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Q3_study_ST" sheetId="1" r:id="rId4"/>
    <sheet state="visible" name="Round 1 - shared" sheetId="2" r:id="rId5"/>
    <sheet state="visible" name="Round 2" sheetId="3" r:id="rId6"/>
    <sheet state="visible" name="import to code" sheetId="4" r:id="rId7"/>
    <sheet state="visible" name="Example" sheetId="5" r:id="rId8"/>
    <sheet state="visible" name="Result" sheetId="6" r:id="rId9"/>
    <sheet state="visible" name="Table 8" sheetId="7" r:id="rId10"/>
    <sheet state="visible" name="two" sheetId="8" r:id="rId11"/>
    <sheet state="visible" name="three" sheetId="9" r:id="rId12"/>
    <sheet state="visible" name="four" sheetId="10" r:id="rId13"/>
    <sheet state="visible" name="five" sheetId="11" r:id="rId14"/>
    <sheet state="visible" name="six" sheetId="12" r:id="rId15"/>
    <sheet state="visible" name="Table 9" sheetId="13" r:id="rId16"/>
  </sheets>
  <definedNames/>
  <calcPr/>
</workbook>
</file>

<file path=xl/sharedStrings.xml><?xml version="1.0" encoding="utf-8"?>
<sst xmlns="http://schemas.openxmlformats.org/spreadsheetml/2006/main" count="42044" uniqueCount="16023">
  <si>
    <t>Pattern Category</t>
  </si>
  <si>
    <t>Pattern Type</t>
  </si>
  <si>
    <t>Post Id</t>
  </si>
  <si>
    <t>Problem</t>
  </si>
  <si>
    <t>My opinion</t>
  </si>
  <si>
    <t>Sugestion</t>
  </si>
  <si>
    <t>[MOD] Model-related patterns</t>
  </si>
  <si>
    <t>model training / learning</t>
  </si>
  <si>
    <t>ValueError: 'Exterior1st_Wd Sdng' is not a valid scope name</t>
  </si>
  <si>
    <t xml:space="preserve">error is not clear </t>
  </si>
  <si>
    <t>Failed to convert object of type &lt;class 'dict'&gt; to Tensor</t>
  </si>
  <si>
    <t>type mismatch</t>
  </si>
  <si>
    <t>Shapes (3, 1) and (1, 3) are incompatible</t>
  </si>
  <si>
    <t>shape mismatch</t>
  </si>
  <si>
    <t>truncated record at 15713022</t>
  </si>
  <si>
    <t>It was a bug. works just by changing the version of TF</t>
  </si>
  <si>
    <t>got an unexpected keyword argument 'axis'</t>
  </si>
  <si>
    <t>Used different version</t>
  </si>
  <si>
    <t>Update the library</t>
  </si>
  <si>
    <t>evaluate() got an unexpected keyword argument 'batch_size'</t>
  </si>
  <si>
    <t>misunderstanding the API usage</t>
  </si>
  <si>
    <t>ValueError: Shapes (None, 4) and (None, 1) are incompatible</t>
  </si>
  <si>
    <t>Choose the wrong metric function</t>
  </si>
  <si>
    <t>Computed output size would be negative: -3</t>
  </si>
  <si>
    <t>dimention mismatch</t>
  </si>
  <si>
    <t>Specified a list with shape [128,4] from a tensor with shape [32,4]</t>
  </si>
  <si>
    <t>Error while reading resource variable conv1/kernel from Container: localhost. 
This could mean that the variable was uninitialized. Not found: Container localhost 
does not exist. (Could not find resource: localhost/conv1/kernel)</t>
  </si>
  <si>
    <t>Expected bool, got 1 of type 'int' instead.
TypeError: Input 'y' of 'Mul' Op has type float32 that does not match type int32 of argument 'x'</t>
  </si>
  <si>
    <t>StopIteration: 'ImageDataGenerator' object has no attribute 'image_data_generator'</t>
  </si>
  <si>
    <t>Bug</t>
  </si>
  <si>
    <t>AttributeError: 'ImportError' object has no attribute '_render_traceback_'</t>
  </si>
  <si>
    <t>Cast string to int64 is not supported</t>
  </si>
  <si>
    <t>casting problem - labels are string</t>
  </si>
  <si>
    <t>InvalidArgumentError:  assertion failed: [] [Condition x == y did not hold element-wise:] [x (loss/dense_3_loss/SparseSoftmaxCrossEntropyWithLogits/Shape_1:0) = ] [7 1] [y (loss/dense_3_loss/SparseSoftmaxCrossEntropyWithLogits/strided_slice:0) = ] [7 3]
[[node loss/dense_3_loss/SparseSoftmaxCrossEntropyWithLogits/assert_equal/Assert/Assert (defined at /usr/local/lib/python3.7/site-packages/tensorflow_core/python/framework/ops.py:1751) ]] [Op:__inference_distributed_function_2031]</t>
  </si>
  <si>
    <t>error is not clear and too verbose</t>
  </si>
  <si>
    <t>Key Variable_10 not found in checkpoint</t>
  </si>
  <si>
    <t>InvalidArgumentError: You must feed a value for placeholder tensor 'embedding_layer_input' with dtype float</t>
  </si>
  <si>
    <t>type mismatch - input argument</t>
  </si>
  <si>
    <t>TypeError: function() got multiple values for argument 'outputs'</t>
  </si>
  <si>
    <t>UnboundLocalError: local variable 'batch_index' referenced before assignment</t>
  </si>
  <si>
    <t>TypeError: expected string or bytes-like object</t>
  </si>
  <si>
    <t>AttributeError: 'list' object has no attribute 'analyze'</t>
  </si>
  <si>
    <t>tensorflow.python.eager.core._SymbolicException: Inputs to eager execution function cannot be Keras symbolic tensors, but found [&lt;tf.Tensor 'z_log_var/Identity:0' shape=(None, 64) dtype=float32&gt;, &lt;tf.Tensor 'z_mean/Identity:0' shape=(None, 64) dtype=float32&gt;]</t>
  </si>
  <si>
    <t>change loss standard function - wrong loss implementation</t>
  </si>
  <si>
    <t>ValueError: Error when checking target: expected seq_2 to have 2 dimensions,   but got array with shape (10000, 784, 1)</t>
  </si>
  <si>
    <t>Model conversion</t>
  </si>
  <si>
    <t>TypeError: (None, 256) has type tuple, but expected one of: int, long</t>
  </si>
  <si>
    <t>TypeError: Unexpected keyword argument passed to optimizer: learning_rate</t>
  </si>
  <si>
    <t>toco_convert_protos function problem</t>
  </si>
  <si>
    <t>requires all operands and results to have compatible element types</t>
  </si>
  <si>
    <t>model saving / loading</t>
  </si>
  <si>
    <t xml:space="preserve">KeyError: 'name' </t>
  </si>
  <si>
    <t xml:space="preserve">Bug - error is not clear </t>
  </si>
  <si>
    <t>AttributeError: '_UserObject' object has no attribute 'add_slot'</t>
  </si>
  <si>
    <t>TypeError: ('Keyword argument not understood:', 'W1')</t>
  </si>
  <si>
    <t>KeyError: &lt;ExtractMethod.NO_EXTRACT: 1&gt;</t>
  </si>
  <si>
    <t>google_drive_downloader doesn't work</t>
  </si>
  <si>
    <t>InvalidArgumentError (see above for traceback): NodeDef mentions attr 'index_type' not in Op&lt;name=Fill; signature=dims:int32, value:T -&gt; output:T; attr=T:type&gt;; NodeDef: MultipleGridAnchorGenerator/Meshgrid/ExpandedShape/ones = Fill[T=DT_INT32, index_type=DT_INT32, _device="/job:localhost/replica:0/task:0/device:CPU:0"](MultipleGridAnchorGenerator/Meshgrid/ExpandedShape/Reshape, Postprocessor/BatchMultiClassNonMaxSuppression/map/TensorArrayUnstack_1/range/delta). (Check whether your GraphDef-interpreting binary is up to date with your GraphDef-generating binary.).</t>
  </si>
  <si>
    <t>TypeError: data type not understood</t>
  </si>
  <si>
    <t>AttributeError: 'LeakyReLU' object has no attribute '__name__'</t>
  </si>
  <si>
    <t>bug</t>
  </si>
  <si>
    <t>AttributeError: module 'keras.optimizers' has no attribute 'TFOptimizer'</t>
  </si>
  <si>
    <t>TypeError: can't pickle _thread.RLock objects</t>
  </si>
  <si>
    <t>FailedPreconditionError (see above for traceback): Failed to rename: ./Language_model_lab3-0.data-00000-of-00001.tempstate15754770084434331914 to: ./Language_model_lab3-0.data-00000-of-00001 : The process cannot access the file because it is being used by another process.</t>
  </si>
  <si>
    <t>path problem</t>
  </si>
  <si>
    <t>Restoring from checkpoint failed. This is most likely due to a mismatch between the current graph and the graph from the checkpoint. Please ensure that you have not altered the graph expected based on the checkpoint. Original error:</t>
  </si>
  <si>
    <t>Failed to create a directory: /; Permission denied</t>
  </si>
  <si>
    <t>give suggestion</t>
  </si>
  <si>
    <t>UnimplementedError (see above for traceback): File system scheme '[local]' not implemented</t>
  </si>
  <si>
    <t>No such file or directory</t>
  </si>
  <si>
    <t>ValueError: bad marshal data (unknown type code)</t>
  </si>
  <si>
    <t>Used old version</t>
  </si>
  <si>
    <t>Model validation</t>
  </si>
  <si>
    <t>ValueError: boolean index array should have 1 dimension</t>
  </si>
  <si>
    <t>IndexError: too many indices for array</t>
  </si>
  <si>
    <t>Use different version</t>
  </si>
  <si>
    <t>downgrade or upgrade version of python</t>
  </si>
  <si>
    <t>ValueError: Found input variables with inconsistent numbers of samples: [75, 4]</t>
  </si>
  <si>
    <t>user code logic has problem - problem in indentation</t>
  </si>
  <si>
    <t>ValueError: Expected 2D array, got 1D array instead:</t>
  </si>
  <si>
    <t>ValueError: Only one class present in y_true. ROC AUC score is not defined in that case.</t>
  </si>
  <si>
    <t>user code logic has problem</t>
  </si>
  <si>
    <t>ValueError: output_type='binary', but y.shape = (30, 3)</t>
  </si>
  <si>
    <t>based on classification and task then can show proper suggestion</t>
  </si>
  <si>
    <t>ValueError: Classification metrics can't handle a mix of binary and continuous targets.</t>
  </si>
  <si>
    <t>ValueError: The 'groups' parameter should not be None.</t>
  </si>
  <si>
    <t>TypeError: 'builtin_function_or_method' object is not iterable</t>
  </si>
  <si>
    <t>Model copy 
(working with pickle)</t>
  </si>
  <si>
    <t>TypeError: can't pickle _thread.lock objects</t>
  </si>
  <si>
    <t>pickle messages are not clear</t>
  </si>
  <si>
    <t>TypeError: can't pickle module objects</t>
  </si>
  <si>
    <t>AttributeError: 'NoneType' object has no attribute 'update'</t>
  </si>
  <si>
    <t>work with Keras is much harder than others</t>
  </si>
  <si>
    <t>ValueError: Input 0 is incompatible with layer conv1d_2: expected ndim=3, found ndim=2`</t>
  </si>
  <si>
    <t xml:space="preserve"> Hyperparameter tuning</t>
  </si>
  <si>
    <t>TypeError: Expected int32, got range(0, 3) of type 'range' instead.</t>
  </si>
  <si>
    <t>ValueError: First step cannot be zero.</t>
  </si>
  <si>
    <t>InvalidArgumentError (see above for traceback): Incompatible shapes: [128,6] vs. [42,6]</t>
  </si>
  <si>
    <t>No registered 'Snapshot' OpKernel for GPU devices compatible with node training/Adam/gradients/loss/dense_5_loss/Mean_3_grad/floordiv = Snapshot[T=DT_INT32, _device="/job:localhost/replica:0/task:0/device:GPU:0"](training/Adam/gradients/loss/dense_5_loss/Mean_3_grad/Prod/_343)</t>
  </si>
  <si>
    <t>ValueError: `handle` is not available outside the replica context or a `tf.distribute.Strategy.update()` call.</t>
  </si>
  <si>
    <t>InvalidArgumentError (see above for traceback): Incompatible shapes: [96,1,128,128] vs. [32,1,128,128]</t>
  </si>
  <si>
    <t>[DAT] Data-related patterns</t>
  </si>
  <si>
    <t>Data saving/pickle</t>
  </si>
  <si>
    <t>Could not serialize object: NotImplementedError: numpy() is only available when eager execution is enabled.</t>
  </si>
  <si>
    <t>PicklingError: Can't pickle &lt;class '_thread.lock'&gt;: it's not found as _thread.lock</t>
  </si>
  <si>
    <t>OSError: [Errno 22] Invalid argument</t>
  </si>
  <si>
    <t>BUG</t>
  </si>
  <si>
    <t>IOError: [Errno 28] No space left on device</t>
  </si>
  <si>
    <t>struct.error: integer out of range for 'i' format code</t>
  </si>
  <si>
    <t>PicklingError: Could not pickle the task to send it to the workers.</t>
  </si>
  <si>
    <t>struct.error: 'I' format requires 0 &lt;= number &lt;= 4294967295</t>
  </si>
  <si>
    <t>Could not serialize object: ValueError: substring not found</t>
  </si>
  <si>
    <t xml:space="preserve">downgrade version to fix </t>
  </si>
  <si>
    <t>Data loading</t>
  </si>
  <si>
    <t>LookupError:</t>
  </si>
  <si>
    <t>unclear error message</t>
  </si>
  <si>
    <t>UnicodeDecodeError: 'utf-8' codec can't decode byte 0x96 in position 30: invalid start byte</t>
  </si>
  <si>
    <t>UnicodeDecodeError: 'utf-8' codec can't decode byte 0xb0 in position 18: invalid start byte</t>
  </si>
  <si>
    <t>suggestion: stack trace a general structure of error that is very easy and efficient to search on Google</t>
  </si>
  <si>
    <t>UnicodeDecodeError: 'utf-8' codec can't decode byte 0x97 in position 12: invalid start byte</t>
  </si>
  <si>
    <t>Data conversion</t>
  </si>
  <si>
    <t>ValueError: TypeError: object of type 'RaggedTensor' has no len()</t>
  </si>
  <si>
    <t>ValueError: Failed to convert a NumPy array to a Tensor (Unsupported object type float).</t>
  </si>
  <si>
    <t>ValueError: Failed to convert a NumPy array to a Tensor (Unsupported object type int).</t>
  </si>
  <si>
    <t>wrong function and input argument</t>
  </si>
  <si>
    <t>with an unsupported type (&lt;class 'transformers.modeling_tf_outputs.TFSequenceClassifierOutput'&gt;)</t>
  </si>
  <si>
    <t>Bug - used older version to fix</t>
  </si>
  <si>
    <t>ValueError: Can't convert Python sequence with mixed types to Tensor.</t>
  </si>
  <si>
    <t>Data creation</t>
  </si>
  <si>
    <t>TypeError: You are attempting to use Python control flow in a layer that was not declared to be dynamic. Pass `dynamic=True` to the class constructor.</t>
  </si>
  <si>
    <t>Implement wrong model structure</t>
  </si>
  <si>
    <t>AttributeError: module 'tensorflow' has no attribute 'placeholder'</t>
  </si>
  <si>
    <t>Data validation</t>
  </si>
  <si>
    <t>TypeError: 'Tensor' object is not iterable.</t>
  </si>
  <si>
    <t>The type and dimensions of inputs are not important for them</t>
  </si>
  <si>
    <t>TypeError: Can not convert a NoneType into a Tensor or Operation.</t>
  </si>
  <si>
    <t>using wrong version</t>
  </si>
  <si>
    <t>ValueError: Layer concatenate_16 was called with an input that isn't a symbolic tensor</t>
  </si>
  <si>
    <t>ValueError: Input 0 is incompatible with layer flatten_3: expected min_ndim=3, found ndim=2</t>
  </si>
  <si>
    <t>misunderstanding in implementation</t>
  </si>
  <si>
    <t>x_shape[int(axis)] not in {value, None}):</t>
  </si>
  <si>
    <t>ValueError: bad input shape (7112L, 6L)</t>
  </si>
  <si>
    <t>Reshape your data either using array.reshape(-1, 1) if your data has a single feature or array.reshape(1, -1) if it contains a single sample.</t>
  </si>
  <si>
    <t>ValueError: Shape must be rank 1 but is rank 2 for 'strided_slice' (op: 'StridedSlice') with input shapes: [?,3], [1,?], [1,?], [1].</t>
  </si>
  <si>
    <t>Data transformation</t>
  </si>
  <si>
    <t>NameError: name 'X_test' is not defined</t>
  </si>
  <si>
    <t>MemoryError:</t>
  </si>
  <si>
    <t xml:space="preserve">error unclear </t>
  </si>
  <si>
    <t>ValueError: Found unknown categories ['?'] in column 7 during transform</t>
  </si>
  <si>
    <t>The test data might contain new entries not present in train data</t>
  </si>
  <si>
    <t>ValueError: Found unknown categories ['c'] in column 0 during transform</t>
  </si>
  <si>
    <t>Location is important</t>
  </si>
  <si>
    <t>ValueError: Found unknown categories ['...', ..., '...'] in column 0 during transform</t>
  </si>
  <si>
    <t>Bug-misunderstanding the API usage-alternative API works better</t>
  </si>
  <si>
    <t>AttributeError: 'list' object has no attribute 'lower'</t>
  </si>
  <si>
    <t>Data operation</t>
  </si>
  <si>
    <t>TypeError: 'numpy.float64' object cannot be interpreted as an integer</t>
  </si>
  <si>
    <t>NotFoundError (see above for traceback): Key embedding_attention_seq2seq/rnn/embedding_wrapper/multi_rnn_cell/cell_1/basic_lstm_cell/kernel not found in checkpoint</t>
  </si>
  <si>
    <t>Fail to find the dnn implementation.</t>
  </si>
  <si>
    <t>fix by updating</t>
  </si>
  <si>
    <t>ValueError: Dimensions must be equal, but are 1 and 16 for 'Conv2D_7' (op: 'Conv2D') with input shapes: [?,28,28,1], [3,3,16,1].</t>
  </si>
  <si>
    <t>misunderstanding the API usage - just pass an input</t>
  </si>
  <si>
    <t>ValueError: Dimensions must be equal, but are 1024 and 595 for 'rnn/while/rnn/multi_rnn_cell/cell_0/cell_0/basic_lstm_cell/MatMul_1' (op: 'MatMul') with input shapes: [100,1024], [595,2048].</t>
  </si>
  <si>
    <t>ValueError: Negative dimension size caused by subtracting 3 from 1 for 'conv2d/Conv2D' (op: 'Conv2D') with input shapes: [?,1,50,50], [3,3,50,64].</t>
  </si>
  <si>
    <t>ValueError: Negative dimension size caused by subtracting 3 from 1 for 'max_pooling2d_8/MaxPool' (op: 'MaxPool') with input shapes: [?,1,1,256].</t>
  </si>
  <si>
    <t>ValueError: Shape must be rank 2 but is rank 0 for 'gcnmodelae/graphconvolutionsparse_1/map/while/MatMul' (op: 'MatMul') with input shapes: [], [300,32].</t>
  </si>
  <si>
    <t>[SYN] Python language syntax-related patterns</t>
  </si>
  <si>
    <t>Argument validation</t>
  </si>
  <si>
    <t>IndexError: index out of range in self</t>
  </si>
  <si>
    <t>misunderstanding in implementation - just change the order of code lines</t>
  </si>
  <si>
    <t>RuntimeError: Expected tensor for argument #1 'indices' to have scalar type Long; but got CUDAType instead (while checking arguments for embedding)</t>
  </si>
  <si>
    <t>Syntax/attribute extraction</t>
  </si>
  <si>
    <t>ValueError: Variable lstm1/dense/kernel/Adam_1/ already exists, disallowed. Did you mean to set reuse=True in VarScope? Originally defined at:</t>
  </si>
  <si>
    <t>To find out more about why your job exited please check the logs: https://console.cloud.google.com/logs/viewer?</t>
  </si>
  <si>
    <t>ImportError: DLL load failed: The specified module could not be found.</t>
  </si>
  <si>
    <t>ImportError: DLL load failed with error code -1073741795</t>
  </si>
  <si>
    <t>ImportError: cannot import name 'compile'</t>
  </si>
  <si>
    <t>RecursionError: maximum recursion depth exceeded</t>
  </si>
  <si>
    <t>just change the version of framework</t>
  </si>
  <si>
    <t>&lt;tensorflow.python.framework.ops.Graph at 0x10685dc50&gt;</t>
  </si>
  <si>
    <t>IndexError: list index out of range</t>
  </si>
  <si>
    <t>FailedPreconditionError (see above for traceback): Attempting to use uninitialized value rnn/multi_rnn_cell/cell_4/lstm_cell/bias</t>
  </si>
  <si>
    <t>Method wrapper</t>
  </si>
  <si>
    <t>TypeError: unhashable type: 'list'</t>
  </si>
  <si>
    <t>ValueError: Dimension 0 in both shapes must be equal, but are 1 and 0. Shapes are [1] and [0]. for 'model_33/concatenate_34/concat' (op: 'ConcatV2') with input shapes: [1,100], [0,100], [] and with computed input tensors: input[2] = &lt;1&gt;.```</t>
  </si>
  <si>
    <t>According to the Keras documentation, the default batch size for training is 32 samples (https://keras.io/models/model/#fit), and if I look at your architecture, it seems like you are essentially taking the input stream, splitting it, and then merging it twice (once for each Concatenate) yielding 96 samples per batch. This might explain the error message content: "[96,1,128,128] vs. [32,1,128,128]".</t>
  </si>
  <si>
    <t xml:space="preserve">Based on the position of the wrong number, they can generate a warning and automatically fix that.  </t>
  </si>
  <si>
    <t xml:space="preserve">    KeyError: 'input_1'</t>
  </si>
  <si>
    <t>x = tf.keras.applications.ResNet50(include_top=False, pooling="avg")(inputs)</t>
  </si>
  <si>
    <t>TypeError: The added layer must be an instance of class Layer. Found: &lt;keras.engine.training.Model</t>
  </si>
  <si>
    <t>You are mixing imports between keras and tf.keras libraries, they are not the same library and this combination is not supported.</t>
  </si>
  <si>
    <t>similar design pattern</t>
  </si>
  <si>
    <t>AttributeError: 'list' object has no attribute 'apply_gradients'</t>
  </si>
  <si>
    <t>You've passed a list into the optimizer argument.</t>
  </si>
  <si>
    <t>Python basic syntax</t>
  </si>
  <si>
    <t>ImportError: cannot import name 'abs'</t>
  </si>
  <si>
    <t>reinstalling and changing the version of pacakges</t>
  </si>
  <si>
    <t>ImportError: DLL load failed: The specified procedure could not be found.</t>
  </si>
  <si>
    <t>the procedure is not clear. it is better to have two versions of message ()</t>
  </si>
  <si>
    <t>ModuleNotFoundError: No module named 'scipy.sparse._sparsetools'</t>
  </si>
  <si>
    <t>AttributeError: 'module' object has no attribute 'computation'</t>
  </si>
  <si>
    <t>AttributeError: module 'tensorflow' has no attribute 'keras'</t>
  </si>
  <si>
    <t>Object copy</t>
  </si>
  <si>
    <t>deprecate package</t>
  </si>
  <si>
    <t>misunderstanding in API</t>
  </si>
  <si>
    <t>[EXT] External depending related patterns</t>
  </si>
  <si>
    <t>Remote API call</t>
  </si>
  <si>
    <t>socket.timeout: The read operation timed out</t>
  </si>
  <si>
    <t>virtual env configuratiton. Week internet connection change time out of pip</t>
  </si>
  <si>
    <t>pip._vendor.urllib3.exceptions.ReadTimeoutError: HTTPSConnectionPool(host='files.pythonhosted.org', port=443): Read timed out.</t>
  </si>
  <si>
    <t>virtual env configuratiton. Week internet connection</t>
  </si>
  <si>
    <t>External module extraction</t>
  </si>
  <si>
    <t>I couldn't find anything - The problem caused based by the framework version and mismatch with version odf CUDA</t>
  </si>
  <si>
    <t>File operation</t>
  </si>
  <si>
    <t>I couldn't find anything</t>
  </si>
  <si>
    <t>package installation</t>
  </si>
  <si>
    <t>Read timed out.</t>
  </si>
  <si>
    <t>Week internet connection change time out of pip</t>
  </si>
  <si>
    <t>IOError: [Errno 13] Permission denied: 'f:\\path\\python-2.7.10.amd64\\lib\\site-packages\\sklearn\\__c</t>
  </si>
  <si>
    <t>uninstall Anaconda and re-install</t>
  </si>
  <si>
    <t>install as root</t>
  </si>
  <si>
    <t>OSError: [Errno 13] Permission denied: '/usr/lib/python2.7/dist-packages/scipy-0.17.0.egg-info' """</t>
  </si>
  <si>
    <t>pip.exceptions.DistributionNotFound: No distributions at all found for scikit-learn</t>
  </si>
  <si>
    <t>problem in installation</t>
  </si>
  <si>
    <t>[MLT] Multi-process related patterns</t>
  </si>
  <si>
    <t>FailedPreconditionError: Attempting to use uninitialized value x_4</t>
  </si>
  <si>
    <t>EOFError: Ran out of input</t>
  </si>
  <si>
    <t>AssertionError: Incoming Tensor shape must be 4-D</t>
  </si>
  <si>
    <t xml:space="preserve">tensorflow.python.framework.errors_impl.InternalError:  Type error: Arrow type mismatch: expected dtype=2, but got dtype=9 </t>
  </si>
  <si>
    <t>InvalidArgumentError (see above for traceback): Cannot assign a device for operation G_paper_1/Run/G_paper_1/latents_in: node G_paper_1/Run/G_paper_1/latents_in (defined at C:\Users\me\Desktop\progressive_growing_of_gans-master\tfutil.py:508) was explicitly assigned to /device:GPU:0 but available devices are [ /job:localhost/replica:0/task:0/device:CPU:0 ]. Make sure the device specification refers to a valid device. The requested device appears to be a GPU, but CUDA is not enabled.</t>
  </si>
  <si>
    <t>Pattern</t>
  </si>
  <si>
    <t>Shared_lib_count</t>
  </si>
  <si>
    <t>shared_lib</t>
  </si>
  <si>
    <t>Q_id_set</t>
  </si>
  <si>
    <t>Lib_set</t>
  </si>
  <si>
    <t>URL_1</t>
  </si>
  <si>
    <t>URL_2</t>
  </si>
  <si>
    <t>URL_3</t>
  </si>
  <si>
    <t>URL_4</t>
  </si>
  <si>
    <t>URL_5</t>
  </si>
  <si>
    <t>Partition</t>
  </si>
  <si>
    <t>2nd round ass.</t>
  </si>
  <si>
    <t>Prof_Li_label</t>
  </si>
  <si>
    <t>Prof_Max_label</t>
  </si>
  <si>
    <t>Amin_label</t>
  </si>
  <si>
    <t>Final label</t>
  </si>
  <si>
    <t>Error type</t>
  </si>
  <si>
    <t>Error Message</t>
  </si>
  <si>
    <t>descrption</t>
  </si>
  <si>
    <t>index</t>
  </si>
  <si>
    <t>Label</t>
  </si>
  <si>
    <t>Final Label</t>
  </si>
  <si>
    <t>Description</t>
  </si>
  <si>
    <t>Example</t>
  </si>
  <si>
    <t>Freq.</t>
  </si>
  <si>
    <t>Percentage</t>
  </si>
  <si>
    <t>(('__init__', 'module'),)</t>
  </si>
  <si>
    <t>[('Tensorflow', 2272, [55472095, 45661178, 42398672, 42398672, 42398672, 42398672, 55077129, 48428415, 61773514, 48483612, 45873424, 62787056, 44297731, 48231593, 44736360, 62294271, 37048090, 59394902, 61121937, 61121937, 61121937, 61121937, 47323828, 47323828, 47323828, 47323828, 35953210, 64618682, 47652345, 48208724, 63736368, 39881437, 53120951, 51472307, 52359157, 61007457, 45265977, 62311222, 61693349, 58361405, 46441577, 63878391, 57133906, 57133906, 60453460, 54442106, 47943207, 53462143, 44485560, 57406870, 65055947, 48737869, 63447282, 63447282, 63376512, 61308343, 45008373, 63152966, 59658798, 59840411, 59791553, 55682452, 58968487, 47257751, 63860741, 48075842, 57372037, 48636133, 53729113, 44496325, 51912155, 56973032, 50586649, 53020781, 45998875, 61137954, 46220285, 59919582, 49975629, 60884699, 41323576, 51223320, 60399413, 49805375, 60597787, 45935386, 49808042, 45090440, 52094675, 52337439, 56424803, 51471264, 51471264, 64554852, 58184299, 58184299, 58184299, 58184299, 64668346, 46621847, 48982092, 41927602, 62483557, 45735071, 51527115, 44414381, 60918054, 65146493, 47175128, 47175128, 47175128, 47175128, 48477909, 48135452, 61812227, 55071668, 61710061, 62482404, 50015121, 54200850, 59593972, 44585735, 51996163, 50390640, 40105625, 45702962, 59757089, 44686256, 57673826, 61774445, 62376660, 60983141, 60983141, 57875101, 57875101, 57875101, 57875101, 33868433, 33868433, 33868433, 33868433, 33868433, 33868433, 49093774, 50260495, 48097044, 61071085, 51593126, 51344694, 44074787, 59673125, 62013721, 42284528, 53620181, 64965379, 59711670, 44858973, 59120804, 64707539, 56215065, 39848466, 63432375, 60904644, 45920640, 45920640, 56304825, 59761699, 61332608, 64977003, 50772096, 48848853, 41746576, 47777358, 56681399, 49468010, 46369902, 53142006, 43766679, 43766679, 47857811, 42753762, 40034570, 57934357, 59995456, 52366226, 51895891, 64944065, 65155458, 45275507, 46957953, 55549257, 54749065, 44685975, 41061994, 56244438, 55690274, 52353780, 54523836, 44024712, 60448067, 54508708, 51955647, 60370543, 64101333, 62165354, 62165354, 62165354, 62165354, 64045126, 63841842, 63841842, 54452322, 42678439, 58047454, 50271548, 50271548, 50271548, 50271548, 52124792, 54024958, 44212207, 57780983, 37593427, 49274151, 61100942, 63665316, 63665316, 57841364, 61502603, 51311420, 33656551, 41415926, 57051067, 62700675, 60075919, 46118952, 42150087, 56002315, 45845095, 59231793, 39956991, 49116544, 55330356, 36490849, 52412165, 62384265, 51012098, 54085474, 39835841, 64357732, 43653575, 50648558, 56700022, 62727751, 59501673, 59501673, 59515069, 62891586, 59487612, 58366169, 53261074, 44210620, 51337939, 54075663, 63063727, 63063727, 60937557, 61929275, 50476182, 35277339, 51877242, 51877242, 51877242, 51877242, 64944018, 42756503, 38557827, 50382930, 44526626, 49726936, 46869446, 50362185, 59889754, 49784472, 55200171, 55003577, 60032690, 46352435, 48838386, 64691806, 51528295, 48479517, 47143435, 61063190, 56992432, 40766718, 38644175, 38644175, 38644175, 38644175, 51360960, 51360960, 51360960, 51360960, 61172051, 52581584, 63025100, 63025100, 63025100, 63025100, 56311402, 57616114, 59921926, 51865465, 45266845, 51042626, 51042626, 57915055, 63318110, 48054531, 62871624, 62871624, 52356431, 63573425, 49206536, 53479930, 61648779, 48035887, 60663887, 60711103, 62295138, 42767044, 42767044, 42767044, 42767044, 55196713, 59232286, 49093362, 35550219, 64053840, 51652690, 48022041, 39196882, 52761157, 57985406, 57275893, 44058327, 43113076, 43113076, 43113076, 43113076, 43113076, 43113076, 43113076, 43113076, 43113076, 43113076, 43113076, 43113076, 63288163, 38424041, 49275195, 45864593, 59920461, 52012012, 59114521, 58771839, 61463273, 57972019, 52441790, 45318755, 59847919, 58513607, 61214015, 46326951, 57163835, 61156227, 63217177, 61564421, 63547272, 60268459, 63464487, 51491307, 64770600, 51121273, 44424068, 64233606, 60395932, 41061904, 44973518, 45122021, 55172923, 55460484, 50542476, 56415547, 57334227, 64463996, 48553812, 52377462, 41988036, 42270132, 59042324, 59042324, 43901332, 58884999, 55833353, 64658954, 43186585, 43186585, 43186585, 43186585, 48885193, 55787452, 56021185, 42746827, 55869031, 58530446, 61169380, 60245886, 63767055, 47361956, 54453326, 44064344, 44064344, 44064344, 44064344, 50839892, 46779659, 56285626, 42299394, 64296467, 60472986, 64130800, 43944871, 53966020, 62308262, 61810231, 64515995, 59145666, 58511167, 49542577, 43819224, 54064982, 54064982, 57156410, 61737106, 40961902, 64684702, 62371343, 38447137, 60873706, 63177804, 40224267, 51204138, 51960985, 61086705, 39446543, 56808552, 48600160, 57503882, 57528770, 64201745, 50554074, 44184443, 53328808, 44863095, 57337931, 60984241, 48148507, 41202870, 46146535, 54787835, 57207936, 64533007, 63254121, 43721690, 41218937, 58113043, 58113043, 58113043, 58113043, 45341924, 55229836, 53353925, 53353925, 53353925, 53353925, 64652861, 50430086, 47266305, 54200971, 56410003, 49446047, 49446047, 49446047, 49446047, 62735623, 45357826, 62472764, 43681969, 55564014, 64425992, 51884666, 62022827, 57374700, 57374700, 57374700, 57374700, 58401327, 63318302, 60637290, 63305366, 36159194, 60681148, 38710339, 64379457, 61603465, 43879119, 43879119, 43879119, 43879119, 54166626, 64542483, 41590281, 56591186, 62428455, 41690582, 54665872, 49081299, 61640660, 55481547, 63276104, 38639110, 51771039, 63479183, 51803371, 51803371, 51803371, 51803371, 44993098, 43814315, 49115391, 58424974, 38299480, 41008524, 46491974, 57816305, 57791826, 61569587, 52189567, 62745723, 62745723, 51940652, 63094646, 60389922, 47982521, 49432451, 60871774, 62898484, 57918070, 50801149, 43682108, 45897627, 40500194, 49738472, 53596076, 48060769, 49105096, 55824175, 40576407, 47729029, 40225932, 60497173, 60719902, 59681453, 62725844, 49007149, 44049869, 61276762, 44453264, 37999944, 46736219, 45461927, 45461927, 45461927, 55467875, 52953219, 65021316, 63763459, 63763459, 43367663, 59707400, 56477744, 34750543, 54932122, 56909540, 53299410, 52204265, 49816616, 64416859, 55205966, 55139349, 62332685, 40937783, 44989160, 61881449, 39164414, 63105263, 61926834, 58683612, 59613957, 54303308, 47255063, 65048304, 60582012, 37402773, 48984042, 57121209, 60970093, 52248467, 55389064, 55389064, 55389064, 55389064, 55389064, 55389064, 55389064, 55389064, 55389064, 62035828, 37120523, 65076829, 35893278, 63715300, 53449907, 64646903, 33644635, 55013330, 38790852, 58817026, 63877479, 45796177, 45796177, 56951853, 53812109, 53812109, 45964839, 42393470, 51390692, 64194283, 51623919, 55021614, 49399327, 63139304, 60146825, 37004155, 56237566, 36862951, 63753730, 48421061, 43115352, 55648842, 58582373, 57890219, 38150003, 44287059, 54566365, 48135310, 59584838, 52623706, 53407432, 63418534, 55521652, 55521652, 57042429, 57042429, 46230191, 48288839, 48710625, 60375985, 43700528, 42804103, 49503518, 60182306, 50379359, 50379359, 55912838, 55214715, 45716700, 50334054, 60144301, 49182106, 64339181, 64002687, 52229410, 54902461, 54902461, 54902461, 54902461, 57537065, 60694015, 56622503, 59461767, 43356578, 49073754, 52428484, 43377203, 53562793, 56523728, 43162639, 54271943, 36665460, 60141916, 53741502, 50086731, 44202825, 33686607, 47816303, 62145084, 50251435, 50251435, 50518622, 48934848, 48934848, 48934848, 48934848, 63708332, 64763798, 44737063, 47231588, 38579190, 63473428, 38922849, 49636412, 58374833, 41411846, 45149129, 51451842, 60528022, 46275127, 63508337, 54662775, 56093768, 48869032, 57002050, 62622704, 63600722, 63767102, 55685558, 55175359, 50609845, 58357486, 43942185, 55770234, 55770234, 59240556, 52544754, 43780123, 61991563, 60044577, 48479571, 50361361, 56271619, 58143135, 48739074, 49785298, 41065945, 45693922, 52032280, 56689815, 40479160, 62679567, 62679567, 47357618, 48480238, 48480238, 42570344, 36807691, 52059663, 59372863, 48290565, 55527383, 55527383, 55527383, 55527383, 45393352, 64376058, 57355243, 55133928, 60946205, 49899581, 38534364, 64193072, 46491568, 60026328, 61584446, 43593499, 60749006, 60749006, 60749006, 60749006, 63996864, 64782789, 57696905, 57696905, 44739928, 61992985, 58742990, 48386929, 46851990, 46851990, 46851990, 46851990, 37240053, 44365418, 63458611, 35972165, 52218258, 46838902, 54259288, 49490327, 54934138, 54934138, 54934138, 54934138, 35628221, 49781077, 49781077, 49781077, 49781077, 55672542, 54861998, 64411513, 47074590, 55242271, 52828484, 53509213, 43105031, 54910837, 58751019, 58751019, 49040998, 61013120, 52604040, 44289277, 40647226, 50118546, 38650482, 61933792, 51456594, 62991842, 60005319, 42683307, 61389632, 63070852, 47017958, 33671372, 58210609, 45726421, 43085180, 50092826, 59999880, 51554543, 57443955, 57443955, 50977379, 50977379, 53028372, 53028372, 54285619, 55313828, 44712420, 58244683, 47660443, 49478290, 58829887, 64832105, 65115693, 59645758, 59645758, 55740298, 59822162, 60999376, 49245642, 61867526, 60319768, 56326649, 56326649, 62872507, 39908504, 54200676, 33622019, 42273323, 48246631, 44832023, 60029821, 49090915, 49090915, 35072754, 35072754, 64463291, 37791973, 61119240, 41529526, 65072191, 51449236, 58808607, 52728981, 62672440, 62102870, 40223563, 58395061, 58395061, 47544687, 52666624, 60277945, 55307840, 51848122, 51848122, 45638252, 59029836, 41656564, 50257840, 49757077, 34276280, 57948195, 37827290, 34418556, 49604073, 46052639, 59693201, 45408000, 53639660, 63816038, 43634616, 49591397, 33980109, 55261260, 59987987, 54084313, 44369434, 60917250, 60917250, 56032597, 50283741, 42925516, 63309153, 63102100]), ('NLTK', 193, [31707742, 34904175, 12317279, 1286301, 31700152, 51081994, 35738678, 42100586, 40359272, 21403692, 44795012, 20380716, 33632682, 49398875, 54017404, 24267276, 45280461, 36038827, 60763498, 60763498, 60763498, 60763498, 61560956, 48352048, 38127616, 54948686, 39946273, 55968575, 58630710, 14110030, 58858431, 34217480, 48050714, 6956306, 38841925, 38197014, 48508714, 47069096, 52256451, 52811369, 42870572, 44078259, 15541814, 36669895, 36669895, 36669895, 64827026, 62541187, 49143626, 45798590, 32901132, 63963130, 32899532, 31355384, 2187510, 54960509, 23570671, 29732862, 17238826, 37224419, 59118746, 44629737, 49919642, 28509263, 50260158, 49490327, 58248337, 57381816, 51712554, 43550534, 30339772, 61475809, 62337501]), ('Keras', 604, [48428415, 62787056, 37221621, 48231593, 51615888, 59394902, 48208724, 43827597, 62311222, 61693349, 46758178, 46441577, 60647008, 46758146, 44071094, 57406870, 61726860, 63447282, 63447282, 63152966, 59658798, 59840411, 58968487, 63860741, 53729113, 56973032, 61137954, 58309119, 58309119, 58309119, 58309119, 55923305, 64554852, 48982092, 41927602, 60918054, 61710061, 62482404, 59826838, 42556972, 58216682, 59711670, 59120804, 42763392, 45149341, 64707539, 39848466, 56304825, 61332608, 64977003, 53142006, 53770822, 58011262, 65155458, 46957953, 63539557, 62165354, 62165354, 62165354, 62165354, 58047454, 50271548, 50271548, 50271548, 50271548, 46421492, 64649800, 61100942, 63697062, 54574591, 57051067, 62700675, 48438607, 59231793, 62384265, 54085474, 64357732, 62891586, 53614691, 60937557, 61929275, 46869446, 55003577, 46352435, 63025100, 63025100, 63025100, 63025100, 63318110, 48035887, 51652690, 57985406, 57275893, 45318755, 59847919, 58513607, 46326951, 63464487, 51092421, 40987631, 40987631, 40987631, 40987631, 40987631, 40987631, 40987631, 40987631, 40987631, 40987631, 40987631, 40987631, 40987631, 40987631, 40987631, 40987631, 44424068, 64233606, 46262724, 43833081, 64463996, 57717892, 55833353, 55787452, 56021185, 42738725, 58530446, 60245886, 43054687, 53966020, 61810231, 49630609, 49630609, 49630609, 49630609, 57156410, 64684702, 53328808, 43411314, 41218937, 58113043, 58113043, 58113043, 58113043, 51132467, 63318302, 48723155, 44095569, 58443231, 57539456, 61833985, 40904585, 63094646, 49432451, 43682108, 49105096, 50758361, 60497173, 39945443, 45060150, 54932122, 62332685, 64726074, 60970093, 52248467, 64646903, 63418534, 57042429, 57042429, 60751399, 55912838, 64002687, 60694015, 43377203, 50086731, 54857959, 54562425, 62608684, 56271619, 58143135, 52032280, 60946205, 64782789, 52218258, 34898247, 47948160, 52026652, 45406140, 56755365, 55313828, 59822162, 47544687]), ('PyTorch', 88, [62466506, 61569612, 60257756, 60025291, 58890684, 49624501, 61701071, 64837376, 55476131, 50186348, 43104252, 61597583, 54695953, 60863206, 64948852, 62068434, 50195080, 63629212, 59654271, 64731400, 63521958, 54682222, 61639900, 63660023, 55803106, 57561947, 58912268, 63128557, 63254121, 64037618, 59012616, 55009884, 63212096, 56086706, 61914525, 54387659, 54387659, 54387659, 54387659, 52710878, 59023201, 44843033, 64646903, 53744363, 50425739, 64278495, 54721106, 55880253, 50185227, 64004745, 59563220, 50960830, 48895910, 61847448, 45673949, 62624804, 63692611, 61598164, 54839446, 51243969]), ('Sklearn', 561, [63478798, 44599057, 36028905, 56549270, 59293402, 29112602, 40845304, 54453219, 61106509, 47916335, 65080328, 15274696, 34524084, 62855418, 62717770, 52687235, 59433909, 47102150, 53975449, 48973628, 25430384, 31196924, 59224166, 25001270, 60232314, 20836840, 59711670, 48046646, 61383287, 62328486, 55108902, 52547379, 52928348, 52792692, 62957667, 45457225, 36677791, 64927925, 64542271, 11464445, 34347971, 25104075, 25104075, 25104075, 25104075, 36236153, 59321650, 44172608, 37749791, 59487612, 45954885, 40615021, 25443503, 54931535, 22750247, 52612657, 53575513, 61157679, 36840496, 36630213, 64792081, 61800137, 25954833, 48219751, 24854633, 24854633, 24854633, 24854633, 49207957, 59701645, 57668459, 59512487, 46415260, 37707718, 55760112, 60830157, 30438696, 53774601, 60843170, 59320664, 31572165, 41843007, 41843007, 41843007, 41843007, 61943857, 36371691, 49838074, 60250823, 63240275, 63240275, 63240275, 63240275, 34387701, 30032907, 41216528, 41216528, 62957761, 59270864, 55201924, 57960429, 31625652, 17328386, 46178199, 62917163, 53380288, 23582896, 56981382, 46943536, 61641033, 61603465, 53549966, 57547230, 59487643, 15282046, 40709315, 41024001, 43187426, 33400621, 41336094, 20620339, 60145652, 47151453, 48302113, 55459174, 58228420, 52007396, 61819628, 59220550, 56022886, 41822302, 44678007, 62026936, 62272238, 33350849, 49143626, 57977559, 39903337, 24479008, 28890586, 42711654, 46792252, 59217789, 63648372, 26277984, 36798439, 55106400, 37004155, 51538375, 63217396, 15426066, 35175768, 30525886, 52489032, 40509168, 33831122, 61453581, 51659274, 64433329, 62942404, 50463510, 36665460, 55579006, 57057964, 33193171, 62937340, 38667659, 35424988, 16536881, 64629940, 56703204, 59240556, 64163147, 25398915, 25752444, 53121097, 24544985, 41578883, 41578883, 41578883, 41578883, 36388876, 59273678, 65018764, 24767082, 37286220, 42295948, 42295948, 42295948, 42295948, 59206390, 58531921, 52850149, 44159136, 53773298, 46721713, 51510679, 25005797, 25089494, 11916267, 34317221, 38197086, 50092826, 52795038, 30766274, 26691126, 53839948, 53839948, 54965751, 60657626, 55706625, 23062524, 13991370, 21105661, 62822277, 63385797, 31720340, 25214391, 63002558, 50912312, 55989956, 56936651, 60896865, 60092130, 48063266, 24623104, 39314282]), ('Hugging Face', 5, [63465109, 64626722, 64406166])]</t>
  </si>
  <si>
    <t>{38127616, 24623104, 42299394, 33622019, 63860741, 64425992, 59707400, 32901132, 36388876, 39446543, 54695953, 59987987, 61063190, 60319768, 61992985, 44843033, 48148507, 43780123, 59232286, 35893278, 38447137, 39946273, 57948195, 48302113, 64626722, 46118952, 51204138, 58751019, 21403692, 55021614, 48035887, 56477744, 61943857, 46352435, 51132467, 45060150, 57163835, 49899581, 49805375, 57002050, 64045126, 62871624, 53121097, 57337931, 48982092, 59920461, 55205966, 60663887, 34750543, 55261260, 50382930, 51652690, 63600722, 59822162, 44095569, 54931535, 63240275, 58531921, 59889754, 33644635, 63318110, 41822302, 26277984, 57673826, 54452322, 53614691, 62957667, 59224166, 24854633, 60637290, 64977003, 59240556, 53020781, 50186348, 34904175, 39903337, 36665460, 54442106, 60582012, 61560956, 59654271, 50772096, 38557827, 52953219, 55201924, 64233606, 50430086, 59461767, 62384265, 57503882, 61726860, 41746576, 59693201, 61737106, 47857811, 51615888, 37402773, 54839446, 47257751, 1286301, 36677791, 44159136, 63418534, 42678439, 63697062, 36038827, 54861998, 23582896, 43681969, 56086706, 64927925, 59711670, 41529526, 44071094, 64618682, 59515069, 50260158, 60711103, 55175359, 59791553, 39835841, 56021185, 62957761, 48421061, 47102150, 42150087, 58513607, 49105096, 31572165, 63385797, 33671372, 56936651, 58742990, 39196882, 53299410, 33831122, 56244438, 43819224, 58366169, 58683612, 61933792, 51390692, 48636133, 37791973, 54857959, 56703204, 58216682, 63105263, 51554543, 23570671, 63447282, 41656564, 2187510, 62855418, 62937340, 62294271, 49115391, 52666624, 46758146, 48054531, 17328386, 64731400, 55077129, 40034570, 53774601, 54075663, 45873424, 62013721, 29112602, 63318302, 58808607, 46758178, 60918054, 43942185, 61157679, 43700528, 58210609, 62898484, 40937783, 49275195, 43682108, 41843007, 51042626, 52828484, 46491974, 59584838, 34898247, 61641033, 59029836, 49975629, 61106509, 37286220, 37593427, 61172051, 50839892, 49781077, 59320664, 52623706, 60141916, 47151453, 48060769, 56424803, 54200676, 49090915, 50334054, 63877479, 63816038, 63539557, 62165354, 47544687, 25430384, 45275507, 55521652, 54960509, 57985406, 58771839, 45920640, 52189567, 65155458, 47948160, 52687235, 47729029, 55912838, 55579006, 41578883, 43827597, 59701645, 52218258, 43901332, 42756503, 49490327, 43186585, 53975449, 60395932, 58143135, 43356578, 58968487, 45461927, 33632682, 55200171, 31625652, 58395061, 55685558, 40479160, 55003577, 56285626, 57121209, 44210620, 64463291, 58890684, 50960830, 30525886, 57528770, 46262724, 64782789, 43653575, 36669895, 51538375, 62466506, 60025291, 32899532, 60830157, 59273678, 38644175, 49785298, 57334227, 61598164, 59012616, 62337501, 57547230, 44712420, 45122021, 52007396, 20836840, 36028905, 51491307, 53639660, 53142006, 31355384, 56326649, 53479930, 50801149, 39164414, 39956991, 58309119, 47266305, 51012098, 58817026, 41024001, 51659274, 47143435, 37120523, 24267276, 50260495, 63767055, 64533007, 54200850, 39848466, 59042324, 57934357, 62679567, 25954833, 41216528, 48022041, 48050714, 35277339, 59757089, 60389922, 59673125, 44737063, 64770600, 57537065, 51712554, 42273323, 62917163, 49007149, 59658798, 58401327, 63736368, 64193072, 61569587, 43377203, 58630710, 46275127, 48046646, 35953210, 40647226, 62472764, 62145084, 63767102, 60917250, 63212096, 64379457, 55880253, 52761157, 53770822, 59220550, 64649800, 44993098, 55648842, 54303308, 61569612, 64053840, 51456594, 54721106, 60453460, 61276762, 55009884, 50518622, 50379359, 31707742, 38922849, 12317279, 45318755, 47231588, 50977379, 42711654, 45845095, 51528295, 42570344, 49468010, 58184299, 64832105, 61774445, 45638252, 55923305, 54682222, 24767082, 38650482, 43113076, 64948852, 57918070, 61383287, 63648372, 51884666, 55214715, 54934138, 60232314, 64002687, 55460484, 63070852, 50195080, 57696905, 64004745, 54200971, 61991563, 42295948, 58530446, 54665872, 33868433, 49478290, 49207957, 59826838, 44685975, 64406166, 54932122, 57875101, 64684702, 49808042, 57057964, 59681453, 60144301, 46230191, 56992432, 58374833, 46721713, 47323828, 64668346, 30339772, 52441790, 42767044, 60250823, 15274696, 43879119, 51337939, 62376660, 45726421, 57977559, 54084313, 37827290, 50758361, 35424988, 39881437, 60863206, 49738472, 61463273, 52204265, 44989160, 53744363, 61819628, 62272238, 49093362, 35072754, 52353780, 64037618, 59206390, 57780983, 54024958, 61833985, 45357826, 64965379, 56271619, 59613957, 48739074, 44585735, 48290565, 55833353, 43105031, 61119240, 51081994, 53261074, 50463510, 51223320, 52032280, 45935386, 45998875, 50092826, 60719902, 52337439, 48063266, 17238826, 48352048, 62311222, 57156410, 51311420, 55968575, 61389632, 63152966, 52489032, 44202825, 50086731, 40223563, 54948686, 45796177, 57133906, 56591186, 48208724, 59394902, 43115352, 46736219, 57561947, 55106400, 63288163, 39314282, 57668459, 48386929, 44678007, 41218937, 36236153, 44184443, 37004155, 60029821, 25752444, 57539456, 61156227, 44424068, 58884999, 44024712, 55389064, 42804103, 65018764, 53812109, 61100942, 53549966, 50015121, 52366226, 31720340, 49757077, 43766679, 51471264, 49838074, 34317221, 43944871, 53328808, 42683307, 44686256, 60984241, 41927602, 60375985, 55071668, 34524084, 59433909, 56681399, 44485560, 34276280, 51848122, 62872507, 60681148, 57381816, 58858431, 63996864, 51243969, 34347971, 51092421, 46869446, 60005319, 45149129, 42746827, 54387659, 61701071, 42398672, 56523728, 64707539, 49081299, 64101333, 43721690, 58047454, 48710625, 40500194, 45693922, 61475809, 54453219, 46146535, 36862951, 60873706, 57355243, 52012012, 63128557, 11916267, 40987631, 62622704, 61086705, 53773298, 38579190, 45661178, 46220285, 21105661, 55706625, 63763459, 65080328, 35550219, 36807691, 50185227, 63478798, 43162639, 30032907, 64201745, 50361361, 58113043, 55139349, 50586649, 59114521, 37749791, 61137954, 59761699, 55690274, 44526626, 42738725, 63464487, 49816616, 55196713, 62624804, 22750247, 20380716, 56951853, 36840496, 20620339, 35738678, 41323576, 45265977, 64726074, 50912312, 49636412, 61584446, 58829887, 65072191, 48075842, 38710339, 35972165, 48288839, 63276104, 56093768, 63177804, 54453326, 33686607, 28509263, 44287059, 64416859, 49398875, 53509213, 60871774, 48600160, 62295138, 54166626, 62483557, 49591397, 56808552, 46441577, 59501673, 61881449, 60970093, 46369902, 40615021, 56700022, 46838902, 52124792, 51121273, 55770234, 62745723, 64463996, 53462143, 63376512, 61332608, 57207936, 62700675, 61013120, 44795012, 42763392, 57717892, 52604040, 60146825, 61502603, 40225932, 49093774, 48135310, 58248337, 63102100, 52728981, 50476182, 46621847, 56689815, 51960985, 39908504, 59118746, 45149341, 45735071, 49446047, 60843170, 59120804, 54508708, 63665316, 46326951, 56755365, 48231593, 63521958, 62022827, 63708332, 25443503, 64433329, 53449907, 44078259, 64629940, 41202870, 31700152, 56304825, 60277945, 62026936, 35628221, 45798590, 51360960, 53380288, 33350849, 40709315, 60904644, 53966020, 62942404, 30766274, 65055947, 55481547, 45280461, 60749006, 52581584, 48723155, 59563220, 33193171, 50554074, 45716700, 38534364, 59919582, 50283741, 61639900, 55803106, 39945443, 45341924, 43187426, 51803371, 36371691, 64339181, 59847919, 43367663, 57816305, 52544754, 55760112, 59593972, 37240053, 41415926, 63878391, 37221621, 64376058, 44289277, 40766718, 41411846, 62735623, 49206536, 46779659, 61453581, 6956306, 60497173, 44832023, 48483612, 48135452, 48479517, 49503518, 47074590, 60044577, 52229410, 46052639, 52026652, 41336094, 55108902, 49274151, 62428455, 30438696, 51940652, 62608684, 47916335, 46943536, 16536881, 59321650, 57972019, 63458611, 54285619, 51344694, 25001270, 56415547, 50271548, 61214015, 59995456, 59372863, 44172608, 60448067, 37999944, 55549257, 64163147, 14110030, 52356431, 48438607, 57791826, 48479571, 60937557, 62102870, 56032597, 44739928, 35175768, 63309153, 64357732, 58582373, 55459174, 40359272, 60763498, 15426066, 52792692, 51877242, 59487612, 43085180, 54017404, 48428415, 49116544, 46957953, 62541187, 65021316, 57372037, 38667659, 55229836, 41008524, 63479183, 44453264, 61121937, 49630609, 55682452, 51449236, 57406870, 40576407, 60528022, 51510679, 49182106, 47660443, 46415260, 61914525, 59487643, 55313828, 61693349, 56622503, 53562793, 43814315, 57890219, 44414381, 63573425, 49542577, 61926834, 42270132, 49624501, 61308343, 25214391, 53839948, 59145666, 44496325, 53353925, 45393352, 48885193, 49245642, 51527115, 42925516, 44049869, 44973518, 24479008, 13991370, 53620181, 41690582, 25089494, 47175128, 49726936, 41065945, 51912155, 60026328, 54566365, 60257756, 58443231, 52710878, 45673949, 62991842, 28890586, 52850149, 63139304, 38424041, 49604073, 50648558, 62787056, 42284528, 46421492, 45008373, 57275893, 54965751, 47652345, 57042429, 56237566, 60694015, 54574591, 63753730, 44297731, 61812227, 51996163, 59921926, 61564421, 38639110, 41590281, 64658954, 40224267, 61867526, 34217480, 58912268, 62371343, 41061904, 52059663, 64792081, 64296467, 53028372, 47255063, 56215065, 63217177, 60597787, 44369434, 49399327, 55242271, 47943207, 45964839, 60751399, 42556972, 65115693, 59231793, 63841842, 52612657, 55330356, 15541814, 61810231, 62672440, 26691126, 46792252, 58361405, 64652861, 64542271, 55307840, 62891586, 38841925, 62727751, 58244683, 48737869, 47777358, 51895891, 44064344, 54259288, 49073754, 44858973, 64691806, 65076829, 60647008, 61007457, 36490849, 43054687, 60896865, 49040998, 55869031, 48219751, 63254121, 41061994, 56311402, 44365418, 52811369, 60370543, 50390640, 47816303, 57443955, 44863095, 54662775, 54562425, 65146493, 58011262, 25398915, 45090440, 61603465, 59999880, 58424974, 45864593, 64827026, 63465109, 63305366, 49784472, 40105625, 60472986, 49919642, 52795038, 51771039, 62328486, 59512487, 48869032, 50251435, 63063727, 57915055, 60032690, 47357618, 50609845, 63432375, 54902461, 52256451, 38790852, 52428484, 36630213, 58228420, 53407432, 61800137, 61773514, 25104075, 55989956, 33980109, 60999376, 59270864, 62068434, 52094675, 57841364, 48477909, 62725844, 44058327, 24544985, 36159194, 60884699, 59293402, 55672542, 42753762, 60092130, 61169380, 56909540, 25005797, 33656551, 56973032, 55133928, 44629737, 64194283, 61710061, 61071085, 55564014, 64130800, 65048304, 48838386, 57616114, 58357486, 34387701, 63217396, 64646903, 40509168, 43833081, 54787835, 31196924, 11464445, 45408000, 64837376, 52412165, 56002315, 62332685, 44599057, 64542483, 48097044, 63473428, 38197014, 37048090, 43593499, 60946205, 60182306, 44074787, 48508714, 42870572, 33400621, 23062524, 55824175, 45702962, 52547379, 60399413, 61929275, 55172923, 48973628, 59645758, 58511167, 63692611, 45954885, 43550534, 50362185, 49143626, 62717770, 45457225, 48553812, 54064982, 38299480, 53729113, 53575513, 52928348, 38197086, 59023201, 54085474, 55467875, 64554852, 60983141, 56022886, 48246631, 44736360, 42100586, 40961902, 63508337, 43411314, 38150003, 62035828, 54910837, 52377462, 63094646, 51865465, 64411513, 34418556, 59217789, 60245886, 42393470, 15282046, 49432451, 62822277, 56981382, 63547272, 54749065, 55740298, 61648779, 50542476, 40904585, 50425739, 60075919, 61597583, 64944018, 56410003, 52248467, 50118546, 64763798, 46851990, 61847448, 56549270, 46178199, 59840411, 64515995, 45266845, 45897627, 63629212, 55476131, 47361956, 51593126, 62308262, 47069096, 48895910, 60268459, 53596076, 46491568, 50257840, 51472307, 53120951, 43634616, 47982521, 57051067, 54523836, 55787452, 53741502, 51955647, 48934848, 64944065, 51451842, 45406140, 41988036, 63002558, 37707718, 54271943, 63025100, 55013330, 61640660, 48848853, 55527383, 60657626, 55472095, 64278495, 37224419, 62482404, 63715300, 47017958, 36798439, 48984042, 57374700, 57960429, 48480238, 44212207, 51623919, 60145652, 52359157, 63660023, 40845304, 63963130, 43104252, 29732862}</t>
  </si>
  <si>
    <t>[('Tensorflow', 2272), ('NLTK', 193), ('Keras', 604), ('PyTorch', 88), ('Sklearn', 561), ('Hugging Face', 5)]</t>
  </si>
  <si>
    <t>https://stackoverflow.com/questions/46758178</t>
  </si>
  <si>
    <t>https://stackoverflow.com/questions/60005319</t>
  </si>
  <si>
    <t>https://stackoverflow.com/questions/42556972</t>
  </si>
  <si>
    <t>https://stackoverflow.com/questions/49624501</t>
  </si>
  <si>
    <t>https://stackoverflow.com/questions/52850149</t>
  </si>
  <si>
    <t>1</t>
  </si>
  <si>
    <t>dependency - module import</t>
  </si>
  <si>
    <t>basic functionality</t>
  </si>
  <si>
    <t>Functionality</t>
  </si>
  <si>
    <t>python basic syntax</t>
  </si>
  <si>
    <t>ImportError</t>
  </si>
  <si>
    <t>Python module syntax</t>
  </si>
  <si>
    <t>This category describes patterns about importing a new module into the code environment.</t>
  </si>
  <si>
    <t>(('__init__', 'module'), ('utils', 'module'))</t>
  </si>
  <si>
    <t>(('runpy', '_run_module_code'),)</t>
  </si>
  <si>
    <t>[('Tensorflow', 18, [61286412, 58184299, 58184299, 60761888, 58677736, 64047493, 57793505, 57836849, 61071227, 59889754, 56449413, 56311402, 50727481, 61316741, 59681453, 51110780, 58923848, 47404429]), ('Keras', 6, [61286412, 60761888, 55775003, 64047493, 57836849, 50727481]), ('Hugging Face', 3, [62979062])]</t>
  </si>
  <si>
    <t>{64047493, 56449413, 61316741, 61286412, 47404429, 55775003, 60761888, 59681453, 57836849, 50727481, 58923848, 59889754, 57793505, 58677736, 56311402, 58184299, 62979062, 61071227, 51110780}</t>
  </si>
  <si>
    <t>[('Tensorflow', 18), ('Keras', 6), ('Hugging Face', 3)]</t>
  </si>
  <si>
    <t>https://stackoverflow.com/questions/61316741</t>
  </si>
  <si>
    <t>https://stackoverflow.com/questions/57836849</t>
  </si>
  <si>
    <t>https://stackoverflow.com/questions/56311402</t>
  </si>
  <si>
    <t>https://stackoverflow.com/questions/58677736</t>
  </si>
  <si>
    <t>dependency - module execution</t>
  </si>
  <si>
    <t>runpy</t>
  </si>
  <si>
    <t>Anaconda/TensorFlow - Executing Python modules - related GPU</t>
  </si>
  <si>
    <t>external module execution</t>
  </si>
  <si>
    <t>ValueError</t>
  </si>
  <si>
    <t>Tensor type</t>
  </si>
  <si>
    <t>External module execution</t>
  </si>
  <si>
    <t>This label represents patterns related to locating and running Python modules without importing them.</t>
  </si>
  <si>
    <t>(('runpy', 'run_path'), ('runpy', '_run_module_code'), ('runpy', '_run_code'))</t>
  </si>
  <si>
    <t>(('validation', 'inner_f'),)</t>
  </si>
  <si>
    <t>[('Tensorflow', 5, [64902209, 62717722, 63203450, 63519415]), ('Keras', 6, [64902209, 62717722, 63305459, 63203450, 63519415]), ('Sklearn', 48, [65033069, 63428743, 64846142, 65117386, 64902209, 64673064, 62717722, 63305459, 62412188, 64576747, 63070040, 65137085, 65106126, 63730042, 63837206, 63203450, 64671488, 62407463, 63970578, 63851453, 63811127, 64253812, 64648709, 65066537, 63662308, 64802984, 64884238, 63321358, 63525464, 64055531, 63678518, 65033869, 63394510, 62759022, 63378219, 63794895, 64744140])]</t>
  </si>
  <si>
    <t>{64671488, 64648709, 63428743, 65033869, 64884238, 63321358, 63970578, 63837206, 62717722, 62412188, 62407463, 64673064, 65066537, 64802984, 63378219, 63678518, 63519415, 63811127, 65137085, 64846142, 63851453, 64902209, 65117386, 64744140, 65106126, 63394510, 63794895, 63070040, 63525464, 63662308, 64576747, 64055531, 65033069, 63730042, 62759022, 63305459, 64253812, 63203450}</t>
  </si>
  <si>
    <t>[('Tensorflow', 5), ('Keras', 6), ('Sklearn', 48)]</t>
  </si>
  <si>
    <t>https://stackoverflow.com/questions/63321358</t>
  </si>
  <si>
    <t>https://stackoverflow.com/questions/63811127</t>
  </si>
  <si>
    <t>https://stackoverflow.com/questions/63662308</t>
  </si>
  <si>
    <t>https://stackoverflow.com/questions/63794895</t>
  </si>
  <si>
    <t>https://stackoverflow.com/questions/63070040</t>
  </si>
  <si>
    <t>input - argument validation</t>
  </si>
  <si>
    <t>input validation</t>
  </si>
  <si>
    <t>Input validation</t>
  </si>
  <si>
    <t>argument validation</t>
  </si>
  <si>
    <t xml:space="preserve">Type error - size issue </t>
  </si>
  <si>
    <t>This label is about checking and meeting the conditions of the input argument of a function.</t>
  </si>
  <si>
    <t>(('pickle', 'save'), ('pickle', 'save_list'), ('pickle', '_batch_appends'))</t>
  </si>
  <si>
    <t>[('Tensorflow', 11, [47922435, 58558004, 63506620]), ('Keras', 15, [48490411, 58558004, 63506620, 61326144, 42622444, 46494742]), ('Sklearn', 11, [58475716, 61916110, 61916110, 48490411, 42622444])]</t>
  </si>
  <si>
    <t>{61326144, 47922435, 58475716, 48490411, 42622444, 61916110, 58558004, 46494742, 63506620}</t>
  </si>
  <si>
    <t>[('Tensorflow', 11), ('Keras', 15), ('Sklearn', 11)]</t>
  </si>
  <si>
    <t>https://stackoverflow.com/questions/47922435</t>
  </si>
  <si>
    <t>https://stackoverflow.com/questions/42622444</t>
  </si>
  <si>
    <t>https://stackoverflow.com/questions/58558004</t>
  </si>
  <si>
    <t>io - data saving</t>
  </si>
  <si>
    <t>Pickle/storage</t>
  </si>
  <si>
    <t>Pickle - saving</t>
  </si>
  <si>
    <t>data saving / pickle</t>
  </si>
  <si>
    <t>PicklingError</t>
  </si>
  <si>
    <t>Serializing object</t>
  </si>
  <si>
    <t>This label categorizes patterns regardings saving a python object as a binary file.</t>
  </si>
  <si>
    <t>(('pickle', 'save'), ('pickle', 'save_tuple'), ('pickle', 'save'))</t>
  </si>
  <si>
    <t>(('shutil', 'move'),)</t>
  </si>
  <si>
    <t>[('Tensorflow', 21, [49151662, 49151662, 42814374, 42814374, 43766679, 43766679, 49477496, 44771853, 38541233, 36933958, 42285937, 51130293, 33619190, 62380240, 49722911, 61738539, 46266424]), ('Keras', 4, [45743663, 49905274, 49477496]), ('PyTorch', 2, [59063954])]</t>
  </si>
  <si>
    <t>{42814374, 36933958, 61738539, 44771853, 49151662, 45743663, 62380240, 38541233, 42285937, 59063954, 51130293, 33619190, 43766679, 49477496, 49905274, 46266424, 49722911}</t>
  </si>
  <si>
    <t>[('Tensorflow', 21), ('Keras', 4), ('PyTorch', 2)]</t>
  </si>
  <si>
    <t>https://stackoverflow.com/questions/61738539</t>
  </si>
  <si>
    <t>https://stackoverflow.com/questions/38541233</t>
  </si>
  <si>
    <t>https://stackoverflow.com/questions/49477496</t>
  </si>
  <si>
    <t>https://stackoverflow.com/questions/33619190</t>
  </si>
  <si>
    <t>https://stackoverflow.com/questions/43766679</t>
  </si>
  <si>
    <t>io - file moving</t>
  </si>
  <si>
    <t>data moving</t>
  </si>
  <si>
    <t>File collections</t>
  </si>
  <si>
    <t>file operation</t>
  </si>
  <si>
    <t>PermissionError/ OSError</t>
  </si>
  <si>
    <t>Permission</t>
  </si>
  <si>
    <t>This label is about accessing and manipulating files in an operating system.</t>
  </si>
  <si>
    <t>(('saving_utils', 'model_metadata'),)</t>
  </si>
  <si>
    <t>[('Tensorflow', 6, [59656096, 60066950, 60066950, 60380958, 59757217]), ('Keras', 4, [60066950, 60066950, 60380958, 59757217]), ('Hugging Face', 2, [59656096])]</t>
  </si>
  <si>
    <t>{59656096, 59757217, 60066950, 60380958}</t>
  </si>
  <si>
    <t>[('Tensorflow', 6), ('Keras', 4), ('Hugging Face', 2)]</t>
  </si>
  <si>
    <t>https://stackoverflow.com/questions/59656096</t>
  </si>
  <si>
    <t>https://stackoverflow.com/questions/59757217</t>
  </si>
  <si>
    <t>https://stackoverflow.com/questions/60066950</t>
  </si>
  <si>
    <t>https://stackoverflow.com/questions/60380958</t>
  </si>
  <si>
    <t>io - model saving</t>
  </si>
  <si>
    <t>Saving/storage</t>
  </si>
  <si>
    <t>Saving issue</t>
  </si>
  <si>
    <t>model saving</t>
  </si>
  <si>
    <t>NotImplementedError</t>
  </si>
  <si>
    <t>Saving the model/Utils related to keras model saving.</t>
  </si>
  <si>
    <t>Model saving</t>
  </si>
  <si>
    <t>This category depicts patterns regarding saving ML/DL models.</t>
  </si>
  <si>
    <t>[('Tensorflow', 15, [61286412, 58184299, 58184299, 60761888, 58677736, 57793505, 57836849, 61071227, 59889754, 56449413, 56311402, 59681453, 51110780, 58923848, 47404429]), ('Keras', 4, [61286412, 60761888, 55775003, 57836849]), ('PyTorch', 7, [64857786, 58506051, 55852727, 55852727, 55852727, 55852727, 59941776])]</t>
  </si>
  <si>
    <t>{56449413, 61286412, 47404429, 59941776, 55775003, 60761888, 59681453, 57836849, 55852727, 64857786, 58506051, 58923848, 59889754, 57793505, 58677736, 56311402, 58184299, 61071227, 51110780}</t>
  </si>
  <si>
    <t>[('Tensorflow', 15), ('Keras', 4), ('PyTorch', 7)]</t>
  </si>
  <si>
    <t>https://stackoverflow.com/questions/47404429</t>
  </si>
  <si>
    <t>https://stackoverflow.com/questions/55852727</t>
  </si>
  <si>
    <t>https://stackoverflow.com/questions/57793505</t>
  </si>
  <si>
    <t>Executing Python modules</t>
  </si>
  <si>
    <t>AttributeError/TypeError/IndexError</t>
  </si>
  <si>
    <t>no attribute</t>
  </si>
  <si>
    <t>https://docs.python.org/3/library/runpy.html</t>
  </si>
  <si>
    <t>This category includes patterns related to wrapping a function with another function to extend its functionality.</t>
  </si>
  <si>
    <t>(('base', '_method_wrapper'),)</t>
  </si>
  <si>
    <t>(('script', 'module'),)</t>
  </si>
  <si>
    <t>[('Tensorflow', 6, [44801494, 44933545, 48617167, 44956125, 44998778, 53252529]), ('Keras', 2, [48617167, 44998778]), ('Sklearn', 2, [30188135, 28389890])]</t>
  </si>
  <si>
    <t>{28389890, 30188135, 44933545, 48617167, 53252529, 44801494, 44998778, 44956125}</t>
  </si>
  <si>
    <t>[('Tensorflow', 6), ('Keras', 2), ('Sklearn', 2)]</t>
  </si>
  <si>
    <t>https://stackoverflow.com/questions/30188135</t>
  </si>
  <si>
    <t>https://stackoverflow.com/questions/48617167</t>
  </si>
  <si>
    <t>https://stackoverflow.com/questions/44998778</t>
  </si>
  <si>
    <t>https://stackoverflow.com/questions/44801494</t>
  </si>
  <si>
    <t>AttributeError/ValueError</t>
  </si>
  <si>
    <t>Module dependency</t>
  </si>
  <si>
    <t>met</t>
  </si>
  <si>
    <t>[('Tensorflow', 114, [59074105, 63956135, 57748812, 57748812, 63217804, 60349042, 60691155, 58635521, 63966872, 58570184, 64947580, 64729958, 63226867, 60327453, 53860022, 60913324, 59763562, 64620236, 64780469, 59585425, 59585425, 62937599, 56391755, 59685659, 64759372, 52931047, 57571337, 56859772, 62454219, 56224426, 61280184, 58075061, 57836849, 60614524, 58180390, 58363103, 59458332, 63049774, 62166731, 56258972, 54590961, 52690293, 52569711, 52569711, 57635757, 59684810, 63497874, 60529408, 63015851, 60066950, 60066950, 63203450, 62488675, 58349239, 59191855, 64863777, 56367068, 62675004, 57497202, 63780524, 55670349, 60974983, 55073785, 61254044, 63308383, 58228840, 54841085, 58548520, 63977823, 64859507, 65020492, 53925428, 60690327, 55835798, 59599685, 63414587, 62985745, 57101765, 63539788, 63881226, 64339181, 60434430, 64990551, 63401364, 56931078, 56931078, 55389913, 63138039, 61887659, 59939344]), ('Keras', 104, [59074105, 63956135, 57748812, 57748812, 63217804, 60349042, 60691155, 58635521, 63966872, 58570184, 64729958, 63226867, 60327453, 53860022, 60913324, 59763562, 64620236, 64780469, 59585425, 59585425, 62937599, 56391755, 59685659, 64759372, 52931047, 57571337, 56859772, 62454219, 56224426, 61280184, 57836849, 60614524, 58180390, 58363103, 59458332, 62166731, 56258972, 54590961, 52569711, 52569711, 57635757, 59684810, 63497874, 60529408, 63015851, 63275427, 60066950, 60066950, 63203450, 62488675, 58349239, 53815248, 59191855, 62675004, 51934111, 57497202, 63780524, 55670349, 60974983, 55073785, 61254044, 63308383, 58228840, 58548520, 63977823, 65020492, 53925428, 60690327, 55835798, 59599685, 63414587, 62985745, 57101765, 63539788, 63881226, 60434430, 64990551, 63401364, 56931078, 56931078, 63138039, 54381234, 53031574, 59939344]), ('Sklearn', 3, [63203450])]</t>
  </si>
  <si>
    <t>{57571337, 63881226, 59939344, 62985745, 60327453, 64863777, 63049774, 59191855, 53925428, 59074105, 62675004, 56391755, 64759372, 55670349, 65020492, 63539788, 63308383, 62488675, 58228840, 52569711, 60349042, 57497202, 63203450, 56859772, 60066950, 63217804, 63497874, 55835798, 53031574, 63966872, 63956135, 56224426, 61887659, 60913324, 63780524, 54381234, 64780469, 53860022, 58349239, 62166731, 64620236, 60691155, 55389913, 58363103, 64339181, 63138039, 54841085, 60529408, 58635521, 56931078, 59685659, 59458332, 58180390, 58548520, 57836849, 63414587, 59599685, 57748812, 64990551, 63977823, 64729958, 59763562, 64859507, 52690293, 60614524, 64947580, 60974983, 59585425, 63401364, 60690327, 56258972, 61254044, 51934111, 63275427, 63015851, 57635757, 58075061, 61280184, 57101765, 58570184, 59684810, 62454219, 53815248, 56367068, 52931047, 54590961, 63226867, 55073785, 60434430, 62937599}</t>
  </si>
  <si>
    <t>[('Tensorflow', 114), ('Keras', 104), ('Sklearn', 3)]</t>
  </si>
  <si>
    <t>https://stackoverflow.com/questions/55670349</t>
  </si>
  <si>
    <t>https://stackoverflow.com/questions/64620236</t>
  </si>
  <si>
    <t>https://stackoverflow.com/questions/60690327</t>
  </si>
  <si>
    <t>https://stackoverflow.com/questions/52690293</t>
  </si>
  <si>
    <t>https://stackoverflow.com/questions/64947580</t>
  </si>
  <si>
    <t>method wrapper</t>
  </si>
  <si>
    <t>Input problem/variable management</t>
  </si>
  <si>
    <t>ValueError/TypeError/AttributeError</t>
  </si>
  <si>
    <t>https://github.com/sourcecode369/tensorflow-1/blob/master/tensorflow/python/training/tracking/base.py</t>
  </si>
  <si>
    <t>Subprocess invocation</t>
  </si>
  <si>
    <t>This category includes patterns for executing a new and different process to handle a new task.</t>
  </si>
  <si>
    <t>(('subprocess', '__init__'), ('subprocess', '_execute_child'))</t>
  </si>
  <si>
    <t>(('imp', 'find_module'),)</t>
  </si>
  <si>
    <t>[('Tensorflow', 53, [54442106, 60972058, 62482404, 57673826, 49093774, 59761699, 46118952, 43113076, 43113076, 43113076, 43113076, 43113076, 43113076, 43113076, 43113076, 59920461, 60936032, 50554074, 48148507, 62375572, 62217314, 63105263, 56237566, 54566365, 52428484, 56523728, 50086731, 48290565, 61992985, 46838902, 55672542, 52828484, 55313828, 65072191, 53639660, 56032597]), ('Keras', 9, [62482404, 50086731, 54857959, 47948160, 45406140, 55313828]), ('Sklearn', 4, [48463883, 48587784])]</t>
  </si>
  <si>
    <t>{47948160, 48290565, 48587784, 48463883, 49093774, 62375572, 61992985, 60972058, 48148507, 59761699, 55313828, 46118952, 45406140, 65072191, 52428484, 52828484, 50086731, 59920461, 56523728, 56032597, 50554074, 54566365, 55672542, 60936032, 57673826, 62217314, 62482404, 54857959, 53639660, 63105263, 43113076, 46838902, 54442106, 56237566}</t>
  </si>
  <si>
    <t>[('Tensorflow', 53), ('Keras', 9), ('Sklearn', 4)]</t>
  </si>
  <si>
    <t>https://stackoverflow.com/questions/49093774</t>
  </si>
  <si>
    <t>https://stackoverflow.com/questions/52828484</t>
  </si>
  <si>
    <t>https://stackoverflow.com/questions/62482404</t>
  </si>
  <si>
    <t>https://stackoverflow.com/questions/60936032</t>
  </si>
  <si>
    <t>https://stackoverflow.com/questions/57673826</t>
  </si>
  <si>
    <t>basic functionality-import</t>
  </si>
  <si>
    <t>Functionality/Import issue</t>
  </si>
  <si>
    <t>module dependency</t>
  </si>
  <si>
    <t>ImportError/AttributeError</t>
  </si>
  <si>
    <t>Model training/learning</t>
  </si>
  <si>
    <t>This label of the taxonomy covers patterns related to the learning pipeline of an ML/DL model.</t>
  </si>
  <si>
    <t>(('training', 'fit'),)</t>
  </si>
  <si>
    <t>[('Tensorflow', 2, [43095795, 64686104]), ('NLTK', 3, [55871850, 21823057, 20954940]), ('PyTorch', 2, [55474474, 64278495]), ('Sklearn', 2, [59065058, 39071050])]</t>
  </si>
  <si>
    <t>{59065058, 55871850, 55474474, 39071050, 21823057, 43095795, 64686104, 20954940, 64278495}</t>
  </si>
  <si>
    <t>[('Tensorflow', 2), ('NLTK', 3), ('PyTorch', 2), ('Sklearn', 2)]</t>
  </si>
  <si>
    <t>https://stackoverflow.com/questions/55871850</t>
  </si>
  <si>
    <t>https://stackoverflow.com/questions/21823057</t>
  </si>
  <si>
    <t>https://stackoverflow.com/questions/64686104</t>
  </si>
  <si>
    <t>dependency - subprocess invocation</t>
  </si>
  <si>
    <t>Processing</t>
  </si>
  <si>
    <t>Functionality/spawn new processes</t>
  </si>
  <si>
    <t>subprocess invocation</t>
  </si>
  <si>
    <t>TypeError/FileNotFoundError</t>
  </si>
  <si>
    <t>https://docs.python.org/2/library/subprocess.html</t>
  </si>
  <si>
    <t>Ignore</t>
  </si>
  <si>
    <t>Some patterns are ignored because of questioner manipulation during copy-paste of a stack trace on Stack Overflow.  Thus, designated regular expressions couldn't record patterns correctly.</t>
  </si>
  <si>
    <t>[('Tensorflow', 435, [55093539, 64639175, 59360678, 63515917, 56663388, 61556914, 57448488, 60436527, 57748812, 57748812, 62143530, 65151225, 65151225, 65151225, 65151225, 62071283, 59765784, 62494412, 63368781, 46344583, 57721804, 59108130, 63312674, 55645953, 58123276, 58123276, 45670244, 61176084, 64611269, 55181044, 64127480, 64894027, 63669084, 58751457, 55323968, 63982154, 55786512, 59305514, 60143510, 59073606, 51223936, 64108943, 61920569, 64105822, 62712483, 62943063, 60309106, 61276178, 53149386, 53643164, 53171885, 58939656, 56111120, 60361603, 64666638, 62388362, 62388362, 62388362, 62388362, 51868631, 43158719, 43158719, 50479021, 56895339, 54168153, 63139159, 63317589, 48764716, 60985161, 63636427, 58971998, 58183711, 58183711, 58183711, 58183711, 54842893, 51254382, 64770484, 64815251, 59261876, 56585023, 56585023, 56585023, 56585023, 59825630, 60401791, 51578810, 56604825, 65160085, 65091635, 58602285, 61148454, 63630875, 63174874, 63174874, 59223142, 62677973, 60247826, 54788005, 49298506, 60402033, 57020796, 60587885, 59497369, 55628805, 59337592, 64394603, 61665501, 36927025, 51549056, 63367851, 63732386, 63320771, 60252373, 59026404, 41771965, 46794257, 61459747, 56133254, 60965002, 62446159, 61811335, 63923215, 63544668, 59024574, 63122336, 62704616, 63841876, 63841876, 63841876, 63841876, 57384342, 61070325, 57516662, 57516662, 57516662, 57516662, 53173884, 65087569, 61016150, 59757979, 59757979, 64823773, 63354752, 63142726, 45084217, 54274107, 59440213, 50243086, 60938232, 65105974, 46619869, 46143932, 56251994, 51982179, 55210684, 64988725, 48751075, 55478678, 62890755, 62612696, 63960101, 49743142, 49441748, 56569755, 61192645, 63274596, 63600431, 64112222, 59864710, 63834483, 64608870, 64608870, 64608870, 64608870, 53456689, 62932186, 61688764, 64831876, 53965588, 60532242, 56224426, 60414562, 63315046, 64178905, 64471371, 62529415, 58698942, 41815023, 62585157, 47484469, 62079524, 55882731, 65004274, 56996864, 61102728, 62694716, 65139674, 57865460, 54433198, 61043085, 61043085, 55884849, 58311358, 63419780, 57842734, 62089249, 64504134, 64404009, 58609967, 64152263, 63549926, 64123445, 46107337, 63541379, 63423501, 55773040, 54590961, 62916209, 61882720, 60378450, 52690293, 46876213, 63871470, 60732223, 54925653, 62102458, 59906786, 56934307, 57607717, 57607717, 57607717, 57607717, 62690426, 51403577, 61685773, 52490951, 56931005, 63358166, 62746381, 52440940, 60765376, 61987746, 48900949, 61994299, 49239961, 61384073, 65051147, 63859912, 62744659, 60044421, 54634771, 60763595, 52577355, 48362612, 61705858, 63004513, 62055656, 56318354, 55896791, 60490599, 58832251, 50513505, 64003545, 65076900, 63537003, 64138041, 63656294, 57592430, 62048059, 61940176, 61458947, 63820168, 65021701, 58582933, 62454151, 64478391, 63750400, 59656559, 59656559, 59656559, 59656559, 52653497, 63826471, 64777118, 48513777, 52892159, 65115109, 64759500, 64118620, 55375416, 55375416, 55375416, 55375416, 55375416, 55375416, 55375416, 55375416, 59993176, 56329965, 61376222, 56159526, 56580538, 52736517, 55720718, 58963889, 65160647, 58063749, 63341584, 65144547, 53367063, 63301275, 57775938, 64341042, 62575377, 58123825, 55670349, 56198117, 54758940, 49843113, 49843113, 61084824, 40569670, 43039931, 47724077, 61828821, 46411573, 56155048, 64118599, 62279886, 63914485, 57695689, 48815350, 58902773, 63769069, 55930341, 55930341, 55930341, 55930341, 63512562, 59113341, 48744945, 57846223, 60104840, 64677724, 63769455, 63587813, 61165443, 63481755, 58676498, 63673517, 61997378, 62425358, 59477627, 60580439, 60280923, 49573784, 59119465, 59333544, 60077931, 58535392, 56851298, 58605279, 60489481, 62586443, 64839721, 54357927, 54883644, 64270950, 58841436, 59761890, 52945355, 64654700, 63570400, 48447149, 58428466, 63546062, 64464603, 64764131, 64764131, 64764131, 59060150, 61420020, 64577667, 63343167, 64730222, 63380464, 57261771, 53507266, 65161946, 60112435, 62680282, 60593469, 62944744, 62102912, 62102912, 62102912, 62102912, 64958298, 51990034, 58935122, 58778627, 51819521, 62619918, 55335231, 51544271, 62268283, 62449185, 49342925, 57874436, 64175246, 55085661, 45302781, 45302781, 62236436, 60733109, 58636087, 51046867, 60073800, 65081913, 63169445, 60262253, 65087269, 65087269, 60780509, 60488764, 65018547, 65005588, 62494190, 61690424, 58108351, 60975266, 46455374, 58256074, 59364422]), ('Keras', 523, [55093539, 64639175, 59360678, 63515917, 56663388, 61556914, 57448488, 42026835, 60436527, 47973267, 57748812, 57748812, 43455375, 45265436, 65151225, 65151225, 65151225, 65151225, 59765784, 62494412, 62371094, 63368781, 46344583, 57721804, 59108130, 63312674, 58123276, 58123276, 45670244, 57160829, 61176084, 55181044, 64127480, 64894027, 63669084, 39091206, 39091206, 58751457, 63982154, 55786512, 59305514, 60143510, 56681240, 56681240, 51223936, 61920569, 64105822, 62712483, 62943063, 61276178, 53149386, 61766717, 53643164, 53171885, 59525082, 56111120, 60361603, 64666638, 62388362, 62388362, 62388362, 62388362, 51868631, 43158719, 43158719, 45300218, 50479021, 56895339, 54168153, 63139159, 63317589, 48764716, 59338054, 40818579, 40818579, 40818579, 40818579, 60985161, 63636427, 58971998, 58183711, 58183711, 58183711, 58183711, 54842893, 51254382, 64770484, 64815251, 59261876, 56585023, 56585023, 56585023, 56585023, 59825630, 60401791, 51578810, 56604825, 65091635, 60520730, 58602285, 61148454, 63630875, 63174874, 63174874, 59223142, 53443475, 60247826, 54788005, 49298506, 60402033, 57020796, 60587885, 59497369, 55628805, 59337592, 44836555, 51463847, 64394603, 45590240, 61665501, 36927025, 51549056, 63367851, 63320771, 48571259, 60252373, 59026404, 41771965, 46794257, 61459747, 56133254, 63402294, 61811335, 63923215, 63544668, 59024574, 63122336, 62704616, 63841876, 63841876, 63841876, 63841876, 49058777, 41793122, 63126275, 57384342, 61070325, 57516662, 57516662, 57516662, 57516662, 53173884, 65087569, 61016150, 59757979, 59757979, 63354752, 63142726, 45084217, 54274107, 59440213, 50243086, 52388831, 47327791, 60938232, 56404284, 56404284, 56404284, 56404284, 42755270, 50570808, 46619869, 46143932, 56251994, 51982179, 55210684, 64988725, 45954347, 53037450, 48751075, 55478678, 62890755, 63960101, 49743142, 43188804, 49441748, 56569755, 61192645, 63600431, 53458379, 64112222, 59864710, 63834483, 64608870, 64608870, 64608870, 64608870, 53456689, 61688764, 53589007, 64831876, 52189093, 53965588, 56224426, 60414562, 63315046, 64178905, 64471371, 55731225, 52019658, 58698942, 55250124, 41815023, 62585157, 47484469, 62079524, 55882731, 65004274, 45409714, 56996864, 61102728, 65139674, 49657455, 57865460, 54433198, 61043085, 61043085, 55884849, 58311358, 57842734, 62089249, 64404009, 58609967, 64152263, 43825039, 63549926, 64123445, 46107337, 63541379, 63423501, 55773040, 60180859, 54590961, 62916209, 61882720, 60378450, 46876213, 63871470, 54925653, 62102458, 59906786, 56934307, 42738712, 62690426, 51403577, 61685773, 52490951, 56931005, 63358166, 62746381, 52440940, 61987746, 64943080, 48900949, 49239961, 52567121, 65051147, 61216136, 63859912, 62744659, 60044421, 54634771, 52577355, 48362612, 61705858, 63004513, 60490599, 58832251, 50513505, 62573633, 64003545, 65076900, 63537003, 64138041, 63656294, 57592430, 51376802, 62048059, 61940176, 61458947, 50442334, 63820168, 56865740, 46994409, 65021701, 58582933, 62454151, 45309389, 64478391, 63750400, 59656559, 59656559, 59656559, 59656559, 52653497, 63826471, 64777118, 51074755, 54173348, 48513777, 52892159, 65115109, 64759500, 55112713, 47489955, 64118620, 55375416, 55375416, 55375416, 55375416, 55375416, 55375416, 55375416, 55375416, 46365934, 40574816, 56329965, 61376222, 52736517, 55720718, 58963889, 48418907, 64758746, 58063749, 63341584, 65144547, 45502673, 58927172, 63301275, 53626582, 57775938, 43157511, 64341042, 62575377, 62369721, 58123825, 55670349, 54758940, 49843113, 49843113, 53266303, 53697858, 61084824, 40569670, 43039931, 41373079, 44163891, 47724077, 61828821, 59639633, 59639633, 46411573, 56155048, 64610296, 64118599, 63914485, 57695689, 48815350, 56982508, 58902773, 63769069, 55930341, 55930341, 55930341, 55930341, 63512562, 59113341, 48744945, 60392734, 50081415, 57846223, 60104840, 64677724, 46999519, 56952239, 63769455, 63587813, 61165443, 47600182, 63481755, 63673517, 61997378, 52387192, 60580439, 60280923, 49573784, 59119465, 59333544, 60077931, 58535392, 56851298, 46177505, 60489481, 62586443, 50308811, 54357927, 54883644, 64270950, 59761890, 59546940, 55579366, 52945355, 60775526, 63570400, 48447149, 61763010, 58428466, 40578598, 51715587, 55749070, 64464603, 59060150, 61420020, 64577667, 63343167, 64730222, 55884655, 63136566, 63380464, 57261771, 58418067, 59807849, 45566412, 65161946, 60112435, 57438806, 51342763, 54280998, 62680282, 60593469, 62944744, 41547497, 64958298, 51990034, 60338016, 57410804, 58935122, 47192771, 58778627, 51819521, 51492778, 62619918, 55335231, 58660795, 59539855, 51544271, 62449185, 40940940, 49342925, 57874436, 64175246, 55085661, 45302781, 45302781, 62236436, 60733109, 58884656, 58636087, 51046867, 60073800, 63169445, 48139621, 60262253, 55211082, 40736307, 40736307, 65087269, 65087269, 60780509, 60488764, 44573784, 61184377, 65018547, 61690424, 56423505, 58108351, 60975266, 48313289, 46455374, 54226539, 58256074, 41920834, 64863256, 47007997, 61560577, 41993837, 43175253, 57006351, 64978209, 53921581, 53593705, 56780641, 65054037, 56742683, 37843847, 57012673, 43857417, 42630504, 42630504, 57064649, 60025661, 50186035, 50186035, 55943042, 52407777, 52407777, 52407777, 52407777, 59341401, 54062169, 50544197, 61572496, 44972799]), ('Sklearn', 4, [62071283, 62677973, 56865740, 59341401])]</t>
  </si>
  <si>
    <t>{57874436, 43157511, 61685773, 56111120, 61276178, 65005588, 58183711, 62089249, 57448488, 64839721, 60436527, 65091635, 65105974, 54274107, 58927172, 65087569, 62744659, 61016150, 60280923, 48418907, 50442334, 59807849, 60401791, 63541379, 64577667, 60104840, 62388362, 60965002, 64815251, 56604825, 60975266, 61556914, 64639175, 62279886, 51544271, 45502673, 60252373, 63174874, 61665501, 64764131, 58902773, 65151225, 47007997, 63750400, 58939656, 62425358, 62619918, 57006351, 54634771, 61176084, 53367063, 60520730, 55093539, 58609967, 63402294, 56404284, 55335231, 61997378, 41920834, 62585157, 64504134, 64471371, 54925653, 58841436, 61882720, 63656294, 59656559, 60402033, 63834483, 61184377, 60180859, 57020796, 64831876, 46344583, 63820168, 62454151, 53037450, 61043085, 64108943, 59539855, 56318354, 55478678, 64770484, 56580538, 46143932, 58108351, 57012673, 61192645, 52019658, 52945355, 45566412, 49342925, 55749070, 57846223, 61940176, 51046867, 64823773, 63570400, 58751457, 48751075, 63549926, 63769069, 63871470, 48744945, 62071283, 61420020, 63914485, 64127480, 45300218, 52892159, 61458947, 52736517, 65051147, 45265436, 62079524, 63826471, 64404009, 47327791, 58884656, 64123445, 47600182, 61690424, 65081913, 63343167, 43188804, 63982154, 46455374, 62446159, 57438806, 60580439, 54168153, 59341401, 55085661, 60414562, 64608870, 64270950, 57592430, 57516662, 61811335, 61102728, 63732386, 62712483, 51376802, 56224426, 63367851, 65018547, 55210684, 56931005, 58311358, 63320771, 47192771, 64152263, 52490951, 46107337, 58256074, 63546062, 55896791, 64178905, 65161946, 59906786, 55579366, 48513777, 65004274, 44972799, 62890755, 63126275, 55720718, 62575377, 53965588, 56681240, 56742683, 59108130, 63312674, 54280998, 58602285, 44163891, 63136566, 51403577, 64138041, 60025661, 56585023, 60732223, 63142726, 40569670, 48900949, 63669084, 56851298, 60490599, 63769455, 55884655, 59337592, 62268283, 48571259, 51549056, 60361603, 58063749, 37843847, 43455375, 47973267, 53443475, 65160085, 58418067, 59497369, 64777118, 63122336, 61987746, 47489955, 63169445, 56155048, 49843113, 59333544, 59261876, 62102458, 61688764, 41771965, 64611269, 48313289, 63636427, 57721804, 56865740, 49441748, 62677973, 51868631, 49058777, 65139674, 64758746, 52388831, 59026404, 65115109, 56198117, 62704616, 64943080, 46994409, 55882731, 56982508, 41815023, 63380464, 61070325, 45302781, 56996864, 51819521, 58778627, 55628805, 39091206, 55112713, 58123276, 63423501, 64666638, 63923215, 55786512, 63341584, 53589007, 59765784, 55731225, 42738712, 64863256, 63960101, 62143530, 57842734, 55884849, 64341042, 58428466, 60488764, 61766717, 62573633, 59073606, 59364422, 49298506, 64894027, 52577355, 55211082, 52567121, 56423505, 59440213, 59993176, 44573784, 54062169, 59223142, 63315046, 60775526, 51254382, 64730222, 48362612, 62690426, 57160829, 60044421, 64175246, 61084824, 63673517, 64478391, 43039931, 59024574, 43158719, 58698942, 60765376, 53507266, 42755270, 63859912, 57064649, 55250124, 63358166, 62612696, 62932186, 62680282, 46619869, 46177505, 59761890, 62055656, 46365934, 57865460, 57410804, 48815350, 63515917, 58676498, 62371094, 60392734, 64978209, 61459747, 61148454, 49743142, 56159526, 45954347, 61920569, 61994299, 62694716, 54883644, 60593469, 59546940, 55323968, 53697858, 59338054, 57748812, 60378450, 43175253, 65054037, 63139159, 56663388, 63544668, 64105822, 48139621, 42630504, 64394603, 64654700, 52690293, 52387192, 58832251, 51223936, 62102912, 63419780, 61216136, 61384073, 40940940, 61572496, 57384342, 41373079, 59757979, 59360678, 51342763, 54433198, 56952239, 45409714, 52653497, 61763010, 65160647, 57695689, 60763595, 53458379, 45309389, 64003545, 59825630, 58535392, 52407777, 55930341, 63587813, 62944744, 62494190, 54590961, 51715587, 43857417, 54842893, 50243086, 46794257, 60532242, 51990034, 63630875, 54758940, 62449185, 57607717, 40578598, 59305514, 47724077, 58123825, 36927025, 60112435, 40736307, 64988725, 47484469, 46876213, 55375416, 45084217, 50570808, 50544197, 62586443, 63368781, 55670349, 63841876, 63317589, 56251994, 64112222, 50513505, 41793122, 63274596, 53593705, 54226539, 41993837, 49657455, 62916209, 60309106, 59477627, 53173884, 61705858, 56133254, 59864710, 50081415, 63301275, 65076900, 54173348, 51463847, 53171885, 48447149, 60733109, 51074755, 53149386, 57261771, 62494412, 64759500, 44836555, 50308811, 61828821, 53626582, 64610296, 64464603, 61376222, 58605279, 45590240, 65144547, 41547497, 56329965, 55181044, 55645953, 61560577, 65021701, 60489481, 62746381, 60247826, 62236436, 65087269, 48764716, 53921581, 63600431, 53456689, 50186035, 46411573, 58636087, 62048059, 57775938, 64118599, 60073800, 60985161, 59639633, 58935122, 42026835, 62943063, 64958298, 64677724, 64118620, 58971998, 40574816, 63004513, 60338016, 51982179, 45670244, 56780641, 59119465, 56895339, 52440940, 60587885, 63537003, 60077931, 55773040, 60262253, 59113341, 53266303, 63354752, 55943042, 61165443, 62529415, 43825039, 40818579, 58582933, 60143510, 49573784, 49239961, 56569755, 53643164, 63481755, 56934307, 54788005, 52189093, 54357927, 51492778, 50479021, 58963889, 59060150, 62369721, 51578810, 58660795, 59525082, 60780509, 46999519, 63512562, 60938232}</t>
  </si>
  <si>
    <t>[('Tensorflow', 435), ('Keras', 523), ('Sklearn', 4)]</t>
  </si>
  <si>
    <t>https://stackoverflow.com/questions/53037450</t>
  </si>
  <si>
    <t>https://stackoverflow.com/questions/61070325</t>
  </si>
  <si>
    <t>https://stackoverflow.com/questions/62586443</t>
  </si>
  <si>
    <t>https://stackoverflow.com/questions/64003545</t>
  </si>
  <si>
    <t>https://stackoverflow.com/questions/60532242</t>
  </si>
  <si>
    <t>model fit</t>
  </si>
  <si>
    <t>model training</t>
  </si>
  <si>
    <t>Training</t>
  </si>
  <si>
    <t>ValueError/InvalidArgumentError</t>
  </si>
  <si>
    <t>input and output shape/input issue</t>
  </si>
  <si>
    <t>https://github.com/keras-team/keras/blob/master/keras/engine/training.py</t>
  </si>
  <si>
    <t>Parallelization</t>
  </si>
  <si>
    <t>This label indicates patterns about deploying a process across multiple threads or processors to handle separate parts of an overall task.</t>
  </si>
  <si>
    <t>(('parallel', 'dispatch_one_batch'),)</t>
  </si>
  <si>
    <t>[('Tensorflow', 2, [63152966, 56622503]), ('Keras', 2, [63152966, 45406140]), ('Sklearn', 2, [60830157, 55106400])]</t>
  </si>
  <si>
    <t>{55106400, 63152966, 56622503, 60830157, 45406140}</t>
  </si>
  <si>
    <t>[('Tensorflow', 2), ('Keras', 2), ('Sklearn', 2)]</t>
  </si>
  <si>
    <t>https://stackoverflow.com/questions/55106400</t>
  </si>
  <si>
    <t>https://stackoverflow.com/questions/63152966</t>
  </si>
  <si>
    <t>https://stackoverflow.com/questions/56622503</t>
  </si>
  <si>
    <t>https://stackoverflow.com/questions/60830157</t>
  </si>
  <si>
    <t>https://stackoverflow.com/questions/45406140</t>
  </si>
  <si>
    <t>Testing</t>
  </si>
  <si>
    <t>AttributeError/ImportError</t>
  </si>
  <si>
    <t>testing issue</t>
  </si>
  <si>
    <t>https://github.com/numpy/numpy/blob/main/numpy/testing/_private/utils.py</t>
  </si>
  <si>
    <t>Model copy</t>
  </si>
  <si>
    <t>This category presents patterns for cloning a model instance.</t>
  </si>
  <si>
    <t>(('base', 'clone'), ('base', 'clone'))</t>
  </si>
  <si>
    <t>(('index', 'pandas'), ('index', 'pandas'))</t>
  </si>
  <si>
    <t>[('Keras', 12, [58239781, 58165203, 61351387, 55927071, 52231600, 53869616]), ('PyTorch', 9, [63658604, 64722968, 63545434, 63927648, 58612453]), ('Sklearn', 28, [62728913, 52338532, 56496692, 58469719, 57931454, 64076533, 61769389, 60693829, 60349831, 48797747, 60629631, 51287821])]</t>
  </si>
  <si>
    <t>{60349831, 51287821, 64722968, 55927071, 58239781, 61769389, 52231600, 53869616, 48797747, 56496692, 57931454, 60693829, 62728913, 58165203, 58469719, 63545434, 61351387, 63927648, 52338532, 58612453, 63658604, 64076533, 60629631}</t>
  </si>
  <si>
    <t>[('Keras', 12), ('PyTorch', 9), ('Sklearn', 28)]</t>
  </si>
  <si>
    <t>https://stackoverflow.com/questions/55927071</t>
  </si>
  <si>
    <t>https://stackoverflow.com/questions/57931454</t>
  </si>
  <si>
    <t>https://stackoverflow.com/questions/63927648</t>
  </si>
  <si>
    <t>https://stackoverflow.com/questions/61351387</t>
  </si>
  <si>
    <t>something wrong here: pandas is not a method</t>
  </si>
  <si>
    <t>static method? mistake?</t>
  </si>
  <si>
    <t>Indexing about Pandas</t>
  </si>
  <si>
    <t>ignore</t>
  </si>
  <si>
    <t>KeyError</t>
  </si>
  <si>
    <t>Security/SSL</t>
  </si>
  <si>
    <t>This label is related to patterns describe an SSL handshake that involves exchanging information to establish an SSL communication.</t>
  </si>
  <si>
    <t>(('ssl', 'do_handshake'),)</t>
  </si>
  <si>
    <t>(('parallel', '__call__'),)</t>
  </si>
  <si>
    <t>[('Tensorflow', 19, [59932666, 62717722, 46619869, 62721490, 48303166, 59556100, 36763913, 59333544, 58317976, 43904731]), ('Keras', 33, [49520109, 58395934, 62717722, 46619869, 63305459, 48303166, 59556100, 61292125, 56865740, 41796618, 58927172, 59333544, 53938687, 54272744, 44220446, 41484580, 53707513, 54414337]), ('PyTorch', 2, [59932666]), ('Sklearn', 335, [63428743, 56174456, 56174456, 56174456, 56174456, 38931631, 38931631, 38931631, 38931631, 61415039, 51154180, 58248437, 49520109, 45837885, 52359797, 43864800, 43864800, 64846142, 22752931, 19265097, 59131522, 19274471, 59932666, 55090337, 58475716, 32877365, 62520099, 60236102, 35416989, 39459006, 40803684, 39356560, 34777210, 58395934, 37632550, 31825874, 54723168, 62717722, 37014996, 43176916, 35970126, 29476807, 47564903, 57663178, 63305459, 62721490, 41635426, 29776822, 55302500, 63890583, 36873082, 46105015, 24879141, 20330445, 57498267, 62891735, 31615190, 33588838, 23963542, 53345375, 43689716, 23118309, 52661363, 63730042, 57179394, 43925714, 59466597, 54245923, 24363300, 47270934, 59556305, 56865740, 41796618, 48173153, 38574222, 52338532, 64671488, 53556524, 39187875, 15796627, 43255057, 59415663, 52859383, 31026950, 38711932, 19820369, 50023892, 34221712, 34592788, 27740804, 44131323, 40115043, 40508119, 52055658, 63363598, 54028667, 25249212, 58469719, 50515476, 61373393, 61373393, 61373393, 61373393, 27890413, 29852680, 29852680, 28888070, 58317976, 20797860, 58833393, 45318784, 46309539, 53938687, 51172889, 28256553, 65164203, 63023624, 51387915, 54272744, 55953284, 23227053, 64116586, 35998112, 63647178, 54201162, 60248668, 60946059, 51402663, 26210471, 54450453, 34181647, 34181647, 34181647, 34181647, 60955037, 43904731, 59945342, 56123625, 55202518, 46105816, 39933633, 18948086, 39830848, 50010065, 43211239, 49566157, 52629767, 50759927, 57190958, 45325283, 60401474, 47527330, 43167288, 50612523, 64884238, 41472015, 62510977, 47136101, 42257262, 63525464, 45723699, 54309239, 54309239, 59508955, 59629398, 61484786, 28633222, 47587081, 12632992, 38263933, 52586531, 42072721, 28599754, 50523930, 63979458, 34276814, 61404404, 24406937, 62651998, 48211590, 46054644, 46054644, 46054644, 46054644, 63658367, 40274904, 56416710, 61437856, 43308042, 58626422, 61922885, 48373710, 24483050, 51142308])]</t>
  </si>
  <si>
    <t>{54414337, 28888070, 29852680, 63023624, 41796618, 51387915, 43308042, 63363598, 34181647, 64884238, 41472015, 34592788, 50515476, 47270934, 51172889, 44220446, 54245923, 52586531, 24879141, 37632550, 57190958, 45723699, 43167288, 45837885, 48303166, 58927172, 61922885, 19265097, 35970126, 63525464, 60248668, 61292125, 62651998, 53345375, 54723168, 48173153, 41635426, 33588838, 47564903, 52055658, 59415663, 52661363, 52359797, 34777210, 38711932, 38263933, 61415039, 45318784, 59131522, 27740804, 28633222, 63428743, 48211590, 60946059, 38574222, 39356560, 34221712, 42072721, 63890583, 58317976, 57498267, 55090337, 22752931, 46309539, 51142308, 26210471, 23227053, 38931631, 39459006, 39933633, 58475716, 57663178, 43925714, 31615190, 62891735, 40508119, 55202518, 46105816, 43904731, 59508955, 46619869, 43864800, 19274471, 54272744, 56123625, 24483050, 27890413, 61484786, 63305459, 43689716, 58248437, 61404404, 50759927, 46054644, 53707513, 64671488, 57179394, 59556100, 51154180, 31026950, 52629767, 36763913, 47587081, 43255057, 54450453, 62717722, 50523930, 58395934, 62520099, 41484580, 24363300, 28256553, 50612523, 53556524, 32877365, 64846142, 39830848, 60401474, 60236102, 54201162, 19820369, 59629398, 58469719, 40115043, 40803684, 55302500, 59466597, 52338532, 47136101, 64116586, 42257262, 58626422, 54309239, 56174456, 63730042, 36873082, 54028667, 59945342, 63658367, 62510977, 55953284, 15796627, 23963542, 24406937, 35416989, 60955037, 35998112, 12632992, 47527330, 39187875, 20797860, 61437856, 51402663, 59333544, 65164203, 29776822, 46105015, 25249212, 63979458, 56416710, 29476807, 63647178, 28599754, 56865740, 20330445, 49566157, 34276814, 48373710, 59556305, 62721490, 31825874, 37014996, 43176916, 50023892, 61373393, 50010065, 40274904, 45325283, 23118309, 43211239, 49520109, 58833393, 18948086, 52859383, 59932666, 44131323, 53938687}</t>
  </si>
  <si>
    <t>[('Tensorflow', 19), ('Keras', 33), ('PyTorch', 2), ('Sklearn', 335)]</t>
  </si>
  <si>
    <t>https://stackoverflow.com/questions/19265097</t>
  </si>
  <si>
    <t>https://stackoverflow.com/questions/24483050</t>
  </si>
  <si>
    <t>https://stackoverflow.com/questions/35416989</t>
  </si>
  <si>
    <t>https://stackoverflow.com/questions/58626422</t>
  </si>
  <si>
    <t>https://stackoverflow.com/questions/54028667</t>
  </si>
  <si>
    <t>parallelization - function calls</t>
  </si>
  <si>
    <t>Threading</t>
  </si>
  <si>
    <t>parallelization</t>
  </si>
  <si>
    <t>JoblibTimeoutError/TypeError/AttributeError</t>
  </si>
  <si>
    <t>External module execution/Java</t>
  </si>
  <si>
    <t>[('Tensorflow', 3, [48303166, 59362269]), ('Keras', 5, [45081204, 48303166, 59362269]), ('Sklearn', 7, [51140650, 36698912, 30026960, 59629398])]</t>
  </si>
  <si>
    <t>{36698912, 51140650, 30026960, 45081204, 59629398, 59362269, 48303166}</t>
  </si>
  <si>
    <t>[('Tensorflow', 3), ('Keras', 5), ('Sklearn', 7)]</t>
  </si>
  <si>
    <t>https://stackoverflow.com/questions/51140650</t>
  </si>
  <si>
    <t>https://stackoverflow.com/questions/45081204</t>
  </si>
  <si>
    <t>https://stackoverflow.com/questions/59362269</t>
  </si>
  <si>
    <t>https://stackoverflow.com/questions/59629398</t>
  </si>
  <si>
    <t>deep copy of model</t>
  </si>
  <si>
    <t>copying the model</t>
  </si>
  <si>
    <t>model copy</t>
  </si>
  <si>
    <t>RuntimeError/TypeError</t>
  </si>
  <si>
    <t xml:space="preserve">This label aggregates patterns that are related to extracting attributes of an object and often have a "get" word in their declaration. </t>
  </si>
  <si>
    <t>(('network', 'get_config'),)</t>
  </si>
  <si>
    <t>(('process', 'start'), ('context', '_Popen'))</t>
  </si>
  <si>
    <t>[('Tensorflow', 10, [56447556, 60899535, 51316658, 58069259, 51696464, 52014004, 57573540]), ('Keras', 7, [56447556, 51316658, 51696464, 52014004, 50593538]), ('PyTorch', 10, [58506051, 60684061, 52344834, 50480689, 56123240, 56123240, 63790634, 56866168, 63966513]), ('Sklearn', 2, [54364064, 49545794])]</t>
  </si>
  <si>
    <t>{54364064, 50593538, 58506051, 56447556, 57573540, 52344834, 49545794, 56123240, 63790634, 58069259, 60899535, 51696464, 50480689, 51316658, 63966513, 52014004, 56866168, 60684061}</t>
  </si>
  <si>
    <t>[('Tensorflow', 10), ('Keras', 7), ('PyTorch', 10), ('Sklearn', 2)]</t>
  </si>
  <si>
    <t>https://stackoverflow.com/questions/58506051</t>
  </si>
  <si>
    <t>https://stackoverflow.com/questions/63790634</t>
  </si>
  <si>
    <t>https://stackoverflow.com/questions/51316658</t>
  </si>
  <si>
    <t>https://stackoverflow.com/questions/50480689</t>
  </si>
  <si>
    <t>Multiprocessing</t>
  </si>
  <si>
    <t>BrokenPipeError/TypeError/OSError</t>
  </si>
  <si>
    <t>Memory issue</t>
  </si>
  <si>
    <t>Optimization/objective function</t>
  </si>
  <si>
    <t xml:space="preserve">This label covers patterns about model optimization. </t>
  </si>
  <si>
    <t>(('fmin', 'fmin'),)</t>
  </si>
  <si>
    <t>[('Tensorflow', 14, [47922435, 64357424, 58558004]), ('Keras', 5, [58558004, 61326144, 42622444]), ('PyTorch', 4, [62688442]), ('Sklearn', 9, [58475716, 42622444])]</t>
  </si>
  <si>
    <t>{61326144, 47922435, 58475716, 42622444, 64357424, 58558004, 62688442}</t>
  </si>
  <si>
    <t>[('Tensorflow', 14), ('Keras', 5), ('PyTorch', 4), ('Sklearn', 9)]</t>
  </si>
  <si>
    <t>https://stackoverflow.com/questions/64357424</t>
  </si>
  <si>
    <t>PicklingError/ValueError</t>
  </si>
  <si>
    <t xml:space="preserve"> This category deals with problems related to the wrong shape, type, or format of the data.</t>
  </si>
  <si>
    <t>(('training', '_standardize_user_data'), ('training_utils', 'standardize_input_data'))</t>
  </si>
  <si>
    <t>[('Tensorflow', 10, [55435899, 59832388, 57907321, 60255470, 59081201, 60483509, 52690283, 63654489]), ('Keras', 7, [55435899, 59832388, 34872174, 60255470, 64081325, 64081325, 64081325]), ('Hugging Face', 2, [62671054])]</t>
  </si>
  <si>
    <t>{59832388, 52690283, 64081325, 60255470, 34872174, 63654489, 59081201, 62671054, 60483509, 57907321, 55435899}</t>
  </si>
  <si>
    <t>[('Tensorflow', 10), ('Keras', 7), ('Hugging Face', 2)]</t>
  </si>
  <si>
    <t>https://stackoverflow.com/questions/52690283</t>
  </si>
  <si>
    <t>https://stackoverflow.com/questions/63654489</t>
  </si>
  <si>
    <t>https://stackoverflow.com/questions/60483509</t>
  </si>
  <si>
    <t>https://stackoverflow.com/questions/62671054</t>
  </si>
  <si>
    <t>security - ssl</t>
  </si>
  <si>
    <t>SSL/security</t>
  </si>
  <si>
    <t>SSL certificate - security</t>
  </si>
  <si>
    <t>security / ssl</t>
  </si>
  <si>
    <t>URLError</t>
  </si>
  <si>
    <t>Package installation</t>
  </si>
  <si>
    <t>This label is about package installation and uninstallation</t>
  </si>
  <si>
    <t>(('pool', '__init__'),)</t>
  </si>
  <si>
    <t>[('Tensorflow', 9, [56447556, 36763913, 58069259, 52014004]), ('Keras', 6, [56447556, 52014004, 49164797, 50593538]), ('Sklearn', 8, [32877365, 24363300, 29852680, 29852680, 54364064]), ('Hugging Face', 2, [62979062])]</t>
  </si>
  <si>
    <t>{54364064, 50593538, 56447556, 24363300, 29852680, 36763913, 58069259, 52014004, 32877365, 62979062, 49164797}</t>
  </si>
  <si>
    <t>[('Tensorflow', 9), ('Keras', 6), ('Sklearn', 8), ('Hugging Face', 2)]</t>
  </si>
  <si>
    <t>https://stackoverflow.com/questions/50593538</t>
  </si>
  <si>
    <t>https://stackoverflow.com/questions/36763913</t>
  </si>
  <si>
    <t>https://stackoverflow.com/questions/32877365</t>
  </si>
  <si>
    <t>https://stackoverflow.com/questions/52014004</t>
  </si>
  <si>
    <t>parallelization - thread initialization</t>
  </si>
  <si>
    <t>This label includes patterns that are related to the test or validation of a variable.</t>
  </si>
  <si>
    <t>(('validation', 'check_consistent_length'),)</t>
  </si>
  <si>
    <t>(('subprocess', '_execute_child'),)</t>
  </si>
  <si>
    <t>[('Tensorflow', 4, [58115412, 62478208, 43095795, 64686104]), ('NLTK', 4, [55871850, 21823057, 20954940, 32078901]), ('Sklearn', 4, [60278581, 51852502, 59065058, 39071050])]</t>
  </si>
  <si>
    <t>{62478208, 59065058, 55871850, 39071050, 21823057, 43095795, 58115412, 32078901, 60278581, 51852502, 64686104, 20954940}</t>
  </si>
  <si>
    <t>[('Tensorflow', 4), ('NLTK', 4), ('Sklearn', 4)]</t>
  </si>
  <si>
    <t>https://stackoverflow.com/questions/59065058</t>
  </si>
  <si>
    <t>https://stackoverflow.com/questions/43095795</t>
  </si>
  <si>
    <t>https://stackoverflow.com/questions/51852502</t>
  </si>
  <si>
    <t>https://stackoverflow.com/questions/60278581</t>
  </si>
  <si>
    <t>Executing program - related to the OS</t>
  </si>
  <si>
    <t>OSError/AttributeError</t>
  </si>
  <si>
    <t>https://github.com/python/cpython/blob/760b8cf0c887fbc5191611a7e7d4b8c0c4f15edc/Lib/subprocess.py#L1394</t>
  </si>
  <si>
    <t>API call/HTTP request</t>
  </si>
  <si>
    <t>This label indicates patterns about establishing and opening HTTP connections.</t>
  </si>
  <si>
    <t>(('request', '_call_chain'),)</t>
  </si>
  <si>
    <t>(('base', 'clone'),)</t>
  </si>
  <si>
    <t>[('Tensorflow', 13, [63542086, 64902209, 48303166, 64242558, 60350049, 59362269, 43904731, 43636471]), ('Keras', 17, [63542086, 64902209, 45081204, 54366265, 48303166, 41796618, 60672136, 59362269]), ('Sklearn', 39, [58248437, 51140650, 63542086, 64902209, 60232792, 54366265, 20330445, 64242558, 19018333, 36698912, 61218326, 41796618, 61464287, 60672136, 54584393, 30026960, 43904731, 59945342, 23866833, 43636471, 59629398, 45861281, 45861281])]</t>
  </si>
  <si>
    <t>{59945342, 60672136, 41796618, 61218326, 36698912, 45861281, 51140650, 54366265, 48303166, 64902209, 63542086, 54584393, 20330445, 30026960, 23866833, 59629398, 60232792, 43904731, 19018333, 59362269, 61464287, 60350049, 45081204, 58248437, 43636471, 64242558}</t>
  </si>
  <si>
    <t>[('Tensorflow', 13), ('Keras', 17), ('Sklearn', 39)]</t>
  </si>
  <si>
    <t>https://stackoverflow.com/questions/61218326</t>
  </si>
  <si>
    <t>https://stackoverflow.com/questions/54584393</t>
  </si>
  <si>
    <t>https://stackoverflow.com/questions/61464287</t>
  </si>
  <si>
    <t>https://stackoverflow.com/questions/19018333</t>
  </si>
  <si>
    <t>This label is for constructing a new compound object.</t>
  </si>
  <si>
    <t>(('copy', 'deepcopy'),)</t>
  </si>
  <si>
    <t>(('pyimod03_importers', 'exec_module'), ('pyimod03_importers', 'exec_module'), ('pyimod03_importers', 'exec_module'), ('pyimod03_importers', 'exec_module'), ('pyimod03_importers', 'exec_module'), ('pyimod03_importers', 'exec_module'), ('pyimod03_importers', 'exec_module'), ('pyimod03_importers', 'exec_module'))</t>
  </si>
  <si>
    <t>[('Tensorflow', 28, [59985154, 60705802, 51417764, 51417764, 51417764, 51417764, 51417764, 51417764, 51417764, 51417764, 51417764, 51417764, 51417764, 51417764, 51417764, 51417764, 51417764, 51417764, 61986266, 59223906]), ('Keras', 9, [59985154, 60705802, 59223906]), ('Sklearn', 5, [61555956, 63529747, 63529747])]</t>
  </si>
  <si>
    <t>{59985154, 59223906, 51417764, 60705802, 63529747, 61555956, 61986266}</t>
  </si>
  <si>
    <t>[('Tensorflow', 28), ('Keras', 9), ('Sklearn', 5)]</t>
  </si>
  <si>
    <t>https://stackoverflow.com/questions/59223906</t>
  </si>
  <si>
    <t>https://stackoverflow.com/questions/60705802</t>
  </si>
  <si>
    <t>https://stackoverflow.com/questions/61555956</t>
  </si>
  <si>
    <t>https://stackoverflow.com/questions/63529747</t>
  </si>
  <si>
    <t>processing</t>
  </si>
  <si>
    <t>Functionality - executation</t>
  </si>
  <si>
    <t>https://github.com/pyinstaller/pyinstaller/blob/develop/PyInstaller/loader/pyimod03_importers.py</t>
  </si>
  <si>
    <t xml:space="preserve">Model loading </t>
  </si>
  <si>
    <t>This label illustrates patterns about loading ML/DL models.</t>
  </si>
  <si>
    <t>(('modeling_utils', 'from_pretrained'),)</t>
  </si>
  <si>
    <t>(('gen', 'wrapper'),)</t>
  </si>
  <si>
    <t>[('Tensorflow', 37, [64999781, 53584580, 56585023, 56585023, 64875082, 58278454, 55672135, 60062997, 60062997, 59427019, 61737710, 55945364, 55945364, 55945364, 62425127, 58308019, 61768940]), ('Keras', 13, [56585023, 56585023, 60062997, 60062997, 59427019, 60792076]), ('PyTorch', 3, [59378742])]</t>
  </si>
  <si>
    <t>{53584580, 64999781, 55672135, 62425127, 64875082, 59427019, 61768940, 60792076, 61737710, 58308019, 55945364, 60062997, 58278454, 59378742, 56585023}</t>
  </si>
  <si>
    <t>[('Tensorflow', 37), ('Keras', 13), ('PyTorch', 3)]</t>
  </si>
  <si>
    <t>https://stackoverflow.com/questions/55672135</t>
  </si>
  <si>
    <t>https://stackoverflow.com/questions/61768940</t>
  </si>
  <si>
    <t>https://stackoverflow.com/questions/60062997</t>
  </si>
  <si>
    <t>https://stackoverflow.com/questions/55945364</t>
  </si>
  <si>
    <t>Web server</t>
  </si>
  <si>
    <t>size issue</t>
  </si>
  <si>
    <t>https://github.com/tornadoweb/tornado/blob/master/tornado/gen.py</t>
  </si>
  <si>
    <t>It includes patterns according to the testing and validation of a (trained) model.</t>
  </si>
  <si>
    <t>(('_validation', 'cross_val_score'),)</t>
  </si>
  <si>
    <t>(('app', 'module'),)</t>
  </si>
  <si>
    <t>[('Tensorflow', 12, [48208724, 58200403, 64313526, 41323576, 48097044, 47777358, 54523836, 62165354, 62165354, 62165354, 62165354, 64317295]), ('Keras', 10, [48208724, 58200403, 62165354, 62165354, 62165354, 62165354, 63697062, 64752850]), ('Sklearn', 6, [62148698, 36371691, 62285062, 63319579])]</t>
  </si>
  <si>
    <t>{63697062, 62285062, 62165354, 36371691, 47777358, 64317295, 64752850, 58200403, 48208724, 48097044, 64313526, 41323576, 62148698, 63319579, 54523836}</t>
  </si>
  <si>
    <t>[('Tensorflow', 12), ('Keras', 10), ('Sklearn', 6)]</t>
  </si>
  <si>
    <t>https://stackoverflow.com/questions/62165354</t>
  </si>
  <si>
    <t>https://stackoverflow.com/questions/64752850</t>
  </si>
  <si>
    <t>https://stackoverflow.com/questions/41323576</t>
  </si>
  <si>
    <t>https://stackoverflow.com/questions/64313526</t>
  </si>
  <si>
    <t>WE HAVE TO DELETE STs that start with module function</t>
  </si>
  <si>
    <t>Model training/construction</t>
  </si>
  <si>
    <t>This label considers patterns affecting building a model during the training process.</t>
  </si>
  <si>
    <t>(('network', 'build_map'), ('network', 'build_map'))</t>
  </si>
  <si>
    <t>(('_validation', 'cross_val_score'), ('_validation', 'cross_validate'), ('parallel', '__call__'))</t>
  </si>
  <si>
    <t>[('Tensorflow', 4, [46619869, 48303166, 59556100, 59333544]), ('Keras', 7, [46619869, 48303166, 59556100, 61292125, 58927172, 59333544, 54414337]), ('Sklearn', 11, [54723168, 55302500, 63890583, 54245923, 52055658, 63647178, 54450453, 59945342, 56123625, 50612523, 61484786])]</t>
  </si>
  <si>
    <t>{54723168, 54414337, 59945342, 54245923, 59556100, 58927172, 55302500, 59333544, 56123625, 52055658, 63647178, 50612523, 61484786, 54450453, 63890583, 46619869, 61292125, 48303166}</t>
  </si>
  <si>
    <t>[('Tensorflow', 4), ('Keras', 7), ('Sklearn', 11)]</t>
  </si>
  <si>
    <t>https://stackoverflow.com/questions/59945342</t>
  </si>
  <si>
    <t>https://stackoverflow.com/questions/56123625</t>
  </si>
  <si>
    <t>https://stackoverflow.com/questions/54450453</t>
  </si>
  <si>
    <t>https://stackoverflow.com/questions/61484786</t>
  </si>
  <si>
    <t>Class validation and parallelization</t>
  </si>
  <si>
    <t>TypeError/ValueError</t>
  </si>
  <si>
    <t>continuous format issue</t>
  </si>
  <si>
    <t>https://github.com/scikit-learn/scikit-learn/blob/main/sklearn/model_selection/_validation.py</t>
  </si>
  <si>
    <t>Patterns come from a faulty action manifests during some operations on tensors or other types of variables</t>
  </si>
  <si>
    <t>(('ops', '__init__'), ('ops', '_create_c_op'))</t>
  </si>
  <si>
    <t>(('queues', 'get'),)</t>
  </si>
  <si>
    <t>[('Tensorflow', 3, [60905801, 60905801, 60905801]), ('PyTorch', 10, [55437438, 52344834, 60101168, 60101168, 59395680, 47762973, 47762973, 47762973, 47762973, 57664289]), ('Sklearn', 43, [56462252, 18931277])]</t>
  </si>
  <si>
    <t>{59395680, 57664289, 52344834, 60905801, 56462252, 18931277, 60101168, 47762973, 55437438}</t>
  </si>
  <si>
    <t>[('Tensorflow', 3), ('PyTorch', 10), ('Sklearn', 43)]</t>
  </si>
  <si>
    <t>https://stackoverflow.com/questions/57664289</t>
  </si>
  <si>
    <t>https://stackoverflow.com/questions/56462252</t>
  </si>
  <si>
    <t>https://stackoverflow.com/questions/60101168</t>
  </si>
  <si>
    <t>io - data loading</t>
  </si>
  <si>
    <t>RuntimeError/PermissionError</t>
  </si>
  <si>
    <t>Compatibilaty check</t>
  </si>
  <si>
    <t>(('runpy', 'run_path'),)</t>
  </si>
  <si>
    <t>[('Tensorflow', 17, [61286412, 58184299, 58184299, 60761888, 58677736, 64047493, 57793505, 57836849, 61071227, 59889754, 56449413, 56311402, 61316741, 59681453, 51110780, 58923848, 47404429]), ('Keras', 5, [61286412, 60761888, 55775003, 64047493, 57836849]), ('Hugging Face', 3, [62979062])]</t>
  </si>
  <si>
    <t>{60761888, 57793505, 55775003, 64047493, 56449413, 61316741, 58677736, 58923848, 56311402, 58184299, 61286412, 59681453, 47404429, 57836849, 62979062, 59889754, 61071227, 51110780}</t>
  </si>
  <si>
    <t>[('Tensorflow', 17), ('Keras', 5), ('Hugging Face', 3)]</t>
  </si>
  <si>
    <t>https://stackoverflow.com/questions/55775003</t>
  </si>
  <si>
    <t>OSError/ImportError/ValueError/AttributeError</t>
  </si>
  <si>
    <t>Size issue/ import problem/ version issue</t>
  </si>
  <si>
    <t>(('variables', '__call__'),)</t>
  </si>
  <si>
    <t>[('Tensorflow', 53, [63621251, 62089034, 58367519, 58367519, 62970881, 57150305, 56391755, 61446844, 57836849, 63049774, 55647209, 58744161, 62690426, 59441934, 64702742, 60529408, 63203450, 64863777, 62675004, 60799664, 58278454, 63780524, 56190405, 64859507, 61606669, 58607787, 54020164, 65047996, 55895795]), ('Keras', 37, [63621251, 62089034, 58367519, 58367519, 57150305, 56391755, 57836849, 58744161, 62690426, 59441934, 64702742, 60529408, 63203450, 62675004, 60799664, 63780524, 56190405, 53970055, 61606669, 58607787, 54381234]), ('Sklearn', 2, [63203450])]</t>
  </si>
  <si>
    <t>{60529408, 62970881, 63621251, 62690426, 53970055, 61606669, 59441934, 64702742, 58367519, 64863777, 58607787, 63780524, 63049774, 60799664, 57836849, 54381234, 58278454, 62675004, 61446844, 65047996, 54020164, 56190405, 62089034, 56391755, 57150305, 58744161, 55647209, 64859507, 55895795, 63203450}</t>
  </si>
  <si>
    <t>[('Tensorflow', 53), ('Keras', 37), ('Sklearn', 2)]</t>
  </si>
  <si>
    <t>https://stackoverflow.com/questions/53970055</t>
  </si>
  <si>
    <t>https://stackoverflow.com/questions/60799664</t>
  </si>
  <si>
    <t>https://stackoverflow.com/questions/56391755</t>
  </si>
  <si>
    <t>https://stackoverflow.com/questions/56190405</t>
  </si>
  <si>
    <t>variable creation</t>
  </si>
  <si>
    <t>Variable construction</t>
  </si>
  <si>
    <t>TypeError/RuntimeError/TypeError</t>
  </si>
  <si>
    <t>Input problem/unknown device</t>
  </si>
  <si>
    <t>https://github.com/tensorflow/tensorflow/blob/master/tensorflow/python/ops/variables.py</t>
  </si>
  <si>
    <t>(('java_gateway', '__call__'), ('protocol', 'get_return_value'))</t>
  </si>
  <si>
    <t>[('Spark ML', 2, [32714825, 33574807]), ('Tensorflow', 5, [58368528, 62527148, 38716584]), ('Keras', 4, [48112315, 62527148])]</t>
  </si>
  <si>
    <t>{38716584, 32714825, 62527148, 58368528, 33574807, 48112315}</t>
  </si>
  <si>
    <t>[('Spark ML', 2), ('Tensorflow', 5), ('Keras', 4)]</t>
  </si>
  <si>
    <t>https://stackoverflow.com/questions/38716584</t>
  </si>
  <si>
    <t>https://stackoverflow.com/questions/62527148</t>
  </si>
  <si>
    <t>https://stackoverflow.com/questions/33574807</t>
  </si>
  <si>
    <t>dependency - interaction with JVM</t>
  </si>
  <si>
    <t>calling external lib/java</t>
  </si>
  <si>
    <t>launch jvm/Bridge between Python and Java</t>
  </si>
  <si>
    <t>external module execution / java</t>
  </si>
  <si>
    <t>RuntimeError/Py4JJavaError</t>
  </si>
  <si>
    <t>Java code issue</t>
  </si>
  <si>
    <t>https://www.py4j.org/py4j_java_gateway.html</t>
  </si>
  <si>
    <t>Total:</t>
  </si>
  <si>
    <t>(('sequential', '__init__'),)</t>
  </si>
  <si>
    <t>[('Tensorflow', 16, [56257216, 60349042, 58570184, 64947580, 52095790, 59585425, 59585425, 55481393, 52595477, 56391755, 57780053, 64744483, 63203450, 64863777, 63780524, 63881226]), ('NLTK', 17, [35475677, 36004661, 36323993, 23260915, 17259970, 40115359]), ('Keras', 15, [56257216, 60349042, 58570184, 52095790, 59585425, 59585425, 55481393, 52595477, 56391755, 57780053, 64744483, 63203450, 63780524, 56413962, 63881226])]</t>
  </si>
  <si>
    <t>{63881226, 56413962, 59585425, 52595477, 36323993, 40115359, 64863777, 64744483, 63780524, 52095790, 55481393, 36004661, 56257216, 17259970, 58570184, 56391755, 57780053, 35475677, 60349042, 23260915, 63203450, 64947580}</t>
  </si>
  <si>
    <t>[('Tensorflow', 16), ('NLTK', 17), ('Keras', 15)]</t>
  </si>
  <si>
    <t>https://stackoverflow.com/questions/52595477</t>
  </si>
  <si>
    <t>https://stackoverflow.com/questions/55481393</t>
  </si>
  <si>
    <t>https://stackoverflow.com/questions/57780053</t>
  </si>
  <si>
    <t>Model</t>
  </si>
  <si>
    <t>ValueError/AttributeError/RuntimeError</t>
  </si>
  <si>
    <t>Size issue/unknown device/no attribute/unknown device</t>
  </si>
  <si>
    <t>https://github.com/keras-team/keras/blob/master/keras/engine/sequential.py</t>
  </si>
  <si>
    <t>(('generic', '__getattr__'),)</t>
  </si>
  <si>
    <t>[('Tensorflow', 2, [63591672, 53676883]), ('NLTK', 2, [39551842, 53827504]), ('Sklearn', 6, [35304681, 35304681, 38242237, 58795644, 55995320, 55579610])]</t>
  </si>
  <si>
    <t>{39551842, 35304681, 53827504, 53676883, 55995320, 63591672, 55579610, 58795644, 38242237}</t>
  </si>
  <si>
    <t>[('Tensorflow', 2), ('NLTK', 2), ('Sklearn', 6)]</t>
  </si>
  <si>
    <t>https://stackoverflow.com/questions/35304681</t>
  </si>
  <si>
    <t>https://stackoverflow.com/questions/55995320</t>
  </si>
  <si>
    <t>https://stackoverflow.com/questions/55579610</t>
  </si>
  <si>
    <t>data manupulation - attribute retrieval</t>
  </si>
  <si>
    <t>Dataframe</t>
  </si>
  <si>
    <t>syntax / attribute extraction</t>
  </si>
  <si>
    <t>AttributeError</t>
  </si>
  <si>
    <t>https://github.com/pandas-dev/pandas/blob/main/pandas/core/generic.py</t>
  </si>
  <si>
    <t>(('utils', 'module'),)</t>
  </si>
  <si>
    <t>[('Tensorflow', 8, [63152966, 51955647, 38424041, 58817026, 43115352, 56622503, 38922849, 58742990]), ('PyTorch', 5, [62933706, 54107156, 48273372]), ('Sklearn', 5, [52687235, 59701645, 60830157, 53549966, 55106400])]</t>
  </si>
  <si>
    <t>{55106400, 38922849, 58817026, 52687235, 63152966, 56622503, 38424041, 62933706, 59701645, 58742990, 60830157, 53549966, 54107156, 43115352, 48273372, 51955647}</t>
  </si>
  <si>
    <t>[('Tensorflow', 8), ('PyTorch', 5), ('Sklearn', 5)]</t>
  </si>
  <si>
    <t>https://stackoverflow.com/questions/58817026</t>
  </si>
  <si>
    <t>https://stackoverflow.com/questions/62933706</t>
  </si>
  <si>
    <t>https://stackoverflow.com/questions/54107156</t>
  </si>
  <si>
    <t>https://stackoverflow.com/questions/53549966</t>
  </si>
  <si>
    <t>[('Tensorflow', 4, [51342528, 61663985]), ('Keras', 5, [44146457, 51342528, 46958739, 46958739, 46958739]), ('Sklearn', 3, [59617431, 57367058])]</t>
  </si>
  <si>
    <t>{51342528, 61663985, 57367058, 46958739, 59617431, 44146457}</t>
  </si>
  <si>
    <t>[('Tensorflow', 4), ('Keras', 5), ('Sklearn', 3)]</t>
  </si>
  <si>
    <t>https://stackoverflow.com/questions/51342528</t>
  </si>
  <si>
    <t>https://stackoverflow.com/questions/57367058</t>
  </si>
  <si>
    <t>https://stackoverflow.com/questions/59617431</t>
  </si>
  <si>
    <t>model selection</t>
  </si>
  <si>
    <t>function optimization</t>
  </si>
  <si>
    <t>Optimization</t>
  </si>
  <si>
    <t>optimization / objective function</t>
  </si>
  <si>
    <t>AttributeError/ValueError/TypeError</t>
  </si>
  <si>
    <t>(('interactiveshell', 'run_ast_nodes'), ('interactiveshell', 'run_code'))</t>
  </si>
  <si>
    <t>[('Tensorflow', 105, [51625911, 61121937, 61121937, 49476287, 41077940, 64999781, 53584580, 45047205, 41990876, 56585023, 56585023, 49701918, 49701918, 43084137, 47644306, 51424835, 48157558, 43990046, 43990046, 43990046, 43990046, 45227229, 47273200, 48461151, 44174697, 65155458, 57075956, 51123667, 55406464, 64875082, 46694252, 42223668, 49053033, 49583830, 49031102, 44890067, 44890067, 61648779, 41374175, 59732495, 47257408, 52917486, 44274062, 49372585, 52517298, 49016530, 47678647, 50911052, 53328826, 58278454, 61169380, 49683444, 43817501, 42741738, 51872592, 35529626, 51734983, 47735638, 60077931, 62428455, 52993992, 54998898, 59867929, 42092727, 45061344, 64059981, 55672135, 51046867, 52376692, 59998441, 51822134, 52551296, 57127626, 52227910, 47834733, 59427019, 60694015, 51611221, 53565065, 62488073, 43324156, 56304037, 57036446, 44873984, 49370642, 61737710, 45059428, 46278107, 44435677, 44435677, 44274618, 55945364, 55945364, 55945364, 53003208, 40948687, 49864234, 43631662, 43358264, 56015575, 41616292, 51388690, 37117798, 51456408, 50469878]), ('Keras', 22, [39091206, 39091206, 56585023, 56585023, 48157558, 43990046, 43990046, 43990046, 43990046, 47273200, 65155458, 45078392, 59732495, 47735205, 52533188, 49016530, 53328826, 45502673, 60077931, 58418067, 51046867, 52551296]), ('PyTorch', 2, [57631705, 59378742])]</t>
  </si>
  <si>
    <t>{39091206, 62488073, 59732495, 49370642, 43817501, 43990046, 49701918, 49864234, 43631662, 42223668, 58278454, 51822134, 43358264, 59378742, 51424835, 64875082, 64059981, 51611221, 47834733, 52376692, 52551296, 53565065, 47644306, 55945364, 57036446, 41077940, 47678647, 42092727, 49476287, 53584580, 57127626, 59427019, 45502673, 49016530, 49583830, 56015575, 41990876, 45227229, 44435677, 45061344, 61169380, 59998441, 52917486, 61737710, 47273200, 57075956, 43324156, 44873984, 51388690, 59867929, 62428455, 56585023, 47257408, 52227910, 55672135, 50911052, 51872592, 47735638, 48461151, 45059428, 64999781, 37117798, 43084137, 44174697, 49053033, 46694252, 60077931, 54998898, 48157558, 45078392, 55406464, 65155458, 61648779, 44274062, 61121937, 58418067, 51456408, 35529626, 41616292, 45047205, 56304037, 47735205, 49372585, 52517298, 51625911, 53328826, 44274618, 49031102, 52533188, 51734983, 52993992, 53003208, 40948687, 51123667, 44890067, 51046867, 57631705, 46278107, 41374175, 42741738, 49683444, 50469878, 60694015}</t>
  </si>
  <si>
    <t>[('Tensorflow', 105), ('Keras', 22), ('PyTorch', 2)]</t>
  </si>
  <si>
    <t>https://stackoverflow.com/questions/64875082</t>
  </si>
  <si>
    <t>https://stackoverflow.com/questions/43324156</t>
  </si>
  <si>
    <t>https://stackoverflow.com/questions/45047205</t>
  </si>
  <si>
    <t>https://stackoverflow.com/questions/61648779</t>
  </si>
  <si>
    <t>https://stackoverflow.com/questions/58418067</t>
  </si>
  <si>
    <t>Ipython -IDE</t>
  </si>
  <si>
    <t>InvalidArgumentError/ImportError</t>
  </si>
  <si>
    <t>type issue</t>
  </si>
  <si>
    <t>[('Tensorflow', 78, [54945641, 60550005, 61773597, 63312674, 55645953, 63669084, 56606583, 55786512, 53171885, 62388362, 62388362, 62017903, 63636427, 51254382, 59784018, 51549056, 52543817, 64520917, 51925937, 61070325, 57516662, 57516662, 57516662, 57516662, 53173884, 55127970, 52620141, 51982179, 64377296, 58343266, 55945956, 55882731, 65004274, 54433198, 53839351, 52440940, 62862765, 56895221, 60044421, 52577355, 60023907, 54898718, 59561111, 56939275, 62048059, 61458947, 58582933, 61754862, 59656559, 59656559, 59656559, 59656559, 64777118, 52892159, 65115109, 53022752, 58963889, 58917918, 58063749, 59521001, 53492018, 55930341, 55930341, 55930341, 55930341, 60264581, 64839721, 61775956, 52945355, 56034172, 51544271, 62236436, 60653297, 59087054, 62494190, 55943127, 62745326, 60732246]), ('Keras', 129, [54945641, 62371094, 60550005, 61773597, 63312674, 63669084, 56606583, 55786512, 57811573, 56681240, 56681240, 53171885, 62388362, 62388362, 62017903, 52331133, 59338054, 63636427, 51254382, 53443475, 59784018, 60898930, 51549056, 52543817, 64520917, 51925937, 63126275, 61070325, 57516662, 57516662, 57516662, 57516662, 53173884, 55127970, 56404284, 56404284, 56404284, 56404284, 52620141, 51982179, 64377296, 53165544, 53458379, 58343266, 55945956, 55436040, 60563864, 55731225, 55882731, 65004274, 54433198, 53839351, 52440940, 56895221, 61216136, 60044421, 52577355, 60023907, 54898718, 59561111, 56939275, 62048059, 61458947, 58582933, 61754862, 59656559, 59656559, 59656559, 59656559, 64777118, 54173348, 52892159, 65115109, 53022752, 55912491, 58963889, 58917918, 58063749, 58927172, 62369721, 59921307, 53266303, 53697858, 56030354, 54641159, 53492018, 55930341, 55930341, 55930341, 55930341, 56952239, 57873324, 52387192, 61775593, 60264581, 61775956, 59546940, 52945355, 61763010, 51715587, 55884655, 56034172, 63136566, 59807849, 57438806, 57410804, 51544271, 62236436, 51827602, 51827602, 58258614, 60653297, 59087054, 55211082, 56429302, 61184377, 54226539, 55353389, 57006351, 60745634, 62745326, 57064649, 60732246, 52407777, 52407777, 52407777, 52407777, 59341401, 54062169]), ('Sklearn', 2, [59921307, 59341401])]</t>
  </si>
  <si>
    <t>{61458947, 51715587, 54641159, 55786512, 55731225, 54898718, 58917918, 53022752, 64839721, 55912491, 55353389, 58927172, 55211082, 52577355, 61775956, 57438806, 59341401, 54062169, 60023907, 59807849, 54226539, 51254382, 60898930, 57811573, 57516662, 53173884, 52331133, 60044421, 60264581, 62388362, 56030354, 59561111, 54173348, 53171885, 58258614, 57064649, 59087054, 51544271, 64520917, 55945956, 61775593, 62745326, 60653297, 65004274, 57410804, 56895221, 56429302, 55645953, 63126275, 55436040, 56939275, 57006351, 62236436, 62371094, 56681240, 61773597, 63312674, 53492018, 63136566, 62048059, 56404284, 59546940, 53697858, 59338054, 52543817, 59784018, 60732246, 63669084, 58343266, 51982179, 54945641, 52440940, 52620141, 62017903, 59656559, 55884655, 60550005, 56606583, 52387192, 61184377, 56034172, 53266303, 51549056, 58063749, 61216136, 51827602, 53443475, 58582933, 60563864, 59921307, 64777118, 55127970, 60745634, 57873324, 62862765, 54433198, 56952239, 51925937, 58963889, 62369721, 61763010, 63636427, 52945355, 53458379, 64377296, 55943127, 52407777, 65115109, 55930341, 53165544, 59521001, 55882731, 61754862, 62494190, 61070325, 53839351, 52892159}</t>
  </si>
  <si>
    <t>[('Tensorflow', 78), ('Keras', 129), ('Sklearn', 2)]</t>
  </si>
  <si>
    <t>https://stackoverflow.com/questions/54062169</t>
  </si>
  <si>
    <t>https://stackoverflow.com/questions/62371094</t>
  </si>
  <si>
    <t>https://stackoverflow.com/questions/64777118</t>
  </si>
  <si>
    <t>https://stackoverflow.com/questions/51549056</t>
  </si>
  <si>
    <t>https://stackoverflow.com/questions/51827602</t>
  </si>
  <si>
    <t>input - standardize input data</t>
  </si>
  <si>
    <t>data transformation</t>
  </si>
  <si>
    <t>ValueError/AttributeError</t>
  </si>
  <si>
    <t>(('_validation', 'cross_val_score'), ('_validation', 'cross_validate'), ('parallel', '__call__'), ('parallel', 'dispatch_one_batch'))</t>
  </si>
  <si>
    <t>[('Tensorflow', 3, [46619869, 48303166, 59333544]), ('Keras', 6, [46619869, 48303166, 61292125, 58927172, 59333544, 54414337]), ('Sklearn', 10, [54723168, 55302500, 63890583, 54245923, 52055658, 54450453, 59945342, 56123625, 50612523, 61484786])]</t>
  </si>
  <si>
    <t>{54723168, 54414337, 59945342, 54245923, 58927172, 55302500, 59333544, 56123625, 52055658, 50612523, 61484786, 54450453, 63890583, 46619869, 61292125, 48303166}</t>
  </si>
  <si>
    <t>[('Tensorflow', 3), ('Keras', 6), ('Sklearn', 10)]</t>
  </si>
  <si>
    <t>https://stackoverflow.com/questions/63890583</t>
  </si>
  <si>
    <t>(('ridge', 'fit'),)</t>
  </si>
  <si>
    <t>[('Tensorflow', 2, [54072496]), ('Keras', 2, [54072496]), ('Sklearn', 10, [22766978, 19938587, 20320383, 23403108, 16332083])]</t>
  </si>
  <si>
    <t>{22766978, 23403108, 54072496, 16332083, 19938587, 20320383}</t>
  </si>
  <si>
    <t>[('Tensorflow', 2), ('Keras', 2), ('Sklearn', 10)]</t>
  </si>
  <si>
    <t>https://stackoverflow.com/questions/22766978</t>
  </si>
  <si>
    <t>https://stackoverflow.com/questions/54072496</t>
  </si>
  <si>
    <t>https://stackoverflow.com/questions/19938587</t>
  </si>
  <si>
    <t>MemoryError/ValueError</t>
  </si>
  <si>
    <t>dimention issue</t>
  </si>
  <si>
    <t>https://github.com/scikit-learn/scikit-learn/blob/baf0ea25d/sklearn/linear_model/_ridge.py#L910</t>
  </si>
  <si>
    <t>(('misc_util', 'add_subpackage'), ('misc_util', 'get_subpackage'), ('misc_util', '_get_configuration_from_setup_py'))</t>
  </si>
  <si>
    <t>[('Tensorflow', 2, [34321467]), ('Keras', 2, [45776592, 45776592]), ('Sklearn', 25, [59081406, 58442374, 59065058, 46920490, 46297371, 32531143, 58246435, 58839645, 43301617, 56510280, 51451435, 51451435, 51451435, 51451435, 19725139])]</t>
  </si>
  <si>
    <t>{59065058, 58246435, 58442374, 32531143, 56510280, 46920490, 51451435, 45776592, 46297371, 43301617, 19725139, 34321467, 58839645, 59081406}</t>
  </si>
  <si>
    <t>[('Tensorflow', 2), ('Keras', 2), ('Sklearn', 25)]</t>
  </si>
  <si>
    <t>https://stackoverflow.com/questions/58442374</t>
  </si>
  <si>
    <t>https://stackoverflow.com/questions/51451435</t>
  </si>
  <si>
    <t>https://stackoverflow.com/questions/19725139</t>
  </si>
  <si>
    <t>https://stackoverflow.com/questions/43301617</t>
  </si>
  <si>
    <t>dependency - package installation</t>
  </si>
  <si>
    <t>setup</t>
  </si>
  <si>
    <t>Installation- build and install sub-package</t>
  </si>
  <si>
    <t>ModuleNotFoundError/ImportError/NotFoundError</t>
  </si>
  <si>
    <t>https://numpy.org/devdocs/reference/distutils.html</t>
  </si>
  <si>
    <t>(('func_graph', 'wrapper'),)</t>
  </si>
  <si>
    <t>[('Tensorflow', 101, [61456686, 63613281, 65003896, 64371884, 62071283, 62494412, 63368781, 61438530, 64127480, 64894027, 64818504, 61147366, 63139159, 64815251, 65091635, 62698575, 63278000, 63284711, 64394603, 63320771, 63795980, 63923215, 63544668, 62704616, 63365561, 55585079, 64984608, 58033286, 62890755, 63274596, 60882081, 64178905, 64436023, 61071227, 65139674, 62906596, 62449191, 64404009, 64152263, 64401570, 62182427, 60493396, 63384543, 63384543, 63384543, 63384543, 61989360, 61994299, 65059320, 63241446, 63103866, 65076900, 64138041, 63194006, 63747027, 63750400, 54369539, 63386038, 64759500, 62343104, 65144547, 63301275, 64341042, 63372487, 64677724, 63481755, 63673517, 61997378, 60918910, 63310748, 63881363, 62863374, 63059589, 63059589, 63059589, 63059589, 62894746, 64654700, 61606647, 64700045, 62847518, 64577667, 65161946, 63826597, 62680282, 64958298, 55734820, 62619918, 61030568, 62268283, 62250441, 62250441, 60353358, 62285475, 61690424, 64784096, 65054037, 64516475, 64805255, 65152931, 63653136]), ('Keras', 81, [61456686, 63613281, 65003896, 64371884, 62494412, 63368781, 64127480, 64894027, 64818504, 63139159, 63074769, 64815251, 65091635, 62698575, 63278000, 64394603, 63320771, 63923215, 63544668, 62704616, 63365561, 60958470, 64984608, 62890755, 60882081, 64178905, 64436023, 65139674, 62906596, 62449191, 64404009, 64152263, 64401570, 64869863, 63384543, 63384543, 63384543, 63384543, 61989360, 64943080, 65059320, 63241446, 63103866, 65076900, 64138041, 63194006, 63747027, 63750400, 54369539, 64759500, 62343104, 64758746, 65144547, 63301275, 64341042, 64610296, 64677724, 63481755, 63673517, 61997378, 63310748, 63881363, 62863374, 62894746, 64700045, 62847518, 64577667, 65161946, 63826597, 62680282, 64958298, 62619918, 61030568, 62250441, 62250441, 62285475, 61690424, 64784096, 64908312, 65054037, 64805255]), ('Hugging Face', 3, [64818504, 65091635, 62863374])]</t>
  </si>
  <si>
    <t>{62863374, 63923215, 64908312, 62182427, 62847518, 64984608, 55734820, 62449191, 64404009, 64341042, 65091635, 61690424, 61438530, 64894027, 63368781, 62698575, 60493396, 63274596, 60918910, 64577667, 63059589, 58033286, 64700045, 64815251, 63881363, 62894746, 63301275, 60882081, 64401570, 62285475, 65076900, 63826597, 61030568, 64371884, 63673517, 63320771, 64152263, 63372487, 62494412, 64759500, 64610296, 64178905, 65161946, 62680282, 64784096, 65144547, 62906596, 61147366, 63241446, 61606647, 63750400, 62890755, 54369539, 60958470, 63795980, 62619918, 63653136, 61456686, 55585079, 64436023, 64138041, 61994299, 61997378, 64818504, 60353358, 65054037, 63139159, 64958298, 63544668, 64677724, 63613281, 64394603, 64654700, 65003896, 63103866, 61071227, 62268283, 64516475, 64805255, 63194006, 63481755, 63310748, 65152931, 63278000, 63386038, 63365561, 62343104, 62250441, 63074769, 63747027, 65139674, 64758746, 63384543, 63284711, 62704616, 64127480, 64869863, 64943080, 61989360, 62071283, 65059320}</t>
  </si>
  <si>
    <t>[('Tensorflow', 101), ('Keras', 81), ('Hugging Face', 3)]</t>
  </si>
  <si>
    <t>https://stackoverflow.com/questions/63368781</t>
  </si>
  <si>
    <t>https://stackoverflow.com/questions/65144547</t>
  </si>
  <si>
    <t>https://stackoverflow.com/questions/64516475</t>
  </si>
  <si>
    <t>https://stackoverflow.com/questions/64394603</t>
  </si>
  <si>
    <t>https://stackoverflow.com/questions/65003896</t>
  </si>
  <si>
    <t>https://fossies.org/linux/tensorflow/tensorflow/python/framework/func_graph.py</t>
  </si>
  <si>
    <t>(('trainer', 'train'),)</t>
  </si>
  <si>
    <t>[('Tensorflow', 60, [49730923, 45428220, 46910972, 49333162, 58858077, 45844769, 52598605, 50203766, 62612696, 53922231, 63276970, 52515273, 57699641, 59823495, 53363858, 50599710, 55648603, 48702001, 62629251, 62629251, 51751833, 56119136, 54852311, 58745285, 46992507, 64463478, 56538943, 62871654, 47211666, 49688535, 51080746, 54947733, 54947733, 60226728, 46025966, 62102912, 62102912, 58889212, 56307568, 61995249, 48419568, 48920762, 48847365, 55142210, 60468030, 51839672, 51839672, 51839672, 51286963, 50707857, 49357424, 64652834, 61554561, 48385868, 50372407, 62779853]), ('Keras', 3, [58858077, 60226728, 55142210]), ('PyTorch', 2, [50930300, 60918408])]</t>
  </si>
  <si>
    <t>{62102912, 61554561, 50930300, 62629251, 48847365, 59823495, 60918408, 58889212, 50707857, 53363858, 47211666, 54947733, 51751833, 50599710, 45844769, 64652834, 60226728, 49333162, 63276970, 51080746, 48702001, 51286963, 53922231, 51839672, 57699641, 48920762, 50372407, 60468030, 56538943, 55142210, 58745285, 52515273, 48385868, 52598605, 62779853, 54852311, 62612696, 49688535, 55648603, 46910972, 58858077, 56119136, 62871654, 49730923, 46025966, 56307568, 61995249, 48419568, 49357424, 50203766, 64463478, 46992507, 45428220}</t>
  </si>
  <si>
    <t>[('Tensorflow', 60), ('Keras', 3), ('PyTorch', 2)]</t>
  </si>
  <si>
    <t>https://stackoverflow.com/questions/58889212</t>
  </si>
  <si>
    <t>https://stackoverflow.com/questions/57699641</t>
  </si>
  <si>
    <t>https://stackoverflow.com/questions/58858077</t>
  </si>
  <si>
    <t>https://stackoverflow.com/questions/49688535</t>
  </si>
  <si>
    <t>https://stackoverflow.com/questions/55648603</t>
  </si>
  <si>
    <t>Training Model</t>
  </si>
  <si>
    <t>https://github.com/tensorflow/models/blob/master/research/object_detection/legacy/trainer.py</t>
  </si>
  <si>
    <t>(('pickle', 'save'), ('pickle', 'save_dict'), ('pickle', '_batch_setitems'), ('pickle', 'save'))</t>
  </si>
  <si>
    <t>[('Tensorflow', 15, [47922435, 58558004]), ('Keras', 7, [58558004, 61326144, 42622444]), ('PyTorch', 5, [62688442]), ('Sklearn', 13, [58475716, 42622444])]</t>
  </si>
  <si>
    <t>{61326144, 47922435, 58475716, 42622444, 58558004, 62688442}</t>
  </si>
  <si>
    <t>[('Tensorflow', 15), ('Keras', 7), ('PyTorch', 5), ('Sklearn', 13)]</t>
  </si>
  <si>
    <t>https://stackoverflow.com/questions/61326144</t>
  </si>
  <si>
    <t>https://stackoverflow.com/questions/58475716</t>
  </si>
  <si>
    <t>Pickle/Storage</t>
  </si>
  <si>
    <t>(('numpy_pickle', 'save'), ('pickle', 'save'), ('pickle', 'save_reduce'), ('numpy_pickle', 'save'), ('pickle', 'save'), ('pickle', 'save_dict'), ('pickle', '_batch_setitems'), ('numpy_pickle', 'save'), ('pickle', 'save'), ('pickle', 'save_reduce'), ('numpy_pickle', 'save'), ('pickle', 'save'), ('pickle', 'save_dict'), ('pickle', '_batch_setitems'), ('numpy_pickle', 'save'), ('pickle', 'save'))</t>
  </si>
  <si>
    <t>[('Tensorflow', 3, [63506620]), ('Keras', 10, [48490411, 63506620, 46494742]), ('PyTorch', 2, [63175154]), ('Sklearn', 6, [61916110, 61916110, 48490411])]</t>
  </si>
  <si>
    <t>{48490411, 61916110, 63175154, 46494742, 63506620}</t>
  </si>
  <si>
    <t>[('Tensorflow', 3), ('Keras', 10), ('PyTorch', 2), ('Sklearn', 6)]</t>
  </si>
  <si>
    <t>https://stackoverflow.com/questions/48490411</t>
  </si>
  <si>
    <t>https://stackoverflow.com/questions/61916110</t>
  </si>
  <si>
    <t>https://stackoverflow.com/questions/63175154</t>
  </si>
  <si>
    <t>https://stackoverflow.com/questions/46494742</t>
  </si>
  <si>
    <t>https://stackoverflow.com/questions/63506620</t>
  </si>
  <si>
    <t>(('ioloop', 'start'),)</t>
  </si>
  <si>
    <t>[('Tensorflow', 128, [49476287, 45047205, 41990876, 58940568, 49701918, 49701918, 43084137, 47644306, 48157558, 43990046, 43990046, 43990046, 43990046, 45227229, 47273200, 48461151, 44174697, 57075956, 51123667, 46694252, 42223668, 49053033, 49031102, 44890067, 44890067, 45399041, 41374175, 47257408, 44274062, 40186711, 49016530, 47678647, 49683444, 43817501, 42741738, 51734983, 47735638, 60077931, 54998898, 59867929, 42092727, 53214858, 45061344, 51046867, 57127626, 52227910, 47834733, 51611221, 53565065, 62488073, 43324156, 56304037, 57036446, 44873984, 49370642, 45059428, 46278107, 44435677, 44435677, 44274618, 53003208, 40948687, 49864234, 43631662, 43358264, 56015575, 41616292, 51388690, 37117798, 50469878, 55895795, 54001128, 55883985]), ('Keras', 20, [48157558, 43990046, 43990046, 43990046, 43990046, 47273200, 45078392, 47735205, 52533188, 49016530, 60077931, 51046867]), ('Sklearn', 2, [45227229])]</t>
  </si>
  <si>
    <t>{44873984, 45399041, 53565065, 53214858, 62488073, 44274062, 47644306, 49370642, 51388690, 58940568, 59867929, 43817501, 43990046, 49701918, 57036446, 41616292, 45047205, 56304037, 47735205, 49864234, 43631662, 42223668, 47678647, 42092727, 43358264, 44274618, 49031102, 49476287, 47257408, 52533188, 52227910, 51734983, 53003208, 57127626, 40948687, 55883985, 49016530, 51123667, 44890067, 51046867, 47735638, 40186711, 51611221, 56015575, 46278107, 41990876, 45227229, 44435677, 48461151, 41374175, 45061344, 45059428, 37117798, 54001128, 43084137, 44174697, 49053033, 46694252, 42741738, 60077931, 47834733, 47273200, 54998898, 55895795, 57075956, 49683444, 48157558, 50469878, 45078392, 43324156}</t>
  </si>
  <si>
    <t>[('Tensorflow', 128), ('Keras', 20), ('Sklearn', 2)]</t>
  </si>
  <si>
    <t>https://stackoverflow.com/questions/59867929</t>
  </si>
  <si>
    <t>https://stackoverflow.com/questions/51734983</t>
  </si>
  <si>
    <t>https://stackoverflow.com/questions/54001128</t>
  </si>
  <si>
    <t>https://stackoverflow.com/questions/41374175</t>
  </si>
  <si>
    <t>https://stackoverflow.com/questions/45059428</t>
  </si>
  <si>
    <t>async</t>
  </si>
  <si>
    <t>Web Server</t>
  </si>
  <si>
    <t>InvalidArgumentError/UnimplementedError</t>
  </si>
  <si>
    <t>(('pyimod03_importers', 'exec_module'), ('pyimod03_importers', 'exec_module'), ('pyimod03_importers', 'exec_module'), ('pyimod03_importers', 'exec_module'), ('pyimod03_importers', 'exec_module'))</t>
  </si>
  <si>
    <t>[('Tensorflow', 54, [59985154, 60705802, 51417764, 51417764, 51417764, 51417764, 51417764, 51417764, 51417764, 51417764, 51417764, 51417764, 51417764, 51417764, 51417764, 51417764, 51417764, 51417764, 60834028, 61986266, 59223906]), ('Keras', 18, [59985154, 60705802, 59223906]), ('Sklearn', 11, [61555956, 63529747, 63529747])]</t>
  </si>
  <si>
    <t>{59985154, 59223906, 51417764, 60705802, 60834028, 63529747, 61555956, 61986266}</t>
  </si>
  <si>
    <t>[('Tensorflow', 54), ('Keras', 18), ('Sklearn', 11)]</t>
  </si>
  <si>
    <t>RuntimeError/TypeError/ValueError</t>
  </si>
  <si>
    <t>(('validation', 'inner_f'), ('_search', 'fit'))</t>
  </si>
  <si>
    <t>[('Tensorflow', 3, [64902209, 62717722, 63203450]), ('Keras', 4, [64902209, 62717722, 63305459, 63203450]), ('Sklearn', 10, [63428743, 64902209, 62717722, 63305459, 62412188, 63070040, 63203450, 64671488, 64648709, 64884238])]</t>
  </si>
  <si>
    <t>{64671488, 64902209, 64648709, 63203450, 63428743, 64884238, 63305459, 63070040, 62717722, 62412188}</t>
  </si>
  <si>
    <t>[('Tensorflow', 3), ('Keras', 4), ('Sklearn', 10)]</t>
  </si>
  <si>
    <t>https://stackoverflow.com/questions/64902209</t>
  </si>
  <si>
    <t>https://stackoverflow.com/questions/63428743</t>
  </si>
  <si>
    <t>validation</t>
  </si>
  <si>
    <t>Class validation</t>
  </si>
  <si>
    <t>(('main', 'main'),)</t>
  </si>
  <si>
    <t>[('Tensorflow', 14, [61960251, 50961544, 61280885, 52217450, 63168524, 63756880, 50657425, 43965935, 54180124, 50780361, 49487158, 56015575]), ('Keras', 11, [61960251, 50961544, 63756880, 53970055, 54180124, 56790945, 56789408]), ('Sklearn', 4, [48231995, 50768511, 60419882])]</t>
  </si>
  <si>
    <t>{56789408, 56790945, 53970055, 50961544, 50780361, 52217450, 60419882, 63168524, 43965935, 63756880, 50657425, 61280885, 49487158, 56015575, 48231995, 61960251, 54180124, 50768511}</t>
  </si>
  <si>
    <t>[('Tensorflow', 14), ('Keras', 11), ('Sklearn', 4)]</t>
  </si>
  <si>
    <t>https://stackoverflow.com/questions/43965935</t>
  </si>
  <si>
    <t>https://stackoverflow.com/questions/56015575</t>
  </si>
  <si>
    <t>https://stackoverflow.com/questions/49487158</t>
  </si>
  <si>
    <t>Mistake?</t>
  </si>
  <si>
    <t>TypeError/InvalidArgumentError</t>
  </si>
  <si>
    <t>(('pickle', 'save'), ('pickle', 'save_reduce'), ('pickle', 'save'))</t>
  </si>
  <si>
    <t>[('Tensorflow', 3, [64357424, 58558004]), ('NLTK', 3, [39266080, 35882637]), ('Sklearn', 14, [58475716])]</t>
  </si>
  <si>
    <t>{39266080, 58475716, 35882637, 64357424, 58558004}</t>
  </si>
  <si>
    <t>[('Tensorflow', 3), ('NLTK', 3), ('Sklearn', 14)]</t>
  </si>
  <si>
    <t>https://stackoverflow.com/questions/39266080</t>
  </si>
  <si>
    <t>https://stackoverflow.com/questions/35882637</t>
  </si>
  <si>
    <t>(('process', 'start'),)</t>
  </si>
  <si>
    <t>[('Tensorflow', 13, [56447556, 45269790, 45269790, 60899535, 51316658, 36763913, 58069259, 51696464, 52014004, 57573540, 61188039, 61188039]), ('Keras', 8, [56447556, 51316658, 51696464, 52014004, 49164797, 50593538]), ('PyTorch', 12, [58506051, 60684061, 52344834, 50480689, 56123240, 56123240, 63790634, 56866168, 60266256, 63966513]), ('Sklearn', 8, [24363300, 16631334, 31122811, 18931277, 30107358, 54364064, 49545794]), ('Hugging Face', 2, [62979062])]</t>
  </si>
  <si>
    <t>{50593538, 52344834, 36763913, 58069259, 60266256, 60684061, 45269790, 54364064, 57573540, 24363300, 16631334, 63790634, 50480689, 51316658, 63966513, 52014004, 49545794, 58506051, 56447556, 61188039, 18931277, 60899535, 51696464, 30107358, 56123240, 62979062, 56866168, 31122811, 49164797}</t>
  </si>
  <si>
    <t>[('Tensorflow', 13), ('Keras', 8), ('PyTorch', 12), ('Sklearn', 8), ('Hugging Face', 2)]</t>
  </si>
  <si>
    <t>https://stackoverflow.com/questions/60266256</t>
  </si>
  <si>
    <t>https://stackoverflow.com/questions/51696464</t>
  </si>
  <si>
    <t>https://stackoverflow.com/questions/18931277</t>
  </si>
  <si>
    <t>https://stackoverflow.com/questions/60899535</t>
  </si>
  <si>
    <t>RuntimeError/OSError/EOFError/MemoryError</t>
  </si>
  <si>
    <t>(('kernelbase', 'execute_request'),)</t>
  </si>
  <si>
    <t>[('Tensorflow', 90, [51625911, 49476287, 64999781, 53584580, 45047205, 41990876, 56585023, 56585023, 49701918, 49701918, 43084137, 47644306, 51424835, 48157558, 43990046, 43990046, 43990046, 43990046, 45227229, 47273200, 48461151, 44174697, 57075956, 51123667, 55406464, 64875082, 46694252, 42223668, 49053033, 49031102, 44890067, 44890067, 41374175, 47257408, 52917486, 44274062, 49372585, 52517298, 49016530, 47678647, 50911052, 53328826, 58278454, 49683444, 42741738, 51872592, 51734983, 47735638, 60077931, 52993992, 54998898, 59867929, 42092727, 45061344, 64059981, 55672135, 51046867, 52376692, 59998441, 51822134, 52551296, 52227910, 47834733, 59427019, 51611221, 53565065, 62488073, 43324156, 56304037, 57036446, 44873984, 49370642, 61737710, 45059428, 46278107, 44435677, 44435677, 44274618, 55945364, 55945364, 55945364, 53003208, 40948687, 49864234, 43631662, 43358264, 56015575, 41616292, 51388690, 37117798]), ('Keras', 15, [56585023, 56585023, 48157558, 43990046, 43990046, 43990046, 43990046, 47273200, 45078392, 47735205, 52533188, 49016530, 53328826, 60077931, 51046867]), ('PyTorch', 2, [57631705, 59378742])]</t>
  </si>
  <si>
    <t>{62488073, 49370642, 43990046, 49701918, 49864234, 43631662, 42223668, 58278454, 51822134, 43358264, 59378742, 51424835, 64875082, 64059981, 51611221, 47834733, 52376692, 52551296, 53565065, 47644306, 55945364, 57036446, 47678647, 42092727, 49476287, 53584580, 59427019, 49016530, 56015575, 41990876, 45227229, 44435677, 45061344, 59998441, 52917486, 61737710, 47273200, 57075956, 43324156, 44873984, 51388690, 59867929, 56585023, 47257408, 52227910, 55672135, 50911052, 51872592, 47735638, 48461151, 45059428, 64999781, 37117798, 43084137, 44174697, 49053033, 46694252, 60077931, 54998898, 48157558, 45078392, 55406464, 44274062, 41616292, 45047205, 56304037, 47735205, 49372585, 52517298, 51625911, 53328826, 44274618, 49031102, 52533188, 51734983, 52993992, 53003208, 40948687, 51123667, 44890067, 51046867, 57631705, 46278107, 41374175, 42741738, 49683444}</t>
  </si>
  <si>
    <t>[('Tensorflow', 90), ('Keras', 15), ('PyTorch', 2)]</t>
  </si>
  <si>
    <t>https://stackoverflow.com/questions/44873984</t>
  </si>
  <si>
    <t>https://stackoverflow.com/questions/47735205</t>
  </si>
  <si>
    <t>https://stackoverflow.com/questions/45078392</t>
  </si>
  <si>
    <t>https://stackoverflow.com/questions/44274062</t>
  </si>
  <si>
    <t>Ipython - IDE</t>
  </si>
  <si>
    <t>ResourceExhaustedError/InvalidArgumentError/NotFoundError</t>
  </si>
  <si>
    <t>https://github.com/ipython/ipykernel/blob/main/ipykernel/kernelbase.py</t>
  </si>
  <si>
    <t>(('core', 'invoke'),)</t>
  </si>
  <si>
    <t>[('Tensorflow', 17, [45128032, 57606581, 57509111, 61404032, 62837497, 62837497]), ('NLTK', 5, [43469530, 44572834]), ('Keras', 7, [57606581, 57509111]), ('PyTorch', 4, [55488795]), ('Sklearn', 12, [61878551, 62285062, 63319579])]</t>
  </si>
  <si>
    <t>{45128032, 61404032, 44572834, 62285062, 57606581, 57509111, 63319579, 62837497, 43469530, 55488795, 61878551}</t>
  </si>
  <si>
    <t>[('Tensorflow', 17), ('NLTK', 5), ('Keras', 7), ('PyTorch', 4), ('Sklearn', 12)]</t>
  </si>
  <si>
    <t>https://stackoverflow.com/questions/61404032</t>
  </si>
  <si>
    <t>https://stackoverflow.com/questions/57509111</t>
  </si>
  <si>
    <t>https://stackoverflow.com/questions/43469530</t>
  </si>
  <si>
    <t>https://stackoverflow.com/questions/62837497</t>
  </si>
  <si>
    <t>Processing/running code</t>
  </si>
  <si>
    <t>Creating beautiful interface - Functionality</t>
  </si>
  <si>
    <t>ModuleNotFoundError/KeyError/IndexError</t>
  </si>
  <si>
    <t>https://github.com/pallets/click/blob/main/src/click/core.py</t>
  </si>
  <si>
    <t>(('_search', 'fit'),)</t>
  </si>
  <si>
    <t>[('Tensorflow', 9, [64611269, 63542086, 64902209, 62717722, 64242558, 60350049, 63203450, 59362269, 43636471]), ('Keras', 17, [43702571, 63542086, 58395934, 64902209, 62717722, 63305459, 45081204, 54366265, 56865740, 63203450, 60643832, 60672136, 53938687, 59362269, 54272744, 44220446, 53707513]), ('Sklearn', 71, [63428743, 56174456, 56174456, 56174456, 56174456, 61415039, 53028896, 45837885, 43702571, 58475716, 51140650, 60236102, 63542086, 40803684, 58395934, 64902209, 62717722, 63305459, 62473466, 62412188, 63070040, 60232792, 54366265, 58919079, 57498267, 64242558, 61218326, 57179394, 59556305, 56865740, 48173153, 52338532, 63203450, 64671488, 43255057, 52859383, 60643832, 59291277, 63363598, 54028667, 60672136, 50515476, 54584393, 50034958, 53938687, 51387915, 54272744, 64648709, 60248668, 51402663, 57400344, 55202518, 50010065, 49566157, 52629767, 64884238, 43636471, 64843631, 45723699, 58152328, 52586531, 41796301, 50523930, 60602768, 61465988, 48211590, 63658367, 56416710, 61437856, 58626422, 48373710])]</t>
  </si>
  <si>
    <t>{64671488, 57179394, 61465988, 64648709, 48211590, 63428743, 60672136, 52629767, 62473466, 51387915, 58152328, 59291277, 63363598, 50034958, 64884238, 43255057, 60602768, 56174456, 50515476, 61218326, 57400344, 62717722, 57498267, 62412188, 50523930, 58395934, 44220446, 53028896, 61437856, 52586531, 58919079, 51402663, 51140650, 43702571, 45723699, 54366265, 45837885, 64902209, 58475716, 64611269, 63542086, 60236102, 63658367, 54584393, 56416710, 56865740, 49566157, 41796301, 48373710, 59556305, 50010065, 55202518, 63070040, 60232792, 60248668, 59362269, 60350049, 48173153, 52859383, 40803684, 52338532, 54272744, 61415039, 64843631, 63305459, 45081204, 58626422, 43636471, 60643832, 53707513, 63203450, 54028667, 64242558, 53938687}</t>
  </si>
  <si>
    <t>[('Tensorflow', 9), ('Keras', 17), ('Sklearn', 71)]</t>
  </si>
  <si>
    <t>https://stackoverflow.com/questions/58152328</t>
  </si>
  <si>
    <t>https://stackoverflow.com/questions/43702571</t>
  </si>
  <si>
    <t>https://stackoverflow.com/questions/48173153</t>
  </si>
  <si>
    <t>https://stackoverflow.com/questions/60248668</t>
  </si>
  <si>
    <t>model selection fitting</t>
  </si>
  <si>
    <t>ValueError/TypeError</t>
  </si>
  <si>
    <t>(('pydev_import_hook', 'do_import'),)</t>
  </si>
  <si>
    <t>[('Tensorflow', 64, [56581231, 60448067, 50476182, 45266845, 44973518, 42270132, 44202825, 61180970]), ('NLTK', 2, [40361488]), ('PyTorch', 2, [54695953]), ('Sklearn', 23, [31196924, 61943857, 52007396])]</t>
  </si>
  <si>
    <t>{60448067, 52007396, 44202825, 61180970, 44973518, 56581231, 40361488, 54695953, 61943857, 42270132, 50476182, 31196924, 45266845}</t>
  </si>
  <si>
    <t>[('Tensorflow', 64), ('NLTK', 2), ('PyTorch', 2), ('Sklearn', 23)]</t>
  </si>
  <si>
    <t>https://stackoverflow.com/questions/52007396</t>
  </si>
  <si>
    <t>https://stackoverflow.com/questions/56581231</t>
  </si>
  <si>
    <t>https://stackoverflow.com/questions/50476182</t>
  </si>
  <si>
    <t>https://stackoverflow.com/questions/42270132</t>
  </si>
  <si>
    <t>IDE issue</t>
  </si>
  <si>
    <t>WindowsError/SystemError/ImportError</t>
  </si>
  <si>
    <t>https://github.com/JetBrains/intellij-community/blob/master/python/helpers/pydev/_pydev_bundle/pydev_import_hook.py</t>
  </si>
  <si>
    <t>[('Tensorflow', 4, [62894945, 54072496, 61603465]), ('Keras', 11, [62894945, 43702571, 54072496, 59350224, 54099974, 51921075, 57207031, 57207031, 57207031, 57207031, 61292125]), ('Sklearn', 72, [48646202, 48646202, 42827885, 62894945, 58155491, 60967077, 56649173, 63939783, 43702571, 59350224, 32316336, 43065575, 39951432, 59994781, 49987532, 48288367, 43353738, 49329403, 49329403, 63070040, 33315607, 63429941, 40051478, 46786036, 56453129, 62176622, 59845950, 50800085, 44645497, 43222882, 51229016, 59291277, 40481943, 59294900, 37265268, 50045558, 47047179, 47047179, 47047179, 47047179, 39745807, 61603465, 62854851, 61763533, 63922546, 63922546, 53606365, 53606365, 42151706, 60946059, 63745164, 63409817, 46131409, 59151095, 49566157, 52928570, 41647451, 51011303, 44534929, 59446241, 63196789, 63589712, 62257253, 56811515, 32097392, 62227819, 52005058, 52005058, 63378219, 63794740, 51952446, 43353179])]</t>
  </si>
  <si>
    <t>{54099974, 61603465, 43353738, 56453129, 47047179, 59291277, 60946059, 39745807, 63745164, 44534929, 40051478, 33315607, 40481943, 63409817, 42151706, 59994781, 60967077, 43702571, 63378219, 54072496, 32316336, 51921075, 59294900, 63429941, 63794740, 48646202, 52928570, 59845950, 51952446, 52005058, 62854851, 63939783, 39951432, 49987532, 61763533, 49566157, 59350224, 46131409, 63589712, 56649173, 50800085, 63070040, 51229016, 41647451, 43353179, 61292125, 53606365, 62894945, 43222882, 58155491, 59446241, 62257253, 43065575, 51011303, 56811515, 59151095, 62227819, 42827885, 62176622, 48288367, 32097392, 63922546, 46786036, 37265268, 50045558, 57207031, 63196789, 44645497, 49329403}</t>
  </si>
  <si>
    <t>[('Tensorflow', 4), ('Keras', 11), ('Sklearn', 72)]</t>
  </si>
  <si>
    <t>https://stackoverflow.com/questions/40051478</t>
  </si>
  <si>
    <t>https://stackoverflow.com/questions/63939783</t>
  </si>
  <si>
    <t>https://stackoverflow.com/questions/51011303</t>
  </si>
  <si>
    <t>https://stackoverflow.com/questions/43222882</t>
  </si>
  <si>
    <t>https://stackoverflow.com/questions/59446241</t>
  </si>
  <si>
    <t>input - check data shape</t>
  </si>
  <si>
    <t>data validation</t>
  </si>
  <si>
    <t>(('pyimod03_importers', 'exec_module'), ('pyimod03_importers', 'exec_module'))</t>
  </si>
  <si>
    <t>[('Tensorflow', 86, [59985154, 60705802, 51417764, 51417764, 51417764, 51417764, 51417764, 51417764, 51417764, 51417764, 51417764, 51417764, 51417764, 51417764, 51417764, 51417764, 51417764, 51417764, 60834028, 61986266, 59223906, 59442157, 64930416]), ('Keras', 30, [59985154, 60705802, 59223906, 51132467, 60751399]), ('PyTorch', 5, [61698275, 62384388, 61756222]), ('Sklearn', 20, [63192302, 61555956, 62276719, 63529747, 63529747, 63529747, 63529747])]</t>
  </si>
  <si>
    <t>{59985154, 59223906, 51417764, 61698275, 62384388, 60751399, 60705802, 60834028, 59442157, 63192302, 62276719, 64930416, 51132467, 61555956, 63529747, 61986266, 61756222}</t>
  </si>
  <si>
    <t>[('Tensorflow', 86), ('Keras', 30), ('PyTorch', 5), ('Sklearn', 20)]</t>
  </si>
  <si>
    <t>https://stackoverflow.com/questions/51417764</t>
  </si>
  <si>
    <t>https://stackoverflow.com/questions/60834028</t>
  </si>
  <si>
    <t>https://stackoverflow.com/questions/64930416</t>
  </si>
  <si>
    <t>https://stackoverflow.com/questions/51132467</t>
  </si>
  <si>
    <t>(('core', 'setup'), ('dist', 'run_commands'), ('dist', 'run_command'))</t>
  </si>
  <si>
    <t>[('Tensorflow', 10, [63761654, 64698227, 57928097, 45598493, 60736688, 52550831, 45265029, 49090915, 49090915]), ('NLTK', 2, [16640002, 16640002]), ('Keras', 2, [45776592, 45776592]), ('PyTorch', 9, [64618079, 50541569, 58956958, 60744928, 59129241, 57957101, 57957101, 59013496]), ('Sklearn', 2, [43857322, 14206637])]</t>
  </si>
  <si>
    <t>{50541569, 16640002, 45265029, 59129241, 45598493, 58956958, 57928097, 43857322, 14206637, 52550831, 60736688, 45776592, 64618079, 60744928, 49090915, 57957101, 64698227, 63761654, 59013496}</t>
  </si>
  <si>
    <t>[('Tensorflow', 10), ('NLTK', 2), ('Keras', 2), ('PyTorch', 9), ('Sklearn', 2)]</t>
  </si>
  <si>
    <t>https://stackoverflow.com/questions/45265029</t>
  </si>
  <si>
    <t>https://stackoverflow.com/questions/14206637</t>
  </si>
  <si>
    <t>https://stackoverflow.com/questions/49090915</t>
  </si>
  <si>
    <t>https://stackoverflow.com/questions/60744928</t>
  </si>
  <si>
    <t>Installation</t>
  </si>
  <si>
    <t>ImportError/syntaxError</t>
  </si>
  <si>
    <t>https://docs.python.org/3/distutils/introduction.html</t>
  </si>
  <si>
    <t>(('pipeline', 'fit'),)</t>
  </si>
  <si>
    <t>[('Spark ML', 3, [32714825, 37260902]), ('Tensorflow', 2, [46619869, 62729472]), ('NLTK', 2, [61941818, 60082606]), ('Keras', 3, [46619869, 53938687, 52231600]), ('Sklearn', 70, [56799651, 61641852, 49394654, 64846142, 62520099, 60236102, 43065575, 49949224, 41881086, 62929273, 50651861, 25175318, 61941818, 36873082, 45771064, 53345375, 29670503, 63405961, 59466597, 47270934, 19195048, 63388097, 44645497, 58315555, 51026841, 21589177, 64856763, 40508119, 52055658, 44091787, 64762309, 43012227, 53938687, 54987484, 21243156, 64538474, 63922546, 63922546, 51402663, 27789555, 45858798, 35632634, 63662308, 59167730, 44440462, 34478319, 60580392, 49770851, 50122799, 40329576, 45723699, 29744062, 45883679, 56742441, 47587081, 43963020, 60705612, 42072721, 64723176, 50523930, 63979458, 34276814, 45048615, 61465988, 46054644, 46054644, 46054644, 46054644, 43308042])]</t>
  </si>
  <si>
    <t>{62729472, 43012227, 61465988, 63405961, 47587081, 44091787, 43963020, 43308042, 44440462, 42072721, 35632634, 21243156, 25175318, 47270934, 51026841, 50523930, 45883679, 56799651, 62520099, 58315555, 51402663, 49949224, 19195048, 60580392, 56742441, 45048615, 60082606, 50122799, 52231600, 45723699, 45771064, 21589177, 61941818, 64856763, 64846142, 29744062, 63388097, 44645497, 63979458, 64762309, 60236102, 32714825, 60705612, 34276814, 50651861, 40508119, 54987484, 46619869, 49394654, 53345375, 49770851, 63662308, 59466597, 37260902, 43065575, 29670503, 40329576, 52055658, 64538474, 64723176, 45858798, 34478319, 63922546, 27789555, 59167730, 46054644, 62929273, 36873082, 61641852, 41881086, 53938687}</t>
  </si>
  <si>
    <t>[('Spark ML', 3), ('Tensorflow', 2), ('NLTK', 2), ('Keras', 3), ('Sklearn', 70)]</t>
  </si>
  <si>
    <t>https://stackoverflow.com/questions/35632634</t>
  </si>
  <si>
    <t>https://stackoverflow.com/questions/61941818</t>
  </si>
  <si>
    <t>https://stackoverflow.com/questions/43065575</t>
  </si>
  <si>
    <t>https://stackoverflow.com/questions/49770851</t>
  </si>
  <si>
    <t>parameter fitting</t>
  </si>
  <si>
    <t>Transformation pipeline</t>
  </si>
  <si>
    <t>https://github.com/scikit-learn/scikit-learn/blob/baf0ea25d/sklearn/pipeline.py#L52</t>
  </si>
  <si>
    <t>(('__init__', 'module'), ('__init__', 'module'))</t>
  </si>
  <si>
    <t>[('Tensorflow', 990, [42398672, 42398672, 42398672, 42398672, 55077129, 48428415, 61773514, 48483612, 45873424, 62787056, 48231593, 44736360, 62294271, 37048090, 59394902, 61121937, 61121937, 61121937, 61121937, 47323828, 47323828, 47323828, 47323828, 35953210, 64618682, 47652345, 63736368, 39881437, 51472307, 52359157, 61007457, 62311222, 61693349, 58361405, 46441577, 57133906, 57133906, 60453460, 54442106, 47943207, 53462143, 44485560, 57406870, 65055947, 48737869, 63447282, 63447282, 63376512, 61308343, 45008373, 59658798, 59791553, 55682452, 58968487, 47257751, 63860741, 48075842, 57372037, 53729113, 44496325, 51912155, 50586649, 53020781, 45998875, 61137954, 59919582, 49975629, 60884699, 41323576, 51223320, 60399413, 60597787, 45935386, 49808042, 45090440, 52337439, 56424803, 64554852, 58184299, 58184299, 58184299, 58184299, 46621847, 48982092, 41927602, 62483557, 45735071, 51527115, 60918054, 47175128, 47175128, 47175128, 47175128, 48477909, 48135452, 61812227, 55071668, 61710061, 62482404, 54200850, 59593972, 44585735, 51996163, 50390640, 40105625, 45702962, 59757089, 44686256, 57673826, 61774445, 62376660, 60983141, 60983141, 57875101, 57875101, 57875101, 57875101, 33868433, 33868433, 33868433, 33868433, 33868433, 33868433, 49093774, 50260495, 48097044, 61071085, 51344694, 59673125, 62013721, 42284528, 53620181, 59711670, 44858973, 59120804, 64707539, 56215065, 63432375, 60904644, 45920640, 45920640, 56304825, 59761699, 61332608, 64977003, 50772096, 48848853, 41746576, 47777358, 56681399, 49468010, 53142006, 43766679, 43766679, 42753762, 40034570, 57934357, 59995456, 52366226, 64944065, 65155458, 45275507, 55549257, 54749065, 44685975, 41061994, 56244438, 55690274, 52353780, 54523836, 44024712, 54508708, 51955647, 60370543, 62165354, 62165354, 62165354, 62165354, 64045126, 63841842, 63841842, 54452322, 42678439, 58047454, 50271548, 50271548, 52124792, 44212207, 57780983, 37593427, 49274151, 63665316, 63665316, 57841364, 61502603, 51311420, 33656551, 41415926, 57051067, 62700675, 60075919, 46118952, 42150087, 56002315, 45845095, 59231793, 39956991, 52412165, 62384265, 51012098, 54085474, 39835841, 64357732, 43653575, 50648558, 62727751, 59501673, 59501673, 59515069, 62891586, 58366169, 53261074, 44210620, 51337939, 54075663, 63063727, 63063727, 60937557, 61929275, 35277339, 51877242, 51877242, 64944018, 42756503, 38557827, 49726936, 46869446, 50362185, 59889754, 49784472, 55200171, 55003577, 48838386, 64691806, 51528295, 48479517, 47143435, 61063190, 40766718, 38644175, 38644175, 38644175, 38644175, 51360960, 51360960, 51360960, 51360960, 61172051, 63025100, 63025100, 63025100, 63025100, 56311402, 59921926, 51042626, 51042626, 57915055, 48054531, 62871624, 62871624, 52356431, 49206536, 53479930, 61648779, 60711103, 62295138, 42767044, 42767044, 42767044, 42767044, 55196713, 59232286, 49093362, 35550219, 64053840, 48022041, 39196882, 52761157, 57985406, 57275893, 44058327, 43113076, 43113076, 43113076, 43113076, 63288163, 38424041, 49275195, 45864593, 59920461, 59114521, 58771839, 61463273, 52441790, 59847919, 58513607, 61214015, 46326951, 61156227, 63217177, 61564421, 63547272, 60268459, 63464487, 51491307, 64770600, 51121273, 44424068, 64233606, 60395932, 41061904, 55460484, 50542476, 56415547, 57334227, 64463996, 48553812, 52377462, 41988036, 59042324, 59042324, 43901332, 58884999, 55833353, 43186585, 43186585, 43186585, 43186585, 48885193, 55787452, 56021185, 42746827, 55869031, 58530446, 61169380, 63767055, 47361956, 44064344, 44064344, 50839892, 46779659, 42299394, 64296467, 60472986, 64130800, 43944871, 62308262, 61810231, 64515995, 59145666, 58511167, 49542577, 43819224, 54064982, 54064982, 57156410, 61737106, 40961902, 62371343, 38447137, 60873706, 63177804, 40224267, 51204138, 61086705, 39446543, 48600160, 57503882, 57528770, 64201745, 50554074, 44184443, 53328808, 44863095, 57337931, 48148507, 41202870, 46146535, 54787835, 57207936, 64533007, 43721690, 41218937, 45341924, 55229836, 53353925, 53353925, 64652861, 50430086, 47266305, 56410003, 49446047, 49446047, 49446047, 49446047, 62735623, 62472764, 43681969, 55564014, 64425992, 51884666, 62022827, 57374700, 57374700, 58401327, 60637290, 63305366, 36159194, 60681148, 38710339, 64379457, 61603465, 54166626, 64542483, 56591186, 62428455, 41690582, 54665872, 49081299, 61640660, 55481547, 63276104, 38639110, 51771039, 63479183, 51803371, 51803371, 44993098, 43814315, 49115391, 38299480, 41008524, 46491974, 57816305, 61569587, 52189567, 62745723, 62745723, 51940652, 47982521, 49432451, 60871774, 62898484, 57918070, 50801149, 43682108, 45897627, 40500194, 53596076, 48060769, 49105096, 40576407, 40225932, 60497173, 59681453, 62725844, 49007149, 44049869, 61276762, 44453264, 37999944, 45461927, 45461927, 45461927, 52953219, 65021316, 63763459, 63763459, 43367663, 59707400, 56477744, 34750543, 56909540, 53299410, 52204265, 49816616, 55205966, 55139349, 62332685, 40937783, 44989160, 63105263, 61926834, 58683612, 54303308, 47255063, 65048304, 60582012, 37402773, 48984042, 57121209, 60970093, 52248467, 55389064, 55389064, 55389064, 55389064, 55389064, 55389064, 55389064, 55389064, 55389064, 37120523, 35893278, 63715300, 53449907, 64646903, 33644635, 55013330, 38790852, 58817026, 63877479, 45796177, 45796177, 56951853, 53812109, 53812109, 45964839, 42393470, 51390692, 64194283, 55021614, 63139304, 60146825, 56237566, 36862951, 48421061, 43115352, 58582373, 57890219, 38150003, 44287059, 54566365, 59584838, 52623706, 53407432, 63418534, 55521652, 55521652, 57042429, 57042429, 46230191, 48288839, 48710625, 60375985, 43700528, 42804103, 49503518, 60182306, 50379359, 50379359, 55912838, 45716700, 50334054, 60144301, 64339181, 64002687, 52229410, 57537065, 60694015, 56622503, 59461767, 43356578, 49073754, 52428484, 53562793, 56523728, 43162639, 36665460, 60141916, 53741502, 50086731, 33686607, 47816303, 62145084, 50251435, 50251435, 50518622, 48934848, 48934848, 48934848, 48934848, 63708332, 64763798, 38579190, 63473428, 38922849, 49636412, 58374833, 41411846, 51451842, 60528022, 46275127, 63508337, 54662775, 56093768, 57002050, 62622704, 63767102, 55175359, 50609845, 58357486, 43942185, 55770234, 55770234, 52544754, 61991563, 60044577, 48479571, 50361361, 56271619, 58143135, 48739074, 49785298, 41065945, 45693922, 52032280, 62679567, 62679567, 47357618, 48480238, 48480238, 42570344, 36807691, 52059663, 59372863, 48290565, 55527383, 55527383, 55527383, 55527383, 45393352, 64376058, 60946205, 49899581, 38534364, 64193072, 60026328, 61584446, 43593499, 60749006, 60749006, 60749006, 60749006, 57696905, 57696905, 44739928, 61992985, 58742990, 46851990, 46851990, 46851990, 46851990, 37240053, 44365418, 35972165, 52218258, 46838902, 54259288, 54934138, 54934138, 54934138, 54934138, 35628221, 49781077, 49781077, 49781077, 49781077, 55672542, 54861998, 64411513, 47074590, 52828484, 53509213, 58751019, 58751019, 49040998, 61013120, 52604040, 44289277, 40647226, 50118546, 38650482, 61933792, 51456594, 62991842, 60005319, 42683307, 61389632, 63070852, 47017958, 33671372, 45726421, 50092826, 57443955, 57443955, 50977379, 50977379, 53028372, 53028372, 54285619, 55313828, 44712420, 58244683, 47660443, 49478290, 58829887, 55740298, 49245642, 61867526, 60319768, 56326649, 56326649, 62872507, 39908504, 54200676, 33622019, 42273323, 48246631, 44832023, 60029821, 64463291, 37791973, 61119240, 41529526, 65072191, 51449236, 58808607, 62672440, 62102870, 40223563, 58395061, 58395061, 52666624, 60277945, 55307840, 51848122, 51848122, 59029836, 41656564, 50257840, 49757077, 34276280, 57948195, 37827290, 34418556, 49604073, 46052639, 59693201, 45408000, 53639660, 63816038, 43634616, 49591397, 33980109, 55261260, 59987987, 54084313, 44369434, 60917250, 60917250, 56032597, 50283741, 42925516, 63309153, 63102100]), ('NLTK', 37, [31700152, 51081994, 35738678, 40359272, 33632682, 45280461, 48352048, 39946273, 55968575, 58630710, 58858431, 38841925, 38197014, 48508714, 52811369, 42870572, 44078259, 15541814, 49143626, 45798590, 32899532, 31355384, 37224419, 28509263, 58248337, 57381816]), ('Keras', 240, [48428415, 62787056, 48231593, 51615888, 59394902, 43827597, 62311222, 61693349, 46441577, 46758146, 44071094, 57406870, 61726860, 63447282, 63447282, 59658798, 58968487, 63860741, 53729113, 61137954, 55923305, 64554852, 48982092, 41927602, 60918054, 61710061, 62482404, 59826838, 42556972, 58216682, 59711670, 59120804, 42763392, 45149341, 64707539, 56304825, 61332608, 64977003, 53142006, 58011262, 65155458, 62165354, 62165354, 62165354, 62165354, 58047454, 50271548, 50271548, 46421492, 63697062, 54574591, 57051067, 62700675, 48438607, 59231793, 62384265, 54085474, 64357732, 62891586, 60937557, 61929275, 46869446, 55003577, 63025100, 63025100, 63025100, 63025100, 57985406, 57275893, 59847919, 58513607, 46326951, 63464487, 51092421, 40987631, 40987631, 40987631, 40987631, 40987631, 40987631, 40987631, 40987631, 40987631, 40987631, 40987631, 40987631, 40987631, 40987631, 40987631, 40987631, 44424068, 64233606, 43833081, 64463996, 57717892, 55833353, 55787452, 56021185, 42738725, 58530446, 61810231, 49630609, 49630609, 49630609, 49630609, 57156410, 53328808, 41218937, 48723155, 44095569, 49432451, 43682108, 49105096, 50758361, 60497173, 39945443, 45060150, 62332685, 64726074, 60970093, 52248467, 64646903, 63418534, 57042429, 57042429, 55912838, 64002687, 60694015, 50086731, 54857959, 54562425, 56271619, 58143135, 52032280, 60946205, 52218258, 47948160, 52026652, 45406140, 56755365, 55313828]), ('PyTorch', 15, [60025291, 64837376, 50186348, 59654271, 63660023, 59012616, 56086706, 54387659, 54387659, 64646903, 53744363, 50960830, 62624804]), ('Sklearn', 75, [53975449, 48973628, 59224166, 60232314, 59711670, 48046646, 62328486, 55108902, 45457225, 64927925, 36236153, 61157679, 64792081, 49207957, 46415260, 60830157, 60843170, 63240275, 63240275, 63240275, 63240275, 55201924, 57960429, 62917163, 61603465, 57547230, 33400621, 60145652, 61819628, 56022886, 41822302, 49143626, 39903337, 28890586, 63648372, 55106400, 30525886, 51659274, 36665460, 62937340, 35424988, 64163147, 37286220, 52850149, 51510679, 38197086, 50092826, 30766274, 60657626, 23062524, 63385797, 63002558, 50912312, 60092130, 48063266, 39314282])]</t>
  </si>
  <si>
    <t>{42299394, 33622019, 63860741, 64425992, 59707400, 39446543, 59987987, 61063190, 60319768, 61992985, 48148507, 59232286, 35893278, 38447137, 39946273, 57948195, 46118952, 51204138, 58751019, 55021614, 56477744, 45060150, 49899581, 57002050, 64045126, 62871624, 57337931, 48982092, 59920461, 55205966, 34750543, 55261260, 44095569, 63240275, 59889754, 33644635, 41822302, 57673826, 54452322, 59224166, 39903337, 60637290, 64977003, 50186348, 53020781, 36665460, 54442106, 60582012, 59654271, 50772096, 38557827, 52953219, 55201924, 64233606, 50430086, 59461767, 62384265, 57503882, 61726860, 41746576, 59693201, 61737106, 51615888, 37402773, 47257751, 63418534, 42678439, 63697062, 54861998, 43681969, 56086706, 64927925, 59711670, 41529526, 44071094, 64618682, 59515069, 60711103, 55175359, 59791553, 39835841, 56021185, 48421061, 63385797, 42150087, 58513607, 49105096, 33671372, 58742990, 39196882, 53299410, 56244438, 43819224, 58366169, 58683612, 61933792, 51390692, 37791973, 54857959, 58216682, 63105263, 63447282, 41656564, 62937340, 62294271, 49115391, 52666624, 46758146, 48054531, 55077129, 40034570, 54075663, 45873424, 62013721, 58808607, 60918054, 43942185, 61157679, 43700528, 62898484, 40937783, 49275195, 43682108, 51042626, 52828484, 46491974, 59584838, 59029836, 49975629, 37286220, 37593427, 61172051, 50839892, 49781077, 52623706, 60141916, 48060769, 56424803, 54200676, 50334054, 63877479, 63816038, 62165354, 45275507, 55521652, 57985406, 58771839, 45920640, 52189567, 65155458, 47948160, 55912838, 43827597, 52218258, 43901332, 42756503, 43186585, 53975449, 60395932, 58143135, 43356578, 58968487, 45461927, 33632682, 55200171, 58395061, 55003577, 57121209, 64463291, 44210620, 50960830, 30525886, 57528770, 43653575, 60025291, 32899532, 60830157, 38644175, 49785298, 57334227, 57547230, 44712420, 51491307, 53639660, 53142006, 31355384, 56326649, 53479930, 50801149, 39956991, 47266305, 51012098, 58817026, 51659274, 47143435, 37120523, 50260495, 63767055, 64533007, 54200850, 62679567, 59042324, 57934357, 48022041, 35277339, 59757089, 59673125, 64770600, 57537065, 42273323, 62917163, 49007149, 59658798, 58401327, 63736368, 64193072, 61569587, 58630710, 46275127, 48046646, 35953210, 40647226, 62472764, 62145084, 63767102, 64379457, 52761157, 44993098, 54303308, 64053840, 51456594, 60453460, 61276762, 50518622, 50379359, 38922849, 50977379, 45845095, 51528295, 42570344, 49468010, 58184299, 55923305, 61774445, 38650482, 43113076, 63648372, 57918070, 51884666, 54934138, 60232314, 64002687, 55460484, 63070852, 57696905, 61991563, 58530446, 54665872, 33868433, 49478290, 49207957, 59826838, 44685975, 57875101, 49808042, 59681453, 60144301, 46230191, 58374833, 47323828, 52441790, 42767044, 51337939, 62376660, 45726421, 54084313, 37827290, 50758361, 35424988, 39881437, 44989160, 61463273, 52204265, 53744363, 61819628, 49093362, 52353780, 57780983, 48739074, 56271619, 48290565, 44585735, 61119240, 55833353, 51081994, 53261074, 51223320, 52032280, 45935386, 45998875, 50092826, 52337439, 48063266, 48352048, 62311222, 57156410, 51311420, 55968575, 61389632, 50086731, 40223563, 45796177, 57133906, 56591186, 59394902, 43115352, 55106400, 63288163, 39314282, 41218937, 36236153, 44184443, 60029821, 61156227, 44424068, 58884999, 44024712, 55389064, 42804103, 53812109, 52366226, 49757077, 43766679, 43944871, 53328808, 42683307, 44686256, 60375985, 41927602, 55071668, 56681399, 44485560, 34276280, 51848122, 62872507, 60681148, 57381816, 58858431, 51092421, 46869446, 60005319, 42746827, 54387659, 42398672, 56523728, 64707539, 49081299, 43721690, 58047454, 48710625, 40500194, 45693922, 46146535, 36862951, 60873706, 40987631, 62622704, 61086705, 38579190, 63763459, 35550219, 36807691, 43162639, 64201745, 50361361, 55139349, 50586649, 59114521, 61137954, 59761699, 55690274, 42738725, 62624804, 63464487, 49816616, 55196713, 56951853, 35738678, 41323576, 50912312, 64726074, 49636412, 61584446, 58829887, 65072191, 48075842, 38710339, 35972165, 48288839, 63276104, 56093768, 63177804, 33686607, 28509263, 44287059, 53509213, 60871774, 48600160, 62295138, 54166626, 62483557, 49591397, 46441577, 59501673, 60970093, 46838902, 52124792, 51121273, 55770234, 62745723, 64463996, 53462143, 63376512, 61332608, 57207936, 62700675, 61013120, 42763392, 57717892, 52604040, 60146825, 61502603, 40225932, 49093774, 58248337, 63102100, 46621847, 39908504, 45149341, 45735071, 49446047, 60843170, 59120804, 54508708, 63665316, 46326951, 56755365, 48231593, 62022827, 63708332, 53449907, 44078259, 41202870, 31700152, 56304825, 60277945, 35628221, 45798590, 51360960, 30766274, 60904644, 65055947, 55481547, 45280461, 60749006, 48723155, 50554074, 45716700, 38534364, 59919582, 50283741, 39945443, 45341924, 51803371, 64339181, 59847919, 43367663, 57816305, 52544754, 59593972, 37240053, 41415926, 64376058, 44289277, 40766718, 41411846, 62735623, 49206536, 46779659, 60497173, 44832023, 48483612, 48135452, 48479517, 49503518, 47074590, 60044577, 52229410, 46052639, 52026652, 55108902, 49274151, 62428455, 51940652, 54285619, 51344694, 56415547, 50271548, 61214015, 59995456, 59372863, 37999944, 55549257, 64163147, 52356431, 48438607, 48479571, 60937557, 62102870, 56032597, 44739928, 63309153, 64357732, 58582373, 40359272, 51877242, 48428415, 65021316, 57372037, 55229836, 41008524, 63479183, 44453264, 61121937, 49630609, 55682452, 51449236, 57406870, 40576407, 60528022, 51510679, 47660443, 46415260, 55313828, 61693349, 56622503, 53562793, 43814315, 57890219, 49542577, 61926834, 61308343, 59145666, 44496325, 53353925, 45393352, 48885193, 49245642, 51527115, 42925516, 44049869, 53620181, 41690582, 47175128, 49726936, 41065945, 51912155, 60026328, 54566365, 28890586, 62991842, 52850149, 63139304, 38424041, 49604073, 50648558, 62787056, 42284528, 46421492, 45008373, 57275893, 47652345, 57042429, 56237566, 60694015, 54574591, 60917250, 61812227, 51996163, 61564421, 59921926, 38639110, 61867526, 59012616, 40224267, 62371343, 41061904, 52059663, 64792081, 64296467, 53028372, 47255063, 56215065, 63217177, 60597787, 44369434, 47943207, 45964839, 42556972, 59231793, 63841842, 15541814, 61810231, 62672440, 58361405, 64652861, 55307840, 62891586, 38841925, 62727751, 58244683, 48737869, 47777358, 44064344, 54259288, 49073754, 44858973, 64691806, 61007457, 49040998, 55869031, 52811369, 41061994, 56311402, 44365418, 60370543, 50390640, 47816303, 57443955, 44863095, 54662775, 54562425, 58011262, 45090440, 61603465, 45864593, 63305366, 49784472, 40105625, 60472986, 51771039, 62328486, 50251435, 63063727, 57915055, 47357618, 50609845, 63432375, 38790852, 52428484, 53407432, 61773514, 33980109, 57841364, 48477909, 62725844, 44058327, 36159194, 60884699, 55672542, 42753762, 60092130, 61169380, 56909540, 33656551, 64194283, 61710061, 61071085, 55564014, 64130800, 65048304, 48838386, 58357486, 64646903, 43833081, 54787835, 45408000, 64837376, 52412165, 56002315, 62332685, 64542483, 48097044, 63473428, 38197014, 37048090, 43593499, 60946205, 60182306, 48508714, 42870572, 33400621, 45702962, 60399413, 61929275, 48973628, 58511167, 50362185, 49143626, 45457225, 48553812, 54064982, 38299480, 53729113, 38197086, 54085474, 64554852, 60983141, 56022886, 48246631, 44736360, 40961902, 63508337, 38150003, 52377462, 64411513, 34418556, 42393470, 49432451, 63547272, 54749065, 55740298, 61648779, 50542476, 60075919, 64944018, 56410003, 52248467, 50118546, 64763798, 46851990, 64515995, 45897627, 47361956, 62308262, 60268459, 53596076, 50257840, 51472307, 43634616, 47982521, 57051067, 54523836, 55787452, 53741502, 51955647, 48934848, 64944065, 51451842, 45406140, 41988036, 63002558, 63025100, 55013330, 61640660, 48848853, 55527383, 60657626, 37224419, 62482404, 63715300, 47017958, 48984042, 57374700, 57960429, 48480238, 44212207, 60145652, 52359157, 63660023, 23062524}</t>
  </si>
  <si>
    <t>[('Tensorflow', 990), ('NLTK', 37), ('Keras', 240), ('PyTorch', 15), ('Sklearn', 75)]</t>
  </si>
  <si>
    <t>https://stackoverflow.com/questions/62013721</t>
  </si>
  <si>
    <t>https://stackoverflow.com/questions/64707539</t>
  </si>
  <si>
    <t>https://stackoverflow.com/questions/47255063</t>
  </si>
  <si>
    <t>https://stackoverflow.com/questions/61308343</t>
  </si>
  <si>
    <t>Initialization</t>
  </si>
  <si>
    <t>(('testing', 'module'),)</t>
  </si>
  <si>
    <t>[('Tensorflow', 5, [59289451, 61474125, 61454585, 52365491, 44377546]), ('NLTK', 2, [58858431, 26727511]), ('Keras', 4, [59289451, 61474125, 61454585, 52365491]), ('Sklearn', 7, [25104075, 25104075, 53575513, 53774601, 55579006, 25398915, 58531921])]</t>
  </si>
  <si>
    <t>{25398915, 53774601, 44377546, 59289451, 25104075, 61474125, 58531921, 52365491, 26727511, 53575513, 61454585, 55579006, 58858431}</t>
  </si>
  <si>
    <t>[('Tensorflow', 5), ('NLTK', 2), ('Keras', 4), ('Sklearn', 7)]</t>
  </si>
  <si>
    <t>https://stackoverflow.com/questions/53774601</t>
  </si>
  <si>
    <t>https://stackoverflow.com/questions/61474125</t>
  </si>
  <si>
    <t>https://stackoverflow.com/questions/61454585</t>
  </si>
  <si>
    <t>https://stackoverflow.com/questions/53575513</t>
  </si>
  <si>
    <t>AttributeError/TypeError/SyntaxError</t>
  </si>
  <si>
    <t>(('runpy', '_run_module_as_main'), ('runpy', '_run_code'), ('__main__', 'module'))</t>
  </si>
  <si>
    <t>[('Tensorflow', 62, [61286412, 64668956, 53499321, 41990876, 61644641, 51374273, 50269943, 43084137, 54284165, 47644306, 48157558, 43990046, 43990046, 43990046, 43990046, 45227229, 58485567, 44174697, 48333200, 61077516, 63318685, 61071227, 64875082, 46118952, 64753035, 62727751, 42223668, 44890067, 44890067, 62295138, 45399041, 41374175, 52228023, 58771839, 44274062, 60268459, 40186711, 42741738, 58113043, 58113043, 58113043, 58113043, 60934854, 47735638, 59681453, 62986399, 65018547, 54271943, 49844272, 43324156, 51110780, 44873984, 49370642, 61404032, 45059428, 44435677, 44435677, 40948687, 43358264, 56015575, 37117798, 54814113]), ('Keras', 11, [61286412, 54284165, 48157558, 43990046, 43990046, 43990046, 43990046, 61077516, 52533188, 58113043, 58113043]), ('PyTorch', 6, [64857786, 58890684, 55474474, 56085657, 61520938]), ('Sklearn', 4, [59618368, 45227229, 33588838, 62285062])]</t>
  </si>
  <si>
    <t>{44873984, 45399041, 61404032, 54284165, 62285062, 51110780, 64753035, 61286412, 61077516, 44274062, 48333200, 47644306, 58113043, 49370642, 56085657, 64668956, 63318685, 43990046, 62986399, 54814113, 46118952, 55474474, 60268459, 61520938, 59681453, 49844272, 65018547, 42223668, 52228023, 43358264, 53499321, 64857786, 58890684, 58485567, 59618368, 51374273, 52533188, 60934854, 62727751, 54271943, 64875082, 40948687, 44890067, 47735638, 40186711, 56015575, 41990876, 45227229, 44435677, 41374175, 61644641, 62295138, 45059428, 37117798, 33588838, 43084137, 44174697, 42741738, 48157558, 50269943, 61071227, 43324156, 58771839}</t>
  </si>
  <si>
    <t>[('Tensorflow', 62), ('Keras', 11), ('PyTorch', 6), ('Sklearn', 4)]</t>
  </si>
  <si>
    <t>https://stackoverflow.com/questions/52228023</t>
  </si>
  <si>
    <t>https://stackoverflow.com/questions/44435677</t>
  </si>
  <si>
    <t>https://stackoverflow.com/questions/40186711</t>
  </si>
  <si>
    <t>https://stackoverflow.com/questions/41990876</t>
  </si>
  <si>
    <t>(('classification', 'module'),)</t>
  </si>
  <si>
    <t>[('Tensorflow', 3, [60247826, 64759372, 59515069]), ('Keras', 3, [60247826, 64759372, 61572496]), ('Sklearn', 2, [52629767, 53839948])]</t>
  </si>
  <si>
    <t>{52629767, 64759372, 53839948, 61572496, 60247826, 59515069}</t>
  </si>
  <si>
    <t>[('Tensorflow', 3), ('Keras', 3), ('Sklearn', 2)]</t>
  </si>
  <si>
    <t>https://stackoverflow.com/questions/52629767</t>
  </si>
  <si>
    <t>https://stackoverflow.com/questions/53839948</t>
  </si>
  <si>
    <t>https://stackoverflow.com/questions/60247826</t>
  </si>
  <si>
    <t>something wrong: module is not a method here</t>
  </si>
  <si>
    <t>&lt;-USER FILE</t>
  </si>
  <si>
    <t>(('pyplot', 'imshow'), ('__init__', 'inner'))</t>
  </si>
  <si>
    <t>[('Tensorflow', 5, [59504009, 56708306, 59465457, 55156526, 59833009]), ('Keras', 2, [53651138, 56708306]), ('PyTorch', 2, [51329159, 51329159])]</t>
  </si>
  <si>
    <t>{53651138, 51329159, 59504009, 55156526, 59833009, 56708306, 59465457}</t>
  </si>
  <si>
    <t>[('Tensorflow', 5), ('Keras', 2), ('PyTorch', 2)]</t>
  </si>
  <si>
    <t>https://stackoverflow.com/questions/51329159</t>
  </si>
  <si>
    <t>https://stackoverflow.com/questions/55156526</t>
  </si>
  <si>
    <t>https://stackoverflow.com/questions/56708306</t>
  </si>
  <si>
    <t>https://stackoverflow.com/questions/59833009</t>
  </si>
  <si>
    <t>Plotting</t>
  </si>
  <si>
    <t>TypeError</t>
  </si>
  <si>
    <t>(('threading', 'wait'),)</t>
  </si>
  <si>
    <t>[('Tensorflow', 21, [58752552, 63834609, 61462485, 58636880, 64940457, 58938886]), ('Sklearn', 2, [63733649]), ('Hugging Face', 3, [62772819])]</t>
  </si>
  <si>
    <t>{58938886, 58752552, 64940457, 58636880, 63834609, 63733649, 62772819, 61462485}</t>
  </si>
  <si>
    <t>[('Tensorflow', 21), ('Sklearn', 2), ('Hugging Face', 3)]</t>
  </si>
  <si>
    <t>https://stackoverflow.com/questions/58752552</t>
  </si>
  <si>
    <t>https://stackoverflow.com/questions/58636880</t>
  </si>
  <si>
    <t>https://stackoverflow.com/questions/62772819</t>
  </si>
  <si>
    <t>https://stackoverflow.com/questions/63733649</t>
  </si>
  <si>
    <t>parallelization - thread synchronization</t>
  </si>
  <si>
    <t>(('_base', '_invoke_callbacks'), ('parallel', '__call__'), ('parallel', 'dispatch_next'), ('parallel', 'dispatch_one_batch'), ('parallel', '_dispatch'), ('_parallel_backends', 'apply_async'), ('reusable_executor', 'submit'), ('process_executor', 'submit'))</t>
  </si>
  <si>
    <t>[('Tensorflow', 2, [62717722]), ('Keras', 2, [62717722]), ('Sklearn', 2, [62717722])]</t>
  </si>
  <si>
    <t>{62717722}</t>
  </si>
  <si>
    <t>https://stackoverflow.com/questions/62717722</t>
  </si>
  <si>
    <t>https://stackoverflow.com/questions/62717722/gridsearchcv-raising-sigabrt-6-error-with-n-jobs-1</t>
  </si>
  <si>
    <t>2</t>
  </si>
  <si>
    <t>Amin - (Prof. LI)</t>
  </si>
  <si>
    <t>(('numpy_pickle', 'save'), ('pickle', 'save'), ('pickle', 'save_reduce'), ('numpy_pickle', 'save'), ('pickle', 'save'), ('pickle', 'save_dict'), ('pickle', '_batch_setitems'), ('numpy_pickle', 'save'), ('pickle', 'save'), ('pickle', 'save_list'), ('pickle', '_batch_appends'), ('numpy_pickle', 'save'), ('pickle', 'save'), ('pickle', 'save_reduce'), ('numpy_pickle', 'save'), ('pickle', 'save'), ('pickle', 'save_dict'), ('pickle', '_batch_setitems'), ('numpy_pickle', 'save'), ('pickle', 'save'))</t>
  </si>
  <si>
    <t>[('Tensorflow', 2, [63506620]), ('Keras', 5, [48490411, 63506620, 46494742]), ('Sklearn', 2, [48490411])]</t>
  </si>
  <si>
    <t>{48490411, 63506620, 46494742}</t>
  </si>
  <si>
    <t>[('Tensorflow', 2), ('Keras', 5), ('Sklearn', 2)]</t>
  </si>
  <si>
    <t>(('process', 'run'),)</t>
  </si>
  <si>
    <t>[('Tensorflow', 7, [45269790, 45269790, 45269790, 45269790, 60905801, 60905801, 60905801]), ('PyTorch', 15, [62317756, 52344834, 56123240, 56123240, 59395680, 47762973, 47762973, 47762973, 47762973, 51741046, 51741046, 51741046, 51741046, 51741046, 51741046]), ('Sklearn', 49, [32734949, 27257339, 49398834, 36182502, 36220776, 18931277])]</t>
  </si>
  <si>
    <t>{59395680, 52344834, 32734949, 36182502, 56123240, 60905801, 36220776, 18931277, 49398834, 51741046, 27257339, 62317756, 47762973, 45269790}</t>
  </si>
  <si>
    <t>[('Tensorflow', 7), ('PyTorch', 15), ('Sklearn', 49)]</t>
  </si>
  <si>
    <t>https://stackoverflow.com/questions/32734949</t>
  </si>
  <si>
    <t>https://stackoverflow.com/questions/36220776</t>
  </si>
  <si>
    <t>https://stackoverflow.com/questions/27257339</t>
  </si>
  <si>
    <t>https://stackoverflow.com/questions/51741046</t>
  </si>
  <si>
    <t>(('series', '__getitem__'),)</t>
  </si>
  <si>
    <t>[('Keras', 11, [61102728, 62876780, 62876780, 62876780, 62876780, 47491098, 64451590, 55927071, 54811072]), ('PyTorch', 3, [63658604, 59209055, 63545434]), ('Sklearn', 5, [59258479, 38237005, 38386694, 60693829, 51287821])]</t>
  </si>
  <si>
    <t>{54811072, 63545434, 64451590, 59209055, 61102728, 38386694, 60693829, 62876780, 63658604, 38237005, 59258479, 51287821, 47491098, 55927071}</t>
  </si>
  <si>
    <t>[('Keras', 11), ('PyTorch', 3), ('Sklearn', 5)]</t>
  </si>
  <si>
    <t>https://stackoverflow.com/questions/64451590</t>
  </si>
  <si>
    <t>https://stackoverflow.com/questions/60693829</t>
  </si>
  <si>
    <t>https://stackoverflow.com/questions/59258479</t>
  </si>
  <si>
    <t>https://stackoverflow.com/questions/38237005</t>
  </si>
  <si>
    <t>(('frame', '__getitem__'),)</t>
  </si>
  <si>
    <t>[('Tensorflow', 5, [58239781, 45048225, 58165203, 64441441, 60423299]), ('Keras', 11, [58239781, 58165203, 64441441, 61351387, 52580589, 60716827, 52231600, 33564181, 53869616, 35228095, 33292212]), ('Sklearn', 42, [36245192, 64363983, 47477728, 55019516, 62520099, 64480165, 50134054, 59782522, 58767228, 21506758, 59494922, 26092132, 57717423, 27968868, 52338532, 56496692, 40508119, 57931454, 36260730, 36255281, 56202264, 65164203, 43939994, 20373981, 59167730, 60269142, 45201750, 59732814, 54979004, 43013565, 60349831, 37380831, 64169166, 48797747, 50523930, 63979458, 60629631, 48948319, 49006722, 43308042, 29991380])]</t>
  </si>
  <si>
    <t>{49006722, 60423299, 60349831, 59494922, 43308042, 33564181, 56202264, 43939994, 60716827, 50523930, 45048225, 62520099, 58239781, 64480165, 50134054, 58767228, 65164203, 57717423, 52231600, 53869616, 36255281, 48797747, 33292212, 56496692, 54979004, 43013565, 57931454, 35228095, 36260730, 63979458, 21506758, 36245192, 59732814, 64363983, 64169166, 58165203, 29991380, 60269142, 40508119, 45201750, 61351387, 20373981, 37380831, 47477728, 64441441, 48948319, 26092132, 27968868, 52338532, 52580589, 59167730, 59782522, 55019516, 60629631}</t>
  </si>
  <si>
    <t>[('Tensorflow', 5), ('Keras', 11), ('Sklearn', 42)]</t>
  </si>
  <si>
    <t>https://stackoverflow.com/questions/43939994</t>
  </si>
  <si>
    <t>https://stackoverflow.com/questions/54979004</t>
  </si>
  <si>
    <t>https://stackoverflow.com/questions/20373981</t>
  </si>
  <si>
    <t>https://stackoverflow.com/questions/40508119</t>
  </si>
  <si>
    <t>https://stackoverflow.com/questions/45201750</t>
  </si>
  <si>
    <t>(('_search', 'fit'), ('base', 'clone'))</t>
  </si>
  <si>
    <t>[('Tensorflow', 4, [63542086, 64242558, 60350049, 59362269]), ('Keras', 4, [63542086, 54366265, 60672136, 59362269]), ('Sklearn', 7, [63542086, 60232792, 54366265, 64242558, 61218326, 60672136, 54584393])]</t>
  </si>
  <si>
    <t>{60350049, 63542086, 60672136, 54584393, 61218326, 60232792, 54366265, 59362269, 64242558}</t>
  </si>
  <si>
    <t>[('Tensorflow', 4), ('Keras', 4), ('Sklearn', 7)]</t>
  </si>
  <si>
    <t>https://stackoverflow.com/questions/63542086</t>
  </si>
  <si>
    <t>https://stackoverflow.com/questions/54366265</t>
  </si>
  <si>
    <t>(('parallel', 'dispatch_one_batch'), ('parallel', '_dispatch'), ('_parallel_backends', 'apply_async'))</t>
  </si>
  <si>
    <t>[('Tensorflow', 7, [59932666, 62717722, 46619869, 62721490, 59333544, 58317976]), ('Keras', 14, [58395934, 62717722, 46619869, 63305459, 61292125, 56865740, 58927172, 59333544, 53938687, 54272744, 44220446, 53707513, 54414337]), ('Sklearn', 99, [63428743, 56174456, 56174456, 56174456, 56174456, 61415039, 51154180, 52359797, 43864800, 43864800, 59131522, 59932666, 62520099, 58395934, 54723168, 62717722, 47564903, 63305459, 62721490, 55302500, 63890583, 46105015, 57498267, 62891735, 53345375, 43689716, 52661363, 57179394, 43925714, 59466597, 47270934, 59556305, 56865740, 48173153, 52338532, 64671488, 43255057, 52859383, 50023892, 44131323, 40508119, 52055658, 54028667, 50515476, 61373393, 61373393, 61373393, 61373393, 58317976, 58833393, 45318784, 46309539, 53938687, 65164203, 63023624, 54272744, 55953284, 64116586, 54201162, 60248668, 60946059, 51402663, 54450453, 56123625, 46105816, 39933633, 50010065, 43211239, 49566157, 52629767, 57190958, 45325283, 47527330, 43167288, 50612523, 64884238, 41472015, 62510977, 45723699, 54309239, 54309239, 61484786, 52586531, 42072721, 50523930, 63979458, 61404404, 62651998, 48211590, 46054644, 46054644, 46054644, 46054644, 43308042, 48373710, 51142308])]</t>
  </si>
  <si>
    <t>{54414337, 63023624, 43308042, 64884238, 41472015, 50515476, 47270934, 44220446, 52586531, 57190958, 45723699, 43167288, 58927172, 60248668, 61292125, 62651998, 53345375, 54723168, 48173153, 47564903, 52055658, 52661363, 52359797, 61415039, 45318784, 59131522, 48211590, 63428743, 60946059, 42072721, 63890583, 58317976, 57498267, 46309539, 51142308, 39933633, 43925714, 62891735, 40508119, 46105816, 46619869, 43864800, 54272744, 56123625, 61484786, 63305459, 43689716, 61404404, 46054644, 53707513, 64671488, 57179394, 51154180, 52629767, 43255057, 54450453, 62717722, 50523930, 58395934, 62520099, 50612523, 54201162, 55302500, 59466597, 52338532, 64116586, 54309239, 56174456, 54028667, 62510977, 55953284, 47527330, 51402663, 59333544, 65164203, 46105015, 63979458, 56865740, 49566157, 48373710, 59556305, 62721490, 61373393, 50023892, 50010065, 45325283, 43211239, 58833393, 52859383, 59932666, 44131323, 53938687}</t>
  </si>
  <si>
    <t>[('Tensorflow', 7), ('Keras', 14), ('Sklearn', 99)]</t>
  </si>
  <si>
    <t>https://stackoverflow.com/questions/43864800</t>
  </si>
  <si>
    <t>https://stackoverflow.com/questions/55953284</t>
  </si>
  <si>
    <t>https://stackoverflow.com/questions/52338532</t>
  </si>
  <si>
    <t>https://stackoverflow.com/questions/56174456</t>
  </si>
  <si>
    <t>[('Tensorflow', 14, [59656096, 52682671, 61765473, 60066950, 60066950, 57233539, 62471102, 51806852, 60062624, 52673987, 61454585, 56572586, 59757217]), ('Keras', 9, [52682671, 60066950, 60066950, 57233539, 51806852, 52673987, 61454585, 56572586, 59757217]), ('Hugging Face', 3, [59656096, 60062624])]</t>
  </si>
  <si>
    <t>{59656096, 61765473, 60062624, 57233539, 51806852, 52673987, 60066950, 59757217, 56572586, 52682671, 61454585, 62471102}</t>
  </si>
  <si>
    <t>[('Tensorflow', 14), ('Keras', 9), ('Hugging Face', 3)]</t>
  </si>
  <si>
    <t>https://stackoverflow.com/questions/61765473</t>
  </si>
  <si>
    <t>https://stackoverflow.com/questions/52673987</t>
  </si>
  <si>
    <t>https://stackoverflow.com/questions/52682671</t>
  </si>
  <si>
    <t>https://stackoverflow.com/questions/56572586</t>
  </si>
  <si>
    <t>(('train', 'train'),)</t>
  </si>
  <si>
    <t>[('Tensorflow', 19, [62859365, 47342241, 63191821, 45235253, 64356499, 45107068, 62861830, 62727751, 58273615, 60954216, 60954216, 60954216, 60954216, 62794048, 63212861, 63817717, 57573540, 58139803, 50369758]), ('Keras', 6, [57357146, 60954216, 60954216, 60954216, 60954216, 58349094]), ('PyTorch', 3, [64356499, 45446983, 45446983])]</t>
  </si>
  <si>
    <t>{62861830, 63191821, 64356499, 58139803, 47342241, 57573540, 58349094, 45235253, 63212861, 62794048, 62727751, 45446983, 58273615, 57357146, 50369758, 62859365, 60954216, 63817717, 45107068}</t>
  </si>
  <si>
    <t>[('Tensorflow', 19), ('Keras', 6), ('PyTorch', 3)]</t>
  </si>
  <si>
    <t>https://stackoverflow.com/questions/64356499</t>
  </si>
  <si>
    <t>https://stackoverflow.com/questions/63212861</t>
  </si>
  <si>
    <t>https://stackoverflow.com/questions/50369758</t>
  </si>
  <si>
    <t>https://stackoverflow.com/questions/57357146</t>
  </si>
  <si>
    <t>python module syntax - model training</t>
  </si>
  <si>
    <t>(('pydevd', 'module'),)</t>
  </si>
  <si>
    <t>[('Tensorflow', 10, [42398672, 42398672, 56289270, 56437502, 44745535, 50513505, 54194763, 55193860, 54837579, 36286701]), ('Keras', 6, [53127841, 56289270, 57207031, 57207031, 50513505, 55193860]), ('Sklearn', 3, [63730042, 47488774, 47047179])]</t>
  </si>
  <si>
    <t>{50513505, 53127841, 55193860, 47488774, 54194763, 54837579, 36286701, 47047179, 42398672, 56289270, 57207031, 63730042, 56437502, 44745535}</t>
  </si>
  <si>
    <t>[('Tensorflow', 10), ('Keras', 6), ('Sklearn', 3)]</t>
  </si>
  <si>
    <t>https://stackoverflow.com/questions/55193860</t>
  </si>
  <si>
    <t>https://stackoverflow.com/questions/36286701</t>
  </si>
  <si>
    <t>https://stackoverflow.com/questions/57207031</t>
  </si>
  <si>
    <t>https://stackoverflow.com/questions/56289270</t>
  </si>
  <si>
    <t>https://github.com/JetBrains/intellij-community/blob/master/python/helpers/pydev/pydevd.py</t>
  </si>
  <si>
    <t>(('scikit_learn', 'fit'),)</t>
  </si>
  <si>
    <t>[('Tensorflow', 13, [64611269, 62677973, 63342595, 63354752, 46619869, 64092664, 63203450, 59333544]), ('Keras', 21, [63342595, 58395934, 63354752, 46619869, 64092664, 56865740, 63203450, 58927172, 59333544, 41484580, 52231600, 60116175, 53707513, 54414337]), ('Sklearn', 9, [62677973, 58395934, 64092664, 56865740, 63203450])]</t>
  </si>
  <si>
    <t>{63354752, 54414337, 63342595, 58927172, 64611269, 41484580, 59333544, 56865740, 60116175, 52231600, 62677973, 64092664, 53707513, 63203450, 46619869, 58395934}</t>
  </si>
  <si>
    <t>[('Tensorflow', 13), ('Keras', 21), ('Sklearn', 9)]</t>
  </si>
  <si>
    <t>https://stackoverflow.com/questions/63342595</t>
  </si>
  <si>
    <t>https://stackoverflow.com/questions/56865740</t>
  </si>
  <si>
    <t>https://stackoverflow.com/questions/53707513</t>
  </si>
  <si>
    <t>https://stackoverflow.com/questions/64092664</t>
  </si>
  <si>
    <t>(('__init__', 'import_module'),)</t>
  </si>
  <si>
    <t>[('Tensorflow', 407, [45873424, 44736360, 61121937, 61121937, 60750035, 59109436, 63736368, 61007457, 45265977, 61308343, 45008373, 51912155, 59919582, 49975629, 60884699, 51223320, 60399413, 60597787, 45935386, 49808042, 45090440, 58184299, 58184299, 46621847, 45735071, 61812227, 59593972, 59757089, 44686256, 61774445, 60983141, 60983141, 61071085, 59673125, 62013721, 45920640, 45920640, 61332608, 49468010, 42753762, 59995456, 65155458, 44685975, 44024712, 60448067, 54277150, 52124792, 44212207, 64013587, 64013587, 64013587, 60075919, 51012098, 50648558, 62727751, 59501673, 59501673, 58366169, 60168863, 60937557, 46516353, 50476182, 51877242, 51877242, 51877242, 51877242, 60283232, 44526626, 46869446, 50362185, 49784472, 51528295, 61063190, 40766718, 54066132, 54066132, 61172051, 51042626, 51042626, 51042626, 51042626, 52356431, 53479930, 61648779, 60711103, 62295138, 49093362, 57275893, 44058327, 49275195, 45864593, 61463273, 57972019, 59847919, 61214015, 61564421, 64770600, 61135117, 60395932, 44973518, 55172923, 50542476, 42270132, 59042324, 59042324, 43901332, 61169380, 62308262, 58511167, 49542577, 43819224, 51473411, 61086705, 64201745, 44184443, 46146535, 43721690, 45341924, 50430086, 43681969, 58401327, 60681148, 61603465, 62428455, 49081299, 61640660, 41008524, 61569587, 52189567, 60871774, 45897627, 60719902, 59681453, 45461927, 45461927, 45461927, 45461927, 45461927, 45461927, 45461927, 45461927, 45461927, 59707400, 52204265, 49816616, 53112751, 44989160, 59613957, 60582012, 58817026, 56951853, 44623184, 64194283, 60146825, 58582373, 38150003, 44287059, 48135310, 63940539, 47003151, 45486046, 61554001, 60182306, 64339181, 60694015, 49892136, 60141916, 44202825, 50251435, 50251435, 43942185, 60044577, 63649509, 45693922, 61404032, 52059663, 59372863, 38534364, 61584446, 48386929, 51779862, 44365418, 50882040, 49781077, 49781077, 60801454, 54910837, 61013120, 51456594, 60005319, 45726421, 40890768, 62837497, 62837497, 58829887, 60319768, 48246631, 60029821, 60277945, 55307840, 45638252, 59029836, 50257840, 57164290, 59693201, 49591397]), ('Keras', 31, [59109436, 61332608, 65155458, 54277150, 64013587, 64013587, 64013587, 63697062, 60937557, 46869446, 57275893, 59847919, 53112751, 60694015, 49892136, 64752850]), ('Sklearn', 6, [61603465, 53549966, 61233839, 60419882])]</t>
  </si>
  <si>
    <t>{51012098, 61812227, 51473411, 61564421, 58817026, 57164290, 59707400, 47003151, 52059663, 64201745, 59042324, 61063190, 60319768, 60597787, 54277150, 59757089, 44526626, 59673125, 64770600, 49816616, 56951853, 58401327, 63736368, 61569587, 45265977, 59109436, 61584446, 58829887, 55307840, 62727751, 51456594, 44287059, 60871774, 61007457, 62295138, 49591397, 51528295, 59501673, 49468010, 58184299, 44365418, 61774445, 45638252, 52124792, 60582012, 61332608, 46516353, 61013120, 50430086, 45090440, 61603465, 60146825, 48135310, 45864593, 59693201, 50476182, 46621847, 44685975, 49784472, 45735071, 60168863, 63697062, 49808042, 50251435, 59681453, 61233839, 43681969, 60277945, 60711103, 64752850, 60750035, 45726421, 44058327, 43819224, 58366169, 60884699, 38534364, 59919582, 42753762, 61169380, 45341924, 63649509, 44989160, 61463273, 52204265, 64194283, 61071085, 64339181, 59847919, 49093362, 59593972, 62837497, 40766718, 59613957, 61135117, 45873424, 64013587, 51779862, 51223320, 62013721, 45935386, 60719902, 60044577, 60182306, 62428455, 49892136, 43942185, 60419882, 57972019, 60399413, 49275195, 55172923, 61214015, 59995456, 58511167, 51042626, 60448067, 59372863, 50362185, 44202825, 59029836, 49975629, 52356431, 44623184, 61554001, 61172051, 60937557, 49781077, 60141916, 60283232, 60983141, 58582373, 48246631, 44736360, 48386929, 38150003, 54910837, 51877242, 44184443, 60029821, 52189567, 45920640, 61404032, 65155458, 44024712, 61648779, 50542476, 41008524, 53549966, 60075919, 40890768, 61121937, 43901332, 45897627, 60395932, 62308262, 45461927, 60801454, 53112751, 44686256, 49542577, 50257840, 42270132, 61308343, 63940539, 60681148, 46869446, 60005319, 44973518, 49081299, 54066132, 61640660, 43721690, 51912155, 45486046, 45693922, 46146535, 50648558, 44212207, 61086705, 45008373, 57275893, 50882040, 53479930, 60694015}</t>
  </si>
  <si>
    <t>[('Tensorflow', 407), ('Keras', 31), ('Sklearn', 6)]</t>
  </si>
  <si>
    <t>https://stackoverflow.com/questions/61584446</t>
  </si>
  <si>
    <t>https://stackoverflow.com/questions/52204265</t>
  </si>
  <si>
    <t>https://stackoverflow.com/questions/60983141</t>
  </si>
  <si>
    <t>https://stackoverflow.com/questions/38150003</t>
  </si>
  <si>
    <t>(('spawn', 'spawn_main'), ('spawn', '_main'))</t>
  </si>
  <si>
    <t>[('Tensorflow', 5, [56447556, 60899535, 50727481, 51696464]), ('Keras', 4, [56447556, 50727481, 51696464]), ('PyTorch', 3, [58506051, 50480689, 63790634])]</t>
  </si>
  <si>
    <t>{58506051, 56447556, 63790634, 60899535, 51696464, 50480689, 50727481}</t>
  </si>
  <si>
    <t>[('Tensorflow', 5), ('Keras', 4), ('PyTorch', 3)]</t>
  </si>
  <si>
    <t>https://stackoverflow.com/questions/56447556</t>
  </si>
  <si>
    <t>(('app', '__call__'), ('app', 'wsgi_app'), ('app', 'handle_exception'), ('_compat', 'reraise'), ('app', 'wsgi_app'), ('app', 'full_dispatch_request'), ('app', 'handle_user_exception'), ('_compat', 'reraise'), ('app', 'full_dispatch_request'), ('app', 'dispatch_request'))</t>
  </si>
  <si>
    <t>[('Tensorflow', 4, [62857315, 59254904, 62837497, 62837497]), ('Keras', 2, [48112315, 62066116]), ('Sklearn', 2, [60369393, 56565255])]</t>
  </si>
  <si>
    <t>{62857315, 62066116, 56565255, 60369393, 59254904, 62837497, 48112315}</t>
  </si>
  <si>
    <t>[('Tensorflow', 4), ('Keras', 2), ('Sklearn', 2)]</t>
  </si>
  <si>
    <t>https://stackoverflow.com/questions/62066116</t>
  </si>
  <si>
    <t>https://stackoverflow.com/questions/60369393</t>
  </si>
  <si>
    <t>https://stackoverflow.com/questions/59254904</t>
  </si>
  <si>
    <t>(('__init__', 'module'), ('pywrap_tensorflow', 'module'))</t>
  </si>
  <si>
    <t>[('Tensorflow', 434, [42398672, 42398672, 42398672, 42398672, 48428415, 48483612, 45873424, 44736360, 62294271, 61121937, 61121937, 61121937, 61121937, 47652345, 63736368, 52359157, 61007457, 62311222, 57133906, 57133906, 54442106, 47943207, 53462143, 48737869, 63376512, 61308343, 45008373, 63860741, 48075842, 44496325, 51912155, 50586649, 59919582, 49975629, 60884699, 51223320, 60399413, 49805375, 60597787, 45935386, 49808042, 45090440, 52337439, 56424803, 51471264, 51471264, 46621847, 62483557, 45735071, 48477909, 48135452, 55071668, 61710061, 62482404, 59593972, 51996163, 50390640, 40105625, 45702962, 59757089, 44686256, 57673826, 61774445, 62376660, 60983141, 60983141, 57875101, 57875101, 57875101, 57875101, 49093774, 50260495, 61071085, 51344694, 44074787, 59673125, 62013721, 42284528, 53620181, 60904644, 45920640, 45920640, 59761699, 61332608, 50772096, 41746576, 56681399, 49468010, 43766679, 43766679, 42753762, 40034570, 59995456, 45275507, 55549257, 54749065, 44685975, 41061994, 44024712, 54508708, 42678439, 52124792, 44212207, 57780983, 37593427, 49274151, 57841364, 61502603, 51311420, 41415926, 62700675, 46118952, 42150087, 56002315, 39956991, 52412165, 51012098, 50648558, 59501673, 59501673, 51337939, 54075663, 63063727, 63063727, 60937557, 42756503, 49726936, 46869446, 49784472, 55200171, 51528295, 61063190, 40766718, 38644175, 38644175, 38644175, 38644175, 61172051, 63025100, 63025100, 63025100, 63025100, 56311402, 51042626, 51042626, 57915055, 52356431, 53479930, 61648779, 60711103, 62295138, 49093362, 48022041, 39196882, 52761157, 44058327, 43113076, 43113076, 43113076, 43113076, 43113076, 43113076, 43113076, 43113076, 45864593, 59920461, 59114521, 61463273, 59847919, 58513607, 61214015, 63464487, 51121273, 60395932, 55460484, 50542476, 56415547, 57334227, 48553812, 41988036, 59042324, 59042324, 55833353, 48885193, 42746827, 55869031, 61169380, 47361956, 44064344, 44064344, 44064344, 44064344, 50839892, 46779659, 56285626, 42299394, 64296467, 60472986, 43944871, 62308262, 49542577, 43819224, 54064982, 54064982, 40961902, 38447137, 60873706, 40224267, 51204138, 61086705, 48600160, 50554074, 44184443, 44863095, 57337931, 48148507, 46146535, 57207936, 43721690, 45341924, 55229836, 50430086, 47266305, 56410003, 49446047, 49446047, 49446047, 49446047, 62472764, 43681969, 55564014, 60637290, 60681148, 38710339, 61603465, 56591186, 62428455, 54665872, 49081299, 61640660, 38639110, 44993098, 43814315, 49115391, 38299480, 41008524, 46491974, 57816305, 61569587, 52189567, 62745723, 62745723, 47982521, 60871774, 62898484, 43682108, 45897627, 40500194, 53596076, 48060769, 40225932, 60497173, 59681453, 62725844, 49007149, 44049869, 44453264, 37999944, 45461927, 45461927, 45461927, 52953219, 43367663, 56477744, 53299410, 49816616, 55205966, 55139349, 44989160, 63105263, 61926834, 54303308, 47255063, 65048304, 48984042, 52248467, 55389064, 55389064, 55389064, 55389064, 55389064, 55389064, 55389064, 55389064, 55389064, 37120523, 38790852, 53812109, 53812109, 45964839, 64194283, 56237566, 36862951, 58582373, 38150003, 44287059, 54566365, 59584838, 55521652, 55521652, 57042429, 57042429, 46230191, 60375985, 43700528, 49503518, 60182306, 50379359, 50379359, 55912838, 45716700, 50334054, 60144301, 52229410, 57537065, 60694015, 43356578, 49073754, 53562793, 56523728, 43162639, 36665460, 62145084, 50251435, 50251435, 50518622, 48934848, 48934848, 63708332, 47231588, 38579190, 63473428, 49636412, 45149129, 51451842, 56093768, 57002050, 43942185, 55770234, 55770234, 52544754, 61991563, 60044577, 48479571, 50361361, 56271619, 48739074, 41065945, 45693922, 56689815, 62679567, 62679567, 47357618, 48480238, 48480238, 42570344, 36807691, 52059663, 59372863, 48290565, 45393352, 60946205, 49899581, 38534364, 61584446, 60749006, 60749006, 60749006, 60749006, 57696905, 57696905, 44739928, 61992985, 44365418, 52218258, 46838902, 54259288, 54934138, 54934138, 49781077, 49781077, 49781077, 49781077, 55672542, 54861998, 47074590, 52828484, 53509213, 58751019, 58751019, 49040998, 61013120, 52604040, 44289277, 40647226, 61933792, 51456594, 62991842, 60005319, 63070852, 45726421, 43085180, 51554543, 57443955, 57443955, 50977379, 50977379, 53028372, 53028372, 55313828, 44712420, 58244683, 47660443, 58829887, 55740298, 49245642, 61867526, 60319768, 56326649, 56326649, 39908504, 42273323, 48246631, 60029821]), ('Keras', 29, [48428415, 62311222, 63860741, 61710061, 62482404, 61332608, 58011262, 62700675, 60937557, 46869446, 63025100, 63025100, 63025100, 63025100, 59847919, 58513607, 63464487, 55833353, 43682108, 60497173, 52248467, 57042429, 57042429, 55912838, 60694015, 54857959, 56271619, 60946205, 52218258]), ('Sklearn', 2, [61603465, 36665460])]</t>
  </si>
  <si>
    <t>{42299394, 63860741, 61063190, 60319768, 61992985, 48148507, 38447137, 46118952, 51204138, 58751019, 56477744, 49899581, 49805375, 57002050, 57337931, 59920461, 55205966, 57673826, 60637290, 36665460, 54442106, 50772096, 52953219, 50430086, 41746576, 42678439, 54861998, 43681969, 60711103, 42150087, 58513607, 53299410, 39196882, 43819224, 61933792, 54857959, 63105263, 51554543, 62294271, 49115391, 40034570, 54075663, 45873424, 62013721, 43942185, 43700528, 62898484, 43682108, 51042626, 52828484, 46491974, 59584838, 49975629, 37593427, 61172051, 50839892, 49781077, 48060769, 56424803, 50334054, 45275507, 55521652, 52189567, 45920640, 55912838, 52218258, 42756503, 60395932, 43356578, 45461927, 55200171, 56285626, 38644175, 57334227, 44712420, 56326649, 53479930, 39956991, 47266305, 51012098, 37120523, 50260495, 62679567, 59042324, 48022041, 59757089, 59673125, 57537065, 42273323, 49007149, 63736368, 61569587, 40647226, 62472764, 62145084, 52761157, 44993098, 54303308, 51456594, 50518622, 50379359, 50977379, 47231588, 51528295, 42570344, 49468010, 61774445, 43113076, 54934138, 55460484, 63070852, 57696905, 61991563, 54665872, 44685975, 57875101, 49808042, 59681453, 60144301, 46230191, 51337939, 62376660, 45726421, 44989160, 61463273, 49093362, 57780983, 48739074, 56271619, 48290565, 55833353, 51223320, 45935386, 52337439, 62311222, 51311420, 57133906, 56591186, 44184443, 60029821, 44024712, 55389064, 53812109, 43766679, 51471264, 43944871, 44686256, 60375985, 55071668, 56681399, 60681148, 46869446, 60005319, 45149129, 42746827, 42398672, 56523728, 49081299, 43721690, 40500194, 45693922, 46146535, 36862951, 60873706, 61086705, 38579190, 36807691, 43162639, 50361361, 55139349, 50586649, 59114521, 59761699, 63464487, 49816616, 49636412, 61584446, 58829887, 48075842, 38710339, 56093768, 44287059, 53509213, 60871774, 48600160, 62295138, 62483557, 59501673, 46838902, 52124792, 51121273, 55770234, 62745723, 53462143, 63376512, 61332608, 57207936, 62700675, 61013120, 52604040, 61502603, 40225932, 49093774, 46621847, 56689815, 39908504, 45735071, 49446047, 54508708, 63708332, 60904644, 60749006, 50554074, 45716700, 38534364, 59919582, 45341924, 59847919, 43367663, 57816305, 52544754, 59593972, 41415926, 44289277, 40766718, 46779659, 60497173, 48483612, 48135452, 49503518, 47074590, 60044577, 52229410, 49274151, 62428455, 51344694, 56415547, 61214015, 59995456, 59372863, 37999944, 55549257, 52356431, 48479571, 60937557, 44739928, 58582373, 43085180, 48428415, 55229836, 41008524, 44453264, 61121937, 47660443, 55313828, 53562793, 43814315, 49542577, 61926834, 61308343, 44496325, 45393352, 48885193, 49245642, 44049869, 53620181, 49726936, 41065945, 51912155, 54566365, 62991842, 50648558, 42284528, 45008373, 47652345, 57042429, 56237566, 60694015, 51996163, 38639110, 61867526, 40224267, 52059663, 64296467, 53028372, 47255063, 60597787, 47943207, 45964839, 58244683, 48737869, 44064344, 54259288, 49073754, 61007457, 49040998, 55869031, 41061994, 56311402, 44365418, 50390640, 57443955, 44863095, 58011262, 45090440, 61603465, 45864593, 49784472, 40105625, 60472986, 50251435, 63063727, 57915055, 47357618, 38790852, 57841364, 48477909, 62725844, 44058327, 60884699, 55672542, 42753762, 61169380, 64194283, 61710061, 61071085, 55564014, 65048304, 52412165, 56002315, 63473428, 60946205, 60182306, 44074787, 45702962, 60399413, 48553812, 54064982, 38299480, 60983141, 48246631, 44736360, 40961902, 38150003, 54749065, 55740298, 61648779, 50542476, 56410003, 52248467, 45897627, 47361956, 62308262, 53596076, 47982521, 48934848, 51451842, 41988036, 63025100, 61640660, 62482404, 48984042, 48480238, 44212207, 52359157}</t>
  </si>
  <si>
    <t>[('Tensorflow', 434), ('Keras', 29), ('Sklearn', 2)]</t>
  </si>
  <si>
    <t>https://stackoverflow.com/questions/37593427</t>
  </si>
  <si>
    <t>https://stackoverflow.com/questions/36807691</t>
  </si>
  <si>
    <t>https://stackoverflow.com/questions/40224267</t>
  </si>
  <si>
    <t>https://stackoverflow.com/questions/49542577</t>
  </si>
  <si>
    <t>https://stackoverflow.com/questions/41065945</t>
  </si>
  <si>
    <t>(('model', '__init__'),)</t>
  </si>
  <si>
    <t>[('Tensorflow', 13, [56289270, 45235253, 62163109, 45441365, 51077486, 38601938, 61914245, 40012599, 42784573, 55350010, 64058523, 60474308, 46347290]), ('Keras', 5, [56289270, 55350010, 53970055, 60474308, 48844024]), ('PyTorch', 2, [62163109, 55307561])]</t>
  </si>
  <si>
    <t>{46347290, 60474308, 62163109, 61914245, 53970055, 55307561, 40012599, 51077486, 38601938, 45441365, 45235253, 56289270, 48844024, 55350010, 64058523, 42784573}</t>
  </si>
  <si>
    <t>[('Tensorflow', 13), ('Keras', 5), ('PyTorch', 2)]</t>
  </si>
  <si>
    <t>https://stackoverflow.com/questions/62163109</t>
  </si>
  <si>
    <t>https://stackoverflow.com/questions/51077486</t>
  </si>
  <si>
    <t>https://stackoverflow.com/questions/48844024</t>
  </si>
  <si>
    <t>(('__init__', 'module'), ('_distributor_init', 'module'), ('__init__', '__init__'))</t>
  </si>
  <si>
    <t>[('Tensorflow', 5, [61773514, 58968487, 60245886, 61737106, 60582012]), ('Keras', 2, [58968487, 60245886]), ('Sklearn', 6, [62717770, 61383287, 63240275, 63240275, 63240275, 63240275])]</t>
  </si>
  <si>
    <t>{58968487, 61773514, 62717770, 61737106, 63240275, 61383287, 60582012, 60245886}</t>
  </si>
  <si>
    <t>[('Tensorflow', 5), ('Keras', 2), ('Sklearn', 6)]</t>
  </si>
  <si>
    <t>https://stackoverflow.com/questions/61773514</t>
  </si>
  <si>
    <t>https://stackoverflow.com/questions/61737106</t>
  </si>
  <si>
    <t>https://stackoverflow.com/questions/60582012</t>
  </si>
  <si>
    <t>https://stackoverflow.com/questions/61383287</t>
  </si>
  <si>
    <t>(('Image', 'open'),)</t>
  </si>
  <si>
    <t>[('Tensorflow', 10, [60118147, 64350501, 64779033, 63091894, 64703126, 48819828, 64221240, 58261337]), ('Keras', 12, [39465344, 48025538, 64779033, 58740973, 63091894, 57641062, 54729225, 48819828, 64221240, 60775526]), ('PyTorch', 6, [57095189, 53894496, 61813228, 58318792])]</t>
  </si>
  <si>
    <t>{39465344, 53894496, 48025538, 60118147, 64350501, 57641062, 60775526, 58318792, 54729225, 58261337, 61813228, 58740973, 48819828, 57095189, 64703126, 63091894, 64221240, 64779033}</t>
  </si>
  <si>
    <t>[('Tensorflow', 10), ('Keras', 12), ('PyTorch', 6)]</t>
  </si>
  <si>
    <t>https://stackoverflow.com/questions/48025538</t>
  </si>
  <si>
    <t>https://stackoverflow.com/questions/54729225</t>
  </si>
  <si>
    <t>https://stackoverflow.com/questions/57095189</t>
  </si>
  <si>
    <t>https://stackoverflow.com/questions/48819828</t>
  </si>
  <si>
    <t>(('pyimod03_importers', 'exec_module'), ('pyimod03_importers', 'exec_module'), ('pyimod03_importers', 'exec_module'), ('pyimod03_importers', 'exec_module'), ('pyimod03_importers', 'exec_module'), ('pyimod03_importers', 'exec_module'))</t>
  </si>
  <si>
    <t>[('Tensorflow', 45, [59985154, 60705802, 51417764, 51417764, 51417764, 51417764, 51417764, 51417764, 51417764, 51417764, 51417764, 51417764, 51417764, 51417764, 51417764, 51417764, 51417764, 51417764, 60834028, 61986266, 59223906]), ('Keras', 15, [59985154, 60705802, 59223906]), ('Sklearn', 9, [61555956, 63529747, 63529747])]</t>
  </si>
  <si>
    <t>[('Tensorflow', 45), ('Keras', 15), ('Sklearn', 9)]</t>
  </si>
  <si>
    <t>(('parallel', '__call__'), ('parallel', 'retrieve'), ('_parallel_backends', 'wrap_future_result'), ('_base', 'result'), ('_base', '__get_result'))</t>
  </si>
  <si>
    <t>[('Tensorflow', 2, [62717722, 59556100]), ('Keras', 2, [62717722, 59556100]), ('Sklearn', 17, [64846142, 58475716, 60236102, 62717722, 63730042, 53556524, 59415663, 63363598, 58469719, 63647178, 55202518, 63525464, 59508955, 63658367, 56416710, 61437856, 58626422])]</t>
  </si>
  <si>
    <t>{61437856, 58475716, 59556100, 60236102, 56416710, 63647178, 53556524, 63730042, 59415663, 63363598, 55202518, 58469719, 63525464, 58626422, 62717722, 59508955, 64846142, 63658367}</t>
  </si>
  <si>
    <t>[('Tensorflow', 2), ('Keras', 2), ('Sklearn', 17)]</t>
  </si>
  <si>
    <t>https://stackoverflow.com/questions/59556100</t>
  </si>
  <si>
    <t>https://stackoverflow.com/questions/59415663</t>
  </si>
  <si>
    <t>https://stackoverflow.com/questions/63525464</t>
  </si>
  <si>
    <t>https://github.com/python/cpython/blob/90a6e56e5663233fe986331ef3f10422fe57dcbc/Lib/concurrent/futures/_base.py#L416</t>
  </si>
  <si>
    <t>(('basecommand', 'main'),)</t>
  </si>
  <si>
    <t>[('Tensorflow', 57, [48315934, 47610308, 49151662, 49151662, 49151662, 49151662, 33730259, 50439980, 43766679, 43766679, 45928316, 49477496, 41561902, 48880649, 44771853, 47328528, 48648816, 41875915, 49807789, 46507446, 46158185, 38541233, 45122021, 36933958, 42285937, 52582563, 46808810, 54167982, 54167982, 54167982, 54167982, 49851200, 54167135, 46110184, 47110762, 51130293, 44827989, 51803354, 33619190, 42574476, 57281458, 42855057, 46840496, 49121012, 43322964, 45669786, 43036982, 47323948, 41789317, 37849434, 48965928, 55650766, 49722911, 49861900, 48475080, 40465168, 46266424]), ('Keras', 8, [45743663, 49905274, 49477496, 47328528, 47703927, 44827989, 51609174]), ('Sklearn', 13, [37623259, 28890418, 37879138, 43026934, 53198192, 37202945, 38770169, 20183819, 25334948, 50673632, 50673632, 50673632, 50673632])]</t>
  </si>
  <si>
    <t>{37202945, 41789317, 48880649, 20183819, 42574476, 44771853, 49861900, 38770169, 47328528, 42855057, 40465168, 43766679, 45669786, 48315934, 49722911, 52582563, 25334948, 48965928, 50439980, 49807789, 49151662, 41561902, 54167982, 38541233, 57281458, 46840496, 47323948, 51130293, 46507446, 43036982, 46266424, 28890418, 49851200, 47610308, 36933958, 48475080, 41875915, 55650766, 33730259, 43322964, 44827989, 51609174, 51803354, 37849434, 37623259, 45743663, 54167135, 50673632, 37879138, 45122021, 46110184, 46158185, 46808810, 47110762, 48648816, 42285937, 53198192, 49121012, 33619190, 47703927, 49477496, 43026934, 49905274, 45928316}</t>
  </si>
  <si>
    <t>[('Tensorflow', 57), ('Keras', 8), ('Sklearn', 13)]</t>
  </si>
  <si>
    <t>https://stackoverflow.com/questions/42855057</t>
  </si>
  <si>
    <t>https://stackoverflow.com/questions/43036982</t>
  </si>
  <si>
    <t>https://stackoverflow.com/questions/45122021</t>
  </si>
  <si>
    <t>https://stackoverflow.com/questions/45743663</t>
  </si>
  <si>
    <t>https://stackoverflow.com/questions/54167135</t>
  </si>
  <si>
    <t>subprocess invocation or external module execution</t>
  </si>
  <si>
    <t>https://github.com/mitsuhiko/pip-1/blob/master/pip/basecommand.py</t>
  </si>
  <si>
    <t>(('pydevd', 'run'),)</t>
  </si>
  <si>
    <t>(('validation', 'check_array'),)</t>
  </si>
  <si>
    <t>[('Tensorflow', 5, [59932666, 64965190, 55678112, 51773495, 56484180]), ('Keras', 4, [41714947, 55700300, 59277549, 61008928]), ('Sklearn', 197, [41714947, 54001299, 31428581, 56174456, 56174456, 61562247, 48646202, 48646202, 56309692, 50030751, 39634375, 63361907, 48253844, 55128356, 43864800, 43864800, 52616617, 58876954, 54957053, 61695645, 62072690, 50780487, 59932666, 44566461, 60020698, 49355517, 53553485, 37632550, 57696925, 55529044, 50953127, 50901281, 33603787, 33603787, 60627615, 41880459, 44765165, 41881086, 38108832, 64965190, 44076195, 48702761, 55738711, 52132774, 64576747, 50665942, 55940318, 44669921, 35439723, 51295392, 64960334, 42736237, 47957151, 55678112, 38351778, 56913478, 52171610, 65137085, 58682949, 52600611, 52728119, 48052570, 38670657, 65106126, 47788673, 53351781, 38605888, 63837206, 56032550, 49839298, 57549263, 58040556, 40514019, 48631131, 50106047, 60612499, 63388097, 50661075, 51773495, 57310470, 62407463, 55793441, 51026841, 46090951, 50023892, 47790854, 62521453, 44338119, 64007345, 51552438, 44131323, 61818704, 41216528, 41216528, 43159536, 52350074, 63970578, 63851453, 47767162, 46638641, 63811127, 43828704, 50268691, 58855743, 58931234, 56484180, 45289793, 51453326, 46309539, 63683165, 50123260, 59550394, 33822948, 55027404, 44775418, 46386914, 63922546, 63922546, 49042340, 53606365, 53606365, 54709600, 61549925, 57651302, 51276171, 32242911, 59091802, 58036400, 39100515, 65066537, 47997029, 31003021, 42142366, 59273860, 36634031, 60029226, 58718658, 48003185, 44361869, 54904884, 34605249, 45858798, 40203416, 63662308, 51317810, 52096970, 46500357, 44440462, 59739434, 48048776, 46269795, 50549681, 54771362, 29935676, 61244483, 51580103, 44987794, 54004705, 40739585, 46372738, 34436828, 49505026, 42911225, 61083522, 50371227, 54309239, 54309239, 42164538, 58055864, 52812222, 61355783, 62637014, 51643004, 38263933, 41269038, 41269038, 52614267, 55270053, 35683742, 54955977, 59412321, 48544522, 65033869, 56444046, 54440507, 63394510, 49314988, 59738322, 34396182, 51479023, 47665432, 29498106, 62759022, 59549132, 55919914, 57802238, 57802238])]</t>
  </si>
  <si>
    <t>{46500357, 41216528, 50268691, 63837206, 34396182, 58876954, 61008928, 58931234, 37632550, 65066537, 46638641, 51317810, 54904884, 51773495, 63811127, 48646202, 54440507, 29935676, 38605888, 61244483, 58682949, 64965190, 56913478, 55529044, 63683165, 39100515, 47997029, 57651302, 35439723, 42736237, 62521453, 62759022, 48003185, 52350074, 47767162, 51643004, 38263933, 52614267, 47788673, 59273860, 48048776, 44361869, 65033869, 56444046, 54001299, 40203416, 50371227, 61695645, 57696925, 50030751, 55678112, 60627615, 38108832, 44076195, 47957151, 51295392, 46309539, 42142366, 54771362, 55270053, 49314988, 58036400, 64007345, 51552438, 58055864, 59550394, 50106047, 34605249, 49839298, 46090951, 51580103, 33603787, 55027404, 65106126, 63394510, 59738322, 50661075, 34436828, 55940318, 32242911, 43864800, 46386914, 33822948, 63662308, 64576747, 58040556, 59277549, 29498106, 49355517, 40739585, 49505026, 41714947, 57310470, 47790854, 61355783, 48544522, 63970578, 47665432, 50901281, 55793441, 52600611, 55128356, 56032550, 62407463, 48702761, 60029226, 59739434, 55919914, 41269038, 52728119, 42164538, 58855743, 38670657, 45289793, 50780487, 55700300, 53553485, 64960334, 61818704, 56484180, 55738711, 52171610, 48052570, 48631131, 59091802, 54709600, 59412321, 46269795, 53351781, 61549925, 62072690, 63361907, 63922546, 54309239, 56174456, 46372738, 61083522, 61562247, 41880459, 51276171, 31003021, 51453326, 44440462, 44987794, 60612499, 48253844, 51026841, 35683742, 38351778, 44775418, 49042340, 52132774, 50953127, 52616617, 36634031, 50549681, 56309692, 44566461, 65137085, 63851453, 52812222, 63388097, 58718658, 39634375, 44338119, 54955977, 52096970, 59549132, 57549263, 50023892, 50665942, 62637014, 60020698, 53606365, 43828704, 44669921, 54004705, 40514019, 31428581, 57802238, 44765165, 45858798, 51479023, 43159536, 42911225, 59932666, 44131323, 50123260, 54957053, 41881086}</t>
  </si>
  <si>
    <t>[('Tensorflow', 5), ('Keras', 4), ('Sklearn', 197)]</t>
  </si>
  <si>
    <t>https://stackoverflow.com/questions/57651302</t>
  </si>
  <si>
    <t>https://stackoverflow.com/questions/59277549</t>
  </si>
  <si>
    <t>https://stackoverflow.com/questions/51026841</t>
  </si>
  <si>
    <t>https://stackoverflow.com/questions/51276171</t>
  </si>
  <si>
    <t>(('Test', 'module'),)</t>
  </si>
  <si>
    <t>[('Tensorflow', 4, [55714076, 56289270, 57836849, 61575728]), ('Keras', 5, [55714076, 56289270, 57268310, 57836849, 61575728]), ('Sklearn', 2, [51413355, 37234475])]</t>
  </si>
  <si>
    <t>{51413355, 37234475, 61575728, 57836849, 56289270, 57268310, 55714076}</t>
  </si>
  <si>
    <t>[('Tensorflow', 4), ('Keras', 5), ('Sklearn', 2)]</t>
  </si>
  <si>
    <t>https://stackoverflow.com/questions/37234475</t>
  </si>
  <si>
    <t>https://stackoverflow.com/questions/57268310</t>
  </si>
  <si>
    <t>(('parallel', '__call__'), ('parallel', 'dispatch_one_batch'), ('parallel', '_dispatch'), ('_parallel_backends', 'apply_async'), ('_parallel_backends', '__init__'), ('parallel', '__call__'), ('parallel', 'listcomp'))</t>
  </si>
  <si>
    <t>[('Tensorflow', 4, [59932666, 46619869, 59333544, 58317976]), ('Keras', 12, [58395934, 46619869, 63305459, 61292125, 56865740, 58927172, 59333544, 53938687, 54272744, 44220446, 53707513, 54414337]), ('Sklearn', 80, [63428743, 61415039, 51154180, 52359797, 43864800, 43864800, 59131522, 59932666, 62520099, 58395934, 54723168, 63305459, 55302500, 63890583, 46105015, 57498267, 62891735, 53345375, 52661363, 57179394, 43925714, 59466597, 47270934, 59556305, 56865740, 48173153, 52338532, 64671488, 52859383, 50023892, 44131323, 40508119, 52055658, 54028667, 50515476, 61373393, 61373393, 61373393, 61373393, 58317976, 58833393, 46309539, 53938687, 65164203, 63023624, 54272744, 55953284, 64116586, 54201162, 60248668, 60946059, 54450453, 56123625, 39933633, 50010065, 43211239, 52629767, 57190958, 47527330, 43167288, 50612523, 64884238, 41472015, 54309239, 54309239, 61484786, 52586531, 42072721, 50523930, 63979458, 61404404, 62651998, 48211590, 46054644, 46054644, 46054644, 46054644, 48373710, 51142308])]</t>
  </si>
  <si>
    <t>{54414337, 63023624, 64884238, 41472015, 50515476, 47270934, 44220446, 52586531, 57190958, 43167288, 58927172, 60248668, 61292125, 62651998, 53345375, 54723168, 48173153, 52055658, 52661363, 52359797, 61415039, 59131522, 48211590, 63428743, 60946059, 42072721, 63890583, 58317976, 57498267, 46309539, 51142308, 39933633, 43925714, 62891735, 40508119, 46619869, 43864800, 54272744, 56123625, 61484786, 63305459, 61404404, 46054644, 53707513, 64671488, 57179394, 51154180, 52629767, 54450453, 50523930, 58395934, 62520099, 50612523, 54201162, 55302500, 59466597, 52338532, 64116586, 54309239, 54028667, 55953284, 47527330, 59333544, 65164203, 46105015, 63979458, 56865740, 48373710, 59556305, 61373393, 50010065, 50023892, 43211239, 58833393, 52859383, 59932666, 44131323, 53938687}</t>
  </si>
  <si>
    <t>[('Tensorflow', 4), ('Keras', 12), ('Sklearn', 80)]</t>
  </si>
  <si>
    <t>https://stackoverflow.com/questions/46619869</t>
  </si>
  <si>
    <t>https://stackoverflow.com/questions/59466597</t>
  </si>
  <si>
    <t>https://stackoverflow.com/questions/64116586</t>
  </si>
  <si>
    <t>(('__init__', 'wrapper'),)</t>
  </si>
  <si>
    <t>[('Tensorflow', 15, [64347099, 53413756, 56721498, 48888271, 56280640, 62841176, 59304261, 57475348, 57475348, 57475348, 58868272, 58697001]), ('Keras', 18, [64347099, 53413756, 56721498, 54282179, 59134773, 56701445, 56280640, 62841176, 59304261, 57475348, 57475348, 57475348, 60119041, 63820312, 58868272, 58697001]), ('Sklearn', 2, [62535931, 59594166])]</t>
  </si>
  <si>
    <t>{56280640, 60119041, 54282179, 59304261, 56701445, 58697001, 63820312, 48888271, 58868272, 62535931, 57475348, 59134773, 59594166, 62841176, 56721498, 64347099, 53413756}</t>
  </si>
  <si>
    <t>[('Tensorflow', 15), ('Keras', 18), ('Sklearn', 2)]</t>
  </si>
  <si>
    <t>https://stackoverflow.com/questions/54282179</t>
  </si>
  <si>
    <t>https://stackoverflow.com/questions/48888271</t>
  </si>
  <si>
    <t>https://stackoverflow.com/questions/62841176</t>
  </si>
  <si>
    <t>https://stackoverflow.com/questions/59134773</t>
  </si>
  <si>
    <t>https://stackoverflow.com/questions/59594166</t>
  </si>
  <si>
    <t>(('basecommand', 'main'), ('install', 'run'), ('req_set', 'install'), ('req_install', 'uninstall'), ('req_uninstall', 'remove'), ('__init__', 'renames'), ('shutil', 'move'))</t>
  </si>
  <si>
    <t>[('Tensorflow', 10, [49151662, 49151662, 43766679, 43766679, 49477496, 44771853, 38541233, 36933958, 42285937, 33619190]), ('Keras', 2, [49905274, 49477496]), ('Sklearn', 4, [28890418, 37879138, 43026934, 50673632])]</t>
  </si>
  <si>
    <t>{50673632, 37879138, 36933958, 44771853, 49151662, 38541233, 42285937, 28890418, 33619190, 43766679, 49477496, 43026934, 49905274}</t>
  </si>
  <si>
    <t>[('Tensorflow', 10), ('Keras', 2), ('Sklearn', 4)]</t>
  </si>
  <si>
    <t>https://stackoverflow.com/questions/37879138</t>
  </si>
  <si>
    <t>package uninstallation</t>
  </si>
  <si>
    <t>https://docs.python.org/3/library/shutil.html#module-shutil</t>
  </si>
  <si>
    <t>(('ipkernel', 'do_execute'), ('zmqshell', 'run_cell'), ('interactiveshell', 'run_cell'))</t>
  </si>
  <si>
    <t>[('Tensorflow', 90, [51625911, 49476287, 64999781, 53584580, 45047205, 41990876, 56585023, 56585023, 49701918, 49701918, 43084137, 47644306, 51424835, 48157558, 43990046, 43990046, 43990046, 43990046, 45227229, 47273200, 48461151, 44174697, 57075956, 51123667, 55406464, 64875082, 46694252, 42223668, 49053033, 49031102, 44890067, 44890067, 41374175, 47257408, 52917486, 44274062, 49372585, 52517298, 49016530, 47678647, 50911052, 53328826, 58278454, 49683444, 42741738, 51872592, 51734983, 47735638, 60077931, 52993992, 54998898, 59867929, 42092727, 45061344, 64059981, 55672135, 51046867, 52376692, 59998441, 51822134, 52551296, 57127626, 52227910, 47834733, 59427019, 51611221, 53565065, 62488073, 43324156, 56304037, 57036446, 44873984, 49370642, 61737710, 45059428, 46278107, 44435677, 44435677, 44274618, 55945364, 55945364, 55945364, 53003208, 40948687, 49864234, 43631662, 43358264, 56015575, 41616292, 51388690]), ('Keras', 15, [56585023, 56585023, 48157558, 43990046, 43990046, 43990046, 43990046, 47273200, 45078392, 47735205, 52533188, 49016530, 53328826, 60077931, 51046867]), ('PyTorch', 2, [57631705, 59378742])]</t>
  </si>
  <si>
    <t>{62488073, 49370642, 43990046, 49701918, 49864234, 43631662, 42223668, 58278454, 51822134, 43358264, 59378742, 51424835, 64875082, 64059981, 51611221, 47834733, 52376692, 52551296, 53565065, 47644306, 55945364, 57036446, 47678647, 42092727, 49476287, 53584580, 57127626, 59427019, 49016530, 56015575, 41990876, 45227229, 44435677, 45061344, 59998441, 52917486, 61737710, 47273200, 57075956, 43324156, 44873984, 51388690, 59867929, 56585023, 47257408, 52227910, 55672135, 50911052, 51872592, 47735638, 48461151, 45059428, 64999781, 43084137, 44174697, 49053033, 46694252, 60077931, 54998898, 48157558, 45078392, 55406464, 44274062, 41616292, 45047205, 56304037, 47735205, 49372585, 52517298, 51625911, 53328826, 44274618, 49031102, 52533188, 51734983, 52993992, 53003208, 40948687, 51123667, 44890067, 51046867, 57631705, 46278107, 41374175, 42741738, 49683444}</t>
  </si>
  <si>
    <t>(('pickle', 'save'), ('pickle', 'save_reduce'))</t>
  </si>
  <si>
    <t>[('Tensorflow', 9, [64357424, 58558004, 63506620]), ('Keras', 26, [48490411, 58558004, 63506620, 61326144, 46494742]), ('Sklearn', 29, [58475716, 61916110, 61916110, 48490411])]</t>
  </si>
  <si>
    <t>{61326144, 58475716, 48490411, 61916110, 64357424, 58558004, 46494742, 63506620}</t>
  </si>
  <si>
    <t>[('Tensorflow', 9), ('Keras', 26), ('Sklearn', 29)]</t>
  </si>
  <si>
    <t>[('Tensorflow', 15, [53413756, 44801494, 55435899, 44933545, 59832388, 63728740, 57907321, 60255470, 59081201, 60483509, 57475348, 57475348, 57475348, 52690283, 63654489]), ('Keras', 9, [53413756, 55435899, 48112315, 59832388, 60255470, 64081325, 64081325, 64081325, 57475348]), ('Sklearn', 3, [51572536, 55245249, 54365045])]</t>
  </si>
  <si>
    <t>{55245249, 59832388, 63728740, 44933545, 52690283, 64081325, 60255470, 63654489, 59081201, 57475348, 60483509, 44801494, 54365045, 51572536, 57907321, 55435899, 53413756, 48112315}</t>
  </si>
  <si>
    <t>[('Tensorflow', 15), ('Keras', 9), ('Sklearn', 3)]</t>
  </si>
  <si>
    <t>https://stackoverflow.com/questions/63728740</t>
  </si>
  <si>
    <t>https://stackoverflow.com/questions/59081201</t>
  </si>
  <si>
    <t>https://stackoverflow.com/questions/51572536</t>
  </si>
  <si>
    <t>https://stackoverflow.com/questions/54365045</t>
  </si>
  <si>
    <t>remote API call</t>
  </si>
  <si>
    <t>API call (HTTP request)</t>
  </si>
  <si>
    <t>API call / HTTP request</t>
  </si>
  <si>
    <t>[('Tensorflow', 270, [52682671, 44835223, 50243086, 44685461, 63035135, 47484469, 56104823, 49425056, 49425056, 49425056, 49425056, 48303166, 51064323, 57233539, 52673987, 61454585, 45612978, 44591282, 59362269, 56572586, 44454081, 53662521]), ('Keras', 186, [52682671, 44835223, 50243086, 63035135, 47484469, 45081204, 49425056, 49425056, 49425056, 49425056, 48303166, 57233539, 52673987, 61454585, 59362269, 56572586, 55157440, 57461069]), ('Sklearn', 10, [36698912, 59629398])]</t>
  </si>
  <si>
    <t>{51064323, 57233539, 50243086, 44685461, 44835223, 49425056, 36698912, 56572586, 52682671, 45612978, 44591282, 47484469, 53662521, 48303166, 55157440, 44454081, 52673987, 57461069, 59629398, 59362269, 45081204, 56104823, 61454585, 63035135}</t>
  </si>
  <si>
    <t>[('Tensorflow', 270), ('Keras', 186), ('Sklearn', 10)]</t>
  </si>
  <si>
    <t>https://stackoverflow.com/questions/44685461</t>
  </si>
  <si>
    <t>https://stackoverflow.com/questions/44591282</t>
  </si>
  <si>
    <t>https://stackoverflow.com/questions/57461069</t>
  </si>
  <si>
    <t>object copy</t>
  </si>
  <si>
    <t>memory copy</t>
  </si>
  <si>
    <t>(('__init__', 'module'), ('base', 'module'), ('__init__', 'module'))</t>
  </si>
  <si>
    <t>[('Tensorflow', 2, [64658954, 53353925]), ('NLTK', 4, [38197014, 42870572, 45798590, 37224419]), ('Sklearn', 79, [36028905, 29112602, 54453219, 65080328, 62717770, 53975449, 59224166, 60232314, 62328486, 55108902, 52547379, 52928348, 52792692, 64927925, 64542271, 11464445, 45954885, 25443503, 52612657, 36630213, 48219751, 24854633, 24854633, 49207957, 46415260, 37707718, 55760112, 60830157, 60843170, 49838074, 63240275, 63240275, 63240275, 63240275, 30032907, 41216528, 41216528, 55201924, 57960429, 62917163, 53380288, 57547230, 15282046, 20620339, 48302113, 59220550, 56022886, 62026936, 57977559, 39903337, 24479008, 28890586, 46792252, 63648372, 55106400, 51538375, 33831122, 64433329, 57057964, 62937340, 35424988, 64629940, 56703204, 64163147, 25398915, 42295948, 42295948, 44159136, 53773298, 46721713, 51510679, 34317221, 38197086, 52795038, 60657626, 63385797, 31720340, 50912312, 55989956])]</t>
  </si>
  <si>
    <t>{65080328, 64658954, 30032907, 41216528, 48302113, 62917163, 52612657, 20620339, 50912312, 46792252, 64542271, 59220550, 63240275, 59224166, 48219751, 24854633, 39903337, 63648372, 60232314, 25398915, 55201924, 42295948, 49207957, 52795038, 44159136, 60843170, 62328486, 57057964, 25443503, 64433329, 46721713, 64629940, 64927925, 62026936, 45798590, 53380288, 55989956, 36630213, 63385797, 33831122, 57977559, 35424988, 56703204, 55760112, 62937340, 11464445, 38197014, 29112602, 24479008, 55108902, 42870572, 52547379, 45954885, 62717770, 64163147, 52928348, 38197086, 55106400, 56022886, 52792692, 15282046, 31720340, 51510679, 53975449, 46415260, 34317221, 53353925, 37707718, 51538375, 60830157, 28890586, 60657626, 57547230, 37224419, 54453219, 36028905, 57960429, 53773298, 49838074}</t>
  </si>
  <si>
    <t>[('Tensorflow', 2), ('NLTK', 4), ('Sklearn', 79)]</t>
  </si>
  <si>
    <t>https://stackoverflow.com/questions/59220550</t>
  </si>
  <si>
    <t>https://stackoverflow.com/questions/53380288</t>
  </si>
  <si>
    <t>https://stackoverflow.com/questions/15282046</t>
  </si>
  <si>
    <t>https://stackoverflow.com/questions/52928348</t>
  </si>
  <si>
    <t>(('runpy', '_run_module_as_main'),)</t>
  </si>
  <si>
    <t>[('Tensorflow', 170, [51674213, 61286412, 51625911, 64668956, 49476287, 61815908, 53499321, 64553952, 64999781, 53584580, 45047205, 41990876, 58940568, 60014636, 61644641, 56585023, 56585023, 49701918, 49701918, 51374273, 50269943, 43084137, 54284165, 47644306, 56386913, 56386913, 59879508, 51424835, 48157558, 43990046, 43990046, 43990046, 43990046, 45227229, 58485567, 47273200, 46054918, 48461151, 56215065, 64047493, 50499536, 52534212, 44174697, 48333200, 61077516, 63318685, 57075956, 51123667, 61071227, 64875082, 46118952, 46694252, 64753035, 62727751, 64216867, 46883327, 42223668, 49053033, 59147705, 59755464, 49031102, 44890067, 44890067, 45382917, 62295138, 60892777, 45399041, 57592430, 41374175, 39890785, 47257408, 44122261, 52228023, 58771839, 52917486, 44274062, 49372585, 52517298, 60268459, 40186711, 49016530, 47678647, 51950002, 50911052, 58884999, 58162110, 58278454, 52314376, 49683444, 48891854, 42741738, 58113043, 58113043, 58113043, 58113043, 51872592, 51734983, 60934854, 55564014, 61316741, 47735638, 52993992, 61462485, 54998898, 59867929, 64059981, 59681453, 51786661, 55672135, 49777762, 51046867, 52376692, 59998441, 60062997, 60062997, 34001922, 62986399, 65018547, 51822134, 52551296, 57127626, 52227910, 56804123, 47834733, 59427019, 51611221, 54271943, 49844272, 53565065, 62488073, 43324156, 56304037, 57036446, 51110780, 44873984, 49370642, 61737710, 61404032, 45059428, 63235880, 63235880, 52732145, 44435677, 44435677, 55945364, 55945364, 55945364, 55837588, 46875546, 53003208, 50369758, 48051644, 40948687, 49864234, 49357424, 43631662, 43358264, 61389632, 56015575, 37117798, 54814113, 51456408, 50469878, 64463291, 62425127, 65072191, 55895795, 53082740, 54001128, 55049479]), ('NLTK', 6, [60763498, 60763498, 62050183, 53380150, 38853776, 40458145]), ('Keras', 30, [61286412, 64553952, 60014636, 56585023, 56585023, 54284165, 56386913, 56386913, 48157558, 43990046, 43990046, 43990046, 43990046, 47273200, 64047493, 61077516, 45078392, 57592430, 47735205, 52533188, 49016530, 58113043, 58113043, 58113043, 58113043, 51786661, 51046867, 60062997, 60062997, 65018547])]</t>
  </si>
  <si>
    <t>{45399041, 34001922, 46054918, 62488073, 61286412, 61077516, 49370642, 58113043, 56215065, 49701918, 43990046, 62425127, 46118952, 49864234, 60014636, 43631662, 49844272, 42223668, 58278454, 51822134, 43358264, 53380150, 65072191, 51424835, 62727751, 64875082, 64059981, 59879508, 51611221, 62295138, 49777762, 61815908, 51674213, 60892777, 47834733, 57592430, 49357424, 52376692, 53082740, 52551296, 61316741, 53565065, 38853776, 47644306, 55945364, 44122261, 58940568, 63318685, 57036446, 62986399, 59681453, 65018547, 47678647, 49476287, 51374273, 53584580, 60934854, 57127626, 59427019, 49016530, 56015575, 41990876, 45227229, 44435677, 50369758, 59998441, 52917486, 55564014, 47273200, 61737710, 52732145, 55895795, 57075956, 50269943, 43324156, 44873984, 45382917, 55049479, 52314376, 60062997, 59867929, 56804123, 64668956, 64216867, 63235880, 56585023, 58485567, 47257408, 61389632, 52227910, 55672135, 50911052, 51872592, 47735638, 40186711, 48461151, 61644641, 56386913, 39890785, 45059428, 64999781, 37117798, 43084137, 44174697, 49053033, 46694252, 60763498, 54998898, 48157558, 45078392, 61071227, 51110780, 58771839, 61404032, 54284165, 64047493, 58884999, 62050183, 64753035, 44274062, 48333200, 55837588, 51456408, 46875546, 54814113, 40458145, 45047205, 51786661, 56304037, 47735205, 49372585, 60268459, 52517298, 51950002, 51625911, 52228023, 53499321, 59147705, 64463291, 48051644, 49031102, 58162110, 52534212, 52533188, 51734983, 59755464, 52993992, 54271943, 53003208, 48891854, 40948687, 50499536, 51123667, 44890067, 61462485, 51046867, 41374175, 64553952, 54001128, 42741738, 49683444, 50469878, 46883327}</t>
  </si>
  <si>
    <t>[('Tensorflow', 170), ('NLTK', 6), ('Keras', 30)]</t>
  </si>
  <si>
    <t>https://stackoverflow.com/questions/51424835</t>
  </si>
  <si>
    <t>https://stackoverflow.com/questions/40458145</t>
  </si>
  <si>
    <t>https://stackoverflow.com/questions/54284165</t>
  </si>
  <si>
    <t>(('_base', '__get_result'),)</t>
  </si>
  <si>
    <t>[('Tensorflow', 4, [62717722, 59887851, 59556100, 64494694]), ('Keras', 4, [62717722, 59556100, 57778020, 64494694]), ('Sklearn', 19, [64846142, 58475716, 60236102, 62717722, 57663178, 63730042, 53556524, 59415663, 63363598, 58469719, 61975829, 63647178, 55202518, 63525464, 59508955, 63658367, 56416710, 61437856, 58626422])]</t>
  </si>
  <si>
    <t>{59556100, 63363598, 61975829, 62717722, 61437856, 53556524, 64846142, 58475716, 60236102, 56416710, 57663178, 63647178, 55202518, 58469719, 63525464, 59508955, 57778020, 64494694, 59887851, 59415663, 58626422, 63730042, 63658367}</t>
  </si>
  <si>
    <t>[('Tensorflow', 4), ('Keras', 4), ('Sklearn', 19)]</t>
  </si>
  <si>
    <t>https://stackoverflow.com/questions/57663178</t>
  </si>
  <si>
    <t>https://stackoverflow.com/questions/64494694</t>
  </si>
  <si>
    <t>https://stackoverflow.com/questions/57778020</t>
  </si>
  <si>
    <t>(('temp', 'module'),)</t>
  </si>
  <si>
    <t>[('Tensorflow', 10, [62957726, 46253823, 63376512, 54673919, 44815801, 41424792, 59336584, 45467209, 63279533]), ('Keras', 2, [37118371, 59887850]), ('Sklearn', 9, [57484399, 57484399, 57484399, 57484399, 57484399, 57484399, 57484399, 57484399, 57484399])]</t>
  </si>
  <si>
    <t>{63376512, 37118371, 59336584, 45467209, 59887850, 63279533, 57484399, 46253823, 41424792, 44815801, 62957726, 54673919}</t>
  </si>
  <si>
    <t>[('Tensorflow', 10), ('Keras', 2), ('Sklearn', 9)]</t>
  </si>
  <si>
    <t>https://stackoverflow.com/questions/37118371</t>
  </si>
  <si>
    <t>https://stackoverflow.com/questions/63279533</t>
  </si>
  <si>
    <t>https://stackoverflow.com/questions/44815801</t>
  </si>
  <si>
    <t>https://stackoverflow.com/questions/41424792</t>
  </si>
  <si>
    <t>(('pipeline', '_fit'),)</t>
  </si>
  <si>
    <t>[('Tensorflow', 4, [50752787, 61146408, 58558004, 62729472]), ('Keras', 2, [58558004, 53938687]), ('Sklearn', 51, [61641852, 49394654, 64846142, 62520099, 60236102, 59137760, 49949224, 62929273, 45771064, 53345375, 63405961, 59466597, 47270934, 58315555, 51026841, 64856763, 40508119, 52055658, 44091787, 64762309, 43012227, 53938687, 65164203, 54987484, 64538474, 63922546, 63922546, 46522936, 51402663, 63662308, 59167730, 57190958, 49770851, 50122799, 45883679, 47587081, 43963020, 60705612, 64723176, 50523930, 63979458, 45048615, 46054644, 46054644, 46054644, 46054644, 43308042])]</t>
  </si>
  <si>
    <t>{62729472, 43012227, 63405961, 47587081, 44091787, 43963020, 43308042, 50752787, 47270934, 51026841, 50523930, 45883679, 62520099, 58315555, 51402663, 61146408, 49949224, 45048615, 65164203, 57190958, 50122799, 58558004, 45771064, 46522936, 64856763, 64846142, 63979458, 64762309, 60236102, 60705612, 40508119, 54987484, 49394654, 53345375, 59137760, 49770851, 63662308, 59466597, 64723176, 52055658, 64538474, 63922546, 59167730, 46054644, 62929273, 61641852, 53938687}</t>
  </si>
  <si>
    <t>[('Tensorflow', 4), ('Keras', 2), ('Sklearn', 51)]</t>
  </si>
  <si>
    <t>https://stackoverflow.com/questions/43308042</t>
  </si>
  <si>
    <t>https://stackoverflow.com/questions/53345375</t>
  </si>
  <si>
    <t>https://stackoverflow.com/questions/59137760</t>
  </si>
  <si>
    <t>(('api', 'wrapper'),)</t>
  </si>
  <si>
    <t>[('Tensorflow', 70, [61551592, 58575586, 65151225, 65151225, 59417433, 60202936, 62153815, 63964890, 60035792, 58383691, 59305514, 60143510, 60634839, 61920569, 58939656, 64947580, 59240084, 59873313, 58971998, 60401791, 64742557, 59223142, 60402033, 60761888, 60775077, 61750563, 60776980, 62872755, 63950443, 58764104, 59289427, 60911907, 61884398, 61545217, 61545217, 61545217, 61545217, 61545217, 61545217, 61545217, 61545217, 61192645, 64910753, 59864710, 64779033, 63478378, 62089249, 59238837, 60732223, 63358166, 63091894, 63820168, 57775938, 58745285, 65047366, 63587813, 58676498, 62252267, 63372065, 59761890, 59471003, 63635864, 63473595, 60112435, 60593469, 60806254, 61359052, 62299803, 60488764, 64085275]), ('Keras', 42, [65151225, 65151225, 59417433, 60202936, 62153815, 63964890, 60035792, 59305514, 60143510, 61920569, 59873313, 58971998, 60401791, 60520730, 59223142, 60402033, 60761888, 63950443, 59289427, 60911907, 61884398, 61192645, 59864710, 64779033, 63478378, 62089249, 59238837, 63358166, 63091894, 63820168, 59506070, 57775938, 63587813, 62252267, 63372065, 59761890, 60112435, 60593469, 60806254, 60488764, 64085275]), ('PyTorch', 6, [62317756])]</t>
  </si>
  <si>
    <t>{61545217, 59864710, 58939656, 63820168, 58676498, 59240084, 60776980, 60143510, 59506070, 63635864, 64779033, 60520730, 59471003, 62299803, 64742557, 64085275, 60761888, 59873313, 64910753, 61750563, 60911907, 60775077, 62089249, 63372065, 59305514, 62872755, 60112435, 59238837, 63091894, 60202936, 61920569, 63473595, 60488764, 60593469, 62317756, 60732223, 57775938, 61192645, 58745285, 65047366, 58764104, 58383691, 61359052, 60035792, 59289427, 63358166, 60634839, 62153815, 59417433, 63964890, 58971998, 58575586, 59761890, 63587813, 59223142, 61551592, 63478378, 63950443, 62252267, 61884398, 60806254, 60402033, 65151225, 64947580, 60401791}</t>
  </si>
  <si>
    <t>[('Tensorflow', 70), ('Keras', 42), ('PyTorch', 6)]</t>
  </si>
  <si>
    <t>https://stackoverflow.com/questions/63635864</t>
  </si>
  <si>
    <t>https://stackoverflow.com/questions/60202936</t>
  </si>
  <si>
    <t>https://stackoverflow.com/questions/58971998</t>
  </si>
  <si>
    <t>https://stackoverflow.com/questions/63358166</t>
  </si>
  <si>
    <t>https://stackoverflow.com/questions/62153815</t>
  </si>
  <si>
    <t>(('threading', 'run'),)</t>
  </si>
  <si>
    <t>[('Tensorflow', 82, [56447556, 60309106, 44232898, 44232898, 44232898, 44232898, 43616373, 43616373, 43616373, 43616373, 58752552, 58858077, 44448041, 50843392, 53436994, 52306842, 64744483, 40958982, 45756297, 56740492, 40429417, 48647819, 43748788, 46999114, 53869681, 45906009, 49658462, 49082739, 63834609, 42438170, 58069259, 59468849, 52014004, 53413490, 58636880, 40325994, 40325994, 40325994, 40325994, 44998778, 51786661, 43598810, 62539712, 46990079, 56662677, 41818654, 44343081, 53971306, 55142210, 51412920, 51729858, 64940457, 53937997, 39544926, 60923917, 41840772, 44149093, 49672457, 40954582, 42488615, 39199270, 47279851, 49991300]), ('Keras', 36, [56447556, 48709839, 59525082, 44369789, 44369789, 58858077, 46509007, 46509007, 46509007, 46509007, 52306842, 64744483, 40958982, 45756297, 56740492, 42438170, 41883800, 59524339, 59524339, 59524339, 59524339, 48555386, 59468849, 42590770, 45046727, 42627909, 60775526, 52014004, 44998778, 51786661, 37798410, 56662677, 41818654, 55142210, 44149093, 49672457]), ('Sklearn', 8, [20437259, 48222803, 58475716, 23980755, 18931277, 30107358, 53773298])]</t>
  </si>
  <si>
    <t>{50843392, 41840772, 49991300, 40958982, 45756297, 49672457, 48647819, 56740492, 58069259, 60923917, 48555386, 37798410, 20437259, 56662677, 41883800, 52306842, 42438170, 41818654, 64744483, 51786661, 39199270, 42488615, 58752552, 44448041, 44343081, 64940457, 59468849, 42590770, 43748788, 52014004, 51412920, 62539712, 44232898, 53436994, 56447556, 55142210, 51729858, 45046727, 42627909, 58475716, 46999114, 53937997, 18931277, 48709839, 58636880, 46509007, 48222803, 23980755, 40954582, 45906009, 43598810, 59525082, 58858077, 49658462, 39544926, 30107358, 44149093, 60775526, 40429417, 40325994, 53971306, 47279851, 53869681, 60309106, 49082739, 63834609, 43616373, 53413490, 59524339, 53773298, 44998778, 44369789, 46990079}</t>
  </si>
  <si>
    <t>[('Tensorflow', 82), ('Keras', 36), ('Sklearn', 8)]</t>
  </si>
  <si>
    <t>https://stackoverflow.com/questions/48555386</t>
  </si>
  <si>
    <t>https://stackoverflow.com/questions/53436994</t>
  </si>
  <si>
    <t>https://stackoverflow.com/questions/44149093</t>
  </si>
  <si>
    <t>https://stackoverflow.com/questions/59525082</t>
  </si>
  <si>
    <t>https://stackoverflow.com/questions/49658462</t>
  </si>
  <si>
    <t>(('__main__', 'main'),)</t>
  </si>
  <si>
    <t>[('Tensorflow', 15, [58184299, 58184299, 54284165, 60761888, 58677736, 61071085, 57793505, 57836849, 62727751, 59147705, 56449413, 56311402, 64290715, 51110780, 64463291]), ('Keras', 5, [54284165, 60761888, 55775003, 57836849, 49164797]), ('PyTorch', 4, [55852727, 55852727, 55852727, 55852727])]</t>
  </si>
  <si>
    <t>{60761888, 57793505, 55775003, 54284165, 56449413, 62727751, 58677736, 56311402, 58184299, 61071085, 57836849, 64463291, 55852727, 59147705, 64290715, 51110780, 49164797}</t>
  </si>
  <si>
    <t>[('Tensorflow', 15), ('Keras', 5), ('PyTorch', 4)]</t>
  </si>
  <si>
    <t>https://stackoverflow.com/questions/59147705</t>
  </si>
  <si>
    <t>https://stackoverflow.com/questions/64463291</t>
  </si>
  <si>
    <t>(('fromnumeric', '_wrapfunc'), ('fromnumeric', '_wrapit'))</t>
  </si>
  <si>
    <t>[('Tensorflow', 3, [55093539, 50128278, 61870825]), ('Keras', 4, [55093539, 48480751, 50128278, 61870825]), ('Sklearn', 3, [63091513, 57367058, 60522978])]</t>
  </si>
  <si>
    <t>{60522978, 55093539, 61870825, 48480751, 57367058, 50128278, 63091513}</t>
  </si>
  <si>
    <t>[('Tensorflow', 3), ('Keras', 4), ('Sklearn', 3)]</t>
  </si>
  <si>
    <t>https://stackoverflow.com/questions/55093539</t>
  </si>
  <si>
    <t>https://stackoverflow.com/questions/48480751</t>
  </si>
  <si>
    <t>https://stackoverflow.com/questions/50128278</t>
  </si>
  <si>
    <t>[('Tensorflow', 2, [64368193]), ('PyTorch', 3, [61419136, 64368193]), ('Hugging Face', 3, [60530393, 62327803])]</t>
  </si>
  <si>
    <t>{61419136, 64368193, 62327803, 60530393}</t>
  </si>
  <si>
    <t>[('Tensorflow', 2), ('PyTorch', 3), ('Hugging Face', 3)]</t>
  </si>
  <si>
    <t>https://stackoverflow.com/questions/61419136</t>
  </si>
  <si>
    <t>https://stackoverflow.com/questions/64368193</t>
  </si>
  <si>
    <t>https://stackoverflow.com/questions/62327803</t>
  </si>
  <si>
    <t>https://stackoverflow.com/questions/60530393</t>
  </si>
  <si>
    <t xml:space="preserve">model saving / loading </t>
  </si>
  <si>
    <t>(('__init__', 'from'),)</t>
  </si>
  <si>
    <t>[('Tensorflow', 17, [54277150, 52080424, 42224655, 60155356, 49892136, 50562311]), ('Keras', 11, [54277150, 60155356, 49892136]), ('Sklearn', 3, [22287194, 60139906])]</t>
  </si>
  <si>
    <t>{60139906, 50562311, 52080424, 49892136, 42224655, 22287194, 60155356, 54277150}</t>
  </si>
  <si>
    <t>[('Tensorflow', 17), ('Keras', 11), ('Sklearn', 3)]</t>
  </si>
  <si>
    <t>https://stackoverflow.com/questions/50562311</t>
  </si>
  <si>
    <t>https://stackoverflow.com/questions/49892136</t>
  </si>
  <si>
    <t>https://stackoverflow.com/questions/60155356</t>
  </si>
  <si>
    <t>https://stackoverflow.com/questions/22287194</t>
  </si>
  <si>
    <t>(('deprecation', 'wrapper'),)</t>
  </si>
  <si>
    <t>[('Tensorflow', 9, [59504009, 56708306, 59465457, 50407526, 59833009]), ('Keras', 2, [56708306]), ('PyTorch', 2, [57943032])]</t>
  </si>
  <si>
    <t>{50407526, 59504009, 59833009, 56708306, 59465457, 57943032}</t>
  </si>
  <si>
    <t>[('Tensorflow', 9), ('Keras', 2), ('PyTorch', 2)]</t>
  </si>
  <si>
    <t>https://stackoverflow.com/questions/50407526</t>
  </si>
  <si>
    <t>https://stackoverflow.com/questions/59465457</t>
  </si>
  <si>
    <t>(('_validation', 'cross_val_score'), ('_validation', 'cross_validate'), ('parallel', '__call__'), ('parallel', 'dispatch_one_batch'), ('parallel', '_dispatch'), ('_parallel_backends', 'apply_async'), ('_parallel_backends', '__init__'), ('parallel', '__call__'), ('parallel', 'listcomp'), ('_validation', '_fit_and_score'))</t>
  </si>
  <si>
    <t>[('Tensorflow', 2, [46619869, 59333544]), ('Keras', 4, [46619869, 61292125, 59333544, 54414337]), ('Sklearn', 5, [55302500, 63890583, 52055658, 54450453, 50612523])]</t>
  </si>
  <si>
    <t>{54414337, 55302500, 59333544, 52055658, 50612523, 54450453, 63890583, 46619869, 61292125}</t>
  </si>
  <si>
    <t>[('Tensorflow', 2), ('Keras', 4), ('Sklearn', 5)]</t>
  </si>
  <si>
    <t>https://stackoverflow.com/questions/55302500</t>
  </si>
  <si>
    <t>https://stackoverflow.com/questions/50612523</t>
  </si>
  <si>
    <t>model validation</t>
  </si>
  <si>
    <t>(('validation', 'check_X_y'),)</t>
  </si>
  <si>
    <t>[('Tensorflow', 5, [59932666, 54072496, 61603465, 38297894]), ('Keras', 3, [41714947, 55700300, 54072496]), ('Sklearn', 109, [41714947, 54001299, 61562247, 48646202, 48646202, 48646202, 48646202, 33771255, 31306390, 56649173, 61695645, 62072690, 50780487, 59932666, 45688810, 58113265, 32316336, 55195697, 43065575, 57696925, 39951432, 55529044, 60627615, 41880459, 41881086, 49987532, 52132774, 44669921, 35439723, 47418063, 58682949, 33315607, 52600611, 52728119, 48052570, 31617530, 40051478, 48070697, 46786036, 57549263, 38574222, 63388097, 44645497, 55793441, 40481943, 51552438, 44131323, 37265268, 61818704, 46939608, 41216528, 41216528, 43159536, 61603465, 50268691, 58931234, 62024422, 46309539, 43728879, 63683165, 33822948, 61763533, 63922546, 63922546, 49042340, 53606365, 53606365, 54709600, 58036400, 39100515, 31003021, 42142366, 59273860, 60029226, 48003185, 34605249, 40203416, 49566157, 52545600, 54771362, 44534929, 61244483, 38297894, 63196789, 44075463, 61083522, 54309239, 54309239, 60062721, 52812222, 62637014, 61031954, 35683742, 54955977, 65033869, 56444046, 63394510, 32097392, 59738322, 29498106, 62759022, 32941345, 34276814, 51952446, 43353179, 58796733, 35965329, 44993977, 44993977])]</t>
  </si>
  <si>
    <t>{60062721, 41216528, 61031954, 50268691, 58931234, 48070697, 55195697, 48646202, 52545600, 61244483, 58682949, 39951432, 55529044, 43353179, 63683165, 39100515, 35439723, 62759022, 32097392, 48003185, 63196789, 44645497, 59273860, 61603465, 65033869, 38574222, 56444046, 44534929, 54001299, 31306390, 40481943, 40203416, 61695645, 57696925, 60627615, 42142366, 54771362, 46309539, 54072496, 58036400, 51552438, 58796733, 34605249, 63394510, 47418063, 59738322, 33822948, 62024422, 43065575, 58113265, 33771255, 29498106, 41714947, 40051478, 33315607, 55793441, 32941345, 52600611, 38297894, 60029226, 52728119, 51952446, 50780487, 55700300, 61818704, 48052570, 54709600, 62072690, 63922546, 37265268, 54309239, 61083522, 61562247, 41880459, 31003021, 35965329, 35683742, 49042340, 52132774, 32316336, 44993977, 52812222, 63388097, 44075463, 54955977, 49987532, 61763533, 49566157, 57549263, 34276814, 56649173, 62637014, 46939608, 53606365, 44669921, 59932666, 45688810, 43728879, 43159536, 46786036, 31617530, 44131323, 41881086}</t>
  </si>
  <si>
    <t>[('Tensorflow', 5), ('Keras', 3), ('Sklearn', 109)]</t>
  </si>
  <si>
    <t>https://stackoverflow.com/questions/39100515</t>
  </si>
  <si>
    <t>https://stackoverflow.com/questions/33822948</t>
  </si>
  <si>
    <t>https://stackoverflow.com/questions/32316336</t>
  </si>
  <si>
    <t>https://stackoverflow.com/questions/61562247</t>
  </si>
  <si>
    <t>https://stackoverflow.com/questions/35965329</t>
  </si>
  <si>
    <t>(('kernelbase', 'dispatch_shell'),)</t>
  </si>
  <si>
    <t>[('Tensorflow', 91, [51625911, 49476287, 64999781, 53584580, 45047205, 41990876, 56585023, 56585023, 49701918, 49701918, 43084137, 47644306, 51424835, 48157558, 43990046, 43990046, 43990046, 43990046, 45227229, 47273200, 48461151, 44174697, 57075956, 51123667, 55406464, 64875082, 46694252, 42223668, 49053033, 49031102, 44890067, 44890067, 41374175, 47257408, 52917486, 44274062, 49372585, 52517298, 49016530, 47678647, 50911052, 53328826, 58278454, 49683444, 42741738, 51872592, 51734983, 47735638, 60077931, 52993992, 54998898, 59867929, 42092727, 45061344, 64059981, 55672135, 51046867, 52376692, 59998441, 51822134, 52551296, 57127626, 52227910, 47834733, 59427019, 51611221, 53565065, 62488073, 43324156, 56304037, 57036446, 44873984, 49370642, 61737710, 45059428, 46278107, 44435677, 44435677, 44274618, 55945364, 55945364, 55945364, 53003208, 40948687, 49864234, 43631662, 43358264, 56015575, 41616292, 51388690, 37117798]), ('Keras', 15, [56585023, 56585023, 48157558, 43990046, 43990046, 43990046, 43990046, 47273200, 45078392, 47735205, 52533188, 49016530, 53328826, 60077931, 51046867]), ('PyTorch', 2, [57631705, 59378742])]</t>
  </si>
  <si>
    <t>{62488073, 49370642, 43990046, 49701918, 49864234, 43631662, 42223668, 58278454, 51822134, 43358264, 59378742, 51424835, 64875082, 64059981, 51611221, 47834733, 52376692, 52551296, 53565065, 47644306, 55945364, 57036446, 47678647, 42092727, 49476287, 53584580, 57127626, 59427019, 49016530, 56015575, 41990876, 45227229, 44435677, 45061344, 59998441, 52917486, 61737710, 47273200, 57075956, 43324156, 44873984, 51388690, 59867929, 56585023, 47257408, 52227910, 55672135, 50911052, 51872592, 47735638, 48461151, 45059428, 64999781, 37117798, 43084137, 44174697, 49053033, 46694252, 60077931, 54998898, 48157558, 45078392, 55406464, 44274062, 41616292, 45047205, 56304037, 47735205, 49372585, 52517298, 51625911, 53328826, 44274618, 49031102, 52533188, 51734983, 52993992, 53003208, 40948687, 51123667, 44890067, 51046867, 57631705, 46278107, 41374175, 42741738, 49683444}</t>
  </si>
  <si>
    <t>[('Tensorflow', 91), ('Keras', 15), ('PyTorch', 2)]</t>
  </si>
  <si>
    <t>(('ops', 'create_op'), ('ops', '__init__'))</t>
  </si>
  <si>
    <t>[('Tensorflow', 403, [50694066, 51625911, 44894883, 49476287, 51087747, 53501315, 40372026, 41077940, 45282297, 47615041, 53584580, 37611479, 51708373, 44434359, 43245794, 56307656, 47191992, 34442420, 45047205, 41990876, 43108211, 48888271, 43158719, 43158719, 50479021, 48764716, 54839184, 35106101, 56585023, 56585023, 46678066, 49701918, 49701918, 62576422, 43084137, 40699607, 50733227, 50733227, 50733227, 50733227, 47305473, 58367519, 58367519, 44414381, 47644306, 46910972, 56386913, 56386913, 57981959, 40639491, 53159251, 46026337, 44346384, 57150305, 53072772, 52598605, 42315289, 60600230, 51424835, 48157558, 48260912, 43990046, 43990046, 43990046, 43990046, 45748196, 45748196, 49203098, 45227229, 46326238, 52595477, 47273200, 49915490, 54841882, 51010312, 51321610, 51321610, 48461151, 37981536, 56333388, 60525257, 41356881, 55150828, 56463580, 35532457, 45694344, 50937533, 39309367, 44174697, 48889769, 49441748, 55823850, 52306842, 53306907, 41413582, 46161997, 55691289, 51035474, 57075956, 51123667, 48425267, 52365277, 57780053, 55650121, 55406464, 41568721, 56103606, 42542893, 39130553, 52515273, 57561944, 64875082, 59823495, 53999583, 51400628, 48401628, 42798518, 47841879, 46694252, 49030273, 49030273, 55647209, 49756909, 52085617, 48550159, 37027762, 45811707, 50670208, 47047057, 38601938, 42223668, 49053033, 49583830, 49031102, 44890067, 44890067, 38028762, 41302986, 47765595, 36390767, 59210074, 41374175, 50251878, 41618564, 44139960, 47257408, 53999738, 52917486, 40659648, 41414867, 44274062, 49372585, 54743672, 48852907, 52517298, 55248631, 49016530, 39022374, 57844580, 38838456, 38838456, 48186569, 47678647, 49237607, 40967761, 51387027, 34982492, 34982492, 50911052, 43269422, 48347728, 48347728, 48347728, 48347728, 53328826, 51371276, 53151522, 43748788, 50052999, 50052999, 58278454, 63197540, 49683444, 43817501, 54837579, 57043808, 33889366, 40591098, 44354940, 43909296, 43768498, 42976869, 42741738, 47464272, 57617294, 50771636, 55369289, 47903504, 45747890, 36763913, 45986970, 47609938, 51626510, 40955168, 60930920, 49364933, 44797757, 49295915, 51872592, 47163097, 47163097, 35529626, 54806437, 51734983, 48054820, 49573784, 47735638, 37252600, 60077931, 44725860, 40012599, 48986403, 54190053, 43061664, 42822844, 52993992, 48648240, 40150018, 49894211, 40823419, 40642663, 46164791, 52139076, 47340607, 47441775, 48496579, 42092727, 45061344, 38173580, 38173580, 38173580, 38173580, 55350010, 52482459, 44581910, 41397297, 34311893, 45912470, 44196766, 51990034, 33624048, 42260167, 46026127, 55672135, 40143019, 54137493, 43089598, 45598697, 46996670, 43493193, 43129225, 43129225, 47743936, 45354025, 42618861, 40443024, 54262380, 34317398, 44517011, 53613984, 46990079, 46222782, 51046867, 50331668, 43546136, 52376692, 49249646, 59599685, 59998441, 50317335, 34001922, 48303854, 52404827, 45340817, 42307908, 38881918, 41818654, 39435341, 43983528, 45671466, 38755719, 51822134, 53503889, 52551296, 36631868, 57127626, 40328751, 52227910, 35413618, 47834733, 59427019, 38563173, 52357542, 39952592, 39952592, 39952592, 39952592, 45043377, 45734487, 51611221, 39947484, 44306860, 40576722, 50789709, 53565065, 41992132, 45098117, 43324156, 44181783, 56304037, 57036446, 36666331, 48050927, 44762532, 46525371, 49117914, 47040860, 52365526, 51110780, 43010339, 43010339, 43010339, 43010339, 43010339, 43010339, 44873984, 45500844, 39076388, 49370642, 61737710, 45059428, 46278107, 63543159, 41138873, 44435677, 44435677, 44435677, 44435677, 48142860, 44274618, 55945364, 55945364, 55945364, 60127537, 55837588, 48725179, 48910253, 54539098, 53003208, 51368119, 57421185, 36884947, 36884947, 40948687, 50707857, 49864234, 53828895, 43631662, 49093535, 43358264, 39129773, 51050053, 41526858, 43057341, 56015575, 59620616, 41616292, 43435077, 51388690, 38110096, 40854831, 53662521, 37117798, 62601746, 58797155, 59205914, 50936396, 52307356, 39957815, 51456408, 46746249, 51484338, 50469878, 48385868, 34050071, 50889192, 55895795, 43121525, 41626542, 41513973, 51530592, 43480186, 40186722]), ('NLTK', 2, [50694066, 44306860]), ('Keras', 64, [57190848, 57190848, 44434359, 43158719, 43158719, 50479021, 48764716, 40818579, 40818579, 40818579, 40818579, 54839184, 56585023, 56585023, 51076211, 47305473, 58367519, 58367519, 56386913, 56386913, 51746179, 57150305, 42315289, 48157558, 43990046, 43990046, 43990046, 43990046, 52595477, 47273200, 45694344, 50937533, 49441748, 52306842, 55691289, 51035474, 52365277, 57780053, 55650121, 47047057, 45078392, 47735205, 52533188, 49016530, 59074461, 53328826, 45502673, 57043808, 44163891, 42976869, 56302243, 54806437, 49573784, 60077931, 46164791, 55350010, 58418067, 51990034, 60187008, 53613984, 51046867, 59599685, 41818654, 52551296])]</t>
  </si>
  <si>
    <t>{50331668, 50317335, 34050071, 55691289, 48648240, 46678066, 42223668, 39309367, 43358264, 46161997, 47609938, 47765595, 50251878, 40642663, 53999738, 45340817, 55945364, 50733227, 40143019, 43909296, 42092727, 38838456, 51368119, 43057341, 59427019, 39952592, 45502673, 41414867, 52365526, 56463580, 44435677, 43245794, 59998441, 55150828, 57075956, 44873984, 36763913, 48550159, 51388690, 44181783, 59205914, 48986403, 43010339, 60127537, 48425267, 42307908, 54837579, 59210074, 47040860, 63197540, 43084137, 60187008, 51087747, 43129225, 44274062, 47047057, 45912470, 51456408, 52482459, 43061664, 56304037, 52357542, 47735205, 44306860, 45500844, 52517298, 57190848, 51734983, 52515273, 48888271, 41568721, 51046867, 36884947, 51708373, 46326238, 41374175, 50889192, 48142860, 51626510, 62601746, 54841882, 43817501, 41818654, 48054820, 39076388, 49295915, 58278454, 64875082, 50936396, 48347728, 47841879, 45734487, 52404827, 34982492, 54262380, 54743672, 40823419, 38881918, 50670208, 46746249, 51387027, 54137493, 44894883, 56302243, 43983528, 39129773, 43768498, 56103606, 41138873, 49476287, 40659648, 53584580, 60525257, 57127626, 56015575, 49117914, 41990876, 49756909, 61737710, 48050927, 55350010, 43324156, 46990079, 47305473, 51010312, 51321610, 47903504, 52595477, 44163891, 40012599, 46164791, 53662521, 56585023, 49894211, 59599685, 51872592, 47735638, 57561944, 54539098, 57043808, 57150305, 51530592, 40186722, 57844580, 60930920, 52085617, 43121525, 48157558, 51110780, 53072772, 38173580, 57617294, 38110096, 58418067, 55837588, 52306842, 35529626, 44196766, 49093535, 41616292, 41626542, 44434359, 53328826, 46525371, 44274618, 47743936, 53003208, 41302986, 41413582, 40948687, 49441748, 36666331, 55647209, 49683444, 41513973, 50469878, 45282297, 40150018, 40639491, 34001922, 57981959, 44346384, 44581910, 49701918, 43990046, 45354025, 45671466, 43631662, 41397297, 47340607, 47615041, 52139076, 43435077, 56333388, 39435341, 33889366, 34317398, 58797155, 51076211, 52376692, 43480186, 49030273, 41618564, 45098117, 40443024, 45986970, 41077940, 34442420, 47678647, 48725179, 42822844, 46996670, 43158719, 48186569, 38601938, 48401628, 45227229, 39947484, 45061344, 52917486, 47273200, 59620616, 51371276, 53828895, 40955168, 43269422, 40854831, 35106101, 39957815, 36631868, 55672135, 50789709, 51035474, 53159251, 48461151, 37981536, 56386913, 45059428, 38563173, 44174697, 49053033, 49249646, 44354940, 57421185, 53501315, 51746179, 59823495, 45694344, 38755719, 46026127, 50707857, 52307356, 53613984, 44762532, 45047205, 49372585, 44414381, 43748788, 42798518, 44139960, 39130553, 46222782, 51123667, 38028762, 46278107, 55823850, 37252600, 46910972, 51990034, 49370642, 43546136, 42315289, 53306907, 58367519, 49864234, 40328751, 51822134, 51424835, 51050053, 55369289, 41526858, 41356881, 40967761, 51611221, 46026337, 49915490, 44725860, 42976869, 49237607, 47834733, 35413618, 52551296, 53565065, 47644306, 44517011, 57036446, 35532457, 45043377, 45747890, 51484338, 50771636, 50937533, 43089598, 42260167, 49016530, 40576722, 34311893, 49583830, 40699607, 47163097, 48303854, 55895795, 55248631, 40591098, 53151522, 62576422, 39022374, 48764716, 42542893, 48260912, 40372026, 44797757, 47257408, 52227910, 55650121, 43493193, 50911052, 52598605, 48385868, 47464272, 57780053, 37117798, 60077931, 46694252, 36390767, 47441775, 43108211, 63543159, 45078392, 55406464, 50052999, 54839184, 53503889, 40818579, 49573784, 49203098, 59074461, 54806437, 60600230, 48889769, 48852907, 50479021, 48910253, 50694066, 37027762, 51400628, 51625911, 47191992, 49031102, 48496579, 41992132, 49364933, 52533188, 56307656, 52993992, 44890067, 37611479, 52365277, 53999583, 45748196, 54190053, 45598697, 42741738, 42618861, 33624048, 45811707}</t>
  </si>
  <si>
    <t>[('Tensorflow', 403), ('NLTK', 2), ('Keras', 64)]</t>
  </si>
  <si>
    <t>https://stackoverflow.com/questions/36666331</t>
  </si>
  <si>
    <t>https://stackoverflow.com/questions/47834733</t>
  </si>
  <si>
    <t>https://stackoverflow.com/questions/55823850</t>
  </si>
  <si>
    <t>https://stackoverflow.com/questions/40328751</t>
  </si>
  <si>
    <t>(('basecommand', 'main'), ('install', 'run'), ('req_set', 'install'))</t>
  </si>
  <si>
    <t>[('Tensorflow', 26, [48315934, 49151662, 49151662, 49151662, 49151662, 50439980, 43766679, 43766679, 45928316, 49477496, 48880649, 44771853, 47328528, 49807789, 38541233, 36933958, 42285937, 33619190, 42855057, 46840496, 49121012, 43322964, 43036982, 47323948, 41789317, 48965928]), ('Keras', 4, [49905274, 49477496, 47328528, 47703927]), ('Sklearn', 6, [28890418, 37879138, 43026934, 50673632, 50673632, 50673632, 50673632])]</t>
  </si>
  <si>
    <t>{41789317, 48880649, 44771853, 47328528, 42855057, 43766679, 48315934, 48965928, 50439980, 49807789, 49151662, 47323948, 46840496, 38541233, 28890418, 43036982, 36933958, 43322964, 50673632, 37879138, 42285937, 49121012, 33619190, 47703927, 49477496, 43026934, 49905274, 45928316}</t>
  </si>
  <si>
    <t>[('Tensorflow', 26), ('Keras', 4), ('Sklearn', 6)]</t>
  </si>
  <si>
    <t>https://stackoverflow.com/questions/46840496</t>
  </si>
  <si>
    <t>https://stackoverflow.com/questions/49121012</t>
  </si>
  <si>
    <t>https://stackoverflow.com/questions/42285937</t>
  </si>
  <si>
    <t>(('base', 'clone'), ('base', 'listcomp'), ('base', 'clone'))</t>
  </si>
  <si>
    <t>[('Tensorflow', 2, [59362269]), ('Keras', 4, [45081204, 59362269]), ('Sklearn', 10, [51140650, 36698912, 30026960, 59629398])]</t>
  </si>
  <si>
    <t>{36698912, 51140650, 30026960, 45081204, 59629398, 59362269}</t>
  </si>
  <si>
    <t>[('Tensorflow', 2), ('Keras', 4), ('Sklearn', 10)]</t>
  </si>
  <si>
    <t>https://stackoverflow.com/questions/36698912</t>
  </si>
  <si>
    <t>https://stackoverflow.com/questions/30026960</t>
  </si>
  <si>
    <t>(('core', 'module'),)</t>
  </si>
  <si>
    <t>[('Tensorflow', 6, [53261074, 44210620, 51877242, 51877242, 55133928, 37791973]), ('Keras', 4, [63539557, 48438607, 43833081]), ('Sklearn', 2, [53774601, 52007396])]</t>
  </si>
  <si>
    <t>{52007396, 37791973, 63539557, 55133928, 53774601, 48438607, 53261074, 43833081, 51877242, 44210620}</t>
  </si>
  <si>
    <t>[('Tensorflow', 6), ('Keras', 4), ('Sklearn', 2)]</t>
  </si>
  <si>
    <t>https://stackoverflow.com/questions/37791973</t>
  </si>
  <si>
    <t>https://stackoverflow.com/questions/43833081</t>
  </si>
  <si>
    <t>Prof. Li - (Prof. Max)</t>
  </si>
  <si>
    <t>(('dataset', '__getitem__'),)</t>
  </si>
  <si>
    <t>[('Tensorflow', 2, [61562456, 40958982]), ('Keras', 4, [51958246, 40958982, 42590770, 52620964]), ('PyTorch', 9, [61562456, 65091965, 62372055, 64905441, 49232441, 53916594, 60891340, 64542924, 58215056])]</t>
  </si>
  <si>
    <t>{64905441, 52620964, 51958246, 40958982, 60891340, 64542924, 58215056, 42590770, 53916594, 62372055, 61562456, 49232441, 65091965}</t>
  </si>
  <si>
    <t>[('Tensorflow', 2), ('Keras', 4), ('PyTorch', 9)]</t>
  </si>
  <si>
    <t>https://stackoverflow.com/questions/52620964</t>
  </si>
  <si>
    <t>https://stackoverflow.com/questions/64542924</t>
  </si>
  <si>
    <t>https://stackoverflow.com/questions/61562456</t>
  </si>
  <si>
    <t>https://stackoverflow.com/questions/62372055</t>
  </si>
  <si>
    <t>(('script_ops', '__call__'), ('ranking', 'roc_auc_score'), ('base', '_average_binary_score'), ('ranking', '_binary_roc_auc_score'))</t>
  </si>
  <si>
    <t>[('Tensorflow', 4, [53753776, 57574501]), ('Keras', 4, [53753776, 57574501]), ('Sklearn', 2, [57574501])]</t>
  </si>
  <si>
    <t>{53753776, 57574501}</t>
  </si>
  <si>
    <t>[('Tensorflow', 4), ('Keras', 4), ('Sklearn', 2)]</t>
  </si>
  <si>
    <t>https://stackoverflow.com/questions/53753776</t>
  </si>
  <si>
    <t>https://stackoverflow.com/questions/57574501</t>
  </si>
  <si>
    <t>model metric calculation</t>
  </si>
  <si>
    <t>model testing</t>
  </si>
  <si>
    <t>(('parallel', '__call__'), ('parallel', 'dispatch_one_batch'))</t>
  </si>
  <si>
    <t>[('Tensorflow', 7, [59932666, 46619869, 62721490, 48303166, 59333544, 58317976, 43904731]), ('Keras', 15, [58395934, 46619869, 63305459, 48303166, 61292125, 56865740, 41796618, 58927172, 59333544, 53938687, 54272744, 44220446, 41484580, 53707513, 54414337]), ('Sklearn', 121, [63428743, 56174456, 56174456, 56174456, 56174456, 61415039, 51154180, 58248437, 52359797, 43864800, 43864800, 59131522, 59932666, 55090337, 62520099, 39459006, 39356560, 58395934, 37632550, 54723168, 37014996, 43176916, 47564903, 63305459, 62721490, 55302500, 63890583, 36873082, 46105015, 57498267, 62891735, 53345375, 43689716, 52661363, 57179394, 43925714, 59466597, 54245923, 47270934, 59556305, 56865740, 41796618, 48173153, 38574222, 52338532, 64671488, 39187875, 43255057, 52859383, 38711932, 50023892, 34221712, 44131323, 40508119, 52055658, 54028667, 50515476, 61373393, 61373393, 61373393, 61373393, 58317976, 58833393, 45318784, 46309539, 53938687, 51172889, 65164203, 63023624, 54272744, 55953284, 64116586, 35998112, 54201162, 60248668, 60946059, 51402663, 54450453, 43904731, 59945342, 56123625, 46105816, 39933633, 39830848, 50010065, 43211239, 49566157, 52629767, 57190958, 45325283, 47527330, 43167288, 50612523, 64884238, 41472015, 62510977, 45723699, 54309239, 54309239, 59629398, 61484786, 38263933, 52586531, 42072721, 50523930, 63979458, 61404404, 62651998, 48211590, 46054644, 46054644, 46054644, 46054644, 40274904, 43308042, 61922885, 48373710, 51142308])]</t>
  </si>
  <si>
    <t>{54414337, 63023624, 41796618, 43308042, 64884238, 41472015, 50515476, 47270934, 51172889, 44220446, 54245923, 52586531, 37632550, 57190958, 45723699, 43167288, 48303166, 58927172, 61922885, 60248668, 61292125, 62651998, 53345375, 54723168, 48173153, 47564903, 52055658, 52661363, 52359797, 38711932, 38263933, 61415039, 45318784, 59131522, 48211590, 63428743, 60946059, 38574222, 39356560, 34221712, 42072721, 63890583, 58317976, 57498267, 55090337, 46309539, 51142308, 39459006, 39933633, 43925714, 62891735, 40508119, 46105816, 43904731, 46619869, 43864800, 54272744, 56123625, 61484786, 63305459, 43689716, 58248437, 61404404, 46054644, 53707513, 64671488, 57179394, 51154180, 52629767, 43255057, 54450453, 50523930, 58395934, 62520099, 41484580, 50612523, 39830848, 54201162, 59629398, 55302500, 59466597, 52338532, 64116586, 54309239, 56174456, 36873082, 54028667, 59945342, 62510977, 55953284, 35998112, 47527330, 39187875, 51402663, 59333544, 65164203, 46105015, 63979458, 56865740, 49566157, 48373710, 59556305, 62721490, 61373393, 37014996, 43176916, 50023892, 50010065, 40274904, 45325283, 43211239, 58833393, 52859383, 59932666, 44131323, 53938687}</t>
  </si>
  <si>
    <t>[('Tensorflow', 7), ('Keras', 15), ('Sklearn', 121)]</t>
  </si>
  <si>
    <t>https://stackoverflow.com/questions/48303166</t>
  </si>
  <si>
    <t>https://stackoverflow.com/questions/46105816</t>
  </si>
  <si>
    <t>(('connection', 'recv'),)</t>
  </si>
  <si>
    <t>[('Tensorflow', 4, [59332202, 62223537, 59468849, 57573540]), ('Keras', 2, [59468849, 51760851]), ('Sklearn', 3, [32734949, 27257339, 49398834])]</t>
  </si>
  <si>
    <t>{57573540, 32734949, 59332202, 62223537, 59468849, 51760851, 49398834, 27257339}</t>
  </si>
  <si>
    <t>[('Tensorflow', 4), ('Keras', 2), ('Sklearn', 3)]</t>
  </si>
  <si>
    <t>https://stackoverflow.com/questions/62223537</t>
  </si>
  <si>
    <t>https://stackoverflow.com/questions/49398834</t>
  </si>
  <si>
    <t>https://stackoverflow.com/questions/51760851</t>
  </si>
  <si>
    <t>data transmission</t>
  </si>
  <si>
    <t>remote client call</t>
  </si>
  <si>
    <t>(('scikit_learn', 'fit'), ('scikit_learn', 'fit'))</t>
  </si>
  <si>
    <t>[('Tensorflow', 5, [62677973, 63354752, 64092664, 63203450, 59333544]), ('Keras', 7, [63354752, 64092664, 56865740, 63203450, 58927172, 59333544, 60116175]), ('Sklearn', 4, [62677973, 64092664, 56865740, 63203450])]</t>
  </si>
  <si>
    <t>{63354752, 58927172, 59333544, 56865740, 60116175, 62677973, 64092664, 63203450}</t>
  </si>
  <si>
    <t>[('Tensorflow', 5), ('Keras', 7), ('Sklearn', 4)]</t>
  </si>
  <si>
    <t>https://stackoverflow.com/questions/58927172</t>
  </si>
  <si>
    <t>https://stackoverflow.com/questions/62677973</t>
  </si>
  <si>
    <t>(('pickle', 'save'), ('pickle', 'save_global'))</t>
  </si>
  <si>
    <t>[('NLTK', 2, [39266080, 35882637]), ('Keras', 2, [48490411, 42622444]), ('Sklearn', 2, [48490411, 42622444])]</t>
  </si>
  <si>
    <t>{39266080, 48490411, 42622444, 35882637}</t>
  </si>
  <si>
    <t>[('NLTK', 2), ('Keras', 2), ('Sklearn', 2)]</t>
  </si>
  <si>
    <t>(('pyimod03_importers', 'exec_module'), ('pyimod03_importers', 'exec_module'), ('pyimod03_importers', 'exec_module'), ('pyimod03_importers', 'exec_module'), ('pyimod03_importers', 'exec_module'), ('pyimod03_importers', 'exec_module'), ('pyimod03_importers', 'exec_module'))</t>
  </si>
  <si>
    <t>[('Tensorflow', 36, [59985154, 60705802, 51417764, 51417764, 51417764, 51417764, 51417764, 51417764, 51417764, 51417764, 51417764, 51417764, 51417764, 51417764, 51417764, 51417764, 51417764, 51417764, 61986266, 59223906]), ('Keras', 12, [59985154, 60705802, 59223906]), ('Sklearn', 7, [61555956, 63529747, 63529747])]</t>
  </si>
  <si>
    <t>[('Tensorflow', 36), ('Keras', 12), ('Sklearn', 7)]</t>
  </si>
  <si>
    <t>(('pyimod03_importers', 'exec_module'), ('pyimod03_importers', 'exec_module'), ('pyimod03_importers', 'exec_module'), ('pyimod03_importers', 'exec_module'), ('pyimod03_importers', 'exec_module'), ('pyimod03_importers', 'exec_module'), ('pyimod03_importers', 'exec_module'), ('pyimod03_importers', 'exec_module'), ('pyimod03_importers', 'exec_module'))</t>
  </si>
  <si>
    <t>[('Tensorflow', 20, [59985154, 60705802, 51417764, 51417764, 51417764, 51417764, 51417764, 51417764, 51417764, 51417764, 51417764, 51417764, 51417764, 51417764, 51417764, 51417764, 51417764, 51417764, 61986266, 59223906]), ('Keras', 6, [59985154, 60705802, 59223906]), ('Sklearn', 3, [61555956])]</t>
  </si>
  <si>
    <t>{59985154, 59223906, 51417764, 60705802, 61555956, 61986266}</t>
  </si>
  <si>
    <t>[('Tensorflow', 20), ('Keras', 6), ('Sklearn', 3)]</t>
  </si>
  <si>
    <t>https://stackoverflow.com/questions/59985154</t>
  </si>
  <si>
    <t>(('_split', 'train_test_split'),)</t>
  </si>
  <si>
    <t>[('Tensorflow', 2, [62894945, 64965190]), ('Keras', 4, [62894945, 54099974, 54060677, 57327709]), ('Sklearn', 25, [62894945, 63939783, 54060677, 64965190, 48288367, 45242891, 63429941, 56453129, 43222882, 59294900, 63851453, 62854851, 53606365, 53606365, 49161385, 43179429, 53312464, 59446241, 63589712, 56811515, 51143361, 62227819, 52005058, 52005058, 62327251])]</t>
  </si>
  <si>
    <t>{54060677, 54099974, 56453129, 45242891, 43179429, 49161385, 59294900, 63429941, 63851453, 51143361, 52005058, 62854851, 64965190, 63939783, 53312464, 63589712, 62327251, 53606365, 57327709, 62894945, 43222882, 59446241, 62227819, 48288367, 56811515}</t>
  </si>
  <si>
    <t>[('Tensorflow', 2), ('Keras', 4), ('Sklearn', 25)]</t>
  </si>
  <si>
    <t>https://stackoverflow.com/questions/45242891</t>
  </si>
  <si>
    <t>https://stackoverflow.com/questions/62854851</t>
  </si>
  <si>
    <t>https://stackoverflow.com/questions/62894945</t>
  </si>
  <si>
    <t>https://stackoverflow.com/questions/53606365</t>
  </si>
  <si>
    <t>https://stackoverflow.com/questions/57327709</t>
  </si>
  <si>
    <t>data splitting</t>
  </si>
  <si>
    <t>(('process', '_bootstrap'), ('process', 'run'), ('pool', 'worker'))</t>
  </si>
  <si>
    <t>[('Tensorflow', 2, [36763913, 62437779]), ('Keras', 2, [51760851, 62437779]), ('Sklearn', 23, [32734949, 27257339, 49398834, 36182502, 36220776, 18931277])]</t>
  </si>
  <si>
    <t>{32734949, 36182502, 36220776, 36763913, 18931277, 49398834, 62437779, 51760851, 27257339}</t>
  </si>
  <si>
    <t>[('Tensorflow', 2), ('Keras', 2), ('Sklearn', 23)]</t>
  </si>
  <si>
    <t>https://stackoverflow.com/questions/36182502</t>
  </si>
  <si>
    <t>https://stackoverflow.com/questions/62437779</t>
  </si>
  <si>
    <t>(('app', 'full_dispatch_request'), ('app', 'dispatch_request'))</t>
  </si>
  <si>
    <t>[('Tensorflow', 21, [53413756, 61751324, 48888271, 53108547, 48787465, 64805010, 54853427, 51919417, 58003475, 62121680, 62465109, 59492586, 62857315, 59254904, 59304261, 46990079, 62837497, 62837497]), ('Keras', 15, [53413756, 48112315, 53108547, 64805010, 62444735, 54853427, 51919417, 58003475, 62465109, 59492586, 50567010, 59304261, 55685479, 62066116]), ('Sklearn', 10, [44523492, 32877365, 54009432, 38594624, 53556524, 58205477, 60369393, 60957084, 56565255, 34569664])]</t>
  </si>
  <si>
    <t>{56565255, 48787465, 64805010, 58003475, 61751324, 60957084, 58205477, 53556524, 54853427, 32877365, 51919417, 48112315, 62444735, 38594624, 34569664, 53108547, 62066116, 59304261, 48888271, 62121680, 62465109, 54009432, 50567010, 62857315, 44523492, 55685479, 59492586, 60369393, 59254904, 62837497, 53413756, 46990079}</t>
  </si>
  <si>
    <t>[('Tensorflow', 21), ('Keras', 15), ('Sklearn', 10)]</t>
  </si>
  <si>
    <t>https://stackoverflow.com/questions/61751324</t>
  </si>
  <si>
    <t>https://stackoverflow.com/questions/34569664</t>
  </si>
  <si>
    <t>https://stackoverflow.com/questions/44523492</t>
  </si>
  <si>
    <t>https://stackoverflow.com/questions/50567010</t>
  </si>
  <si>
    <t>https://stackoverflow.com/questions/62857315</t>
  </si>
  <si>
    <t>(('threading', '__bootstrap_inner'), ('threading', 'run'))</t>
  </si>
  <si>
    <t>[('Tensorflow', 23, [43616373, 43616373, 43616373, 43616373, 52306842, 40958982, 40429417, 49082739, 42438170, 53413490, 40325994, 40325994, 40325994, 40325994, 46990079, 41818654, 39544926, 40954582, 42488615, 39199270, 47279851, 49991300]), ('NLTK', 2, [23980755, 41949846]), ('Keras', 14, [48709839, 52306842, 40958982, 42438170, 41883800, 59524339, 59524339, 59524339, 59524339, 48555386, 42590770, 45046727, 42627909, 37798410]), ('Sklearn', 5, [20437259, 23980755, 18931277, 30107358])]</t>
  </si>
  <si>
    <t>{49991300, 40958982, 37798410, 20437259, 41949846, 41883800, 42438170, 52306842, 41818654, 39199270, 42488615, 42590770, 42627909, 45046727, 18931277, 48709839, 23980755, 40954582, 39544926, 30107358, 40429417, 40325994, 47279851, 53413490, 49082739, 59524339, 43616373, 48555386, 46990079}</t>
  </si>
  <si>
    <t>[('Tensorflow', 23), ('NLTK', 2), ('Keras', 14), ('Sklearn', 5)]</t>
  </si>
  <si>
    <t>https://stackoverflow.com/questions/41949846</t>
  </si>
  <si>
    <t>https://stackoverflow.com/questions/45046727</t>
  </si>
  <si>
    <t>https://stackoverflow.com/questions/47279851</t>
  </si>
  <si>
    <t>https://stackoverflow.com/questions/40429417</t>
  </si>
  <si>
    <t>https://stackoverflow.com/questions/40325994</t>
  </si>
  <si>
    <t>(('pool', 'get'),)</t>
  </si>
  <si>
    <t>[('Tensorflow', 24, [60727762, 63174874, 63174874, 62216478, 56177780, 55621653, 57793505, 55243016, 57452396, 60905801, 60905801, 60905801, 60905801, 60905801, 60905801, 62675898, 59571944, 59447043, 56792262, 62876780, 62876780, 63438768, 59035523, 60400753]), ('Keras', 27, [49520109, 60727762, 63174874, 63174874, 62216478, 56177780, 55621653, 55775003, 55243016, 55244001, 57452396, 62675898, 59571944, 56792262, 62876780, 62876780, 54729225, 61351387, 60775526, 63438768, 51760851, 59035523, 51960343, 61841656, 60707781, 61360423, 61360423]), ('PyTorch', 2, [59441355, 63075594]), ('Sklearn', 19, [32734949, 49520109, 27257339, 35416989, 35970126, 29776822, 23963542, 56552642, 36182502, 40115043, 60955037, 36220776, 50759927, 63733649, 47587081, 24406937, 56416710])]</t>
  </si>
  <si>
    <t>{59447043, 59035523, 55243016, 54729225, 63075594, 47587081, 63733649, 55621653, 23963542, 51960343, 24406937, 55775003, 35416989, 62216478, 60955037, 61360423, 63438768, 29776822, 62675898, 56552642, 60707781, 56792262, 56416710, 60905801, 59441355, 35970126, 60727762, 51760851, 63174874, 61351387, 57793505, 55244001, 40115043, 32734949, 60775526, 36182502, 59571944, 36220776, 57452396, 62876780, 49520109, 60400753, 56177780, 50759927, 61841656, 27257339}</t>
  </si>
  <si>
    <t>[('Tensorflow', 24), ('Keras', 27), ('PyTorch', 2), ('Sklearn', 19)]</t>
  </si>
  <si>
    <t>https://stackoverflow.com/questions/60707781</t>
  </si>
  <si>
    <t>https://stackoverflow.com/questions/40115043</t>
  </si>
  <si>
    <t>(('stack_context', 'null_wrapper'),)</t>
  </si>
  <si>
    <t>[('Tensorflow', 166, [51625911, 49476287, 53584580, 45047205, 41990876, 49701918, 49701918, 43084137, 47644306, 51424835, 48157558, 43990046, 43990046, 43990046, 43990046, 45227229, 47273200, 48461151, 44174697, 57075956, 51123667, 55406464, 46694252, 42223668, 49053033, 49031102, 44890067, 44890067, 45399041, 41374175, 47257408, 52917486, 44274062, 49372585, 52517298, 49016530, 47678647, 50911052, 53328826, 49683444, 43817501, 42741738, 51872592, 51734983, 47735638, 60077931, 52993992, 54998898, 59867929, 42092727, 45061344, 64059981, 55672135, 51046867, 52376692, 59998441, 51822134, 52551296, 57127626, 52227910, 47834733, 51611221, 53565065, 62488073, 43324156, 56304037, 57036446, 44873984, 49370642, 45059428, 46278107, 44435677, 44435677, 44274618, 53003208, 40948687, 49864234, 43631662, 43358264, 56015575, 41616292, 51388690, 37117798, 51456408, 50469878, 55895795, 54001128, 55883985]), ('Keras', 25, [48157558, 43990046, 43990046, 43990046, 43990046, 47273200, 45078392, 47735205, 52533188, 49016530, 53328826, 60077931, 51046867, 52551296, 60792076]), ('PyTorch', 2, [57631705]), ('Sklearn', 2, [45227229])]</t>
  </si>
  <si>
    <t>{45399041, 62488073, 49370642, 43817501, 43990046, 49701918, 49864234, 43631662, 42223668, 51822134, 43358264, 51424835, 64059981, 51611221, 47834733, 52376692, 52551296, 53565065, 47644306, 57036446, 47678647, 42092727, 49476287, 53584580, 57127626, 55883985, 49016530, 56015575, 41990876, 45227229, 44435677, 45061344, 59998441, 52917486, 47273200, 55895795, 57075956, 43324156, 44873984, 60792076, 51388690, 59867929, 47257408, 52227910, 55672135, 50911052, 51872592, 47735638, 48461151, 45059428, 37117798, 43084137, 44174697, 49053033, 46694252, 60077931, 54998898, 48157558, 45078392, 55406464, 44274062, 51456408, 41616292, 45047205, 56304037, 47735205, 49372585, 52517298, 51625911, 53328826, 44274618, 49031102, 52533188, 51734983, 52993992, 53003208, 40948687, 51123667, 44890067, 51046867, 57631705, 46278107, 41374175, 54001128, 42741738, 49683444, 50469878}</t>
  </si>
  <si>
    <t>[('Tensorflow', 166), ('Keras', 25), ('PyTorch', 2), ('Sklearn', 2)]</t>
  </si>
  <si>
    <t>https://stackoverflow.com/questions/64059981</t>
  </si>
  <si>
    <t>https://stackoverflow.com/questions/60792076</t>
  </si>
  <si>
    <t>https://stackoverflow.com/questions/52517298</t>
  </si>
  <si>
    <t>https://stackoverflow.com/questions/51456408</t>
  </si>
  <si>
    <t>(('base', 'get_loc'), ('index', 'pandas'), ('index', 'pandas'))</t>
  </si>
  <si>
    <t>[('Tensorflow', 6, [58239781, 58165203, 60423299]), ('Keras', 10, [58239781, 58165203, 61351387, 52231600, 53869616]), ('PyTorch', 5, [64722968, 63927648, 58612453]), ('Sklearn', 13, [62728913, 52338532, 56496692, 58469719, 57931454, 60349831, 48797747, 60629631])]</t>
  </si>
  <si>
    <t>{63927648, 60423299, 52338532, 58239781, 58612453, 60349831, 52231600, 53869616, 62728913, 58165203, 56496692, 48797747, 58469719, 64722968, 61351387, 57931454, 60629631}</t>
  </si>
  <si>
    <t>[('Tensorflow', 6), ('Keras', 10), ('PyTorch', 5), ('Sklearn', 13)]</t>
  </si>
  <si>
    <t>https://stackoverflow.com/questions/53869616</t>
  </si>
  <si>
    <t>https://stackoverflow.com/questions/64722968</t>
  </si>
  <si>
    <t>https://stackoverflow.com/questions/48797747</t>
  </si>
  <si>
    <t>https://stackoverflow.com/questions/58469719</t>
  </si>
  <si>
    <t>(('core', 'setup'),)</t>
  </si>
  <si>
    <t>[('Tensorflow', 12, [63761654, 34321467, 64698227, 57928097, 45598493, 60736688, 52550831, 45265029, 49090915, 49090915]), ('NLTK', 3, [16640002, 16640002, 23995456]), ('Keras', 8, [45776592, 45776592, 45776592, 45776592, 40423766]), ('Sklearn', 22, [59081406, 58442374, 59065058, 46920490, 46297371, 32531143, 58246435, 58839645, 64668106, 43301617, 56510280, 51451435, 51451435, 51451435, 51451435, 43857322, 14206637, 62171670])]</t>
  </si>
  <si>
    <t>{16640002, 45265029, 58442374, 62171670, 46297371, 45598493, 57928097, 58246435, 46920490, 51451435, 43857322, 14206637, 52550831, 60736688, 34321467, 59081406, 23995456, 32531143, 56510280, 64668106, 45776592, 40423766, 58839645, 59065058, 49090915, 43301617, 64698227, 63761654}</t>
  </si>
  <si>
    <t>[('Tensorflow', 12), ('NLTK', 3), ('Keras', 8), ('Sklearn', 22)]</t>
  </si>
  <si>
    <t>https://stackoverflow.com/questions/46297371</t>
  </si>
  <si>
    <t>https://stackoverflow.com/questions/52550831</t>
  </si>
  <si>
    <t>https://stackoverflow.com/questions/40423766</t>
  </si>
  <si>
    <t>https://stackoverflow.com/questions/64668106</t>
  </si>
  <si>
    <t>https://stackoverflow.com/questions/45776592</t>
  </si>
  <si>
    <t>(('train', 'module'),)</t>
  </si>
  <si>
    <t>[('Tensorflow', 59, [62859365, 48513337, 59421277, 45235253, 63411700, 45107068, 55634133, 62861830, 48818277, 47218034, 43304863, 47277410, 56437502, 61295402, 53922231, 62266321, 44034624, 63549926, 57607717, 57607717, 57607717, 57607717, 62926022, 57635757, 51042626, 51042626, 55468271, 56096594, 57642144, 58273615, 60954216, 60954216, 60954216, 60954216, 62794048, 46992507, 64425992, 63817717, 40150018, 56851895, 57573540, 65018547, 60375105, 57750023, 48164040, 48164040, 42176186, 57619347, 58938886, 55675199, 49357424, 58284744, 57255942, 50192731, 56326649, 56326649, 62872507, 53702725, 50991972]), ('Keras', 23, [55634133, 55775003, 52019658, 44034624, 63549926, 57635757, 54729225, 55468271, 57642144, 60954216, 60954216, 60954216, 60954216, 58349094, 63817717, 56851895, 65018547, 60375105, 57750023, 52200515, 61483077, 54381234, 61819948]), ('PyTorch', 7, [64857786, 60067164, 60750288, 53744363, 59497766, 60798712, 60798712]), ('Sklearn', 2, [60967077, 51685584])]</t>
  </si>
  <si>
    <t>{40150018, 62861830, 57750023, 64425992, 58938886, 57255942, 54729225, 57619347, 55775003, 43304863, 57642144, 57573540, 57607717, 58349094, 59497766, 60967077, 61295402, 61819948, 57635757, 54381234, 65018547, 45235253, 53922231, 56851895, 48513337, 42176186, 62872507, 64857786, 55675199, 44034624, 62794048, 51042626, 60375105, 52200515, 53702725, 62926022, 61483077, 48164040, 58284744, 52019658, 58273615, 60750288, 62266321, 56096594, 51685584, 55634133, 50192731, 60067164, 59421277, 47277410, 50991972, 62859365, 48818277, 63549926, 60954216, 53744363, 55468271, 49357424, 47218034, 63411700, 63817717, 60798712, 56326649, 46992507, 45107068, 56437502}</t>
  </si>
  <si>
    <t>[('Tensorflow', 59), ('Keras', 23), ('PyTorch', 7), ('Sklearn', 2)]</t>
  </si>
  <si>
    <t>https://stackoverflow.com/questions/43304863</t>
  </si>
  <si>
    <t>https://stackoverflow.com/questions/62794048</t>
  </si>
  <si>
    <t>https://stackoverflow.com/questions/50991972</t>
  </si>
  <si>
    <t>https://stackoverflow.com/questions/50192731</t>
  </si>
  <si>
    <t>https://stackoverflow.com/questions/59421277</t>
  </si>
  <si>
    <t>(('process', '_bootstrap'),)</t>
  </si>
  <si>
    <t>[('Tensorflow', 7, [45269790, 45269790, 45269790, 45269790, 60905801, 60905801, 60905801]), ('Keras', 3, [49164797, 51760851, 62437779]), ('PyTorch', 17, [62317756, 52344834, 56123240, 56123240, 59395680, 47762973, 47762973, 47762973, 47762973, 51741046, 51741046, 51741046, 51741046, 51741046, 51741046, 51741046, 51741046, 51741046]), ('Sklearn', 50, [32734949, 27257339, 49398834, 24171725, 36182502, 36220776, 18931277])]</t>
  </si>
  <si>
    <t>{59395680, 52344834, 47762973, 32734949, 36182502, 56123240, 60905801, 36220776, 24171725, 18931277, 49398834, 51760851, 62437779, 51741046, 27257339, 62317756, 49164797, 45269790}</t>
  </si>
  <si>
    <t>[('Tensorflow', 7), ('Keras', 3), ('PyTorch', 17), ('Sklearn', 50)]</t>
  </si>
  <si>
    <t>https://stackoverflow.com/questions/47762973</t>
  </si>
  <si>
    <t>https://stackoverflow.com/questions/24171725</t>
  </si>
  <si>
    <t>(('base', 'module'),)</t>
  </si>
  <si>
    <t>[('Tensorflow', 13, [57406870, 57972019, 64658954, 41218937, 53353925, 53353925, 63568427, 40576407, 52032280, 38650482, 40223563, 34418556]), ('NLTK', 6, [60763498, 60763498, 38197014, 42870572, 45798590, 37224419]), ('Keras', 3, [57406870, 41218937, 52032280]), ('Sklearn', 110, [63478798, 36028905, 29112602, 40845304, 54453219, 47916335, 65080328, 62717770, 53975449, 59224166, 60232314, 20836840, 62328486, 55108902, 52547379, 52928348, 52792692, 64927925, 64542271, 11464445, 25104075, 25104075, 25104075, 25104075, 36236153, 44172608, 37749791, 45954885, 25443503, 22750247, 52612657, 53575513, 61157679, 36630213, 48219751, 24854633, 24854633, 49207957, 46415260, 37707718, 55760112, 60830157, 30438696, 60843170, 41843007, 41843007, 61943857, 49838074, 63240275, 63240275, 63240275, 63240275, 30032907, 41216528, 41216528, 55201924, 57960429, 17328386, 62917163, 53380288, 57547230, 15282046, 20620339, 60145652, 48302113, 59220550, 56022886, 62026936, 33350849, 57977559, 39903337, 24479008, 28890586, 46792252, 63648372, 55106400, 51538375, 15426066, 33831122, 64433329, 57057964, 62937340, 35424988, 64629940, 56703204, 64163147, 25398915, 24544985, 41578883, 41578883, 41578883, 41578883, 50197152, 42295948, 42295948, 44159136, 53773298, 46721713, 51510679, 25089494, 11916267, 34317221, 38197086, 52795038, 53839948, 53839948, 60657626, 21105661, 63385797, 31720340])]</t>
  </si>
  <si>
    <t>{65080328, 64658954, 30032907, 63478798, 41216528, 15426066, 37749791, 48302113, 22750247, 63568427, 62917163, 52612657, 61943857, 20620339, 46792252, 64542271, 59220550, 53839948, 63240275, 59224166, 48219751, 24854633, 39903337, 38650482, 63648372, 60232314, 25398915, 55201924, 42295948, 49207957, 52795038, 50197152, 44159136, 60843170, 62328486, 57057964, 25443503, 64433329, 46721713, 64629940, 64927925, 62026936, 45798590, 53380288, 33350849, 36630213, 63385797, 25104075, 33831122, 57977559, 24544985, 35424988, 56703204, 55760112, 62937340, 11464445, 17328386, 38197014, 52032280, 29112602, 24479008, 55108902, 30438696, 42870572, 47916335, 61157679, 57972019, 52547379, 41843007, 44172608, 45954885, 62717770, 40223563, 64163147, 53575513, 52928348, 38197086, 55106400, 56022886, 60763498, 52792692, 36236153, 41218937, 34418556, 15282046, 41578883, 31720340, 57406870, 40576407, 51510679, 53975449, 46415260, 34317221, 53353925, 37707718, 51538375, 60830157, 25089494, 28890586, 60657626, 57547230, 37224419, 54453219, 20836840, 36028905, 11916267, 57960429, 53773298, 60145652, 40845304, 49838074, 21105661}</t>
  </si>
  <si>
    <t>[('Tensorflow', 13), ('NLTK', 6), ('Keras', 3), ('Sklearn', 110)]</t>
  </si>
  <si>
    <t>https://stackoverflow.com/questions/24544985</t>
  </si>
  <si>
    <t>https://stackoverflow.com/questions/31720340</t>
  </si>
  <si>
    <t>https://stackoverflow.com/questions/60763498</t>
  </si>
  <si>
    <t>https://stackoverflow.com/questions/36236153</t>
  </si>
  <si>
    <t>(('module', '_call_impl'), ('modeling_bert', 'forward'))</t>
  </si>
  <si>
    <t>[('Tensorflow', 2, [64291153]), ('Keras', 2, [64291153]), ('PyTorch', 5, [65023526, 64044200, 63624390]), ('Hugging Face', 4, [65023526, 64044200])]</t>
  </si>
  <si>
    <t>{64044200, 64291153, 63624390, 65023526}</t>
  </si>
  <si>
    <t>[('Tensorflow', 2), ('Keras', 2), ('PyTorch', 5), ('Hugging Face', 4)]</t>
  </si>
  <si>
    <t>https://stackoverflow.com/questions/64044200</t>
  </si>
  <si>
    <t>https://stackoverflow.com/questions/64291153</t>
  </si>
  <si>
    <t>https://stackoverflow.com/questions/63624390</t>
  </si>
  <si>
    <t>https://stackoverflow.com/questions/65023526</t>
  </si>
  <si>
    <t>model structure construction</t>
  </si>
  <si>
    <t>model training / construction</t>
  </si>
  <si>
    <t>(('main', 'module'), ('main', 'main'))</t>
  </si>
  <si>
    <t>[('Tensorflow', 7, [61960251, 63756880, 43965935, 54180124, 50780361]), ('Keras', 6, [61960251, 63756880, 53970055, 54180124]), ('PyTorch', 4, [65012948, 60684061, 57013705]), ('Sklearn', 2, [48231995, 50768511])]</t>
  </si>
  <si>
    <t>{53970055, 50780361, 57013705, 43965935, 63756880, 65012948, 48231995, 61960251, 54180124, 60684061, 50768511}</t>
  </si>
  <si>
    <t>[('Tensorflow', 7), ('Keras', 6), ('PyTorch', 4), ('Sklearn', 2)]</t>
  </si>
  <si>
    <t>https://stackoverflow.com/questions/50780361</t>
  </si>
  <si>
    <t>https://stackoverflow.com/questions/65012948</t>
  </si>
  <si>
    <t>https://stackoverflow.com/questions/54180124</t>
  </si>
  <si>
    <t>https://stackoverflow.com/questions/61960251</t>
  </si>
  <si>
    <t>(('shutil', 'rmtree'),)</t>
  </si>
  <si>
    <t>[('Tensorflow', 4, [55693629, 49477496, 49851200, 59645758]), ('Keras', 2, [55693629, 49477496]), ('PyTorch', 3, [59063954, 51741046, 51741046]), ('Sklearn', 3, [28890418, 59041120])]</t>
  </si>
  <si>
    <t>{49851200, 59041120, 59063954, 28890418, 51741046, 49477496, 55693629, 59645758}</t>
  </si>
  <si>
    <t>[('Tensorflow', 4), ('Keras', 2), ('PyTorch', 3), ('Sklearn', 3)]</t>
  </si>
  <si>
    <t>https://stackoverflow.com/questions/59041120</t>
  </si>
  <si>
    <t>https://stackoverflow.com/questions/28890418</t>
  </si>
  <si>
    <t>https://stackoverflow.com/questions/55693629</t>
  </si>
  <si>
    <t>(('client', 'connect'),)</t>
  </si>
  <si>
    <t>[('Tensorflow', 16, [53413756, 44801494, 55435899, 44933545, 59832388, 57907321, 60255470, 59081201, 60483509, 57475348, 57475348, 57475348, 52690283, 63654489]), ('NLTK', 3, [60379822, 38853776]), ('Keras', 10, [53413756, 55435899, 59832388, 34872174, 60255470, 64081325, 64081325, 64081325, 57475348, 57475348]), ('PyTorch', 2, [63458498])]</t>
  </si>
  <si>
    <t>{63458498, 59832388, 44933545, 52690283, 64081325, 60255470, 60379822, 63654489, 59081201, 38853776, 34872174, 57475348, 60483509, 44801494, 57907321, 55435899, 53413756}</t>
  </si>
  <si>
    <t>[('Tensorflow', 16), ('NLTK', 3), ('Keras', 10), ('PyTorch', 2)]</t>
  </si>
  <si>
    <t>https://stackoverflow.com/questions/44933545</t>
  </si>
  <si>
    <t>https://stackoverflow.com/questions/57475348</t>
  </si>
  <si>
    <t>(('spydercustomize', 'runfile'), ('spydercustomize', 'execfile'))</t>
  </si>
  <si>
    <t>[('Tensorflow', 5, [60482214, 55640538, 59940366, 54872182, 56015575]), ('Keras', 4, [59236764, 60482214, 59940366, 53031574]), ('PyTorch', 2, [57192111, 53781260]), ('Sklearn', 4, [53507902, 53774601, 57547230, 56136093])]</t>
  </si>
  <si>
    <t>{57547230, 60482214, 53774601, 53781260, 59940366, 57192111, 54872182, 56015575, 53031574, 55640538, 59236764, 56136093, 53507902}</t>
  </si>
  <si>
    <t>[('Tensorflow', 5), ('Keras', 4), ('PyTorch', 2), ('Sklearn', 4)]</t>
  </si>
  <si>
    <t>https://stackoverflow.com/questions/60482214</t>
  </si>
  <si>
    <t>https://stackoverflow.com/questions/57192111</t>
  </si>
  <si>
    <t>https://stackoverflow.com/questions/59236764</t>
  </si>
  <si>
    <t>https://stackoverflow.com/questions/55640538</t>
  </si>
  <si>
    <t>(('_pydev_execfile', 'execfile'),)</t>
  </si>
  <si>
    <t>[('Tensorflow', 15, [56289270, 55786512, 57851136, 56437502, 59725089, 55193860, 55900270, 54837579, 55252860, 62680282, 64958298, 60840500, 53503889, 50195583, 50751484]), ('Keras', 11, [56289270, 55786512, 52836670, 57207031, 57207031, 55193860, 55900270, 55252860, 53191114, 62680282, 64958298]), ('PyTorch', 3, [60459292, 61515601, 60840500]), ('Sklearn', 3, [63730042, 47488774, 47047179])]</t>
  </si>
  <si>
    <t>{57851136, 55193860, 47488774, 47047179, 55786512, 53503889, 60459292, 59725089, 55252860, 60840500, 52836670, 53191114, 54837579, 61515601, 62680282, 64958298, 55900270, 56289270, 57207031, 63730042, 50751484, 56437502, 50195583}</t>
  </si>
  <si>
    <t>[('Tensorflow', 15), ('Keras', 11), ('PyTorch', 3), ('Sklearn', 3)]</t>
  </si>
  <si>
    <t>https://stackoverflow.com/questions/47047179</t>
  </si>
  <si>
    <t>https://stackoverflow.com/questions/52836670</t>
  </si>
  <si>
    <t>https://stackoverflow.com/questions/55900270</t>
  </si>
  <si>
    <t>(('pyimod03_importers', 'exec_module'),)</t>
  </si>
  <si>
    <t>[('Tensorflow', 101, [59985154, 60705802, 51417764, 51417764, 51417764, 51417764, 51417764, 51417764, 51417764, 51417764, 51417764, 51417764, 51417764, 51417764, 51417764, 51417764, 51417764, 51417764, 60834028, 57345721, 61986266, 59223906, 59442157, 55824175, 64930416]), ('Keras', 51, [59985154, 60705802, 57345721, 59223906, 51132467, 60751399]), ('PyTorch', 9, [61698275, 62384388, 56116270, 61756222]), ('Sklearn', 25, [63192302, 61555956, 62276719, 63529747, 63529747, 63529747, 63529747])]</t>
  </si>
  <si>
    <t>{59985154, 62384388, 60705802, 63529747, 51417764, 60751399, 56116270, 55824175, 51132467, 57345721, 61756222, 61986266, 59223906, 61698275, 60834028, 59442157, 63192302, 62276719, 64930416, 61555956}</t>
  </si>
  <si>
    <t>[('Tensorflow', 101), ('Keras', 51), ('PyTorch', 9), ('Sklearn', 25)]</t>
  </si>
  <si>
    <t>https://stackoverflow.com/questions/57345721</t>
  </si>
  <si>
    <t>https://stackoverflow.com/questions/59442157</t>
  </si>
  <si>
    <t>(('ptvsd_launcher', 'module'), ('__main__', 'main'), ('__main__', 'run_file'), ('runpy', 'run_path'), ('runpy', '_run_module_code'), ('runpy', '_run_code'))</t>
  </si>
  <si>
    <t>[('Tensorflow', 7, [58184299, 58184299, 60761888, 58677736, 57793505, 57836849, 56449413]), ('Keras', 3, [60761888, 55775003, 57836849]), ('PyTorch', 3, [55852727, 55852727, 55852727, 55852727]), ('Sklearn', 4, [62520099, 59466597, 58933714])]</t>
  </si>
  <si>
    <t>{60761888, 57793505, 62520099, 56449413, 59466597, 58677736, 58184299, 57836849, 58933714, 55852727, 55775003}</t>
  </si>
  <si>
    <t>[('Tensorflow', 7), ('Keras', 3), ('PyTorch', 3), ('Sklearn', 4)]</t>
  </si>
  <si>
    <t>https://stackoverflow.com/questions/58933714</t>
  </si>
  <si>
    <t>(('app', 'full_dispatch_request'),)</t>
  </si>
  <si>
    <t>[('Tensorflow', 39, [53413756, 61751324, 48888271, 53108547, 48787465, 64805010, 54853427, 51919417, 58003475, 62121680, 62465109, 59492586, 62857315, 59254904, 59304261, 46990079, 62837497, 62837497]), ('Keras', 30, [53413756, 48112315, 53108547, 64805010, 62444735, 54853427, 51919417, 58003475, 62465109, 59492586, 50567010, 59304261, 55685479, 62066116]), ('PyTorch', 6, [64608068, 56943494, 62706674]), ('Sklearn', 20, [44523492, 32877365, 54009432, 38594624, 53556524, 58205477, 60369393, 60957084, 56565255, 34569664])]</t>
  </si>
  <si>
    <t>{56943494, 56565255, 48787465, 64805010, 58003475, 61751324, 60957084, 58205477, 53556524, 54853427, 32877365, 51919417, 48112315, 62444735, 38594624, 34569664, 53108547, 62066116, 59304261, 64608068, 48888271, 62121680, 62465109, 54009432, 50567010, 62857315, 44523492, 55685479, 59492586, 60369393, 62706674, 59254904, 62837497, 53413756, 46990079}</t>
  </si>
  <si>
    <t>[('Tensorflow', 39), ('Keras', 30), ('PyTorch', 6), ('Sklearn', 20)]</t>
  </si>
  <si>
    <t>(('pool', 'worker'),)</t>
  </si>
  <si>
    <t>[('Tensorflow', 22, [60727762, 63174874, 63174874, 62216478, 56177780, 55621653, 57793505, 52306842, 55243016, 60905801, 60905801, 60905801, 62675898, 59571944, 59447043, 49239961, 56792262, 62876780, 62876780, 36763913, 59035523, 62437779]), ('Keras', 25, [60727762, 63174874, 63174874, 62216478, 56177780, 55621653, 55775003, 52306842, 55243016, 55244001, 62675898, 59571944, 49239961, 56792262, 62876780, 62876780, 54729225, 61351387, 60775526, 51760851, 59035523, 62437779, 61841656, 61360423, 61360423]), ('PyTorch', 5, [52344834, 63075594, 59395680]), ('Sklearn', 53, [32734949, 27257339, 49398834, 35416989, 36182502, 60955037, 36220776, 50759927, 18931277, 56416710])]</t>
  </si>
  <si>
    <t>{52344834, 59447043, 59035523, 55243016, 36763913, 54729225, 63075594, 62437779, 55621653, 49239961, 52306842, 55775003, 35416989, 62216478, 60955037, 61360423, 49398834, 62675898, 56792262, 56416710, 60905801, 18931277, 60727762, 51760851, 63174874, 61351387, 59395680, 57793505, 55244001, 32734949, 60775526, 36182502, 59571944, 36220776, 62876780, 56177780, 50759927, 61841656, 27257339}</t>
  </si>
  <si>
    <t>[('Tensorflow', 22), ('Keras', 25), ('PyTorch', 5), ('Sklearn', 53)]</t>
  </si>
  <si>
    <t>https://stackoverflow.com/questions/62675898</t>
  </si>
  <si>
    <t>https://stackoverflow.com/questions/60775526</t>
  </si>
  <si>
    <t>https://stackoverflow.com/questions/55244001</t>
  </si>
  <si>
    <t>(('numpy_pickle', 'save'), ('pickle', 'save'))</t>
  </si>
  <si>
    <t>[('Tensorflow', 15, [63506620]), ('Keras', 58, [48490411, 63506620, 46494742]), ('PyTorch', 7, [63175154]), ('Sklearn', 42, [61916110, 61916110, 48490411])]</t>
  </si>
  <si>
    <t>[('Tensorflow', 15), ('Keras', 58), ('PyTorch', 7), ('Sklearn', 42)]</t>
  </si>
  <si>
    <t>(('model', 'module'),)</t>
  </si>
  <si>
    <t>[('Tensorflow', 14, [63350105, 60383149, 60485386, 51315784, 39114832, 64944018, 51371276, 56759226, 63977823, 62144275, 62483953, 53503889, 62362406]), ('Keras', 8, [64932192, 60485386, 45631235, 63977823, 55990421, 64752850]), ('PyTorch', 5, [62466506, 53744363, 62933706, 64980694, 52241680]), ('Sklearn', 2, [62144275, 56141648])]</t>
  </si>
  <si>
    <t>{45631235, 60485386, 51371276, 52241680, 53503889, 64944018, 62144275, 55990421, 62362406, 60383149, 56759226, 51315784, 62466506, 62933706, 39114832, 56141648, 64752850, 64980694, 63350105, 63977823, 64932192, 53744363, 62483953}</t>
  </si>
  <si>
    <t>[('Tensorflow', 14), ('Keras', 8), ('PyTorch', 5), ('Sklearn', 2)]</t>
  </si>
  <si>
    <t>https://stackoverflow.com/questions/52241680</t>
  </si>
  <si>
    <t>https://stackoverflow.com/questions/56759226</t>
  </si>
  <si>
    <t>https://stackoverflow.com/questions/64980694</t>
  </si>
  <si>
    <t>(('cli', 'main'),)</t>
  </si>
  <si>
    <t>[('Tensorflow', 11, [61286412, 57606581, 61071227, 59681453, 58139803, 65018547, 61404032, 62837497, 62837497]), ('Keras', 4, [61286412, 57606581, 65018547]), ('PyTorch', 3, [64857786, 55488795]), ('Sklearn', 6, [61878551, 62285062, 63319579])]</t>
  </si>
  <si>
    <t>{61404032, 62285062, 61286412, 58139803, 59681453, 55488795, 65018547, 57606581, 61878551, 63319579, 62837497, 64857786, 61071227}</t>
  </si>
  <si>
    <t>[('Tensorflow', 11), ('Keras', 4), ('PyTorch', 3), ('Sklearn', 6)]</t>
  </si>
  <si>
    <t>https://stackoverflow.com/questions/62285062</t>
  </si>
  <si>
    <t>https://stackoverflow.com/questions/55488795</t>
  </si>
  <si>
    <t>https://stackoverflow.com/questions/63319579</t>
  </si>
  <si>
    <t>(('app', 'wsgi_app'), ('app', 'full_dispatch_request'), ('app', 'handle_user_exception'), ('_compat', 'reraise'), ('app', 'full_dispatch_request'), ('app', 'dispatch_request'))</t>
  </si>
  <si>
    <t>[('Tensorflow', 13, [53413756, 48787465, 64805010, 54853427, 58003475, 62121680, 62465109, 62857315, 59254904, 59304261, 62837497, 62837497]), ('Keras', 12, [53413756, 48112315, 64805010, 62444735, 54853427, 58003475, 62465109, 50567010, 59304261, 55685479, 62066116]), ('PyTorch', 3, [64608068, 56943494, 62706674]), ('Sklearn', 5, [53556524, 58205477, 60369393, 60957084, 56565255])]</t>
  </si>
  <si>
    <t>{56943494, 56565255, 48787465, 64805010, 58003475, 60957084, 58205477, 53556524, 54853427, 48112315, 62444735, 62066116, 59304261, 64608068, 62121680, 62465109, 50567010, 62857315, 55685479, 60369393, 62706674, 59254904, 62837497, 53413756}</t>
  </si>
  <si>
    <t>[('Tensorflow', 13), ('Keras', 12), ('PyTorch', 3), ('Sklearn', 5)]</t>
  </si>
  <si>
    <t>https://stackoverflow.com/questions/64805010</t>
  </si>
  <si>
    <t>https://stackoverflow.com/questions/62444735</t>
  </si>
  <si>
    <t>https://stackoverflow.com/questions/55685479</t>
  </si>
  <si>
    <t>(('main', 'module'),)</t>
  </si>
  <si>
    <t>[('Tensorflow', 93, [61960251, 53501315, 61920569, 55682452, 47257751, 64868080, 50269943, 64657265, 49178610, 49178610, 49178610, 49178610, 60383149, 63839357, 41412641, 51321610, 51321610, 51321610, 51321610, 60123889, 53855994, 61280885, 55690274, 51955647, 54452322, 58472168, 50271548, 50271548, 50271548, 50271548, 64666169, 59913812, 50670208, 64382663, 61685773, 57537474, 60779011, 62943048, 63025100, 63025100, 63025100, 63025100, 56311402, 49763672, 60709409, 44855603, 60364799, 63756880, 55574929, 55670349, 53966020, 64201745, 60984241, 58113043, 58113043, 58113043, 58113043, 63932436, 51557972, 59081201, 55481547, 64322329, 39216625, 43965935, 65022518, 59006355, 47743936, 41712618, 54574027, 54574027, 54574027, 55021614, 54180124, 64665521, 54872182, 61690424, 58653336, 59099339, 64081960, 50780361, 63138030, 49487158, 60143148, 65139622, 52732145, 46526589, 61584446, 63458611, 46638018, 65144872, 65144872, 65144872, 65144872]), ('NLTK', 5, [25493720, 1286301, 49537804, 14538737, 50260158]), ('Keras', 36, [61960251, 53127841, 61920569, 64868080, 64657265, 35142709, 60123889, 48490411, 53855994, 58472168, 50271548, 50271548, 50271548, 50271548, 64666169, 51871271, 61685773, 57537474, 63025100, 63025100, 63025100, 63025100, 63756880, 60647680, 61926835, 63847435, 55574929, 55670349, 53966020, 58113043, 58113043, 58113043, 58113043, 53970055, 54180124, 64665521]), ('PyTorch', 12, [65012948, 60684061, 55672391, 61146458, 56028489, 61215873, 60101168, 60101168, 60101168, 60101168, 44770638, 51741046]), ('Sklearn', 20, [42427463, 59618368, 31812147, 53507902, 48490411, 12444316, 56484351, 42244860, 59466597, 24960967, 55884002, 29980037, 48231995, 60826262, 50768511, 60027938, 43958518, 51659274, 12632992, 64947952])]</t>
  </si>
  <si>
    <t>{60779011, 51659274, 63847435, 61685773, 64201745, 58113043, 63932436, 41412641, 55690274, 60709409, 60027938, 51871271, 64081960, 65144872, 60143148, 55021614, 60101168, 31812147, 35142709, 65022518, 61690424, 64666169, 61960251, 48231995, 61584446, 59618368, 55672391, 42427463, 55670349, 63756880, 59913812, 51557972, 54452322, 56311402, 61280885, 54872182, 46526589, 63839357, 50768511, 50670208, 61215873, 53970055, 60826262, 47257751, 58653336, 12444316, 1286301, 53127841, 50260158, 53966020, 64382663, 50780361, 55481547, 59099339, 65012948, 25493720, 55884002, 58472168, 63138030, 64868080, 60123889, 52732145, 64947952, 43958518, 50269943, 53855994, 42244860, 60647680, 51321610, 56484351, 49537804, 64322329, 54180124, 60684061, 44855603, 63458611, 49487158, 61920569, 50271548, 53507902, 62943048, 56028489, 44770638, 49763672, 61146458, 59466597, 64657265, 51741046, 53501315, 29980037, 55574929, 59006355, 55682452, 12632992, 65139622, 48490411, 60383149, 60984241, 64665521, 61926835, 51955647, 47743936, 57537474, 46638018, 24960967, 54574027, 63025100, 41712618, 43965935, 59081201, 49178610, 39216625, 14538737, 60364799}</t>
  </si>
  <si>
    <t>[('Tensorflow', 93), ('NLTK', 5), ('Keras', 36), ('PyTorch', 12), ('Sklearn', 20)]</t>
  </si>
  <si>
    <t>https://stackoverflow.com/questions/62943048</t>
  </si>
  <si>
    <t>https://stackoverflow.com/questions/49763672</t>
  </si>
  <si>
    <t>(('dist', 'run_command'),)</t>
  </si>
  <si>
    <t>[('Tensorflow', 21, [63761654, 64698227, 57928097, 45598493, 60736688, 52550831, 45265029, 49090915, 49090915]), ('NLTK', 4, [16640002, 16640002, 23995456]), ('Keras', 4, [45776592, 45776592, 40423766]), ('PyTorch', 20, [64618079, 50541569, 58956958, 60744928, 59129241, 57957101, 57957101, 59013496]), ('Sklearn', 4, [43857322, 14206637])]</t>
  </si>
  <si>
    <t>{50541569, 16640002, 45265029, 59129241, 45598493, 58956958, 57928097, 43857322, 14206637, 52550831, 60736688, 23995456, 45776592, 40423766, 64618079, 60744928, 49090915, 57957101, 64698227, 63761654, 59013496}</t>
  </si>
  <si>
    <t>[('Tensorflow', 21), ('NLTK', 4), ('Keras', 4), ('PyTorch', 20), ('Sklearn', 4)]</t>
  </si>
  <si>
    <t>https://stackoverflow.com/questions/59129241</t>
  </si>
  <si>
    <t>https://stackoverflow.com/questions/64618079</t>
  </si>
  <si>
    <t>(('basecommand', 'main'), ('install', 'run'))</t>
  </si>
  <si>
    <t>[('Tensorflow', 53, [48315934, 47610308, 49151662, 49151662, 49151662, 49151662, 50439980, 43766679, 43766679, 45928316, 49477496, 41561902, 48880649, 44771853, 47328528, 48648816, 41875915, 49807789, 46507446, 46158185, 38541233, 45122021, 36933958, 42285937, 52582563, 46808810, 54167982, 54167982, 54167982, 54167982, 49851200, 54167135, 46110184, 47110762, 44827989, 51803354, 33619190, 42574476, 57281458, 42855057, 46840496, 49121012, 43322964, 45669786, 43036982, 47323948, 41789317, 37849434, 48965928, 55650766, 49722911, 49861900, 48475080]), ('NLTK', 6, [16370583, 49017941, 32939070, 42876412, 28526888, 32898583]), ('Keras', 7, [49905274, 49477496, 47328528, 47703927, 44827989, 51609174]), ('PyTorch', 4, [52782864, 52782864, 52782864, 52782864]), ('Sklearn', 11, [37623259, 28890418, 37879138, 43026934, 53198192, 38770169, 20183819, 50673632, 50673632, 50673632, 50673632])]</t>
  </si>
  <si>
    <t>{41789317, 48880649, 20183819, 42574476, 44771853, 49861900, 38770169, 47328528, 42855057, 52782864, 43766679, 16370583, 32898583, 45669786, 48315934, 49722911, 52582563, 48965928, 28526888, 50439980, 49807789, 49151662, 41561902, 54167982, 38541233, 57281458, 46840496, 47323948, 28890418, 46507446, 43036982, 32939070, 49851200, 47610308, 36933958, 48475080, 41875915, 55650766, 43322964, 44827989, 49017941, 51609174, 51803354, 37849434, 42876412, 37623259, 54167135, 50673632, 37879138, 45122021, 46110184, 46158185, 46808810, 47110762, 48648816, 42285937, 53198192, 49121012, 33619190, 47703927, 49477496, 43026934, 49905274, 45928316}</t>
  </si>
  <si>
    <t>[('Tensorflow', 53), ('NLTK', 6), ('Keras', 7), ('PyTorch', 4), ('Sklearn', 11)]</t>
  </si>
  <si>
    <t>https://stackoverflow.com/questions/52782864</t>
  </si>
  <si>
    <t>https://stackoverflow.com/questions/46507446</t>
  </si>
  <si>
    <t>https://stackoverflow.com/questions/37623259</t>
  </si>
  <si>
    <t>(('base', 'get_loc'),)</t>
  </si>
  <si>
    <t>[('Tensorflow', 10, [58239781, 45048225, 58165203, 64441441, 60423299, 64010428]), ('NLTK', 4, [58085041, 53486955]), ('Keras', 14, [58239781, 58165203, 64441441, 61351387, 52580589, 60716827, 52231600, 53869616]), ('PyTorch', 6, [64722968, 63927648, 58612453]), ('Sklearn', 30, [51776145, 55019516, 62728913, 58767228, 57717423, 52338532, 56496692, 64856763, 58469719, 57931454, 65164203, 43939994, 59167730, 60269142, 60349831, 37380831, 48797747, 63979458, 60629631, 48948319])]</t>
  </si>
  <si>
    <t>{60423299, 60349831, 51776145, 64722968, 43939994, 60716827, 45048225, 58239781, 58767228, 65164203, 57717423, 52231600, 58085041, 53869616, 48797747, 56496692, 64856763, 64010428, 57931454, 63979458, 62728913, 58165203, 60269142, 58469719, 61351387, 37380831, 63927648, 64441441, 48948319, 52338532, 58612453, 53486955, 52580589, 59167730, 55019516, 60629631}</t>
  </si>
  <si>
    <t>[('Tensorflow', 10), ('NLTK', 4), ('Keras', 14), ('PyTorch', 6), ('Sklearn', 30)]</t>
  </si>
  <si>
    <t>https://stackoverflow.com/questions/60716827</t>
  </si>
  <si>
    <t>https://stackoverflow.com/questions/64856763</t>
  </si>
  <si>
    <t>https://stackoverflow.com/questions/64441441</t>
  </si>
  <si>
    <t>https://stackoverflow.com/questions/37380831</t>
  </si>
  <si>
    <t>(('install', 'run'),)</t>
  </si>
  <si>
    <t>[('Tensorflow', 69, [64860866, 48315934, 47610308, 60958214, 49151662, 49151662, 49151662, 49151662, 50439980, 43766679, 43766679, 45928316, 49477496, 41561902, 48880649, 44771853, 47328528, 48648816, 41875915, 49807789, 46507446, 61149306, 63207897, 62871624, 62871624, 46158185, 38541233, 64698227, 45122021, 36933958, 42285937, 52582563, 46808810, 54167982, 54167982, 54167982, 54167982, 49851200, 62533380, 54167135, 46110184, 47110762, 44827989, 51803354, 33619190, 42574476, 57281458, 43327981, 42855057, 46840496, 49121012, 63554161, 43322964, 45669786, 43036982, 59191583, 47323948, 65023245, 41789317, 37849434, 48965928, 55650766, 49722911, 49861900, 61507216, 48475080, 49090915, 49090915, 40465168]), ('NLTK', 8, [16370583, 49017941, 32939070, 42876412, 28526888, 16640002, 16640002, 32898583]), ('Keras', 8, [49905274, 49477496, 47328528, 47703927, 44827989, 54318117, 51609174]), ('PyTorch', 9, [52782864, 52782864, 52782864, 52782864, 59800318, 57284345, 50541569, 59330974, 65101054]), ('Sklearn', 13, [37623259, 28890418, 37879138, 43026934, 53198192, 38770169, 20183819, 50673632, 50673632, 50673632, 50673632, 43857322, 39595399])]</t>
  </si>
  <si>
    <t>{50541569, 16640002, 60958214, 48880649, 44771853, 32898583, 48315934, 49722911, 54318117, 32939070, 62871624, 43322964, 49017941, 51609174, 54167135, 47110762, 48648816, 63554161, 49905274, 61149306, 42574476, 61507216, 42855057, 52582563, 49151662, 46840496, 64860866, 51803354, 46808810, 49121012, 33619190, 57284345, 65101054, 59800318, 62533380, 20183819, 49861900, 65023245, 47328528, 40465168, 52782864, 59191583, 48965928, 28526888, 50439980, 47323948, 41561902, 28890418, 43036982, 49851200, 36933958, 44827989, 37849434, 37879138, 49090915, 46158185, 53198192, 42285937, 64698227, 47703927, 49477496, 45928316, 41789317, 39595399, 43766679, 16370583, 45669786, 59330974, 43857322, 49807789, 54167982, 38541233, 57281458, 46507446, 47610308, 48475080, 41875915, 55650766, 63207897, 37623259, 50673632, 45122021, 46110184, 43327981, 43026934, 38770169, 42876412}</t>
  </si>
  <si>
    <t>[('Tensorflow', 69), ('NLTK', 8), ('Keras', 8), ('PyTorch', 9), ('Sklearn', 13)]</t>
  </si>
  <si>
    <t>https://stackoverflow.com/questions/49017941</t>
  </si>
  <si>
    <t>https://stackoverflow.com/questions/40465168</t>
  </si>
  <si>
    <t>https://stackoverflow.com/questions/59330974</t>
  </si>
  <si>
    <t>https://stackoverflow.com/questions/45928316</t>
  </si>
  <si>
    <t>https://stackoverflow.com/questions/39595399</t>
  </si>
  <si>
    <t>(('pickle', 'save'),)</t>
  </si>
  <si>
    <t>[('Tensorflow', 74, [47922435, 64357424, 58558004, 63506620]), ('NLTK', 9, [39266080, 17968842, 35882637]), ('Keras', 87, [48490411, 58558004, 63506620, 61326144, 42622444, 46494742]), ('PyTorch', 25, [62688442, 63175154]), ('Sklearn', 86, [58475716, 61916110, 61916110, 48490411, 42622444])]</t>
  </si>
  <si>
    <t>{39266080, 61326144, 47922435, 58475716, 17968842, 48490411, 42622444, 35882637, 61916110, 64357424, 63175154, 58558004, 46494742, 62688442, 63506620}</t>
  </si>
  <si>
    <t>[('Tensorflow', 74), ('NLTK', 9), ('Keras', 87), ('PyTorch', 25), ('Sklearn', 86)]</t>
  </si>
  <si>
    <t>(('runpy', '_run_module_as_main'), ('runpy', '_run_code'))</t>
  </si>
  <si>
    <t>[('Tensorflow', 154, [51674213, 61286412, 51625911, 64668956, 49476287, 61815908, 53499321, 64553952, 64999781, 53584580, 45047205, 41990876, 58940568, 61644641, 56585023, 56585023, 49701918, 49701918, 51374273, 50269943, 43084137, 54284165, 47644306, 56386913, 56386913, 59879508, 51424835, 48157558, 43990046, 43990046, 43990046, 43990046, 45227229, 58485567, 47273200, 46054918, 48461151, 50499536, 52534212, 44174697, 48333200, 61077516, 63318685, 57075956, 51123667, 61071227, 64875082, 46118952, 46694252, 64753035, 62727751, 64216867, 46883327, 42223668, 49053033, 49031102, 44890067, 44890067, 45382917, 62295138, 60892777, 45399041, 57592430, 41374175, 47257408, 44122261, 52228023, 58771839, 52917486, 44274062, 49372585, 52517298, 60268459, 40186711, 49016530, 47678647, 50911052, 58884999, 58162110, 58278454, 52314376, 49683444, 48891854, 42741738, 58113043, 58113043, 58113043, 58113043, 51872592, 51734983, 60934854, 47735638, 52993992, 54998898, 59867929, 64059981, 59681453, 55672135, 49777762, 51046867, 52376692, 59998441, 60062997, 60062997, 62986399, 65018547, 51822134, 52551296, 57127626, 52227910, 47834733, 59427019, 51611221, 54271943, 49844272, 53565065, 62488073, 43324156, 56304037, 57036446, 51110780, 44873984, 49370642, 61737710, 61404032, 45059428, 63235880, 63235880, 52732145, 44435677, 44435677, 55945364, 55945364, 55945364, 46875546, 53003208, 50369758, 48051644, 40948687, 49864234, 49357424, 43631662, 43358264, 61389632, 56015575, 37117798, 54814113, 51456408, 50469878, 64463291, 62425127, 65072191, 55895795, 53082740]), ('NLTK', 4, [62050183, 53380150, 38853776, 40458145]), ('Keras', 27, [61286412, 64553952, 56585023, 56585023, 54284165, 56386913, 56386913, 48157558, 43990046, 43990046, 43990046, 43990046, 47273200, 61077516, 45078392, 57592430, 47735205, 52533188, 49016530, 58113043, 58113043, 58113043, 58113043, 51046867, 60062997, 60062997, 65018547]), ('PyTorch', 9, [64857786, 58890684, 55474474, 64997817, 56085657, 61520938, 57631705, 59378742]), ('Sklearn', 6, [59618368, 45227229, 33588838, 62285062, 50768511, 59177264])]</t>
  </si>
  <si>
    <t>{45399041, 46054918, 62488073, 61286412, 61077516, 49370642, 58113043, 49701918, 43990046, 62425127, 46118952, 49864234, 61520938, 43631662, 49844272, 42223668, 58278454, 51822134, 43358264, 53380150, 59378742, 65072191, 59618368, 51424835, 62727751, 64875082, 64059981, 59879508, 51611221, 62295138, 49777762, 61815908, 51674213, 33588838, 60892777, 47834733, 57592430, 49357424, 52376692, 53082740, 50768511, 52551296, 53565065, 38853776, 47644306, 55945364, 44122261, 58940568, 56085657, 63318685, 57036446, 62986399, 59681453, 65018547, 47678647, 64857786, 49476287, 51374273, 53584580, 60934854, 57127626, 59427019, 49016530, 56015575, 41990876, 45227229, 44435677, 50369758, 59998441, 52917486, 61737710, 47273200, 52732145, 55895795, 57075956, 50269943, 43324156, 44873984, 45382917, 62285062, 52314376, 60062997, 59867929, 64668956, 64216867, 63235880, 55474474, 59177264, 56585023, 58485567, 47257408, 61389632, 52227910, 55672135, 50911052, 51872592, 47735638, 40186711, 48461151, 61644641, 56386913, 45059428, 64999781, 37117798, 43084137, 44174697, 49053033, 46694252, 54998898, 48157558, 45078392, 61071227, 51110780, 58771839, 61404032, 54284165, 58884999, 62050183, 64753035, 44274062, 48333200, 51456408, 46875546, 54814113, 40458145, 45047205, 56304037, 47735205, 49372585, 60268459, 52517298, 51625911, 52228023, 53499321, 64997817, 64463291, 48051644, 58890684, 58162110, 49031102, 52534212, 52533188, 51734983, 52993992, 54271943, 53003208, 48891854, 40948687, 50499536, 51123667, 44890067, 51046867, 57631705, 41374175, 64553952, 42741738, 49683444, 50469878, 46883327}</t>
  </si>
  <si>
    <t>[('Tensorflow', 154), ('NLTK', 4), ('Keras', 27), ('PyTorch', 9), ('Sklearn', 6)]</t>
  </si>
  <si>
    <t>https://stackoverflow.com/questions/52732145</t>
  </si>
  <si>
    <t>https://stackoverflow.com/questions/46875546</t>
  </si>
  <si>
    <t>https://stackoverflow.com/questions/51110780</t>
  </si>
  <si>
    <t>https://stackoverflow.com/questions/58884999</t>
  </si>
  <si>
    <t>(('runpy', '_run_code'),)</t>
  </si>
  <si>
    <t>[('Tensorflow', 182, [51674213, 61286412, 51625911, 64668956, 49476287, 61815908, 53499321, 64553952, 64999781, 53584580, 45047205, 41990876, 58940568, 60014636, 61644641, 56585023, 56585023, 49701918, 49701918, 51374273, 50269943, 43084137, 58184299, 58184299, 54284165, 47644306, 56386913, 56386913, 60761888, 58677736, 59879508, 51424835, 48157558, 43990046, 43990046, 43990046, 43990046, 45227229, 58485567, 47273200, 46054918, 48461151, 64047493, 50499536, 52534212, 44174697, 48333200, 57793505, 61077516, 63318685, 57075956, 51123667, 57836849, 52170932, 61071227, 64875082, 46118952, 46694252, 64753035, 62727751, 64216867, 46883327, 59889754, 42223668, 49053033, 59147705, 56449413, 59755464, 49031102, 56311402, 44890067, 44890067, 45382917, 62295138, 60892777, 45399041, 57592430, 41374175, 47257408, 44122261, 52228023, 58771839, 52917486, 44274062, 49372585, 52517298, 60268459, 40186711, 49016530, 47678647, 50911052, 58884999, 58162110, 58278454, 52314376, 49683444, 48891854, 42741738, 58113043, 58113043, 58113043, 58113043, 51872592, 51734983, 60934854, 61316741, 47735638, 52993992, 61462485, 54998898, 59867929, 64059981, 59681453, 55672135, 49777762, 51046867, 52376692, 59998441, 60062997, 60062997, 62986399, 65018547, 51822134, 52551296, 57127626, 52227910, 56804123, 47834733, 59427019, 51611221, 48164040, 48164040, 54271943, 49844272, 53565065, 62488073, 43324156, 56304037, 57036446, 51110780, 44873984, 49676466, 49370642, 61737710, 61404032, 45059428, 63235880, 63235880, 52732145, 44435677, 44435677, 55945364, 55945364, 55945364, 46875546, 53003208, 50369758, 48051644, 58923848, 40948687, 49864234, 49357424, 43631662, 43358264, 61389632, 56015575, 37117798, 54814113, 51456408, 50469878, 64463291, 62425127, 65072191, 47404429, 55895795, 53082740, 50991972, 54001128, 55049479, 55883985]), ('Keras', 34, [61286412, 64553952, 60014636, 56585023, 56585023, 54284165, 56386913, 56386913, 60761888, 48157558, 43990046, 43990046, 43990046, 43990046, 55775003, 47273200, 64047493, 61077516, 57836849, 45078392, 57592430, 47735205, 52533188, 49016530, 58113043, 58113043, 58113043, 58113043, 51046867, 60062997, 60062997, 65018547, 52551296, 59427019]), ('PyTorch', 16, [64857786, 58890684, 58506051, 55852727, 55852727, 55852727, 55852727, 59941776, 50480689, 55474474, 64997817, 56085657, 61520938, 57631705, 59378742]), ('Sklearn', 11, [59618368, 62520099, 45227229, 33588838, 59466597, 58933714, 62285062, 50768511, 59177264]), ('Hugging Face', 3, [62979062])]</t>
  </si>
  <si>
    <t>{45399041, 46054918, 62488073, 61286412, 61077516, 49370642, 58113043, 49701918, 43990046, 62425127, 46118952, 49864234, 61520938, 60014636, 43631662, 49844272, 50480689, 42223668, 58278454, 51822134, 43358264, 59378742, 65072191, 59618368, 51424835, 62727751, 64875082, 64059981, 59879508, 51611221, 59889754, 62295138, 49777762, 61815908, 51674213, 33588838, 60892777, 56311402, 58184299, 47834733, 57592430, 49357424, 52376692, 53082740, 50768511, 52551296, 61316741, 53565065, 47644306, 55945364, 44122261, 58940568, 56085657, 63318685, 57036446, 62986399, 59681453, 49676466, 65018547, 52170932, 47678647, 55852727, 64857786, 49476287, 51374273, 53584580, 60934854, 48164040, 57127626, 59427019, 55883985, 49016530, 56015575, 41990876, 45227229, 44435677, 50369758, 59998441, 52917486, 61737710, 47273200, 52732145, 55895795, 57075956, 50269943, 43324156, 44873984, 45382917, 62285062, 55049479, 52314376, 60062997, 59867929, 56804123, 64668956, 55775003, 60761888, 64216867, 62520099, 63235880, 55474474, 59177264, 57836849, 56585023, 58485567, 47257408, 61389632, 58506051, 52227910, 55672135, 58923848, 50911052, 51872592, 47735638, 40186711, 48461151, 61644641, 56386913, 45059428, 64999781, 37117798, 50991972, 59466597, 43084137, 44174697, 49053033, 46694252, 54998898, 48157558, 45078392, 61071227, 51110780, 58771839, 61404032, 54284165, 64047493, 56449413, 58884999, 64753035, 47404429, 44274062, 48333200, 59941776, 51456408, 46875546, 54814113, 45047205, 56304037, 47735205, 49372585, 60268459, 52517298, 51625911, 52228023, 53499321, 59147705, 64463291, 48051644, 58890684, 49031102, 58162110, 64997817, 52534212, 52533188, 51734983, 59755464, 52993992, 54271943, 53003208, 48891854, 40948687, 50499536, 58933714, 51123667, 44890067, 61462485, 51046867, 57631705, 41374175, 64553952, 57793505, 58677736, 54001128, 42741738, 49683444, 50469878, 62979062, 46883327}</t>
  </si>
  <si>
    <t>[('Tensorflow', 182), ('Keras', 34), ('PyTorch', 16), ('Sklearn', 11), ('Hugging Face', 3)]</t>
  </si>
  <si>
    <t>https://stackoverflow.com/questions/58771839</t>
  </si>
  <si>
    <t>(('test', 'module'),)</t>
  </si>
  <si>
    <t>[('Tensorflow', 79, [42398672, 42398672, 59394902, 53496095, 50572259, 53765593, 50152548, 60401791, 62900698, 52094675, 41011707, 52561224, 60402033, 64590954, 53568819, 44858973, 54274107, 61292187, 56215065, 46369902, 62164734, 42753762, 47902118, 55549257, 61629433, 41720751, 59807318, 59515069, 47047057, 48838386, 58801020, 65142116, 51434792, 54609544, 46968960, 58162110, 47361956, 48012669, 64073899, 51573188, 60656500, 61316741, 37252600, 62967769, 54665872, 62687670, 61639005, 40937783, 50503065, 44992860, 59031852, 42804103, 39952592, 39952592, 39952592, 39952592, 56539038, 56539038, 56539038, 56539038, 49117914, 45500844, 44149093, 50880399, 56121089, 55260235, 42683307, 50072289, 60389962, 39957815, 46746249, 41529526, 50940768]), ('NLTK', 9, [62287379, 46986560, 15518338, 11005529, 33398282, 48946458, 38717165, 27730715, 60048859]), ('Keras', 23, [59394902, 53496095, 50572259, 53765593, 60401791, 60402033, 64590954, 54274107, 61292187, 59807318, 47047057, 52624457, 65142116, 51434792, 54609544, 57664937, 64073899, 51573188, 62967769, 59031852, 44149093, 55955036]), ('PyTorch', 3, [50408673, 57052351, 62187263]), ('Sklearn', 22, [35451782, 63890583, 36873082, 64281184, 54855072, 50106047, 51444758, 64856763, 41216528, 41216528, 55759808, 57547230, 28256553, 46961325, 34077482, 34077482, 34077482, 34077482, 21243156, 39725403, 35998112, 42073276])]</t>
  </si>
  <si>
    <t>{33398282, 41216528, 62287379, 51444758, 56215065, 54274107, 52624457, 60389962, 55260235, 59807318, 11005529, 55955036, 44858973, 64281184, 50152548, 64590954, 46369902, 60401791, 46968960, 15518338, 61316741, 54609544, 46746249, 54665872, 63890583, 61292187, 64073899, 46961325, 41529526, 64856763, 42073276, 59515069, 57052351, 50106047, 39952592, 52094675, 49117914, 50072289, 42753762, 50408673, 38717165, 48838386, 62164734, 62187263, 56121089, 21243156, 48946458, 27730715, 53496095, 51434792, 28256553, 34077482, 59031852, 53568819, 40937783, 39957815, 46986560, 52561224, 55549257, 59394902, 39725403, 44992860, 61639005, 50940768, 65142116, 44149093, 60402033, 60656500, 36873082, 58801020, 48012669, 35451782, 42804103, 50880399, 47047057, 50503065, 56539038, 54855072, 35998112, 47361956, 47902118, 57664937, 42683307, 45500844, 41720751, 62687670, 58162110, 55759808, 51573188, 42398672, 53765593, 62900698, 62967769, 60048859, 57547230, 50572259, 37252600, 61629433, 41011707}</t>
  </si>
  <si>
    <t>[('Tensorflow', 79), ('NLTK', 9), ('Keras', 23), ('PyTorch', 3), ('Sklearn', 22)]</t>
  </si>
  <si>
    <t>https://stackoverflow.com/questions/50152548</t>
  </si>
  <si>
    <t>https://stackoverflow.com/questions/21243156</t>
  </si>
  <si>
    <t>https://stackoverflow.com/questions/56539038</t>
  </si>
  <si>
    <t>https://stackoverflow.com/questions/58801020</t>
  </si>
  <si>
    <t>https://stackoverflow.com/questions/42804103</t>
  </si>
  <si>
    <t>(('module', '__call__'),)</t>
  </si>
  <si>
    <t>[('Tensorflow', 14, [55762581, 60901344, 61884137, 62237372, 56528929, 63145378, 53500838, 61990429, 54998898, 54798223, 62425127]), ('Keras', 3, [62237372, 50586687]), ('PyTorch', 266, [55762581, 60478862, 60302123, 58688056, 62400718, 61501555, 58709494, 59684472, 60045550, 64335975, 60796555, 61884137, 53710313, 62084654, 62237372, 60376096, 53515719, 50586687, 55341072, 62554659, 49993776, 62084245, 60961466, 61049416, 56360644, 46474426, 62939056, 59986205, 60682593, 51533663, 60459292, 61565293, 58059221, 62148106, 64944278, 60692872, 53879727, 56418580, 59092390, 58278247, 62253755, 54878415, 56133521, 60513469, 57724134, 53586245, 63710488, 63145378, 61509872, 61509872, 61509872, 61509872, 61509872, 61509872, 62849789, 48343857, 43961051, 60363180, 58799486, 58185506, 63072770, 53032586, 57065070, 60567538, 63022629, 52148541, 52148541, 52148541, 52148541, 62737043, 64608068, 64180517, 45617017, 62422644, 61116039, 56174293, 60067164, 55665689, 64079249, 62420902, 50930300, 53500838, 49987673, 60101168, 60101168, 61990429, 63097995, 51891743, 56719867, 64867781, 50475094, 55720464, 61515601, 50539641, 53416833, 63332048, 63332048, 63232732, 60469220, 50968788, 50968788, 60918408, 60838718, 50873484, 60253449, 59434184, 62187263, 65078281, 60365105, 63153471, 61948655, 46704352, 53584246, 59909613, 62439514, 63005606, 62067849, 62067849, 53106369, 61704416, 52677861, 58454157, 59582663, 56810480, 60259836, 60239051, 52241680, 61862614, 56243672, 63166341, 60440292, 61974658, 52455658, 47403634, 55932767, 63396387, 52178922, 47897666, 59139073, 62673238, 60475895, 59510603, 49206550, 50399055, 49675499, 58996451, 56490431, 57631705, 50196608, 62675972, 52570007, 60996754, 57642161, 63793013, 63793013, 56269922, 57736416, 51681243, 63273419]), ('Sklearn', 2, [50968788, 50968788]), ('Hugging Face', 13, [60459292, 64180517, 63232732, 64180606, 58454157, 62772819])]</t>
  </si>
  <si>
    <t>{59139073, 63072770, 62675972, 65078281, 62148106, 55341072, 55720464, 55665689, 61990429, 51891743, 60376096, 56528929, 62554659, 63396387, 63022629, 62425127, 62084654, 49993776, 60101168, 58688056, 50586687, 47897666, 61049416, 62772819, 50475094, 49987673, 62439514, 56269922, 64335975, 57065070, 47403634, 61501555, 62422644, 59684472, 50539641, 50930300, 50196608, 61974658, 61116039, 60918408, 62067849, 53032586, 60796555, 63097995, 50873484, 58454157, 60996754, 62737043, 55762581, 62084245, 64944278, 57642161, 60961466, 46474426, 62237372, 62253755, 60513469, 53106369, 56360644, 59582663, 59434184, 60239051, 62400718, 54878415, 63332048, 50968788, 56174293, 61862614, 43961051, 63232732, 46704352, 61704416, 57736416, 58996451, 60440292, 52677861, 57724134, 61884137, 52455658, 49675499, 60045550, 61948655, 61509872, 62849789, 62187263, 60253449, 52241680, 56418580, 49206550, 63710488, 60459292, 59986205, 58185506, 64180517, 60302123, 48343857, 60365105, 52148541, 60838718, 63153471, 64608068, 53586245, 59510603, 50399055, 61515601, 62673238, 60067164, 51533663, 55932767, 60682593, 58278247, 61565293, 54998898, 63793013, 53584246, 45617017, 58799486, 64180606, 53416833, 63166341, 60692872, 60478862, 54798223, 56133521, 64079249, 52570007, 63145378, 53500838, 59092390, 62420902, 63005606, 60363180, 53879727, 62939056, 56490431, 64867781, 53515719, 63273419, 58059221, 56243672, 57631705, 51681243, 60901344, 60469220, 53710313, 52178922, 59909613, 56810480, 60567538, 58709494, 60475895, 56719867, 60259836}</t>
  </si>
  <si>
    <t>[('Tensorflow', 14), ('Keras', 3), ('PyTorch', 266), ('Sklearn', 2), ('Hugging Face', 13)]</t>
  </si>
  <si>
    <t>https://stackoverflow.com/questions/61049416</t>
  </si>
  <si>
    <t>https://stackoverflow.com/questions/63232732</t>
  </si>
  <si>
    <t>https://stackoverflow.com/questions/64180606</t>
  </si>
  <si>
    <t>https://stackoverflow.com/questions/51533663</t>
  </si>
  <si>
    <t>https://stackoverflow.com/questions/61565293</t>
  </si>
  <si>
    <t>(('core', 'invoke'), ('core', 'invoke'))</t>
  </si>
  <si>
    <t>[('Tensorflow', 9, [45128032, 57606581, 57509111, 61404032, 62837497, 62837497]), ('NLTK', 3, [43469530, 44572834]), ('Keras', 4, [57606581, 57509111]), ('PyTorch', 2, [55488795]), ('Sklearn', 6, [61878551, 62285062, 63319579])]</t>
  </si>
  <si>
    <t>[('Tensorflow', 9), ('NLTK', 3), ('Keras', 4), ('PyTorch', 2), ('Sklearn', 6)]</t>
  </si>
  <si>
    <t>(('__init__', '__init__'),)</t>
  </si>
  <si>
    <t>[('Tensorflow', 39, [61773514, 61121937, 61121937, 61121937, 61121937, 51472307, 48737869, 58968487, 48075842, 51223320, 48477909, 50390640, 57127139, 65025949, 49274151, 61502603, 56961839, 48022041, 60245886, 61737106, 52582563, 52437526, 57207936, 48060769, 45598493, 60582012, 55021614, 50379359, 50379359, 49899581, 60749006, 60749006, 60749006, 60749006, 49245642, 55438811, 55438811, 55438811, 55438811]), ('NLTK', 3, [38666973, 52186716, 62337501]), ('Keras', 5, [64894824, 58968487, 65025949, 60245886, 52437526]), ('PyTorch', 13, [61569612, 63112597, 61701071, 61597583, 62068434, 63521958, 61639900, 63128557, 56086706, 61914525, 62624804, 63692611, 61598164]), ('Sklearn', 8, [45698951, 62717770, 61383287, 63240275, 63240275, 63240275, 63240275, 52007396])]</t>
  </si>
  <si>
    <t>{57207936, 45698951, 61502603, 61597583, 61121937, 61737106, 63112597, 52437526, 51223320, 48022041, 65025949, 45598493, 61914525, 52582563, 62624804, 63521958, 58968487, 49274151, 55021614, 56961839, 56086706, 51472307, 49899581, 48075842, 63692611, 61773514, 49245642, 61569612, 48737869, 60749006, 61701071, 62717770, 62068434, 63240275, 61598164, 48477909, 55438811, 52186716, 38666973, 62337501, 50379359, 61639900, 48060769, 57127139, 52007396, 64894824, 63128557, 50390640, 61383287, 60582012, 60245886}</t>
  </si>
  <si>
    <t>[('Tensorflow', 39), ('NLTK', 3), ('Keras', 5), ('PyTorch', 13), ('Sklearn', 8)]</t>
  </si>
  <si>
    <t>https://stackoverflow.com/questions/52437526</t>
  </si>
  <si>
    <t>https://stackoverflow.com/questions/48075842</t>
  </si>
  <si>
    <t>https://stackoverflow.com/questions/62337501</t>
  </si>
  <si>
    <t>https://stackoverflow.com/questions/48477909</t>
  </si>
  <si>
    <t>https://stackoverflow.com/questions/52186716</t>
  </si>
  <si>
    <t>(('pickle', 'dump'),)</t>
  </si>
  <si>
    <t>[('Tensorflow', 4, [47922435, 64357424, 58558004, 63506620]), ('NLTK', 4, [39266080, 35882637]), ('Keras', 5, [48490411, 58558004, 63506620, 61326144, 46494742]), ('PyTorch', 2, [62688442, 63175154]), ('Sklearn', 5, [58475716, 61916110, 61916110, 48490411, 25301958])]</t>
  </si>
  <si>
    <t>{39266080, 61326144, 47922435, 58475716, 25301958, 48490411, 35882637, 61916110, 64357424, 63175154, 58558004, 46494742, 62688442, 63506620}</t>
  </si>
  <si>
    <t>[('Tensorflow', 4), ('NLTK', 4), ('Keras', 5), ('PyTorch', 2), ('Sklearn', 5)]</t>
  </si>
  <si>
    <t>(('interactiveshell', 'run_code'),)</t>
  </si>
  <si>
    <t>[('Tensorflow', 174, [51625911, 61121937, 61121937, 49476287, 59109436, 41077940, 64999781, 53584580, 55786512, 45047205, 41990876, 60361603, 56585023, 56585023, 49701918, 49701918, 43084137, 47644306, 61812227, 51424835, 48157558, 43990046, 43990046, 43990046, 43990046, 45227229, 47273200, 48461151, 61332608, 44174697, 65155458, 57075956, 51123667, 55406464, 64875082, 42250340, 42250340, 42250340, 42250340, 55481209, 46694252, 64496955, 60937557, 50476182, 42223668, 49053033, 49583830, 49031102, 44890067, 44890067, 61648779, 41374175, 59732495, 47257408, 61349606, 52917486, 44274062, 49372585, 52517298, 49016530, 61135117, 60906283, 47678647, 50911052, 53328826, 42270132, 43535991, 58278454, 61169380, 49683444, 43817501, 47086101, 42741738, 51872592, 35529626, 51734983, 58305206, 47735638, 60077931, 38676668, 61603465, 62428455, 52993992, 61640660, 54998898, 59867929, 42092727, 45061344, 64059981, 47729029, 62680282, 64958298, 55672135, 51046867, 52376692, 59998441, 34001922, 42299378, 42299378, 42299378, 42299378, 60353358, 51822134, 53503889, 52551296, 60375985, 57127626, 60144301, 64339181, 52227910, 47834733, 59427019, 60694015, 51611221, 60434430, 60141916, 53565065, 51960343, 62488073, 43324156, 56304037, 57036446, 55277252, 44873984, 49370642, 61737710, 45059428, 46278107, 44435677, 44435677, 44274618, 55945364, 55945364, 55945364, 57355243, 60026328, 53003208, 40948687, 49864234, 43631662, 43358264, 60005319, 56015575, 41616292, 51388690, 37117798, 45514055, 51456408, 50469878, 62425127, 55895795, 59029836, 54001128, 58924548, 55883985]), ('NLTK', 4, [37096648, 29419379, 16967654, 55120881]), ('Keras', 54, [47973267, 59109436, 47859532, 39091206, 39091206, 55786512, 60361603, 56585023, 56585023, 58309119, 58309119, 44627977, 48157558, 43990046, 43990046, 43990046, 43990046, 47273200, 61332608, 65155458, 57238166, 63697062, 60937557, 45078392, 59732495, 47735205, 61349606, 52533188, 49016530, 60906283, 53328826, 45502673, 58305206, 60077931, 44945949, 58418067, 62680282, 64958298, 58884656, 56131203, 51046867, 52551296, 59427019, 60694015, 60434430, 51960343, 40898914, 40898914, 40898914, 40898914, 60792076, 55413421]), ('PyTorch', 6, [61128428, 54695953, 51097719, 64137429, 57631705, 59378742]), ('Sklearn', 18, [58495721, 45227229, 38242237, 61233485, 49330195, 49330195, 49330195, 49330195, 43535991, 61603465, 55202518, 46372738, 60767758, 52720733, 43353179, 55919914, 49641154, 32632261])]</t>
  </si>
  <si>
    <t>{34001922, 61812227, 58924548, 39091206, 62488073, 44627977, 60767758, 59732495, 55786512, 54695953, 49370642, 49330195, 47086101, 51960343, 43817501, 43990046, 49701918, 44945949, 62425127, 49864234, 43631662, 58884656, 42223668, 58278454, 51822134, 43358264, 59378742, 59109436, 51424835, 64875082, 64059981, 51611221, 43353179, 52720733, 42250340, 47834733, 52376692, 43535991, 51097719, 61332608, 52551296, 56131203, 61603465, 53565065, 47644306, 55945364, 50476182, 57238166, 57036446, 63697062, 60144301, 55413421, 41077940, 58305206, 47678647, 42092727, 38676668, 49476287, 49641154, 53584580, 55277252, 37096648, 57127626, 59427019, 55883985, 49016530, 45502673, 64137429, 49583830, 56015575, 55202518, 62680282, 41990876, 45227229, 44435677, 45061344, 61169380, 61349606, 59998441, 58495721, 61128428, 64339181, 52917486, 61737710, 47273200, 55895795, 57075956, 43324156, 44873984, 60792076, 61135117, 51388690, 59867929, 62428455, 55919914, 60906283, 64496955, 56585023, 47257408, 52227910, 55672135, 45514055, 50911052, 59029836, 60353358, 47859532, 51872592, 61233485, 60937557, 47735638, 64958298, 60141916, 48461151, 40898914, 45059428, 64999781, 37117798, 43084137, 44174697, 49053033, 46694252, 60077931, 54998898, 29419379, 48157558, 45078392, 55481209, 55406464, 65155458, 60361603, 46372738, 47729029, 61648779, 44274062, 61121937, 53503889, 47973267, 58418067, 51456408, 35529626, 41616292, 45047205, 56304037, 47735205, 49372585, 60375985, 52517298, 42270132, 51625911, 53328826, 44274618, 38242237, 49031102, 52533188, 32632261, 51734983, 52993992, 53003208, 60005319, 58309119, 40948687, 51123667, 44890067, 61640660, 51046867, 60026328, 57631705, 46278107, 41374175, 16967654, 54001128, 42741738, 57355243, 55120881, 42299378, 49683444, 50469878, 60434430, 60694015}</t>
  </si>
  <si>
    <t>[('Tensorflow', 174), ('NLTK', 4), ('Keras', 54), ('PyTorch', 6), ('Sklearn', 18)]</t>
  </si>
  <si>
    <t>https://stackoverflow.com/questions/59378742</t>
  </si>
  <si>
    <t>https://stackoverflow.com/questions/64339181</t>
  </si>
  <si>
    <t>https://stackoverflow.com/questions/55481209</t>
  </si>
  <si>
    <t>https://stackoverflow.com/questions/47729029</t>
  </si>
  <si>
    <t>(('cmd', 'run_command'), ('dist', 'run_command'))</t>
  </si>
  <si>
    <t>[('Tensorflow', 11, [63761654, 64698227, 57928097, 60736688, 45265029, 49090915, 49090915]), ('NLTK', 2, [16640002, 16640002]), ('Keras', 2, [45776592, 45776592]), ('PyTorch', 11, [64618079, 50541569, 58956958, 60744928, 59129241, 57957101, 57957101, 59013496]), ('Sklearn', 2, [43857322])]</t>
  </si>
  <si>
    <t>{60744928, 57928097, 16640002, 49090915, 50541569, 45265029, 43857322, 57957101, 60736688, 45776592, 64698227, 63761654, 59013496, 59129241, 58956958, 64618079}</t>
  </si>
  <si>
    <t>[('Tensorflow', 11), ('NLTK', 2), ('Keras', 2), ('PyTorch', 11), ('Sklearn', 2)]</t>
  </si>
  <si>
    <t>https://stackoverflow.com/questions/16640002</t>
  </si>
  <si>
    <t>https://stackoverflow.com/questions/57957101</t>
  </si>
  <si>
    <t>https://stackoverflow.com/questions/59013496</t>
  </si>
  <si>
    <t>https://stackoverflow.com/questions/63761654</t>
  </si>
  <si>
    <t>(('base', '_get_response'),)</t>
  </si>
  <si>
    <t>[('Tensorflow', 6, [59532768, 52365277, 61900877]), ('NLTK', 2, [41503127]), ('Keras', 4, [59532768, 52365277]), ('Sklearn', 2, [58718658])]</t>
  </si>
  <si>
    <t>{59532768, 58718658, 61900877, 41503127, 52365277}</t>
  </si>
  <si>
    <t>[('Tensorflow', 6), ('NLTK', 2), ('Keras', 4), ('Sklearn', 2)]</t>
  </si>
  <si>
    <t>https://stackoverflow.com/questions/59532768</t>
  </si>
  <si>
    <t>https://stackoverflow.com/questions/58718658</t>
  </si>
  <si>
    <t>https://stackoverflow.com/questions/61900877</t>
  </si>
  <si>
    <t>https://stackoverflow.com/questions/41503127</t>
  </si>
  <si>
    <t>https://stackoverflow.com/questions/52365277</t>
  </si>
  <si>
    <t>(('pickle', 'save'), ('pickle', 'save_reduce'), ('pickle', 'save'), ('pickle', 'save_dict'), ('pickle', '_batch_setitems'), ('pickle', 'save'))</t>
  </si>
  <si>
    <t>[('Tensorflow', 2, [58558004]), ('NLTK', 2, [35882637]), ('Keras', 4, [58558004, 61326144]), ('Sklearn', 12, [58475716])]</t>
  </si>
  <si>
    <t>{61326144, 58475716, 58558004, 35882637}</t>
  </si>
  <si>
    <t>[('Tensorflow', 2), ('NLTK', 2), ('Keras', 4), ('Sklearn', 12)]</t>
  </si>
  <si>
    <t>(('setup', 'module'),)</t>
  </si>
  <si>
    <t>[('Tensorflow', 16, [57625960, 64238625, 56034502, 53978372, 63761654, 34321467, 64698227, 60245886, 57928097, 60896576, 60736688, 52920222, 40235642, 49090915, 49090915]), ('Keras', 9, [55151323, 52012667, 49501978, 60245886, 45776592, 45776592, 45776592, 45776592, 40423766]), ('PyTorch', 19, [64618079, 52615296, 50812838, 50541569, 64731400, 60744928, 59129241, 57957101, 57957101, 57957101, 57957101, 64679865, 54274089, 64004745]), ('Sklearn', 22, [44599057, 59081406, 58442374, 46297371, 32531143, 58246435, 39892605, 58935419, 58839645, 43301617, 56510280, 51451435, 51451435, 51451435, 51451435, 43857322, 58298246, 19725139])]</t>
  </si>
  <si>
    <t>{52615296, 50541569, 53978372, 58442374, 58298246, 64731400, 64004745, 44599057, 59129241, 49501978, 46297371, 52920222, 64238625, 57928097, 58246435, 50812838, 54274089, 43857322, 58935419, 51451435, 60736688, 64679865, 34321467, 59081406, 60896576, 56034502, 32531143, 56510280, 45776592, 19725139, 40423766, 55151323, 58839645, 64618079, 60744928, 49090915, 57625960, 57957101, 43301617, 64698227, 63761654, 40235642, 52012667, 39892605, 60245886}</t>
  </si>
  <si>
    <t>[('Tensorflow', 16), ('Keras', 9), ('PyTorch', 19), ('Sklearn', 22)]</t>
  </si>
  <si>
    <t>https://stackoverflow.com/questions/64004745</t>
  </si>
  <si>
    <t>https://stackoverflow.com/questions/60736688</t>
  </si>
  <si>
    <t>https://stackoverflow.com/questions/55151323</t>
  </si>
  <si>
    <t>https://stackoverflow.com/questions/58839645</t>
  </si>
  <si>
    <t>(('request', 'do_open'),)</t>
  </si>
  <si>
    <t>[('Tensorflow', 25, [53413756, 44801494, 55435899, 44933545, 59832388, 57907321, 60255470, 59081201, 60483509, 57475348, 57475348, 57475348, 57475348, 57475348, 57475348, 52690283, 63654489, 48690423]), ('NLTK', 3, [60379822, 38853776]), ('Keras', 14, [53413756, 55435899, 59832388, 60255470, 64081325, 64081325, 64081325, 64081325, 64081325, 64081325, 57475348, 57475348, 57475348, 57475348]), ('PyTorch', 2, [63458498])]</t>
  </si>
  <si>
    <t>{63458498, 59832388, 44933545, 52690283, 64081325, 60255470, 60379822, 63654489, 59081201, 38853776, 57475348, 60483509, 44801494, 48690423, 57907321, 55435899, 53413756}</t>
  </si>
  <si>
    <t>[('Tensorflow', 25), ('NLTK', 3), ('Keras', 14), ('PyTorch', 2)]</t>
  </si>
  <si>
    <t>https://stackoverflow.com/questions/48690423</t>
  </si>
  <si>
    <t>Prof. Max - (Amin)</t>
  </si>
  <si>
    <t>API call</t>
  </si>
  <si>
    <t>(('base', 'fit'),)</t>
  </si>
  <si>
    <t>[('Spark ML', 2, [58622226, 54219826]), ('Tensorflow', 8, [35799198, 50752787, 61146408, 58558004, 38121451, 37516684, 39814364]), ('Keras', 2, [58558004]), ('Sklearn', 93, [54001299, 48646202, 48646202, 48646202, 48646202, 21639685, 52359797, 24714297, 43994505, 45688810, 43729651, 32316336, 39356560, 55195697, 27649083, 47564504, 55529044, 60627615, 36363072, 41880459, 41881086, 49987532, 52132774, 24282900, 35439723, 24879141, 21342831, 58682949, 52600611, 52728119, 30539388, 29670503, 62928611, 38670657, 48070697, 38605888, 23353213, 23353213, 46175773, 24961233, 57549263, 15865016, 20335074, 40514019, 58488247, 52859383, 46398860, 44805449, 40481943, 51552438, 26532165, 43159536, 56105055, 58931234, 31007753, 55625048, 28256553, 33822948, 15521852, 49042340, 27489365, 27489365, 27489365, 27489365, 58036400, 33438061, 35221433, 48003185, 33324652, 34605249, 40203416, 59204031, 59204031, 59204031, 59204031, 52629767, 45325283, 61803264, 54771362, 61244483, 20655287, 24958317, 19030227, 37313015, 29744062, 42164538, 59673487, 35683742, 56444046, 32097392, 51952446, 31062166, 31062166])]</t>
  </si>
  <si>
    <t>{21639685, 31007753, 46175773, 58931234, 24879141, 48070697, 55195697, 54219826, 58558004, 24714297, 48646202, 27649083, 15521852, 38605888, 61244483, 58682949, 55529044, 27489365, 56105055, 29670503, 35439723, 33324652, 21342831, 32097392, 48003185, 52359797, 30539388, 56444046, 39356560, 54001299, 31062166, 40481943, 40203416, 35799198, 60627615, 54771362, 37313015, 58036400, 51552438, 20655287, 15865016, 34605249, 24961233, 19030227, 47564504, 39814364, 62928611, 33822948, 43729651, 61803264, 52629767, 58622226, 50752787, 24282900, 52600611, 61146408, 28256553, 52728119, 42164538, 51952446, 36363072, 38670657, 26532165, 44805449, 55625048, 33438061, 24958317, 23353213, 43994505, 41880459, 37516684, 46398860, 59673487, 35683742, 49042340, 52132774, 32316336, 58488247, 35221433, 29744062, 59204031, 49987532, 57549263, 20335074, 40514019, 45325283, 45688810, 38121451, 43159536, 52859383, 41881086}</t>
  </si>
  <si>
    <t>[('Spark ML', 2), ('Tensorflow', 8), ('Keras', 2), ('Sklearn', 93)]</t>
  </si>
  <si>
    <t>https://stackoverflow.com/questions/38605888</t>
  </si>
  <si>
    <t>https://stackoverflow.com/questions/34605249</t>
  </si>
  <si>
    <t>https://stackoverflow.com/questions/37516684</t>
  </si>
  <si>
    <t>https://stackoverflow.com/questions/55625048</t>
  </si>
  <si>
    <t>https://stackoverflow.com/questions/24958317</t>
  </si>
  <si>
    <t>(('copy', 'deepcopy'), ('copy', '_reconstruct'), ('copy', 'deepcopy'), ('copy', '_deepcopy_dict'), ('copy', 'deepcopy'))</t>
  </si>
  <si>
    <t>[('Tensorflow', 73, [52682671, 44685461, 47484469, 49425056, 49425056, 49425056, 49425056, 48303166, 51064323, 57233539, 52673987, 61454585, 45612978, 44591282, 59362269, 56572586, 44454081]), ('Keras', 47, [52682671, 47484469, 45081204, 49425056, 49425056, 49425056, 49425056, 48303166, 57233539, 52673987, 61454585, 59362269, 56572586, 55157440]), ('Sklearn', 4, [36698912, 59629398])]</t>
  </si>
  <si>
    <t>{49425056, 44454081, 55157440, 51064323, 57233539, 52673987, 36698912, 56572586, 52682671, 45612978, 44591282, 45081204, 47484469, 44685461, 59629398, 61454585, 59362269, 48303166}</t>
  </si>
  <si>
    <t>[('Tensorflow', 73), ('Keras', 47), ('Sklearn', 4)]</t>
  </si>
  <si>
    <t>https://stackoverflow.com/questions/55157440</t>
  </si>
  <si>
    <t>https://stackoverflow.com/questions/47484469</t>
  </si>
  <si>
    <t>(('context', '_Popen'),)</t>
  </si>
  <si>
    <t>[('Tensorflow', 16, [56447556, 60899535, 51316658, 58069259, 51696464, 52014004, 57573540, 61188039, 61188039]), ('Keras', 9, [56447556, 51316658, 51696464, 52014004, 50593538]), ('PyTorch', 23, [58506051, 60684061, 52344834, 50480689, 56123240, 56123240, 63790634, 56866168, 60266256, 63966513]), ('Hugging Face', 2, [62979062])]</t>
  </si>
  <si>
    <t>{50593538, 52344834, 58069259, 60266256, 60684061, 57573540, 63790634, 50480689, 51316658, 63966513, 52014004, 58506051, 56447556, 61188039, 60899535, 51696464, 56123240, 62979062, 56866168}</t>
  </si>
  <si>
    <t>[('Tensorflow', 16), ('Keras', 9), ('PyTorch', 23), ('Hugging Face', 2)]</t>
  </si>
  <si>
    <t>https://stackoverflow.com/questions/58069259</t>
  </si>
  <si>
    <t>https://stackoverflow.com/questions/61188039</t>
  </si>
  <si>
    <t>(('app', 'wsgi_app'),)</t>
  </si>
  <si>
    <t>[('Tensorflow', 25, [53413756, 61751324, 48888271, 53108547, 48787465, 64805010, 54853427, 51919417, 58003475, 62121680, 62465109, 59492586, 62857315, 59254904, 59304261, 46990079, 62837497, 62837497]), ('Keras', 17, [53413756, 48112315, 53108547, 64805010, 62444735, 54853427, 51919417, 58003475, 62465109, 59492586, 50567010, 59304261, 55685479, 62066116]), ('PyTorch', 4, [64608068, 56943494, 62706674]), ('Sklearn', 15, [44523492, 32877365, 54009432, 38594624, 53556524, 58205477, 60369393, 60957084, 56565255, 34569664])]</t>
  </si>
  <si>
    <t>[('Tensorflow', 25), ('Keras', 17), ('PyTorch', 4), ('Sklearn', 15)]</t>
  </si>
  <si>
    <t>(('session', '_do_call'),)</t>
  </si>
  <si>
    <t>[('Tensorflow', 696, [50329855, 54636921, 50694066, 51625911, 60615290, 64668956, 44894883, 51631447, 49476287, 51087747, 53501315, 40651509, 40372026, 46344583, 61824447, 45282297, 49192051, 52522171, 46180019, 64999781, 53584580, 37611479, 63191821, 43245794, 56307656, 47191992, 63590912, 63590912, 63590912, 63590912, 37762210, 45047205, 50366626, 45142977, 55181024, 41990876, 43108211, 48888271, 43158719, 43158719, 50479021, 50006011, 48764716, 52004148, 55772880, 45513114, 56585023, 56585023, 46678066, 49701918, 49701918, 62576422, 43084137, 52032828, 40699607, 61320661, 50733227, 50733227, 50733227, 50733227, 63357387, 52041077, 47305473, 58367519, 58367519, 51212806, 44414381, 47644306, 46910972, 58752552, 57981959, 44876793, 44876793, 44876793, 44876793, 57351918, 57351918, 40639491, 53159251, 46026337, 44346384, 61586429, 57150305, 53072772, 49351616, 52598605, 42315289, 51424835, 48157558, 48260912, 52087985, 43990046, 43990046, 43990046, 43990046, 41294258, 44658819, 49203098, 46326238, 47273200, 49915490, 54841882, 51010312, 51321610, 51321610, 48461151, 37981536, 40943077, 64475275, 48452372, 56333388, 60525257, 46105606, 55150828, 56463580, 45694344, 50937533, 56437502, 39309367, 44174697, 61446844, 49743142, 58048414, 49441748, 56876874, 52306842, 41413582, 62658158, 46161997, 49645151, 49645151, 51035474, 63570972, 57075956, 57715248, 51123667, 48425267, 49377809, 57999985, 53384184, 38080620, 41568721, 56103606, 42542893, 39130553, 64875082, 51310257, 51247229, 51400628, 38243194, 62797243, 54529266, 57406294, 48401628, 45974009, 42798518, 46694252, 51861062, 51861062, 49030273, 49030273, 49030273, 49030273, 58673786, 62466877, 51919417, 55647209, 64216867, 49756909, 61832478, 48550159, 37027762, 45811707, 47047057, 38601938, 42223668, 59006696, 55572782, 48495899, 63012878, 49583830, 49031102, 40429417, 38462666, 60879168, 41557196, 44890067, 44890067, 38028762, 47765595, 50083284, 36390767, 60613538, 41374175, 44221142, 50251878, 57386192, 46479008, 41618564, 51658685, 47257408, 41958096, 52917486, 58117763, 58117763, 40659648, 41414867, 44274062, 49372585, 58189394, 57192931, 52747405, 52517298, 55248631, 49016530, 39022374, 57844580, 52392502, 38838456, 38838456, 51616492, 48186569, 47678647, 49237607, 40967761, 50876996, 51387027, 50911052, 62847255, 48347728, 48347728, 48347728, 48347728, 53151522, 43748788, 50052999, 50052999, 58278454, 63511960, 57193474, 57193474, 57193474, 57193474, 59790342, 49691315, 49683444, 50744505, 43817501, 57357266, 56983581, 44354940, 43909296, 43768498, 42741738, 47464272, 55369289, 47903504, 45747890, 45986970, 49631109, 47609938, 51626510, 40955168, 62315856, 57846223, 49364933, 49295915, 60142707, 51872592, 47163097, 47163097, 35529626, 48904313, 50080721, 59653659, 51734983, 48054820, 49573784, 38283220, 47735638, 37252600, 60077931, 44725860, 40012599, 52143856, 48986403, 58535392, 43061664, 42822844, 52993992, 48648240, 58841436, 62075321, 49894211, 48442743, 49630269, 40823419, 54998898, 40642663, 46164791, 59021156, 47340607, 47441775, 48496579, 59867929, 42092727, 63234932, 45061344, 38173580, 38173580, 38173580, 38173580, 55350010, 53688367, 57420998, 64059981, 44581910, 41397297, 43875270, 64659630, 44196766, 42260167, 55672135, 40143019, 43089598, 45598697, 46996670, 43493193, 57293848, 48910683, 53981359, 63265593, 49915179, 47743936, 45354025, 42618861, 40443024, 49777762, 50321139, 42450246, 46990079, 46222782, 44404375, 59052686, 51046867, 43546136, 52376692, 49249646, 42771882, 59998441, 50317335, 55705161, 57950746, 44039735, 45340817, 42307908, 38881918, 41818654, 39435341, 43983528, 62160602, 51822134, 52551296, 59570956, 59570956, 49500495, 56934083, 36631868, 46353219, 43647264, 57127626, 40328751, 52227910, 65097944, 47834733, 38563173, 52357542, 39952592, 39952592, 39952592, 39952592, 45043377, 51611221, 49437216, 39947484, 44306860, 48869256, 50789709, 64963410, 56608850, 39544926, 53565065, 41992132, 45098117, 46023984, 47918681, 62488073, 43324156, 44181783, 60621378, 56304037, 57036446, 36666331, 58938886, 48050927, 44762532, 46525371, 56682231, 49117914, 56931078, 56931078, 58189854, 47040860, 52365526, 55221065, 51110780, 43010339, 43010339, 43010339, 43010339, 43010339, 43010339, 44873984, 45500844, 39076388, 49370642, 61737710, 45059428, 63235880, 63235880, 46278107, 41073989, 61976955, 63543159, 53953160, 41138873, 44435677, 44435677, 44435677, 44435677, 48142860, 48115671, 44274618, 55945364, 55945364, 55945364, 60127537, 42832083, 48725179, 54539098, 53003208, 51368119, 57421185, 48707238, 36884947, 36884947, 40948687, 39275641, 49864234, 43631662, 49093535, 64652834, 39129773, 51050053, 41526858, 43057341, 58059119, 59620616, 41616292, 43435077, 60656813, 38110096, 40854831, 53662521, 37117798, 42488615, 62601746, 58797155, 59205914, 65047996, 52307356, 39957815, 51456408, 46746249, 61035056, 51484338, 50469878, 48385868, 62425127, 49419504, 55895795, 43121525, 41626542, 41513973, 51530592, 43480186, 54001128, 40386921, 37017751, 46210291, 51406206, 54902024, 41534866, 55883985]), ('NLTK', 3, [50694066, 44306860]), ('Keras', 106, [54636921, 60615290, 50564928, 46344583, 49192051, 52522171, 54892820, 50366626, 43158719, 43158719, 50479021, 50006011, 48764716, 52004148, 55772880, 40818579, 40818579, 40818579, 40818579, 56585023, 56585023, 47305473, 58367519, 58367519, 61586429, 57150305, 49351616, 42315289, 48157558, 43990046, 43990046, 43990046, 43990046, 53649875, 47273200, 45694344, 50937533, 49743142, 58048414, 49441748, 56876874, 52306842, 49645151, 49645151, 51035474, 63570972, 49377809, 57999985, 57406294, 51861062, 51861062, 51919417, 47047057, 45078392, 50083284, 60613538, 46479008, 47735205, 49016530, 59074461, 45502673, 57193474, 57193474, 57193474, 57193474, 44163891, 57846223, 49573784, 60077931, 58535392, 46164791, 59021156, 63234932, 55350010, 58418067, 50321139, 51046867, 41818654, 62160602, 52551296, 43647264, 41993837, 56931078, 56931078, 60792076, 58059119])]</t>
  </si>
  <si>
    <t>{63012878, 50317335, 56983581, 58189854, 50006011, 62425127, 53688367, 48648240, 46678066, 42223668, 39309367, 46161997, 47609938, 56608850, 47765595, 39544926, 50251878, 40642663, 38080620, 48904313, 51247229, 44658819, 64475275, 45340817, 55945364, 37017751, 50366626, 50733227, 40143019, 64659630, 53981359, 43909296, 42092727, 38838456, 51368119, 43057341, 39952592, 55883985, 45502673, 41414867, 42832083, 52365526, 65097944, 56463580, 44435677, 43245794, 59998441, 55150828, 57075956, 50329855, 44873984, 48550159, 54892820, 62847255, 44181783, 59205914, 43647264, 48986403, 43010339, 55572782, 60127537, 48425267, 60879168, 42307908, 49500495, 48910683, 58841436, 47040860, 64999781, 43084137, 40386921, 58059119, 54636921, 61976955, 51087747, 46344583, 44274062, 47047057, 51456408, 45513114, 43061664, 56304037, 52357542, 47735205, 44306860, 45500844, 41294258, 52517298, 62075321, 51734983, 63357387, 48888271, 57846223, 41568721, 51046867, 36884947, 53649875, 46326238, 41374175, 57192931, 45974009, 63590912, 51212806, 48142860, 51626510, 49377809, 62601746, 54841882, 57950746, 43817501, 41818654, 49437216, 48054820, 39076388, 49295915, 57715248, 61035056, 52392502, 58278454, 51919417, 60621378, 50876996, 64875082, 64059981, 48347728, 57999985, 60615290, 58673786, 40823419, 38881918, 53953160, 46746249, 59052686, 51387027, 44894883, 43983528, 39129773, 43768498, 49691315, 56103606, 41138873, 61446844, 49476287, 40659648, 53584580, 60525257, 57127626, 41958096, 44221142, 49117914, 41990876, 51616492, 49756909, 61737710, 48050927, 40651509, 55350010, 43324156, 56437502, 46990079, 47305473, 56931078, 51010312, 51321610, 59570956, 63191821, 47903504, 48452372, 59867929, 42488615, 44163891, 40012599, 46164791, 63265593, 53662521, 62466877, 56585023, 49894211, 46353219, 55221065, 51872592, 64963410, 57406294, 47735638, 54539098, 51530592, 57150305, 57844580, 63234932, 43121525, 48157558, 38243194, 51110780, 53072772, 38173580, 38110096, 58418067, 52306842, 35529626, 44196766, 49093535, 60613538, 41616292, 41626542, 44274618, 46525371, 49351616, 45142977, 47743936, 43875270, 53003208, 41413582, 40948687, 50080721, 57357266, 49441748, 36666331, 55647209, 49683444, 41513973, 50469878, 53384184, 45282297, 44876793, 61586429, 57193474, 40639491, 46105606, 57981959, 59790342, 44346384, 44581910, 57293848, 63570972, 49701918, 43990046, 45354025, 43631662, 41397297, 49630269, 47340607, 43435077, 56333388, 39435341, 49777762, 58797155, 49192051, 60142707, 52376692, 39275641, 43480186, 49030273, 41618564, 45098117, 52747405, 40443024, 45986970, 37762210, 60656813, 52087985, 47678647, 50744505, 52522171, 42822844, 48725179, 46996670, 43158719, 57420998, 48186569, 38462666, 41557196, 57386192, 38601938, 48401628, 39947484, 45061344, 52917486, 47273200, 49419504, 54529266, 46210291, 59620616, 54902024, 60792076, 48495899, 64668956, 61832478, 40955168, 49743142, 49915179, 40854831, 46023984, 52004148, 39957815, 52032828, 36631868, 41073989, 42450246, 55672135, 50789709, 62315856, 51035474, 53159251, 51631447, 48461151, 37981536, 45059428, 38563173, 44174697, 49249646, 52041077, 48442743, 44354940, 51406206, 57421185, 53501315, 45694344, 41534866, 63511960, 52307356, 44762532, 45047205, 49372585, 42771882, 44414381, 43748788, 42798518, 39130553, 62797243, 65047996, 46222782, 61824447, 51123667, 50083284, 61320661, 38028762, 46278107, 58535392, 40943077, 54001128, 37252600, 46910972, 58938886, 62488073, 49370642, 43546136, 42315289, 59653659, 58367519, 64652834, 58752552, 49864234, 40328751, 51822134, 44039735, 51424835, 51050053, 51861062, 55369289, 55705161, 41526858, 40967761, 58189394, 51611221, 47918681, 49645151, 46026337, 49915490, 44725860, 49237607, 47834733, 62658158, 41993837, 52551296, 58117763, 53565065, 47644306, 44404375, 57036446, 46479008, 48707238, 51310257, 45747890, 46180019, 45043377, 51484338, 50937533, 43089598, 56934083, 42260167, 55772880, 49016530, 49583830, 40699607, 47163097, 62160602, 55181024, 59006696, 57351918, 52143856, 50321139, 55895795, 55248631, 56682231, 53151522, 64216867, 62576422, 39022374, 63235880, 48764716, 42542893, 48260912, 40372026, 47257408, 50564928, 52227910, 43493193, 56876874, 50911052, 52598605, 48385868, 47464272, 59021156, 37117798, 40429417, 60077931, 46694252, 36390767, 47441775, 54998898, 43108211, 63543159, 45078392, 49631109, 50052999, 48869256, 40818579, 49573784, 49203098, 59074461, 58048414, 50479021, 50694066, 37027762, 51400628, 51625911, 47191992, 51658685, 49031102, 48496579, 41992132, 49364933, 56307656, 52993992, 44890067, 38283220, 37611479, 48115671, 45598697, 42741738, 42618861, 45811707}</t>
  </si>
  <si>
    <t>[('Tensorflow', 696), ('NLTK', 3), ('Keras', 106)]</t>
  </si>
  <si>
    <t>https://stackoverflow.com/questions/47040860</t>
  </si>
  <si>
    <t>https://stackoverflow.com/questions/53003208</t>
  </si>
  <si>
    <t>https://stackoverflow.com/questions/51050053</t>
  </si>
  <si>
    <t>https://stackoverflow.com/questions/43748788</t>
  </si>
  <si>
    <t>https://stackoverflow.com/questions/40943077</t>
  </si>
  <si>
    <t>(('process', 'start'), ('context', '_Popen'), ('context', '_Popen'))</t>
  </si>
  <si>
    <t>[('Tensorflow', 4, [60899535, 51316658, 51696464, 57573540]), ('Keras', 2, [51316658, 51696464]), ('PyTorch', 8, [58506051, 60684061, 50480689, 56123240, 56123240, 63790634, 56866168, 63966513])]</t>
  </si>
  <si>
    <t>{58506051, 57573540, 56123240, 63790634, 60899535, 51696464, 50480689, 51316658, 63966513, 56866168, 60684061}</t>
  </si>
  <si>
    <t>[('Tensorflow', 4), ('Keras', 2), ('PyTorch', 8)]</t>
  </si>
  <si>
    <t>https://stackoverflow.com/questions/57573540</t>
  </si>
  <si>
    <t>https://stackoverflow.com/questions/63966513</t>
  </si>
  <si>
    <t>(('socket', 'create_connection'),)</t>
  </si>
  <si>
    <t>[('Tensorflow', 6, [53413756, 44801494, 44933545, 45228031, 57475348, 57475348]), ('Keras', 3, [53413756, 57475348, 57475348]), ('PyTorch', 2, [63458498])]</t>
  </si>
  <si>
    <t>{63458498, 44933545, 57475348, 44801494, 53413756, 45228031}</t>
  </si>
  <si>
    <t>[('Tensorflow', 6), ('Keras', 3), ('PyTorch', 2)]</t>
  </si>
  <si>
    <t>https://stackoverflow.com/questions/63458498</t>
  </si>
  <si>
    <t>https://stackoverflow.com/questions/53413756</t>
  </si>
  <si>
    <t>[('Tensorflow', 9, [59932666, 62717722, 46619869, 62721490, 48303166, 59333544, 58317976, 43904731]), ('Keras', 17, [58395934, 62717722, 46619869, 63305459, 48303166, 61292125, 56865740, 41796618, 58927172, 59333544, 53938687, 54272744, 44220446, 41484580, 53707513, 54414337]), ('Sklearn', 125, [63428743, 56174456, 56174456, 56174456, 56174456, 61415039, 51154180, 58248437, 52359797, 43864800, 43864800, 59131522, 59932666, 55090337, 62520099, 39459006, 39356560, 58395934, 37632550, 54723168, 62717722, 37014996, 43176916, 47564903, 63305459, 62721490, 55302500, 63890583, 36873082, 46105015, 57498267, 62891735, 53345375, 43689716, 52661363, 57179394, 43925714, 59466597, 54245923, 47270934, 59556305, 56865740, 41796618, 48173153, 38574222, 52338532, 64671488, 39187875, 43255057, 52859383, 38711932, 50023892, 34221712, 44131323, 40508119, 52055658, 54028667, 50515476, 61373393, 61373393, 61373393, 61373393, 58317976, 58833393, 45318784, 46309539, 53938687, 51172889, 65164203, 63023624, 54272744, 55953284, 64116586, 35998112, 54201162, 60248668, 60946059, 51402663, 54450453, 43904731, 59945342, 56123625, 46105816, 39933633, 39830848, 50010065, 43211239, 49566157, 52629767, 57190958, 45325283, 47527330, 43167288, 50612523, 64884238, 41472015, 62510977, 45723699, 54309239, 54309239, 59629398, 61484786, 38263933, 52586531, 42072721, 50523930, 63979458, 61404404, 62651998, 48211590, 46054644, 46054644, 46054644, 46054644, 40274904, 43308042, 61922885, 48373710, 51142308])]</t>
  </si>
  <si>
    <t>{54414337, 63023624, 41796618, 43308042, 64884238, 41472015, 50515476, 47270934, 51172889, 44220446, 54245923, 52586531, 37632550, 57190958, 45723699, 43167288, 48303166, 58927172, 61922885, 60248668, 61292125, 62651998, 53345375, 54723168, 48173153, 47564903, 52055658, 52661363, 52359797, 38711932, 38263933, 61415039, 45318784, 59131522, 48211590, 63428743, 60946059, 38574222, 39356560, 34221712, 42072721, 63890583, 58317976, 57498267, 55090337, 46309539, 51142308, 39459006, 39933633, 43925714, 62891735, 40508119, 46105816, 43904731, 46619869, 43864800, 54272744, 56123625, 61484786, 63305459, 43689716, 58248437, 61404404, 46054644, 53707513, 64671488, 57179394, 51154180, 52629767, 43255057, 54450453, 62717722, 50523930, 58395934, 62520099, 41484580, 50612523, 39830848, 54201162, 59629398, 55302500, 59466597, 52338532, 64116586, 54309239, 56174456, 36873082, 54028667, 59945342, 62510977, 55953284, 35998112, 47527330, 39187875, 51402663, 59333544, 65164203, 46105015, 63979458, 56865740, 49566157, 48373710, 59556305, 62721490, 61373393, 37014996, 43176916, 50023892, 50010065, 40274904, 45325283, 43211239, 58833393, 52859383, 59932666, 44131323, 53938687}</t>
  </si>
  <si>
    <t>[('Tensorflow', 9), ('Keras', 17), ('Sklearn', 125)]</t>
  </si>
  <si>
    <t>https://stackoverflow.com/questions/43904731</t>
  </si>
  <si>
    <t>(('sitecustomize', 'runfile'), ('sitecustomize', 'execfile'))</t>
  </si>
  <si>
    <t>[('Tensorflow', 28, [40755024, 46253823, 37762210, 44496325, 37568980, 38243194, 44034624, 36990115, 37728597, 55553027, 41375651, 42092727, 45061344, 44196766, 47874461, 48554712, 51372223, 45500844, 44149093, 44274618, 46851990, 46851990, 35628221, 51388690, 44377546]), ('Keras', 7, [40755024, 44023976, 44034624, 55553027, 44003285, 44003285, 41375651]), ('Sklearn', 10, [50953127, 37681953, 50531995, 29753850, 55661668, 45289793, 51245311, 46559634, 49641154])]</t>
  </si>
  <si>
    <t>{55553027, 51245311, 51388690, 46559634, 46851990, 50531995, 47874461, 44196766, 37681953, 37762210, 36990115, 41375651, 50953127, 44023976, 45500844, 42092727, 44274618, 35628221, 51372223, 44034624, 45289793, 49641154, 44496325, 44377546, 40755024, 37568980, 37728597, 44003285, 48554712, 45061344, 55661668, 44149093, 29753850, 38243194, 46253823}</t>
  </si>
  <si>
    <t>[('Tensorflow', 28), ('Keras', 7), ('Sklearn', 10)]</t>
  </si>
  <si>
    <t>https://stackoverflow.com/questions/50531995</t>
  </si>
  <si>
    <t>https://stackoverflow.com/questions/42092727</t>
  </si>
  <si>
    <t>https://stackoverflow.com/questions/37728597</t>
  </si>
  <si>
    <t>https://stackoverflow.com/questions/40755024</t>
  </si>
  <si>
    <t>https://stackoverflow.com/questions/37568980</t>
  </si>
  <si>
    <t>(('op_def_library', '_apply_op_helper'),)</t>
  </si>
  <si>
    <t>[('Tensorflow', 323, [56707063, 50694066, 51625911, 64668956, 51087747, 53501315, 47615041, 64999781, 53584580, 56289270, 51708373, 56307656, 60646444, 60646444, 48819561, 61920569, 58894472, 63968316, 61751324, 48888271, 58940568, 51139028, 52614606, 52614606, 54707880, 48764716, 63776727, 60327453, 54839184, 56585023, 56585023, 59825630, 49767233, 46678066, 49701918, 49701918, 62576422, 50733227, 50733227, 50733227, 50733227, 59223142, 47305473, 58367519, 58367519, 59858677, 56386913, 56386913, 57981959, 53159251, 58677736, 57150305, 50138891, 53072772, 50317073, 50171872, 52598605, 60600230, 56133254, 64182501, 48260912, 49845113, 61543081, 49203098, 52595477, 47273200, 49915490, 54841882, 60390340, 51010312, 51321610, 51321610, 57851136, 48461151, 56333388, 60525257, 53855994, 60948958, 55150828, 56463580, 50937533, 61446844, 48889769, 49441748, 55823850, 53306907, 55691289, 48903689, 48903689, 51035474, 47960249, 57075956, 51123667, 48425267, 52365277, 57780053, 55650121, 53922231, 55406464, 60309753, 48577372, 56103606, 52515273, 57561944, 64875082, 59823495, 59360907, 51221958, 53999583, 51400628, 47841879, 62466877, 47254265, 55647209, 52085617, 48550159, 62454388, 50670208, 51403577, 49583830, 49338837, 47765595, 60613538, 59210074, 50251878, 53644792, 53999738, 52917486, 54743672, 48852907, 52517298, 55248631, 49016530, 57844580, 49237607, 52142035, 51955693, 51955693, 51955693, 51387027, 50911052, 48347728, 48347728, 48347728, 48347728, 53328826, 51371276, 53151522, 58273615, 50975255, 48405386, 48679622, 50052999, 50052999, 50052999, 50052999, 58278454, 63197540, 49683444, 54837579, 57043808, 61982617, 61982617, 57617294, 50771636, 55369289, 47903504, 48494356, 50825248, 59113341, 51626510, 58261348, 60930920, 49364933, 49295915, 60142707, 58676498, 54806437, 52720886, 51734983, 59141956, 59141956, 48054820, 50925783, 49573784, 55232544, 60077931, 51814224, 54190053, 52993992, 48648240, 49894211, 48127701, 48447149, 52139076, 47340607, 48496579, 59867929, 61796296, 55350010, 51392603, 51392603, 64059981, 51353522, 51990034, 55672135, 54137493, 56307568, 47743936, 54262380, 60597790, 63009792, 53613984, 60733109, 51046867, 50331668, 52376692, 49249646, 59599685, 50026460, 50317335, 48303854, 49252933, 63414587, 51822134, 53503889, 52551296, 56062971, 57127626, 52227910, 47834733, 59427019, 52357542, 51611221, 52711895, 53921537, 54112504, 51492312, 50789709, 53565065, 62488073, 56304037, 49570334, 48050927, 49487158, 58956352, 52365526, 51110780, 49370642, 61737710, 63235880, 63235880, 63543159, 48142860, 55945364, 55945364, 55945364, 60127537, 56772852, 55837588, 48910253, 54539098, 53003208, 51368119, 57421185, 50707857, 53828895, 49093535, 64652834, 51050053, 61887659, 56015575, 59620616, 51388690, 60656813, 63555253, 53662521, 62601746, 58797155, 59205914, 50936396, 65047996, 52307356, 59997686, 51484338, 50469878, 48385868, 50889192, 55895795, 54001128, 49083984, 54908612, 49200392, 51406206, 54902024, 54960120]), ('Keras', 84, [57190848, 57190848, 56289270, 60646444, 60646444, 48819561, 61920569, 58894472, 48764716, 60327453, 54839184, 56585023, 56585023, 59825630, 59223142, 47305473, 58367519, 58367519, 56386913, 56386913, 51746179, 57150305, 50138891, 59134773, 56133254, 64182501, 61543081, 52595477, 47273200, 53855994, 50937533, 49441748, 55691289, 48903689, 48903689, 51035474, 52365277, 57780053, 55650121, 59360907, 51403577, 60613538, 52533188, 49016530, 59074461, 53328826, 48482483, 57043808, 61982617, 61982617, 50825248, 59113341, 56302243, 58261348, 54806437, 58667499, 49573784, 55232544, 60077931, 51814224, 48447149, 61796296, 55350010, 58418067, 51990034, 60187008, 60597790, 63009792, 53613984, 60733109, 51046867, 59599685, 63414587, 52551296, 56062971, 59427019, 58956352, 60792076]), ('Sklearn', 2, [51392603, 51392603])]</t>
  </si>
  <si>
    <t>{63009792, 57981959, 48903689, 62488073, 48142860, 51626510, 51990034, 49370642, 50331668, 62601746, 50975255, 50317335, 55691289, 54841882, 53306907, 61751324, 60327453, 49701918, 58367519, 50825248, 55232544, 60597790, 49570334, 48054820, 64652834, 60792076, 49295915, 60646444, 48648240, 46678066, 58278454, 51822134, 63968316, 47340607, 58956352, 47615041, 52139076, 49252933, 51050053, 55369289, 64875082, 56333388, 64059981, 50936396, 48347728, 49083984, 51611221, 47841879, 47765595, 51392603, 49915490, 58797155, 59223142, 50251878, 49237607, 54262380, 47834733, 60142707, 62454388, 52376692, 54743672, 53999738, 50670208, 52551296, 56133254, 58894472, 53565065, 59360907, 51387027, 55945364, 54137493, 58940568, 56302243, 54707880, 61543081, 50733227, 61887659, 48447149, 60656813, 51484338, 48482483, 50771636, 60733109, 56103606, 51368119, 63555253, 47960249, 61446844, 50937533, 53584580, 54908612, 48679622, 60525257, 57127626, 59427019, 49016530, 48127701, 49583830, 50925783, 52365526, 56015575, 54960120, 56463580, 64182501, 51492312, 55150828, 52917486, 48303854, 47273200, 48050927, 61737710, 55895795, 57075956, 59858677, 52720886, 55248631, 54112504, 60309753, 53855994, 47254265, 55350010, 56772852, 57851136, 47305473, 53921537, 51010312, 59620616, 51321610, 50138891, 51371276, 49200392, 54902024, 48550159, 47903504, 50317073, 58676498, 51388690, 48494356, 52595477, 59867929, 59205914, 64668956, 53828895, 53151522, 62576422, 63235880, 48764716, 48260912, 60127537, 48425267, 59134773, 49487158, 61920569, 51403577, 63414587, 53662521, 62466877, 56585023, 49767233, 49894211, 59141956, 59599685, 52227910, 55672135, 55650121, 54837579, 50911052, 52598605, 50789709, 58273615, 51814224, 48385868, 51035474, 53159251, 57780053, 57561944, 59210074, 54539098, 48577372, 48461151, 57043808, 56386913, 57150305, 57844580, 64999781, 63197540, 58261348, 60930920, 48819561, 60077931, 49249646, 56307568, 52085617, 63543159, 49845113, 51110780, 59113341, 51406206, 55406464, 57421185, 60187008, 51087747, 53501315, 53072772, 51746179, 59823495, 50052999, 48405386, 57617294, 54839184, 53503889, 50707857, 58418067, 55837588, 49573784, 61982617, 49203098, 52307356, 59074461, 49093535, 53613984, 60613538, 54806437, 60600230, 52357542, 56304037, 48889769, 48852907, 48910253, 50694066, 52517298, 51400628, 51353522, 51625911, 53922231, 53328826, 65047996, 47743936, 57190848, 48496579, 60390340, 49364933, 51221958, 51734983, 56307656, 52515273, 52993992, 61796296, 53003208, 52533188, 52614606, 48888271, 51123667, 51139028, 51708373, 49441748, 63776727, 49338837, 52142035, 51046867, 52711895, 50026460, 52365277, 59825630, 60948958, 50171872, 53999583, 54190053, 58677736, 55647209, 55823850, 50889192, 54001128, 51955693, 58667499, 49683444, 56289270, 56707063, 53644792, 59997686, 50469878, 56062971}</t>
  </si>
  <si>
    <t>[('Tensorflow', 323), ('Keras', 84), ('Sklearn', 2)]</t>
  </si>
  <si>
    <t>https://stackoverflow.com/questions/56333388</t>
  </si>
  <si>
    <t>https://stackoverflow.com/questions/50138891</t>
  </si>
  <si>
    <t>https://stackoverflow.com/questions/52307356</t>
  </si>
  <si>
    <t>https://stackoverflow.com/questions/55406464</t>
  </si>
  <si>
    <t>https://stackoverflow.com/questions/50052999</t>
  </si>
  <si>
    <t>helper operations</t>
  </si>
  <si>
    <t>data wrapper</t>
  </si>
  <si>
    <t>data operation</t>
  </si>
  <si>
    <t>https://android.googlesource.com/platform/external/tensorflow/+/a17c23f99c540362cc50d9f1e04365704d3514e5/tensorflow/python/framework/op_def_library.py</t>
  </si>
  <si>
    <t>(('__init__', 'module'), ('add_newdocs', 'module'), ('__init__', 'module'), ('type_check', 'module'), ('__init__', 'module'))</t>
  </si>
  <si>
    <t>[('Tensorflow', 8, [47175128, 47175128, 47175128, 47175128, 39446543, 43879119, 43879119, 38922849]), ('NLTK', 4, [12317279, 20380716, 49143626, 45798590]), ('Sklearn', 2, [52792692, 49143626])]</t>
  </si>
  <si>
    <t>{38922849, 49143626, 20380716, 43879119, 39446543, 52792692, 47175128, 45798590, 12317279}</t>
  </si>
  <si>
    <t>[('Tensorflow', 8), ('NLTK', 4), ('Sklearn', 2)]</t>
  </si>
  <si>
    <t>https://stackoverflow.com/questions/49143626</t>
  </si>
  <si>
    <t>https://stackoverflow.com/questions/39446543</t>
  </si>
  <si>
    <t>https://stackoverflow.com/questions/47175128</t>
  </si>
  <si>
    <t>(('__init__', '__getattr__'), ('__init__', '_load'), ('__init__', 'import_module'), ('__init__', 'module'))</t>
  </si>
  <si>
    <t>[('Tensorflow', 103, [61121937, 61121937, 63736368, 61007457, 61308343, 59919582, 60884699, 60399413, 60597787, 58184299, 58184299, 61812227, 59593972, 59757089, 61774445, 60983141, 60983141, 61071085, 59673125, 62013721, 61332608, 59995456, 65155458, 60448067, 60075919, 59501673, 59501673, 58366169, 60937557, 61063190, 61172051, 61648779, 60711103, 62295138, 57275893, 61463273, 59847919, 61214015, 61564421, 60395932, 59042324, 59042324, 61169380, 62308262, 58511167, 61086705, 58401327, 60681148, 61603465, 62428455, 61640660, 60871774, 59681453, 59707400, 60582012, 58817026, 64194283, 60146825, 60182306, 64339181, 60694015, 60141916, 60044577, 59372863, 61584446, 61013120, 60005319, 58829887, 60319768, 60029821, 60277945, 59029836, 59693201]), ('Keras', 15, [61332608, 65155458, 63697062, 60937557, 57275893, 59847919, 60694015]), ('Sklearn', 2, [61603465])]</t>
  </si>
  <si>
    <t>{61332608, 61013120, 65155458, 61812227, 58817026, 61564421, 59707400, 61603465, 60146825, 61648779, 60075919, 61121937, 59693201, 59042324, 61063190, 60319768, 62013721, 60597787, 60395932, 59757089, 60182306, 60044577, 59673125, 62308262, 62428455, 63697062, 59681453, 58401327, 63736368, 60399413, 61308343, 60277945, 60681148, 61584446, 60711103, 59995456, 61214015, 58511167, 60448067, 59372863, 58829887, 60005319, 59029836, 61172051, 61640660, 60937557, 58366169, 60884699, 60141916, 59919582, 60871774, 61007457, 62295138, 61169380, 60983141, 59501673, 61463273, 58184299, 64194283, 61774445, 61071085, 59847919, 64339181, 61086705, 59593972, 57275893, 60582012, 60029821, 60694015}</t>
  </si>
  <si>
    <t>[('Tensorflow', 103), ('Keras', 15), ('Sklearn', 2)]</t>
  </si>
  <si>
    <t>https://stackoverflow.com/questions/60075919</t>
  </si>
  <si>
    <t>https://stackoverflow.com/questions/60277945</t>
  </si>
  <si>
    <t>https://stackoverflow.com/questions/61169380</t>
  </si>
  <si>
    <t>https://stackoverflow.com/questions/60141916</t>
  </si>
  <si>
    <t>https://stackoverflow.com/questions/60871774</t>
  </si>
  <si>
    <t>(('app', 'wsgi_app'), ('app', 'full_dispatch_request'), ('app', 'handle_user_exception'))</t>
  </si>
  <si>
    <t>[('Tensorflow', 15, [53413756, 48787465, 64805010, 54853427, 51919417, 58003475, 62121680, 62465109, 62857315, 59254904, 59304261, 46990079, 62837497, 62837497]), ('Keras', 13, [53413756, 48112315, 64805010, 62444735, 54853427, 51919417, 58003475, 62465109, 50567010, 59304261, 55685479, 62066116]), ('Sklearn', 9, [44523492, 32877365, 54009432, 38594624, 53556524, 58205477, 60369393, 60957084, 56565255])]</t>
  </si>
  <si>
    <t>{56565255, 48787465, 64805010, 58003475, 60957084, 58205477, 53556524, 54853427, 32877365, 51919417, 48112315, 62444735, 38594624, 62066116, 59304261, 62121680, 62465109, 54009432, 50567010, 62857315, 44523492, 55685479, 60369393, 59254904, 62837497, 53413756, 46990079}</t>
  </si>
  <si>
    <t>[('Tensorflow', 15), ('Keras', 13), ('Sklearn', 9)]</t>
  </si>
  <si>
    <t>https://stackoverflow.com/questions/58003475</t>
  </si>
  <si>
    <t>https://stackoverflow.com/questions/38594624</t>
  </si>
  <si>
    <t>(('__init__', 'inner'),)</t>
  </si>
  <si>
    <t>[('Tensorflow', 8, [59504009, 56708306, 56449413, 60894506, 59465457, 55156526, 59833009, 64788453]), ('Keras', 4, [53651138, 56708306, 60894506, 47829428]), ('Sklearn', 9, [51037737, 55415891, 45780449, 40998774, 45124476, 55978750, 38225948, 37960302, 64472945])]</t>
  </si>
  <si>
    <t>{56449413, 59504009, 38225948, 51037737, 60894506, 55156526, 59833009, 47829428, 53651138, 56708306, 55415891, 45780449, 64788453, 37960302, 59465457, 64472945, 40998774, 45124476, 55978750}</t>
  </si>
  <si>
    <t>[('Tensorflow', 8), ('Keras', 4), ('Sklearn', 9)]</t>
  </si>
  <si>
    <t>https://stackoverflow.com/questions/38225948</t>
  </si>
  <si>
    <t>https://stackoverflow.com/questions/53651138</t>
  </si>
  <si>
    <t>https://stackoverflow.com/questions/37960302</t>
  </si>
  <si>
    <t>(('series', '__getitem__'), ('base', 'get_value'))</t>
  </si>
  <si>
    <t>[('Tensorflow', 8, [61102728, 62876780, 62876780, 62876780, 62876780, 63848250]), ('Keras', 10, [61102728, 62876780, 62876780, 62876780, 62876780, 47491098, 55927071, 54811072]), ('Sklearn', 4, [59258479, 38386694, 60693829, 51287821])]</t>
  </si>
  <si>
    <t>{54811072, 47491098, 60693829, 38386694, 61102728, 62876780, 51287821, 59258479, 63848250, 55927071}</t>
  </si>
  <si>
    <t>[('Tensorflow', 8), ('Keras', 10), ('Sklearn', 4)]</t>
  </si>
  <si>
    <t>https://stackoverflow.com/questions/47491098</t>
  </si>
  <si>
    <t>https://stackoverflow.com/questions/61102728</t>
  </si>
  <si>
    <t>[('Tensorflow', 5, [46619869, 48303166, 59556100, 59333544, 43904731]), ('Keras', 8, [46619869, 48303166, 59556100, 61292125, 41796618, 58927172, 59333544, 54414337]), ('Sklearn', 31, [43864800, 43864800, 43864800, 43864800, 52999018, 54723168, 55302500, 63890583, 43689716, 43925714, 54245923, 41796618, 50656471, 46374587, 44131323, 50045558, 40508119, 52055658, 45318784, 46309539, 63647178, 54450453, 43904731, 59945342, 56123625, 39830848, 43211239, 45325283, 50612523, 63525464, 61484786])]</t>
  </si>
  <si>
    <t>{45318784, 54414337, 59556100, 41796618, 54450453, 63890583, 54245923, 46309539, 59333544, 50612523, 46374587, 48303166, 39830848, 58927172, 63647178, 43925714, 50656471, 40508119, 63525464, 43904731, 61292125, 46619869, 43864800, 54723168, 45325283, 55302500, 43211239, 56123625, 52999018, 52055658, 61484786, 43689716, 50045558, 44131323, 59945342}</t>
  </si>
  <si>
    <t>[('Tensorflow', 5), ('Keras', 8), ('Sklearn', 31)]</t>
  </si>
  <si>
    <t>https://stackoverflow.com/questions/43925714</t>
  </si>
  <si>
    <t>https://stackoverflow.com/questions/43211239</t>
  </si>
  <si>
    <t>https://stackoverflow.com/questions/45325283</t>
  </si>
  <si>
    <t>model evaluation</t>
  </si>
  <si>
    <t>(('_axes', 'imshow'), ('image', 'set_data'))</t>
  </si>
  <si>
    <t>[('Tensorflow', 5, [59504009, 56708306, 59465457, 55156526, 59833009]), ('Keras', 3, [53651138, 56708306, 47829428]), ('PyTorch', 2, [51329159, 51329159])]</t>
  </si>
  <si>
    <t>{53651138, 51329159, 59504009, 55156526, 59833009, 56708306, 59465457, 47829428}</t>
  </si>
  <si>
    <t>[('Tensorflow', 5), ('Keras', 3), ('PyTorch', 2)]</t>
  </si>
  <si>
    <t>data validation - data transformation</t>
  </si>
  <si>
    <t>(('pkg_resources', 'load_entry_point'),)</t>
  </si>
  <si>
    <t>[('Tensorflow', 4, [48796097, 39164414]), ('NLTK', 2, [23570671]), ('Keras', 2, [48796097])]</t>
  </si>
  <si>
    <t>{48796097, 39164414, 23570671}</t>
  </si>
  <si>
    <t>[('Tensorflow', 4), ('NLTK', 2), ('Keras', 2)]</t>
  </si>
  <si>
    <t>https://stackoverflow.com/questions/48796097</t>
  </si>
  <si>
    <t>https://stackoverflow.com/questions/39164414</t>
  </si>
  <si>
    <t>https://stackoverflow.com/questions/23570671</t>
  </si>
  <si>
    <t>(('worker', 'main'), ('worker', 'process'), ('serializers', 'dump_stream'))</t>
  </si>
  <si>
    <t>[('Spark ML', 3, [51232624, 49729510]), ('NLTK', 2, [59379230, 59379230]), ('Sklearn', 2, [41553652, 47587081])]</t>
  </si>
  <si>
    <t>{49729510, 47587081, 51232624, 41553652, 59379230}</t>
  </si>
  <si>
    <t>[('Spark ML', 3), ('NLTK', 2), ('Sklearn', 2)]</t>
  </si>
  <si>
    <t>https://stackoverflow.com/questions/49729510</t>
  </si>
  <si>
    <t>https://stackoverflow.com/questions/47587081</t>
  </si>
  <si>
    <t>https://stackoverflow.com/questions/51232624</t>
  </si>
  <si>
    <t>https://stackoverflow.com/questions/41553652</t>
  </si>
  <si>
    <t>https://stackoverflow.com/questions/59379230</t>
  </si>
  <si>
    <t>(('_asarray', 'asarray'),)</t>
  </si>
  <si>
    <t>[('Tensorflow', 15, [58639588, 59784018, 59337592, 63723700, 58842687, 61165201, 58935122, 60262253, 63247003, 57829658, 58256074, 60913479, 60913479, 57676349, 61330171]), ('Keras', 10, [59784018, 59337592, 58842687, 62919969, 58935122, 58884656, 60262253, 58256074, 60904090, 61360423]), ('Sklearn', 13, [61718716, 65106126, 60086189, 64007345, 63811127, 65066537, 63662308, 60799950, 62637014, 65033869, 63394510, 59738322])]</t>
  </si>
  <si>
    <t>{65033869, 61165201, 60904090, 57829658, 63247003, 62919969, 61360423, 65066537, 60086189, 58884656, 64007345, 63723700, 63811127, 61718716, 57676349, 58842687, 60913479, 58256074, 65106126, 60799950, 63394510, 59784018, 58935122, 59738322, 62637014, 58639588, 63662308, 60262253, 59337592, 61330171}</t>
  </si>
  <si>
    <t>[('Tensorflow', 15), ('Keras', 10), ('Sklearn', 13)]</t>
  </si>
  <si>
    <t>https://stackoverflow.com/questions/63247003</t>
  </si>
  <si>
    <t>https://stackoverflow.com/questions/61718716</t>
  </si>
  <si>
    <t>https://stackoverflow.com/questions/59738322</t>
  </si>
  <si>
    <t>https://stackoverflow.com/questions/59784018</t>
  </si>
  <si>
    <t>type conversion</t>
  </si>
  <si>
    <t>https://github.com/matplotlib/matplotlib/blob/ec491a5b2e36660ad3c5d7388cdf7a8d697956d9/lib/matplotlib/image.py#L685</t>
  </si>
  <si>
    <t>(('pyimod03_importers', 'exec_module'), ('pyimod03_importers', 'exec_module'), ('pyimod03_importers', 'exec_module'), ('pyimod03_importers', 'exec_module'))</t>
  </si>
  <si>
    <t>[('Tensorflow', 64, [59985154, 60705802, 51417764, 51417764, 51417764, 51417764, 51417764, 51417764, 51417764, 51417764, 51417764, 51417764, 51417764, 51417764, 51417764, 51417764, 51417764, 51417764, 60834028, 61986266, 59223906, 64930416]), ('Keras', 21, [59985154, 60705802, 59223906]), ('Sklearn', 13, [61555956, 63529747, 63529747])]</t>
  </si>
  <si>
    <t>{59985154, 59223906, 51417764, 60705802, 60834028, 64930416, 63529747, 61555956, 61986266}</t>
  </si>
  <si>
    <t>[('Tensorflow', 64), ('Keras', 21), ('Sklearn', 13)]</t>
  </si>
  <si>
    <t>(('process', '_bootstrap'), ('process', 'run'))</t>
  </si>
  <si>
    <t>[('Tensorflow', 6, [45269790, 45269790, 45269790, 45269790, 60905801, 60905801]), ('PyTorch', 13, [62317756, 52344834, 56123240, 56123240, 59395680, 47762973, 47762973, 47762973, 47762973, 51741046, 51741046, 51741046, 51741046, 51741046, 51741046]), ('Sklearn', 25, [32734949, 27257339, 49398834, 36182502, 36220776, 18931277])]</t>
  </si>
  <si>
    <t>[('Tensorflow', 6), ('PyTorch', 13), ('Sklearn', 25)]</t>
  </si>
  <si>
    <t>(('py3compat', 'execfile'),)</t>
  </si>
  <si>
    <t>[('NLTK', 3, [20862106, 20862106, 20862106, 20862106]), ('Keras', 4, [45502673, 58418067]), ('Sklearn', 3, [23375950, 21243156, 20626028])]</t>
  </si>
  <si>
    <t>{20626028, 23375950, 45502673, 58418067, 21243156, 20862106}</t>
  </si>
  <si>
    <t>[('NLTK', 3), ('Keras', 4), ('Sklearn', 3)]</t>
  </si>
  <si>
    <t>https://stackoverflow.com/questions/20626028</t>
  </si>
  <si>
    <t>https://stackoverflow.com/questions/45502673</t>
  </si>
  <si>
    <t>compatibility external</t>
  </si>
  <si>
    <t>(('data', 'inverse_transform'),)</t>
  </si>
  <si>
    <t>[('Tensorflow', 2, [59025343, 59025343]), ('Keras', 2, [59025343, 59025343]), ('Sklearn', 3, [50901281, 49330195, 49330195])]</t>
  </si>
  <si>
    <t>{50901281, 49330195, 59025343}</t>
  </si>
  <si>
    <t>[('Tensorflow', 2), ('Keras', 2), ('Sklearn', 3)]</t>
  </si>
  <si>
    <t>https://stackoverflow.com/questions/50901281</t>
  </si>
  <si>
    <t>https://stackoverflow.com/questions/49330195</t>
  </si>
  <si>
    <t>https://stackoverflow.com/questions/59025343</t>
  </si>
  <si>
    <t>(('fromnumeric', '_wrapfunc'),)</t>
  </si>
  <si>
    <t>[('Tensorflow', 9, [55093539, 57681345, 61493605, 57779022, 54758744, 50128278, 61870825, 48167257]), ('Keras', 9, [55093539, 61493605, 48480751, 45281926, 57779022, 54758744, 50128278, 61870825]), ('Sklearn', 6, [51462538, 63091513, 64567233, 57367058, 60522978])]</t>
  </si>
  <si>
    <t>{57681345, 64567233, 55093539, 60522978, 61493605, 45281926, 61870825, 51462538, 57779022, 48480751, 57367058, 50128278, 63091513, 54758744, 48167257}</t>
  </si>
  <si>
    <t>[('Tensorflow', 9), ('Keras', 9), ('Sklearn', 6)]</t>
  </si>
  <si>
    <t>https://stackoverflow.com/questions/61870825</t>
  </si>
  <si>
    <t>function wrapper</t>
  </si>
  <si>
    <t>(('app', 'wsgi_app'), ('app', 'full_dispatch_request'))</t>
  </si>
  <si>
    <t>[('Tensorflow', 20, [53413756, 61751324, 48888271, 53108547, 48787465, 64805010, 54853427, 51919417, 58003475, 62121680, 62465109, 59492586, 62857315, 59254904, 59304261, 46990079, 62837497, 62837497]), ('Keras', 15, [53413756, 48112315, 53108547, 64805010, 62444735, 54853427, 51919417, 58003475, 62465109, 59492586, 50567010, 59304261, 55685479, 62066116]), ('Sklearn', 10, [44523492, 32877365, 54009432, 38594624, 53556524, 58205477, 60369393, 60957084, 56565255, 34569664])]</t>
  </si>
  <si>
    <t>[('Tensorflow', 20), ('Keras', 15), ('Sklearn', 10)]</t>
  </si>
  <si>
    <t>(('_compat', 'reraise'),)</t>
  </si>
  <si>
    <t>[('Tensorflow', 20, [53413756, 61751324, 53108547, 48787465, 64805010, 54853427, 58003475, 62121680, 62465109, 59492586, 62857315, 59254904, 59304261, 62837497, 62837497]), ('Keras', 16, [53413756, 48112315, 53108547, 64805010, 62444735, 54853427, 58003475, 62465109, 59492586, 50567010, 59304261, 55685479, 62066116]), ('PyTorch', 4, [64608068, 56943494, 62706674]), ('Sklearn', 7, [53556524, 58205477, 60369393, 60957084, 56565255])]</t>
  </si>
  <si>
    <t>{56943494, 56565255, 48787465, 64805010, 58003475, 61751324, 60957084, 58205477, 53556524, 54853427, 48112315, 62444735, 53108547, 62066116, 59304261, 64608068, 62121680, 62465109, 50567010, 62857315, 55685479, 59492586, 60369393, 62706674, 59254904, 62837497, 53413756}</t>
  </si>
  <si>
    <t>[('Tensorflow', 20), ('Keras', 16), ('PyTorch', 4), ('Sklearn', 7)]</t>
  </si>
  <si>
    <t>https://stackoverflow.com/questions/53108547</t>
  </si>
  <si>
    <t>compatibilaty check</t>
  </si>
  <si>
    <t>(('index', 'pandas'),)</t>
  </si>
  <si>
    <t>[('Tensorflow', 12, [58239781, 58165203, 60423299]), ('Keras', 23, [58239781, 58165203, 61351387, 55927071, 52231600, 53869616]), ('PyTorch', 16, [63658604, 64722968, 63545434, 63927648, 58612453]), ('Sklearn', 46, [62728913, 52338532, 56496692, 58469719, 57931454, 64076533, 61769389, 60693829, 60349831, 48797747, 60629631, 51287821])]</t>
  </si>
  <si>
    <t>{60423299, 60349831, 51287821, 64722968, 55927071, 58239781, 61769389, 52231600, 53869616, 48797747, 56496692, 57931454, 60693829, 62728913, 58165203, 58469719, 63545434, 61351387, 63927648, 52338532, 58612453, 63658604, 64076533, 60629631}</t>
  </si>
  <si>
    <t>[('Tensorflow', 12), ('Keras', 23), ('PyTorch', 16), ('Sklearn', 46)]</t>
  </si>
  <si>
    <t>https://stackoverflow.com/questions/56496692</t>
  </si>
  <si>
    <t>https://stackoverflow.com/questions/63545434</t>
  </si>
  <si>
    <t>??? which method?</t>
  </si>
  <si>
    <t>(('threading', '_bootstrap_inner'), ('threading', 'run'))</t>
  </si>
  <si>
    <t>[('Tensorflow', 38, [56447556, 60309106, 44232898, 44232898, 44232898, 44232898, 58858077, 44448041, 50843392, 53436994, 64744483, 45756297, 56740492, 48647819, 43748788, 46999114, 53869681, 45906009, 49658462, 58069259, 59468849, 52014004, 44998778, 51786661, 62539712, 56662677, 44343081, 53971306, 55142210, 51412920, 51729858, 64940457, 53937997, 41840772, 44149093, 49672457]), ('Keras', 22, [56447556, 59525082, 44369789, 44369789, 58858077, 46509007, 46509007, 46509007, 46509007, 64744483, 45756297, 56740492, 59468849, 60775526, 52014004, 44998778, 51786661, 56662677, 55142210, 44149093, 49672457, 50593538]), ('PyTorch', 2, [52344834, 53300965]), ('Sklearn', 3, [48222803, 58475716, 53773298])]</t>
  </si>
  <si>
    <t>{50843392, 50593538, 52344834, 41840772, 45756297, 49672457, 48647819, 56740492, 58069259, 56662677, 64744483, 51786661, 44448041, 44343081, 64940457, 59468849, 43748788, 52014004, 51412920, 62539712, 44232898, 53436994, 56447556, 55142210, 51729858, 58475716, 46999114, 53937997, 46509007, 48222803, 45906009, 59525082, 58858077, 49658462, 44149093, 60775526, 53300965, 53971306, 53869681, 60309106, 53773298, 44998778, 44369789}</t>
  </si>
  <si>
    <t>[('Tensorflow', 38), ('Keras', 22), ('PyTorch', 2), ('Sklearn', 3)]</t>
  </si>
  <si>
    <t>https://stackoverflow.com/questions/48647819</t>
  </si>
  <si>
    <t>https://stackoverflow.com/questions/62539712</t>
  </si>
  <si>
    <t>https://stackoverflow.com/questions/45906009</t>
  </si>
  <si>
    <t>(('pickle', 'save'), ('pickle', 'save_dict'), ('pickle', '_batch_setitems'))</t>
  </si>
  <si>
    <t>[('Tensorflow', 21, [47922435, 58558004, 63506620]), ('Keras', 29, [48490411, 58558004, 63506620, 61326144, 42622444, 46494742]), ('PyTorch', 8, [62688442, 63175154]), ('Sklearn', 28, [58475716, 61916110, 61916110, 48490411, 42622444])]</t>
  </si>
  <si>
    <t>{61326144, 47922435, 58475716, 48490411, 42622444, 61916110, 63175154, 58558004, 46494742, 62688442, 63506620}</t>
  </si>
  <si>
    <t>[('Tensorflow', 21), ('Keras', 29), ('PyTorch', 8), ('Sklearn', 28)]</t>
  </si>
  <si>
    <t>(('numpy_pickle', 'save'), ('pickle', 'save'), ('pickle', 'save_reduce'), ('numpy_pickle', 'save'), ('pickle', 'save'), ('pickle', 'save_dict'), ('pickle', '_batch_setitems'), ('numpy_pickle', 'save'), ('pickle', 'save'))</t>
  </si>
  <si>
    <t>[('Tensorflow', 6, [63506620]), ('Keras', 20, [48490411, 63506620, 46494742]), ('PyTorch', 3, [63175154]), ('Sklearn', 13, [61916110, 61916110, 48490411])]</t>
  </si>
  <si>
    <t>[('Tensorflow', 6), ('Keras', 20), ('PyTorch', 3), ('Sklearn', 13)]</t>
  </si>
  <si>
    <t>(('shutil', '_rmtree_unsafe'),)</t>
  </si>
  <si>
    <t>[('Tensorflow', 15, [49477496, 49851200, 59645758, 59645758]), ('Keras', 3, [49477496]), ('PyTorch', 2, [59063954]), ('Sklearn', 2, [59041120])]</t>
  </si>
  <si>
    <t>{49851200, 59041120, 59063954, 49477496, 59645758}</t>
  </si>
  <si>
    <t>[('Tensorflow', 15), ('Keras', 3), ('PyTorch', 2), ('Sklearn', 2)]</t>
  </si>
  <si>
    <t>https://stackoverflow.com/questions/49851200</t>
  </si>
  <si>
    <t>https://stackoverflow.com/questions/59063954</t>
  </si>
  <si>
    <t>https://stackoverflow.com/questions/59645758</t>
  </si>
  <si>
    <t>(('models', 'module'),)</t>
  </si>
  <si>
    <t>[('Tensorflow', 15, [45661178, 59658798, 53020781, 61137954, 62165354, 62165354, 62165354, 62165354, 61929275, 57972019, 64201745, 56851895, 64561159, 61119240, 62672440]), ('Keras', 12, [59658798, 61137954, 58216682, 62165354, 62165354, 62165354, 62165354, 61929275, 43833081, 56851895, 34898247, 45406140]), ('PyTorch', 2, [55129148, 60020184])]</t>
  </si>
  <si>
    <t>{61137954, 64561159, 61119240, 34898247, 62165354, 58216682, 60020184, 53020781, 59658798, 55129148, 64201745, 57972019, 56851895, 62672440, 43833081, 45661178, 61929275, 45406140}</t>
  </si>
  <si>
    <t>[('Tensorflow', 15), ('Keras', 12), ('PyTorch', 2)]</t>
  </si>
  <si>
    <t>https://stackoverflow.com/questions/61119240</t>
  </si>
  <si>
    <t>https://stackoverflow.com/questions/59658798</t>
  </si>
  <si>
    <t>https://stackoverflow.com/questions/62672440</t>
  </si>
  <si>
    <t>https://stackoverflow.com/questions/56851895</t>
  </si>
  <si>
    <t>(('pydot', 'create'),)</t>
  </si>
  <si>
    <t>[('Tensorflow', 3, [58115412, 50996574]), ('Keras', 3, [58115412, 50996574]), ('Sklearn', 3, [51852502, 28387144])]</t>
  </si>
  <si>
    <t>{28387144, 58115412, 51852502, 50996574}</t>
  </si>
  <si>
    <t>[('Tensorflow', 3), ('Keras', 3), ('Sklearn', 3)]</t>
  </si>
  <si>
    <t>https://stackoverflow.com/questions/28387144</t>
  </si>
  <si>
    <t>https://stackoverflow.com/questions/58115412</t>
  </si>
  <si>
    <t>https://stackoverflow.com/questions/50996574</t>
  </si>
  <si>
    <t>image creation</t>
  </si>
  <si>
    <t>(('runpy', '_run_module_as_main'), ('runpy', '_run_code'), ('ipykernel_launcher', 'module'), ('application', 'launch_instance'), ('kernelapp', 'start'))</t>
  </si>
  <si>
    <t>[('Tensorflow', 56, [51625911, 49476287, 64999781, 53584580, 45047205, 56585023, 56585023, 49701918, 49701918, 51424835, 47273200, 48461151, 57075956, 51123667, 46694252, 49053033, 49031102, 47257408, 52917486, 49372585, 52517298, 49016530, 47678647, 50911052, 58278454, 49683444, 51872592, 51734983, 52993992, 54998898, 59867929, 64059981, 55672135, 51046867, 52376692, 59998441, 51822134, 52551296, 57127626, 52227910, 47834733, 59427019, 51611221, 53565065, 62488073, 56304037, 57036446, 61737710, 55945364, 55945364, 55945364, 53003208, 49864234, 43631662, 51456408, 50469878]), ('Keras', 9, [56585023, 56585023, 47273200, 45078392, 47735205, 49016530, 51046867, 52551296, 59427019]), ('PyTorch', 2, [57631705, 59378742])]</t>
  </si>
  <si>
    <t>{52551296, 53565065, 62488073, 55945364, 51456408, 59867929, 49701918, 57036446, 45047205, 56304037, 47735205, 49372585, 49864234, 43631662, 52517298, 58278454, 51625911, 47678647, 51822134, 59378742, 49031102, 56585023, 47257408, 49476287, 51424835, 53584580, 52227910, 51734983, 52993992, 55672135, 57127626, 59427019, 50911052, 64059981, 53003208, 51872592, 49016530, 51123667, 51046867, 51611221, 57631705, 48461151, 64999781, 49053033, 59998441, 46694252, 47834733, 52917486, 61737710, 47273200, 54998898, 57075956, 49683444, 52376692, 50469878, 45078392}</t>
  </si>
  <si>
    <t>[('Tensorflow', 56), ('Keras', 9), ('PyTorch', 2)]</t>
  </si>
  <si>
    <t>https://stackoverflow.com/questions/53584580</t>
  </si>
  <si>
    <t>https://stackoverflow.com/questions/49053033</t>
  </si>
  <si>
    <t>https://stackoverflow.com/questions/51611221</t>
  </si>
  <si>
    <t>https://stackoverflow.com/questions/57631705</t>
  </si>
  <si>
    <t>(('training', '_standardize_user_data'),)</t>
  </si>
  <si>
    <t>[('Tensorflow', 150, [55093539, 54945641, 60550005, 57721804, 61773597, 63312674, 55645953, 45670244, 63669084, 56606583, 55786512, 53643164, 53171885, 62388362, 62388362, 62017903, 56895339, 49524396, 49524396, 49524396, 49524396, 60985161, 63636427, 54842893, 51254382, 60401791, 53860022, 62677973, 54788005, 59784018, 49902780, 60402033, 36927025, 51549056, 52543817, 64520917, 41771965, 56133254, 61811335, 59024574, 51925937, 57384342, 61070325, 57516662, 57516662, 57516662, 57516662, 53173884, 55127970, 52620141, 53289863, 56251994, 51982179, 64377296, 60567183, 58343266, 55945956, 56224426, 61280184, 55882731, 65004274, 54433198, 50402779, 56258972, 54590961, 61829870, 52690293, 53839351, 62746381, 52440940, 60765376, 62862765, 56895221, 48900949, 60482845, 60044421, 54634771, 60763595, 52577355, 60023907, 51487339, 51487339, 54898718, 59561111, 56318354, 58832251, 56939275, 62048059, 61458947, 58582933, 61754862, 59656559, 59656559, 59656559, 59656559, 60690517, 64777118, 52892159, 65115109, 53022752, 52736517, 58963889, 58917918, 58063749, 53367063, 59521001, 55670349, 56198117, 49843113, 49843113, 40569670, 43039931, 47724077, 57695689, 53492018, 48815350, 55930341, 55930341, 55930341, 55930341, 60104840, 59119465, 60264581, 64839721, 61775956, 59761890, 52945355, 56034172, 59274840, 63380464, 59657058, 59657058, 46930558, 51544271, 62449185, 45302781, 45302781, 62236436, 60733109, 62490414, 60653297, 59087054, 63414587, 65018547, 51100042, 62494190, 55943127, 62745326, 43857417, 55389913]), ('Keras', 264, [55093539, 54945641, 47973267, 43455375, 62371094, 60550005, 57721804, 61773597, 63312674, 45670244, 44023976, 63669084, 56606583, 55786512, 57811573, 56681240, 56681240, 61766717, 53643164, 53171885, 62388362, 62388362, 62017903, 56895339, 49524396, 49524396, 49524396, 49524396, 52331133, 59338054, 60985161, 63636427, 54842893, 51254382, 60401791, 53860022, 53443475, 54788005, 59784018, 49902780, 60402033, 45590240, 36927025, 60898930, 51549056, 52543817, 48571259, 64520917, 41771965, 56133254, 61811335, 59024574, 51925937, 63126275, 57384342, 61070325, 57516662, 57516662, 57516662, 57516662, 53173884, 64848622, 64848622, 52388831, 47327791, 55127970, 56404284, 56404284, 56404284, 56404284, 50570808, 52620141, 53289863, 56251994, 51982179, 64377296, 45954347, 53037450, 53165544, 43188804, 53458379, 60567183, 52189093, 58343266, 55945956, 56224426, 55436040, 60563864, 61280184, 55731225, 55882731, 65004274, 45409714, 49657455, 54433198, 50402779, 43825039, 59563169, 56258972, 54590961, 53839351, 42738712, 62746381, 52440940, 56895221, 48900949, 60482845, 52567121, 61216136, 60044421, 54634771, 52577355, 60023907, 51487339, 51487339, 54898718, 59561111, 58832251, 56939275, 51376802, 62048059, 61458947, 50442334, 39376169, 58582933, 45309389, 61754862, 59656559, 59656559, 59656559, 59656559, 60690517, 64777118, 54173348, 52892159, 65115109, 53022752, 46365934, 40574816, 52736517, 55912491, 58963889, 58917918, 48418907, 58063749, 58927172, 43157511, 51134105, 62369721, 59921307, 55670349, 49843113, 49843113, 53266303, 53697858, 56030354, 40569670, 43039931, 47724077, 54641159, 57695689, 47585698, 53492018, 48815350, 51895184, 51895184, 51895184, 51895184, 55930341, 55930341, 55930341, 55930341, 41883800, 50081415, 60104840, 46999519, 56952239, 47600182, 57873324, 52387192, 59119465, 50206574, 61775593, 50308811, 42627909, 60264581, 61775956, 59761890, 59546940, 55579366, 52945355, 61763010, 40578598, 51715587, 46404581, 55884655, 56034172, 63136566, 63380464, 59807849, 45566412, 46930558, 57438806, 51342763, 54280998, 41547497, 57410804, 47192771, 59539855, 51544271, 62449185, 40940940, 45302781, 45302781, 62236436, 60733109, 51827602, 51827602, 62490414, 58258614, 60653297, 59087054, 48139621, 55211082, 45896492, 56429302, 63414587, 61184377, 65018547, 51100042, 45094625, 48313289, 54226539, 55353389, 41920834, 43175253, 57006351, 56780641, 60745634, 62745326, 43857417, 57064649, 50186035, 50186035, 48991644, 60732246, 52407777, 52407777, 52407777, 52407777, 59341401, 54062169, 50544197, 61572496, 44972799, 45479009, 45467720, 53309967, 62622995, 59990783, 61193938, 47743202, 54037190, 43604615]), ('Sklearn', 3, [62677973, 59921307, 59341401])]</t>
  </si>
  <si>
    <t>{61458947, 51715587, 52736517, 43157511, 54641159, 43857417, 54842893, 53309967, 55786512, 42738712, 55731225, 54898718, 58917918, 53022752, 62449185, 40578598, 64839721, 55912491, 47724077, 55353389, 47327791, 36927025, 47600182, 50570808, 61766717, 43188804, 58927172, 50544197, 45467720, 55211082, 52577355, 55670349, 52567121, 61775956, 60690517, 57438806, 59274840, 59341401, 56251994, 48418907, 54062169, 50442334, 45479009, 60023907, 59807849, 51487339, 54226539, 51254382, 49657455, 60898930, 57811573, 57516662, 53173884, 52331133, 46930558, 60401791, 60044421, 56133254, 61811335, 60104840, 60264581, 62388362, 50081415, 43604615, 60567183, 56030354, 59561111, 41883800, 51134105, 59563169, 51376802, 54173348, 44023976, 56224426, 49524396, 53171885, 65018547, 60733109, 53860022, 58258614, 43039931, 49902780, 59024574, 60765376, 47192771, 54037190, 57064649, 50308811, 59087054, 51544271, 61193938, 61572496, 64520917, 55389913, 45590240, 45094625, 59761890, 47743202, 55945956, 55579366, 61775593, 41547497, 61829870, 62745326, 64848622, 60653297, 65004274, 46365934, 57410804, 56895221, 48815350, 56429302, 44972799, 59990783, 55645953, 63126275, 55436040, 56939275, 62746381, 57006351, 54634771, 62236436, 62622995, 62371094, 53367063, 56681240, 61773597, 60482845, 63312674, 55093539, 54280998, 39376169, 45954347, 45896492, 62490414, 53492018, 50186035, 63136566, 62048059, 63414587, 56404284, 59546940, 53697858, 41920834, 42627909, 40569670, 59338054, 60985161, 52543817, 59784018, 48900949, 43175253, 60732246, 63669084, 40574816, 56780641, 58343266, 51982179, 45670244, 59657058, 48139621, 54945641, 59119465, 56895339, 52440940, 52620141, 50206574, 62017903, 59656559, 60402033, 55884655, 60550005, 52690293, 56606583, 52387192, 61184377, 58832251, 56034172, 48571259, 53266303, 51549056, 58063749, 53289863, 61216136, 51100042, 53037450, 40940940, 43455375, 43825039, 51895184, 56318354, 47973267, 53443475, 58582933, 57384342, 59539855, 60563864, 51827602, 59921307, 53643164, 56258972, 64777118, 48991644, 55127970, 47585698, 60745634, 54788005, 52189093, 49843113, 51342763, 57873324, 62862765, 54433198, 56952239, 51925937, 58963889, 45409714, 61280184, 62369721, 41771965, 61763010, 57695689, 48313289, 63636427, 57721804, 60763595, 52945355, 53458379, 64377296, 45309389, 45566412, 62677973, 55943127, 50402779, 52388831, 46999519, 52407777, 65115109, 56198117, 55930341, 53165544, 59521001, 46404581, 55882731, 61754862, 62494190, 63380464, 54590961, 61070325, 53839351, 45302781, 52892159}</t>
  </si>
  <si>
    <t>[('Tensorflow', 150), ('Keras', 264), ('Sklearn', 3)]</t>
  </si>
  <si>
    <t>https://stackoverflow.com/questions/59274840</t>
  </si>
  <si>
    <t>https://stackoverflow.com/questions/55645953</t>
  </si>
  <si>
    <t>https://stackoverflow.com/questions/57384342</t>
  </si>
  <si>
    <t>https://stackoverflow.com/questions/56034172</t>
  </si>
  <si>
    <t>https://stackoverflow.com/questions/51100042</t>
  </si>
  <si>
    <t>https://android.googlesource.com/platform/external/tensorflow/+/238eeca9461f65010b19e176c0eab98176498598/tensorflow/python/keras/engine/training.py</t>
  </si>
  <si>
    <t>(('__init__', '__getattr__'),)</t>
  </si>
  <si>
    <t>[('Tensorflow', 120, [61121937, 61121937, 59109436, 63736368, 61007457, 61308343, 59919582, 60884699, 60399413, 60597787, 58184299, 58184299, 61812227, 59593972, 59757089, 61774445, 60983141, 60983141, 61071085, 59673125, 62013721, 61332608, 59995456, 65155458, 60448067, 63563120, 63563120, 60075919, 59501673, 59501673, 58366169, 60168863, 60937557, 61063190, 61172051, 61648779, 60711103, 62295138, 57275893, 61463273, 57972019, 59847919, 61214015, 61564421, 64770600, 61135117, 60395932, 59042324, 59042324, 61169380, 62308262, 58511167, 52582563, 61086705, 58401327, 60681148, 61603465, 62428455, 61640660, 60871774, 60719902, 59681453, 59707400, 60582012, 58817026, 64194283, 60146825, 60182306, 64339181, 60694015, 60141916, 60044577, 63649509, 61404032, 59372863, 61584446, 60801454, 61013120, 41054751, 60005319, 62837497, 62837497, 58829887, 60319768, 60029821, 35072754, 35072754, 60277945, 59029836, 59693201]), ('Keras', 17, [59109436, 61332608, 63111986, 65155458, 63697062, 60937557, 57275893, 59847919, 60694015]), ('Sklearn', 9, [65057019, 60830157, 55661668, 61603465, 53839948, 53839948])]</t>
  </si>
  <si>
    <t>{58817026, 61812227, 61564421, 59707400, 59042324, 61063190, 60319768, 60597787, 41054751, 59757089, 59673125, 64770600, 58401327, 63736368, 59109436, 61584446, 58829887, 53839948, 60871774, 61007457, 62295138, 55661668, 59501673, 58184299, 61774445, 60582012, 61332608, 61013120, 61603465, 60146825, 59693201, 60168863, 52582563, 63697062, 59681453, 60277945, 60711103, 58366169, 60884699, 59919582, 61169380, 63649509, 61463273, 64194283, 61071085, 64339181, 59847919, 35072754, 59593972, 62837497, 65057019, 61135117, 62013721, 60719902, 60044577, 60182306, 62428455, 63111986, 57972019, 60399413, 61214015, 59995456, 58511167, 59372863, 60448067, 59029836, 61172051, 60937557, 60141916, 60983141, 63563120, 60029821, 61404032, 65155458, 61648779, 60075919, 61121937, 60395932, 62308262, 60801454, 61308343, 60681148, 60005319, 60830157, 61640660, 61086705, 57275893, 60694015}</t>
  </si>
  <si>
    <t>[('Tensorflow', 120), ('Keras', 17), ('Sklearn', 9)]</t>
  </si>
  <si>
    <t>https://stackoverflow.com/questions/58401327</t>
  </si>
  <si>
    <t>https://stackoverflow.com/questions/60937557</t>
  </si>
  <si>
    <t>https://stackoverflow.com/questions/58511167</t>
  </si>
  <si>
    <t>https://stackoverflow.com/questions/60448067</t>
  </si>
  <si>
    <t>(('numeric', 'ones'),)</t>
  </si>
  <si>
    <t>[('Tensorflow', 2, [52041545, 45469164]), ('Keras', 2, [57909951, 52041545]), ('Sklearn', 3, [51129498, 31812147, 49524761])]</t>
  </si>
  <si>
    <t>{52041545, 45469164, 31812147, 49524761, 51129498, 57909951}</t>
  </si>
  <si>
    <t>https://stackoverflow.com/questions/52041545</t>
  </si>
  <si>
    <t>https://stackoverflow.com/questions/31812147</t>
  </si>
  <si>
    <t>https://stackoverflow.com/questions/51129498</t>
  </si>
  <si>
    <t>data creation</t>
  </si>
  <si>
    <t>(('numeric', 'asarray'),)</t>
  </si>
  <si>
    <t>[('Tensorflow', 51, [47949159, 46688822, 46688822, 60361603, 47072050, 44232898, 44232898, 44232898, 44232898, 50090673, 58183711, 58183711, 52032828, 46677926, 57020796, 46794257, 51403970, 43557190, 52309568, 57183487, 51321610, 51321610, 46143932, 46323296, 50098065, 47665774, 40722842, 57865460, 48528752, 47315508, 43989934, 49959545, 49379448, 49379448, 57363621, 48012669, 47086101, 49627073, 41840619, 40474645, 56484180, 47056391, 39547815, 48088283, 49858283, 55335231, 60944892, 44992860, 41442366, 58108351, 40124747]), ('Keras', 28, [42026835, 46688822, 46688822, 60361603, 45300218, 58183711, 58183711, 46677926, 57020796, 46794257, 49058777, 41793122, 57183487, 46143932, 46323296, 55250124, 57865460, 41406633, 38749021, 51973147, 56892967, 50455114, 51492778, 55335231, 43390232, 44573784, 58108351, 55181237]), ('Sklearn', 41, [50090673, 53553485, 55529044, 55940318, 64960334, 58147761, 56913478, 38084673, 23353213, 23353213, 24961233, 16453644, 58040556, 20335074, 19980460, 55793441, 27617078, 56484180, 54709600, 44896606, 58036400, 25485503, 59273860, 24147798, 54904884, 59739434, 20655287, 20036435, 24958317, 54004705, 12102320, 12102320, 12102320, 61083522, 59412321, 59549132, 55397899])]</t>
  </si>
  <si>
    <t>{47056391, 55397899, 16453644, 46794257, 47086101, 40474645, 51973147, 58183711, 56892967, 47315508, 54904884, 46688822, 41442366, 52309568, 38084673, 56913478, 50455114, 55529044, 44573784, 46323296, 41793122, 47665774, 49379448, 49959545, 59273860, 57363621, 41406633, 19980460, 58036400, 50090673, 12102320, 20655287, 25485503, 44232898, 51403970, 55250124, 24961233, 48088283, 55940318, 49858283, 58040556, 57865460, 57183487, 51321610, 43390232, 55793441, 59739434, 47072050, 27617078, 52032828, 55335231, 43557190, 40124747, 53553485, 64960334, 42026835, 56484180, 20036435, 24147798, 44992860, 38749021, 44896606, 54709600, 59412321, 47949159, 24958317, 48528752, 57020796, 23353213, 48012669, 61083522, 60361603, 50098065, 40722842, 46677926, 39547815, 51492778, 43989934, 58147761, 55181237, 46143932, 58108351, 49627073, 59549132, 49058777, 54004705, 20335074, 41840619, 45300218, 60944892}</t>
  </si>
  <si>
    <t>[('Tensorflow', 51), ('Keras', 28), ('Sklearn', 41)]</t>
  </si>
  <si>
    <t>https://stackoverflow.com/questions/52309568</t>
  </si>
  <si>
    <t>https://stackoverflow.com/questions/58040556</t>
  </si>
  <si>
    <t>https://stackoverflow.com/questions/48012669</t>
  </si>
  <si>
    <t>https://stackoverflow.com/questions/59412321</t>
  </si>
  <si>
    <t>wrapper method - type conversion</t>
  </si>
  <si>
    <t>(('__init__', 'module'), ('__init__', 'module'), ('__init__', 'module'))</t>
  </si>
  <si>
    <t>[('Tensorflow', 201, [42398672, 42398672, 42398672, 42398672, 55077129, 61773514, 39881437, 61693349, 58361405, 57406870, 57372037, 45998875, 61137954, 64554852, 58184299, 58184299, 51527115, 47175128, 47175128, 62482404, 54200850, 57673826, 42284528, 59120804, 63432375, 41746576, 65155458, 41061994, 60370543, 62165354, 62165354, 62165354, 62165354, 64045126, 54452322, 41415926, 42150087, 59515069, 62891586, 53261074, 44210620, 51877242, 51877242, 42756503, 50362185, 63025100, 63025100, 57915055, 57275893, 41988036, 55787452, 42746827, 61169380, 44064344, 44064344, 42299394, 62308262, 61737106, 40961902, 39446543, 57528770, 64533007, 41218937, 55564014, 51884666, 62022827, 57374700, 57374700, 36159194, 64379457, 51771039, 57918070, 40576407, 61276762, 65021316, 43367663, 59707400, 44989160, 58683612, 37402773, 35893278, 58817026, 56951853, 63418534, 55521652, 55521652, 64339181, 56622503, 43356578, 52428484, 36665460, 60141916, 38922849, 49636412, 63508337, 54662775, 62622704, 41065945, 52032280, 42570344, 55527383, 55527383, 37240053, 53509213, 50118546, 38650482, 47017958, 49478290, 54200676, 42273323, 37791973, 61119240, 62672440, 40223563, 58395061, 58395061, 57948195, 46052639, 45408000, 59987987, 42925516]), ('Keras', 58, [61693349, 57406870, 61137954, 64554852, 62482404, 59826838, 59120804, 65155458, 62165354, 62165354, 62165354, 62165354, 54574591, 48438607, 62891586, 63025100, 63025100, 57275893, 43833081, 55787452, 41218937, 64726074, 63418534, 52032280]), ('Sklearn', 17, [59224166, 60232314, 48046646, 62328486, 55108902, 45457225, 64927925, 36236153, 60843170, 55201924, 57960429, 62917163, 56022886, 49143626, 36665460, 62937340, 60657626])]</t>
  </si>
  <si>
    <t>{42299394, 58817026, 59707400, 39446543, 64533007, 54200850, 59987987, 35893278, 61137954, 57948195, 42273323, 62917163, 56951853, 48046646, 62672440, 64726074, 49636412, 58361405, 64379457, 62891586, 64045126, 44064344, 61276762, 53509213, 38922849, 57673826, 54452322, 59224166, 42570344, 41061994, 58184299, 60370543, 38650482, 36665460, 57918070, 54662775, 51884666, 60232314, 55201924, 41746576, 61737106, 49478290, 37402773, 59826838, 51771039, 60843170, 59120804, 63418534, 62328486, 62022827, 57915055, 64927925, 63432375, 59515069, 52428484, 42150087, 61773514, 36159194, 58683612, 39881437, 61169380, 37791973, 44989160, 64339181, 55564014, 43367663, 37240053, 41415926, 43833081, 62937340, 45408000, 61119240, 55077129, 53261074, 52032280, 45998875, 46052639, 55108902, 50362185, 45457225, 40223563, 49143626, 48438607, 60141916, 64554852, 54200676, 56022886, 62165354, 40961902, 63508337, 55521652, 41218937, 51877242, 36236153, 65155458, 65021316, 57372037, 50118546, 57406870, 42756503, 40576407, 43356578, 61693349, 62308262, 56622503, 58395061, 44210620, 55787452, 57528770, 41988036, 51527115, 63025100, 42746827, 42925516, 42398672, 55527383, 47175128, 41065945, 60657626, 62482404, 47017958, 57374700, 57960429, 42284528, 62622704, 57275893, 54574591}</t>
  </si>
  <si>
    <t>[('Tensorflow', 201), ('Keras', 58), ('Sklearn', 17)]</t>
  </si>
  <si>
    <t>https://stackoverflow.com/questions/64379457</t>
  </si>
  <si>
    <t>https://stackoverflow.com/questions/36159194</t>
  </si>
  <si>
    <t>https://stackoverflow.com/questions/50118546</t>
  </si>
  <si>
    <t>https://stackoverflow.com/questions/63508337</t>
  </si>
  <si>
    <t>https://stackoverflow.com/questions/51877242</t>
  </si>
  <si>
    <t>(('metrics', 'module'),)</t>
  </si>
  <si>
    <t>[('Tensorflow', 9, [61137954, 65155458, 61929275, 60141916, 61119240, 62672440]), ('Keras', 6, [61137954, 65155458, 61929275]), ('Sklearn', 4, [25430384, 11464445, 61819628, 25752444])]</t>
  </si>
  <si>
    <t>{61137954, 65155458, 61119240, 25752444, 61819628, 25430384, 62672440, 61929275, 60141916, 11464445}</t>
  </si>
  <si>
    <t>[('Tensorflow', 9), ('Keras', 6), ('Sklearn', 4)]</t>
  </si>
  <si>
    <t>https://stackoverflow.com/questions/65155458</t>
  </si>
  <si>
    <t>https://stackoverflow.com/questions/61819628</t>
  </si>
  <si>
    <t>https://stackoverflow.com/questions/61929275</t>
  </si>
  <si>
    <t>wrapper method</t>
  </si>
  <si>
    <t>https://github.com/pandas-ml/pandas-ml/blob/master/pandas_ml/skaccessors/metrics.py</t>
  </si>
  <si>
    <t>(('pyimod03_importers', 'exec_module'), ('pyimod03_importers', 'exec_module'), ('pyimod03_importers', 'exec_module'), ('pyimod03_importers', 'exec_module'), ('pyimod03_importers', 'exec_module'), ('pyimod03_importers', 'exec_module'), ('pyimod03_importers', 'exec_module'), ('pyimod03_importers', 'exec_module'), ('pyimod03_importers', 'exec_module'), ('pyimod03_importers', 'exec_module'))</t>
  </si>
  <si>
    <t>[('Tensorflow', 12, [59985154, 51417764, 51417764, 51417764, 51417764, 51417764, 51417764, 51417764, 51417764, 51417764, 51417764, 51417764, 51417764]), ('Keras', 3, [59985154]), ('Sklearn', 2, [61555956])]</t>
  </si>
  <si>
    <t>{59985154, 51417764, 61555956}</t>
  </si>
  <si>
    <t>[('Tensorflow', 12), ('Keras', 3), ('Sklearn', 2)]</t>
  </si>
  <si>
    <t>(('pywrap_tensorflow', 'module'),)</t>
  </si>
  <si>
    <t>[('Tensorflow', 1176, [65145865, 42398672, 42398672, 42398672, 42398672, 48428415, 48483612, 45873424, 44736360, 62294271, 61121937, 61121937, 61121937, 61121937, 64618682, 47652345, 63736368, 54704052, 52359157, 61007457, 62311222, 57133906, 57133906, 57133906, 57133906, 54442106, 47943207, 53462143, 65055947, 48737869, 63447282, 63447282, 63447282, 63447282, 63376512, 61308343, 45008373, 61526096, 60543207, 63860741, 48075842, 44496325, 51912155, 50586649, 59475010, 59919582, 49975629, 60884699, 51223320, 60399413, 49805375, 60597787, 45935386, 49808042, 60972058, 45090440, 52337439, 56424803, 51471264, 51471264, 51471264, 51471264, 64554852, 46621847, 62483557, 45735071, 48477909, 48135452, 55071668, 60920262, 61710061, 54916508, 62482404, 59593972, 51996163, 50390640, 40105625, 45702962, 59757089, 44686256, 57673826, 61774445, 62376660, 60983141, 60983141, 60983141, 60983141, 57875101, 57875101, 57875101, 57875101, 33868433, 33868433, 33868433, 49093774, 50260495, 61071085, 64701223, 51344694, 44074787, 60535095, 59673125, 64733430, 62013721, 42284528, 53620181, 64965379, 59426629, 64707539, 63432375, 60904644, 45920640, 45920640, 59761699, 61332608, 50772096, 41746576, 45733111, 56681399, 49468010, 43766679, 43766679, 42753762, 40034570, 59995456, 64944065, 45275507, 55549257, 54749065, 44685975, 64602619, 41061994, 44024712, 54508708, 63841842, 63841842, 63841842, 63841842, 42678439, 60181731, 52124792, 44212207, 57780983, 37593427, 49274151, 63665316, 63665316, 63665316, 63665316, 57841364, 57712653, 61502603, 51311420, 41415926, 62700675, 63230059, 46118952, 42150087, 56002315, 39956991, 52412165, 51012098, 50648558, 59501673, 59501673, 59501673, 59501673, 51337939, 54075663, 63063727, 63063727, 63063727, 63063727, 60937557, 46516353, 50476182, 35277339, 42756503, 49726936, 46869446, 49784472, 55200171, 64691806, 56200950, 51528295, 61063190, 40766718, 54066132, 54066132, 54066132, 54066132, 38644175, 38644175, 38644175, 38644175, 61172051, 63025100, 63025100, 63025100, 63025100, 56311402, 65122981, 51042626, 51042626, 51042626, 51042626, 57915055, 52356431, 53479930, 61648779, 60711103, 62295138, 49093362, 48022041, 39196882, 52761157, 59732495, 44058327, 43113076, 43113076, 43113076, 43113076, 43113076, 43113076, 43113076, 43113076, 62979577, 63288163, 45864593, 59920461, 59114521, 61463273, 59847919, 58513607, 61214015, 63217177, 63464487, 50738706, 51121273, 60906283, 64217275, 64233606, 60395932, 44973518, 51307978, 55460484, 50542476, 56415547, 57334227, 48553812, 41988036, 42270132, 59042324, 59042324, 59042324, 59042324, 55833353, 44895394, 48885193, 42746827, 55869031, 61169380, 63767055, 47361956, 44064344, 44064344, 44064344, 44064344, 50839892, 46779659, 56285626, 42299394, 64296467, 60472986, 43944871, 62308262, 64515995, 49542577, 43819224, 54064982, 54064982, 54064982, 54064982, 40961902, 38447137, 60873706, 63177804, 40224267, 51204138, 61086705, 48600160, 64201745, 50554074, 44184443, 44863095, 57337931, 48148507, 46146535, 57207936, 64533007, 43721690, 45341924, 55229836, 64652861, 50430086, 47266305, 56410003, 62761496, 49446047, 49446047, 49446047, 49446047, 62472764, 43681969, 55564014, 55120984, 60637290, 63305366, 36159194, 60681148, 38710339, 63125695, 61849305, 61603465, 62217314, 64542483, 56591186, 63847215, 62428455, 54665872, 49081299, 61640660, 63276104, 38639110, 63479183, 44993098, 43814315, 49115391, 38299480, 41008524, 46491974, 57816305, 61569587, 52189567, 62745723, 62745723, 62745723, 62745723, 47982521, 60871774, 62898484, 53279390, 43682108, 45897627, 48568886, 40500194, 53596076, 48060769, 40225932, 60497173, 59681453, 62725844, 49007149, 44049869, 44453264, 37999944, 45461927, 45461927, 45461927, 45461927, 45461927, 45461927, 52953219, 63763459, 63763459, 63763459, 63763459, 43367663, 56477744, 34750543, 53299410, 55864599, 46832162, 60358413, 49816616, 55205966, 55139349, 44298801, 44989160, 63105263, 61926834, 54303308, 47255063, 56370294, 65048304, 48984042, 52248467, 55389064, 55389064, 55389064, 55389064, 55389064, 55389064, 55389064, 55389064, 55389064, 37120523, 35893278, 33644635, 38790852, 53812109, 53812109, 53812109, 53812109, 45964839, 59543160, 64194283, 56237566, 36862951, 58582373, 38150003, 44287059, 54566365, 59584838, 55521652, 55521652, 55521652, 55521652, 52144575, 57042429, 57042429, 57042429, 57042429, 46230191, 47003151, 60375985, 43700528, 49503518, 60182306, 50379359, 50379359, 55912838, 45716700, 50334054, 60144301, 49182106, 52229410, 57537065, 60694015, 43356578, 49073754, 53562793, 56523728, 43162639, 36665460, 44202825, 33686607, 64734253, 62145084, 50251435, 50251435, 50518622, 48934848, 48934848, 63708332, 64763798, 47231588, 38579190, 63473428, 49636412, 45149129, 51451842, 56093768, 57002050, 63767102, 43942185, 55770234, 55770234, 55770234, 55770234, 52544754, 60738612, 61991563, 60044577, 48479571, 50361361, 56271619, 48739074, 41065945, 45693922, 56689815, 62679567, 62679567, 62679567, 62679567, 47357618, 48480238, 48480238, 48480238, 48480238, 42570344, 36807691, 52059663, 59372863, 48290565, 45393352, 64376058, 60946205, 49899581, 38534364, 61584446, 60749006, 60749006, 60749006, 60749006, 63996864, 57696905, 57696905, 57696905, 57696905, 44739928, 61992985, 53950354, 44365418, 52218258, 46838902, 54259288, 54934138, 54934138, 49781077, 49781077, 49781077, 49781077, 55672542, 54861998, 37646733, 64411513, 53269883, 47074590, 52828484, 53509213, 58751019, 58751019, 58751019, 58751019, 49040998, 61013120, 52604040, 44289277, 40647226, 61933792, 51456594, 62991842, 60005319, 63070852, 33671372, 45726421, 43085180, 51554543, 57443955, 57443955, 57443955, 57443955, 50977379, 50977379, 50977379, 50977379, 53028372, 53028372, 53028372, 53028372, 55313828, 44712420, 58244683, 61092497, 47660443, 58829887, 48151888, 55740298, 49245642, 61867526, 60319768, 56326649, 56326649, 56326649, 56326649, 39908504, 42273323, 48246631, 60029821, 64463291, 65072191, 51449236, 58808607, 62102870, 58395061, 58395061, 58395061, 58395061, 52666624, 60277945, 51848122, 51848122, 51848122, 51848122, 59029836, 50257840, 49757077, 49604073, 59693201, 45408000, 53639660, 63816038, 43634616, 49591397, 33980109, 55261260, 54084313, 44369434, 56667802, 60917250, 60917250, 60917250, 60917250, 56032597, 50283741, 42925516, 63309153, 63102100]), ('Keras', 113, [65145865, 48428415, 54704052, 62311222, 63447282, 63447282, 63447282, 63447282, 63860741, 64554852, 60920262, 61710061, 62482404, 64701223, 64707539, 61332608, 58011262, 62700675, 60937557, 46869446, 63025100, 63025100, 63025100, 63025100, 65122981, 59732495, 62979577, 59847919, 58513607, 63464487, 50738706, 60906283, 64217275, 64233606, 55833353, 62761496, 63847215, 43682108, 60497173, 56370294, 52248467, 57042429, 57042429, 57042429, 57042429, 55912838, 60694015, 48555290, 54857959, 56271619, 60946205, 52218258, 55313828]), ('Sklearn', 4, [61603465, 36665460])]</t>
  </si>
  <si>
    <t>{42299394, 63860741, 57712653, 61063190, 60319768, 61992985, 48148507, 35893278, 38447137, 46118952, 51204138, 58751019, 56477744, 49899581, 49805375, 57002050, 57337931, 55261260, 59920461, 55205966, 34750543, 61526096, 33644635, 57673826, 60637290, 63230059, 36665460, 54442106, 50772096, 46516353, 52953219, 64233606, 50430086, 41746576, 59693201, 42678439, 54861998, 43681969, 64618682, 64217275, 60711103, 63125695, 42150087, 58513607, 33671372, 53299410, 39196882, 43819224, 61933792, 60543207, 54857959, 63105263, 51554543, 63447282, 64733430, 62294271, 49115391, 52666624, 40034570, 54075663, 45873424, 62013721, 58808607, 43942185, 43700528, 62898484, 60535095, 43682108, 51042626, 52828484, 46491974, 59584838, 59029836, 49975629, 37593427, 61172051, 50839892, 49781077, 48060769, 56424803, 50334054, 63816038, 45275507, 55521652, 52189567, 45920640, 55912838, 37646733, 52218258, 42756503, 60395932, 43356578, 45461927, 55200171, 58395061, 56285626, 64463291, 52144575, 60920262, 38644175, 57334227, 44712420, 53639660, 56326649, 53479930, 64602619, 39956991, 47266305, 51012098, 37120523, 50260495, 59732495, 63767055, 64533007, 62679567, 59042324, 62761496, 48022041, 35277339, 59757089, 46832162, 59673125, 57537065, 42273323, 49007149, 63736368, 44298801, 61569587, 48568886, 40647226, 62472764, 62145084, 63767102, 52761157, 44993098, 54303308, 51456594, 50518622, 50379359, 50977379, 47231588, 51528295, 42570344, 49468010, 61774445, 43113076, 54934138, 55460484, 63070852, 57696905, 61991563, 54665872, 33868433, 61092497, 44685975, 57875101, 53279390, 65122981, 49808042, 59681453, 60144301, 46230191, 51337939, 62376660, 45726421, 54084313, 44989160, 61463273, 49093362, 57780983, 48739074, 64965379, 56271619, 48290565, 55833353, 51223320, 45935386, 52337439, 64701223, 60906283, 63847215, 62311222, 51311420, 44202825, 57133906, 56591186, 63288163, 44184443, 60029821, 44024712, 55389064, 53812109, 49757077, 43766679, 51471264, 43944871, 44686256, 60375985, 55071668, 56681399, 51848122, 60681148, 63996864, 46869446, 60005319, 45149129, 42746827, 42398672, 56523728, 64707539, 54066132, 49081299, 43721690, 40500194, 45693922, 46146535, 36862951, 60873706, 61086705, 38579190, 63763459, 65145865, 36807691, 43162639, 64201745, 50361361, 55139349, 50586649, 60972058, 59114521, 59761699, 63464487, 49816616, 64734253, 60738612, 49636412, 61584446, 58829887, 65072191, 48075842, 59475010, 38710339, 63276104, 56093768, 63177804, 33686607, 44287059, 55120984, 53509213, 60871774, 48600160, 62295138, 62217314, 62483557, 49591397, 59501673, 56370294, 46838902, 52124792, 51121273, 55770234, 62745723, 53462143, 63376512, 61332608, 57207936, 62700675, 61013120, 52604040, 61502603, 40225932, 49093774, 63102100, 50476182, 46621847, 56689815, 39908504, 45735071, 49446047, 44895394, 54508708, 63665316, 63708332, 60277945, 60904644, 65055947, 60749006, 50554074, 45716700, 38534364, 59919582, 50283741, 60181731, 45341924, 59847919, 43367663, 57816305, 52544754, 59593972, 41415926, 45733111, 64376058, 44289277, 40766718, 46779659, 60497173, 55864599, 48555290, 48483612, 48135452, 49503518, 47074590, 60044577, 52229410, 49274151, 62428455, 51344694, 56415547, 61214015, 59995456, 59372863, 37999944, 55549257, 52356431, 48151888, 48479571, 60937557, 62102870, 56032597, 44739928, 63309153, 58582373, 53269883, 43085180, 48428415, 55229836, 41008524, 63479183, 44453264, 61121937, 51449236, 49182106, 47660443, 54916508, 55313828, 53562793, 43814315, 49542577, 61926834, 42270132, 61308343, 44496325, 45393352, 48885193, 51307978, 49245642, 42925516, 44049869, 44973518, 53620181, 49726936, 41065945, 51912155, 54566365, 62991842, 49604073, 50648558, 42284528, 45008373, 62979577, 47652345, 57042429, 56237566, 60694015, 60917250, 51996163, 38639110, 61867526, 40224267, 47003151, 52059663, 50738706, 64296467, 53028372, 47255063, 63217177, 44369434, 60597787, 47943207, 45964839, 63841842, 64652861, 58244683, 48737869, 44064344, 54259288, 49073754, 64691806, 61007457, 49040998, 55869031, 41061994, 56311402, 44365418, 50390640, 57443955, 44863095, 59543160, 58011262, 45090440, 61603465, 45864593, 63305366, 49784472, 40105625, 60472986, 56667802, 50251435, 63063727, 57915055, 47357618, 63432375, 38790852, 33980109, 57841364, 48477909, 62725844, 44058327, 61849305, 36159194, 60884699, 55672542, 42753762, 61169380, 64194283, 61710061, 61071085, 55564014, 65048304, 56200950, 45408000, 52412165, 56002315, 60358413, 64542483, 63473428, 60946205, 60182306, 44074787, 45702962, 60399413, 59426629, 48553812, 54064982, 38299480, 64554852, 60983141, 48246631, 44736360, 40961902, 38150003, 64411513, 54749065, 55740298, 61648779, 50542476, 53950354, 56410003, 52248467, 64763798, 64515995, 45897627, 47361956, 62308262, 53596076, 50257840, 54704052, 43634616, 47982521, 48934848, 64944065, 51451842, 41988036, 63025100, 61640660, 62482404, 48984042, 48480238, 44212207, 52359157}</t>
  </si>
  <si>
    <t>[('Tensorflow', 1176), ('Keras', 113), ('Sklearn', 4)]</t>
  </si>
  <si>
    <t>https://stackoverflow.com/questions/59584838</t>
  </si>
  <si>
    <t>https://stackoverflow.com/questions/61867526</t>
  </si>
  <si>
    <t>https://stackoverflow.com/questions/53562793</t>
  </si>
  <si>
    <t>https://stackoverflow.com/questions/44973518</t>
  </si>
  <si>
    <t>(('imp', 'load_module'), ('imp', 'load_dynamic'))</t>
  </si>
  <si>
    <t>[('Tensorflow', 459, [48428415, 48483612, 62294271, 47652345, 63736368, 54704052, 61007457, 62311222, 57133906, 57133906, 57133906, 57133906, 47943207, 53462143, 63376512, 61308343, 61526096, 60543207, 63860741, 50586649, 59475010, 59919582, 60884699, 60399413, 60597787, 51471264, 51471264, 51471264, 51471264, 62483557, 48135452, 55071668, 60920262, 61710061, 54916508, 59593972, 59757089, 61774445, 62376660, 60983141, 60983141, 60983141, 60983141, 50260495, 61071085, 64701223, 54785246, 60535095, 59673125, 62013721, 53620181, 59426629, 61332608, 45733111, 56681399, 59995456, 45275507, 55549257, 54749065, 64602619, 41061994, 54508708, 60181731, 57780983, 57841364, 51311420, 62700675, 63230059, 42150087, 56002315, 52412165, 59501673, 59501673, 59501673, 59501673, 60809676, 63063727, 63063727, 63063727, 63063727, 60937557, 60283232, 49726936, 55200171, 56200950, 61063190, 54066132, 54066132, 61172051, 63025100, 63025100, 63025100, 63025100, 56311402, 63060959, 57379475, 61648779, 60711103, 62295138, 39196882, 52761157, 59732495, 62979577, 59114521, 61463273, 59847919, 58513607, 61214015, 63464487, 53923014, 50738706, 51121273, 60906283, 64217275, 60395932, 51307978, 55460484, 56415547, 57334227, 48553812, 53057591, 59042324, 59042324, 59042324, 59042324, 55833353, 48885193, 55869031, 61169380, 44064344, 44064344, 44064344, 44064344, 46779659, 42299394, 64296467, 43944871, 62308262, 54064982, 54064982, 54064982, 54064982, 51473411, 60873706, 61086705, 48600160, 44863095, 57337931, 55229836, 47266305, 56410003, 62761496, 49446047, 49446047, 62472764, 55564014, 55120984, 60637290, 61849305, 61603465, 62428455, 54665872, 61640660, 62745723, 62745723, 62745723, 62745723, 56206746, 60871774, 62898484, 53279390, 48568886, 53596076, 59681453, 62725844, 49007149, 44049869, 44453264, 52953219, 43367663, 56477744, 53299410, 55864599, 60358413, 55205966, 45069991, 55139349, 54756474, 61926834, 54303308, 47255063, 56370294, 65048304, 55389064, 55389064, 55389064, 55389064, 55389064, 55389064, 55389064, 55389064, 55389064, 37120523, 53812109, 53812109, 53812109, 53812109, 45964839, 59543160, 64194283, 60146825, 59584838, 49913102, 55521652, 55521652, 55521652, 55521652, 52144575, 57042429, 57042429, 57042429, 57042429, 46230191, 60182306, 55912838, 57537065, 60694015, 43356578, 49073754, 53562793, 63708332, 63473428, 49636412, 51451842, 56093768, 57002050, 55770234, 55770234, 55770234, 55770234, 62169144, 52544754, 60738612, 61991563, 60044577, 48479571, 56271619, 41065945, 62679567, 62679567, 62679567, 62679567, 48480238, 48480238, 48480238, 48480238, 59372863, 60946205, 61584446, 57696905, 57696905, 57696905, 57696905, 53950354, 54259288, 54934138, 54934138, 49781077, 49781077, 54861998, 53269883, 58751019, 58751019, 58751019, 58751019, 49040998, 61013120, 52604040, 44289277, 61933792, 62991842, 60005319, 63070852, 50977379, 50977379, 50977379, 50977379, 53028372, 53028372, 61092497, 58829887, 61867526, 60319768, 56326649, 56326649, 56326649, 56326649, 42273323, 60029821, 62102870, 58395061, 58395061, 58395061, 58395061, 52666624, 60277945, 51848122, 51848122, 51848122, 51848122, 59029836, 49757077, 59693201, 55261260, 44369434, 56667802, 60917250, 60917250, 60917250, 60917250, 50283741]), ('Keras', 60, [48428415, 54704052, 62311222, 63860741, 60920262, 61710061, 64701223, 61332608, 58011262, 62700675, 60809676, 60937557, 63025100, 63025100, 63025100, 63025100, 59732495, 62979577, 59847919, 58513607, 63464487, 50738706, 60906283, 64217275, 55833353, 62761496, 56370294, 57042429, 57042429, 57042429, 57042429, 55912838, 60694015, 62169144, 56271619, 60946205]), ('Sklearn', 4, [52687235, 59701645, 61603465])]</t>
  </si>
  <si>
    <t>{47266305, 42299394, 51473411, 60917250, 63860741, 61867526, 37120523, 50260495, 59732495, 62679567, 50738706, 64296467, 59042324, 55139349, 61063190, 47255063, 62761496, 50586649, 59114521, 60597787, 53028372, 60319768, 44369434, 59757089, 59673125, 47943207, 63464487, 45964839, 57537065, 58751019, 42273323, 49007149, 63736368, 56477744, 60738612, 48568886, 53057591, 62169144, 62472764, 49636412, 61584446, 58829887, 59475010, 57002050, 52761157, 56093768, 57337931, 54303308, 55261260, 55205966, 61526096, 44064344, 55120984, 49073754, 54259288, 60871774, 48600160, 61007457, 62295138, 50977379, 62483557, 49040998, 55869031, 59501673, 41061994, 63230059, 56311402, 61774445, 60637290, 56370294, 44863095, 59543160, 51121273, 54756474, 62745723, 55770234, 54934138, 58011262, 53462143, 63376512, 61332608, 61013120, 62700675, 55460484, 52953219, 63070852, 52604040, 61603465, 60146825, 61991563, 57696905, 54665872, 61092497, 59693201, 57379475, 56667802, 53279390, 49446047, 54508708, 45069991, 63708332, 59681453, 54861998, 63063727, 46230191, 60277945, 64217275, 60711103, 53923014, 42150087, 58513607, 39196882, 53299410, 62376660, 57841364, 62725844, 61849305, 60884699, 50283741, 59919582, 54785246, 61933792, 60181731, 61169380, 60543207, 61463273, 64194283, 61710061, 61071085, 59847919, 55564014, 43367663, 65048304, 52544754, 59593972, 56200950, 57780983, 45733111, 44289277, 62294271, 52666624, 56271619, 52412165, 55833353, 56002315, 46779659, 60358413, 49913102, 63473428, 55864599, 62013721, 48483612, 48135452, 60946205, 60044577, 60182306, 64701223, 62428455, 60906283, 62898484, 60399413, 62311222, 60535095, 56415547, 51311420, 61214015, 59995456, 59372863, 59426629, 59584838, 55549257, 59029836, 57133906, 61172051, 48553812, 60937557, 54064982, 48479571, 49781077, 62102870, 60283232, 60983141, 45275507, 55521652, 53269883, 60029821, 48428415, 52687235, 55912838, 55389064, 54749065, 61648779, 55229836, 53812109, 59701645, 44453264, 53950354, 56410003, 49757077, 56206746, 54916508, 60395932, 51471264, 43356578, 62308262, 43944871, 53562793, 55200171, 53596076, 56326649, 61926834, 54704052, 55071668, 58395061, 61308343, 56681399, 51848122, 52144575, 51451842, 60920262, 60005319, 48885193, 51307978, 60809676, 63025100, 62979577, 44049869, 57334227, 54066132, 53620181, 61640660, 49726936, 41065945, 63060959, 62991842, 60873706, 48480238, 61086705, 47652345, 64602619, 57042429, 60694015}</t>
  </si>
  <si>
    <t>[('Tensorflow', 459), ('Keras', 60), ('Sklearn', 4)]</t>
  </si>
  <si>
    <t>https://stackoverflow.com/questions/48568886</t>
  </si>
  <si>
    <t>https://stackoverflow.com/questions/58513607</t>
  </si>
  <si>
    <t>https://stackoverflow.com/questions/48428415</t>
  </si>
  <si>
    <t>https://stackoverflow.com/questions/55549257</t>
  </si>
  <si>
    <t>https://stackoverflow.com/questions/48479571</t>
  </si>
  <si>
    <t>https://github.com/python/cpython/blob/3.10/Lib/imp.py</t>
  </si>
  <si>
    <t>(('frame', '__getitem__'), ('base', 'get_loc'), ('index', 'pandas'), ('index', 'pandas'))</t>
  </si>
  <si>
    <t>[('Tensorflow', 3, [58239781, 58165203, 60423299]), ('Keras', 3, [58239781, 58165203, 61351387]), ('Sklearn', 3, [56496692, 57931454, 60349831])]</t>
  </si>
  <si>
    <t>{60423299, 58239781, 60349831, 58165203, 56496692, 61351387, 57931454}</t>
  </si>
  <si>
    <t>https://stackoverflow.com/questions/58239781</t>
  </si>
  <si>
    <t>https://stackoverflow.com/questions/58165203</t>
  </si>
  <si>
    <t>(('pyimod03_importers', 'exec_module'), ('pyimod03_importers', 'exec_module'), ('pyimod03_importers', 'exec_module'))</t>
  </si>
  <si>
    <t>[('Tensorflow', 75, [59985154, 60705802, 51417764, 51417764, 51417764, 51417764, 51417764, 51417764, 51417764, 51417764, 51417764, 51417764, 51417764, 51417764, 51417764, 51417764, 51417764, 51417764, 60834028, 61986266, 59223906, 59442157, 64930416]), ('Keras', 24, [59985154, 60705802, 59223906]), ('PyTorch', 2, [61698275, 61756222]), ('Sklearn', 15, [61555956, 63529747, 63529747])]</t>
  </si>
  <si>
    <t>{59985154, 59223906, 51417764, 61698275, 60705802, 60834028, 59442157, 64930416, 63529747, 61555956, 61986266, 61756222}</t>
  </si>
  <si>
    <t>[('Tensorflow', 75), ('Keras', 24), ('PyTorch', 2), ('Sklearn', 15)]</t>
  </si>
  <si>
    <t>(('frame', '__getitem__'), ('frame', '_getitem_column'), ('generic', '_get_item_cache'), ('internals', 'get'), ('base', 'get_loc'))</t>
  </si>
  <si>
    <t>[('NLTK', 2, [58085041, 53486955]), ('Keras', 3, [52580589, 52231600, 53869616]), ('Sklearn', 7, [55019516, 52338532, 43939994, 37380831, 48797747, 60629631, 48948319])]</t>
  </si>
  <si>
    <t>{52338532, 53486955, 52580589, 60629631, 52231600, 58085041, 53869616, 48797747, 43939994, 55019516, 48948319, 37380831}</t>
  </si>
  <si>
    <t>[('NLTK', 2), ('Keras', 3), ('Sklearn', 7)]</t>
  </si>
  <si>
    <t>https://stackoverflow.com/questions/53486955</t>
  </si>
  <si>
    <t>https://stackoverflow.com/questions/58085041</t>
  </si>
  <si>
    <t>https://stackoverflow.com/questions/55019516</t>
  </si>
  <si>
    <t>Library</t>
  </si>
  <si>
    <t>Support</t>
  </si>
  <si>
    <t>Pattern_esp</t>
  </si>
  <si>
    <t>Heng's comment</t>
  </si>
  <si>
    <t>Spark ML</t>
  </si>
  <si>
    <t>{37260902, 49729510, 54776007, 53632689, 46257819, 40366588}</t>
  </si>
  <si>
    <t>(('java_gateway', '__call__'), ('utils', 'deco'))</t>
  </si>
  <si>
    <t>https://stackoverflow.com/questions/53632689</t>
  </si>
  <si>
    <t>https://stackoverflow.com/questions/46257819</t>
  </si>
  <si>
    <t>https://stackoverflow.com/questions/37260902</t>
  </si>
  <si>
    <t>https://stackoverflow.com/questions/40366588</t>
  </si>
  <si>
    <t>Tensorflow</t>
  </si>
  <si>
    <t>{53584580, 64999781, 55672135, 62425127, 64875082, 59427019, 61768940, 61737710, 58308019, 55945364, 60062997, 58278454, 56585023}</t>
  </si>
  <si>
    <t>(('gen', 'run'),)</t>
  </si>
  <si>
    <t>https://stackoverflow.com/questions/61737710</t>
  </si>
  <si>
    <t>https://stackoverflow.com/questions/58278454</t>
  </si>
  <si>
    <t>https://stackoverflow.com/questions/56585023</t>
  </si>
  <si>
    <t>{42299394, 63860741, 57712653, 61063190, 60319768, 61992985, 48148507, 35893278, 38447137, 46118952, 51204138, 58751019, 56477744, 49899581, 49805375, 57002050, 57337931, 55261260, 59920461, 55205966, 34750543, 61526096, 33644635, 57673826, 60637290, 63230059, 36665460, 54442106, 50772096, 46516353, 52953219, 64233606, 50430086, 41746576, 59693201, 42678439, 54861998, 43681969, 64618682, 64217275, 60711103, 63125695, 42150087, 58513607, 33671372, 53299410, 39196882, 43819224, 61933792, 60543207, 63105263, 51554543, 63447282, 64733430, 62294271, 49115391, 52666624, 40034570, 54075663, 45873424, 62013721, 58808607, 43942185, 43700528, 62898484, 60535095, 43682108, 51042626, 52828484, 46491974, 59584838, 59029836, 49975629, 37593427, 61172051, 50839892, 49781077, 48060769, 56424803, 50334054, 63816038, 45275507, 55521652, 52189567, 45920640, 55912838, 37646733, 52218258, 42756503, 60395932, 43356578, 45461927, 55200171, 58395061, 56285626, 64463291, 52144575, 60920262, 38644175, 57334227, 44712420, 53639660, 56326649, 53479930, 64602619, 39956991, 47266305, 51012098, 37120523, 50260495, 59732495, 63767055, 64533007, 62679567, 59042324, 62761496, 48022041, 35277339, 59757089, 46832162, 59673125, 57537065, 42273323, 49007149, 63736368, 44298801, 61569587, 48568886, 40647226, 62472764, 62145084, 63767102, 52761157, 44993098, 54303308, 51456594, 50518622, 50379359, 50977379, 47231588, 51528295, 42570344, 49468010, 61774445, 43113076, 54934138, 55460484, 63070852, 57696905, 61991563, 54665872, 33868433, 61092497, 44685975, 57875101, 53279390, 65122981, 49808042, 59681453, 60144301, 46230191, 51337939, 62376660, 45726421, 54084313, 44989160, 61463273, 49093362, 57780983, 48739074, 64965379, 56271619, 48290565, 55833353, 51223320, 45935386, 52337439, 64701223, 60906283, 63847215, 62311222, 51311420, 44202825, 57133906, 56591186, 63288163, 44184443, 60029821, 44024712, 55389064, 53812109, 49757077, 43766679, 51471264, 43944871, 44686256, 60375985, 55071668, 56681399, 51848122, 60681148, 63996864, 46869446, 60005319, 45149129, 42746827, 42398672, 56523728, 64707539, 54066132, 49081299, 43721690, 40500194, 45693922, 46146535, 36862951, 60873706, 61086705, 38579190, 63763459, 65145865, 36807691, 43162639, 64201745, 50361361, 55139349, 50586649, 60972058, 59114521, 59761699, 63464487, 49816616, 64734253, 60738612, 49636412, 61584446, 58829887, 65072191, 48075842, 59475010, 38710339, 63276104, 56093768, 63177804, 33686607, 44287059, 55120984, 53509213, 60871774, 48600160, 62295138, 62217314, 62483557, 49591397, 59501673, 56370294, 46838902, 52124792, 51121273, 55770234, 62745723, 53462143, 63376512, 61332608, 57207936, 62700675, 61013120, 52604040, 61502603, 40225932, 49093774, 63102100, 50476182, 46621847, 56689815, 39908504, 45735071, 49446047, 44895394, 54508708, 63665316, 63708332, 60277945, 60904644, 65055947, 60749006, 50554074, 45716700, 38534364, 59919582, 50283741, 60181731, 45341924, 59847919, 43367663, 57816305, 52544754, 59593972, 41415926, 45733111, 64376058, 44289277, 40766718, 46779659, 60497173, 55864599, 48483612, 48135452, 49503518, 47074590, 60044577, 52229410, 49274151, 62428455, 51344694, 56415547, 61214015, 59995456, 59372863, 37999944, 55549257, 52356431, 48151888, 48479571, 60937557, 62102870, 56032597, 44739928, 63309153, 58582373, 53269883, 43085180, 48428415, 55229836, 41008524, 63479183, 44453264, 61121937, 51449236, 49182106, 47660443, 54916508, 55313828, 53562793, 43814315, 49542577, 61926834, 42270132, 61308343, 44496325, 45393352, 48885193, 51307978, 49245642, 42925516, 44049869, 44973518, 53620181, 49726936, 41065945, 51912155, 54566365, 62991842, 49604073, 50648558, 42284528, 45008373, 62979577, 47652345, 57042429, 56237566, 60694015, 60917250, 51996163, 38639110, 61867526, 40224267, 47003151, 52059663, 50738706, 64296467, 53028372, 47255063, 63217177, 44369434, 60597787, 47943207, 45964839, 63841842, 64652861, 58244683, 48737869, 44064344, 54259288, 49073754, 64691806, 61007457, 49040998, 55869031, 41061994, 56311402, 44365418, 50390640, 57443955, 44863095, 59543160, 45090440, 61603465, 45864593, 63305366, 49784472, 40105625, 60472986, 56667802, 50251435, 63063727, 57915055, 47357618, 63432375, 38790852, 33980109, 57841364, 48477909, 62725844, 44058327, 61849305, 36159194, 60884699, 55672542, 42753762, 61169380, 64194283, 61710061, 61071085, 55564014, 65048304, 56200950, 45408000, 52412165, 56002315, 60358413, 64542483, 63473428, 60946205, 60182306, 44074787, 45702962, 60399413, 59426629, 48553812, 54064982, 38299480, 64554852, 60983141, 48246631, 44736360, 40961902, 38150003, 64411513, 54749065, 55740298, 61648779, 50542476, 53950354, 56410003, 52248467, 64763798, 64515995, 45897627, 47361956, 62308262, 53596076, 50257840, 54704052, 43634616, 47982521, 48934848, 64944065, 51451842, 41988036, 63025100, 61640660, 62482404, 48984042, 48480238, 44212207, 52359157}</t>
  </si>
  <si>
    <t>https://stackoverflow.com/questions/61172051</t>
  </si>
  <si>
    <t>https://stackoverflow.com/questions/64734253</t>
  </si>
  <si>
    <t>https://stackoverflow.com/questions/49073754</t>
  </si>
  <si>
    <t>https://stackoverflow.com/questions/60395932</t>
  </si>
  <si>
    <t>{63860741, 57712653, 61063190, 60319768, 61992985, 51204138, 58751019, 56477744, 53057591, 57002050, 57337931, 55261260, 59920461, 55205966, 61526096, 57673826, 60637290, 63230059, 54442106, 46516353, 52953219, 50430086, 59693201, 42678439, 54861998, 43681969, 64217275, 60711103, 58513607, 53299410, 43819224, 61933792, 60543207, 51554543, 62294271, 49115391, 52666624, 45873424, 51779862, 62013721, 43942185, 43700528, 62898484, 60535095, 43682108, 51042626, 52828484, 46491974, 59584838, 59029836, 49975629, 61172051, 50839892, 49781077, 50334054, 45275507, 55521652, 52189567, 45920640, 55912838, 60395932, 45461927, 55200171, 58395061, 52144575, 60920262, 57334227, 44712420, 53639660, 56326649, 53479930, 64602619, 47266305, 51012098, 50260495, 59732495, 64533007, 62679567, 59042324, 62761496, 59757089, 46832162, 59673125, 57537065, 49007149, 63736368, 61569587, 48568886, 62472764, 62145084, 52761157, 44993098, 54303308, 51456594, 50518622, 50977379, 51528295, 49468010, 61774445, 54934138, 54278779, 55460484, 63070852, 57696905, 61991563, 54665872, 61092497, 57379475, 44685975, 57875101, 53279390, 49808042, 59681453, 46230191, 62376660, 45726421, 54084313, 61463273, 49093362, 57780983, 56271619, 48290565, 55833353, 51223320, 45935386, 52337439, 64701223, 49892136, 60906283, 62311222, 51311420, 44202825, 57133906, 56591186, 44184443, 60029821, 44024712, 55389064, 53812109, 49757077, 43766679, 51471264, 43944871, 55071668, 56681399, 51848122, 46869446, 60005319, 56523728, 49081299, 54066132, 43721690, 63060959, 45693922, 51268579, 46146535, 60873706, 61086705, 50361361, 55139349, 50586649, 60972058, 59114521, 54277150, 59761699, 63464487, 49816616, 60738612, 61584446, 58829887, 65072191, 59475010, 56093768, 44287059, 55120984, 60871774, 48600160, 62295138, 62217314, 62483557, 49591397, 59501673, 56370294, 52124792, 51121273, 55770234, 62745723, 53462143, 63376512, 61332608, 61013120, 62700675, 52604040, 49093774, 50476182, 46621847, 45735071, 49446047, 54508708, 63708332, 60277945, 60904644, 53923014, 50554074, 45716700, 50283741, 59919582, 60181731, 45341924, 59847919, 57816305, 52544754, 59593972, 45733111, 44289277, 46779659, 55864599, 48483612, 48135452, 49503518, 60044577, 52229410, 62428455, 56415547, 61214015, 59995456, 59372863, 55549257, 52356431, 48151888, 48479571, 60937557, 62102870, 56032597, 44739928, 58582373, 53269883, 48428415, 55229836, 44453264, 51449236, 49182106, 47660443, 54916508, 55313828, 53562793, 43814315, 49542577, 61926834, 61308343, 44496325, 45393352, 48885193, 51307978, 44973518, 53620181, 49726936, 51912155, 54566365, 62991842, 49604073, 50648558, 45008373, 50882040, 62979577, 47652345, 57042429, 56237566, 60694015, 60917250, 61867526, 52059663, 47003151, 50738706, 64296467, 53028372, 47255063, 44369434, 60597787, 47943207, 45964839, 58244683, 54259288, 49073754, 61007457, 49040998, 55869031, 56311402, 44365418, 57443955, 44863095, 59543160, 45090440, 61603465, 45864593, 49784472, 56667802, 50251435, 63063727, 47357618, 57841364, 62725844, 44058327, 61849305, 60884699, 55672542, 61169380, 64194283, 61710061, 61071085, 55564014, 65048304, 56200950, 52412165, 56002315, 60358413, 63473428, 60946205, 60182306, 60399413, 59426629, 48553812, 54064982, 60983141, 48246631, 44736360, 54749065, 55740298, 61648779, 50542476, 53950354, 56410003, 45897627, 47361956, 62308262, 53596076, 53112751, 50257840, 54704052, 43634616, 47982521, 48934848, 63025100, 61640660, 45486046, 62482404, 48984042, 48480238, 44212207, 52359157}</t>
  </si>
  <si>
    <t>(('pywrap_tensorflow_internal', 'swig_import_helper'),)</t>
  </si>
  <si>
    <t>https://stackoverflow.com/questions/50260495</t>
  </si>
  <si>
    <t>https://stackoverflow.com/questions/58582373</t>
  </si>
  <si>
    <t>https://stackoverflow.com/questions/62102870</t>
  </si>
  <si>
    <t>https://stackoverflow.com/questions/62145084</t>
  </si>
  <si>
    <t>https://stackoverflow.com/questions/60904644</t>
  </si>
  <si>
    <t>{57874436, 61685773, 56111120, 61276178, 65005588, 58183711, 62089249, 57448488, 64839721, 60436527, 65091635, 65105974, 54274107, 65087569, 62744659, 61016150, 60280923, 60401791, 63541379, 64577667, 60104840, 62388362, 60965002, 64815251, 56604825, 60975266, 61556914, 64639175, 62279886, 51544271, 60252373, 63174874, 61665501, 64764131, 58902773, 65151225, 63750400, 58939656, 62425358, 62619918, 54634771, 61176084, 53367063, 55093539, 58609967, 55335231, 61997378, 62585157, 64504134, 64471371, 54925653, 58841436, 61882720, 63656294, 59656559, 60402033, 63834483, 57020796, 64831876, 46344583, 63820168, 62454151, 61043085, 64108943, 56318354, 55478678, 64770484, 56580538, 46143932, 58108351, 61192645, 52945355, 49342925, 57846223, 61940176, 51046867, 64823773, 63570400, 58751457, 48751075, 63549926, 63769069, 63871470, 48744945, 62071283, 61420020, 63914485, 64127480, 52892159, 61458947, 52736517, 65051147, 62079524, 63826471, 64404009, 64123445, 61690424, 65081913, 63343167, 63982154, 46455374, 62446159, 60580439, 54168153, 55085661, 60414562, 64608870, 64270950, 57592430, 57516662, 61811335, 61102728, 63732386, 62712483, 56224426, 63367851, 65018547, 55210684, 56931005, 58311358, 63320771, 64152263, 52490951, 46107337, 58256074, 63546062, 55896791, 64178905, 65161946, 59906786, 48513777, 65004274, 62890755, 55720718, 62575377, 53965588, 59108130, 63312674, 58602285, 51403577, 64138041, 56585023, 60732223, 63142726, 40569670, 48900949, 63669084, 56851298, 60490599, 63769455, 59337592, 62268283, 51549056, 60361603, 58063749, 65160085, 59497369, 64777118, 63122336, 61987746, 63169445, 56155048, 49843113, 59333544, 59261876, 62102458, 61688764, 41771965, 64611269, 63636427, 57721804, 49441748, 62677973, 51868631, 65139674, 59026404, 65115109, 56198117, 62704616, 55882731, 41815023, 63380464, 61070325, 45302781, 56996864, 51819521, 58778627, 55628805, 58123276, 63423501, 64666638, 63923215, 55786512, 63341584, 59765784, 63960101, 62143530, 57842734, 55884849, 64341042, 58428466, 60488764, 59073606, 59364422, 49298506, 64894027, 52577355, 59440213, 59993176, 59223142, 63315046, 51254382, 64730222, 48362612, 62690426, 60044421, 64175246, 61084824, 63673517, 64478391, 43039931, 59024574, 43158719, 58698942, 60765376, 53507266, 63859912, 63358166, 62612696, 62932186, 62680282, 46619869, 59761890, 62055656, 57865460, 48815350, 63515917, 58676498, 61459747, 61148454, 49743142, 56159526, 61920569, 61994299, 62694716, 54883644, 60593469, 55323968, 57748812, 60378450, 63139159, 56663388, 63544668, 64105822, 64394603, 64654700, 52690293, 58832251, 51223936, 62102912, 63419780, 61384073, 57384342, 59757979, 59360678, 54433198, 52653497, 65160647, 57695689, 60763595, 64003545, 59825630, 58535392, 55930341, 63587813, 62944744, 62494190, 54590961, 54842893, 50243086, 46794257, 60532242, 51990034, 63630875, 54758940, 62449185, 57607717, 59305514, 47724077, 58123825, 36927025, 60112435, 64988725, 47484469, 46876213, 55375416, 45084217, 62586443, 63368781, 55670349, 63841876, 63317589, 56251994, 64112222, 50513505, 63274596, 62916209, 60309106, 59477627, 53173884, 61705858, 56133254, 59864710, 63301275, 65076900, 53171885, 48447149, 60733109, 53149386, 57261771, 62494412, 64759500, 61828821, 64464603, 61376222, 58605279, 65144547, 56329965, 55181044, 55645953, 65021701, 60489481, 62746381, 60247826, 62236436, 65087269, 48764716, 63600431, 53456689, 46411573, 58636087, 62048059, 57775938, 64118599, 60073800, 60985161, 58935122, 62943063, 64958298, 64677724, 64118620, 58971998, 63004513, 51982179, 45670244, 59119465, 56895339, 52440940, 60587885, 63537003, 60077931, 55773040, 60262253, 59113341, 63354752, 61165443, 62529415, 58582933, 60143510, 49573784, 49239961, 56569755, 53643164, 63481755, 56934307, 54788005, 54357927, 50479021, 58963889, 59060150, 51578810, 60780509, 63512562, 60938232}</t>
  </si>
  <si>
    <t>https://stackoverflow.com/questions/61940176</t>
  </si>
  <si>
    <t>https://stackoverflow.com/questions/48815350</t>
  </si>
  <si>
    <t>https://stackoverflow.com/questions/59761890</t>
  </si>
  <si>
    <t>https://stackoverflow.com/questions/61458947</t>
  </si>
  <si>
    <t>https://stackoverflow.com/questions/55773040</t>
  </si>
  <si>
    <t>{55127970, 60264581, 52543817, 59087054, 64377296, 53492018, 60550005, 56034172, 61773597}</t>
  </si>
  <si>
    <t>(('interfaces', 'wrapper'), ('training', 'fit_generator'), ('training_generator', 'fit_generator'), ('training', 'train_on_batch'), ('training', '_standardize_user_data'), ('training_utils', 'standardize_input_data'))</t>
  </si>
  <si>
    <t>https://stackoverflow.com/questions/52543817</t>
  </si>
  <si>
    <t>https://stackoverflow.com/questions/59087054</t>
  </si>
  <si>
    <t>https://stackoverflow.com/questions/60264581</t>
  </si>
  <si>
    <t>https://stackoverflow.com/questions/60550005</t>
  </si>
  <si>
    <t>{62970881, 60148738, 60161027, 58938886, 59030023, 63012878, 62282775, 56528929, 64827426, 64652834, 60014636, 60602425, 61336639, 52139076, 55369289, 58636880, 64377948, 58585693, 60781662, 60859998, 63728740, 62871654, 63910511, 61771380, 61280885, 64463478, 62406263, 61077114, 61099648, 58753666, 62179971, 63694994, 61060247, 60512411, 63318685, 60226728, 63552169, 56779949, 57420998, 57228487, 59217615, 64867031, 60112600, 62168298, 55258859, 62685422, 64998661, 57453317, 59620616, 65041163, 63191821, 56804123, 64668956, 59839774, 55572782, 65047864, 64367417, 62466877, 64081214, 54555461, 59116872, 58616139, 62315856, 64824662, 61796697, 61818207, 59755872, 62951782, 59803005, 59823495, 62780807, 64753035, 57719697, 65160085, 63296412, 54814113, 63276970, 62075321, 65047996, 59176383, 61597123, 58745285, 61188039, 59755464, 61772237, 59415503, 50171348, 61462485, 64003031, 64347099, 57793505, 58677736, 62993389, 61087735}</t>
  </si>
  <si>
    <t>(('app', '_run_main'),)</t>
  </si>
  <si>
    <t>https://stackoverflow.com/questions/60781662</t>
  </si>
  <si>
    <t>https://stackoverflow.com/questions/64081214</t>
  </si>
  <si>
    <t>https://stackoverflow.com/questions/63910511</t>
  </si>
  <si>
    <t>https://stackoverflow.com/questions/63191821</t>
  </si>
  <si>
    <t>{60779011, 55553027, 59900424, 59621899, 58123276, 56186384, 50114065, 59403281, 59203601, 57937938, 55621653, 42315289, 43990046, 59613222, 48133160, 54278698, 48514608, 55884849, 58411571, 64123445, 55375416, 58842687, 61585473, 56939076, 56501318, 63982154, 55788627, 60041813, 61016150, 60580439, 59274840, 60023907, 54430310, 64608870, 49252970, 55731309, 56177780, 44998778, 57233539, 60264581, 46479008, 62745762, 60482214, 54493351, 61543081, 53063850, 49524396, 56445615, 51298992, 62871218, 54049460, 56103606, 49902780, 59015359, 44232898, 56792262, 64639175, 64152263, 59087054, 64464603, 62716130, 62727910, 59571944, 59956460, 55555311, 47273200, 61454585, 53206781, 55645953, 59447043, 55243016, 60062997, 53277465, 56167196, 61773597, 62216478, 59873568, 64499499, 53492018, 64138041, 56818501, 52543817, 59784018, 64118620, 58343266, 59336042, 57452396, 60550005, 56034172, 59035523, 61054359, 52306842, 62272412, 55127970, 51786661, 46827434, 52216747, 52682671, 53753776, 51316658, 62675898, 49035200, 64377296, 57901522, 58880985, 50402779, 59532768, 63769069, 63871470, 53839351}</t>
  </si>
  <si>
    <t>(('training', 'fit_generator'),)</t>
  </si>
  <si>
    <t>https://stackoverflow.com/questions/58411571</t>
  </si>
  <si>
    <t>https://stackoverflow.com/questions/61585473</t>
  </si>
  <si>
    <t>https://stackoverflow.com/questions/61054359</t>
  </si>
  <si>
    <t>{64860866, 64852002, 47610308, 62533380, 60958214, 46110184, 62241930, 42574476, 54167982, 61507216, 63554161, 63207897, 61149306, 59191583}</t>
  </si>
  <si>
    <t>(('response', 'read'),)</t>
  </si>
  <si>
    <t>https://stackoverflow.com/questions/47610308</t>
  </si>
  <si>
    <t>https://stackoverflow.com/questions/42574476</t>
  </si>
  <si>
    <t>https://stackoverflow.com/questions/61149306</t>
  </si>
  <si>
    <t>https://stackoverflow.com/questions/59191583</t>
  </si>
  <si>
    <t>https://stackoverflow.com/questions/62241930</t>
  </si>
  <si>
    <t>{60984241, 58210609, 63458611, 50609845, 64416859, 44210620}</t>
  </si>
  <si>
    <t>https://stackoverflow.com/questions/58210609</t>
  </si>
  <si>
    <t>https://stackoverflow.com/questions/50609845</t>
  </si>
  <si>
    <t>https://stackoverflow.com/questions/64416859</t>
  </si>
  <si>
    <t>https://stackoverflow.com/questions/60984241</t>
  </si>
  <si>
    <t>https://stackoverflow.com/questions/44210620</t>
  </si>
  <si>
    <t>{63354752, 62102912, 63541379, 64831876, 65113349, 63419780, 62529415, 61102728, 63820168, 65021701, 63423501, 64666638, 64108943, 60923917, 62575377, 65005588, 63731349, 65160085, 60991253, 55318038, 63940891, 60287388, 63122336, 64661665, 62079524, 62143530, 63367851, 57842734, 58609967, 64770484, 65105974, 64478391, 65081913, 62102458, 58311358, 63343167, 64611269, 59073606, 63142726, 64504134, 59364422, 63982154, 62586443, 57748812, 63471308, 63546062, 61940176, 64867031, 64003545, 63174874, 64112222, 61882720, 58751457, 59906786, 63570400, 63315046, 63549926, 63656294, 60587885, 64730222, 61280885, 58902773, 63971321}</t>
  </si>
  <si>
    <t>(('function', '_filtered_call'), ('function', '_call_flat'), ('function', 'call'))</t>
  </si>
  <si>
    <t>https://stackoverflow.com/questions/65021701</t>
  </si>
  <si>
    <t>https://stackoverflow.com/questions/64770484</t>
  </si>
  <si>
    <t>https://stackoverflow.com/questions/61280885</t>
  </si>
  <si>
    <t>https://stackoverflow.com/questions/63174874</t>
  </si>
  <si>
    <t>https://stackoverflow.com/questions/64666638</t>
  </si>
  <si>
    <t>{59094787, 57486468, 63012878, 57719697, 62299803, 55735837, 56528929, 51991589, 52517298, 54867896, 60104249, 62075321, 62466877, 53563976, 54955595, 57134808, 56386913, 50889192, 51955693, 61087735, 54024958, 59409919}</t>
  </si>
  <si>
    <t>(('training', 'train_and_evaluate'), ('training', 'run'), ('training', 'run_local'), ('estimator', 'train'), ('estimator', '_train_model'), ('estimator', '_train_model_default'))</t>
  </si>
  <si>
    <t>https://stackoverflow.com/questions/62299803</t>
  </si>
  <si>
    <t>https://stackoverflow.com/questions/54955595</t>
  </si>
  <si>
    <t>https://stackoverflow.com/questions/55735837</t>
  </si>
  <si>
    <t>https://stackoverflow.com/questions/62466877</t>
  </si>
  <si>
    <t>https://stackoverflow.com/questions/62075321</t>
  </si>
  <si>
    <t>{59873568, 63322338, 62535782, 50889192, 59116872, 59230831, 64859381, 61336639, 59015359}</t>
  </si>
  <si>
    <t>(('base_layer', '__call__'), ('convolutional', 'call'), ('nn_ops', '__call__'), ('nn_ops', '__call__'), ('nn_ops', '__call__'))</t>
  </si>
  <si>
    <t>https://stackoverflow.com/questions/62535782</t>
  </si>
  <si>
    <t>https://stackoverflow.com/questions/61336639</t>
  </si>
  <si>
    <t>https://stackoverflow.com/questions/50889192</t>
  </si>
  <si>
    <t>https://stackoverflow.com/questions/63322338</t>
  </si>
  <si>
    <t>https://stackoverflow.com/questions/64859381</t>
  </si>
  <si>
    <t>{61169380, 62428455, 60005319, 61603465, 61648779, 59029836, 59732495, 61640660, 60937557, 60694015}</t>
  </si>
  <si>
    <t>(('interactiveshell', 'showtraceback'), ('pywrap_tensorflow', 'module'), ('pywrap_tensorflow_internal', 'module'), ('pywrap_tensorflow_internal', 'swig_import_helper'), ('imp', 'load_module'), ('imp', 'load_dynamic'))</t>
  </si>
  <si>
    <t>https://stackoverflow.com/questions/61640660</t>
  </si>
  <si>
    <t>https://stackoverflow.com/questions/59732495</t>
  </si>
  <si>
    <t>https://stackoverflow.com/questions/62428455</t>
  </si>
  <si>
    <t>{47266305, 60917250, 63860741, 61867526, 50260495, 59732495, 62679567, 50738706, 64296467, 59042324, 55139349, 61063190, 47255063, 62761496, 50586649, 59114521, 60597787, 53028372, 60319768, 44369434, 59757089, 59673125, 47943207, 63464487, 45964839, 57537065, 58751019, 49007149, 63736368, 56477744, 60738612, 48568886, 62472764, 61584446, 58829887, 59475010, 57002050, 52761157, 56093768, 57337931, 54303308, 55261260, 55205966, 61526096, 55120984, 54259288, 49073754, 60871774, 48600160, 61007457, 62295138, 50977379, 62483557, 49040998, 55869031, 59501673, 56311402, 63230059, 60637290, 61774445, 56370294, 44863095, 59543160, 51121273, 55770234, 62745723, 54934138, 53462143, 63376512, 61332608, 61013120, 62700675, 55460484, 52953219, 63070852, 52604040, 61603465, 57696905, 61991563, 54665872, 61092497, 59693201, 56667802, 53279390, 49446047, 54508708, 63708332, 59681453, 54861998, 63063727, 46230191, 60277945, 64217275, 60711103, 53923014, 58513607, 47652345, 53299410, 62376660, 57841364, 62725844, 61849305, 60884699, 50283741, 59919582, 61933792, 60181731, 61169380, 60543207, 61463273, 64194283, 61710061, 61071085, 59847919, 55564014, 65048304, 52544754, 59593972, 56200950, 57780983, 45733111, 44289277, 62294271, 52666624, 56271619, 52412165, 55833353, 56002315, 46779659, 60358413, 63473428, 55864599, 62013721, 48483612, 48135452, 60946205, 60044577, 60182306, 64701223, 62428455, 60906283, 62898484, 60399413, 62311222, 60535095, 56415547, 51311420, 61214015, 59995456, 59372863, 59426629, 59584838, 55549257, 59029836, 57133906, 61172051, 48553812, 60937557, 54064982, 48479571, 49781077, 62102870, 60983141, 45275507, 55521652, 53269883, 60029821, 48428415, 55912838, 55389064, 54749065, 61648779, 55229836, 53812109, 44453264, 53950354, 56410003, 49757077, 54916508, 60395932, 51471264, 62308262, 43944871, 53562793, 55200171, 53596076, 56326649, 61926834, 54704052, 55071668, 58395061, 61308343, 56681399, 51848122, 52144575, 60920262, 60005319, 48885193, 51307978, 63025100, 57334227, 54066132, 53620181, 61640660, 49726936, 62991842, 60873706, 48480238, 61086705, 62979577, 64602619, 57042429, 60694015}</t>
  </si>
  <si>
    <t>(('pywrap_tensorflow_internal', 'module'), ('pywrap_tensorflow_internal', 'swig_import_helper'), ('imp', 'load_module'), ('imp', 'load_dynamic'))</t>
  </si>
  <si>
    <t>https://stackoverflow.com/questions/52761157</t>
  </si>
  <si>
    <t>https://stackoverflow.com/questions/59593972</t>
  </si>
  <si>
    <t>https://stackoverflow.com/questions/52544754</t>
  </si>
  <si>
    <t>https://stackoverflow.com/questions/48885193</t>
  </si>
  <si>
    <t>https://stackoverflow.com/questions/55120984</t>
  </si>
  <si>
    <t>{60448067, 44202825, 61180970, 44973518, 56581231, 42270132, 50476182, 45266845}</t>
  </si>
  <si>
    <t>https://stackoverflow.com/questions/61180970</t>
  </si>
  <si>
    <t>https://stackoverflow.com/questions/44202825</t>
  </si>
  <si>
    <t>{42322176, 61545217, 52121347, 61102728, 63820168, 64779033, 64910753, 53688367, 53753776, 61436339, 63091894, 53662521, 57173690, 52032828, 62466877, 50329855, 56163917, 60727762, 60077784, 57718883, 57574501, 58013427, 43121525, 56347384, 63971321, 64573695}</t>
  </si>
  <si>
    <t>(('script_ops', '__call__'),)</t>
  </si>
  <si>
    <t>https://stackoverflow.com/questions/63820168</t>
  </si>
  <si>
    <t>https://stackoverflow.com/questions/63971321</t>
  </si>
  <si>
    <t>https://stackoverflow.com/questions/64779033</t>
  </si>
  <si>
    <t>https://stackoverflow.com/questions/43121525</t>
  </si>
  <si>
    <t>{52551296, 44873984, 53565065, 62488073, 44274062, 47644306, 49370642, 55945364, 59867929, 64668956, 43990046, 49701918, 57036446, 45047205, 56304037, 49372585, 49864234, 52517298, 42223668, 58278454, 51625911, 47678647, 51822134, 49031102, 56585023, 49476287, 47257408, 51424835, 53584580, 52227910, 51734983, 52993992, 55672135, 64875082, 57127626, 50911052, 64059981, 53003208, 40948687, 51872592, 49016530, 51123667, 44890067, 51046867, 47735638, 51611221, 41990876, 44435677, 48461151, 41374175, 45059428, 64999781, 43084137, 44174697, 42741738, 46694252, 59998441, 52917486, 47834733, 47273200, 61737710, 54998898, 57075956, 49683444, 48157558, 52376692, 43324156}</t>
  </si>
  <si>
    <t>(('session', '_do_call'), ('runpy', '_run_module_as_main'), ('runpy', '_run_code'))</t>
  </si>
  <si>
    <t>https://stackoverflow.com/questions/42223668</t>
  </si>
  <si>
    <t>https://stackoverflow.com/questions/51822134</t>
  </si>
  <si>
    <t>https://stackoverflow.com/questions/47735638</t>
  </si>
  <si>
    <t>{61156227, 65142116, 40956040, 65092719, 58737712, 46547319}</t>
  </si>
  <si>
    <t>(('message', 'ParseFromString'), ('python_message', 'MergeFromString'))</t>
  </si>
  <si>
    <t>https://stackoverflow.com/questions/65142116</t>
  </si>
  <si>
    <t>https://stackoverflow.com/questions/65092719</t>
  </si>
  <si>
    <t>https://stackoverflow.com/questions/58737712</t>
  </si>
  <si>
    <t>https://stackoverflow.com/questions/61156227</t>
  </si>
  <si>
    <t>https://stackoverflow.com/questions/46547319</t>
  </si>
  <si>
    <t>{47205248, 62970881, 57981959, 46627335, 60115848, 45355399, 50384264, 49453203, 41986583, 48285212, 41818654, 61295402, 51286963, 50771636, 49661495, 61446844, 50937533, 44797757, 50101695, 42784573, 46996670, 44809532, 54020164, 49364933, 36218823, 45514055, 48749515, 48959947, 47787085, 40967761, 49620049, 45441365, 37680219, 39454685, 45164770, 44725860, 45929189, 46637670, 48219112, 55647209, 43896553, 59998441, 38411113, 59997686}</t>
  </si>
  <si>
    <t>(('variable_scope', 'get_variable'), ('variable_scope', 'get_variable'))</t>
  </si>
  <si>
    <t>https://stackoverflow.com/questions/48285212</t>
  </si>
  <si>
    <t>https://stackoverflow.com/questions/40967761</t>
  </si>
  <si>
    <t>https://stackoverflow.com/questions/61295402</t>
  </si>
  <si>
    <t>https://stackoverflow.com/questions/45514055</t>
  </si>
  <si>
    <t>https://stackoverflow.com/questions/54020164</t>
  </si>
  <si>
    <t>{58968487, 61773514, 58184299, 61737106, 60582012, 60245886}</t>
  </si>
  <si>
    <t>(('__init__', 'module'), ('_distributor_init', 'module'))</t>
  </si>
  <si>
    <t>https://stackoverflow.com/questions/58968487</t>
  </si>
  <si>
    <t>https://stackoverflow.com/questions/60245886</t>
  </si>
  <si>
    <t>{39491586, 52822022, 63012878, 63299603, 44404757, 40474645, 50317335, 45930517, 52910106, 58189854, 54419491, 50006011, 45424685, 53688367, 48648240, 46678066, 42223668, 39309367, 57632831, 46161997, 39114832, 47609938, 47765595, 39544926, 34156639, 50251878, 40642663, 55904359, 38080620, 49379448, 48904313, 51247229, 49057918, 46526589, 37267584, 44658819, 41840772, 40956040, 45340817, 55945364, 50190486, 50366626, 50733227, 40143019, 41988267, 64659630, 43909296, 41236657, 42092727, 38838456, 51368119, 43057341, 51372223, 44232898, 39952592, 41414867, 42832083, 52365526, 53364952, 56463580, 44435677, 43245794, 59998441, 59492586, 55150828, 57075956, 50329855, 44873984, 49672457, 47907083, 48550159, 49416470, 62847255, 45660439, 44181783, 57829658, 43272477, 53465376, 43647264, 48986403, 43010339, 55572782, 60127537, 48425267, 42307908, 43557190, 59140429, 49500495, 37728597, 58841436, 54614365, 44992860, 47040860, 64999781, 43084137, 58059119, 34570614, 37898617, 51087747, 46344583, 58677639, 44274062, 47047057, 45513114, 40722842, 43061664, 52357542, 44306860, 45500844, 45023664, 52517298, 41294258, 43231667, 62075321, 46143932, 45732286, 58108351, 51734983, 48888271, 57846223, 41568721, 51046867, 37568980, 36884947, 46326238, 41374175, 57192931, 46780917, 45974009, 63590912, 45603335, 48142860, 51626510, 47086101, 54841882, 38306330, 57950746, 43817501, 41818654, 39674394, 49437216, 48054820, 39887397, 39076388, 49295915, 57715248, 51583539, 47315508, 46688822, 58278454, 51919417, 57676349, 45421121, 44651078, 64875082, 63984206, 48347728, 55237206, 34982492, 53957213, 36758114, 47665774, 57999985, 44022387, 49959545, 60615290, 40823419, 38881918, 55097990, 59736714, 51387027, 56662677, 42463896, 51872412, 44894883, 43983528, 39129773, 50090673, 43768498, 56103606, 40362680, 41138873, 61446844, 49476287, 40659648, 53584580, 57270982, 60525257, 48788169, 57127626, 46328532, 44221142, 60336856, 49117914, 41990876, 49756909, 61737710, 48050927, 40651509, 55350010, 43324156, 56437502, 46990079, 47305473, 49554177, 56931078, 51010312, 51321610, 47299339, 42838796, 63191821, 59570956, 47903504, 44763935, 62372645, 47072050, 63677234, 50737973, 40012599, 46164791, 62466877, 56585023, 49894211, 46353219, 55221065, 51872592, 57406294, 47735638, 54539098, 64979808, 57150305, 57844580, 39682918, 45292391, 63234932, 48157558, 38243194, 51110780, 53072772, 42814341, 54483849, 38173580, 38110096, 55085971, 57650068, 40209302, 52306842, 35529626, 44196766, 49093535, 60613538, 41616292, 53730221, 43989934, 49439665, 46525371, 47743936, 43875270, 53003208, 44067788, 41413582, 55456719, 40948687, 50080721, 57357266, 54852561, 49441748, 48159706, 64347099, 36666331, 45966301, 43025382, 55647209, 49683444, 46851060, 45282297, 44876793, 61586429, 57193474, 40639491, 34001922, 46105606, 57981959, 59790342, 44346384, 44581910, 57293848, 63570972, 49701918, 43990046, 48133160, 45354025, 62932014, 58551343, 43631662, 41397297, 49630269, 41442366, 47340607, 40592448, 43435077, 56333388, 39435341, 51870801, 33889366, 34317398, 49777762, 38765676, 53869681, 60142707, 52376692, 39275641, 43168895, 61076608, 49030273, 41618564, 45098117, 44618887, 44426379, 52747405, 40443024, 60726421, 45986970, 50549920, 37762210, 60656813, 34442420, 47678647, 50744505, 52522171, 42822844, 48725179, 46996670, 43158719, 48997571, 57420998, 48186569, 38462666, 44213450, 57509069, 40733905, 38601938, 51377371, 48401628, 48088283, 39947484, 45061344, 54627554, 58639588, 52917486, 47273200, 44186886, 59620616, 45841690, 48495899, 64668956, 40955168, 49743142, 49915179, 40854831, 46023984, 35106101, 43232566, 54865209, 58189116, 36631868, 41073989, 42450246, 55672135, 41389387, 50789709, 62315856, 51035474, 53159251, 48461151, 37981536, 54461795, 45059428, 38563173, 47949159, 44174697, 49249646, 48528752, 35448177, 44299638, 48442743, 44354940, 48012669, 57421185, 53501315, 45694344, 35114376, 50742686, 49272228, 45047205, 44762532, 49372585, 42771882, 44414381, 43748788, 58305973, 42798518, 39130553, 62797243, 46222782, 61824447, 51123667, 38028762, 46278107, 58535392, 40943077, 57206247, 58783223, 37252600, 58938886, 47056391, 34727431, 46794257, 49370642, 43546136, 42315289, 42438170, 59653659, 58367519, 64652834, 56137254, 58752552, 49864234, 40719919, 40328751, 51822134, 44039735, 52309568, 51424835, 51050053, 51861062, 55369289, 41526858, 37754446, 40967761, 58189394, 51611221, 47918681, 42987099, 60859998, 46026337, 49915490, 44725860, 49237607, 47834733, 35413618, 54431357, 52551296, 53565065, 43701902, 61165201, 47644306, 57036446, 54259359, 46479008, 57149091, 45043377, 45747890, 46180019, 50937533, 43089598, 55277252, 42260167, 44668617, 41121485, 55772880, 49016530, 34311893, 49583830, 40699607, 47163097, 58529504, 55181024, 49858283, 64032493, 47001326, 52143856, 55248631, 53249807, 42317586, 53151522, 64216867, 62576422, 39022374, 63235880, 44343081, 48764716, 42542893, 48260912, 61525816, 40372026, 62474043, 49856320, 47257408, 52227910, 43493193, 56876874, 50911052, 52598605, 47464272, 41789267, 59735903, 43698016, 63272801, 40429417, 60077931, 46694252, 36390767, 47441775, 54998898, 43108211, 63543159, 45107068, 47632262, 50052999, 48869256, 45756297, 50098065, 63147926, 49573784, 54806425, 49203098, 46677926, 50479021, 45905837, 47257518, 50694066, 37027762, 51400628, 51625911, 47191992, 51658685, 49031102, 49627073, 48496579, 41992132, 49364933, 56307656, 52993992, 44890067, 38283220, 37611479, 50761702, 45598697, 42741738, 41840619, 42618861, 33808368, 33624048, 56791030, 45811707}</t>
  </si>
  <si>
    <t>(('session', 'run'),)</t>
  </si>
  <si>
    <t>https://stackoverflow.com/questions/55772880</t>
  </si>
  <si>
    <t>https://stackoverflow.com/questions/43089598</t>
  </si>
  <si>
    <t>https://stackoverflow.com/questions/43768498</t>
  </si>
  <si>
    <t>https://stackoverflow.com/questions/39130553</t>
  </si>
  <si>
    <t>{53207057, 55333241, 56968108}</t>
  </si>
  <si>
    <t>(('tflite_convert', 'main'), ('app', 'run'), ('tflite_convert', 'run_main'), ('tflite_convert', '_convert_model'), ('tflite_convert', '_get_toco_converter'), ('lite', 'from_frozen_graph'))</t>
  </si>
  <si>
    <t>https://stackoverflow.com/questions/53207057</t>
  </si>
  <si>
    <t>https://stackoverflow.com/questions/55333241</t>
  </si>
  <si>
    <t>https://stackoverflow.com/questions/56968108</t>
  </si>
  <si>
    <t>model conversion</t>
  </si>
  <si>
    <t>{44424068, 44496325, 51527115, 57374700, 61100942, 50118546, 43377203, 54932122, 43682108, 59645758}</t>
  </si>
  <si>
    <t>(('__init__', 'module'), ('activations', 'module'), ('__init__', 'module'))</t>
  </si>
  <si>
    <t>https://stackoverflow.com/questions/51527115</t>
  </si>
  <si>
    <t>https://stackoverflow.com/questions/54932122</t>
  </si>
  <si>
    <t>https://stackoverflow.com/questions/43682108</t>
  </si>
  <si>
    <t>https://stackoverflow.com/questions/43377203</t>
  </si>
  <si>
    <t>https://stackoverflow.com/questions/44496325</t>
  </si>
  <si>
    <t>{40943077, 39022374, 39435341, 40948687, 39952592, 41294258, 41414867, 40372026, 40823419, 40668316, 38097181, 41374175}</t>
  </si>
  <si>
    <t>(('errors', 'raise_exception_on_not_ok_status'),)</t>
  </si>
  <si>
    <t>https://stackoverflow.com/questions/39435341</t>
  </si>
  <si>
    <t>https://stackoverflow.com/questions/40372026</t>
  </si>
  <si>
    <t>https://stackoverflow.com/questions/38097181</t>
  </si>
  <si>
    <t>https://stackoverflow.com/questions/41414867</t>
  </si>
  <si>
    <t>{55720718, 60309106, 58428466, 55896791, 56604825}</t>
  </si>
  <si>
    <t>(('training', 'fit'), ('training_arrays', 'model_iteration'), ('backend', '__call__'), ('session', '__call__'), ('errors_impl', '__exit__'))</t>
  </si>
  <si>
    <t>https://stackoverflow.com/questions/55720718</t>
  </si>
  <si>
    <t>https://stackoverflow.com/questions/60309106</t>
  </si>
  <si>
    <t>https://stackoverflow.com/questions/58428466</t>
  </si>
  <si>
    <t>https://stackoverflow.com/questions/55896791</t>
  </si>
  <si>
    <t>https://stackoverflow.com/questions/56604825</t>
  </si>
  <si>
    <t>{49632451, 48781230, 50752176, 49209810, 48127701, 48619383, 49169016}</t>
  </si>
  <si>
    <t>(('estimator', '_train_model'), ('estimator', '_call_model_fn'), ('dnn', '_model_fn'), ('dnn', '_dnn_model_fn'))</t>
  </si>
  <si>
    <t>https://stackoverflow.com/questions/48781230</t>
  </si>
  <si>
    <t>https://stackoverflow.com/questions/49209810</t>
  </si>
  <si>
    <t>https://stackoverflow.com/questions/48619383</t>
  </si>
  <si>
    <t>https://stackoverflow.com/questions/49169016</t>
  </si>
  <si>
    <t>https://stackoverflow.com/questions/50752176</t>
  </si>
  <si>
    <t>{64371884, 61147366}</t>
  </si>
  <si>
    <t>(('function', '_maybe_define_function'), ('function', '_create_graph_function'), ('func_graph', 'func_graph_from_py_func'), ('func_graph', 'wrapper'))</t>
  </si>
  <si>
    <t>https://stackoverflow.com/questions/64371884</t>
  </si>
  <si>
    <t>https://stackoverflow.com/questions/61147366</t>
  </si>
  <si>
    <t>{44454081, 52673987, 51064323, 45612978, 44591282, 44685461, 48303166}</t>
  </si>
  <si>
    <t>(('copy', 'deepcopy'), ('copy', '_reconstruct'), ('copy', 'deepcopy'), ('copy', '_deepcopy_dict'), ('copy', 'deepcopy'), ('copy', '_deepcopy_list'), ('copy', 'deepcopy'))</t>
  </si>
  <si>
    <t>https://stackoverflow.com/questions/45612978</t>
  </si>
  <si>
    <t>https://stackoverflow.com/questions/51064323</t>
  </si>
  <si>
    <t>{47266305, 42299394, 51473411, 60917250, 63860741, 61867526, 37120523, 50260495, 59732495, 62679567, 50738706, 64296467, 59042324, 55139349, 61063190, 47255063, 62761496, 50586649, 59114521, 60597787, 53028372, 60319768, 44369434, 59757089, 59673125, 47943207, 63464487, 45964839, 57537065, 58751019, 42273323, 49007149, 63736368, 56477744, 60738612, 48568886, 53057591, 62169144, 62472764, 49636412, 61584446, 58829887, 59475010, 57002050, 52761157, 56093768, 57337931, 54303308, 55261260, 55205966, 61526096, 44064344, 55120984, 49073754, 54259288, 60871774, 48600160, 61007457, 62295138, 50977379, 62483557, 49040998, 55869031, 59501673, 41061994, 63230059, 56311402, 61774445, 60637290, 56370294, 44863095, 59543160, 51121273, 54756474, 62745723, 55770234, 54934138, 53462143, 63376512, 61332608, 61013120, 62700675, 55460484, 52953219, 63070852, 52604040, 61603465, 60146825, 61991563, 57696905, 54665872, 61092497, 59693201, 57379475, 56667802, 53279390, 49446047, 54508708, 45069991, 63708332, 59681453, 54861998, 63063727, 46230191, 60277945, 64217275, 60711103, 53923014, 42150087, 58513607, 39196882, 53299410, 62376660, 57841364, 62725844, 61849305, 60884699, 50283741, 59919582, 54785246, 61933792, 60181731, 61169380, 60543207, 61463273, 64194283, 61710061, 61071085, 59847919, 55564014, 43367663, 65048304, 52544754, 59593972, 56200950, 57780983, 45733111, 44289277, 62294271, 52666624, 56271619, 52412165, 55833353, 56002315, 46779659, 60358413, 49913102, 63473428, 55864599, 62013721, 48483612, 48135452, 60946205, 60044577, 60182306, 64701223, 62428455, 60906283, 62898484, 60399413, 62311222, 60535095, 56415547, 51311420, 61214015, 59995456, 59372863, 59426629, 59584838, 55549257, 59029836, 56978767, 57133906, 61172051, 48553812, 60937557, 54064982, 48479571, 49781077, 62102870, 60283232, 60983141, 45275507, 55521652, 53269883, 60029821, 48428415, 55912838, 55389064, 54749065, 61648779, 55229836, 53812109, 44453264, 53950354, 56410003, 49757077, 56206746, 54916508, 60395932, 51471264, 43356578, 62308262, 43944871, 53562793, 55200171, 53596076, 56326649, 61926834, 54704052, 55071668, 58395061, 61308343, 56681399, 51848122, 52144575, 51451842, 60920262, 60005319, 48885193, 51307978, 60809676, 63025100, 62979577, 44049869, 57334227, 54066132, 53620181, 61640660, 49726936, 41065945, 63060959, 62991842, 60873706, 48480238, 61086705, 47652345, 64602619, 57042429, 60694015}</t>
  </si>
  <si>
    <t>(('imp', 'load_dynamic'),)</t>
  </si>
  <si>
    <t>https://stackoverflow.com/questions/50283741</t>
  </si>
  <si>
    <t>https://stackoverflow.com/questions/60884699</t>
  </si>
  <si>
    <t>https://stackoverflow.com/questions/56206746</t>
  </si>
  <si>
    <t>{49425056, 44454081, 51064323, 57233539, 52673987, 56572586, 52682671, 45612978, 44591282, 47484469, 44685461, 61454585, 59362269, 48303166}</t>
  </si>
  <si>
    <t>(('copy', 'deepcopy'), ('copy', '_reconstruct'), ('copy', 'deepcopy'))</t>
  </si>
  <si>
    <t>https://stackoverflow.com/questions/62169144</t>
  </si>
  <si>
    <t>{63012878, 50317335, 56983581, 58189854, 50006011, 62425127, 53688367, 48648240, 46678066, 42223668, 39309367, 46161997, 47609938, 56608850, 47765595, 39544926, 50251878, 40642663, 38080620, 48904313, 51247229, 44658819, 64475275, 45340817, 55945364, 37017751, 50366626, 50733227, 40143019, 64659630, 53981359, 43909296, 42092727, 38838456, 51368119, 43057341, 39952592, 55883985, 41414867, 42832083, 52365526, 65097944, 56463580, 44435677, 43245794, 59998441, 55150828, 57075956, 50329855, 44873984, 48550159, 62847255, 44181783, 59205914, 43647264, 48986403, 43010339, 55572782, 60127537, 48425267, 60879168, 42307908, 49500495, 48910683, 58841436, 47040860, 64999781, 43084137, 40386921, 58059119, 54636921, 61976955, 51087747, 46344583, 44274062, 47047057, 51456408, 45513114, 43061664, 56304037, 52357542, 44306860, 45500844, 41294258, 52517298, 62075321, 51734983, 63357387, 48888271, 57846223, 41568721, 51046867, 36884947, 46326238, 41374175, 57192931, 45974009, 63590912, 51212806, 48142860, 51626510, 49377809, 62601746, 54841882, 57950746, 43817501, 41818654, 49437216, 48054820, 39076388, 49295915, 57715248, 61035056, 52392502, 58278454, 51919417, 60621378, 50876996, 64875082, 64059981, 48347728, 57999985, 60615290, 58673786, 40823419, 38881918, 53953160, 46746249, 59052686, 51387027, 44894883, 43983528, 39129773, 43768498, 49691315, 56103606, 41138873, 61446844, 49476287, 40659648, 53584580, 60525257, 57127626, 41958096, 44221142, 49117914, 41990876, 51616492, 49756909, 61737710, 48050927, 40651509, 55350010, 43324156, 56437502, 46990079, 47305473, 56931078, 51010312, 51321610, 59570956, 63191821, 47903504, 48452372, 59867929, 42488615, 40012599, 46164791, 63265593, 53662521, 62466877, 56585023, 49894211, 46353219, 55221065, 51872592, 64963410, 57406294, 47735638, 54539098, 51530592, 57150305, 57844580, 63234932, 43121525, 48157558, 38243194, 51110780, 53072772, 38173580, 38110096, 52306842, 35529626, 44196766, 49093535, 60613538, 41616292, 41626542, 44274618, 46525371, 49351616, 45142977, 47743936, 43875270, 53003208, 41413582, 40948687, 50080721, 57357266, 49441748, 36666331, 55647209, 49683444, 41513973, 50469878, 53384184, 45282297, 44876793, 61586429, 57193474, 40639491, 46105606, 57981959, 59790342, 44346384, 44581910, 57293848, 63570972, 49701918, 43990046, 45354025, 43631662, 41397297, 49630269, 47340607, 43435077, 56333388, 39435341, 49777762, 58797155, 49192051, 60142707, 52376692, 39275641, 43480186, 49030273, 41618564, 45098117, 52747405, 40443024, 45986970, 37762210, 60656813, 52087985, 47678647, 50744505, 52522171, 42822844, 48725179, 46996670, 43158719, 57420998, 48186569, 38462666, 41557196, 57386192, 38601938, 48401628, 39947484, 45061344, 52917486, 47273200, 49419504, 54529266, 46210291, 59620616, 54902024, 48495899, 64668956, 61832478, 40955168, 49743142, 49915179, 40854831, 46023984, 52004148, 39957815, 52032828, 36631868, 41073989, 42450246, 55672135, 50789709, 62315856, 51035474, 53159251, 51631447, 48461151, 37981536, 45059428, 38563173, 44174697, 49249646, 52041077, 48442743, 44354940, 51406206, 57421185, 53501315, 45694344, 41534866, 63511960, 52307356, 44762532, 45047205, 49372585, 42771882, 44414381, 43748788, 42798518, 39130553, 62797243, 65047996, 46222782, 61824447, 51123667, 50083284, 61320661, 38028762, 46278107, 58535392, 40943077, 54001128, 37252600, 46910972, 58938886, 62488073, 49370642, 43546136, 42315289, 59653659, 58367519, 64652834, 58752552, 49864234, 40328751, 51822134, 44039735, 51424835, 51050053, 51861062, 55369289, 55705161, 41526858, 40967761, 58189394, 51611221, 47918681, 49645151, 46026337, 49915490, 44725860, 49237607, 47834733, 62658158, 52551296, 58117763, 53565065, 47644306, 44404375, 57036446, 46479008, 48707238, 51310257, 45747890, 46180019, 45043377, 51484338, 50937533, 43089598, 56934083, 42260167, 55772880, 49016530, 49583830, 40699607, 47163097, 62160602, 55181024, 59006696, 57351918, 52143856, 50321139, 55895795, 55248631, 56682231, 53151522, 64216867, 62576422, 39022374, 63235880, 48764716, 42542893, 48260912, 40372026, 47257408, 52227910, 43493193, 56876874, 50911052, 52598605, 48385868, 47464272, 59021156, 37117798, 40429417, 60077931, 46694252, 36390767, 47441775, 54998898, 43108211, 63543159, 49631109, 50052999, 48869256, 49573784, 49203098, 58048414, 50479021, 50694066, 37027762, 51400628, 51625911, 47191992, 51658685, 49031102, 48496579, 41992132, 49364933, 56307656, 52993992, 44890067, 38283220, 37611479, 48115671, 45598697, 42741738, 42618861, 45811707}</t>
  </si>
  <si>
    <t>https://stackoverflow.com/questions/43435077</t>
  </si>
  <si>
    <t>https://stackoverflow.com/questions/41397297</t>
  </si>
  <si>
    <t>https://stackoverflow.com/questions/55248631</t>
  </si>
  <si>
    <t>https://stackoverflow.com/questions/57846223</t>
  </si>
  <si>
    <t>total:</t>
  </si>
  <si>
    <t>{40150018, 40639491, 34001922, 41817101, 44346384, 39848466, 44581910, 43546136, 42315289, 43817501, 43990046, 41818654, 39076388, 43631662, 40328751, 41397297, 42223668, 39309367, 41011707, 49376313, 43358264, 45421121, 51424835, 43435077, 41526858, 46161997, 39435341, 41356881, 40967761, 47609938, 33889366, 45734487, 52404827, 34982492, 46026337, 42250340, 42976869, 44725860, 35413618, 40823419, 38881918, 49030273, 42979971, 41618564, 45098117, 40443024, 45340817, 47644306, 44517011, 45986970, 57036446, 41798311, 43983528, 35532457, 40143019, 39129773, 43909296, 45043377, 43768498, 45747890, 41077940, 34442420, 43149493, 47678647, 38838456, 42092727, 41138873, 42822844, 43057341, 43089598, 43158719, 40659648, 46996670, 42260167, 48186569, 37884106, 42407628, 39952592, 38601938, 41414867, 40576722, 34311893, 40699607, 45747928, 47694551, 47163097, 41990876, 45227229, 39947484, 44435677, 45061344, 43245794, 41900775, 40203500, 49756909, 40591098, 43324156, 46253823, 46990079, 44873984, 36763913, 39559953, 44181783, 39715612, 40955168, 48986403, 42703140, 43010339, 39022374, 41901862, 37044006, 39414060, 42542893, 35384624, 35106101, 40012599, 36631868, 44797757, 47257408, 42307908, 43493193, 51872592, 47040860, 37981536, 45059428, 36479335, 43084137, 44174697, 46694252, 36390767, 47441775, 43108211, 48157558, 44354940, 46015362, 38755719, 45694344, 43129225, 38110096, 47047057, 45912470, 52306842, 35529626, 52482459, 44196766, 43061664, 40204706, 41375651, 44762532, 45047205, 41616292, 41651628, 50479021, 44414381, 44306860, 45500844, 37027762, 43748788, 42798518, 44434359, 47191992, 39130553, 44139960, 46525371, 46222782, 41800643, 41992132, 41302986, 41413582, 40948687, 41568721, 44890067, 36884947, 37611479, 38546903, 38028762, 36666331, 46278107, 46326238, 41374175, 44081119, 40440289, 45748196, 45202404, 45598697, 42741738, 42618861, 33624048, 42588145, 37252600, 45282297, 45811707, 46910972, 44876793}</t>
  </si>
  <si>
    <t>(('op_def_library', 'apply_op'), ('ops', 'create_op'))</t>
  </si>
  <si>
    <t>https://stackoverflow.com/questions/44725860</t>
  </si>
  <si>
    <t>https://stackoverflow.com/questions/44797757</t>
  </si>
  <si>
    <t>https://stackoverflow.com/questions/36631868</t>
  </si>
  <si>
    <t>https://stackoverflow.com/questions/45098117</t>
  </si>
  <si>
    <t>https://stackoverflow.com/questions/44081119</t>
  </si>
  <si>
    <t>{63860741, 57712653, 61063190, 60319768, 61992985, 51204138, 58751019, 56477744, 57002050, 57337931, 55261260, 59920461, 55205966, 61526096, 57673826, 60637290, 63230059, 54442106, 46516353, 52953219, 50430086, 59693201, 42678439, 54861998, 43681969, 64217275, 60711103, 58513607, 53299410, 43819224, 61933792, 60543207, 51554543, 62294271, 49115391, 52666624, 45873424, 62013721, 43942185, 43700528, 62898484, 60535095, 43682108, 51042626, 52828484, 46491974, 59584838, 59029836, 49975629, 61172051, 50839892, 49781077, 50334054, 45275507, 55521652, 52189567, 45920640, 55912838, 60395932, 45461927, 55200171, 58395061, 52144575, 60920262, 57334227, 44712420, 53639660, 56326649, 53479930, 64602619, 47266305, 51012098, 50260495, 59732495, 64533007, 62679567, 59042324, 62761496, 59757089, 46832162, 59673125, 57537065, 49007149, 63736368, 61569587, 48568886, 62472764, 62145084, 52761157, 44993098, 54303308, 51456594, 50518622, 50977379, 51528295, 49468010, 61774445, 54934138, 55460484, 63070852, 57696905, 61991563, 54665872, 61092497, 44685975, 57875101, 53279390, 49808042, 59681453, 46230191, 62376660, 45726421, 54084313, 61463273, 49093362, 57780983, 48739074, 56271619, 48290565, 55833353, 51223320, 45935386, 52337439, 64701223, 60906283, 62311222, 51311420, 44202825, 57133906, 56591186, 44184443, 60029821, 44024712, 55389064, 53812109, 49757077, 43766679, 51471264, 43944871, 55071668, 56681399, 51848122, 46869446, 60005319, 56523728, 49081299, 54066132, 43721690, 45693922, 46146535, 60873706, 61086705, 50361361, 55139349, 50586649, 60972058, 59114521, 59761699, 63464487, 49816616, 60738612, 61584446, 58829887, 65072191, 59475010, 56093768, 44287059, 55120984, 60871774, 48600160, 62295138, 62217314, 62483557, 49591397, 59501673, 56370294, 52124792, 51121273, 55770234, 62745723, 53462143, 63376512, 61332608, 61013120, 62700675, 52604040, 49093774, 50476182, 46621847, 45735071, 49446047, 54508708, 63708332, 60277945, 60904644, 53923014, 50554074, 45716700, 50283741, 59919582, 60181731, 45341924, 59847919, 57816305, 52544754, 59593972, 45733111, 44289277, 46779659, 55864599, 48483612, 48135452, 49503518, 60044577, 52229410, 62428455, 56415547, 61214015, 59995456, 59372863, 55549257, 52356431, 48151888, 48479571, 60937557, 62102870, 56032597, 44739928, 58582373, 53269883, 48428415, 55229836, 44453264, 51449236, 49182106, 47660443, 54916508, 55313828, 53562793, 43814315, 49542577, 61926834, 61308343, 44496325, 45393352, 48885193, 51307978, 44973518, 53620181, 49726936, 51912155, 54566365, 62991842, 49604073, 50648558, 45008373, 62979577, 47652345, 57042429, 56237566, 60694015, 60917250, 61867526, 52059663, 47003151, 50738706, 64296467, 53028372, 47255063, 44369434, 60597787, 47943207, 45964839, 58244683, 54259288, 49073754, 61007457, 49040998, 55869031, 56311402, 44365418, 57443955, 44863095, 59543160, 45090440, 61603465, 45864593, 49784472, 56667802, 50251435, 63063727, 47357618, 57841364, 62725844, 44058327, 61849305, 60884699, 55672542, 61169380, 64194283, 61710061, 61071085, 55564014, 65048304, 56200950, 52412165, 56002315, 60358413, 63473428, 60946205, 60182306, 60399413, 59426629, 48553812, 54064982, 60983141, 48246631, 44736360, 54749065, 55740298, 61648779, 50542476, 53950354, 56410003, 45897627, 47361956, 62308262, 53596076, 50257840, 54704052, 43634616, 47982521, 48934848, 63025100, 61640660, 62482404, 48984042, 48480238, 44212207, 52359157}</t>
  </si>
  <si>
    <t>(('pywrap_tensorflow_internal', 'module'),)</t>
  </si>
  <si>
    <t>https://stackoverflow.com/questions/64533007</t>
  </si>
  <si>
    <t>https://stackoverflow.com/questions/47660443</t>
  </si>
  <si>
    <t>https://stackoverflow.com/questions/44453264</t>
  </si>
  <si>
    <t>https://stackoverflow.com/questions/44993098</t>
  </si>
  <si>
    <t>https://stackoverflow.com/questions/45341924</t>
  </si>
  <si>
    <t>{44346384, 44762532}</t>
  </si>
  <si>
    <t>(('session', 'run'), ('session', '_run'), ('session', '_do_run'), ('session', '_do_call'), ('input', 'batch'))</t>
  </si>
  <si>
    <t>https://stackoverflow.com/questions/44346384</t>
  </si>
  <si>
    <t>https://stackoverflow.com/questions/44762532</t>
  </si>
  <si>
    <t>{49425056, 44454081, 51064323, 57233539, 52673987, 56572586, 52682671, 45612978, 44591282, 47484469, 44685461, 61454585, 48303166}</t>
  </si>
  <si>
    <t>(('copy', 'deepcopy'), ('copy', '_deepcopy_dict'), ('copy', 'deepcopy'), ('copy', '_reconstruct'), ('copy', 'deepcopy'), ('copy', '_deepcopy_dict'), ('copy', 'deepcopy'))</t>
  </si>
  <si>
    <t>{59447043, 60779011, 57233539, 55553027, 60264581, 59900424, 59035523, 51100042, 59203601, 57937938, 55621653, 62272412, 61773597, 62216478, 55127970, 64166694, 61543081, 53063850, 54278698, 52682671, 53753776, 51298992, 51316658, 53492018, 54049460, 55181237, 62675898, 58842687, 61585473, 56792262, 52543817, 59087054, 64377296, 57901522, 55788627, 59672402, 60041813, 64464603, 62084827, 58343266, 60023907, 54430310, 59571944, 59336042, 59956460, 57452396, 63871470, 55731309, 56177780, 60550005, 61841656, 61454585, 56034172, 53206781, 51777535}</t>
  </si>
  <si>
    <t>(('interfaces', 'wrapper'), ('training', 'fit_generator'), ('training_generator', 'fit_generator'))</t>
  </si>
  <si>
    <t>https://stackoverflow.com/questions/57937938</t>
  </si>
  <si>
    <t>https://stackoverflow.com/questions/56792262</t>
  </si>
  <si>
    <t>https://stackoverflow.com/questions/62272412</t>
  </si>
  <si>
    <t>https://stackoverflow.com/questions/57452396</t>
  </si>
  <si>
    <t>{59613957}</t>
  </si>
  <si>
    <t>(('__init__', 'import_module'), ('urls', 'module'))</t>
  </si>
  <si>
    <t>https://stackoverflow.com/questions/59613957</t>
  </si>
  <si>
    <t>{63009792, 56133254, 56453002, 59353119, 60975266, 56760868, 60799664, 58868272, 64988725, 59060150, 63377981, 56931005, 58698942, 60001853, 56190405, 56391755, 57748812, 56096594, 59672402, 61910143, 58744161, 58226787, 63138030, 61087735, 54112504, 56062971, 64573695}</t>
  </si>
  <si>
    <t>(('constant_op', '_constant_tensor_conversion_function'), ('constant_op', 'constant'), ('constant_op', '_constant_impl'))</t>
  </si>
  <si>
    <t>https://stackoverflow.com/questions/60975266</t>
  </si>
  <si>
    <t>https://stackoverflow.com/questions/54112504</t>
  </si>
  <si>
    <t>https://stackoverflow.com/questions/56760868</t>
  </si>
  <si>
    <t>https://stackoverflow.com/questions/63138030</t>
  </si>
  <si>
    <t>{61332608, 61013120, 61121937, 59042324, 61063190, 60319768, 62013721, 60597787, 60395932, 59757089, 60182306, 59673125, 62428455, 59681453, 63736368, 60399413, 61308343, 60277945, 60681148, 61584446, 60711103, 59995456, 61214015, 59372863, 58829887, 61172051, 60884699, 59919582, 60871774, 61007457, 62295138, 61169380, 60983141, 59501673, 61463273, 64194283, 61774445, 61071085, 59847919, 61086705, 59593972, 60029821}</t>
  </si>
  <si>
    <t>(('__init__', 'module'), ('__init__', 'module'), ('__init__', '__getattr__'), ('__init__', '_load'), ('__init__', 'import_module'), ('__init__', 'module'), ('pywrap_tensorflow', 'module'))</t>
  </si>
  <si>
    <t>https://stackoverflow.com/questions/59757089</t>
  </si>
  <si>
    <t>https://stackoverflow.com/questions/61007457</t>
  </si>
  <si>
    <t>https://stackoverflow.com/questions/59673125</t>
  </si>
  <si>
    <t>https://stackoverflow.com/questions/61214015</t>
  </si>
  <si>
    <t>{51012098, 61812227, 51473411, 61564421, 58817026, 57164290, 59707400, 47003151, 52059663, 64201745, 59042324, 61063190, 60319768, 60597787, 54277150, 59757089, 44526626, 59673125, 64770600, 49816616, 56951853, 58401327, 63736368, 61569587, 45265977, 59109436, 61584446, 58829887, 55307840, 62727751, 51456594, 44287059, 60871774, 61007457, 62295138, 49591397, 51528295, 59501673, 49468010, 58184299, 44365418, 61774445, 45638252, 52124792, 60582012, 61332608, 46516353, 61013120, 50430086, 45090440, 61603465, 60146825, 48135310, 45864593, 59693201, 50476182, 46621847, 44685975, 49784472, 45735071, 60168863, 49808042, 50251435, 59681453, 43681969, 60277945, 60711103, 60750035, 45726421, 44058327, 43819224, 58366169, 60884699, 38534364, 59919582, 42753762, 61169380, 45341924, 63649509, 44989160, 61463273, 52204265, 64194283, 61071085, 64339181, 59847919, 49093362, 59593972, 62837497, 40766718, 59613957, 61135117, 45873424, 64013587, 51779862, 51223320, 62013721, 45935386, 60719902, 60044577, 60182306, 62428455, 49892136, 43942185, 57972019, 60399413, 49275195, 55172923, 61214015, 59995456, 58511167, 51042626, 60448067, 59372863, 50362185, 44202825, 59029836, 49975629, 52356431, 44623184, 61554001, 61172051, 60937557, 49781077, 60141916, 60283232, 60983141, 58582373, 48246631, 44736360, 48386929, 38150003, 54910837, 51877242, 44184443, 60029821, 52189567, 45920640, 61404032, 65155458, 44024712, 61648779, 50542476, 41008524, 60075919, 40890768, 61121937, 43901332, 45897627, 60395932, 62308262, 45461927, 60801454, 53112751, 44686256, 49542577, 50257840, 42270132, 61308343, 63940539, 60681148, 46869446, 60005319, 44973518, 49081299, 54066132, 61640660, 43721690, 51912155, 45486046, 45693922, 46146535, 50648558, 44212207, 61086705, 45008373, 57275893, 50882040, 53479930, 60694015}</t>
  </si>
  <si>
    <t>https://stackoverflow.com/questions/59501673</t>
  </si>
  <si>
    <t>https://stackoverflow.com/questions/49975629</t>
  </si>
  <si>
    <t>https://stackoverflow.com/questions/59029836</t>
  </si>
  <si>
    <t>https://stackoverflow.com/questions/60182306</t>
  </si>
  <si>
    <t>{47266305, 63860741, 50260495, 43162639, 50361361, 62679567, 64296467, 59042324, 55139349, 61063190, 47255063, 53028372, 50586649, 59114521, 60597787, 59757089, 59673125, 47943207, 63464487, 49816616, 51204138, 45964839, 57537065, 49007149, 58751019, 63736368, 56477744, 62472764, 62145084, 61584446, 57002050, 52761157, 56093768, 44993098, 57337931, 54303308, 58244683, 55205966, 54259288, 49073754, 60871774, 50518622, 48600160, 61007457, 62295138, 50977379, 62483557, 49040998, 55869031, 59501673, 56311402, 60637290, 61774445, 57443955, 44863095, 51121273, 55770234, 62745723, 54934138, 53462143, 63376512, 61332608, 61013120, 62700675, 55460484, 52953219, 63070852, 52604040, 57696905, 61991563, 54665872, 57875101, 49446047, 54508708, 42678439, 63708332, 59681453, 54861998, 63063727, 46230191, 47357618, 60711103, 60904644, 58513607, 53299410, 62376660, 57841364, 62725844, 60884699, 45716700, 59919582, 61933792, 61169380, 61463273, 64194283, 61710061, 61071085, 59847919, 55564014, 57816305, 52544754, 51554543, 59593972, 57780983, 44289277, 62294271, 49115391, 56271619, 52412165, 55833353, 56002315, 46779659, 63473428, 51223320, 62013721, 48483612, 48135452, 49503518, 52337439, 60946205, 60044577, 60182306, 44074787, 52229410, 62428455, 43700528, 45702962, 62898484, 60399413, 62311222, 56415547, 51311420, 43682108, 61214015, 59995456, 59372863, 51042626, 46491974, 59584838, 55549257, 49975629, 52356431, 57133906, 61172051, 48553812, 50839892, 54064982, 56591186, 48479571, 44739928, 49781077, 60983141, 50334054, 45275507, 55521652, 48428415, 55912838, 55389064, 54749065, 61648779, 55229836, 53812109, 44453264, 56410003, 43766679, 47660443, 60395932, 51471264, 47361956, 62308262, 43944871, 53562793, 55200171, 43814315, 53596076, 61926834, 55071668, 61308343, 56681399, 47982521, 48934848, 44496325, 45393352, 48885193, 45149129, 63025100, 57334227, 53620181, 49726936, 62991842, 44712420, 60873706, 48984042, 48480238, 61086705, 52359157, 47652345, 57042429, 60694015}</t>
  </si>
  <si>
    <t>(('__init__', 'module'), ('pywrap_tensorflow', 'module'), ('pywrap_tensorflow', 'module'))</t>
  </si>
  <si>
    <t>https://stackoverflow.com/questions/55205966</t>
  </si>
  <si>
    <t>https://stackoverflow.com/questions/49503518</t>
  </si>
  <si>
    <t>https://stackoverflow.com/questions/48135452</t>
  </si>
  <si>
    <t>https://stackoverflow.com/questions/57042429</t>
  </si>
  <si>
    <t>https://stackoverflow.com/questions/62295138</t>
  </si>
  <si>
    <t>{63012878, 50317335, 58189854, 50006011, 53688367, 48648240, 46678066, 42223668, 39309367, 46161997, 47609938, 47765595, 39544926, 50251878, 40642663, 38080620, 48904313, 51247229, 44658819, 45340817, 55945364, 50366626, 50733227, 40143019, 64659630, 43909296, 42092727, 38838456, 51368119, 43057341, 39952592, 41414867, 42832083, 52365526, 56463580, 44435677, 43245794, 59998441, 55150828, 57075956, 50329855, 44873984, 48550159, 62847255, 44181783, 43647264, 48986403, 43010339, 55572782, 60127537, 48425267, 42307908, 49500495, 58841436, 47040860, 64999781, 43084137, 58059119, 51087747, 46344583, 44274062, 47047057, 45513114, 43061664, 52357542, 44306860, 45500844, 41294258, 52517298, 62075321, 51734983, 48888271, 57846223, 41568721, 51046867, 36884947, 46326238, 41374175, 57192931, 45974009, 63590912, 48142860, 51626510, 54841882, 57950746, 43817501, 41818654, 49437216, 48054820, 39076388, 49295915, 57715248, 58278454, 51919417, 64875082, 48347728, 57999985, 60615290, 40823419, 38881918, 51387027, 44894883, 43983528, 39129773, 43768498, 56103606, 41138873, 61446844, 49476287, 40659648, 53584580, 60525257, 57127626, 44221142, 49117914, 41990876, 49756909, 61737710, 48050927, 40651509, 55350010, 43324156, 56437502, 46990079, 47305473, 56931078, 51010312, 51321610, 59570956, 63191821, 47903504, 40012599, 46164791, 62466877, 56585023, 49894211, 46353219, 55221065, 51872592, 57406294, 47735638, 54539098, 57150305, 57844580, 63234932, 48157558, 38243194, 51110780, 53072772, 38173580, 38110096, 52306842, 35529626, 44196766, 49093535, 60613538, 41616292, 46525371, 47743936, 43875270, 53003208, 41413582, 40948687, 50080721, 57357266, 49441748, 36666331, 55647209, 49683444, 44876793, 45282297, 61586429, 57193474, 40639491, 46105606, 57981959, 59790342, 44346384, 44581910, 57293848, 63570972, 49701918, 43990046, 45354025, 43631662, 41397297, 49630269, 47340607, 43435077, 56333388, 39435341, 49777762, 60142707, 52376692, 39275641, 49030273, 41618564, 45098117, 40443024, 45986970, 37762210, 60656813, 47678647, 50744505, 52522171, 42822844, 48725179, 46996670, 43158719, 57420998, 48186569, 38462666, 38601938, 48401628, 39947484, 45061344, 52917486, 47273200, 59620616, 48495899, 64668956, 40955168, 49743142, 49915179, 40854831, 46023984, 36631868, 41073989, 42450246, 55672135, 50789709, 62315856, 51035474, 53159251, 48461151, 37981536, 45059428, 38563173, 44174697, 49249646, 48442743, 44354940, 57421185, 53501315, 45694344, 44762532, 45047205, 49372585, 42771882, 44414381, 43748788, 42798518, 39130553, 62797243, 46222782, 61824447, 51123667, 38028762, 46278107, 58535392, 40943077, 37252600, 49370642, 43546136, 42315289, 59653659, 58367519, 64652834, 49864234, 40328751, 51822134, 44039735, 51424835, 51050053, 51861062, 55369289, 41526858, 40967761, 58189394, 51611221, 47918681, 46026337, 49915490, 44725860, 49237607, 47834733, 52551296, 53565065, 47644306, 57036446, 46479008, 45043377, 45747890, 46180019, 50937533, 43089598, 42260167, 55772880, 49016530, 49583830, 40699607, 47163097, 55181024, 52143856, 55248631, 53151522, 64216867, 62576422, 39022374, 63235880, 48764716, 42542893, 48260912, 40372026, 47257408, 52227910, 43493193, 56876874, 50911052, 52598605, 47464272, 40429417, 60077931, 46694252, 36390767, 47441775, 54998898, 43108211, 63543159, 50052999, 48869256, 49573784, 49203098, 50479021, 50694066, 37027762, 51400628, 51625911, 47191992, 51658685, 49031102, 48496579, 41992132, 49364933, 56307656, 52993992, 44890067, 38283220, 37611479, 45598697, 42741738, 42618861, 45811707}</t>
  </si>
  <si>
    <t>(('session', 'run'), ('session', '_run'), ('session', '_do_run'), ('session', '_do_call'))</t>
  </si>
  <si>
    <t>https://stackoverflow.com/questions/51046867</t>
  </si>
  <si>
    <t>https://stackoverflow.com/questions/37981536</t>
  </si>
  <si>
    <t>https://stackoverflow.com/questions/51035474</t>
  </si>
  <si>
    <t>https://stackoverflow.com/questions/39076388</t>
  </si>
  <si>
    <t>https://stackoverflow.com/questions/60656813</t>
  </si>
  <si>
    <t>{49524396}</t>
  </si>
  <si>
    <t>(('training', 'train_on_batch'), ('training', '_standardize_user_data'), ('training', '_standardize_input_data'))</t>
  </si>
  <si>
    <t>https://stackoverflow.com/questions/49524396</t>
  </si>
  <si>
    <t>{62970881, 61286412, 51990034, 47499284, 50975255, 53306907, 60327453, 54130206, 59353119, 50825248, 55099935, 56612386, 56760868, 60646444, 43183661, 58868272, 46876213, 48404534, 44691509, 45084217, 60001853, 51863113, 55323723, 56391755, 54668364, 49433165, 44978255, 51392603, 58226787, 49824872, 48362612, 51383415, 47568505, 62690426, 61910143, 56133254, 57464461, 47211666, 47738016, 60975266, 53837987, 51578532, 54707880, 48366249, 48447149, 60799664, 47960249, 56931005, 58698942, 54700736, 46619869, 56329965, 43786994, 52720886, 54112504, 53855994, 47007997, 57851136, 52832028, 44448041, 46411573, 58636087, 55466302, 57748812, 56096594, 42327891, 53717852, 58744161, 59336042, 49305971, 54067061, 49845113, 59113341, 43056512, 56062971, 56453002, 53212559, 52357542, 59060150, 53922231, 54636986, 56190405, 51139028, 63776727, 52711895, 50171872, 51118565, 46375398, 44328940, 51955693, 46768626, 42299378, 61087735, 43324923}</t>
  </si>
  <si>
    <t>(('ops', 'internal_convert_to_tensor'),)</t>
  </si>
  <si>
    <t>https://stackoverflow.com/questions/44691509</t>
  </si>
  <si>
    <t>https://stackoverflow.com/questions/52832028</t>
  </si>
  <si>
    <t>https://stackoverflow.com/questions/55323723</t>
  </si>
  <si>
    <t>https://stackoverflow.com/questions/46768626</t>
  </si>
  <si>
    <t>{51152579, 63191717, 60195238, 58581575, 63411686, 61517193, 59727723, 51253644, 51515929, 53212559, 53285424, 53757839, 57082995, 52850105, 60152154, 60876735}</t>
  </si>
  <si>
    <t>(('interfaces', 'wrapper'), ('network', '__init__'), ('network', '_init_graph_network'))</t>
  </si>
  <si>
    <t>https://stackoverflow.com/questions/63411686</t>
  </si>
  <si>
    <t>https://stackoverflow.com/questions/51253644</t>
  </si>
  <si>
    <t>https://stackoverflow.com/questions/60152154</t>
  </si>
  <si>
    <t>https://stackoverflow.com/questions/57082995</t>
  </si>
  <si>
    <t>https://stackoverflow.com/questions/60195238</t>
  </si>
  <si>
    <t>{64652834, 48272580, 52598605, 58938886}</t>
  </si>
  <si>
    <t>(('learning', 'train_step'),)</t>
  </si>
  <si>
    <t>https://stackoverflow.com/questions/64652834</t>
  </si>
  <si>
    <t>https://stackoverflow.com/questions/48272580</t>
  </si>
  <si>
    <t>https://stackoverflow.com/questions/52598605</t>
  </si>
  <si>
    <t>https://stackoverflow.com/questions/58938886</t>
  </si>
  <si>
    <t>{63590912, 57193474, 51212806, 59790342, 58938886, 48142860, 51626510, 44346384, 49370642, 50317335, 54841882, 57950746, 63570972, 56983581, 49701918, 43990046, 58189854, 48054820, 58752552, 49295915, 53688367, 57715248, 48648240, 42223668, 58278454, 51822134, 49630269, 60621378, 51424835, 51861062, 55369289, 64875082, 56333388, 46161997, 39435341, 48347728, 58189394, 51611221, 47918681, 49645151, 46026337, 49915490, 44725860, 50251878, 49237607, 38080620, 47834733, 62658158, 49192051, 60142707, 52376692, 60615290, 58673786, 40823419, 52551296, 49030273, 58117763, 41618564, 45098117, 53953160, 53565065, 52747405, 59052686, 47644306, 55945364, 44404375, 45986970, 57036446, 50366626, 48707238, 50733227, 53981359, 43909296, 52087985, 51310257, 49691315, 43768498, 45747890, 56103606, 45043377, 51368119, 50744505, 52522171, 61446844, 50937533, 43158719, 56934083, 53584580, 60525257, 38462666, 57127626, 41557196, 57386192, 39952592, 49016530, 41414867, 42832083, 49583830, 52365526, 41990876, 48401628, 44435677, 55181024, 43245794, 59006696, 59998441, 55150828, 49756909, 52917486, 51616492, 47273200, 52143856, 54529266, 50321139, 57075956, 48050927, 61737710, 55248631, 56682231, 55350010, 43324156, 56437502, 44873984, 59570956, 63191821, 47903504, 48452372, 62847255, 64668956, 61832478, 43647264, 53151522, 64216867, 48986403, 43010339, 62576422, 39022374, 63235880, 49915179, 48260912, 48425267, 52004148, 63265593, 40372026, 52032828, 62466877, 56585023, 47257408, 52227910, 55672135, 43493193, 56876874, 55221065, 50911052, 52598605, 50789709, 47464272, 62315856, 51035474, 53159251, 51872592, 64963410, 57406294, 54539098, 48910683, 47040860, 48461151, 57150305, 57844580, 64999781, 59021156, 45059428, 44174697, 46694252, 49249646, 54998898, 63234932, 48442743, 63543159, 54636921, 61976955, 44354940, 45282297, 57421185, 53501315, 53072772, 49631109, 50052999, 45694344, 44274062, 49573784, 45513114, 44196766, 60613538, 45047205, 52357542, 49372585, 44414381, 50694066, 41294258, 51400628, 52517298, 42798518, 51625911, 43748788, 62075321, 62797243, 49031102, 61824447, 49351616, 47743936, 48496579, 51734983, 56307656, 52993992, 53003208, 63357387, 48888271, 57846223, 50080721, 57357266, 51123667, 49441748, 61320661, 44890067, 50083284, 51046867, 48115671, 46326238, 41374175, 58535392, 57192931, 40943077, 55647209, 42741738, 49683444, 53384184, 44876793, 50006011, 46910972}</t>
  </si>
  <si>
    <t>(('session', '_run_fn'),)</t>
  </si>
  <si>
    <t>https://stackoverflow.com/questions/44414381</t>
  </si>
  <si>
    <t>https://stackoverflow.com/questions/49237607</t>
  </si>
  <si>
    <t>{48939523, 51039749, 43316230, 63012878, 56707063, 55735837, 49570334, 56528929, 49465891, 51991589, 50411559, 43183661, 42661424, 41030706, 55762484, 44457014, 60104249, 60001853, 47340607, 52139076, 40257607, 53563976, 54955595, 54668364, 47841879, 51392603, 46747743, 50152548, 42250340, 44725860, 54262380, 51876460, 50403439, 46773873, 51982966, 47451767, 49169016, 54872182, 51247229, 57310339, 57486468, 44795027, 52447384, 62502555, 59471003, 62299803, 62462623, 49047205, 56122535, 49649836, 50752176, 49632451, 59248333, 47694542, 48127701, 40240343, 57134808, 50925783, 39814364, 55181024, 63138030, 59858677, 58190584, 47254265, 44222205, 54024958, 49853718, 39022374, 39249704, 55572782, 63677234, 47241010, 49487158, 62466877, 49767233, 44980041, 49500495, 62315856, 59379025, 56889170, 53676883, 39990619, 48577372, 56386913, 40186722, 45666147, 41178979, 53575529, 40386921, 57588589, 49249646, 39779184, 42404724, 54067061, 53403511, 48619383, 55547256, 60646787, 51329927, 56453002, 57719697, 60690327, 49472920, 41439136, 48781230, 52517298, 51839415, 54867896, 62075321, 40314301, 45018557, 63606723, 51221958, 52515273, 54588880, 62266321, 50080721, 49209810, 49338837, 53405657, 64347099, 38536155, 48264676, 40943077, 50889192, 41443306, 38121451, 40423402, 51955693, 47315445, 61087735, 45974009, 38924283, 44876793, 59409919}</t>
  </si>
  <si>
    <t>(('estimator', '_train_model'),)</t>
  </si>
  <si>
    <t>https://stackoverflow.com/questions/54872182</t>
  </si>
  <si>
    <t>https://stackoverflow.com/questions/50080721</t>
  </si>
  <si>
    <t>https://stackoverflow.com/questions/59471003</t>
  </si>
  <si>
    <t>https://stackoverflow.com/questions/57719697</t>
  </si>
  <si>
    <t>{60529408, 57150305, 62970881, 63621251, 58744161, 56190405, 55647209, 56391755, 58607787, 61606669, 63049774, 59441934, 62675004, 60799664, 64859507, 58278454, 61446844, 58367519}</t>
  </si>
  <si>
    <t>(('variables', 'lambda'), ('variable_scope', 'default_variable_creator'), ('variables', '__call__'))</t>
  </si>
  <si>
    <t>https://stackoverflow.com/questions/58744161</t>
  </si>
  <si>
    <t>https://stackoverflow.com/questions/64859507</t>
  </si>
  <si>
    <t>https://stackoverflow.com/questions/61446844</t>
  </si>
  <si>
    <t>https://stackoverflow.com/questions/62675004</t>
  </si>
  <si>
    <t>https://stackoverflow.com/questions/62970881</t>
  </si>
  <si>
    <t>{64999781, 61737710, 55945364, 58278454, 56585023}</t>
  </si>
  <si>
    <t>(('session', 'run'), ('session', '_run'), ('session', '_do_run'), ('session', '_do_call'), ('runpy', '_run_module_as_main'), ('runpy', '_run_code'), ('ipykernel_launcher', 'module'), ('application', 'launch_instance'), ('kernelapp', 'start'), ('asyncio', 'start'), ('base_events', 'run_forever'), ('base_events', '_run_once'), ('events', '_run'), ('ioloop', 'lambda'), ('ioloop', '_run_callback'), ('gen', 'inner'), ('gen', 'run'), ('kernelbase', 'process_one'), ('gen', 'wrapper'), ('kernelbase', 'dispatch_shell'), ('gen', 'wrapper'), ('kernelbase', 'execute_request'), ('gen', 'wrapper'), ('ipkernel', 'do_execute'), ('zmqshell', 'run_cell'), ('interactiveshell', 'run_cell'), ('interactiveshell', '_run_cell'), ('async_helpers', '_pseudo_sync_runner'), ('interactiveshell', 'run_cell_async'), ('interactiveshell', 'run_ast_nodes'), ('interactiveshell', 'run_code'))</t>
  </si>
  <si>
    <t>https://stackoverflow.com/questions/64999781</t>
  </si>
  <si>
    <t>{46158185, 46808810, 54167982, 48648816, 57281458, 46507446, 54167135}</t>
  </si>
  <si>
    <t>(('index', '_get_pages'), ('index', '_get_page'), ('index', 'get_page'))</t>
  </si>
  <si>
    <t>https://stackoverflow.com/questions/46808810</t>
  </si>
  <si>
    <t>https://stackoverflow.com/questions/48648816</t>
  </si>
  <si>
    <t>https://stackoverflow.com/questions/54167982</t>
  </si>
  <si>
    <t>{63750400, 62890755, 64577667, 63059589, 58033286, 59864710, 58939656, 62268283, 60497294, 63923215, 62619918, 63653136, 60532242, 64815251, 58676498, 63194006, 64708630, 63301275, 60882081, 64401570, 60911907, 65076900, 55734820, 64404009, 59305514, 63673517, 61456686, 64341042, 65091635, 60112435, 55585079, 61690424, 61920569, 64138041, 61994299, 60488764, 60593469, 60732223, 57775938, 63320771, 61192645, 63372487, 58764104, 62250441, 64894027, 62494412, 63368781, 64759500, 60353358, 60035792, 60493396, 63139159, 59417433, 65139674, 62680282, 63544668, 64958298, 58971998, 63613281, 58575586, 65144547, 63274596, 62906596, 59223142, 59761890, 62704616, 64394603, 61829870, 62071283, 64516475, 61606647, 64127480, 61071227}</t>
  </si>
  <si>
    <t>(('function', '_maybe_define_function'), ('function', '_create_graph_function'), ('func_graph', 'func_graph_from_py_func'), ('def_function', 'wrapped_fn'))</t>
  </si>
  <si>
    <t>https://stackoverflow.com/questions/60882081</t>
  </si>
  <si>
    <t>https://stackoverflow.com/questions/63613281</t>
  </si>
  <si>
    <t>https://stackoverflow.com/questions/55734820</t>
  </si>
  <si>
    <t>https://stackoverflow.com/questions/60493396</t>
  </si>
  <si>
    <t>https://stackoverflow.com/questions/64894027</t>
  </si>
  <si>
    <t>{47305473, 48496579, 48054820, 49295915, 47834733, 51626510, 48303854, 48648240, 51035474, 49016530, 49583830, 49573784, 53328826}</t>
  </si>
  <si>
    <t>(('array_ops', 'placeholder'), ('gen_array_ops', '_placeholder'), ('op_def_library', '_apply_op_helper'), ('ops', 'create_op'), ('ops', '__init__'))</t>
  </si>
  <si>
    <t>https://stackoverflow.com/questions/48054820</t>
  </si>
  <si>
    <t>https://stackoverflow.com/questions/48648240</t>
  </si>
  <si>
    <t>https://stackoverflow.com/questions/49573784</t>
  </si>
  <si>
    <t>https://stackoverflow.com/questions/53328826</t>
  </si>
  <si>
    <t>https://stackoverflow.com/questions/48303854</t>
  </si>
  <si>
    <t>{57571337, 61517193, 51253644, 53212559, 53757839, 51504022, 51515929, 59458332, 63191717, 58180390, 60195238, 60913324, 57635757, 59191855, 53285424, 64780469, 58305206, 58349239, 52850105, 56329278, 60876735, 51152579, 58581575, 53562704, 60691155, 60152154, 58363103, 63977823, 63411686, 52931047, 59727723, 57082995, 63138039, 55073785, 60614524, 62937599}</t>
  </si>
  <si>
    <t>(('network', '_init_graph_network'),)</t>
  </si>
  <si>
    <t>https://stackoverflow.com/questions/58180390</t>
  </si>
  <si>
    <t>https://stackoverflow.com/questions/52931047</t>
  </si>
  <si>
    <t>https://stackoverflow.com/questions/60913324</t>
  </si>
  <si>
    <t>https://stackoverflow.com/questions/58581575</t>
  </si>
  <si>
    <t>{51223936, 51819521, 59203601, 57937938, 53965588, 56569755, 56934307, 64166694, 59333544, 54278698, 53921581, 53753776, 53456689, 58123825, 54049460, 55881784, 51578810, 55210684, 57012673, 53507266, 53479623, 57409101, 54015059, 63317589, 53950430, 54430310, 55731309, 57592430, 54278894, 55773040, 51662840, 56667900, 53051519}</t>
  </si>
  <si>
    <t>(('tensorflow_backend', '__call__'), ('tensorflow_backend', '_call'), ('session', '__call__'), ('errors_impl', '__exit__'))</t>
  </si>
  <si>
    <t>https://stackoverflow.com/questions/54278698</t>
  </si>
  <si>
    <t>https://stackoverflow.com/questions/54430310</t>
  </si>
  <si>
    <t>https://stackoverflow.com/questions/54015059</t>
  </si>
  <si>
    <t>{50843392, 41840772, 56682885, 58938886, 45756297, 49672457, 48647819, 56740492, 58069259, 60923917, 56662677, 64744483, 50119460, 51786661, 58752552, 44448041, 44343081, 64940457, 59468849, 43748788, 52014004, 51412920, 62539712, 44232898, 53436994, 56447556, 55142210, 51729858, 46999114, 53937997, 58636880, 61462485, 45906009, 58858077, 49658462, 59582690, 44149093, 53971306, 53869681, 60309106, 63834609, 44998778}</t>
  </si>
  <si>
    <t>(('threading', '_bootstrap_inner'),)</t>
  </si>
  <si>
    <t>https://stackoverflow.com/questions/60923917</t>
  </si>
  <si>
    <t>https://stackoverflow.com/questions/53937997</t>
  </si>
  <si>
    <t>https://stackoverflow.com/questions/64744483</t>
  </si>
  <si>
    <t>{63750400, 62890755, 64577667, 63059589, 62268283, 62619918, 63923215, 64815251, 63194006, 64708630, 63301275, 63481755, 60882081, 64401570, 65076900, 55734820, 64404009, 63673517, 61456686, 64341042, 65091635, 55585079, 61690424, 64138041, 61994299, 61997378, 63320771, 60034629, 64152263, 63372487, 64894027, 62494412, 63368781, 64759500, 60353358, 60493396, 65054037, 63139159, 64178905, 65139674, 65161946, 63544668, 64677724, 62680282, 64958298, 63613281, 65144547, 63274596, 62906596, 62704616, 64394603, 64654700, 62071283, 64516475, 61606647, 64127480, 61071227}</t>
  </si>
  <si>
    <t>(('function', '_create_graph_function'), ('func_graph', 'func_graph_from_py_func'), ('def_function', 'wrapped_fn'), ('func_graph', 'wrapper'))</t>
  </si>
  <si>
    <t>https://stackoverflow.com/questions/64708630</t>
  </si>
  <si>
    <t>https://stackoverflow.com/questions/63372487</t>
  </si>
  <si>
    <t>https://stackoverflow.com/questions/62704616</t>
  </si>
  <si>
    <t>https://stackoverflow.com/questions/63481755</t>
  </si>
  <si>
    <t>{46015362, 42979971, 48903689, 48405386, 50138891, 48494356, 41375651, 41901862, 41651628, 47040815, 49376313, 45421121, 41800643, 47694551, 45747928, 48577372, 44081119, 45202404, 42250340, 42588145, 41011707}</t>
  </si>
  <si>
    <t>(('ops', 'create_op'), ('ops', 'set_shapes_for_outputs'), ('ops', 'call_with_requiring'))</t>
  </si>
  <si>
    <t>https://stackoverflow.com/questions/45747928</t>
  </si>
  <si>
    <t>https://stackoverflow.com/questions/42588145</t>
  </si>
  <si>
    <t>https://stackoverflow.com/questions/48494356</t>
  </si>
  <si>
    <t>https://stackoverflow.com/questions/41800643</t>
  </si>
  <si>
    <t>{57617294, 54839184, 58676498, 50331668, 52595477, 54137493, 55837588, 61982617, 53306907, 53613984, 54806437, 63414587, 60390340, 52139076, 59599685, 61796296, 55650121, 57780053, 57561944, 52365277, 59825630, 53999583, 57043808, 56386913, 63197540, 64182501, 59223142, 60930920, 55823850, 53999738}</t>
  </si>
  <si>
    <t>https://stackoverflow.com/questions/59599685</t>
  </si>
  <si>
    <t>https://stackoverflow.com/questions/63197540</t>
  </si>
  <si>
    <t>https://stackoverflow.com/questions/54137493</t>
  </si>
  <si>
    <t>https://stackoverflow.com/questions/57043808</t>
  </si>
  <si>
    <t>{63750400, 62890755, 64577667, 63059589, 62268283, 62619918, 63923215, 64815251, 63194006, 64708630, 63301275, 60882081, 64401570, 65076900, 55734820, 64404009, 63673517, 61456686, 64341042, 65091635, 55585079, 61690424, 64138041, 61994299, 63320771, 60034629, 63372487, 64894027, 62494412, 63368781, 64759500, 60353358, 60493396, 63139159, 65139674, 62680282, 63544668, 64958298, 63613281, 65144547, 63274596, 62906596, 62704616, 64394603, 62071283, 64516475, 61606647, 64127480, 61071227}</t>
  </si>
  <si>
    <t>(('function', '_maybe_define_function'), ('function', '_create_graph_function'), ('func_graph', 'func_graph_from_py_func'), ('def_function', 'wrapped_fn'), ('func_graph', 'wrapper'))</t>
  </si>
  <si>
    <t>https://stackoverflow.com/questions/60034629</t>
  </si>
  <si>
    <t>{65051147, 61685773, 63341584, 63826471, 64988725, 64123445, 62694716, 62446159, 62744659, 62612696, 64118620, 61665501, 64105822, 64608870, 62055656, 63769069, 63769455, 63834483, 63914485, 65151225}</t>
  </si>
  <si>
    <t>(('training', 'fit'), ('data_adapter', '__init__'))</t>
  </si>
  <si>
    <t>https://stackoverflow.com/questions/64988725</t>
  </si>
  <si>
    <t>https://stackoverflow.com/questions/62055656</t>
  </si>
  <si>
    <t>https://stackoverflow.com/questions/63914485</t>
  </si>
  <si>
    <t>https://stackoverflow.com/questions/64123445</t>
  </si>
  <si>
    <t>https://stackoverflow.com/questions/64105822</t>
  </si>
  <si>
    <t>{58744161, 58226787, 56760868, 56190405, 56453002, 56391755, 57748812, 60799664, 61087735, 56931005, 59353119}</t>
  </si>
  <si>
    <t>(('ops', 'convert_to_tensor'), ('ops', 'convert_to_tensor_v2'), ('ops', 'internal_convert_to_tensor'), ('constant_op', '_constant_tensor_conversion_function'), ('constant_op', 'constant'), ('constant_op', '_constant_impl'))</t>
  </si>
  <si>
    <t>https://stackoverflow.com/questions/56931005</t>
  </si>
  <si>
    <t>https://stackoverflow.com/questions/59353119</t>
  </si>
  <si>
    <t>{65155458, 58817026, 54200850, 53261074, 50118546, 59987987, 57406870, 40576407, 52032280, 35893278, 46052639, 59120804, 63418534, 56622503, 62022827, 56951853, 55787452, 44210620, 58361405, 64379457, 51527115, 40223563, 36159194, 60141916, 57673826, 54452322, 54200676, 37791973, 62622704, 63508337, 38650482, 57275893, 57918070, 54662775, 37240053, 41218937, 51877242}</t>
  </si>
  <si>
    <t>(('__init__', 'module'), ('__init__', 'module'), ('__init__', 'module'), ('__init__', 'module'))</t>
  </si>
  <si>
    <t>https://stackoverflow.com/questions/35893278</t>
  </si>
  <si>
    <t>https://stackoverflow.com/questions/59120804</t>
  </si>
  <si>
    <t>https://stackoverflow.com/questions/54452322</t>
  </si>
  <si>
    <t>{51549056, 60044421, 58063749, 62388362, 55786512, 62236436, 58582933, 64777118, 63312674, 64839721, 53171885, 54433198, 62048059, 63636427, 52577355, 52945355, 51544271, 63669084, 51982179, 65115109, 55930341, 55882731, 52440940, 51254382, 59656559, 65004274, 61070325, 57516662, 53173884, 52892159}</t>
  </si>
  <si>
    <t>(('training', 'fit'), ('training', '_standardize_user_data'), ('training_utils', 'standardize_input_data'))</t>
  </si>
  <si>
    <t>https://stackoverflow.com/questions/55786512</t>
  </si>
  <si>
    <t>https://stackoverflow.com/questions/52577355</t>
  </si>
  <si>
    <t>https://stackoverflow.com/questions/59656559</t>
  </si>
  <si>
    <t>https://stackoverflow.com/questions/62236436</t>
  </si>
  <si>
    <t>https://stackoverflow.com/questions/52440940</t>
  </si>
  <si>
    <t>{62970881, 49237889, 57981959, 36763913, 51371276, 40443024, 47644306, 42315289, 41818654, 39199270, 43983528, 40854831, 45043377, 51286963, 50771636, 58278454, 47678647, 44139960, 49661495, 47191992, 47779130, 61446844, 50937533, 44797757, 43158719, 46996670, 49364933, 56190405, 52227910, 50936396, 49433165, 47787085, 39435341, 41568721, 40967761, 56015575, 47765595, 44435677, 48533216, 57150305, 44725860, 55647209, 59998441, 46694252}</t>
  </si>
  <si>
    <t>(('variables', '_init_from_args'),)</t>
  </si>
  <si>
    <t>https://stackoverflow.com/questions/39199270</t>
  </si>
  <si>
    <t>https://stackoverflow.com/questions/50936396</t>
  </si>
  <si>
    <t>https://stackoverflow.com/questions/40854831</t>
  </si>
  <si>
    <t>https://stackoverflow.com/questions/46996670</t>
  </si>
  <si>
    <t>https://stackoverflow.com/questions/50937533</t>
  </si>
  <si>
    <t>data construction</t>
  </si>
  <si>
    <t>merged with data creation</t>
  </si>
  <si>
    <t>{45974009, 55883985, 50080721, 49500495}</t>
  </si>
  <si>
    <t>(('feeding_queue_runner', '_run'), ('session', 'run'), ('session', '_run'), ('session', '_do_run'), ('session', '_do_call'))</t>
  </si>
  <si>
    <t>https://stackoverflow.com/questions/45974009</t>
  </si>
  <si>
    <t>https://stackoverflow.com/questions/55883985</t>
  </si>
  <si>
    <t>https://stackoverflow.com/questions/49500495</t>
  </si>
  <si>
    <t>{61076608, 47305473, 57421185, 51087747, 53072772, 46105606, 51935239, 56931078, 53565065, 40443024, 38110096, 47644306, 37017751, 35529626, 44196766, 60613538, 44762532, 39076388, 52357542, 42488615, 43983528, 42771882, 44306860, 44414381, 60656813, 40719919, 48648240, 51005875, 41917491, 40768313, 52522171, 57632831, 47257408, 49894211, 57127626, 46161997, 41413582, 33785936, 57357266, 47609938, 51611221, 38028762, 55640538, 39947484, 46326238, 58529504, 57150305, 37981536, 39682918, 47665774, 61006702, 58059119, 39216625, 49683444, 40651509, 61841656, 37898617}</t>
  </si>
  <si>
    <t>(('ops', 'eval'), ('ops', '_eval_using_default_session'))</t>
  </si>
  <si>
    <t>https://stackoverflow.com/questions/40443024</t>
  </si>
  <si>
    <t>https://stackoverflow.com/questions/40768313</t>
  </si>
  <si>
    <t>https://stackoverflow.com/questions/47665774</t>
  </si>
  <si>
    <t>https://stackoverflow.com/questions/47644306</t>
  </si>
  <si>
    <t>https://stackoverflow.com/questions/58529504</t>
  </si>
  <si>
    <t>{47266305, 60917250, 63860741, 61867526, 50260495, 59732495, 62679567, 50738706, 64296467, 59042324, 55139349, 61063190, 47255063, 62761496, 50586649, 59114521, 60597787, 53028372, 60319768, 44369434, 59757089, 59673125, 47943207, 63464487, 45964839, 57537065, 58751019, 49007149, 63736368, 56477744, 60738612, 48568886, 62472764, 61584446, 58829887, 59475010, 57002050, 52761157, 56093768, 57337931, 54303308, 55261260, 55205966, 61526096, 55120984, 54259288, 49073754, 60871774, 48600160, 61007457, 62295138, 50977379, 62483557, 49040998, 55869031, 59501673, 56311402, 63230059, 60637290, 61774445, 56370294, 44863095, 59543160, 51121273, 55770234, 62745723, 54934138, 53462143, 63376512, 61332608, 61013120, 62700675, 55460484, 52953219, 63070852, 52604040, 61603465, 57696905, 61991563, 54665872, 61092497, 59693201, 56667802, 53279390, 49446047, 54508708, 63708332, 59681453, 54861998, 63063727, 46230191, 60277945, 64217275, 60711103, 58513607, 47652345, 53299410, 62376660, 57841364, 62725844, 61849305, 60884699, 50283741, 59919582, 61933792, 60181731, 61169380, 60543207, 61463273, 64194283, 61710061, 61071085, 59847919, 55564014, 65048304, 52544754, 59593972, 56200950, 57780983, 45733111, 44289277, 62294271, 52666624, 56271619, 52412165, 55833353, 56002315, 46779659, 60358413, 63473428, 55864599, 62013721, 48483612, 48135452, 60946205, 60044577, 60182306, 64701223, 62428455, 60906283, 62898484, 60399413, 62311222, 60535095, 56415547, 51311420, 61214015, 59995456, 59372863, 59426629, 59584838, 55549257, 59029836, 57133906, 61172051, 48553812, 60937557, 54064982, 48479571, 49781077, 62102870, 60983141, 45275507, 55521652, 53269883, 60029821, 48428415, 55912838, 55389064, 54749065, 61648779, 55229836, 53812109, 44453264, 53950354, 56410003, 49757077, 54916508, 60395932, 51471264, 62308262, 43944871, 53562793, 55200171, 53596076, 56326649, 61926834, 54704052, 55071668, 58395061, 61308343, 56681399, 51848122, 52144575, 60920262, 60005319, 48885193, 51307978, 63025100, 57334227, 54066132, 53620181, 61640660, 49726936, 62991842, 60873706, 48480238, 61086705, 62979577, 64602619, 57042429, 60694015}</t>
  </si>
  <si>
    <t>(('pywrap_tensorflow', 'module'), ('pywrap_tensorflow_internal', 'module'), ('pywrap_tensorflow_internal', 'swig_import_helper'), ('imp', 'load_module'), ('imp', 'load_dynamic'))</t>
  </si>
  <si>
    <t>https://stackoverflow.com/questions/56200950</t>
  </si>
  <si>
    <t>https://stackoverflow.com/questions/51307978</t>
  </si>
  <si>
    <t>{62675898, 57793505, 59447043, 59035523, 56792262, 55243016, 60905801, 59571944, 57452396, 62876780, 63438768, 60400753, 60727762, 56177780, 55621653, 63174874, 62216478}</t>
  </si>
  <si>
    <t>https://stackoverflow.com/questions/55621653</t>
  </si>
  <si>
    <t>https://stackoverflow.com/questions/59571944</t>
  </si>
  <si>
    <t>https://stackoverflow.com/questions/60727762</t>
  </si>
  <si>
    <t>https://stackoverflow.com/questions/59447043</t>
  </si>
  <si>
    <t>{47266305, 63860741, 50260495, 64533007, 50361361, 62679567, 64296467, 59042324, 55139349, 61063190, 47255063, 50586649, 59114521, 60597787, 59757089, 59673125, 47943207, 63464487, 49816616, 51204138, 45964839, 57537065, 49007149, 58751019, 63736368, 56477744, 62472764, 62145084, 61584446, 57002050, 52761157, 56093768, 44993098, 57337931, 54303308, 58244683, 55205966, 54259288, 49073754, 60871774, 50518622, 48600160, 61007457, 62295138, 50977379, 62483557, 49040998, 55869031, 59501673, 56311402, 60637290, 61774445, 57443955, 44863095, 51121273, 55770234, 62745723, 54934138, 53462143, 63376512, 61332608, 61013120, 62700675, 55460484, 52953219, 63070852, 52604040, 57696905, 61991563, 54665872, 57875101, 49446047, 54508708, 42678439, 63708332, 59681453, 54861998, 63063727, 46230191, 47357618, 60711103, 60904644, 58513607, 47652345, 53299410, 62376660, 57841364, 62725844, 60884699, 45716700, 59919582, 61933792, 61169380, 61463273, 64194283, 61710061, 61071085, 59847919, 55564014, 57816305, 52544754, 51554543, 59593972, 57780983, 44289277, 62294271, 49115391, 56271619, 52412165, 55833353, 56002315, 46779659, 60358413, 63473428, 51223320, 62013721, 48483612, 48135452, 49503518, 52337439, 60946205, 60044577, 60182306, 52229410, 62428455, 43700528, 62898484, 60399413, 62311222, 60535095, 56415547, 51311420, 43682108, 61214015, 59995456, 59372863, 51042626, 46491974, 59584838, 55549257, 49975629, 52356431, 57133906, 61172051, 48553812, 50839892, 54064982, 56591186, 48479571, 44739928, 49781077, 60983141, 50334054, 45275507, 55521652, 48428415, 55912838, 55389064, 54749065, 61648779, 55229836, 53812109, 44453264, 56410003, 43766679, 49182106, 47660443, 60395932, 51471264, 47361956, 62308262, 43944871, 53562793, 55200171, 43814315, 53596076, 61926834, 55071668, 61308343, 56681399, 47982521, 48934848, 44496325, 45393352, 48885193, 63025100, 57334227, 53620181, 49726936, 62991842, 44712420, 60873706, 48984042, 48480238, 61086705, 52359157, 62979577, 57042429, 60694015}</t>
  </si>
  <si>
    <t>(('pywrap_tensorflow', 'module'), ('pywrap_tensorflow', 'module'), ('pywrap_tensorflow_internal', 'module'), ('pywrap_tensorflow_internal', 'swig_import_helper'))</t>
  </si>
  <si>
    <t>https://stackoverflow.com/questions/54259288</t>
  </si>
  <si>
    <t>https://stackoverflow.com/questions/48483612</t>
  </si>
  <si>
    <t>https://stackoverflow.com/questions/50977379</t>
  </si>
  <si>
    <t>{42299394, 33622019, 63860741, 64425992, 59707400, 39446543, 59987987, 61063190, 60319768, 61992985, 48148507, 43780123, 59232286, 35893278, 38447137, 57948195, 46118952, 51204138, 58751019, 55021614, 48035887, 56477744, 46352435, 57163835, 49899581, 49805375, 57002050, 64045126, 62871624, 57337931, 48982092, 59920461, 55205966, 60663887, 34750543, 55261260, 50382930, 51652690, 63600722, 59822162, 59889754, 33644635, 63318110, 57673826, 54452322, 60637290, 64977003, 59240556, 53020781, 36665460, 54442106, 60582012, 50772096, 38557827, 52953219, 64233606, 50430086, 59461767, 62384265, 57503882, 41746576, 59693201, 61737106, 47857811, 37402773, 47257751, 63418534, 42678439, 54861998, 43681969, 59711670, 41529526, 64618682, 59515069, 60711103, 55175359, 59791553, 39835841, 56021185, 48421061, 42150087, 58513607, 49105096, 33671372, 58742990, 39196882, 53299410, 56244438, 43819224, 58366169, 58683612, 61933792, 51390692, 48636133, 37791973, 63105263, 51554543, 63447282, 41656564, 62294271, 49115391, 52666624, 48054531, 55077129, 40034570, 54075663, 45873424, 62013721, 63318302, 58808607, 60918054, 43942185, 43700528, 58210609, 62898484, 40937783, 49275195, 43682108, 51042626, 52828484, 46491974, 59584838, 59029836, 49975629, 37593427, 61172051, 50839892, 49781077, 52623706, 60141916, 48060769, 56424803, 54200676, 49090915, 50334054, 63877479, 63816038, 62165354, 47544687, 45275507, 55521652, 57985406, 58771839, 45920640, 52189567, 65155458, 47729029, 55912838, 52218258, 43901332, 42756503, 49490327, 43186585, 60395932, 58143135, 43356578, 58968487, 45461927, 55200171, 58395061, 55685558, 40479160, 55003577, 56285626, 57121209, 44210620, 64463291, 57528770, 64782789, 43653575, 38644175, 49785298, 57334227, 44712420, 45122021, 51491307, 53639660, 53142006, 56326649, 53479930, 50801149, 39164414, 39956991, 47266305, 51012098, 58817026, 47143435, 37120523, 50260495, 63767055, 64533007, 54200850, 39848466, 59042324, 57934357, 62679567, 48022041, 35277339, 59757089, 60389922, 59673125, 44737063, 64770600, 57537065, 42273323, 49007149, 59658798, 58401327, 63736368, 64193072, 61569587, 43377203, 46275127, 35953210, 40647226, 62472764, 62145084, 63767102, 60917250, 64379457, 52761157, 44993098, 55648842, 54303308, 64053840, 51456594, 60453460, 61276762, 50518622, 50379359, 38922849, 45318755, 47231588, 50977379, 45845095, 51528295, 42570344, 49468010, 58184299, 64832105, 61774445, 45638252, 38650482, 43113076, 57918070, 51884666, 55214715, 54934138, 64002687, 55460484, 63070852, 57696905, 54200971, 61991563, 58530446, 54665872, 33868433, 49478290, 44685975, 54932122, 57875101, 64684702, 49808042, 59681453, 60144301, 46230191, 56992432, 58374833, 47323828, 64668346, 52441790, 42767044, 43879119, 51337939, 62376660, 45726421, 54084313, 37827290, 39881437, 49738472, 61463273, 52204265, 44989160, 49093362, 35072754, 52353780, 57780983, 54024958, 45357826, 64965379, 56271619, 59613957, 48739074, 44585735, 48290565, 55833353, 43105031, 61119240, 53261074, 51223320, 52032280, 45935386, 45998875, 50092826, 60719902, 52337439, 62311222, 57156410, 51311420, 61389632, 63152966, 44202825, 50086731, 40223563, 45796177, 57133906, 56591186, 48208724, 59394902, 43115352, 46736219, 63288163, 48386929, 41218937, 44184443, 37004155, 60029821, 61156227, 44424068, 58884999, 44024712, 55389064, 42804103, 53812109, 61100942, 50015121, 52366226, 49757077, 43766679, 51471264, 43944871, 53328808, 42683307, 44686256, 60984241, 41927602, 60375985, 55071668, 56681399, 44485560, 34276280, 51848122, 62872507, 60681148, 63996864, 46869446, 60005319, 45149129, 42746827, 42398672, 56523728, 64707539, 49081299, 64101333, 43721690, 58047454, 48710625, 40500194, 45693922, 46146535, 36862951, 60873706, 57355243, 52012012, 62622704, 61086705, 38579190, 45661178, 46220285, 63763459, 35550219, 36807691, 43162639, 64201745, 50361361, 58113043, 55139349, 50586649, 59114521, 61137954, 59761699, 55690274, 44526626, 63464487, 49816616, 55196713, 56951853, 41323576, 45265977, 49636412, 61584446, 58829887, 65072191, 48075842, 38710339, 35972165, 48288839, 63276104, 56093768, 63177804, 54453326, 33686607, 44287059, 64416859, 53509213, 60871774, 48600160, 62295138, 54166626, 62483557, 49591397, 56808552, 46441577, 59501673, 61881449, 60970093, 46369902, 56700022, 46838902, 52124792, 51121273, 55770234, 62745723, 64463996, 53462143, 63376512, 61332608, 57207936, 62700675, 61013120, 52604040, 60146825, 61502603, 40225932, 49093774, 48135310, 63102100, 52728981, 50476182, 46621847, 56689815, 51960985, 39908504, 45735071, 49446047, 59120804, 54508708, 63665316, 46326951, 48231593, 62022827, 63708332, 53449907, 41202870, 56304825, 60277945, 35628221, 51360960, 60904644, 53966020, 65055947, 55481547, 60749006, 52581584, 50554074, 45716700, 38534364, 59919582, 50283741, 45341924, 51803371, 64339181, 59847919, 43367663, 57816305, 52544754, 59593972, 37240053, 41415926, 63878391, 64376058, 44289277, 40766718, 41411846, 62735623, 49206536, 46779659, 60497173, 44832023, 48483612, 48135452, 48479517, 49503518, 47074590, 60044577, 52229410, 46052639, 49274151, 62428455, 51940652, 57972019, 63458611, 54285619, 51344694, 56415547, 50271548, 61214015, 59995456, 59372863, 60448067, 37999944, 55549257, 52356431, 57791826, 48479571, 60937557, 62102870, 56032597, 44739928, 63309153, 64357732, 58582373, 51877242, 59487612, 43085180, 48428415, 49116544, 46957953, 65021316, 57372037, 55229836, 41008524, 63479183, 44453264, 61121937, 55682452, 51449236, 57406870, 40576407, 60528022, 49182106, 47660443, 55313828, 61693349, 56622503, 53562793, 43814315, 57890219, 44414381, 63573425, 49542577, 61926834, 42270132, 61308343, 59145666, 44496325, 53353925, 45393352, 48885193, 49245642, 51527115, 42925516, 44049869, 44973518, 53620181, 41690582, 47175128, 49726936, 41065945, 51912155, 60026328, 54566365, 62991842, 63139304, 38424041, 49604073, 50648558, 62787056, 42284528, 45008373, 57275893, 47652345, 57042429, 56237566, 60694015, 63753730, 44297731, 61812227, 51996163, 59921926, 61564421, 38639110, 41590281, 64658954, 40224267, 61867526, 62371343, 41061904, 52059663, 64296467, 53028372, 47255063, 56215065, 63217177, 60597787, 44369434, 49399327, 55242271, 47943207, 45964839, 65115693, 59231793, 63841842, 55330356, 61810231, 62672440, 58361405, 64652861, 55307840, 62891586, 62727751, 58244683, 48737869, 47777358, 51895891, 44064344, 54259288, 49073754, 44858973, 64691806, 65076829, 61007457, 36490849, 49040998, 55869031, 63254121, 41061994, 56311402, 44365418, 60370543, 50390640, 47816303, 57443955, 44863095, 54662775, 65146493, 45090440, 61603465, 59999880, 58424974, 45864593, 63305366, 49784472, 40105625, 60472986, 51771039, 48869032, 50251435, 63063727, 57915055, 60032690, 47357618, 50609845, 63432375, 54902461, 38790852, 52428484, 53407432, 61773514, 33980109, 60999376, 52094675, 57841364, 48477909, 62725844, 44058327, 36159194, 60884699, 55672542, 42753762, 61169380, 56909540, 33656551, 56973032, 55133928, 64194283, 61710061, 61071085, 55564014, 64130800, 65048304, 48838386, 57616114, 58357486, 64646903, 54787835, 45408000, 52412165, 56002315, 62332685, 64542483, 48097044, 63473428, 37048090, 43593499, 60946205, 60182306, 44074787, 55824175, 45702962, 60399413, 61929275, 55172923, 59645758, 58511167, 50362185, 48553812, 54064982, 38299480, 53729113, 54085474, 55467875, 64554852, 60983141, 48246631, 44736360, 40961902, 63508337, 38150003, 62035828, 54910837, 52377462, 63094646, 51865465, 64411513, 34418556, 60245886, 42393470, 49432451, 63547272, 54749065, 55740298, 61648779, 50542476, 60075919, 64944018, 56410003, 52248467, 50118546, 64763798, 46851990, 59840411, 64515995, 45266845, 45897627, 47361956, 51593126, 62308262, 60268459, 53596076, 46491568, 50257840, 51472307, 53120951, 43634616, 47982521, 57051067, 54523836, 55787452, 53741502, 51955647, 48934848, 64944065, 51451842, 41988036, 54271943, 63025100, 55013330, 61640660, 48848853, 55527383, 55472095, 62482404, 63715300, 47017958, 48984042, 57374700, 48480238, 44212207, 51623919, 52359157}</t>
  </si>
  <si>
    <t>https://stackoverflow.com/questions/43901332</t>
  </si>
  <si>
    <t>https://stackoverflow.com/questions/65055947</t>
  </si>
  <si>
    <t>https://stackoverflow.com/questions/48848853</t>
  </si>
  <si>
    <t>https://stackoverflow.com/questions/56326649</t>
  </si>
  <si>
    <t>{45048225, 45259235, 48869256, 44937001, 44956125}</t>
  </si>
  <si>
    <t>(('estimator', '_evaluate_model'),)</t>
  </si>
  <si>
    <t>https://stackoverflow.com/questions/45048225</t>
  </si>
  <si>
    <t>https://stackoverflow.com/questions/45259235</t>
  </si>
  <si>
    <t>https://stackoverflow.com/questions/48869256</t>
  </si>
  <si>
    <t>https://stackoverflow.com/questions/44937001</t>
  </si>
  <si>
    <t>https://stackoverflow.com/questions/44956125</t>
  </si>
  <si>
    <t>{62813601, 53064834, 54284165, 53051274, 60690327, 59235222, 54805110, 63596569, 63079677, 63308383}</t>
  </si>
  <si>
    <t>(('convolutional', '__init__'),)</t>
  </si>
  <si>
    <t>https://stackoverflow.com/questions/63596569</t>
  </si>
  <si>
    <t>https://stackoverflow.com/questions/63079677</t>
  </si>
  <si>
    <t>https://stackoverflow.com/questions/54805110</t>
  </si>
  <si>
    <t>https://stackoverflow.com/questions/53064834</t>
  </si>
  <si>
    <t>{61332608, 49432451, 56271619, 55077129, 62384265, 55833353, 62332685, 52218258, 52248467, 60497173, 57406870, 60946205, 58143135, 61137954, 59120804, 55313828, 63418534, 63464487, 53328808, 48231593, 59711670, 57156410, 57051067, 51311420, 50271548, 54523836, 46869446, 58513607, 49105096, 50086731, 59920461, 52094675, 64707539, 59394902, 53729113, 63318110, 48710625, 54085474, 46441577, 61710061, 60970093, 59847919, 62787056, 53142006, 46838902, 57042429, 57985406, 48428415}</t>
  </si>
  <si>
    <t>(('conv_utils', 'module'),)</t>
  </si>
  <si>
    <t>https://stackoverflow.com/questions/60497173</t>
  </si>
  <si>
    <t>https://stackoverflow.com/questions/50086731</t>
  </si>
  <si>
    <t>https://stackoverflow.com/questions/60946205</t>
  </si>
  <si>
    <t>https://stackoverflow.com/questions/54523836</t>
  </si>
  <si>
    <t>{63923215, 60532242, 62089249, 55734820, 64404009, 59305514, 64341042, 65091635, 60112435, 61690424, 60488764, 64894027, 63368781, 60493396, 63274596, 59223142, 63478378, 55632511, 61910143, 64577667, 63059589, 58033286, 59864710, 64815251, 63301275, 64742557, 60882081, 64401570, 65076900, 64371884, 63673517, 64292524, 62872755, 63320771, 63372487, 62494412, 64759500, 60035792, 62680282, 59761890, 58575586, 65144547, 62906596, 61147366, 61829870, 61606647, 65151225, 63750400, 62890755, 58939656, 62619918, 63653136, 58676498, 60911907, 61456686, 55585079, 61920569, 64138041, 61994299, 60593469, 60732223, 57775938, 65047366, 58764104, 60353358, 63139159, 59417433, 64958298, 63544668, 58971998, 63613281, 64394603, 61071227, 62268283, 64516475, 60497294, 60143510, 63194006, 63473595, 61192645, 58745285, 62250441, 65139674, 56999387, 63587813, 62704616, 62071283, 64127480}</t>
  </si>
  <si>
    <t>(('function', '_maybe_define_function'), ('function', '_create_graph_function'), ('func_graph', 'func_graph_from_py_func'))</t>
  </si>
  <si>
    <t>https://stackoverflow.com/questions/61910143</t>
  </si>
  <si>
    <t>https://stackoverflow.com/questions/61994299</t>
  </si>
  <si>
    <t>https://stackoverflow.com/questions/59864710</t>
  </si>
  <si>
    <t>https://stackoverflow.com/questions/62619918</t>
  </si>
  <si>
    <t>https://stackoverflow.com/questions/61829870</t>
  </si>
  <si>
    <t>{63763459, 64233606, 63767055, 63479183, 64201745, 64542483, 63305366, 64763798, 63217177, 64515995, 63665316, 63841842, 64618682, 64652861, 63767102, 64944065, 63276104, 65055947, 63177804, 64707539, 64691806, 63288163, 64554852, 63447282, 64376058}</t>
  </si>
  <si>
    <t>(('__init__', 'module'), ('__init__', 'module'), ('context', 'module'), ('pywrap_tfe', 'module'), ('pywrap_tensorflow', 'module'), ('pywrap_tensorflow', 'module'))</t>
  </si>
  <si>
    <t>https://stackoverflow.com/questions/64201745</t>
  </si>
  <si>
    <t>https://stackoverflow.com/questions/63767102</t>
  </si>
  <si>
    <t>https://stackoverflow.com/questions/64376058</t>
  </si>
  <si>
    <t>https://stackoverflow.com/questions/64542483</t>
  </si>
  <si>
    <t>https://stackoverflow.com/questions/64554852</t>
  </si>
  <si>
    <t>{59899767, 49586935}</t>
  </si>
  <si>
    <t>(('export_inference_graph', 'module'), ('app', 'run'), ('export_inference_graph', 'main'))</t>
  </si>
  <si>
    <t>https://stackoverflow.com/questions/59899767</t>
  </si>
  <si>
    <t>https://stackoverflow.com/questions/49586935</t>
  </si>
  <si>
    <t>{63012878, 50317335, 58189854, 50006011, 53688367, 48648240, 46678066, 42223668, 39309367, 46161997, 47609938, 47765595, 39544926, 50251878, 40642663, 38080620, 48904313, 51247229, 44658819, 45340817, 55945364, 50366626, 50733227, 40143019, 64659630, 43909296, 42092727, 38838456, 51368119, 43057341, 39952592, 41414867, 42832083, 52365526, 56463580, 44435677, 43245794, 59998441, 55150828, 57075956, 50329855, 44873984, 48550159, 62847255, 44181783, 43647264, 48986403, 43010339, 55572782, 60127537, 48425267, 42307908, 49500495, 58841436, 47040860, 64999781, 43084137, 58059119, 51087747, 46344583, 44274062, 47047057, 45513114, 43061664, 52357542, 44306860, 45500844, 41294258, 52517298, 62075321, 51734983, 48888271, 57846223, 41568721, 51046867, 36884947, 46326238, 41374175, 57192931, 45974009, 63590912, 48142860, 51626510, 54841882, 57950746, 43817501, 41818654, 49437216, 48054820, 39076388, 49295915, 57715248, 58278454, 51919417, 50876996, 64875082, 48347728, 57999985, 60615290, 40823419, 38881918, 51387027, 44894883, 43983528, 39129773, 43768498, 56103606, 41138873, 61446844, 49476287, 40659648, 53584580, 60525257, 57127626, 41958096, 44221142, 49117914, 41990876, 49756909, 61737710, 48050927, 40651509, 55350010, 43324156, 56437502, 46990079, 47305473, 56931078, 51010312, 51321610, 59570956, 63191821, 47903504, 40012599, 46164791, 62466877, 56585023, 49894211, 46353219, 55221065, 51872592, 57406294, 47735638, 54539098, 57150305, 57844580, 63234932, 48157558, 38243194, 51110780, 53072772, 38173580, 52306842, 35529626, 44196766, 49093535, 60613538, 41616292, 46525371, 47743936, 45142977, 43875270, 53003208, 41413582, 40948687, 50080721, 57357266, 49441748, 36666331, 55647209, 49683444, 44876793, 45282297, 61586429, 57193474, 40639491, 46105606, 57981959, 59790342, 44346384, 44581910, 57293848, 63570972, 49701918, 43990046, 45354025, 43631662, 41397297, 49630269, 47340607, 43435077, 56333388, 39435341, 49777762, 60142707, 52376692, 39275641, 49030273, 41618564, 45098117, 40443024, 45986970, 37762210, 60656813, 47678647, 50744505, 52522171, 42822844, 48725179, 46996670, 43158719, 57420998, 48186569, 38462666, 38601938, 48401628, 39947484, 45061344, 52917486, 47273200, 59620616, 48495899, 64668956, 40955168, 49743142, 49915179, 46023984, 36631868, 41073989, 42450246, 55672135, 50789709, 62315856, 51035474, 53159251, 51631447, 48461151, 37981536, 45059428, 38563173, 44174697, 49249646, 48442743, 44354940, 57421185, 53501315, 45694344, 44762532, 45047205, 49372585, 42771882, 44414381, 43748788, 42798518, 39130553, 62797243, 46222782, 61824447, 51123667, 38028762, 46278107, 58535392, 40943077, 37252600, 49370642, 43546136, 42315289, 59653659, 58367519, 64652834, 49864234, 40328751, 51822134, 44039735, 51424835, 51050053, 51861062, 55369289, 41526858, 40967761, 58189394, 51611221, 47918681, 46026337, 49915490, 44725860, 49237607, 47834733, 52551296, 53565065, 47644306, 57036446, 46479008, 45043377, 45747890, 46180019, 50937533, 43089598, 42260167, 55772880, 49016530, 49583830, 40699607, 47163097, 55181024, 57351918, 52143856, 55248631, 53151522, 64216867, 62576422, 39022374, 63235880, 48764716, 42542893, 48260912, 40372026, 47257408, 52227910, 43493193, 56876874, 50911052, 52598605, 47464272, 40429417, 60077931, 46694252, 36390767, 47441775, 54998898, 43108211, 63543159, 50052999, 48869256, 49573784, 49203098, 50479021, 50694066, 37027762, 51400628, 51625911, 47191992, 51658685, 49031102, 48496579, 41992132, 49364933, 56307656, 52993992, 44890067, 38283220, 37611479, 45598697, 42741738, 42618861, 45811707}</t>
  </si>
  <si>
    <t>(('session', '_do_run'), ('session', '_do_call'))</t>
  </si>
  <si>
    <t>https://stackoverflow.com/questions/51631447</t>
  </si>
  <si>
    <t>https://stackoverflow.com/questions/62315856</t>
  </si>
  <si>
    <t>https://stackoverflow.com/questions/45986970</t>
  </si>
  <si>
    <t>{60749006}</t>
  </si>
  <si>
    <t>(('libenv', '__del__'), ('libenv', 'close'), ('api', '__getattr__'), ('api', 'make_accessor'), ('api', 'accessor_function'), ('api', '_get_cached_btype'), ('model', 'get_cached_btype'), ('model', 'build_backend_type'))</t>
  </si>
  <si>
    <t>https://stackoverflow.com/questions/60749006</t>
  </si>
  <si>
    <t>{63009792, 62970881, 63434753, 60048397, 47499284, 42823700, 50975255, 47585817, 54130206, 50825248, 56760868, 52012071, 43183661, 46876213, 48404534, 44691509, 45084217, 60001853, 51863113, 55323723, 54668364, 49433165, 54955595, 44978255, 43765841, 42512981, 40562268, 58226787, 48362612, 51383415, 47568505, 61910143, 56133254, 47211666, 58576018, 35799198, 39295136, 47738016, 60975266, 53837987, 51578532, 41813665, 54707880, 60799664, 45555376, 47960249, 40395454, 58698942, 54700736, 48882368, 64003781, 40666316, 49886416, 37141719, 64464603, 46619869, 40203500, 63138030, 44013298, 54112504, 53855994, 44222205, 47007997, 51119874, 45266707, 46363927, 41703199, 64363296, 43010339, 62459692, 46411573, 55466302, 57748812, 39945037, 56096594, 42327891, 59672402, 58744161, 49305971, 54067061, 49845113, 43056512, 49375622, 56062971, 56453002, 50828688, 54947733, 39387558, 49333162, 51286963, 59060150, 56190405, 39454685, 50171872, 51118565, 46375398, 39700969, 41443306, 44328940, 51955693, 41815023, 46768626, 61087735, 38924283}</t>
  </si>
  <si>
    <t>(('tensor_util', 'make_tensor_proto'),)</t>
  </si>
  <si>
    <t>https://stackoverflow.com/questions/51863113</t>
  </si>
  <si>
    <t>https://stackoverflow.com/questions/44013298</t>
  </si>
  <si>
    <t>https://stackoverflow.com/questions/44328940</t>
  </si>
  <si>
    <t>https://stackoverflow.com/questions/59060150</t>
  </si>
  <si>
    <t>{63860741, 57712653, 61063190, 60319768, 61992985, 51204138, 58751019, 56477744, 57002050, 57337931, 55261260, 59920461, 55205966, 61526096, 57673826, 60637290, 63230059, 54442106, 46516353, 52953219, 50430086, 59693201, 42678439, 54861998, 43681969, 64217275, 60711103, 58513607, 53299410, 43819224, 61933792, 60543207, 51554543, 62294271, 49115391, 52666624, 45873424, 62013721, 43942185, 43700528, 62898484, 60535095, 43682108, 51042626, 52828484, 46491974, 59584838, 59029836, 49975629, 61172051, 50839892, 49781077, 50334054, 45275507, 55521652, 52189567, 45920640, 55912838, 60395932, 45461927, 55200171, 58395061, 52144575, 60920262, 57334227, 44712420, 53639660, 56326649, 53479930, 64602619, 47266305, 51012098, 50260495, 59732495, 64533007, 62679567, 59042324, 62761496, 59757089, 46832162, 59673125, 57537065, 49007149, 63736368, 61569587, 48568886, 62472764, 62145084, 52761157, 44993098, 54303308, 51456594, 50518622, 50977379, 51528295, 49468010, 61774445, 54934138, 55460484, 63070852, 57696905, 61991563, 54665872, 61092497, 44685975, 57875101, 53279390, 49808042, 59681453, 46230191, 62376660, 45726421, 54084313, 61463273, 49093362, 57780983, 56271619, 48290565, 55833353, 51223320, 45935386, 52337439, 64701223, 60906283, 62311222, 51311420, 57133906, 56591186, 44184443, 60029821, 44024712, 55389064, 53812109, 49757077, 43766679, 51471264, 43944871, 55071668, 56681399, 51848122, 46869446, 60005319, 56523728, 49081299, 54066132, 43721690, 45693922, 46146535, 60873706, 61086705, 50361361, 55139349, 50586649, 60972058, 59114521, 59761699, 63464487, 49816616, 60738612, 61584446, 58829887, 65072191, 59475010, 56093768, 44287059, 55120984, 60871774, 48600160, 62295138, 62217314, 62483557, 49591397, 59501673, 56370294, 52124792, 51121273, 55770234, 62745723, 53462143, 63376512, 61332608, 61013120, 62700675, 52604040, 49093774, 46621847, 45735071, 49446047, 54508708, 63708332, 60277945, 60904644, 50554074, 45716700, 50283741, 59919582, 60181731, 45341924, 59847919, 57816305, 52544754, 59593972, 45733111, 44289277, 46779659, 55864599, 48483612, 48135452, 49503518, 60044577, 52229410, 62428455, 56415547, 61214015, 59995456, 59372863, 55549257, 52356431, 48151888, 48479571, 60937557, 62102870, 56032597, 44739928, 58582373, 53269883, 48428415, 55229836, 44453264, 51449236, 49182106, 47660443, 54916508, 55313828, 53562793, 43814315, 49542577, 61926834, 61308343, 44496325, 45393352, 48885193, 51307978, 53620181, 49726936, 51912155, 54566365, 62991842, 49604073, 50648558, 45008373, 62979577, 47652345, 57042429, 56237566, 60694015, 60917250, 61867526, 52059663, 47003151, 50738706, 64296467, 53028372, 47255063, 44369434, 60597787, 47943207, 45964839, 58244683, 54259288, 49073754, 61007457, 49040998, 55869031, 56311402, 44365418, 57443955, 44863095, 59543160, 45090440, 61603465, 45864593, 49784472, 56667802, 50251435, 63063727, 47357618, 57841364, 62725844, 44058327, 61849305, 60884699, 55672542, 61169380, 64194283, 61710061, 61071085, 55564014, 65048304, 56200950, 52412165, 56002315, 60358413, 63473428, 60946205, 60182306, 60399413, 59426629, 48553812, 54064982, 60983141, 48246631, 44736360, 54749065, 55740298, 61648779, 50542476, 53950354, 56410003, 45897627, 47361956, 62308262, 53596076, 50257840, 54704052, 43634616, 47982521, 48934848, 63025100, 61640660, 62482404, 48984042, 48480238, 44212207, 52359157}</t>
  </si>
  <si>
    <t>(('pywrap_tensorflow', 'module'), ('pywrap_tensorflow_internal', 'module'), ('pywrap_tensorflow_internal', 'swig_import_helper'))</t>
  </si>
  <si>
    <t>https://stackoverflow.com/questions/43814315</t>
  </si>
  <si>
    <t>https://stackoverflow.com/questions/54916508</t>
  </si>
  <si>
    <t>{55369289, 64652834, 65047996}</t>
  </si>
  <si>
    <t>(('session', 'run'), ('session', '_run'), ('session', '_do_run'), ('session', '_do_call'), ('app', 'run'), ('app', 'run'), ('app', '_run_main'))</t>
  </si>
  <si>
    <t>https://stackoverflow.com/questions/55369289</t>
  </si>
  <si>
    <t>https://stackoverflow.com/questions/65047996</t>
  </si>
  <si>
    <t>{63191717, 63411686, 61517193, 59727723, 53212559, 53562704, 57082995, 52850105}</t>
  </si>
  <si>
    <t>https://stackoverflow.com/questions/61517193</t>
  </si>
  <si>
    <t>https://stackoverflow.com/questions/59727723</t>
  </si>
  <si>
    <t>https://stackoverflow.com/questions/53562704</t>
  </si>
  <si>
    <t>{57310339, 48939523, 54902024, 63012878, 43061664, 55572782, 57715248, 52517298, 62075321, 53662521, 62466877, 47340607, 57420998, 62315856, 55883985, 49763672, 50251878, 40386921, 49249646, 50403439, 44876793, 55350010, 51247229}</t>
  </si>
  <si>
    <t>(('monitored_session', 'run'), ('monitored_session', 'run'))</t>
  </si>
  <si>
    <t>https://stackoverflow.com/questions/43061664</t>
  </si>
  <si>
    <t>https://stackoverflow.com/questions/55572782</t>
  </si>
  <si>
    <t>https://stackoverflow.com/questions/51247229</t>
  </si>
  <si>
    <t>https://stackoverflow.com/questions/57420998</t>
  </si>
  <si>
    <t>{63860741, 57712653, 61063190, 60319768, 61992985, 51204138, 58751019, 56477744, 57002050, 57337931, 55261260, 59920461, 55205966, 61526096, 57673826, 60637290, 63230059, 54442106, 46516353, 52953219, 50430086, 59693201, 42678439, 54861998, 43681969, 64217275, 60711103, 58513607, 53299410, 43819224, 61933792, 60543207, 51554543, 62294271, 49115391, 52666624, 45873424, 62013721, 43942185, 43700528, 62898484, 60535095, 43682108, 51042626, 52828484, 46491974, 59584838, 59029836, 49975629, 61172051, 50839892, 49781077, 50334054, 45275507, 55521652, 52189567, 45920640, 55912838, 60395932, 45461927, 55200171, 58395061, 52144575, 60920262, 57334227, 44712420, 53639660, 56326649, 53479930, 64602619, 47266305, 51012098, 50260495, 59732495, 64533007, 62679567, 59042324, 62761496, 59757089, 46832162, 59673125, 57537065, 49007149, 63736368, 61569587, 48568886, 62472764, 62145084, 52761157, 44993098, 54303308, 51456594, 50518622, 50977379, 51528295, 49468010, 61774445, 54934138, 55460484, 63070852, 57696905, 61991563, 54665872, 61092497, 44685975, 57875101, 53279390, 49808042, 59681453, 46230191, 62376660, 45726421, 54084313, 61463273, 49093362, 57780983, 56271619, 48290565, 55833353, 51223320, 45935386, 52337439, 64701223, 60906283, 62311222, 51311420, 44202825, 57133906, 56591186, 44184443, 60029821, 44024712, 55389064, 53812109, 49757077, 43766679, 51471264, 43944871, 55071668, 56681399, 51848122, 46869446, 60005319, 56523728, 49081299, 54066132, 43721690, 45693922, 46146535, 60873706, 61086705, 50361361, 55139349, 50586649, 60972058, 59114521, 59761699, 63464487, 49816616, 60738612, 61584446, 58829887, 65072191, 59475010, 56093768, 44287059, 55120984, 60871774, 48600160, 62295138, 62217314, 62483557, 49591397, 59501673, 56370294, 52124792, 51121273, 55770234, 62745723, 53462143, 63376512, 61332608, 61013120, 62700675, 52604040, 49093774, 50476182, 46621847, 45735071, 49446047, 54508708, 63708332, 60277945, 60904644, 53923014, 50554074, 45716700, 50283741, 59919582, 60181731, 45341924, 59847919, 57816305, 52544754, 59593972, 45733111, 44289277, 46779659, 55864599, 48483612, 48135452, 49503518, 60044577, 52229410, 62428455, 56415547, 61214015, 59995456, 59372863, 55549257, 52356431, 48151888, 48479571, 60937557, 62102870, 56032597, 44739928, 58582373, 53269883, 48428415, 55229836, 44453264, 51449236, 49182106, 47660443, 54916508, 55313828, 53562793, 43814315, 49542577, 61926834, 61308343, 44496325, 45393352, 48885193, 51307978, 44973518, 53620181, 49726936, 51912155, 54566365, 62991842, 49604073, 50648558, 45008373, 62979577, 47652345, 57042429, 56237566, 60694015, 60917250, 61867526, 52059663, 47003151, 50738706, 64296467, 53028372, 47255063, 44369434, 60597787, 47943207, 45964839, 58244683, 54259288, 49073754, 61007457, 49040998, 55869031, 56311402, 44365418, 57443955, 44863095, 59543160, 45090440, 61603465, 45864593, 49784472, 56667802, 50251435, 63063727, 47357618, 57841364, 62725844, 44058327, 61849305, 60884699, 55672542, 61169380, 64194283, 61710061, 61071085, 55564014, 65048304, 56200950, 52412165, 56002315, 60358413, 63473428, 60946205, 60182306, 60399413, 59426629, 48553812, 54064982, 60983141, 48246631, 44736360, 54749065, 55740298, 61648779, 50542476, 53950354, 56410003, 45897627, 47361956, 62308262, 53596076, 50257840, 54704052, 43634616, 47982521, 48934848, 63025100, 61640660, 62482404, 48984042, 48480238, 44212207, 52359157}</t>
  </si>
  <si>
    <t>(('pywrap_tensorflow_internal', 'module'), ('pywrap_tensorflow_internal', 'swig_import_helper'))</t>
  </si>
  <si>
    <t>https://stackoverflow.com/questions/51449236</t>
  </si>
  <si>
    <t>https://stackoverflow.com/questions/59847919</t>
  </si>
  <si>
    <t>{48679622, 41413582, 44890067, 57075956, 44581910, 60948958, 41703199}</t>
  </si>
  <si>
    <t>(('gen_math_ops', 'arg_max'),)</t>
  </si>
  <si>
    <t>https://stackoverflow.com/questions/41413582</t>
  </si>
  <si>
    <t>https://stackoverflow.com/questions/57075956</t>
  </si>
  <si>
    <t>https://stackoverflow.com/questions/60948958</t>
  </si>
  <si>
    <t>https://stackoverflow.com/questions/41703199</t>
  </si>
  <si>
    <t>https://stackoverflow.com/questions/44890067</t>
  </si>
  <si>
    <t>{52551296, 44873984, 53565065, 62488073, 44274062, 47644306, 49370642, 51388690, 51456408, 59867929, 43817501, 43990046, 49701918, 57036446, 41616292, 45047205, 56304037, 49372585, 49864234, 43631662, 52517298, 42223668, 51625911, 47678647, 42092727, 53328826, 44274618, 43358264, 49031102, 49476287, 47257408, 51424835, 52227910, 51734983, 52993992, 53003208, 57127626, 50911052, 64059981, 40948687, 51872592, 49016530, 51123667, 44890067, 51046867, 47735638, 51611221, 56015575, 46278107, 41990876, 45227229, 44435677, 48461151, 41374175, 45061344, 45059428, 37117798, 43084137, 44174697, 49053033, 46694252, 42741738, 52917486, 60077931, 47273200, 59998441, 54998898, 47834733, 57075956, 49683444, 48157558, 52376692, 50469878, 43324156}</t>
  </si>
  <si>
    <t>(('stack_context', 'null_wrapper'), ('zmqstream', '_handle_events'), ('zmqstream', '_handle_recv'), ('zmqstream', '_run_callback'), ('stack_context', 'null_wrapper'))</t>
  </si>
  <si>
    <t>https://stackoverflow.com/questions/49864234</t>
  </si>
  <si>
    <t>https://stackoverflow.com/questions/44174697</t>
  </si>
  <si>
    <t>https://stackoverflow.com/questions/51625911</t>
  </si>
  <si>
    <t>https://stackoverflow.com/questions/45227229</t>
  </si>
  <si>
    <t>{45408000, 42299394, 38639110, 50562311, 40034570, 40224267, 41008524, 37120523, 36807691, 37646733, 41746576, 33868433, 40890768, 42756503, 39908504, 40105625, 35277339, 48148507, 35893278, 38447137, 44895394, 43356578, 46118952, 42273323, 57915055, 44686256, 44298801, 42270132, 56285626, 40647226, 49636412, 51451842, 38710339, 41988036, 38790852, 42150087, 37999944, 42746827, 33671372, 44049869, 33980109, 38644175, 42398672, 34750543, 39196882, 37593427, 33686607, 42925516, 44064344, 38299480, 36159194, 33644635, 41065945, 38534364, 53509213, 42753762, 40500194, 36862951, 44989160, 42570344, 41061994, 40961902, 43367663, 42284528, 63105263, 38150003, 43113076, 36665460, 41415926, 38579190, 46838902, 43085180, 40766718, 39956991}</t>
  </si>
  <si>
    <t>(('pywrap_tensorflow', 'swig_import_helper'),)</t>
  </si>
  <si>
    <t>https://stackoverflow.com/questions/44989160</t>
  </si>
  <si>
    <t>https://stackoverflow.com/questions/46118952</t>
  </si>
  <si>
    <t>https://stackoverflow.com/questions/39196882</t>
  </si>
  <si>
    <t>{56760868, 59998441, 51286963, 47585817, 40395454, 56585023}</t>
  </si>
  <si>
    <t>(('array_ops', 'zeros'),)</t>
  </si>
  <si>
    <t>https://stackoverflow.com/questions/59998441</t>
  </si>
  <si>
    <t>https://stackoverflow.com/questions/47585817</t>
  </si>
  <si>
    <t>https://stackoverflow.com/questions/40395454</t>
  </si>
  <si>
    <t>{55181024, 57310339, 59248333, 55572782, 62315856, 62266321, 56553494, 56707063, 55547256, 64347099}</t>
  </si>
  <si>
    <t>(('tpu_estimator', 'train'), ('estimator', 'train'))</t>
  </si>
  <si>
    <t>https://stackoverflow.com/questions/59248333</t>
  </si>
  <si>
    <t>https://stackoverflow.com/questions/56707063</t>
  </si>
  <si>
    <t>https://stackoverflow.com/questions/55547256</t>
  </si>
  <si>
    <t>https://stackoverflow.com/questions/56553494</t>
  </si>
  <si>
    <t>https://stackoverflow.com/questions/57310339</t>
  </si>
  <si>
    <t>{51861062, 59790342, 54462351, 52143856, 54998898, 57950746, 60615290, 58162110}</t>
  </si>
  <si>
    <t>(('deprecation', 'new_func'), ('importer', 'import_graph_def'), ('importer', '_ProcessNewOps'), ('ops', '_add_new_tf_operations'), ('ops', 'listcomp'), ('ops', '_create_op_from_tf_operation'))</t>
  </si>
  <si>
    <t>https://stackoverflow.com/questions/54462351</t>
  </si>
  <si>
    <t>https://stackoverflow.com/questions/52143856</t>
  </si>
  <si>
    <t>https://stackoverflow.com/questions/60615290</t>
  </si>
  <si>
    <t>https://stackoverflow.com/questions/59790342</t>
  </si>
  <si>
    <t>https://stackoverflow.com/questions/57950746</t>
  </si>
  <si>
    <t>{39491586, 52822022, 63012878, 63299603, 44404757, 40474645, 50317335, 45930517, 58189854, 54419491, 50006011, 45424685, 53688367, 48648240, 46678066, 42223668, 39309367, 57632831, 46161997, 39114832, 47609938, 47765595, 39544926, 50251878, 40642663, 55904359, 38080620, 49379448, 48904313, 51247229, 49057918, 46526589, 37267584, 44658819, 41840772, 40956040, 45340817, 55945364, 50190486, 50366626, 50733227, 40143019, 41988267, 64659630, 43909296, 41236657, 42092727, 38838456, 51368119, 43057341, 51372223, 44232898, 39952592, 41414867, 42832083, 52365526, 53364952, 56463580, 44435677, 43245794, 59998441, 59492586, 55150828, 57075956, 50329855, 44873984, 49672457, 47907083, 48550159, 49416470, 62847255, 45660439, 44181783, 57829658, 43272477, 53465376, 43647264, 48986403, 43010339, 55572782, 60127537, 48425267, 42307908, 43557190, 59140429, 49500495, 37728597, 58841436, 54614365, 44992860, 47040860, 64999781, 43084137, 58059119, 51087747, 46344583, 58677639, 44274062, 47047057, 45513114, 40722842, 43061664, 52357542, 44306860, 45500844, 45023664, 52517298, 41294258, 43231667, 62075321, 46143932, 45732286, 58108351, 51734983, 57846223, 48888271, 41568721, 51046867, 37568980, 36884947, 46326238, 41374175, 57192931, 46780917, 45974009, 63590912, 48142860, 51626510, 47086101, 54841882, 38306330, 57950746, 43817501, 41818654, 39674394, 49437216, 48054820, 39887397, 39076388, 49295915, 57715248, 51583539, 47315508, 46688822, 58278454, 51919417, 57676349, 45421121, 44651078, 64875082, 63984206, 48347728, 55237206, 53957213, 47665774, 57999985, 44022387, 49959545, 60615290, 40823419, 38881918, 55097990, 59736714, 51387027, 56662677, 42463896, 51872412, 44894883, 43983528, 39129773, 50090673, 43768498, 56103606, 40362680, 41138873, 61446844, 49476287, 40659648, 53584580, 57270982, 60525257, 48788169, 57127626, 46328532, 44221142, 60336856, 49117914, 41990876, 49756909, 61737710, 48050927, 40651509, 55350010, 43324156, 56437502, 46990079, 47305473, 49554177, 56931078, 51010312, 51321610, 47299339, 42838796, 63191821, 59570956, 47903504, 44763935, 47072050, 63677234, 50737973, 40012599, 46164791, 62466877, 56585023, 49894211, 46353219, 55221065, 51872592, 57406294, 47735638, 54539098, 64979808, 57150305, 57844580, 39682918, 45292391, 63234932, 48157558, 38243194, 51110780, 53072772, 42814341, 54483849, 38173580, 38110096, 55085971, 57650068, 40209302, 52306842, 35529626, 44196766, 49093535, 60613538, 41616292, 53730221, 43989934, 49439665, 46525371, 47743936, 43875270, 53003208, 44067788, 41413582, 55456719, 40948687, 50080721, 57357266, 54852561, 49441748, 48159706, 64347099, 36666331, 45966301, 43025382, 55647209, 49683444, 46851060, 45282297, 44876793, 61586429, 57193474, 40639491, 46105606, 57981959, 59790342, 44346384, 44581910, 57293848, 63570972, 49701918, 43990046, 48133160, 45354025, 62932014, 58551343, 43631662, 41397297, 49630269, 41442366, 47340607, 40592448, 43435077, 56333388, 39435341, 51870801, 49777762, 38765676, 53869681, 60142707, 52376692, 39275641, 43168895, 61076608, 49030273, 41618564, 45098117, 44618887, 44426379, 40443024, 60726421, 45986970, 50549920, 37762210, 60656813, 47678647, 50744505, 52522171, 42822844, 48725179, 46996670, 43158719, 48997571, 57420998, 48186569, 38462666, 44213450, 57509069, 40733905, 38601938, 51377371, 48401628, 48088283, 39947484, 45061344, 54627554, 58639588, 52917486, 47273200, 44186886, 59620616, 45841690, 48495899, 64668956, 40955168, 49743142, 49915179, 46023984, 43232566, 54865209, 58189116, 36631868, 41073989, 42450246, 55672135, 41389387, 50789709, 62315856, 51035474, 53159251, 48461151, 37981536, 54461795, 45059428, 38563173, 47949159, 44174697, 49249646, 48528752, 44299638, 48442743, 44354940, 48012669, 57421185, 53501315, 45694344, 50742686, 49272228, 45047205, 44762532, 49372585, 42771882, 44414381, 43748788, 58305973, 42798518, 39130553, 62797243, 46222782, 61824447, 51123667, 38028762, 46278107, 58535392, 40943077, 57206247, 58783223, 37252600, 47056391, 46794257, 49370642, 43546136, 42315289, 42438170, 59653659, 58367519, 64652834, 56137254, 49864234, 40719919, 40328751, 51822134, 44039735, 52309568, 51424835, 51050053, 51861062, 55369289, 41526858, 37754446, 40967761, 58189394, 51611221, 47918681, 42987099, 60859998, 46026337, 49915490, 44725860, 49237607, 47834733, 54431357, 52551296, 53565065, 43701902, 61165201, 47644306, 57036446, 54259359, 46479008, 57149091, 45043377, 45747890, 46180019, 50937533, 43089598, 55277252, 42260167, 44668617, 41121485, 55772880, 49016530, 49583830, 40699607, 47163097, 58529504, 55181024, 49858283, 64032493, 47001326, 52143856, 55248631, 53249807, 42317586, 53151522, 64216867, 62576422, 39022374, 63235880, 44343081, 48764716, 42542893, 48260912, 61525816, 40372026, 62474043, 49856320, 47257408, 52227910, 43493193, 56876874, 50911052, 52598605, 47464272, 41789267, 59735903, 43698016, 63272801, 40429417, 60077931, 46694252, 36390767, 47441775, 54998898, 43108211, 63543159, 45107068, 47632262, 50052999, 48869256, 45756297, 50098065, 63147926, 49573784, 54806425, 49203098, 46677926, 50479021, 45905837, 47257518, 50694066, 37027762, 51400628, 51625911, 47191992, 51658685, 49031102, 49627073, 48496579, 41992132, 49364933, 56307656, 52993992, 44890067, 38283220, 37611479, 50761702, 45598697, 42741738, 41840619, 42618861, 56791030, 45811707}</t>
  </si>
  <si>
    <t>(('session', 'run'), ('session', '_run'))</t>
  </si>
  <si>
    <t>https://stackoverflow.com/questions/42542893</t>
  </si>
  <si>
    <t>https://stackoverflow.com/questions/62576422</t>
  </si>
  <si>
    <t>https://stackoverflow.com/questions/42438170</t>
  </si>
  <si>
    <t>{62488073, 49370642, 43817501, 43990046, 49701918, 49864234, 43631662, 42223668, 58278454, 51822134, 43358264, 51424835, 64875082, 64059981, 51611221, 47834733, 52376692, 52551296, 53565065, 47644306, 55945364, 57036446, 41077940, 47678647, 42092727, 49476287, 53584580, 57127626, 59427019, 49016530, 49583830, 56015575, 41990876, 45227229, 44435677, 45061344, 59998441, 52917486, 61737710, 47273200, 57075956, 43324156, 44873984, 51388690, 59867929, 56585023, 47257408, 52227910, 55672135, 50911052, 51872592, 47735638, 48461151, 45059428, 64999781, 37117798, 43084137, 44174697, 49053033, 46694252, 60077931, 54998898, 48157558, 55406464, 44274062, 51456408, 35529626, 41616292, 45047205, 56304037, 49372585, 52517298, 51625911, 53328826, 44274618, 49031102, 51734983, 52993992, 53003208, 40948687, 51123667, 44890067, 51046867, 46278107, 41374175, 42741738, 49683444}</t>
  </si>
  <si>
    <t>(('interactiveshell', 'run_cell'),)</t>
  </si>
  <si>
    <t>https://stackoverflow.com/questions/53565065</t>
  </si>
  <si>
    <t>https://stackoverflow.com/questions/41077940</t>
  </si>
  <si>
    <t>https://stackoverflow.com/questions/51872592</t>
  </si>
  <si>
    <t>{43647264, 59183184, 61462485, 57434742, 45513114, 62502555}</t>
  </si>
  <si>
    <t>(('ops', '_as_graph_def'),)</t>
  </si>
  <si>
    <t>https://stackoverflow.com/questions/59183184</t>
  </si>
  <si>
    <t>https://stackoverflow.com/questions/57434742</t>
  </si>
  <si>
    <t>https://stackoverflow.com/questions/45513114</t>
  </si>
  <si>
    <t>https://stackoverflow.com/questions/43647264</t>
  </si>
  <si>
    <t>https://stackoverflow.com/questions/62502555</t>
  </si>
  <si>
    <t>{43316230, 44795027, 41439136, 49465891, 39022374, 39249704, 43183661, 39450030, 42661424, 41030706, 44457014, 40314301, 45018557, 47340607, 40257607, 44980041, 40240343, 38536155, 48577372, 38167388, 51392603, 39990619, 38241758, 40186722, 45666147, 42250340, 40943077, 44725860, 41178979, 40386921, 41443306, 40423402, 57588589, 39779184, 42404724, 47315445, 54872182, 44876793, 38924283, 44222205, 54026623}</t>
  </si>
  <si>
    <t>(('estimator', 'fit'),)</t>
  </si>
  <si>
    <t>https://stackoverflow.com/questions/41030706</t>
  </si>
  <si>
    <t>https://stackoverflow.com/questions/40386921</t>
  </si>
  <si>
    <t>https://stackoverflow.com/questions/40314301</t>
  </si>
  <si>
    <t>https://stackoverflow.com/questions/42250340</t>
  </si>
  <si>
    <t>https://stackoverflow.com/questions/38241758</t>
  </si>
  <si>
    <t>(('monitored_session', 'run'), ('monitored_session', 'run'), ('monitored_session', 'run'))</t>
  </si>
  <si>
    <t>{56528929, 62897701, 62951782, 62075321, 63012878, 61796697, 62466877}</t>
  </si>
  <si>
    <t>(('model_main', 'module'), ('app', 'run'), ('app', 'run'))</t>
  </si>
  <si>
    <t>https://stackoverflow.com/questions/62897701</t>
  </si>
  <si>
    <t>https://stackoverflow.com/questions/61796697</t>
  </si>
  <si>
    <t>https://stackoverflow.com/questions/62951782</t>
  </si>
  <si>
    <t>{63354752, 62102912, 63541379, 63419780, 65113349, 65021701, 62529415, 63457928, 61102728, 63820168, 63423501, 64666638, 64108943, 60923917, 62575377, 65005588, 65160085, 60991253, 55318038, 60287388, 63122336, 62079524, 62143530, 63367851, 57842734, 58609967, 64770484, 59853748, 65105974, 64478391, 65081913, 62102458, 58311358, 63343167, 64611269, 59073606, 63142726, 64504134, 59364422, 63982154, 62586443, 63471308, 63546062, 61940176, 64867031, 64003545, 63174874, 64112222, 61882720, 58751457, 59906786, 63570400, 63315046, 63549926, 63656294, 60587885, 64730222, 61280885, 58902773}</t>
  </si>
  <si>
    <t>(('function', '__call__'), ('function', '_filtered_call'), ('function', '_call_flat'))</t>
  </si>
  <si>
    <t>https://stackoverflow.com/questions/64478391</t>
  </si>
  <si>
    <t>https://stackoverflow.com/questions/58751457</t>
  </si>
  <si>
    <t>{63012878, 46389263, 53207057, 50317335, 56528929, 64827426, 45584421, 49231912, 60014636, 49936431, 60602425, 46080076, 52346957, 54460494, 54755406, 47609938, 50251878, 62871654, 49686635, 44658819, 50657425, 63694994, 60512411, 44591282, 42092727, 48920762, 44454081, 37884106, 61087735, 52365526, 50925783, 44753129, 62685422, 61995249, 50329855, 42481938, 44181783, 43880729, 45844769, 42703140, 55572782, 47040815, 65036607, 55675199, 54098247, 58616139, 42451275, 50467151, 53246288, 43004243, 45441365, 61796697, 55648603, 50192731, 49715554, 49375586, 62951782, 53596521, 55333241, 40939915, 45912470, 43061664, 45076911, 56187313, 53922231, 62075321, 49140164, 58745285, 61364684, 61772237, 62779853, 48888271, 46326238, 58677736, 45974009, 48847365, 45603335, 59030023, 51626510, 56760853, 41986583, 47585817, 49570334, 41054751, 51317287, 41740846, 48702001, 41216576, 53563976, 58636880, 41601620, 48192089, 54440539, 52404827, 45580893, 58585693, 50895461, 63910511, 45752943, 49357424, 53082740, 61280885, 64463478, 54743672, 58753666, 62179971, 63318685, 48781989, 63552169, 39129773, 43768498, 51839672, 39672514, 48679622, 49545926, 44311244, 54852311, 64867031, 56015575, 48364263, 50897646, 48419568, 42009335, 49586935, 47254265, 56437502, 54024958, 57453317, 51010312, 65041163, 63191821, 43662094, 44870419, 56804123, 64367417, 40768313, 53662521, 62466877, 60468030, 50946883, 45128515, 54555461, 48610126, 53717852, 48386929, 42130293, 57719697, 65160085, 41442197, 51751833, 46875546, 63296412, 49333162, 56968108, 51286963, 38175673, 37284794, 55163846, 59755464, 48143306, 59415503, 64003031, 64347099, 57793505, 62993389, 46851060, 45884408, 44876793, 58889212, 62970881, 60148738, 40639491, 40150018, 60161027, 44014607, 56835091, 44581910, 62282775, 51930147, 51991589, 41710646, 41442366, 61336639, 47821890, 52139076, 44172361, 47787085, 49620049, 64377948, 60781662, 42267743, 63728740, 50203766, 46992507, 53363858, 47211666, 61060247, 40660121, 54512799, 54783136, 45604001, 60226728, 43545770, 56779949, 44115133, 46996670, 57420998, 57228487, 38462666, 42347725, 40240343, 50369758, 63845604, 62168298, 46025966, 48690423, 45382917, 64998661, 59620616, 49200392, 54902024, 54215952, 42124562, 64668956, 59839774, 53828895, 49616170, 43269422, 49487158, 65047864, 57699641, 64081214, 42450246, 59116872, 62315856, 64824662, 53646680, 39990619, 61818207, 59755872, 47277410, 55192930, 38563173, 49730923, 42104176, 47218034, 44299638, 55547256, 59803005, 62629251, 39902596, 43910534, 59823495, 62780807, 64753035, 44408204, 46026127, 50707857, 53990810, 50742686, 54814113, 38892976, 49305014, 56321465, 39130553, 65047996, 59176383, 61597123, 51221958, 50619859, 50171348, 49210844, 57026017, 42319337, 46910972, 45428220, 59409919, 58938886, 52870674, 55735837, 44774944, 53573154, 64652834, 62897701, 51080746, 60104249, 55307840, 55369289, 55705161, 54955595, 43019852, 41526858, 49083984, 56331858, 40511061, 60859998, 43101792, 44725860, 54994533, 48316020, 61771380, 62406263, 61077114, 51533437, 61099648, 54849186, 49129123, 49047205, 54707880, 46900915, 54552253, 43089598, 59217615, 60112600, 52586202, 43904731, 43292386, 55258859, 52901611, 39767788, 52143856, 57323251, 44222205, 48035586, 59094787, 52832028, 50599710, 61798179, 39249704, 48260912, 50372407, 47617849, 44797757, 56538943, 48385868, 52598605, 56119136, 41178979, 56307568, 59899767, 45107068, 49538940, 61554561, 64771975, 48869256, 54947733, 55895964, 41439136, 63276970, 45612978, 54867896, 54276032, 61188039, 61462485, 49688535, 49283031, 45500378, 51955693, 49180662, 56707063, 45811707}</t>
  </si>
  <si>
    <t>(('app', 'run'),)</t>
  </si>
  <si>
    <t>https://stackoverflow.com/questions/64824662</t>
  </si>
  <si>
    <t>https://stackoverflow.com/questions/42450246</t>
  </si>
  <si>
    <t>https://stackoverflow.com/questions/60226728</t>
  </si>
  <si>
    <t>{55406464, 44873984, 53565065, 62488073, 44274062, 47644306, 49370642, 51388690, 59867929, 35529626, 43817501, 43990046, 49701918, 57036446, 41616292, 45047205, 56304037, 49372585, 49864234, 43631662, 41077940, 42223668, 47678647, 42092727, 43358264, 53328826, 44274618, 49031102, 49476287, 47257408, 52227910, 51734983, 53003208, 64059981, 40948687, 49016530, 51123667, 44890067, 51046867, 49583830, 47735638, 51611221, 56015575, 46278107, 41990876, 45227229, 44435677, 48461151, 41374175, 45061344, 45059428, 37117798, 43084137, 44174697, 49053033, 46694252, 42741738, 60077931, 47834733, 47273200, 54998898, 55895795, 57075956, 49683444, 48157558, 50469878, 43324156}</t>
  </si>
  <si>
    <t>(('interactiveshell', 'run_cell'), ('interactiveshell', 'run_ast_nodes'), ('interactiveshell', 'run_code'))</t>
  </si>
  <si>
    <t>https://stackoverflow.com/questions/47678647</t>
  </si>
  <si>
    <t>{53565065, 62488073, 59867929, 49701918, 57036446, 45047205, 56304037, 49864234, 43631662, 47678647, 49031102, 49476287, 47257408, 52227910, 51734983, 53003208, 57127626, 49016530, 51123667, 51046867, 51611221, 48461151, 54001128, 46694252, 47834733, 47273200, 54998898, 55895795, 57075956, 49683444, 50469878}</t>
  </si>
  <si>
    <t>(('session', '_do_call'), ('runpy', '_run_module_as_main'), ('runpy', '_run_code'), ('ipykernel_launcher', 'module'), ('application', 'launch_instance'), ('kernelapp', 'start'), ('ioloop', 'start'))</t>
  </si>
  <si>
    <t>https://stackoverflow.com/questions/57036446</t>
  </si>
  <si>
    <t>https://stackoverflow.com/questions/50469878</t>
  </si>
  <si>
    <t>{47266305, 42299394, 51473411, 60917250, 63860741, 61867526, 37120523, 36807691, 50260495, 59732495, 62679567, 50738706, 64296467, 59042324, 55139349, 61063190, 47255063, 62761496, 50586649, 59114521, 60597787, 53028372, 60319768, 44369434, 59757089, 59673125, 47943207, 63464487, 45964839, 57537065, 58751019, 42273323, 49007149, 63736368, 56477744, 60738612, 48568886, 53057591, 62169144, 40647226, 62472764, 49636412, 61584446, 58829887, 59475010, 38710339, 57002050, 52761157, 56093768, 57337931, 54303308, 55261260, 55205966, 61526096, 44064344, 55120984, 49073754, 54259288, 53509213, 60871774, 48600160, 61007457, 62295138, 50977379, 62483557, 49040998, 55869031, 42570344, 59501673, 41061994, 63230059, 56311402, 61774445, 60637290, 56370294, 44863095, 59543160, 51121273, 54756474, 62745723, 55770234, 54934138, 53462143, 63376512, 61332608, 61013120, 62700675, 55460484, 52953219, 63070852, 52604040, 61603465, 60146825, 61991563, 57696905, 54665872, 61092497, 59693201, 57379475, 56667802, 57875101, 53279390, 49446047, 54508708, 45069991, 63708332, 59681453, 54861998, 63063727, 46230191, 60277945, 64217275, 60711103, 53923014, 42150087, 58513607, 39196882, 53299410, 62376660, 57841364, 62725844, 61849305, 60884699, 50283741, 59919582, 54785246, 61933792, 60181731, 61169380, 60543207, 61463273, 64194283, 61710061, 61071085, 59847919, 55564014, 43367663, 65048304, 52544754, 59593972, 56200950, 57780983, 45733111, 44289277, 62294271, 52666624, 56271619, 52412165, 55833353, 56002315, 46779659, 60358413, 49913102, 63473428, 55864599, 62013721, 48483612, 48135452, 60946205, 60044577, 60182306, 64701223, 62428455, 60906283, 62898484, 60399413, 62311222, 60535095, 56415547, 51311420, 61214015, 59995456, 59372863, 59426629, 59584838, 55549257, 59029836, 57133906, 61172051, 48553812, 60937557, 54064982, 48479571, 49781077, 62102870, 60283232, 60983141, 45275507, 55521652, 53269883, 60029821, 48428415, 55912838, 55389064, 54749065, 55740298, 61648779, 55229836, 53812109, 44453264, 53950354, 56410003, 49757077, 56206746, 54916508, 60395932, 51471264, 43356578, 47361956, 62308262, 43944871, 53562793, 55200171, 53596076, 56326649, 61926834, 54704052, 55071668, 58395061, 61308343, 56681399, 51848122, 52144575, 51451842, 60920262, 60005319, 48885193, 51307978, 60809676, 63025100, 62979577, 38644175, 44049869, 57334227, 54066132, 53620181, 61640660, 49726936, 41065945, 63060959, 62991842, 44712420, 60873706, 48480238, 61086705, 47652345, 64602619, 57042429, 60694015}</t>
  </si>
  <si>
    <t>(('imp', 'load_module'),)</t>
  </si>
  <si>
    <t>https://stackoverflow.com/questions/53057591</t>
  </si>
  <si>
    <t>https://stackoverflow.com/questions/53299410</t>
  </si>
  <si>
    <t>https://stackoverflow.com/questions/48480238</t>
  </si>
  <si>
    <t>https://stackoverflow.com/questions/55229836</t>
  </si>
  <si>
    <t>{45920640, 51012098, 50430086, 45090440, 44024712, 50542476, 52059663, 45873424, 45864593, 44685975, 49784472, 46621847, 45935386, 43942185, 49808042, 50251435, 49542577, 43681969, 61569587, 51456594, 49081299, 44287059, 45726421, 44058327, 43819224, 43721690, 51912155, 45693922, 58582373, 51528295, 44736360, 46146535, 49468010, 44365418, 50648558, 44212207, 49093362, 45008373, 52124792, 53479930, 44184443, 52189567}</t>
  </si>
  <si>
    <t>(('pywrap_tensorflow_internal', 'module'), ('pywrap_tensorflow_internal', 'swig_import_helper'), ('__init__', 'import_module'), ('__init__', 'module'), ('__init__', 'module'), ('pywrap_tensorflow', 'module'), ('pywrap_tensorflow_internal', 'swig_import_helper'), ('__init__', 'import_module'), ('pywrap_tensorflow', 'module'), ('pywrap_tensorflow_internal', 'module'), ('pywrap_tensorflow_internal', 'swig_import_helper'), ('__init__', 'import_module'))</t>
  </si>
  <si>
    <t>https://stackoverflow.com/questions/44685975</t>
  </si>
  <si>
    <t>https://stackoverflow.com/questions/51528295</t>
  </si>
  <si>
    <t>https://stackoverflow.com/questions/46621847</t>
  </si>
  <si>
    <t>https://stackoverflow.com/questions/43721690</t>
  </si>
  <si>
    <t>https://stackoverflow.com/questions/45726421</t>
  </si>
  <si>
    <t>{51696464, 50727481, 56447556, 60899535}</t>
  </si>
  <si>
    <t>https://stackoverflow.com/questions/50727481</t>
  </si>
  <si>
    <t>{64978209, 64608870, 63826471, 63341584, 62612696, 64105822}</t>
  </si>
  <si>
    <t>(('data_adapter', '__init__'), ('data_adapter', '__init__'), ('data_adapter', '__init__'))</t>
  </si>
  <si>
    <t>https://stackoverflow.com/questions/64608870</t>
  </si>
  <si>
    <t>https://stackoverflow.com/questions/63341584</t>
  </si>
  <si>
    <t>https://stackoverflow.com/questions/62612696</t>
  </si>
  <si>
    <t>https://stackoverflow.com/questions/64978209</t>
  </si>
  <si>
    <t>{50152548, 52515273, 51876460, 54588880, 59471003}</t>
  </si>
  <si>
    <t>(('estimator', '_call_model_fn'), ('linear', '_model_fn'), ('linear', '_linear_model_fn'), ('linear', 'linear_logit_fn'))</t>
  </si>
  <si>
    <t>https://stackoverflow.com/questions/52515273</t>
  </si>
  <si>
    <t>https://stackoverflow.com/questions/51876460</t>
  </si>
  <si>
    <t>https://stackoverflow.com/questions/54588880</t>
  </si>
  <si>
    <t>{54668364, 54262380, 54588880, 52517298, 54067061, 60001853}</t>
  </si>
  <si>
    <t>(('estimator', 'train'), ('estimator', '_train_model'), ('estimator', '_train_model_default'), ('estimator', '_call_model_fn'), ('linear', '_model_fn'), ('linear', '_linear_model_fn'))</t>
  </si>
  <si>
    <t>https://stackoverflow.com/questions/54262380</t>
  </si>
  <si>
    <t>https://stackoverflow.com/questions/54067061</t>
  </si>
  <si>
    <t>https://stackoverflow.com/questions/54668364</t>
  </si>
  <si>
    <t>https://stackoverflow.com/questions/60001853</t>
  </si>
  <si>
    <t>{51064323, 47484469}</t>
  </si>
  <si>
    <t>(('copy', 'deepcopy'), ('copy', '_deepcopy_dict'), ('copy', 'deepcopy'), ('copy', '_reconstruct'), ('copy', 'deepcopy'), ('copy', '_deepcopy_dict'), ('copy', 'deepcopy'), ('copy', '_deepcopy_dict'), ('copy', 'deepcopy'), ('copy', '_reconstruct'), ('copy', 'deepcopy'), ('copy', '_deepcopy_dict'), ('copy', 'deepcopy'))</t>
  </si>
  <si>
    <t>{48939523, 51039749, 63012878, 55735837, 49570334, 56528929, 51991589, 50411559, 55762484, 60104249, 60001853, 52139076, 53563976, 54955595, 54668364, 47841879, 46747743, 50152548, 54262380, 50403439, 46773873, 51982966, 47451767, 49169016, 51247229, 57310339, 57486468, 52447384, 62502555, 62299803, 62462623, 49047205, 56122535, 50752176, 49632451, 59248333, 47694542, 61087735, 48127701, 50925783, 57134808, 55181024, 63138030, 59858677, 47254265, 54024958, 49853718, 55572782, 63677234, 47241010, 49487158, 62466877, 49767233, 49500495, 62315856, 56889170, 56386913, 53575529, 49249646, 54067061, 53403511, 55547256, 51329927, 56453002, 57719697, 60690327, 49472920, 48781230, 52517298, 51839415, 54867896, 62075321, 51221958, 52515273, 54588880, 62266321, 49209810, 50080721, 49338837, 53405657, 64347099, 51955693, 56707063, 45974009, 59409919}</t>
  </si>
  <si>
    <t>(('estimator', 'train'), ('estimator', '_train_model'))</t>
  </si>
  <si>
    <t>https://stackoverflow.com/questions/49249646</t>
  </si>
  <si>
    <t>https://stackoverflow.com/questions/47451767</t>
  </si>
  <si>
    <t>https://stackoverflow.com/questions/47254265</t>
  </si>
  <si>
    <t>{60066950, 59030023, 63484172, 61193360, 64805010, 64091029, 63966872, 59685659, 61292187, 64073899, 62081452, 59771314, 59966003, 60222391, 63244472, 61411771, 62413757, 64337087, 61597123, 60474308, 61699140, 63523531, 64759372, 63598159, 63068639, 63308383, 64626914, 64927203, 60434430}</t>
  </si>
  <si>
    <t>(('save', 'load_model'),)</t>
  </si>
  <si>
    <t>https://stackoverflow.com/questions/63244472</t>
  </si>
  <si>
    <t>https://stackoverflow.com/questions/63068639</t>
  </si>
  <si>
    <t>https://stackoverflow.com/questions/64091029</t>
  </si>
  <si>
    <t>https://stackoverflow.com/questions/64759372</t>
  </si>
  <si>
    <t>{63750400, 62102912, 62890755, 63419780, 63541379, 64577667, 62529415, 63820168, 63423501, 64666638, 64108943, 63923215, 62619918, 64175246, 64815251, 65005588, 65160085, 63301275, 63481755, 63122336, 65076900, 64404009, 62143530, 63673517, 63600431, 64341042, 65091635, 64770484, 65105974, 64478391, 61690424, 64138041, 62102458, 61994299, 65081913, 63320771, 64611269, 63142726, 64639175, 64152263, 63982154, 64894027, 62494412, 63368781, 64759500, 62279886, 61940176, 62586443, 63546062, 65054037, 63139159, 64178905, 63174874, 65139674, 63544668, 64003545, 64677724, 65161946, 63570400, 65144547, 63274596, 63315046, 63549926, 62704616, 63656294, 64394603, 62071283, 64127480, 62268283}</t>
  </si>
  <si>
    <t>(('training', '_method_wrapper'), ('training', 'fit'), ('def_function', '__call__'), ('def_function', '_call'))</t>
  </si>
  <si>
    <t>https://stackoverflow.com/questions/63570400</t>
  </si>
  <si>
    <t>https://stackoverflow.com/questions/62143530</t>
  </si>
  <si>
    <t>https://stackoverflow.com/questions/63139159</t>
  </si>
  <si>
    <t>https://stackoverflow.com/questions/64759500</t>
  </si>
  <si>
    <t>{58752552, 63834609, 58636880, 60923917}</t>
  </si>
  <si>
    <t>(('threading', 'run'), ('threading', '_bootstrap_inner'), ('threading', '_bootstrap'))</t>
  </si>
  <si>
    <t>https://stackoverflow.com/questions/63834609</t>
  </si>
  <si>
    <t>{65155458, 61169380, 62428455, 61648779, 60906283, 59029836, 59732495, 61121937, 60694015}</t>
  </si>
  <si>
    <t>(('interactiveshell', 'showtraceback'), ('ultratb', 'structured_traceback'))</t>
  </si>
  <si>
    <t>https://stackoverflow.com/questions/61121937</t>
  </si>
  <si>
    <t>{51368119, 51038503}</t>
  </si>
  <si>
    <t>(('nn_ops', 'conv2d_transpose'),)</t>
  </si>
  <si>
    <t>https://stackoverflow.com/questions/51368119</t>
  </si>
  <si>
    <t>https://stackoverflow.com/questions/51038503</t>
  </si>
  <si>
    <t>{63590912, 57193474, 51212806, 59790342, 62601746, 50317335, 54841882, 57950746, 63570972, 58189854, 64652834, 53688367, 57715248, 58278454, 51822134, 60621378, 51861062, 55369289, 64875082, 56333388, 51611221, 49645151, 62658158, 60142707, 52376692, 58673786, 60615290, 52551296, 58117763, 53953160, 53565065, 55945364, 50366626, 60656813, 53981359, 52087985, 56103606, 51368119, 50744505, 52522171, 61446844, 50937533, 56934083, 53584580, 60525257, 57127626, 57386192, 59006696, 55150828, 51616492, 61737710, 52143856, 54529266, 55248631, 56682231, 55350010, 56437502, 59570956, 63191821, 64668956, 61832478, 53151522, 64216867, 62576422, 63235880, 52004148, 63265593, 53662521, 52032828, 62466877, 56585023, 52227910, 55672135, 55221065, 56876874, 50911052, 52598605, 50789709, 62315856, 64963410, 53159251, 54539098, 57150305, 57844580, 64999781, 59021156, 58059119, 54998898, 63543159, 54636921, 61976955, 57421185, 53501315, 60613538, 52357542, 50694066, 52517298, 51400628, 51625911, 62075321, 62797243, 61824447, 51734983, 56307656, 52993992, 53003208, 63357387, 57357266, 51123667, 49441748, 61320661, 50083284, 51046867, 55647209, 53384184}</t>
  </si>
  <si>
    <t>(('session', '_do_call'), ('session', '_run_fn'), ('session', '_call_tf_sessionrun'))</t>
  </si>
  <si>
    <t>https://stackoverflow.com/questions/62658158</t>
  </si>
  <si>
    <t>https://stackoverflow.com/questions/61976955</t>
  </si>
  <si>
    <t>{63923215, 60532242, 64708630, 62089249, 64404009, 59305514, 64341042, 65091635, 60112435, 61690424, 60034629, 64894027, 63368781, 63274596, 59223142, 55632511, 61910143, 64577667, 63059589, 58033286, 59864710, 64815251, 63301275, 64742557, 60882081, 64401570, 65076900, 63673517, 63320771, 63372487, 62494412, 64759500, 60035792, 62680282, 58575586, 65144547, 62906596, 59761890, 61829870, 61606647, 63750400, 62890755, 54369539, 58939656, 62619918, 63653136, 58676498, 60911907, 61456686, 55585079, 61920569, 64138041, 61994299, 60593469, 57775938, 58764104, 60353358, 63139159, 59417433, 64958298, 63544668, 58971998, 63613281, 64394603, 62268283, 64516475, 61071227, 60497294, 60143510, 63194006, 61192645, 58745285, 62250441, 65139674, 56999387, 63587813, 62071283, 64127480}</t>
  </si>
  <si>
    <t>(('function', '_get_concrete_function_internal_garbage_collected'), ('function', '_maybe_define_function'))</t>
  </si>
  <si>
    <t>https://stackoverflow.com/questions/63059589</t>
  </si>
  <si>
    <t>https://stackoverflow.com/questions/59417433</t>
  </si>
  <si>
    <t>https://stackoverflow.com/questions/63301275</t>
  </si>
  <si>
    <t>https://stackoverflow.com/questions/61920569</t>
  </si>
  <si>
    <t>{51549056, 55645953, 53839351, 61458947, 60044421, 58063749, 60264581, 56034172, 62388362, 56939275, 55786512, 62236436, 58582933, 59561111, 61773597, 54898718, 64777118, 53022752, 58917918, 63312674, 55127970, 64839721, 53171885, 54433198, 62862765, 51925937, 58963889, 53492018, 62048059, 52543817, 63636427, 52577355, 52945355, 59087054, 51544271, 64377296, 59784018, 61775956, 64520917, 60732246, 55943127, 63669084, 58343266, 51982179, 55945956, 60023907, 65115109, 55930341, 54945641, 59521001, 55882731, 52440940, 52620141, 51254382, 62017903, 61754862, 59656559, 65004274, 60653297, 62494190, 60550005, 61070325, 56606583, 57516662, 56895221, 53173884, 62745326, 52892159}</t>
  </si>
  <si>
    <t>https://stackoverflow.com/questions/58917918</t>
  </si>
  <si>
    <t>https://stackoverflow.com/questions/60653297</t>
  </si>
  <si>
    <t>https://stackoverflow.com/questions/53171885</t>
  </si>
  <si>
    <t>https://stackoverflow.com/questions/55882731</t>
  </si>
  <si>
    <t>https://stackoverflow.com/questions/55945956</t>
  </si>
  <si>
    <t>{63244472, 60222391}</t>
  </si>
  <si>
    <t>(('serialization', 'deserialize'), ('generic_utils', 'deserialize_keras_object'), ('feature_column_v2', 'from_config'))</t>
  </si>
  <si>
    <t>https://stackoverflow.com/questions/60222391</t>
  </si>
  <si>
    <t>{47266305, 63763459, 63860741, 50260495, 63767055, 64201745, 64533007, 64296467, 59042324, 55139349, 61063190, 47255063, 43162639, 50586649, 59114521, 60597787, 63217177, 53028372, 59757089, 59673125, 47943207, 63464487, 49816616, 51204138, 45964839, 57537065, 49007149, 58751019, 63736368, 56477744, 63841842, 62472764, 64652861, 62145084, 63767102, 61584446, 58829887, 57002050, 52761157, 63276104, 56093768, 44993098, 57337931, 63177804, 54303308, 55205966, 58244683, 54259288, 49073754, 64691806, 60871774, 48600160, 61007457, 62295138, 50518622, 50977379, 62483557, 49040998, 55869031, 59501673, 56311402, 60637290, 61774445, 57443955, 44863095, 51121273, 55770234, 62745723, 54934138, 53462143, 63376512, 61332608, 61013120, 62700675, 55460484, 52953219, 64233606, 63070852, 52604040, 57696905, 61991563, 54665872, 63305366, 57875101, 49446047, 54508708, 63665316, 42678439, 63708332, 59681453, 54861998, 63063727, 46230191, 47357618, 64618682, 60711103, 63125695, 60904644, 58513607, 65055947, 53299410, 62376660, 57841364, 62725844, 60884699, 45716700, 59919582, 61933792, 61169380, 61463273, 64194283, 61710061, 61071085, 59847919, 55564014, 57816305, 63447282, 52544754, 59593972, 51554543, 57780983, 64376058, 44289277, 62294271, 49115391, 56271619, 52412165, 55833353, 56002315, 46779659, 60358413, 64542483, 63473428, 51223320, 62013721, 48483612, 48135452, 49503518, 52337439, 60946205, 60044577, 60182306, 44074787, 52229410, 62428455, 63847215, 43700528, 45702962, 62898484, 60399413, 62311222, 60535095, 56415547, 51311420, 43682108, 61214015, 59995456, 59372863, 51042626, 46491974, 59584838, 55549257, 49975629, 52356431, 57133906, 61172051, 48553812, 50839892, 54064982, 56591186, 48479571, 44739928, 49781077, 63288163, 64554852, 60983141, 50334054, 45275507, 55521652, 64411513, 48428415, 55912838, 55389064, 54749065, 61648779, 55229836, 53812109, 63479183, 44453264, 56410003, 64763798, 43766679, 49182106, 64515995, 60395932, 62679567, 47660443, 51471264, 47361956, 62308262, 43944871, 53562793, 55200171, 43814315, 53596076, 61926834, 55071668, 61308343, 56681399, 47982521, 48934848, 64944065, 63996864, 44496325, 45393352, 48885193, 45149129, 63025100, 62979577, 64707539, 57334227, 53620181, 49726936, 62991842, 44712420, 60873706, 48984042, 48480238, 61086705, 52359157, 50361361, 47652345, 57042429, 60694015}</t>
  </si>
  <si>
    <t>(('pywrap_tensorflow', 'module'), ('pywrap_tensorflow', 'module'))</t>
  </si>
  <si>
    <t>https://stackoverflow.com/questions/57002050</t>
  </si>
  <si>
    <t>https://stackoverflow.com/questions/63447282</t>
  </si>
  <si>
    <t>https://stackoverflow.com/questions/51471264</t>
  </si>
  <si>
    <t>https://stackoverflow.com/questions/54303308</t>
  </si>
  <si>
    <t>{47266305, 63860741, 50260495, 62679567, 64296467, 55139349, 47255063, 50586649, 59114521, 47943207, 63464487, 45964839, 57537065, 49007149, 56477744, 62472764, 57002050, 52761157, 56093768, 57337931, 54303308, 55205966, 54259288, 49073754, 48600160, 62483557, 55869031, 56311402, 60637290, 44863095, 51121273, 55770234, 62745723, 54934138, 53462143, 63376512, 62700675, 55460484, 52953219, 57696905, 61991563, 54665872, 49446047, 54508708, 63708332, 63063727, 46230191, 58513607, 53299410, 62376660, 57841364, 62725844, 61169380, 61710061, 55564014, 52544754, 57780983, 62294271, 56271619, 52412165, 55833353, 56002315, 46779659, 63473428, 48135452, 48483612, 60946205, 62898484, 62311222, 56415547, 51311420, 59584838, 55549257, 57133906, 48479571, 48553812, 49781077, 54064982, 45275507, 55521652, 48428415, 55912838, 55389064, 54749065, 55229836, 53812109, 44453264, 56410003, 43944871, 53562793, 55200171, 53596076, 61926834, 55071668, 56681399, 48885193, 63025100, 57334227, 53620181, 49726936, 60873706, 48480238, 47652345, 57042429}</t>
  </si>
  <si>
    <t>(('__init__', 'module'), ('__init__', 'module'), ('pywrap_tensorflow', 'module'), ('pywrap_tensorflow', 'module'), ('pywrap_tensorflow_internal', 'module'), ('pywrap_tensorflow_internal', 'swig_import_helper'), ('imp', 'load_module'), ('imp', 'load_dynamic'))</t>
  </si>
  <si>
    <t>https://stackoverflow.com/questions/56093768</t>
  </si>
  <si>
    <t>https://stackoverflow.com/questions/56271619</t>
  </si>
  <si>
    <t>https://stackoverflow.com/questions/53620181</t>
  </si>
  <si>
    <t>https://stackoverflow.com/questions/55200171</t>
  </si>
  <si>
    <t>{41375651, 46698701, 45624116, 48157558, 40362680, 49376313}</t>
  </si>
  <si>
    <t>(('topology', 'load_weights'),)</t>
  </si>
  <si>
    <t>https://stackoverflow.com/questions/46698701</t>
  </si>
  <si>
    <t>https://stackoverflow.com/questions/48157558</t>
  </si>
  <si>
    <t>https://stackoverflow.com/questions/40362680</t>
  </si>
  <si>
    <t>https://stackoverflow.com/questions/41375651</t>
  </si>
  <si>
    <t>https://stackoverflow.com/questions/49376313</t>
  </si>
  <si>
    <t>{60736688}</t>
  </si>
  <si>
    <t>(('build_meta', 'run_setup'),)</t>
  </si>
  <si>
    <t>{44873984, 53565065, 62488073, 44274062, 47644306, 49370642, 51388690, 59867929, 43990046, 49701918, 57036446, 41616292, 45047205, 56304037, 49372585, 49864234, 43631662, 42223668, 47678647, 42092727, 43358264, 53328826, 44274618, 49031102, 49476287, 47257408, 52227910, 51734983, 53003208, 64059981, 40948687, 49016530, 51123667, 44890067, 51046867, 47735638, 51611221, 56015575, 46278107, 41990876, 45227229, 44435677, 48461151, 41374175, 45061344, 45059428, 43084137, 44174697, 49053033, 46694252, 42741738, 60077931, 47834733, 47273200, 54998898, 57075956, 49683444, 48157558, 50469878, 43324156}</t>
  </si>
  <si>
    <t>(('stack_context', 'null_wrapper'), ('zmqstream', '_handle_events'), ('zmqstream', '_handle_recv'), ('zmqstream', '_run_callback'), ('stack_context', 'null_wrapper'), ('kernelbase', 'dispatcher'), ('kernelbase', 'dispatch_shell'), ('kernelbase', 'execute_request'), ('ipkernel', 'do_execute'), ('zmqshell', 'run_cell'), ('interactiveshell', 'run_cell'), ('interactiveshell', 'run_ast_nodes'), ('interactiveshell', 'run_code'))</t>
  </si>
  <si>
    <t>https://stackoverflow.com/questions/49701918</t>
  </si>
  <si>
    <t>https://stackoverflow.com/questions/46694252</t>
  </si>
  <si>
    <t>https://stackoverflow.com/questions/41616292</t>
  </si>
  <si>
    <t>{50843392, 41840772, 45756297, 49672457, 48647819, 56740492, 58069259, 56662677, 64744483, 51786661, 44448041, 44343081, 64940457, 59468849, 43748788, 52014004, 51412920, 62539712, 44232898, 53436994, 56447556, 55142210, 51729858, 46999114, 53937997, 45906009, 58858077, 49658462, 44149093, 53971306, 53869681, 60309106, 44998778}</t>
  </si>
  <si>
    <t>https://stackoverflow.com/questions/51786661</t>
  </si>
  <si>
    <t>https://stackoverflow.com/questions/53971306</t>
  </si>
  <si>
    <t>https://stackoverflow.com/questions/44343081</t>
  </si>
  <si>
    <t>https://stackoverflow.com/questions/51729858</t>
  </si>
  <si>
    <t>{61146408, 38121451, 37516684, 50752787, 58558004, 39814364, 35799198}</t>
  </si>
  <si>
    <t>https://stackoverflow.com/questions/38121451</t>
  </si>
  <si>
    <t>https://stackoverflow.com/questions/50752787</t>
  </si>
  <si>
    <t>https://stackoverflow.com/questions/39814364</t>
  </si>
  <si>
    <t>https://stackoverflow.com/questions/35799198</t>
  </si>
  <si>
    <t>{61102728, 63848250, 62876780}</t>
  </si>
  <si>
    <t>https://stackoverflow.com/questions/63848250</t>
  </si>
  <si>
    <t>https://stackoverflow.com/questions/62876780</t>
  </si>
  <si>
    <t>{62488073, 49370642, 43990046, 49701918, 49864234, 43631662, 42223668, 58278454, 51822134, 43358264, 51424835, 64875082, 64059981, 51611221, 47834733, 52376692, 52551296, 53565065, 47644306, 55945364, 57036446, 47678647, 42092727, 49476287, 53584580, 57127626, 59427019, 49016530, 56015575, 41990876, 45227229, 44435677, 45061344, 59998441, 52917486, 61737710, 47273200, 57075956, 43324156, 44873984, 51388690, 59867929, 56585023, 47257408, 52227910, 55672135, 50911052, 51872592, 47735638, 48461151, 45059428, 64999781, 37117798, 43084137, 44174697, 49053033, 46694252, 60077931, 54998898, 48157558, 55406464, 44274062, 41616292, 45047205, 56304037, 49372585, 52517298, 51625911, 53328826, 44274618, 49031102, 51734983, 52993992, 53003208, 40948687, 51123667, 44890067, 51046867, 46278107, 41374175, 42741738, 49683444}</t>
  </si>
  <si>
    <t>https://stackoverflow.com/questions/54998898</t>
  </si>
  <si>
    <t>https://stackoverflow.com/questions/52227910</t>
  </si>
  <si>
    <t>{64860866, 62533380, 62241930, 63554161, 63207897}</t>
  </si>
  <si>
    <t>(('base_command', '_main'), ('req_command', 'wrapper'), ('install', 'run'), ('resolver', 'resolve'), ('resolver', '_resolve_one'), ('resolver', '_get_abstract_dist_for'), ('prepare', 'prepare_linked_requirement'), ('prepare', 'unpack_url'), ('prepare', 'get_http_url'), ('prepare', '_download_http_url'), ('progress_bars', 'iter'), ('utils', 'response_chunks'), ('response', 'stream'), ('response', 'read'))</t>
  </si>
  <si>
    <t>https://stackoverflow.com/questions/64860866</t>
  </si>
  <si>
    <t>https://stackoverflow.com/questions/62533380</t>
  </si>
  <si>
    <t>https://stackoverflow.com/questions/63554161</t>
  </si>
  <si>
    <t>https://stackoverflow.com/questions/63207897</t>
  </si>
  <si>
    <t>{60529408, 63621251, 62690426, 61606669, 59441934, 64702742, 58367519, 64863777, 51939618, 58607787, 63780524, 63049774, 60799664, 57836849, 62675004, 65047996, 52907593, 56391755, 58744161, 64859507, 63203450}</t>
  </si>
  <si>
    <t>(('resource_variable_ops', '_init_from_args'),)</t>
  </si>
  <si>
    <t>https://stackoverflow.com/questions/59441934</t>
  </si>
  <si>
    <t>https://stackoverflow.com/questions/64702742</t>
  </si>
  <si>
    <t>https://github.com/sourcecode369/tensorflow-1/blob/9f446aba8aaeb2b3c4c6e5ba1ab4cf31494b8a64/tensorflow/python/ops/resource_variable_ops.py#L1527</t>
  </si>
  <si>
    <t>{51930147, 58745285, 62871654, 51991589, 53563976, 54955595, 54947733, 60104249, 48920762, 54024958}</t>
  </si>
  <si>
    <t>(('dataset_builder', 'build'),)</t>
  </si>
  <si>
    <t>https://stackoverflow.com/questions/62871654</t>
  </si>
  <si>
    <t>https://stackoverflow.com/questions/60104249</t>
  </si>
  <si>
    <t>https://stackoverflow.com/questions/48920762</t>
  </si>
  <si>
    <t>https://stackoverflow.com/questions/54947733</t>
  </si>
  <si>
    <t>https://stackoverflow.com/questions/58745285</t>
  </si>
  <si>
    <t>https://github.com/tensorflow/models/blob/master/research/object_detection/builders/dataset_builder.py</t>
  </si>
  <si>
    <t>{56304037, 53565065, 55369289, 64875082, 59427019, 61737710}</t>
  </si>
  <si>
    <t>(('array_ops', 'placeholder'), ('gen_array_ops', 'placeholder'), ('op_def_library', '_apply_op_helper'), ('deprecation', 'new_func'), ('ops', 'create_op'), ('ops', '__init__'))</t>
  </si>
  <si>
    <t>https://stackoverflow.com/questions/59427019</t>
  </si>
  <si>
    <t>https://stackoverflow.com/questions/56304037</t>
  </si>
  <si>
    <t>{42299394, 33622019, 63860741, 64425992, 59707400, 39446543, 59987987, 61063190, 60319768, 61992985, 48148507, 59232286, 35893278, 38447137, 57948195, 46118952, 51204138, 58751019, 55021614, 56477744, 49899581, 57002050, 64045126, 62871624, 57337931, 48982092, 59920461, 55205966, 34750543, 55261260, 59889754, 33644635, 57673826, 54452322, 60637290, 64977003, 53020781, 36665460, 54442106, 60582012, 50772096, 38557827, 52953219, 64233606, 50430086, 59461767, 62384265, 57503882, 41746576, 59693201, 61737106, 37402773, 47257751, 63418534, 42678439, 54861998, 43681969, 59711670, 41529526, 64618682, 59515069, 60711103, 55175359, 59791553, 39835841, 56021185, 48421061, 42150087, 58513607, 49105096, 33671372, 58742990, 39196882, 53299410, 56244438, 43819224, 58366169, 58683612, 61933792, 51390692, 37791973, 63105263, 63447282, 41656564, 62294271, 49115391, 52666624, 48054531, 55077129, 40034570, 54075663, 45873424, 62013721, 58808607, 60918054, 43942185, 43700528, 62898484, 40937783, 49275195, 43682108, 51042626, 52828484, 46491974, 59584838, 59029836, 49975629, 37593427, 61172051, 50839892, 49781077, 52623706, 60141916, 48060769, 56424803, 54200676, 50334054, 63877479, 63816038, 62165354, 45275507, 55521652, 57985406, 58771839, 45920640, 52189567, 65155458, 55912838, 52218258, 43901332, 42756503, 43186585, 60395932, 58143135, 43356578, 58968487, 45461927, 55200171, 58395061, 55003577, 57121209, 64463291, 44210620, 57528770, 43653575, 38644175, 49785298, 57334227, 44712420, 51491307, 53639660, 53142006, 56326649, 53479930, 50801149, 39956991, 47266305, 51012098, 58817026, 47143435, 37120523, 50260495, 63767055, 64533007, 54200850, 62679567, 59042324, 57934357, 48022041, 35277339, 59757089, 59673125, 64770600, 57537065, 42273323, 49007149, 59658798, 58401327, 63736368, 64193072, 61569587, 46275127, 35953210, 40647226, 62472764, 62145084, 63767102, 64379457, 52761157, 44993098, 54303308, 64053840, 51456594, 60453460, 61276762, 50518622, 50379359, 38922849, 50977379, 45845095, 51528295, 42570344, 49468010, 58184299, 61774445, 38650482, 43113076, 57918070, 51884666, 54934138, 64002687, 55460484, 63070852, 57696905, 61991563, 58530446, 54665872, 33868433, 49478290, 44685975, 57875101, 49808042, 59681453, 60144301, 46230191, 58374833, 47323828, 52441790, 42767044, 51337939, 62376660, 45726421, 54084313, 37827290, 39881437, 44989160, 61463273, 52204265, 49093362, 52353780, 57780983, 48739074, 56271619, 48290565, 44585735, 61119240, 55833353, 53261074, 51223320, 52032280, 45935386, 45998875, 50092826, 52337439, 62311222, 57156410, 51311420, 61389632, 50086731, 40223563, 45796177, 57133906, 56591186, 59394902, 43115352, 63288163, 41218937, 44184443, 60029821, 61156227, 44424068, 58884999, 44024712, 55389064, 42804103, 53812109, 52366226, 49757077, 43766679, 43944871, 53328808, 42683307, 44686256, 60375985, 41927602, 55071668, 56681399, 44485560, 34276280, 51848122, 62872507, 60681148, 46869446, 60005319, 42746827, 42398672, 56523728, 64707539, 49081299, 43721690, 58047454, 48710625, 40500194, 45693922, 46146535, 36862951, 60873706, 62622704, 61086705, 38579190, 63763459, 35550219, 36807691, 43162639, 64201745, 50361361, 55139349, 50586649, 59114521, 61137954, 59761699, 55690274, 63464487, 49816616, 55196713, 56951853, 41323576, 49636412, 61584446, 58829887, 65072191, 48075842, 38710339, 35972165, 48288839, 63276104, 56093768, 63177804, 33686607, 44287059, 53509213, 60871774, 48600160, 62295138, 54166626, 62483557, 49591397, 46441577, 59501673, 60970093, 46838902, 52124792, 51121273, 55770234, 62745723, 64463996, 53462143, 63376512, 61332608, 57207936, 62700675, 61013120, 52604040, 60146825, 61502603, 40225932, 49093774, 63102100, 46621847, 39908504, 45735071, 49446047, 59120804, 54508708, 63665316, 46326951, 48231593, 62022827, 63708332, 53449907, 41202870, 56304825, 60277945, 35628221, 51360960, 60904644, 65055947, 55481547, 60749006, 50554074, 45716700, 38534364, 59919582, 50283741, 45341924, 51803371, 64339181, 59847919, 43367663, 57816305, 52544754, 59593972, 37240053, 41415926, 64376058, 44289277, 40766718, 41411846, 62735623, 49206536, 46779659, 60497173, 44832023, 48483612, 48135452, 48479517, 49503518, 47074590, 60044577, 52229410, 46052639, 49274151, 62428455, 51940652, 54285619, 51344694, 56415547, 50271548, 61214015, 59995456, 59372863, 37999944, 55549257, 52356431, 48479571, 60937557, 62102870, 56032597, 44739928, 63309153, 64357732, 58582373, 51877242, 48428415, 65021316, 57372037, 55229836, 41008524, 63479183, 44453264, 61121937, 55682452, 51449236, 57406870, 40576407, 60528022, 47660443, 55313828, 61693349, 56622503, 53562793, 43814315, 57890219, 49542577, 61926834, 61308343, 59145666, 44496325, 53353925, 45393352, 48885193, 49245642, 51527115, 42925516, 44049869, 53620181, 41690582, 47175128, 49726936, 41065945, 51912155, 60026328, 54566365, 62991842, 63139304, 38424041, 49604073, 50648558, 62787056, 42284528, 45008373, 57275893, 47652345, 57042429, 56237566, 60694015, 60917250, 61812227, 51996163, 61564421, 59921926, 38639110, 61867526, 40224267, 62371343, 41061904, 52059663, 64296467, 53028372, 47255063, 56215065, 63217177, 60597787, 44369434, 47943207, 45964839, 59231793, 63841842, 61810231, 62672440, 58361405, 64652861, 55307840, 62891586, 62727751, 58244683, 48737869, 47777358, 44064344, 54259288, 49073754, 44858973, 64691806, 61007457, 49040998, 55869031, 41061994, 56311402, 44365418, 60370543, 50390640, 47816303, 57443955, 44863095, 54662775, 45090440, 61603465, 45864593, 63305366, 49784472, 40105625, 60472986, 51771039, 50251435, 63063727, 57915055, 47357618, 50609845, 63432375, 38790852, 52428484, 53407432, 61773514, 33980109, 57841364, 48477909, 62725844, 44058327, 36159194, 60884699, 55672542, 42753762, 61169380, 56909540, 33656551, 64194283, 61710061, 61071085, 55564014, 64130800, 65048304, 48838386, 58357486, 64646903, 54787835, 45408000, 52412165, 56002315, 62332685, 64542483, 48097044, 63473428, 37048090, 43593499, 60946205, 60182306, 45702962, 60399413, 61929275, 58511167, 50362185, 48553812, 54064982, 38299480, 53729113, 54085474, 64554852, 60983141, 48246631, 44736360, 40961902, 63508337, 38150003, 52377462, 64411513, 34418556, 42393470, 49432451, 63547272, 54749065, 55740298, 61648779, 50542476, 60075919, 64944018, 56410003, 52248467, 50118546, 64763798, 46851990, 64515995, 45897627, 47361956, 62308262, 60268459, 53596076, 50257840, 51472307, 43634616, 47982521, 57051067, 54523836, 55787452, 53741502, 51955647, 48934848, 64944065, 51451842, 41988036, 63025100, 55013330, 61640660, 48848853, 55527383, 62482404, 63715300, 47017958, 48984042, 57374700, 48480238, 44212207, 52359157}</t>
  </si>
  <si>
    <t>https://stackoverflow.com/questions/51491307</t>
  </si>
  <si>
    <t>https://stackoverflow.com/questions/63736368</t>
  </si>
  <si>
    <t>https://stackoverflow.com/questions/37240053</t>
  </si>
  <si>
    <t>{37981536, 44762532, 42542893, 34050071, 39309367, 43546136, 38028762, 41990876}</t>
  </si>
  <si>
    <t>(('data_flow_ops', 'dequeue_many'), ('gen_data_flow_ops', '_queue_dequeue_many'), ('op_def_library', 'apply_op'), ('ops', 'create_op'), ('ops', '__init__'))</t>
  </si>
  <si>
    <t>https://stackoverflow.com/questions/34050071</t>
  </si>
  <si>
    <t>https://stackoverflow.com/questions/38028762</t>
  </si>
  <si>
    <t>https://stackoverflow.com/questions/43546136</t>
  </si>
  <si>
    <t>{57748812, 51955693}</t>
  </si>
  <si>
    <t>(('math_ops', 'r_binary_op_wrapper'), ('ops', 'convert_to_tensor'))</t>
  </si>
  <si>
    <t>https://stackoverflow.com/questions/57748812</t>
  </si>
  <si>
    <t>https://stackoverflow.com/questions/51955693</t>
  </si>
  <si>
    <t>{52551296, 51424835, 52993992, 59998441, 50911052, 52917486, 51872592, 52517298, 52376692, 51822134, 51625911, 51456408}</t>
  </si>
  <si>
    <t>(('zmqstream', '_handle_events'), ('zmqstream', '_handle_recv'), ('zmqstream', '_run_callback'), ('stack_context', 'null_wrapper'), ('kernelbase', 'dispatcher'), ('kernelbase', 'dispatch_shell'), ('kernelbase', 'execute_request'), ('ipkernel', 'do_execute'), ('zmqshell', 'run_cell'), ('interactiveshell', 'run_cell'), ('interactiveshell', '_run_cell'), ('interactiveshell', 'run_ast_nodes'), ('interactiveshell', 'run_code'))</t>
  </si>
  <si>
    <t>https://stackoverflow.com/questions/52993992</t>
  </si>
  <si>
    <t>{57310339, 50251878, 54902024, 63012878, 49249646, 57715248, 62315856, 52517298, 51247229, 53662521, 49763672, 62075321, 62466877}</t>
  </si>
  <si>
    <t>(('monitored_session', 'run'), ('monitored_session', 'run'), ('monitored_session', 'run'), ('six', 'reraise'), ('monitored_session', 'run'), ('monitored_session', 'run'))</t>
  </si>
  <si>
    <t>https://stackoverflow.com/questions/54902024</t>
  </si>
  <si>
    <t>{53261074, 51877242}</t>
  </si>
  <si>
    <t>(('__init__', 'module'), ('__init__', 'module'), ('estimator', 'module'), ('__init__', 'module'), ('__init__', 'module'), ('__init__', 'module'), ('__init__', 'module'), ('dnn', 'module'), ('dnn_linear_combined', 'module'), ('estimator', 'module'), ('__init__', 'module'), ('dask_io', 'module'), ('__init__', 'module'), ('core', 'module'))</t>
  </si>
  <si>
    <t>https://stackoverflow.com/questions/53261074</t>
  </si>
  <si>
    <t>{50035713, 40639491, 59790342, 43316230, 59751431, 62488073, 62601746, 56835091, 57293848, 55691289, 54841882, 53306907, 57950746, 55735837, 49701918, 58367519, 64652834, 49465891, 59585574, 62425127, 49864234, 59982893, 43183661, 42661424, 41030706, 64123445, 58278454, 49661495, 44457014, 61690424, 47340607, 52139076, 51861062, 55369289, 63982154, 64875082, 56333388, 54194763, 61016150, 60580439, 51392603, 61277787, 58797155, 42250340, 44725860, 64608870, 62871654, 57993832, 54262380, 57497202, 60142707, 61771380, 64463478, 54872182, 54743672, 60615290, 53999738, 52551296, 53626504, 53565065, 64711311, 53363858, 44795027, 55945364, 54137493, 62986399, 47738016, 47229096, 60226728, 48320680, 49692842, 56779949, 60656813, 44097714, 56103606, 61446844, 55277252, 48679622, 64639175, 64152263, 60525257, 51586758, 57127626, 59427019, 64104146, 52365526, 54852311, 52586202, 52038882, 64182501, 61632744, 51245800, 59887851, 61737710, 52143856, 61995249, 49419504, 57323251, 57075956, 55895795, 55248631, 55350010, 44222205, 59202302, 61640966, 59620616, 54902024, 52555024, 59259671, 59867929, 60005661, 59798817, 53151522, 61750563, 62576422, 63235880, 44937001, 60127537, 57699641, 64138041, 50817851, 62466877, 60468030, 56585023, 56538943, 55675199, 61512514, 59141956, 64387397, 59599685, 55672135, 55650121, 44980041, 54837579, 43518283, 50789709, 53159251, 57780053, 57561944, 59210074, 55648603, 48577372, 64118620, 59053918, 54539098, 56119136, 56386913, 57150305, 45666147, 57844580, 64999781, 63197540, 57043808, 60930920, 55362917, 41178979, 57588589, 56307568, 54998898, 49305971, 63543159, 59279738, 56590205, 61348222, 55406464, 57421185, 53501315, 62629251, 59823495, 50052999, 51729290, 57617294, 54462351, 54839184, 53503889, 55837588, 54947733, 51751833, 64725404, 45048225, 54806437, 52357542, 56304037, 63276970, 56968108, 51286963, 45018557, 49031102, 58162110, 60859329, 41354691, 60390340, 58745285, 55163846, 56307656, 52515273, 53003208, 48749515, 64915407, 49441748, 52365277, 60948958, 53999583, 44956125, 45259235, 54190053, 58677736, 55647209, 55823850, 41443306, 54001128, 51955693, 63769069, 47315445, 59997686, 56707063, 44876793, 58889212}</t>
  </si>
  <si>
    <t>(('deprecation', 'new_func'),)</t>
  </si>
  <si>
    <t>https://stackoverflow.com/questions/54194763</t>
  </si>
  <si>
    <t>https://stackoverflow.com/questions/60127537</t>
  </si>
  <si>
    <t>https://stackoverflow.com/questions/48749515</t>
  </si>
  <si>
    <t>{64860866, 64852002, 47610308, 62533380, 60958214, 46110184, 62241930, 61507216, 63554161, 61149306, 62879867, 59191583}</t>
  </si>
  <si>
    <t>(('response', '_error_catcher'),)</t>
  </si>
  <si>
    <t>https://stackoverflow.com/questions/61507216</t>
  </si>
  <si>
    <t>https://stackoverflow.com/questions/62879867</t>
  </si>
  <si>
    <t>{43129225, 42250340}</t>
  </si>
  <si>
    <t>(('ops', 'name_scope'), ('contextlib', '__exit__'))</t>
  </si>
  <si>
    <t>https://stackoverflow.com/questions/43129225</t>
  </si>
  <si>
    <t>{41842440, 58672278, 37611479}</t>
  </si>
  <si>
    <t>(('array_ops', 'split'),)</t>
  </si>
  <si>
    <t>https://stackoverflow.com/questions/41842440</t>
  </si>
  <si>
    <t>https://stackoverflow.com/questions/58672278</t>
  </si>
  <si>
    <t>https://stackoverflow.com/questions/37611479</t>
  </si>
  <si>
    <t>{57775938, 59223142, 59864710, 58939656, 58676498, 61920569, 60488764, 60593469, 58971998, 60732223}</t>
  </si>
  <si>
    <t>(('function', '_maybe_define_function'), ('function', '_create_graph_function'), ('func_graph', 'func_graph_from_py_func'), ('def_function', 'wrapped_fn'), ('training_v2_utils', 'distributed_function'), ('distribute_lib', 'experimental_run_v2'), ('distribute_lib', 'call_for_each_replica'), ('distribute_lib', '_call_for_each_replica'), ('api', 'wrapper'), ('training_v2_utils', 'train_on_batch'), ('training_eager', 'train_on_batch'), ('training_eager', '_process_single_batch'), ('training_eager', '_model_loss'))</t>
  </si>
  <si>
    <t>https://stackoverflow.com/questions/60593469</t>
  </si>
  <si>
    <t>https://stackoverflow.com/questions/60488764</t>
  </si>
  <si>
    <t>https://stackoverflow.com/questions/59223142</t>
  </si>
  <si>
    <t>{45399041, 62488073, 49370642, 43990046, 49701918, 49864234, 43631662, 42223668, 58278454, 51822134, 43358264, 51424835, 64059981, 51611221, 47834733, 52376692, 52551296, 53565065, 47644306, 55945364, 57036446, 41077940, 47678647, 49476287, 53584580, 57127626, 59427019, 49016530, 49583830, 41990876, 45227229, 44435677, 59998441, 52917486, 61737710, 47273200, 57075956, 43324156, 44873984, 52314376, 59867929, 56585023, 47257408, 52227910, 55672135, 50911052, 51872592, 47735638, 40186711, 48461151, 45059428, 64999781, 37117798, 43084137, 44174697, 49053033, 46694252, 54998898, 48157558, 44274062, 51456408, 45047205, 56304037, 49372585, 52517298, 51625911, 49031102, 51734983, 52993992, 53003208, 40948687, 51123667, 44890067, 51046867, 46189532, 41374175, 42741738, 49683444}</t>
  </si>
  <si>
    <t>(('application', 'launch_instance'),)</t>
  </si>
  <si>
    <t>{63860741, 57712653, 61063190, 60319768, 61992985, 51204138, 58751019, 56477744, 57002050, 57337931, 55261260, 59920461, 55205966, 61526096, 57673826, 60637290, 63230059, 54442106, 46516353, 52953219, 50430086, 59693201, 42678439, 54861998, 43681969, 64217275, 60711103, 58513607, 53299410, 43819224, 61933792, 60543207, 51554543, 62294271, 49115391, 52666624, 45873424, 62013721, 43942185, 43700528, 62898484, 60535095, 43682108, 51042626, 52828484, 46491974, 59584838, 59029836, 49975629, 61172051, 50839892, 49781077, 50334054, 45275507, 55521652, 52189567, 45920640, 55912838, 60395932, 45461927, 55200171, 58395061, 52144575, 60920262, 57334227, 44712420, 53639660, 56326649, 53479930, 64602619, 47266305, 51012098, 50260495, 59732495, 64533007, 62679567, 59042324, 62761496, 59757089, 46832162, 59673125, 57537065, 49007149, 63736368, 61569587, 48568886, 62472764, 62145084, 52761157, 44993098, 54303308, 51456594, 50518622, 50977379, 51528295, 49468010, 61774445, 54934138, 55460484, 63070852, 57696905, 61991563, 54665872, 61092497, 44685975, 57875101, 53279390, 49808042, 59681453, 46230191, 62376660, 45726421, 54084313, 61463273, 49093362, 57780983, 48739074, 56271619, 48290565, 55833353, 51223320, 45935386, 52337439, 64701223, 60906283, 62311222, 51311420, 57133906, 56591186, 44184443, 60029821, 44024712, 55389064, 53812109, 49757077, 43766679, 51471264, 43944871, 55071668, 56681399, 51848122, 46869446, 60005319, 56523728, 49081299, 54066132, 43721690, 45693922, 46146535, 60873706, 61086705, 50361361, 55139349, 50586649, 60972058, 59114521, 59761699, 63464487, 49816616, 60738612, 61584446, 58829887, 65072191, 59475010, 56093768, 44287059, 55120984, 60871774, 48600160, 62295138, 62217314, 62483557, 49591397, 59501673, 56370294, 52124792, 51121273, 55770234, 62745723, 53462143, 63376512, 61332608, 61013120, 62700675, 52604040, 49093774, 46621847, 45735071, 49446047, 54508708, 63708332, 60277945, 60904644, 50554074, 45716700, 50283741, 59919582, 60181731, 45341924, 59847919, 57816305, 52544754, 59593972, 45733111, 44289277, 46779659, 55864599, 48483612, 48135452, 49503518, 60044577, 52229410, 62428455, 56415547, 61214015, 59995456, 59372863, 55549257, 52356431, 48151888, 48479571, 60937557, 62102870, 56032597, 44739928, 58582373, 53269883, 48428415, 55229836, 44453264, 51449236, 49182106, 47660443, 54916508, 55313828, 53562793, 43814315, 49542577, 61926834, 61308343, 44496325, 45393352, 48885193, 51307978, 53620181, 49726936, 51912155, 54566365, 62991842, 49604073, 50648558, 45008373, 62979577, 47652345, 57042429, 56237566, 60694015, 60917250, 61867526, 52059663, 47003151, 50738706, 64296467, 53028372, 47255063, 44369434, 60597787, 47943207, 45964839, 58244683, 54259288, 49073754, 61007457, 49040998, 55869031, 56311402, 44365418, 57443955, 44863095, 59543160, 45090440, 61603465, 45864593, 49784472, 56667802, 50251435, 63063727, 47357618, 57841364, 62725844, 44058327, 61849305, 60884699, 55672542, 61169380, 64194283, 61710061, 61071085, 55564014, 65048304, 56200950, 52412165, 56002315, 60358413, 63473428, 60946205, 60182306, 60399413, 59426629, 48553812, 54064982, 60983141, 48246631, 44736360, 54749065, 55740298, 61648779, 50542476, 53950354, 56410003, 45897627, 47361956, 62308262, 53596076, 50257840, 54704052, 43634616, 47982521, 48934848, 63025100, 61640660, 62482404, 48984042, 48480238, 44212207, 52359157}</t>
  </si>
  <si>
    <t>(('pywrap_tensorflow', 'module'), ('pywrap_tensorflow_internal', 'module'))</t>
  </si>
  <si>
    <t>{42299394, 41746576, 42756503, 43356578, 57915055, 49636412, 41988036, 42150087, 42746827, 63025100, 42398672, 44064344, 41065945, 62482404, 61169380, 44989160, 42570344, 41061994, 40961902, 55564014, 42284528, 43367663, 55521652, 36665460, 41415926}</t>
  </si>
  <si>
    <t>(('__init__', 'module'), ('__init__', 'module'), ('__init__', 'module'), ('pywrap_tensorflow', 'module'))</t>
  </si>
  <si>
    <t>https://stackoverflow.com/questions/57915055</t>
  </si>
  <si>
    <t>https://stackoverflow.com/questions/41415926</t>
  </si>
  <si>
    <t>https://stackoverflow.com/questions/49636412</t>
  </si>
  <si>
    <t>https://stackoverflow.com/questions/55521652</t>
  </si>
  <si>
    <t>{53562704, 52850105, 59727723, 63411686}</t>
  </si>
  <si>
    <t>(('network', 'build_map'), ('network', 'build_map'), ('network', 'build_map'), ('network', 'build_map'))</t>
  </si>
  <si>
    <t>https://stackoverflow.com/questions/52850105</t>
  </si>
  <si>
    <t>{62863374, 63923215, 62182427, 62847518, 64984608, 55734820, 62449191, 64404009, 64341042, 65091635, 61690424, 61438530, 64894027, 63368781, 62698575, 60493396, 63274596, 60918910, 64577667, 63059589, 58033286, 64700045, 64815251, 63881363, 62894746, 63301275, 60882081, 64401570, 62285475, 65076900, 63826597, 61030568, 64371884, 63673517, 63320771, 64152263, 63372487, 62494412, 64759500, 64178905, 65161946, 62680282, 64784096, 65144547, 62906596, 61147366, 63241446, 61606647, 63750400, 62890755, 54369539, 63795980, 62619918, 63653136, 61456686, 55585079, 64436023, 64138041, 61994299, 61997378, 64818504, 60353358, 65054037, 63139159, 64958298, 63544668, 64677724, 63613281, 64394603, 64654700, 65003896, 63103866, 61071227, 62268283, 64516475, 64805255, 63194006, 63481755, 63310748, 65152931, 63278000, 63386038, 63365561, 62343104, 62250441, 63747027, 65139674, 63384543, 63284711, 62704616, 64127480, 61989360, 62071283, 65059320}</t>
  </si>
  <si>
    <t>https://stackoverflow.com/questions/64577667</t>
  </si>
  <si>
    <t>https://stackoverflow.com/questions/64815251</t>
  </si>
  <si>
    <t>https://stackoverflow.com/questions/64127480</t>
  </si>
  <si>
    <t>https://stackoverflow.com/questions/54369539</t>
  </si>
  <si>
    <t>{48869032, 55527383, 49399327}</t>
  </si>
  <si>
    <t>(('exceptions', 'module'),)</t>
  </si>
  <si>
    <t>https://stackoverflow.com/questions/48869032</t>
  </si>
  <si>
    <t>https://stackoverflow.com/questions/55527383</t>
  </si>
  <si>
    <t>https://stackoverflow.com/questions/49399327</t>
  </si>
  <si>
    <t>{58817026, 61812227, 61564421, 59707400, 59042324, 61063190, 60319768, 60597787, 59757089, 59673125, 64770600, 58401327, 63736368, 59109436, 61584446, 58829887, 60871774, 61007457, 62295138, 59501673, 58184299, 61774445, 60582012, 61332608, 61013120, 61603465, 60146825, 59693201, 60168863, 59681453, 60277945, 60711103, 58366169, 60884699, 59919582, 61169380, 63649509, 61463273, 64194283, 61071085, 64339181, 59847919, 59593972, 62837497, 61135117, 62013721, 60719902, 60044577, 60182306, 62428455, 60399413, 61214015, 59995456, 58511167, 59372863, 60448067, 59029836, 61172051, 60937557, 60141916, 60983141, 60029821, 61404032, 65155458, 61648779, 60075919, 61121937, 60395932, 62308262, 60801454, 61308343, 60681148, 60005319, 61640660, 61086705, 57275893, 60694015}</t>
  </si>
  <si>
    <t>(('__init__', '__getattr__'), ('__init__', '_load'), ('__init__', 'import_module'))</t>
  </si>
  <si>
    <t>https://stackoverflow.com/questions/60399413</t>
  </si>
  <si>
    <t>https://stackoverflow.com/questions/61135117</t>
  </si>
  <si>
    <t>{43316230, 46389263, 44346384, 43990046, 44774944, 48514608, 42223668, 45421121, 51424835, 46999114, 43882571, 46080076, 46161997, 45906009, 46910972, 46026337, 44725860, 49192051, 49030273, 42979971, 41618564, 45098117, 47442054, 47644306, 44404375, 45986970, 57036446, 45604001, 46642850, 43545770, 41971887, 43909296, 45043377, 43768498, 45747890, 43158719, 41557196, 41990876, 44435677, 43245794, 44753129, 59998441, 49756909, 43324156, 44873984, 43441926, 44870419, 45269790, 45844769, 48986403, 43010339, 41901862, 50287399, 49915179, 47257408, 45128515, 43493193, 47464272, 51872592, 48910683, 47040860, 45059428, 44174697, 46694252, 42464109, 44354940, 42183553, 46015362, 45694344, 44006283, 44274062, 44196766, 45047205, 44414381, 43748788, 42798518, 49305014, 44890067, 46326238, 44081119, 42741738, 42588145, 45282297, 45428220}</t>
  </si>
  <si>
    <t>(('contextlib', '__exit__'), ('errors_impl', 'raise_exception_on_not_ok_status'))</t>
  </si>
  <si>
    <t>https://stackoverflow.com/questions/49030273</t>
  </si>
  <si>
    <t>https://stackoverflow.com/questions/47442054</t>
  </si>
  <si>
    <t>https://stackoverflow.com/questions/43010339</t>
  </si>
  <si>
    <t>{54902024, 54837579, 63543159}</t>
  </si>
  <si>
    <t>(('iterator_ops', 'get_next'), ('gen_dataset_ops', 'iterator_get_next'), ('op_def_library', '_apply_op_helper'), ('deprecation', 'new_func'), ('ops', 'create_op'), ('ops', '__init__'))</t>
  </si>
  <si>
    <t>https://stackoverflow.com/questions/54837579</t>
  </si>
  <si>
    <t>https://stackoverflow.com/questions/63543159</t>
  </si>
  <si>
    <t>{54286368, 58905540, 53079108, 58894472, 56090377, 55305803, 59468849, 59771314, 64859507, 58878421, 60222391, 63596569, 50937533, 63308383}</t>
  </si>
  <si>
    <t>(('generic_utils', 'deserialize_keras_object'), ('sequential', 'from_config'))</t>
  </si>
  <si>
    <t>https://stackoverflow.com/questions/53079108</t>
  </si>
  <si>
    <t>https://stackoverflow.com/questions/59771314</t>
  </si>
  <si>
    <t>https://stackoverflow.com/questions/63308383</t>
  </si>
  <si>
    <t>https://stackoverflow.com/questions/59468849</t>
  </si>
  <si>
    <t>{59985154, 59223906, 51417764, 60705802, 60834028, 59442157, 64930416, 61986266}</t>
  </si>
  <si>
    <t>{46968960, 56121089, 61316741, 42804103, 54609544, 46746249, 50880399, 54665872, 47047057, 56215065, 50503065, 61292187, 56539038, 53496095, 47361956, 47902118, 51434792, 64073899, 59031852, 45500844, 42683307, 41720751, 53568819, 62687670, 40937783, 39957815, 41529526, 54274107, 59515069, 58162110, 51573188, 52561224, 55549257, 60389962, 55260235, 42398672, 39952592, 52094675, 59394902, 59807318, 53765593, 62900698, 62967769, 44992860, 44858973, 61639005, 49117914, 50940768, 50072289, 42753762, 50572259, 50152548, 65142116, 44149093, 64590954, 46369902, 60402033, 48838386, 60656500, 37252600, 61629433, 41011707, 58801020, 48012669, 62164734, 60401791}</t>
  </si>
  <si>
    <t>https://stackoverflow.com/questions/59031852</t>
  </si>
  <si>
    <t>https://stackoverflow.com/questions/60656500</t>
  </si>
  <si>
    <t>https://stackoverflow.com/questions/53568819</t>
  </si>
  <si>
    <t>https://stackoverflow.com/questions/50572259</t>
  </si>
  <si>
    <t>https://stackoverflow.com/questions/44858973</t>
  </si>
  <si>
    <t>{63732386, 62712483}</t>
  </si>
  <si>
    <t>(('tf_utils', 'to_numpy_or_python_type'), ('nest', 'map_structure'), ('nest', 'listcomp'), ('tf_utils', '_to_single_numpy_or_python_type'), ('ops', 'numpy'), ('ops', '_numpy'))</t>
  </si>
  <si>
    <t>https://stackoverflow.com/questions/63732386</t>
  </si>
  <si>
    <t>https://stackoverflow.com/questions/62712483</t>
  </si>
  <si>
    <t>{60529408, 57193474, 58894472, 59585425, 52595477, 64947580, 58833945, 61982617, 62949662, 54027170, 64744483, 52012071, 58548520, 63015851, 60071597, 52095790, 63049774, 59468849, 58075061, 60731062, 51383415, 52522171, 62675004, 50937533, 52253378, 58905540, 58570184, 56391755, 62454219, 57780053, 59763562, 60349042, 59976562, 64859507, 56364021, 62348406, 63278199, 51573241, 61985531, 56859772}</t>
  </si>
  <si>
    <t>(('sequential', 'add'),)</t>
  </si>
  <si>
    <t>https://stackoverflow.com/questions/54027170</t>
  </si>
  <si>
    <t>https://stackoverflow.com/questions/52012071</t>
  </si>
  <si>
    <t>https://stackoverflow.com/questions/58905540</t>
  </si>
  <si>
    <t>{47266305, 63860741, 50260495, 62679567, 50361361, 64296467, 55139349, 47255063, 50586649, 59114521, 47943207, 63464487, 49816616, 51204138, 45964839, 57537065, 49007149, 58751019, 56477744, 62472764, 62145084, 57002050, 52761157, 56093768, 44993098, 57337931, 54303308, 55205966, 54259288, 49073754, 50518622, 48600160, 62483557, 49040998, 55869031, 56311402, 60637290, 44863095, 51121273, 55770234, 62745723, 54934138, 53462143, 63376512, 62700675, 55460484, 52953219, 57696905, 61991563, 54665872, 57875101, 49446047, 54508708, 42678439, 63708332, 54861998, 63063727, 46230191, 47357618, 60904644, 58513607, 53299410, 62376660, 57841364, 62725844, 45716700, 61169380, 61710061, 55564014, 57816305, 52544754, 57780983, 62294271, 49115391, 56271619, 52412165, 55833353, 56002315, 46779659, 63473428, 51223320, 48135452, 48483612, 49503518, 52337439, 60946205, 52229410, 43700528, 62898484, 62311222, 56415547, 51311420, 43682108, 51042626, 46491974, 59584838, 55549257, 49975629, 52356431, 57133906, 56591186, 48553812, 50839892, 54064982, 48479571, 44739928, 49781077, 50334054, 45275507, 55521652, 48428415, 55912838, 55389064, 54749065, 55229836, 53812109, 44453264, 56410003, 43766679, 47361956, 43944871, 53562793, 55200171, 43814315, 53596076, 61926834, 55071668, 56681399, 47982521, 48934848, 44496325, 45393352, 48885193, 63025100, 57334227, 53620181, 49726936, 60873706, 48984042, 48480238, 52359157, 47652345, 57042429}</t>
  </si>
  <si>
    <t>(('__init__', 'module'), ('__init__', 'module'), ('pywrap_tensorflow', 'module'), ('pywrap_tensorflow', 'module'), ('pywrap_tensorflow_internal', 'module'), ('pywrap_tensorflow_internal', 'swig_import_helper'))</t>
  </si>
  <si>
    <t>https://stackoverflow.com/questions/44863095</t>
  </si>
  <si>
    <t>https://stackoverflow.com/questions/56410003</t>
  </si>
  <si>
    <t>https://stackoverflow.com/questions/62700675</t>
  </si>
  <si>
    <t>https://stackoverflow.com/questions/56591186</t>
  </si>
  <si>
    <t>{56121089, 61254083, 64182501, 59223142, 59823495, 54001128, 64915407, 60309753}</t>
  </si>
  <si>
    <t>(('dispatch', 'wrapper'), ('array_ops', 'concat'), ('gen_array_ops', 'concat_v2'))</t>
  </si>
  <si>
    <t>https://stackoverflow.com/questions/64182501</t>
  </si>
  <si>
    <t>https://stackoverflow.com/questions/64915407</t>
  </si>
  <si>
    <t>https://stackoverflow.com/questions/61254083</t>
  </si>
  <si>
    <t>{63590912, 57193474, 51212806, 59790342, 62601746, 50317335, 54841882, 57950746, 63570972, 58189854, 64652834, 53688367, 57715248, 58278454, 51822134, 60621378, 51861062, 55369289, 64875082, 56333388, 51611221, 49645151, 62658158, 60142707, 52376692, 58673786, 60615290, 52551296, 58117763, 53953160, 53565065, 55945364, 50366626, 60656813, 53981359, 52087985, 56103606, 51368119, 50744505, 52522171, 61446844, 50937533, 56934083, 53584580, 60525257, 57127626, 57386192, 59006696, 55150828, 51616492, 61737710, 52143856, 54529266, 57075956, 55248631, 56682231, 55350010, 56437502, 59570956, 63191821, 64668956, 61832478, 53151522, 64216867, 62576422, 63235880, 52004148, 63265593, 53662521, 52032828, 62466877, 56585023, 52227910, 55672135, 55221065, 56876874, 50911052, 52598605, 50789709, 62315856, 64963410, 53159251, 54539098, 57150305, 57844580, 64999781, 59021156, 58059119, 54998898, 63543159, 54636921, 61976955, 57421185, 53501315, 60613538, 52357542, 50694066, 52517298, 51400628, 51625911, 62075321, 62797243, 61824447, 51734983, 56307656, 52993992, 53003208, 63357387, 57357266, 51123667, 49441748, 61320661, 50083284, 51046867, 55647209, 53384184}</t>
  </si>
  <si>
    <t>(('session', '_run_fn'), ('session', '_call_tf_sessionrun'))</t>
  </si>
  <si>
    <t>https://stackoverflow.com/questions/59570956</t>
  </si>
  <si>
    <t>https://stackoverflow.com/questions/51400628</t>
  </si>
  <si>
    <t>https://stackoverflow.com/questions/54636921</t>
  </si>
  <si>
    <t>{61332608, 56271619, 63860741, 55077129, 62384265, 55833353, 52218258, 52248467, 60497173, 57406870, 60946205, 61137954, 59120804, 55313828, 63464487, 57156410, 57051067, 51311420, 43682108, 62872507, 44496325, 46869446, 58513607, 59920461, 64707539, 53729113, 61710061, 59847919, 53142006, 46838902, 41218937, 57042429, 48428415}</t>
  </si>
  <si>
    <t>(('tensorflow_backend', 'module'), ('__init__', 'module'))</t>
  </si>
  <si>
    <t>https://stackoverflow.com/questions/57406870</t>
  </si>
  <si>
    <t>https://stackoverflow.com/questions/46838902</t>
  </si>
  <si>
    <t>https://stackoverflow.com/questions/61137954</t>
  </si>
  <si>
    <t>https://stackoverflow.com/questions/53729113</t>
  </si>
  <si>
    <t>{61560577, 65021701, 59864710, 58939656, 61102728, 61043085, 60923917, 60532242, 58676498, 60287388, 62079524, 59305514, 63367851, 57842734, 60436527, 58609967, 61436339, 60112435, 59853748, 61920569, 60488764, 60593469, 58311358, 60732223, 63343167, 57775938, 61192645, 59073606, 64504134, 58764104, 59364422, 57748812, 60035792, 61353557, 61016150, 64112222, 58971998, 61882720, 58751457, 58575586, 59906786, 63004513, 59761890, 59223142, 60587885, 64730222, 58902773}</t>
  </si>
  <si>
    <t>(('training_v2', 'run_one_epoch'),)</t>
  </si>
  <si>
    <t>https://stackoverflow.com/questions/60287388</t>
  </si>
  <si>
    <t>https://stackoverflow.com/questions/58764104</t>
  </si>
  <si>
    <t>https://stackoverflow.com/questions/59305514</t>
  </si>
  <si>
    <t>https://stackoverflow.com/questions/64730222</t>
  </si>
  <si>
    <t>https://stackoverflow.com/questions/57775938</t>
  </si>
  <si>
    <t>{62488675, 56090377, 55305803, 64339181, 60675024, 57140272, 59771314, 47053713, 62354363}</t>
  </si>
  <si>
    <t>(('core', '__init__'),)</t>
  </si>
  <si>
    <t>https://stackoverflow.com/questions/55305803</t>
  </si>
  <si>
    <t>https://stackoverflow.com/questions/47053713</t>
  </si>
  <si>
    <t>https://stackoverflow.com/questions/56090377</t>
  </si>
  <si>
    <t>{56662977, 64744483, 58905540, 58793607, 61100907, 59427019, 63721741, 59468849, 56851895, 62841176, 56721498, 60557629, 59065022}</t>
  </si>
  <si>
    <t>(('interfaces', 'wrapper'), ('input_layer', '__init__'))</t>
  </si>
  <si>
    <t>https://stackoverflow.com/questions/60557629</t>
  </si>
  <si>
    <t>https://stackoverflow.com/questions/59065022</t>
  </si>
  <si>
    <t>https://stackoverflow.com/questions/63721741</t>
  </si>
  <si>
    <t>{56257216, 64863777, 64744483, 58570184, 63881226, 56391755, 63780524, 52095790, 59585425, 60349042, 55481393, 52595477, 57780053, 63203450, 64947580}</t>
  </si>
  <si>
    <t>https://stackoverflow.com/questions/52095790</t>
  </si>
  <si>
    <t>https://stackoverflow.com/questions/63203450</t>
  </si>
  <si>
    <t>https://stackoverflow.com/questions/63780524</t>
  </si>
  <si>
    <t>{45126245, 44795910}</t>
  </si>
  <si>
    <t>(('stacked_autoencoder', 'fit_transform'), ('stacked_autoencoder', 'fit'), ('stacked_autoencoder', 'run'))</t>
  </si>
  <si>
    <t>https://stackoverflow.com/questions/45126245</t>
  </si>
  <si>
    <t>https://stackoverflow.com/questions/44795910</t>
  </si>
  <si>
    <t>{58369283, 59864710, 58939656, 59621899, 59403281, 58676498, 59873568, 62546338, 59305514, 64499499, 60112435, 61920569, 60488764, 60593469, 59015359, 60732223, 57775938, 61192645, 58971998, 59532768, 62186080, 59761890, 59657058, 59223142}</t>
  </si>
  <si>
    <t>(('training_v2_utils', 'train_on_batch'),)</t>
  </si>
  <si>
    <t>https://stackoverflow.com/questions/59403281</t>
  </si>
  <si>
    <t>https://stackoverflow.com/questions/59015359</t>
  </si>
  <si>
    <t>https://stackoverflow.com/questions/58676498</t>
  </si>
  <si>
    <t>https://stackoverflow.com/questions/59657058</t>
  </si>
  <si>
    <t>{49237889, 61560577, 62629251, 44014607, 47524881, 44668828, 43555365, 56122535, 42661424, 58308019, 39130553, 63940539, 48385868, 42066512, 52365526, 41434206, 59532768, 45666147, 51876460, 61768940, 45884408, 45428220}</t>
  </si>
  <si>
    <t>(('contextlib', '__enter__'),)</t>
  </si>
  <si>
    <t>https://stackoverflow.com/questions/47524881</t>
  </si>
  <si>
    <t>https://stackoverflow.com/questions/52365526</t>
  </si>
  <si>
    <t>https://stackoverflow.com/questions/44668828</t>
  </si>
  <si>
    <t>https://stackoverflow.com/questions/48385868</t>
  </si>
  <si>
    <t>https://stackoverflow.com/questions/63940539</t>
  </si>
  <si>
    <t>{39216625, 40651509, 58059119}</t>
  </si>
  <si>
    <t>(('variables', 'eval'), ('ops', 'eval'), ('ops', '_eval_using_default_session'))</t>
  </si>
  <si>
    <t>https://stackoverflow.com/questions/39216625</t>
  </si>
  <si>
    <t>https://stackoverflow.com/questions/40651509</t>
  </si>
  <si>
    <t>https://stackoverflow.com/questions/58059119</t>
  </si>
  <si>
    <t>{55181024, 57310339, 59248333, 55572782, 62315856, 62266321, 56707063, 55547256, 64347099}</t>
  </si>
  <si>
    <t>(('tpu_estimator', 'train'), ('estimator', 'train'), ('estimator', '_train_model'), ('estimator', '_train_model_default'))</t>
  </si>
  <si>
    <t>{51012098, 61812227, 58817026, 61564421, 59707400, 52059663, 59042324, 61063190, 60319768, 60597787, 59757089, 59673125, 49816616, 56951853, 58401327, 63736368, 61569587, 61584446, 58829887, 51456594, 44287059, 60871774, 61007457, 62295138, 49591397, 51528295, 59501673, 49468010, 58184299, 44365418, 61774445, 52124792, 60582012, 61332608, 61013120, 50430086, 45090440, 61603465, 60146825, 48135310, 45864593, 59693201, 46621847, 44685975, 49784472, 49808042, 50251435, 59681453, 43681969, 60277945, 60711103, 45726421, 44058327, 43819224, 58366169, 60884699, 59919582, 42753762, 61169380, 61463273, 52204265, 64194283, 61071085, 64339181, 59847919, 49093362, 59593972, 45873424, 51223320, 62013721, 45935386, 60044577, 60182306, 62428455, 43942185, 60399413, 49275195, 55172923, 61214015, 59995456, 58511167, 59372863, 60448067, 50362185, 59029836, 49975629, 52356431, 61172051, 60937557, 49781077, 60141916, 60983141, 58582373, 48246631, 44736360, 48386929, 51877242, 44184443, 60029821, 52189567, 45920640, 65155458, 44024712, 61648779, 50542476, 60075919, 61121937, 43901332, 60395932, 62308262, 44686256, 49542577, 50257840, 61308343, 60681148, 46869446, 60005319, 49081299, 61640660, 43721690, 51912155, 45693922, 46146535, 50648558, 44212207, 61086705, 45008373, 57275893, 53479930, 60694015}</t>
  </si>
  <si>
    <t>(('__init__', 'import_module'), ('__init__', 'module'))</t>
  </si>
  <si>
    <t>https://stackoverflow.com/questions/61603465</t>
  </si>
  <si>
    <t>https://stackoverflow.com/questions/49081299</t>
  </si>
  <si>
    <t>https://stackoverflow.com/questions/49784472</t>
  </si>
  <si>
    <t>https://stackoverflow.com/questions/45920640</t>
  </si>
  <si>
    <t>{55962508, 57617294, 54839184, 58676498, 50331668, 52595477, 54137493, 55837588, 61982617, 53306907, 65000223, 59362848, 53613984, 64641828, 54806437, 56480679, 59276713, 61887659, 61868973, 56664751, 61772592, 55631931, 63414587, 65082559, 60390340, 52139076, 59599685, 61796296, 55650121, 50936396, 60415566, 64223186, 57780053, 57561944, 52365277, 59825630, 53999583, 51272415, 56386913, 57043808, 63197540, 64182501, 59223142, 61447912, 60930920, 55823850, 63656040, 53999738}</t>
  </si>
  <si>
    <t>(('ops', '_create_c_op'),)</t>
  </si>
  <si>
    <t>https://stackoverflow.com/questions/53306907</t>
  </si>
  <si>
    <t>https://stackoverflow.com/questions/59362848</t>
  </si>
  <si>
    <t>https://stackoverflow.com/questions/52139076</t>
  </si>
  <si>
    <t>{63221987, 47861084, 38961547, 59839774}</t>
  </si>
  <si>
    <t>(('python_message', 'init'), ('containers', 'extend'))</t>
  </si>
  <si>
    <t>https://stackoverflow.com/questions/63221987</t>
  </si>
  <si>
    <t>https://stackoverflow.com/questions/47861084</t>
  </si>
  <si>
    <t>https://stackoverflow.com/questions/38961547</t>
  </si>
  <si>
    <t>https://stackoverflow.com/questions/59839774</t>
  </si>
  <si>
    <t>{49767233, 49252933, 51221958, 50052999, 48903689, 48405386, 50138891, 51729290, 51353522, 50026460}</t>
  </si>
  <si>
    <t>(('common_shapes', '_call_cpp_shape_fn_impl'), ('errors_impl', '__exit__'))</t>
  </si>
  <si>
    <t>https://stackoverflow.com/questions/51221958</t>
  </si>
  <si>
    <t>https://stackoverflow.com/questions/51729290</t>
  </si>
  <si>
    <t>https://stackoverflow.com/questions/51353522</t>
  </si>
  <si>
    <t>https://stackoverflow.com/questions/49252933</t>
  </si>
  <si>
    <t>{54668364, 54262380, 49249646, 55883985, 52517298, 48127701, 59858677, 54067061, 60001853}</t>
  </si>
  <si>
    <t>(('head', 'create_estimator_spec'),)</t>
  </si>
  <si>
    <t>https://stackoverflow.com/questions/59858677</t>
  </si>
  <si>
    <t>{47266305, 60917250, 63860741, 61867526, 50260495, 59732495, 62679567, 50738706, 64296467, 59042324, 55139349, 61063190, 47255063, 62761496, 50586649, 59114521, 60597787, 53028372, 60319768, 44369434, 59757089, 59673125, 47943207, 63464487, 45964839, 57537065, 58751019, 49007149, 63736368, 56477744, 60738612, 48568886, 53057591, 62472764, 61584446, 58829887, 59475010, 57002050, 52761157, 56093768, 57337931, 54303308, 55261260, 55205966, 61526096, 55120984, 54259288, 49073754, 60871774, 48600160, 61007457, 62295138, 50977379, 62483557, 49040998, 55869031, 59501673, 56311402, 63230059, 60637290, 61774445, 56370294, 44863095, 59543160, 51121273, 55770234, 62745723, 54934138, 53462143, 63376512, 61332608, 61013120, 62700675, 55460484, 52953219, 63070852, 52604040, 61603465, 57696905, 61991563, 54665872, 61092497, 59693201, 57379475, 56667802, 53279390, 49446047, 54508708, 63708332, 59681453, 54861998, 63063727, 46230191, 60277945, 64217275, 60711103, 53923014, 58513607, 53299410, 62376660, 57841364, 62725844, 61849305, 60884699, 50283741, 59919582, 61933792, 60181731, 61169380, 60543207, 61463273, 64194283, 61710061, 61071085, 59847919, 55564014, 65048304, 52544754, 59593972, 56200950, 57780983, 45733111, 44289277, 62294271, 52666624, 56271619, 52412165, 55833353, 56002315, 46779659, 60358413, 63473428, 55864599, 62013721, 48483612, 48135452, 60946205, 60044577, 60182306, 64701223, 62428455, 60906283, 62898484, 60399413, 62311222, 60535095, 56415547, 51311420, 61214015, 59995456, 59372863, 59426629, 59584838, 55549257, 59029836, 57133906, 61172051, 48553812, 60937557, 54064982, 48479571, 49781077, 62102870, 60983141, 45275507, 55521652, 53269883, 60029821, 48428415, 55912838, 55389064, 54749065, 61648779, 55229836, 53812109, 44453264, 53950354, 56410003, 49757077, 54916508, 60395932, 51471264, 62308262, 43944871, 53562793, 55200171, 53596076, 56326649, 61926834, 54704052, 55071668, 58395061, 61308343, 56681399, 51848122, 52144575, 60920262, 60005319, 48885193, 51307978, 63025100, 62979577, 57334227, 54066132, 53620181, 61640660, 49726936, 63060959, 62991842, 60873706, 48480238, 61086705, 47652345, 64602619, 57042429, 60694015}</t>
  </si>
  <si>
    <t>(('pywrap_tensorflow_internal', 'swig_import_helper'), ('imp', 'load_module'), ('imp', 'load_dynamic'))</t>
  </si>
  <si>
    <t>https://stackoverflow.com/questions/65048304</t>
  </si>
  <si>
    <t>https://stackoverflow.com/questions/61526096</t>
  </si>
  <si>
    <t>{55883985, 40186722}</t>
  </si>
  <si>
    <t>(('math_ops', 'to_float'), ('math_ops', 'cast'), ('gen_math_ops', 'cast'), ('op_def_library', 'apply_op'), ('ops', 'create_op'), ('ops', '__init__'))</t>
  </si>
  <si>
    <t>https://stackoverflow.com/questions/40186722</t>
  </si>
  <si>
    <t>{63009792, 62970881, 47499284, 42823700, 65055254, 53306907, 54130206, 59353119, 55099935, 56760868, 52012071, 58868272, 64988725, 44691509, 45084217, 63968316, 63377981, 51863113, 55323723, 56391755, 49433165, 62446159, 44978255, 43765841, 34317398, 40562268, 58226787, 49824872, 48362612, 51383415, 47568505, 62690426, 61316741, 57464461, 47211666, 35799198, 42193055, 39295136, 47738016, 53837987, 51578532, 48366249, 60799664, 45555376, 56931005, 40395454, 54700736, 40666316, 49886416, 37141719, 46619869, 63873767, 61632744, 62055656, 40203500, 63138030, 44013298, 60309753, 47007997, 64573695, 61640966, 45266707, 46363927, 64085275, 52832028, 41703199, 64978209, 43010339, 65087269, 46411573, 58636087, 55466302, 57748812, 39945037, 60378450, 42327891, 53717852, 64105822, 58744161, 59336042, 63834483, 61165443, 56453002, 40939915, 53212559, 63169445, 61254083, 56190405, 60948958, 51118565, 39700969, 41443306, 51955693, 41815023, 46768626, 42299378, 63914485, 61087735, 38924283}</t>
  </si>
  <si>
    <t>(('ops', 'convert_to_tensor'),)</t>
  </si>
  <si>
    <t>https://stackoverflow.com/questions/47007997</t>
  </si>
  <si>
    <t>https://stackoverflow.com/questions/38924283</t>
  </si>
  <si>
    <t>https://stackoverflow.com/questions/44978255</t>
  </si>
  <si>
    <t>https://stackoverflow.com/questions/39700969</t>
  </si>
  <si>
    <t>{55406464, 50670208, 57421185, 58778627, 49018116, 51056650, 62601746, 50317335, 59205914, 64668956, 50599710, 53828895, 62576422, 60226728, 63235880, 51400628, 47615041, 51050053, 53003208, 55048392, 48143306, 48385868, 48888271, 60337743, 50467151, 49915490, 58797155, 57844580, 58677736, 60142707, 52376692, 50469878}</t>
  </si>
  <si>
    <t>(('saver', '__init__'), ('saver', 'build'), ('saver', '_build'))</t>
  </si>
  <si>
    <t>https://stackoverflow.com/questions/64668956</t>
  </si>
  <si>
    <t>https://stackoverflow.com/questions/60142707</t>
  </si>
  <si>
    <t>https://stackoverflow.com/questions/53828895</t>
  </si>
  <si>
    <t>https://stackoverflow.com/questions/49915490</t>
  </si>
  <si>
    <t>{58744161, 60975266, 58226787, 56760868, 56190405, 56453002, 56391755, 57748812, 60799664, 59060150, 61087735, 56931005, 58698942, 59353119}</t>
  </si>
  <si>
    <t>(('ops', 'convert_to_tensor_v2'), ('ops', 'internal_convert_to_tensor'), ('constant_op', '_constant_tensor_conversion_function'), ('constant_op', 'constant'), ('constant_op', '_constant_impl'))</t>
  </si>
  <si>
    <t>https://stackoverflow.com/questions/58226787</t>
  </si>
  <si>
    <t>https://stackoverflow.com/questions/58698942</t>
  </si>
  <si>
    <t>{43292386, 49375586, 38563173, 49545926, 43545770, 41526858, 54460494, 52170932, 45508436, 42130293, 42009335, 53082740, 40660121, 46875546, 38175673, 55895964}</t>
  </si>
  <si>
    <t>(('retrain', 'main'),)</t>
  </si>
  <si>
    <t>https://stackoverflow.com/questions/43545770</t>
  </si>
  <si>
    <t>https://stackoverflow.com/questions/52170932</t>
  </si>
  <si>
    <t>https://stackoverflow.com/questions/38175673</t>
  </si>
  <si>
    <t>https://stackoverflow.com/questions/40660121</t>
  </si>
  <si>
    <t>https://stackoverflow.com/questions/38563173</t>
  </si>
  <si>
    <t>{63009792, 57193474, 63881226, 61286412, 55707661, 55665682, 55269907, 54849555, 65055254, 58833945, 55735837, 60597790, 58367519, 59873313, 64652834, 56760868, 55734820, 63982116, 52012071, 63000616, 60646444, 62200366, 58432559, 63049774, 58868272, 60523574, 57062456, 54250552, 63845434, 63968316, 64302140, 62675004, 61336639, 59179076, 56687174, 52907593, 53654090, 56391755, 56333388, 55670349, 54022742, 62153815, 61750870, 64243290, 62343258, 64307804, 59935840, 58226787, 59223142, 62535782, 53147241, 63950443, 55994989, 57630830, 59230831, 62348406, 51982966, 51383415, 60401791, 63621251, 56133254, 57430663, 58894472, 63457928, 59864710, 63479947, 61465737, 61679757, 62627982, 65120399, 59962509, 51683471, 51416719, 59842712, 61292187, 60512411, 59471003, 62299803, 57459366, 64633512, 56224426, 58607787, 60071597, 60799664, 60733109, 60731062, 51368119, 61128890, 52522171, 61446844, 50937533, 59015359, 52253378, 61829834, 56337100, 60035792, 64162002, 60634839, 63964890, 60782817, 58575586, 63322338, 57911524, 59553513, 62252267, 53164779, 61829870, 64859381, 62931702, 61985531, 60529408, 51119874, 59988742, 57011976, 60485386, 59441934, 52595477, 64702742, 57201943, 53466396, 59873568, 60761888, 51939618, 61750563, 60911907, 57542946, 55888166, 58548520, 61456686, 62976818, 64303411, 53888309, 57434934, 59384131, 61708100, 59599685, 58764104, 52041545, 56204106, 59116872, 53753676, 57780053, 59417433, 56386913, 57150305, 58744161, 59657058, 60402033, 59976562, 64859507, 56918388, 64947580, 55252860, 60509565, 58761088, 53212559, 59585425, 59314065, 63846295, 56107416, 61982617, 53613984, 54027170, 61246884, 52357542, 56480679, 60100519, 58644906, 62081452, 55813556, 60202936, 57411000, 58993596, 50101695, 61597123, 58570184, 52515273, 57695689, 57456584, 61832658, 58138071, 56384476, 51821537, 61551592, 55647209, 61231081, 59718635, 50889192, 53214189, 58146801, 56364021, 56289270, 55148534, 64092664, 51573241, 56062971}</t>
  </si>
  <si>
    <t>(('base_layer', '__call__'),)</t>
  </si>
  <si>
    <t>https://stackoverflow.com/questions/62343258</t>
  </si>
  <si>
    <t>https://stackoverflow.com/questions/58138071</t>
  </si>
  <si>
    <t>{45920640, 51012098, 50430086, 45090440, 44024712, 50542476, 52059663, 45873424, 45864593, 44685975, 49784472, 46621847, 45935386, 43942185, 49808042, 50251435, 49542577, 43681969, 61569587, 51456594, 49081299, 44287059, 45726421, 44058327, 43819224, 43721690, 51912155, 45693922, 58582373, 51528295, 44736360, 46146535, 49468010, 50648558, 44212207, 49093362, 45008373, 52124792, 53479930, 44184443, 52189567}</t>
  </si>
  <si>
    <t>(('pywrap_tensorflow', 'module'), ('pywrap_tensorflow_internal', 'module'), ('pywrap_tensorflow_internal', 'swig_import_helper'), ('__init__', 'import_module'), ('__init__', 'module'), ('__init__', 'module'), ('pywrap_tensorflow', 'module'), ('pywrap_tensorflow_internal', 'swig_import_helper'), ('__init__', 'import_module'), ('pywrap_tensorflow', 'module'), ('pywrap_tensorflow_internal', 'module'), ('pywrap_tensorflow_internal', 'swig_import_helper'), ('__init__', 'import_module'))</t>
  </si>
  <si>
    <t>{60112435, 59305514, 60911907, 55835798}</t>
  </si>
  <si>
    <t>(('metrics', '__call__'),)</t>
  </si>
  <si>
    <t>https://stackoverflow.com/questions/60112435</t>
  </si>
  <si>
    <t>https://stackoverflow.com/questions/60911907</t>
  </si>
  <si>
    <t>https://stackoverflow.com/questions/55835798</t>
  </si>
  <si>
    <t>{61332608, 61013120, 58817026, 61812227, 61564421, 59707400, 60146825, 60075919, 61121937, 59693201, 59042324, 61063190, 60319768, 62013721, 60597787, 60395932, 59757089, 60182306, 59673125, 62428455, 59681453, 58401327, 63736368, 60399413, 61308343, 60277945, 60681148, 61584446, 60711103, 59995456, 61214015, 58511167, 59372863, 58829887, 61172051, 58366169, 60884699, 59919582, 60871774, 61007457, 62295138, 61169380, 60983141, 59501673, 61463273, 58184299, 64194283, 61774445, 61071085, 59847919, 61086705, 59593972, 57275893, 60582012, 60029821}</t>
  </si>
  <si>
    <t>(('__init__', 'module'), ('__init__', '__getattr__'), ('__init__', '_load'), ('__init__', 'import_module'), ('__init__', 'module'))</t>
  </si>
  <si>
    <t>https://stackoverflow.com/questions/59693201</t>
  </si>
  <si>
    <t>https://stackoverflow.com/questions/59995456</t>
  </si>
  <si>
    <t>https://stackoverflow.com/questions/61063190</t>
  </si>
  <si>
    <t>https://stackoverflow.com/questions/58184299</t>
  </si>
  <si>
    <t>{47266305, 60917250, 63860741, 61867526, 50260495, 59732495, 62679567, 50738706, 64296467, 59042324, 55139349, 61063190, 47255063, 62761496, 50586649, 59114521, 60597787, 53028372, 60319768, 44369434, 59757089, 59673125, 47943207, 63464487, 45964839, 57537065, 58751019, 49007149, 63736368, 56477744, 60738612, 48568886, 53057591, 62472764, 61584446, 58829887, 59475010, 57002050, 52761157, 56093768, 57337931, 54303308, 55261260, 55205966, 61526096, 55120984, 54259288, 49073754, 60871774, 48600160, 61007457, 62295138, 50977379, 62483557, 49040998, 55869031, 59501673, 56311402, 63230059, 60637290, 61774445, 56370294, 44863095, 59543160, 51121273, 55770234, 62745723, 54934138, 53462143, 63376512, 61332608, 61013120, 62700675, 55460484, 52953219, 63070852, 52604040, 61603465, 57696905, 61991563, 54665872, 61092497, 59693201, 57379475, 56667802, 57875101, 53279390, 49446047, 54508708, 63708332, 59681453, 54861998, 63063727, 46230191, 60277945, 64217275, 60711103, 53923014, 58513607, 53299410, 62376660, 57841364, 62725844, 61849305, 60884699, 50283741, 59919582, 61933792, 60181731, 61169380, 60543207, 61463273, 64194283, 61710061, 61071085, 59847919, 55564014, 65048304, 52544754, 59593972, 56200950, 57780983, 45733111, 44289277, 62294271, 52666624, 56271619, 52412165, 55833353, 56002315, 46779659, 60358413, 63473428, 55864599, 62013721, 48483612, 48135452, 60946205, 60044577, 60182306, 64701223, 62428455, 60906283, 62898484, 60399413, 62311222, 60535095, 56415547, 51311420, 61214015, 59995456, 59372863, 59426629, 59584838, 55549257, 59029836, 57133906, 61172051, 48553812, 60937557, 54064982, 48479571, 49781077, 62102870, 60983141, 45275507, 55521652, 53269883, 60029821, 48428415, 55912838, 55389064, 54749065, 55740298, 61648779, 55229836, 53812109, 44453264, 53950354, 56410003, 49757077, 54916508, 60395932, 51471264, 47361956, 62308262, 43944871, 53562793, 55200171, 53596076, 56326649, 61926834, 54704052, 55071668, 58395061, 61308343, 56681399, 51848122, 52144575, 60920262, 60005319, 48885193, 51307978, 63025100, 62979577, 57334227, 54066132, 53620181, 61640660, 49726936, 63060959, 62991842, 44712420, 60873706, 48480238, 61086705, 47652345, 64602619, 57042429, 60694015}</t>
  </si>
  <si>
    <t>(('pywrap_tensorflow_internal', 'swig_import_helper'), ('imp', 'load_module'))</t>
  </si>
  <si>
    <t>https://stackoverflow.com/questions/55564014</t>
  </si>
  <si>
    <t>https://stackoverflow.com/questions/51848122</t>
  </si>
  <si>
    <t>{56119136, 56307568, 56538943}</t>
  </si>
  <si>
    <t>(('app', 'run'), ('deprecation', 'new_func'), ('trainer', 'train'), ('model_deploy', 'create_clones'), ('trainer', '_create_losses'), ('faster_rcnn_meta_arch', 'predict'))</t>
  </si>
  <si>
    <t>https://stackoverflow.com/questions/56119136</t>
  </si>
  <si>
    <t>https://stackoverflow.com/questions/56307568</t>
  </si>
  <si>
    <t>https://stackoverflow.com/questions/56538943</t>
  </si>
  <si>
    <t>{61564421, 57503882, 60075919, 52366226, 64944018, 56215065, 51940652, 53449907, 53120951, 55003577, 57156410, 52441790, 59791553, 53353925, 55481547, 56244438, 58366169, 53729113, 52623706, 58184299, 53142006}</t>
  </si>
  <si>
    <t>(('__init__', 'module'), ('graph_pb2', 'module'), ('descriptor', 'module'))</t>
  </si>
  <si>
    <t>https://stackoverflow.com/questions/64944018</t>
  </si>
  <si>
    <t>https://stackoverflow.com/questions/55481547</t>
  </si>
  <si>
    <t>https://stackoverflow.com/questions/56215065</t>
  </si>
  <si>
    <t>https://stackoverflow.com/questions/59791553</t>
  </si>
  <si>
    <t>{45408000, 42299394, 38639110, 40034570, 40224267, 41008524, 37120523, 36807691, 37646733, 41746576, 33868433, 42756503, 39908504, 40105625, 35277339, 48148507, 35893278, 38447137, 44895394, 43356578, 46118952, 42273323, 57915055, 44686256, 44298801, 42270132, 56285626, 40647226, 49636412, 51451842, 38710339, 41988036, 38790852, 42150087, 37999944, 42746827, 33671372, 44049869, 33980109, 38644175, 42398672, 34750543, 39196882, 37593427, 33686607, 42925516, 44064344, 38299480, 36159194, 33644635, 41065945, 38534364, 53509213, 42753762, 40500194, 36862951, 44989160, 42570344, 41061994, 40961902, 43367663, 42284528, 63105263, 38150003, 43113076, 36665460, 41415926, 38579190, 46838902, 43085180, 40766718, 39956991}</t>
  </si>
  <si>
    <t>(('pywrap_tensorflow', 'module'), ('pywrap_tensorflow', 'swig_import_helper'))</t>
  </si>
  <si>
    <t>https://stackoverflow.com/questions/44895394</t>
  </si>
  <si>
    <t>https://stackoverflow.com/questions/41061994</t>
  </si>
  <si>
    <t>https://stackoverflow.com/questions/33686607</t>
  </si>
  <si>
    <t>{63590912, 57193474, 51212806, 59790342, 58938886, 62601746, 50317335, 54841882, 57950746, 63570972, 58189854, 64652834, 58752552, 53688367, 57715248, 58278454, 51822134, 60621378, 51861062, 55369289, 64875082, 55705161, 56333388, 51611221, 49645151, 58797155, 62658158, 60142707, 52376692, 54872182, 58673786, 60615290, 52551296, 58117763, 53953160, 53565065, 52747405, 55945364, 50366626, 60656813, 53981359, 52087985, 56103606, 51368119, 50744505, 52522171, 61446844, 50937533, 56934083, 53584580, 60525257, 57127626, 57386192, 54852311, 59006696, 55150828, 51616492, 61737710, 52143856, 54529266, 57075956, 55248631, 56682231, 55350010, 56437502, 59570956, 63191821, 64668956, 61832478, 53151522, 64216867, 62576422, 63235880, 52004148, 63265593, 53662521, 52032828, 62466877, 56585023, 52227910, 55672135, 55221065, 56876874, 50911052, 52598605, 50789709, 62315856, 64963410, 53159251, 54539098, 57150305, 57844580, 64999781, 59021156, 58059119, 54998898, 63543159, 54636921, 61976955, 57421185, 53501315, 60613538, 52357542, 50694066, 52517298, 51400628, 51625911, 62075321, 62797243, 61824447, 51734983, 56307656, 52993992, 53003208, 63357387, 57357266, 51123667, 49441748, 61320661, 50083284, 51046867, 55647209, 53384184}</t>
  </si>
  <si>
    <t>(('session', '_call_tf_sessionrun'),)</t>
  </si>
  <si>
    <t>https://stackoverflow.com/questions/51861062</t>
  </si>
  <si>
    <t>https://stackoverflow.com/questions/55647209</t>
  </si>
  <si>
    <t>{65021701, 59864710, 58939656, 61102728, 60923917, 60532242, 58676498, 60287388, 62079524, 59305514, 63367851, 57842734, 58609967, 60112435, 59853748, 61920569, 60488764, 60593469, 58311358, 60732223, 63343167, 57775938, 61192645, 64504134, 59073606, 59364422, 57748812, 64112222, 58971998, 61882720, 58751457, 59906786, 63004513, 59761890, 59223142, 60587885, 64730222, 58902773}</t>
  </si>
  <si>
    <t>(('training', 'fit'), ('training_v2', 'fit'), ('training_v2', 'run_one_epoch'), ('training_v2_utils', 'execution_function'), ('def_function', '__call__'))</t>
  </si>
  <si>
    <t>https://stackoverflow.com/questions/61882720</t>
  </si>
  <si>
    <t>https://stackoverflow.com/questions/57842734</t>
  </si>
  <si>
    <t>https://stackoverflow.com/questions/59364422</t>
  </si>
  <si>
    <t>https://stackoverflow.com/questions/61192645</t>
  </si>
  <si>
    <t>{60044577, 61063190}</t>
  </si>
  <si>
    <t>(('autoreload', 'filename_and_mtime'), ('__init__', '__getattr__'), ('__init__', '_load'), ('__init__', 'import_module'), ('__init__', 'module'), ('__init__', 'module'), ('gen_audio_ops', 'module'), ('__init__', '__getattr__'), ('__init__', '_load'), ('__init__', 'import_module'), ('__init__', 'module'), ('pywrap_tensorflow', 'module'), ('pywrap_tensorflow', 'module'), ('pywrap_tensorflow_internal', 'module'), ('pywrap_tensorflow_internal', 'swig_import_helper'), ('imp', 'load_module'), ('imp', 'load_dynamic'))</t>
  </si>
  <si>
    <t>https://stackoverflow.com/questions/60044577</t>
  </si>
  <si>
    <t>{55280872, 64771558, 59940366}</t>
  </si>
  <si>
    <t>(('_keras2_converter', '_convert'),)</t>
  </si>
  <si>
    <t>https://stackoverflow.com/questions/55280872</t>
  </si>
  <si>
    <t>https://stackoverflow.com/questions/64771558</t>
  </si>
  <si>
    <t>https://stackoverflow.com/questions/59940366</t>
  </si>
  <si>
    <t>{51955693, 62466877, 61087735}</t>
  </si>
  <si>
    <t>(('estimator', '_call_model_fn'), ('model_lib', 'model_fn'))</t>
  </si>
  <si>
    <t>https://stackoverflow.com/questions/61087735</t>
  </si>
  <si>
    <t>{60044577, 62428455, 61648779, 59029836, 61063190, 60694015}</t>
  </si>
  <si>
    <t>(('__init__', '__getattr__'), ('__init__', '_load'), ('__init__', 'import_module'), ('__init__', 'module'), ('__init__', 'module'), ('gen_audio_ops', 'module'), ('__init__', '__getattr__'), ('__init__', '_load'), ('__init__', 'import_module'), ('__init__', 'module'), ('pywrap_tensorflow', 'module'), ('pywrap_tensorflow', 'module'), ('pywrap_tensorflow_internal', 'module'), ('pywrap_tensorflow_internal', 'swig_import_helper'), ('imp', 'load_module'), ('imp', 'load_dynamic'))</t>
  </si>
  <si>
    <t>https://stackoverflow.com/questions/60694015</t>
  </si>
  <si>
    <t>{59447043, 60779011, 57233539, 55553027, 60264581, 59900424, 59035523, 51100042, 56186384, 50114065, 59203601, 57937938, 55621653, 62272412, 61773597, 62216478, 55127970, 64166694, 54493351, 61543081, 53063850, 54278698, 52682671, 53753776, 51298992, 51316658, 53492018, 54049460, 55181237, 62675898, 58842687, 61585473, 56792262, 52543817, 59087054, 64377296, 57901522, 55788627, 59672402, 60041813, 64464603, 62084827, 58343266, 60023907, 54430310, 59571944, 59336042, 59956460, 57452396, 63871470, 55731309, 56177780, 60550005, 53839351, 61841656, 61454585, 56034172, 53206781, 51777535}</t>
  </si>
  <si>
    <t>(('training', 'fit_generator'), ('training_generator', 'fit_generator'))</t>
  </si>
  <si>
    <t>https://stackoverflow.com/questions/50114065</t>
  </si>
  <si>
    <t>https://stackoverflow.com/questions/63871470</t>
  </si>
  <si>
    <t>{59370688, 53436994, 62660163, 60490084, 61105434, 60667310, 61575728, 60683795, 51268504, 62675898, 61099772, 58858077}</t>
  </si>
  <si>
    <t>(('training', 'predict'), ('training_arrays', 'predict_loop'), ('backend', '__call__'))</t>
  </si>
  <si>
    <t>https://stackoverflow.com/questions/62660163</t>
  </si>
  <si>
    <t>https://stackoverflow.com/questions/60683795</t>
  </si>
  <si>
    <t>https://stackoverflow.com/questions/61099772</t>
  </si>
  <si>
    <t>https://stackoverflow.com/questions/61575728</t>
  </si>
  <si>
    <t>{58786594, 54994533, 55362917, 54194763, 43701902, 47464272, 48286968, 57293848, 50817851, 59053918}</t>
  </si>
  <si>
    <t>(('loader_impl', 'load'),)</t>
  </si>
  <si>
    <t>https://stackoverflow.com/questions/55362917</t>
  </si>
  <si>
    <t>https://stackoverflow.com/questions/57293848</t>
  </si>
  <si>
    <t>https://stackoverflow.com/questions/50817851</t>
  </si>
  <si>
    <t>https://stackoverflow.com/questions/48286968</t>
  </si>
  <si>
    <t>https://stackoverflow.com/questions/54994533</t>
  </si>
  <si>
    <t>{53108547, 62857315, 59304261, 48787465, 59492586, 61751324, 48888271, 62121680, 64805010, 54853427, 58003475, 62465109, 62837497, 59254904, 51919417, 53413756, 46990079}</t>
  </si>
  <si>
    <t>https://stackoverflow.com/questions/59492586</t>
  </si>
  <si>
    <t>https://stackoverflow.com/questions/51919417</t>
  </si>
  <si>
    <t>https://stackoverflow.com/questions/62121680</t>
  </si>
  <si>
    <t>https://stackoverflow.com/questions/59304261</t>
  </si>
  <si>
    <t>{65021701, 59864710, 58939656, 61102728, 60923917, 60532242, 58676498, 60287388, 62079524, 59305514, 63367851, 57842734, 58609967, 61436339, 60112435, 59853748, 61920569, 60488764, 60593469, 58311358, 60732223, 63343167, 57775938, 61192645, 59073606, 64504134, 58764104, 59364422, 57748812, 60035792, 61353557, 61016150, 61277787, 64112222, 58971998, 61882720, 58751457, 58575586, 59906786, 63004513, 59761890, 59223142, 60587885, 64730222, 58902773}</t>
  </si>
  <si>
    <t>(('training_v2', 'run_one_epoch'), ('training_v2_utils', 'execution_function'))</t>
  </si>
  <si>
    <t>https://stackoverflow.com/questions/60035792</t>
  </si>
  <si>
    <t>https://stackoverflow.com/questions/64504134</t>
  </si>
  <si>
    <t>{63354752, 62102912, 63541379, 64831876, 65113349, 63419780, 62529415, 63457928, 61102728, 63820168, 65021701, 63423501, 64666638, 64108943, 60923917, 62575377, 65005588, 63731349, 65160085, 60991253, 55318038, 63940891, 60287388, 63122336, 64661665, 62079524, 62143530, 63367851, 57842734, 58609967, 61436339, 64770484, 59853748, 65105974, 64478391, 65081913, 62102458, 58311358, 63343167, 64611269, 59073606, 63142726, 64504134, 59364422, 63982154, 62586443, 57748812, 63471308, 63546062, 61940176, 64867031, 64003545, 63174874, 64112222, 61882720, 58751457, 59906786, 63570400, 63315046, 63549926, 63656294, 60587885, 64730222, 61280885, 58902773, 63971321}</t>
  </si>
  <si>
    <t>(('function', '_filtered_call'), ('function', '_call_flat'))</t>
  </si>
  <si>
    <t>https://stackoverflow.com/questions/65160085</t>
  </si>
  <si>
    <t>https://stackoverflow.com/questions/63315046</t>
  </si>
  <si>
    <t>https://stackoverflow.com/questions/64867031</t>
  </si>
  <si>
    <t>https://stackoverflow.com/questions/63982154</t>
  </si>
  <si>
    <t>{61564421, 57503882, 58424974, 60075919, 52366226, 64944018, 56215065, 51940652, 53449907, 53120951, 55003577, 57156410, 52441790, 59791553, 60448067, 53353925, 55481547, 56244438, 58366169, 53729113, 52623706, 54166626, 58184299, 53142006}</t>
  </si>
  <si>
    <t>(('descriptor', 'module'),)</t>
  </si>
  <si>
    <t>https://stackoverflow.com/questions/52366226</t>
  </si>
  <si>
    <t>https://stackoverflow.com/questions/52441790</t>
  </si>
  <si>
    <t>{55959848}</t>
  </si>
  <si>
    <t>(('reference_executor', '_compute'), ('reference_executor', '_compute_tuple'), ('reference_executor', '_compute'), ('reference_executor', '_compute_call'))</t>
  </si>
  <si>
    <t>https://stackoverflow.com/questions/55959848</t>
  </si>
  <si>
    <t>https://github.com/tensorflow/federated/blob/main/tensorflow_federated/python/core/impl/executors/executor_base.py</t>
  </si>
  <si>
    <t>{58817026, 61812227, 61564421, 59707400, 59042324, 61063190, 60319768, 60597787, 41054751, 59757089, 59673125, 64770600, 58401327, 63736368, 59109436, 61584446, 58829887, 60871774, 61007457, 62295138, 59501673, 58184299, 61774445, 60582012, 61332608, 61013120, 61603465, 60146825, 59693201, 60168863, 52582563, 59681453, 60277945, 60711103, 58366169, 60884699, 59919582, 61169380, 63649509, 61463273, 64194283, 61071085, 64339181, 59847919, 35072754, 59593972, 62837497, 61135117, 62013721, 60719902, 60044577, 60182306, 62428455, 57972019, 60399413, 61214015, 59995456, 58511167, 59372863, 60448067, 59029836, 61172051, 60937557, 60141916, 60983141, 63563120, 60029821, 61404032, 65155458, 61648779, 60075919, 61121937, 60395932, 62308262, 60801454, 61308343, 60681148, 60005319, 61640660, 61086705, 57275893, 60694015}</t>
  </si>
  <si>
    <t>https://stackoverflow.com/questions/59372863</t>
  </si>
  <si>
    <t>https://stackoverflow.com/questions/61774445</t>
  </si>
  <si>
    <t>https://stackoverflow.com/questions/35072754</t>
  </si>
  <si>
    <t>{58744161, 51939618, 57101765, 52907593, 59998441, 58607787, 60799664, 51286963, 48157558, 46164791, 53496095}</t>
  </si>
  <si>
    <t>(('init_ops', '__call__'),)</t>
  </si>
  <si>
    <t>https://stackoverflow.com/questions/57101765</t>
  </si>
  <si>
    <t>https://stackoverflow.com/questions/51286963</t>
  </si>
  <si>
    <t>https://stackoverflow.com/questions/46164791</t>
  </si>
  <si>
    <t>https://stackoverflow.com/questions/53496095</t>
  </si>
  <si>
    <t>https://stackoverflow.com/questions/58607787</t>
  </si>
  <si>
    <t>{62970881, 60148738, 62179971, 58753666, 64998661, 57453317, 59823495, 62780807, 59030023, 60161027, 65041163, 64753035, 59620616, 63012878, 57719697, 63694994, 62282775, 60512411, 64668956, 63296412, 63318685, 59839774, 56528929, 64827426, 64652834, 60226728, 63552169, 63276970, 56779949, 65047864, 62075321, 60602425, 65047996, 62466877, 64081214, 59176383, 61597123, 58745285, 57420998, 55369289, 58616139, 61772237, 59217615, 62315856, 59415503, 64824662, 64867031, 60112600, 61796697, 64003031, 64377948, 58585693, 60859998, 61818207, 59755872, 63728740, 62951782, 58677736, 62685422, 63910511, 61771380, 64463478, 61087735, 59803005}</t>
  </si>
  <si>
    <t>(('app', 'run'), ('app', 'run'), ('app', '_run_main'))</t>
  </si>
  <si>
    <t>https://stackoverflow.com/questions/62685422</t>
  </si>
  <si>
    <t>https://stackoverflow.com/questions/56528929</t>
  </si>
  <si>
    <t>https://stackoverflow.com/questions/64377948</t>
  </si>
  <si>
    <t>https://stackoverflow.com/questions/59415503</t>
  </si>
  <si>
    <t>{60779011, 63423501, 64666638, 59403281, 61276178, 60683795, 65005588, 55318038, 62079524, 57607717, 57448488, 62143530, 57478698, 57842734, 61575728, 55884849, 65105974, 57062456, 55375416, 65081913, 63479358, 63343167, 62660163, 59073606, 56501318, 59364422, 63982154, 62586443, 59440213, 64112222, 60414562, 63315046, 64730222, 60307567, 61280885, 63541379, 63457928, 61102728, 63731349, 60152473, 64661665, 58002600, 63367851, 64478391, 56711354, 58311358, 59370688, 63471308, 63546062, 63240915, 61828821, 63174874, 59906786, 58902773, 61099772, 65113349, 65021701, 62575377, 60991253, 61105434, 63940891, 58180390, 58609967, 63142726, 64504134, 57748812, 59848528, 61882720, 63656294, 60587885, 60614524, 63354752, 62102912, 64831876, 63419780, 62529415, 63820168, 64108943, 65160085, 60321174, 63122336, 61436339, 64770484, 62102458, 61688764, 64611269, 61940176, 64003545, 64823773, 63570400, 58751457, 63549926, 62944744, 63871470, 63971321}</t>
  </si>
  <si>
    <t>(('function', '_call_flat'),)</t>
  </si>
  <si>
    <t>https://stackoverflow.com/questions/55375416</t>
  </si>
  <si>
    <t>https://stackoverflow.com/questions/60991253</t>
  </si>
  <si>
    <t>https://stackoverflow.com/questions/61828821</t>
  </si>
  <si>
    <t>{57571337, 63881226, 59939344, 62985745, 60327453, 64863777, 63049774, 59191855, 53925428, 59074105, 62675004, 56391755, 64759372, 55670349, 65020492, 63539788, 63308383, 62488675, 58228840, 52569711, 60349042, 57497202, 63203450, 56859772, 60066950, 63217804, 63497874, 55835798, 63966872, 63956135, 56224426, 61887659, 60913324, 63780524, 64780469, 53860022, 58349239, 62166731, 64620236, 60691155, 55389913, 58363103, 64339181, 63138039, 54841085, 60529408, 58635521, 56931078, 59685659, 59458332, 58180390, 58548520, 57836849, 63414587, 59599685, 57748812, 64990551, 63977823, 64729958, 59763562, 64859507, 52690293, 60614524, 64947580, 60974983, 59585425, 63401364, 60690327, 56258972, 61254044, 63015851, 57635757, 58075061, 61280184, 57101765, 58570184, 59684810, 62454219, 56367068, 52931047, 54590961, 63226867, 55073785, 60434430, 62937599}</t>
  </si>
  <si>
    <t>https://stackoverflow.com/questions/58228840</t>
  </si>
  <si>
    <t>https://stackoverflow.com/questions/64729958</t>
  </si>
  <si>
    <t>https://stackoverflow.com/questions/54841085</t>
  </si>
  <si>
    <t>{63012878, 50317335, 58189854, 50006011, 53688367, 48648240, 46678066, 42223668, 39309367, 46161997, 47609938, 47765595, 39544926, 50251878, 40642663, 38080620, 48904313, 51247229, 44658819, 45340817, 55945364, 50366626, 50733227, 40143019, 64659630, 43909296, 42092727, 38838456, 51368119, 43057341, 39952592, 41414867, 42832083, 52365526, 56463580, 44435677, 43245794, 59998441, 55150828, 57075956, 50329855, 44873984, 48550159, 62847255, 44181783, 43647264, 48986403, 43010339, 55572782, 60127537, 48425267, 42307908, 49500495, 58841436, 47040860, 64999781, 43084137, 58059119, 51087747, 46344583, 44274062, 47047057, 45513114, 43061664, 52357542, 44306860, 45500844, 41294258, 52517298, 62075321, 51734983, 48888271, 57846223, 41568721, 51046867, 36884947, 46326238, 41374175, 57192931, 45974009, 63590912, 48142860, 51626510, 54841882, 57950746, 43817501, 41818654, 49437216, 48054820, 39076388, 49295915, 33810990, 57715248, 58278454, 51919417, 50876996, 64875082, 48347728, 34982492, 57999985, 60615290, 40823419, 38881918, 51387027, 44894883, 43983528, 39129773, 43768498, 56103606, 41138873, 61446844, 49476287, 40659648, 53584580, 60525257, 57127626, 41958096, 44221142, 49117914, 41990876, 49756909, 61737710, 48050927, 40651509, 55350010, 43324156, 56437502, 46990079, 47305473, 56931078, 51010312, 51321610, 59570956, 63191821, 47903504, 40012599, 46164791, 62466877, 56585023, 49894211, 46353219, 55221065, 51872592, 57406294, 47735638, 54539098, 57150305, 57844580, 63234932, 48157558, 38243194, 51110780, 53072772, 38173580, 38110096, 52306842, 35529626, 44196766, 49093535, 60613538, 41616292, 46525371, 47743936, 45142977, 43875270, 53003208, 41413582, 40948687, 50080721, 57357266, 49441748, 36666331, 55647209, 49683444, 44876793, 45282297, 61586429, 57193474, 40639491, 34001922, 46105606, 57981959, 59790342, 44346384, 44581910, 57293848, 63570972, 49701918, 43990046, 45354025, 43631662, 41397297, 49630269, 47340607, 43435077, 56333388, 39435341, 33889366, 34317398, 49777762, 60142707, 52376692, 39275641, 49030273, 41618564, 45098117, 52747405, 40443024, 45986970, 37762210, 60656813, 34442420, 47678647, 50744505, 52522171, 42822844, 48725179, 46996670, 43158719, 57420998, 48186569, 38462666, 38601938, 48401628, 39947484, 45061344, 52917486, 47273200, 59620616, 48495899, 64668956, 40955168, 49743142, 49915179, 46023984, 35106101, 36631868, 41073989, 42450246, 55672135, 50789709, 62315856, 51035474, 53159251, 51631447, 48461151, 37981536, 45059428, 38563173, 44174697, 49249646, 48442743, 44354940, 57421185, 53501315, 45694344, 35114376, 44762532, 45047205, 49372585, 42771882, 44414381, 43748788, 42798518, 39130553, 62797243, 46222782, 61824447, 51123667, 38028762, 46278107, 58535392, 40943077, 37252600, 58938886, 34727431, 49370642, 43546136, 42315289, 59653659, 58367519, 64652834, 58752552, 49864234, 40328751, 51822134, 44039735, 51424835, 51050053, 51861062, 55369289, 41526858, 40967761, 58189394, 51611221, 47918681, 46026337, 49915490, 44725860, 49237607, 47834733, 35413618, 52551296, 53565065, 47644306, 57036446, 46479008, 45043377, 45747890, 46180019, 50937533, 43089598, 42260167, 55772880, 49016530, 34311893, 49583830, 40699607, 47163097, 55181024, 57351918, 52143856, 55248631, 53151522, 64216867, 62576422, 39022374, 63235880, 48764716, 42542893, 48260912, 40372026, 47257408, 52227910, 43493193, 56876874, 50911052, 52598605, 47464272, 40429417, 60077931, 46694252, 36390767, 47441775, 54998898, 43108211, 63543159, 50052999, 48869256, 49573784, 49203098, 50479021, 50694066, 37027762, 51400628, 51625911, 47191992, 51658685, 49031102, 48496579, 41992132, 49364933, 56307656, 52993992, 44890067, 38283220, 37611479, 45598697, 42741738, 42618861, 33808368, 33624048, 45811707}</t>
  </si>
  <si>
    <t>(('session', '_do_run'),)</t>
  </si>
  <si>
    <t>https://stackoverflow.com/questions/35106101</t>
  </si>
  <si>
    <t>https://stackoverflow.com/questions/49743142</t>
  </si>
  <si>
    <t>https://stackoverflow.com/questions/49364933</t>
  </si>
  <si>
    <t>{44485560, 45796177, 48848853, 44585735}</t>
  </si>
  <si>
    <t>(('retrain', 'module'), ('__init__', 'module'), ('__init__', 'module'))</t>
  </si>
  <si>
    <t>https://stackoverflow.com/questions/44485560</t>
  </si>
  <si>
    <t>https://stackoverflow.com/questions/45796177</t>
  </si>
  <si>
    <t>https://stackoverflow.com/questions/44585735</t>
  </si>
  <si>
    <t>{51417764, 46369902, 52094675, 46220285, 63318110}</t>
  </si>
  <si>
    <t>(('pyimod03_importers', 'load_module'),)</t>
  </si>
  <si>
    <t>https://stackoverflow.com/questions/46369902</t>
  </si>
  <si>
    <t>https://stackoverflow.com/questions/52094675</t>
  </si>
  <si>
    <t>https://stackoverflow.com/questions/46220285</t>
  </si>
  <si>
    <t>https://stackoverflow.com/questions/63318110</t>
  </si>
  <si>
    <t>{61997378, 61459747, 64831876, 64654700, 64958298, 61348222}</t>
  </si>
  <si>
    <t>(('training', '_method_wrapper'), ('training', 'fit'), ('training', '_method_wrapper'), ('training', 'evaluate'))</t>
  </si>
  <si>
    <t>https://stackoverflow.com/questions/61459747</t>
  </si>
  <si>
    <t>https://stackoverflow.com/questions/64654700</t>
  </si>
  <si>
    <t>https://stackoverflow.com/questions/64958298</t>
  </si>
  <si>
    <t>https://stackoverflow.com/questions/61997378</t>
  </si>
  <si>
    <t>https://stackoverflow.com/questions/61348222</t>
  </si>
  <si>
    <t>{47266305, 63860741, 50260495, 62679567, 64296467, 59042324, 55139349, 61063190, 47255063, 50586649, 59114521, 60597787, 59757089, 59673125, 47943207, 63464487, 45964839, 57537065, 58751019, 49007149, 63736368, 56477744, 62472764, 61584446, 57002050, 52761157, 56093768, 57337931, 54303308, 55205966, 54259288, 49073754, 60871774, 48600160, 61007457, 62295138, 50977379, 62483557, 49040998, 55869031, 59501673, 56311402, 60637290, 61774445, 44863095, 51121273, 55770234, 62745723, 54934138, 53462143, 63376512, 61332608, 61013120, 62700675, 55460484, 52953219, 63070852, 52604040, 57696905, 61991563, 54665872, 57875101, 49446047, 54508708, 63708332, 59681453, 54861998, 63063727, 46230191, 60711103, 58513607, 47652345, 53299410, 62376660, 57841364, 62725844, 60884699, 59919582, 61933792, 61169380, 61463273, 64194283, 61710061, 61071085, 59847919, 55564014, 52544754, 59593972, 57780983, 44289277, 62294271, 56271619, 52412165, 55833353, 56002315, 46779659, 60358413, 63473428, 62013721, 48483612, 48135452, 60946205, 60044577, 60182306, 62428455, 62898484, 60399413, 62311222, 60535095, 56415547, 51311420, 61214015, 59995456, 59372863, 59584838, 55549257, 57133906, 61172051, 48553812, 48479571, 54064982, 49781077, 60983141, 45275507, 55521652, 48428415, 55912838, 55389064, 54749065, 61648779, 55229836, 53812109, 44453264, 56410003, 60395932, 51471264, 47361956, 62308262, 43944871, 53562793, 55200171, 53596076, 61926834, 55071668, 61308343, 56681399, 48885193, 63025100, 57334227, 53620181, 49726936, 62991842, 44712420, 60873706, 48480238, 61086705, 62979577, 57042429, 60694015}</t>
  </si>
  <si>
    <t>(('pywrap_tensorflow', 'module'), ('pywrap_tensorflow', 'module'), ('pywrap_tensorflow_internal', 'module'), ('pywrap_tensorflow_internal', 'swig_import_helper'), ('imp', 'load_module'))</t>
  </si>
  <si>
    <t>https://stackoverflow.com/questions/62483557</t>
  </si>
  <si>
    <t>https://stackoverflow.com/questions/57133906</t>
  </si>
  <si>
    <t>{47254265, 49338837, 47796534}</t>
  </si>
  <si>
    <t>(('dataset_ops', '_as_variant_tensor'),)</t>
  </si>
  <si>
    <t>https://stackoverflow.com/questions/49338837</t>
  </si>
  <si>
    <t>https://stackoverflow.com/questions/47796534</t>
  </si>
  <si>
    <t>https://github.com/tensorflow/tensorflow/blob/master/tensorflow/python/data/ops/dataset_ops.py</t>
  </si>
  <si>
    <t>{44725860, 57981959, 41818654, 59998441, 47787085, 39454685, 40967761, 44797757, 46996670}</t>
  </si>
  <si>
    <t>(('variable_scope', 'get_variable'), ('variable_scope', 'get_variable'), ('variable_scope', 'get_variable'), ('variable_scope', '_true_getter'), ('variable_scope', '_get_single_variable'), ('variables', '__init__'), ('variables', '_init_from_args'))</t>
  </si>
  <si>
    <t>https://stackoverflow.com/questions/41818654</t>
  </si>
  <si>
    <t>https://stackoverflow.com/questions/57981959</t>
  </si>
  <si>
    <t>{55406464, 47615041, 63235880, 53003208, 48888271, 51811510}</t>
  </si>
  <si>
    <t>(('saver', 'save_op'), ('gen_io_ops', 'save_v2'))</t>
  </si>
  <si>
    <t>https://stackoverflow.com/questions/47615041</t>
  </si>
  <si>
    <t>https://stackoverflow.com/questions/51811510</t>
  </si>
  <si>
    <t>{38716584, 44352291}</t>
  </si>
  <si>
    <t>(('six', '__getattr__'),)</t>
  </si>
  <si>
    <t>https://stackoverflow.com/questions/44352291</t>
  </si>
  <si>
    <t>{58761088, 60529408, 63621251, 57430663, 59441934, 59842712, 58367519, 55888166, 58548520, 56224426, 63049774, 60799664, 62976818, 64303411, 57434934, 62675004, 61446844, 59384131, 56391755, 55670349, 61832658, 62343258, 58744161, 55647209, 56918388}</t>
  </si>
  <si>
    <t>(('base_layer', '__call__'), ('base_layer', '_maybe_build'))</t>
  </si>
  <si>
    <t>https://stackoverflow.com/questions/57434934</t>
  </si>
  <si>
    <t>https://stackoverflow.com/questions/56918388</t>
  </si>
  <si>
    <t>https://stackoverflow.com/questions/59842712</t>
  </si>
  <si>
    <t>{55406464, 52551296, 44873984, 53565065, 62488073, 44274062, 47644306, 49370642, 51388690, 51456408, 59867929, 43817501, 43990046, 49701918, 57036446, 41616292, 45047205, 56304037, 49372585, 49864234, 43631662, 52517298, 42223668, 51822134, 51625911, 47678647, 42092727, 53328826, 44274618, 43358264, 49031102, 49476287, 47257408, 51424835, 52227910, 51734983, 52993992, 53003208, 57127626, 50911052, 64059981, 40948687, 51872592, 49016530, 51123667, 44890067, 51046867, 47735638, 51611221, 56015575, 46278107, 41990876, 45227229, 44435677, 48461151, 41374175, 45061344, 45059428, 37117798, 43084137, 44174697, 49053033, 46694252, 42741738, 52917486, 60077931, 47273200, 59998441, 54998898, 47834733, 57075956, 49683444, 48157558, 52376692, 50469878, 43324156}</t>
  </si>
  <si>
    <t>(('zmqstream', '_handle_recv'), ('zmqstream', '_run_callback'), ('stack_context', 'null_wrapper'))</t>
  </si>
  <si>
    <t>https://stackoverflow.com/questions/49372585</t>
  </si>
  <si>
    <t>https://stackoverflow.com/questions/37117798</t>
  </si>
  <si>
    <t>https://stackoverflow.com/questions/46278107</t>
  </si>
  <si>
    <t>https://stackoverflow.com/questions/51123667</t>
  </si>
  <si>
    <t>{57699641, 49333162, 50203766, 57719697}</t>
  </si>
  <si>
    <t>(('optimizer_builder', 'build'), ('optimizer_builder', '_create_learning_rate'))</t>
  </si>
  <si>
    <t>https://stackoverflow.com/questions/49333162</t>
  </si>
  <si>
    <t>https://stackoverflow.com/questions/50203766</t>
  </si>
  <si>
    <t>optimization</t>
  </si>
  <si>
    <t>https://github.com/tensorflow/models/blob/0028cbed982f9e2a0640bac42374615627b76b2a/research/object_detection/builders/optimizer_builder.py#L154</t>
  </si>
  <si>
    <t>{50331668, 50317335, 34050071, 55691289, 48648240, 46678066, 42223668, 39309367, 43358264, 46161997, 47609938, 47765595, 42250340, 50251878, 40642663, 53999738, 44658819, 58894472, 45340817, 55945364, 50733227, 40143019, 43909296, 43149493, 42092727, 38838456, 51368119, 43057341, 37884106, 59427019, 39952592, 41414867, 52365526, 56463580, 44435677, 43245794, 64182501, 59998441, 55150828, 36286701, 57075956, 44873984, 36763913, 48550159, 51388690, 44181783, 59205914, 48986403, 42703140, 43010339, 39414060, 47040815, 60127537, 48425267, 42307908, 54837579, 59210074, 47040860, 63197540, 64999781, 36479335, 43084137, 51087747, 43129225, 40939915, 44274062, 47047057, 45912470, 51456408, 52482459, 43061664, 40204706, 56304037, 52357542, 44306860, 45500844, 52517298, 51734983, 52515273, 48959947, 48888271, 41568721, 51046867, 36884947, 51708373, 46326238, 41374175, 40440289, 58677736, 50889192, 41011707, 46627335, 48142860, 51626510, 39848466, 62601746, 54841882, 43817501, 41818654, 49570334, 48054820, 39076388, 49295915, 58278454, 58956352, 45421121, 49252933, 64875082, 50936396, 48347728, 47841879, 45734487, 52404827, 34982492, 54262380, 54743672, 40823419, 38881918, 50670208, 42979971, 46746249, 51387027, 54137493, 44894883, 41798311, 43983528, 39129773, 43768498, 56103606, 41138873, 61446844, 49476287, 40659648, 53584580, 60525257, 57127626, 41958096, 47694551, 56015575, 49117914, 41990876, 41900775, 49756909, 61737710, 48050927, 55350010, 43324156, 46990079, 47305473, 51010312, 51321610, 47903504, 39559953, 52595477, 59867929, 39715612, 40012599, 46164791, 53662521, 62466877, 56585023, 49767233, 49894211, 59599685, 51872592, 47735638, 57561944, 54539098, 48577372, 57043808, 57150305, 57844580, 60930920, 52085617, 43121525, 48157558, 51110780, 46015362, 53072772, 48405386, 38173580, 57617294, 38110096, 55837588, 52306842, 35529626, 44196766, 49093535, 41616292, 41626542, 44434359, 53328826, 46525371, 44274618, 47743936, 41800643, 60390340, 53003208, 41302986, 41413582, 40948687, 49441748, 36666331, 45202404, 55647209, 49683444, 50469878, 45282297, 44876793, 40150018, 40639491, 34001922, 57981959, 41817101, 44346384, 44581910, 49701918, 43990046, 45354025, 45671466, 43631662, 41397297, 49376313, 47340607, 47615041, 52139076, 43435077, 56333388, 39435341, 33889366, 34317398, 58797155, 60142707, 52376692, 49030273, 41618564, 45098117, 40443024, 45986970, 60656813, 41077940, 34442420, 47678647, 48725179, 42822844, 46996670, 43158719, 48186569, 38601938, 48401628, 45227229, 39947484, 45061344, 48393440, 40203500, 52917486, 47273200, 59620616, 51371276, 53828895, 40955168, 43269422, 40854831, 35384624, 35106101, 39957815, 36631868, 55672135, 50789709, 51035474, 53159251, 48461151, 37981536, 56386913, 45059428, 38563173, 44174697, 49053033, 49249646, 44354940, 57421185, 53501315, 59823495, 45694344, 38755719, 46026127, 50707857, 52307356, 53613984, 44762532, 45047205, 49372585, 41651628, 44414381, 43748788, 42798518, 44139960, 39130553, 46222782, 51221958, 51123667, 38546903, 38028762, 46278107, 55823850, 59997686, 37252600, 43324923, 46910972, 48903689, 62488073, 51990034, 49370642, 43546136, 42315289, 53306907, 58367519, 64652834, 49864234, 40328751, 45592118, 51822134, 44348991, 51424835, 51050053, 55369289, 41526858, 41356881, 40967761, 51611221, 46026337, 49915490, 44725860, 42976869, 49237607, 47834733, 35413618, 52551296, 53565065, 47644306, 44517011, 57036446, 35532457, 45043377, 45747890, 51484338, 50771636, 50937533, 43089598, 42260167, 42407628, 49016530, 40576722, 34311893, 49583830, 40699607, 45747928, 47163097, 48303854, 55895795, 55248631, 40591098, 46253823, 53921537, 50138891, 38833934, 48494356, 53151522, 62576422, 39022374, 41901862, 37044006, 63235880, 48764716, 42542893, 48260912, 40372026, 44797757, 47257408, 52227910, 55650121, 43493193, 50911052, 52598605, 48385868, 47464272, 57780053, 37117798, 60077931, 46694252, 36390767, 47441775, 56307568, 43108211, 63543159, 55406464, 50052999, 54839184, 53503889, 49573784, 49203098, 41375651, 54806437, 60600230, 48889769, 48852907, 50479021, 48910253, 51353522, 50694066, 37027762, 51400628, 51625911, 47191992, 49031102, 48496579, 41992132, 49364933, 56307656, 52993992, 45836241, 44890067, 52142035, 37611479, 50026460, 52365277, 53999583, 44081119, 45748196, 54190053, 45598697, 42741738, 42618861, 33624048, 42588145, 56707063, 45811707}</t>
  </si>
  <si>
    <t>(('ops', 'create_op'),)</t>
  </si>
  <si>
    <t>https://stackoverflow.com/questions/44306860</t>
  </si>
  <si>
    <t>https://stackoverflow.com/questions/41618564</t>
  </si>
  <si>
    <t>{56818501, 62727910, 58123276, 56445615, 61054359, 58880985}</t>
  </si>
  <si>
    <t>(('training', 'fit_generator'), ('training_generator', 'model_iteration'), ('training', 'train_on_batch'), ('backend', '__call__'), ('session', '__call__'))</t>
  </si>
  <si>
    <t>https://stackoverflow.com/questions/62727910</t>
  </si>
  <si>
    <t>https://stackoverflow.com/questions/56445615</t>
  </si>
  <si>
    <t>https://stackoverflow.com/questions/56818501</t>
  </si>
  <si>
    <t>https://stackoverflow.com/questions/58880985</t>
  </si>
  <si>
    <t>{40639491, 51039749, 60133391, 56707063, 50331668, 55735837, 49570334, 56834596, 57868337, 41030706, 44457014, 60001853, 47340607, 52139076, 40257607, 54668364, 51392603, 56831583, 50152548, 42250340, 50251878, 44725860, 54262380, 51876460, 51982966, 47451767, 49169016, 57486468, 44795027, 52447384, 59471003, 62299803, 62462623, 49047205, 56122535, 48320680, 55689387, 49649836, 44097714, 49632451, 48679622, 48127701, 50925783, 57134808, 59858677, 58190584, 49853718, 47241010, 62466877, 49767233, 59141956, 56889170, 39990619, 48577372, 56386913, 45666147, 53575529, 57588589, 49249646, 42404724, 54067061, 48619383, 54798223, 60690327, 52517298, 51839415, 40314301, 51221958, 52515273, 54588880, 62266321, 49209810, 53405657, 50819035, 64347099, 48264676, 40943077, 41443306, 38121451, 51955693, 47315445, 61087735, 44876793}</t>
  </si>
  <si>
    <t>(('estimator', '_call_model_fn'),)</t>
  </si>
  <si>
    <t>https://stackoverflow.com/questions/59141956</t>
  </si>
  <si>
    <t>{58994650, 42250340, 43129225, 56391755, 62932014, 36521908, 46963606, 40240343, 52303130, 37733245, 46549502}</t>
  </si>
  <si>
    <t>(('contextlib', '__exit__'), ('ops', 'get_controller'))</t>
  </si>
  <si>
    <t>https://stackoverflow.com/questions/40240343</t>
  </si>
  <si>
    <t>https://stackoverflow.com/questions/37733245</t>
  </si>
  <si>
    <t>https://stackoverflow.com/questions/46549502</t>
  </si>
  <si>
    <t>https://stackoverflow.com/questions/36521908</t>
  </si>
  <si>
    <t>{53212672, 56687174, 64771558, 56137254, 56090377, 55258859, 55305803, 60978701, 57982158, 57779022, 63268144, 56814449, 53757839, 62932014, 58878421, 54805110, 55252860, 57370046}</t>
  </si>
  <si>
    <t>(('saving', 'load_model'), ('saving', '_deserialize_model'))</t>
  </si>
  <si>
    <t>https://stackoverflow.com/questions/58878421</t>
  </si>
  <si>
    <t>https://stackoverflow.com/questions/55252860</t>
  </si>
  <si>
    <t>https://stackoverflow.com/questions/53757839</t>
  </si>
  <si>
    <t>{63590912, 57193474, 51212806, 59790342, 48142860, 51626510, 44346384, 49370642, 50317335, 54841882, 57950746, 63570972, 56983581, 49701918, 43990046, 58189854, 48054820, 49295915, 53688367, 57715248, 48648240, 42223668, 58278454, 51822134, 49630269, 60621378, 51424835, 51861062, 55369289, 64875082, 56333388, 46161997, 39435341, 48347728, 58189394, 51611221, 47918681, 49645151, 46026337, 49915490, 44725860, 50251878, 49237607, 38080620, 47834733, 62658158, 49192051, 60142707, 52376692, 60615290, 58673786, 40823419, 52551296, 49030273, 58117763, 41618564, 45098117, 53953160, 53565065, 59052686, 47644306, 55945364, 44404375, 45986970, 57036446, 50366626, 48707238, 50733227, 53981359, 43909296, 52087985, 51310257, 49691315, 43768498, 45747890, 56103606, 45043377, 51368119, 50744505, 52522171, 61446844, 50937533, 43158719, 56934083, 53584580, 60525257, 38462666, 57127626, 41557196, 57386192, 39952592, 49016530, 41414867, 42832083, 49583830, 52365526, 41990876, 48401628, 44435677, 55181024, 43245794, 59006696, 59998441, 55150828, 49756909, 52917486, 51616492, 47273200, 52143856, 54529266, 50321139, 48050927, 61737710, 55248631, 56682231, 55350010, 43324156, 56437502, 44873984, 59570956, 63191821, 47903504, 48452372, 62847255, 64668956, 61832478, 43647264, 53151522, 64216867, 48986403, 43010339, 62576422, 39022374, 63235880, 49915179, 48260912, 48425267, 52004148, 63265593, 40372026, 52032828, 62466877, 56585023, 47257408, 52227910, 55672135, 43493193, 56876874, 55221065, 50911052, 52598605, 50789709, 47464272, 62315856, 51035474, 53159251, 51872592, 64963410, 57406294, 54539098, 48910683, 47040860, 48461151, 57150305, 57844580, 64999781, 59021156, 45059428, 44174697, 46694252, 49249646, 54998898, 63234932, 48442743, 63543159, 54636921, 61976955, 44354940, 45282297, 57421185, 53501315, 53072772, 49631109, 50052999, 45694344, 44274062, 49573784, 45513114, 44196766, 60613538, 45047205, 52357542, 49372585, 44414381, 50694066, 41294258, 51400628, 52517298, 42798518, 51625911, 43748788, 62075321, 62797243, 49031102, 61824447, 49351616, 47743936, 48496579, 51734983, 56307656, 52993992, 53003208, 63357387, 48888271, 57846223, 50080721, 57357266, 51123667, 49441748, 61320661, 44890067, 50083284, 51046867, 48115671, 46326238, 41374175, 58535392, 57192931, 40943077, 55647209, 42741738, 49683444, 53384184, 44876793, 50006011, 46910972}</t>
  </si>
  <si>
    <t>(('session', '_do_call'), ('session', '_run_fn'))</t>
  </si>
  <si>
    <t>https://stackoverflow.com/questions/49645151</t>
  </si>
  <si>
    <t>https://stackoverflow.com/questions/56437502</t>
  </si>
  <si>
    <t>{43061664, 57420998, 40386921, 55572782, 50403439, 55883985, 44876793, 47340607}</t>
  </si>
  <si>
    <t>(('monitored_session', 'run'), ('monitored_session', 'run'), ('monitored_session', 'run'), ('monitored_session', 'run'), ('monitored_session', 'run'))</t>
  </si>
  <si>
    <t>https://stackoverflow.com/questions/44876793</t>
  </si>
  <si>
    <t>{61348958, 62929545, 64073899, 61077516, 59771314, 59966003, 57164341, 59074105, 63596569, 63068639}</t>
  </si>
  <si>
    <t>(('generic_utils', 'deserialize_keras_object'), ('generic_utils', 'class_and_config_for_serialized_keras_object'))</t>
  </si>
  <si>
    <t>https://stackoverflow.com/questions/64073899</t>
  </si>
  <si>
    <t>https://stackoverflow.com/questions/59074105</t>
  </si>
  <si>
    <t>https://stackoverflow.com/questions/57164341</t>
  </si>
  <si>
    <t>https://stackoverflow.com/questions/62929545</t>
  </si>
  <si>
    <t>{52012071, 49615401, 50138891, 54839184, 51573241}</t>
  </si>
  <si>
    <t>(('recurrent', 'call'), ('recurrent', 'call'))</t>
  </si>
  <si>
    <t>https://stackoverflow.com/questions/49615401</t>
  </si>
  <si>
    <t>https://stackoverflow.com/questions/54839184</t>
  </si>
  <si>
    <t>https://stackoverflow.com/questions/51573241</t>
  </si>
  <si>
    <t>{61492740, 63423501, 64666638, 63923215, 60923917, 60532242, 65005588, 55318038, 64708630, 62079524, 55734820, 64404009, 62143530, 59305514, 57842734, 64341042, 65091635, 60112435, 65105974, 61690424, 65081913, 60488764, 63343167, 60034629, 59073606, 59364422, 63982154, 64894027, 62586443, 63368781, 60493396, 64112222, 63274596, 59223142, 63315046, 64730222, 61280885, 61910143, 63541379, 64577667, 63059589, 58033286, 59864710, 63457928, 61102728, 64175246, 64815251, 63731349, 63301275, 60882081, 64401570, 64661665, 65076900, 63367851, 63673517, 64478391, 58311358, 63320771, 64639175, 64152263, 63372487, 62494412, 64759500, 62279886, 63471308, 60035792, 63546062, 64867031, 64178905, 63174874, 65161946, 58575586, 59906786, 62906596, 65144547, 61147366, 59761890, 61829870, 58902773, 61606647, 63750400, 62890755, 54369539, 65113349, 65021701, 58939656, 62619918, 63653136, 62575377, 58676498, 60991253, 63940891, 61456686, 63600431, 58609967, 55585079, 61920569, 64138041, 61994299, 60593469, 60732223, 57775938, 61997378, 63142726, 64504134, 58764104, 57748812, 60353358, 65054037, 63139159, 64958298, 63544668, 64677724, 58971998, 61882720, 63613281, 63004513, 63656294, 64394603, 64654700, 60587885, 61071227, 62268283, 64516475, 63354752, 62102912, 64831876, 63419780, 62529415, 63820168, 64108943, 65160085, 63194006, 63481755, 60287388, 63122336, 58644906, 61436339, 64770484, 59853748, 62102458, 61192645, 64611269, 61940176, 64003545, 65139674, 64823773, 63570400, 58751457, 63549926, 62704616, 62071283, 64127480, 63971321}</t>
  </si>
  <si>
    <t>(('def_function', '__call__'),)</t>
  </si>
  <si>
    <t>https://stackoverflow.com/questions/63656294</t>
  </si>
  <si>
    <t>https://stackoverflow.com/questions/63004513</t>
  </si>
  <si>
    <t>https://stackoverflow.com/questions/60732223</t>
  </si>
  <si>
    <t>{63923215, 60532242, 64708630, 55734820, 64404009, 59305514, 64341042, 65091635, 60112435, 61690424, 60488764, 64894027, 63368781, 60493396, 63274596, 59223142, 64577667, 63059589, 58033286, 59864710, 64815251, 63301275, 60882081, 64401570, 65076900, 63673517, 63320771, 64152263, 63372487, 62494412, 64759500, 60035792, 64178905, 65161946, 62680282, 58575586, 65144547, 62906596, 59761890, 61829870, 61606647, 63750400, 62890755, 54369539, 58939656, 62619918, 63653136, 58676498, 60911907, 61456686, 55585079, 61920569, 64138041, 61994299, 60593469, 60732223, 57775938, 61997378, 58764104, 60353358, 65054037, 63139159, 59417433, 64958298, 63544668, 64677724, 58971998, 63613281, 64394603, 64654700, 62268283, 61071227, 64516475, 60497294, 63194006, 63481755, 61192645, 62250441, 65139674, 62704616, 62071283, 64127480}</t>
  </si>
  <si>
    <t>(('func_graph', 'func_graph_from_py_func'), ('def_function', 'wrapped_fn'))</t>
  </si>
  <si>
    <t>https://stackoverflow.com/questions/58033286</t>
  </si>
  <si>
    <t>https://stackoverflow.com/questions/55585079</t>
  </si>
  <si>
    <t>https://stackoverflow.com/questions/58939656</t>
  </si>
  <si>
    <t>{43056512, 56133254, 56062971, 56453002, 47568505, 47211666, 47499284, 50975255, 54130206, 59353119, 47738016, 50825248, 60975266, 53837987, 56760868, 51578532, 41813665, 54707880, 43183661, 60799664, 58868272, 46876213, 48404534, 51383415, 46411573, 45084217, 47960249, 59060150, 44691509, 56931005, 58698942, 55466302, 54700736, 60001853, 56190405, 51863113, 55323723, 57748812, 56391755, 54668364, 49433165, 44978255, 49886416, 56096594, 42327891, 46619869, 50171872, 58744161, 58226787, 51118565, 46375398, 49824872, 44328940, 51955693, 46768626, 49305971, 48362612, 54067061, 61087735, 54112504, 49845113, 53855994, 43324923, 47007997, 61910143}</t>
  </si>
  <si>
    <t>(('ops', 'internal_convert_to_tensor'), ('constant_op', '_constant_tensor_conversion_function'), ('constant_op', 'constant'))</t>
  </si>
  <si>
    <t>https://stackoverflow.com/questions/43183661</t>
  </si>
  <si>
    <t>https://stackoverflow.com/questions/48404534</t>
  </si>
  <si>
    <t>https://stackoverflow.com/questions/46375398</t>
  </si>
  <si>
    <t>https://stackoverflow.com/questions/42327891</t>
  </si>
  <si>
    <t>{63009792, 57981959, 48903689, 62488073, 48142860, 51626510, 51990034, 49370642, 50331668, 62601746, 50975255, 50317335, 55691289, 54841882, 53306907, 61751324, 60327453, 49701918, 58367519, 50825248, 55232544, 60597790, 49570334, 48054820, 64652834, 49295915, 60646444, 48648240, 46678066, 58278454, 51822134, 63968316, 47340607, 58956352, 47615041, 52139076, 49252933, 51050053, 55369289, 64875082, 56333388, 64059981, 50936396, 48347728, 49083984, 51611221, 47841879, 47765595, 51392603, 49915490, 58797155, 59223142, 50251878, 49237607, 54262380, 47834733, 60142707, 62454388, 52376692, 54743672, 53999738, 50670208, 52551296, 56133254, 58894472, 53565065, 59360907, 51387027, 55945364, 54137493, 58940568, 54707880, 61543081, 50733227, 61887659, 48447149, 60656813, 51484338, 50771636, 60733109, 56103606, 51368119, 63555253, 47960249, 61446844, 50937533, 53584580, 54908612, 48679622, 60525257, 57127626, 59427019, 49016530, 48127701, 49583830, 50925783, 52365526, 56015575, 54960120, 56463580, 64182501, 51492312, 55150828, 52917486, 48303854, 47273200, 48050927, 61737710, 55895795, 57075956, 59858677, 52720886, 55248631, 54112504, 60309753, 53855994, 47254265, 55350010, 56772852, 57851136, 47305473, 53921537, 51010312, 59620616, 51321610, 50138891, 51371276, 49200392, 54902024, 48550159, 47903504, 50317073, 58676498, 51388690, 48494356, 52595477, 59867929, 59205914, 64668956, 53828895, 53151522, 62576422, 63235880, 48764716, 48260912, 60127537, 48425267, 49487158, 61920569, 51403577, 63414587, 53662521, 62466877, 56585023, 49767233, 49894211, 59141956, 59599685, 52227910, 55672135, 55650121, 54837579, 50911052, 52598605, 50789709, 58273615, 51814224, 48385868, 51035474, 53159251, 57780053, 57561944, 59210074, 54539098, 48577372, 48461151, 57043808, 56386913, 57150305, 57844580, 64999781, 63197540, 58261348, 60930920, 48819561, 60077931, 49249646, 56307568, 52085617, 63543159, 49845113, 51110780, 59113341, 51406206, 55406464, 57421185, 51087747, 53501315, 53072772, 59823495, 50052999, 48405386, 57617294, 54839184, 53503889, 50707857, 55837588, 49573784, 61982617, 49203098, 52307356, 49093535, 53613984, 60613538, 54806437, 60600230, 52357542, 56304037, 48889769, 48852907, 48910253, 50694066, 52517298, 51400628, 51353522, 51625911, 53922231, 53328826, 65047996, 47743936, 48496579, 60390340, 49364933, 51221958, 51734983, 56307656, 52515273, 52993992, 61796296, 53003208, 52614606, 48888271, 51123667, 51139028, 51708373, 49441748, 63776727, 49338837, 52142035, 51046867, 52711895, 50026460, 52365277, 59825630, 60948958, 50171872, 53999583, 54190053, 58677736, 55647209, 55823850, 50889192, 54001128, 51955693, 49683444, 56289270, 56707063, 53644792, 59997686, 50469878, 56062971}</t>
  </si>
  <si>
    <t>https://stackoverflow.com/questions/61887659</t>
  </si>
  <si>
    <t>https://stackoverflow.com/questions/56307656</t>
  </si>
  <si>
    <t>https://stackoverflow.com/questions/60525257</t>
  </si>
  <si>
    <t>https://stackoverflow.com/questions/48405386</t>
  </si>
  <si>
    <t>{60779011, 63423501, 64666638, 59403281, 61276178, 60683795, 65005588, 55318038, 62079524, 57607717, 57448488, 62143530, 57842734, 61575728, 55884849, 65105974, 57062456, 55375416, 65081913, 63479358, 63343167, 62660163, 59073606, 56501318, 59364422, 63982154, 62586443, 59440213, 64112222, 60414562, 63315046, 64730222, 61280885, 63541379, 61102728, 63731349, 60152473, 64661665, 58002600, 63367851, 64478391, 56711354, 58311358, 59370688, 63471308, 63546062, 63240915, 61828821, 63174874, 59906786, 58902773, 61099772, 65113349, 65021701, 62575377, 60991253, 61105434, 63940891, 58180390, 58609967, 63142726, 64504134, 57748812, 61882720, 63656294, 60587885, 60614524, 63354752, 62102912, 64831876, 63419780, 62529415, 63820168, 64108943, 65160085, 60321174, 63122336, 64770484, 62102458, 61688764, 64611269, 61940176, 64003545, 64823773, 63570400, 58751457, 63549926, 62944744, 63871470}</t>
  </si>
  <si>
    <t>(('function', '_call_flat'), ('function', 'call'))</t>
  </si>
  <si>
    <t>https://stackoverflow.com/questions/65081913</t>
  </si>
  <si>
    <t>https://stackoverflow.com/questions/59073606</t>
  </si>
  <si>
    <t>https://stackoverflow.com/questions/58902773</t>
  </si>
  <si>
    <t>https://stackoverflow.com/questions/63471308</t>
  </si>
  <si>
    <t>{58744161, 60975266, 58226787, 56760868, 56190405, 56133254, 56453002, 57748812, 60799664, 56096594, 59060150, 61087735, 54112504, 56062971, 60001853, 58698942, 61910143}</t>
  </si>
  <si>
    <t>(('ops', 'internal_convert_to_tensor'), ('constant_op', '_constant_tensor_conversion_function'), ('constant_op', 'constant'), ('constant_op', '_constant_impl'), ('tensor_util', 'make_tensor_proto'))</t>
  </si>
  <si>
    <t>{64641828, 63656040, 59276713, 55962508, 61868973, 61772592, 65082559}</t>
  </si>
  <si>
    <t>(('ops', '_create_c_op'), ('ops', '_create_c_op'))</t>
  </si>
  <si>
    <t>https://stackoverflow.com/questions/63656040</t>
  </si>
  <si>
    <t>https://stackoverflow.com/questions/55962508</t>
  </si>
  <si>
    <t>https://stackoverflow.com/questions/61772592</t>
  </si>
  <si>
    <t>https://stackoverflow.com/questions/65082559</t>
  </si>
  <si>
    <t>https://stackoverflow.com/questions/59276713</t>
  </si>
  <si>
    <t>{63750400, 62890755, 64577667, 63059589, 59864710, 62268283, 58939656, 61492740, 62619918, 63923215, 60532242, 64815251, 58676498, 63194006, 64708630, 63301275, 60882081, 64401570, 65076900, 64404009, 59305514, 63673517, 61456686, 64341042, 65091635, 60112435, 61690424, 61920569, 64138041, 61994299, 60593469, 63320771, 61192645, 63372487, 58764104, 64894027, 62494412, 63368781, 64759500, 60353358, 60035792, 63139159, 65139674, 64958298, 63544668, 58971998, 63613281, 58575586, 65144547, 63274596, 62906596, 59223142, 59761890, 62704616, 64394603, 61829870, 62071283, 64516475, 61606647, 64127480, 61071227, 61910143}</t>
  </si>
  <si>
    <t>(('def_function', '__call__'), ('def_function', '_call'), ('def_function', '_initialize'))</t>
  </si>
  <si>
    <t>https://stackoverflow.com/questions/63923215</t>
  </si>
  <si>
    <t>https://stackoverflow.com/questions/61071227</t>
  </si>
  <si>
    <t>https://stackoverflow.com/questions/63274596</t>
  </si>
  <si>
    <t>{62647139}</t>
  </si>
  <si>
    <t>(('module_v2', 'load'), ('load', 'load'), ('load', 'load_internal'), ('load', '__init__'))</t>
  </si>
  <si>
    <t>https://stackoverflow.com/questions/62647139</t>
  </si>
  <si>
    <t>{44361448, 47646962, 41604686, 50295839}</t>
  </si>
  <si>
    <t>(('control_flow_ops', '_EnforceShapeInvariant'),)</t>
  </si>
  <si>
    <t>https://stackoverflow.com/questions/44361448</t>
  </si>
  <si>
    <t>https://stackoverflow.com/questions/47646962</t>
  </si>
  <si>
    <t>https://stackoverflow.com/questions/41604686</t>
  </si>
  <si>
    <t>https://stackoverflow.com/questions/50295839</t>
  </si>
  <si>
    <t>{63354752, 63750400, 62102912, 62890755, 63419780, 63541379, 64577667, 62529415, 63820168, 63423501, 64666638, 64108943, 63923215, 62575377, 62619918, 64815251, 64175246, 65160085, 65005588, 63301275, 63481755, 63122336, 65076900, 64404009, 62143530, 63673517, 63600431, 64341042, 65091635, 64770484, 65105974, 64478391, 61690424, 64138041, 62102458, 61994299, 65081913, 63320771, 64611269, 63142726, 64639175, 64152263, 63982154, 64894027, 62494412, 63368781, 64759500, 62279886, 61940176, 62586443, 63546062, 65054037, 63139159, 64178905, 63174874, 65139674, 63544668, 64823773, 64003545, 64677724, 63570400, 65161946, 65144547, 63274596, 63315046, 63549926, 62704616, 63656294, 64394603, 62071283, 64127480, 62268283}</t>
  </si>
  <si>
    <t>(('training', 'fit'), ('def_function', '__call__'), ('def_function', '_call'))</t>
  </si>
  <si>
    <t>https://stackoverflow.com/questions/65005588</t>
  </si>
  <si>
    <t>https://stackoverflow.com/questions/65076900</t>
  </si>
  <si>
    <t>https://stackoverflow.com/questions/63546062</t>
  </si>
  <si>
    <t>https://stackoverflow.com/questions/62494412</t>
  </si>
  <si>
    <t>{63354752, 62102912, 63541379, 63419780, 62529415, 63820168, 63423501, 64666638, 64108943, 62575377, 65160085, 63122336, 62143530, 64770484, 65105974, 64478391, 65081913, 62102458, 64611269, 63142726, 63982154, 62586443, 63546062, 61940176, 64003545, 63174874, 63570400, 63315046, 63549926, 63656294}</t>
  </si>
  <si>
    <t>(('training', 'fit'), ('def_function', '__call__'), ('def_function', '_call'), ('function', '__call__'), ('function', '_filtered_call'), ('function', '_call_flat'), ('function', 'call'), ('execute', 'quick_execute'))</t>
  </si>
  <si>
    <t>https://stackoverflow.com/questions/62529415</t>
  </si>
  <si>
    <t>https://stackoverflow.com/questions/65105974</t>
  </si>
  <si>
    <t>{44232898, 43990046}</t>
  </si>
  <si>
    <t>(('interfaces', 'wrapper'), ('models', 'fit_generator'), ('interfaces', 'wrapper'), ('training', 'fit_generator'), ('training', 'train_on_batch'), ('tensorflow_backend', '__call__'), ('session', 'run'), ('session', '_run'))</t>
  </si>
  <si>
    <t>https://stackoverflow.com/questions/44232898</t>
  </si>
  <si>
    <t>https://stackoverflow.com/questions/43990046</t>
  </si>
  <si>
    <t>{57981959, 48903689, 48142860, 51626510, 51990034, 49370642, 50331668, 50317335, 49701918, 49570334, 48054820, 49295915, 48648240, 46678066, 51822134, 47340607, 58956352, 47615041, 52139076, 49252933, 51050053, 50936396, 48347728, 49083984, 51611221, 47765595, 49915490, 50251878, 49237607, 47834733, 52376692, 50670208, 58894472, 51387027, 50733227, 51484338, 50771636, 51368119, 50937533, 53584580, 49016530, 49583830, 56015575, 56463580, 55150828, 52917486, 48303854, 47273200, 48050927, 47305473, 51010312, 51321610, 50138891, 51371276, 48550159, 47903504, 51388690, 48494356, 52595477, 59205914, 53828895, 48764716, 48260912, 48425267, 53662521, 49767233, 49894211, 52227910, 50911052, 52598605, 48385868, 51035474, 48577372, 48461151, 60077931, 49249646, 52085617, 51110780, 51406206, 51087747, 53501315, 53072772, 50052999, 48405386, 54839184, 50707857, 49573784, 49203098, 52307356, 49093535, 53613984, 60600230, 48889769, 48852907, 48910253, 50694066, 52517298, 51400628, 51353522, 51625911, 53328826, 47743936, 48496579, 49364933, 51221958, 51734983, 52993992, 48888271, 51123667, 49441748, 51708373, 51046867, 50026460, 50889192, 49683444, 50469878}</t>
  </si>
  <si>
    <t>(('op_def_library', '_apply_op_helper'), ('ops', 'create_op'))</t>
  </si>
  <si>
    <t>https://stackoverflow.com/questions/48347728</t>
  </si>
  <si>
    <t>https://stackoverflow.com/questions/53613984</t>
  </si>
  <si>
    <t>{61545217, 59864710, 58939656, 63820168, 58676498, 59240084, 60776980, 60143510, 63635864, 64779033, 59471003, 62299803, 64742557, 64085275, 60761888, 59873313, 64910753, 61750563, 60911907, 60775077, 62089249, 63372065, 59305514, 62872755, 60112435, 59238837, 63091894, 60202936, 61920569, 63473595, 60488764, 60593469, 60732223, 57775938, 61192645, 58745285, 65047366, 58764104, 58383691, 61359052, 60035792, 59289427, 63358166, 60634839, 62153815, 59417433, 63964890, 58971998, 58575586, 59761890, 63587813, 59223142, 61551592, 63478378, 63950443, 62252267, 61884398, 60806254, 60402033, 65151225, 64947580, 60401791}</t>
  </si>
  <si>
    <t>https://stackoverflow.com/questions/63473595</t>
  </si>
  <si>
    <t>{51494211, 53501315, 50819035}</t>
  </si>
  <si>
    <t>(('nn_ops', 'softmax_cross_entropy_with_logits_v2'),)</t>
  </si>
  <si>
    <t>https://stackoverflow.com/questions/51494211</t>
  </si>
  <si>
    <t>https://stackoverflow.com/questions/53501315</t>
  </si>
  <si>
    <t>https://stackoverflow.com/questions/50819035</t>
  </si>
  <si>
    <t>{59179076, 57011976, 56337100, 63071277, 55269907, 54849555, 56364021, 61750870, 63845434}</t>
  </si>
  <si>
    <t>(('base_layer', 'assert_input_compatibility'),)</t>
  </si>
  <si>
    <t>https://stackoverflow.com/questions/56337100</t>
  </si>
  <si>
    <t>https://stackoverflow.com/questions/61750870</t>
  </si>
  <si>
    <t>https://stackoverflow.com/questions/63071277</t>
  </si>
  <si>
    <t>https://stackoverflow.com/questions/57011976</t>
  </si>
  <si>
    <t>https://stackoverflow.com/questions/56364021</t>
  </si>
  <si>
    <t>(('copy', 'deepcopy'), ('copy', '_reconstruct'), ('copy', 'deepcopy'), ('copy', '_deepcopy_dict'), ('copy', 'deepcopy'), ('copy', '_reconstruct'))</t>
  </si>
  <si>
    <t>{47205248, 62970881, 57981959, 45355399, 50384264, 49453203, 41986583, 48285212, 41818654, 61295402, 51286963, 50771636, 49661495, 61446844, 44797757, 50937533, 50101695, 42784573, 46996670, 44809532, 54020164, 49364933, 45514055, 48749515, 48959947, 47787085, 40967761, 49620049, 45441365, 37680219, 39454685, 45164770, 44725860, 45929189, 48219112, 55647209, 43896553, 59998441, 38411113, 59997686}</t>
  </si>
  <si>
    <t>(('variable_scope', '_get_single_variable'),)</t>
  </si>
  <si>
    <t>https://stackoverflow.com/questions/37680219</t>
  </si>
  <si>
    <t>https://stackoverflow.com/questions/50771636</t>
  </si>
  <si>
    <t>https://stackoverflow.com/questions/47787085</t>
  </si>
  <si>
    <t>(('saver', '_AddSaveOps'), ('saver', 'save_op'))</t>
  </si>
  <si>
    <t>{34001922, 41618564, 45059428, 58677639, 48550159, 48260912, 34442420, 35106101, 33889366, 40012599, 43480186, 56463580, 34156639}</t>
  </si>
  <si>
    <t>(('ops', 'run'), ('ops', '_run_using_default_session'), ('session', 'run'))</t>
  </si>
  <si>
    <t>https://stackoverflow.com/questions/56463580</t>
  </si>
  <si>
    <t>https://stackoverflow.com/questions/34156639</t>
  </si>
  <si>
    <t>https://stackoverflow.com/questions/34442420</t>
  </si>
  <si>
    <t>{57617294, 54839184, 50331668, 52595477, 54137493, 55837588, 53306907, 53613984, 54806437, 52139076, 59599685, 55650121, 57780053, 57561944, 52365277, 53999583, 57043808, 56386913, 63197540, 60930920, 55823850, 53999738}</t>
  </si>
  <si>
    <t>(('ops', 'create_op'), ('ops', '__init__'), ('ops', '_create_c_op'))</t>
  </si>
  <si>
    <t>https://stackoverflow.com/questions/55837588</t>
  </si>
  <si>
    <t>https://stackoverflow.com/questions/55650121</t>
  </si>
  <si>
    <t>{64860866, 62533380, 62241930, 63554161, 61149306}</t>
  </si>
  <si>
    <t>(('response', '_error_catcher'), ('response', 'read'), ('filewrapper', 'read'), ('client', 'read'), ('client', 'readinto'), ('socket', 'readinto'), ('ssl', 'recv_into'), ('ssl', 'read'), ('base_command', '_main'))</t>
  </si>
  <si>
    <t>{49237889, 42250340, 43555365, 56122535, 43129225, 56391755, 51876460, 61606669, 42066512, 47524881, 42661424, 41434206}</t>
  </si>
  <si>
    <t>(('ops', 'name_scope'),)</t>
  </si>
  <si>
    <t>https://stackoverflow.com/questions/43555365</t>
  </si>
  <si>
    <t>https://stackoverflow.com/questions/61606669</t>
  </si>
  <si>
    <t>https://stackoverflow.com/questions/42661424</t>
  </si>
  <si>
    <t>https://stackoverflow.com/questions/41434206</t>
  </si>
  <si>
    <t>{64208355, 54994533, 59078406, 59755464, 53596521, 52901611, 59259671, 60112600, 56044273, 63390866, 54823475, 53751925, 62341749, 62282775, 63913653, 56804123}</t>
  </si>
  <si>
    <t>(('convert', 'toco_convert_impl'),)</t>
  </si>
  <si>
    <t>https://stackoverflow.com/questions/53596521</t>
  </si>
  <si>
    <t>https://stackoverflow.com/questions/60112600</t>
  </si>
  <si>
    <t>https://stackoverflow.com/questions/63913653</t>
  </si>
  <si>
    <t>https://stackoverflow.com/questions/62341749</t>
  </si>
  <si>
    <t>https://stackoverflow.com/questions/59078406</t>
  </si>
  <si>
    <t>{54419491, 50761702, 47632262, 42432618, 41389387, 39114832, 44299638, 45107068, 43168895}</t>
  </si>
  <si>
    <t>(('session', 'for_fetch'), ('session', '__init__'), ('session', 'for_fetch'))</t>
  </si>
  <si>
    <t>https://stackoverflow.com/questions/47632262</t>
  </si>
  <si>
    <t>https://stackoverflow.com/questions/45107068</t>
  </si>
  <si>
    <t>https://stackoverflow.com/questions/42432618</t>
  </si>
  <si>
    <t>https://stackoverflow.com/questions/50761702</t>
  </si>
  <si>
    <t>https://stackoverflow.com/questions/44299638</t>
  </si>
  <si>
    <t>{45920640, 51012098, 50430086, 45090440, 44024712, 50542476, 47003151, 45873424, 45864593, 52059663, 50476182, 44685975, 46621847, 49784472, 45935386, 45897627, 45735071, 43942185, 49808042, 50251435, 50257840, 49542577, 43681969, 61569587, 46869446, 44202825, 44973518, 51456594, 49081299, 44287059, 45726421, 44058327, 43819224, 43721690, 51912155, 45693922, 45341924, 58582373, 51528295, 44736360, 46146535, 49468010, 44365418, 48246631, 50648558, 44212207, 49093362, 45008373, 52124792, 53479930, 44184443, 52189567}</t>
  </si>
  <si>
    <t>(('pywrap_tensorflow_internal', 'swig_import_helper'), ('__init__', 'import_module'), ('pywrap_tensorflow', 'module'))</t>
  </si>
  <si>
    <t>https://stackoverflow.com/questions/52059663</t>
  </si>
  <si>
    <t>https://stackoverflow.com/questions/44287059</t>
  </si>
  <si>
    <t>https://stackoverflow.com/questions/53479930</t>
  </si>
  <si>
    <t>https://stackoverflow.com/questions/44212207</t>
  </si>
  <si>
    <t>{57486468, 51955693, 52517298, 61087735, 57134808, 62299803, 55735837}</t>
  </si>
  <si>
    <t>(('training', 'train_and_evaluate'), ('training', 'run'), ('training', 'run_local'), ('estimator', 'train'), ('estimator', '_train_model'), ('estimator', '_train_model_default'), ('estimator', '_call_model_fn'))</t>
  </si>
  <si>
    <t>{63923215, 60532242, 64708630, 62089249, 55734820, 64404009, 59305514, 64341042, 65091635, 60112435, 61690424, 60488764, 64894027, 63368781, 60493396, 63274596, 59223142, 63478378, 55632511, 61910143, 64577667, 63059589, 58033286, 59864710, 64815251, 63301275, 64742557, 60882081, 64401570, 65076900, 64371884, 63673517, 64292524, 62872755, 63320771, 64152263, 63372487, 62494412, 64759500, 60035792, 64178905, 65161946, 62680282, 59761890, 58575586, 65144547, 62906596, 61147366, 61829870, 61606647, 65151225, 63750400, 62890755, 54369539, 58939656, 62619918, 63653136, 58676498, 60911907, 61456686, 55585079, 61920569, 64138041, 61994299, 60593469, 60732223, 57775938, 61997378, 65047366, 58764104, 60353358, 65054037, 63139159, 59417433, 64958298, 63544668, 64677724, 58971998, 63613281, 64394603, 64654700, 61071227, 62268283, 64516475, 60497294, 60143510, 63194006, 63481755, 58644906, 63473595, 61192645, 58745285, 62250441, 65139674, 56999387, 63587813, 62704616, 62071283, 64127480}</t>
  </si>
  <si>
    <t>(('function', '_maybe_define_function'),)</t>
  </si>
  <si>
    <t>https://stackoverflow.com/questions/55632511</t>
  </si>
  <si>
    <t>{63543159, 55248631}</t>
  </si>
  <si>
    <t>(('tfutil', 'run'),)</t>
  </si>
  <si>
    <t>{44658819, 51010312, 38462666, 51626510, 43768498, 43089598, 50329855}</t>
  </si>
  <si>
    <t>(('app', 'run'), ('session', 'run'), ('session', '_run'), ('session', '_do_run'), ('session', '_do_call'))</t>
  </si>
  <si>
    <t>https://stackoverflow.com/questions/51010312</t>
  </si>
  <si>
    <t>https://stackoverflow.com/questions/51626510</t>
  </si>
  <si>
    <t>https://stackoverflow.com/questions/50329855</t>
  </si>
  <si>
    <t>https://stackoverflow.com/questions/38462666</t>
  </si>
  <si>
    <t>{61332608, 61137954, 63418534, 63464487, 61710061, 59920461, 59847919, 62787056, 62332685, 64707539, 60497173, 59711670, 62872507, 60946205, 57985406, 58143135}</t>
  </si>
  <si>
    <t>(('__init__', 'module'), ('__init__', 'module'), ('conv_utils', 'module'), ('__init__', 'module'), ('load_backend', 'module'), ('tensorflow_backend', 'module'))</t>
  </si>
  <si>
    <t>https://stackoverflow.com/questions/61710061</t>
  </si>
  <si>
    <t>https://stackoverflow.com/questions/62787056</t>
  </si>
  <si>
    <t>https://stackoverflow.com/questions/57985406</t>
  </si>
  <si>
    <t>https://stackoverflow.com/questions/62872507</t>
  </si>
  <si>
    <t>https://stackoverflow.com/questions/63418534</t>
  </si>
  <si>
    <t>{64652834, 55734820, 63653136, 65065107, 61606647, 65151225, 64085275, 64947580, 55585079}</t>
  </si>
  <si>
    <t>(('api', '_call_unconverted'),)</t>
  </si>
  <si>
    <t>https://stackoverflow.com/questions/63653136</t>
  </si>
  <si>
    <t>https://stackoverflow.com/questions/65065107</t>
  </si>
  <si>
    <t>https://stackoverflow.com/questions/64085275</t>
  </si>
  <si>
    <t>https://github.com/tensorflow/tensorflow/blob/f7bd96e6d866a22f020bfade79ca1f14b76724bb/tensorflow/python/autograph/impl/api.py#L449</t>
  </si>
  <si>
    <t>{61332608, 56271619, 63860741, 55077129, 55833353, 52218258, 52248467, 60497173, 57406870, 60946205, 61137954, 59120804, 55313828, 63464487, 57156410, 57051067, 51311420, 43682108, 62872507, 44496325, 46869446, 58513607, 59920461, 64707539, 53729113, 61710061, 59847919, 53142006, 46838902, 41218937, 57042429, 48428415}</t>
  </si>
  <si>
    <t>(('tensorflow_backend', 'module'), ('__init__', 'module'), ('__init__', 'module'))</t>
  </si>
  <si>
    <t>https://stackoverflow.com/questions/41218937</t>
  </si>
  <si>
    <t>https://stackoverflow.com/questions/59920461</t>
  </si>
  <si>
    <t>{60044577, 63649509, 61063190}</t>
  </si>
  <si>
    <t>(('autoreload', 'filename_and_mtime'), ('__init__', '__getattr__'), ('__init__', '_load'), ('__init__', 'import_module'))</t>
  </si>
  <si>
    <t>https://stackoverflow.com/questions/63649509</t>
  </si>
  <si>
    <t>{60490084, 60667310, 51268504, 62675898, 58858077}</t>
  </si>
  <si>
    <t>(('training', 'predict'), ('training_arrays', 'predict_loop'), ('backend', '__call__'), ('session', '__call__'), ('errors_impl', '__exit__'))</t>
  </si>
  <si>
    <t>https://stackoverflow.com/questions/60490084</t>
  </si>
  <si>
    <t>https://stackoverflow.com/questions/60667310</t>
  </si>
  <si>
    <t>https://stackoverflow.com/questions/51268504</t>
  </si>
  <si>
    <t>{59685659, 62647139, 64273829, 62770686, 60060152, 64270728, 63235880, 56535020, 64759372, 61193360, 59966003, 64091029, 63966872, 61292187, 62413757, 60434430, 62986399}</t>
  </si>
  <si>
    <t>(('load', 'load'),)</t>
  </si>
  <si>
    <t>https://stackoverflow.com/questions/60060152</t>
  </si>
  <si>
    <t>https://stackoverflow.com/questions/62413757</t>
  </si>
  <si>
    <t>https://stackoverflow.com/questions/56535020</t>
  </si>
  <si>
    <t>https://stackoverflow.com/questions/63966872</t>
  </si>
  <si>
    <t>https://stackoverflow.com/questions/64273829</t>
  </si>
  <si>
    <t>{39491586, 52822022, 63012878, 63299603, 44404757, 40474645, 50317335, 45930517, 58189854, 54419491, 50006011, 45424685, 53688367, 48648240, 46678066, 42223668, 39309367, 57632831, 46161997, 39114832, 47609938, 47765595, 39544926, 50251878, 40642663, 55904359, 38080620, 49379448, 48904313, 51247229, 49057918, 46526589, 37267584, 44658819, 41840772, 40956040, 45340817, 55945364, 50190486, 50366626, 50733227, 40143019, 41988267, 64659630, 43909296, 41236657, 56094899, 42092727, 38838456, 51368119, 43057341, 51372223, 44232898, 39952592, 41414867, 42832083, 52365526, 53364952, 56463580, 44435677, 43245794, 59998441, 59492586, 55150828, 57075956, 50329855, 44873984, 49672457, 47907083, 48550159, 49416470, 62847255, 45660439, 44181783, 57829658, 59205914, 43272477, 53465376, 43647264, 48986403, 43010339, 55572782, 60127537, 48425267, 42307908, 43557190, 59140429, 49500495, 37728597, 58841436, 54614365, 44992860, 47040860, 64999781, 43084137, 58059119, 51087747, 46344583, 58677639, 44274062, 47047057, 45513114, 40722842, 43061664, 52357542, 44306860, 45500844, 45023664, 58493361, 52517298, 41294258, 43231667, 62075321, 46143932, 45732286, 58108351, 51734983, 48888271, 57846223, 41568721, 51046867, 37568980, 36884947, 46326238, 41374175, 57192931, 46780917, 45974009, 63590912, 48142860, 51626510, 62601746, 47086101, 54841882, 38306330, 57950746, 43817501, 41818654, 39674394, 49437216, 48054820, 39887397, 39076388, 49295915, 57715248, 51583539, 47315508, 46688822, 58278454, 51919417, 57676349, 45421121, 50876996, 44651078, 64875082, 63984206, 48347728, 55237206, 53957213, 47665774, 57999985, 44022387, 49959545, 60615290, 40823419, 38881918, 55097990, 50776712, 59736714, 51387027, 56662677, 42463896, 51872412, 44894883, 43983528, 39129773, 50090673, 43768498, 56103606, 40362680, 41138873, 61446844, 49476287, 40659648, 53584580, 57270982, 60525257, 48788169, 57127626, 46328532, 44221142, 60336856, 49117914, 41990876, 62591720, 49756909, 61737710, 48050927, 40651509, 55350010, 43324156, 56437502, 46990079, 47305473, 49554177, 56931078, 51010312, 51321610, 47299339, 42838796, 63191821, 53607181, 59570956, 47903504, 44763935, 42488615, 47072050, 63677234, 50737973, 40012599, 46164791, 53662521, 62466877, 56585023, 49894211, 46353219, 55221065, 51872592, 57406294, 47735638, 54539098, 64979808, 57150305, 57844580, 39682918, 45292391, 63234932, 48157558, 38243194, 51110780, 53072772, 42814341, 54483849, 38173580, 38110096, 55085971, 57650068, 40209302, 52306842, 35529626, 44196766, 49093535, 60613538, 41616292, 53730221, 43989934, 49439665, 46525371, 47743936, 45142977, 43875270, 53003208, 44067788, 41413582, 55456719, 40948687, 50080721, 57357266, 54852561, 49441748, 48159706, 64347099, 36666331, 45966301, 43025382, 55647209, 49683444, 46851060, 45282297, 44876793, 61586429, 57193474, 40639491, 46105606, 57981959, 59790342, 44346384, 44581910, 57293848, 63570972, 49701918, 43990046, 48133160, 45354025, 62932014, 58551343, 43631662, 41397297, 49630269, 41442366, 47340607, 40592448, 43435077, 56333388, 39435341, 51870801, 49777762, 58797155, 38765676, 53869681, 60142707, 52376692, 39275641, 43168895, 61076608, 49030273, 41618564, 45098117, 44618887, 44426379, 52747405, 40443024, 60726421, 45986970, 50549920, 37762210, 60656813, 47678647, 50744505, 52522171, 42822844, 48725179, 46996670, 43158719, 48997571, 57420998, 48186569, 38462666, 44213450, 57509069, 40733905, 38601938, 51377371, 48401628, 48088283, 39947484, 45061344, 54627554, 58639588, 52917486, 47273200, 44186886, 59620616, 45841690, 48495899, 64668956, 40955168, 49743142, 49915179, 40854831, 46023984, 43232566, 54865209, 58189116, 36631868, 41073989, 42450246, 55672135, 41389387, 50789709, 62315856, 51035474, 53159251, 51631447, 48461151, 37981536, 54461795, 45059428, 38563173, 47949159, 44174697, 49249646, 48528752, 44299638, 48442743, 44354940, 48012669, 57421185, 53501315, 45694344, 50742686, 49272228, 45047205, 44762532, 49372585, 42771882, 44414381, 43748788, 58305973, 42798518, 39130553, 62797243, 65047996, 46222782, 61824447, 44377546, 51123667, 38028762, 46278107, 58535392, 40943077, 57206247, 58783223, 37252600, 58938886, 47056391, 46794257, 49370642, 43546136, 42315289, 42438170, 59653659, 58367519, 64652834, 56137254, 58752552, 49864234, 40719919, 40328751, 51822134, 44039735, 52309568, 51424835, 51050053, 51861062, 55369289, 41526858, 37754446, 40967761, 58189394, 51611221, 47918681, 42987099, 60859998, 46026337, 49915490, 44725860, 49237607, 47834733, 54431357, 52551296, 53565065, 43701902, 61165201, 47644306, 57036446, 54259359, 46479008, 57149091, 47115946, 45043377, 45747890, 46180019, 50937533, 43089598, 55277252, 42260167, 44668617, 41121485, 55772880, 49016530, 49583830, 40699607, 47163097, 58529504, 55181024, 49858283, 64032493, 47001326, 52143856, 55248631, 53249807, 42317586, 53151522, 64216867, 62576422, 39022374, 63235880, 44343081, 48764716, 42542893, 48260912, 61525816, 40372026, 62474043, 49856320, 47257408, 52227910, 43493193, 56876874, 50911052, 52598605, 47464272, 41789267, 59735903, 43698016, 63272801, 37117798, 40429417, 60987242, 60077931, 46694252, 36390767, 47441775, 54998898, 43108211, 63543159, 45107068, 47632262, 50052999, 48869256, 45756297, 50098065, 63147926, 49573784, 54806425, 49203098, 46677926, 50479021, 45905837, 47257518, 37027762, 50694066, 51400628, 51625911, 47191992, 51658685, 49031102, 49627073, 48496579, 41992132, 49364933, 56307656, 52993992, 44890067, 38283220, 37611479, 50761702, 45598697, 42741738, 41840619, 42618861, 56791030, 45811707}</t>
  </si>
  <si>
    <t>(('session', '_run'),)</t>
  </si>
  <si>
    <t>https://stackoverflow.com/questions/49016530</t>
  </si>
  <si>
    <t>https://stackoverflow.com/questions/55277252</t>
  </si>
  <si>
    <t>https://stackoverflow.com/questions/56103606</t>
  </si>
  <si>
    <t>{44873984, 45399041, 61404032, 55683841, 54284165, 51110780, 64753035, 61286412, 61077516, 44274062, 48333200, 47644306, 58113043, 49370642, 64290715, 64668956, 63318685, 43990046, 62986399, 56804123, 54814113, 46118952, 60268459, 60014636, 59681453, 49844272, 65018547, 42223668, 52228023, 43358264, 53499321, 59147705, 64463291, 58485567, 51374273, 60934854, 62727751, 59755464, 54271943, 64875082, 40948687, 44890067, 47735638, 40186711, 56015575, 41990876, 45227229, 44435677, 41374175, 61644641, 51794914, 62295138, 45059428, 37117798, 43084137, 44174697, 42741738, 48157558, 50269943, 61071227, 43324156, 58771839}</t>
  </si>
  <si>
    <t>(('__main__', 'module'),)</t>
  </si>
  <si>
    <t>https://stackoverflow.com/questions/43358264</t>
  </si>
  <si>
    <t>https://stackoverflow.com/questions/61644641</t>
  </si>
  <si>
    <t>{63009792, 62970881, 61165443, 61316741, 61640966, 56133254, 56453002, 60048397, 54947733, 65055254, 59353119, 64363296, 64978209, 60975266, 56760868, 63169445, 63106341, 60799664, 58868272, 60079541, 64988725, 59060150, 58636087, 56931005, 58698942, 63377981, 60001853, 56190405, 56391755, 57748812, 54955595, 62446159, 60378450, 56096594, 59672402, 63291221, 64464603, 64105822, 61910143, 64493664, 58744161, 58226787, 63873767, 61632744, 62055656, 59336042, 63138030, 59057775, 63834483, 63532661, 63914485, 61087735, 54112504, 63971321, 56062971, 64573695}</t>
  </si>
  <si>
    <t>(('constant_op', '_constant_impl'),)</t>
  </si>
  <si>
    <t>https://stackoverflow.com/questions/65055254</t>
  </si>
  <si>
    <t>https://stackoverflow.com/questions/63532661</t>
  </si>
  <si>
    <t>https://stackoverflow.com/questions/64363296</t>
  </si>
  <si>
    <t>https://stackoverflow.com/questions/59336042</t>
  </si>
  <si>
    <t>{63509763, 61384073, 65051147, 61685773, 62425358, 63341584, 60143510, 60572568, 62089249, 64978209, 61459747, 62913700, 63169445, 65087269, 63826471, 62605992, 65018547, 64988725, 64123445, 58636087, 62694716, 62446159, 60378450, 62744659, 62612696, 64118620, 61665501, 64105822, 58605279, 64493664, 64764131, 63587813, 64608870, 62055656, 63769069, 63769455, 63834483, 63564532, 63914485, 61420020, 65151225, 61348222}</t>
  </si>
  <si>
    <t>(('data_adapter', '__init__'),)</t>
  </si>
  <si>
    <t>https://stackoverflow.com/questions/64493664</t>
  </si>
  <si>
    <t>https://stackoverflow.com/questions/62913700</t>
  </si>
  <si>
    <t>https://stackoverflow.com/questions/64118620</t>
  </si>
  <si>
    <t>https://stackoverflow.com/questions/60378450</t>
  </si>
  <si>
    <t>{45399041, 46054918, 62488073, 61286412, 61077516, 49370642, 58113043, 49701918, 43990046, 62425127, 46118952, 49864234, 43631662, 49844272, 42223668, 58278454, 51822134, 43358264, 65072191, 51424835, 62727751, 64875082, 64059981, 59879508, 51611221, 62295138, 49777762, 61815908, 51674213, 60892777, 47834733, 57592430, 49357424, 52376692, 53082740, 52551296, 53565065, 47644306, 55945364, 44122261, 58940568, 63318685, 57036446, 62986399, 59681453, 65018547, 47678647, 49476287, 51374273, 53584580, 60934854, 57127626, 59427019, 49016530, 56015575, 41990876, 45227229, 44435677, 50369758, 59998441, 52917486, 61737710, 47273200, 52732145, 55895795, 57075956, 50269943, 43324156, 44873984, 45382917, 52314376, 60062997, 59867929, 64668956, 64216867, 63235880, 56585023, 58485567, 47257408, 61389632, 52227910, 55672135, 50911052, 51872592, 47735638, 40186711, 48461151, 61644641, 56386913, 45059428, 64999781, 37117798, 43084137, 44174697, 49053033, 46694252, 54998898, 48157558, 61071227, 51110780, 58771839, 61404032, 54284165, 58884999, 64753035, 44274062, 48333200, 51456408, 46875546, 54814113, 45047205, 56304037, 49372585, 60268459, 52517298, 51625911, 52228023, 53499321, 64463291, 48051644, 58162110, 49031102, 52534212, 51734983, 52993992, 54271943, 53003208, 48891854, 40948687, 50499536, 51123667, 44890067, 51046867, 41374175, 64553952, 42741738, 49683444, 50469878, 46883327}</t>
  </si>
  <si>
    <t>https://stackoverflow.com/questions/53499321</t>
  </si>
  <si>
    <t>https://stackoverflow.com/questions/59681453</t>
  </si>
  <si>
    <t>{62344514, 62205174, 63656294}</t>
  </si>
  <si>
    <t>(('base_tuner', 'search'),)</t>
  </si>
  <si>
    <t>https://stackoverflow.com/questions/62344514</t>
  </si>
  <si>
    <t>https://stackoverflow.com/questions/62205174</t>
  </si>
  <si>
    <t>{45399041, 34001922, 46054918, 62488073, 61286412, 61077516, 49370642, 58113043, 56215065, 49701918, 43990046, 62425127, 46118952, 49864234, 60014636, 43631662, 49844272, 42223668, 58278454, 51822134, 43358264, 65072191, 51424835, 62727751, 64875082, 64059981, 59879508, 51611221, 62295138, 49777762, 61815908, 51674213, 60892777, 47834733, 57592430, 49357424, 52376692, 53082740, 52551296, 61316741, 53565065, 47644306, 55945364, 44122261, 58940568, 63318685, 57036446, 62986399, 59681453, 65018547, 47678647, 49476287, 51374273, 53584580, 60934854, 57127626, 59427019, 49016530, 56015575, 41990876, 45227229, 44435677, 50369758, 59998441, 52917486, 55564014, 47273200, 61737710, 52732145, 55895795, 57075956, 50269943, 43324156, 44873984, 45382917, 55049479, 52314376, 60062997, 59867929, 56804123, 64668956, 64216867, 63235880, 56585023, 58485567, 47257408, 61389632, 52227910, 55672135, 50911052, 51872592, 47735638, 40186711, 48461151, 61644641, 56386913, 39890785, 45059428, 64999781, 37117798, 43084137, 44174697, 49053033, 46694252, 54998898, 48157558, 61071227, 51110780, 58771839, 61404032, 54284165, 64047493, 58884999, 64753035, 44274062, 48333200, 55837588, 51456408, 46875546, 54814113, 45047205, 51786661, 56304037, 49372585, 60268459, 52517298, 51950002, 51625911, 52228023, 53499321, 59147705, 64463291, 48051644, 49031102, 58162110, 52534212, 51734983, 59755464, 52993992, 54271943, 53003208, 48891854, 40948687, 50499536, 51123667, 44890067, 61462485, 51046867, 41374175, 64553952, 54001128, 42741738, 49683444, 50469878, 46883327}</t>
  </si>
  <si>
    <t>https://stackoverflow.com/questions/53082740</t>
  </si>
  <si>
    <t>https://stackoverflow.com/questions/58940568</t>
  </si>
  <si>
    <t>https://stackoverflow.com/questions/43084137</t>
  </si>
  <si>
    <t>{39902596, 55049479, 45756297, 49672457, 47907083, 50341647, 52082959, 60726421, 50190486, 57378455, 56662677, 61751324, 45992351, 50549920, 48298787, 43136293, 48133160, 48272426, 47115946, 53421233, 63677234, 51269683, 54853427, 55762484, 54054193, 54865209, 53708351, 53108547, 44651078, 63859912, 59935050, 57509069, 54852561, 51557972, 53364952, 51377371, 54614365, 62857315, 54552681, 59492586, 61472241, 53869681, 44022387, 56177780, 58783223, 46839291, 45107068, 46883327}</t>
  </si>
  <si>
    <t>(('ops', '_as_graph_element_locked'),)</t>
  </si>
  <si>
    <t>https://stackoverflow.com/questions/57378455</t>
  </si>
  <si>
    <t>https://stackoverflow.com/questions/63859912</t>
  </si>
  <si>
    <t>https://stackoverflow.com/questions/46839291</t>
  </si>
  <si>
    <t>https://stackoverflow.com/questions/54865209</t>
  </si>
  <si>
    <t>{59832388, 44933545, 52690283, 57227757, 60255470, 55650766, 63654489, 59081201, 60940243, 57475348, 60483509, 44801494, 57907321, 55435899, 53413756}</t>
  </si>
  <si>
    <t>(('client', '_send_request'), ('client', 'endheaders'))</t>
  </si>
  <si>
    <t>https://stackoverflow.com/questions/55435899</t>
  </si>
  <si>
    <t>{57310339, 48939523, 54902024, 63012878, 43061664, 55572782, 57715248, 52517298, 62075321, 53662521, 62466877, 47340607, 57420998, 62315856, 55883985, 40240343, 49763672, 39814364, 50251878, 40386921, 49249646, 50403439, 44876793, 55350010, 51247229}</t>
  </si>
  <si>
    <t>(('monitored_session', 'run'),)</t>
  </si>
  <si>
    <t>{50035713, 59790342, 59751431, 53626504, 51729290, 54462351, 57950746, 62986399, 59798817, 47229096, 56968108, 56779949, 60615290, 50817851, 49031102, 58162110, 60859329, 55163846, 51861062, 51586758, 59053918, 55362917, 51245800, 52143856, 54998898, 59279738}</t>
  </si>
  <si>
    <t>(('deprecation', 'new_func'), ('importer', 'import_graph_def'))</t>
  </si>
  <si>
    <t>https://stackoverflow.com/questions/49031102</t>
  </si>
  <si>
    <t>https://stackoverflow.com/questions/51245800</t>
  </si>
  <si>
    <t>https://android.googlesource.com/platform/external/tensorflow/+/a17c23f99c540362cc50d9f1e04365704d3514e5/tensorflow/python/framework/importer.py</t>
  </si>
  <si>
    <t>{47205248, 62970881, 57981959, 45355399, 50384264, 49453203, 41986583, 48285212, 41818654, 61295402, 51286963, 50771636, 49661495, 61446844, 44797757, 50937533, 50101695, 42784573, 46996670, 44809532, 54020164, 49364933, 36218823, 48749515, 48959947, 47787085, 40967761, 49620049, 45441365, 37680219, 39454685, 45164770, 44725860, 45929189, 46637670, 48219112, 55647209, 43896553, 59998441, 38411113, 59997686}</t>
  </si>
  <si>
    <t>(('variable_scope', 'get_variable'), ('variable_scope', 'get_variable'), ('variable_scope', 'get_variable'))</t>
  </si>
  <si>
    <t>https://stackoverflow.com/questions/36218823</t>
  </si>
  <si>
    <t>{50562311, 52080424, 49892136, 42224655, 60155356, 54277150}</t>
  </si>
  <si>
    <t>https://stackoverflow.com/questions/52080424</t>
  </si>
  <si>
    <t>https://stackoverflow.com/questions/42224655</t>
  </si>
  <si>
    <t>https://stackoverflow.com/questions/54277150</t>
  </si>
  <si>
    <t>{60448067, 44973518, 42270132, 50476182, 45266845}</t>
  </si>
  <si>
    <t>(('pydev_import_hook', 'do_import'), ('__init__', 'module'), ('pydev_import_hook', 'do_import'))</t>
  </si>
  <si>
    <t>https://stackoverflow.com/questions/45266845</t>
  </si>
  <si>
    <t>{62089249, 63587813, 65047366, 63473595, 53563976, 63478378, 60104249, 62872755, 51139028, 60143510, 65151225, 56999387, 64742557, 54024958, 55632511}</t>
  </si>
  <si>
    <t>(('dataset_ops', 'map'), ('dataset_ops', '__init__'), ('dataset_ops', '__init__'))</t>
  </si>
  <si>
    <t>https://stackoverflow.com/questions/65047366</t>
  </si>
  <si>
    <t>https://stackoverflow.com/questions/62872755</t>
  </si>
  <si>
    <t>https://stackoverflow.com/questions/54024958</t>
  </si>
  <si>
    <t>{61458947, 52736517, 54842893, 55786512, 54898718, 58917918, 53022752, 59384360, 64839721, 52577355, 61775956, 62117976, 59437658, 60023907, 51254382, 57516662, 53173884, 60044421, 60264581, 62388362, 59561111, 53131429, 53171885, 60765376, 59571395, 59087054, 51544271, 64520917, 59761890, 55945956, 60653297, 65004274, 56895221, 55645953, 61753091, 56939275, 62746381, 54634771, 62236436, 53367063, 61773597, 60482845, 63312674, 53492018, 62048059, 54858049, 60985161, 52543817, 59784018, 61641048, 63669084, 58343266, 51982179, 54945641, 52440940, 52620141, 62017903, 59656559, 60665202, 60550005, 56606583, 56034172, 51549056, 58063749, 53289863, 51502983, 58582933, 53643164, 64777118, 55127970, 62764450, 54788005, 62862765, 54433198, 52493231, 51925937, 58963889, 59398598, 63636427, 60763595, 52945355, 64377296, 60880868, 65115109, 55930341, 59521001, 55882731, 61754862, 61070325, 53839351, 62935548, 52892159}</t>
  </si>
  <si>
    <t>(('training_utils', 'standardize_input_data'),)</t>
  </si>
  <si>
    <t>https://stackoverflow.com/questions/60665202</t>
  </si>
  <si>
    <t>https://stackoverflow.com/questions/62935548</t>
  </si>
  <si>
    <t>https://stackoverflow.com/questions/63669084</t>
  </si>
  <si>
    <t>{44873984, 45399041, 61404032, 54284165, 51110780, 64753035, 61286412, 61077516, 44274062, 48333200, 47644306, 58113043, 49370642, 64668956, 63318685, 43990046, 62986399, 54814113, 46118952, 60268459, 59681453, 49844272, 65018547, 42223668, 52228023, 43358264, 53499321, 58485567, 51374273, 60934854, 62727751, 54271943, 64875082, 40948687, 44890067, 47735638, 40186711, 56015575, 41990876, 45227229, 44435677, 41374175, 61644641, 62295138, 45059428, 37117798, 43084137, 44174697, 42741738, 48157558, 50269943, 61071227, 43324156, 58771839}</t>
  </si>
  <si>
    <t>https://stackoverflow.com/questions/48333200</t>
  </si>
  <si>
    <t>https://stackoverflow.com/questions/60934854</t>
  </si>
  <si>
    <t>https://stackoverflow.com/questions/58113043</t>
  </si>
  <si>
    <t>{47266305, 51012098, 51996163, 42299394, 63860741, 38639110, 40224267, 37120523, 36807691, 50260495, 43162639, 50361361, 62679567, 64296467, 52059663, 55139349, 47255063, 50586649, 48022041, 59114521, 61992985, 38447137, 59761699, 47943207, 63464487, 49816616, 51204138, 45964839, 57537065, 49007149, 58751019, 56477744, 61569587, 40647226, 62472764, 62145084, 49636412, 49899581, 48075842, 38710339, 57002050, 52761157, 56093768, 44993098, 57337931, 54303308, 48737869, 59920461, 55205966, 44287059, 44064344, 54259288, 49073754, 53509213, 50518622, 50379359, 48600160, 57673826, 62483557, 49040998, 51528295, 55869031, 42570344, 49468010, 41061994, 56311402, 60637290, 44365418, 50390640, 36665460, 44863095, 52124792, 51121273, 54442106, 62745723, 55770234, 54934138, 53462143, 63376512, 50772096, 57207936, 62700675, 55460484, 52953219, 50430086, 45090440, 57696905, 52604040, 61502603, 40225932, 61991563, 49093774, 41746576, 45864593, 54665872, 46621847, 44685975, 40105625, 49784472, 60472986, 57875101, 45735071, 49446047, 54508708, 42678439, 49808042, 50251435, 63708332, 60144301, 54861998, 63063727, 57915055, 43681969, 46230191, 47357618, 60904644, 38790852, 42150087, 58513607, 60749006, 39196882, 51337939, 62376660, 48477909, 57841364, 44058327, 43819224, 62725844, 50554074, 53299410, 45716700, 38534364, 55672542, 61933792, 61169380, 45341924, 44989160, 61710061, 55564014, 43367663, 65048304, 57816305, 49093362, 52544754, 41415926, 57780983, 44289277, 40766718, 62294271, 49115391, 48739074, 56271619, 52412165, 48290565, 55833353, 40034570, 56002315, 46779659, 54075663, 45873424, 63473428, 60497173, 51223320, 45935386, 48483612, 48135452, 49503518, 52337439, 60946205, 47074590, 52229410, 49274151, 43942185, 43700528, 45702962, 62898484, 62311222, 51344694, 56415547, 51311420, 43682108, 51042626, 52828484, 46491974, 59584838, 37999944, 55549257, 49975629, 52356431, 57133906, 37593427, 48553812, 50839892, 54064982, 56591186, 38299480, 48479571, 44739928, 49781077, 48060769, 56424803, 58582373, 50334054, 44736360, 40961902, 45275507, 38150003, 55521652, 44184443, 48428415, 45920640, 52189567, 55912838, 44024712, 54749065, 55389064, 50542476, 55229836, 41008524, 53812109, 44453264, 61121937, 52218258, 56410003, 52248467, 43766679, 42756503, 45897627, 43356578, 47361956, 43944871, 45461927, 53562793, 55200171, 43814315, 53596076, 49542577, 61926834, 60375985, 55071668, 56681399, 47982521, 48934848, 51451842, 41988036, 44496325, 46869446, 45393352, 48885193, 42746827, 63025100, 44049869, 38644175, 42398672, 56523728, 57334227, 49081299, 53620181, 49726936, 41065945, 43721690, 51912155, 54566365, 40500194, 45693922, 62482404, 46146535, 36862951, 60873706, 48984042, 50648558, 44212207, 42284528, 48480238, 52359157, 45008373, 38579190, 47652345, 53479930, 57042429, 56237566, 39956991}</t>
  </si>
  <si>
    <t>(('__init__', 'module'), ('__init__', 'module'), ('pywrap_tensorflow', 'module'))</t>
  </si>
  <si>
    <t>https://stackoverflow.com/questions/62745723</t>
  </si>
  <si>
    <t>https://stackoverflow.com/questions/53596076</t>
  </si>
  <si>
    <t>https://stackoverflow.com/questions/40225932</t>
  </si>
  <si>
    <t>{55645953, 55127970, 60264581, 52543817, 59087054, 64377296, 59784018, 53492018, 60550005, 56034172, 61773597}</t>
  </si>
  <si>
    <t>(('training', 'train_on_batch'), ('training', '_standardize_user_data'), ('training_utils', 'standardize_input_data'))</t>
  </si>
  <si>
    <t>https://stackoverflow.com/questions/53492018</t>
  </si>
  <si>
    <t>https://stackoverflow.com/questions/61773597</t>
  </si>
  <si>
    <t>https://stackoverflow.com/questions/64377296</t>
  </si>
  <si>
    <t>{47266305, 63860741, 50260495, 62679567, 64296467, 59042324, 55139349, 61063190, 47255063, 50586649, 59114521, 60597787, 59757089, 59673125, 47943207, 63464487, 45964839, 57537065, 58751019, 49007149, 63736368, 56477744, 62472764, 61584446, 57002050, 52761157, 56093768, 57337931, 54303308, 55205966, 54259288, 49073754, 60871774, 48600160, 61007457, 62295138, 50977379, 62483557, 49040998, 55869031, 59501673, 56311402, 60637290, 61774445, 44863095, 51121273, 55770234, 62745723, 54934138, 53462143, 63376512, 61332608, 61013120, 62700675, 55460484, 52953219, 63070852, 52604040, 57696905, 61991563, 54665872, 57875101, 49446047, 54508708, 63708332, 59681453, 54861998, 63063727, 46230191, 60711103, 58513607, 53299410, 62376660, 57841364, 62725844, 60884699, 59919582, 61933792, 61169380, 61463273, 64194283, 61710061, 61071085, 59847919, 55564014, 52544754, 59593972, 57780983, 44289277, 62294271, 56271619, 52412165, 55833353, 56002315, 46779659, 63473428, 62013721, 48483612, 48135452, 60946205, 60044577, 60182306, 62428455, 62898484, 60399413, 62311222, 56415547, 51311420, 61214015, 59995456, 59372863, 59584838, 55549257, 57133906, 61172051, 48553812, 48479571, 54064982, 49781077, 60983141, 45275507, 55521652, 48428415, 55912838, 55389064, 54749065, 61648779, 55229836, 53812109, 44453264, 56410003, 60395932, 51471264, 47361956, 62308262, 43944871, 53562793, 55200171, 53596076, 61926834, 55071668, 61308343, 56681399, 48885193, 63025100, 57334227, 53620181, 49726936, 62991842, 44712420, 60873706, 48480238, 61086705, 47652345, 57042429, 60694015}</t>
  </si>
  <si>
    <t>(('__init__', 'module'), ('pywrap_tensorflow', 'module'), ('pywrap_tensorflow', 'module'), ('pywrap_tensorflow_internal', 'module'), ('pywrap_tensorflow_internal', 'swig_import_helper'), ('imp', 'load_module'))</t>
  </si>
  <si>
    <t>https://stackoverflow.com/questions/54064982</t>
  </si>
  <si>
    <t>{64965379, 64233606, 63767055, 43162639, 64542483, 64515995, 45702962, 63432375, 63767102, 63996864, 64944065, 63276104, 65055947, 63177804, 64707539, 64691806, 64554852, 63816038, 64411513, 64376058}</t>
  </si>
  <si>
    <t>(('pywrap_tensorflow', 'module'), ('__init__', 'module'))</t>
  </si>
  <si>
    <t>https://stackoverflow.com/questions/64411513</t>
  </si>
  <si>
    <t>https://stackoverflow.com/questions/64515995</t>
  </si>
  <si>
    <t>{51223936, 56996864, 51819521, 59203601, 57937938, 53965588, 56569755, 56934307, 64166694, 59333544, 54278698, 53921581, 53753776, 53456689, 58123825, 54049460, 57948726, 55881784, 51578810, 57666618, 55210684, 57012673, 53507266, 53479623, 60073800, 57409101, 54015059, 63317589, 53950430, 54430310, 55731309, 57592430, 54278894, 55773040, 51662840, 56667900, 53051519}</t>
  </si>
  <si>
    <t>(('tensorflow_backend', '_call'), ('session', '__call__'))</t>
  </si>
  <si>
    <t>https://stackoverflow.com/questions/59333544</t>
  </si>
  <si>
    <t>https://stackoverflow.com/questions/53921581</t>
  </si>
  <si>
    <t>https://stackoverflow.com/questions/57409101</t>
  </si>
  <si>
    <t>https://stackoverflow.com/questions/53507266</t>
  </si>
  <si>
    <t>{59035523, 56792262, 64166694, 59571944, 55621653, 62675898}</t>
  </si>
  <si>
    <t>(('interfaces', 'wrapper'), ('training', 'fit_generator'), ('training_generator', 'fit_generator'), ('data_utils', 'get'), ('six', 'reraise'), ('data_utils', 'get'), ('pool', 'get'), ('pool', 'worker'), ('data_utils', 'next_sample'))</t>
  </si>
  <si>
    <t>https://stackoverflow.com/questions/59035523</t>
  </si>
  <si>
    <t>{45408000, 42299394, 38639110, 40034570, 40224267, 41008524, 37120523, 36807691, 41746576, 42756503, 39908504, 40105625, 48148507, 38447137, 43356578, 46118952, 42273323, 57915055, 44686256, 56285626, 40647226, 49636412, 51451842, 38710339, 41988036, 38790852, 42150087, 37999944, 42746827, 42925516, 44049869, 38644175, 42398672, 39196882, 37593427, 44064344, 38299480, 41065945, 38534364, 53509213, 42753762, 40500194, 36862951, 44989160, 42570344, 41061994, 40961902, 43367663, 42284528, 63105263, 38150003, 43113076, 36665460, 41415926, 38579190, 46838902, 43085180, 40766718, 39956991}</t>
  </si>
  <si>
    <t>(('__init__', 'module'), ('pywrap_tensorflow', 'module'), ('pywrap_tensorflow', 'swig_import_helper'))</t>
  </si>
  <si>
    <t>https://stackoverflow.com/questions/42756503</t>
  </si>
  <si>
    <t>https://stackoverflow.com/questions/42925516</t>
  </si>
  <si>
    <t>https://stackoverflow.com/questions/63105263</t>
  </si>
  <si>
    <t>https://stackoverflow.com/questions/40105625</t>
  </si>
  <si>
    <t>{54814113, 57228487, 58636880, 50657425, 61060247, 64367417}</t>
  </si>
  <si>
    <t>(('program', 'main'),)</t>
  </si>
  <si>
    <t>https://stackoverflow.com/questions/57228487</t>
  </si>
  <si>
    <t>https://stackoverflow.com/questions/50657425</t>
  </si>
  <si>
    <t>https://stackoverflow.com/questions/61060247</t>
  </si>
  <si>
    <t>https://stackoverflow.com/questions/54814113</t>
  </si>
  <si>
    <t>https://stackoverflow.com/questions/64367417</t>
  </si>
  <si>
    <t>{48939523, 49249646}</t>
  </si>
  <si>
    <t>(('estimator', 'train'), ('estimator', '_train_model'), ('monitored_session', 'run'), ('monitored_session', 'run'), ('monitored_session', 'run'))</t>
  </si>
  <si>
    <t>https://stackoverflow.com/questions/48939523</t>
  </si>
  <si>
    <t>{60779011, 63423501, 64666638, 60923917, 59403281, 61276178, 60683795, 65005588, 55318038, 62079524, 57607717, 57448488, 62143530, 57842734, 61575728, 55884849, 65105974, 57062456, 65081913, 63479358, 63343167, 62660163, 59073606, 56501318, 59364422, 63982154, 62586443, 59440213, 64112222, 60414562, 63315046, 64730222, 61280885, 63541379, 61102728, 63731349, 60152473, 64661665, 58002600, 63367851, 64478391, 58311358, 59370688, 63471308, 63546062, 63240915, 61828821, 64867031, 63174874, 59906786, 58902773, 61099772, 65113349, 65021701, 62575377, 60991253, 61105434, 63940891, 58180390, 58609967, 63142726, 64504134, 61882720, 63656294, 60587885, 60614524, 63354752, 62102912, 64831876, 63419780, 62529415, 63820168, 64108943, 65160085, 60321174, 60287388, 63122336, 64770484, 62102458, 61688764, 64611269, 61940176, 64003545, 64823773, 63570400, 58751457, 63549926, 62944744, 63871470, 63971321}</t>
  </si>
  <si>
    <t>(('function', '_call_flat'), ('function', 'call'), ('execute', 'quick_execute'))</t>
  </si>
  <si>
    <t>{47266305, 63860741, 50260495, 62679567, 64296467, 59042324, 55139349, 61063190, 47255063, 50586649, 59114521, 60597787, 59757089, 59673125, 47943207, 63464487, 45964839, 57537065, 58751019, 49007149, 63736368, 56477744, 62472764, 61584446, 58829887, 57002050, 52761157, 56093768, 57337931, 54303308, 55205966, 54259288, 49073754, 60871774, 48600160, 61007457, 62295138, 50977379, 62483557, 49040998, 55869031, 59501673, 56311402, 60637290, 61774445, 44863095, 51121273, 55770234, 62745723, 54934138, 53462143, 63376512, 61332608, 61013120, 62700675, 55460484, 52953219, 63070852, 52604040, 57696905, 61991563, 54665872, 49446047, 54508708, 63708332, 59681453, 54861998, 63063727, 46230191, 60711103, 58513607, 47652345, 53299410, 62376660, 57841364, 62725844, 60884699, 59919582, 61933792, 61169380, 61463273, 64194283, 61710061, 61071085, 59847919, 55564014, 52544754, 59593972, 57780983, 44289277, 62294271, 56271619, 52412165, 55833353, 56002315, 46779659, 60358413, 63473428, 62013721, 48483612, 48135452, 60946205, 60044577, 60182306, 62428455, 62898484, 60399413, 62311222, 60535095, 56415547, 51311420, 61214015, 59995456, 59372863, 59584838, 55549257, 57133906, 61172051, 48553812, 48479571, 54064982, 49781077, 60983141, 45275507, 55521652, 48428415, 55912838, 55389064, 54749065, 61648779, 55229836, 53812109, 44453264, 56410003, 60395932, 51471264, 62308262, 43944871, 53562793, 55200171, 53596076, 61926834, 55071668, 61308343, 56681399, 48885193, 63025100, 57334227, 53620181, 49726936, 62991842, 60873706, 48480238, 61086705, 62979577, 57042429, 60694015}</t>
  </si>
  <si>
    <t>(('pywrap_tensorflow', 'module'), ('pywrap_tensorflow', 'module'), ('pywrap_tensorflow_internal', 'module'), ('pywrap_tensorflow_internal', 'swig_import_helper'), ('imp', 'load_module'), ('imp', 'load_dynamic'))</t>
  </si>
  <si>
    <t>{57233539, 54946564, 64743941, 55193860, 56572586, 63689072, 61454585}</t>
  </si>
  <si>
    <t>(('saving', 'save_model'), ('saving', '_serialize_model'))</t>
  </si>
  <si>
    <t>https://stackoverflow.com/questions/54946564</t>
  </si>
  <si>
    <t>https://stackoverflow.com/questions/63689072</t>
  </si>
  <si>
    <t>https://stackoverflow.com/questions/64743941</t>
  </si>
  <si>
    <t>{53952370, 63652692}</t>
  </si>
  <si>
    <t>(('convert', 'module'),)</t>
  </si>
  <si>
    <t>https://stackoverflow.com/questions/53952370</t>
  </si>
  <si>
    <t>https://stackoverflow.com/questions/63652692</t>
  </si>
  <si>
    <t>{62897701, 49632790, 64779719}</t>
  </si>
  <si>
    <t>(('_flagvalues', '__call__'),)</t>
  </si>
  <si>
    <t>https://stackoverflow.com/questions/49632790</t>
  </si>
  <si>
    <t>https://stackoverflow.com/questions/64779719</t>
  </si>
  <si>
    <t>{45313408, 49385958, 56096399, 49520915, 50986580, 47025750}</t>
  </si>
  <si>
    <t>(('topology', 'build_map_of_graph'), ('topology', 'build_map_of_graph'))</t>
  </si>
  <si>
    <t>https://stackoverflow.com/questions/49385958</t>
  </si>
  <si>
    <t>https://stackoverflow.com/questions/49520915</t>
  </si>
  <si>
    <t>https://stackoverflow.com/questions/50986580</t>
  </si>
  <si>
    <t>https://stackoverflow.com/questions/45313408</t>
  </si>
  <si>
    <t>https://stackoverflow.com/questions/47025750</t>
  </si>
  <si>
    <t>{60529408, 58744161, 63621251, 59441934, 63049774, 60799664, 64859507, 62675004, 58367519}</t>
  </si>
  <si>
    <t>(('base_layer', 'add_weight'), ('base', '_add_variable_with_custom_getter'), ('base_layer_utils', 'make_variable'), ('variables', '__call__'), ('variables', '_variable_v1_call'), ('variables', 'lambda'), ('variable_scope', 'default_variable_creator'), ('variables', '__call__'), ('resource_variable_ops', '__init__'), ('resource_variable_ops', '_init_from_args'))</t>
  </si>
  <si>
    <t>https://stackoverflow.com/questions/63621251</t>
  </si>
  <si>
    <t>{43990046}</t>
  </si>
  <si>
    <t>(('models', 'add'), ('topology', '__call__'), ('core', 'call'), ('tensorflow_backend', 'dot'), ('math_ops', 'matmul'), ('gen_math_ops', '_mat_mul'), ('op_def_library', 'apply_op'), ('ops', 'create_op'), ('ops', '__init__'))</t>
  </si>
  <si>
    <t>{63354752, 62102912, 63541379, 63419780, 62529415, 63820168, 63423501, 64666638, 64108943, 62575377, 65005588, 65160085, 63481755, 63122336, 62143530, 64770484, 65105974, 64478391, 65081913, 62102458, 64611269, 63142726, 64152263, 63982154, 62586443, 63546062, 61940176, 64178905, 63174874, 64003545, 64677724, 64823773, 65161946, 63570400, 63315046, 63549926, 63656294}</t>
  </si>
  <si>
    <t>(('training', 'fit'), ('def_function', '__call__'), ('def_function', '_call'), ('function', '__call__'))</t>
  </si>
  <si>
    <t>https://stackoverflow.com/questions/62575377</t>
  </si>
  <si>
    <t>https://stackoverflow.com/questions/64152263</t>
  </si>
  <si>
    <t>{52720886, 52711895}</t>
  </si>
  <si>
    <t>(('nn_impl', '_compute_sampled_logits'), ('math_ops', 'binary_op_wrapper'), ('gen_math_ops', 'sub'), ('op_def_library', '_apply_op_helper'))</t>
  </si>
  <si>
    <t>https://stackoverflow.com/questions/52720886</t>
  </si>
  <si>
    <t>https://stackoverflow.com/questions/52711895</t>
  </si>
  <si>
    <t>{47205248, 46015362, 46627335, 51010312, 50384264, 47940874, 48550159, 47690383, 51416719, 50291346, 49453203, 48494356, 52595477, 45912470, 49595027, 53466396, 43480732, 49701918, 55735837, 64652834, 61750563, 56122535, 50733227, 49352620, 50771636, 45235253, 50903862, 49661495, 51368119, 47500342, 55813556, 61446844, 50937533, 44809532, 47743936, 46011973, 52515273, 53753676, 49620049, 49016530, 52142035, 51023829, 50925783, 50026460, 49645151, 48461151, 51530592, 45164770, 48264676, 45202404, 44725860, 48219112, 55647209, 50889192, 53164779, 50339570}</t>
  </si>
  <si>
    <t>(('base', '__call__'),)</t>
  </si>
  <si>
    <t>https://stackoverflow.com/questions/50291346</t>
  </si>
  <si>
    <t>https://stackoverflow.com/questions/47500342</t>
  </si>
  <si>
    <t>https://stackoverflow.com/questions/45202404</t>
  </si>
  <si>
    <t>https://stackoverflow.com/questions/48461151</t>
  </si>
  <si>
    <t>{55406464, 52551296, 44873984, 53565065, 62488073, 44274062, 47644306, 49370642, 51388690, 51456408, 59867929, 43990046, 49701918, 57036446, 41616292, 45047205, 56304037, 49372585, 49864234, 43631662, 52517298, 42223668, 51822134, 51625911, 47678647, 42092727, 53328826, 44274618, 43358264, 49031102, 49476287, 47257408, 51424835, 52227910, 51734983, 52993992, 53003208, 57127626, 50911052, 64059981, 40948687, 51872592, 49016530, 51123667, 44890067, 51046867, 47735638, 51611221, 56015575, 46278107, 41990876, 45227229, 44435677, 48461151, 41374175, 45061344, 45059428, 37117798, 43084137, 44174697, 49053033, 46694252, 42741738, 52917486, 60077931, 47273200, 59998441, 54998898, 47834733, 57075956, 49683444, 48157558, 52376692, 50469878, 43324156}</t>
  </si>
  <si>
    <t>(('zmqstream', '_handle_recv'), ('zmqstream', '_run_callback'), ('stack_context', 'null_wrapper'), ('kernelbase', 'dispatcher'), ('kernelbase', 'dispatch_shell'))</t>
  </si>
  <si>
    <t>{55547256, 59248333}</t>
  </si>
  <si>
    <t>(('tpu_estimator', 'train'), ('error_handling', 'raise_errors'), ('six', 'reraise'), ('tpu_estimator', 'train'), ('estimator', 'train'), ('estimator', '_train_model'), ('estimator', '_train_model_default'), ('tpu_estimator', '_call_model_fn'), ('estimator', '_call_model_fn'), ('tpu_estimator', '_model_fn'), ('tpu_estimator', 'call_without_tpu'), ('tpu_estimator', '_call_model_fn'))</t>
  </si>
  <si>
    <t>{61517193, 53212559, 53757839, 63191717, 60195238, 60913324, 59191855, 64780469, 58349239, 52850105, 60876735, 53562704, 60691155, 63977823, 58363103, 63411686, 59727723, 57082995, 63138039, 55073785}</t>
  </si>
  <si>
    <t>(('network', '_init_graph_network'), ('network', '_map_graph_network'))</t>
  </si>
  <si>
    <t>https://stackoverflow.com/questions/58363103</t>
  </si>
  <si>
    <t>https://stackoverflow.com/questions/63138039</t>
  </si>
  <si>
    <t>https://stackoverflow.com/questions/60691155</t>
  </si>
  <si>
    <t>{61554561, 48847365, 50707857, 47211666, 50599710, 45844769, 49333162, 51080746, 48702001, 51286963, 50372407, 51839672, 48920762, 48385868, 52598605, 49688535, 46910972, 49730923, 46025966, 50203766, 45428220}</t>
  </si>
  <si>
    <t>(('app', 'run'), ('trainer', 'train'))</t>
  </si>
  <si>
    <t>https://stackoverflow.com/questions/50599710</t>
  </si>
  <si>
    <t>https://stackoverflow.com/questions/45844769</t>
  </si>
  <si>
    <t>{47266305, 63860741, 50260495, 62679567, 64296467, 59042324, 55139349, 61063190, 47255063, 50586649, 59114521, 60597787, 59757089, 59673125, 47943207, 63464487, 45964839, 57537065, 58751019, 49007149, 63736368, 56477744, 62472764, 61584446, 58829887, 57002050, 52761157, 56093768, 57337931, 54303308, 55205966, 54259288, 49073754, 60871774, 48600160, 61007457, 62295138, 50977379, 62483557, 49040998, 55869031, 59501673, 56311402, 60637290, 61774445, 44863095, 51121273, 55770234, 62745723, 54934138, 53462143, 63376512, 61332608, 61013120, 62700675, 55460484, 52953219, 63070852, 52604040, 57696905, 61991563, 54665872, 49446047, 54508708, 63708332, 59681453, 54861998, 63063727, 46230191, 60711103, 58513607, 53299410, 62376660, 57841364, 62725844, 60884699, 59919582, 61933792, 61169380, 61463273, 64194283, 61710061, 61071085, 59847919, 55564014, 52544754, 59593972, 57780983, 44289277, 62294271, 56271619, 52412165, 55833353, 56002315, 46779659, 63473428, 62013721, 48483612, 48135452, 60946205, 60044577, 60182306, 62428455, 62898484, 60399413, 62311222, 56415547, 51311420, 61214015, 59995456, 59372863, 59584838, 55549257, 57133906, 61172051, 48553812, 48479571, 54064982, 49781077, 60983141, 45275507, 55521652, 48428415, 55912838, 55389064, 54749065, 61648779, 55229836, 53812109, 44453264, 56410003, 60395932, 51471264, 62308262, 43944871, 53562793, 55200171, 53596076, 61926834, 55071668, 61308343, 56681399, 48885193, 63025100, 57334227, 53620181, 49726936, 62991842, 60873706, 48480238, 61086705, 47652345, 57042429, 60694015}</t>
  </si>
  <si>
    <t>(('__init__', 'module'), ('pywrap_tensorflow', 'module'), ('pywrap_tensorflow', 'module'), ('pywrap_tensorflow_internal', 'module'), ('pywrap_tensorflow_internal', 'swig_import_helper'), ('imp', 'load_module'), ('imp', 'load_dynamic'))</t>
  </si>
  <si>
    <t>{63923215, 60532242, 64708630, 62089249, 64404009, 59305514, 64341042, 65091635, 60112435, 61690424, 60034629, 64894027, 63368781, 63274596, 59223142, 55632511, 61910143, 64577667, 63059589, 58033286, 59864710, 64815251, 63301275, 64742557, 60882081, 64401570, 65076900, 63673517, 63320771, 63372487, 62494412, 64759500, 60035792, 62680282, 58575586, 65144547, 62906596, 59761890, 61829870, 61606647, 63750400, 62890755, 58939656, 62619918, 63653136, 58676498, 60911907, 61456686, 55585079, 61920569, 64138041, 61994299, 60593469, 57775938, 58764104, 60353358, 63139159, 59417433, 64958298, 63544668, 58971998, 63613281, 64394603, 62268283, 64516475, 61071227, 60497294, 60143510, 63194006, 61192645, 58745285, 62250441, 65139674, 56999387, 63587813, 62071283, 64127480}</t>
  </si>
  <si>
    <t>(('function', '_get_concrete_function_internal_garbage_collected'), ('function', '_maybe_define_function'), ('function', '_create_graph_function'), ('func_graph', 'func_graph_from_py_func'))</t>
  </si>
  <si>
    <t>https://stackoverflow.com/questions/64138041</t>
  </si>
  <si>
    <t>{47266305, 60917250, 63860741, 61867526, 50260495, 59732495, 62679567, 50738706, 64296467, 59042324, 55139349, 61063190, 47255063, 62761496, 50586649, 59114521, 60597787, 53028372, 60319768, 44369434, 59757089, 59673125, 47943207, 63464487, 45964839, 57537065, 58751019, 49007149, 63736368, 56477744, 60738612, 48568886, 62472764, 61584446, 58829887, 59475010, 57002050, 52761157, 56093768, 57337931, 54303308, 55261260, 55205966, 61526096, 55120984, 54259288, 49073754, 60871774, 48600160, 61007457, 62295138, 50977379, 62483557, 49040998, 55869031, 59501673, 56311402, 63230059, 60637290, 61774445, 56370294, 44863095, 59543160, 51121273, 55770234, 62745723, 54934138, 53462143, 63376512, 61332608, 61013120, 62700675, 55460484, 52953219, 63070852, 52604040, 61603465, 57696905, 61991563, 54665872, 61092497, 59693201, 56667802, 57875101, 53279390, 49446047, 54508708, 63708332, 59681453, 54861998, 63063727, 46230191, 60277945, 64217275, 60711103, 58513607, 47652345, 53299410, 62376660, 57841364, 62725844, 61849305, 60884699, 50283741, 59919582, 61933792, 60181731, 61169380, 60543207, 61463273, 64194283, 61710061, 61071085, 59847919, 55564014, 65048304, 52544754, 59593972, 56200950, 57780983, 45733111, 44289277, 62294271, 52666624, 56271619, 52412165, 55833353, 56002315, 46779659, 60358413, 63473428, 55864599, 62013721, 48483612, 48135452, 60946205, 60044577, 60182306, 64701223, 62428455, 60906283, 62898484, 60399413, 62311222, 60535095, 56415547, 51311420, 61214015, 59995456, 59372863, 59426629, 59584838, 55549257, 59029836, 57133906, 61172051, 48553812, 60937557, 54064982, 48479571, 49781077, 62102870, 60983141, 45275507, 55521652, 53269883, 60029821, 48428415, 55912838, 55389064, 54749065, 55740298, 61648779, 55229836, 53812109, 44453264, 53950354, 56410003, 49757077, 54916508, 60395932, 51471264, 47361956, 62308262, 43944871, 53562793, 55200171, 53596076, 56326649, 61926834, 54704052, 55071668, 58395061, 61308343, 56681399, 51848122, 52144575, 60920262, 60005319, 48885193, 51307978, 63025100, 57334227, 54066132, 53620181, 61640660, 49726936, 62991842, 44712420, 60873706, 48480238, 61086705, 62979577, 64602619, 57042429, 60694015}</t>
  </si>
  <si>
    <t>(('pywrap_tensorflow', 'module'), ('pywrap_tensorflow_internal', 'module'), ('pywrap_tensorflow_internal', 'swig_import_helper'), ('imp', 'load_module'))</t>
  </si>
  <si>
    <t>https://stackoverflow.com/questions/60920262</t>
  </si>
  <si>
    <t>{55628805, 57571337, 63217804, 58123276, 55720718, 59314065, 55478678, 61054359, 56604825, 59497369, 59757979, 60512411, 57152157, 62745762, 59360678, 54357927, 60667310, 56445615, 55835696, 62871218, 58428466, 59261876, 55950519, 52653497, 62675898, 56818501, 52490951, 54925653, 61714519, 55896791, 54168153, 58880985, 60280923, 58858077, 60490084, 64506980, 62727910, 64270950, 63759088, 60309106, 56301426, 63817717, 62935548}</t>
  </si>
  <si>
    <t>(('backend', '__call__'), ('session', '__call__'))</t>
  </si>
  <si>
    <t>https://stackoverflow.com/questions/59497369</t>
  </si>
  <si>
    <t>https://stackoverflow.com/questions/60512411</t>
  </si>
  <si>
    <t>https://stackoverflow.com/questions/55950519</t>
  </si>
  <si>
    <t>{63750400, 62890755, 64577667, 63059589, 59864710, 62268283, 58939656, 61492740, 62619918, 63923215, 60532242, 64815251, 58676498, 63194006, 64708630, 63301275, 60882081, 64401570, 65076900, 64404009, 59305514, 63673517, 61456686, 64341042, 65091635, 60112435, 61690424, 61920569, 64138041, 61994299, 60593469, 63320771, 61192645, 63372487, 58764104, 64894027, 62494412, 63368781, 64759500, 60353358, 60035792, 63139159, 65139674, 62680282, 63544668, 64958298, 58971998, 63613281, 58575586, 65144547, 63274596, 62906596, 59223142, 59761890, 64394603, 61829870, 62071283, 64516475, 61606647, 64127480, 61071227, 61910143}</t>
  </si>
  <si>
    <t>(('def_function', '_call'), ('def_function', '_initialize'), ('function', '_get_concrete_function_internal_garbage_collected'), ('function', '_maybe_define_function'), ('function', '_create_graph_function'), ('func_graph', 'func_graph_from_py_func'))</t>
  </si>
  <si>
    <t>{47743936, 47205248, 45164770, 46015362, 46011973, 46627335, 47940874, 47690383, 51416719, 52142035, 50771636, 51023829, 48494356, 49595027, 44809532, 51221525, 50026460, 48461151}</t>
  </si>
  <si>
    <t>(('rnn_cell_impl', 'call'),)</t>
  </si>
  <si>
    <t>https://stackoverflow.com/questions/46011973</t>
  </si>
  <si>
    <t>https://stackoverflow.com/questions/44809532</t>
  </si>
  <si>
    <t>https://stackoverflow.com/questions/50026460</t>
  </si>
  <si>
    <t>https://stackoverflow.com/questions/45164770</t>
  </si>
  <si>
    <t>{62186080, 62986661, 63588102}</t>
  </si>
  <si>
    <t>(('math_ops', '_add_dispatch'), ('gen_math_ops', 'add_v2'), ('ops', 'raise_from_not_ok_status'))</t>
  </si>
  <si>
    <t>https://stackoverflow.com/questions/62186080</t>
  </si>
  <si>
    <t>https://stackoverflow.com/questions/62986661</t>
  </si>
  <si>
    <t>https://stackoverflow.com/questions/63588102</t>
  </si>
  <si>
    <t>{55406464, 52551296, 57421185, 59823495, 55350010, 53565065, 53003208, 59620616, 54902024, 57617294, 63543159, 53503889, 62601746, 55945364, 54137493, 55837588, 55691289, 54841882, 53306907, 58367519, 53151522, 54806437, 62576422, 52357542, 56304037, 60127537, 56103606, 58278454, 56585023, 55672135, 56307656, 60525257, 55650121, 52515273, 56333388, 64875082, 54837579, 55369289, 57127626, 59427019, 50789709, 53159251, 57780053, 52365526, 57561944, 59210074, 54539098, 52365277, 53999583, 57043808, 56386913, 57150305, 58797155, 57844580, 63197540, 54190053, 60930920, 55647209, 55823850, 54001128, 54262380, 61737710, 55895795, 57075956, 55248631, 54743672, 53999738}</t>
  </si>
  <si>
    <t>(('op_def_library', '_apply_op_helper'), ('deprecation', 'new_func'), ('ops', 'create_op'), ('ops', '__init__'))</t>
  </si>
  <si>
    <t>https://stackoverflow.com/questions/56386913</t>
  </si>
  <si>
    <t>https://stackoverflow.com/questions/57561944</t>
  </si>
  <si>
    <t>{56453002, 54947733, 60143510, 60572568, 49668252, 64742557, 54130206, 62089249, 63169445, 64292524, 47040815, 62872755, 51005875, 64988725, 49487158, 58636087, 54867896, 60104249, 63473595, 63377981, 60211521, 58745285, 65047366, 53563976, 54955595, 60378450, 51139028, 47841879, 56399448, 56999387, 49545570, 64764131, 63587813, 51118565, 63873767, 49824872, 63478378, 63138030, 46768626, 65151225, 54024958, 55632511}</t>
  </si>
  <si>
    <t>(('dataset_ops', '__init__'),)</t>
  </si>
  <si>
    <t>https://stackoverflow.com/questions/64292524</t>
  </si>
  <si>
    <t>https://stackoverflow.com/questions/56999387</t>
  </si>
  <si>
    <t>{55406464, 49030273, 50670208, 58778627, 49018116, 45098117, 45380865, 57421185, 51056650, 38173580, 46026127, 62601746, 50317335, 44181783, 59205914, 64668956, 50599710, 53828895, 41616292, 62576422, 39022374, 60226728, 63235880, 39129773, 41397297, 41077940, 51400628, 42223668, 42123196, 47615041, 41992132, 51050053, 48857159, 42260167, 48186569, 43493193, 48143306, 53003208, 48385868, 55048392, 48888271, 60337743, 50467151, 36884947, 34982492, 49915490, 58797155, 57844580, 58677736, 42618861, 60142707, 52376692, 50469878, 45282297, 44354940}</t>
  </si>
  <si>
    <t>(('saver', '__init__'), ('saver', 'build'))</t>
  </si>
  <si>
    <t>https://stackoverflow.com/questions/38173580</t>
  </si>
  <si>
    <t>https://stackoverflow.com/questions/42618861</t>
  </si>
  <si>
    <t>https://stackoverflow.com/questions/62601746</t>
  </si>
  <si>
    <t>{47205248, 50428040, 47940874, 59585425, 48494356, 61750563, 42703140, 50771636, 45235253, 42798518, 44809532, 55672135, 45024333, 40967761, 51708373, 51023829, 48461151, 45164770, 44361448, 43896553, 46361726}</t>
  </si>
  <si>
    <t>(('rnn', 'dynamic_rnn'),)</t>
  </si>
  <si>
    <t>https://stackoverflow.com/questions/51708373</t>
  </si>
  <si>
    <t>https://stackoverflow.com/questions/43896553</t>
  </si>
  <si>
    <t>https://stackoverflow.com/questions/61750563</t>
  </si>
  <si>
    <t>https://stackoverflow.com/questions/45024333</t>
  </si>
  <si>
    <t>{44873984, 44274062, 47644306, 49370642, 51388690, 43990046, 49701918, 57036446, 41616292, 45047205, 49864234, 43631662, 42223668, 47678647, 42092727, 43358264, 44274618, 49476287, 47257408, 52227910, 51734983, 53003208, 57127626, 40948687, 49016530, 51123667, 44890067, 51046867, 47735638, 51611221, 46278107, 41990876, 45227229, 44435677, 48461151, 41374175, 45061344, 45059428, 43084137, 44174697, 49053033, 46694252, 42741738, 60077931, 47834733, 47273200, 49683444, 48157558, 43324156}</t>
  </si>
  <si>
    <t>(('kernelapp', 'start'), ('ioloop', 'start'), ('ioloop', 'start'), ('stack_context', 'null_wrapper'), ('zmqstream', '_handle_events'), ('zmqstream', '_handle_recv'), ('zmqstream', '_run_callback'), ('stack_context', 'null_wrapper'), ('kernelbase', 'dispatcher'), ('kernelbase', 'dispatch_shell'))</t>
  </si>
  <si>
    <t>https://stackoverflow.com/questions/43631662</t>
  </si>
  <si>
    <t>https://stackoverflow.com/questions/47273200</t>
  </si>
  <si>
    <t>{41375651, 54806437, 48819561, 40939915, 49376313, 43324923, 52365277}</t>
  </si>
  <si>
    <t>(('variables', 'assign'),)</t>
  </si>
  <si>
    <t>https://stackoverflow.com/questions/54806437</t>
  </si>
  <si>
    <t>https://stackoverflow.com/questions/40939915</t>
  </si>
  <si>
    <t>https://stackoverflow.com/questions/43324923</t>
  </si>
  <si>
    <t>https://stackoverflow.com/questions/48819561</t>
  </si>
  <si>
    <t>{65021701, 61102728, 60923917, 60287388, 62079524, 63367851, 58609967, 59853748, 60488764, 58311358, 63343167, 60732223, 59073606, 64504134, 59364422, 61277787, 64112222, 61882720, 58751457, 59906786, 60587885, 64730222, 58902773}</t>
  </si>
  <si>
    <t>(('training', 'fit'), ('training_v2', 'fit'), ('training_v2', 'run_one_epoch'), ('training_v2_utils', 'execution_function'), ('def_function', '__call__'), ('def_function', '_call'), ('function', '__call__'))</t>
  </si>
  <si>
    <t>https://stackoverflow.com/questions/62079524</t>
  </si>
  <si>
    <t>https://stackoverflow.com/questions/63367851</t>
  </si>
  <si>
    <t>{50513505, 48751075, 61148454, 48764716, 48744945, 51990034, 49441748, 55181044}</t>
  </si>
  <si>
    <t>(('training', 'fit'), ('training', '_make_train_function'), ('interfaces', 'wrapper'), ('optimizers', 'get_updates'), ('optimizers', 'get_gradients'))</t>
  </si>
  <si>
    <t>https://stackoverflow.com/questions/61148454</t>
  </si>
  <si>
    <t>https://stackoverflow.com/questions/48764716</t>
  </si>
  <si>
    <t>https://stackoverflow.com/questions/49441748</t>
  </si>
  <si>
    <t>https://stackoverflow.com/questions/48751075</t>
  </si>
  <si>
    <t>https://stackoverflow.com/questions/51990034</t>
  </si>
  <si>
    <t>{55406464, 50670208, 57421185, 49018116, 62601746, 50317335, 59205914, 64668956, 53828895, 62576422, 63235880, 51400628, 47615041, 51050053, 53003208, 55048392, 48385868, 48888271, 60337743, 50467151, 49915490, 58797155, 57844580, 58677736, 60142707, 52376692, 50469878}</t>
  </si>
  <si>
    <t>(('saver', '__init__'), ('saver', 'build'), ('saver', '_build'), ('saver', '_build_internal'))</t>
  </si>
  <si>
    <t>https://stackoverflow.com/questions/50317335</t>
  </si>
  <si>
    <t>https://stackoverflow.com/questions/57844580</t>
  </si>
  <si>
    <t>{51223936, 51819521, 52551296, 45694344, 47907083, 46794257, 59203601, 57937938, 53965588, 47047057, 52306842, 56569755, 57677083, 43990046, 58183711, 52606751, 46479008, 41818654, 56934307, 57175459, 53465376, 46677926, 49743142, 48133160, 59333544, 54278698, 48764716, 53753776, 53456689, 48514608, 58123825, 54049460, 46688822, 57948726, 55881784, 56103606, 51578810, 54274107, 46143932, 55210684, 50937533, 56585023, 58842687, 57666618, 44232898, 53507266, 53479623, 60073800, 57409101, 54525906, 54015059, 49441748, 63317589, 51046867, 51868631, 51662840, 51377371, 53950430, 54430310, 54301926, 49252970, 55731309, 57592430, 54278894, 47273200, 55773040, 48513777, 46164791, 57865460, 59377141, 59337592, 56667900, 53206781, 53051519}</t>
  </si>
  <si>
    <t>(('tensorflow_backend', '__call__'),)</t>
  </si>
  <si>
    <t>https://stackoverflow.com/questions/56934307</t>
  </si>
  <si>
    <t>{42183553, 53310724, 52346957, 47632262, 50776712, 57588234, 47659147, 41478027, 42424335, 50657425, 45930517, 50190486, 57677083, 52606751, 44774944, 50549920, 54027170, 57175459, 57149091, 49272228, 54419491, 50287399, 44343081, 53820713, 41988267, 55408555, 51430062, 48514608, 63677234, 60589622, 51834679, 62474043, 54274107, 51372223, 53436994, 55142210, 55277252, 44651078, 50317769, 48788169, 41389387, 44377546, 57509069, 63984206, 41294542, 39114832, 40733905, 51870801, 55456719, 54525906, 53157197, 59140429, 51868631, 54852561, 64347099, 48858589, 54614365, 63272801, 50761702, 54301926, 55904359, 42432618, 52638191, 58225903, 44022387, 46851060, 44299638, 58783223, 60517750, 56598010, 45107068, 53206781, 43168895}</t>
  </si>
  <si>
    <t>(('session', '__init__'),)</t>
  </si>
  <si>
    <t>https://stackoverflow.com/questions/57149091</t>
  </si>
  <si>
    <t>https://stackoverflow.com/questions/53157197</t>
  </si>
  <si>
    <t>https://stackoverflow.com/questions/41294542</t>
  </si>
  <si>
    <t>{55406464, 50670208, 57421185, 58778627, 49018116, 51056650, 62601746, 50317335, 59205914, 64668956, 50599710, 53828895, 62576422, 60226728, 63235880, 51400628, 51811510, 47615041, 49009857, 51050053, 53003208, 55048392, 48143306, 48385868, 48888271, 60337743, 50467151, 56831583, 49915490, 58797155, 57844580, 58677736, 60142707, 52376692, 50469878}</t>
  </si>
  <si>
    <t>(('saver', '_build'),)</t>
  </si>
  <si>
    <t>https://stackoverflow.com/questions/58797155</t>
  </si>
  <si>
    <t>https://stackoverflow.com/questions/60337743</t>
  </si>
  <si>
    <t>https://stackoverflow.com/questions/48143306</t>
  </si>
  <si>
    <t>{42804103}</t>
  </si>
  <si>
    <t>(('parser_eval', 'module'), ('__init__', 'module'), ('__init__', 'module'), ('test', 'module'))</t>
  </si>
  <si>
    <t>{61420020, 61685773}</t>
  </si>
  <si>
    <t>(('data_adapter', '__init__'), ('data_adapter', '_peek_and_restore'), ('iterator', '__next__'), ('iterator', 'next'))</t>
  </si>
  <si>
    <t>https://stackoverflow.com/questions/61420020</t>
  </si>
  <si>
    <t>https://stackoverflow.com/questions/61685773</t>
  </si>
  <si>
    <t>data conversion</t>
  </si>
  <si>
    <t>{54590961, 52690293, 53860022}</t>
  </si>
  <si>
    <t>(('training', '_standardize_user_data'), ('training', '_standardize_weights'), ('base', '_method_wrapper'), ('training', '_set_inputs'))</t>
  </si>
  <si>
    <t>https://stackoverflow.com/questions/54590961</t>
  </si>
  <si>
    <t>https://stackoverflow.com/questions/53860022</t>
  </si>
  <si>
    <t>{49372585, 52917486, 49701918, 49031102, 48461151}</t>
  </si>
  <si>
    <t>(('session', '_do_call'), ('session', '_run_fn'), ('errors_impl', '__exit__'), ('session', 'run'), ('session', '_run'), ('session', '_do_run'), ('session', '_do_call'), ('runpy', '_run_module_as_main'), ('runpy', '_run_code'), ('ipykernel_launcher', 'module'), ('application', 'launch_instance'), ('kernelapp', 'start'))</t>
  </si>
  <si>
    <t>https://stackoverflow.com/questions/52917486</t>
  </si>
  <si>
    <t>{55181024, 44725860, 64668956, 45107068, 53828895}</t>
  </si>
  <si>
    <t>(('monitored_session', 'MonitoredTrainingSession'), ('monitored_session', '__init__'), ('monitored_session', '__init__'), ('monitored_session', '__init__'), ('monitored_session', '_create_session'), ('monitored_session', 'create_session'), ('monitored_session', 'create_session'))</t>
  </si>
  <si>
    <t>https://stackoverflow.com/questions/55181024</t>
  </si>
  <si>
    <t>{50331668, 50317335, 34050071, 55691289, 62425127, 48648240, 46678066, 42223668, 39309367, 43358264, 46161997, 47609938, 47765595, 50251878, 40642663, 53999738, 45340817, 55945364, 50733227, 40143019, 43909296, 42092727, 38838456, 51368119, 43057341, 52758723, 59427019, 39952592, 41414867, 52365526, 56463580, 44435677, 43245794, 64182501, 59998441, 55150828, 57075956, 44873984, 36763913, 48550159, 51388690, 44181783, 59205914, 48986403, 43010339, 60127537, 48425267, 63414587, 42307908, 54837579, 59210074, 47040860, 63197540, 64999781, 43084137, 51087747, 43129225, 44274062, 47047057, 45912470, 51456408, 52482459, 43061664, 56304037, 52357542, 44306860, 45500844, 52517298, 51734983, 52515273, 48959947, 48888271, 41568721, 51046867, 36884947, 51708373, 46326238, 41374175, 50889192, 46627335, 48142860, 51626510, 49377809, 62601746, 54841882, 57950746, 43817501, 41818654, 48054820, 39076388, 49295915, 58278454, 64875082, 50936396, 64059981, 48347728, 41601620, 47841879, 45734487, 52404827, 34982492, 54262380, 54743672, 60615290, 40823419, 38881918, 50670208, 46746249, 51387027, 54137493, 44894883, 43983528, 39129773, 43768498, 56103606, 41138873, 61446844, 49476287, 40659648, 53584580, 60525257, 57127626, 56015575, 49117914, 41990876, 49756909, 61737710, 48050927, 55350010, 43324156, 46990079, 47305473, 51010312, 51321610, 61606669, 47903504, 52595477, 59867929, 40012599, 46164791, 53662521, 62466877, 56585023, 49894211, 59599685, 51872592, 47735638, 57561944, 54539098, 57043808, 57150305, 51530592, 40186722, 57844580, 60930920, 52085617, 43121525, 48157558, 51110780, 53072772, 38173580, 57617294, 38110096, 55837588, 52306842, 35529626, 44196766, 49093535, 41616292, 41626542, 44434359, 53328826, 46525371, 44274618, 47743936, 60390340, 53003208, 41302986, 41413582, 40948687, 49441748, 36666331, 55647209, 49683444, 41513973, 50469878, 45282297, 40150018, 40639491, 34001922, 59790342, 57981959, 44346384, 44581910, 49701918, 43990046, 45354025, 45671466, 43631662, 41397297, 47340607, 47615041, 52139076, 43435077, 56333388, 39435341, 33889366, 34317398, 58797155, 59223142, 60142707, 52376692, 43480186, 49030273, 41618564, 45098117, 40443024, 45986970, 61887659, 60656813, 41077940, 34442420, 47678647, 48725179, 42822844, 46996670, 43158719, 48186569, 38601938, 48401628, 45227229, 39947484, 45061344, 52917486, 47273200, 49419504, 59620616, 51371276, 58676498, 64668956, 53828895, 40955168, 43269422, 40854831, 35106101, 39957815, 36631868, 55672135, 50789709, 51035474, 53159251, 48461151, 37981536, 56386913, 45059428, 38563173, 44174697, 49053033, 49249646, 49720697, 44354940, 57421185, 53501315, 59823495, 45694344, 38755719, 46026127, 50707857, 52307356, 53613984, 44762532, 45047205, 64081320, 49372585, 44414381, 43748788, 42798518, 44139960, 39130553, 65047996, 46222782, 51123667, 38028762, 46278107, 59825630, 54001128, 55823850, 59997686, 37252600, 46910972, 62488073, 51990034, 49370642, 43546136, 42315289, 53306907, 58367519, 64652834, 49864234, 40328751, 45592118, 51822134, 51424835, 51050053, 51861062, 55369289, 41526858, 41356881, 40967761, 51611221, 46026337, 49915490, 44725860, 42976869, 49237607, 47834733, 35413618, 52551296, 53565065, 47644306, 44517011, 57036446, 35532457, 45043377, 45747890, 51484338, 50771636, 50937533, 43089598, 42260167, 49016530, 40576722, 34311893, 49583830, 40699607, 47163097, 48303854, 52143856, 55895795, 55248631, 40591098, 53921537, 53151522, 62576422, 39022374, 63235880, 48764716, 42542893, 48260912, 40372026, 44797757, 47257408, 52227910, 55650121, 43493193, 50911052, 52598605, 48385868, 47464272, 57780053, 37117798, 60077931, 46694252, 36390767, 47441775, 54998898, 43108211, 63543159, 55406464, 50052999, 54462351, 54839184, 53503889, 49573784, 61982617, 49203098, 54806437, 60600230, 48889769, 48852907, 50479021, 48910253, 50694066, 37027762, 51400628, 51625911, 47191992, 49031102, 48496579, 41992132, 49364933, 56307656, 52993992, 61796296, 44890067, 52142035, 37611479, 52365277, 53999583, 45748196, 54190053, 45598697, 42741738, 42618861, 33624048, 45811707}</t>
  </si>
  <si>
    <t>(('ops', '__init__'),)</t>
  </si>
  <si>
    <t>https://stackoverflow.com/questions/36884947</t>
  </si>
  <si>
    <t>https://stackoverflow.com/questions/49419504</t>
  </si>
  <si>
    <t>https://stackoverflow.com/questions/45061344</t>
  </si>
  <si>
    <t>{47738016, 53501315, 51955693, 49661495, 49701918}</t>
  </si>
  <si>
    <t>(('deprecation', 'new_func'), ('control_flow_ops', 'cond'), ('control_flow_ops', 'BuildCondBranch'))</t>
  </si>
  <si>
    <t>https://stackoverflow.com/questions/47738016</t>
  </si>
  <si>
    <t>https://stackoverflow.com/questions/49661495</t>
  </si>
  <si>
    <t>{47205248, 45164770, 49453203, 50771636, 44809532}</t>
  </si>
  <si>
    <t>(('rnn_cell_impl', '_rnn_get_variable'),)</t>
  </si>
  <si>
    <t>https://stackoverflow.com/questions/47205248</t>
  </si>
  <si>
    <t>https://stackoverflow.com/questions/49453203</t>
  </si>
  <si>
    <t>{43316230, 46389263, 44346384, 43990046, 44774944, 48514608, 42223668, 45421121, 51424835, 46999114, 43882571, 46080076, 46161997, 45906009, 46910972, 46026337, 44725860, 49192051, 49030273, 42979971, 41618564, 45098117, 47442054, 47644306, 44404375, 45986970, 57036446, 45604001, 46642850, 43545770, 41971887, 43909296, 45043377, 43768498, 45747890, 61571765, 43158719, 41606854, 41557196, 47086810, 41990876, 43245794, 44753129, 59998441, 49756909, 43324156, 44873984, 43441926, 44870419, 45269790, 45844769, 48986403, 43010339, 41901862, 50287399, 49915179, 45775672, 47257408, 46437187, 45128515, 43493193, 47464272, 51872592, 48910683, 47040860, 45059428, 44174697, 46694252, 42464109, 44354940, 42183553, 46015362, 45694344, 44006283, 44274062, 45434781, 44196766, 45047205, 44414381, 43748788, 42798518, 49305014, 44890067, 46326238, 44081119, 42741738, 42588145, 45282297, 45428220, 44876793}</t>
  </si>
  <si>
    <t>(('errors_impl', 'raise_exception_on_not_ok_status'),)</t>
  </si>
  <si>
    <t>https://stackoverflow.com/questions/46437187</t>
  </si>
  <si>
    <t>https://stackoverflow.com/questions/49756909</t>
  </si>
  <si>
    <t>{50331668, 50317335, 34050071, 55691289, 48648240, 46678066, 42223668, 39309367, 43358264, 46161997, 47609938, 47765595, 50251878, 40642663, 53999738, 45340817, 55945364, 50733227, 40143019, 43909296, 42092727, 38838456, 51368119, 43057341, 59427019, 39952592, 41414867, 52365526, 56463580, 44435677, 43245794, 59998441, 55150828, 57075956, 44873984, 36763913, 48550159, 51388690, 44181783, 59205914, 48986403, 43010339, 60127537, 48425267, 42307908, 54837579, 59210074, 47040860, 63197540, 43084137, 51087747, 43129225, 44274062, 47047057, 45912470, 51456408, 52482459, 43061664, 56304037, 52357542, 44306860, 45500844, 52517298, 51734983, 52515273, 48888271, 41568721, 51046867, 36884947, 51708373, 46326238, 41374175, 50889192, 48142860, 51626510, 62601746, 54841882, 43817501, 41818654, 48054820, 39076388, 49295915, 58278454, 64875082, 50936396, 48347728, 47841879, 45734487, 52404827, 34982492, 54262380, 54743672, 40823419, 38881918, 50670208, 46746249, 51387027, 54137493, 44894883, 43983528, 39129773, 43768498, 56103606, 41138873, 49476287, 40659648, 53584580, 60525257, 57127626, 56015575, 49117914, 41990876, 49756909, 61737710, 48050927, 55350010, 43324156, 46990079, 47305473, 51010312, 51321610, 47903504, 52595477, 40012599, 46164791, 53662521, 56585023, 49894211, 59599685, 51872592, 47735638, 57561944, 54539098, 57043808, 57150305, 51530592, 40186722, 57844580, 60930920, 52085617, 43121525, 48157558, 51110780, 53072772, 38173580, 57617294, 38110096, 55837588, 52306842, 35529626, 44196766, 49093535, 41616292, 41626542, 44434359, 53328826, 46525371, 44274618, 47743936, 53003208, 41302986, 41413582, 40948687, 49441748, 36666331, 55647209, 49683444, 41513973, 50469878, 45282297, 40150018, 40639491, 34001922, 57981959, 44346384, 44581910, 49701918, 43990046, 45354025, 45671466, 43631662, 41397297, 47340607, 47615041, 52139076, 43435077, 56333388, 39435341, 33889366, 34317398, 58797155, 52376692, 43480186, 49030273, 41618564, 45098117, 40443024, 45986970, 41077940, 34442420, 47678647, 48725179, 42822844, 46996670, 43158719, 48186569, 38601938, 48401628, 45227229, 39947484, 45061344, 52917486, 47273200, 59620616, 51371276, 53828895, 40955168, 43269422, 40854831, 35106101, 39957815, 36631868, 55672135, 50789709, 51035474, 53159251, 48461151, 37981536, 56386913, 45059428, 38563173, 44174697, 49053033, 49249646, 44354940, 57421185, 53501315, 59823495, 45694344, 38755719, 46026127, 50707857, 52307356, 53613984, 44762532, 45047205, 49372585, 44414381, 43748788, 42798518, 44139960, 39130553, 46222782, 51123667, 38028762, 46278107, 55823850, 37252600, 46910972, 51990034, 49370642, 43546136, 42315289, 53306907, 58367519, 49864234, 40328751, 51822134, 51424835, 51050053, 55369289, 41526858, 41356881, 40967761, 51611221, 46026337, 49915490, 44725860, 42976869, 49237607, 47834733, 35413618, 52551296, 53565065, 47644306, 44517011, 57036446, 35532457, 45043377, 45747890, 51484338, 50771636, 50937533, 43089598, 42260167, 49016530, 40576722, 34311893, 49583830, 40699607, 47163097, 48303854, 55895795, 55248631, 40591098, 53151522, 62576422, 39022374, 48764716, 42542893, 48260912, 40372026, 44797757, 47257408, 52227910, 55650121, 43493193, 50911052, 52598605, 48385868, 47464272, 57780053, 37117798, 60077931, 46694252, 36390767, 47441775, 43108211, 63543159, 55406464, 50052999, 54839184, 53503889, 49573784, 49203098, 54806437, 60600230, 48889769, 48852907, 50479021, 48910253, 50694066, 37027762, 51400628, 51625911, 47191992, 49031102, 48496579, 41992132, 49364933, 56307656, 52993992, 44890067, 37611479, 52365277, 53999583, 45748196, 54190053, 45598697, 42741738, 42618861, 33624048, 45811707}</t>
  </si>
  <si>
    <t>https://stackoverflow.com/questions/57421185</t>
  </si>
  <si>
    <t>https://stackoverflow.com/questions/34982492</t>
  </si>
  <si>
    <t>https://stackoverflow.com/questions/33624048</t>
  </si>
  <si>
    <t>{52993992, 51123667}</t>
  </si>
  <si>
    <t>(('interactiveshell', 'run_ast_nodes'), ('interactiveshell', 'run_code'), ('array_ops', 'placeholder'), ('gen_array_ops', 'placeholder'), ('op_def_library', '_apply_op_helper'), ('ops', 'create_op'), ('ops', '__init__'))</t>
  </si>
  <si>
    <t>{47305473, 50262913, 50138891, 47148043, 41817101, 54839184, 47047057, 39848466, 45266707, 41892246, 48285212, 49852061, 43990046, 50825248, 51578532, 50630821, 41901862, 40396580, 49615401, 49843113, 41651628, 49549364, 56103606, 41386167, 50551096, 48244919, 54700736, 56280640, 51151941, 56190405, 43383114, 42750924, 44346061, 40755024, 49016530, 51046867, 39731669, 49645151, 48533216, 44124003, 42976869, 51487339, 48622444, 43620335, 42335856, 42588145, 44013298, 49305971, 48157558, 50006011, 49538940}</t>
  </si>
  <si>
    <t>(('topology', '__call__'),)</t>
  </si>
  <si>
    <t>https://stackoverflow.com/questions/41892246</t>
  </si>
  <si>
    <t>https://stackoverflow.com/questions/50006011</t>
  </si>
  <si>
    <t>https://stackoverflow.com/questions/49852061</t>
  </si>
  <si>
    <t>{60763595, 53643164}</t>
  </si>
  <si>
    <t>(('training', 'fit'), ('training', '_standardize_user_data'), ('training', '_standardize_weights'), ('training_utils', 'standardize_input_data'), ('training_utils', 'listcomp'), ('training_utils', 'standardize_single_array'))</t>
  </si>
  <si>
    <t>https://stackoverflow.com/questions/60763595</t>
  </si>
  <si>
    <t>https://stackoverflow.com/questions/53643164</t>
  </si>
  <si>
    <t>{50733227, 49645151}</t>
  </si>
  <si>
    <t>(('base', '__call__'), ('core', 'call'))</t>
  </si>
  <si>
    <t>https://stackoverflow.com/questions/50733227</t>
  </si>
  <si>
    <t>{45128515, 48143306, 60337743, 56212752, 49283031}</t>
  </si>
  <si>
    <t>(('freeze_graph', 'freeze_graph'),)</t>
  </si>
  <si>
    <t>https://stackoverflow.com/questions/45128515</t>
  </si>
  <si>
    <t>https://stackoverflow.com/questions/56212752</t>
  </si>
  <si>
    <t>https://stackoverflow.com/questions/49283031</t>
  </si>
  <si>
    <t>{49425056, 44454081, 51064323, 57233539, 52673987, 56572586, 45612978, 44685461, 61454585, 48303166}</t>
  </si>
  <si>
    <t>(('copy', 'deepcopy'), ('copy', '_reconstruct'), ('copy', 'deepcopy'), ('copy', '_deepcopy_dict'), ('copy', 'deepcopy'), ('copy', '_reconstruct'), ('copy', 'deepcopy'), ('copy', '_deepcopy_dict'), ('copy', 'deepcopy'), ('copy', '_reconstruct'), ('copy', 'deepcopy'), ('copy', '_deepcopy_dict'), ('copy', 'deepcopy'))</t>
  </si>
  <si>
    <t>https://stackoverflow.com/questions/44454081</t>
  </si>
  <si>
    <t>{60044577, 61169380, 62308262, 62428455, 60005319, 61603465, 61648779, 59029836, 60370543, 64533007, 61640660, 60937557, 61063190, 58683612, 60694015}</t>
  </si>
  <si>
    <t>(('__init__', 'module'), ('__init__', 'module'), ('gen_audio_ops', 'module'))</t>
  </si>
  <si>
    <t>https://stackoverflow.com/questions/62308262</t>
  </si>
  <si>
    <t>https://stackoverflow.com/questions/58683612</t>
  </si>
  <si>
    <t>{65155458, 61169380, 62428455, 61648779, 59732495, 61121937, 60694015}</t>
  </si>
  <si>
    <t>(('interactiveshell', 'showtraceback'), ('interactiveshell', 'run_ast_nodes'), ('interactiveshell', 'run_code'), ('interactiveshell', 'showtraceback'), ('ultratb', 'structured_traceback'))</t>
  </si>
  <si>
    <t>{42183553, 53310724, 57588234, 47659147, 41478027, 50657425, 57677083, 44774944, 54027170, 50287399, 53820713, 51430062, 48514608, 60589622, 51834679, 54274107, 50317769, 53157197, 41294542, 52346957, 51868631, 48858589, 52638191, 53206781}</t>
  </si>
  <si>
    <t>(('session', '__init__'), ('session', '__init__'))</t>
  </si>
  <si>
    <t>https://stackoverflow.com/questions/41478027</t>
  </si>
  <si>
    <t>https://stackoverflow.com/questions/51834679</t>
  </si>
  <si>
    <t>https://stackoverflow.com/questions/52638191</t>
  </si>
  <si>
    <t>https://stackoverflow.com/questions/48514608</t>
  </si>
  <si>
    <t>{52551296, 51424835, 52993992, 49372585, 59998441, 50911052, 64059981, 52917486, 51872592, 52517298, 52376692, 51625911, 51456408, 53328826}</t>
  </si>
  <si>
    <t>(('kernelapp', 'start'), ('asyncio', 'start'), ('base_events', 'run_forever'), ('base_events', '_run_once'), ('events', '_run'), ('asyncio', '_handle_events'), ('stack_context', 'null_wrapper'), ('zmqstream', '_handle_events'), ('zmqstream', '_handle_recv'), ('zmqstream', '_run_callback'), ('stack_context', 'null_wrapper'), ('kernelbase', 'dispatcher'), ('kernelbase', 'dispatch_shell'), ('kernelbase', 'execute_request'), ('ipkernel', 'do_execute'), ('zmqshell', 'run_cell'), ('interactiveshell', 'run_cell'))</t>
  </si>
  <si>
    <t>{44873984, 44274062, 47644306, 49370642, 43990046, 49701918, 57036446, 45047205, 49864234, 43631662, 42223668, 47678647, 43358264, 49476287, 47257408, 52227910, 51734983, 53003208, 40948687, 49016530, 51123667, 44890067, 51046867, 47735638, 51611221, 41990876, 45227229, 44435677, 48461151, 41374175, 45059428, 43084137, 44174697, 49053033, 46694252, 42741738, 47834733, 47273200, 49683444, 48157558, 43324156}</t>
  </si>
  <si>
    <t>(('application', 'launch_instance'), ('kernelapp', 'start'), ('ioloop', 'start'), ('ioloop', 'start'), ('stack_context', 'null_wrapper'), ('zmqstream', '_handle_events'), ('zmqstream', '_handle_recv'), ('zmqstream', '_run_callback'), ('stack_context', 'null_wrapper'), ('kernelbase', 'dispatcher'), ('kernelbase', 'dispatch_shell'), ('kernelbase', 'execute_request'), ('ipkernel', 'do_execute'))</t>
  </si>
  <si>
    <t>{53246624, 64860866, 64852002, 47610308, 62533380, 60958214, 62241930, 42574476, 54167982, 61507216, 63554161, 60056372, 48979830, 61149306, 54167135}</t>
  </si>
  <si>
    <t>(('ssl', 'read'),)</t>
  </si>
  <si>
    <t>https://stackoverflow.com/questions/64852002</t>
  </si>
  <si>
    <t>{62700675, 55460484, 52412165, 52953219, 55912838, 55389064, 52604040, 56002315, 55229836, 61991563, 50260495, 44453264, 64296467, 56410003, 63473428, 47255063, 50586649, 48135452, 48483612, 54508708, 47943207, 43944871, 45964839, 57537065, 55200171, 53596076, 63708332, 54861998, 46230191, 56477744, 61926834, 62898484, 62311222, 56681399, 56415547, 62472764, 57002050, 62294271, 59584838, 44863095, 56093768, 48885193, 54303308, 55205966, 57334227, 62376660, 53620181, 48553812, 62725844, 49726936, 48479571, 49073754, 54259288, 49781077, 48600160, 61933792, 62991842, 62483557, 49040998, 60873706, 60637290, 52544754, 57780983, 47652345, 54934138, 44289277, 53462143}</t>
  </si>
  <si>
    <t>(('pywrap_tensorflow', 'module'), ('pywrap_tensorflow_internal', 'module'), ('pywrap_tensorflow_internal', 'swig_import_helper'), ('imp', 'load_module'), ('imp', 'load_dynamic'), ('__init__', 'module'), ('__init__', 'module'), ('pywrap_tensorflow', 'module'), ('pywrap_tensorflow', 'module'), ('pywrap_tensorflow_internal', 'module'), ('pywrap_tensorflow_internal', 'swig_import_helper'), ('imp', 'load_module'), ('imp', 'load_dynamic'))</t>
  </si>
  <si>
    <t>https://stackoverflow.com/questions/49040998</t>
  </si>
  <si>
    <t>https://stackoverflow.com/questions/45964839</t>
  </si>
  <si>
    <t>https://stackoverflow.com/questions/57334227</t>
  </si>
  <si>
    <t>{64944065, 64233606, 63816038, 63276104, 63767102, 65055947, 63177804, 63767055, 64542483, 64376058, 64691806}</t>
  </si>
  <si>
    <t>(('pywrap_tensorflow', 'module'), ('__init__', 'module'), ('__init__', 'module'), ('context', 'module'), ('pywrap_tfe', 'module'), ('pywrap_tensorflow', 'module'), ('pywrap_tensorflow', 'module'))</t>
  </si>
  <si>
    <t>https://stackoverflow.com/questions/63816038</t>
  </si>
  <si>
    <t>https://stackoverflow.com/questions/63767055</t>
  </si>
  <si>
    <t>https://stackoverflow.com/questions/64691806</t>
  </si>
  <si>
    <t>{62629251, 59823495, 53363858, 54947733, 51751833, 64652834, 60226728, 63276970, 57699641, 60468030, 56538943, 58745285, 54852311, 55648603, 56119136, 56307568, 61995249, 64463478, 58889212}</t>
  </si>
  <si>
    <t>(('deprecation', 'new_func'), ('trainer', 'train'))</t>
  </si>
  <si>
    <t>https://stackoverflow.com/questions/51751833</t>
  </si>
  <si>
    <t>https://stackoverflow.com/questions/64463478</t>
  </si>
  <si>
    <t>{59998441, 44797757, 57981959}</t>
  </si>
  <si>
    <t>(('optimizer', '_zeros_slot'), ('slot_creator', 'create_zeros_slot'), ('slot_creator', 'create_slot_with_initializer'), ('slot_creator', '_create_slot_var'), ('variable_scope', 'get_variable'), ('variable_scope', 'get_variable'), ('variable_scope', 'get_variable'), ('variable_scope', '_true_getter'), ('variable_scope', '_get_single_variable'), ('variables', '__init__'), ('variables', '_init_from_args'))</t>
  </si>
  <si>
    <t>{55645953, 60264581, 51100042, 61773597, 55127970, 49524396, 62490414, 53492018, 49902780, 52543817, 59087054, 64377296, 59784018, 59274840, 55389913, 50402779, 60550005, 56034172, 46930558}</t>
  </si>
  <si>
    <t>(('training', 'train_on_batch'), ('training', '_standardize_user_data'))</t>
  </si>
  <si>
    <t>https://stackoverflow.com/questions/55127970</t>
  </si>
  <si>
    <t>https://stackoverflow.com/questions/55389913</t>
  </si>
  <si>
    <t>{45598493}</t>
  </si>
  <si>
    <t>(('__init__',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t>
  </si>
  <si>
    <t>https://stackoverflow.com/questions/45598493</t>
  </si>
  <si>
    <t>{38755719, 45694344, 45340817, 51456408, 52482459, 43817501, 57036446, 45458719, 45047205, 35532457, 50479021, 44414381, 45747890, 44434359, 40012599, 42092727, 43358264, 46525371, 43057341, 46222782, 47257408, 40659648, 51424835, 46161997, 40948687, 51872592, 38601938, 41414867, 40576722, 46326238, 41374175, 46026337, 43245794, 45059428, 44174697, 42741738, 49756909, 47441775, 35413618, 40823419, 43324156, 46253823}</t>
  </si>
  <si>
    <t>(('array_ops', 'placeholder'), ('gen_array_ops', '_placeholder'), ('op_def_library', 'apply_op'))</t>
  </si>
  <si>
    <t>https://stackoverflow.com/questions/35532457</t>
  </si>
  <si>
    <t>https://stackoverflow.com/questions/46326238</t>
  </si>
  <si>
    <t>{49151662, 43766679}</t>
  </si>
  <si>
    <t>(('basecommand', 'main'), ('install', 'run'), ('req_set', 'install'), ('req_install', 'uninstall'), ('req_uninstall', 'remove'), ('__init__', 'renames'), ('shutil', 'move'), ('shutil', 'copy2'), ('shutil', 'copystat'))</t>
  </si>
  <si>
    <t>https://stackoverflow.com/questions/49151662</t>
  </si>
  <si>
    <t>{51223936, 51819521, 60361603, 55628805, 61276178, 53965588, 55478678, 59765784, 56569755, 58183711, 61987746, 56934307, 54357927, 59333544, 58602285, 53921581, 53456689, 58123825, 59261876, 51403577, 51578810, 54274107, 55210684, 61688764, 52653497, 56585023, 58108351, 57012673, 53507266, 60025661, 52490951, 60073800, 53149386, 57261771, 58256074, 63317589, 60252373, 51868631, 62943063, 54168153, 59440213, 54925653, 61828821, 61376222, 60414562, 60490599, 62944744, 60077931, 60262253, 57592430, 55773040, 57865460, 59337592}</t>
  </si>
  <si>
    <t>(('training', 'fit'), ('training_arrays', 'fit_loop'))</t>
  </si>
  <si>
    <t>https://stackoverflow.com/questions/58183711</t>
  </si>
  <si>
    <t>https://stackoverflow.com/questions/60025661</t>
  </si>
  <si>
    <t>https://stackoverflow.com/questions/57592430</t>
  </si>
  <si>
    <t>https://stackoverflow.com/questions/60490599</t>
  </si>
  <si>
    <t>{45399041, 62488073, 49370642, 43817501, 43990046, 49701918, 49864234, 43631662, 42223668, 51822134, 43358264, 51424835, 64059981, 51611221, 47834733, 52376692, 52551296, 53565065, 47644306, 57036446, 47678647, 42092727, 49476287, 53584580, 57127626, 55883985, 49016530, 56015575, 41990876, 45227229, 44435677, 45061344, 59998441, 52917486, 47273200, 55895795, 57075956, 43324156, 44873984, 51388690, 59867929, 47257408, 52227910, 55672135, 50911052, 51872592, 47735638, 48461151, 45059428, 37117798, 43084137, 44174697, 49053033, 46694252, 60077931, 54998898, 48157558, 55406464, 44274062, 51456408, 41616292, 45047205, 56304037, 49372585, 52517298, 51625911, 53328826, 44274618, 49031102, 51734983, 52993992, 53003208, 40948687, 51123667, 44890067, 51046867, 46278107, 41374175, 54001128, 42741738, 49683444, 50469878}</t>
  </si>
  <si>
    <t>https://stackoverflow.com/questions/49476287</t>
  </si>
  <si>
    <t>https://stackoverflow.com/questions/50911052</t>
  </si>
  <si>
    <t>{62622704, 63418534}</t>
  </si>
  <si>
    <t>(('__init__', 'module'), ('__init__', 'module'), ('__init__', 'module'), ('__init__', 'module'), ('__init__', 'module'), ('__init__', 'module'), ('__init__', 'module'), ('__init__', 'module'), ('__init__', 'module'), ('__init__', 'module'))</t>
  </si>
  <si>
    <t>https://stackoverflow.com/questions/62622704</t>
  </si>
  <si>
    <t>{49425056, 44454081, 51064323, 57233539, 52673987, 56572586, 50243086, 52682671, 45612978, 44591282, 47484469, 44685461, 61454585, 59362269, 48303166}</t>
  </si>
  <si>
    <t>(('copy', 'deepcopy'), ('copy', '_deepcopy_dict'), ('copy', 'deepcopy'))</t>
  </si>
  <si>
    <t>https://stackoverflow.com/questions/50243086</t>
  </si>
  <si>
    <t>{61812227, 38557827, 61156227, 59921926, 61564421, 57503882, 35550219, 60075919, 41061904, 33868433, 52366226, 64944018, 47257751, 56215065, 37048090, 43186585, 46326951, 51940652, 58401327, 60032690, 51472307, 47323828, 53449907, 41202870, 53120951, 55003577, 57156410, 57051067, 52441790, 58511167, 53741502, 59791553, 39835841, 59145666, 53353925, 43653575, 53407432, 55481547, 54453326, 48848853, 56244438, 43115352, 53729113, 58366169, 59889754, 61276762, 39881437, 52623706, 33656551, 45845095, 58184299, 51803371, 64130800, 53142006, 54787835}</t>
  </si>
  <si>
    <t>(('__init__', 'module'), ('graph_pb2', 'module'))</t>
  </si>
  <si>
    <t>https://stackoverflow.com/questions/33868433</t>
  </si>
  <si>
    <t>https://stackoverflow.com/questions/45845095</t>
  </si>
  <si>
    <t>https://stackoverflow.com/questions/61276762</t>
  </si>
  <si>
    <t>{60779011, 63423501, 64666638, 59403281, 61276178, 60683795, 65005588, 55318038, 62079524, 57607717, 57448488, 62143530, 57842734, 61575728, 55884849, 65105974, 57062456, 55375416, 65081913, 63479358, 63343167, 62660163, 59073606, 56501318, 59364422, 63982154, 62586443, 59440213, 64112222, 60414562, 63315046, 64730222, 61280885, 63541379, 61102728, 63731349, 60152473, 64661665, 58002600, 63367851, 64478391, 56711354, 58311358, 59370688, 63471308, 63546062, 63240915, 61828821, 63174874, 59906786, 58902773, 61099772, 65113349, 65021701, 62575377, 60991253, 61105434, 63940891, 58180390, 58609967, 63142726, 64504134, 57748812, 61882720, 63656294, 60587885, 60614524, 63354752, 62102912, 64831876, 63419780, 62529415, 63820168, 64108943, 65160085, 60321174, 63122336, 64770484, 62102458, 61688764, 64611269, 61940176, 64003545, 64823773, 63570400, 58751457, 63549926, 62944744, 63871470, 63971321}</t>
  </si>
  <si>
    <t>(('function', 'call'),)</t>
  </si>
  <si>
    <t>{61332608, 61013120, 58817026, 61812227, 61564421, 59707400, 60146825, 60075919, 61121937, 59042324, 61063190, 60319768, 62013721, 60597787, 60395932, 59757089, 60182306, 59673125, 62428455, 59681453, 58401327, 63736368, 60399413, 61308343, 60681148, 61584446, 60711103, 59995456, 61214015, 58511167, 59372863, 58829887, 61172051, 58366169, 60884699, 59919582, 60871774, 61007457, 62295138, 61169380, 60983141, 59501673, 61463273, 58184299, 64194283, 61774445, 61071085, 59847919, 61086705, 59593972, 57275893, 60582012, 60029821}</t>
  </si>
  <si>
    <t>(('__init__', 'module'), ('__init__', 'module'), ('__init__', '__getattr__'), ('__init__', '_load'), ('__init__', 'import_module'), ('__init__', 'module'))</t>
  </si>
  <si>
    <t>https://stackoverflow.com/questions/59042324</t>
  </si>
  <si>
    <t>https://stackoverflow.com/questions/60319768</t>
  </si>
  <si>
    <t>{50549920, 41988267, 57509069, 54852561, 44022387, 45107068, 51372223}</t>
  </si>
  <si>
    <t>(('session', 'run'), ('session', '_run'), ('session', '__init__'), ('session', 'for_fetch'), ('session', '__init__'), ('session', 'listcomp'), ('session', 'for_fetch'), ('session', '__init__'))</t>
  </si>
  <si>
    <t>https://stackoverflow.com/questions/41988267</t>
  </si>
  <si>
    <t>https://stackoverflow.com/questions/54852561</t>
  </si>
  <si>
    <t>https://stackoverflow.com/questions/51372223</t>
  </si>
  <si>
    <t>https://stackoverflow.com/questions/57509069</t>
  </si>
  <si>
    <t>{64357424, 58558004}</t>
  </si>
  <si>
    <t>{60613538, 64744483, 58905540, 62841176, 55734820, 58793607, 57750023, 61100907, 59427019, 59468849, 58075061, 56851895, 51978488, 56721498, 60557629, 59065022}</t>
  </si>
  <si>
    <t>(('input_layer', 'Input'),)</t>
  </si>
  <si>
    <t>https://stackoverflow.com/questions/61100907</t>
  </si>
  <si>
    <t>https://stackoverflow.com/questions/51978488</t>
  </si>
  <si>
    <t>{58575586, 57775938, 59761890, 61192645, 59223142, 59864710, 58939656, 58764104, 59305514, 60035792, 58676498, 60112435, 61920569, 60488764, 60593469, 58971998, 60732223}</t>
  </si>
  <si>
    <t>(('function', '_maybe_define_function'), ('function', '_create_graph_function'), ('func_graph', 'func_graph_from_py_func'), ('def_function', 'wrapped_fn'), ('training_v2_utils', 'distributed_function'), ('distribute_lib', 'experimental_run_v2'), ('distribute_lib', 'call_for_each_replica'), ('distribute_lib', '_call_for_each_replica'), ('api', 'wrapper'))</t>
  </si>
  <si>
    <t>{56032597, 55672542}</t>
  </si>
  <si>
    <t>(('__init__', 'module'), ('config', 'module'), ('__init__', 'module'), ('__init__', 'module'), ('pywrap_tensorflow', 'module'), ('pywrap_tensorflow_internal', 'swig_import_helper'), ('imp', 'find_module'), ('pywrap_tensorflow', 'module'), ('pywrap_tensorflow_internal', 'module'), ('pywrap_tensorflow_internal', 'swig_import_helper'))</t>
  </si>
  <si>
    <t>https://stackoverflow.com/questions/56032597</t>
  </si>
  <si>
    <t>https://stackoverflow.com/questions/55672542</t>
  </si>
  <si>
    <t>{53584580, 64999781, 51734983, 52993992, 55672135, 62425127, 50911052, 54998898, 51123667, 57075956, 55945364, 58278454, 51625911, 51822134}</t>
  </si>
  <si>
    <t>(('session', '_run_fn'), ('session', '_call_tf_sessionrun'), ('session', 'run'), ('session', '_run'), ('session', '_do_run'), ('session', '_do_call'), ('runpy', '_run_module_as_main'), ('runpy', '_run_code'), ('ipykernel_launcher', 'module'), ('application', 'launch_instance'), ('kernelapp', 'start'))</t>
  </si>
  <si>
    <t>{59203601, 57937938, 52306842, 43990046, 46479008, 48133160, 53753776, 48514608, 54049460, 56103606, 55881784, 58842687, 44232898, 54430310, 49252970, 55731309, 47273200, 53206781, 53051519}</t>
  </si>
  <si>
    <t>(('training', 'train_on_batch'), ('tensorflow_backend', '__call__'))</t>
  </si>
  <si>
    <t>https://stackoverflow.com/questions/46479008</t>
  </si>
  <si>
    <t>https://stackoverflow.com/questions/49252970</t>
  </si>
  <si>
    <t>https://stackoverflow.com/questions/53206781</t>
  </si>
  <si>
    <t>https://stackoverflow.com/questions/48133160</t>
  </si>
  <si>
    <t>https://stackoverflow.com/questions/58842687</t>
  </si>
  <si>
    <t>{34001922, 61812227, 58924548, 62488073, 59732495, 55786512, 49370642, 47086101, 51960343, 43817501, 43990046, 49701918, 62425127, 49864234, 43631662, 42223668, 58278454, 51822134, 43358264, 59109436, 51424835, 64875082, 64059981, 51611221, 42250340, 47834733, 52376692, 43535991, 61332608, 52551296, 61603465, 53565065, 47644306, 55945364, 50476182, 57036446, 60144301, 41077940, 58305206, 47678647, 42092727, 38676668, 49476287, 53584580, 55277252, 57127626, 59427019, 55883985, 49016530, 49583830, 56015575, 62680282, 41990876, 45227229, 44435677, 45061344, 61169380, 61349606, 59998441, 64339181, 52917486, 61737710, 47273200, 55895795, 57075956, 43324156, 44873984, 61135117, 51388690, 59867929, 62428455, 60906283, 64496955, 56585023, 47257408, 52227910, 55672135, 45514055, 50911052, 59029836, 60353358, 51872592, 60937557, 47735638, 64958298, 60141916, 48461151, 45059428, 64999781, 37117798, 43084137, 44174697, 49053033, 46694252, 60077931, 54998898, 48157558, 55481209, 55406464, 65155458, 60361603, 47729029, 61648779, 44274062, 61121937, 53503889, 51456408, 35529626, 41616292, 45047205, 56304037, 49372585, 60375985, 52517298, 42270132, 51625911, 53328826, 44274618, 49031102, 51734983, 52993992, 53003208, 60005319, 40948687, 51123667, 44890067, 61640660, 51046867, 60026328, 46278107, 41374175, 54001128, 42741738, 57355243, 42299378, 49683444, 50469878, 60434430, 60694015}</t>
  </si>
  <si>
    <t>https://stackoverflow.com/questions/44274618</t>
  </si>
  <si>
    <t>https://stackoverflow.com/questions/60361603</t>
  </si>
  <si>
    <t>{49853718, 49645151}</t>
  </si>
  <si>
    <t>(('estimator', '_clone_and_build_model'),)</t>
  </si>
  <si>
    <t>https://stackoverflow.com/questions/49853718</t>
  </si>
  <si>
    <t>{63354752, 62102912, 63541379, 64831876, 65113349, 63419780, 62529415, 61102728, 63820168, 65021701, 63423501, 64666638, 64108943, 60923917, 62575377, 65005588, 63731349, 65160085, 60991253, 55318038, 63940891, 60287388, 63122336, 64661665, 62079524, 62143530, 63367851, 57842734, 58609967, 64770484, 59853748, 65105974, 64478391, 65081913, 62102458, 58311358, 63343167, 64611269, 59073606, 63142726, 64504134, 59364422, 63982154, 62586443, 63471308, 63546062, 61940176, 64867031, 64003545, 63174874, 64112222, 61882720, 58751457, 59906786, 63570400, 63315046, 63549926, 63656294, 60587885, 64730222, 61280885, 58902773, 63971321}</t>
  </si>
  <si>
    <t>(('function', '_filtered_call'), ('function', '_call_flat'), ('function', 'call'), ('execute', 'quick_execute'))</t>
  </si>
  <si>
    <t>{39902596, 54552681, 59935050, 53708351, 52082959, 61472241, 61751324, 46883327}</t>
  </si>
  <si>
    <t>(('ops', 'get_tensor_by_name'), ('ops', 'as_graph_element'), ('ops', '_as_graph_element_locked'))</t>
  </si>
  <si>
    <t>https://stackoverflow.com/questions/59935050</t>
  </si>
  <si>
    <t>https://stackoverflow.com/questions/53708351</t>
  </si>
  <si>
    <t>https://stackoverflow.com/questions/54552681</t>
  </si>
  <si>
    <t>https://stackoverflow.com/questions/61472241</t>
  </si>
  <si>
    <t>{49425056, 44454081, 51064323, 57233539, 52673987, 56572586, 45612978, 44591282, 44685461, 61454585, 48303166}</t>
  </si>
  <si>
    <t>(('copy', 'deepcopy'), ('copy', '_deepcopy_dict'), ('copy', 'deepcopy'), ('copy', '_reconstruct'), ('copy', 'deepcopy'), ('copy', '_deepcopy_dict'), ('copy', 'deepcopy'), ('copy', '_reconstruct'), ('copy', 'deepcopy'), ('copy', '_deepcopy_dict'), ('copy', 'deepcopy'))</t>
  </si>
  <si>
    <t>{50262913, 60066950, 61656071, 59030023, 62929545, 53051274, 61077516, 63484172, 63966872, 63596569, 61604509, 54286368, 64073899, 62081452, 59771314, 57164341, 60222391, 63244472, 61411771, 50937533, 64337087, 61934272, 61597123, 53079108, 63523531, 64759372, 55138901, 63068639, 63308383, 64859507, 63187967}</t>
  </si>
  <si>
    <t>(('serialization', 'deserialize'),)</t>
  </si>
  <si>
    <t>https://stackoverflow.com/questions/63187967</t>
  </si>
  <si>
    <t>https://stackoverflow.com/questions/63523531</t>
  </si>
  <si>
    <t>https://stackoverflow.com/questions/53051274</t>
  </si>
  <si>
    <t>{63009792, 56133254, 56453002, 60975266, 56760868, 60799664, 59060150, 60001853, 58698942, 56190405, 57748812, 56096594, 59672402, 58744161, 58226787, 63138030, 61087735, 54112504, 56062971, 61910143}</t>
  </si>
  <si>
    <t>(('constant_op', '_constant_tensor_conversion_function'), ('constant_op', 'constant'), ('constant_op', '_constant_impl'), ('tensor_util', 'make_tensor_proto'))</t>
  </si>
  <si>
    <t>https://stackoverflow.com/questions/56062971</t>
  </si>
  <si>
    <t>https://stackoverflow.com/questions/59672402</t>
  </si>
  <si>
    <t>{52551296, 44873984, 53565065, 62488073, 44274062, 47644306, 49370642, 51388690, 51456408, 59867929, 43990046, 49701918, 57036446, 41616292, 45047205, 56304037, 49372585, 49864234, 43631662, 52517298, 42223668, 51822134, 51625911, 47678647, 42092727, 53328826, 44274618, 43358264, 49031102, 49476287, 47257408, 51424835, 52227910, 51734983, 52993992, 53003208, 57127626, 50911052, 64059981, 40948687, 51872592, 49016530, 51123667, 44890067, 51046867, 47735638, 51611221, 56015575, 46278107, 41990876, 45227229, 44435677, 48461151, 41374175, 45061344, 45059428, 37117798, 43084137, 44174697, 49053033, 46694252, 42741738, 52917486, 60077931, 47273200, 59998441, 54998898, 47834733, 57075956, 49683444, 48157558, 52376692, 50469878, 43324156}</t>
  </si>
  <si>
    <t>(('zmqstream', '_handle_events'), ('zmqstream', '_handle_recv'), ('zmqstream', '_run_callback'), ('stack_context', 'null_wrapper'), ('kernelbase', 'dispatcher'), ('kernelbase', 'dispatch_shell'))</t>
  </si>
  <si>
    <t>{63923215, 60532242, 64708630, 55734820, 64404009, 59305514, 64341042, 65091635, 60112435, 61690424, 60488764, 64894027, 63368781, 60493396, 63274596, 59223142, 64577667, 63059589, 58033286, 59864710, 64815251, 63301275, 60882081, 64401570, 65076900, 63673517, 63320771, 64152263, 63372487, 62494412, 64759500, 60035792, 64178905, 65161946, 62680282, 58575586, 65144547, 62906596, 59761890, 61829870, 61606647, 63750400, 62890755, 58939656, 62619918, 63653136, 58676498, 60911907, 61456686, 55585079, 61920569, 64138041, 61994299, 60593469, 60732223, 57775938, 61997378, 58764104, 60353358, 65054037, 63139159, 59417433, 64958298, 63544668, 64677724, 58971998, 63613281, 64394603, 64654700, 62268283, 61071227, 64516475, 60497294, 63194006, 63481755, 61192645, 62250441, 65139674, 62704616, 62071283, 64127480}</t>
  </si>
  <si>
    <t>(('function', '_create_graph_function'), ('func_graph', 'func_graph_from_py_func'), ('def_function', 'wrapped_fn'))</t>
  </si>
  <si>
    <t>https://stackoverflow.com/questions/60353358</t>
  </si>
  <si>
    <t>{51387027, 53717852}</t>
  </si>
  <si>
    <t>(('functional_ops', 'compute'), ('functional_ops', 'listcomp'), ('tf_should_use', 'wrapped'), ('tensor_array_ops', 'write'), ('tf_should_use', 'wrapped'), ('tensor_array_ops', 'write'))</t>
  </si>
  <si>
    <t>https://stackoverflow.com/questions/51387027</t>
  </si>
  <si>
    <t>https://stackoverflow.com/questions/53717852</t>
  </si>
  <si>
    <t>{65155458, 61812227, 61169380, 61349606, 62428455, 60005319, 61603465, 61648779, 61135117, 64339181, 61121937, 61640660, 60937557, 60141916, 59840411, 59109436, 60434430, 60694015}</t>
  </si>
  <si>
    <t>(('ultratb', 'get_records'),)</t>
  </si>
  <si>
    <t>https://stackoverflow.com/questions/59840411</t>
  </si>
  <si>
    <t>https://stackoverflow.com/questions/60434430</t>
  </si>
  <si>
    <t>{61867526, 50260495, 64296467, 61063190, 47255063, 60319768, 50586649, 59757089, 59673125, 47943207, 63464487, 45964839, 57537065, 63736368, 56477744, 62472764, 58829887, 57002050, 56093768, 54303308, 55205966, 54259288, 49073754, 60871774, 48600160, 61007457, 62483557, 49040998, 60637290, 44863095, 54934138, 53462143, 62700675, 55460484, 52953219, 63070852, 52604040, 61991563, 54508708, 63708332, 54861998, 46230191, 60711103, 58513607, 62376660, 62725844, 60884699, 59919582, 61933792, 61463273, 64194283, 59847919, 65048304, 52544754, 59593972, 57780983, 44289277, 62294271, 56271619, 52412165, 55833353, 56002315, 63473428, 62013721, 48135452, 48483612, 62898484, 62311222, 56415547, 59372863, 59995456, 59584838, 61172051, 48553812, 48479571, 49781077, 48428415, 55912838, 55389064, 55229836, 44453264, 56410003, 60395932, 62308262, 43944871, 55200171, 53596076, 61926834, 61308343, 56681399, 48885193, 63025100, 57334227, 53620181, 49726936, 62991842, 60873706, 61086705, 47652345}</t>
  </si>
  <si>
    <t>(('pywrap_tensorflow', 'module'), ('pywrap_tensorflow_internal', 'module'), ('pywrap_tensorflow_internal', 'swig_import_helper'), ('imp', 'load_module'), ('imp', 'load_dynamic'), ('__init__', 'module'), ('__init__', 'module'))</t>
  </si>
  <si>
    <t>https://stackoverflow.com/questions/47652345</t>
  </si>
  <si>
    <t>{62970881, 57981959, 45355399, 50384264, 41986583, 48285212, 41818654, 61295402, 51286963, 61446844, 44797757, 42784573, 50937533, 46996670, 50101695, 54020164, 49364933, 48749515, 48959947, 47787085, 40967761, 45441365, 39454685, 44725860, 45929189, 55647209, 43896553, 59998441, 59997686}</t>
  </si>
  <si>
    <t>(('variable_scope', 'get_variable'), ('variable_scope', 'get_variable'), ('variable_scope', 'get_variable'), ('variable_scope', '_true_getter'), ('variable_scope', '_get_single_variable'))</t>
  </si>
  <si>
    <t>https://stackoverflow.com/questions/41986583</t>
  </si>
  <si>
    <t>https://stackoverflow.com/questions/50101695</t>
  </si>
  <si>
    <t>https://stackoverflow.com/questions/45929189</t>
  </si>
  <si>
    <t>https://stackoverflow.com/questions/39454685</t>
  </si>
  <si>
    <t>{61193360, 64091029}</t>
  </si>
  <si>
    <t>(('save', 'load_model'), ('load', 'load'), ('load', 'load_internal'), ('load', '__init__'), ('load', '__init__'), ('load', '_load_all'), ('load', '_recreate'), ('load', 'lambda'), ('load', '_recreate_user_object'), ('load', '_recreate_base_user_object'), ('load', '_init_from_metadata'), ('input_layer', '__init__'))</t>
  </si>
  <si>
    <t>https://stackoverflow.com/questions/61193360</t>
  </si>
  <si>
    <t>{59873568, 58575586, 59864710, 58764104, 63457928, 61829834, 61829870, 59230831, 58146801, 53888309, 58138071, 58993596, 59015359}</t>
  </si>
  <si>
    <t>(('base_layer', '__call__'), ('sequential', 'call'))</t>
  </si>
  <si>
    <t>https://stackoverflow.com/questions/59230831</t>
  </si>
  <si>
    <t>https://stackoverflow.com/questions/58993596</t>
  </si>
  <si>
    <t>{60044577, 62308262, 62428455, 61648779, 59029836, 61063190, 60694015}</t>
  </si>
  <si>
    <t>(('__init__', 'module'), ('__init__', 'module'), ('gen_audio_ops', 'module'), ('__init__', '__getattr__'), ('__init__', '_load'), ('__init__', 'import_module'), ('__init__', 'module'), ('pywrap_tensorflow', 'module'), ('pywrap_tensorflow', 'module'), ('pywrap_tensorflow_internal', 'module'), ('pywrap_tensorflow_internal', 'swig_import_helper'), ('imp', 'load_module'), ('imp', 'load_dynamic'))</t>
  </si>
  <si>
    <t>{43480732, 55150828}</t>
  </si>
  <si>
    <t>(('arg_scope', 'func_with_args'), ('layers', 'batch_norm'))</t>
  </si>
  <si>
    <t>https://stackoverflow.com/questions/43480732</t>
  </si>
  <si>
    <t>https://stackoverflow.com/questions/55150828</t>
  </si>
  <si>
    <t>{55406464, 44873984, 53565065, 62488073, 44274062, 47644306, 49370642, 51388690, 59867929, 43990046, 49701918, 57036446, 41616292, 45047205, 56304037, 49372585, 49864234, 43631662, 42223668, 47678647, 42092727, 43358264, 53328826, 44274618, 49031102, 49476287, 47257408, 52227910, 51734983, 53003208, 64059981, 40948687, 49016530, 51123667, 44890067, 51046867, 47735638, 51611221, 56015575, 46278107, 41990876, 45227229, 44435677, 48461151, 41374175, 45061344, 45059428, 43084137, 44174697, 49053033, 46694252, 42741738, 60077931, 47834733, 47273200, 54998898, 57075956, 49683444, 48157558, 50469878, 43324156}</t>
  </si>
  <si>
    <t>(('zmqstream', '_handle_recv'), ('zmqstream', '_run_callback'), ('stack_context', 'null_wrapper'), ('kernelbase', 'dispatcher'), ('kernelbase', 'dispatch_shell'), ('kernelbase', 'execute_request'), ('ipkernel', 'do_execute'), ('zmqshell', 'run_cell'), ('interactiveshell', 'run_cell'), ('interactiveshell', 'run_ast_nodes'), ('interactiveshell', 'run_code'))</t>
  </si>
  <si>
    <t>{55406464, 52551296, 57421185, 59823495, 55350010, 53565065, 53003208, 59620616, 54902024, 57617294, 63543159, 53503889, 62601746, 55945364, 54137493, 55837588, 55691289, 54841882, 53306907, 58367519, 53151522, 54806437, 62576422, 52357542, 56304037, 60127537, 56103606, 58278454, 56585023, 59599685, 55672135, 56307656, 60525257, 55650121, 52515273, 56333388, 64875082, 54837579, 55369289, 57127626, 59427019, 50789709, 53159251, 57780053, 52365526, 57561944, 59210074, 54539098, 52365277, 53999583, 57043808, 56386913, 57150305, 58797155, 57844580, 63197540, 54190053, 60930920, 55647209, 55823850, 54001128, 54262380, 61737710, 55895795, 57075956, 55248631, 54743672, 53999738}</t>
  </si>
  <si>
    <t>(('deprecation', 'new_func'), ('ops', 'create_op'), ('ops', '__init__'))</t>
  </si>
  <si>
    <t>{59120146, 60683795, 54898718, 58917918, 46118947, 48272426, 54903852, 55835696, 61575728, 46688822, 57948726, 57666618, 53436994, 62660163, 54015059, 60690517, 61714519, 58858077, 62857315, 62876780, 52551296, 63731349, 60726421, 59561111, 57378455, 50349213, 57152157, 64661665, 58002600, 53860022, 55950519, 56711354, 59370688, 53479623, 60035792, 64520917, 51377371, 58575586, 55945956, 55246565, 54301926, 60906218, 61829870, 62745326, 60653297, 63564532, 56895221, 61099772, 56667900, 56939275, 63721741, 49288973, 63364375, 61105434, 57677083, 43136293, 57205032, 54853427, 55142210, 53108547, 60444486, 58764104, 60378450, 60732246, 63613281, 56135522, 60490084, 54945641, 52620141, 56606583, 64516475, 45920126, 53289863, 63194006, 60572568, 51268504, 56258972, 57175459, 62862765, 60667310, 51925937, 61436339, 62675898, 62366148, 54525906, 59521001, 61754862}</t>
  </si>
  <si>
    <t>(('training', 'predict'),)</t>
  </si>
  <si>
    <t>https://stackoverflow.com/questions/55142210</t>
  </si>
  <si>
    <t>https://stackoverflow.com/questions/60726421</t>
  </si>
  <si>
    <t>{62102912, 63541379, 63419780, 62529415, 63820168, 63423501, 64666638, 64108943, 65160085, 63122336, 62143530, 64770484, 65105974, 64478391, 65081913, 62102458, 64611269, 63142726, 63982154, 62586443, 63546062, 61940176, 64003545, 63174874, 63570400, 63315046, 63549926, 63656294}</t>
  </si>
  <si>
    <t>(('training', '_method_wrapper'), ('training', 'fit'), ('def_function', '__call__'), ('def_function', '_call'), ('function', '__call__'), ('function', '_filtered_call'), ('function', '_call_flat'), ('function', 'call'), ('execute', 'quick_execute'))</t>
  </si>
  <si>
    <t>https://stackoverflow.com/questions/63423501</t>
  </si>
  <si>
    <t>{50670208, 49030273, 57421185, 45098117, 46026127, 62601746, 50317335, 44181783, 59205914, 64668956, 41616292, 62576422, 39022374, 39129773, 41397297, 41077940, 51400628, 42223668, 41992132, 51050053, 42260167, 48186569, 43493193, 48385868, 34982492, 58797155, 57844580, 58677736, 42618861, 60142707, 52376692, 50469878, 45282297, 44354940}</t>
  </si>
  <si>
    <t>(('saver', '_AddRestoreOps'),)</t>
  </si>
  <si>
    <t>https://stackoverflow.com/questions/43493193</t>
  </si>
  <si>
    <t>{63318020, 64863021}</t>
  </si>
  <si>
    <t>(('dataset_builder', 'download_and_prepare'), ('contextlib', '__exit__'), ('py_utils', 'incomplete_dir'), ('file_io', 'delete_recursively_v2'))</t>
  </si>
  <si>
    <t>https://stackoverflow.com/questions/63318020</t>
  </si>
  <si>
    <t>https://stackoverflow.com/questions/64863021</t>
  </si>
  <si>
    <t>{42299394, 63860741, 61063190, 60319768, 61992985, 48148507, 38447137, 46118952, 51204138, 58751019, 56477744, 49899581, 49805375, 57002050, 57337931, 59920461, 55205966, 57673826, 60637290, 36665460, 54442106, 50772096, 52953219, 50430086, 41746576, 42678439, 54861998, 43681969, 60711103, 42150087, 58513607, 53299410, 39196882, 43819224, 61933792, 63105263, 51554543, 62294271, 49115391, 40034570, 54075663, 45873424, 62013721, 43942185, 43700528, 62898484, 43682108, 51042626, 52828484, 46491974, 59584838, 49975629, 37593427, 61172051, 50839892, 49781077, 48060769, 56424803, 50334054, 45275507, 55521652, 52189567, 45920640, 55912838, 52218258, 42756503, 60395932, 43356578, 45461927, 55200171, 56285626, 38644175, 57334227, 44712420, 56326649, 53479930, 39956991, 47266305, 51012098, 37120523, 50260495, 62679567, 59042324, 48022041, 59757089, 59673125, 57537065, 42273323, 49007149, 63736368, 61569587, 40647226, 62472764, 62145084, 52761157, 44993098, 54303308, 51456594, 50518622, 50379359, 50977379, 47231588, 51528295, 42570344, 49468010, 61774445, 43113076, 54934138, 55460484, 63070852, 57696905, 61991563, 54665872, 44685975, 57875101, 49808042, 59681453, 60144301, 46230191, 51337939, 62376660, 45726421, 44989160, 61463273, 49093362, 57780983, 48739074, 56271619, 48290565, 55833353, 51223320, 45935386, 52337439, 62311222, 51311420, 57133906, 56591186, 44184443, 60029821, 44024712, 55389064, 53812109, 43766679, 51471264, 43944871, 44686256, 60375985, 55071668, 56681399, 60681148, 46869446, 60005319, 45149129, 42746827, 42398672, 56523728, 49081299, 43721690, 40500194, 45693922, 46146535, 36862951, 60873706, 61086705, 38579190, 36807691, 43162639, 50361361, 55139349, 50586649, 59114521, 59761699, 63464487, 49816616, 49636412, 61584446, 58829887, 48075842, 38710339, 56093768, 44287059, 53509213, 60871774, 48600160, 62295138, 62483557, 59501673, 46838902, 52124792, 51121273, 55770234, 62745723, 53462143, 63376512, 61332608, 57207936, 62700675, 61013120, 52604040, 61502603, 40225932, 49093774, 46621847, 56689815, 39908504, 45735071, 49446047, 54508708, 63708332, 60904644, 60749006, 50554074, 45716700, 38534364, 59919582, 45341924, 59847919, 43367663, 57816305, 52544754, 59593972, 41415926, 44289277, 40766718, 46779659, 60497173, 48483612, 48135452, 49503518, 47074590, 60044577, 52229410, 49274151, 62428455, 51344694, 56415547, 61214015, 59995456, 59372863, 37999944, 55549257, 52356431, 48479571, 60937557, 44739928, 58582373, 43085180, 48428415, 55229836, 41008524, 44453264, 61121937, 47660443, 55313828, 53562793, 43814315, 49542577, 61926834, 61308343, 44496325, 45393352, 48885193, 49245642, 44049869, 53620181, 49726936, 41065945, 51912155, 54566365, 62991842, 50648558, 42284528, 45008373, 47652345, 57042429, 56237566, 60694015, 51996163, 38639110, 61867526, 40224267, 52059663, 64296467, 53028372, 47255063, 60597787, 47943207, 45964839, 58244683, 48737869, 44064344, 54259288, 49073754, 61007457, 49040998, 55869031, 41061994, 56311402, 44365418, 50390640, 57443955, 44863095, 45090440, 61603465, 45864593, 49784472, 40105625, 60472986, 50251435, 63063727, 57915055, 47357618, 38790852, 57841364, 48477909, 62725844, 44058327, 60884699, 55672542, 42753762, 61169380, 64194283, 61710061, 61071085, 55564014, 65048304, 52412165, 56002315, 63473428, 60946205, 60182306, 44074787, 45702962, 60399413, 48553812, 54064982, 38299480, 60983141, 48246631, 44736360, 40961902, 38150003, 54749065, 55740298, 61648779, 50542476, 56410003, 52248467, 45897627, 47361956, 62308262, 53596076, 47982521, 48934848, 51451842, 41988036, 63025100, 61640660, 62482404, 48984042, 48480238, 44212207, 52359157}</t>
  </si>
  <si>
    <t>https://stackoverflow.com/questions/56415547</t>
  </si>
  <si>
    <t>https://stackoverflow.com/questions/49274151</t>
  </si>
  <si>
    <t>{52551296, 51424835, 52993992, 59998441, 50911052, 52917486, 51872592, 52517298, 52376692, 51625911, 51456408}</t>
  </si>
  <si>
    <t>(('session', 'run'), ('session', '_run'), ('session', '_do_run'), ('session', '_do_call'), ('runpy', '_run_module_as_main'), ('runpy', '_run_code'), ('ipykernel_launcher', 'module'), ('application', 'launch_instance'), ('kernelapp', 'start'), ('asyncio', 'start'), ('base_events', 'run_forever'), ('base_events', '_run_once'), ('events', '_run'), ('asyncio', '_handle_events'), ('stack_context', 'null_wrapper'), ('zmqstream', '_handle_events'), ('zmqstream', '_handle_recv'), ('zmqstream', '_run_callback'), ('stack_context', 'null_wrapper'), ('kernelbase', 'dispatcher'), ('kernelbase', 'dispatch_shell'), ('kernelbase', 'execute_request'), ('ipkernel', 'do_execute'), ('zmqshell', 'run_cell'), ('interactiveshell', 'run_cell'), ('interactiveshell', '_run_cell'), ('interactiveshell', 'run_ast_nodes'), ('interactiveshell', 'run_code'))</t>
  </si>
  <si>
    <t>{64860866, 64852002, 47610308, 62533380, 60958214, 54167982, 61507216, 63554161, 63207897, 61149306}</t>
  </si>
  <si>
    <t>(('response', 'read'), ('filewrapper', 'read'))</t>
  </si>
  <si>
    <t>{61332608, 61169380, 62428455}</t>
  </si>
  <si>
    <t>(('imp', 'load_dynamic'), ('interactiveshell', 'run_code'), ('__init__', 'module'), ('__init__', 'module'))</t>
  </si>
  <si>
    <t>https://stackoverflow.com/questions/61332608</t>
  </si>
  <si>
    <t>{64363296, 62335581, 61174119, 64503497, 62250441, 64371884, 60398604, 60497294, 59417433, 59010813}</t>
  </si>
  <si>
    <t>(('save', 'save'),)</t>
  </si>
  <si>
    <t>https://stackoverflow.com/questions/61174119</t>
  </si>
  <si>
    <t>https://stackoverflow.com/questions/60497294</t>
  </si>
  <si>
    <t>https://stackoverflow.com/questions/60398604</t>
  </si>
  <si>
    <t>https://stackoverflow.com/questions/62335581</t>
  </si>
  <si>
    <t>{60779011, 61276178, 60683795, 60321174, 60152473, 61105434, 58180390, 58002600, 61575728, 61688764, 59370688, 62660163, 59848528, 63240915, 59440213, 61828821, 60414562, 61099772, 62944744, 63871470, 60307567, 60686966, 60614524, 62682493}</t>
  </si>
  <si>
    <t>(('function', '_call_impl'),)</t>
  </si>
  <si>
    <t>https://stackoverflow.com/questions/60152473</t>
  </si>
  <si>
    <t>https://stackoverflow.com/questions/59440213</t>
  </si>
  <si>
    <t>https://stackoverflow.com/questions/61105434</t>
  </si>
  <si>
    <t>https://stackoverflow.com/questions/60614524</t>
  </si>
  <si>
    <t>https://stackoverflow.com/questions/59848528</t>
  </si>
  <si>
    <t>{63750400, 62890755, 64577667, 63059589, 62268283, 62619918, 63923215, 64815251, 63194006, 64708630, 63301275, 60882081, 64401570, 65076900, 64404009, 63673517, 61456686, 64341042, 65091635, 61690424, 64138041, 61994299, 63320771, 63372487, 64894027, 62494412, 63368781, 64759500, 60353358, 63139159, 65139674, 64958298, 63544668, 63613281, 65144547, 63274596, 62906596, 64394603, 62071283, 64516475, 61606647, 64127480, 61071227}</t>
  </si>
  <si>
    <t>(('def_function', '__call__'), ('def_function', '_call'), ('def_function', '_initialize'), ('function', '_get_concrete_function_internal_garbage_collected'), ('function', '_maybe_define_function'), ('function', '_create_graph_function'), ('func_graph', 'func_graph_from_py_func'), ('def_function', 'wrapped_fn'), ('func_graph', 'wrapper'))</t>
  </si>
  <si>
    <t>https://stackoverflow.com/questions/63320771</t>
  </si>
  <si>
    <t>(('__init__', '__getattr__'), ('__init__', '_load'))</t>
  </si>
  <si>
    <t>{63750400, 62890755, 54369539, 63059589, 58033286, 59864710, 58939656, 64577667, 62268283, 60497294, 63923215, 62619918, 63653136, 60532242, 64815251, 58676498, 63194006, 64708630, 63301275, 60882081, 64401570, 60911907, 65076900, 64404009, 59305514, 63673517, 61456686, 64341042, 65091635, 60112435, 55585079, 61690424, 61920569, 64138041, 61994299, 60593469, 57775938, 63320771, 61192645, 60034629, 63372487, 58764104, 62250441, 64894027, 62494412, 63368781, 64759500, 60353358, 60035792, 63139159, 59417433, 65139674, 62680282, 63544668, 64958298, 58971998, 63613281, 58575586, 65144547, 63274596, 62906596, 59223142, 59761890, 62704616, 64394603, 61829870, 62071283, 64516475, 61606647, 64127480, 61071227, 61910143}</t>
  </si>
  <si>
    <t>(('def_function', '_initialize'),)</t>
  </si>
  <si>
    <t>{45920640, 46516353, 51012098, 50430086, 45090440, 44024712, 50882040, 50542476, 47003151, 45873424, 45864593, 52059663, 50476182, 44685975, 46621847, 51223320, 45935386, 49784472, 45897627, 51779862, 54277150, 45735071, 45461927, 49816616, 49892136, 49808042, 50251435, 43942185, 53112751, 50257840, 49542577, 43681969, 61569587, 51042626, 46869446, 44202825, 49975629, 44973518, 52356431, 51456594, 49081299, 54066132, 44287059, 49781077, 44058327, 43819224, 45726421, 43721690, 51912155, 45486046, 45693922, 45341924, 58582373, 49591397, 51528295, 44736360, 46146535, 49468010, 44365418, 48246631, 50648558, 44212207, 49093362, 45008373, 52124792, 53479930, 44184443, 52189567}</t>
  </si>
  <si>
    <t>(('pywrap_tensorflow_internal', 'swig_import_helper'), ('__init__', 'import_module'))</t>
  </si>
  <si>
    <t>https://stackoverflow.com/questions/45897627</t>
  </si>
  <si>
    <t>https://stackoverflow.com/questions/44365418</t>
  </si>
  <si>
    <t>https://stackoverflow.com/questions/45461927</t>
  </si>
  <si>
    <t>https://stackoverflow.com/questions/45693922</t>
  </si>
  <si>
    <t>https://stackoverflow.com/questions/44058327</t>
  </si>
  <si>
    <t>{63009792, 47499284, 42823700, 50975255, 54130206, 59353119, 50825248, 56760868, 52012071, 43183661, 58868272, 44691509, 64988725, 48404534, 46876213, 45084217, 63377981, 60001853, 51863113, 55323723, 56391755, 54668364, 49433165, 44978255, 40562268, 58226787, 49824872, 48362612, 51383415, 47568505, 61910143, 56133254, 47211666, 39295136, 47738016, 60975266, 53837987, 51578532, 54707880, 60799664, 45555376, 47960249, 56931005, 40395454, 58698942, 54700736, 40666316, 49886416, 37141719, 46619869, 40203500, 63138030, 44013298, 54112504, 53855994, 47007997, 64573695, 45266707, 46363927, 41703199, 43010339, 46411573, 55466302, 57748812, 39945037, 56096594, 42327891, 58744161, 38924283, 49305971, 54067061, 49845113, 43056512, 56062971, 56453002, 40939915, 59060150, 56190405, 50171872, 51118565, 46375398, 39700969, 41443306, 44328940, 51955693, 41815023, 46768626, 61087735, 43324923}</t>
  </si>
  <si>
    <t>(('constant_op', '_constant_tensor_conversion_function'), ('constant_op', 'constant'))</t>
  </si>
  <si>
    <t>https://stackoverflow.com/questions/46363927</t>
  </si>
  <si>
    <t>https://stackoverflow.com/questions/49433165</t>
  </si>
  <si>
    <t>https://stackoverflow.com/questions/40203500</t>
  </si>
  <si>
    <t>{59873568, 55645953, 59532768, 56818501, 62727910, 56501318, 64499499, 58123276, 59621899, 56445615, 59403281, 59784018, 55884849, 61054359, 59274840, 58880985, 59015359}</t>
  </si>
  <si>
    <t>(('training', 'fit_generator'), ('training_generator', 'model_iteration'), ('training', 'train_on_batch'))</t>
  </si>
  <si>
    <t>https://stackoverflow.com/questions/58123276</t>
  </si>
  <si>
    <t>https://stackoverflow.com/questions/55884849</t>
  </si>
  <si>
    <t>{59887851, 61899670}</t>
  </si>
  <si>
    <t>(('file_io', 'size'), ('file_io', 'stat'), ('file_io', 'stat_v2'))</t>
  </si>
  <si>
    <t>https://stackoverflow.com/questions/59887851</t>
  </si>
  <si>
    <t>https://stackoverflow.com/questions/61899670</t>
  </si>
  <si>
    <t>{53828895}</t>
  </si>
  <si>
    <t>(('app', 'run'), ('monitored_session', 'MonitoredTrainingSession'), ('monitored_session', '__init__'), ('monitored_session', '__init__'), ('monitored_session', '__init__'), ('monitored_session', '_create_session'), ('monitored_session', 'create_session'))</t>
  </si>
  <si>
    <t>{45920640, 65155458, 61812227, 51012098, 58817026, 50430086, 48246631, 45090440, 44024712, 61603465, 61648779, 50542476, 52059663, 45873424, 45864593, 43901332, 61063190, 44685975, 46621847, 51223320, 45935386, 49784472, 60044577, 62428455, 49816616, 43942185, 49808042, 50251435, 56951853, 44686256, 49542577, 53479930, 43681969, 61569587, 50257840, 49275195, 46869446, 60005319, 50362185, 59029836, 49975629, 52356431, 51456594, 49081299, 61640660, 60937557, 44287059, 44058327, 43819224, 49781077, 43721690, 51912155, 60141916, 45726421, 45693922, 61169380, 58582373, 49591397, 51528295, 44736360, 46146535, 49468010, 52204265, 60694015, 64339181, 50648558, 44212207, 44365418, 49093362, 45008373, 57275893, 52124792, 51877242, 44184443, 60582012, 52189567}</t>
  </si>
  <si>
    <t>(('__init__', 'import_module'), ('__init__', 'module'), ('__init__', 'module'))</t>
  </si>
  <si>
    <t>{51223936, 56996864, 51819521, 59203601, 57937938, 53965588, 56569755, 52606751, 58183711, 56934307, 57175459, 59333544, 54278698, 53921581, 53753776, 53456689, 58123825, 54049460, 55181237, 57948726, 55881784, 51578810, 57666618, 55210684, 58842687, 57012673, 53507266, 55142210, 53479623, 60073800, 57409101, 54525906, 54015059, 63317589, 51662840, 53950430, 54430310, 54301926, 55731309, 57592430, 54278894, 55773040, 57865460, 59377141, 59337592, 56667900, 53051519}</t>
  </si>
  <si>
    <t>(('tensorflow_backend', '_call'),)</t>
  </si>
  <si>
    <t>https://stackoverflow.com/questions/60073800</t>
  </si>
  <si>
    <t>https://stackoverflow.com/questions/56667900</t>
  </si>
  <si>
    <t>https://stackoverflow.com/questions/57012673</t>
  </si>
  <si>
    <t>{40150018, 62861830, 57750023, 64425992, 58938886, 57255942, 57619347, 43304863, 57642144, 57573540, 57607717, 61295402, 57635757, 65018547, 45235253, 53922231, 56851895, 48513337, 42176186, 62872507, 55675199, 44034624, 62794048, 51042626, 60375105, 53702725, 62926022, 48164040, 58284744, 58273615, 62266321, 56096594, 55634133, 50192731, 59421277, 47277410, 50991972, 62859365, 48818277, 63549926, 60954216, 55468271, 49357424, 47218034, 63411700, 63817717, 56326649, 46992507, 45107068, 56437502}</t>
  </si>
  <si>
    <t>https://stackoverflow.com/questions/58273615</t>
  </si>
  <si>
    <t>https://stackoverflow.com/questions/63817717</t>
  </si>
  <si>
    <t>{62675898, 57793505, 59447043, 59035523, 56792262, 55243016, 60905801, 59571944, 36763913, 62876780, 60727762, 62437779, 56177780, 55621653, 49239961, 63174874, 62216478, 52306842}</t>
  </si>
  <si>
    <t>https://stackoverflow.com/questions/49239961</t>
  </si>
  <si>
    <t>https://stackoverflow.com/questions/62216478</t>
  </si>
  <si>
    <t>https://stackoverflow.com/questions/56177780</t>
  </si>
  <si>
    <t>{44873984, 45399041, 44274062, 47644306, 49370642, 43990046, 49701918, 57036446, 45047205, 49864234, 43631662, 42223668, 47678647, 43358264, 49476287, 47257408, 52227910, 51734983, 53003208, 57127626, 40948687, 49016530, 51123667, 44890067, 51046867, 47735638, 51611221, 41990876, 45227229, 44435677, 48461151, 41374175, 45059428, 43084137, 44174697, 49053033, 46694252, 42741738, 47834733, 47273200, 49683444, 48157558, 43324156}</t>
  </si>
  <si>
    <t>(('application', 'launch_instance'), ('kernelapp', 'start'), ('ioloop', 'start'), ('ioloop', 'start'), ('stack_context', 'null_wrapper'))</t>
  </si>
  <si>
    <t>{44873984, 44274062, 47644306, 49370642, 43990046, 49701918, 57036446, 41616292, 45047205, 49864234, 43631662, 42223668, 47678647, 42092727, 43358264, 44274618, 49476287, 47257408, 52227910, 51734983, 53003208, 40948687, 49016530, 51123667, 44890067, 51046867, 47735638, 51611221, 46278107, 41990876, 45227229, 44435677, 48461151, 41374175, 45061344, 45059428, 43084137, 44174697, 49053033, 46694252, 42741738, 60077931, 47834733, 47273200, 49683444, 48157558, 43324156}</t>
  </si>
  <si>
    <t>(('kernelapp', 'start'), ('ioloop', 'start'), ('ioloop', 'start'), ('stack_context', 'null_wrapper'), ('zmqstream', '_handle_events'), ('zmqstream', '_handle_recv'), ('zmqstream', '_run_callback'), ('stack_context', 'null_wrapper'), ('kernelbase', 'dispatcher'), ('kernelbase', 'dispatch_shell'), ('kernelbase', 'execute_request'), ('ipkernel', 'do_execute'), ('zmqshell', 'run_cell'), ('interactiveshell', 'run_cell'), ('interactiveshell', 'run_ast_nodes'), ('interactiveshell', 'run_code'))</t>
  </si>
  <si>
    <t>{58761088, 47305473, 56133254, 47148043, 61286412, 62627982, 53212559, 59585425, 47047057, 43990046, 50630821, 50733227, 62081452, 61456686, 60523574, 50551096, 52522171, 58993596, 56280640, 56687174, 52041545, 61829834, 42750924, 53753676, 49016530, 49645151, 57150305, 58226787, 53147241, 59718635, 49305971, 56289270}</t>
  </si>
  <si>
    <t>(('core', 'call'),)</t>
  </si>
  <si>
    <t>https://stackoverflow.com/questions/59718635</t>
  </si>
  <si>
    <t>https://stackoverflow.com/questions/42750924</t>
  </si>
  <si>
    <t>{51223936, 51819521, 53507266, 56934307, 57012673, 59333544, 53921581, 57592430, 55773040, 53456689, 58123825, 53965588, 63317589, 51578810, 56569755, 55210684}</t>
  </si>
  <si>
    <t>(('training', 'fit'), ('training_arrays', 'fit_loop'), ('tensorflow_backend', '__call__'), ('tensorflow_backend', '_call'), ('session', '__call__'), ('errors_impl', '__exit__'))</t>
  </si>
  <si>
    <t>https://stackoverflow.com/questions/56569755</t>
  </si>
  <si>
    <t>https://stackoverflow.com/questions/63317589</t>
  </si>
  <si>
    <t>{62970881, 56453002, 57464461, 59353119, 60975266, 56760868, 60799664, 59060150, 58636087, 56931005, 58698942, 56190405, 56391755, 57748812, 58744161, 58226787, 59336042, 61087735, 62690426}</t>
  </si>
  <si>
    <t>(('ops', 'convert_to_tensor_v2'), ('ops', 'internal_convert_to_tensor'))</t>
  </si>
  <si>
    <t>{53999738, 57617294, 53999583}</t>
  </si>
  <si>
    <t>(('ops', '_create_c_op'), ('dispatch', 'wrapper'))</t>
  </si>
  <si>
    <t>https://stackoverflow.com/questions/53999738</t>
  </si>
  <si>
    <t>https://stackoverflow.com/questions/57617294</t>
  </si>
  <si>
    <t>https://stackoverflow.com/questions/53999583</t>
  </si>
  <si>
    <t>{50262913, 60066950, 61656071, 59030023, 62929545, 53051274, 61077516, 63484172, 63966872, 63596569, 54286368, 64073899, 62081452, 59771314, 57164341, 60222391, 63244472, 61411771, 50937533, 64337087, 61934272, 61597123, 53079108, 64759372, 55138901, 63068639, 63308383, 64859507, 63187967}</t>
  </si>
  <si>
    <t>(('serialization', 'deserialize'), ('generic_utils', 'deserialize_keras_object'))</t>
  </si>
  <si>
    <t>https://stackoverflow.com/questions/55138901</t>
  </si>
  <si>
    <t>{55181024, 63677234, 62502555}</t>
  </si>
  <si>
    <t>(('estimator', 'train'), ('estimator', '_train_model'), ('estimator', '_train_model_default'), ('estimator', '_train_with_estimator_spec'), ('monitored_session', 'MonitoredTrainingSession'), ('monitored_session', '__init__'), ('monitored_session', '__init__'))</t>
  </si>
  <si>
    <t>https://stackoverflow.com/questions/63677234</t>
  </si>
  <si>
    <t>{54700736, 47738016, 53837987, 52012071, 49333162, 41443306, 40666316, 51955693, 44978255, 44013298, 42327891, 47499284, 45266707, 47211666, 37141719, 38924283, 40562268, 35799198}</t>
  </si>
  <si>
    <t>(('constant_op', 'constant'), ('tensor_util', 'make_tensor_proto'), ('tensor_util', '_AssertCompatible'))</t>
  </si>
  <si>
    <t>https://stackoverflow.com/questions/37141719</t>
  </si>
  <si>
    <t>https://stackoverflow.com/questions/40562268</t>
  </si>
  <si>
    <t>https://stackoverflow.com/questions/45266707</t>
  </si>
  <si>
    <t>https://stackoverflow.com/questions/53837987</t>
  </si>
  <si>
    <t>{63012878, 50317335, 58189854, 50006011, 53688367, 48648240, 46678066, 42223668, 39309367, 46161997, 47609938, 47765595, 39544926, 50251878, 40642663, 38080620, 48904313, 51247229, 44658819, 45340817, 55945364, 50366626, 50733227, 40143019, 64659630, 43909296, 42092727, 38838456, 51368119, 43057341, 39952592, 41414867, 42832083, 52365526, 56463580, 44435677, 43245794, 59998441, 55150828, 57075956, 50329855, 44873984, 48550159, 62847255, 44181783, 43647264, 48986403, 43010339, 55572782, 60127537, 48425267, 42307908, 49500495, 58841436, 47040860, 64999781, 43084137, 58059119, 51087747, 46344583, 44274062, 47047057, 45513114, 43061664, 52357542, 44306860, 45500844, 41294258, 52517298, 62075321, 51734983, 48888271, 57846223, 41568721, 51046867, 36884947, 46326238, 41374175, 57192931, 45974009, 63590912, 48142860, 51626510, 54841882, 57950746, 43817501, 41818654, 49437216, 48054820, 39076388, 49295915, 57715248, 58278454, 51919417, 50876996, 64875082, 48347728, 57999985, 60615290, 40823419, 38881918, 51387027, 44894883, 43983528, 39129773, 43768498, 56103606, 41138873, 61446844, 49476287, 40659648, 53584580, 60525257, 57127626, 44221142, 49117914, 41990876, 49756909, 61737710, 48050927, 40651509, 55350010, 43324156, 56437502, 46990079, 47305473, 56931078, 51010312, 51321610, 59570956, 63191821, 47903504, 40012599, 46164791, 62466877, 56585023, 49894211, 46353219, 55221065, 51872592, 57406294, 47735638, 54539098, 57150305, 57844580, 63234932, 48157558, 38243194, 51110780, 53072772, 38173580, 38110096, 52306842, 35529626, 44196766, 49093535, 60613538, 41616292, 46525371, 47743936, 45142977, 43875270, 53003208, 41413582, 40948687, 50080721, 57357266, 49441748, 36666331, 55647209, 49683444, 44876793, 45282297, 61586429, 57193474, 40639491, 46105606, 57981959, 59790342, 44346384, 44581910, 57293848, 63570972, 49701918, 43990046, 45354025, 43631662, 41397297, 49630269, 47340607, 43435077, 56333388, 39435341, 49777762, 60142707, 52376692, 39275641, 49030273, 41618564, 45098117, 40443024, 45986970, 37762210, 60656813, 47678647, 50744505, 52522171, 42822844, 48725179, 46996670, 43158719, 57420998, 48186569, 38462666, 38601938, 48401628, 39947484, 45061344, 52917486, 47273200, 59620616, 48495899, 64668956, 40955168, 49743142, 49915179, 46023984, 36631868, 41073989, 42450246, 55672135, 50789709, 62315856, 51035474, 53159251, 51631447, 48461151, 37981536, 45059428, 38563173, 44174697, 49249646, 48442743, 44354940, 57421185, 53501315, 45694344, 44762532, 45047205, 49372585, 42771882, 44414381, 43748788, 42798518, 39130553, 62797243, 46222782, 61824447, 51123667, 38028762, 46278107, 58535392, 40943077, 37252600, 49370642, 43546136, 42315289, 59653659, 58367519, 64652834, 49864234, 40328751, 51822134, 44039735, 51424835, 51050053, 51861062, 55369289, 41526858, 40967761, 58189394, 51611221, 47918681, 46026337, 49915490, 44725860, 49237607, 47834733, 52551296, 53565065, 47644306, 57036446, 46479008, 45043377, 45747890, 46180019, 50937533, 43089598, 42260167, 55772880, 49016530, 49583830, 40699607, 47163097, 55181024, 52143856, 55248631, 53151522, 64216867, 62576422, 39022374, 63235880, 48764716, 42542893, 48260912, 40372026, 47257408, 52227910, 43493193, 56876874, 50911052, 52598605, 47464272, 40429417, 60077931, 46694252, 36390767, 47441775, 54998898, 43108211, 63543159, 50052999, 48869256, 49573784, 49203098, 50479021, 50694066, 37027762, 51400628, 51625911, 47191992, 51658685, 49031102, 48496579, 41992132, 49364933, 56307656, 52993992, 44890067, 38283220, 37611479, 45598697, 42741738, 42618861, 45811707}</t>
  </si>
  <si>
    <t>(('session', '_run'), ('session', '_do_run'), ('session', '_do_call'))</t>
  </si>
  <si>
    <t>{61459747, 61348222}</t>
  </si>
  <si>
    <t>(('training', '_method_wrapper'), ('training', 'fit'), ('training', '_method_wrapper'), ('training', 'evaluate'), ('data_adapter', '__init__'), ('data_adapter', '__init__'))</t>
  </si>
  <si>
    <t>{63009792, 62970881, 61165443, 61640966, 56133254, 56453002, 60048397, 54947733, 65055254, 59353119, 64363296, 64978209, 60975266, 56760868, 63169445, 63106341, 60799664, 58868272, 60079541, 64988725, 59060150, 58636087, 56931005, 58698942, 63377981, 60001853, 56190405, 56391755, 57748812, 54955595, 62446159, 60378450, 56096594, 59672402, 63291221, 64105822, 61910143, 64493664, 58744161, 58226787, 63873767, 61632744, 62055656, 59336042, 63138030, 59057775, 63834483, 63532661, 63914485, 61087735, 54112504, 63971321, 56062971, 64573695}</t>
  </si>
  <si>
    <t>(('constant_op', 'constant'), ('constant_op', '_constant_impl'))</t>
  </si>
  <si>
    <t>https://stackoverflow.com/questions/59057775</t>
  </si>
  <si>
    <t>{39249704, 38536155}</t>
  </si>
  <si>
    <t>(('estimator', 'fit'), ('estimator', '_train_model'), ('dnn_linear_combined', '_get_train_ops'), ('dnn_linear_combined', '_logits'), ('dnn_linear_combined', '_get_dnn_feature_columns'))</t>
  </si>
  <si>
    <t>https://stackoverflow.com/questions/39249704</t>
  </si>
  <si>
    <t>https://stackoverflow.com/questions/38536155</t>
  </si>
  <si>
    <t>{61454585, 56572586, 52673987, 52682671}</t>
  </si>
  <si>
    <t>(('network', 'get_config'), ('copy', 'deepcopy'), ('copy', '_deepcopy_dict'), ('copy', 'deepcopy'), ('copy', '_deepcopy_list'), ('copy', 'deepcopy'), ('copy', '_deepcopy_dict'), ('copy', 'deepcopy'), ('copy', '_deepcopy_dict'), ('copy', 'deepcopy'), ('copy', '_deepcopy_tuple'), ('copy', 'listcomp'), ('copy', 'deepcopy'), ('copy', '_deepcopy_tuple'), ('copy', 'listcomp'), ('copy', 'deepcopy'), ('copy', '_reconstruct'), ('copy', 'deepcopy'))</t>
  </si>
  <si>
    <t>{61492740, 63423501, 64666638, 63923215, 60923917, 60532242, 65005588, 64708630, 62079524, 64404009, 62143530, 59305514, 64341042, 65091635, 60112435, 65105974, 61690424, 65081913, 60488764, 63343167, 59073606, 59364422, 63982154, 64894027, 62586443, 63368781, 60493396, 64112222, 63274596, 59223142, 63315046, 64730222, 61280885, 61910143, 63541379, 64577667, 63059589, 59864710, 63457928, 61102728, 64175246, 64815251, 63731349, 63301275, 60882081, 64401570, 64661665, 65076900, 63367851, 63673517, 64478391, 58311358, 63320771, 64639175, 64152263, 63372487, 62494412, 64759500, 62279886, 63471308, 60035792, 63546062, 64867031, 64178905, 63174874, 65161946, 58575586, 59906786, 62906596, 65144547, 61147366, 59761890, 61829870, 58902773, 61606647, 63750400, 62890755, 65113349, 65021701, 58939656, 62619918, 62575377, 58676498, 60991253, 63940891, 61456686, 63600431, 58609967, 61920569, 64138041, 61994299, 60593469, 60732223, 61997378, 63142726, 64504134, 58764104, 60353358, 65054037, 63139159, 64958298, 63544668, 64677724, 58971998, 61882720, 63613281, 63004513, 63656294, 64394603, 64654700, 60587885, 61071227, 62268283, 64516475, 63354752, 62102912, 64831876, 63419780, 62529415, 63820168, 64218503, 64108943, 65160085, 63194006, 63481755, 60287388, 63122336, 58644906, 61436339, 64770484, 59853748, 62102458, 64611269, 61192645, 61940176, 64003545, 65139674, 64823773, 63570400, 58751457, 63549926, 62704616, 62071283, 64127480, 63971321}</t>
  </si>
  <si>
    <t>(('def_function', '__call__'), ('def_function', '_call'))</t>
  </si>
  <si>
    <t>https://stackoverflow.com/questions/63419780</t>
  </si>
  <si>
    <t>https://stackoverflow.com/questions/64831876</t>
  </si>
  <si>
    <t>{62102912, 61554561, 62629251, 48847365, 59823495, 58889212, 50707857, 53363858, 47211666, 54947733, 51751833, 50599710, 45844769, 64652834, 60226728, 49333162, 63276970, 51080746, 48702001, 51286963, 53922231, 51839672, 57699641, 48920762, 50372407, 60468030, 56538943, 55142210, 58745285, 52515273, 48385868, 52598605, 62779853, 54852311, 62612696, 49688535, 55648603, 46910972, 58858077, 56119136, 62871654, 49730923, 46025966, 56307568, 61995249, 48419568, 49357424, 50203766, 64463478, 46992507, 45428220}</t>
  </si>
  <si>
    <t>https://stackoverflow.com/questions/46992507</t>
  </si>
  <si>
    <t>https://stackoverflow.com/questions/48419568</t>
  </si>
  <si>
    <t>{47266305, 42299394, 51473411, 60917250, 63860741, 61867526, 37120523, 50260495, 59732495, 62679567, 50738706, 64296467, 59042324, 55139349, 61063190, 47255063, 62761496, 50586649, 59114521, 60597787, 53028372, 60319768, 44369434, 59757089, 59673125, 47943207, 63464487, 45964839, 57537065, 58751019, 42273323, 49007149, 63736368, 56477744, 60738612, 48568886, 53057591, 62169144, 62472764, 49636412, 61584446, 58829887, 59475010, 57002050, 52761157, 56093768, 57337931, 54303308, 55261260, 55205966, 61526096, 44064344, 55120984, 49073754, 54259288, 60871774, 48600160, 61007457, 62295138, 50977379, 62483557, 49040998, 55869031, 59501673, 41061994, 63230059, 56311402, 61774445, 60637290, 56370294, 44863095, 59543160, 51121273, 54756474, 62745723, 55770234, 54934138, 53462143, 63376512, 61332608, 61013120, 62700675, 55460484, 52953219, 63070852, 52604040, 61603465, 60146825, 61991563, 57696905, 54665872, 61092497, 59693201, 57379475, 56667802, 53279390, 49446047, 54508708, 45069991, 63708332, 59681453, 54861998, 63063727, 46230191, 60277945, 64217275, 60711103, 53923014, 42150087, 58513607, 39196882, 53299410, 62376660, 57841364, 62725844, 61849305, 60884699, 50283741, 59919582, 54785246, 61933792, 60181731, 61169380, 60543207, 61463273, 64194283, 61710061, 61071085, 59847919, 55564014, 43367663, 65048304, 52544754, 59593972, 56200950, 57780983, 45733111, 44289277, 62294271, 52666624, 56271619, 52412165, 55833353, 56002315, 46779659, 60358413, 49913102, 63473428, 55864599, 62013721, 48483612, 48135452, 60946205, 60044577, 60182306, 64701223, 62428455, 60906283, 62898484, 60399413, 62311222, 60535095, 56415547, 51311420, 61214015, 59995456, 59372863, 59426629, 59584838, 55549257, 59029836, 57133906, 61172051, 48553812, 60937557, 54064982, 48479571, 49781077, 62102870, 60283232, 60983141, 45275507, 55521652, 53269883, 60029821, 48428415, 55912838, 55389064, 54749065, 61648779, 55229836, 53812109, 44453264, 53950354, 56410003, 49757077, 56206746, 54916508, 60395932, 51471264, 43356578, 62308262, 43944871, 53562793, 55200171, 53596076, 56326649, 61926834, 54704052, 55071668, 58395061, 61308343, 56681399, 51848122, 52144575, 51451842, 60920262, 60005319, 48885193, 51307978, 60809676, 63025100, 62979577, 44049869, 57334227, 54066132, 53620181, 61640660, 49726936, 41065945, 63060959, 62991842, 60873706, 48480238, 61086705, 47652345, 64602619, 57042429, 60694015}</t>
  </si>
  <si>
    <t>{52551296, 53565065, 62488073, 55945364, 51456408, 59867929, 49701918, 57036446, 45047205, 56304037, 49372585, 49864234, 43631662, 52517298, 58278454, 51625911, 47678647, 51822134, 49031102, 56585023, 47257408, 49476287, 51424835, 53584580, 52227910, 51734983, 52993992, 55672135, 57127626, 53003208, 50911052, 64059981, 51872592, 49016530, 51123667, 51046867, 51611221, 48461151, 64999781, 59998441, 46694252, 47834733, 52917486, 61737710, 47273200, 54998898, 57075956, 49683444, 52376692, 50469878}</t>
  </si>
  <si>
    <t>(('session', '_do_call'), ('runpy', '_run_module_as_main'), ('runpy', '_run_code'), ('ipykernel_launcher', 'module'), ('application', 'launch_instance'), ('kernelapp', 'start'))</t>
  </si>
  <si>
    <t>{53108547, 62857315, 59304261, 48787465, 59492586, 61751324, 62121680, 64805010, 54853427, 58003475, 62465109, 59254904, 62837497, 53413756}</t>
  </si>
  <si>
    <t>(('app', 'handle_user_exception'), ('_compat', 'reraise'), ('app', 'full_dispatch_request'), ('app', 'dispatch_request'))</t>
  </si>
  <si>
    <t>{43241728, 46015362, 42979971, 50052999, 58894472, 48903689, 48405386, 44006283, 50138891, 51729290, 48494356, 46347290, 49570334, 41375651, 42703140, 41901862, 41651628, 47040815, 45795761, 51353522, 49376313, 58956352, 49767233, 45421121, 41800643, 49252933, 51221958, 42407628, 49083984, 45836241, 47694551, 45747928, 48577372, 50026460, 44081119, 45202404, 42250340, 42588145, 46614394, 41011707}</t>
  </si>
  <si>
    <t>(('common_shapes', '_call_cpp_shape_fn_impl'),)</t>
  </si>
  <si>
    <t>https://stackoverflow.com/questions/45836241</t>
  </si>
  <si>
    <t>https://stackoverflow.com/questions/46347290</t>
  </si>
  <si>
    <t>https://stackoverflow.com/questions/49767233</t>
  </si>
  <si>
    <t>{40150018, 40639491, 34001922, 44346384, 44581910, 43546136, 42315289, 43817501, 43990046, 41818654, 39076388, 43631662, 40328751, 41397297, 42223668, 39309367, 43358264, 51424835, 43435077, 41526858, 46161997, 39435341, 41356881, 40967761, 47609938, 33889366, 45734487, 52404827, 34982492, 46026337, 44725860, 42976869, 35413618, 40823419, 38881918, 49030273, 41618564, 45098117, 40443024, 45340817, 47644306, 44517011, 45986970, 57036446, 43983528, 35532457, 40143019, 39129773, 43909296, 45043377, 43768498, 45747890, 41077940, 34442420, 47678647, 38838456, 42092727, 41138873, 42822844, 43057341, 43089598, 43158719, 40659648, 46996670, 42260167, 48186569, 39952592, 38601938, 41414867, 40576722, 34311893, 40699607, 47163097, 41990876, 45227229, 39947484, 44435677, 45061344, 43245794, 49756909, 40591098, 43324156, 46990079, 44873984, 36763913, 44181783, 40955168, 48986403, 43010339, 39022374, 42542893, 35106101, 40012599, 39957815, 36631868, 44797757, 47257408, 42307908, 43493193, 51872592, 47040860, 37981536, 45059428, 37117798, 43084137, 44174697, 46694252, 36390767, 47441775, 43108211, 48157558, 44354940, 38755719, 45694344, 43129225, 38110096, 47047057, 45912470, 51456408, 52306842, 35529626, 52482459, 44196766, 43061664, 44762532, 45047205, 41616292, 44306860, 50479021, 44414381, 45500844, 37027762, 43748788, 42798518, 44434359, 47191992, 39130553, 44139960, 46525371, 46222782, 41992132, 41302986, 41413582, 40948687, 41568721, 44890067, 36884947, 37611479, 38028762, 36666331, 46278107, 46326238, 41374175, 45748196, 45598697, 42741738, 42618861, 33624048, 37252600, 45282297, 45811707, 46910972}</t>
  </si>
  <si>
    <t>(('op_def_library', 'apply_op'), ('ops', 'create_op'), ('ops', '__init__'))</t>
  </si>
  <si>
    <t>https://stackoverflow.com/questions/45912470</t>
  </si>
  <si>
    <t>https://stackoverflow.com/questions/47047057</t>
  </si>
  <si>
    <t>https://stackoverflow.com/questions/43983528</t>
  </si>
  <si>
    <t>{52551296, 44873984, 53565065, 44274062, 47644306, 49370642, 55945364, 64668956, 43990046, 49701918, 57036446, 45047205, 49372585, 49864234, 52517298, 42223668, 58278454, 51625911, 47678647, 51822134, 49031102, 56585023, 49476287, 47257408, 51424835, 53584580, 52227910, 51734983, 52993992, 55672135, 64875082, 57127626, 50911052, 53003208, 40948687, 51872592, 49016530, 51123667, 44890067, 51046867, 47735638, 51611221, 41990876, 44435677, 48461151, 41374175, 45059428, 64999781, 43084137, 44174697, 42741738, 46694252, 59998441, 52917486, 47834733, 47273200, 61737710, 54998898, 57075956, 49683444, 48157558, 52376692, 43324156}</t>
  </si>
  <si>
    <t>(('session', 'run'), ('session', '_run'), ('session', '_do_run'), ('session', '_do_call'), ('runpy', '_run_module_as_main'), ('runpy', '_run_code'))</t>
  </si>
  <si>
    <t>{48690423}</t>
  </si>
  <si>
    <t>(('client', '_get_hostport'),)</t>
  </si>
  <si>
    <t>{55181024, 63606723, 44725860, 43316230, 48869256, 41478027, 57372350, 41294542, 63677234, 55762484, 64668956, 62502555, 45107068, 46996670, 53828895}</t>
  </si>
  <si>
    <t>(('monitored_session', '__init__'),)</t>
  </si>
  <si>
    <t>https://stackoverflow.com/questions/57372350</t>
  </si>
  <si>
    <t>{49632451, 56122535}</t>
  </si>
  <si>
    <t>(('variable_scope', '__enter__'), ('variable_scope', '_enter_scope_uncached'))</t>
  </si>
  <si>
    <t>https://stackoverflow.com/questions/49632451</t>
  </si>
  <si>
    <t>https://stackoverflow.com/questions/56122535</t>
  </si>
  <si>
    <t>{42753762, 44989160, 41008524, 44686256, 38150003, 42270132, 38534364, 40766718}</t>
  </si>
  <si>
    <t>(('pywrap_tensorflow', 'module'), ('pywrap_tensorflow', 'swig_import_helper'), ('__init__', 'import_module'))</t>
  </si>
  <si>
    <t>https://stackoverflow.com/questions/41008524</t>
  </si>
  <si>
    <t>https://stackoverflow.com/questions/44686256</t>
  </si>
  <si>
    <t>https://stackoverflow.com/questions/38534364</t>
  </si>
  <si>
    <t>{64764131, 64608870, 63826471, 62055656, 65051147, 61685773, 62446159, 63341584, 63769455, 63834483, 62744659, 64988725, 63914485, 62612696, 61665501, 64105822}</t>
  </si>
  <si>
    <t>(('training', 'fit'), ('data_adapter', '__init__'), ('data_adapter', '__init__'))</t>
  </si>
  <si>
    <t>https://stackoverflow.com/questions/65051147</t>
  </si>
  <si>
    <t>https://stackoverflow.com/questions/61665501</t>
  </si>
  <si>
    <t>https://stackoverflow.com/questions/63826471</t>
  </si>
  <si>
    <t>(('interactiveshell', 'showtraceback'), ('ultratb', 'structured_traceback'), ('ultratb', 'structured_traceback'), ('ultratb', 'structured_traceback'))</t>
  </si>
  <si>
    <t>{48290565, 49093774, 62375572, 61992985, 60972058, 48148507, 59761699, 55313828, 46118952, 65072191, 52428484, 52828484, 50086731, 59920461, 56523728, 56032597, 50554074, 54566365, 55672542, 60936032, 57673826, 62217314, 62482404, 53639660, 63105263, 43113076, 46838902, 54442106, 56237566}</t>
  </si>
  <si>
    <t>https://stackoverflow.com/questions/60972058</t>
  </si>
  <si>
    <t>https://stackoverflow.com/questions/56523728</t>
  </si>
  <si>
    <t>https://stackoverflow.com/questions/48148507</t>
  </si>
  <si>
    <t>{63750400, 62890755, 64577667, 62619918, 63923215, 64815251, 64708630, 63301275, 65076900, 64404009, 63673517, 64341042, 65091635, 61690424, 64138041, 61994299, 63320771, 64894027, 62494412, 63368781, 64759500, 63139159, 65139674, 63544668, 65144547, 63274596, 62704616, 64394603, 62071283, 64127480, 62268283}</t>
  </si>
  <si>
    <t>(('training', '_method_wrapper'), ('training', 'fit'), ('def_function', '__call__'), ('def_function', '_call'), ('def_function', '_initialize'))</t>
  </si>
  <si>
    <t>https://stackoverflow.com/questions/62268283</t>
  </si>
  <si>
    <t>{50262913, 61597123, 56687174, 62081452, 61292187}</t>
  </si>
  <si>
    <t>(('network', 'process_node'),)</t>
  </si>
  <si>
    <t>https://stackoverflow.com/questions/50262913</t>
  </si>
  <si>
    <t>https://stackoverflow.com/questions/61597123</t>
  </si>
  <si>
    <t>https://stackoverflow.com/questions/56687174</t>
  </si>
  <si>
    <t>https://stackoverflow.com/questions/62081452</t>
  </si>
  <si>
    <t>https://stackoverflow.com/questions/61292187</t>
  </si>
  <si>
    <t>{46015362, 42979971, 50052999, 58894472, 48903689, 48405386, 50138891, 51729290, 41817101, 39559953, 39848466, 48494356, 49570334, 40204706, 41375651, 42703140, 41901862, 37044006, 41651628, 39414060, 47040815, 35384624, 51353522, 43149493, 49376313, 58956352, 49767233, 45421121, 41800643, 49252933, 51221958, 37884106, 47694551, 45747928, 48577372, 50026460, 44081119, 48393440, 40440289, 45202404, 42250340, 41900775, 36479335, 40203500, 42588145, 41011707}</t>
  </si>
  <si>
    <t>(('ops', 'set_shapes_for_outputs'),)</t>
  </si>
  <si>
    <t>https://stackoverflow.com/questions/39559953</t>
  </si>
  <si>
    <t>https://stackoverflow.com/questions/41011707</t>
  </si>
  <si>
    <t>https://stackoverflow.com/questions/58956352</t>
  </si>
  <si>
    <t>{63750400, 62890755, 64577667, 63059589, 58033286, 59864710, 58939656, 62268283, 60497294, 63923215, 62619918, 63653136, 60532242, 64815251, 58676498, 63194006, 64708630, 63301275, 60882081, 64401570, 60911907, 65076900, 64404009, 59305514, 63673517, 61456686, 64341042, 65091635, 60112435, 55585079, 61690424, 61920569, 64138041, 61994299, 60593469, 57775938, 63320771, 61192645, 60034629, 63372487, 58764104, 62250441, 64894027, 62494412, 63368781, 64759500, 60353358, 60035792, 63139159, 59417433, 65139674, 62680282, 63544668, 64958298, 58971998, 63613281, 58575586, 65144547, 63274596, 62906596, 59223142, 59761890, 64394603, 61829870, 62071283, 64516475, 61606647, 64127480, 61071227}</t>
  </si>
  <si>
    <t>(('def_function', '_initialize'), ('function', '_get_concrete_function_internal_garbage_collected'), ('function', '_maybe_define_function'), ('function', '_create_graph_function'), ('func_graph', 'func_graph_from_py_func'), ('def_function', 'wrapped_fn'))</t>
  </si>
  <si>
    <t>https://stackoverflow.com/questions/64404009</t>
  </si>
  <si>
    <t>https://stackoverflow.com/questions/65139674</t>
  </si>
  <si>
    <t>{61124753, 57923352, 42890908, 55734820, 57459366, 42672431, 55877168, 47241010, 50903862, 61280184, 45698621, 64695103, 55833410, 41495757, 63289566, 48325733, 43010289, 61241201, 51978488, 61642233}</t>
  </si>
  <si>
    <t>(('ops', '__iter__'),)</t>
  </si>
  <si>
    <t>https://stackoverflow.com/questions/57459366</t>
  </si>
  <si>
    <t>https://stackoverflow.com/questions/63289566</t>
  </si>
  <si>
    <t>https://stackoverflow.com/questions/42672431</t>
  </si>
  <si>
    <t>https://stackoverflow.com/questions/55833410</t>
  </si>
  <si>
    <t>{51064323, 57233539, 50243086, 44685461, 44835223, 49425056, 56572586, 52682671, 45612978, 44591282, 47484469, 53662521, 48303166, 44454081, 52673987, 59362269, 56104823, 61454585, 63035135}</t>
  </si>
  <si>
    <t>https://stackoverflow.com/questions/44835223</t>
  </si>
  <si>
    <t>https://stackoverflow.com/questions/49425056</t>
  </si>
  <si>
    <t>https://stackoverflow.com/questions/53662521</t>
  </si>
  <si>
    <t>{57981959, 45355399, 59998441, 61295402, 45514055, 41986583, 44797757}</t>
  </si>
  <si>
    <t>(('slot_creator', '_create_slot_var'), ('variable_scope', 'get_variable'), ('variable_scope', 'get_variable'))</t>
  </si>
  <si>
    <t>https://stackoverflow.com/questions/45355399</t>
  </si>
  <si>
    <t>{62729472, 58778627, 46344583, 46794257, 49239961, 49843113, 50479021, 47724077, 48447149, 40854831, 36927025, 46876213, 46411573, 45084217, 47007997, 46143932, 41771965, 40569670, 49342925, 46455374, 49441748, 46619869, 45479009, 48751075, 45670244, 41815023, 48513777, 48744945, 45302781}</t>
  </si>
  <si>
    <t>(('models', 'fit'),)</t>
  </si>
  <si>
    <t>https://stackoverflow.com/questions/45670244</t>
  </si>
  <si>
    <t>https://stackoverflow.com/questions/49843113</t>
  </si>
  <si>
    <t>https://stackoverflow.com/questions/45479009</t>
  </si>
  <si>
    <t>{40396580, 37044006, 36479335, 52181256, 47821287, 43019852, 45924269, 44311244, 50262703, 35384624, 50537971, 43149493, 38546903, 53262744, 49809177, 44931192, 41097567}</t>
  </si>
  <si>
    <t>(('tensor_shape', 'merge_with'),)</t>
  </si>
  <si>
    <t>https://stackoverflow.com/questions/47821287</t>
  </si>
  <si>
    <t>https://stackoverflow.com/questions/49809177</t>
  </si>
  <si>
    <t>https://stackoverflow.com/questions/44311244</t>
  </si>
  <si>
    <t>https://stackoverflow.com/questions/38546903</t>
  </si>
  <si>
    <t>https://stackoverflow.com/questions/36479335</t>
  </si>
  <si>
    <t>{48939523, 51039749, 63012878, 56553494, 55735837, 49570334, 56528929, 51991589, 50411559, 55762484, 60104249, 60001853, 52139076, 53563976, 54955595, 54668364, 47841879, 46747743, 50152548, 54262380, 50403439, 46773873, 51982966, 47451767, 49169016, 51247229, 57310339, 57486468, 52447384, 62502555, 62299803, 62462623, 49047205, 56122535, 50752176, 49632451, 59248333, 47694542, 61087735, 48127701, 50925783, 57134808, 55181024, 63138030, 59858677, 47254265, 54024958, 49853718, 55572782, 63677234, 47241010, 49487158, 62466877, 49767233, 49500495, 62315856, 56889170, 56386913, 53575529, 49249646, 54067061, 53403511, 55547256, 51329927, 56453002, 57719697, 60690327, 49472920, 48781230, 52517298, 51839415, 54867896, 62075321, 51221958, 52515273, 54588880, 62266321, 49209810, 50080721, 49338837, 53405657, 64347099, 50889192, 51955693, 56707063, 45974009, 59409919}</t>
  </si>
  <si>
    <t>(('estimator', 'train'),)</t>
  </si>
  <si>
    <t>https://stackoverflow.com/questions/53575529</t>
  </si>
  <si>
    <t>https://stackoverflow.com/questions/51982966</t>
  </si>
  <si>
    <t>https://stackoverflow.com/questions/47241010</t>
  </si>
  <si>
    <t>{51861062}</t>
  </si>
  <si>
    <t>(('tf_cnnvis', 'activation_visualization'), ('tf_cnnvis', '_get_visualization'))</t>
  </si>
  <si>
    <t>{50670208, 49030273, 45098117, 46026127, 44181783, 50317335, 59205914, 64668956, 41616292, 41397297, 51400628, 42223668, 51050053, 42260167, 43493193, 48385868, 58797155, 57844580, 58677736, 60142707, 52376692, 50469878, 45282297, 44354940}</t>
  </si>
  <si>
    <t>(('gen_io_ops', 'restore_v2'),)</t>
  </si>
  <si>
    <t>https://stackoverflow.com/questions/44181783</t>
  </si>
  <si>
    <t>https://stackoverflow.com/questions/45282297</t>
  </si>
  <si>
    <t>(('__init__', 'find_on_path'), ('__init__', 'find_on_path'), ('__init__', 'find_on_path'), ('__init__', 'find_on_path'))</t>
  </si>
  <si>
    <t>{64629122, 61165443, 61316741, 61640966, 61892874, 65040144, 65055254, 59353119, 64978209, 60975651, 63169445, 63106341, 58868272, 60633011, 60079541, 64988725, 58636087, 63481527, 62346939, 56931005, 63377981, 62499265, 56391755, 62446159, 60378450, 63291221, 65095129, 64105822, 64493664, 64327397, 62022631, 61632744, 62055656, 63873767, 59336042, 49824872, 59057775, 63834483, 63526132, 62239477, 63532661, 63914485, 63971321, 64573695}</t>
  </si>
  <si>
    <t>(('constant_op', 'convert_to_eager_tensor'),)</t>
  </si>
  <si>
    <t>https://stackoverflow.com/questions/60975651</t>
  </si>
  <si>
    <t>https://stackoverflow.com/questions/64327397</t>
  </si>
  <si>
    <t>https://stackoverflow.com/questions/63106341</t>
  </si>
  <si>
    <t>https://stackoverflow.com/questions/63291221</t>
  </si>
  <si>
    <t>{54872182, 44870419, 51780725, 46025966}</t>
  </si>
  <si>
    <t>(('coordinator', 'join'), ('queue_runner_impl', '_run'))</t>
  </si>
  <si>
    <t>https://stackoverflow.com/questions/44870419</t>
  </si>
  <si>
    <t>https://stackoverflow.com/questions/51780725</t>
  </si>
  <si>
    <t>https://stackoverflow.com/questions/46025966</t>
  </si>
  <si>
    <t>{61121937, 61812227, 61169380, 62428455}</t>
  </si>
  <si>
    <t>(('interactiveshell', 'run_code'), ('__init__', 'module'), ('__init__', 'module'), ('__init__', '__getattr__'), ('__init__', '_load'), ('__init__', 'import_module'), ('__init__', 'module'))</t>
  </si>
  <si>
    <t>https://stackoverflow.com/questions/61812227</t>
  </si>
  <si>
    <t>{48869256, 45048225, 45259235, 44937001}</t>
  </si>
  <si>
    <t>(('estimator', 'evaluate'), ('estimator', '_evaluate_model'))</t>
  </si>
  <si>
    <t>{61169380}</t>
  </si>
  <si>
    <t>(('imp', 'load_dynamic'), ('interactiveshell', 'run_code'), ('__init__', 'module'), ('__init__', 'module'), ('pywrap_tensorflow', 'module'), ('pywrap_tensorflow', 'module'), ('pywrap_tensorflow_internal', 'module'), ('pywrap_tensorflow_internal', 'swig_import_helper'), ('imp', 'load_module'), ('imp', 'load_dynamic'), ('interactiveshell', 'showtraceback'))</t>
  </si>
  <si>
    <t>{47273200, 52306842, 43990046}</t>
  </si>
  <si>
    <t>(('interfaces', 'wrapper'), ('training', 'fit_generator'), ('training', 'train_on_batch'), ('tensorflow_backend', '__call__'), ('session', 'run'), ('session', '_run'), ('session', '_do_run'), ('session', '_do_call'))</t>
  </si>
  <si>
    <t>https://stackoverflow.com/questions/52306842</t>
  </si>
  <si>
    <t>{56386913, 62466877, 59409919}</t>
  </si>
  <si>
    <t>(('training', '_evaluate'), ('training', 'evaluate_and_export'))</t>
  </si>
  <si>
    <t>https://stackoverflow.com/questions/59409919</t>
  </si>
  <si>
    <t>{62488073, 62601746, 55691289, 54841882, 53306907, 58367519, 64652834, 58278454, 55369289, 64875082, 56333388, 58797155, 54262380, 60142707, 54743672, 53999738, 52551296, 53565065, 55945364, 54137493, 60656813, 56103606, 61446844, 60525257, 57127626, 59427019, 52365526, 64182501, 61737710, 55895795, 57075956, 55248631, 55350010, 59620616, 54902024, 59867929, 53151522, 62576422, 63235880, 60127537, 62466877, 56585023, 59599685, 55672135, 55650121, 54837579, 50789709, 53159251, 57780053, 57561944, 59210074, 54539098, 57043808, 56386913, 57150305, 57844580, 64999781, 63197540, 60930920, 56307568, 63543159, 55406464, 57421185, 59823495, 57617294, 53503889, 55837588, 54806437, 52357542, 56304037, 60390340, 53003208, 56307656, 52515273, 52365277, 53999583, 54190053, 58677736, 55647209, 55823850, 54001128, 56707063}</t>
  </si>
  <si>
    <t>(('deprecation', 'new_func'), ('ops', 'create_op'))</t>
  </si>
  <si>
    <t>https://stackoverflow.com/questions/60930920</t>
  </si>
  <si>
    <t>https://stackoverflow.com/questions/59210074</t>
  </si>
  <si>
    <t>{47205248, 46015362, 47940874, 45842833, 51387027, 48494356, 49595027, 56553494, 63846295, 44668828, 50295839, 53613984, 51579425, 61798179, 45884453, 50771636, 45235253, 43315125, 44809532, 47743936, 54020164, 46011973, 60034629, 51225805, 41604686, 40967761, 49521491, 51023829, 64347099, 50026460, 53717852, 39454685, 48461151, 56119136, 48393440, 45164770, 63197540, 44361448, 43896553, 54001128, 41576944, 47646962, 56707063, 55481209}</t>
  </si>
  <si>
    <t>(('control_flow_ops', 'while_loop'), ('control_flow_ops', 'BuildLoop'), ('control_flow_ops', '_BuildLoop'))</t>
  </si>
  <si>
    <t>{48986403, 48725179, 48550159, 40328751, 51387027, 47765595, 42822844}</t>
  </si>
  <si>
    <t>(('session', 'run'), ('session', '_run'), ('session', '_do_run'), ('session', '_do_call'), ('optimizer', 'minimize'))</t>
  </si>
  <si>
    <t>https://stackoverflow.com/questions/48725179</t>
  </si>
  <si>
    <t>https://stackoverflow.com/questions/47765595</t>
  </si>
  <si>
    <t>https://stackoverflow.com/questions/42822844</t>
  </si>
  <si>
    <t>https://stackoverflow.com/questions/48550159</t>
  </si>
  <si>
    <t>{42299394, 58817026, 59707400, 39446543, 64533007, 54200850, 59987987, 35893278, 61137954, 57948195, 42273323, 56951853, 62672440, 49636412, 58361405, 64379457, 62891586, 64045126, 44064344, 61276762, 53509213, 38922849, 57673826, 54452322, 42570344, 41061994, 58184299, 60370543, 38650482, 36665460, 57918070, 54662775, 51884666, 41746576, 61737106, 49478290, 37402773, 51771039, 59120804, 63418534, 62022827, 57915055, 63432375, 59515069, 52428484, 42150087, 61773514, 36159194, 58683612, 39881437, 61169380, 37791973, 44989160, 64339181, 55564014, 43367663, 37240053, 41415926, 45408000, 61119240, 55077129, 53261074, 52032280, 45998875, 46052639, 50362185, 40223563, 60141916, 64554852, 54200676, 62165354, 40961902, 63508337, 55521652, 41218937, 51877242, 65155458, 65021316, 57372037, 50118546, 57406870, 42756503, 40576407, 43356578, 61693349, 62308262, 56622503, 58395061, 44210620, 55787452, 57528770, 41988036, 51527115, 63025100, 42746827, 42925516, 42398672, 55527383, 47175128, 41065945, 62482404, 47017958, 57374700, 42284528, 62622704, 57275893}</t>
  </si>
  <si>
    <t>https://stackoverflow.com/questions/44064344</t>
  </si>
  <si>
    <t>https://stackoverflow.com/questions/45408000</t>
  </si>
  <si>
    <t>https://stackoverflow.com/questions/57528770</t>
  </si>
  <si>
    <t>{58575586, 57775938, 59761890, 61192645, 59223142, 59864710, 58939656, 58764104, 59305514, 60035792, 58676498, 60112435, 63358166, 61920569, 60488764, 60593469, 58971998, 60732223}</t>
  </si>
  <si>
    <t>(('distribute_lib', 'call_for_each_replica'), ('distribute_lib', '_call_for_each_replica'), ('api', 'wrapper'))</t>
  </si>
  <si>
    <t>{62857315, 59304261, 48787465, 62121680, 64805010, 54853427, 58003475, 62465109, 62837497, 59254904, 51919417, 53413756, 46990079}</t>
  </si>
  <si>
    <t>https://stackoverflow.com/questions/48787465</t>
  </si>
  <si>
    <t>https://stackoverflow.com/questions/62465109</t>
  </si>
  <si>
    <t>https://stackoverflow.com/questions/46990079</t>
  </si>
  <si>
    <t>{58150403, 63318020, 60958214, 62861830, 43316230, 46389263, 44346384, 42424335, 46347290, 43990046, 44774944, 64827426, 64652834, 48985133, 62932014, 43631662, 48514608, 42223668, 45421121, 51424835, 47617605, 46999114, 56391755, 46080076, 46161997, 39435341, 43882571, 45906009, 46026337, 42250340, 62859365, 44725860, 63554161, 49192051, 61149306, 40823419, 49030273, 42979971, 41618564, 45098117, 47442054, 60965002, 46027914, 62241930, 61507216, 47644306, 44404375, 45986970, 40668316, 57036446, 45604001, 46642850, 48781989, 43545770, 41971887, 63274672, 43909296, 43768498, 45747890, 45043377, 43057341, 43158719, 64860866, 38462666, 41557196, 39952592, 55883985, 41414867, 40240343, 41990876, 44435677, 43245794, 44692712, 44753129, 59998441, 42938603, 49756909, 46210291, 43324156, 44873984, 49492740, 62533380, 43441926, 44870419, 46578968, 52303130, 38097181, 45269790, 59191583, 45844769, 61459747, 48986403, 43010339, 39022374, 50287399, 41901862, 49915179, 64863021, 38096689, 39957815, 40372026, 64496955, 47257408, 45128515, 43493193, 47464272, 51872592, 60378450, 48910683, 45428220, 47040860, 45059428, 61273445, 44174697, 40386921, 46694252, 42464109, 62258549, 42130293, 60801403, 44354940, 37733245, 42183553, 62881666, 46015362, 43910534, 45694344, 43129225, 44006283, 61043085, 44274062, 41534866, 46963606, 51456408, 63296412, 42102174, 44196766, 64910753, 45047205, 44414381, 41626542, 45076911, 41294258, 61436339, 36521908, 43748788, 42798518, 49305014, 61280184, 47610308, 40948687, 60727762, 44890067, 48115671, 58994650, 60780509, 59825630, 46326238, 41374175, 44081119, 46110184, 42741738, 42588145, 45282297, 46910972, 46549502}</t>
  </si>
  <si>
    <t>(('contextlib', '__exit__'),)</t>
  </si>
  <si>
    <t>https://stackoverflow.com/questions/42979971</t>
  </si>
  <si>
    <t>https://stackoverflow.com/questions/62258549</t>
  </si>
  <si>
    <t>https://stackoverflow.com/questions/42464109</t>
  </si>
  <si>
    <t>{47610308, 45122021, 46110184, 46158185, 46808810, 47110762, 49861900, 43327981, 54167982, 55650766, 57281458, 44827989, 46507446, 45669786, 54167135}</t>
  </si>
  <si>
    <t>(('req_set', 'prepare_files'), ('req_set', '_prepare_file'))</t>
  </si>
  <si>
    <t>https://stackoverflow.com/questions/46110184</t>
  </si>
  <si>
    <t>https://stackoverflow.com/questions/43327981</t>
  </si>
  <si>
    <t>https://stackoverflow.com/questions/45669786</t>
  </si>
  <si>
    <t>https://stackoverflow.com/questions/49861900</t>
  </si>
  <si>
    <t>{45061344, 44274618, 41616292, 41519081, 60077931, 44393520, 51388690, 42092727, 53328826, 46278107}</t>
  </si>
  <si>
    <t>(('start_kernel', 'module'),)</t>
  </si>
  <si>
    <t>https://stackoverflow.com/questions/51388690</t>
  </si>
  <si>
    <t>{61545217, 57310339, 59447043, 59035523, 51329927, 55243016, 63012878, 60133391, 55621653, 56553494, 62216478, 64652834, 64166694, 46827434, 49915179, 57715248, 48702001, 52517298, 62075321, 62675898, 53662521, 62466877, 49851200, 60444486, 56792262, 46999114, 59248333, 62315856, 62266321, 50080721, 37568980, 60041813, 52365526, 40240343, 49763672, 54852311, 64347099, 39814364, 54612188, 55181024, 61841656, 50251878, 59571944, 44753129, 49730923, 59887851, 62876780, 49249646, 57227757, 48419568, 56177780, 54849140, 55547256, 55350010, 51247229}</t>
  </si>
  <si>
    <t>(('six', 'reraise'),)</t>
  </si>
  <si>
    <t>{47205248, 62970881, 57981959, 46627335, 45355399, 50384264, 49453203, 41986583, 48285212, 41818654, 61295402, 51286963, 50771636, 49661495, 61446844, 44797757, 50937533, 50101695, 42784573, 46996670, 44809532, 54020164, 49364933, 45514055, 48749515, 48959947, 47787085, 40967761, 49620049, 45441365, 39454685, 45164770, 44725860, 45929189, 46637670, 48219112, 55647209, 43896553, 59998441, 59997686}</t>
  </si>
  <si>
    <t>(('variable_scope', '_true_getter'),)</t>
  </si>
  <si>
    <t>https://stackoverflow.com/questions/45441365</t>
  </si>
  <si>
    <t>https://stackoverflow.com/questions/48959947</t>
  </si>
  <si>
    <t>{59823495, 45719947, 45266707, 46363927, 52012071, 48447149, 35384624, 45555376, 44691509, 53922231, 54700736, 61254083, 43901767, 52614606, 64915407, 49886416, 42327891, 46795862, 48577372, 50026460, 48461151, 64182501, 59223142, 44013298, 60309753}</t>
  </si>
  <si>
    <t>(('array_ops', 'concat'),)</t>
  </si>
  <si>
    <t>https://stackoverflow.com/questions/60309753</t>
  </si>
  <si>
    <t>https://stackoverflow.com/questions/48447149</t>
  </si>
  <si>
    <t>{64208355, 54994533, 59078406, 59755464, 53596521, 52901611, 60112600, 56044273, 63390866, 54823475, 53751925, 62341749, 62282775, 63913653, 56804123}</t>
  </si>
  <si>
    <t>(('lite', 'convert'), ('convert', 'toco_convert_impl'), ('convert', 'toco_convert_protos'))</t>
  </si>
  <si>
    <t>https://stackoverflow.com/questions/56044273</t>
  </si>
  <si>
    <t>https://stackoverflow.com/questions/56804123</t>
  </si>
  <si>
    <t>{47205248, 62970881, 57981959, 45355399, 50384264, 49453203, 41986583, 48285212, 41818654, 61295402, 51286963, 50771636, 49661495, 61446844, 44797757, 50937533, 50101695, 42784573, 46996670, 44809532, 54020164, 49364933, 45514055, 48749515, 48959947, 47787085, 40967761, 49620049, 45441365, 39454685, 45164770, 44725860, 45929189, 48219112, 55647209, 43896553, 59998441, 59997686}</t>
  </si>
  <si>
    <t>(('variable_scope', '_true_getter'), ('variable_scope', '_get_single_variable'))</t>
  </si>
  <si>
    <t>(('client', 'request'),)</t>
  </si>
  <si>
    <t>{49864234, 52376692, 50469878}</t>
  </si>
  <si>
    <t>(('saver', 'restore'), ('session', 'run'), ('session', '_run'), ('session', '_do_run'), ('session', '_do_call'), ('runpy', '_run_module_as_main'), ('runpy', '_run_code'), ('ipykernel_launcher', 'module'), ('application', 'launch_instance'), ('kernelapp', 'start'))</t>
  </si>
  <si>
    <t>https://stackoverflow.com/questions/52376692</t>
  </si>
  <si>
    <t>{61867526, 50260495, 64296467, 61063190, 47255063, 60319768, 50586649, 59757089, 59673125, 47943207, 63464487, 45964839, 57537065, 63736368, 56477744, 62472764, 58829887, 57002050, 56093768, 54303308, 55205966, 54259288, 49073754, 60871774, 48600160, 61007457, 62483557, 49040998, 60637290, 44863095, 54934138, 53462143, 62700675, 55460484, 52953219, 63070852, 52604040, 61991563, 54508708, 63708332, 54861998, 46230191, 60711103, 58513607, 62376660, 62725844, 60884699, 59919582, 61933792, 61463273, 64194283, 61710061, 59847919, 65048304, 52544754, 59593972, 57780983, 44289277, 62294271, 56271619, 52412165, 55833353, 56002315, 63473428, 62013721, 48135452, 48483612, 62898484, 62311222, 56415547, 59372863, 59995456, 59584838, 61172051, 48553812, 48479571, 49781077, 48428415, 55912838, 55389064, 55229836, 44453264, 56410003, 60395932, 62308262, 43944871, 55200171, 53596076, 61926834, 61308343, 56681399, 48885193, 63025100, 57334227, 53620181, 49726936, 62991842, 60873706, 61086705, 47652345}</t>
  </si>
  <si>
    <t>(('pywrap_tensorflow', 'module'), ('pywrap_tensorflow_internal', 'module'), ('pywrap_tensorflow_internal', 'swig_import_helper'), ('imp', 'load_module'), ('imp', 'load_dynamic'), ('__init__', 'module'))</t>
  </si>
  <si>
    <t>https://stackoverflow.com/questions/62294271</t>
  </si>
  <si>
    <t>https://stackoverflow.com/questions/61086705</t>
  </si>
  <si>
    <t>https://stackoverflow.com/questions/56681399</t>
  </si>
  <si>
    <t>{63354752, 62102912, 63541379, 63419780, 65113349, 65021701, 62529415, 63457928, 61102728, 63820168, 63423501, 64666638, 64108943, 60923917, 62575377, 65005588, 65160085, 60991253, 60287388, 63122336, 62079524, 62143530, 63367851, 58609967, 64770484, 59853748, 65105974, 64478391, 65081913, 62102458, 58311358, 63343167, 64611269, 59073606, 63142726, 64504134, 59364422, 63982154, 62586443, 63471308, 63546062, 61940176, 64867031, 64003545, 63174874, 64112222, 61882720, 58751457, 59906786, 63570400, 63315046, 63549926, 63656294, 60587885, 64730222, 61280885, 58902773}</t>
  </si>
  <si>
    <t>(('def_function', '__call__'), ('def_function', '_call'), ('function', '__call__'), ('function', '_filtered_call'), ('function', '_call_flat'))</t>
  </si>
  <si>
    <t>https://stackoverflow.com/questions/62102458</t>
  </si>
  <si>
    <t>https://stackoverflow.com/questions/64112222</t>
  </si>
  <si>
    <t>{49851200, 59645758}</t>
  </si>
  <si>
    <t>(('temp_dir', 'cleanup'), ('retrying', 'wrapped_f'), ('retrying', 'call'), ('retrying', 'get'), ('six', 'reraise'), ('retrying', 'call'), ('misc', 'rmtree'), ('shutil', 'rmtree'), ('shutil', '_rmtree_unsafe'), ('shutil', '_rmtree_unsafe'), ('shutil', '_rmtree_unsafe'), ('shutil', '_rmtree_unsafe'))</t>
  </si>
  <si>
    <t>{59755872, 61597123, 59755464, 60014636, 60112600, 62282775, 53646680, 56321465, 56804123, 63318685, 60781662}</t>
  </si>
  <si>
    <t>(('toco_from_protos', 'main'),)</t>
  </si>
  <si>
    <t>https://stackoverflow.com/questions/59755464</t>
  </si>
  <si>
    <t>https://stackoverflow.com/questions/56321465</t>
  </si>
  <si>
    <t>https://stackoverflow.com/questions/63318685</t>
  </si>
  <si>
    <t>https://stackoverflow.com/questions/62282775</t>
  </si>
  <si>
    <t>{64357424, 63506620, 47922435, 58558004}</t>
  </si>
  <si>
    <t>{55406464, 47615041, 63235880, 53003208, 48888271}</t>
  </si>
  <si>
    <t>(('saver', 'save_op'), ('gen_io_ops', 'save_v2'), ('op_def_library', '_apply_op_helper'))</t>
  </si>
  <si>
    <t>https://stackoverflow.com/questions/63235880</t>
  </si>
  <si>
    <t>{64999781, 64875082, 59427019, 61737710, 60062997, 58278454, 56585023}</t>
  </si>
  <si>
    <t>(('base_events', 'run_forever'), ('base_events', '_run_once'), ('events', '_run'), ('ioloop', 'lambda'))</t>
  </si>
  <si>
    <t>{47205248, 46015362, 46011973, 46627335, 47940874, 47690383, 51416719, 50771636, 51023829, 48494356, 44809532, 48461151}</t>
  </si>
  <si>
    <t>(('rnn_cell_impl', 'call'), ('rnn_cell_impl', '__call__'))</t>
  </si>
  <si>
    <t>https://stackoverflow.com/questions/51416719</t>
  </si>
  <si>
    <t>{59447043, 60779011, 57233539, 55553027, 60264581, 59900424, 59035523, 51100042, 59203601, 57937938, 55621653, 60062997, 53277465, 52306842, 62272412, 61773597, 43990046, 62216478, 46479008, 55127970, 48133160, 61543081, 46827434, 52216747, 49524396, 53063850, 54278698, 52682671, 53753776, 51298992, 51316658, 48514608, 54049460, 53492018, 56103606, 62675898, 49902780, 58842687, 49035200, 61585473, 44232898, 56792262, 52543817, 59087054, 64377296, 57901522, 55788627, 60041813, 64464603, 58343266, 60023907, 54430310, 59571944, 49252970, 59336042, 59956460, 57452396, 63871470, 55555311, 47273200, 55731309, 56177780, 60550005, 61454585, 44998778, 56034172, 53206781, 51777535}</t>
  </si>
  <si>
    <t>(('interfaces', 'wrapper'), ('training', 'fit_generator'))</t>
  </si>
  <si>
    <t>https://stackoverflow.com/questions/55555311</t>
  </si>
  <si>
    <t>https://stackoverflow.com/questions/46827434</t>
  </si>
  <si>
    <t>https://stackoverflow.com/questions/60023907</t>
  </si>
  <si>
    <t>{55181024, 44725860, 39022374, 48869256, 41478027, 48385868, 41294542, 64668956, 52365526, 45884408, 45500378, 45107068, 46996670}</t>
  </si>
  <si>
    <t>(('session_manager', 'prepare_session'),)</t>
  </si>
  <si>
    <t>https://stackoverflow.com/questions/39022374</t>
  </si>
  <si>
    <t>{40955168, 57421185, 41616292, 42260167, 47821287, 41077940, 59205914, 44354940}</t>
  </si>
  <si>
    <t>(('dnn', '__init__'), ('trainer', '__init__'))</t>
  </si>
  <si>
    <t>https://stackoverflow.com/questions/42260167</t>
  </si>
  <si>
    <t>https://stackoverflow.com/questions/59205914</t>
  </si>
  <si>
    <t>{44424068, 61100942, 50118546, 46275127, 59645758}</t>
  </si>
  <si>
    <t>(('callbacks', 'module'),)</t>
  </si>
  <si>
    <t>https://stackoverflow.com/questions/44424068</t>
  </si>
  <si>
    <t>https://stackoverflow.com/questions/61100942</t>
  </si>
  <si>
    <t>https://stackoverflow.com/questions/46275127</t>
  </si>
  <si>
    <t>{55252860, 62081452, 56687174}</t>
  </si>
  <si>
    <t>(('network', 'process_node'), ('base_layer', '__call__'), ('core', 'call'))</t>
  </si>
  <si>
    <t>{63191717, 63411686, 55859529, 61517193, 59727723, 57896235, 53212559, 53562704, 57082995, 59422455, 52850105, 60876735}</t>
  </si>
  <si>
    <t>(('network', 'build_map'),)</t>
  </si>
  <si>
    <t>https://stackoverflow.com/questions/55859529</t>
  </si>
  <si>
    <t>https://stackoverflow.com/questions/60876735</t>
  </si>
  <si>
    <t>https://stackoverflow.com/questions/53212559</t>
  </si>
  <si>
    <t>NLTK</t>
  </si>
  <si>
    <t>{47069096, 52811369, 48508714, 21403692, 24267276, 54948686, 32901132, 48352048, 54017404, 54960509, 29732862}</t>
  </si>
  <si>
    <t>(('inspect', 'module'),)</t>
  </si>
  <si>
    <t>https://stackoverflow.com/questions/48508714</t>
  </si>
  <si>
    <t>https://stackoverflow.com/questions/48352048</t>
  </si>
  <si>
    <t>https://stackoverflow.com/questions/54960509</t>
  </si>
  <si>
    <t>https://stackoverflow.com/questions/29732862</t>
  </si>
  <si>
    <t>https://stackoverflow.com/questions/54948686</t>
  </si>
  <si>
    <t>{16640002, 42638098, 35827859, 2289046, 39321495, 12879766, 28163995, 19749541, 39706790, 50760744, 20380716, 57742004, 20368950, 38420922, 36349755, 46347196, 35780684, 31190229, 25493720, 36432857, 27522015, 35861482, 47519987, 24273662}</t>
  </si>
  <si>
    <t>(('__init__', 'pos_tag'),)</t>
  </si>
  <si>
    <t>https://stackoverflow.com/questions/39321495</t>
  </si>
  <si>
    <t>https://stackoverflow.com/questions/36349755</t>
  </si>
  <si>
    <t>https://stackoverflow.com/questions/12879766</t>
  </si>
  <si>
    <t>https://stackoverflow.com/questions/47519987</t>
  </si>
  <si>
    <t>https://stackoverflow.com/questions/20368950</t>
  </si>
  <si>
    <t>{47069096, 44629737, 33632682, 48508714, 21403692, 24267276, 54948686, 32901132, 48352048, 23570671, 35738678, 54017404, 54960509, 29732862, 58858431}</t>
  </si>
  <si>
    <t>(('util', 'module'),)</t>
  </si>
  <si>
    <t>https://stackoverflow.com/questions/33632682</t>
  </si>
  <si>
    <t>https://stackoverflow.com/questions/32901132</t>
  </si>
  <si>
    <t>https://stackoverflow.com/questions/58858431</t>
  </si>
  <si>
    <t>{39266080, 17968842, 35882637}</t>
  </si>
  <si>
    <t>https://stackoverflow.com/questions/17968842</t>
  </si>
  <si>
    <t>{36323993, 53920226, 46034861, 57595990}</t>
  </si>
  <si>
    <t>(('text', 'fit_transform'), ('text', '_count_vocab'), ('text', 'lambda'))</t>
  </si>
  <si>
    <t>https://stackoverflow.com/questions/36323993</t>
  </si>
  <si>
    <t>https://stackoverflow.com/questions/53920226</t>
  </si>
  <si>
    <t>https://stackoverflow.com/questions/46034861</t>
  </si>
  <si>
    <t>https://stackoverflow.com/questions/57595990</t>
  </si>
  <si>
    <t>{49254129, 42819535}</t>
  </si>
  <si>
    <t>(('util', 'iterate_from'), ('plaintext', '_read_sent_block'), ('data', '__getattr__'), ('data', '__load'), ('data', 'load'), ('data', '_open'), ('data', 'find'))</t>
  </si>
  <si>
    <t>https://stackoverflow.com/questions/49254129</t>
  </si>
  <si>
    <t>https://stackoverflow.com/questions/42819535</t>
  </si>
  <si>
    <t>data loading</t>
  </si>
  <si>
    <t>{58085041, 53486955}</t>
  </si>
  <si>
    <t>{44629737, 42100586, 60763498}</t>
  </si>
  <si>
    <t>(('threading', 'module'),)</t>
  </si>
  <si>
    <t>https://stackoverflow.com/questions/44629737</t>
  </si>
  <si>
    <t>https://stackoverflow.com/questions/42100586</t>
  </si>
  <si>
    <t>{38127616, 52256451, 44795012, 36669895, 59118746, 44629737, 42100586, 60763498, 17238826, 48050714, 49398875, 1286301}</t>
  </si>
  <si>
    <t>(('__init__', 'module'), ('internals', 'module'))</t>
  </si>
  <si>
    <t>https://stackoverflow.com/questions/44795012</t>
  </si>
  <si>
    <t>https://stackoverflow.com/questions/49398875</t>
  </si>
  <si>
    <t>https://stackoverflow.com/questions/1286301</t>
  </si>
  <si>
    <t>{62541187, 34217480, 24267276, 32901132, 58248337, 49919642, 47069096, 48508714, 36038827, 21403692, 48352048, 45798590, 43550534, 49143626, 54948686, 14110030, 54017404, 62337501, 12317279, 61475809, 63963130, 61560956, 54960509, 29732862}</t>
  </si>
  <si>
    <t>(('__init__', 'module'), ('collocations', 'module'))</t>
  </si>
  <si>
    <t>https://stackoverflow.com/questions/58248337</t>
  </si>
  <si>
    <t>https://stackoverflow.com/questions/49919642</t>
  </si>
  <si>
    <t>https://stackoverflow.com/questions/43550534</t>
  </si>
  <si>
    <t>{38127616, 62541187, 44795012, 34217480, 51081994, 24267276, 32901132, 58248337, 6956306, 64827026, 38197014, 49490327, 48050714, 59118746, 49919642, 1286301, 39946273, 47069096, 33632682, 36038827, 21403692, 20380716, 48508714, 42870572, 61560956, 48352048, 17238826, 44078259, 35738678, 58630710, 31700152, 15541814, 57381816, 30339772, 45798590, 55968575, 58858431, 50260158, 52256451, 38841925, 43550534, 36669895, 49143626, 32899532, 45280461, 54948686, 14110030, 28509263, 49398875, 62337501, 31707742, 12317279, 61475809, 37224419, 51712554, 40359272, 52811369, 42100586, 60763498, 44629737, 34904175, 23570671, 2187510, 31355384, 63963130, 54017404, 54960509, 29732862}</t>
  </si>
  <si>
    <t>https://stackoverflow.com/questions/31707742</t>
  </si>
  <si>
    <t>https://stackoverflow.com/questions/45280461</t>
  </si>
  <si>
    <t>{58248337, 49143626, 62337501, 14110030}</t>
  </si>
  <si>
    <t>(('__init__', 'module'), ('collocations', 'module'), ('__init__', 'module'), ('scores', 'module'), ('__init__', 'module'))</t>
  </si>
  <si>
    <t>https://stackoverflow.com/questions/14110030</t>
  </si>
  <si>
    <t>{30118854, 39007755, 27319694, 39210008, 25844794, 62468476, 28164510}</t>
  </si>
  <si>
    <t>(('internals', 'find_file_iter'),)</t>
  </si>
  <si>
    <t>https://stackoverflow.com/questions/39007755</t>
  </si>
  <si>
    <t>https://stackoverflow.com/questions/39210008</t>
  </si>
  <si>
    <t>https://stackoverflow.com/questions/62468476</t>
  </si>
  <si>
    <t>https://stackoverflow.com/questions/28164510</t>
  </si>
  <si>
    <t>https://stackoverflow.com/questions/27319694</t>
  </si>
  <si>
    <t>{38363747, 48911850, 28802476, 38717165, 49869041, 59912210, 43721142}</t>
  </si>
  <si>
    <t>(('data', '_read'), ('data', '_incr_decode'), ('utf_8', 'decode'))</t>
  </si>
  <si>
    <t>https://stackoverflow.com/questions/48911850</t>
  </si>
  <si>
    <t>https://stackoverflow.com/questions/38717165</t>
  </si>
  <si>
    <t>https://stackoverflow.com/questions/59912210</t>
  </si>
  <si>
    <t>https://stackoverflow.com/questions/43721142</t>
  </si>
  <si>
    <t>https://stackoverflow.com/questions/28802476</t>
  </si>
  <si>
    <t>Keras</t>
  </si>
  <si>
    <t>{59761890, 60104840, 60985161, 62746381, 64848622, 60567183, 60482845}</t>
  </si>
  <si>
    <t>(('training', '_standardize_user_data'), ('training', '_standardize_tensors'))</t>
  </si>
  <si>
    <t>https://stackoverflow.com/questions/60104840</t>
  </si>
  <si>
    <t>https://stackoverflow.com/questions/62746381</t>
  </si>
  <si>
    <t>https://stackoverflow.com/questions/60567183</t>
  </si>
  <si>
    <t>https://stackoverflow.com/questions/60482845</t>
  </si>
  <si>
    <t>https://stackoverflow.com/questions/60985161</t>
  </si>
  <si>
    <t>{63354752, 63541379, 63820168, 63423501, 64666638, 62575377, 63481755, 63122336, 64770484, 64478391, 62102458, 63142726, 64152263, 63982154, 62586443, 61940176, 65054037, 64003545, 64178905, 63174874, 64677724, 65161946, 63570400, 63315046, 63549926, 63656294}</t>
  </si>
  <si>
    <t>https://stackoverflow.com/questions/63549926</t>
  </si>
  <si>
    <t>{60529408, 57150305, 58744161, 63621251, 56190405, 61606669, 59441934, 60799664, 62675004, 58367519}</t>
  </si>
  <si>
    <t>(('variables', '__call__'), ('variables', '_variable_v1_call'), ('variables', 'lambda'), ('variable_scope', 'default_variable_creator'), ('variables', '__call__'))</t>
  </si>
  <si>
    <t>https://stackoverflow.com/questions/57150305</t>
  </si>
  <si>
    <t>{63860741, 39848466, 58113043, 61137954, 42738725, 63464487, 60751399, 42556972, 59658798, 48035887, 59231793, 46352435, 51132467, 43377203, 45060150, 61810231, 64726074, 62891586, 53770822, 64649800, 48982092, 44095569, 51652690, 59822162, 63318110, 43054687, 60647008, 53614691, 45318755, 46441577, 55923305, 64977003, 60970093, 54562425, 64463996, 58011262, 64002687, 42763392, 61332608, 62700675, 57717892, 64233606, 62384265, 61726860, 58530446, 51615888, 59826838, 54932122, 45149341, 64684702, 59120804, 56755365, 63697062, 46326951, 63418534, 48231593, 44071094, 59711670, 56304825, 56021185, 53966020, 58513607, 49105096, 48723155, 50758361, 39945443, 54857959, 56973032, 58216682, 60694015, 61710061, 59847919, 63447282, 37221621, 64646903, 43833081, 61833985, 46758146, 56271619, 55833353, 62332685, 60497173, 52032280, 52026652, 60946205, 63318302, 46758178, 60918054, 62608684, 62311222, 57156410, 61929275, 50271548, 43682108, 63152966, 34898247, 50086731, 48438607, 48208724, 60937557, 59394902, 53729113, 54085474, 64554852, 63539557, 64357732, 62165354, 47544687, 43411314, 63094646, 41218937, 57985406, 48428415, 60245886, 46957953, 65155458, 57539456, 44424068, 49432451, 55912838, 47948160, 40904585, 43827597, 61100942, 49630609, 52218258, 52248467, 57406870, 59840411, 58143135, 55313828, 61693349, 58968487, 53328808, 41927602, 55003577, 57051067, 55787452, 45406140, 46262724, 51092421, 46869446, 64782789, 63025100, 64707539, 58047454, 58443231, 62482404, 54574591, 40987631, 62787056, 46421492, 57275893, 53142006, 57042429, 58309119}</t>
  </si>
  <si>
    <t>https://stackoverflow.com/questions/42763392</t>
  </si>
  <si>
    <t>https://stackoverflow.com/questions/57539456</t>
  </si>
  <si>
    <t>https://stackoverflow.com/questions/58530446</t>
  </si>
  <si>
    <t>https://stackoverflow.com/questions/59394902</t>
  </si>
  <si>
    <t>{56585023}</t>
  </si>
  <si>
    <t>(('gen_array_ops', 'fill'), ('op_def_library', '_apply_op_helper'), ('deprecation', 'new_func'), ('ops', 'create_op'))</t>
  </si>
  <si>
    <t>{53191114, 55900270, 55786512, 62680282, 55252860, 64958298, 52836670}</t>
  </si>
  <si>
    <t>(('pydev_umd', 'runfile'), ('_pydev_execfile', 'execfile'))</t>
  </si>
  <si>
    <t>https://stackoverflow.com/questions/62680282</t>
  </si>
  <si>
    <t>{43056512, 63009792, 51119874, 61165443, 45296260, 56133254, 45266707, 46363927, 60392734, 50825248, 64978209, 60975266, 56760868, 51578532, 63169445, 65087269, 59134119, 60799664, 45555376, 58868272, 64988725, 46876213, 46411573, 46164791, 45084217, 59060150, 58636087, 56931005, 58698942, 54700736, 56190405, 44836555, 57748812, 56391755, 49886416, 60378450, 56212951, 46619869, 64105822, 58744161, 58226787, 42630504, 59336042, 59057775, 41815023, 44013298, 49305971, 63834483, 63532661, 48362612, 51383415, 63914485, 53855994, 56062971, 47007997, 61910143}</t>
  </si>
  <si>
    <t>(('constant_op', 'constant'),)</t>
  </si>
  <si>
    <t>https://stackoverflow.com/questions/50825248</t>
  </si>
  <si>
    <t>https://stackoverflow.com/questions/54700736</t>
  </si>
  <si>
    <t>https://stackoverflow.com/questions/48362612</t>
  </si>
  <si>
    <t>{63354752, 63541379, 64831876, 65113349, 65021701, 61102728, 63820168, 63423501, 64666638, 59403281, 61276178, 62575377, 60683795, 63731349, 60321174, 60152473, 61105434, 63122336, 64661665, 62079524, 58180390, 57448488, 58002600, 63367851, 57842734, 58609967, 61575728, 55884849, 64770484, 59853748, 64478391, 57062456, 62102458, 61688764, 58311358, 63343167, 59370688, 62660163, 61483077, 63142726, 56501318, 63982154, 62586443, 61940176, 59440213, 61828821, 64003545, 63174874, 64112222, 61882720, 58751457, 60414562, 59906786, 63570400, 60338016, 63315046, 63549926, 63656294, 62944744, 61099772, 62288870, 60587885, 63871470, 64730222, 58902773, 60180859, 60614524}</t>
  </si>
  <si>
    <t>https://stackoverflow.com/questions/64661665</t>
  </si>
  <si>
    <t>https://stackoverflow.com/questions/62944744</t>
  </si>
  <si>
    <t>https://stackoverflow.com/questions/58002600</t>
  </si>
  <si>
    <t>{45313408, 47305473, 38787714, 44627977, 56096399, 45569938, 49520915, 42746901, 46541974, 52351255, 50958741, 47735205, 49814565, 50479021, 45309236, 44434359, 43879735, 53328826, 61934272, 44813378, 40685648, 44297040, 51035474, 50986580, 47025750, 65031513, 51447010, 44889187, 49385958, 49794023, 45288047, 56478195, 49712244, 48846332}</t>
  </si>
  <si>
    <t>(('topology', '__init__'),)</t>
  </si>
  <si>
    <t>https://stackoverflow.com/questions/52351255</t>
  </si>
  <si>
    <t>https://stackoverflow.com/questions/49794023</t>
  </si>
  <si>
    <t>https://stackoverflow.com/questions/65031513</t>
  </si>
  <si>
    <t>{65155458, 57406870, 59826838, 52032280, 41218937, 61137954, 59120804, 61693349, 63418534, 64726074, 55787452, 62891586, 63025100, 48438607, 62482404, 64554852, 62165354, 57275893, 43833081, 54574591}</t>
  </si>
  <si>
    <t>https://stackoverflow.com/questions/63025100</t>
  </si>
  <si>
    <t>{51410692, 63191717, 52598117, 63411686, 61517193, 59727723, 53212559, 53562704, 51963377, 55992434, 57082995, 52850105, 54237407}</t>
  </si>
  <si>
    <t>https://stackoverflow.com/questions/52598117</t>
  </si>
  <si>
    <t>https://stackoverflow.com/questions/54237407</t>
  </si>
  <si>
    <t>{60761888, 57836849, 55775003, 61286412}</t>
  </si>
  <si>
    <t>https://stackoverflow.com/questions/60761888</t>
  </si>
  <si>
    <t>https://stackoverflow.com/questions/61286412</t>
  </si>
  <si>
    <t>{63354752, 63750400, 62890755, 63541379, 64577667, 63820168, 63423501, 64666638, 63923215, 62619918, 62575377, 64175246, 64815251, 63301275, 63481755, 63122336, 65076900, 64404009, 63673517, 63600431, 64341042, 65091635, 64770484, 64478391, 61690424, 64138041, 62102458, 63320771, 63142726, 64639175, 64152263, 65009478, 63982154, 64894027, 62494412, 63368781, 64759500, 62586443, 61940176, 65054037, 63139159, 64610296, 64178905, 63174874, 65139674, 63544668, 64003545, 64758746, 64677724, 63570400, 65161946, 65144547, 63315046, 63549926, 62704616, 64943080, 63656294, 64394603, 64127480}</t>
  </si>
  <si>
    <t>https://stackoverflow.com/questions/64639175</t>
  </si>
  <si>
    <t>https://stackoverflow.com/questions/64175246</t>
  </si>
  <si>
    <t>https://stackoverflow.com/questions/63544668</t>
  </si>
  <si>
    <t>{49425056, 55157440, 57233539, 52673987, 56572586, 57461069, 50243086, 52682671, 45081204, 47484469, 44835223, 61454585, 59362269, 48303166, 63035135}</t>
  </si>
  <si>
    <t>https://stackoverflow.com/questions/57233539</t>
  </si>
  <si>
    <t>https://stackoverflow.com/questions/63035135</t>
  </si>
  <si>
    <t>{63949824, 53064834, 58346627, 58894472, 56090377, 63721741, 45352589, 53757839, 52908944, 47047057, 59533584, 63967510, 54895139, 49814565, 62810922, 59468849, 43167925, 50551096, 57370046, 56280640, 56662977, 52922816, 58905540, 56190405, 56687174, 53098566, 59504713, 61192138, 55305803, 60373453, 58878421, 55779286, 50637823, 51447010, 51794914, 60613607, 60489831, 55258859, 58667499, 56814449, 54805110, 55252860, 53165823}</t>
  </si>
  <si>
    <t>(('__init__', 'deserialize'), ('generic_utils', 'deserialize_keras_object'))</t>
  </si>
  <si>
    <t>https://stackoverflow.com/questions/60373453</t>
  </si>
  <si>
    <t>https://stackoverflow.com/questions/63967510</t>
  </si>
  <si>
    <t>https://stackoverflow.com/questions/53098566</t>
  </si>
  <si>
    <t>{55786512, 62680282, 64958298}</t>
  </si>
  <si>
    <t>(('interactiveshell', 'run_code'), ('pydev_umd', 'runfile'), ('_pydev_execfile', 'execfile'))</t>
  </si>
  <si>
    <t>{55884849, 61483077, 56501318}</t>
  </si>
  <si>
    <t>(('training', 'fit_generator'), ('training_generator', 'model_iteration'), ('training', 'train_on_batch'), ('backend', '__call__'), ('function', '__call__'), ('function', '_call_flat'), ('function', 'call'), ('execute', 'quick_execute'))</t>
  </si>
  <si>
    <t>https://stackoverflow.com/questions/61483077</t>
  </si>
  <si>
    <t>https://stackoverflow.com/questions/56501318</t>
  </si>
  <si>
    <t>{59757217, 52673987, 57233539, 51806852, 60066950, 56572586, 52682671, 61454585}</t>
  </si>
  <si>
    <t>https://stackoverflow.com/questions/51806852</t>
  </si>
  <si>
    <t>{61326144, 48490411, 58558004, 46494742, 63506620}</t>
  </si>
  <si>
    <t>(('pickle', 'save_reduce'),)</t>
  </si>
  <si>
    <t>{46758178, 44424068, 64726074, 43827597, 61100942, 44095569, 43411314, 43377203, 57406870, 52032280, 54932122, 43682108, 43054687}</t>
  </si>
  <si>
    <t>(('__init__', 'module'), ('activations', 'module'))</t>
  </si>
  <si>
    <t>https://stackoverflow.com/questions/64726074</t>
  </si>
  <si>
    <t>https://stackoverflow.com/questions/43054687</t>
  </si>
  <si>
    <t>https://stackoverflow.com/questions/43411314</t>
  </si>
  <si>
    <t>{51487339}</t>
  </si>
  <si>
    <t>(('models', 'evaluate'), ('training', 'evaluate'), ('training', '_standardize_user_data'))</t>
  </si>
  <si>
    <t>https://stackoverflow.com/questions/51487339</t>
  </si>
  <si>
    <t>{63581028, 58867494, 59308263, 58228840, 59940366, 60035792, 59632120}</t>
  </si>
  <si>
    <t>(('ops', '__bool__'), ('ops', '_disallow_bool_casting'))</t>
  </si>
  <si>
    <t>https://stackoverflow.com/questions/58867494</t>
  </si>
  <si>
    <t>https://stackoverflow.com/questions/59632120</t>
  </si>
  <si>
    <t>https://stackoverflow.com/questions/59308263</t>
  </si>
  <si>
    <t>{61458947, 51715587, 54641159, 55786512, 55731225, 54898718, 58917918, 53022752, 55912491, 55353389, 58927172, 55211082, 52577355, 61775956, 57438806, 59341401, 54062169, 60023907, 59807849, 54226539, 51254382, 60898930, 57811573, 57516662, 53173884, 52331133, 60044421, 60264581, 62388362, 56030354, 59561111, 54173348, 53171885, 58258614, 57064649, 59087054, 51544271, 64520917, 55945956, 61775593, 62745326, 60653297, 65004274, 57410804, 56895221, 56429302, 63126275, 55436040, 56939275, 57006351, 62236436, 62371094, 56681240, 61773597, 63312674, 53492018, 63136566, 62048059, 56404284, 59546940, 53697858, 59338054, 52543817, 59784018, 60732246, 63669084, 58343266, 51982179, 54945641, 52440940, 52620141, 62017903, 59656559, 55884655, 60550005, 56606583, 52387192, 61184377, 56034172, 53266303, 51549056, 58063749, 61216136, 51827602, 53443475, 58582933, 60563864, 59921307, 64777118, 55127970, 60745634, 57873324, 54433198, 56952239, 51925937, 58963889, 62369721, 61763010, 63636427, 53458379, 52945355, 64377296, 52407777, 65115109, 55930341, 53165544, 55882731, 61754862, 61070325, 53839351, 52892159}</t>
  </si>
  <si>
    <t>https://stackoverflow.com/questions/59807849</t>
  </si>
  <si>
    <t>https://stackoverflow.com/questions/56404284</t>
  </si>
  <si>
    <t>https://stackoverflow.com/questions/63636427</t>
  </si>
  <si>
    <t>https://stackoverflow.com/questions/57811573</t>
  </si>
  <si>
    <t>https://stackoverflow.com/questions/60745634</t>
  </si>
  <si>
    <t>{63340967, 58697001, 60565017, 64640117, 64620662, 64902425, 64347099}</t>
  </si>
  <si>
    <t>(('hdf5_format', 'load_weights_from_hdf5_group'),)</t>
  </si>
  <si>
    <t>https://stackoverflow.com/questions/58697001</t>
  </si>
  <si>
    <t>https://stackoverflow.com/questions/64640117</t>
  </si>
  <si>
    <t>https://stackoverflow.com/questions/64902425</t>
  </si>
  <si>
    <t>https://stackoverflow.com/questions/64347099</t>
  </si>
  <si>
    <t>https://stackoverflow.com/questions/60565017</t>
  </si>
  <si>
    <t>{51223936, 51819521, 60361603, 55628805, 53589007, 61276178, 53965588, 55478678, 59765784, 56569755, 58183711, 61828821, 61987746, 56934307, 54357927, 59333544, 51492778, 58602285, 53921581, 58884656, 53456689, 58123825, 59261876, 51403577, 51578810, 54274107, 55210684, 61688764, 52653497, 56585023, 58108351, 62573633, 57012673, 51074755, 60025661, 59894720, 52490951, 60073800, 53149386, 52019658, 55250124, 56865740, 55749070, 57261771, 58256074, 63317589, 60252373, 51868631, 62943063, 54168153, 59525082, 59440213, 54925653, 53626582, 61376222, 60338016, 60414562, 62288870, 60490599, 62944744, 60077931, 56982508, 60262253, 57592430, 55773040, 57865460, 59337592, 60180859, 57160829}</t>
  </si>
  <si>
    <t>https://stackoverflow.com/questions/59261876</t>
  </si>
  <si>
    <t>https://stackoverflow.com/questions/58256074</t>
  </si>
  <si>
    <t>{61332608, 62700675, 56271619, 63860741, 55912838, 55833353, 59732495, 50738706, 62761496, 60946205, 64701223, 63464487, 60906283, 54704052, 62311222, 62169144, 64217275, 60920262, 58513607, 60809676, 63025100, 60937557, 60694015, 61710061, 59847919, 56370294, 62979577, 57042429, 58011262, 48428415}</t>
  </si>
  <si>
    <t>https://stackoverflow.com/questions/55912838</t>
  </si>
  <si>
    <t>https://stackoverflow.com/questions/62311222</t>
  </si>
  <si>
    <t>https://stackoverflow.com/questions/55833353</t>
  </si>
  <si>
    <t>{63949824, 60471808, 53636610, 55553027, 59900424, 44627977, 54729225, 58168843, 59203601, 57937938, 59763731, 51990034, 55621653, 51515929, 43990046, 64744483, 49814565, 58349094, 48133160, 58655785, 54278698, 53285424, 49005616, 55481393, 59468849, 60686394, 58867771, 58842687, 61585473, 55097412, 58581575, 44321352, 45467720, 43771978, 55305803, 50455114, 59504713, 57326665, 55788627, 50986580, 60041813, 47025750, 54092885, 48175190, 56721498, 50513505, 60023907, 44889187, 54430310, 60775526, 51359851, 62876780, 45288047, 60898930, 57082995, 56177780, 55992434, 48362612, 49712244, 51383415, 44998778, 52331133, 53064834, 57233539, 58346627, 60264581, 58793607, 53970055, 43604615, 46638219, 56096399, 56030354, 61118098, 46541974, 51134105, 46479008, 53127841, 59563169, 53871779, 51578532, 63191717, 60975266, 52620964, 44023976, 61543081, 51503274, 53063850, 49524396, 51298992, 45555376, 54049460, 60733109, 60731062, 48244919, 58258614, 51770552, 49902780, 58698942, 59065022, 56257216, 51152579, 56792262, 59427019, 59087054, 48709839, 57017042, 56847576, 52230874, 64464603, 62084827, 46619869, 54237407, 48533216, 55244001, 45094625, 54213855, 59571944, 60793579, 59956460, 55555311, 47273200, 44013298, 55181044, 61841656, 61454585, 59918588, 53206781, 47305473, 51119874, 51410692, 56090377, 56413962, 47907083, 60792076, 63721741, 59533584, 45266707, 49520915, 60062997, 52351255, 56681240, 53277465, 61773597, 62216478, 60807454, 61148454, 61360423, 48764716, 53169455, 53492018, 45309236, 46411573, 46164791, 43879735, 60557629, 52836670, 52543817, 44297040, 53562704, 59672402, 57780053, 62841176, 65031513, 60152154, 46167901, 57150305, 58343266, 44124003, 52598117, 44149093, 61259623, 59336042, 59727723, 57452396, 50206574, 60550005, 45078392, 52747643, 56034172, 44369789, 45313408, 59035523, 54284165, 55281542, 61517193, 51100042, 51253644, 53212559, 53757839, 45569938, 58418067, 50958741, 59235222, 60563864, 52306842, 62514586, 62272412, 48991644, 62813601, 55127970, 60613538, 47585698, 47735205, 60195238, 60745634, 56529321, 46827434, 52216747, 57873324, 50479021, 52682671, 53753776, 51316658, 55181237, 59060150, 56851895, 52850105, 62675898, 53328826, 60876735, 57190848, 49035200, 56662977, 54811072, 58905540, 56190405, 55595457, 52781514, 52221899, 46509007, 64377296, 57901522, 49441748, 58878421, 51012054, 49534421, 61351387, 50885601, 48751075, 46404581, 49385958, 63411686, 53165544, 46994409, 43915243, 63871470, 48744945, 51963377, 56478195, 42970099, 50944672, 48846332, 45302781}</t>
  </si>
  <si>
    <t>(('interfaces', 'wrapper'),)</t>
  </si>
  <si>
    <t>https://stackoverflow.com/questions/57326665</t>
  </si>
  <si>
    <t>https://stackoverflow.com/questions/60793579</t>
  </si>
  <si>
    <t>https://stackoverflow.com/questions/46994409</t>
  </si>
  <si>
    <t>https://stackoverflow.com/questions/48991644</t>
  </si>
  <si>
    <t>{53562704, 51963377, 55992434}</t>
  </si>
  <si>
    <t>(('network', 'build_map'), ('network', 'build_map'), ('network', 'build_map'), ('network', 'build_map'), ('network', 'build_map'), ('network', 'build_map'), ('network', 'build_map'))</t>
  </si>
  <si>
    <t>https://stackoverflow.com/questions/51963377</t>
  </si>
  <si>
    <t>https://stackoverflow.com/questions/55992434</t>
  </si>
  <si>
    <t>{61597123, 56687174, 60613607, 62081452, 61292187, 55252860}</t>
  </si>
  <si>
    <t>(('network', 'process_node'), ('base_layer', '__call__'))</t>
  </si>
  <si>
    <t>{60529408, 58744161, 63621251, 56391755, 59441934, 60799664, 57434934, 62675004, 58367519}</t>
  </si>
  <si>
    <t>(('base_layer', 'add_weight'), ('base', '_add_variable_with_custom_getter'), ('base_layer_utils', 'make_variable'))</t>
  </si>
  <si>
    <t>{57571337, 63881226, 59939344, 62985745, 60327453, 59191855, 53925428, 59074105, 62675004, 56391755, 64759372, 55670349, 65020492, 63539788, 63308383, 62488675, 58228840, 52569711, 60349042, 57497202, 63203450, 56859772, 60066950, 63217804, 63497874, 55835798, 53031574, 63966872, 63956135, 56224426, 60913324, 63780524, 54381234, 64780469, 53860022, 58349239, 62166731, 64620236, 60691155, 58363103, 63138039, 60529408, 58635521, 56931078, 59685659, 59458332, 58180390, 58548520, 57836849, 63414587, 59599685, 57748812, 64990551, 63977823, 64729958, 59763562, 60614524, 60974983, 59585425, 63401364, 60690327, 56258972, 61254044, 51934111, 63275427, 63015851, 57635757, 61280184, 57101765, 58570184, 59684810, 62454219, 53815248, 52931047, 54590961, 63226867, 55073785, 60434430, 62937599}</t>
  </si>
  <si>
    <t>https://stackoverflow.com/questions/60349042</t>
  </si>
  <si>
    <t>https://stackoverflow.com/questions/59585425</t>
  </si>
  <si>
    <t>https://stackoverflow.com/questions/59685659</t>
  </si>
  <si>
    <t>{53108547, 43136293, 63859912, 48272426, 50341647, 54853427, 56177780, 59524339, 43822458}</t>
  </si>
  <si>
    <t>(('ops', 'control_dependencies'),)</t>
  </si>
  <si>
    <t>https://stackoverflow.com/questions/59524339</t>
  </si>
  <si>
    <t>https://stackoverflow.com/questions/48272426</t>
  </si>
  <si>
    <t>https://stackoverflow.com/questions/43136293</t>
  </si>
  <si>
    <t>{63509763, 65051147, 61685773, 63341584, 64863256, 62089249, 64978209, 61459747, 64468258, 65087269, 63826471, 65018547, 64988725, 63402294, 58636087, 62744659, 61665501, 64105822, 64493664, 64608870, 63769455, 63834483, 63564532, 63914485}</t>
  </si>
  <si>
    <t>(('data_adapter', '__init__'), ('data_adapter', '__init__'))</t>
  </si>
  <si>
    <t>https://stackoverflow.com/questions/64863256</t>
  </si>
  <si>
    <t>https://stackoverflow.com/questions/58636087</t>
  </si>
  <si>
    <t>https://stackoverflow.com/questions/62089249</t>
  </si>
  <si>
    <t>https://stackoverflow.com/questions/63564532</t>
  </si>
  <si>
    <t>{61492740, 63423501, 64666638, 63923215, 62079524, 64404009, 59305514, 57842734, 64341042, 65091635, 60112435, 61690424, 60488764, 63343167, 63982154, 64894027, 62586443, 63368781, 64112222, 59223142, 63315046, 64730222, 61910143, 63541379, 64577667, 59864710, 63457928, 61102728, 64175246, 64815251, 63731349, 63301275, 60882081, 64401570, 64661665, 65076900, 63367851, 63673517, 64478391, 58311358, 63320771, 64639175, 64152263, 62494412, 64759500, 60035792, 64610296, 64178905, 63174874, 65161946, 59906786, 65144547, 62906596, 59761890, 58902773, 63750400, 62890755, 54369539, 65113349, 65021701, 62619918, 62575377, 60520730, 61456686, 63600431, 58609967, 61920569, 64138041, 60593469, 57775938, 61997378, 63142726, 65009478, 57748812, 65054037, 63139159, 64958298, 63544668, 64677724, 58971998, 61882720, 63613281, 63004513, 63656294, 64394603, 60587885, 63354752, 64831876, 63820168, 63194006, 59506070, 63481755, 63122336, 64770484, 59853748, 62102458, 61192645, 61940176, 64003545, 65139674, 64758746, 63570400, 58751457, 63549926, 62704616, 64943080, 64127480}</t>
  </si>
  <si>
    <t>https://stackoverflow.com/questions/65113349</t>
  </si>
  <si>
    <t>https://stackoverflow.com/questions/59506070</t>
  </si>
  <si>
    <t>{45296260, 63588102, 58587403, 53212559, 58418067, 47593493, 60975266, 48764716, 46411573, 59060150, 45084217, 61920569, 58698942, 45502673, 51046867, 49441748, 64243290, 46619869, 62186080, 57043808, 42630504, 60077931, 41815023, 48362612, 47007997}</t>
  </si>
  <si>
    <t>(('math_ops', 'binary_op_wrapper'),)</t>
  </si>
  <si>
    <t>https://stackoverflow.com/questions/47593493</t>
  </si>
  <si>
    <t>https://stackoverflow.com/questions/41815023</t>
  </si>
  <si>
    <t>{41375651, 41901862, 43883271, 58894472, 48903689, 50138891, 41651628, 41817101, 42588145, 48482483, 46197493, 45585334, 45121909, 41396767}</t>
  </si>
  <si>
    <t>(('common_shapes', 'call_cpp_shape_fn'),)</t>
  </si>
  <si>
    <t>https://stackoverflow.com/questions/43883271</t>
  </si>
  <si>
    <t>https://stackoverflow.com/questions/41817101</t>
  </si>
  <si>
    <t>https://stackoverflow.com/questions/45121909</t>
  </si>
  <si>
    <t>https://stackoverflow.com/questions/41396767</t>
  </si>
  <si>
    <t>https://stackoverflow.com/questions/41651628</t>
  </si>
  <si>
    <t>{64347099, 57509069}</t>
  </si>
  <si>
    <t>(('session', 'run'), ('session', '_run'), ('session', '__init__'))</t>
  </si>
  <si>
    <t>{63750400, 62890755, 64577667, 59864710, 60497294, 63923215, 62619918, 64815251, 60143510, 63194006, 60520730, 63301275, 60882081, 62089249, 60911907, 64401570, 65076900, 64404009, 59305514, 63673517, 61456686, 64341042, 65091635, 60112435, 61690424, 61920569, 64138041, 60593469, 57775938, 63320771, 61192645, 65009478, 62250441, 64894027, 62494412, 63368781, 64759500, 60035792, 63139159, 64610296, 59417433, 65139674, 64758746, 63544668, 56999387, 58971998, 62680282, 64958298, 63613281, 59761890, 65144547, 62906596, 63587813, 59223142, 64943080, 64394603, 64127480, 61910143}</t>
  </si>
  <si>
    <t>https://stackoverflow.com/questions/63194006</t>
  </si>
  <si>
    <t>{57190848, 51119874, 61192138, 60071597, 53169455, 58868272, 60733109, 60731062, 51383415, 51770552, 61985531, 60597790}</t>
  </si>
  <si>
    <t>(('base_layer', 'add_weight'), ('initializers', '__call__'))</t>
  </si>
  <si>
    <t>https://stackoverflow.com/questions/61192138</t>
  </si>
  <si>
    <t>https://stackoverflow.com/questions/60731062</t>
  </si>
  <si>
    <t>https://stackoverflow.com/questions/61985531</t>
  </si>
  <si>
    <t>https://stackoverflow.com/questions/60597790</t>
  </si>
  <si>
    <t>https://stackoverflow.com/questions/60733109</t>
  </si>
  <si>
    <t>{58123276, 55720718, 59639633, 55375416, 56604825, 60280923, 57020796}</t>
  </si>
  <si>
    <t>(('training', 'fit'), ('training_arrays', 'model_iteration'), ('backend', '__call__'))</t>
  </si>
  <si>
    <t>https://stackoverflow.com/questions/60280923</t>
  </si>
  <si>
    <t>https://stackoverflow.com/questions/57020796</t>
  </si>
  <si>
    <t>https://stackoverflow.com/questions/59639633</t>
  </si>
  <si>
    <t>{58778627, 39091206, 46344583, 50081415, 43455375, 43825039, 46794257, 40818579, 42738712, 49239961, 41065496, 45265436, 52189093, 40578598, 49843113, 45954347, 50479021, 47724077, 48447149, 36927025, 45409714, 50186035, 46876213, 46411573, 45084217, 47007997, 46143932, 41771965, 41920834, 47192771, 50544197, 42755270, 40569670, 44836555, 50308811, 45309389, 49342925, 46455374, 42026835, 49441748, 44573784, 49058777, 46619869, 50442334, 52388831, 45590240, 40574816, 41793122, 48751075, 45670244, 46999519, 46177505, 48139621, 45479009, 41547497, 41993837, 46365934, 41815023, 49657455, 48513777, 48744945, 45300218, 48571259, 45302781}</t>
  </si>
  <si>
    <t>(('models', 'fit'), ('training', 'fit'))</t>
  </si>
  <si>
    <t>https://stackoverflow.com/questions/49657455</t>
  </si>
  <si>
    <t>https://stackoverflow.com/questions/46876213</t>
  </si>
  <si>
    <t>https://stackoverflow.com/questions/46999519</t>
  </si>
  <si>
    <t>https://stackoverflow.com/questions/52388831</t>
  </si>
  <si>
    <t>{64767814, 64771558}</t>
  </si>
  <si>
    <t>(('coremlconverter', 'module'), ('_keras_converter', 'convert'), ('_keras_converter', '_convert_to_spec'), ('_keras2_converter', '_convert'), ('saving', 'load_model'), ('saving', '_deserialize_model'))</t>
  </si>
  <si>
    <t>https://stackoverflow.com/questions/64767814</t>
  </si>
  <si>
    <t>{56667900, 53479623}</t>
  </si>
  <si>
    <t>(('training', 'predict'), ('training_arrays', 'predict_loop'), ('tensorflow_backend', '__call__'), ('tensorflow_backend', '_call'), ('session', '__call__'), ('errors_impl', '__exit__'))</t>
  </si>
  <si>
    <t>https://stackoverflow.com/questions/53479623</t>
  </si>
  <si>
    <t>{45694344, 47907083, 46794257, 47047057, 40818579, 58418067, 52306842, 43990046, 46479008, 46677926, 49743142, 48133160, 48764716, 44163891, 46688822, 46143932, 50937533, 45502673, 42026835, 49441748, 51046867, 49058777, 51377371, 41793122, 47273200, 45300218, 44369789}</t>
  </si>
  <si>
    <t>(('tensorflow_backend', '__call__'), ('session', 'run'), ('session', '_run'))</t>
  </si>
  <si>
    <t>https://stackoverflow.com/questions/40818579</t>
  </si>
  <si>
    <t>https://stackoverflow.com/questions/46688822</t>
  </si>
  <si>
    <t>https://stackoverflow.com/questions/51377371</t>
  </si>
  <si>
    <t>{60613538, 57750023, 49814565, 52351255}</t>
  </si>
  <si>
    <t>(('array_ops', 'placeholder'), ('gen_array_ops', 'placeholder'))</t>
  </si>
  <si>
    <t>https://stackoverflow.com/questions/60613538</t>
  </si>
  <si>
    <t>https://stackoverflow.com/questions/57750023</t>
  </si>
  <si>
    <t>https://stackoverflow.com/questions/49814565</t>
  </si>
  <si>
    <t>{57043808, 45502673, 47593493}</t>
  </si>
  <si>
    <t>(('math_ops', 'binary_op_wrapper'), ('gen_math_ops', 'add'))</t>
  </si>
  <si>
    <t>{65021701, 59864710, 61102728, 60520730, 62079524, 59305514, 63367851, 57842734, 58609967, 60112435, 61920569, 60488764, 60593469, 58311358, 63343167, 57775938, 61192645, 57748812, 61016150, 64112222, 58971998, 61882720, 58751457, 59906786, 63004513, 59761890, 59223142, 60587885, 64730222, 58902773}</t>
  </si>
  <si>
    <t>(('training', 'fit'), ('training_v2', 'fit'), ('training_v2', 'run_one_epoch'), ('training_v2_utils', 'execution_function'))</t>
  </si>
  <si>
    <t>https://stackoverflow.com/questions/63343167</t>
  </si>
  <si>
    <t>{62700675, 63860741, 58513607, 63464487, 55833353, 63025100, 61710061, 62311222, 57042429, 58011262, 48428415}</t>
  </si>
  <si>
    <t>https://stackoverflow.com/questions/58011262</t>
  </si>
  <si>
    <t>{63354752, 63541379, 65113349, 65021701, 61102728, 63820168, 63423501, 64666638, 62575377, 63122336, 62079524, 63367851, 57842734, 58609967, 64770484, 59853748, 64478391, 62102458, 58311358, 63343167, 63142726, 63982154, 62586443, 61940176, 64003545, 63174874, 64112222, 61882720, 58751457, 59906786, 63570400, 63315046, 63549926, 63656294, 60587885, 64730222, 58902773}</t>
  </si>
  <si>
    <t>(('function', '__call__'), ('function', '_filtered_call'), ('function', '_call_flat'), ('function', 'call'), ('execute', 'quick_execute'))</t>
  </si>
  <si>
    <t>https://stackoverflow.com/questions/63122336</t>
  </si>
  <si>
    <t>https://stackoverflow.com/questions/59906786</t>
  </si>
  <si>
    <t>{54414337, 58927172}</t>
  </si>
  <si>
    <t>(('scikit_learn', 'fit'), ('training', 'fit'), ('training', '_standardize_user_data'), ('training_utils', 'standardize_input_data'))</t>
  </si>
  <si>
    <t>https://stackoverflow.com/questions/54414337</t>
  </si>
  <si>
    <t>{56708306, 53651138, 60894506, 47829428}</t>
  </si>
  <si>
    <t>https://stackoverflow.com/questions/60894506</t>
  </si>
  <si>
    <t>https://stackoverflow.com/questions/47829428</t>
  </si>
  <si>
    <t>{54370753}</t>
  </si>
  <si>
    <t>(('parsers', 'pandas'), ('parsers', 'pandas'))</t>
  </si>
  <si>
    <t>https://stackoverflow.com/questions/54370753</t>
  </si>
  <si>
    <t>{52551296, 47305473, 57193474, 56931078, 46344583, 45694344, 55350010, 60792076, 49377809, 47047057, 40818579, 54892820, 58418067, 49573784, 42315289, 52306842, 63570972, 59074461, 43990046, 58367519, 58048414, 46479008, 50366626, 60613538, 41818654, 47735205, 49743142, 43647264, 48764716, 50479021, 44163891, 52004148, 46164791, 51919417, 52522171, 50937533, 56585023, 50564928, 43158719, 49351616, 51861062, 56876874, 57846223, 55772880, 45502673, 51035474, 53649875, 49441748, 50083284, 57406294, 49016530, 51046867, 62160602, 49645151, 58535392, 57150305, 59021156, 60077931, 41993837, 58059119, 47273200, 57999985, 49192051, 63234932, 50321139, 48157558, 45078392, 54636921, 60615290, 50006011, 61586429}</t>
  </si>
  <si>
    <t>https://stackoverflow.com/questions/41993837</t>
  </si>
  <si>
    <t>https://stackoverflow.com/questions/50366626</t>
  </si>
  <si>
    <t>{62863374, 63923215, 64908312, 62847518, 64984608, 62449191, 64404009, 64341042, 65091635, 61690424, 64894027, 63368781, 62698575, 64577667, 64700045, 64815251, 63881363, 62894746, 63301275, 60882081, 64401570, 62285475, 65076900, 63826597, 61030568, 64371884, 63673517, 63320771, 64152263, 62494412, 64759500, 64610296, 64178905, 65161946, 62680282, 64784096, 65144547, 62906596, 63241446, 63750400, 62890755, 54369539, 60958470, 62619918, 61456686, 64436023, 64138041, 61997378, 64818504, 65054037, 63139159, 64958298, 63544668, 64677724, 63613281, 64394603, 65003896, 63103866, 64805255, 63194006, 63481755, 63310748, 63278000, 63365561, 62343104, 62250441, 63074769, 63747027, 65139674, 64758746, 63384543, 64869863, 62704616, 64943080, 64127480, 61989360, 65059320}</t>
  </si>
  <si>
    <t>https://stackoverflow.com/questions/64805255</t>
  </si>
  <si>
    <t>https://stackoverflow.com/questions/61456686</t>
  </si>
  <si>
    <t>{52922816, 56662977, 51794914, 53064834, 58346627, 60066950, 62810922, 55258859, 63847435, 63721741, 59533584, 56814449, 58878421, 54805110, 55138901, 57370046}</t>
  </si>
  <si>
    <t>(('generic_utils', 'deserialize_keras_object'), ('network', 'from_config'), ('network', 'process_layer'))</t>
  </si>
  <si>
    <t>https://stackoverflow.com/questions/58346627</t>
  </si>
  <si>
    <t>https://stackoverflow.com/questions/55258859</t>
  </si>
  <si>
    <t>https://stackoverflow.com/questions/51794914</t>
  </si>
  <si>
    <t>{57874436, 43157511, 61685773, 56111120, 61276178, 58183711, 62089249, 57448488, 60436527, 65091635, 54274107, 58927172, 65087569, 62744659, 61016150, 48418907, 60280923, 50442334, 59807849, 60401791, 63541379, 64577667, 60104840, 62388362, 64815251, 56604825, 60975266, 61556914, 64639175, 51544271, 45502673, 60252373, 63174874, 61665501, 58902773, 65151225, 47007997, 63750400, 62619918, 57006351, 54634771, 61176084, 60520730, 55093539, 58609967, 63402294, 56404284, 55335231, 61997378, 41920834, 62585157, 64471371, 54925653, 61882720, 63656294, 59656559, 60402033, 63834483, 61184377, 60180859, 57020796, 64831876, 46344583, 63820168, 62454151, 53037450, 61043085, 59539855, 55478678, 64770484, 46143932, 58108351, 57012673, 61192645, 52019658, 52945355, 45566412, 49342925, 55749070, 57846223, 61940176, 51046867, 63570400, 58751457, 48751075, 63549926, 63769069, 63871470, 48744945, 61420020, 63914485, 64127480, 45300218, 52892159, 61458947, 52736517, 65051147, 45265436, 62079524, 63826471, 64404009, 47327791, 58884656, 64123445, 47600182, 61690424, 63343167, 43188804, 63982154, 46455374, 57438806, 60580439, 54168153, 59341401, 55085661, 60414562, 64608870, 64270950, 57592430, 57516662, 61811335, 61102728, 51376802, 62712483, 56224426, 63367851, 65018547, 55210684, 56931005, 58311358, 63320771, 47192771, 64152263, 52490951, 46107337, 58256074, 64178905, 65161946, 59906786, 55579366, 48513777, 65004274, 44972799, 63126275, 62890755, 55720718, 62575377, 53965588, 56681240, 56742683, 59108130, 63312674, 54280998, 58602285, 44163891, 63136566, 51403577, 64138041, 60025661, 56585023, 63142726, 40569670, 48900949, 63669084, 56851298, 60490599, 63769455, 55884655, 59337592, 48571259, 51549056, 60361603, 58063749, 37843847, 43455375, 47973267, 53443475, 58418067, 59497369, 64777118, 63122336, 61987746, 47489955, 63169445, 56155048, 49843113, 59333544, 59261876, 62102458, 61688764, 41771965, 48313289, 63636427, 57721804, 56865740, 49441748, 51868631, 49058777, 65139674, 64758746, 52388831, 59026404, 65115109, 62704616, 64943080, 46994409, 55882731, 56982508, 41815023, 63380464, 61070325, 45302781, 56996864, 51819521, 58778627, 55628805, 39091206, 55112713, 58123276, 63423501, 64666638, 63923215, 55786512, 53589007, 63341584, 59765784, 55731225, 42738712, 64863256, 63960101, 57842734, 55884849, 64341042, 58428466, 60488764, 61766717, 62573633, 49298506, 64894027, 52577355, 55211082, 52567121, 56423505, 59440213, 44573784, 54062169, 59223142, 63315046, 60775526, 51254382, 64730222, 48362612, 62690426, 57160829, 60044421, 64175246, 61084824, 63673517, 64478391, 43039931, 59024574, 43158719, 58698942, 42755270, 63859912, 57064649, 55250124, 63358166, 62680282, 46619869, 46177505, 59761890, 46365934, 57865460, 57410804, 48815350, 63515917, 62371094, 60392734, 64978209, 61459747, 61148454, 49743142, 45954347, 61920569, 54883644, 59546940, 60593469, 53697858, 59338054, 57748812, 60378450, 43175253, 65054037, 63139159, 56663388, 63544668, 64105822, 48139621, 42630504, 64394603, 52387192, 58832251, 51223936, 61216136, 40940940, 61572496, 57384342, 41373079, 59757979, 59360678, 51342763, 54433198, 56952239, 45409714, 52653497, 61763010, 57695689, 53458379, 45309389, 64003545, 59825630, 58535392, 52407777, 55930341, 63587813, 62944744, 54590961, 51715587, 43857417, 54842893, 50243086, 46794257, 51990034, 63630875, 54758940, 62449185, 40578598, 59305514, 47724077, 58123825, 36927025, 60112435, 40736307, 64988725, 47484469, 46876213, 50570808, 45084217, 55375416, 50544197, 62586443, 63368781, 55670349, 63841876, 63317589, 56251994, 64112222, 50513505, 41793122, 53593705, 54226539, 41993837, 49657455, 62916209, 53173884, 61705858, 56133254, 59864710, 50081415, 63301275, 65076900, 54173348, 51463847, 53171885, 48447149, 60733109, 51074755, 53149386, 44836555, 62494412, 64759500, 50308811, 57261771, 61828821, 53626582, 64610296, 64464603, 61376222, 45590240, 65144547, 41547497, 56329965, 55181044, 61560577, 65021701, 60489481, 62746381, 60247826, 62236436, 65087269, 48764716, 53921581, 63600431, 53456689, 50186035, 46411573, 58636087, 62048059, 57775938, 64118599, 60073800, 60985161, 59639633, 58935122, 42026835, 62943063, 64958298, 64118620, 64677724, 58971998, 40574816, 63004513, 60338016, 51982179, 45670244, 56780641, 59119465, 56895339, 52440940, 60587885, 63537003, 60077931, 55773040, 60262253, 59113341, 53266303, 63354752, 55943042, 61165443, 43825039, 40818579, 58582933, 60143510, 49573784, 49239961, 56569755, 53643164, 63481755, 56934307, 54788005, 52189093, 54357927, 51492778, 50479021, 58963889, 59060150, 62369721, 51578810, 58660795, 59525082, 60780509, 46999519, 63512562, 60938232}</t>
  </si>
  <si>
    <t>https://stackoverflow.com/questions/52019658</t>
  </si>
  <si>
    <t>https://stackoverflow.com/questions/61766717</t>
  </si>
  <si>
    <t>https://stackoverflow.com/questions/64341042</t>
  </si>
  <si>
    <t>https://stackoverflow.com/questions/61560577</t>
  </si>
  <si>
    <t>{61332608, 62700675, 56271619, 63860741, 55912838, 58513607, 63464487, 55833353, 60694015, 63025100, 61710061, 59847919, 62311222, 43682108, 57042429, 58011262, 48428415}</t>
  </si>
  <si>
    <t>(('__init__', 'module'), ('pywrap_tensorflow', 'module'), ('pywrap_tensorflow', 'module'), ('pywrap_tensorflow_internal', 'module'), ('pywrap_tensorflow_internal', 'swig_import_helper'))</t>
  </si>
  <si>
    <t>{50262913, 53064834, 58346627, 60066950, 63847435, 63484172, 63721741, 53757839, 59533584, 62810922, 62081452, 63244472, 57370046, 52922816, 56662977, 61597123, 56687174, 58878421, 55138901, 51794914, 60613607, 60489831, 55258859, 58667499, 56814449, 54805110, 55252860}</t>
  </si>
  <si>
    <t>(('generic_utils', 'deserialize_keras_object'), ('network', 'from_config'))</t>
  </si>
  <si>
    <t>https://stackoverflow.com/questions/63847435</t>
  </si>
  <si>
    <t>https://stackoverflow.com/questions/56662977</t>
  </si>
  <si>
    <t>https://stackoverflow.com/questions/56814449</t>
  </si>
  <si>
    <t>https://stackoverflow.com/questions/63484172</t>
  </si>
  <si>
    <t>{63509763, 64604676, 65051147, 61685773, 63341584, 60143510, 64863256, 60392734, 62089249, 64978209, 61459747, 62913700, 63169445, 65087269, 63826471, 64468258, 65018547, 64988725, 63402294, 64123445, 58636087, 60378450, 62744659, 64118620, 61665501, 64105822, 64493664, 63587813, 64608870, 63769069, 63769455, 63834483, 63564532, 63914485, 61420020, 65151225}</t>
  </si>
  <si>
    <t>https://stackoverflow.com/questions/63769069</t>
  </si>
  <si>
    <t>https://stackoverflow.com/questions/62744659</t>
  </si>
  <si>
    <t>{63354752, 63541379, 64831876, 65113349, 65021701, 63457928, 61102728, 63820168, 63423501, 64666638, 59403281, 61276178, 62575377, 60683795, 63731349, 60321174, 60152473, 61105434, 63122336, 64661665, 62079524, 58180390, 57448488, 58002600, 63367851, 57842734, 58609967, 61575728, 55884849, 64770484, 64478391, 57062456, 55375416, 56711354, 62102458, 61688764, 58311358, 63343167, 59370688, 62660163, 63142726, 56501318, 63982154, 62586443, 57748812, 61940176, 59440213, 61828821, 64003545, 63174874, 64112222, 61882720, 58751457, 60414562, 59906786, 63570400, 60338016, 63315046, 63549926, 63656294, 62944744, 61099772, 60587885, 63871470, 64730222, 58902773, 60180859, 60614524}</t>
  </si>
  <si>
    <t>https://stackoverflow.com/questions/57448488</t>
  </si>
  <si>
    <t>{53636610, 55553027, 59900424, 54729225, 37798410, 59621899, 58123276, 56186384, 50114065, 59403281, 59203601, 57937938, 55621653, 59763731, 55558168, 42315289, 43990046, 41818654, 59613222, 58349094, 48133160, 54278698, 49005616, 55884849, 42590770, 58411571, 64123445, 55375416, 61690424, 60686394, 58867771, 58842687, 61585473, 56939076, 56501318, 45467720, 63982154, 55788627, 60041813, 61016150, 60580439, 60023907, 53248099, 54430310, 64608870, 60775526, 59230831, 60898930, 56177780, 44998778, 52331133, 57233539, 60264581, 43604615, 56030354, 55598742, 41883800, 51134105, 46479008, 59563169, 62745762, 53871779, 60482214, 54493351, 44023976, 61543081, 53063850, 49524396, 56445615, 51298992, 62871218, 54049460, 58258614, 49902780, 56792262, 64639175, 64152263, 59087054, 48709839, 57017042, 64464603, 55244001, 62716130, 45094625, 62727910, 59571944, 59956460, 55555311, 47273200, 61841656, 61454585, 53206781, 55243016, 60062997, 56681240, 53277465, 56167196, 61773597, 62216478, 59873568, 64499499, 53492018, 64138041, 52836670, 42627909, 52543817, 59784018, 40149846, 64118620, 58343266, 44149093, 55402856, 54590826, 59336042, 57452396, 50206574, 56301426, 60550005, 52747643, 56034172, 59035523, 55281542, 51100042, 61054359, 60563864, 52306842, 62272412, 48991644, 55127970, 47585698, 60745634, 51786661, 46827434, 52216747, 57873324, 52682671, 53753776, 51316658, 55181237, 62675898, 49035200, 54811072, 46509007, 64377296, 57901522, 49534421, 51012054, 50402779, 61351387, 59532768, 50885601, 46404581, 53165544, 43915243, 63769069, 63871470, 53839351}</t>
  </si>
  <si>
    <t>https://stackoverflow.com/questions/55788627</t>
  </si>
  <si>
    <t>https://stackoverflow.com/questions/56301426</t>
  </si>
  <si>
    <t>https://stackoverflow.com/questions/64499499</t>
  </si>
  <si>
    <t>{47305473, 47735205, 50479021, 50958741, 52351255}</t>
  </si>
  <si>
    <t>(('topology', 'Input'), ('interfaces', 'wrapper'), ('topology', '__init__'), ('tensorflow_backend', 'placeholder'), ('array_ops', 'placeholder'))</t>
  </si>
  <si>
    <t>https://stackoverflow.com/questions/47305473</t>
  </si>
  <si>
    <t>https://stackoverflow.com/questions/50479021</t>
  </si>
  <si>
    <t>https://stackoverflow.com/questions/50958741</t>
  </si>
  <si>
    <t>{60187008, 51746179, 54839184, 52595477, 61982617, 65000223, 53613984, 56302243, 64641828, 54806437, 57664937, 61868973, 56664751, 61772592, 55631931, 63414587, 57190848, 59599685, 61796296, 55650121, 60415566, 55761616, 64223186, 57780053, 52365277, 59825630, 51272415, 57043808, 56386913, 64182501, 59223142, 61447912, 63656040, 58667499}</t>
  </si>
  <si>
    <t>https://stackoverflow.com/questions/61868973</t>
  </si>
  <si>
    <t>https://stackoverflow.com/questions/59825630</t>
  </si>
  <si>
    <t>https://stackoverflow.com/questions/64223186</t>
  </si>
  <si>
    <t>{50567010, 53108547, 62066116, 59304261, 55685479, 59492586, 64805010, 54853427, 58003475, 62465109, 51919417, 48112315, 53413756, 62444735}</t>
  </si>
  <si>
    <t>https://stackoverflow.com/questions/54853427</t>
  </si>
  <si>
    <t>{58778627, 39091206, 46344583, 50081415, 43455375, 43825039, 46794257, 34967312, 40818579, 33564181, 35658519, 42738712, 36367641, 49239961, 41065496, 45265436, 52189093, 40578598, 49843113, 34228138, 45954347, 50479021, 47724077, 48447149, 36927025, 45409714, 50186035, 33292212, 35142709, 46876213, 46411573, 45084217, 47007997, 46143932, 41771965, 35228095, 41920834, 47192771, 50544197, 42755270, 40569670, 44836555, 50308811, 45309389, 49342925, 46455374, 42026835, 49441748, 36363222, 44573784, 49058777, 46619869, 50442334, 52388831, 45590240, 40574816, 41793122, 48751075, 45670244, 46999519, 46177505, 48139621, 45479009, 41547497, 41993837, 46365934, 41815023, 49657455, 48513777, 36136562, 48744945, 45300218, 48571259, 45302781}</t>
  </si>
  <si>
    <t>https://stackoverflow.com/questions/47724077</t>
  </si>
  <si>
    <t>https://stackoverflow.com/questions/49058777</t>
  </si>
  <si>
    <t>https://stackoverflow.com/questions/49342925</t>
  </si>
  <si>
    <t>{55244001, 59035523, 56792262, 60775526, 59571944, 54729225, 54590826, 61360423, 56177780, 55621653, 60041813, 61841656, 62675898, 61351387, 62216478}</t>
  </si>
  <si>
    <t>(('training', 'fit_generator'), ('training_generator', 'fit_generator'), ('data_utils', 'get'), ('six', 'reraise'))</t>
  </si>
  <si>
    <t>https://stackoverflow.com/questions/61360423</t>
  </si>
  <si>
    <t>https://stackoverflow.com/questions/54590826</t>
  </si>
  <si>
    <t>{50081415, 43455375, 43825039, 42738712, 52189093, 40578598, 49843113, 45954347, 47724077, 36927025, 45409714, 50186035, 41771965, 41920834, 47192771, 50544197, 40569670, 50308811, 45309389, 50442334, 52388831, 45590240, 40574816, 46999519, 45670244, 48139621, 41547497, 46365934, 49657455, 48571259, 45302781}</t>
  </si>
  <si>
    <t>(('models', 'fit'), ('training', 'fit'), ('training', '_standardize_user_data'))</t>
  </si>
  <si>
    <t>https://stackoverflow.com/questions/52189093</t>
  </si>
  <si>
    <t>https://stackoverflow.com/questions/47192771</t>
  </si>
  <si>
    <t>https://stackoverflow.com/questions/45302781</t>
  </si>
  <si>
    <t>https://stackoverflow.com/questions/40578598</t>
  </si>
  <si>
    <t>{43056512, 63009792, 51119874, 45296260, 56133254, 45266707, 46363927, 50825248, 43942050, 60975266, 56760868, 51578532, 51463847, 60799664, 45555376, 46876213, 46411573, 59060150, 45084217, 58698942, 54700736, 64003781, 56190405, 44836555, 57748812, 49886416, 59672402, 43725396, 42512981, 54698069, 56212951, 64464603, 46619869, 58744161, 58226787, 42630504, 41815023, 44013298, 49305971, 48362612, 51383415, 53855994, 56062971, 47007997, 61910143}</t>
  </si>
  <si>
    <t>https://stackoverflow.com/questions/54698069</t>
  </si>
  <si>
    <t>https://stackoverflow.com/questions/51578532</t>
  </si>
  <si>
    <t>https://stackoverflow.com/questions/49886416</t>
  </si>
  <si>
    <t>{61458947, 59026404, 57448488, 59497369, 59757979, 56663388}</t>
  </si>
  <si>
    <t>(('training', 'fit'), ('training_arrays', 'fit'), ('training_arrays', 'model_iteration'))</t>
  </si>
  <si>
    <t>https://stackoverflow.com/questions/59026404</t>
  </si>
  <si>
    <t>https://stackoverflow.com/questions/59757979</t>
  </si>
  <si>
    <t>https://stackoverflow.com/questions/56663388</t>
  </si>
  <si>
    <t>{53654090, 46608844, 52822734, 56826383, 57606006, 57411000}</t>
  </si>
  <si>
    <t>(('core', 'compute_output_shape'), ('core', '_fix_unknown_dimension'))</t>
  </si>
  <si>
    <t>https://stackoverflow.com/questions/46608844</t>
  </si>
  <si>
    <t>https://stackoverflow.com/questions/56826383</t>
  </si>
  <si>
    <t>https://stackoverflow.com/questions/57606006</t>
  </si>
  <si>
    <t>https://stackoverflow.com/questions/53654090</t>
  </si>
  <si>
    <t>https://stackoverflow.com/questions/57411000</t>
  </si>
  <si>
    <t>{58894472, 56386913, 52595477}</t>
  </si>
  <si>
    <t>(('nn_ops', '__call__'), ('nn_ops', '__call__'), ('nn_ops', '__call__'), ('gen_nn_ops', 'conv2d'), ('op_def_library', '_apply_op_helper'))</t>
  </si>
  <si>
    <t>https://stackoverflow.com/questions/58894472</t>
  </si>
  <si>
    <t>{59988742, 58894472, 55707661, 41817101, 39848466, 40818579, 52595477, 59506070, 61982617, 59873568, 54027170, 51376802, 41901862, 41651628, 39280813, 63111986, 55353657, 57046480, 56386913, 62535782, 51487339, 58667499, 56329965, 43620335, 42588145, 51076211, 50083315, 46197493, 49538940}</t>
  </si>
  <si>
    <t>(('convolutional', 'call'),)</t>
  </si>
  <si>
    <t>https://stackoverflow.com/questions/39848466</t>
  </si>
  <si>
    <t>https://stackoverflow.com/questions/39280813</t>
  </si>
  <si>
    <t>https://stackoverflow.com/questions/56329965</t>
  </si>
  <si>
    <t>{63750400, 62890755, 64577667, 61492740, 59864710, 62619918, 63923215, 64815251, 63194006, 60520730, 63301275, 60882081, 64401570, 65076900, 64404009, 59305514, 63673517, 61456686, 64341042, 65091635, 60112435, 61690424, 61920569, 64138041, 60593469, 63320771, 61192645, 65009478, 64894027, 62494412, 63368781, 64759500, 60035792, 63139159, 64610296, 65139674, 64758746, 63544668, 64958298, 58971998, 63613281, 59761890, 65144547, 62906596, 59223142, 64943080, 64394603, 64127480, 61910143}</t>
  </si>
  <si>
    <t>(('def_function', '__call__'), ('def_function', '_call'), ('def_function', '_initialize'), ('function', '_get_concrete_function_internal_garbage_collected'), ('function', '_maybe_define_function'), ('function', '_create_graph_function'), ('func_graph', 'func_graph_from_py_func'))</t>
  </si>
  <si>
    <t>https://stackoverflow.com/questions/60520730</t>
  </si>
  <si>
    <t>https://stackoverflow.com/questions/64943080</t>
  </si>
  <si>
    <t>{58239781, 52231600, 53869616, 58165203, 61351387, 55927071}</t>
  </si>
  <si>
    <t>https://stackoverflow.com/questions/52231600</t>
  </si>
  <si>
    <t>{55553027, 59900424, 54729225, 56186384, 50114065, 59203601, 57937938, 59763731, 55621653, 58349094, 54278698, 60686394, 58867771, 58842687, 61585473, 55788627, 60041813, 60023907, 54430310, 60775526, 60898930, 56177780, 52331133, 57233539, 60264581, 56030354, 61118098, 59563169, 54493351, 61543081, 53063850, 51298992, 54049460, 58258614, 53402303, 56792262, 59087054, 57017042, 56847576, 64464603, 62084827, 55244001, 59571944, 59956460, 61841656, 61454585, 53206781, 56681240, 61773597, 62216478, 61360423, 53492018, 52836670, 52543817, 57544017, 59672402, 58343266, 55402856, 54590826, 59336042, 57452396, 60550005, 52747643, 56034172, 59035523, 55281542, 51100042, 60563864, 62272412, 55127970, 60745634, 56529321, 57873324, 52682671, 53753776, 51316658, 55181237, 62675898, 64377296, 57901522, 51012054, 61351387, 53165544, 63871470, 53839351}</t>
  </si>
  <si>
    <t>(('training_generator', 'fit_generator'),)</t>
  </si>
  <si>
    <t>https://stackoverflow.com/questions/52331133</t>
  </si>
  <si>
    <t>https://stackoverflow.com/questions/61841656</t>
  </si>
  <si>
    <t>{64337087, 61597123, 63275427, 60066950, 63847435, 62081452, 63484172, 59771314, 60222391, 63244472, 63068639}</t>
  </si>
  <si>
    <t>(('save', 'load_model'), ('hdf5_format', 'load_model_from_hdf5'), ('model_config', 'model_from_config'), ('serialization', 'deserialize'), ('generic_utils', 'deserialize_keras_object'))</t>
  </si>
  <si>
    <t>https://stackoverflow.com/questions/63275427</t>
  </si>
  <si>
    <t>{61326144, 48490411, 42622444, 58558004, 46494742, 63506620}</t>
  </si>
  <si>
    <t>{38868771, 43249038}</t>
  </si>
  <si>
    <t>(('topology', 'merge'),)</t>
  </si>
  <si>
    <t>https://stackoverflow.com/questions/38868771</t>
  </si>
  <si>
    <t>https://stackoverflow.com/questions/43249038</t>
  </si>
  <si>
    <t>{58261348, 45296260, 44836555, 60077931, 48447149, 45084217, 41815023, 45502673, 60247826, 40818579, 47007997, 46876213, 42315289, 59113341}</t>
  </si>
  <si>
    <t>(('training', '_make_train_function'), ('optimizers', 'get_updates'))</t>
  </si>
  <si>
    <t>https://stackoverflow.com/questions/44836555</t>
  </si>
  <si>
    <t>https://stackoverflow.com/questions/42315289</t>
  </si>
  <si>
    <t>https://stackoverflow.com/questions/59113341</t>
  </si>
  <si>
    <t>{65021701, 59864710, 61102728, 60520730, 62079524, 59305514, 63367851, 58609967, 60112435, 59853748, 61920569, 60488764, 60593469, 58311358, 63343167, 61192645, 64112222, 58971998, 61882720, 58751457, 59906786, 63004513, 59761890, 59223142, 60587885, 64730222, 58902773}</t>
  </si>
  <si>
    <t>(('training', 'fit'), ('training_v2', 'fit'), ('training_v2', 'run_one_epoch'), ('training_v2_utils', 'execution_function'), ('def_function', '__call__'), ('def_function', '_call'))</t>
  </si>
  <si>
    <t>https://stackoverflow.com/questions/60587885</t>
  </si>
  <si>
    <t>{63354752, 63541379, 64831876, 65113349, 65021701, 61102728, 63820168, 63423501, 64666638, 59403281, 61276178, 62575377, 60683795, 63731349, 60321174, 60152473, 61105434, 63122336, 64661665, 62079524, 58180390, 57448488, 58002600, 63367851, 57842734, 58609967, 61575728, 55884849, 64770484, 64478391, 57062456, 55375416, 56711354, 62102458, 61688764, 58311358, 63343167, 59370688, 62660163, 63142726, 56501318, 63982154, 62586443, 57748812, 61940176, 59440213, 61828821, 64003545, 63174874, 64112222, 61882720, 58751457, 60414562, 59906786, 63570400, 60338016, 63315046, 63549926, 63656294, 62944744, 61099772, 60587885, 63871470, 64730222, 58902773, 60180859, 60614524}</t>
  </si>
  <si>
    <t>{61332608, 49432451, 57717892, 56271619, 62384265, 55833353, 61726860, 62332685, 49630609, 52248467, 60497173, 57406870, 59826838, 58143135, 61137954, 59120804, 63418534, 63464487, 53328808, 48231593, 59711670, 57156410, 57051067, 50271548, 64726074, 57985406, 51092421, 46869446, 58513607, 49105096, 50086731, 48438607, 64707539, 59394902, 53729113, 50758361, 54085474, 54857959, 46441577, 54574591, 61710061, 60970093, 59847919, 62787056, 46421492, 53142006, 54562425, 57042429, 58011262, 48428415}</t>
  </si>
  <si>
    <t>(('__init__', 'module'), ('__init__', 'module'), ('conv_utils', 'module'))</t>
  </si>
  <si>
    <t>https://stackoverflow.com/questions/52248467</t>
  </si>
  <si>
    <t>https://stackoverflow.com/questions/49105096</t>
  </si>
  <si>
    <t>https://stackoverflow.com/questions/53142006</t>
  </si>
  <si>
    <t>{51764713, 57901522}</t>
  </si>
  <si>
    <t>(('model', 'data_generator'), ('model', 'load_image_gt'))</t>
  </si>
  <si>
    <t>https://stackoverflow.com/questions/51764713</t>
  </si>
  <si>
    <t>https://stackoverflow.com/questions/57901522</t>
  </si>
  <si>
    <t>{55787452, 51132467, 48208724}</t>
  </si>
  <si>
    <t>(('image', 'module'),)</t>
  </si>
  <si>
    <t>https://stackoverflow.com/questions/55787452</t>
  </si>
  <si>
    <t>https://stackoverflow.com/questions/48208724</t>
  </si>
  <si>
    <t>{59873568, 59532768, 62546338, 62186080, 57775938, 61192645, 59223142, 59864710, 64499499, 59621899, 59403281, 61920569, 60520730, 60488764, 60593469, 58971998}</t>
  </si>
  <si>
    <t>(('training_v2_utils', 'train_on_batch'), ('training_eager', 'train_on_batch'), ('training_eager', '_process_single_batch'))</t>
  </si>
  <si>
    <t>https://stackoverflow.com/questions/62546338</t>
  </si>
  <si>
    <t>{51410692, 57571337, 61517193, 56413962, 51253644, 53212559, 53757839, 59939344, 51504022, 51515929, 62514586, 59458332, 53127841, 63191717, 58180390, 60195238, 60913324, 57635757, 59191855, 53285424, 55481393, 64780469, 58305206, 52850105, 60876735, 56257216, 51152579, 58581575, 53562704, 51035474, 60691155, 52230874, 60152154, 58363103, 54237407, 63977823, 54213855, 52598117, 63411686, 49794023, 52931047, 51359851, 59727723, 51963377, 55992434, 57082995, 63138039, 55073785, 60614524, 62937599}</t>
  </si>
  <si>
    <t>(('network', '__init__'),)</t>
  </si>
  <si>
    <t>https://stackoverflow.com/questions/51515929</t>
  </si>
  <si>
    <t>https://stackoverflow.com/questions/62937599</t>
  </si>
  <si>
    <t>https://stackoverflow.com/questions/59458332</t>
  </si>
  <si>
    <t>{45313408, 47305473, 44627977, 56096399, 45569938, 49520915, 50958741, 46541974, 52351255, 47735205, 49814565, 50479021, 45309236, 53328826, 44297040, 50986580, 47025750, 65031513, 44889187, 49385958, 56478195, 49712244, 48846332}</t>
  </si>
  <si>
    <t>(('interfaces', 'wrapper'), ('topology', '__init__'))</t>
  </si>
  <si>
    <t>https://stackoverflow.com/questions/45569938</t>
  </si>
  <si>
    <t>https://stackoverflow.com/questions/44297040</t>
  </si>
  <si>
    <t>https://stackoverflow.com/questions/48846332</t>
  </si>
  <si>
    <t>https://stackoverflow.com/questions/45309236</t>
  </si>
  <si>
    <t>{58535392, 58697001, 60792076, 57846223, 57999985, 63234932, 64347099}</t>
  </si>
  <si>
    <t>(('backend', 'get_session'), ('backend', '_initialize_variables'))</t>
  </si>
  <si>
    <t>https://stackoverflow.com/questions/63234932</t>
  </si>
  <si>
    <t>{41793122, 46794257, 42026835, 44573784, 49058777, 45300218, 52347707, 46143932}</t>
  </si>
  <si>
    <t>(('models', 'fit'), ('training', 'fit'), ('training', '_fit_loop'), ('tensorflow_backend', '__call__'), ('session', 'run'), ('session', '_run'), ('numeric', 'asarray'))</t>
  </si>
  <si>
    <t>https://stackoverflow.com/questions/42026835</t>
  </si>
  <si>
    <t>https://stackoverflow.com/questions/44573784</t>
  </si>
  <si>
    <t>https://stackoverflow.com/questions/52347707</t>
  </si>
  <si>
    <t>https://stackoverflow.com/questions/46794257</t>
  </si>
  <si>
    <t>https://stackoverflow.com/questions/45300218</t>
  </si>
  <si>
    <t>{60187008, 51376802, 59988742, 58894472, 57046480, 63111986, 50083315, 52152341, 49538940}</t>
  </si>
  <si>
    <t>(('convolutional', 'call'), ('tensorflow_backend', 'conv2d'), ('nn_ops', 'convolution'))</t>
  </si>
  <si>
    <t>https://stackoverflow.com/questions/59988742</t>
  </si>
  <si>
    <t>https://stackoverflow.com/questions/52152341</t>
  </si>
  <si>
    <t>https://stackoverflow.com/questions/51376802</t>
  </si>
  <si>
    <t>https://stackoverflow.com/questions/50083315</t>
  </si>
  <si>
    <t>{57190848, 56386913, 57150305, 57043808, 56302243, 54806437, 55650121, 56585023, 57780053, 55691289, 55350010, 52365277, 58367519}</t>
  </si>
  <si>
    <t>https://stackoverflow.com/questions/58367519</t>
  </si>
  <si>
    <t>(('numpy_pickle', 'save'), ('pickle', 'save'), ('pickle', 'save_list'), ('pickle', '_batch_appends'), ('numpy_pickle', 'save'), ('pickle', 'save'), ('pickle', 'save_reduce'), ('numpy_pickle', 'save'), ('pickle', 'save'), ('pickle', 'save_dict'), ('pickle', '_batch_setitems'), ('numpy_pickle', 'save'), ('pickle', 'save'), ('pickle', 'save_list'), ('pickle', '_batch_appends'), ('numpy_pickle', 'save'), ('pickle', 'save'), ('pickle', 'save_reduce'), ('numpy_pickle', 'save'), ('pickle', 'save'), ('pickle', 'save_dict'), ('pickle', '_batch_setitems'), ('numpy_pickle', 'save'), ('pickle', 'save'), ('pickle', 'save_reduce'), ('numpy_pickle', 'save'), ('pickle', 'save'), ('pickle', 'save_dict'), ('pickle', '_batch_setitems'), ('numpy_pickle', 'save'), ('pickle', 'save'), ('pickle', 'save_reduce'), ('numpy_pickle', 'save'), ('pickle', 'save'), ('pickle', 'save_dict'), ('pickle', '_batch_setitems'), ('numpy_pickle', 'save'), ('pickle', 'save'))</t>
  </si>
  <si>
    <t>{62727910, 56501318, 59336042, 58123276, 63871470, 56445615, 55884849, 56301426, 61054359}</t>
  </si>
  <si>
    <t>(('training', 'train_on_batch'), ('backend', '__call__'))</t>
  </si>
  <si>
    <t>{63750400, 62890755, 54369539, 64577667, 59864710, 60497294, 63923215, 62619918, 64815251, 63194006, 59506070, 60520730, 63301275, 60882081, 64401570, 60911907, 65076900, 64404009, 59305514, 63673517, 61456686, 64341042, 65091635, 60112435, 61690424, 61920569, 64138041, 60593469, 57775938, 63320771, 61192645, 65009478, 62250441, 64894027, 62494412, 63368781, 64759500, 60035792, 63139159, 64610296, 59417433, 65139674, 64758746, 63544668, 62680282, 58971998, 64958298, 63613281, 59761890, 65144547, 62906596, 59223142, 64943080, 64394603, 64127480, 61910143}</t>
  </si>
  <si>
    <t>(('def_function', '_initialize'), ('function', '_get_concrete_function_internal_garbage_collected'))</t>
  </si>
  <si>
    <t>{59900424, 60792076, 51990034, 58418067, 61148454, 61543081, 48764716, 46411573, 46164791, 55595457, 49441748, 46167901, 46619869, 50513505, 48751075, 61259623, 46994409, 48744945, 55181044, 48362612}</t>
  </si>
  <si>
    <t>(('training', '_make_train_function'), ('interfaces', 'wrapper'), ('optimizers', 'get_updates'))</t>
  </si>
  <si>
    <t>https://stackoverflow.com/questions/55181044</t>
  </si>
  <si>
    <t>https://stackoverflow.com/questions/61543081</t>
  </si>
  <si>
    <t>{63750400, 62890755, 64577667, 59864710, 60497294, 63923215, 62619918, 64815251, 63194006, 60520730, 63301275, 60882081, 64401570, 60911907, 65076900, 64404009, 59305514, 63673517, 61456686, 64341042, 65091635, 60112435, 61690424, 61920569, 64138041, 60488764, 60593469, 57775938, 63320771, 61192645, 62250441, 64894027, 62494412, 63368781, 64759500, 60035792, 63139159, 64610296, 59417433, 65139674, 64758746, 63544668, 62680282, 58971998, 64958298, 63613281, 59761890, 65144547, 62906596, 59223142, 62704616, 64943080, 64394603, 64127480}</t>
  </si>
  <si>
    <t>{65021701, 59864710, 61102728, 59506070, 60520730, 62079524, 59305514, 63367851, 57842734, 58609967, 60112435, 61920569, 60488764, 60593469, 58311358, 63343167, 57775938, 61192645, 57748812, 60035792, 64112222, 58971998, 61882720, 58751457, 59906786, 63004513, 59761890, 59223142, 60587885, 64730222, 58902773}</t>
  </si>
  <si>
    <t>(('training_v2', 'run_one_epoch'), ('training_v2_utils', 'execution_function'), ('def_function', '__call__'))</t>
  </si>
  <si>
    <t>https://stackoverflow.com/questions/58311358</t>
  </si>
  <si>
    <t>{52533188, 54284165, 61077516, 61286412, 58113043, 48157558, 43990046}</t>
  </si>
  <si>
    <t>https://stackoverflow.com/questions/61077516</t>
  </si>
  <si>
    <t>{63841792, 59621899, 63423501, 64666638, 59403281, 61276178, 60683795, 61860374, 62079524, 57448488, 57842734, 61575728, 55884849, 57062456, 64793657, 63343167, 62660163, 61483077, 56501318, 62791240, 63982154, 62586443, 59440213, 61781591, 64112222, 60414562, 63315046, 62535782, 63947374, 64730222, 59230831, 63541379, 61102728, 63731349, 60152473, 62359199, 64661665, 63354021, 58002600, 63367851, 58595506, 63091894, 64478391, 58311358, 59370688, 62714573, 61828821, 63174874, 59906786, 58249968, 62796530, 58902773, 64859381, 61099772, 63353086, 65113349, 65021701, 61488904, 62575377, 64779033, 61105434, 59873568, 58180390, 58609967, 53888309, 63142726, 64149844, 61882720, 60338016, 63656294, 60587885, 60180859, 60614524, 62993277, 63354752, 64831876, 63820168, 63078284, 60321174, 63122336, 61246884, 64770484, 59853748, 62102458, 61688764, 61988285, 64057803, 61940176, 64003545, 64666588, 63570400, 58751457, 61284837, 63549926, 62288870, 62944744, 63871470}</t>
  </si>
  <si>
    <t>(('execute', 'quick_execute'),)</t>
  </si>
  <si>
    <t>https://stackoverflow.com/questions/62796530</t>
  </si>
  <si>
    <t>{48751075, 60474308, 60077931, 48764716, 45502673, 48744945, 58418067, 49441748, 51990034, 55691289, 51507322, 56836895}</t>
  </si>
  <si>
    <t>(('gradients_impl', 'gradients'),)</t>
  </si>
  <si>
    <t>https://stackoverflow.com/questions/60077931</t>
  </si>
  <si>
    <t>https://stackoverflow.com/questions/51507322</t>
  </si>
  <si>
    <t>https://stackoverflow.com/questions/56836895</t>
  </si>
  <si>
    <t>{61332608, 56271619, 57717892, 63860741, 55833353, 61726860, 52218258, 52248467, 60497173, 57406870, 60946205, 61137954, 59120804, 63464487, 48428415, 57156410, 57051067, 43682108, 64726074, 46869446, 58513607, 48438607, 54562425, 64707539, 53729113, 39945443, 54857959, 61710061, 59847919, 53142006, 41218937, 57042429, 58011262, 54574591}</t>
  </si>
  <si>
    <t>https://stackoverflow.com/questions/39945443</t>
  </si>
  <si>
    <t>https://stackoverflow.com/questions/54562425</t>
  </si>
  <si>
    <t>{57233539, 54493351, 52682671, 56186384, 61118098, 56847576, 61454585, 58867771}</t>
  </si>
  <si>
    <t>(('training', 'fit_generator'), ('training_generator', 'fit_generator'), ('callbacks', 'on_epoch_end'), ('callbacks', 'on_epoch_end'))</t>
  </si>
  <si>
    <t>https://stackoverflow.com/questions/56186384</t>
  </si>
  <si>
    <t>https://stackoverflow.com/questions/54493351</t>
  </si>
  <si>
    <t>https://stackoverflow.com/questions/56847576</t>
  </si>
  <si>
    <t>{62491640, 64088673, 60494789}</t>
  </si>
  <si>
    <t>(('tensorflow_backend', 'symbolic_fn_wrapper'), ('training', 'compile'), ('training', '_prepare_total_loss'), ('losses', '__call__'))</t>
  </si>
  <si>
    <t>https://stackoverflow.com/questions/62491640</t>
  </si>
  <si>
    <t>https://stackoverflow.com/questions/64088673</t>
  </si>
  <si>
    <t>https://stackoverflow.com/questions/60494789</t>
  </si>
  <si>
    <t>{57193474, 46794257, 42315289, 42438170, 63570972, 43990046, 58367519, 56137254, 48133160, 62932014, 46688822, 51919417, 51861062, 44573784, 41793122, 57999985, 60615290, 44618887, 60726421, 56662677, 46479008, 50366626, 57149091, 40362680, 52522171, 50937533, 43158719, 57509069, 55772880, 45502673, 49016530, 51377371, 59492586, 47273200, 55350010, 47305473, 47907083, 49743142, 48764716, 44163891, 46164791, 54865209, 56585023, 56876874, 51035474, 42026835, 57406294, 57150305, 45292391, 59482473, 60077931, 63234932, 48157558, 45078392, 44369789, 46344583, 45694344, 45756297, 47047057, 40818579, 58418067, 49573784, 52306842, 59074461, 60613538, 47735205, 46677926, 50479021, 46143932, 52019658, 57846223, 51046867, 49441748, 49058777, 64347099, 58535392, 45300218, 50006011, 61586429}</t>
  </si>
  <si>
    <t>{53212672, 63949824, 50262913, 53064834, 53993348, 56090377, 53368717, 60978701, 53757839, 59533584, 52735895, 54286368, 57130529, 56137254, 62810922, 56126508, 62932014, 63268144, 61926835, 51898548, 57606581, 52224820, 50937533, 57370046, 52922816, 53079108, 56687174, 64767814, 56947147, 55305803, 57509069, 57982158, 57779022, 58878421, 64771558, 60613607, 55685479, 59492586, 55258859, 52569711, 56814449, 54805110, 55252860}</t>
  </si>
  <si>
    <t>(('saving', 'load_model'),)</t>
  </si>
  <si>
    <t>https://stackoverflow.com/questions/59533584</t>
  </si>
  <si>
    <t>https://stackoverflow.com/questions/54286368</t>
  </si>
  <si>
    <t>{43328152, 42903605, 48157558, 42885646}</t>
  </si>
  <si>
    <t>(('topology', '__call__'), ('core', 'build'), ('topology', 'add_weight'))</t>
  </si>
  <si>
    <t>https://stackoverflow.com/questions/43328152</t>
  </si>
  <si>
    <t>https://stackoverflow.com/questions/42903605</t>
  </si>
  <si>
    <t>https://stackoverflow.com/questions/42885646</t>
  </si>
  <si>
    <t>{47305473, 51746179, 58894472, 48903689, 50138891, 54839184, 51990034, 58418067, 52595477, 49573784, 59074461, 53613984, 48764716, 48482483, 53328826, 50937533, 58956352, 52533188, 51035474, 49016530, 49441748, 51046867, 60077931, 47273200}</t>
  </si>
  <si>
    <t>{56789408, 56790945, 53970055, 50961544, 63756880, 61960251, 54180124}</t>
  </si>
  <si>
    <t>https://stackoverflow.com/questions/56790945</t>
  </si>
  <si>
    <t>https://stackoverflow.com/questions/50961544</t>
  </si>
  <si>
    <t>{60529408, 58744161, 63621251, 63203450, 56391755, 63780524, 61606669, 59441934, 58607787, 60799664, 57836849, 64702742, 62690426, 62675004, 58367519}</t>
  </si>
  <si>
    <t>(('variables', '__call__'), ('resource_variable_ops', '__init__'), ('resource_variable_ops', '_init_from_args'))</t>
  </si>
  <si>
    <t>{43702571, 45081204, 44220446}</t>
  </si>
  <si>
    <t>(('_search', 'fit'), ('_search', '_fit'))</t>
  </si>
  <si>
    <t>https://stackoverflow.com/questions/44220446</t>
  </si>
  <si>
    <t>{34898247, 58216682, 59658798, 43833081, 61929275, 45406140}</t>
  </si>
  <si>
    <t>(('models', 'module'), ('__init__', 'module'))</t>
  </si>
  <si>
    <t>https://stackoverflow.com/questions/58216682</t>
  </si>
  <si>
    <t>https://stackoverflow.com/questions/34898247</t>
  </si>
  <si>
    <t>{49425056, 55157440, 57233539, 52673987, 56572586, 52682671, 45081204, 47484469, 61454585, 59362269, 48303166}</t>
  </si>
  <si>
    <t>{47907083, 44369789}</t>
  </si>
  <si>
    <t>(('training', 'predict_generator'), ('training', 'predict_on_batch'))</t>
  </si>
  <si>
    <t>https://stackoverflow.com/questions/47907083</t>
  </si>
  <si>
    <t>https://stackoverflow.com/questions/44369789</t>
  </si>
  <si>
    <t>{47047057, 51487339}</t>
  </si>
  <si>
    <t>(('models', 'evaluate'), ('training', 'evaluate'))</t>
  </si>
  <si>
    <t>{44034624, 55553027, 41375651, 44023976, 40755024, 44003285}</t>
  </si>
  <si>
    <t>https://stackoverflow.com/questions/55553027</t>
  </si>
  <si>
    <t>https://stackoverflow.com/questions/44023976</t>
  </si>
  <si>
    <t>https://stackoverflow.com/questions/44034624</t>
  </si>
  <si>
    <t>https://stackoverflow.com/questions/44003285</t>
  </si>
  <si>
    <t>{53212672, 63949824, 53064834, 53993348, 56090377, 60978701, 53757839, 59533584, 54895139, 56137254, 62810922, 62932014, 63268144, 61926835, 57370046, 52922816, 56687174, 64767814, 55305803, 57982158, 57779022, 58878421, 64771558, 60613607, 55258859, 56814449, 54805110, 55252860}</t>
  </si>
  <si>
    <t>https://stackoverflow.com/questions/57370046</t>
  </si>
  <si>
    <t>https://stackoverflow.com/questions/60978701</t>
  </si>
  <si>
    <t>{61326144, 58558004}</t>
  </si>
  <si>
    <t>(('pickle', 'save_reduce'), ('pickle', 'save'))</t>
  </si>
  <si>
    <t>{54700736, 60529408, 47543113, 56204106, 50455114, 58607787, 59441934, 35951503, 45555376, 49886416, 44013298, 45266707, 54381234, 54698069, 44671799, 60597790}</t>
  </si>
  <si>
    <t>(('recurrent', 'build'),)</t>
  </si>
  <si>
    <t>https://stackoverflow.com/questions/50455114</t>
  </si>
  <si>
    <t>https://stackoverflow.com/questions/35951503</t>
  </si>
  <si>
    <t>https://stackoverflow.com/questions/44671799</t>
  </si>
  <si>
    <t>https://stackoverflow.com/questions/54381234</t>
  </si>
  <si>
    <t>https://stackoverflow.com/questions/47543113</t>
  </si>
  <si>
    <t>{63750400, 62890755, 64577667, 59864710, 60497294, 63923215, 62619918, 64815251, 63194006, 60520730, 63301275, 63481755, 60882081, 64401570, 60911907, 65076900, 64404009, 59305514, 62680282, 63673517, 61456686, 64341042, 65091635, 60112435, 61690424, 61920569, 64138041, 60488764, 60593469, 64958298, 57775938, 63320771, 61997378, 61192645, 64152263, 62250441, 64894027, 62494412, 63368781, 64759500, 60035792, 65054037, 63139159, 64610296, 59417433, 64178905, 65139674, 63544668, 64758746, 58971998, 64677724, 65161946, 63613281, 59761890, 65144547, 62906596, 59223142, 62704616, 64943080, 64394603, 64127480}</t>
  </si>
  <si>
    <t>{52533188, 47735205, 60077931, 47273200, 45502673, 49016530, 58418067, 51046867, 48157558, 45078392, 53328826, 43990046, 56585023}</t>
  </si>
  <si>
    <t>{49425056, 61454585, 52673987}</t>
  </si>
  <si>
    <t>(('copy', 'deepcopy'), ('copy', '_deepcopy_tuple'), ('copy', 'listcomp'), ('copy', 'deepcopy'), ('copy', '_deepcopy_tuple'), ('copy', 'listcomp'), ('copy', 'deepcopy'), ('copy', '_reconstruct'), ('copy', 'deepcopy'), ('copy', '_deepcopy_dict'), ('copy', 'deepcopy'), ('copy', '_reconstruct'), ('copy', 'deepcopy'), ('copy', '_deepcopy_dict'), ('copy', 'deepcopy'), ('copy', '_reconstruct'), ('copy', 'deepcopy'), ('copy', '_deepcopy_dict'), ('copy', 'deepcopy'))</t>
  </si>
  <si>
    <t>{42630504, 41097567, 41373079}</t>
  </si>
  <si>
    <t>(('training', 'compile'), ('training', 'weighted'), ('objectives', 'binary_crossentropy'))</t>
  </si>
  <si>
    <t>https://stackoverflow.com/questions/42630504</t>
  </si>
  <si>
    <t>https://stackoverflow.com/questions/41097567</t>
  </si>
  <si>
    <t>https://stackoverflow.com/questions/41373079</t>
  </si>
  <si>
    <t>{56996864, 51819521, 55628805, 57571337, 58123276, 53589007, 59203601, 57937938, 54278698, 58123825, 58428466, 57948726, 55881784, 57666618, 63317589, 61714519, 54168153, 60280923, 58858077, 57574501, 54430310, 64270950, 57592430, 57160829, 53051519, 63217804, 56604825, 57152157, 62745762, 56445615, 62871218, 54049460, 55950519, 55210684, 52490951, 53479623, 53626582, 62727910, 54278894, 63759088, 59524339, 56667900, 55720718, 62032144, 59680019, 53965588, 53456689, 57823554, 60073800, 54925653, 60490084, 55773040, 56301426, 51223936, 59314065, 55478678, 61054359, 51268504, 59497369, 59757979, 56569755, 56934307, 59360678, 54357927, 59333544, 60667310, 53753776, 59261876, 52653497, 51578810, 62675898, 58843073, 62066116, 59525082, 53950430, 63817717, 51662840, 62935548}</t>
  </si>
  <si>
    <t>(('session', '__call__'),)</t>
  </si>
  <si>
    <t>https://stackoverflow.com/questions/59680019</t>
  </si>
  <si>
    <t>{61332608, 62700675, 56271619, 63860741, 64233606, 55912838, 65145865, 55833353, 59732495, 50738706, 52248467, 52218258, 60497173, 62761496, 48555290, 60946205, 55313828, 65122981, 64701223, 63464487, 60906283, 63847215, 54704052, 62311222, 64217275, 43682108, 60920262, 46869446, 58513607, 63025100, 64707539, 60937557, 64554852, 62482404, 54857959, 60694015, 61710061, 59847919, 63447282, 56370294, 62979577, 57042429, 58011262, 48428415}</t>
  </si>
  <si>
    <t>https://stackoverflow.com/questions/50738706</t>
  </si>
  <si>
    <t>https://stackoverflow.com/questions/52218258</t>
  </si>
  <si>
    <t>https://stackoverflow.com/questions/54704052</t>
  </si>
  <si>
    <t>{63750400, 62890755, 64577667, 61492740, 59864710, 62619918, 63923215, 64815251, 63194006, 59506070, 60520730, 63301275, 60882081, 64401570, 65076900, 64404009, 59305514, 63673517, 61456686, 64341042, 65091635, 60112435, 61690424, 61920569, 64138041, 60593469, 63320771, 61192645, 65009478, 64894027, 62494412, 63368781, 64759500, 60035792, 63139159, 64610296, 65139674, 64758746, 63544668, 64958298, 58971998, 63613281, 59761890, 65144547, 62906596, 59223142, 62704616, 64943080, 64394603, 64127480, 61910143}</t>
  </si>
  <si>
    <t>{64182501, 59223142, 61796296, 58667499, 61982617, 63414587, 59825630}</t>
  </si>
  <si>
    <t>(('ops', '_create_op_internal'), ('ops', '__init__'))</t>
  </si>
  <si>
    <t>https://stackoverflow.com/questions/58667499</t>
  </si>
  <si>
    <t>https://stackoverflow.com/questions/63414587</t>
  </si>
  <si>
    <t>https://stackoverflow.com/questions/61796296</t>
  </si>
  <si>
    <t>{45046727, 46509007, 48709839}</t>
  </si>
  <si>
    <t>(('threading', 'run'), ('data_utils', 'data_generator_task'))</t>
  </si>
  <si>
    <t>https://stackoverflow.com/questions/46509007</t>
  </si>
  <si>
    <t>https://stackoverflow.com/questions/48709839</t>
  </si>
  <si>
    <t>{65155458, 63697062, 61349606, 59840411, 59109436, 60434430}</t>
  </si>
  <si>
    <t>(('interactiveshell', 'showtraceback'), ('ultratb', 'get_records'))</t>
  </si>
  <si>
    <t>https://stackoverflow.com/questions/63697062</t>
  </si>
  <si>
    <t>https://stackoverflow.com/questions/59109436</t>
  </si>
  <si>
    <t>{63949824, 61656071, 63847435, 61077516, 62985745, 63596569, 54286368, 54895139, 49814565, 59468849, 59966003, 57164341, 59074105, 56280640, 48032834, 53079108, 56687174, 53098566, 59504713, 55305803, 64759372, 62166606, 55138901, 63308383, 60489831, 54805110, 53064834, 58346627, 60066950, 58894472, 62929545, 45352589, 63966872, 64427675, 64073899, 43167925, 63244472, 50937533, 64337087, 61934272, 57982158, 51447010, 55258859, 53165823, 56090377, 63484172, 63721741, 59533584, 62145299, 48268563, 63967510, 63536422, 62810922, 63268144, 50551096, 57461069, 63187967, 56814449, 55252860, 50262913, 53051274, 53757839, 52908944, 47047057, 62437779, 63275427, 62081452, 59771314, 57606581, 60222391, 58565054, 57370046, 52922816, 56662977, 61597123, 58905540, 56190405, 61192138, 56947147, 60373453, 58878421, 55779286, 58501086, 63068639, 61094369, 51794914, 64771558, 60613607, 58667499, 52395506, 42970099, 50637823}</t>
  </si>
  <si>
    <t>(('generic_utils', 'deserialize_keras_object'),)</t>
  </si>
  <si>
    <t>https://stackoverflow.com/questions/59504713</t>
  </si>
  <si>
    <t>https://stackoverflow.com/questions/42970099</t>
  </si>
  <si>
    <t>{60613607, 61998249, 62810922, 59504713, 60978701, 57779022, 63268144, 59533584, 61926835, 58878421}</t>
  </si>
  <si>
    <t>(('saving', 'load_wrapper'), ('saving', 'load_model'))</t>
  </si>
  <si>
    <t>https://stackoverflow.com/questions/62810922</t>
  </si>
  <si>
    <t>https://stackoverflow.com/questions/61926835</t>
  </si>
  <si>
    <t>https://stackoverflow.com/questions/63268144</t>
  </si>
  <si>
    <t>https://stackoverflow.com/questions/61998249</t>
  </si>
  <si>
    <t>{45439492, 39091206, 47148043, 41817101, 38620174, 39848466, 41811994, 48285212, 43990046, 44809247, 50825248, 42520104, 49615401, 49549364, 42903605, 56280640, 48200771, 51151941, 43771978, 50455114, 54092885, 49645151, 42976869, 51487339, 42335856, 51076211, 45163639, 44740744, 43328152, 49852061, 51578532, 50630821, 47923370, 39280813, 44720822, 41386167, 48244919, 54700736, 44346061, 49016530, 48533216, 44013298, 42708724, 46197493, 46771961, 43084541, 45464318, 47305473, 48525060, 50138891, 45266707, 53809944, 40396580, 48656166, 41901862, 51558182, 44163891, 45084467, 44671799, 50551096, 48929098, 43383114, 40755024, 43861336, 44124003, 48622444, 49305971, 44472693, 48157558, 45459318, 45078392, 49538940, 50262913, 44338564, 54839184, 47047057, 49708945, 40818579, 41892246, 49843113, 41651628, 51254706, 52533188, 56190405, 46608844, 42750924, 51046867, 39731669, 44003285, 48480751, 43620335, 42588145, 50083315, 50006011, 50637823}</t>
  </si>
  <si>
    <t>https://stackoverflow.com/questions/43771978</t>
  </si>
  <si>
    <t>https://stackoverflow.com/questions/42976869</t>
  </si>
  <si>
    <t>https://stackoverflow.com/questions/43620335</t>
  </si>
  <si>
    <t>{49425056, 55157440, 57233539, 52673987, 56572586, 57461069, 52682671, 45081204, 47484469, 44835223, 61454585, 59362269, 48303166}</t>
  </si>
  <si>
    <t>(('copy', 'deepcopy'), ('copy', '_reconstruct'))</t>
  </si>
  <si>
    <t>{63630875, 61376222}</t>
  </si>
  <si>
    <t>(('callbacks', 'self'),)</t>
  </si>
  <si>
    <t>https://stackoverflow.com/questions/63630875</t>
  </si>
  <si>
    <t>https://stackoverflow.com/questions/61376222</t>
  </si>
  <si>
    <t>{63621251, 58367519}</t>
  </si>
  <si>
    <t>(('base_layer', '__call__'), ('base_layer', '_maybe_build'), ('convolutional', 'build'), ('base_layer', 'add_weight'), ('base', '_add_variable_with_custom_getter'), ('base_layer_utils', 'make_variable'), ('variables', '__call__'), ('variables', '_variable_v1_call'), ('variables', 'lambda'), ('variable_scope', 'default_variable_creator'), ('variables', '__call__'), ('resource_variable_ops', '__init__'), ('resource_variable_ops', '_init_from_args'))</t>
  </si>
  <si>
    <t>{52598117, 63411686, 59727723, 53562704, 51963377, 55992434, 52850105}</t>
  </si>
  <si>
    <t>{55097412, 53970055, 51503274, 60485386, 61192138, 53169455, 57780053, 60733109, 51383415, 51770552, 61985531}</t>
  </si>
  <si>
    <t>(('base_layer', '__call__'), ('core', 'build'))</t>
  </si>
  <si>
    <t>https://stackoverflow.com/questions/51503274</t>
  </si>
  <si>
    <t>https://stackoverflow.com/questions/51770552</t>
  </si>
  <si>
    <t>https://stackoverflow.com/questions/53169455</t>
  </si>
  <si>
    <t>{51223936, 51819521, 55628805, 48903689, 50138891, 55720718, 53589007, 59203601, 57937938, 54892820, 53965588, 55478678, 49573784, 56604825, 51268504, 56569755, 52606751, 56934307, 57175459, 54357927, 59333544, 54278698, 56723373, 60667310, 56445615, 53753776, 53456689, 58123825, 48482483, 54049460, 58428466, 53921581, 55950519, 55881784, 51578810, 62675898, 55210684, 50564928, 49351616, 55142210, 57012673, 58956352, 52490951, 53479623, 59639633, 51035474, 49016530, 49441748, 63317589, 54925653, 50083284, 53626582, 54168153, 54525906, 57516892, 58858077, 53950430, 49645151, 60490084, 54430310, 54301926, 57592430, 54278894, 47273200, 55773040, 56301426, 50321139, 51662840, 56598010, 50006011, 56667900, 53051519}</t>
  </si>
  <si>
    <t>(('errors_impl', '__exit__'),)</t>
  </si>
  <si>
    <t>https://stackoverflow.com/questions/57175459</t>
  </si>
  <si>
    <t>https://stackoverflow.com/questions/56723373</t>
  </si>
  <si>
    <t>https://stackoverflow.com/questions/50083284</t>
  </si>
  <si>
    <t>{61492740, 63423501, 64666638, 63923215, 62079524, 64404009, 59305514, 64341042, 65091635, 60112435, 61690424, 60488764, 63343167, 63982154, 64894027, 62586443, 63368781, 64112222, 59223142, 63315046, 64730222, 61910143, 63541379, 64577667, 59864710, 63457928, 61102728, 64175246, 64815251, 63731349, 63301275, 60882081, 64401570, 64661665, 65076900, 63367851, 63673517, 64478391, 58311358, 63320771, 64639175, 64152263, 62494412, 64759500, 60035792, 64610296, 64178905, 63174874, 65161946, 62680282, 59906786, 65144547, 62906596, 59761890, 58902773, 63750400, 62890755, 65113349, 65021701, 62619918, 62575377, 60520730, 61456686, 63600431, 58609967, 61920569, 64138041, 60593469, 61997378, 63142726, 65009478, 65054037, 63139159, 64958298, 63544668, 64677724, 58971998, 61882720, 63613281, 63004513, 63656294, 64394603, 60587885, 63850359, 64608631, 63354752, 64831876, 63820168, 63194006, 59506070, 63481755, 63122336, 64770484, 59853748, 62102458, 61192645, 61940176, 64003545, 65139674, 64758746, 63570400, 58751457, 63549926, 62704616, 64943080, 64127480}</t>
  </si>
  <si>
    <t>(('def_function', '_call'),)</t>
  </si>
  <si>
    <t>https://stackoverflow.com/questions/63541379</t>
  </si>
  <si>
    <t>{61332608, 49432451, 57717892, 63860741, 56271619, 62384265, 55833353, 61726860, 62332685, 52218258, 52248467, 60497173, 57406870, 59840411, 60946205, 58143135, 61137954, 59120804, 63418534, 63464487, 53328808, 48231593, 42556972, 41927602, 59711670, 57156410, 57051067, 50271548, 43682108, 64726074, 57985406, 46869446, 58513607, 49105096, 50086731, 48438607, 54562425, 64707539, 59394902, 53729113, 63318110, 54085474, 39945443, 54857959, 46441577, 54574591, 61710061, 59847919, 62787056, 53142006, 41218937, 57042429, 58011262, 48428415}</t>
  </si>
  <si>
    <t>(('tensorflow_backend', 'module'),)</t>
  </si>
  <si>
    <t>https://stackoverflow.com/questions/54574591</t>
  </si>
  <si>
    <t>{43056512, 59988742, 43883271, 48412424, 45694344, 48903689, 60974983, 58587403, 41001357, 53842960, 62985745, 58418067, 62437779, 55835798, 41373079, 47759384, 49573784, 52306842, 59685659, 42890908, 60327453, 58395934, 59074461, 61254044, 56302243, 47735205, 60100519, 48764716, 42324140, 63268144, 57836849, 50652209, 53925428, 61280184, 59074105, 63414587, 43158719, 58956352, 60494789, 59995590, 61767623, 50831434, 62166731, 57748812, 59684810, 57982158, 60508363, 63539788, 45502673, 49441748, 56212951, 57357146, 49547738, 41097567, 64088673, 61094369, 62387043, 59669860, 63581028, 61349606, 58228840, 57690858, 60077931, 60670700, 41993837, 50696558, 52569711, 47273200, 57497202, 57597939, 62491640, 62604665, 53855994, 51953917, 46327294}</t>
  </si>
  <si>
    <t>(('training', 'compile'),)</t>
  </si>
  <si>
    <t>https://stackoverflow.com/questions/63581028</t>
  </si>
  <si>
    <t>https://stackoverflow.com/questions/59074461</t>
  </si>
  <si>
    <t>https://stackoverflow.com/questions/56212951</t>
  </si>
  <si>
    <t>https://stackoverflow.com/questions/59684810</t>
  </si>
  <si>
    <t>{42652161, 44259651, 51346918, 47859532, 52441621, 46688822, 51377371, 49164797, 45920126}</t>
  </si>
  <si>
    <t>(('training', '_predict_loop'),)</t>
  </si>
  <si>
    <t>https://stackoverflow.com/questions/51346918</t>
  </si>
  <si>
    <t>https://stackoverflow.com/questions/49164797</t>
  </si>
  <si>
    <t>https://stackoverflow.com/questions/47859532</t>
  </si>
  <si>
    <t>https://stackoverflow.com/questions/44259651</t>
  </si>
  <si>
    <t>{61102728, 63820168, 60727762, 63091894, 64779033}</t>
  </si>
  <si>
    <t>(('dataset_ops', 'generator_py_func'),)</t>
  </si>
  <si>
    <t>https://stackoverflow.com/questions/63091894</t>
  </si>
  <si>
    <t>{56131203, 57011976, 56826383, 51827602, 55269907, 54849555, 63820312, 57297432, 56790945, 57520038, 63071277, 57489460, 63845434, 65159487, 62796481, 59179076, 56337100, 61750870, 57297110, 56780641, 56364021, 55958391, 52155642}</t>
  </si>
  <si>
    <t>https://stackoverflow.com/questions/55269907</t>
  </si>
  <si>
    <t>https://stackoverflow.com/questions/62796481</t>
  </si>
  <si>
    <t>https://stackoverflow.com/questions/54849555</t>
  </si>
  <si>
    <t>https://stackoverflow.com/questions/52155642</t>
  </si>
  <si>
    <t>https://stackoverflow.com/questions/63845434</t>
  </si>
  <si>
    <t>{53562704, 51963377, 55992434, 52598117}</t>
  </si>
  <si>
    <t>(('network', 'build_map'), ('network', 'build_map'), ('network', 'build_map'), ('network', 'build_map'), ('network', 'build_map'))</t>
  </si>
  <si>
    <t>{64759372, 64091029, 63966872, 61292187, 62413757, 60434430}</t>
  </si>
  <si>
    <t>(('load', '__init__'),)</t>
  </si>
  <si>
    <t>{49425056, 47484469, 50243086}</t>
  </si>
  <si>
    <t>(('topology', 'save'), ('models', 'save_model'), ('topology', 'get_config'))</t>
  </si>
  <si>
    <t>{46876213, 46167901}</t>
  </si>
  <si>
    <t>(('optimizers', 'get_updates'), ('tensorflow_backend', 'square'), ('math_ops', 'square'), ('gen_math_ops', 'square'), ('op_def_library', 'apply_op'))</t>
  </si>
  <si>
    <t>https://stackoverflow.com/questions/46167901</t>
  </si>
  <si>
    <t>{57190848, 51119874, 51578532, 61192138, 60071597, 53169455, 58868272, 51770552, 54092885, 60731062, 51383415, 43328152, 48244919, 60733109, 61985531, 45302781, 60597790}</t>
  </si>
  <si>
    <t>(('initializers', '__call__'),)</t>
  </si>
  <si>
    <t>https://stackoverflow.com/questions/60071597</t>
  </si>
  <si>
    <t>https://stackoverflow.com/questions/48244919</t>
  </si>
  <si>
    <t>{58761088, 47305473, 56701445, 56133254, 47148043, 61286412, 62627982, 53212559, 59539855, 59585425, 47047057, 40818579, 43990046, 63275427, 50630821, 57664937, 62081452, 61456686, 44163891, 60523574, 50551096, 52522171, 56280640, 48200771, 56687174, 52041545, 61829834, 46608844, 42750924, 49016530, 49645151, 57150305, 59845217, 58226787, 42976869, 53147241, 59718635, 48480751, 49305971, 56289270, 55252860, 45464318}</t>
  </si>
  <si>
    <t>https://stackoverflow.com/questions/56280640</t>
  </si>
  <si>
    <t>{63750400, 62890755, 54369539, 64577667, 59864710, 60497294, 63923215, 62619918, 64815251, 60143510, 63194006, 65161946, 60520730, 63301275, 63481755, 60882081, 62089249, 60911907, 64401570, 65076900, 64404009, 59305514, 62680282, 64371884, 63673517, 61456686, 64341042, 65091635, 60112435, 61690424, 61920569, 64138041, 60488764, 60593469, 64958298, 57775938, 63320771, 61997378, 61192645, 64152263, 62250441, 64894027, 62494412, 63368781, 64759500, 60035792, 63139159, 64610296, 59417433, 64178905, 65139674, 63544668, 64758746, 58971998, 56999387, 64677724, 63613281, 59761890, 65144547, 62906596, 63587813, 59223142, 62704616, 64943080, 63478378, 64394603, 64127480, 65151225, 61910143}</t>
  </si>
  <si>
    <t>https://stackoverflow.com/questions/64401570</t>
  </si>
  <si>
    <t>{60361603, 46794257, 43390232, 51973147, 58183711, 46677926, 56892967, 41406633, 51492778, 55181237, 46688822, 46143932, 55335231, 58108351, 50455114, 55250124, 42026835, 44573784, 49058777, 38749021, 46323296, 41793122, 57865460, 45300218, 57020796, 57183487}</t>
  </si>
  <si>
    <t>https://stackoverflow.com/questions/46677926</t>
  </si>
  <si>
    <t>https://stackoverflow.com/questions/57865460</t>
  </si>
  <si>
    <t>{60529408, 58744161, 51939618, 63621251, 63203450, 56391755, 63780524, 61606669, 59441934, 58607787, 60799664, 57836849, 54381234, 64702742, 62690426, 62675004, 58367519}</t>
  </si>
  <si>
    <t>https://stackoverflow.com/questions/62690426</t>
  </si>
  <si>
    <t>https://stackoverflow.com/questions/51939618</t>
  </si>
  <si>
    <t>{65021701, 59864710, 61102728, 59506070, 60520730, 62079524, 59305514, 63367851, 57842734, 58609967, 60112435, 61920569, 60488764, 60593469, 58311358, 63343167, 57775938, 61192645, 57748812, 60035792, 61016150, 64112222, 58971998, 61882720, 58751457, 59906786, 63004513, 59761890, 59223142, 60587885, 64730222, 58902773}</t>
  </si>
  <si>
    <t>https://stackoverflow.com/questions/58609967</t>
  </si>
  <si>
    <t>{58123276, 55720718, 59497369, 56604825, 59757979, 57152157, 57448488, 58002600, 55950519, 55375416, 56711354, 56931005, 59639633, 61714519, 60280923, 63817717, 57020796, 56598010, 62935548}</t>
  </si>
  <si>
    <t>(('training_arrays', 'model_iteration'), ('backend', '__call__'))</t>
  </si>
  <si>
    <t>https://stackoverflow.com/questions/56598010</t>
  </si>
  <si>
    <t>https://stackoverflow.com/questions/57152157</t>
  </si>
  <si>
    <t>{51549056, 63126275, 51715587, 60044421, 58063749, 62388362, 57006351, 55786512, 53443475, 62236436, 58582933, 62371094, 56681240, 55731225, 64777118, 63312674, 54173348, 53171885, 54433198, 56952239, 63136566, 53266303, 62369721, 62048059, 56404284, 59546940, 53697858, 61763010, 58927172, 59338054, 57064649, 55211082, 63636427, 53458379, 52577355, 52945355, 51544271, 57438806, 63669084, 52407777, 51982179, 65115109, 55930341, 59807849, 55882731, 52440940, 54226539, 51254382, 59656559, 55884655, 65004274, 57410804, 61070325, 57516662, 52387192, 61184377, 53173884, 52892159}</t>
  </si>
  <si>
    <t>https://stackoverflow.com/questions/59338054</t>
  </si>
  <si>
    <t>https://stackoverflow.com/questions/55884655</t>
  </si>
  <si>
    <t>{49425056, 55157440, 57233539, 52673987, 56572586, 45081204, 47484469, 61454585, 48303166}</t>
  </si>
  <si>
    <t>(('copy', 'deepcopy'), ('copy', '_deepcopy_dict'), ('copy', 'deepcopy'), ('copy', '_reconstruct'), ('copy', 'deepcopy'), ('copy', '_deepcopy_dict'), ('copy', 'deepcopy'), ('copy', '_reconstruct'))</t>
  </si>
  <si>
    <t>{64608870}</t>
  </si>
  <si>
    <t>(('data_adapter', '__init__'), ('data_adapter', '__init__'), ('nest', 'map_structure'), ('nest', 'listcomp'), ('data_adapter', '_get_dynamic_shape'))</t>
  </si>
  <si>
    <t>{51223936, 51819521, 57012673, 56934307, 59333544, 53921581, 57592430, 53589007, 55773040, 53456689, 58123825, 53965588, 63317589, 53626582, 51578810, 56569755, 55210684, 57160829}</t>
  </si>
  <si>
    <t>(('training', 'fit'), ('training_arrays', 'fit_loop'), ('tensorflow_backend', '__call__'), ('tensorflow_backend', '_call'), ('session', '__call__'))</t>
  </si>
  <si>
    <t>https://stackoverflow.com/questions/51578810</t>
  </si>
  <si>
    <t>https://stackoverflow.com/questions/55210684</t>
  </si>
  <si>
    <t>{63949824, 56662977, 53064834, 59504713, 63721741, 59533584, 58878421}</t>
  </si>
  <si>
    <t>(('__init__', 'deserialize'), ('generic_utils', 'deserialize_keras_object'), ('base_layer', 'from_config'), ('interfaces', 'wrapper'))</t>
  </si>
  <si>
    <t>{61326144, 42622444, 48490411, 58558004}</t>
  </si>
  <si>
    <t>(('pickle', 'save'), ('pickle', 'save_tuple'))</t>
  </si>
  <si>
    <t>{57190848, 56386913, 57150305, 57043808, 56302243, 64182501, 54806437, 55650121, 58667499, 56585023, 57780053, 55691289, 55350010, 52365277, 58367519}</t>
  </si>
  <si>
    <t>(('op_def_library', '_apply_op_helper'), ('deprecation', 'new_func'), ('ops', 'create_op'))</t>
  </si>
  <si>
    <t>{40818579, 43990046}</t>
  </si>
  <si>
    <t>(('math_ops', 'matmul'), ('gen_math_ops', '_mat_mul'), ('op_def_library', 'apply_op'), ('ops', 'create_op'), ('ops', '__init__'))</t>
  </si>
  <si>
    <t>{56321465, 61597123, 60014636, 62282775}</t>
  </si>
  <si>
    <t>https://stackoverflow.com/questions/60014636</t>
  </si>
  <si>
    <t>{60187008, 47305473, 63009792, 51746179, 52551296, 56133254, 55350010, 58894472, 48903689, 50138891, 59360907, 60792076, 54839184, 51990034, 58418067, 52595477, 49573784, 55691289, 61982617, 60327453, 59074461, 58367519, 50825248, 55232544, 60613538, 56302243, 60597790, 54806437, 53613984, 61543081, 60646444, 48764716, 48447149, 48482483, 59134773, 60733109, 61920569, 51403577, 53328826, 63414587, 50937533, 56585023, 57190848, 58956352, 52533188, 59599685, 61796296, 55650121, 59427019, 51814224, 51035474, 49016530, 49441748, 57780053, 51046867, 52365277, 59825630, 57043808, 56386913, 57150305, 58261348, 64182501, 59223142, 48819561, 58667499, 60077931, 47273200, 56289270, 53855994, 56062971, 59113341}</t>
  </si>
  <si>
    <t>https://stackoverflow.com/questions/61982617</t>
  </si>
  <si>
    <t>https://stackoverflow.com/questions/52533188</t>
  </si>
  <si>
    <t>{60066950, 63847435, 63484172, 64805010, 63966872, 59685659, 61292187, 63275427, 64073899, 62081452, 59771314, 59966003, 60222391, 63244472, 62413757, 64337087, 61597123, 60474308, 63523531, 64759372, 63598159, 63068639, 63308383, 64626914, 64927203, 60434430}</t>
  </si>
  <si>
    <t>https://stackoverflow.com/questions/64927203</t>
  </si>
  <si>
    <t>{52533188, 47735205, 60077931, 47273200, 49016530, 51046867, 48157558, 45078392, 53328826, 43990046, 56585023}</t>
  </si>
  <si>
    <t>(('kernelapp', 'start'),)</t>
  </si>
  <si>
    <t>{61575728, 57836849, 57268310, 56289270, 55714076}</t>
  </si>
  <si>
    <t>https://stackoverflow.com/questions/55714076</t>
  </si>
  <si>
    <t>{60529408, 57150305, 58744161, 63621251, 56190405, 56391755, 58607787, 61606669, 59441934, 60799664, 62675004, 58367519}</t>
  </si>
  <si>
    <t>{49477496}</t>
  </si>
  <si>
    <t>{43157511, 47973267, 52189093, 49843113, 51342763, 47724077, 47327791, 45409714, 50186035, 47600182, 50570808, 43039931, 47192771, 43188804, 50544197, 48313289, 50308811, 45566412, 48900949, 43175253, 48418907, 50442334, 52388831, 45590240, 46999519, 48139621, 46365934, 49657455, 48815350, 48571259, 45302781, 44972799}</t>
  </si>
  <si>
    <t>(('training', 'fit'), ('training', '_standardize_user_data'), ('training', '_standardize_input_data'))</t>
  </si>
  <si>
    <t>https://stackoverflow.com/questions/47600182</t>
  </si>
  <si>
    <t>https://stackoverflow.com/questions/48571259</t>
  </si>
  <si>
    <t>https://stackoverflow.com/questions/43039931</t>
  </si>
  <si>
    <t>https://stackoverflow.com/questions/48139621</t>
  </si>
  <si>
    <t>PyTorch</t>
  </si>
  <si>
    <t>{51533663}</t>
  </si>
  <si>
    <t>(('rnn', 'forward'), ('rnn', 'forward'), ('rnn', 'forward'), ('rnn', 'forward'))</t>
  </si>
  <si>
    <t>{52782864, 59330974, 59800318}</t>
  </si>
  <si>
    <t>(('download', 'unpack_url'), ('download', 'unpack_http_url'))</t>
  </si>
  <si>
    <t>https://stackoverflow.com/questions/59800318</t>
  </si>
  <si>
    <t>package downloading</t>
  </si>
  <si>
    <t>merge with installation</t>
  </si>
  <si>
    <t>{52615296, 64679865, 57957101, 54274089}</t>
  </si>
  <si>
    <t>(('setup', 'module'), ('setup', 'module'))</t>
  </si>
  <si>
    <t>https://stackoverflow.com/questions/52615296</t>
  </si>
  <si>
    <t>https://stackoverflow.com/questions/64679865</t>
  </si>
  <si>
    <t>https://stackoverflow.com/questions/54274089</t>
  </si>
  <si>
    <t>{62148106, 55762581, 49206550, 55665689, 59986205, 63145378, 58185506, 60961466, 46474426, 52148541, 47897666, 53586245, 54878415, 58059221, 62673238, 56243672, 49987673, 60469220, 60440292, 57724134, 52178922, 61565293, 57065070, 61948655, 61509872, 62422644, 53584246, 56719867, 60259836}</t>
  </si>
  <si>
    <t>(('module', '__call__'), ('loss', 'forward'))</t>
  </si>
  <si>
    <t>https://stackoverflow.com/questions/59986205</t>
  </si>
  <si>
    <t>https://stackoverflow.com/questions/62673238</t>
  </si>
  <si>
    <t>https://stackoverflow.com/questions/61509872</t>
  </si>
  <si>
    <t>https://stackoverflow.com/questions/63145378</t>
  </si>
  <si>
    <t>https://stackoverflow.com/questions/57065070</t>
  </si>
  <si>
    <t>{58506051, 63790634, 50480689, 56866168, 60684061}</t>
  </si>
  <si>
    <t>(('dataloader', '__init__'), ('process', 'start'), ('context', '_Popen'), ('context', '_Popen'), ('popen_spawn_win32', '__init__'))</t>
  </si>
  <si>
    <t>https://stackoverflow.com/questions/56866168</t>
  </si>
  <si>
    <t>https://stackoverflow.com/questions/60684061</t>
  </si>
  <si>
    <t>{59139073, 63072770, 62675972, 65078281, 62148106, 55341072, 55720464, 55665689, 61990429, 51891743, 60376096, 62554659, 63396387, 63022629, 62084654, 49993776, 60101168, 58688056, 50586687, 47897666, 61049416, 50475094, 49987673, 62439514, 56269922, 64335975, 57065070, 47403634, 61501555, 62422644, 59684472, 50539641, 50930300, 50196608, 61974658, 61116039, 60918408, 62067849, 53032586, 60796555, 63097995, 50873484, 58454157, 60996754, 62737043, 55762581, 62084245, 64944278, 57642161, 60961466, 46474426, 62237372, 62253755, 60513469, 53106369, 56360644, 59582663, 59434184, 60239051, 62400718, 54878415, 63332048, 50968788, 56174293, 61862614, 43961051, 63232732, 46704352, 61704416, 57736416, 58996451, 60440292, 52677861, 57724134, 61884137, 52455658, 49675499, 60045550, 61948655, 61509872, 62849789, 62187263, 60253449, 52241680, 56418580, 49206550, 63710488, 60459292, 59986205, 58185506, 64180517, 60302123, 48343857, 60365105, 52148541, 60838718, 63153471, 64608068, 53586245, 59510603, 50399055, 61515601, 62673238, 60067164, 51533663, 55932767, 60682593, 58278247, 61565293, 63793013, 53584246, 45617017, 58799486, 53416833, 63166341, 60692872, 60478862, 56133521, 64079249, 52570007, 63145378, 59092390, 62420902, 53500838, 63005606, 60363180, 53879727, 62939056, 56490431, 64867781, 53515719, 63273419, 58059221, 56243672, 57631705, 51681243, 60469220, 53710313, 52178922, 59909613, 56810480, 60567538, 58709494, 60475895, 56719867, 60259836}</t>
  </si>
  <si>
    <t>https://stackoverflow.com/questions/62067849</t>
  </si>
  <si>
    <t>https://stackoverflow.com/questions/56133521</t>
  </si>
  <si>
    <t>https://stackoverflow.com/questions/60478862</t>
  </si>
  <si>
    <t>https://stackoverflow.com/questions/62737043</t>
  </si>
  <si>
    <t>https://stackoverflow.com/questions/50399055</t>
  </si>
  <si>
    <t>{59139073, 53032586, 53781260, 56133521, 51891743, 62420902, 53500838, 60302123, 57642161, 61049416, 60239051, 63332048, 63682001, 50475094, 51533663, 61704416, 60682593, 58996451, 63756773, 64335975, 58278247, 64635630, 63793013, 58709494, 59171833, 50930300, 58799486}</t>
  </si>
  <si>
    <t>(('functional', 'linear'),)</t>
  </si>
  <si>
    <t>https://stackoverflow.com/questions/51891743</t>
  </si>
  <si>
    <t>https://stackoverflow.com/questions/59171833</t>
  </si>
  <si>
    <t>https://stackoverflow.com/questions/62420902</t>
  </si>
  <si>
    <t>https://stackoverflow.com/questions/63793013</t>
  </si>
  <si>
    <t>https://github.com/pytorch/pytorch/blob/d08157d5168015c3de0a6d182d08a77a38e5c207/test/quantization/jit/test_quantize_jit.py#L1224</t>
  </si>
  <si>
    <t>{63927648, 58612453, 63658604, 64722968, 63545434}</t>
  </si>
  <si>
    <t>https://stackoverflow.com/questions/58612453</t>
  </si>
  <si>
    <t>https://stackoverflow.com/questions/63658604</t>
  </si>
  <si>
    <t>{56490431}</t>
  </si>
  <si>
    <t>(('driver', 'cupy'), ('driver', 'cupy'), ('driver', 'cupy'))</t>
  </si>
  <si>
    <t>https://stackoverflow.com/questions/56490431</t>
  </si>
  <si>
    <t>{55307561, 55670244}</t>
  </si>
  <si>
    <t>(('linear', '__init__'),)</t>
  </si>
  <si>
    <t>https://stackoverflow.com/questions/55307561</t>
  </si>
  <si>
    <t>https://stackoverflow.com/questions/55670244</t>
  </si>
  <si>
    <t>{63656680, 56490431}</t>
  </si>
  <si>
    <t>(('driver', 'cupy'),)</t>
  </si>
  <si>
    <t>https://stackoverflow.com/questions/63656680</t>
  </si>
  <si>
    <t>{63232732, 60459292}</t>
  </si>
  <si>
    <t>(('module', '__call__'), ('modeling_gpt2', 'forward'), ('module', '__call__'))</t>
  </si>
  <si>
    <t>https://stackoverflow.com/questions/60459292</t>
  </si>
  <si>
    <t>{55672391, 64777195, 56745486, 59218671, 64381906, 64796538}</t>
  </si>
  <si>
    <t>(('transforms', '__call__'), ('functional', 'normalize'))</t>
  </si>
  <si>
    <t>https://stackoverflow.com/questions/64777195</t>
  </si>
  <si>
    <t>https://stackoverflow.com/questions/59218671</t>
  </si>
  <si>
    <t>https://stackoverflow.com/questions/64381906</t>
  </si>
  <si>
    <t>https://stackoverflow.com/questions/55672391</t>
  </si>
  <si>
    <t>https://stackoverflow.com/questions/64796538</t>
  </si>
  <si>
    <t>{64837376, 50195080, 64731400, 59012616, 50425739, 58912268, 50185227, 64004745, 61597583, 54695953, 54839446, 61847448, 44843033, 63629212, 61914525, 55476131, 62624804, 63521958, 48895910, 56086706, 49624501, 58890684, 55880253, 50960830, 63212096, 51243969, 63692611, 62466506, 60025291, 61569612, 54387659, 64646903, 61701071, 62068434, 54721106, 59563220, 61598164, 57561947, 60257756, 61639900, 55009884, 52710878, 64278495, 59023201, 55803106, 45673949, 60863206, 63254121, 53744363, 50186348, 63128557, 54682222, 64037618, 64948852, 63660023, 43104252, 59654271}</t>
  </si>
  <si>
    <t>https://stackoverflow.com/questions/54695953</t>
  </si>
  <si>
    <t>https://stackoverflow.com/questions/61569612</t>
  </si>
  <si>
    <t>https://stackoverflow.com/questions/50186348</t>
  </si>
  <si>
    <t>https://stackoverflow.com/questions/61847448</t>
  </si>
  <si>
    <t>https://stackoverflow.com/questions/45673949</t>
  </si>
  <si>
    <t>{56745486, 60373136, 63520401, 57095189, 63363235, 57718447, 62543665, 65091965, 59866818, 58318792, 60891340, 64542924, 64605776, 63332048, 63545434, 64905441, 61900138, 59218671, 60339453}</t>
  </si>
  <si>
    <t>(('worker', '_worker_loop'),)</t>
  </si>
  <si>
    <t>https://stackoverflow.com/questions/63363235</t>
  </si>
  <si>
    <t>https://stackoverflow.com/questions/57718447</t>
  </si>
  <si>
    <t>{53743498, 62689937, 61816854, 55488795, 63406621, 64761518, 57192111, 53186736, 44403886, 64618164, 48807989, 64368193, 54117962, 64797395, 53794900, 53268442, 52277083, 52789474, 56744937, 63585771, 61128428, 62588143, 64206070, 63256567, 64483065, 58339835, 60095102, 60244735}</t>
  </si>
  <si>
    <t>(('serialization', 'load'),)</t>
  </si>
  <si>
    <t>https://stackoverflow.com/questions/63406621</t>
  </si>
  <si>
    <t>https://stackoverflow.com/questions/53794900</t>
  </si>
  <si>
    <t>https://stackoverflow.com/questions/64483065</t>
  </si>
  <si>
    <t>https://stackoverflow.com/questions/64761518</t>
  </si>
  <si>
    <t>https://stackoverflow.com/questions/64206070</t>
  </si>
  <si>
    <t>{53743498, 62689937, 55488795, 63406621, 64761518, 57192111, 53186736, 44403886, 64618164, 48807989, 64368193, 54117962, 53794900, 52277083, 52789474, 56744937, 64206070, 64483065, 58339835}</t>
  </si>
  <si>
    <t>(('serialization', 'load'), ('serialization', '_load'))</t>
  </si>
  <si>
    <t>https://stackoverflow.com/questions/52789474</t>
  </si>
  <si>
    <t>https://stackoverflow.com/questions/54117962</t>
  </si>
  <si>
    <t>{64470080, 62081155, 56360644, 64914598, 58581464, 62400718, 62939056, 56174293, 64137429, 57948024, 57631705, 51681243, 63232732, 62187263}</t>
  </si>
  <si>
    <t>(('functional', 'embedding'),)</t>
  </si>
  <si>
    <t>https://stackoverflow.com/questions/56360644</t>
  </si>
  <si>
    <t>https://stackoverflow.com/questions/56174293</t>
  </si>
  <si>
    <t>https://stackoverflow.com/questions/62187263</t>
  </si>
  <si>
    <t>https://stackoverflow.com/questions/62939056</t>
  </si>
  <si>
    <t>{63175154, 62688442}</t>
  </si>
  <si>
    <t>https://stackoverflow.com/questions/62688442</t>
  </si>
  <si>
    <t>{54695953}</t>
  </si>
  <si>
    <t>{62675972, 65029639, 55762581, 49206550, 59986205, 58185506, 64615990, 60961466, 46474426, 62157890, 53586245, 63624390, 58059221, 62673238, 63630933, 56243672, 60469220, 65066981, 57065070, 61948655, 56719867, 60259836}</t>
  </si>
  <si>
    <t>(('functional', 'cross_entropy'),)</t>
  </si>
  <si>
    <t>https://stackoverflow.com/questions/63630933</t>
  </si>
  <si>
    <t>https://stackoverflow.com/questions/58185506</t>
  </si>
  <si>
    <t>https://stackoverflow.com/questions/58059221</t>
  </si>
  <si>
    <t>Sklearn</t>
  </si>
  <si>
    <t>{55201924, 61603465, 51659274, 64792081, 49207957, 51510679, 53975449, 50092826, 46415260, 60843170, 48063266, 62328486, 55108902, 62917163, 23062524, 33400621, 61157679, 64927925, 59711670, 48046646, 50912312, 48973628, 30525886, 63002558, 30766274, 63385797, 45457225, 49143626, 64163147, 37286220, 60830157, 63240275, 28890586, 60657626, 35424988, 57547230, 41822302, 55106400, 38197086, 60092130, 52850149, 59224166, 56022886, 39903337, 39314282, 61819628, 57960429, 60145652, 63648372, 36665460, 36236153, 60232314, 62937340}</t>
  </si>
  <si>
    <t>https://stackoverflow.com/questions/60843170</t>
  </si>
  <si>
    <t>https://stackoverflow.com/questions/37286220</t>
  </si>
  <si>
    <t>https://stackoverflow.com/questions/36665460</t>
  </si>
  <si>
    <t>https://stackoverflow.com/questions/62328486</t>
  </si>
  <si>
    <t>{20928769, 53648001, 29980037, 63895430, 58537609, 50805257, 64437517, 28655889, 43314707, 43946259, 53175959, 48516633, 40077084, 45883679, 18432289, 62693409, 23900711, 48962346, 46034861, 19007407, 50122799, 31812147, 21589177, 26004670, 20400454, 40371271, 25599816, 22770637, 51497681, 22722517, 62354777, 49394654, 15220961, 53920226, 54669666, 26367075, 32222695, 39303912, 43106417, 52955249, 51769588, 37697654, 43218685}</t>
  </si>
  <si>
    <t>(('text', 'fit_transform'),)</t>
  </si>
  <si>
    <t>https://stackoverflow.com/questions/43946259</t>
  </si>
  <si>
    <t>https://stackoverflow.com/questions/22722517</t>
  </si>
  <si>
    <t>https://stackoverflow.com/questions/48516633</t>
  </si>
  <si>
    <t>https://stackoverflow.com/questions/40371271</t>
  </si>
  <si>
    <t>https://stackoverflow.com/questions/21589177</t>
  </si>
  <si>
    <t>{44645497, 45723699, 27789555}</t>
  </si>
  <si>
    <t>(('pipeline', 'fit'), ('naive_bayes', 'fit'))</t>
  </si>
  <si>
    <t>https://stackoverflow.com/questions/44645497</t>
  </si>
  <si>
    <t>https://stackoverflow.com/questions/45723699</t>
  </si>
  <si>
    <t>https://stackoverflow.com/questions/27789555</t>
  </si>
  <si>
    <t>{32784354, 37678471, 31007753, 26018543, 38374709, 26504053, 35022463}</t>
  </si>
  <si>
    <t>(('cross_validation', '__init__'),)</t>
  </si>
  <si>
    <t>https://stackoverflow.com/questions/37678471</t>
  </si>
  <si>
    <t>https://stackoverflow.com/questions/26018543</t>
  </si>
  <si>
    <t>https://stackoverflow.com/questions/26504053</t>
  </si>
  <si>
    <t>https://stackoverflow.com/questions/35022463</t>
  </si>
  <si>
    <t>https://stackoverflow.com/questions/31007753</t>
  </si>
  <si>
    <t>{24623104, 41024001, 55706625, 65080328, 51659274, 30032907, 36388876, 63478798, 41216528, 64792081, 25954833, 15426066, 37749791, 48302113, 22750247, 62917163, 36840496, 52612657, 61943857, 20620339, 48046646, 26691126, 50912312, 46792252, 64542271, 59220550, 53121097, 53839948, 54931535, 58531921, 63240275, 41822302, 26277984, 60896865, 62957667, 59224166, 48219751, 42711654, 24854633, 39903337, 24767082, 59240556, 40615021, 63648372, 36665460, 61383287, 60232314, 25398915, 55201924, 61603465, 55989956, 42295948, 49207957, 52795038, 36677791, 44159136, 60843170, 62328486, 59512487, 57057964, 25443503, 23582896, 64433329, 46721713, 64629940, 64927925, 59711670, 62026936, 53380288, 62957761, 33350849, 40709315, 58228420, 36630213, 47102150, 31572165, 15274696, 61800137, 60250823, 25104075, 62942404, 63385797, 56936651, 59270864, 33831122, 33193171, 57977559, 24544985, 59293402, 35424988, 43187426, 60092130, 56703204, 25005797, 36371691, 61819628, 62272238, 55760112, 40509168, 63217396, 34387701, 59206390, 62855418, 31196924, 11464445, 62937340, 17328386, 53774601, 61453581, 44599057, 50463510, 29112602, 50092826, 41336094, 24479008, 48063266, 55108902, 30438696, 33400621, 47916335, 61157679, 46943536, 59321650, 52547379, 16536881, 25001270, 48973628, 41843007, 44172608, 45954885, 52489032, 45457225, 62717770, 61641033, 49143626, 61106509, 64163147, 37286220, 59320664, 53575513, 35175768, 52928348, 47151453, 38197086, 55106400, 55459174, 56022886, 39314282, 57668459, 25430384, 30766274, 52792692, 44678007, 36236153, 37004155, 59487612, 59217789, 15282046, 55579006, 25752444, 52687235, 41578883, 62822277, 56981382, 38667659, 65018764, 59701645, 53549966, 31720340, 56549270, 46178199, 51510679, 53975449, 59487643, 46415260, 34317221, 34524084, 59433909, 31625652, 25214391, 30525886, 63002558, 34347971, 37707718, 51538375, 13991370, 60830157, 59273678, 25089494, 28890586, 60657626, 57547230, 54453219, 52007396, 52850149, 36798439, 20836840, 36028905, 11916267, 57960429, 53773298, 60145652, 54965751, 40845304, 49838074, 23062524, 21105661}</t>
  </si>
  <si>
    <t>https://stackoverflow.com/questions/42711654</t>
  </si>
  <si>
    <t>https://stackoverflow.com/questions/30438696</t>
  </si>
  <si>
    <t>https://stackoverflow.com/questions/55108902</t>
  </si>
  <si>
    <t>https://stackoverflow.com/questions/36028905</t>
  </si>
  <si>
    <t>{48063266, 39903337, 39314282, 64163147, 57960429, 49207957, 51510679, 50912312, 60232314, 46415260}</t>
  </si>
  <si>
    <t>(('__init__', 'module'), ('base', 'module'), ('__init__', 'module'), ('validation', 'module'), ('fixes', 'module'), ('__init__', 'module'), ('__init__', 'module'))</t>
  </si>
  <si>
    <t>https://stackoverflow.com/questions/39314282</t>
  </si>
  <si>
    <t>https://stackoverflow.com/questions/50912312</t>
  </si>
  <si>
    <t>https://stackoverflow.com/questions/60232314</t>
  </si>
  <si>
    <t>https://stackoverflow.com/questions/51510679</t>
  </si>
  <si>
    <t>https://stackoverflow.com/questions/39903337</t>
  </si>
  <si>
    <t>{28888070, 28633222, 41796618, 38574222, 39356560, 34221712, 15796627, 51172889, 35998112, 55090337, 12632992, 22752931, 54245923, 24879141, 37632550, 39187875, 26210471, 28256553, 23227053, 25249212, 39459006, 39830848, 29476807, 19265097, 28599754, 19820369, 31825874, 37014996, 43176916, 31615190, 40274904, 43904731, 23118309, 19274471, 27890413, 58248437, 18948086, 36873082, 38711932, 38263933}</t>
  </si>
  <si>
    <t>(('parallel', '__init__'),)</t>
  </si>
  <si>
    <t>https://stackoverflow.com/questions/55090337</t>
  </si>
  <si>
    <t>https://stackoverflow.com/questions/31615190</t>
  </si>
  <si>
    <t>https://stackoverflow.com/questions/22752931</t>
  </si>
  <si>
    <t>https://stackoverflow.com/questions/19820369</t>
  </si>
  <si>
    <t>https://stackoverflow.com/questions/29476807</t>
  </si>
  <si>
    <t>{32734949, 36182502, 36220776, 18931277, 49398834, 27257339}</t>
  </si>
  <si>
    <t>{45983690, 46920490}</t>
  </si>
  <si>
    <t>(('__init__', 'maybe_cythonize_extensions'), ('Dependencies', 'cythonize'))</t>
  </si>
  <si>
    <t>https://stackoverflow.com/questions/45983690</t>
  </si>
  <si>
    <t>https://stackoverflow.com/questions/46920490</t>
  </si>
  <si>
    <t>{60062721, 41216528, 61031954, 50268691, 58931234, 48070697, 55195697, 48646202, 52545600, 61244483, 58682949, 39951432, 55529044, 43353179, 63683165, 39100515, 35439723, 62759022, 32097392, 48003185, 63196789, 44645497, 59273860, 61603465, 65033869, 38574222, 56444046, 44534929, 54001299, 31306390, 40481943, 40203416, 57696925, 61695645, 60627615, 42142366, 54771362, 46309539, 58036400, 51552438, 58796733, 34605249, 63394510, 47418063, 59738322, 33822948, 62024422, 43065575, 58113265, 33771255, 29498106, 41714947, 40051478, 33315607, 55793441, 32941345, 52600611, 38297894, 60029226, 52728119, 51952446, 50780487, 61818704, 48052570, 54709600, 62072690, 63922546, 37265268, 54309239, 61083522, 61562247, 41880459, 31003021, 35965329, 35683742, 49042340, 52132774, 32316336, 44993977, 52812222, 63388097, 44075463, 54955977, 49987532, 61763533, 49566157, 57549263, 34276814, 56649173, 62637014, 46939608, 53606365, 44669921, 59932666, 45688810, 43728879, 43159536, 46786036, 31617530, 44131323, 41881086}</t>
  </si>
  <si>
    <t>https://stackoverflow.com/questions/32097392</t>
  </si>
  <si>
    <t>https://stackoverflow.com/questions/60029226</t>
  </si>
  <si>
    <t>https://stackoverflow.com/questions/31617530</t>
  </si>
  <si>
    <t>https://stackoverflow.com/questions/59273860</t>
  </si>
  <si>
    <t>https://stackoverflow.com/questions/46939608</t>
  </si>
  <si>
    <t>{21639685, 31007753, 46175773, 58931234, 24879141, 48070697, 55195697, 24714297, 48646202, 27649083, 15521852, 38605888, 61244483, 58682949, 55529044, 27489365, 56105055, 52859383, 29670503, 35439723, 33324652, 21342831, 32097392, 48003185, 52359797, 30539388, 56444046, 39356560, 54001299, 31062166, 40481943, 40203416, 60627615, 54771362, 58036400, 51552438, 20655287, 15865016, 34605249, 24961233, 19030227, 47564504, 62928611, 33822948, 43729651, 61803264, 52629767, 24282900, 52600611, 28256553, 52728119, 42164538, 51952446, 36363072, 38670657, 26532165, 44805449, 55625048, 33438061, 24958317, 23353213, 43994505, 41880459, 46398860, 59673487, 35683742, 49042340, 52132774, 32316336, 58488247, 35221433, 29744062, 59204031, 49987532, 57549263, 20335074, 40514019, 45325283, 45688810, 43159536, 37313015, 41881086}</t>
  </si>
  <si>
    <t>https://stackoverflow.com/questions/29670503</t>
  </si>
  <si>
    <t>https://stackoverflow.com/questions/33438061</t>
  </si>
  <si>
    <t>https://stackoverflow.com/questions/52728119</t>
  </si>
  <si>
    <t>https://stackoverflow.com/questions/43729651</t>
  </si>
  <si>
    <t>{40739585, 46500357, 56565255, 48048776, 42072721, 38108832, 29752098, 36634031, 12102320, 46638641, 54904884, 59074364, 56416710, 43608007, 44338119, 42977098, 50023892, 27489365, 40215510, 43864800, 30958433, 23118309, 53351781, 45898858, 54309239, 47801977}</t>
  </si>
  <si>
    <t>(('tree', 'fit'),)</t>
  </si>
  <si>
    <t>https://stackoverflow.com/questions/42072721</t>
  </si>
  <si>
    <t>https://stackoverflow.com/questions/44338119</t>
  </si>
  <si>
    <t>https://stackoverflow.com/questions/54309239</t>
  </si>
  <si>
    <t>https://stackoverflow.com/questions/38108832</t>
  </si>
  <si>
    <t>https://stackoverflow.com/questions/53351781</t>
  </si>
  <si>
    <t>{32372952, 31774906, 29005004}</t>
  </si>
  <si>
    <t>(('pyi_importers', 'load_module'),)</t>
  </si>
  <si>
    <t>https://stackoverflow.com/questions/32372952</t>
  </si>
  <si>
    <t>https://stackoverflow.com/questions/31774906</t>
  </si>
  <si>
    <t>https://stackoverflow.com/questions/29005004</t>
  </si>
  <si>
    <t>{28888070, 29852680, 63023624, 41796618, 51387915, 43308042, 63363598, 34181647, 64884238, 41472015, 34592788, 50515476, 47270934, 51172889, 54245923, 52586531, 24879141, 37632550, 57190958, 45723699, 43167288, 45837885, 61922885, 19265097, 35970126, 63525464, 60248668, 62651998, 53345375, 54723168, 48173153, 41635426, 33588838, 47564903, 52055658, 59415663, 52661363, 52359797, 34777210, 38711932, 38263933, 61415039, 45318784, 59131522, 27740804, 28633222, 63428743, 48211590, 60946059, 38574222, 39356560, 34221712, 42072721, 63890583, 58317976, 57498267, 55090337, 22752931, 46309539, 51142308, 26210471, 23227053, 38931631, 39459006, 39933633, 58475716, 57663178, 43925714, 31615190, 62891735, 40508119, 55202518, 46105816, 43904731, 59508955, 43864800, 19274471, 54272744, 56123625, 24483050, 27890413, 61484786, 63305459, 43689716, 58248437, 61404404, 50759927, 46054644, 64671488, 57179394, 51154180, 31026950, 52629767, 47587081, 43255057, 54450453, 62717722, 50523930, 58395934, 62520099, 24363300, 28256553, 50612523, 53556524, 32877365, 64846142, 39830848, 60401474, 60236102, 54201162, 19820369, 59629398, 58469719, 40115043, 40803684, 55302500, 59466597, 52338532, 47136101, 64116586, 42257262, 58626422, 54309239, 56174456, 63730042, 36873082, 54028667, 59945342, 63658367, 62510977, 55953284, 15796627, 23963542, 24406937, 35416989, 60955037, 35998112, 12632992, 47527330, 39187875, 20797860, 61437856, 51402663, 65164203, 29776822, 46105015, 25249212, 63979458, 56416710, 29476807, 63647178, 28599754, 56865740, 20330445, 49566157, 34276814, 48373710, 59556305, 31825874, 62721490, 37014996, 43176916, 50023892, 61373393, 50010065, 40274904, 45325283, 23118309, 43211239, 49520109, 58833393, 18948086, 52859383, 59932666, 44131323, 53938687}</t>
  </si>
  <si>
    <t>https://stackoverflow.com/questions/52359797</t>
  </si>
  <si>
    <t>https://stackoverflow.com/questions/27740804</t>
  </si>
  <si>
    <t>https://stackoverflow.com/questions/24363300</t>
  </si>
  <si>
    <t>{38891600, 37780139}</t>
  </si>
  <si>
    <t>(('rfe', 'fit'), ('rfe', '_fit'))</t>
  </si>
  <si>
    <t>https://stackoverflow.com/questions/38891600</t>
  </si>
  <si>
    <t>https://stackoverflow.com/questions/37780139</t>
  </si>
  <si>
    <t>{46054644, 44091787, 43012227, 40508119}</t>
  </si>
  <si>
    <t>(('pipeline', '_fit'), ('base', 'fit_transform'))</t>
  </si>
  <si>
    <t>https://stackoverflow.com/questions/46054644</t>
  </si>
  <si>
    <t>https://stackoverflow.com/questions/44091787</t>
  </si>
  <si>
    <t>https://stackoverflow.com/questions/43012227</t>
  </si>
  <si>
    <t>{18931277}</t>
  </si>
  <si>
    <t>(('process', 'run'), ('pool', 'worker'), ('queues', 'get'), ('process', '_bootstrap'), ('process', 'run'), ('pool', 'worker'), ('queues', 'get'), ('process', '_bootstrap'))</t>
  </si>
  <si>
    <t>{54723168, 55090337, 54245923, 55302500, 56123625, 52055658, 63647178, 50612523, 62651998, 61484786, 54450453, 63890583, 63525464, 59945342}</t>
  </si>
  <si>
    <t>(('_validation', 'cross_validate'), ('parallel', '__call__'))</t>
  </si>
  <si>
    <t>https://stackoverflow.com/questions/54245923</t>
  </si>
  <si>
    <t>https://stackoverflow.com/questions/63647178</t>
  </si>
  <si>
    <t>{54723168, 57005306, 52675842, 42593892}</t>
  </si>
  <si>
    <t>(('classification', 'predict'), ('base', 'kneighbors'), ('pairwise', 'pairwise_distances'), ('pairwise', '_parallel_pairwise'), ('pairwise', 'euclidean_distances'))</t>
  </si>
  <si>
    <t>https://stackoverflow.com/questions/54723168</t>
  </si>
  <si>
    <t>https://stackoverflow.com/questions/57005306</t>
  </si>
  <si>
    <t>https://stackoverflow.com/questions/52675842</t>
  </si>
  <si>
    <t>https://stackoverflow.com/questions/42593892</t>
  </si>
  <si>
    <t>{60955037, 56416710, 50759927}</t>
  </si>
  <si>
    <t>(('pool', 'worker'), ('_parallel_backends', '__call__'), ('parallel', '__call__'), ('parallel', 'listcomp'))</t>
  </si>
  <si>
    <t>https://stackoverflow.com/questions/60955037</t>
  </si>
  <si>
    <t>https://stackoverflow.com/questions/56416710</t>
  </si>
  <si>
    <t>https://stackoverflow.com/questions/50759927</t>
  </si>
  <si>
    <t>{28888070, 37678471, 28633222, 34181647, 39356560, 34221712, 23963542, 51172889, 24406937, 35416989, 36698912, 35998112, 12632992, 24363300, 26210471, 28256553, 38931631, 38374709, 29776822, 25249212, 39459006, 34276814, 34213199, 30026960, 19820369, 37014996, 43176916, 31615190, 33588838, 27890413, 26018543, 36873082, 38263933}</t>
  </si>
  <si>
    <t>(('grid_search', 'fit'), ('grid_search', '_fit'))</t>
  </si>
  <si>
    <t>https://stackoverflow.com/questions/27890413</t>
  </si>
  <si>
    <t>https://stackoverflow.com/questions/35998112</t>
  </si>
  <si>
    <t>https://stackoverflow.com/questions/37014996</t>
  </si>
  <si>
    <t>https://stackoverflow.com/questions/34213199</t>
  </si>
  <si>
    <t>{43012227, 63405961, 47587081, 44091787, 43963020, 43308042, 47270934, 51026841, 50523930, 45883679, 62520099, 58315555, 51402663, 49949224, 45048615, 65164203, 57190958, 50122799, 45771064, 46522936, 64856763, 64846142, 63979458, 64762309, 60236102, 60705612, 40508119, 54987484, 49394654, 53345375, 59137760, 49770851, 63662308, 59466597, 64723176, 52055658, 64538474, 63922546, 59167730, 46054644, 62929273, 61641852, 53938687}</t>
  </si>
  <si>
    <t>https://stackoverflow.com/questions/45883679</t>
  </si>
  <si>
    <t>https://stackoverflow.com/questions/58315555</t>
  </si>
  <si>
    <t>https://stackoverflow.com/questions/60705612</t>
  </si>
  <si>
    <t>https://stackoverflow.com/questions/63979458</t>
  </si>
  <si>
    <t>{53648001, 29980037, 58537609, 50805257, 28655889, 43314707, 43946259, 48516633, 40077084, 45883679, 18432289, 62693409, 48772769, 50628266, 46034861, 21589177, 25599816, 51497681, 53920226, 26367075, 54669666, 39303912, 43106417, 43218685}</t>
  </si>
  <si>
    <t>(('text', '_count_vocab'), ('text', 'lambda'))</t>
  </si>
  <si>
    <t>https://stackoverflow.com/questions/28655889</t>
  </si>
  <si>
    <t>https://stackoverflow.com/questions/43314707</t>
  </si>
  <si>
    <t>https://stackoverflow.com/questions/43106417</t>
  </si>
  <si>
    <t>https://stackoverflow.com/questions/48772769</t>
  </si>
  <si>
    <t>{50673632, 37879138, 39595399, 43857322, 20183819, 53198192, 28890418, 43026934, 38770169, 37623259}</t>
  </si>
  <si>
    <t>https://stackoverflow.com/questions/43026934</t>
  </si>
  <si>
    <t>https://stackoverflow.com/questions/38770169</t>
  </si>
  <si>
    <t>{40115043, 25301958, 48490411, 35970126, 61916110, 36911990, 24406937}</t>
  </si>
  <si>
    <t>(('numpy_pickle', 'save'),)</t>
  </si>
  <si>
    <t>https://stackoverflow.com/questions/25301958</t>
  </si>
  <si>
    <t>https://stackoverflow.com/questions/35970126</t>
  </si>
  <si>
    <t>https://stackoverflow.com/questions/36911990</t>
  </si>
  <si>
    <t>https://stackoverflow.com/questions/24406937</t>
  </si>
  <si>
    <t>{63023624, 43308042, 64884238, 41472015, 50515476, 47270934, 52586531, 57190958, 45723699, 43167288, 60248668, 62651998, 53345375, 54723168, 48173153, 47564903, 52055658, 52661363, 52359797, 61415039, 45318784, 59131522, 48211590, 63428743, 60946059, 42072721, 63890583, 58317976, 57498267, 46309539, 51142308, 39933633, 43925714, 62891735, 40508119, 46105816, 43864800, 54272744, 56123625, 61484786, 63305459, 43689716, 61404404, 46054644, 64671488, 57179394, 51154180, 52629767, 43255057, 54450453, 50523930, 58395934, 62520099, 50612523, 54201162, 55302500, 59466597, 52338532, 64116586, 54309239, 56174456, 54028667, 62510977, 55953284, 47527330, 51402663, 65164203, 46105015, 63979458, 56865740, 49566157, 48373710, 59556305, 62721490, 61373393, 50023892, 50010065, 45325283, 43211239, 58833393, 52859383, 59932666, 44131323, 53938687}</t>
  </si>
  <si>
    <t>(('parallel', '__call__'), ('parallel', 'dispatch_one_batch'), ('parallel', '_dispatch'), ('_parallel_backends', 'apply_async'), ('_parallel_backends', '__init__'), ('parallel', '__call__'))</t>
  </si>
  <si>
    <t>https://stackoverflow.com/questions/48211590</t>
  </si>
  <si>
    <t>https://stackoverflow.com/questions/50523930</t>
  </si>
  <si>
    <t>https://stackoverflow.com/questions/64671488</t>
  </si>
  <si>
    <t>{26092132, 27968868, 52338532, 21506758, 43308042, 60629631, 48797747, 40508119, 29975033, 43939994, 50523930, 55019516, 48948319, 37380831}</t>
  </si>
  <si>
    <t>(('generic', '_get_item_cache'), ('internals', 'get'))</t>
  </si>
  <si>
    <t>https://stackoverflow.com/questions/48948319</t>
  </si>
  <si>
    <t>{64762309, 62471014, 64723176, 64538474, 63164175, 64856763}</t>
  </si>
  <si>
    <t>(('__init__', '_get_column_indices'),)</t>
  </si>
  <si>
    <t>https://stackoverflow.com/questions/62471014</t>
  </si>
  <si>
    <t>https://stackoverflow.com/questions/64538474</t>
  </si>
  <si>
    <t>https://stackoverflow.com/questions/63164175</t>
  </si>
  <si>
    <t>https://stackoverflow.com/questions/64762309</t>
  </si>
  <si>
    <t>{44193154, 38382981, 31744519, 51772935, 59128712, 59840139, 50955155, 64601366, 64614449, 63678518, 49547715, 58457929, 49422283, 32674380, 61373393, 30742743, 52008548, 48252006, 52661363, 50826359, 34119932, 47635838}</t>
  </si>
  <si>
    <t>(('validation', 'check_is_fitted'),)</t>
  </si>
  <si>
    <t>https://stackoverflow.com/questions/59128712</t>
  </si>
  <si>
    <t>https://stackoverflow.com/questions/61373393</t>
  </si>
  <si>
    <t>https://stackoverflow.com/questions/59840139</t>
  </si>
  <si>
    <t>https://stackoverflow.com/questions/49422283</t>
  </si>
  <si>
    <t>https://stackoverflow.com/questions/58457929</t>
  </si>
  <si>
    <t>{56981382}</t>
  </si>
  <si>
    <t>(('kmedoid', 'module'),)</t>
  </si>
  <si>
    <t>https://stackoverflow.com/questions/56981382</t>
  </si>
  <si>
    <t>{65080328, 30032907, 63478798, 41216528, 15426066, 37749791, 48302113, 22750247, 62917163, 52612657, 61943857, 20620339, 46792252, 64542271, 59220550, 53839948, 63240275, 59224166, 48219751, 24854633, 39903337, 63648372, 60232314, 25398915, 55201924, 42295948, 49207957, 52795038, 50197152, 44159136, 60843170, 62328486, 57057964, 25443503, 64433329, 46721713, 64629940, 64927925, 62026936, 53380288, 33350849, 36630213, 63385797, 25104075, 33831122, 57977559, 24544985, 35424988, 56703204, 55760112, 62937340, 11464445, 17328386, 29112602, 24479008, 55108902, 30438696, 47916335, 61157679, 52547379, 41843007, 44172608, 45954885, 62717770, 64163147, 53575513, 52928348, 38197086, 55106400, 56022886, 52792692, 36236153, 15282046, 41578883, 31720340, 51510679, 53975449, 46415260, 34317221, 37707718, 51538375, 60830157, 25089494, 28890586, 60657626, 57547230, 54453219, 20836840, 36028905, 11916267, 57960429, 53773298, 60145652, 40845304, 49838074, 21105661}</t>
  </si>
  <si>
    <t>https://stackoverflow.com/questions/48219751</t>
  </si>
  <si>
    <t>https://stackoverflow.com/questions/61157679</t>
  </si>
  <si>
    <t>https://stackoverflow.com/questions/57960429</t>
  </si>
  <si>
    <t>https://stackoverflow.com/questions/62937340</t>
  </si>
  <si>
    <t>{28888070, 37678471, 28633222, 34181647, 39356560, 34221712, 23963542, 51172889, 24406937, 35416989, 36698912, 35998112, 12632992, 24363300, 26210471, 28256553, 38931631, 38374709, 29776822, 25249212, 39459006, 40369987, 34276814, 34213199, 30026960, 19820369, 37014996, 43176916, 31615190, 19018333, 33588838, 27890413, 26018543, 36873082, 38263933}</t>
  </si>
  <si>
    <t>(('grid_search', 'fit'),)</t>
  </si>
  <si>
    <t>https://stackoverflow.com/questions/34276814</t>
  </si>
  <si>
    <t>{33350849, 31572165, 41843007, 20836840, 13991370, 25104075, 11916267, 15426066, 25089494, 40845304, 36236153, 53575513, 21105661, 37749791}</t>
  </si>
  <si>
    <t>(('__init__', 'module'), ('classes', 'module'))</t>
  </si>
  <si>
    <t>https://stackoverflow.com/questions/41843007</t>
  </si>
  <si>
    <t>https://stackoverflow.com/questions/15426066</t>
  </si>
  <si>
    <t>https://stackoverflow.com/questions/21105661</t>
  </si>
  <si>
    <t>https://stackoverflow.com/questions/37749791</t>
  </si>
  <si>
    <t>https://stackoverflow.com/questions/11916267</t>
  </si>
  <si>
    <t>{45608130, 31503874, 51708715, 42827885, 40692017, 58163026, 55768307, 50800085, 54450453, 51229016, 40669951}</t>
  </si>
  <si>
    <t>(('classification', 'accuracy_score'),)</t>
  </si>
  <si>
    <t>https://stackoverflow.com/questions/51708715</t>
  </si>
  <si>
    <t>https://stackoverflow.com/questions/50800085</t>
  </si>
  <si>
    <t>https://stackoverflow.com/questions/51229016</t>
  </si>
  <si>
    <t>https://stackoverflow.com/questions/40669951</t>
  </si>
  <si>
    <t>https://stackoverflow.com/questions/58163026</t>
  </si>
  <si>
    <t>{48173153, 52586531, 52338532, 51142308, 48211590, 51402663, 52629767, 48373710, 50010065, 45723699, 50515476, 50523930, 54028667}</t>
  </si>
  <si>
    <t>(('_search', 'fit'), ('parallel', '__call__'), ('parallel', 'dispatch_one_batch'), ('parallel', '_dispatch'), ('_parallel_backends', 'apply_async'), ('_parallel_backends', '__init__'), ('parallel', '__call__'))</t>
  </si>
  <si>
    <t>https://stackoverflow.com/questions/48373710</t>
  </si>
  <si>
    <t>{65080328, 57057964, 57977559}</t>
  </si>
  <si>
    <t>(('__init__', 'module'), ('base', 'module'), ('__init__', 'module'), ('_joblib', 'module'), ('__init__', 'module'), ('parallel', 'module'), ('_parallel_backends', 'module'), ('executor', 'module'), ('__init__', 'module'))</t>
  </si>
  <si>
    <t>https://stackoverflow.com/questions/65080328</t>
  </si>
  <si>
    <t>https://stackoverflow.com/questions/57057964</t>
  </si>
  <si>
    <t>https://stackoverflow.com/questions/57977559</t>
  </si>
  <si>
    <t>{64524749, 57599021}</t>
  </si>
  <si>
    <t>(('engine', 'params'), ('basic', '__init__'), ('basic', 'construct'), ('basic', '_lazy_init'))</t>
  </si>
  <si>
    <t>https://stackoverflow.com/questions/64524749</t>
  </si>
  <si>
    <t>https://stackoverflow.com/questions/57599021</t>
  </si>
  <si>
    <t>{49770851, 63662308, 63922546, 59167730, 51026841, 64846142}</t>
  </si>
  <si>
    <t>(('pipeline', 'fit'), ('pipeline', '_fit'), ('memory', '__call__'), ('pipeline', '_fit_transform_one'), ('base', 'fit_transform'))</t>
  </si>
  <si>
    <t>https://stackoverflow.com/questions/59167730</t>
  </si>
  <si>
    <t>https://stackoverflow.com/questions/64846142</t>
  </si>
  <si>
    <t>{63023624, 43308042, 64884238, 41472015, 50515476, 47270934, 52586531, 37632550, 57190958, 45723699, 43167288, 60248668, 62651998, 53345375, 54723168, 48173153, 47564903, 52055658, 52661363, 52359797, 38711932, 38263933, 61415039, 45318784, 59131522, 48211590, 63428743, 60946059, 38574222, 39356560, 34221712, 42072721, 63890583, 58317976, 57498267, 46309539, 51142308, 39459006, 39933633, 43925714, 62891735, 40508119, 46105816, 43864800, 54272744, 56123625, 61484786, 63305459, 43689716, 61404404, 46054644, 64671488, 57179394, 51154180, 52629767, 43255057, 54450453, 62717722, 50523930, 58395934, 62520099, 50612523, 54201162, 55302500, 59466597, 52338532, 64116586, 54309239, 56174456, 36873082, 54028667, 62510977, 55953284, 35998112, 47527330, 39187875, 51402663, 65164203, 46105015, 63979458, 56865740, 49566157, 48373710, 59556305, 62721490, 61373393, 37014996, 50023892, 50010065, 40274904, 45325283, 43211239, 58833393, 52859383, 59932666, 44131323, 53938687}</t>
  </si>
  <si>
    <t>(('parallel', 'dispatch_one_batch'), ('parallel', '_dispatch'))</t>
  </si>
  <si>
    <t>https://stackoverflow.com/questions/52661363</t>
  </si>
  <si>
    <t>https://stackoverflow.com/questions/61415039</t>
  </si>
  <si>
    <t>{31835795}</t>
  </si>
  <si>
    <t>(('single_classification', 'predict'), ('single_classification', 'predict'))</t>
  </si>
  <si>
    <t>https://stackoverflow.com/questions/31835795</t>
  </si>
  <si>
    <t>{48490411, 58475716, 61916110}</t>
  </si>
  <si>
    <t>{55201924, 49207957, 51510679, 46415260, 52795038, 44159136, 60843170, 48063266, 62328486, 33400621, 52612657, 52547379, 64927925, 62026936, 50912312, 30525886, 53380288, 30766274, 55989956, 64163147, 28890586, 60657626, 52928348, 60896865, 54453219, 59224166, 56022886, 39903337, 39314282, 57960429, 60232314, 62937340}</t>
  </si>
  <si>
    <t>(('fixes', 'module'), ('__init__', 'module'))</t>
  </si>
  <si>
    <t>https://stackoverflow.com/questions/33400621</t>
  </si>
  <si>
    <t>https://stackoverflow.com/questions/52547379</t>
  </si>
  <si>
    <t>https://stackoverflow.com/questions/59224166</t>
  </si>
  <si>
    <t>{60349831, 51776145, 43939994, 58767228, 65164203, 57717423, 48797747, 56496692, 64856763, 57931454, 63979458, 62728913, 60269142, 58469719, 37380831, 48948319, 52338532, 59167730, 55019516, 60629631}</t>
  </si>
  <si>
    <t>https://stackoverflow.com/questions/65164203</t>
  </si>
  <si>
    <t>https://stackoverflow.com/questions/57717423</t>
  </si>
  <si>
    <t>https://stackoverflow.com/questions/60269142</t>
  </si>
  <si>
    <t>{58475716}</t>
  </si>
  <si>
    <t>(('pickle', 'save'), ('pickle', 'save_reduce'), ('pickle', 'save'), ('pickle', 'save_dict'), ('pickle', '_batch_setitems'), ('pickle', 'save'), ('pickle', 'save_list'), ('pickle', '_batch_appends'), ('pickle', 'save'), ('pickle', 'save_tuple'), ('pickle', 'save'))</t>
  </si>
  <si>
    <t>{43012227, 63405961, 47587081, 44091787, 43963020, 43308042, 47270934, 51026841, 50523930, 45883679, 62520099, 58315555, 51402663, 49949224, 45048615, 50122799, 45771064, 64856763, 64846142, 63979458, 64762309, 60236102, 60705612, 40508119, 54987484, 49394654, 53345375, 49770851, 63662308, 59466597, 64723176, 52055658, 64538474, 63922546, 59167730, 46054644, 62929273, 61641852, 53938687}</t>
  </si>
  <si>
    <t>(('pipeline', 'fit'), ('pipeline', '_fit'))</t>
  </si>
  <si>
    <t>https://stackoverflow.com/questions/49394654</t>
  </si>
  <si>
    <t>(('process', '_bootstrap'), ('process', '_bootstrap'), ('process', '_bootstrap'), ('process', '_bootstrap'))</t>
  </si>
  <si>
    <t>{27740804, 31026950, 47587081, 51387915, 63363598, 34181647, 23963542, 24406937, 62717722, 35416989, 60955037, 61437856, 20797860, 34777210, 53556524, 38931631, 29776822, 45837885, 64846142, 58475716, 60236102, 56416710, 63647178, 35970126, 34276814, 55202518, 58469719, 63525464, 59508955, 41635426, 40115043, 47136101, 33588838, 49520109, 59415663, 58626422, 50759927, 63730042, 63658367}</t>
  </si>
  <si>
    <t>(('parallel', 'retrieve'),)</t>
  </si>
  <si>
    <t>https://stackoverflow.com/questions/41635426</t>
  </si>
  <si>
    <t>https://stackoverflow.com/questions/61437856</t>
  </si>
  <si>
    <t>https://stackoverflow.com/questions/55202518</t>
  </si>
  <si>
    <t>{40803684, 51140650, 43702571, 49566157, 43255057, 56174456, 45837885}</t>
  </si>
  <si>
    <t>https://stackoverflow.com/questions/49566157</t>
  </si>
  <si>
    <t>https://stackoverflow.com/questions/45837885</t>
  </si>
  <si>
    <t>{46500357, 41216528, 50268691, 63837206, 34396182, 58876954, 58931234, 37632550, 65066537, 46638641, 51317810, 54904884, 51773495, 63811127, 48646202, 54440507, 29935676, 38605888, 61244483, 58682949, 64965190, 56913478, 55529044, 63683165, 39100515, 47997029, 57651302, 35439723, 42736237, 62521453, 62759022, 48003185, 52350074, 47767162, 51643004, 38263933, 52614267, 47788673, 59273860, 48048776, 44361869, 65033869, 56444046, 54001299, 40203416, 50371227, 61695645, 57696925, 50030751, 60627615, 38108832, 51295392, 44076195, 47957151, 55678112, 46309539, 42142366, 54771362, 55270053, 49314988, 58036400, 64007345, 51552438, 58055864, 59550394, 50106047, 34605249, 49839298, 46090951, 51580103, 33603787, 55027404, 65106126, 63394510, 59738322, 50661075, 34436828, 55940318, 32242911, 43864800, 46386914, 33822948, 63662308, 64576747, 58040556, 29498106, 49355517, 40739585, 49505026, 41714947, 57310470, 47790854, 61355783, 48544522, 63970578, 47665432, 50901281, 55793441, 52600611, 55128356, 56032550, 62407463, 48702761, 60029226, 59739434, 55919914, 41269038, 52728119, 42164538, 58855743, 38670657, 45289793, 50780487, 53553485, 64960334, 61818704, 56484180, 55738711, 52171610, 48052570, 48631131, 59091802, 54709600, 59412321, 46269795, 53351781, 61549925, 62072690, 63361907, 63922546, 54309239, 56174456, 46372738, 61083522, 61562247, 41880459, 51276171, 31003021, 51453326, 44440462, 44987794, 60612499, 48253844, 51026841, 35683742, 38351778, 44775418, 49042340, 52132774, 50953127, 52616617, 36634031, 50549681, 56309692, 44566461, 65137085, 63851453, 52812222, 63388097, 58718658, 39634375, 44338119, 54955977, 52096970, 59549132, 57549263, 50023892, 50665942, 62637014, 60020698, 53606365, 43828704, 44669921, 54004705, 40514019, 31428581, 57802238, 44765165, 45858798, 51479023, 43159536, 42911225, 59932666, 44131323, 50123260, 54957053, 41881086}</t>
  </si>
  <si>
    <t>https://stackoverflow.com/questions/47788673</t>
  </si>
  <si>
    <t>https://stackoverflow.com/questions/55738711</t>
  </si>
  <si>
    <t>https://stackoverflow.com/questions/56484180</t>
  </si>
  <si>
    <t>https://stackoverflow.com/questions/40203416</t>
  </si>
  <si>
    <t>https://stackoverflow.com/questions/43159536</t>
  </si>
  <si>
    <t>{26887745, 27689953, 23879139, 42593892, 52005058, 49949224, 33603787, 17184079, 52972368, 42543125, 24251959, 42068474, 50442427, 60429660, 61088062, 19281271}</t>
  </si>
  <si>
    <t>(('compressed', 'toarray'),)</t>
  </si>
  <si>
    <t>https://stackoverflow.com/questions/52005058</t>
  </si>
  <si>
    <t>https://stackoverflow.com/questions/17184079</t>
  </si>
  <si>
    <t>https://stackoverflow.com/questions/61088062</t>
  </si>
  <si>
    <t>https://stackoverflow.com/questions/50442427</t>
  </si>
  <si>
    <t>https://stackoverflow.com/questions/23879139</t>
  </si>
  <si>
    <t>{64762309, 64723176, 64538474, 61641852, 64856763, 54987484}</t>
  </si>
  <si>
    <t>(('pipeline', 'fit'), ('pipeline', '_fit'), ('memory', '__call__'), ('pipeline', '_fit_transform_one'), ('_column_transformer', 'fit_transform'), ('_column_transformer', '_validate_remainder'))</t>
  </si>
  <si>
    <t>https://stackoverflow.com/questions/64723176</t>
  </si>
  <si>
    <t>https://stackoverflow.com/questions/61641852</t>
  </si>
  <si>
    <t>https://stackoverflow.com/questions/54987484</t>
  </si>
  <si>
    <t>{61922885, 59629398}</t>
  </si>
  <si>
    <t>(('parallel', 'dispatch_one_batch'), ('queue', 'get'))</t>
  </si>
  <si>
    <t>https://stackoverflow.com/questions/61922885</t>
  </si>
  <si>
    <t>{51295392, 48074462}</t>
  </si>
  <si>
    <t>(('data', 'transform'), ('data', '_transform_selected'))</t>
  </si>
  <si>
    <t>https://stackoverflow.com/questions/51295392</t>
  </si>
  <si>
    <t>https://stackoverflow.com/questions/48074462</t>
  </si>
  <si>
    <t>{29668513, 46372738, 56913478, 46766662, 57005306, 59549132, 44765165, 64532724, 44775418}</t>
  </si>
  <si>
    <t>(('pairwise', 'check_pairwise_arrays'),)</t>
  </si>
  <si>
    <t>https://stackoverflow.com/questions/56913478</t>
  </si>
  <si>
    <t>https://stackoverflow.com/questions/64532724</t>
  </si>
  <si>
    <t>https://stackoverflow.com/questions/46766662</t>
  </si>
  <si>
    <t>https://stackoverflow.com/questions/46372738</t>
  </si>
  <si>
    <t>https://stackoverflow.com/questions/44765165</t>
  </si>
  <si>
    <t>{63405961, 47587081, 47270934, 51026841, 50523930, 45883679, 62520099, 58315555, 49949224, 50122799, 45771064, 64856763, 64846142, 63979458, 64762309, 60236102, 54987484, 49394654, 53345375, 49770851, 63662308, 59466597, 64723176, 52055658, 64538474, 63922546, 59167730, 62929273, 61641852}</t>
  </si>
  <si>
    <t>(('pipeline', 'fit'), ('pipeline', '_fit'), ('memory', '__call__'))</t>
  </si>
  <si>
    <t>{64126397}</t>
  </si>
  <si>
    <t>(('space', 'transform'),)</t>
  </si>
  <si>
    <t>https://stackoverflow.com/questions/64126397</t>
  </si>
  <si>
    <t>{61404404, 51154180, 52359797}</t>
  </si>
  <si>
    <t>(('_validation', 'learning_curve'), ('parallel', '__call__'), ('parallel', 'dispatch_one_batch'), ('parallel', '_dispatch'), ('_parallel_backends', 'apply_async'), ('_parallel_backends', '__init__'), ('parallel', '__call__'), ('parallel', 'listcomp'))</t>
  </si>
  <si>
    <t>https://stackoverflow.com/questions/61404404</t>
  </si>
  <si>
    <t>https://stackoverflow.com/questions/51154180</t>
  </si>
  <si>
    <t>{61437856, 63428743, 64884238, 63363598, 63305459, 63890583, 63525464}</t>
  </si>
  <si>
    <t>(('parallel', '__call__'), ('parallel', 'listcomp'), ('_validation', '_fit_and_score'), ('_validation', '_score'), ('_scorer', '__call__'))</t>
  </si>
  <si>
    <t>https://stackoverflow.com/questions/63363598</t>
  </si>
  <si>
    <t>https://stackoverflow.com/questions/64884238</t>
  </si>
  <si>
    <t>{47788673, 48252006, 52350074, 54911334, 40731271, 47568428, 43513966, 32857903, 21173010, 51317810, 22167095, 55927352, 52171610, 61015323, 43530398}</t>
  </si>
  <si>
    <t>(('base', 'predict'), ('base', 'predict'), ('base', '_validate_for_predict'))</t>
  </si>
  <si>
    <t>https://stackoverflow.com/questions/52350074</t>
  </si>
  <si>
    <t>https://stackoverflow.com/questions/32857903</t>
  </si>
  <si>
    <t>https://stackoverflow.com/questions/61015323</t>
  </si>
  <si>
    <t>https://stackoverflow.com/questions/43530398</t>
  </si>
  <si>
    <t>https://stackoverflow.com/questions/43513966</t>
  </si>
  <si>
    <t>{63405961, 47587081, 47270934, 51026841, 50523930, 45883679, 62520099, 58315555, 49949224, 65164203, 50122799, 45771064, 46522936, 64856763, 64846142, 63979458, 64762309, 60236102, 54987484, 49394654, 53345375, 49770851, 63662308, 59466597, 64723176, 52055658, 64538474, 63922546, 59167730, 62929273, 61641852}</t>
  </si>
  <si>
    <t>(('pipeline', '_fit'), ('memory', '__call__'))</t>
  </si>
  <si>
    <t>{61938210, 60074316, 54201162, 58101126}</t>
  </si>
  <si>
    <t>(('_encoders', '_transform'),)</t>
  </si>
  <si>
    <t>https://stackoverflow.com/questions/61938210</t>
  </si>
  <si>
    <t>https://stackoverflow.com/questions/60074316</t>
  </si>
  <si>
    <t>https://stackoverflow.com/questions/54201162</t>
  </si>
  <si>
    <t>https://stackoverflow.com/questions/58101126</t>
  </si>
  <si>
    <t>{64671488, 61437856, 63428743, 63363598, 64884238, 61484786, 63305459, 63890583, 63525464, 62651998, 61415039}</t>
  </si>
  <si>
    <t>(('_validation', '_score'), ('_scorer', '__call__'))</t>
  </si>
  <si>
    <t>https://stackoverflow.com/questions/62651998</t>
  </si>
  <si>
    <t>{54723168, 55090337, 59945342, 54245923, 55302500, 56123625, 52999018, 52055658, 63647178, 50612523, 62651998, 61484786, 54450453, 50045558, 63890583, 63525464, 59845950}</t>
  </si>
  <si>
    <t>(('_validation', 'cross_validate'),)</t>
  </si>
  <si>
    <t>https://stackoverflow.com/questions/52055658</t>
  </si>
  <si>
    <t>{30766274, 48063266, 55201924, 56022886, 39903337, 39314282, 64163147, 57960429, 33400621, 28890586, 49207957, 51510679, 50912312, 60232314, 46415260, 30525886}</t>
  </si>
  <si>
    <t>(('fixes', 'module'), ('__init__', 'module'), ('__init__', 'module'))</t>
  </si>
  <si>
    <t>https://stackoverflow.com/questions/46415260</t>
  </si>
  <si>
    <t>https://stackoverflow.com/questions/55201924</t>
  </si>
  <si>
    <t>{45291093}</t>
  </si>
  <si>
    <t>(('_tree_ensemble', '_recurse'), ('_tree_ensemble', '_recurse'), ('_tree_ensemble', '_recurse'), ('_tree_ensemble', '_recurse'), ('_tree_ensemble', '_recurse'), ('_tree_ensemble', '_recurse'), ('_tree_ensemble', '_recurse'))</t>
  </si>
  <si>
    <t>https://stackoverflow.com/questions/45291093</t>
  </si>
  <si>
    <t>{56174456}</t>
  </si>
  <si>
    <t>{22332886, 34478319}</t>
  </si>
  <si>
    <t>(('parallel', 'e'),)</t>
  </si>
  <si>
    <t>https://stackoverflow.com/questions/22332886</t>
  </si>
  <si>
    <t>https://stackoverflow.com/questions/34478319</t>
  </si>
  <si>
    <t>{18432289, 29980037, 25599816, 39303912, 50805257, 28655889, 51497681, 43314707, 43946259, 45883679}</t>
  </si>
  <si>
    <t>(('text', 'fit_transform'), ('text', 'fit_transform'), ('text', '_count_vocab'), ('text', 'lambda'))</t>
  </si>
  <si>
    <t>https://stackoverflow.com/questions/25599816</t>
  </si>
  <si>
    <t>https://stackoverflow.com/questions/51497681</t>
  </si>
  <si>
    <t>https://stackoverflow.com/questions/29980037</t>
  </si>
  <si>
    <t>{56453129, 43353738, 47047179, 61603465, 59291277, 60946059, 39745807, 63745164, 44534929, 40051478, 33315607, 40481943, 63409817, 42151706, 59994781, 60967077, 43702571, 63378219, 32316336, 59294900, 63429941, 63794740, 48646202, 52928570, 59845950, 51952446, 52005058, 62854851, 63939783, 39951432, 49987532, 61763533, 49566157, 59350224, 46131409, 63589712, 56649173, 50800085, 63070040, 51229016, 41647451, 43353179, 53606365, 62894945, 43222882, 58155491, 59446241, 62257253, 43065575, 51011303, 56811515, 62227819, 42827885, 62176622, 48288367, 32097392, 63922546, 46786036, 37265268, 50045558, 59151095, 63196789, 44645497, 49329403}</t>
  </si>
  <si>
    <t>https://stackoverflow.com/questions/37265268</t>
  </si>
  <si>
    <t>https://stackoverflow.com/questions/48646202</t>
  </si>
  <si>
    <t>https://stackoverflow.com/questions/56811515</t>
  </si>
  <si>
    <t>{32734949, 36182502, 36220776, 24171725, 18931277, 49398834, 27257339}</t>
  </si>
  <si>
    <t>{61083522, 61603465, 60721291, 61763533, 62561902, 61007727, 61818704, 61049039, 62072690, 61031954, 64020052, 61626072, 59550394}</t>
  </si>
  <si>
    <t>(('_base', 'fit'),)</t>
  </si>
  <si>
    <t>https://stackoverflow.com/questions/60721291</t>
  </si>
  <si>
    <t>https://stackoverflow.com/questions/61049039</t>
  </si>
  <si>
    <t>https://stackoverflow.com/questions/61626072</t>
  </si>
  <si>
    <t>https://stackoverflow.com/questions/59550394</t>
  </si>
  <si>
    <t>https://stackoverflow.com/questions/61818704</t>
  </si>
  <si>
    <t>{40739585, 21390084, 61355783, 21320456, 48544522, 46051985, 21243156, 28618517, 63837206, 57696925, 32941345, 38351778, 49042340, 52132774, 25650601, 60029226, 36634031, 58055864, 46025529, 59550394, 56309692, 25249212, 58855743, 52545600, 63388097, 58718658, 58682949, 26532165, 46090951, 44338119, 52096970, 18598988, 19895502, 57549263, 60020698, 25134428, 44669921, 46386914, 57651302, 25481066, 62521453, 59133039, 51479023, 63361907, 18948086, 33771255, 42911225, 47767162, 57802238}</t>
  </si>
  <si>
    <t>(('validation', '_assert_all_finite'),)</t>
  </si>
  <si>
    <t>https://stackoverflow.com/questions/57696925</t>
  </si>
  <si>
    <t>https://stackoverflow.com/questions/38351778</t>
  </si>
  <si>
    <t>https://stackoverflow.com/questions/33771255</t>
  </si>
  <si>
    <t>{63662308, 62407463, 65066537, 64576747, 65033869, 65106126, 63851453, 63394510, 62759022, 63970578, 63837206, 63811127, 65137085}</t>
  </si>
  <si>
    <t>(('validation', 'inner_f'), ('validation', 'check_array'))</t>
  </si>
  <si>
    <t>https://stackoverflow.com/questions/65066537</t>
  </si>
  <si>
    <t>https://stackoverflow.com/questions/63394510</t>
  </si>
  <si>
    <t>https://stackoverflow.com/questions/65137085</t>
  </si>
  <si>
    <t>https://stackoverflow.com/questions/63851453</t>
  </si>
  <si>
    <t>(('single_classification', 'predict'),)</t>
  </si>
  <si>
    <t>{43864800, 53351781, 46500357, 44338119, 48048776, 46638641, 50023892, 54904884}</t>
  </si>
  <si>
    <t>(('tree', 'fit'), ('tree', 'fit'), ('validation', 'check_array'))</t>
  </si>
  <si>
    <t>https://stackoverflow.com/questions/46500357</t>
  </si>
  <si>
    <t>https://stackoverflow.com/questions/50023892</t>
  </si>
  <si>
    <t>https://stackoverflow.com/questions/46638641</t>
  </si>
  <si>
    <t>{42622444, 58475716}</t>
  </si>
  <si>
    <t>{61083522, 41714947, 59273860, 35683742, 61562247, 41880459, 31003021, 41216528, 54001299, 50268691, 40203416, 57696925, 61695645, 60627615, 42142366, 55793441, 58931234, 52600611, 46309539, 49042340, 52132774, 54771362, 60029226, 58036400, 51552438, 52728119, 48646202, 52812222, 63388097, 34605249, 61244483, 58682949, 50780487, 54955977, 57549263, 61818704, 55529044, 62637014, 48052570, 63683165, 53606365, 54709600, 44669921, 39100515, 33822948, 35439723, 43159536, 48003185, 62072690, 54309239, 59932666, 44131323, 41881086}</t>
  </si>
  <si>
    <t>(('validation', 'check_X_y'), ('validation', 'check_array'))</t>
  </si>
  <si>
    <t>https://stackoverflow.com/questions/50268691</t>
  </si>
  <si>
    <t>https://stackoverflow.com/questions/35439723</t>
  </si>
  <si>
    <t>{53560187, 55128356}</t>
  </si>
  <si>
    <t>(('gpr', 'predict'),)</t>
  </si>
  <si>
    <t>https://stackoverflow.com/questions/53560187</t>
  </si>
  <si>
    <t>https://stackoverflow.com/questions/55128356</t>
  </si>
  <si>
    <t>{45318784, 41796618, 54450453, 63890583, 54245923, 46309539, 50612523, 46374587, 39830848, 63647178, 43925714, 40508119, 50656471, 63525464, 43904731, 43864800, 54723168, 45325283, 55302500, 43211239, 56123625, 52999018, 52055658, 61484786, 43689716, 50045558, 44131323, 59945342}</t>
  </si>
  <si>
    <t>https://stackoverflow.com/questions/43689716</t>
  </si>
  <si>
    <t>https://stackoverflow.com/questions/46309539</t>
  </si>
  <si>
    <t>{61437856, 60401474, 60236102, 56416710, 63363598, 55202518, 58469719, 63525464, 63730042, 64846142}</t>
  </si>
  <si>
    <t>(('process_executor', '_process_worker'), ('process_executor', '__call__'), ('_parallel_backends', '__call__'), ('parallel', '__call__'), ('parallel', 'listcomp'))</t>
  </si>
  <si>
    <t>https://stackoverflow.com/questions/60236102</t>
  </si>
  <si>
    <t>https://stackoverflow.com/questions/63730042</t>
  </si>
  <si>
    <t>https://stackoverflow.com/questions/60401474</t>
  </si>
  <si>
    <t>Hugging Face</t>
  </si>
  <si>
    <t>{62772819}</t>
  </si>
  <si>
    <t>Final_label</t>
  </si>
  <si>
    <t>hyperparameter tuning</t>
  </si>
  <si>
    <t>Round 1</t>
  </si>
  <si>
    <t>Checking: Each pattern should 
assign to just one label</t>
  </si>
  <si>
    <t>Check we have unique rows</t>
  </si>
  <si>
    <t>Round 2</t>
  </si>
  <si>
    <t>concat table</t>
  </si>
  <si>
    <t>Total</t>
  </si>
  <si>
    <t>Index</t>
  </si>
  <si>
    <t>Round</t>
  </si>
  <si>
    <t>Category</t>
  </si>
  <si>
    <t>9-5-1-64-5-8</t>
  </si>
  <si>
    <t>rand1</t>
  </si>
  <si>
    <t>pat9</t>
  </si>
  <si>
    <t>cat1</t>
  </si>
  <si>
    <t>rand2</t>
  </si>
  <si>
    <t>pat1</t>
  </si>
  <si>
    <t>pat2</t>
  </si>
  <si>
    <t>cat3</t>
  </si>
  <si>
    <t>pat6</t>
  </si>
  <si>
    <t>pat3</t>
  </si>
  <si>
    <t>cat2</t>
  </si>
  <si>
    <t>pat4</t>
  </si>
  <si>
    <t>pat5</t>
  </si>
  <si>
    <t>pat7</t>
  </si>
  <si>
    <t>pat8</t>
  </si>
  <si>
    <t>cat4</t>
  </si>
  <si>
    <t>sum=</t>
  </si>
  <si>
    <t>rand3</t>
  </si>
  <si>
    <t>rand4</t>
  </si>
  <si>
    <t>round 1</t>
  </si>
  <si>
    <t>round 2</t>
  </si>
  <si>
    <t xml:space="preserve">sum = </t>
  </si>
  <si>
    <t>Hyperparameter tuning</t>
  </si>
  <si>
    <t>Concat result</t>
  </si>
  <si>
    <t>Model training / learning</t>
  </si>
  <si>
    <t>Model saving / loading</t>
  </si>
  <si>
    <t>This label illustrates patterns about loading and saving ML/DL models.</t>
  </si>
  <si>
    <t>Syntax / attribute extraction</t>
  </si>
  <si>
    <t>Model training / construction</t>
  </si>
  <si>
    <t>Data saving / pickle</t>
  </si>
  <si>
    <t>-</t>
  </si>
  <si>
    <t xml:space="preserve">convert the type or structure of the data to a new type </t>
  </si>
  <si>
    <t>Rand_5_urls</t>
  </si>
  <si>
    <t>(('..', 'module'),)</t>
  </si>
  <si>
    <t>[('Tensorflow', 2, [53531820, 53531820]), ('Keras', 2, [53531820, 53531820])]</t>
  </si>
  <si>
    <t>[('Tensorflow', 2), ('Keras', 2)]</t>
  </si>
  <si>
    <t>{53531820}</t>
  </si>
  <si>
    <t>['https://stackoverflow.com/questions/53531820']</t>
  </si>
  <si>
    <t>https://stackoverflow.com/questions/53531820</t>
  </si>
  <si>
    <t>(('CNN_dwt2', 'module'), ('CNN_dwt2', 'main'), ('deprecation', 'new_func'), ('training', 'fit_generator'), ('training', '_method_wrapper'), ('training', 'fit'), ('data_adapter', '__init__'), ('data_adapter', '_make_class_weight_map_fn'))</t>
  </si>
  <si>
    <t>[('Tensorflow', 2, [64123445, 64118620]), ('Keras', 2, [64123445, 64118620])]</t>
  </si>
  <si>
    <t>{64118620, 64123445}</t>
  </si>
  <si>
    <t>['https://stackoverflow.com/questions/64118620', 'https://stackoverflow.com/questions/64123445']</t>
  </si>
  <si>
    <t>(('CNN_heatbeats', 'module'),)</t>
  </si>
  <si>
    <t>[('Tensorflow', 2, [62575639, 62300118]), ('Keras', 2, [62575639, 62300118])]</t>
  </si>
  <si>
    <t>{62300118, 62575639}</t>
  </si>
  <si>
    <t>['https://stackoverflow.com/questions/62300118', 'https://stackoverflow.com/questions/62575639']</t>
  </si>
  <si>
    <t>https://stackoverflow.com/questions/62300118</t>
  </si>
  <si>
    <t>https://stackoverflow.com/questions/62575639</t>
  </si>
  <si>
    <t>(('DATA_NN', 'module'), ('functions', 'run_neural_net'), ('saving', 'load_model'), ('saving', '_deserialize_model'), ('saving', 'model_from_config'), ('__init__', 'deserialize'), ('generic_utils', 'deserialize_keras_object'), ('network', 'from_config'), ('network', 'process_layer'), ('__init__', 'deserialize'), ('generic_utils', 'deserialize_keras_object'))</t>
  </si>
  <si>
    <t>[('Tensorflow', 2, [56814449, 56814449]), ('Keras', 2, [56814449, 56814449])]</t>
  </si>
  <si>
    <t>{56814449}</t>
  </si>
  <si>
    <t>['https://stackoverflow.com/questions/56814449']</t>
  </si>
  <si>
    <t>(('DDPG1', 'module'),)</t>
  </si>
  <si>
    <t>[('Tensorflow', 2, [61371959, 61371959]), ('Keras', 2, [61371959, 61371959])]</t>
  </si>
  <si>
    <t>{61371959}</t>
  </si>
  <si>
    <t>['https://stackoverflow.com/questions/61371959']</t>
  </si>
  <si>
    <t>https://stackoverflow.com/questions/61371959</t>
  </si>
  <si>
    <t>(('DataHandling', 'explain'),)</t>
  </si>
  <si>
    <t>[('Tensorflow', 4, [60615290]), ('Keras', 4, [60615290])]</t>
  </si>
  <si>
    <t>[('Tensorflow', 4), ('Keras', 4)]</t>
  </si>
  <si>
    <t>{60615290}</t>
  </si>
  <si>
    <t>['https://stackoverflow.com/questions/60615290']</t>
  </si>
  <si>
    <t>(('Dependencies', 'cythonize'),)</t>
  </si>
  <si>
    <t>[('Tensorflow', 2, [52920222, 44697557]), ('Sklearn', 3, [45983690, 46920490, 47749250])]</t>
  </si>
  <si>
    <t>[('Tensorflow', 2), ('Sklearn', 3)]</t>
  </si>
  <si>
    <t>{47749250, 45983690, 46920490, 44697557, 52920222}</t>
  </si>
  <si>
    <t>['https://stackoverflow.com/questions/47749250', 'https://stackoverflow.com/questions/45983690', 'https://stackoverflow.com/questions/46920490', 'https://stackoverflow.com/questions/44697557', 'https://stackoverflow.com/questions/52920222']</t>
  </si>
  <si>
    <t>https://stackoverflow.com/questions/47749250</t>
  </si>
  <si>
    <t>https://stackoverflow.com/questions/44697557</t>
  </si>
  <si>
    <t>https://stackoverflow.com/questions/52920222</t>
  </si>
  <si>
    <t>(('EEG_RxtimeDNN_regress_classify', 'module'), ('EEG_RxtimeDNN_regress_classify', 'main'))</t>
  </si>
  <si>
    <t>[('Tensorflow', 3, [48764716]), ('Keras', 3, [48764716])]</t>
  </si>
  <si>
    <t>[('Tensorflow', 3), ('Keras', 3)]</t>
  </si>
  <si>
    <t>{48764716}</t>
  </si>
  <si>
    <t>['https://stackoverflow.com/questions/48764716']</t>
  </si>
  <si>
    <t>(('EEG_RxtimeDNN_regress_classify', 'module'), ('EEG_RxtimeDNN_regress_classify', 'main'), ('training', 'fit'))</t>
  </si>
  <si>
    <t>[('Tensorflow', 2, [48764716]), ('Keras', 2, [48764716])]</t>
  </si>
  <si>
    <t>(('Image', 'fromarray'),)</t>
  </si>
  <si>
    <t>[('Tensorflow', 3, [51713954, 55886489]), ('PyTorch', 2, [64272460, 65091965])]</t>
  </si>
  <si>
    <t>[('Tensorflow', 3), ('PyTorch', 2)]</t>
  </si>
  <si>
    <t>{55886489, 51713954, 64272460, 65091965}</t>
  </si>
  <si>
    <t>['https://stackoverflow.com/questions/55886489', 'https://stackoverflow.com/questions/51713954', 'https://stackoverflow.com/questions/64272460', 'https://stackoverflow.com/questions/65091965']</t>
  </si>
  <si>
    <t>https://stackoverflow.com/questions/55886489</t>
  </si>
  <si>
    <t>https://stackoverflow.com/questions/51713954</t>
  </si>
  <si>
    <t>https://stackoverflow.com/questions/64272460</t>
  </si>
  <si>
    <t>https://stackoverflow.com/questions/65091965</t>
  </si>
  <si>
    <t>(('Image', 'frombytes'),)</t>
  </si>
  <si>
    <t>[('Tensorflow', 2, [55886489]), ('PyTorch', 2, [64272460])]</t>
  </si>
  <si>
    <t>[('Tensorflow', 2), ('PyTorch', 2)]</t>
  </si>
  <si>
    <t>{55886489, 64272460}</t>
  </si>
  <si>
    <t>['https://stackoverflow.com/questions/55886489', 'https://stackoverflow.com/questions/64272460']</t>
  </si>
  <si>
    <t>(('Image', 'save'),)</t>
  </si>
  <si>
    <t>[('Tensorflow', 2, [63721114, 51572429]), ('PyTorch', 2, [54794302, 54794302])]</t>
  </si>
  <si>
    <t>{63721114, 51572429, 54794302}</t>
  </si>
  <si>
    <t>['https://stackoverflow.com/questions/63721114', 'https://stackoverflow.com/questions/51572429', 'https://stackoverflow.com/questions/54794302']</t>
  </si>
  <si>
    <t>https://stackoverflow.com/questions/63721114</t>
  </si>
  <si>
    <t>https://stackoverflow.com/questions/51572429</t>
  </si>
  <si>
    <t>https://stackoverflow.com/questions/54794302</t>
  </si>
  <si>
    <t>(('ImageFile', 'load'),)</t>
  </si>
  <si>
    <t>[('Keras', 2, [41883800, 42462431]), ('PyTorch', 2, [62850262, 59866818])]</t>
  </si>
  <si>
    <t>[('Keras', 2), ('PyTorch', 2)]</t>
  </si>
  <si>
    <t>{41883800, 59866818, 62850262, 42462431}</t>
  </si>
  <si>
    <t>['https://stackoverflow.com/questions/41883800', 'https://stackoverflow.com/questions/59866818', 'https://stackoverflow.com/questions/62850262', 'https://stackoverflow.com/questions/42462431']</t>
  </si>
  <si>
    <t>https://stackoverflow.com/questions/41883800</t>
  </si>
  <si>
    <t>https://stackoverflow.com/questions/59866818</t>
  </si>
  <si>
    <t>https://stackoverflow.com/questions/62850262</t>
  </si>
  <si>
    <t>https://stackoverflow.com/questions/42462431</t>
  </si>
  <si>
    <t>(('InterceptorNN', 'module'), ('InterceptorNN', 'train'))</t>
  </si>
  <si>
    <t>[('Tensorflow', 2, [58274416]), ('Keras', 2, [58274416])]</t>
  </si>
  <si>
    <t>{58274416}</t>
  </si>
  <si>
    <t>['https://stackoverflow.com/questions/58274416']</t>
  </si>
  <si>
    <t>https://stackoverflow.com/questions/58274416</t>
  </si>
  <si>
    <t>(('Model', 'module'),)</t>
  </si>
  <si>
    <t>[('Tensorflow', 3, [59526329, 51039749, 55869031]), ('Sklearn', 4, [57921715, 57931454, 57802238, 57802238])]</t>
  </si>
  <si>
    <t>[('Tensorflow', 3), ('Sklearn', 4)]</t>
  </si>
  <si>
    <t>{51039749, 57802238, 55869031, 57921715, 59526329, 57931454}</t>
  </si>
  <si>
    <t>['https://stackoverflow.com/questions/51039749', 'https://stackoverflow.com/questions/55869031', 'https://stackoverflow.com/questions/59526329', 'https://stackoverflow.com/questions/59526329', 'https://stackoverflow.com/questions/59526329']</t>
  </si>
  <si>
    <t>https://stackoverflow.com/questions/51039749</t>
  </si>
  <si>
    <t>https://stackoverflow.com/questions/55869031</t>
  </si>
  <si>
    <t>https://stackoverflow.com/questions/59526329</t>
  </si>
  <si>
    <t>(('Model_StackExchange', 'create_model'), ('base_layer', '__call__'))</t>
  </si>
  <si>
    <t>[('Tensorflow', 2, [57150305]), ('Keras', 2, [57150305])]</t>
  </si>
  <si>
    <t>{57150305}</t>
  </si>
  <si>
    <t>['https://stackoverflow.com/questions/57150305']</t>
  </si>
  <si>
    <t>(('Models', 'module'), ('Models', 'main'), ('Models', 'evaluate'), ('DataHandling', 'explain'), ('DataHandling', 'explain'), ('DataHandling', '_explain_Gradient_SHAP'))</t>
  </si>
  <si>
    <t>[('Tensorflow', 2, [60615290]), ('Keras', 2, [60615290])]</t>
  </si>
  <si>
    <t>(('Program', 'FitModel'),)</t>
  </si>
  <si>
    <t>[('Tensorflow', 2, [58635521, 58636087]), ('Keras', 2, [58635521, 58636087])]</t>
  </si>
  <si>
    <t>{58635521, 58636087}</t>
  </si>
  <si>
    <t>['https://stackoverflow.com/questions/58635521', 'https://stackoverflow.com/questions/58636087']</t>
  </si>
  <si>
    <t>https://stackoverflow.com/questions/58635521</t>
  </si>
  <si>
    <t>(('Stage1', 'module'),)</t>
  </si>
  <si>
    <t>[('Keras', 6, [54384473, 54085474, 54432034, 54385892, 54280998, 54226539]), ('Sklearn', 3, [54384473, 54432034, 54385892])]</t>
  </si>
  <si>
    <t>[('Keras', 6), ('Sklearn', 3)]</t>
  </si>
  <si>
    <t>{54085474, 54432034, 54385892, 54280998, 54226539, 54384473}</t>
  </si>
  <si>
    <t>['https://stackoverflow.com/questions/54085474', 'https://stackoverflow.com/questions/54385892', 'https://stackoverflow.com/questions/54226539', 'https://stackoverflow.com/questions/54226539', 'https://stackoverflow.com/questions/54226539']</t>
  </si>
  <si>
    <t>https://stackoverflow.com/questions/54085474</t>
  </si>
  <si>
    <t>https://stackoverflow.com/questions/54385892</t>
  </si>
  <si>
    <t>https://stackoverflow.com/questions/54226539</t>
  </si>
  <si>
    <t>(('TiffImagePlugin', 'load'), ('TiffImagePlugin', '_load_libtiff'))</t>
  </si>
  <si>
    <t>[('Tensorflow', 2, [59571944, 61384073]), ('Keras', 2, [59571944, 57672642])]</t>
  </si>
  <si>
    <t>{59571944, 61384073, 57672642}</t>
  </si>
  <si>
    <t>['https://stackoverflow.com/questions/59571944', 'https://stackoverflow.com/questions/61384073', 'https://stackoverflow.com/questions/57672642']</t>
  </si>
  <si>
    <t>https://stackoverflow.com/questions/61384073</t>
  </si>
  <si>
    <t>https://stackoverflow.com/questions/57672642</t>
  </si>
  <si>
    <t>(('Transfer Learning', 'module'), ('Transfer Learning', 'main'))</t>
  </si>
  <si>
    <t>[('Tensorflow', 2, [61986056, 61987372]), ('Keras', 2, [61986056, 61987372])]</t>
  </si>
  <si>
    <t>{61986056, 61987372}</t>
  </si>
  <si>
    <t>['https://stackoverflow.com/questions/61986056', 'https://stackoverflow.com/questions/61987372']</t>
  </si>
  <si>
    <t>https://stackoverflow.com/questions/61986056</t>
  </si>
  <si>
    <t>https://stackoverflow.com/questions/61987372</t>
  </si>
  <si>
    <t>[('Tensorflow', 113, [61121937, 61121937, 59109436, 63736368, 61007457, 61308343, 59919582, 60884699, 60399413, 60597787, 58184299, 58184299, 61812227, 59593972, 59757089, 61774445, 60983141, 60983141, 61071085, 59673125, 62013721, 61332608, 59995456, 65155458, 60448067, 60075919, 59501673, 59501673, 58366169, 60168863, 60937557, 61063190, 61172051, 61648779, 60711103, 62295138, 57275893, 61463273, 59847919, 61214015, 61564421, 64770600, 61135117, 60395932, 59042324, 59042324, 61169380, 62308262, 58511167, 61086705, 58401327, 60681148, 61603465, 62428455, 61640660, 60871774, 60719902, 59681453, 59707400, 60582012, 58817026, 64194283, 60146825, 60182306, 64339181, 60694015, 60141916, 60044577, 63649509, 61404032, 59372863, 61584446, 60801454, 61013120, 60005319, 62837497, 62837497, 58829887, 60319768, 60029821, 60277945, 59029836, 59693201]), ('Keras', 16, [59109436, 61332608, 65155458, 63697062, 60937557, 57275893, 59847919, 60694015])]</t>
  </si>
  <si>
    <t>[('Tensorflow', 113), ('Keras', 16)]</t>
  </si>
  <si>
    <t>{58817026, 61812227, 61564421, 59707400, 59042324, 61063190, 60319768, 60597787, 59757089, 59673125, 64770600, 58401327, 63736368, 59109436, 61584446, 58829887, 60871774, 61007457, 62295138, 59501673, 58184299, 61774445, 60582012, 61332608, 61013120, 61603465, 60146825, 59693201, 60168863, 63697062, 59681453, 60277945, 60711103, 58366169, 60884699, 59919582, 61169380, 63649509, 61463273, 64194283, 61071085, 64339181, 59847919, 59593972, 62837497, 61135117, 62013721, 60719902, 60044577, 60182306, 62428455, 60399413, 61214015, 59995456, 58511167, 59372863, 60448067, 59029836, 61172051, 60937557, 60141916, 60983141, 60029821, 61404032, 65155458, 61648779, 60075919, 61121937, 60395932, 62308262, 60801454, 61308343, 60681148, 60005319, 61640660, 61086705, 57275893, 60694015}</t>
  </si>
  <si>
    <t>['https://stackoverflow.com/questions/58401327', 'https://stackoverflow.com/questions/59919582', 'https://stackoverflow.com/questions/60141916', 'https://stackoverflow.com/questions/59372863', 'https://stackoverflow.com/questions/59029836']</t>
  </si>
  <si>
    <t>https://stackoverflow.com/questions/59919582</t>
  </si>
  <si>
    <t>(('__init__', '__getattr__'), ('__init__', '_load'), ('__init__', 'import_module'), ('__init__', 'module'), ('__init__', 'module'))</t>
  </si>
  <si>
    <t>[('Tensorflow', 26, [61812227, 65155458, 60937557, 61063190, 61648779, 57275893, 61169380, 61603465, 62428455, 61640660, 60582012, 58817026, 64339181, 60694015, 60141916, 60044577, 60005319, 59029836]), ('Keras', 9, [65155458, 63697062, 60937557, 57275893, 60694015])]</t>
  </si>
  <si>
    <t>[('Tensorflow', 26), ('Keras', 9)]</t>
  </si>
  <si>
    <t>{65155458, 61812227, 58817026, 61603465, 61648779, 61063190, 60044577, 63697062, 62428455, 60005319, 59029836, 61640660, 60937557, 60141916, 61169380, 64339181, 57275893, 60582012, 60694015}</t>
  </si>
  <si>
    <t>['https://stackoverflow.com/questions/58817026', 'https://stackoverflow.com/questions/62428455', 'https://stackoverflow.com/questions/61169380', 'https://stackoverflow.com/questions/60141916', 'https://stackoverflow.com/questions/60141916']</t>
  </si>
  <si>
    <t>(('__init__', '__getattr__'), ('__init__', '_load'), ('__init__', 'import_module'), ('__init__', 'module'), ('__init__', 'module'), ('__init__', 'module'), ('__init__', 'module'))</t>
  </si>
  <si>
    <t>[('Tensorflow', 6, [65155458, 57275893, 58817026, 60141916]), ('Keras', 4, [65155458, 57275893])]</t>
  </si>
  <si>
    <t>[('Tensorflow', 6), ('Keras', 4)]</t>
  </si>
  <si>
    <t>{65155458, 58817026, 60141916, 57275893}</t>
  </si>
  <si>
    <t>['https://stackoverflow.com/questions/65155458', 'https://stackoverflow.com/questions/58817026', 'https://stackoverflow.com/questions/60141916', 'https://stackoverflow.com/questions/57275893']</t>
  </si>
  <si>
    <t>https://stackoverflow.com/questions/57275893</t>
  </si>
  <si>
    <t>(('__init__', '__getattr__'), ('__init__', '_load'), ('__init__', 'import_module'), ('__init__', 'module'), ('__init__', 'module'), ('gen_audio_ops', 'module'), ('__init__', '__getattr__'), ('__init__', '_load'), ('__init__', 'import_module'), ('__init__', 'module'), ('pywrap_tensorflow', 'module'))</t>
  </si>
  <si>
    <t>[('Tensorflow', 16, [60937557, 61063190, 61648779, 61603465, 62428455, 61640660, 60694015, 60044577, 60005319, 59029836]), ('Keras', 4, [60937557, 60694015])]</t>
  </si>
  <si>
    <t>[('Tensorflow', 16), ('Keras', 4)]</t>
  </si>
  <si>
    <t>{60044577, 62428455, 60005319, 61603465, 61648779, 59029836, 61640660, 60937557, 61063190, 60694015}</t>
  </si>
  <si>
    <t>['https://stackoverflow.com/questions/62428455', 'https://stackoverflow.com/questions/61648779', 'https://stackoverflow.com/questions/60937557', 'https://stackoverflow.com/questions/60937557', 'https://stackoverflow.com/questions/60937557']</t>
  </si>
  <si>
    <t>[('Tensorflow', 12, [61063190, 61648779, 62428455, 60694015, 60044577, 59029836]), ('Keras', 3, [60694015])]</t>
  </si>
  <si>
    <t>[('Tensorflow', 12), ('Keras', 3)]</t>
  </si>
  <si>
    <t>['https://stackoverflow.com/questions/60044577', 'https://stackoverflow.com/questions/61648779', 'https://stackoverflow.com/questions/61063190', 'https://stackoverflow.com/questions/61063190', 'https://stackoverflow.com/questions/61063190']</t>
  </si>
  <si>
    <t>(('__init__', '__getattr__'), ('__init__', '_load'), ('__init__', 'import_module'), ('__init__', 'module'), ('__init__', 'module'), ('gen_audio_ops', 'module'), ('__init__', '__getattr__'), ('__init__', '_load'), ('__init__', 'import_module'), ('__init__', 'module'), ('pywrap_tensorflow', 'module'), ('pywrap_tensorflow', 'module'), ('pywrap_tensorflow_internal', 'module'), ('pywrap_tensorflow_internal', 'swig_import_helper'), ('imp', 'load_module'), ('imp', 'load_dynamic'), ('interactiveshell', 'showtraceback'), ('pywrap_tensorflow', 'module'), ('pywrap_tensorflow_internal', 'module'), ('pywrap_tensorflow_internal', 'swig_import_helper'), ('imp', 'load_module'), ('imp', 'load_dynamic'), ('pywrap_tensorflow', 'module'), ('pywrap_tensorflow_internal', 'module'), ('pywrap_tensorflow_internal', 'swig_import_helper'), ('imp', 'load_module'), ('imp', 'load_dynamic'), ('interactiveshell', 'showtraceback'))</t>
  </si>
  <si>
    <t>[('Tensorflow', 2, [60694015]), ('Keras', 2, [60694015])]</t>
  </si>
  <si>
    <t>{60694015}</t>
  </si>
  <si>
    <t>['https://stackoverflow.com/questions/60694015']</t>
  </si>
  <si>
    <t>(('__init__', '__getattr__'), ('__init__', '_load'), ('__init__', 'import_module'), ('__init__', 'module'), ('pywrap_tensorflow', 'module'))</t>
  </si>
  <si>
    <t>[('Tensorflow', 65, [61121937, 61121937, 63736368, 61007457, 61308343, 59919582, 60884699, 60399413, 60597787, 59593972, 59757089, 61774445, 60983141, 60983141, 61071085, 59673125, 62013721, 61332608, 59995456, 59501673, 59501673, 60937557, 61063190, 61172051, 61648779, 60711103, 62295138, 61463273, 59847919, 61214015, 60395932, 59042324, 59042324, 61169380, 62308262, 61086705, 60681148, 61603465, 62428455, 61640660, 60871774, 59681453, 64194283, 60182306, 60694015, 60044577, 59372863, 61584446, 61013120, 60005319, 58829887, 60319768, 60029821, 60277945, 59029836, 59693201]), ('Keras', 6, [61332608, 60937557, 59847919, 60694015])]</t>
  </si>
  <si>
    <t>[('Tensorflow', 65), ('Keras', 6)]</t>
  </si>
  <si>
    <t>{61332608, 61013120, 61603465, 61648779, 61121937, 59693201, 59042324, 61063190, 60319768, 62013721, 60597787, 60395932, 59757089, 60182306, 60044577, 59673125, 62308262, 62428455, 59681453, 63736368, 60399413, 61308343, 60277945, 60681148, 61584446, 60711103, 59995456, 61214015, 59372863, 58829887, 60005319, 59029836, 61172051, 61640660, 60937557, 60884699, 59919582, 60871774, 61007457, 62295138, 61169380, 60983141, 59501673, 61463273, 64194283, 61774445, 61071085, 59847919, 61086705, 59593972, 60029821, 60694015}</t>
  </si>
  <si>
    <t>['https://stackoverflow.com/questions/61063190', 'https://stackoverflow.com/questions/60681148', 'https://stackoverflow.com/questions/61169380', 'https://stackoverflow.com/questions/59919582', 'https://stackoverflow.com/questions/61007457']</t>
  </si>
  <si>
    <t>https://stackoverflow.com/questions/60681148</t>
  </si>
  <si>
    <t>(('__init__', '__getattr__'), ('__init__', '_load'), ('__init__', 'import_module'), ('__init__', 'module'), ('pywrap_tensorflow', 'module'), ('pywrap_tensorflow', 'module'), ('pywrap_tensorflow_internal', 'module'), ('pywrap_tensorflow_internal', 'swig_import_helper'), ('imp', 'load_module'), ('imp', 'load_dynamic'))</t>
  </si>
  <si>
    <t>[('Tensorflow', 55, [63736368, 61007457, 61308343, 59919582, 60884699, 60399413, 60597787, 59593972, 59757089, 61774445, 60983141, 60983141, 61071085, 59673125, 62013721, 61332608, 59995456, 59501673, 59501673, 61063190, 61172051, 61648779, 60711103, 62295138, 61463273, 59847919, 61214015, 60395932, 59042324, 59042324, 62308262, 61086705, 62428455, 60871774, 59681453, 64194283, 60182306, 60694015, 60044577, 59372863, 61584446, 61013120, 58829887, 60319768, 60029821, 60277945, 59029836, 59693201]), ('Keras', 5, [61332608, 59847919, 60694015])]</t>
  </si>
  <si>
    <t>[('Tensorflow', 55), ('Keras', 5)]</t>
  </si>
  <si>
    <t>{61332608, 61013120, 61648779, 59693201, 59042324, 61063190, 60319768, 62013721, 60597787, 60395932, 59757089, 60182306, 60044577, 59673125, 62308262, 62428455, 59681453, 63736368, 60399413, 61308343, 60277945, 61584446, 60711103, 59995456, 61214015, 59372863, 58829887, 59029836, 61172051, 60884699, 59919582, 60871774, 61007457, 62295138, 60983141, 59501673, 61463273, 64194283, 61774445, 61071085, 59847919, 61086705, 59593972, 60029821, 60694015}</t>
  </si>
  <si>
    <t>['https://stackoverflow.com/questions/60319768', 'https://stackoverflow.com/questions/60277945', 'https://stackoverflow.com/questions/60983141', 'https://stackoverflow.com/questions/60871774', 'https://stackoverflow.com/questions/61007457']</t>
  </si>
  <si>
    <t>(('__init__', '_dep_map'),)</t>
  </si>
  <si>
    <t>[('Tensorflow', 6, [63563120, 63563120, 52582563, 35072754, 35072754, 35072754, 35072754]), ('Sklearn', 2, [53839948, 53839948])]</t>
  </si>
  <si>
    <t>[('Tensorflow', 6), ('Sklearn', 2)]</t>
  </si>
  <si>
    <t>{63563120, 35072754, 52582563, 53839948}</t>
  </si>
  <si>
    <t>['https://stackoverflow.com/questions/63563120', 'https://stackoverflow.com/questions/35072754', 'https://stackoverflow.com/questions/52582563', 'https://stackoverflow.com/questions/53839948']</t>
  </si>
  <si>
    <t>https://stackoverflow.com/questions/63563120</t>
  </si>
  <si>
    <t>https://stackoverflow.com/questions/52582563</t>
  </si>
  <si>
    <t>(('__init__', '_lazy_init'),)</t>
  </si>
  <si>
    <t>[('Tensorflow', 3, [63155282, 56327475, 61022787]), ('PyTorch', 13, [63155282, 60768583, 56327475, 56135590, 62689937, 62689937, 61022787, 45861767, 47312396, 63645357, 63913372, 59497766, 63435050])]</t>
  </si>
  <si>
    <t>[('Tensorflow', 3), ('PyTorch', 13)]</t>
  </si>
  <si>
    <t>{61022787, 56135590, 60768583, 45861767, 59497766, 63435050, 47312396, 63645357, 62689937, 63155282, 56327475, 63913372}</t>
  </si>
  <si>
    <t>['https://stackoverflow.com/questions/56135590', 'https://stackoverflow.com/questions/63435050', 'https://stackoverflow.com/questions/63155282', 'https://stackoverflow.com/questions/62689937', 'https://stackoverflow.com/questions/62689937']</t>
  </si>
  <si>
    <t>https://stackoverflow.com/questions/56135590</t>
  </si>
  <si>
    <t>https://stackoverflow.com/questions/63435050</t>
  </si>
  <si>
    <t>https://stackoverflow.com/questions/63155282</t>
  </si>
  <si>
    <t>https://stackoverflow.com/questions/62689937</t>
  </si>
  <si>
    <t>(('__init__', '_parsed_pkg_info'),)</t>
  </si>
  <si>
    <t>[('Tensorflow', 2, [63563120, 63563120]), ('Sklearn', 2, [53839948, 53839948])]</t>
  </si>
  <si>
    <t>[('Tensorflow', 2), ('Sklearn', 2)]</t>
  </si>
  <si>
    <t>{63563120, 53839948}</t>
  </si>
  <si>
    <t>['https://stackoverflow.com/questions/63563120', 'https://stackoverflow.com/questions/53839948']</t>
  </si>
  <si>
    <t>(('__init__', 'console_to_str'),)</t>
  </si>
  <si>
    <t>[('Tensorflow', 4, [47328528, 49807789]), ('Keras', 2, [47328528])]</t>
  </si>
  <si>
    <t>[('Tensorflow', 4), ('Keras', 2)]</t>
  </si>
  <si>
    <t>{47328528, 49807789}</t>
  </si>
  <si>
    <t>['https://stackoverflow.com/questions/47328528', 'https://stackoverflow.com/questions/49807789']</t>
  </si>
  <si>
    <t>https://stackoverflow.com/questions/47328528</t>
  </si>
  <si>
    <t>https://stackoverflow.com/questions/49807789</t>
  </si>
  <si>
    <t>(('__init__', 'current_device'), ('__init__', '_lazy_init'))</t>
  </si>
  <si>
    <t>[('Tensorflow', 2, [63155282, 56327475]), ('PyTorch', 3, [63155282, 60768583, 56327475])]</t>
  </si>
  <si>
    <t>[('Tensorflow', 2), ('PyTorch', 3)]</t>
  </si>
  <si>
    <t>{63155282, 56327475, 60768583}</t>
  </si>
  <si>
    <t>['https://stackoverflow.com/questions/63155282', 'https://stackoverflow.com/questions/56327475', 'https://stackoverflow.com/questions/60768583']</t>
  </si>
  <si>
    <t>https://stackoverflow.com/questions/56327475</t>
  </si>
  <si>
    <t>https://stackoverflow.com/questions/60768583</t>
  </si>
  <si>
    <t>[('Tensorflow', 47, [55258859, 58905540, 54805110, 56687174, 56090377, 56814449, 56814449, 56814449, 56814449, 58878421, 58894472, 63721741, 51794914, 52908944, 50551096, 53165823, 57370046, 56104823, 55305803, 47047057, 56662977, 56280640, 53757839, 45352589, 63967510, 55252860, 59468849, 56190405, 53064834, 58346627, 54895139]), ('Keras', 74, [55258859, 58905540, 54805110, 56687174, 56090377, 56814449, 56814449, 56814449, 56814449, 58878421, 58894472, 63721741, 51447010, 51794914, 52908944, 50551096, 63949824, 60613607, 53165823, 57370046, 55305803, 47047057, 62810922, 56662977, 56280640, 59533584, 53757839, 45352589, 63967510, 55252860, 52922816, 58667499, 59468849, 53098566, 56190405, 53064834, 50637823, 58346627, 54895139, 49814565, 60489831, 61192138, 60373453, 59504713, 55779286, 43167925])]</t>
  </si>
  <si>
    <t>[('Tensorflow', 47), ('Keras', 74)]</t>
  </si>
  <si>
    <t>{63949824, 53064834, 58346627, 58894472, 56090377, 63721741, 45352589, 53757839, 52908944, 47047057, 59533584, 63967510, 54895139, 49814565, 62810922, 59468849, 43167925, 50551096, 57370046, 56280640, 56662977, 52922816, 58905540, 56190405, 56687174, 53098566, 59504713, 61192138, 55305803, 60373453, 58878421, 55779286, 50637823, 51794914, 51447010, 60613607, 60489831, 55258859, 58667499, 56814449, 54805110, 56104823, 55252860, 53165823}</t>
  </si>
  <si>
    <t>['https://stackoverflow.com/questions/45352589', 'https://stackoverflow.com/questions/56662977', 'https://stackoverflow.com/questions/51794914', 'https://stackoverflow.com/questions/55779286', 'https://stackoverflow.com/questions/50637823']</t>
  </si>
  <si>
    <t>https://stackoverflow.com/questions/45352589</t>
  </si>
  <si>
    <t>https://stackoverflow.com/questions/55779286</t>
  </si>
  <si>
    <t>https://stackoverflow.com/questions/50637823</t>
  </si>
  <si>
    <t>(('__init__', 'deserialize'), ('generic_utils', 'deserialize_keras_object'), ('core', 'from_config'))</t>
  </si>
  <si>
    <t>[('Tensorflow', 3, [56090377, 57370046, 55305803]), ('Keras', 3, [56090377, 57370046, 55305803])]</t>
  </si>
  <si>
    <t>{56090377, 55305803, 57370046}</t>
  </si>
  <si>
    <t>['https://stackoverflow.com/questions/56090377', 'https://stackoverflow.com/questions/55305803', 'https://stackoverflow.com/questions/57370046']</t>
  </si>
  <si>
    <t>(('__init__', 'deserialize'), ('generic_utils', 'deserialize_keras_object'), ('models', 'from_config'))</t>
  </si>
  <si>
    <t>[('Tensorflow', 4, [52908944, 50551096, 53165823, 47047057]), ('Keras', 6, [51447010, 52908944, 50551096, 53165823, 47047057, 55779286])]</t>
  </si>
  <si>
    <t>[('Tensorflow', 4), ('Keras', 6)]</t>
  </si>
  <si>
    <t>{51447010, 52908944, 47047057, 55779286, 50551096, 53165823}</t>
  </si>
  <si>
    <t>['https://stackoverflow.com/questions/51447010', 'https://stackoverflow.com/questions/47047057', 'https://stackoverflow.com/questions/50551096', 'https://stackoverflow.com/questions/50551096', 'https://stackoverflow.com/questions/50551096']</t>
  </si>
  <si>
    <t>https://stackoverflow.com/questions/51447010</t>
  </si>
  <si>
    <t>https://stackoverflow.com/questions/50551096</t>
  </si>
  <si>
    <t>(('__init__', 'deserialize'), ('generic_utils', 'deserialize_keras_object'), ('network', 'from_config'))</t>
  </si>
  <si>
    <t>[('Tensorflow', 15, [55258859, 54805110, 56687174, 56814449, 56814449, 56814449, 56814449, 58878421, 63721741, 51794914, 57370046, 56104823, 56662977, 53757839, 55252860]), ('Keras', 22, [55258859, 54805110, 56687174, 56814449, 56814449, 56814449, 56814449, 58878421, 63721741, 51794914, 60613607, 57370046, 62810922, 56662977, 59533584, 53757839, 55252860, 52922816, 58667499, 53064834, 58346627, 60489831])]</t>
  </si>
  <si>
    <t>[('Tensorflow', 15), ('Keras', 22)]</t>
  </si>
  <si>
    <t>{53064834, 58346627, 63721741, 53757839, 59533584, 62810922, 57370046, 52922816, 56662977, 56687174, 58878421, 51794914, 60613607, 60489831, 55258859, 58667499, 56814449, 54805110, 56104823, 55252860}</t>
  </si>
  <si>
    <t>['https://stackoverflow.com/questions/63721741', 'https://stackoverflow.com/questions/56687174', 'https://stackoverflow.com/questions/58667499', 'https://stackoverflow.com/questions/55258859', 'https://stackoverflow.com/questions/55258859']</t>
  </si>
  <si>
    <t>(('__init__', 'deserialize'), ('generic_utils', 'deserialize_keras_object'), ('network', 'from_config'), ('network', 'process_layer'), ('__init__', 'deserialize'), ('generic_utils', 'deserialize_keras_object'))</t>
  </si>
  <si>
    <t>[('Tensorflow', 12, [55258859, 54805110, 56814449, 56814449, 56814449, 56814449, 58878421, 63721741, 51794914, 57370046, 56104823, 56662977]), ('Keras', 15, [55258859, 54805110, 56814449, 56814449, 56814449, 56814449, 58878421, 63721741, 51794914, 57370046, 62810922, 56662977, 59533584, 52922816, 53064834])]</t>
  </si>
  <si>
    <t>[('Tensorflow', 12), ('Keras', 15)]</t>
  </si>
  <si>
    <t>{52922816, 56662977, 51794914, 53064834, 62810922, 55258859, 63721741, 59533584, 56814449, 58878421, 54805110, 56104823, 57370046}</t>
  </si>
  <si>
    <t>['https://stackoverflow.com/questions/56662977', 'https://stackoverflow.com/questions/55258859', 'https://stackoverflow.com/questions/54805110', 'https://stackoverflow.com/questions/58878421', 'https://stackoverflow.com/questions/58878421']</t>
  </si>
  <si>
    <t>(('__init__', 'deserialize'), ('generic_utils', 'deserialize_keras_object'), ('network', 'from_config'), ('network', 'process_layer'), ('__init__', 'deserialize'), ('generic_utils', 'deserialize_keras_object'), ('base_layer', 'from_config'))</t>
  </si>
  <si>
    <t>[('Tensorflow', 6, [54805110, 56814449, 56814449, 58878421, 63721741, 56662977]), ('Keras', 9, [54805110, 56814449, 56814449, 58878421, 63721741, 62810922, 56662977, 59533584, 52922816])]</t>
  </si>
  <si>
    <t>[('Tensorflow', 6), ('Keras', 9)]</t>
  </si>
  <si>
    <t>{52922816, 56662977, 62810922, 63721741, 59533584, 56814449, 58878421, 54805110}</t>
  </si>
  <si>
    <t>['https://stackoverflow.com/questions/56662977', 'https://stackoverflow.com/questions/63721741', 'https://stackoverflow.com/questions/58878421', 'https://stackoverflow.com/questions/56814449', 'https://stackoverflow.com/questions/56814449']</t>
  </si>
  <si>
    <t>(('__init__', 'deserialize'), ('generic_utils', 'deserialize_keras_object'), ('network', 'from_config'), ('network', 'process_layer'), ('__init__', 'deserialize'), ('generic_utils', 'deserialize_keras_object'), ('base_layer', 'from_config'), ('interfaces', 'wrapper'))</t>
  </si>
  <si>
    <t>[('Tensorflow', 4, [58878421, 63721741, 56662977, 53064834]), ('Keras', 5, [58878421, 63721741, 56662977, 59533584, 53064834])]</t>
  </si>
  <si>
    <t>[('Tensorflow', 4), ('Keras', 5)]</t>
  </si>
  <si>
    <t>{56662977, 53064834, 63721741, 59533584, 58878421}</t>
  </si>
  <si>
    <t>['https://stackoverflow.com/questions/56662977', 'https://stackoverflow.com/questions/53064834', 'https://stackoverflow.com/questions/63721741', 'https://stackoverflow.com/questions/59533584', 'https://stackoverflow.com/questions/58878421']</t>
  </si>
  <si>
    <t>(('__init__', 'deserialize'), ('generic_utils', 'deserialize_keras_object'), ('sequential', 'from_config'))</t>
  </si>
  <si>
    <t>[('Tensorflow', 8, [58905540, 56090377, 58878421, 58894472, 55305803, 59468849, 54895139]), ('Keras', 11, [58905540, 56090377, 58878421, 58894472, 63949824, 55305803, 59468849, 54895139, 61192138, 59504713])]</t>
  </si>
  <si>
    <t>[('Tensorflow', 8), ('Keras', 11)]</t>
  </si>
  <si>
    <t>{63949824, 54895139, 58905540, 58894472, 56090377, 61192138, 55305803, 59504713, 59468849, 58878421}</t>
  </si>
  <si>
    <t>['https://stackoverflow.com/questions/54895139', 'https://stackoverflow.com/questions/56090377', 'https://stackoverflow.com/questions/59504713', 'https://stackoverflow.com/questions/59504713', 'https://stackoverflow.com/questions/59504713']</t>
  </si>
  <si>
    <t>https://stackoverflow.com/questions/54895139</t>
  </si>
  <si>
    <t>(('__init__', 'deserialize'), ('generic_utils', 'deserialize_keras_object'), ('sequential', 'from_config'), ('__init__', 'deserialize'), ('generic_utils', 'deserialize_keras_object'))</t>
  </si>
  <si>
    <t>[('Tensorflow', 5, [56090377, 58878421, 55305803, 54895139]), ('Keras', 7, [56090377, 58878421, 63949824, 55305803, 54895139, 59504713])]</t>
  </si>
  <si>
    <t>[('Tensorflow', 5), ('Keras', 7)]</t>
  </si>
  <si>
    <t>{63949824, 54895139, 56090377, 59504713, 55305803, 58878421}</t>
  </si>
  <si>
    <t>['https://stackoverflow.com/questions/63949824', 'https://stackoverflow.com/questions/56090377', 'https://stackoverflow.com/questions/55305803', 'https://stackoverflow.com/questions/55305803', 'https://stackoverflow.com/questions/55305803']</t>
  </si>
  <si>
    <t>https://stackoverflow.com/questions/63949824</t>
  </si>
  <si>
    <t>(('__init__', 'deserialize'), ('generic_utils', 'deserialize_keras_object'), ('sequential', 'from_config'), ('sequential', 'add'))</t>
  </si>
  <si>
    <t>[('Tensorflow', 3, [58905540, 58894472, 59468849]), ('Keras', 4, [58905540, 58894472, 59468849, 61192138])]</t>
  </si>
  <si>
    <t>[('Tensorflow', 3), ('Keras', 4)]</t>
  </si>
  <si>
    <t>{58894472, 59468849, 61192138, 58905540}</t>
  </si>
  <si>
    <t>['https://stackoverflow.com/questions/58894472', 'https://stackoverflow.com/questions/59468849', 'https://stackoverflow.com/questions/61192138', 'https://stackoverflow.com/questions/58905540']</t>
  </si>
  <si>
    <t>(('__init__', 'deserialize'), ('generic_utils', 'deserialize_keras_object'), ('sequential', 'from_config'), ('sequential', 'add'), ('input_layer', 'Input'), ('interfaces', 'wrapper'), ('input_layer', '__init__'))</t>
  </si>
  <si>
    <t>[('Tensorflow', 2, [58905540, 59468849]), ('Keras', 2, [58905540, 59468849])]</t>
  </si>
  <si>
    <t>{59468849, 58905540}</t>
  </si>
  <si>
    <t>['https://stackoverflow.com/questions/59468849', 'https://stackoverflow.com/questions/58905540']</t>
  </si>
  <si>
    <t>(('__init__', 'from'), ('__init__', 'from'))</t>
  </si>
  <si>
    <t>[('Tensorflow', 7, [54277150, 52080424, 42224655, 49892136, 50562311]), ('Keras', 4, [54277150, 49892136])]</t>
  </si>
  <si>
    <t>[('Tensorflow', 7), ('Keras', 4)]</t>
  </si>
  <si>
    <t>{50562311, 52080424, 49892136, 42224655, 54277150}</t>
  </si>
  <si>
    <t>['https://stackoverflow.com/questions/50562311', 'https://stackoverflow.com/questions/52080424', 'https://stackoverflow.com/questions/49892136', 'https://stackoverflow.com/questions/42224655', 'https://stackoverflow.com/questions/54277150']</t>
  </si>
  <si>
    <t>(('__init__', 'generate_np'),)</t>
  </si>
  <si>
    <t>[('Tensorflow', 2, [56876874, 55900270]), ('Keras', 2, [56876874, 55900270])]</t>
  </si>
  <si>
    <t>{56876874, 55900270}</t>
  </si>
  <si>
    <t>['https://stackoverflow.com/questions/56876874', 'https://stackoverflow.com/questions/55900270']</t>
  </si>
  <si>
    <t>https://stackoverflow.com/questions/56876874</t>
  </si>
  <si>
    <t>[('Tensorflow', 169, [45873424, 44736360, 61121937, 61121937, 63736368, 61007457, 61308343, 45008373, 51912155, 59919582, 49975629, 60884699, 51223320, 60399413, 60597787, 45935386, 49808042, 45090440, 58184299, 58184299, 46621847, 61812227, 59593972, 59757089, 44686256, 61774445, 60983141, 60983141, 61071085, 59673125, 62013721, 45920640, 45920640, 61332608, 49468010, 42753762, 59995456, 65155458, 44685975, 44024712, 60448067, 52124792, 44212207, 60075919, 51012098, 50648558, 59501673, 59501673, 58366169, 60937557, 51877242, 51877242, 51877242, 51877242, 46869446, 50362185, 49784472, 51528295, 61063190, 61172051, 52356431, 53479930, 61648779, 60711103, 62295138, 49093362, 57275893, 44058327, 49275195, 45864593, 61463273, 59847919, 61214015, 61564421, 60395932, 55172923, 50542476, 59042324, 59042324, 43901332, 61169380, 62308262, 58511167, 49542577, 43819224, 61086705, 44184443, 46146535, 43721690, 50430086, 43681969, 58401327, 60681148, 61603465, 62428455, 49081299, 61640660, 61569587, 52189567, 60871774, 59681453, 59707400, 52204265, 49816616, 60582012, 58817026, 56951853, 64194283, 60146825, 58582373, 44287059, 48135310, 60182306, 64339181, 60694015, 60141916, 50251435, 50251435, 43942185, 60044577, 45693922, 52059663, 59372863, 61584446, 48386929, 44365418, 49781077, 49781077, 61013120, 51456594, 60005319, 45726421, 58829887, 60319768, 48246631, 60029821, 60277945, 59029836, 50257840, 59693201, 49591397]), ('Keras', 16, [61332608, 65155458, 63697062, 60937557, 46869446, 57275893, 59847919, 60694015])]</t>
  </si>
  <si>
    <t>[('Tensorflow', 169), ('Keras', 16)]</t>
  </si>
  <si>
    <t>{51012098, 61812227, 58817026, 61564421, 59707400, 52059663, 59042324, 61063190, 60319768, 60597787, 59757089, 59673125, 49816616, 56951853, 58401327, 63736368, 61569587, 61584446, 58829887, 51456594, 44287059, 60871774, 61007457, 62295138, 49591397, 51528295, 59501673, 49468010, 58184299, 44365418, 61774445, 52124792, 60582012, 61332608, 61013120, 50430086, 45090440, 61603465, 60146825, 48135310, 45864593, 59693201, 46621847, 44685975, 49784472, 63697062, 49808042, 50251435, 59681453, 43681969, 60277945, 60711103, 45726421, 44058327, 43819224, 58366169, 60884699, 59919582, 42753762, 61169380, 61463273, 52204265, 64194283, 61071085, 64339181, 59847919, 49093362, 59593972, 45873424, 51223320, 62013721, 45935386, 60044577, 60182306, 62428455, 43942185, 60399413, 49275195, 55172923, 61214015, 59995456, 58511167, 59372863, 60448067, 50362185, 59029836, 49975629, 52356431, 61172051, 60937557, 49781077, 60141916, 60983141, 58582373, 48246631, 44736360, 48386929, 51877242, 44184443, 60029821, 52189567, 45920640, 65155458, 44024712, 61648779, 50542476, 60075919, 61121937, 43901332, 60395932, 62308262, 44686256, 49542577, 50257840, 61308343, 60681148, 46869446, 60005319, 49081299, 61640660, 43721690, 51912155, 45693922, 46146535, 50648558, 44212207, 61086705, 45008373, 57275893, 53479930, 60694015}</t>
  </si>
  <si>
    <t>['https://stackoverflow.com/questions/51456594', 'https://stackoverflow.com/questions/61169380', 'https://stackoverflow.com/questions/52189567', 'https://stackoverflow.com/questions/60983141', 'https://stackoverflow.com/questions/44736360']</t>
  </si>
  <si>
    <t>https://stackoverflow.com/questions/51456594</t>
  </si>
  <si>
    <t>https://stackoverflow.com/questions/52189567</t>
  </si>
  <si>
    <t>https://stackoverflow.com/questions/44736360</t>
  </si>
  <si>
    <t>[('Tensorflow', 84, [45873424, 44736360, 45008373, 51912155, 49975629, 51223320, 45935386, 49808042, 45090440, 46621847, 61812227, 44686256, 45920640, 45920640, 49468010, 65155458, 44685975, 44024712, 52124792, 44212207, 51012098, 50648558, 60937557, 51877242, 51877242, 46869446, 50362185, 49784472, 51528295, 61063190, 52356431, 53479930, 61648779, 49093362, 57275893, 44058327, 49275195, 45864593, 50542476, 43901332, 61169380, 49542577, 43819224, 44184443, 46146535, 43721690, 50430086, 43681969, 61603465, 62428455, 49081299, 61640660, 61569587, 52189567, 52204265, 49816616, 60582012, 58817026, 56951853, 58582373, 44287059, 64339181, 60694015, 60141916, 50251435, 50251435, 43942185, 60044577, 45693922, 52059663, 44365418, 49781077, 49781077, 51456594, 60005319, 45726421, 48246631, 59029836, 50257840, 49591397]), ('Keras', 10, [65155458, 63697062, 60937557, 46869446, 57275893, 60694015])]</t>
  </si>
  <si>
    <t>[('Tensorflow', 84), ('Keras', 10)]</t>
  </si>
  <si>
    <t>{51012098, 61812227, 58817026, 52059663, 61063190, 49816616, 56951853, 61569587, 51456594, 44287059, 49591397, 51528295, 49468010, 44365418, 52124792, 60582012, 50430086, 45090440, 61603465, 45864593, 44685975, 46621847, 49784472, 63697062, 49808042, 50251435, 43681969, 45726421, 44058327, 43819224, 61169380, 52204265, 64339181, 49093362, 45873424, 51223320, 45935386, 60044577, 62428455, 43942185, 49275195, 50362185, 59029836, 49975629, 52356431, 60937557, 49781077, 60141916, 58582373, 48246631, 44736360, 51877242, 44184443, 52189567, 45920640, 65155458, 44024712, 61648779, 50542476, 43901332, 44686256, 49542577, 50257840, 46869446, 60005319, 49081299, 61640660, 43721690, 51912155, 45693922, 46146535, 50648558, 44212207, 45008373, 57275893, 53479930, 60694015}</t>
  </si>
  <si>
    <t>['https://stackoverflow.com/questions/51528295', 'https://stackoverflow.com/questions/51223320', 'https://stackoverflow.com/questions/43901332', 'https://stackoverflow.com/questions/45920640', 'https://stackoverflow.com/questions/44024712']</t>
  </si>
  <si>
    <t>https://stackoverflow.com/questions/51223320</t>
  </si>
  <si>
    <t>https://stackoverflow.com/questions/44024712</t>
  </si>
  <si>
    <t>(('__init__', 'import_module'), ('_bootstrap', '_gcd_import'), ('_bootstrap', '_find_and_load'), ('_bootstrap', '_find_and_load_unlocked'))</t>
  </si>
  <si>
    <t>[('Tensorflow', 8, [49808042, 45090440, 64013587, 64013587, 64013587, 46869446, 49275195, 52204265]), ('Keras', 2, [64013587, 64013587])]</t>
  </si>
  <si>
    <t>[('Tensorflow', 8), ('Keras', 2)]</t>
  </si>
  <si>
    <t>{46869446, 45090440, 52204265, 49808042, 64013587, 49275195}</t>
  </si>
  <si>
    <t>['https://stackoverflow.com/questions/46869446', 'https://stackoverflow.com/questions/52204265', 'https://stackoverflow.com/questions/64013587', 'https://stackoverflow.com/questions/64013587', 'https://stackoverflow.com/questions/64013587']</t>
  </si>
  <si>
    <t>https://stackoverflow.com/questions/46869446</t>
  </si>
  <si>
    <t>https://stackoverflow.com/questions/64013587</t>
  </si>
  <si>
    <t>(('__init__', 'load'), ('__init__', 'loads'), ('decoder', 'decode'), ('decoder', 'raw_decode'))</t>
  </si>
  <si>
    <t>[('Tensorflow', 4, [62229722, 64161176, 54215952, 63475785]), ('Keras', 3, [42763392, 64161176, 48723155])]</t>
  </si>
  <si>
    <t>[('Tensorflow', 4), ('Keras', 3)]</t>
  </si>
  <si>
    <t>{42763392, 63475785, 54215952, 48723155, 64161176, 62229722}</t>
  </si>
  <si>
    <t>['https://stackoverflow.com/questions/42763392', 'https://stackoverflow.com/questions/54215952', 'https://stackoverflow.com/questions/64161176', 'https://stackoverflow.com/questions/64161176', 'https://stackoverflow.com/questions/64161176']</t>
  </si>
  <si>
    <t>https://stackoverflow.com/questions/54215952</t>
  </si>
  <si>
    <t>https://stackoverflow.com/questions/64161176</t>
  </si>
  <si>
    <t>(('__init__', 'loadModel'),)</t>
  </si>
  <si>
    <t>[('Tensorflow', 3, [64640117, 53869681]), ('Keras', 2, [64640117])]</t>
  </si>
  <si>
    <t>[('Tensorflow', 3), ('Keras', 2)]</t>
  </si>
  <si>
    <t>{53869681, 64640117}</t>
  </si>
  <si>
    <t>['https://stackoverflow.com/questions/53869681', 'https://stackoverflow.com/questions/64640117']</t>
  </si>
  <si>
    <t>https://stackoverflow.com/questions/53869681</t>
  </si>
  <si>
    <t>(('__init__', 'model_to_estimator'), ('keras', 'model_to_estimator'), ('keras', '_save_first_checkpoint'))</t>
  </si>
  <si>
    <t>[('Tensorflow', 3, [55772880, 58565054, 64590954]), ('Keras', 3, [55772880, 58565054, 64590954])]</t>
  </si>
  <si>
    <t>{55772880, 64590954, 58565054}</t>
  </si>
  <si>
    <t>['https://stackoverflow.com/questions/55772880', 'https://stackoverflow.com/questions/64590954', 'https://stackoverflow.com/questions/58565054']</t>
  </si>
  <si>
    <t>https://stackoverflow.com/questions/64590954</t>
  </si>
  <si>
    <t>https://stackoverflow.com/questions/58565054</t>
  </si>
  <si>
    <t>(('__init__', 'model_to_estimator'), ('keras', 'model_to_estimator'), ('keras', '_save_first_checkpoint'), ('keras', '_clone_and_build_model'), ('models', 'clone_and_build_model'), ('models', 'clone_model'), ('models', '_clone_functional_model'), ('models', '_clone_layer'))</t>
  </si>
  <si>
    <t>[('Tensorflow', 2, [58565054, 64590954]), ('Keras', 2, [58565054, 64590954])]</t>
  </si>
  <si>
    <t>{64590954, 58565054}</t>
  </si>
  <si>
    <t>['https://stackoverflow.com/questions/64590954', 'https://stackoverflow.com/questions/58565054']</t>
  </si>
  <si>
    <t>[('Tensorflow', 58, [61121937, 61121937, 63736368, 61007457, 61308343, 59919582, 60884699, 60399413, 60597787, 58184299, 58184299, 61812227, 59593972, 59757089, 61774445, 60983141, 60983141, 61071085, 59673125, 62013721, 61332608, 59995456, 60075919, 59501673, 59501673, 58366169, 61063190, 61172051, 60711103, 62295138, 57275893, 61463273, 59847919, 61214015, 61564421, 60395932, 59042324, 59042324, 61169380, 58511167, 61086705, 58401327, 60681148, 62428455, 60871774, 59681453, 59707400, 60582012, 58817026, 64194283, 60146825, 60182306, 59372863, 61584446, 61013120, 58829887, 60319768, 60029821]), ('Keras', 3, [61332608, 57275893, 59847919])]</t>
  </si>
  <si>
    <t>[('Tensorflow', 58), ('Keras', 3)]</t>
  </si>
  <si>
    <t>['https://stackoverflow.com/questions/60075919', 'https://stackoverflow.com/questions/60681148', 'https://stackoverflow.com/questions/60983141', 'https://stackoverflow.com/questions/61007457', 'https://stackoverflow.com/questions/62295138']</t>
  </si>
  <si>
    <t>[('Tensorflow', 83, [58361405, 57406870, 51527115, 54200850, 57673826, 59120804, 65155458, 54452322, 53261074, 44210620, 51877242, 51877242, 57275893, 55787452, 41218937, 62022827, 36159194, 64379457, 57918070, 40576407, 35893278, 58817026, 56951853, 63418534, 56622503, 60141916, 63508337, 54662775, 62622704, 52032280, 37240053, 50118546, 38650482, 54200676, 37791973, 40223563, 46052639, 59987987]), ('Keras', 31, [57406870, 59120804, 65155458, 54574591, 48438607, 57275893, 43833081, 55787452, 41218937, 63418534, 52032280])]</t>
  </si>
  <si>
    <t>[('Tensorflow', 83), ('Keras', 31)]</t>
  </si>
  <si>
    <t>{65155458, 58817026, 54200850, 53261074, 50118546, 59987987, 57406870, 40576407, 52032280, 43833081, 35893278, 46052639, 59120804, 63418534, 56622503, 62022827, 56951853, 55787452, 44210620, 58361405, 64379457, 51527115, 40223563, 48438607, 36159194, 60141916, 57673826, 54452322, 54200676, 37791973, 62622704, 63508337, 38650482, 57275893, 57918070, 54662775, 37240053, 41218937, 51877242, 54574591}</t>
  </si>
  <si>
    <t>['https://stackoverflow.com/questions/59987987', 'https://stackoverflow.com/questions/44210620', 'https://stackoverflow.com/questions/62622704', 'https://stackoverflow.com/questions/54200676', 'https://stackoverflow.com/questions/37791973']</t>
  </si>
  <si>
    <t>https://stackoverflow.com/questions/59987987</t>
  </si>
  <si>
    <t>https://stackoverflow.com/questions/54200676</t>
  </si>
  <si>
    <t>(('__init__', 'module'), ('__init__', 'module'), ('__init__', 'module'), ('__init__', 'module'), ('__init__', 'module'))</t>
  </si>
  <si>
    <t>[('Tensorflow', 43, [58361405, 57406870, 51527115, 59120804, 55787452, 41218937, 62022827, 36159194, 35893278, 63418534, 54662775, 62622704, 52032280, 50118546, 38650482, 37791973, 40223563, 46052639, 59987987]), ('Keras', 18, [57406870, 59120804, 54574591, 48438607, 55787452, 41218937, 63418534, 52032280])]</t>
  </si>
  <si>
    <t>[('Tensorflow', 43), ('Keras', 18)]</t>
  </si>
  <si>
    <t>{50118546, 59987987, 57406870, 52032280, 35893278, 46052639, 59120804, 63418534, 62022827, 55787452, 58361405, 51527115, 40223563, 48438607, 36159194, 37791973, 62622704, 38650482, 54662775, 41218937, 54574591}</t>
  </si>
  <si>
    <t>['https://stackoverflow.com/questions/52032280', 'https://stackoverflow.com/questions/55787452', 'https://stackoverflow.com/questions/62622704', 'https://stackoverflow.com/questions/36159194', 'https://stackoverflow.com/questions/37791973']</t>
  </si>
  <si>
    <t>https://stackoverflow.com/questions/52032280</t>
  </si>
  <si>
    <t>(('__init__', 'module'), ('__init__', 'module'), ('__init__', 'module'), ('__init__', 'module'), ('__init__', 'module'), ('__init__', 'module'))</t>
  </si>
  <si>
    <t>[('Tensorflow', 24, [55787452, 41218937, 62022827, 63418534, 62622704, 38650482, 37791973, 40223563]), ('Keras', 10, [48438607, 55787452, 41218937, 63418534])]</t>
  </si>
  <si>
    <t>[('Tensorflow', 24), ('Keras', 10)]</t>
  </si>
  <si>
    <t>{37791973, 63418534, 62022827, 40223563, 48438607, 62622704, 38650482, 41218937, 55787452}</t>
  </si>
  <si>
    <t>['https://stackoverflow.com/questions/63418534', 'https://stackoverflow.com/questions/48438607', 'https://stackoverflow.com/questions/38650482', 'https://stackoverflow.com/questions/38650482', 'https://stackoverflow.com/questions/38650482']</t>
  </si>
  <si>
    <t>https://stackoverflow.com/questions/48438607</t>
  </si>
  <si>
    <t>https://stackoverflow.com/questions/38650482</t>
  </si>
  <si>
    <t>(('__init__', 'module'), ('__init__', 'module'), ('__init__', 'module'), ('__init__', 'module'), ('__init__', 'module'), ('__init__', 'module'), ('__init__', 'module'))</t>
  </si>
  <si>
    <t>[('Tensorflow', 16, [41218937, 62022827, 63418534, 62622704, 38650482, 37791973, 40223563]), ('Keras', 6, [48438607, 41218937, 63418534])]</t>
  </si>
  <si>
    <t>[('Tensorflow', 16), ('Keras', 6)]</t>
  </si>
  <si>
    <t>{37791973, 63418534, 62022827, 40223563, 48438607, 62622704, 38650482, 41218937}</t>
  </si>
  <si>
    <t>['https://stackoverflow.com/questions/63418534', 'https://stackoverflow.com/questions/40223563', 'https://stackoverflow.com/questions/38650482', 'https://stackoverflow.com/questions/62622704', 'https://stackoverflow.com/questions/62622704']</t>
  </si>
  <si>
    <t>https://stackoverflow.com/questions/40223563</t>
  </si>
  <si>
    <t>(('__init__', 'module'), ('__init__', 'module'), ('__init__', 'module'), ('__init__', 'module'), ('__init__', 'module'), ('__init__', 'module'), ('__init__', 'module'), ('__init__', 'module'))</t>
  </si>
  <si>
    <t>[('Tensorflow', 9, [63418534, 62622704]), ('Keras', 3, [63418534])]</t>
  </si>
  <si>
    <t>[('Tensorflow', 9), ('Keras', 3)]</t>
  </si>
  <si>
    <t>['https://stackoverflow.com/questions/62622704', 'https://stackoverflow.com/questions/63418534']</t>
  </si>
  <si>
    <t>(('__init__', 'module'), ('__init__', 'module'), ('__init__', 'module'), ('__init__', 'module'), ('__init__', 'module'), ('__init__', 'module'), ('__init__', 'module'), ('__init__', 'module'), ('__init__', 'module'))</t>
  </si>
  <si>
    <t>[('Tensorflow', 7, [63418534, 62622704]), ('Keras', 2, [63418534])]</t>
  </si>
  <si>
    <t>[('Tensorflow', 7), ('Keras', 2)]</t>
  </si>
  <si>
    <t>(('__init__', 'module'), ('__init__', 'module'), ('__init__', 'module'), ('__init__', 'module'), ('__init__', 'module'), ('activations', 'module'), ('backend', 'module'), ('base', 'module'), ('__init__', 'module'))</t>
  </si>
  <si>
    <t>[('Tensorflow', 2, [57406870, 52032280]), ('Keras', 2, [57406870, 52032280])]</t>
  </si>
  <si>
    <t>{52032280, 57406870}</t>
  </si>
  <si>
    <t>['https://stackoverflow.com/questions/52032280', 'https://stackoverflow.com/questions/57406870']</t>
  </si>
  <si>
    <t>(('__init__', 'module'), ('__init__', 'module'), ('__init__', 'module'), ('activations', 'module'))</t>
  </si>
  <si>
    <t>[('Tensorflow', 6, [57406870, 51527115, 57374700, 57374700, 52032280, 50118546]), ('Keras', 3, [57406870, 64726074, 52032280])]</t>
  </si>
  <si>
    <t>[('Tensorflow', 6), ('Keras', 3)]</t>
  </si>
  <si>
    <t>{51527115, 57374700, 50118546, 57406870, 52032280, 64726074}</t>
  </si>
  <si>
    <t>['https://stackoverflow.com/questions/51527115', 'https://stackoverflow.com/questions/50118546', 'https://stackoverflow.com/questions/52032280', 'https://stackoverflow.com/questions/52032280', 'https://stackoverflow.com/questions/52032280']</t>
  </si>
  <si>
    <t>(('__init__', 'module'), ('__init__', 'module'), ('__init__', 'module'), ('base_layer', 'module'), ('__init__', 'module'))</t>
  </si>
  <si>
    <t>[('Tensorflow', 5, [59120804, 65155458, 60141916]), ('Keras', 4, [59120804, 65155458])]</t>
  </si>
  <si>
    <t>[('Tensorflow', 5), ('Keras', 4)]</t>
  </si>
  <si>
    <t>{65155458, 59120804, 60141916}</t>
  </si>
  <si>
    <t>['https://stackoverflow.com/questions/65155458', 'https://stackoverflow.com/questions/59120804', 'https://stackoverflow.com/questions/60141916']</t>
  </si>
  <si>
    <t>(('__init__', 'module'), ('__init__', 'module'), ('__init__', 'module'), ('models', 'module'))</t>
  </si>
  <si>
    <t>[('Tensorflow', 5, [61137954, 62165354, 62165354, 62165354, 62165354]), ('Keras', 3, [61137954, 62165354, 62165354])]</t>
  </si>
  <si>
    <t>[('Tensorflow', 5), ('Keras', 3)]</t>
  </si>
  <si>
    <t>{61137954, 62165354}</t>
  </si>
  <si>
    <t>['https://stackoverflow.com/questions/61137954', 'https://stackoverflow.com/questions/62165354']</t>
  </si>
  <si>
    <t>[('Tensorflow', 31, [42398672, 42398672, 42398672, 42398672, 62482404, 42284528, 41746576, 41061994, 41415926, 42150087, 42756503, 63025100, 63025100, 57915055, 41988036, 42746827, 61169380, 44064344, 44064344, 42299394, 40961902, 55564014, 43367663, 44989160, 55521652, 55521652, 43356578, 36665460, 49636412, 41065945, 42570344]), ('Keras', 2, [62482404, 63025100])]</t>
  </si>
  <si>
    <t>[('Tensorflow', 31), ('Keras', 2)]</t>
  </si>
  <si>
    <t>['https://stackoverflow.com/questions/43356578', 'https://stackoverflow.com/questions/44064344', 'https://stackoverflow.com/questions/55564014', 'https://stackoverflow.com/questions/41061994', 'https://stackoverflow.com/questions/40961902']</t>
  </si>
  <si>
    <t>https://stackoverflow.com/questions/43356578</t>
  </si>
  <si>
    <t>https://stackoverflow.com/questions/40961902</t>
  </si>
  <si>
    <t>[('Tensorflow', 29, [64618682, 65055947, 63447282, 63447282, 64554852, 64707539, 64944065, 63841842, 63841842, 63665316, 63665316, 64691806, 63288163, 63217177, 64233606, 63767055, 64515995, 63177804, 64201745, 64652861, 63305366, 64542483, 63276104, 63479183, 63763459, 63763459, 64763798, 63767102, 64376058]), ('Keras', 4, [63447282, 63447282, 64554852, 64707539])]</t>
  </si>
  <si>
    <t>[('Tensorflow', 29), ('Keras', 4)]</t>
  </si>
  <si>
    <t>['https://stackoverflow.com/questions/63479183', 'https://stackoverflow.com/questions/63841842', 'https://stackoverflow.com/questions/64707539', 'https://stackoverflow.com/questions/65055947', 'https://stackoverflow.com/questions/63177804']</t>
  </si>
  <si>
    <t>https://stackoverflow.com/questions/63479183</t>
  </si>
  <si>
    <t>https://stackoverflow.com/questions/63841842</t>
  </si>
  <si>
    <t>https://stackoverflow.com/questions/63177804</t>
  </si>
  <si>
    <t>(('__init__', 'module'), ('__init__', 'module'), ('conv_utils', 'module'), ('__init__', 'module'))</t>
  </si>
  <si>
    <t>[('Tensorflow', 48, [55077129, 48428415, 62787056, 48231593, 59394902, 46441577, 57406870, 53729113, 61137954, 61710061, 59711670, 59120804, 64707539, 61332608, 53142006, 54523836, 50271548, 50271548, 51311420, 57051067, 62384265, 54085474, 46869446, 57985406, 59920461, 59847919, 58513607, 63464487, 55833353, 57156410, 53328808, 49432451, 49105096, 60497173, 62332685, 60970093, 52248467, 63418534, 57042429, 57042429, 48710625, 50086731, 56271619, 58143135, 60946205, 52218258, 46838902, 55313828]), ('Keras', 54, [48428415, 62787056, 48231593, 59394902, 46441577, 57406870, 61726860, 53729113, 61137954, 61710061, 59826838, 59711670, 59120804, 64707539, 61332608, 53142006, 58011262, 50271548, 50271548, 46421492, 54574591, 57051067, 48438607, 62384265, 54085474, 46869446, 57985406, 59847919, 58513607, 63464487, 51092421, 57717892, 55833353, 49630609, 49630609, 57156410, 53328808, 49432451, 49105096, 50758361, 60497173, 62332685, 64726074, 60970093, 52248467, 63418534, 57042429, 57042429, 50086731, 54857959, 54562425, 56271619, 58143135, 60946205])]</t>
  </si>
  <si>
    <t>[('Tensorflow', 48), ('Keras', 54)]</t>
  </si>
  <si>
    <t>{61332608, 49432451, 56271619, 57717892, 55077129, 62384265, 55833353, 61726860, 62332685, 49630609, 52218258, 52248467, 60497173, 57406870, 59826838, 60946205, 58143135, 61137954, 59120804, 55313828, 63418534, 63464487, 53328808, 48231593, 59711670, 57156410, 57051067, 51311420, 50271548, 54523836, 64726074, 51092421, 46869446, 58513607, 49105096, 50086731, 59920461, 48438607, 64707539, 59394902, 53729113, 50758361, 48710625, 54085474, 54857959, 46441577, 58011262, 54574591, 61710061, 60970093, 59847919, 62787056, 46421492, 53142006, 46838902, 54562425, 57042429, 57985406, 48428415}</t>
  </si>
  <si>
    <t>['https://stackoverflow.com/questions/62332685', 'https://stackoverflow.com/questions/57051067', 'https://stackoverflow.com/questions/46441577', 'https://stackoverflow.com/questions/50758361', 'https://stackoverflow.com/questions/54085474']</t>
  </si>
  <si>
    <t>https://stackoverflow.com/questions/62332685</t>
  </si>
  <si>
    <t>https://stackoverflow.com/questions/57051067</t>
  </si>
  <si>
    <t>https://stackoverflow.com/questions/46441577</t>
  </si>
  <si>
    <t>https://stackoverflow.com/questions/50758361</t>
  </si>
  <si>
    <t>(('__init__', 'module'), ('__init__', 'module'), ('conv_utils', 'module'), ('__init__', 'module'), ('load_backend', 'module'))</t>
  </si>
  <si>
    <t>[('Tensorflow', 17, [62787056, 61137954, 61710061, 59711670, 64707539, 61332608, 57985406, 59920461, 59847919, 63464487, 60497173, 62332685, 60970093, 63418534, 58143135, 60946205, 62872507]), ('Keras', 17, [62787056, 61726860, 61137954, 61710061, 59711670, 64707539, 61332608, 57985406, 59847919, 63464487, 60497173, 62332685, 64726074, 60970093, 63418534, 58143135, 60946205])]</t>
  </si>
  <si>
    <t>[('Tensorflow', 17), ('Keras', 17)]</t>
  </si>
  <si>
    <t>{61332608, 61726860, 62332685, 60497173, 60946205, 58143135, 61137954, 63418534, 63464487, 59711670, 64726074, 62872507, 59920461, 64707539, 61710061, 60970093, 59847919, 62787056, 57985406}</t>
  </si>
  <si>
    <t>['https://stackoverflow.com/questions/62332685', 'https://stackoverflow.com/questions/63464487', 'https://stackoverflow.com/questions/61710061', 'https://stackoverflow.com/questions/64707539', 'https://stackoverflow.com/questions/64707539']</t>
  </si>
  <si>
    <t>https://stackoverflow.com/questions/63464487</t>
  </si>
  <si>
    <t>[('Tensorflow', 16, [62787056, 61137954, 61710061, 59711670, 64707539, 61332608, 57985406, 59920461, 59847919, 63464487, 60497173, 62332685, 63418534, 58143135, 60946205, 62872507]), ('Keras', 16, [62787056, 61726860, 61137954, 61710061, 59711670, 64707539, 61332608, 57985406, 59847919, 63464487, 60497173, 62332685, 64726074, 63418534, 58143135, 60946205])]</t>
  </si>
  <si>
    <t>[('Tensorflow', 16), ('Keras', 16)]</t>
  </si>
  <si>
    <t>{61332608, 61137954, 63418534, 63464487, 61726860, 61710061, 59920461, 59847919, 62787056, 62332685, 64707539, 60497173, 59711670, 64726074, 62872507, 60946205, 57985406, 58143135}</t>
  </si>
  <si>
    <t>['https://stackoverflow.com/questions/63418534', 'https://stackoverflow.com/questions/62787056', 'https://stackoverflow.com/questions/64726074', 'https://stackoverflow.com/questions/59711670', 'https://stackoverflow.com/questions/64726074']</t>
  </si>
  <si>
    <t>https://stackoverflow.com/questions/59711670</t>
  </si>
  <si>
    <t>(('__init__', 'module'), ('__init__', 'module'), ('conv_utils', 'module'), ('__init__', 'module'), ('load_backend', 'module'), ('tensorflow_backend', 'module'), ('__init__', 'module'), ('__init__', 'module'))</t>
  </si>
  <si>
    <t>[('Tensorflow', 10, [61137954, 61710061, 64707539, 61332608, 59920461, 59847919, 63464487, 60497173, 60946205, 62872507]), ('Keras', 10, [61726860, 61137954, 61710061, 64707539, 61332608, 59847919, 63464487, 60497173, 64726074, 60946205])]</t>
  </si>
  <si>
    <t>[('Tensorflow', 10), ('Keras', 10)]</t>
  </si>
  <si>
    <t>{61332608, 61137954, 63464487, 61726860, 59920461, 61710061, 59847919, 64707539, 60497173, 64726074, 62872507, 60946205}</t>
  </si>
  <si>
    <t>['https://stackoverflow.com/questions/61137954', 'https://stackoverflow.com/questions/61710061', 'https://stackoverflow.com/questions/64726074', 'https://stackoverflow.com/questions/60497173', 'https://stackoverflow.com/questions/60497173']</t>
  </si>
  <si>
    <t>(('__init__', 'module'), ('__init__', 'module'), ('conv_utils', 'module'), ('__init__', 'module'), ('load_backend', 'module'), ('tensorflow_backend', 'module'), ('__init__', 'module'), ('__init__', 'module'), ('__init__', '__getattr__'), ('__init__', '_load'), ('__init__', 'import_module'), ('__init__', 'module'), ('pywrap_tensorflow', 'module'), ('pywrap_tensorflow', 'module'), ('pywrap_tensorflow_internal', 'module'), ('pywrap_tensorflow_internal', 'swig_import_helper'), ('imp', 'load_module'), ('imp', 'load_dynamic'))</t>
  </si>
  <si>
    <t>[('Tensorflow', 2, [61332608, 59847919]), ('Keras', 2, [61332608, 59847919])]</t>
  </si>
  <si>
    <t>{61332608, 59847919}</t>
  </si>
  <si>
    <t>['https://stackoverflow.com/questions/61332608', 'https://stackoverflow.com/questions/59847919']</t>
  </si>
  <si>
    <t>(('__init__', 'module'), ('__init__', 'module'), ('conv_utils', 'module'), ('__init__', 'module'), ('load_backend', 'module'), ('tensorflow_backend', 'module'), ('__init__', 'module'), ('__init__', 'module'), ('pywrap_tensorflow', 'module'))</t>
  </si>
  <si>
    <t>[('Tensorflow', 5, [61710061, 59920461, 63464487, 60497173, 60946205]), ('Keras', 4, [61710061, 63464487, 60497173, 60946205])]</t>
  </si>
  <si>
    <t>{63464487, 59920461, 61710061, 60497173, 60946205}</t>
  </si>
  <si>
    <t>['https://stackoverflow.com/questions/63464487', 'https://stackoverflow.com/questions/59920461', 'https://stackoverflow.com/questions/61710061', 'https://stackoverflow.com/questions/60497173', 'https://stackoverflow.com/questions/60946205']</t>
  </si>
  <si>
    <t>(('__init__', 'module'), ('__init__', 'module'), ('conv_utils', 'module'), ('__init__', 'module'), ('load_backend', 'module'), ('tensorflow_backend', 'module'), ('__init__', 'module'), ('__init__', 'module'), ('pywrap_tensorflow', 'module'), ('pywrap_tensorflow', 'module'), ('pywrap_tensorflow_internal', 'module'), ('pywrap_tensorflow_internal', 'swig_import_helper'), ('imp', 'load_module'), ('imp', 'load_dynamic'))</t>
  </si>
  <si>
    <t>[('Tensorflow', 3, [61710061, 63464487, 60946205]), ('Keras', 3, [61710061, 63464487, 60946205])]</t>
  </si>
  <si>
    <t>{60946205, 61710061, 63464487}</t>
  </si>
  <si>
    <t>['https://stackoverflow.com/questions/60946205', 'https://stackoverflow.com/questions/61710061', 'https://stackoverflow.com/questions/63464487']</t>
  </si>
  <si>
    <t>(('__init__', 'module'), ('__init__', 'module'), ('conv_utils', 'module'), ('__init__', 'module'), ('tensorflow_backend', 'module'))</t>
  </si>
  <si>
    <t>[('Tensorflow', 31, [55077129, 48428415, 48231593, 59394902, 46441577, 57406870, 53729113, 59120804, 53142006, 54523836, 50271548, 50271548, 51311420, 57051067, 62384265, 54085474, 46869446, 58513607, 55833353, 57156410, 53328808, 49432451, 49105096, 52248467, 57042429, 57042429, 48710625, 50086731, 56271619, 52218258, 46838902]), ('Keras', 32, [48428415, 48231593, 59394902, 46441577, 57406870, 53729113, 59120804, 53142006, 58011262, 50271548, 50271548, 54574591, 57051067, 48438607, 62384265, 54085474, 46869446, 58513607, 57717892, 55833353, 57156410, 53328808, 49432451, 49105096, 52248467, 57042429, 57042429, 50086731, 54857959, 54562425, 56271619, 52218258])]</t>
  </si>
  <si>
    <t>[('Tensorflow', 31), ('Keras', 32)]</t>
  </si>
  <si>
    <t>{49432451, 56271619, 57717892, 55077129, 62384265, 55833353, 52218258, 52248467, 57406870, 59120804, 53328808, 48231593, 57156410, 57051067, 51311420, 50271548, 54523836, 46869446, 58513607, 49105096, 50086731, 48438607, 59394902, 53729113, 48710625, 54085474, 54857959, 46441577, 54574591, 53142006, 46838902, 54562425, 57042429, 58011262, 48428415}</t>
  </si>
  <si>
    <t>['https://stackoverflow.com/questions/55833353', 'https://stackoverflow.com/questions/50271548', 'https://stackoverflow.com/questions/54857959', 'https://stackoverflow.com/questions/48710625', 'https://stackoverflow.com/questions/54085474']</t>
  </si>
  <si>
    <t>https://stackoverflow.com/questions/50271548</t>
  </si>
  <si>
    <t>https://stackoverflow.com/questions/54857959</t>
  </si>
  <si>
    <t>https://stackoverflow.com/questions/48710625</t>
  </si>
  <si>
    <t>(('__init__', 'module'), ('__init__', 'module'), ('conv_utils', 'module'), ('__init__', 'module'), ('tensorflow_backend', 'module'), ('__init__', 'module'))</t>
  </si>
  <si>
    <t>[('Tensorflow', 20, [55077129, 48428415, 57406870, 53729113, 59120804, 53142006, 51311420, 57051067, 62384265, 46869446, 58513607, 55833353, 57156410, 52248467, 57042429, 57042429, 56271619, 52218258, 46838902, 55313828]), ('Keras', 22, [48428415, 57406870, 53729113, 59120804, 53142006, 58011262, 54574591, 57051067, 48438607, 62384265, 46869446, 58513607, 57717892, 55833353, 57156410, 52248467, 57042429, 57042429, 54857959, 54562425, 56271619, 52218258])]</t>
  </si>
  <si>
    <t>[('Tensorflow', 20), ('Keras', 22)]</t>
  </si>
  <si>
    <t>{56271619, 57717892, 55077129, 62384265, 55833353, 52218258, 52248467, 57406870, 59120804, 55313828, 57156410, 57051067, 51311420, 46869446, 58513607, 48438607, 53729113, 54857959, 54574591, 53142006, 46838902, 54562425, 57042429, 58011262, 48428415}</t>
  </si>
  <si>
    <t>['https://stackoverflow.com/questions/62384265', 'https://stackoverflow.com/questions/57051067', 'https://stackoverflow.com/questions/53142006', 'https://stackoverflow.com/questions/54857959', 'https://stackoverflow.com/questions/54574591']</t>
  </si>
  <si>
    <t>https://stackoverflow.com/questions/62384265</t>
  </si>
  <si>
    <t>(('__init__', 'module'), ('__init__', 'module'), ('conv_utils', 'module'), ('__init__', 'module'), ('tensorflow_backend', 'module'), ('__init__', 'module'), ('__init__', 'module'))</t>
  </si>
  <si>
    <t>[('Tensorflow', 19, [55077129, 48428415, 57406870, 53729113, 59120804, 53142006, 51311420, 57051067, 46869446, 58513607, 55833353, 57156410, 52248467, 57042429, 57042429, 56271619, 52218258, 46838902, 55313828]), ('Keras', 21, [48428415, 57406870, 53729113, 59120804, 53142006, 58011262, 54574591, 57051067, 48438607, 46869446, 58513607, 57717892, 55833353, 57156410, 52248467, 57042429, 57042429, 54857959, 54562425, 56271619, 52218258])]</t>
  </si>
  <si>
    <t>[('Tensorflow', 19), ('Keras', 21)]</t>
  </si>
  <si>
    <t>{56271619, 57717892, 55077129, 55833353, 52218258, 52248467, 57406870, 59120804, 55313828, 57156410, 57051067, 51311420, 46869446, 58513607, 48438607, 53729113, 54857959, 54574591, 53142006, 46838902, 54562425, 57042429, 58011262, 48428415}</t>
  </si>
  <si>
    <t>['https://stackoverflow.com/questions/55833353', 'https://stackoverflow.com/questions/57051067', 'https://stackoverflow.com/questions/53142006', 'https://stackoverflow.com/questions/54857959', 'https://stackoverflow.com/questions/54574591']</t>
  </si>
  <si>
    <t>(('__init__', 'module'), ('__init__', 'module'), ('conv_utils', 'module'), ('__init__', 'module'), ('tensorflow_backend', 'module'), ('__init__', 'module'), ('__init__', 'module'), ('__init__', 'module'), ('__init__', 'module'), ('__init__', 'module'))</t>
  </si>
  <si>
    <t>[('Tensorflow', 2, [57406870, 59120804]), ('Keras', 4, [57406870, 59120804, 54574591, 48438607])]</t>
  </si>
  <si>
    <t>[('Tensorflow', 2), ('Keras', 4)]</t>
  </si>
  <si>
    <t>{59120804, 48438607, 57406870, 54574591}</t>
  </si>
  <si>
    <t>['https://stackoverflow.com/questions/59120804', 'https://stackoverflow.com/questions/48438607', 'https://stackoverflow.com/questions/57406870', 'https://stackoverflow.com/questions/54574591']</t>
  </si>
  <si>
    <t>(('__init__', 'module'), ('__init__', 'module'), ('conv_utils', 'module'), ('__init__', 'module'), ('tensorflow_backend', 'module'), ('__init__', 'module'), ('__init__', 'module'), ('graph_pb2', 'module'))</t>
  </si>
  <si>
    <t>[('Tensorflow', 4, [53729113, 53142006, 57051067, 57156410]), ('Keras', 6, [53729113, 53142006, 57051067, 57717892, 57156410, 54562425])]</t>
  </si>
  <si>
    <t>{57717892, 54562425, 53142006, 53729113, 57156410, 57051067}</t>
  </si>
  <si>
    <t>['https://stackoverflow.com/questions/57717892', 'https://stackoverflow.com/questions/53142006', 'https://stackoverflow.com/questions/57156410', 'https://stackoverflow.com/questions/57156410', 'https://stackoverflow.com/questions/57156410']</t>
  </si>
  <si>
    <t>https://stackoverflow.com/questions/57717892</t>
  </si>
  <si>
    <t>https://stackoverflow.com/questions/57156410</t>
  </si>
  <si>
    <t>(('__init__', 'module'), ('__init__', 'module'), ('conv_utils', 'module'), ('__init__', 'module'), ('tensorflow_backend', 'module'), ('__init__', 'module'), ('__init__', 'module'), ('graph_pb2', 'module'), ('descriptor', 'module'))</t>
  </si>
  <si>
    <t>[('Tensorflow', 3, [53729113, 53142006, 57156410]), ('Keras', 3, [53729113, 53142006, 57156410])]</t>
  </si>
  <si>
    <t>{53729113, 57156410, 53142006}</t>
  </si>
  <si>
    <t>['https://stackoverflow.com/questions/53729113', 'https://stackoverflow.com/questions/57156410', 'https://stackoverflow.com/questions/53142006']</t>
  </si>
  <si>
    <t>(('__init__', 'module'), ('__init__', 'module'), ('conv_utils', 'module'), ('__init__', 'module'), ('tensorflow_backend', 'module'), ('__init__', 'module'), ('__init__', 'module'), ('pywrap_tensorflow', 'module'))</t>
  </si>
  <si>
    <t>[('Tensorflow', 10, [48428415, 51311420, 46869446, 58513607, 55833353, 52248467, 57042429, 57042429, 56271619, 52218258]), ('Keras', 11, [48428415, 58011262, 46869446, 58513607, 55833353, 52248467, 57042429, 57042429, 54857959, 56271619, 52218258])]</t>
  </si>
  <si>
    <t>[('Tensorflow', 10), ('Keras', 11)]</t>
  </si>
  <si>
    <t>{56271619, 46869446, 58513607, 54857959, 55833353, 52218258, 52248467, 51311420, 57042429, 58011262, 48428415}</t>
  </si>
  <si>
    <t>['https://stackoverflow.com/questions/46869446', 'https://stackoverflow.com/questions/52218258', 'https://stackoverflow.com/questions/57042429', 'https://stackoverflow.com/questions/51311420', 'https://stackoverflow.com/questions/57042429']</t>
  </si>
  <si>
    <t>https://stackoverflow.com/questions/51311420</t>
  </si>
  <si>
    <t>(('__init__', 'module'), ('__init__', 'module'), ('conv_utils', 'module'), ('__init__', 'module'), ('tensorflow_backend', 'module'), ('__init__', 'module'), ('__init__', 'module'), ('pywrap_tensorflow', 'module'), ('pywrap_tensorflow', 'module'), ('pywrap_tensorflow_internal', 'module'), ('pywrap_tensorflow_internal', 'swig_import_helper'), ('imp', 'load_module'), ('imp', 'load_dynamic'))</t>
  </si>
  <si>
    <t>[('Tensorflow', 6, [48428415, 51311420, 58513607, 55833353, 57042429, 57042429]), ('Keras', 6, [48428415, 58011262, 58513607, 55833353, 57042429, 57042429])]</t>
  </si>
  <si>
    <t>[('Tensorflow', 6), ('Keras', 6)]</t>
  </si>
  <si>
    <t>{58513607, 55833353, 51311420, 57042429, 58011262, 48428415}</t>
  </si>
  <si>
    <t>['https://stackoverflow.com/questions/58513607', 'https://stackoverflow.com/questions/51311420', 'https://stackoverflow.com/questions/58011262', 'https://stackoverflow.com/questions/58011262', 'https://stackoverflow.com/questions/58011262']</t>
  </si>
  <si>
    <t>(('__init__', 'module'), ('__init__', 'module'), ('conv_utils', 'module'), ('__init__', 'module'), ('tensorflow_backend', 'module'), ('__init__', 'module'), ('__init__', 'module'), ('pywrap_tensorflow', 'module'), ('pywrap_tensorflow_internal', 'swig_import_helper'))</t>
  </si>
  <si>
    <t>[('Tensorflow', 2, [46869446, 55313828]), ('Keras', 3, [46869446, 54857959, 55313828])]</t>
  </si>
  <si>
    <t>[('Tensorflow', 2), ('Keras', 3)]</t>
  </si>
  <si>
    <t>{55313828, 46869446, 54857959}</t>
  </si>
  <si>
    <t>['https://stackoverflow.com/questions/55313828', 'https://stackoverflow.com/questions/46869446', 'https://stackoverflow.com/questions/54857959']</t>
  </si>
  <si>
    <t>https://stackoverflow.com/questions/55313828</t>
  </si>
  <si>
    <t>(('__init__', 'module'), ('__init__', 'module'), ('framework_lib', 'module'), ('ops', 'module'))</t>
  </si>
  <si>
    <t>[('Tensorflow', 8, [55682452, 47175128, 47175128, 48097044, 55690274, 62165354, 62165354, 62165354, 62165354]), ('Keras', 3, [62165354, 62165354, 62165354, 62165354])]</t>
  </si>
  <si>
    <t>[('Tensorflow', 8), ('Keras', 3)]</t>
  </si>
  <si>
    <t>{55690274, 62165354, 55682452, 48097044, 47175128}</t>
  </si>
  <si>
    <t>['https://stackoverflow.com/questions/55690274', 'https://stackoverflow.com/questions/62165354', 'https://stackoverflow.com/questions/55682452', 'https://stackoverflow.com/questions/48097044', 'https://stackoverflow.com/questions/47175128']</t>
  </si>
  <si>
    <t>https://stackoverflow.com/questions/55690274</t>
  </si>
  <si>
    <t>https://stackoverflow.com/questions/55682452</t>
  </si>
  <si>
    <t>https://stackoverflow.com/questions/48097044</t>
  </si>
  <si>
    <t>(('__init__', 'module'), ('__init__', 'module'), ('framework_lib', 'module'), ('ops', 'module'), ('app', 'module'), ('app', 'module'), ('pdb', 'module'), ('code', 'module'), ('__init__', 'module'), ('__init__', 'module'), ('__init__', 'module'), ('models', 'module'), ('backend', 'module'), ('session', 'module'), ('sparse_tensor', 'module'), ('constant_op', 'module'))</t>
  </si>
  <si>
    <t>[('Tensorflow', 2, [62165354, 62165354]), ('Keras', 2, [62165354, 62165354])]</t>
  </si>
  <si>
    <t>{62165354}</t>
  </si>
  <si>
    <t>['https://stackoverflow.com/questions/62165354']</t>
  </si>
  <si>
    <t>(('__init__', 'module'), ('__init__', 'module'), ('graph_pb2', 'module'))</t>
  </si>
  <si>
    <t>[('Tensorflow', 54, [37048090, 47323828, 47323828, 39881437, 51472307, 59791553, 47257751, 53729113, 33868433, 33868433, 33868433, 56215065, 48848853, 53142006, 52366226, 56244438, 33656551, 57051067, 45845095, 39835841, 43653575, 64944018, 38557827, 59889754, 55003577, 59921926, 35550219, 52441790, 46326951, 61156227, 41061904, 43186585, 43186585, 43186585, 43186585, 64130800, 59145666, 57156410, 57503882, 41202870, 54787835, 53353925, 53353925, 55481547, 51803371, 51803371, 51940652, 61276762, 53449907, 43115352, 52623706, 53407432, 53741502, 48934848]), ('Keras', 8, [53729113, 53142006, 57051067, 55003577, 46326951, 57717892, 57156410, 54562425])]</t>
  </si>
  <si>
    <t>[('Tensorflow', 54), ('Keras', 8)]</t>
  </si>
  <si>
    <t>{38557827, 61156227, 57717892, 59921926, 57503882, 35550219, 41061904, 33868433, 52366226, 64944018, 47257751, 56215065, 37048090, 43186585, 46326951, 51940652, 51472307, 47323828, 53449907, 41202870, 55003577, 57156410, 57051067, 52441790, 53741502, 48934848, 59791553, 39835841, 59145666, 53353925, 43653575, 53407432, 55481547, 48848853, 56244438, 43115352, 53729113, 59889754, 61276762, 52623706, 39881437, 33656551, 45845095, 51803371, 64130800, 53142006, 54562425, 54787835}</t>
  </si>
  <si>
    <t>['https://stackoverflow.com/questions/41061904', 'https://stackoverflow.com/questions/57156410', 'https://stackoverflow.com/questions/53729113', 'https://stackoverflow.com/questions/48848853', 'https://stackoverflow.com/questions/43115352']</t>
  </si>
  <si>
    <t>https://stackoverflow.com/questions/41061904</t>
  </si>
  <si>
    <t>https://stackoverflow.com/questions/43115352</t>
  </si>
  <si>
    <t>(('__init__', 'module'), ('__init__', 'module'), ('graph_pb2', 'module'), ('descriptor', 'module'))</t>
  </si>
  <si>
    <t>[('Tensorflow', 18, [59791553, 53729113, 56215065, 53142006, 52366226, 56244438, 64944018, 55003577, 52441790, 57156410, 57503882, 53353925, 53353925, 55481547, 51940652, 53449907, 52623706, 53741502]), ('Keras', 4, [53729113, 53142006, 55003577, 57156410])]</t>
  </si>
  <si>
    <t>[('Tensorflow', 18), ('Keras', 4)]</t>
  </si>
  <si>
    <t>{59791553, 53353925, 57503882, 55003577, 55481547, 51940652, 56215065, 52623706, 52366226, 64944018, 53449907, 53741502, 53142006, 56244438, 53729113, 57156410, 52441790}</t>
  </si>
  <si>
    <t>['https://stackoverflow.com/questions/57503882', 'https://stackoverflow.com/questions/52623706', 'https://stackoverflow.com/questions/56244438', 'https://stackoverflow.com/questions/53741502', 'https://stackoverflow.com/questions/53142006']</t>
  </si>
  <si>
    <t>https://stackoverflow.com/questions/57503882</t>
  </si>
  <si>
    <t>https://stackoverflow.com/questions/52623706</t>
  </si>
  <si>
    <t>https://stackoverflow.com/questions/56244438</t>
  </si>
  <si>
    <t>https://stackoverflow.com/questions/53741502</t>
  </si>
  <si>
    <t>[('Tensorflow', 334, [42398672, 42398672, 42398672, 42398672, 48428415, 48483612, 45873424, 44736360, 62294271, 61121937, 61121937, 47652345, 52359157, 62311222, 57133906, 57133906, 54442106, 47943207, 53462143, 48737869, 63376512, 45008373, 63860741, 48075842, 44496325, 51912155, 50586649, 49975629, 51223320, 45935386, 49808042, 45090440, 52337439, 56424803, 46621847, 62483557, 45735071, 48477909, 48135452, 55071668, 61710061, 62482404, 51996163, 50390640, 40105625, 45702962, 57673826, 62376660, 57875101, 57875101, 57875101, 57875101, 49093774, 50260495, 51344694, 42284528, 53620181, 60904644, 45920640, 45920640, 59761699, 50772096, 41746576, 56681399, 49468010, 43766679, 43766679, 40034570, 45275507, 55549257, 54749065, 44685975, 41061994, 44024712, 54508708, 42678439, 52124792, 44212207, 57780983, 37593427, 49274151, 57841364, 61502603, 51311420, 41415926, 62700675, 42150087, 56002315, 39956991, 52412165, 51012098, 50648558, 51337939, 54075663, 63063727, 63063727, 42756503, 49726936, 46869446, 49784472, 55200171, 51528295, 40766718, 38644175, 38644175, 38644175, 38644175, 63025100, 63025100, 63025100, 63025100, 56311402, 51042626, 51042626, 57915055, 52356431, 53479930, 49093362, 48022041, 39196882, 52761157, 44058327, 45864593, 59920461, 59114521, 58513607, 63464487, 51121273, 55460484, 50542476, 56415547, 57334227, 48553812, 41988036, 55833353, 48885193, 42746827, 55869031, 61169380, 47361956, 44064344, 44064344, 50839892, 46779659, 42299394, 64296467, 60472986, 43944871, 49542577, 43819224, 54064982, 54064982, 40961902, 38447137, 60873706, 40224267, 51204138, 48600160, 50554074, 44184443, 44863095, 57337931, 46146535, 57207936, 43721690, 45341924, 55229836, 50430086, 47266305, 56410003, 49446047, 49446047, 49446047, 49446047, 62472764, 43681969, 55564014, 60637290, 38710339, 56591186, 54665872, 49081299, 38639110, 44993098, 43814315, 49115391, 38299480, 41008524, 46491974, 57816305, 61569587, 52189567, 62745723, 62745723, 47982521, 62898484, 43682108, 45897627, 40500194, 53596076, 48060769, 40225932, 60497173, 62725844, 49007149, 44049869, 44453264, 37999944, 45461927, 45461927, 45461927, 52953219, 43367663, 56477744, 53299410, 49816616, 55205966, 55139349, 44989160, 61926834, 54303308, 47255063, 65048304, 48984042, 52248467, 55389064, 55389064, 55389064, 55389064, 55389064, 55389064, 55389064, 55389064, 55389064, 37120523, 38790852, 53812109, 53812109, 45964839, 56237566, 36862951, 58582373, 38150003, 44287059, 54566365, 59584838, 55521652, 55521652, 57042429, 57042429, 46230191, 60375985, 43700528, 49503518, 50379359, 50379359, 55912838, 45716700, 50334054, 60144301, 52229410, 57537065, 43356578, 49073754, 53562793, 56523728, 43162639, 36665460, 62145084, 50251435, 50251435, 50518622, 48934848, 48934848, 63708332, 38579190, 63473428, 49636412, 51451842, 56093768, 57002050, 43942185, 55770234, 55770234, 52544754, 61991563, 48479571, 50361361, 56271619, 48739074, 41065945, 45693922, 62679567, 62679567, 47357618, 48480238, 48480238, 42570344, 36807691, 52059663, 48290565, 45393352, 60946205, 49899581, 38534364, 60749006, 60749006, 60749006, 60749006, 57696905, 57696905, 44739928, 61992985, 44365418, 52218258, 54259288, 54934138, 54934138, 49781077, 49781077, 49781077, 49781077, 55672542, 54861998, 47074590, 52828484, 53509213, 58751019, 58751019, 49040998, 52604040, 44289277, 40647226, 61933792]), ('Keras', 23, [48428415, 62311222, 63860741, 61710061, 62482404, 58011262, 62700675, 46869446, 63025100, 63025100, 63025100, 63025100, 58513607, 63464487, 55833353, 43682108, 60497173, 52248467, 57042429, 57042429, 55912838, 54857959, 56271619])]</t>
  </si>
  <si>
    <t>[('Tensorflow', 334), ('Keras', 23)]</t>
  </si>
  <si>
    <t>{47266305, 51012098, 51996163, 42299394, 63860741, 38639110, 40224267, 37120523, 36807691, 50260495, 43162639, 50361361, 62679567, 64296467, 52059663, 55139349, 47255063, 50586649, 48022041, 59114521, 61992985, 38447137, 59761699, 47943207, 63464487, 49816616, 51204138, 45964839, 57537065, 49007149, 58751019, 56477744, 61569587, 40647226, 62472764, 62145084, 49636412, 49899581, 48075842, 38710339, 57002050, 52761157, 56093768, 44993098, 57337931, 54303308, 48737869, 59920461, 55205966, 44287059, 44064344, 54259288, 49073754, 53509213, 50518622, 50379359, 48600160, 57673826, 62483557, 49040998, 51528295, 55869031, 42570344, 49468010, 41061994, 56311402, 60637290, 44365418, 50390640, 36665460, 44863095, 52124792, 51121273, 54442106, 62745723, 55770234, 54934138, 58011262, 53462143, 63376512, 50772096, 57207936, 62700675, 55460484, 52953219, 50430086, 45090440, 57696905, 52604040, 61502603, 40225932, 61991563, 49093774, 41746576, 45864593, 54665872, 46621847, 44685975, 40105625, 49784472, 60472986, 57875101, 45735071, 49446047, 54508708, 42678439, 49808042, 50251435, 63708332, 60144301, 54861998, 63063727, 57915055, 43681969, 46230191, 47357618, 60904644, 38790852, 42150087, 58513607, 60749006, 39196882, 51337939, 62376660, 48477909, 57841364, 44058327, 43819224, 62725844, 50554074, 53299410, 45716700, 38534364, 55672542, 61933792, 61169380, 45341924, 54857959, 44989160, 61710061, 55564014, 43367663, 65048304, 57816305, 49093362, 52544754, 41415926, 57780983, 44289277, 40766718, 62294271, 49115391, 48739074, 56271619, 52412165, 48290565, 55833353, 40034570, 56002315, 46779659, 54075663, 45873424, 63473428, 60497173, 51223320, 45935386, 48483612, 48135452, 49503518, 52337439, 60946205, 47074590, 52229410, 49274151, 43942185, 43700528, 45702962, 62898484, 62311222, 51344694, 56415547, 51311420, 43682108, 51042626, 52828484, 46491974, 59584838, 37999944, 55549257, 49975629, 52356431, 57133906, 37593427, 48553812, 50839892, 54064982, 56591186, 38299480, 48479571, 44739928, 49781077, 48060769, 56424803, 58582373, 50334054, 44736360, 40961902, 45275507, 38150003, 55521652, 44184443, 48428415, 45920640, 52189567, 55912838, 44024712, 54749065, 55389064, 50542476, 55229836, 41008524, 53812109, 44453264, 61121937, 52218258, 56410003, 52248467, 43766679, 42756503, 45897627, 43356578, 47361956, 43944871, 45461927, 53562793, 55200171, 43814315, 53596076, 49542577, 61926834, 60375985, 55071668, 56681399, 47982521, 48934848, 51451842, 41988036, 44496325, 46869446, 45393352, 48885193, 42746827, 63025100, 44049869, 38644175, 42398672, 56523728, 57334227, 49081299, 53620181, 49726936, 41065945, 43721690, 51912155, 54566365, 40500194, 45693922, 62482404, 46146535, 36862951, 60873706, 48984042, 50648558, 44212207, 42284528, 48480238, 52359157, 45008373, 38579190, 47652345, 53479930, 57042429, 56237566, 39956991}</t>
  </si>
  <si>
    <t>['https://stackoverflow.com/questions/52761157', 'https://stackoverflow.com/questions/50554074', 'https://stackoverflow.com/questions/50542476', 'https://stackoverflow.com/questions/49781077', 'https://stackoverflow.com/questions/45275507']</t>
  </si>
  <si>
    <t>https://stackoverflow.com/questions/50554074</t>
  </si>
  <si>
    <t>https://stackoverflow.com/questions/50542476</t>
  </si>
  <si>
    <t>https://stackoverflow.com/questions/49781077</t>
  </si>
  <si>
    <t>https://stackoverflow.com/questions/45275507</t>
  </si>
  <si>
    <t>[('Tensorflow', 177, [48428415, 48483612, 62294271, 47652345, 52359157, 62311222, 57133906, 57133906, 47943207, 53462143, 63376512, 63860741, 44496325, 50586649, 49975629, 51223320, 52337439, 62483557, 48135452, 55071668, 61710061, 62376660, 57875101, 57875101, 57875101, 57875101, 50260495, 53620181, 60904644, 56681399, 43766679, 43766679, 45275507, 55549257, 54749065, 54508708, 42678439, 57780983, 57841364, 51311420, 62700675, 56002315, 52412165, 63063727, 63063727, 49726936, 55200171, 63025100, 63025100, 63025100, 63025100, 56311402, 51042626, 51042626, 52356431, 52761157, 59114521, 58513607, 63464487, 51121273, 55460484, 56415547, 57334227, 48553812, 55833353, 48885193, 55869031, 61169380, 47361956, 50839892, 46779659, 64296467, 43944871, 54064982, 54064982, 60873706, 51204138, 48600160, 44863095, 57337931, 55229836, 47266305, 56410003, 49446047, 49446047, 62472764, 55564014, 60637290, 56591186, 54665872, 44993098, 43814315, 49115391, 46491974, 57816305, 62745723, 62745723, 47982521, 62898484, 43682108, 53596076, 62725844, 49007149, 44453264, 52953219, 56477744, 53299410, 49816616, 55205966, 55139349, 61926834, 54303308, 47255063, 48984042, 55389064, 55389064, 55389064, 55389064, 55389064, 55389064, 55389064, 55389064, 55389064, 53812109, 53812109, 45964839, 59584838, 55521652, 55521652, 57042429, 57042429, 46230191, 43700528, 49503518, 55912838, 45716700, 50334054, 52229410, 57537065, 49073754, 53562793, 62145084, 50518622, 48934848, 48934848, 63708332, 63473428, 56093768, 57002050, 55770234, 55770234, 52544754, 61991563, 48479571, 50361361, 56271619, 62679567, 62679567, 47357618, 48480238, 48480238, 45393352, 60946205, 57696905, 57696905, 44739928, 54259288, 54934138, 54934138, 49781077, 49781077, 49781077, 49781077, 54861998, 58751019, 58751019, 49040998]), ('Keras', 16, [48428415, 62311222, 63860741, 61710061, 58011262, 62700675, 63025100, 63025100, 63025100, 63025100, 58513607, 63464487, 55833353, 43682108, 57042429, 57042429])]</t>
  </si>
  <si>
    <t>[('Tensorflow', 177), ('Keras', 16)]</t>
  </si>
  <si>
    <t>{47266305, 63860741, 50260495, 62679567, 50361361, 64296467, 55139349, 47255063, 50586649, 59114521, 47943207, 63464487, 49816616, 51204138, 45964839, 57537065, 49007149, 58751019, 56477744, 62472764, 62145084, 57002050, 52761157, 56093768, 44993098, 57337931, 54303308, 55205966, 54259288, 49073754, 50518622, 48600160, 62483557, 49040998, 55869031, 56311402, 60637290, 44863095, 51121273, 55770234, 62745723, 54934138, 58011262, 53462143, 63376512, 62700675, 55460484, 52953219, 57696905, 61991563, 54665872, 57875101, 49446047, 54508708, 42678439, 63708332, 54861998, 63063727, 46230191, 47357618, 60904644, 58513607, 53299410, 62376660, 57841364, 62725844, 45716700, 61169380, 61710061, 55564014, 57816305, 52544754, 57780983, 62294271, 49115391, 56271619, 52412165, 55833353, 56002315, 46779659, 63473428, 51223320, 48135452, 48483612, 49503518, 52337439, 60946205, 52229410, 43700528, 62898484, 62311222, 56415547, 51311420, 43682108, 51042626, 46491974, 59584838, 55549257, 49975629, 52356431, 57133906, 56591186, 48553812, 50839892, 54064982, 48479571, 44739928, 49781077, 50334054, 45275507, 55521652, 48428415, 55912838, 55389064, 54749065, 55229836, 53812109, 44453264, 56410003, 43766679, 47361956, 43944871, 53562793, 55200171, 43814315, 53596076, 61926834, 55071668, 56681399, 47982521, 48934848, 44496325, 45393352, 48885193, 63025100, 57334227, 53620181, 49726936, 60873706, 48984042, 48480238, 52359157, 47652345, 57042429}</t>
  </si>
  <si>
    <t>['https://stackoverflow.com/questions/62145084', 'https://stackoverflow.com/questions/62725844', 'https://stackoverflow.com/questions/55521652', 'https://stackoverflow.com/questions/56591186', 'https://stackoverflow.com/questions/48479571']</t>
  </si>
  <si>
    <t>https://stackoverflow.com/questions/62725844</t>
  </si>
  <si>
    <t>[('Tensorflow', 129, [48428415, 48483612, 62294271, 47652345, 62311222, 57133906, 57133906, 47943207, 53462143, 63376512, 63860741, 50586649, 62483557, 48135452, 55071668, 61710061, 62376660, 50260495, 53620181, 56681399, 45275507, 55549257, 54749065, 54508708, 57780983, 57841364, 51311420, 62700675, 56002315, 52412165, 63063727, 63063727, 49726936, 55200171, 63025100, 63025100, 63025100, 63025100, 56311402, 52761157, 59114521, 58513607, 63464487, 51121273, 55460484, 56415547, 57334227, 48553812, 55833353, 48885193, 55869031, 61169380, 46779659, 64296467, 43944871, 54064982, 54064982, 60873706, 48600160, 44863095, 57337931, 55229836, 47266305, 56410003, 49446047, 49446047, 62472764, 55564014, 60637290, 54665872, 62745723, 62745723, 62898484, 53596076, 62725844, 49007149, 44453264, 52953219, 56477744, 53299410, 55205966, 55139349, 61926834, 54303308, 47255063, 55389064, 55389064, 55389064, 55389064, 55389064, 55389064, 55389064, 55389064, 55389064, 53812109, 53812109, 45964839, 59584838, 55521652, 55521652, 57042429, 57042429, 46230191, 55912838, 57537065, 49073754, 53562793, 63708332, 63473428, 56093768, 57002050, 55770234, 55770234, 52544754, 61991563, 48479571, 56271619, 62679567, 62679567, 48480238, 48480238, 60946205, 57696905, 57696905, 54259288, 54934138, 54934138, 49781077, 49781077]), ('Keras', 15, [48428415, 62311222, 63860741, 61710061, 58011262, 62700675, 63025100, 63025100, 63025100, 63025100, 58513607, 63464487, 55833353, 57042429, 57042429])]</t>
  </si>
  <si>
    <t>[('Tensorflow', 129), ('Keras', 15)]</t>
  </si>
  <si>
    <t>{47266305, 63860741, 50260495, 62679567, 64296467, 55139349, 47255063, 50586649, 59114521, 47943207, 63464487, 45964839, 57537065, 49007149, 56477744, 62472764, 57002050, 52761157, 56093768, 57337931, 54303308, 55205966, 54259288, 49073754, 48600160, 62483557, 55869031, 56311402, 60637290, 44863095, 51121273, 55770234, 62745723, 54934138, 58011262, 53462143, 63376512, 62700675, 55460484, 52953219, 57696905, 61991563, 54665872, 49446047, 54508708, 63708332, 63063727, 46230191, 58513607, 53299410, 62376660, 57841364, 62725844, 61169380, 61710061, 55564014, 52544754, 57780983, 62294271, 56271619, 52412165, 55833353, 56002315, 46779659, 63473428, 48135452, 48483612, 60946205, 62898484, 62311222, 56415547, 51311420, 59584838, 55549257, 57133906, 48479571, 48553812, 49781077, 54064982, 45275507, 55521652, 48428415, 55912838, 55389064, 54749065, 55229836, 53812109, 44453264, 56410003, 43944871, 53562793, 55200171, 53596076, 61926834, 55071668, 56681399, 48885193, 63025100, 57334227, 53620181, 49726936, 60873706, 48480238, 47652345, 57042429}</t>
  </si>
  <si>
    <t>['https://stackoverflow.com/questions/62472764', 'https://stackoverflow.com/questions/46230191', 'https://stackoverflow.com/questions/55521652', 'https://stackoverflow.com/questions/57133906', 'https://stackoverflow.com/questions/48553812']</t>
  </si>
  <si>
    <t>https://stackoverflow.com/questions/62472764</t>
  </si>
  <si>
    <t>https://stackoverflow.com/questions/46230191</t>
  </si>
  <si>
    <t>https://stackoverflow.com/questions/48553812</t>
  </si>
  <si>
    <t>(('__init__', 'module'), ('__init__', 'module'), ('pywrap_tensorflow', 'module'), ('pywrap_tensorflow_internal', 'swig_import_helper'))</t>
  </si>
  <si>
    <t>[('Tensorflow', 67, [45873424, 44736360, 54442106, 45008373, 51912155, 45935386, 49808042, 45090440, 46621847, 45735071, 62482404, 57673826, 49093774, 45920640, 45920640, 59761699, 49468010, 44685975, 44024712, 52124792, 44212207, 51012098, 50648558, 46869446, 49784472, 51528295, 53479930, 49093362, 44058327, 45864593, 59920461, 50542476, 49542577, 43819224, 50554074, 44184443, 46146535, 43721690, 45341924, 50430086, 43681969, 49081299, 61569587, 52189567, 45897627, 45461927, 45461927, 45461927, 56237566, 58582373, 44287059, 54566365, 56523728, 50251435, 50251435, 43942185, 45693922, 52059663, 48290565, 61992985, 44365418, 55672542, 52828484, 51456594, 45726421, 55313828, 48246631]), ('Keras', 4, [62482404, 46869446, 54857959, 55313828])]</t>
  </si>
  <si>
    <t>[('Tensorflow', 67), ('Keras', 4)]</t>
  </si>
  <si>
    <t>{45920640, 51012098, 48290565, 50430086, 45090440, 44024712, 50542476, 49093774, 52059663, 45873424, 45864593, 44685975, 46621847, 49784472, 45935386, 45897627, 61992985, 45735071, 59761699, 55313828, 45461927, 43942185, 49808042, 50251435, 49542577, 53479930, 43681969, 61569587, 52828484, 46869446, 59920461, 56523728, 51456594, 49081299, 44287059, 45726421, 44058327, 43819224, 50554074, 51912155, 43721690, 54566365, 55672542, 57673826, 45693922, 62482404, 45341924, 58582373, 51528295, 44736360, 46146535, 49468010, 44365418, 48246631, 54857959, 50648558, 44212207, 49093362, 45008373, 52124792, 54442106, 44184443, 56237566, 52189567}</t>
  </si>
  <si>
    <t>['https://stackoverflow.com/questions/45873424', 'https://stackoverflow.com/questions/46869446', 'https://stackoverflow.com/questions/44736360', 'https://stackoverflow.com/questions/62482404', 'https://stackoverflow.com/questions/45341924']</t>
  </si>
  <si>
    <t>https://stackoverflow.com/questions/45873424</t>
  </si>
  <si>
    <t>(('__init__', 'module'), ('__init__', 'module'), ('pywrap_tensorflow', 'module'), ('pywrap_tensorflow_internal', 'swig_import_helper'), ('imp', 'find_module'), ('pywrap_tensorflow', 'module'), ('pywrap_tensorflow_internal', 'module'), ('pywrap_tensorflow_internal', 'swig_import_helper'))</t>
  </si>
  <si>
    <t>[('Tensorflow', 18, [54442106, 62482404, 57673826, 49093774, 59761699, 59920461, 50554074, 56237566, 54566365, 56523728, 48290565, 61992985, 55672542, 52828484, 55313828, 65072191, 53639660, 56032597]), ('Keras', 3, [62482404, 54857959, 55313828])]</t>
  </si>
  <si>
    <t>[('Tensorflow', 18), ('Keras', 3)]</t>
  </si>
  <si>
    <t>{48290565, 49093774, 61992985, 59761699, 55313828, 65072191, 52828484, 59920461, 56523728, 56032597, 50554074, 54566365, 55672542, 57673826, 62482404, 54857959, 53639660, 54442106, 56237566}</t>
  </si>
  <si>
    <t>['https://stackoverflow.com/questions/61992985', 'https://stackoverflow.com/questions/56523728', 'https://stackoverflow.com/questions/62482404', 'https://stackoverflow.com/questions/57673826', 'https://stackoverflow.com/questions/57673826']</t>
  </si>
  <si>
    <t>https://stackoverflow.com/questions/61992985</t>
  </si>
  <si>
    <t>(('__init__', 'module'), ('__init__', 'module'), ('tensorflow_backend', 'module'))</t>
  </si>
  <si>
    <t>[('Tensorflow', 2, [41927602, 41218937]), ('Keras', 4, [41927602, 42556972, 41218937, 39945443])]</t>
  </si>
  <si>
    <t>{41218937, 41927602, 39945443, 42556972}</t>
  </si>
  <si>
    <t>['https://stackoverflow.com/questions/41218937', 'https://stackoverflow.com/questions/41927602', 'https://stackoverflow.com/questions/39945443', 'https://stackoverflow.com/questions/42556972']</t>
  </si>
  <si>
    <t>https://stackoverflow.com/questions/41927602</t>
  </si>
  <si>
    <t>(('__init__', 'module'), ('__init__', 'module'), ('training', 'module'))</t>
  </si>
  <si>
    <t>[('Tensorflow', 2, [58047454, 35628221]), ('Keras', 3, [58047454, 43833081, 45406140])]</t>
  </si>
  <si>
    <t>{43833081, 45406140, 35628221, 58047454}</t>
  </si>
  <si>
    <t>['https://stackoverflow.com/questions/43833081', 'https://stackoverflow.com/questions/45406140', 'https://stackoverflow.com/questions/35628221', 'https://stackoverflow.com/questions/58047454']</t>
  </si>
  <si>
    <t>https://stackoverflow.com/questions/35628221</t>
  </si>
  <si>
    <t>https://stackoverflow.com/questions/58047454</t>
  </si>
  <si>
    <t>(('__init__', 'module'), ('__init__', 'module'), ('vis_utils', 'module'), ('models', 'module'), ('__init__', 'module'))</t>
  </si>
  <si>
    <t>[('Tensorflow', 3, [59658798, 61929275]), ('Keras', 4, [59658798, 58216682, 61929275])]</t>
  </si>
  <si>
    <t>{58216682, 61929275, 59658798}</t>
  </si>
  <si>
    <t>['https://stackoverflow.com/questions/58216682', 'https://stackoverflow.com/questions/61929275', 'https://stackoverflow.com/questions/59658798']</t>
  </si>
  <si>
    <t>(('__init__', 'module'), ('__init__', 'module'), ('vis_utils', 'module'), ('models', 'module'), ('__init__', 'module'), ('training', 'module'), ('training_utils', 'module'), ('metrics', 'module'))</t>
  </si>
  <si>
    <t>[('Tensorflow', 2, [61929275]), ('Keras', 2, [61929275])]</t>
  </si>
  <si>
    <t>{61929275}</t>
  </si>
  <si>
    <t>['https://stackoverflow.com/questions/61929275']</t>
  </si>
  <si>
    <t>[('Tensorflow', 7, [61773514, 58968487, 58184299, 58184299, 60245886, 61737106, 60582012]), ('Keras', 3, [58968487, 60245886, 56755365])]</t>
  </si>
  <si>
    <t>[('Tensorflow', 7), ('Keras', 3)]</t>
  </si>
  <si>
    <t>{56755365, 58968487, 61773514, 58184299, 61737106, 60582012, 60245886}</t>
  </si>
  <si>
    <t>['https://stackoverflow.com/questions/58968487', 'https://stackoverflow.com/questions/58184299', 'https://stackoverflow.com/questions/60582012', 'https://stackoverflow.com/questions/61737106', 'https://stackoverflow.com/questions/60582012']</t>
  </si>
  <si>
    <t>[('Tensorflow', 13, [57406870, 44496325, 51527115, 61100942, 44424068, 57374700, 57374700, 43682108, 54932122, 43377203, 52032280, 50118546, 59645758]), ('Keras', 13, [43827597, 46758178, 57406870, 61100942, 44424068, 43054687, 43411314, 44095569, 43682108, 54932122, 64726074, 43377203, 52032280])]</t>
  </si>
  <si>
    <t>[('Tensorflow', 13), ('Keras', 13)]</t>
  </si>
  <si>
    <t>{46758178, 44424068, 44496325, 64726074, 51527115, 57374700, 43827597, 61100942, 44095569, 50118546, 43377203, 43411314, 57406870, 52032280, 54932122, 43682108, 59645758, 43054687}</t>
  </si>
  <si>
    <t>['https://stackoverflow.com/questions/44496325', 'https://stackoverflow.com/questions/44095569', 'https://stackoverflow.com/questions/52032280', 'https://stackoverflow.com/questions/57406870', 'https://stackoverflow.com/questions/52032280']</t>
  </si>
  <si>
    <t>https://stackoverflow.com/questions/44095569</t>
  </si>
  <si>
    <t>[('Tensorflow', 11, [44496325, 51527115, 61100942, 44424068, 57374700, 57374700, 43682108, 54932122, 43377203, 50118546, 59645758]), ('Keras', 11, [43827597, 46758178, 61100942, 44424068, 43054687, 43411314, 44095569, 43682108, 54932122, 64726074, 43377203])]</t>
  </si>
  <si>
    <t>[('Tensorflow', 11), ('Keras', 11)]</t>
  </si>
  <si>
    <t>{46758178, 44424068, 44496325, 64726074, 51527115, 57374700, 43827597, 61100942, 44095569, 50118546, 43377203, 43411314, 54932122, 43682108, 59645758, 43054687}</t>
  </si>
  <si>
    <t>['https://stackoverflow.com/questions/44496325', 'https://stackoverflow.com/questions/61100942', 'https://stackoverflow.com/questions/54932122', 'https://stackoverflow.com/questions/43411314', 'https://stackoverflow.com/questions/43411314']</t>
  </si>
  <si>
    <t>(('__init__', 'module'), ('activations', 'module'), ('__init__', 'module'), ('training', 'module'), ('callbacks', 'module'))</t>
  </si>
  <si>
    <t>[('Tensorflow', 4, [61100942, 44424068, 59645758, 59645758]), ('Keras', 2, [61100942, 44424068])]</t>
  </si>
  <si>
    <t>{59645758, 44424068, 61100942}</t>
  </si>
  <si>
    <t>['https://stackoverflow.com/questions/59645758', 'https://stackoverflow.com/questions/44424068', 'https://stackoverflow.com/questions/61100942']</t>
  </si>
  <si>
    <t>(('__init__', 'module'), ('add_newdocs', 'module'), ('__init__', 'module'))</t>
  </si>
  <si>
    <t>[('Tensorflow', 9, [47175128, 47175128, 47175128, 47175128, 39446543, 43879119, 43879119, 38922849, 43780123]), ('Sklearn', 4, [29112602, 52792692, 49143626, 46792252])]</t>
  </si>
  <si>
    <t>[('Tensorflow', 9), ('Sklearn', 4)]</t>
  </si>
  <si>
    <t>{38922849, 49143626, 43879119, 39446543, 52792692, 47175128, 29112602, 43780123, 46792252}</t>
  </si>
  <si>
    <t>['https://stackoverflow.com/questions/49143626', 'https://stackoverflow.com/questions/52792692', 'https://stackoverflow.com/questions/29112602', 'https://stackoverflow.com/questions/29112602', 'https://stackoverflow.com/questions/29112602']</t>
  </si>
  <si>
    <t>https://stackoverflow.com/questions/52792692</t>
  </si>
  <si>
    <t>https://stackoverflow.com/questions/29112602</t>
  </si>
  <si>
    <t>(('__init__', 'module'), ('api', 'module'))</t>
  </si>
  <si>
    <t>[('Tensorflow', 2, [53353925, 53353925]), ('NLTK', 9, [35738678, 33632682, 49398875, 55968575, 58858431, 38197014, 42870572, 44078259, 37224419])]</t>
  </si>
  <si>
    <t>[('Tensorflow', 2), ('NLTK', 9)]</t>
  </si>
  <si>
    <t>{37224419, 53353925, 33632682, 42870572, 44078259, 35738678, 38197014, 58858431, 49398875, 55968575}</t>
  </si>
  <si>
    <t>['https://stackoverflow.com/questions/53353925', 'https://stackoverflow.com/questions/44078259', 'https://stackoverflow.com/questions/58858431', 'https://stackoverflow.com/questions/58858431', 'https://stackoverflow.com/questions/58858431']</t>
  </si>
  <si>
    <t>https://stackoverflow.com/questions/53353925</t>
  </si>
  <si>
    <t>https://stackoverflow.com/questions/44078259</t>
  </si>
  <si>
    <t>(('__init__', 'module'), ('base', 'module'))</t>
  </si>
  <si>
    <t>[('Tensorflow', 4, [64658954, 53353925, 53353925, 40576407]), ('Sklearn', 92, [63478798, 36028905, 29112602, 54453219, 47916335, 65080328, 62717770, 53975449, 59224166, 60232314, 62328486, 55108902, 52547379, 52928348, 52792692, 64927925, 64542271, 11464445, 44172608, 45954885, 25443503, 22750247, 52612657, 36630213, 48219751, 24854633, 24854633, 49207957, 46415260, 37707718, 55760112, 60830157, 30438696, 60843170, 49838074, 63240275, 63240275, 63240275, 63240275, 30032907, 41216528, 41216528, 55201924, 57960429, 17328386, 62917163, 53380288, 57547230, 15282046, 20620339, 48302113, 59220550, 56022886, 62026936, 57977559, 39903337, 24479008, 28890586, 46792252, 63648372, 55106400, 51538375, 33831122, 64433329, 57057964, 62937340, 35424988, 64629940, 56703204, 64163147, 25398915, 24544985, 41578883, 41578883, 41578883, 41578883, 42295948, 42295948, 44159136, 53773298, 46721713, 51510679, 25089494, 34317221, 38197086, 52795038, 60657626, 63385797, 31720340, 50912312, 55989956, 60896865])]</t>
  </si>
  <si>
    <t>[('Tensorflow', 4), ('Sklearn', 92)]</t>
  </si>
  <si>
    <t>{65080328, 64658954, 30032907, 63478798, 41216528, 48302113, 22750247, 62917163, 52612657, 20620339, 50912312, 46792252, 64542271, 59220550, 63240275, 60896865, 59224166, 48219751, 24854633, 39903337, 63648372, 60232314, 25398915, 55201924, 42295948, 49207957, 52795038, 44159136, 60843170, 62328486, 57057964, 25443503, 64433329, 46721713, 64629940, 64927925, 62026936, 53380288, 55989956, 36630213, 63385797, 33831122, 57977559, 24544985, 35424988, 56703204, 55760112, 62937340, 11464445, 17328386, 29112602, 24479008, 55108902, 30438696, 47916335, 52547379, 44172608, 45954885, 62717770, 64163147, 52928348, 38197086, 55106400, 56022886, 52792692, 15282046, 41578883, 31720340, 40576407, 51510679, 53975449, 46415260, 34317221, 53353925, 37707718, 51538375, 60830157, 25089494, 28890586, 60657626, 57547230, 54453219, 36028905, 57960429, 53773298, 49838074}</t>
  </si>
  <si>
    <t>['https://stackoverflow.com/questions/64542271', 'https://stackoverflow.com/questions/36630213', 'https://stackoverflow.com/questions/41578883', 'https://stackoverflow.com/questions/52928348', 'https://stackoverflow.com/questions/55106400']</t>
  </si>
  <si>
    <t>https://stackoverflow.com/questions/64542271</t>
  </si>
  <si>
    <t>https://stackoverflow.com/questions/36630213</t>
  </si>
  <si>
    <t>https://stackoverflow.com/questions/41578883</t>
  </si>
  <si>
    <t>(('__init__', 'module'), ('base', 'module'), ('__init__', 'module'), ('__init__', 'module'))</t>
  </si>
  <si>
    <t>[('NLTK', 2, [38197014, 45798590]), ('Sklearn', 11, [55108902, 60830157, 63240275, 63240275, 63240275, 63240275, 62917163, 57547230, 63648372, 55106400, 63385797])]</t>
  </si>
  <si>
    <t>[('NLTK', 2), ('Sklearn', 11)]</t>
  </si>
  <si>
    <t>{55106400, 57547230, 55108902, 63385797, 62917163, 60830157, 63240275, 63648372, 38197014, 45798590}</t>
  </si>
  <si>
    <t>['https://stackoverflow.com/questions/57547230', 'https://stackoverflow.com/questions/62917163', 'https://stackoverflow.com/questions/63648372', 'https://stackoverflow.com/questions/63648372', 'https://stackoverflow.com/questions/63648372']</t>
  </si>
  <si>
    <t>https://stackoverflow.com/questions/57547230</t>
  </si>
  <si>
    <t>https://stackoverflow.com/questions/62917163</t>
  </si>
  <si>
    <t>https://stackoverflow.com/questions/63648372</t>
  </si>
  <si>
    <t>(('__init__', 'module'), ('base_layer', 'module'), ('__init__', 'module'))</t>
  </si>
  <si>
    <t>[('Tensorflow', 6, [59120804, 65155458, 60141916, 52032280]), ('Keras', 5, [59120804, 65155458, 52032280])]</t>
  </si>
  <si>
    <t>[('Tensorflow', 6), ('Keras', 5)]</t>
  </si>
  <si>
    <t>{52032280, 65155458, 59120804, 60141916}</t>
  </si>
  <si>
    <t>['https://stackoverflow.com/questions/52032280', 'https://stackoverflow.com/questions/65155458', 'https://stackoverflow.com/questions/59120804', 'https://stackoverflow.com/questions/60141916']</t>
  </si>
  <si>
    <t>[('NLTK', 4, [14110030, 49143626, 58248337, 62337501]), ('Sklearn', 2, [49143626, 26277984])]</t>
  </si>
  <si>
    <t>[('NLTK', 4), ('Sklearn', 2)]</t>
  </si>
  <si>
    <t>{26277984, 49143626, 14110030, 58248337, 62337501}</t>
  </si>
  <si>
    <t>['https://stackoverflow.com/questions/26277984', 'https://stackoverflow.com/questions/49143626', 'https://stackoverflow.com/questions/14110030', 'https://stackoverflow.com/questions/58248337', 'https://stackoverflow.com/questions/62337501']</t>
  </si>
  <si>
    <t>https://stackoverflow.com/questions/26277984</t>
  </si>
  <si>
    <t>(('__init__', 'module'), ('core', 'module'))</t>
  </si>
  <si>
    <t>[('Tensorflow', 5, [53261074, 44210620, 51877242, 51877242, 37791973]), ('Keras', 3, [48438607, 43833081])]</t>
  </si>
  <si>
    <t>{37791973, 48438607, 53261074, 43833081, 51877242, 44210620}</t>
  </si>
  <si>
    <t>['https://stackoverflow.com/questions/37791973', 'https://stackoverflow.com/questions/53261074', 'https://stackoverflow.com/questions/51877242', 'https://stackoverflow.com/questions/51877242', 'https://stackoverflow.com/questions/51877242']</t>
  </si>
  <si>
    <t>(('__init__', 'module'), ('core', 'module'), ('__init__', 'module'))</t>
  </si>
  <si>
    <t>[('Tensorflow', 2, [53261074]), ('Keras', 2, [48438607])]</t>
  </si>
  <si>
    <t>{53261074, 48438607}</t>
  </si>
  <si>
    <t>['https://stackoverflow.com/questions/53261074', 'https://stackoverflow.com/questions/48438607']</t>
  </si>
  <si>
    <t>(('__init__', 'module'), ('dask_io', 'module'), ('__init__', 'module'))</t>
  </si>
  <si>
    <t>[('Tensorflow', 7, [53261074, 44210620, 51877242, 51877242, 41218937, 40576407, 38650482]), ('Keras', 3, [48438607, 43833081, 41218937])]</t>
  </si>
  <si>
    <t>{48438607, 53261074, 38650482, 43833081, 40576407, 41218937, 51877242, 44210620}</t>
  </si>
  <si>
    <t>['https://stackoverflow.com/questions/53261074', 'https://stackoverflow.com/questions/43833081', 'https://stackoverflow.com/questions/51877242', 'https://stackoverflow.com/questions/41218937', 'https://stackoverflow.com/questions/41218937']</t>
  </si>
  <si>
    <t>(('__init__', 'module'), ('dask_io', 'module'), ('__init__', 'module'), ('core', 'module'))</t>
  </si>
  <si>
    <t>[('Tensorflow', 4, [53261074, 44210620, 51877242, 51877242]), ('Keras', 2, [48438607, 43833081])]</t>
  </si>
  <si>
    <t>{48438607, 53261074, 43833081, 51877242, 44210620}</t>
  </si>
  <si>
    <t>['https://stackoverflow.com/questions/48438607', 'https://stackoverflow.com/questions/53261074', 'https://stackoverflow.com/questions/43833081', 'https://stackoverflow.com/questions/51877242', 'https://stackoverflow.com/questions/44210620']</t>
  </si>
  <si>
    <t>(('__init__', 'module'), ('multi_gpu_utils', 'module'))</t>
  </si>
  <si>
    <t>[('Tensorflow', 8, [65155458, 58047454, 57374700, 57374700, 60141916, 50118546, 59987987]), ('Keras', 5, [65155458, 58047454, 64726074])]</t>
  </si>
  <si>
    <t>[('Tensorflow', 8), ('Keras', 5)]</t>
  </si>
  <si>
    <t>{65155458, 57374700, 50118546, 59987987, 64726074, 60141916, 58047454}</t>
  </si>
  <si>
    <t>['https://stackoverflow.com/questions/57374700', 'https://stackoverflow.com/questions/59987987', 'https://stackoverflow.com/questions/60141916', 'https://stackoverflow.com/questions/64726074', 'https://stackoverflow.com/questions/60141916']</t>
  </si>
  <si>
    <t>https://stackoverflow.com/questions/57374700</t>
  </si>
  <si>
    <t>(('__init__', 'module'), ('multi_gpu_utils', 'module'), ('training', 'module'))</t>
  </si>
  <si>
    <t>[('Tensorflow', 6, [65155458, 57374700, 57374700, 60141916, 59987987]), ('Keras', 4, [65155458, 64726074])]</t>
  </si>
  <si>
    <t>{65155458, 57374700, 59987987, 64726074, 60141916}</t>
  </si>
  <si>
    <t>['https://stackoverflow.com/questions/65155458', 'https://stackoverflow.com/questions/57374700', 'https://stackoverflow.com/questions/59987987', 'https://stackoverflow.com/questions/64726074', 'https://stackoverflow.com/questions/60141916']</t>
  </si>
  <si>
    <t>[('Tensorflow', 234, [48428415, 48483612, 62294271, 47652345, 63736368, 52359157, 61007457, 62311222, 57133906, 57133906, 47943207, 53462143, 63376512, 61308343, 63860741, 44496325, 50586649, 59919582, 49975629, 60884699, 51223320, 60399413, 60597787, 52337439, 51471264, 51471264, 62483557, 48135452, 55071668, 61710061, 59593972, 59757089, 61774445, 62376660, 60983141, 60983141, 57875101, 57875101, 57875101, 57875101, 50260495, 61071085, 59673125, 62013721, 53620181, 60904644, 61332608, 56681399, 43766679, 43766679, 59995456, 45275507, 55549257, 54749065, 54508708, 42678439, 57780983, 57841364, 51311420, 62700675, 56002315, 52412165, 59501673, 59501673, 63063727, 63063727, 49726936, 55200171, 61063190, 61172051, 63025100, 63025100, 63025100, 63025100, 56311402, 51042626, 51042626, 52356431, 61648779, 60711103, 62295138, 52761157, 59114521, 61463273, 59847919, 58513607, 61214015, 63464487, 51121273, 60395932, 55460484, 56415547, 57334227, 48553812, 59042324, 59042324, 55833353, 48885193, 55869031, 61169380, 47361956, 50839892, 46779659, 64296467, 43944871, 62308262, 54064982, 54064982, 60873706, 51204138, 61086705, 48600160, 44863095, 57337931, 55229836, 47266305, 56410003, 49446047, 49446047, 62472764, 55564014, 60637290, 56591186, 62428455, 54665872, 44993098, 43814315, 49115391, 46491974, 57816305, 62745723, 62745723, 47982521, 60871774, 62898484, 43682108, 53596076, 59681453, 62725844, 49007149, 44453264, 52953219, 56477744, 53299410, 49816616, 55205966, 55139349, 61926834, 54303308, 47255063, 48984042, 55389064, 55389064, 55389064, 55389064, 55389064, 55389064, 55389064, 55389064, 55389064, 53812109, 53812109, 45964839, 64194283, 59584838, 55521652, 55521652, 57042429, 57042429, 46230191, 43700528, 49503518, 60182306, 55912838, 45716700, 50334054, 52229410, 57537065, 60694015, 49073754, 53562793, 62145084, 50518622, 48934848, 48934848, 63708332, 63473428, 56093768, 57002050, 55770234, 55770234, 52544754, 61991563, 60044577, 48479571, 50361361, 56271619, 62679567, 62679567, 47357618, 48480238, 48480238, 59372863, 45393352, 60946205, 61584446, 57696905, 57696905, 44739928, 54259288, 54934138, 54934138, 49781077, 49781077, 49781077, 49781077, 54861998, 58751019, 58751019, 49040998, 61013120, 52604040, 44289277, 61933792, 62991842, 63070852, 51554543, 57443955, 57443955, 50977379, 50977379, 44712420, 58244683, 47660443]), ('Keras', 21, [48428415, 62311222, 63860741, 61710061, 61332608, 58011262, 62700675, 63025100, 63025100, 63025100, 63025100, 59847919, 58513607, 63464487, 55833353, 43682108, 57042429, 57042429, 55912838, 60694015, 56271619])]</t>
  </si>
  <si>
    <t>[('Tensorflow', 234), ('Keras', 21)]</t>
  </si>
  <si>
    <t>{47266305, 63860741, 50260495, 62679567, 50361361, 64296467, 59042324, 55139349, 61063190, 47255063, 50586649, 59114521, 60597787, 59757089, 59673125, 47943207, 63464487, 49816616, 51204138, 45964839, 57537065, 49007149, 58751019, 63736368, 56477744, 62472764, 62145084, 61584446, 57002050, 52761157, 56093768, 44993098, 57337931, 54303308, 58244683, 55205966, 54259288, 49073754, 60871774, 50518622, 48600160, 61007457, 62295138, 50977379, 62483557, 49040998, 55869031, 59501673, 56311402, 60637290, 61774445, 57443955, 44863095, 51121273, 55770234, 62745723, 54934138, 58011262, 53462143, 63376512, 61332608, 61013120, 62700675, 55460484, 52953219, 63070852, 52604040, 57696905, 61991563, 54665872, 57875101, 49446047, 54508708, 42678439, 63708332, 59681453, 54861998, 63063727, 46230191, 47357618, 60711103, 60904644, 58513607, 53299410, 62376660, 57841364, 62725844, 60884699, 45716700, 59919582, 61933792, 61169380, 61463273, 64194283, 61710061, 61071085, 59847919, 55564014, 57816305, 52544754, 51554543, 59593972, 57780983, 44289277, 62294271, 49115391, 56271619, 52412165, 55833353, 56002315, 46779659, 63473428, 51223320, 62013721, 48483612, 48135452, 49503518, 52337439, 60946205, 60044577, 60182306, 52229410, 62428455, 43700528, 62898484, 60399413, 62311222, 56415547, 51311420, 43682108, 61214015, 59995456, 59372863, 51042626, 46491974, 59584838, 55549257, 49975629, 52356431, 57133906, 61172051, 48553812, 50839892, 54064982, 56591186, 48479571, 44739928, 49781077, 60983141, 50334054, 45275507, 55521652, 48428415, 55912838, 55389064, 54749065, 61648779, 55229836, 53812109, 44453264, 56410003, 43766679, 47660443, 60395932, 51471264, 47361956, 62308262, 43944871, 53562793, 55200171, 43814315, 53596076, 61926834, 55071668, 61308343, 56681399, 47982521, 48934848, 44496325, 45393352, 48885193, 63025100, 57334227, 53620181, 49726936, 62991842, 44712420, 60873706, 48984042, 48480238, 61086705, 52359157, 47652345, 57042429, 60694015}</t>
  </si>
  <si>
    <t>['https://stackoverflow.com/questions/57002050', 'https://stackoverflow.com/questions/45716700', 'https://stackoverflow.com/questions/45275507', 'https://stackoverflow.com/questions/49975629', 'https://stackoverflow.com/questions/50839892']</t>
  </si>
  <si>
    <t>https://stackoverflow.com/questions/45716700</t>
  </si>
  <si>
    <t>https://stackoverflow.com/questions/50839892</t>
  </si>
  <si>
    <t>[('Tensorflow', 185, [48428415, 48483612, 62294271, 47652345, 63736368, 61007457, 62311222, 57133906, 57133906, 47943207, 53462143, 63376512, 61308343, 63860741, 50586649, 59919582, 60884699, 60399413, 60597787, 51471264, 51471264, 62483557, 48135452, 55071668, 61710061, 59593972, 59757089, 61774445, 62376660, 60983141, 60983141, 50260495, 61071085, 59673125, 62013721, 53620181, 61332608, 56681399, 59995456, 45275507, 55549257, 54749065, 54508708, 57780983, 57841364, 51311420, 62700675, 56002315, 52412165, 59501673, 59501673, 63063727, 63063727, 49726936, 55200171, 61063190, 61172051, 63025100, 63025100, 63025100, 63025100, 56311402, 61648779, 60711103, 62295138, 52761157, 59114521, 61463273, 59847919, 58513607, 61214015, 63464487, 51121273, 60395932, 55460484, 56415547, 57334227, 48553812, 59042324, 59042324, 55833353, 48885193, 55869031, 61169380, 46779659, 64296467, 43944871, 62308262, 54064982, 54064982, 60873706, 61086705, 48600160, 44863095, 57337931, 55229836, 47266305, 56410003, 49446047, 49446047, 62472764, 55564014, 60637290, 62428455, 54665872, 62745723, 62745723, 60871774, 62898484, 53596076, 59681453, 62725844, 49007149, 44453264, 52953219, 56477744, 53299410, 55205966, 55139349, 61926834, 54303308, 47255063, 55389064, 55389064, 55389064, 55389064, 55389064, 55389064, 55389064, 55389064, 55389064, 53812109, 53812109, 45964839, 64194283, 59584838, 55521652, 55521652, 57042429, 57042429, 46230191, 60182306, 55912838, 57537065, 60694015, 49073754, 53562793, 63708332, 63473428, 56093768, 57002050, 55770234, 55770234, 52544754, 61991563, 60044577, 48479571, 56271619, 62679567, 62679567, 48480238, 48480238, 59372863, 60946205, 61584446, 57696905, 57696905, 54259288, 54934138, 54934138, 49781077, 49781077, 54861998, 58751019, 58751019, 49040998, 61013120, 52604040, 44289277, 61933792, 62991842, 63070852, 50977379, 50977379, 58829887]), ('Keras', 20, [48428415, 62311222, 63860741, 61710061, 61332608, 58011262, 62700675, 63025100, 63025100, 63025100, 63025100, 59847919, 58513607, 63464487, 55833353, 57042429, 57042429, 55912838, 60694015, 56271619])]</t>
  </si>
  <si>
    <t>[('Tensorflow', 185), ('Keras', 20)]</t>
  </si>
  <si>
    <t>{47266305, 63860741, 50260495, 62679567, 64296467, 59042324, 55139349, 61063190, 47255063, 50586649, 59114521, 60597787, 59757089, 59673125, 47943207, 63464487, 45964839, 57537065, 58751019, 49007149, 63736368, 56477744, 62472764, 61584446, 58829887, 57002050, 52761157, 56093768, 57337931, 54303308, 55205966, 54259288, 49073754, 60871774, 48600160, 61007457, 62295138, 50977379, 62483557, 49040998, 55869031, 59501673, 56311402, 60637290, 61774445, 44863095, 51121273, 55770234, 62745723, 54934138, 58011262, 53462143, 63376512, 61332608, 61013120, 62700675, 55460484, 52953219, 63070852, 52604040, 57696905, 61991563, 54665872, 49446047, 54508708, 63708332, 59681453, 54861998, 63063727, 46230191, 60711103, 58513607, 53299410, 62376660, 57841364, 62725844, 60884699, 59919582, 61933792, 61169380, 61463273, 64194283, 61710061, 61071085, 59847919, 55564014, 52544754, 59593972, 57780983, 44289277, 62294271, 56271619, 52412165, 55833353, 56002315, 46779659, 63473428, 62013721, 48483612, 48135452, 60946205, 60044577, 60182306, 62428455, 62898484, 60399413, 62311222, 56415547, 51311420, 61214015, 59995456, 59372863, 59584838, 55549257, 57133906, 61172051, 48553812, 48479571, 54064982, 49781077, 60983141, 45275507, 55521652, 48428415, 55912838, 55389064, 54749065, 61648779, 55229836, 53812109, 44453264, 56410003, 60395932, 51471264, 62308262, 43944871, 53562793, 55200171, 53596076, 61926834, 55071668, 61308343, 56681399, 48885193, 63025100, 57334227, 53620181, 49726936, 62991842, 60873706, 48480238, 61086705, 47652345, 57042429, 60694015}</t>
  </si>
  <si>
    <t>['https://stackoverflow.com/questions/62472764', 'https://stackoverflow.com/questions/60711103', 'https://stackoverflow.com/questions/49781077', 'https://stackoverflow.com/questions/61214015', 'https://stackoverflow.com/questions/55549257']</t>
  </si>
  <si>
    <t>https://stackoverflow.com/questions/60711103</t>
  </si>
  <si>
    <t>(('__init__', 'module'), ('resnet', 'module'))</t>
  </si>
  <si>
    <t>[('Tensorflow', 3, [61710061, 57275893, 58817026]), ('Keras', 2, [61710061, 57275893])]</t>
  </si>
  <si>
    <t>{57275893, 58817026, 61710061}</t>
  </si>
  <si>
    <t>['https://stackoverflow.com/questions/57275893', 'https://stackoverflow.com/questions/58817026', 'https://stackoverflow.com/questions/61710061']</t>
  </si>
  <si>
    <t>(('__init__', 'module'), ('tensorflow_backend', 'module'))</t>
  </si>
  <si>
    <t>[('Tensorflow', 35, [55077129, 48428415, 48231593, 59394902, 46441577, 57406870, 53729113, 44496325, 41927602, 59120804, 53142006, 54523836, 50271548, 50271548, 51311420, 57051067, 62384265, 54085474, 46869446, 58513607, 55833353, 57156410, 53328808, 41218937, 49432451, 43682108, 49105096, 52248467, 57042429, 57042429, 48710625, 50086731, 56271619, 52218258, 46838902]), ('Keras', 37, [48428415, 48231593, 59394902, 46441577, 57406870, 53729113, 41927602, 42556972, 59120804, 53142006, 58011262, 50271548, 50271548, 54574591, 57051067, 48438607, 62384265, 54085474, 46869446, 58513607, 57717892, 55833353, 57156410, 53328808, 41218937, 49432451, 43682108, 49105096, 39945443, 52248467, 57042429, 57042429, 50086731, 54857959, 54562425, 56271619, 52218258])]</t>
  </si>
  <si>
    <t>[('Tensorflow', 35), ('Keras', 37)]</t>
  </si>
  <si>
    <t>{49432451, 56271619, 57717892, 55077129, 62384265, 55833353, 52218258, 52248467, 57406870, 59120804, 53328808, 48231593, 42556972, 41927602, 57156410, 57051067, 51311420, 50271548, 54523836, 43682108, 44496325, 46869446, 58513607, 49105096, 50086731, 48438607, 54562425, 59394902, 53729113, 48710625, 54085474, 39945443, 54857959, 46441577, 54574591, 53142006, 46838902, 41218937, 57042429, 58011262, 48428415}</t>
  </si>
  <si>
    <t>['https://stackoverflow.com/questions/55833353', 'https://stackoverflow.com/questions/54523836', 'https://stackoverflow.com/questions/39945443', 'https://stackoverflow.com/questions/53729113', 'https://stackoverflow.com/questions/54085474']</t>
  </si>
  <si>
    <t>(('__init__', 'module'), ('tensorflow_backend', 'module'), ('__init__', 'module'))</t>
  </si>
  <si>
    <t>[('Tensorflow', 23, [55077129, 48428415, 57406870, 53729113, 44496325, 59120804, 53142006, 51311420, 57051067, 62384265, 46869446, 58513607, 55833353, 57156410, 41218937, 43682108, 52248467, 57042429, 57042429, 56271619, 52218258, 46838902, 55313828]), ('Keras', 25, [48428415, 57406870, 53729113, 59120804, 53142006, 58011262, 54574591, 57051067, 48438607, 62384265, 46869446, 58513607, 57717892, 55833353, 57156410, 41218937, 43682108, 39945443, 52248467, 57042429, 57042429, 54857959, 54562425, 56271619, 52218258])]</t>
  </si>
  <si>
    <t>[('Tensorflow', 23), ('Keras', 25)]</t>
  </si>
  <si>
    <t>{56271619, 57717892, 55077129, 62384265, 55833353, 52218258, 52248467, 57406870, 59120804, 55313828, 57156410, 57051067, 43682108, 51311420, 44496325, 46869446, 58513607, 48438607, 54562425, 53729113, 39945443, 54857959, 54574591, 53142006, 46838902, 41218937, 57042429, 58011262, 48428415}</t>
  </si>
  <si>
    <t>['https://stackoverflow.com/questions/55833353', 'https://stackoverflow.com/questions/51311420', 'https://stackoverflow.com/questions/54574591', 'https://stackoverflow.com/questions/39945443', 'https://stackoverflow.com/questions/54857959']</t>
  </si>
  <si>
    <t>(('__init__', 'module'), ('tensorflow_backend', 'module'), ('__init__', 'module'), ('__init__', 'module'))</t>
  </si>
  <si>
    <t>[('Tensorflow', 22, [55077129, 48428415, 57406870, 53729113, 44496325, 59120804, 53142006, 51311420, 57051067, 46869446, 58513607, 55833353, 57156410, 41218937, 43682108, 52248467, 57042429, 57042429, 56271619, 52218258, 46838902, 55313828]), ('Keras', 24, [48428415, 57406870, 53729113, 59120804, 53142006, 58011262, 54574591, 57051067, 48438607, 46869446, 58513607, 57717892, 55833353, 57156410, 41218937, 43682108, 39945443, 52248467, 57042429, 57042429, 54857959, 54562425, 56271619, 52218258])]</t>
  </si>
  <si>
    <t>[('Tensorflow', 22), ('Keras', 24)]</t>
  </si>
  <si>
    <t>{56271619, 57717892, 55077129, 55833353, 52218258, 52248467, 57406870, 59120804, 55313828, 57156410, 57051067, 43682108, 51311420, 44496325, 46869446, 58513607, 48438607, 54562425, 53729113, 39945443, 54857959, 54574591, 53142006, 46838902, 41218937, 57042429, 58011262, 48428415}</t>
  </si>
  <si>
    <t>['https://stackoverflow.com/questions/52218258', 'https://stackoverflow.com/questions/51311420', 'https://stackoverflow.com/questions/54574591', 'https://stackoverflow.com/questions/39945443', 'https://stackoverflow.com/questions/54857959']</t>
  </si>
  <si>
    <t>(('__init__', 'module'), ('tensorflow_backend', 'module'), ('__init__', 'module'), ('__init__', 'module'), ('__init__', 'module'), ('__init__', 'module'), ('__init__', 'module'))</t>
  </si>
  <si>
    <t>[('Tensorflow', 3, [57406870, 59120804, 41218937]), ('Keras', 5, [57406870, 59120804, 54574591, 48438607, 41218937])]</t>
  </si>
  <si>
    <t>[('Tensorflow', 3), ('Keras', 5)]</t>
  </si>
  <si>
    <t>{59120804, 48438607, 57406870, 41218937, 54574591}</t>
  </si>
  <si>
    <t>['https://stackoverflow.com/questions/59120804', 'https://stackoverflow.com/questions/48438607', 'https://stackoverflow.com/questions/57406870', 'https://stackoverflow.com/questions/41218937', 'https://stackoverflow.com/questions/54574591']</t>
  </si>
  <si>
    <t>(('__init__', 'module'), ('tensorflow_backend', 'module'), ('__init__', 'module'), ('__init__', 'module'), ('pywrap_tensorflow', 'module'))</t>
  </si>
  <si>
    <t>[('Tensorflow', 12, [48428415, 44496325, 51311420, 46869446, 58513607, 55833353, 43682108, 52248467, 57042429, 57042429, 56271619, 52218258]), ('Keras', 12, [48428415, 58011262, 46869446, 58513607, 55833353, 43682108, 52248467, 57042429, 57042429, 54857959, 56271619, 52218258])]</t>
  </si>
  <si>
    <t>[('Tensorflow', 12), ('Keras', 12)]</t>
  </si>
  <si>
    <t>{56271619, 44496325, 46869446, 58513607, 54857959, 55833353, 52218258, 52248467, 43682108, 51311420, 57042429, 58011262, 48428415}</t>
  </si>
  <si>
    <t>['https://stackoverflow.com/questions/44496325', 'https://stackoverflow.com/questions/55833353', 'https://stackoverflow.com/questions/57042429', 'https://stackoverflow.com/questions/51311420', 'https://stackoverflow.com/questions/51311420']</t>
  </si>
  <si>
    <t>(('__init__', 'module'), ('tensorflow_backend', 'module'), ('__init__', 'module'), ('__init__', 'module'), ('pywrap_tensorflow', 'module'), ('pywrap_tensorflow', 'module'), ('pywrap_tensorflow_internal', 'module'), ('pywrap_tensorflow_internal', 'swig_import_helper'))</t>
  </si>
  <si>
    <t>[('Tensorflow', 8, [48428415, 44496325, 51311420, 58513607, 55833353, 43682108, 57042429, 57042429]), ('Keras', 7, [48428415, 58011262, 58513607, 55833353, 43682108, 57042429, 57042429])]</t>
  </si>
  <si>
    <t>[('Tensorflow', 8), ('Keras', 7)]</t>
  </si>
  <si>
    <t>{44496325, 58513607, 55833353, 43682108, 51311420, 57042429, 58011262, 48428415}</t>
  </si>
  <si>
    <t>['https://stackoverflow.com/questions/58513607', 'https://stackoverflow.com/questions/43682108', 'https://stackoverflow.com/questions/58011262', 'https://stackoverflow.com/questions/57042429', 'https://stackoverflow.com/questions/57042429']</t>
  </si>
  <si>
    <t>(('__init__', 'module'), ('topology', 'module'))</t>
  </si>
  <si>
    <t>[('Tensorflow', 3, [48982092, 51527115, 54932122]), ('Keras', 3, [55923305, 48982092, 54932122])]</t>
  </si>
  <si>
    <t>{55923305, 54932122, 51527115, 48982092}</t>
  </si>
  <si>
    <t>['https://stackoverflow.com/questions/55923305', 'https://stackoverflow.com/questions/54932122', 'https://stackoverflow.com/questions/51527115', 'https://stackoverflow.com/questions/48982092']</t>
  </si>
  <si>
    <t>https://stackoverflow.com/questions/55923305</t>
  </si>
  <si>
    <t>https://stackoverflow.com/questions/48982092</t>
  </si>
  <si>
    <t>(('__init__', 'module'), ('training', 'module'))</t>
  </si>
  <si>
    <t>[('Tensorflow', 9, [58047454, 61100942, 61929275, 44424068, 35628221, 50118546, 59645758, 59645758, 46052639]), ('Keras', 8, [58216682, 58047454, 61100942, 61929275, 44424068, 43833081, 45406140])]</t>
  </si>
  <si>
    <t>[('Tensorflow', 9), ('Keras', 8)]</t>
  </si>
  <si>
    <t>{44424068, 58216682, 61100942, 59645758, 50118546, 43833081, 61929275, 45406140, 35628221, 58047454, 46052639}</t>
  </si>
  <si>
    <t>['https://stackoverflow.com/questions/58216682', 'https://stackoverflow.com/questions/43833081', 'https://stackoverflow.com/questions/35628221', 'https://stackoverflow.com/questions/45406140', 'https://stackoverflow.com/questions/35628221']</t>
  </si>
  <si>
    <t>(('__init__', 'renames'), ('shutil', 'move'))</t>
  </si>
  <si>
    <t>[('Keras', 3, [45743663, 49905274, 49477496]), ('Sklearn', 5, [28890418, 37879138, 43026934, 50673632, 50673632])]</t>
  </si>
  <si>
    <t>[('Keras', 3), ('Sklearn', 5)]</t>
  </si>
  <si>
    <t>{50673632, 37879138, 45743663, 28890418, 43026934, 49477496, 49905274}</t>
  </si>
  <si>
    <t>['https://stackoverflow.com/questions/37879138', 'https://stackoverflow.com/questions/28890418', 'https://stackoverflow.com/questions/49477496', 'https://stackoverflow.com/questions/43026934', 'https://stackoverflow.com/questions/49477496']</t>
  </si>
  <si>
    <t>(('__init__', 'setup'),)</t>
  </si>
  <si>
    <t>[('Tensorflow', 9, [53978372, 57972019, 64698227, 64201745, 60896576, 60736688, 49090915, 49090915]), ('PyTorch', 8, [64618079, 50541569, 60744928, 59129241, 57957101, 57957101, 61718049])]</t>
  </si>
  <si>
    <t>[('Tensorflow', 9), ('PyTorch', 8)]</t>
  </si>
  <si>
    <t>{60896576, 50541569, 60744928, 49090915, 53978372, 61718049, 57957101, 60736688, 64201745, 57972019, 64698227, 59129241, 64618079}</t>
  </si>
  <si>
    <t>['https://stackoverflow.com/questions/50541569', 'https://stackoverflow.com/questions/61718049', 'https://stackoverflow.com/questions/64698227', 'https://stackoverflow.com/questions/57972019', 'https://stackoverflow.com/questions/57972019']</t>
  </si>
  <si>
    <t>https://stackoverflow.com/questions/50541569</t>
  </si>
  <si>
    <t>https://stackoverflow.com/questions/61718049</t>
  </si>
  <si>
    <t>https://stackoverflow.com/questions/64698227</t>
  </si>
  <si>
    <t>https://stackoverflow.com/questions/57972019</t>
  </si>
  <si>
    <t>(('__init__', 'wrapper'), ('imagenet_utils', 'decode_predictions'), ('imagenet_utils', 'decode_predictions'))</t>
  </si>
  <si>
    <t>[('Tensorflow', 2, [53413756, 59304261]), ('Keras', 2, [53413756, 59304261])]</t>
  </si>
  <si>
    <t>{53413756, 59304261}</t>
  </si>
  <si>
    <t>['https://stackoverflow.com/questions/53413756', 'https://stackoverflow.com/questions/59304261']</t>
  </si>
  <si>
    <t>(('__init__', 'wrapper'), ('vgg16', 'VGG16'), ('vgg16', 'VGG16'))</t>
  </si>
  <si>
    <t>[('Tensorflow', 6, [58868272, 58697001]), ('Keras', 7, [63820312, 58868272, 58697001])]</t>
  </si>
  <si>
    <t>[('Tensorflow', 6), ('Keras', 7)]</t>
  </si>
  <si>
    <t>{58868272, 58697001, 63820312}</t>
  </si>
  <si>
    <t>['https://stackoverflow.com/questions/58868272', 'https://stackoverflow.com/questions/58697001', 'https://stackoverflow.com/questions/63820312']</t>
  </si>
  <si>
    <t>https://stackoverflow.com/questions/58868272</t>
  </si>
  <si>
    <t>https://stackoverflow.com/questions/63820312</t>
  </si>
  <si>
    <t>[('Tensorflow', 70, [61286412, 64668956, 53499321, 41990876, 60014636, 61644641, 51374273, 50269943, 43084137, 54284165, 47644306, 51794914, 48157558, 43990046, 43990046, 43990046, 43990046, 45227229, 58485567, 44174697, 48333200, 61077516, 63318685, 61071227, 64875082, 46118952, 64753035, 62727751, 42223668, 59147705, 59755464, 44890067, 44890067, 62295138, 45399041, 41374175, 52228023, 58771839, 44274062, 60268459, 40186711, 42741738, 58113043, 58113043, 58113043, 58113043, 60934854, 47735638, 59681453, 64290715, 62986399, 65018547, 56804123, 54271943, 49844272, 43324156, 51110780, 44873984, 49370642, 61404032, 45059428, 44435677, 44435677, 40948687, 55683841, 43358264, 56015575, 37117798, 54814113, 64463291]), ('Keras', 13, [61286412, 60014636, 54284165, 51794914, 48157558, 43990046, 43990046, 43990046, 43990046, 61077516, 52533188, 58113043, 58113043])]</t>
  </si>
  <si>
    <t>[('Tensorflow', 70), ('Keras', 13)]</t>
  </si>
  <si>
    <t>{44873984, 45399041, 61404032, 55683841, 54284165, 51110780, 64753035, 61286412, 61077516, 44274062, 48333200, 47644306, 58113043, 49370642, 64290715, 64668956, 63318685, 43990046, 62986399, 56804123, 54814113, 46118952, 60268459, 60014636, 59681453, 49844272, 65018547, 42223668, 52228023, 43358264, 53499321, 59147705, 64463291, 58485567, 51374273, 52533188, 60934854, 62727751, 59755464, 54271943, 64875082, 40948687, 44890067, 47735638, 40186711, 56015575, 41990876, 45227229, 44435677, 41374175, 61644641, 51794914, 62295138, 45059428, 37117798, 43084137, 44174697, 42741738, 48157558, 50269943, 61071227, 43324156, 58771839}</t>
  </si>
  <si>
    <t>['https://stackoverflow.com/questions/44274062', 'https://stackoverflow.com/questions/52228023', 'https://stackoverflow.com/questions/44435677', 'https://stackoverflow.com/questions/40186711', 'https://stackoverflow.com/questions/41990876']</t>
  </si>
  <si>
    <t>(('_base', 'result'), ('_base', '__get_result'))</t>
  </si>
  <si>
    <t>[('Tensorflow', 3, [62717722, 59887851, 59556100]), ('Keras', 3, [62717722, 59556100, 57778020])]</t>
  </si>
  <si>
    <t>{57778020, 62717722, 59887851, 59556100}</t>
  </si>
  <si>
    <t>['https://stackoverflow.com/questions/57778020', 'https://stackoverflow.com/questions/62717722', 'https://stackoverflow.com/questions/59887851', 'https://stackoverflow.com/questions/59556100']</t>
  </si>
  <si>
    <t>(('_bootstrap', '_find_and_load'),)</t>
  </si>
  <si>
    <t>[('Tensorflow', 11, [55353580, 55032687, 49808042, 45090440, 56367193, 64013587, 64013587, 64013587, 46869446, 49275195, 52204265]), ('Keras', 3, [55032687, 64013587, 64013587])]</t>
  </si>
  <si>
    <t>[('Tensorflow', 11), ('Keras', 3)]</t>
  </si>
  <si>
    <t>{46869446, 45090440, 52204265, 49808042, 55353580, 55032687, 64013587, 56367193, 49275195}</t>
  </si>
  <si>
    <t>['https://stackoverflow.com/questions/45090440', 'https://stackoverflow.com/questions/55353580', 'https://stackoverflow.com/questions/64013587', 'https://stackoverflow.com/questions/64013587', 'https://stackoverflow.com/questions/64013587']</t>
  </si>
  <si>
    <t>https://stackoverflow.com/questions/45090440</t>
  </si>
  <si>
    <t>https://stackoverflow.com/questions/55353580</t>
  </si>
  <si>
    <t>[('Tensorflow', 3, [64771558, 55280872, 59940366]), ('Keras', 6, [64771558, 51137863, 64767814, 55280872, 59940366, 59504713])]</t>
  </si>
  <si>
    <t>[('Tensorflow', 3), ('Keras', 6)]</t>
  </si>
  <si>
    <t>{64767814, 51137863, 55280872, 64771558, 59504713, 59940366}</t>
  </si>
  <si>
    <t>['https://stackoverflow.com/questions/64767814', 'https://stackoverflow.com/questions/55280872', 'https://stackoverflow.com/questions/59504713', 'https://stackoverflow.com/questions/59504713', 'https://stackoverflow.com/questions/59504713']</t>
  </si>
  <si>
    <t>(('_keras_converter', 'convert'),)</t>
  </si>
  <si>
    <t>(('_keras_converter', 'convert'), ('_keras_converter', 'convertToSpec'), ('_keras2_converter', '_convert'))</t>
  </si>
  <si>
    <t>[('Tensorflow', 2, [55280872, 59940366]), ('Keras', 4, [51137863, 55280872, 59940366, 59504713])]</t>
  </si>
  <si>
    <t>{55280872, 59504713, 59940366, 51137863}</t>
  </si>
  <si>
    <t>['https://stackoverflow.com/questions/55280872', 'https://stackoverflow.com/questions/59504713', 'https://stackoverflow.com/questions/59940366', 'https://stackoverflow.com/questions/51137863']</t>
  </si>
  <si>
    <t>https://stackoverflow.com/questions/51137863</t>
  </si>
  <si>
    <t>[('Keras', 3, [43702571, 45081204, 44220446]), ('Sklearn', 10, [56174456, 56174456, 56174456, 56174456, 45837885, 43702571, 51140650, 40803684, 43255057, 49566157])]</t>
  </si>
  <si>
    <t>[('Keras', 3), ('Sklearn', 10)]</t>
  </si>
  <si>
    <t>{40803684, 51140650, 43702571, 49566157, 43255057, 45081204, 56174456, 45837885, 44220446}</t>
  </si>
  <si>
    <t>['https://stackoverflow.com/questions/51140650', 'https://stackoverflow.com/questions/43255057', 'https://stackoverflow.com/questions/56174456', 'https://stackoverflow.com/questions/56174456', 'https://stackoverflow.com/questions/56174456']</t>
  </si>
  <si>
    <t>https://stackoverflow.com/questions/43255057</t>
  </si>
  <si>
    <t>(('_search', 'fit'), ('_search', '_run_search'), ('_search', 'evaluate_candidates'), ('parallel', '__call__'))</t>
  </si>
  <si>
    <t>[('Keras', 7, [58395934, 62717722, 63305459, 56865740, 53938687, 54272744, 53707513]), ('Sklearn', 23, [63428743, 61415039, 58475716, 60236102, 58395934, 62717722, 63305459, 57498267, 57179394, 59556305, 56865740, 64671488, 52859383, 63363598, 53938687, 54272744, 60248668, 55202518, 64884238, 63658367, 56416710, 61437856, 58626422])]</t>
  </si>
  <si>
    <t>[('Keras', 7), ('Sklearn', 23)]</t>
  </si>
  <si>
    <t>{64671488, 57179394, 63428743, 63363598, 64884238, 62717722, 57498267, 58395934, 61437856, 58475716, 60236102, 63658367, 56416710, 53938687, 56865740, 59556305, 55202518, 60248668, 54272744, 63305459, 58626422, 52859383, 53707513, 61415039}</t>
  </si>
  <si>
    <t>['https://stackoverflow.com/questions/63363598', 'https://stackoverflow.com/questions/60236102', 'https://stackoverflow.com/questions/54272744', 'https://stackoverflow.com/questions/55202518', 'https://stackoverflow.com/questions/60248668']</t>
  </si>
  <si>
    <t>https://stackoverflow.com/questions/54272744</t>
  </si>
  <si>
    <t>(('_search', 'fit'), ('_search', '_run_search'), ('_search', 'evaluate_candidates'), ('parallel', '__call__'), ('parallel', 'dispatch_one_batch'), ('parallel', '_dispatch'), ('_parallel_backends', 'apply_async'), ('_parallel_backends', '__init__'), ('parallel', '__call__'), ('parallel', 'listcomp'))</t>
  </si>
  <si>
    <t>[('Keras', 6, [58395934, 63305459, 56865740, 53938687, 54272744, 53707513]), ('Sklearn', 14, [63428743, 61415039, 58395934, 63305459, 57498267, 57179394, 59556305, 56865740, 64671488, 52859383, 53938687, 54272744, 60248668, 64884238])]</t>
  </si>
  <si>
    <t>[('Keras', 6), ('Sklearn', 14)]</t>
  </si>
  <si>
    <t>{64671488, 57179394, 63428743, 54272744, 56865740, 64884238, 61415039, 59556305, 63305459, 52859383, 53707513, 57498267, 60248668, 58395934, 53938687}</t>
  </si>
  <si>
    <t>['https://stackoverflow.com/questions/63428743', 'https://stackoverflow.com/questions/61415039', 'https://stackoverflow.com/questions/57498267', 'https://stackoverflow.com/questions/53707513', 'https://stackoverflow.com/questions/53707513']</t>
  </si>
  <si>
    <t>https://stackoverflow.com/questions/57498267</t>
  </si>
  <si>
    <t>(('_search', 'fit'), ('_search', '_run_search'), ('_search', 'evaluate_candidates'), ('parallel', '__call__'), ('parallel', 'dispatch_one_batch'), ('parallel', '_dispatch'), ('_parallel_backends', 'apply_async'), ('_parallel_backends', '__init__'), ('parallel', '__call__'), ('parallel', 'listcomp'), ('_validation', '_fit_and_score'))</t>
  </si>
  <si>
    <t>[('Keras', 4, [63305459, 53938687, 54272744, 53707513]), ('Sklearn', 9, [63428743, 63305459, 57498267, 59556305, 52859383, 53938687, 54272744, 60248668, 64884238])]</t>
  </si>
  <si>
    <t>[('Keras', 4), ('Sklearn', 9)]</t>
  </si>
  <si>
    <t>{63428743, 54272744, 64884238, 59556305, 63305459, 52859383, 53707513, 57498267, 60248668, 53938687}</t>
  </si>
  <si>
    <t>['https://stackoverflow.com/questions/54272744', 'https://stackoverflow.com/questions/63305459', 'https://stackoverflow.com/questions/57498267', 'https://stackoverflow.com/questions/57498267', 'https://stackoverflow.com/questions/57498267']</t>
  </si>
  <si>
    <t>https://stackoverflow.com/questions/63305459</t>
  </si>
  <si>
    <t>(('_search', 'fit'), ('_search', '_run_search'), ('_search', 'evaluate_candidates'), ('parallel', '__call__'), ('parallel', 'dispatch_one_batch'), ('parallel', '_dispatch'), ('_parallel_backends', 'apply_async'), ('_parallel_backends', '__init__'), ('parallel', '__call__'), ('parallel', 'listcomp'), ('_validation', '_fit_and_score'), ('_validation', '_score'))</t>
  </si>
  <si>
    <t>[('Keras', 2, [63305459, 54272744]), ('Sklearn', 4, [63428743, 63305459, 54272744, 64884238])]</t>
  </si>
  <si>
    <t>[('Keras', 2), ('Sklearn', 4)]</t>
  </si>
  <si>
    <t>{54272744, 63305459, 64884238, 63428743}</t>
  </si>
  <si>
    <t>['https://stackoverflow.com/questions/54272744', 'https://stackoverflow.com/questions/63305459', 'https://stackoverflow.com/questions/64884238', 'https://stackoverflow.com/questions/63428743']</t>
  </si>
  <si>
    <t>(('_search', 'fit'), ('_search', '_run_search'), ('_search', 'evaluate_candidates'), ('parallel', '__call__'), ('parallel', 'dispatch_one_batch'), ('parallel', '_dispatch'), ('_parallel_backends', 'apply_async'), ('_parallel_backends', '__init__'), ('parallel', '__call__'), ('parallel', 'listcomp'), ('_validation', 'test'), ('scikit_learn', 'fit'))</t>
  </si>
  <si>
    <t>[('Keras', 2, [58395934, 56865740]), ('Sklearn', 2, [58395934, 56865740])]</t>
  </si>
  <si>
    <t>[('Keras', 2), ('Sklearn', 2)]</t>
  </si>
  <si>
    <t>{56865740, 58395934}</t>
  </si>
  <si>
    <t>['https://stackoverflow.com/questions/56865740', 'https://stackoverflow.com/questions/58395934']</t>
  </si>
  <si>
    <t>https://stackoverflow.com/questions/58395934</t>
  </si>
  <si>
    <t>(('_split', 'train_test_split'), ('validation', 'indexable'), ('validation', 'check_consistent_length'))</t>
  </si>
  <si>
    <t>[('Keras', 3, [62894945, 54099974, 57327709]), ('Sklearn', 14, [62894945, 63939783, 63429941, 56453129, 43222882, 59294900, 62854851, 53606365, 53606365, 59446241, 63589712, 56811515, 62227819, 52005058])]</t>
  </si>
  <si>
    <t>[('Keras', 3), ('Sklearn', 14)]</t>
  </si>
  <si>
    <t>{62894945, 43222882, 62854851, 59446241, 52005058, 54099974, 63939783, 56453129, 62227819, 53606365, 63589712, 59294900, 63429941, 56811515, 57327709}</t>
  </si>
  <si>
    <t>['https://stackoverflow.com/questions/62854851', 'https://stackoverflow.com/questions/63939783', 'https://stackoverflow.com/questions/59294900', 'https://stackoverflow.com/questions/63589712', 'https://stackoverflow.com/questions/63589712']</t>
  </si>
  <si>
    <t>https://stackoverflow.com/questions/59294900</t>
  </si>
  <si>
    <t>https://stackoverflow.com/questions/63589712</t>
  </si>
  <si>
    <t>(('_tf_converter', '_graph_def_from_saved_model_or_keras_model'),)</t>
  </si>
  <si>
    <t>[('Tensorflow', 2, [59780740]), ('Keras', 2, [59780740])]</t>
  </si>
  <si>
    <t>{59780740}</t>
  </si>
  <si>
    <t>['https://stackoverflow.com/questions/59780740']</t>
  </si>
  <si>
    <t>https://stackoverflow.com/questions/59780740</t>
  </si>
  <si>
    <t>(('_validation', '_fit_and_score'),)</t>
  </si>
  <si>
    <t>[('Tensorflow', 3, [62677973, 46619869, 59333544]), ('Sklearn', 49, [63428743, 56174456, 56174456, 56174456, 56174456, 51154180, 52359797, 43864800, 43864800, 62677973, 60236102, 63305459, 55302500, 63890583, 57498267, 43689716, 43925714, 59556305, 52338532, 43255057, 52859383, 44131323, 40508119, 52055658, 63363598, 45318784, 53938687, 54272744, 60248668, 51402663, 54450453, 55202518, 50010065, 52629767, 50759927, 60401474, 50612523, 64884238, 42257262, 63525464, 45723699, 47587081, 42072721, 50523930, 63979458, 48211590, 56416710, 61437856, 51142308])]</t>
  </si>
  <si>
    <t>[('Tensorflow', 3), ('Sklearn', 49)]</t>
  </si>
  <si>
    <t>{45318784, 51154180, 48211590, 63428743, 52629767, 47587081, 63363598, 64884238, 43255057, 42072721, 54450453, 63890583, 50523930, 57498267, 50759927, 61437856, 51142308, 51402663, 59333544, 50612523, 45723699, 60401474, 63979458, 60236102, 56416710, 59556305, 43925714, 50010065, 62677973, 55202518, 40508119, 63525464, 60248668, 46619869, 43864800, 55302500, 52338532, 54272744, 52055658, 42257262, 63305459, 43689716, 52359797, 52859383, 56174456, 44131323, 53938687}</t>
  </si>
  <si>
    <t>['https://stackoverflow.com/questions/63363598', 'https://stackoverflow.com/questions/60401474', 'https://stackoverflow.com/questions/52338532', 'https://stackoverflow.com/questions/46619869', 'https://stackoverflow.com/questions/43864800']</t>
  </si>
  <si>
    <t>(('_validation', 'cross_val_score'), ('_validation', 'cross_validate'), ('parallel', '__call__'), ('parallel', 'dispatch_one_batch'), ('parallel', '_dispatch'), ('_parallel_backends', 'apply_async'), ('_parallel_backends', '__init__'), ('parallel', '__call__'), ('parallel', 'listcomp'))</t>
  </si>
  <si>
    <t>[('Keras', 5, [46619869, 61292125, 58927172, 59333544, 54414337]), ('Sklearn', 8, [54723168, 55302500, 63890583, 52055658, 54450453, 56123625, 50612523, 61484786])]</t>
  </si>
  <si>
    <t>[('Keras', 5), ('Sklearn', 8)]</t>
  </si>
  <si>
    <t>{54723168, 54414337, 58927172, 55302500, 59333544, 56123625, 52055658, 50612523, 61484786, 54450453, 63890583, 46619869, 61292125}</t>
  </si>
  <si>
    <t>['https://stackoverflow.com/questions/54414337', 'https://stackoverflow.com/questions/56123625', 'https://stackoverflow.com/questions/63890583', 'https://stackoverflow.com/questions/54450453', 'https://stackoverflow.com/questions/54450453']</t>
  </si>
  <si>
    <t>(('api', 'converted_call'),)</t>
  </si>
  <si>
    <t>[('Tensorflow', 15, [65151225, 65151225, 64947580, 55585079, 54369539, 61606647, 60077784, 55734820, 64085275, 63653136, 64652834]), ('Keras', 3, [65151225, 65151225, 54369539])]</t>
  </si>
  <si>
    <t>[('Tensorflow', 15), ('Keras', 3)]</t>
  </si>
  <si>
    <t>{64652834, 54369539, 55734820, 63653136, 61606647, 60077784, 65151225, 64085275, 64947580, 55585079}</t>
  </si>
  <si>
    <t>['https://stackoverflow.com/questions/54369539', 'https://stackoverflow.com/questions/61606647', 'https://stackoverflow.com/questions/64085275', 'https://stackoverflow.com/questions/64085275', 'https://stackoverflow.com/questions/64085275']</t>
  </si>
  <si>
    <t>https://stackoverflow.com/questions/61606647</t>
  </si>
  <si>
    <t>(('api', 'wrapper'), ('api', 'converted_call'), ('api', '_call_unconverted'))</t>
  </si>
  <si>
    <t>[('Tensorflow', 5, [65151225, 65151225, 64947580, 64085275, 64652834]), ('Keras', 2, [65151225, 65151225])]</t>
  </si>
  <si>
    <t>[('Tensorflow', 5), ('Keras', 2)]</t>
  </si>
  <si>
    <t>{65151225, 64652834, 64085275, 64947580}</t>
  </si>
  <si>
    <t>['https://stackoverflow.com/questions/65151225', 'https://stackoverflow.com/questions/64652834', 'https://stackoverflow.com/questions/64085275', 'https://stackoverflow.com/questions/64947580']</t>
  </si>
  <si>
    <t>https://stackoverflow.com/questions/65151225</t>
  </si>
  <si>
    <t>(('app', '__call__'), ('app', 'wsgi_app'), ('app', 'handle_exception'))</t>
  </si>
  <si>
    <t>[('Tensorflow', 5, [62857315, 59254904, 46990079, 62837497, 62837497]), ('Sklearn', 5, [44523492, 32877365, 54009432, 60369393, 56565255])]</t>
  </si>
  <si>
    <t>[('Tensorflow', 5), ('Sklearn', 5)]</t>
  </si>
  <si>
    <t>{62857315, 44523492, 56565255, 54009432, 60369393, 32877365, 59254904, 62837497, 46990079}</t>
  </si>
  <si>
    <t>['https://stackoverflow.com/questions/44523492', 'https://stackoverflow.com/questions/60369393', 'https://stackoverflow.com/questions/59254904', 'https://stackoverflow.com/questions/59254904', 'https://stackoverflow.com/questions/59254904']</t>
  </si>
  <si>
    <t>[('Tensorflow', 108, [64347099, 64668956, 55258859, 62179971, 56779949, 63296412, 61336639, 63191821, 60014636, 65160085, 62970881, 58677736, 62406263, 65041163, 61087735, 61818207, 60781662, 61771380, 63694994, 61060247, 61280885, 64367417, 62282775, 62685422, 57793505, 63318685, 63276970, 60148738, 59823495, 64081214, 59755872, 63910511, 56528929, 64753035, 61597123, 61597123, 62466877, 61772237, 63728740, 61796697, 55572782, 63012878, 59755464, 50171348, 64998661, 60512411, 62780807, 60112600, 58753666, 59803005, 62951782, 58745285, 55369289, 62993389, 62315856, 60859998, 63552169, 58585693, 64463478, 58616139, 65047864, 61077114, 64827426, 59217615, 62871654, 62075321, 64824662, 61462485, 52139076, 60226728, 57420998, 58636880, 61188039, 61188039, 61188039, 61188039, 59415503, 59030023, 57228487, 56804123, 58938886, 57453317, 64377948, 62168298, 60161027, 57719697, 59839774, 64867031, 60602425, 60602425, 60602425, 60602425, 61099648, 64003031, 64652834, 59620616, 54555461, 54814113, 65047996, 59176383, 59116872]), ('Keras', 8, [64347099, 55258859, 56779949, 63296412, 60014636, 62282775, 61597123, 61597123])]</t>
  </si>
  <si>
    <t>[('Tensorflow', 108), ('Keras', 8)]</t>
  </si>
  <si>
    <t>['https://stackoverflow.com/questions/52139076', 'https://stackoverflow.com/questions/60112600', 'https://stackoverflow.com/questions/57719697', 'https://stackoverflow.com/questions/59755872', 'https://stackoverflow.com/questions/59803005']</t>
  </si>
  <si>
    <t>https://stackoverflow.com/questions/59755872</t>
  </si>
  <si>
    <t>https://stackoverflow.com/questions/59803005</t>
  </si>
  <si>
    <t>(('app', 'handle_user_exception'),)</t>
  </si>
  <si>
    <t>[('Tensorflow', 18, [53413756, 61751324, 53108547, 48787465, 64805010, 54853427, 51919417, 58003475, 62121680, 62465109, 59492586, 62857315, 59254904, 59304261, 46990079, 62837497, 62837497]), ('Keras', 15, [53413756, 48112315, 53108547, 64805010, 62444735, 54853427, 51919417, 58003475, 62465109, 59492586, 50567010, 59304261, 55685479, 62066116])]</t>
  </si>
  <si>
    <t>[('Tensorflow', 18), ('Keras', 15)]</t>
  </si>
  <si>
    <t>{48787465, 64805010, 58003475, 61751324, 54853427, 51919417, 48112315, 62444735, 53108547, 62066116, 59304261, 62121680, 62465109, 50567010, 62857315, 55685479, 59492586, 59254904, 62837497, 53413756, 46990079}</t>
  </si>
  <si>
    <t>['https://stackoverflow.com/questions/61751324', 'https://stackoverflow.com/questions/62066116', 'https://stackoverflow.com/questions/59492586', 'https://stackoverflow.com/questions/62857315', 'https://stackoverflow.com/questions/55685479']</t>
  </si>
  <si>
    <t>[('Tensorflow', 16, [53413756, 61751324, 53108547, 48787465, 64805010, 54853427, 58003475, 62121680, 62465109, 59492586, 62857315, 59254904, 59304261, 62837497, 62837497]), ('Keras', 14, [53413756, 48112315, 53108547, 64805010, 62444735, 54853427, 58003475, 62465109, 59492586, 50567010, 59304261, 55685479, 62066116])]</t>
  </si>
  <si>
    <t>[('Tensorflow', 16), ('Keras', 14)]</t>
  </si>
  <si>
    <t>{48787465, 64805010, 58003475, 61751324, 54853427, 48112315, 62444735, 53108547, 62066116, 59304261, 62121680, 62465109, 50567010, 62857315, 55685479, 59492586, 59254904, 62837497, 53413756}</t>
  </si>
  <si>
    <t>['https://stackoverflow.com/questions/58003475', 'https://stackoverflow.com/questions/62066116', 'https://stackoverflow.com/questions/55685479', 'https://stackoverflow.com/questions/62857315', 'https://stackoverflow.com/questions/62857315']</t>
  </si>
  <si>
    <t>[('Tensorflow', 511, [64347099, 56707063, 50329855, 48316020, 44299638, 64668956, 55258859, 62179971, 56779949, 49538940, 54994533, 54994533, 54994533, 54994533, 63296412, 44115133, 49210844, 61336639, 63191821, 43019852, 39672514, 61364684, 48888271, 54098247, 49730923, 60014636, 54707880, 46900915, 45107068, 65160085, 53596521, 61798179, 40660121, 49140164, 56760853, 47040815, 45428220, 46910972, 44876793, 44876793, 62970881, 40639491, 49333162, 58677736, 45844769, 45441365, 62406263, 65041163, 52598605, 61087735, 38175673, 48260912, 47218034, 61818207, 44658819, 52832028, 60781662, 46326238, 53563976, 61771380, 51010312, 63694994, 52586202, 52901611, 55895964, 51533437, 50203766, 40939915, 61060247, 47277410, 61280885, 64367417, 62282775, 56437502, 62685422, 57793505, 56321465, 63318685, 48781989, 54460494, 53990810, 45603335, 53922231, 63276970, 53207057, 54024958, 44222205, 47617849, 39130553, 57699641, 60148738, 59823495, 44870419, 63845604, 51221958, 64081214, 62897701, 59755872, 45974009, 63910511, 44774944, 49180662, 56528929, 64753035, 55163846, 50619859, 49686635, 61597123, 61597123, 62466877, 47254265, 56331858, 53363858, 50599710, 61772237, 63728740, 45811707, 61796697, 37884106, 55572782, 63012878, 59755464, 38462666, 39902596, 42124562, 53646680, 45382917, 40768313, 55648603, 49715554, 38892976, 51317287, 50946883, 50251878, 48702001, 50171348, 43545770, 64998661, 43101792, 54743672, 62629251, 62629251, 60512411, 51751833, 45584421, 46080076, 51955693, 51955693, 51955693, 51955693, 51955693, 51955693, 51955693, 51955693, 51955693, 40240343, 50657425, 56119136, 43269422, 62780807, 55192930, 60112600, 64771975, 58753666, 48679622, 43292386, 54852311, 59803005, 62951782, 45580893, 52870674, 54215952, 49616170, 54552253, 58745285, 43768498, 41216576, 46389263, 55369289, 42267743, 46992507, 47609938, 51626510, 44311244, 62993389, 62315856, 60859998, 63552169, 58585693, 64463478, 44797757, 41986583, 58616139, 65047864, 61077114, 56968108, 64827426, 56538943, 50925783, 45884408, 46851060, 44725860, 59217615, 52143856, 62871654, 65036607, 47211666, 42009335, 43004243, 49688535, 47585817, 42451275, 51080746, 42319337, 43061664, 62075321, 40150018, 48610126, 64824662, 53246288, 53573154, 61462485, 48364263, 42104176, 52139076, 42092727, 45612978, 44591282, 54947733, 54947733, 45752943, 54440539, 60226728, 57420998, 49305014, 46025966, 44581910, 54867896, 58636880, 44753129, 55333241, 45912470, 54849186, 41442197, 41710646, 45128515, 58889212, 59409919, 46026127, 43089598, 56307568, 46996670, 49283031, 49283031, 49283031, 49283031, 57026017, 61995249, 61188039, 61188039, 60104249, 60104249, 56187313, 43904731, 42450246, 59415503, 48419568, 44408204, 48920762, 55735837, 39767788, 50317335, 44172361, 49620049, 55705161, 49047205, 41442366, 52404827, 59030023, 47787085, 52346957, 48035586, 54512799, 53717852, 47821890, 48847365, 50897646, 39249704, 57323251, 57228487, 56804123, 45604001, 49231912, 39990619, 60468030, 38563173, 48143306, 44454081, 48869256, 51991589, 51839672, 51839672, 51839672, 51839672, 51839672, 51839672, 51839672, 51839672, 51839672, 41439136, 41601620, 41178979, 44181783, 49570334, 49129123, 58938886, 37284794, 55547256, 49487158, 57453317, 42703140, 52365526, 54276032, 56835091, 56835091, 64377948, 62168298, 43880729, 54783136, 45500378, 51286963, 60161027, 48386929, 57719697, 59839774, 46875546, 55675199, 64867031, 54955595, 60602425, 60602425, 60602425, 60602425, 54755406, 50369758, 50467151, 61099648, 40511061, 50707857, 43910534, 53828895, 49357424, 64003031, 51930147, 41054751, 64652834, 39129773, 41526858, 48192089, 56015575, 59620616, 49375586, 54555461, 50742686, 53662521, 42130293, 50192731, 54814113, 50895461, 65047996, 61554561, 49586935, 48385868, 59899767, 50372407, 48690423, 45076911, 42347725, 42481938, 53082740, 55307840, 59176383, 44014607, 49936431, 49083984, 49545926, 59116872, 59094787, 41740846, 49200392, 43662094, 43662094, 43662094, 43662094, 62779853, 54902024]), ('Keras', 20, [64347099, 55258859, 56779949, 49538940, 54994533, 54994533, 54994533, 54994533, 63296412, 60014636, 55895964, 62282775, 56321465, 61597123, 61597123, 60226728, 53309967])]</t>
  </si>
  <si>
    <t>[('Tensorflow', 511), ('Keras', 20)]</t>
  </si>
  <si>
    <t>{63012878, 46389263, 53207057, 50317335, 56528929, 64827426, 45584421, 49231912, 60014636, 49936431, 60602425, 46080076, 52346957, 54460494, 54755406, 47609938, 50251878, 62871654, 49686635, 44658819, 50657425, 63694994, 60512411, 44591282, 42092727, 48920762, 44454081, 37884106, 61087735, 52365526, 50925783, 44753129, 62685422, 61995249, 50329855, 42481938, 44181783, 43880729, 45844769, 42703140, 55572782, 47040815, 65036607, 55675199, 54098247, 58616139, 42451275, 50467151, 53246288, 43004243, 45441365, 61796697, 55648603, 50192731, 49715554, 49375586, 62951782, 53596521, 55333241, 40939915, 45912470, 43061664, 45076911, 56187313, 53922231, 62075321, 49140164, 58745285, 61364684, 61772237, 62779853, 48888271, 46326238, 58677736, 45974009, 48847365, 45603335, 59030023, 51626510, 53309967, 56760853, 41986583, 47585817, 49570334, 41054751, 51317287, 41740846, 48702001, 41216576, 53563976, 58636880, 41601620, 48192089, 54440539, 52404827, 45580893, 58585693, 50895461, 63910511, 45752943, 49357424, 53082740, 61280885, 64463478, 54743672, 58753666, 62179971, 63318685, 48781989, 63552169, 39129773, 43768498, 51839672, 39672514, 48679622, 49545926, 44311244, 54852311, 64867031, 56015575, 48364263, 50897646, 48419568, 42009335, 49586935, 47254265, 56437502, 54024958, 57453317, 51010312, 65041163, 63191821, 43662094, 44870419, 56804123, 64367417, 40768313, 53662521, 62466877, 60468030, 50946883, 45128515, 54555461, 48610126, 53717852, 48386929, 42130293, 57719697, 65160085, 41442197, 51751833, 46875546, 63296412, 49333162, 56968108, 51286963, 38175673, 37284794, 55163846, 59755464, 48143306, 59415503, 64003031, 64347099, 57793505, 62993389, 46851060, 45884408, 44876793, 58889212, 62970881, 60148738, 40639491, 40150018, 60161027, 44014607, 56835091, 44581910, 62282775, 51930147, 51991589, 41710646, 41442366, 61336639, 47821890, 52139076, 44172361, 47787085, 49620049, 64377948, 60781662, 42267743, 63728740, 50203766, 46992507, 53363858, 47211666, 61060247, 40660121, 54512799, 54783136, 45604001, 60226728, 43545770, 56779949, 44115133, 46996670, 57420998, 57228487, 38462666, 42347725, 40240343, 50369758, 63845604, 62168298, 46025966, 48690423, 45382917, 64998661, 59620616, 49200392, 54902024, 54215952, 42124562, 64668956, 59839774, 53828895, 49616170, 43269422, 49487158, 65047864, 57699641, 64081214, 42450246, 59116872, 62315856, 64824662, 53646680, 39990619, 61818207, 59755872, 47277410, 55192930, 38563173, 49730923, 42104176, 47218034, 44299638, 55547256, 59803005, 62629251, 39902596, 43910534, 59823495, 62780807, 64753035, 44408204, 46026127, 50707857, 53990810, 50742686, 54814113, 38892976, 49305014, 56321465, 39130553, 65047996, 59176383, 61597123, 51221958, 50619859, 50171348, 49210844, 57026017, 42319337, 46910972, 45428220, 59409919, 58938886, 52870674, 55735837, 44774944, 53573154, 64652834, 62897701, 51080746, 60104249, 55307840, 55369289, 55705161, 54955595, 43019852, 41526858, 49083984, 56331858, 40511061, 60859998, 43101792, 44725860, 54994533, 48316020, 61771380, 62406263, 61077114, 51533437, 61099648, 54849186, 49129123, 49047205, 54707880, 46900915, 54552253, 43089598, 59217615, 60112600, 52586202, 43904731, 43292386, 55258859, 52901611, 39767788, 52143856, 57323251, 44222205, 48035586, 59094787, 52832028, 50599710, 61798179, 39249704, 48260912, 50372407, 47617849, 44797757, 56538943, 48385868, 52598605, 56119136, 41178979, 56307568, 59899767, 45107068, 49538940, 61554561, 64771975, 48869256, 54947733, 55895964, 41439136, 63276970, 45612978, 54867896, 54276032, 61188039, 61462485, 49688535, 49283031, 45500378, 51955693, 49180662, 56707063, 45811707}</t>
  </si>
  <si>
    <t>['https://stackoverflow.com/questions/55648603', 'https://stackoverflow.com/questions/57793505', 'https://stackoverflow.com/questions/52870674', 'https://stackoverflow.com/questions/64753035', 'https://stackoverflow.com/questions/56321465']</t>
  </si>
  <si>
    <t>https://stackoverflow.com/questions/52870674</t>
  </si>
  <si>
    <t>https://stackoverflow.com/questions/64753035</t>
  </si>
  <si>
    <t>(('app', 'run'), ('app', '_run_main'))</t>
  </si>
  <si>
    <t>[('Tensorflow', 96, [64347099, 64668956, 55258859, 62179971, 56779949, 63296412, 61336639, 63191821, 65160085, 62970881, 58677736, 62406263, 65041163, 61087735, 61818207, 61771380, 63694994, 61060247, 61280885, 64367417, 62282775, 62685422, 57793505, 63318685, 63276970, 60148738, 59823495, 64081214, 59755872, 63910511, 56528929, 64753035, 61597123, 61597123, 62466877, 61772237, 63728740, 61796697, 55572782, 63012878, 50171348, 64998661, 60512411, 62780807, 60112600, 58753666, 59803005, 62951782, 58745285, 55369289, 62993389, 62315856, 60859998, 63552169, 58585693, 64463478, 58616139, 65047864, 61077114, 64827426, 59217615, 62075321, 64824662, 52139076, 60226728, 57420998, 59415503, 59030023, 57228487, 57453317, 64377948, 62168298, 60161027, 57719697, 59839774, 64867031, 60602425, 60602425, 60602425, 60602425, 61099648, 64003031, 64652834, 59620616, 54814113, 65047996, 59176383, 59116872]), ('Keras', 7, [64347099, 55258859, 56779949, 63296412, 62282775, 61597123, 61597123])]</t>
  </si>
  <si>
    <t>[('Tensorflow', 96), ('Keras', 7)]</t>
  </si>
  <si>
    <t>{62970881, 60148738, 60161027, 59030023, 63012878, 62282775, 56528929, 64827426, 64652834, 60602425, 61336639, 52139076, 55369289, 64377948, 58585693, 60859998, 63728740, 63910511, 61771380, 61280885, 64463478, 62406263, 61077114, 61099648, 58753666, 62179971, 63694994, 61060247, 60512411, 63318685, 60226728, 63552169, 56779949, 57420998, 57228487, 59217615, 64867031, 60112600, 62168298, 55258859, 62685422, 64998661, 57453317, 59620616, 65041163, 63191821, 64668956, 59839774, 55572782, 65047864, 64367417, 62466877, 64081214, 59116872, 58616139, 62315856, 64824662, 61796697, 61818207, 59755872, 62951782, 59803005, 59823495, 62780807, 64753035, 57719697, 65160085, 63296412, 54814113, 63276970, 62075321, 65047996, 59176383, 61597123, 58745285, 61772237, 59415503, 50171348, 64003031, 64347099, 57793505, 58677736, 62993389, 61087735}</t>
  </si>
  <si>
    <t>['https://stackoverflow.com/questions/55369289', 'https://stackoverflow.com/questions/62168298', 'https://stackoverflow.com/questions/64753035', 'https://stackoverflow.com/questions/59755872', 'https://stackoverflow.com/questions/59803005']</t>
  </si>
  <si>
    <t>https://stackoverflow.com/questions/62168298</t>
  </si>
  <si>
    <t>(('app', 'run'), ('app', 'run'))</t>
  </si>
  <si>
    <t>[('Tensorflow', 87, [64668956, 62179971, 56779949, 63296412, 60014636, 62970881, 58677736, 65041163, 61087735, 61818207, 60781662, 61771380, 63694994, 62282775, 62685422, 63318685, 63276970, 60148738, 59823495, 64081214, 62897701, 59755872, 63910511, 56528929, 64753035, 61597123, 61597123, 62466877, 61772237, 63728740, 61796697, 63012878, 59755464, 64998661, 60512411, 62780807, 60112600, 58753666, 59803005, 62951782, 58745285, 55369289, 62315856, 60859998, 63552169, 58585693, 64463478, 58616139, 65047864, 64827426, 59217615, 62871654, 62075321, 64824662, 61462485, 60226728, 57420998, 61188039, 61188039, 59415503, 59030023, 56804123, 58938886, 57453317, 64377948, 60161027, 57719697, 59839774, 64867031, 60602425, 60602425, 60602425, 60602425, 64003031, 64652834, 59620616, 54555461, 65047996, 59176383]), ('Keras', 6, [56779949, 63296412, 60014636, 62282775, 61597123, 61597123])]</t>
  </si>
  <si>
    <t>[('Tensorflow', 87), ('Keras', 6)]</t>
  </si>
  <si>
    <t>{62970881, 60148738, 62179971, 58753666, 64998661, 58938886, 59823495, 62780807, 59030023, 57453317, 65041163, 64753035, 59620616, 63012878, 57719697, 63694994, 62282775, 60512411, 64668956, 63296412, 63318685, 56804123, 59839774, 56528929, 64827426, 64652834, 62897701, 60226728, 63552169, 63276970, 60014636, 56779949, 65047864, 62075321, 60602425, 65047996, 62466877, 64081214, 59176383, 61597123, 58745285, 57420998, 61188039, 59755464, 55369289, 54555461, 58616139, 61772237, 59217615, 62315856, 59415503, 61462485, 64824662, 64867031, 60112600, 61796697, 64003031, 64377948, 58585693, 60781662, 61818207, 59755872, 60859998, 63728740, 62951782, 62871654, 58677736, 62685422, 63910511, 60161027, 61771380, 64463478, 61087735, 59803005}</t>
  </si>
  <si>
    <t>['https://stackoverflow.com/questions/65041163', 'https://stackoverflow.com/questions/62075321', 'https://stackoverflow.com/questions/64377948', 'https://stackoverflow.com/questions/64824662', 'https://stackoverflow.com/questions/60112600']</t>
  </si>
  <si>
    <t>https://stackoverflow.com/questions/65041163</t>
  </si>
  <si>
    <t>[('Tensorflow', 76, [64668956, 62179971, 56779949, 63296412, 62970881, 58677736, 65041163, 61087735, 61818207, 61771380, 63694994, 62282775, 62685422, 63318685, 63276970, 60148738, 59823495, 64081214, 59755872, 63910511, 56528929, 64753035, 61597123, 61597123, 62466877, 61772237, 63728740, 61796697, 63012878, 64998661, 60512411, 62780807, 60112600, 58753666, 59803005, 62951782, 58745285, 55369289, 62315856, 60859998, 63552169, 58585693, 64463478, 58616139, 65047864, 64827426, 59217615, 62075321, 64824662, 60226728, 57420998, 59415503, 59030023, 57453317, 64377948, 60161027, 57719697, 59839774, 64867031, 60602425, 60602425, 60602425, 60602425, 64003031, 64652834, 59620616, 65047996, 59176383]), ('Keras', 5, [56779949, 63296412, 62282775, 61597123, 61597123])]</t>
  </si>
  <si>
    <t>[('Tensorflow', 76), ('Keras', 5)]</t>
  </si>
  <si>
    <t>['https://stackoverflow.com/questions/60161027', 'https://stackoverflow.com/questions/65047864', 'https://stackoverflow.com/questions/64003031', 'https://stackoverflow.com/questions/64824662', 'https://stackoverflow.com/questions/64867031']</t>
  </si>
  <si>
    <t>https://stackoverflow.com/questions/60161027</t>
  </si>
  <si>
    <t>https://stackoverflow.com/questions/65047864</t>
  </si>
  <si>
    <t>https://stackoverflow.com/questions/64003031</t>
  </si>
  <si>
    <t>(('app', 'wsgi_app'), ('app', 'full_dispatch_request'), ('app', 'handle_user_exception'), ('_compat', 'reraise'), ('app', 'full_dispatch_request'), ('app', 'dispatch_request'), ('app', 'home'), ('model', 'predict'), ('save', 'load_model'), ('loader_impl', 'parse_saved_model'))</t>
  </si>
  <si>
    <t>[('Tensorflow', 2, [64805010]), ('Keras', 2, [64805010])]</t>
  </si>
  <si>
    <t>{64805010}</t>
  </si>
  <si>
    <t>['https://stackoverflow.com/questions/64805010']</t>
  </si>
  <si>
    <t>(('app', 'wsgi_app'), ('app', 'full_dispatch_request'), ('app', 'handle_user_exception'), ('app', 'full_dispatch_request'), ('app', 'dispatch_request'))</t>
  </si>
  <si>
    <t>[('Tensorflow', 2, [51919417, 46990079]), ('Sklearn', 4, [44523492, 32877365, 54009432, 38594624])]</t>
  </si>
  <si>
    <t>[('Tensorflow', 2), ('Sklearn', 4)]</t>
  </si>
  <si>
    <t>{38594624, 44523492, 32877365, 54009432, 51919417, 46990079}</t>
  </si>
  <si>
    <t>['https://stackoverflow.com/questions/38594624', 'https://stackoverflow.com/questions/32877365', 'https://stackoverflow.com/questions/51919417', 'https://stackoverflow.com/questions/51919417', 'https://stackoverflow.com/questions/51919417']</t>
  </si>
  <si>
    <t>(('app', 'wsgi_app'), ('app', 'full_dispatch_request'), ('extension', 'wrapped_function'), ('app', 'handle_user_exception'), ('_compat', 'reraise'), ('app', 'full_dispatch_request'), ('app', 'dispatch_request'))</t>
  </si>
  <si>
    <t>[('Tensorflow', 3, [61751324, 53108547, 59492586]), ('Keras', 2, [53108547, 59492586])]</t>
  </si>
  <si>
    <t>{59492586, 53108547, 61751324}</t>
  </si>
  <si>
    <t>['https://stackoverflow.com/questions/59492586', 'https://stackoverflow.com/questions/53108547', 'https://stackoverflow.com/questions/61751324']</t>
  </si>
  <si>
    <t>[('Tensorflow', 87, [51625911, 49476287, 41077940, 64999781, 53584580, 45047205, 41990876, 56585023, 56585023, 49701918, 49701918, 43084137, 47644306, 51424835, 48157558, 43990046, 43990046, 43990046, 43990046, 45227229, 47273200, 48461151, 44174697, 57075956, 51123667, 46694252, 42223668, 49053033, 49583830, 49031102, 44890067, 44890067, 45399041, 41374175, 47257408, 52917486, 44274062, 49372585, 52517298, 40186711, 49016530, 47678647, 50911052, 58278454, 52314376, 49683444, 42741738, 51872592, 51734983, 47735638, 52993992, 54998898, 59867929, 64059981, 55672135, 51046867, 52376692, 59998441, 51822134, 52551296, 57127626, 52227910, 47834733, 59427019, 51611221, 53565065, 46189532, 62488073, 43324156, 56304037, 57036446, 44873984, 49370642, 61737710, 45059428, 44435677, 44435677, 55945364, 55945364, 55945364, 53003208, 40948687, 49864234, 43631662, 43358264, 37117798, 51456408]), ('Keras', 15, [56585023, 56585023, 48157558, 43990046, 43990046, 43990046, 43990046, 47273200, 45078392, 47735205, 52533188, 49016530, 45502673, 58418067, 51046867])]</t>
  </si>
  <si>
    <t>[('Tensorflow', 87), ('Keras', 15)]</t>
  </si>
  <si>
    <t>{45399041, 62488073, 49370642, 43990046, 49701918, 49864234, 43631662, 42223668, 58278454, 51822134, 43358264, 51424835, 64059981, 51611221, 47834733, 52376692, 52551296, 53565065, 47644306, 55945364, 57036446, 41077940, 47678647, 49476287, 53584580, 57127626, 59427019, 45502673, 49016530, 49583830, 41990876, 45227229, 44435677, 59998441, 52917486, 61737710, 47273200, 57075956, 43324156, 44873984, 52314376, 59867929, 56585023, 47257408, 52227910, 55672135, 50911052, 51872592, 47735638, 40186711, 48461151, 45059428, 64999781, 37117798, 43084137, 44174697, 49053033, 46694252, 54998898, 48157558, 45078392, 44274062, 58418067, 51456408, 45047205, 56304037, 47735205, 49372585, 52517298, 51625911, 49031102, 52533188, 51734983, 52993992, 53003208, 40948687, 51123667, 44890067, 51046867, 46189532, 41374175, 42741738, 49683444}</t>
  </si>
  <si>
    <t>['https://stackoverflow.com/questions/64059981', 'https://stackoverflow.com/questions/57075956', 'https://stackoverflow.com/questions/51456408', 'https://stackoverflow.com/questions/54998898', 'https://stackoverflow.com/questions/45078392']</t>
  </si>
  <si>
    <t>(('application', 'launch_instance'), ('kernelapp', 'start'))</t>
  </si>
  <si>
    <t>[('Tensorflow', 82, [51625911, 49476287, 64999781, 53584580, 45047205, 41990876, 56585023, 56585023, 49701918, 49701918, 43084137, 47644306, 51424835, 48157558, 43990046, 43990046, 43990046, 43990046, 45227229, 47273200, 48461151, 44174697, 57075956, 51123667, 46694252, 42223668, 49053033, 49031102, 44890067, 44890067, 45399041, 41374175, 47257408, 52917486, 44274062, 49372585, 52517298, 40186711, 49016530, 47678647, 50911052, 58278454, 49683444, 42741738, 51872592, 51734983, 47735638, 52993992, 54998898, 59867929, 64059981, 55672135, 51046867, 52376692, 59998441, 51822134, 52551296, 57127626, 52227910, 47834733, 59427019, 51611221, 53565065, 62488073, 43324156, 56304037, 57036446, 44873984, 49370642, 61737710, 45059428, 44435677, 44435677, 55945364, 55945364, 55945364, 53003208, 40948687, 49864234, 43631662, 43358264, 37117798]), ('Keras', 13, [56585023, 56585023, 48157558, 43990046, 43990046, 43990046, 43990046, 47273200, 45078392, 47735205, 52533188, 49016530, 51046867])]</t>
  </si>
  <si>
    <t>[('Tensorflow', 82), ('Keras', 13)]</t>
  </si>
  <si>
    <t>{52551296, 45399041, 44873984, 53565065, 62488073, 44274062, 47644306, 49370642, 55945364, 59867929, 43990046, 49701918, 57036446, 45047205, 56304037, 47735205, 49372585, 49864234, 43631662, 52517298, 42223668, 58278454, 51625911, 47678647, 51822134, 43358264, 49031102, 56585023, 49476287, 47257408, 51424835, 53584580, 52533188, 52227910, 51734983, 52993992, 55672135, 57127626, 59427019, 50911052, 64059981, 53003208, 40948687, 51872592, 49016530, 51123667, 44890067, 51046867, 47735638, 40186711, 51611221, 41990876, 45227229, 44435677, 48461151, 41374175, 45059428, 64999781, 37117798, 43084137, 44174697, 49053033, 46694252, 42741738, 52917486, 59998441, 47273200, 47834733, 54998898, 61737710, 57075956, 49683444, 48157558, 52376692, 45078392, 43324156}</t>
  </si>
  <si>
    <t>['https://stackoverflow.com/questions/49701918', 'https://stackoverflow.com/questions/51734983', 'https://stackoverflow.com/questions/37117798', 'https://stackoverflow.com/questions/44435677', 'https://stackoverflow.com/questions/41374175']</t>
  </si>
  <si>
    <t>(('application', 'launch_instance'), ('kernelapp', 'start'), ('ioloop', 'start'), ('ioloop', 'start'), ('stack_context', 'null_wrapper'), ('zmqstream', '_handle_events'), ('zmqstream', '_handle_recv'), ('zmqstream', '_run_callback'), ('stack_context', 'null_wrapper'), ('kernelbase', 'dispatcher'), ('kernelbase', 'dispatch_shell'), ('kernelbase', 'execute_request'), ('ipkernel', 'do_execute'), ('zmqshell', 'run_cell'), ('interactiveshell', 'run_cell'), ('interactiveshell', 'run_ast_nodes'), ('interactiveshell', 'run_code'))</t>
  </si>
  <si>
    <t>[('Tensorflow', 46, [49476287, 45047205, 41990876, 49701918, 49701918, 43084137, 47644306, 48157558, 43990046, 43990046, 43990046, 43990046, 45227229, 47273200, 48461151, 44174697, 51123667, 46694252, 42223668, 49053033, 44890067, 44890067, 41374175, 47257408, 44274062, 49016530, 47678647, 49683444, 42741738, 51734983, 47735638, 51046867, 52227910, 47834733, 51611221, 43324156, 57036446, 44873984, 49370642, 45059428, 44435677, 44435677, 53003208, 40948687, 49864234, 43631662]), ('Keras', 9, [48157558, 43990046, 43990046, 43990046, 43990046, 47273200, 45078392, 47735205, 52533188])]</t>
  </si>
  <si>
    <t>[('Tensorflow', 46), ('Keras', 9)]</t>
  </si>
  <si>
    <t>{44873984, 44274062, 47644306, 49370642, 43990046, 49701918, 57036446, 45047205, 47735205, 49864234, 43631662, 42223668, 47678647, 49476287, 47257408, 52533188, 52227910, 51734983, 53003208, 40948687, 49016530, 51123667, 44890067, 51046867, 47735638, 51611221, 41990876, 45227229, 44435677, 48461151, 41374175, 45059428, 43084137, 44174697, 49053033, 46694252, 42741738, 47834733, 47273200, 49683444, 48157558, 45078392, 43324156}</t>
  </si>
  <si>
    <t>['https://stackoverflow.com/questions/57036446', 'https://stackoverflow.com/questions/40948687', 'https://stackoverflow.com/questions/44174697', 'https://stackoverflow.com/questions/41374175', 'https://stackoverflow.com/questions/45059428']</t>
  </si>
  <si>
    <t>https://stackoverflow.com/questions/40948687</t>
  </si>
  <si>
    <t>(('application', 'launch_instance'), ('kernelapp', 'start'), ('ioloop', 'start'), ('ioloop', 'start'), ('stack_context', 'null_wrapper'), ('zmqstream', '_handle_events'), ('zmqstream', '_handle_recv'), ('zmqstream', '_run_callback'), ('stack_context', 'null_wrapper'), ('kernelbase', 'dispatcher'), ('kernelbase', 'dispatch_shell'), ('kernelbase', 'execute_request'), ('ipkernel', 'do_execute'), ('zmqshell', 'run_cell'), ('interactiveshell', 'run_cell'), ('interactiveshell', 'run_ast_nodes'), ('interactiveshell', 'run_code'), ('models', 'add'), ('topology', '__call__'))</t>
  </si>
  <si>
    <t>[('Tensorflow', 4, [48157558, 43990046, 43990046, 43990046, 43990046]), ('Keras', 6, [48157558, 43990046, 43990046, 43990046, 43990046, 45078392])]</t>
  </si>
  <si>
    <t>{45078392, 48157558, 43990046}</t>
  </si>
  <si>
    <t>['https://stackoverflow.com/questions/45078392', 'https://stackoverflow.com/questions/48157558', 'https://stackoverflow.com/questions/43990046']</t>
  </si>
  <si>
    <t>(('arbiter', 'spawn_worker'), ('base', 'init_process'), ('base', 'load_wsgi'), ('base', 'wsgi'), ('wsgiapp', 'load'), ('wsgiapp', 'load_wsgiapp'), ('util', 'import_app'))</t>
  </si>
  <si>
    <t>[('Keras', 4, [40450680, 57717892, 64752850]), ('Sklearn', 3, [62148698, 53970014])]</t>
  </si>
  <si>
    <t>[('Keras', 4), ('Sklearn', 3)]</t>
  </si>
  <si>
    <t>{57717892, 64752850, 40450680, 62148698, 53970014}</t>
  </si>
  <si>
    <t>['https://stackoverflow.com/questions/57717892', 'https://stackoverflow.com/questions/64752850', 'https://stackoverflow.com/questions/40450680', 'https://stackoverflow.com/questions/62148698', 'https://stackoverflow.com/questions/53970014']</t>
  </si>
  <si>
    <t>https://stackoverflow.com/questions/40450680</t>
  </si>
  <si>
    <t>https://stackoverflow.com/questions/62148698</t>
  </si>
  <si>
    <t>https://stackoverflow.com/questions/53970014</t>
  </si>
  <si>
    <t>(('array_ops', '_slice_helper'),)</t>
  </si>
  <si>
    <t>[('Tensorflow', 5, [55690917, 55375416, 55375416, 55375416, 55375416]), ('Keras', 4, [55690917, 55375416, 55375416, 55375416])]</t>
  </si>
  <si>
    <t>{55375416, 55690917}</t>
  </si>
  <si>
    <t>['https://stackoverflow.com/questions/55375416', 'https://stackoverflow.com/questions/55690917']</t>
  </si>
  <si>
    <t>https://stackoverflow.com/questions/55690917</t>
  </si>
  <si>
    <t>(('array_ops', '_slice_helper'), ('array_ops', 'strided_slice'), ('gen_array_ops', 'strided_slice'))</t>
  </si>
  <si>
    <t>[('Tensorflow', 4, [55690917, 55375416, 55375416, 55375416]), ('Keras', 3, [55690917, 55375416, 55375416])]</t>
  </si>
  <si>
    <t>[('Tensorflow', 30, [42327891, 54700736, 45266707, 45266707, 45266707, 45266707, 64915407, 52614606, 52614606, 45719947, 59223142, 64182501, 48461151, 53922231, 60309753, 48577372, 59823495, 44013298, 61254083, 52012071, 52012071, 48447149, 35384624, 44691509, 50026460, 45555376, 43901767, 46363927, 46795862, 49886416]), ('Keras', 12, [54700736, 45266707, 45266707, 45266707, 45266707, 59223142, 64182501, 44013298, 48447149, 45555376, 46363927, 49886416])]</t>
  </si>
  <si>
    <t>[('Tensorflow', 30), ('Keras', 12)]</t>
  </si>
  <si>
    <t>['https://stackoverflow.com/questions/46363927', 'https://stackoverflow.com/questions/61254083', 'https://stackoverflow.com/questions/50026460', 'https://stackoverflow.com/questions/46795862', 'https://stackoverflow.com/questions/48577372']</t>
  </si>
  <si>
    <t>https://stackoverflow.com/questions/46795862</t>
  </si>
  <si>
    <t>https://stackoverflow.com/questions/48577372</t>
  </si>
  <si>
    <t>(('array_ops', 'identity'), ('gen_array_ops', 'identity'), ('op_def_library', '_apply_op_helper'))</t>
  </si>
  <si>
    <t>[('Tensorflow', 15, [54707880, 57150305, 50937533, 61446844, 55647209, 52085617, 47765595, 55248631, 51371276, 58278454, 50771636, 49364933, 53503889, 52227910, 55895795]), ('Keras', 2, [57150305, 50937533])]</t>
  </si>
  <si>
    <t>[('Tensorflow', 15), ('Keras', 2)]</t>
  </si>
  <si>
    <t>{57150305, 49364933, 52227910, 54707880, 55647209, 51371276, 52085617, 53503889, 55895795, 50771636, 58278454, 55248631, 47765595, 61446844, 50937533}</t>
  </si>
  <si>
    <t>['https://stackoverflow.com/questions/52227910', 'https://stackoverflow.com/questions/52085617', 'https://stackoverflow.com/questions/55248631', 'https://stackoverflow.com/questions/58278454', 'https://stackoverflow.com/questions/58278454']</t>
  </si>
  <si>
    <t>https://stackoverflow.com/questions/52085617</t>
  </si>
  <si>
    <t>(('array_ops', 'placeholder'),)</t>
  </si>
  <si>
    <t>[('Tensorflow', 74, [56721498, 51087747, 46253823, 44434359, 43245794, 45047205, 50479021, 47305473, 44414381, 46026337, 51424835, 46326238, 56463580, 35532457, 45694344, 44174697, 46161997, 51035474, 51123667, 58075061, 64875082, 47841879, 49756909, 38601938, 49583830, 60613538, 41374175, 47257408, 40659648, 41414867, 49016530, 53328826, 44067788, 44067788, 43817501, 45458719, 42741738, 55369289, 45747890, 51626510, 49295915, 51872592, 48054820, 49573784, 40012599, 59217615, 52993992, 48648240, 40823419, 47441775, 48496579, 42092727, 52482459, 46222782, 48303854, 45340817, 38755719, 57750023, 35413618, 47834733, 59427019, 40576722, 53565065, 43324156, 56304037, 57036446, 46525371, 61737710, 45059428, 40948687, 43358264, 43057341, 60656813, 52307356]), ('Keras', 19, [56721498, 44434359, 50479021, 47305473, 44813378, 45694344, 51035474, 52351255, 52351255, 50958741, 60613538, 47735205, 49016530, 59074461, 53328826, 49573784, 49814565, 57750023, 59427019])]</t>
  </si>
  <si>
    <t>[('Tensorflow', 74), ('Keras', 19)]</t>
  </si>
  <si>
    <t>{57750023, 51626510, 43817501, 48054820, 49814565, 49295915, 48648240, 43358264, 44813378, 51424835, 55369289, 64875082, 46161997, 47841879, 56721498, 46026337, 47834733, 35413618, 40823419, 53565065, 45340817, 57036446, 35532457, 60656813, 45747890, 42092727, 43057341, 40659648, 59427019, 59217615, 38601938, 41414867, 49016530, 40576722, 49583830, 56463580, 43245794, 49756909, 48303854, 61737710, 43324156, 46253823, 47305473, 52351255, 45458719, 40012599, 47257408, 51872592, 51035474, 45059428, 44174697, 47441775, 51087747, 38755719, 45694344, 50958741, 49573784, 52482459, 52307356, 59074461, 60613538, 45047205, 56304037, 47735205, 50479021, 44414381, 58075061, 44434359, 53328826, 46525371, 46222782, 48496579, 52993992, 44067788, 40948687, 51123667, 46326238, 41374175, 42741738}</t>
  </si>
  <si>
    <t>['https://stackoverflow.com/questions/64875082', 'https://stackoverflow.com/questions/56463580', 'https://stackoverflow.com/questions/60613538', 'https://stackoverflow.com/questions/50958741', 'https://stackoverflow.com/questions/52482459']</t>
  </si>
  <si>
    <t>https://stackoverflow.com/questions/52482459</t>
  </si>
  <si>
    <t>(('array_ops', 'placeholder'), ('gen_array_ops', '_placeholder'))</t>
  </si>
  <si>
    <t>[('Tensorflow', 56, [46253823, 44434359, 43245794, 45047205, 50479021, 47305473, 44414381, 46026337, 51424835, 46326238, 35532457, 45694344, 44174697, 46161997, 51035474, 47841879, 49756909, 38601938, 49583830, 41374175, 47257408, 40659648, 41414867, 49016530, 53328826, 43817501, 45458719, 42741738, 45747890, 51626510, 49295915, 51872592, 48054820, 49573784, 40012599, 48648240, 40823419, 47441775, 48496579, 42092727, 52482459, 46222782, 48303854, 45340817, 38755719, 35413618, 47834733, 40576722, 43324156, 57036446, 46525371, 45059428, 40948687, 43358264, 43057341, 51456408]), ('Keras', 12, [44434359, 50479021, 47305473, 45694344, 51035474, 50958741, 47735205, 49016530, 59074461, 53328826, 49573784, 57115436])]</t>
  </si>
  <si>
    <t>[('Tensorflow', 56), ('Keras', 12)]</t>
  </si>
  <si>
    <t>{47305473, 38755719, 45694344, 51626510, 45340817, 50958741, 49573784, 51456408, 52482459, 43817501, 57036446, 45458719, 59074461, 48054820, 45047205, 47735205, 35532457, 49295915, 57115436, 50479021, 44414381, 48648240, 45747890, 44434359, 40012599, 42092727, 53328826, 46525371, 43358264, 43057341, 46222782, 47257408, 40659648, 51424835, 48496579, 46161997, 40948687, 51872592, 51035474, 38601938, 41414867, 49016530, 49583830, 47841879, 40576722, 46326238, 41374175, 46026337, 43245794, 45059428, 44174697, 42741738, 49756909, 48303854, 47441775, 47834733, 35413618, 40823419, 43324156, 46253823}</t>
  </si>
  <si>
    <t>['https://stackoverflow.com/questions/52482459', 'https://stackoverflow.com/questions/46525371', 'https://stackoverflow.com/questions/41374175', 'https://stackoverflow.com/questions/49583830', 'https://stackoverflow.com/questions/47841879']</t>
  </si>
  <si>
    <t>https://stackoverflow.com/questions/46525371</t>
  </si>
  <si>
    <t>https://stackoverflow.com/questions/49583830</t>
  </si>
  <si>
    <t>https://stackoverflow.com/questions/47841879</t>
  </si>
  <si>
    <t>[('Tensorflow', 13, [47305473, 51035474, 49583830, 49016530, 53328826, 51626510, 49295915, 48054820, 49573784, 48648240, 48496579, 48303854, 47834733]), ('Keras', 6, [47305473, 51035474, 49016530, 59074461, 53328826, 49573784])]</t>
  </si>
  <si>
    <t>[('Tensorflow', 13), ('Keras', 6)]</t>
  </si>
  <si>
    <t>{47305473, 48496579, 48054820, 49295915, 47834733, 51626510, 48303854, 48648240, 51035474, 49016530, 49583830, 49573784, 53328826, 59074461}</t>
  </si>
  <si>
    <t>['https://stackoverflow.com/questions/48054820', 'https://stackoverflow.com/questions/48303854', 'https://stackoverflow.com/questions/49583830', 'https://stackoverflow.com/questions/49016530', 'https://stackoverflow.com/questions/49583830']</t>
  </si>
  <si>
    <t>[('Tensorflow', 15, [51087747, 56463580, 51123667, 58075061, 64875082, 60613538, 55369289, 52993992, 57750023, 59427019, 53565065, 56304037, 61737710, 60656813, 52307356]), ('Keras', 5, [52351255, 52351255, 60613538, 49814565, 57750023])]</t>
  </si>
  <si>
    <t>[('Tensorflow', 15), ('Keras', 5)]</t>
  </si>
  <si>
    <t>{60613538, 51087747, 56304037, 49814565, 57750023, 52993992, 55369289, 64875082, 59427019, 53565065, 60656813, 61737710, 51123667, 58075061, 52351255, 52307356, 56463580}</t>
  </si>
  <si>
    <t>['https://stackoverflow.com/questions/56304037', 'https://stackoverflow.com/questions/64875082', 'https://stackoverflow.com/questions/58075061', 'https://stackoverflow.com/questions/61737710', 'https://stackoverflow.com/questions/51123667']</t>
  </si>
  <si>
    <t>https://stackoverflow.com/questions/58075061</t>
  </si>
  <si>
    <t>(('array_ops', 'reshape'), ('gen_array_ops', 'reshape'))</t>
  </si>
  <si>
    <t>[('Tensorflow', 4, [61286412, 60390340, 59621899, 59621899]), ('Keras', 3, [61286412, 59621899, 59621899])]</t>
  </si>
  <si>
    <t>{59621899, 60390340, 61286412}</t>
  </si>
  <si>
    <t>['https://stackoverflow.com/questions/59621899', 'https://stackoverflow.com/questions/60390340', 'https://stackoverflow.com/questions/61286412']</t>
  </si>
  <si>
    <t>https://stackoverflow.com/questions/59621899</t>
  </si>
  <si>
    <t>https://stackoverflow.com/questions/60390340</t>
  </si>
  <si>
    <t>(('array_ops', 'reshape'), ('gen_array_ops', 'reshape'), ('gen_array_ops', 'reshape_eager_fallback'))</t>
  </si>
  <si>
    <t>[('Tensorflow', 2, [61286412, 59621899]), ('Keras', 2, [61286412, 59621899])]</t>
  </si>
  <si>
    <t>{59621899, 61286412}</t>
  </si>
  <si>
    <t>['https://stackoverflow.com/questions/59621899', 'https://stackoverflow.com/questions/61286412']</t>
  </si>
  <si>
    <t>(('array_ops', 'strided_slice'), ('gen_array_ops', 'strided_slice'))</t>
  </si>
  <si>
    <t>[('Tensorflow', 8, [55690917, 44448041, 52306842, 55375416, 55375416, 55375416, 55375416, 56159526]), ('Keras', 4, [55690917, 52306842, 55375416, 55375416])]</t>
  </si>
  <si>
    <t>[('Tensorflow', 8), ('Keras', 4)]</t>
  </si>
  <si>
    <t>{55690917, 56159526, 44448041, 55375416, 52306842}</t>
  </si>
  <si>
    <t>['https://stackoverflow.com/questions/55690917', 'https://stackoverflow.com/questions/56159526', 'https://stackoverflow.com/questions/44448041', 'https://stackoverflow.com/questions/55375416', 'https://stackoverflow.com/questions/52306842']</t>
  </si>
  <si>
    <t>https://stackoverflow.com/questions/56159526</t>
  </si>
  <si>
    <t>https://stackoverflow.com/questions/44448041</t>
  </si>
  <si>
    <t>(('array_ops', 'transpose'), ('gen_array_ops', 'transpose'))</t>
  </si>
  <si>
    <t>[('Tensorflow', 3, [62931702, 58273615, 42703140]), ('Keras', 2, [40818579, 40818579])]</t>
  </si>
  <si>
    <t>{40818579, 42703140, 62931702, 58273615}</t>
  </si>
  <si>
    <t>['https://stackoverflow.com/questions/40818579', 'https://stackoverflow.com/questions/42703140', 'https://stackoverflow.com/questions/62931702', 'https://stackoverflow.com/questions/58273615']</t>
  </si>
  <si>
    <t>https://stackoverflow.com/questions/42703140</t>
  </si>
  <si>
    <t>https://stackoverflow.com/questions/62931702</t>
  </si>
  <si>
    <t>(('array_ops', 'where'),)</t>
  </si>
  <si>
    <t>[('Tensorflow', 4, [40639491, 47273200, 48903689, 48903689]), ('Keras', 3, [47273200, 48903689, 48903689])]</t>
  </si>
  <si>
    <t>{47273200, 48903689, 40639491}</t>
  </si>
  <si>
    <t>['https://stackoverflow.com/questions/47273200', 'https://stackoverflow.com/questions/48903689', 'https://stackoverflow.com/questions/40639491']</t>
  </si>
  <si>
    <t>https://stackoverflow.com/questions/48903689</t>
  </si>
  <si>
    <t>https://stackoverflow.com/questions/40639491</t>
  </si>
  <si>
    <t>(('array_ops', 'where'), ('gen_math_ops', '_select'), ('op_def_library', '_apply_op_helper'), ('ops', 'create_op'))</t>
  </si>
  <si>
    <t>[('Tensorflow', 2, [47273200, 48903689]), ('Keras', 2, [47273200, 48903689])]</t>
  </si>
  <si>
    <t>{47273200, 48903689}</t>
  </si>
  <si>
    <t>['https://stackoverflow.com/questions/47273200', 'https://stackoverflow.com/questions/48903689']</t>
  </si>
  <si>
    <t>[('Tensorflow', 8, [56585023, 56585023, 40395454, 40395454, 56760868, 47585817, 59998441, 51286963]), ('Keras', 3, [56585023, 56585023, 56760868])]</t>
  </si>
  <si>
    <t>['https://stackoverflow.com/questions/56760868', 'https://stackoverflow.com/questions/51286963', 'https://stackoverflow.com/questions/40395454', 'https://stackoverflow.com/questions/40395454', 'https://stackoverflow.com/questions/40395454']</t>
  </si>
  <si>
    <t>(('ast', 'visit'),)</t>
  </si>
  <si>
    <t>[('Tensorflow', 5, [54369539, 61606647, 63653136]), ('Keras', 3, [43796720, 54369539])]</t>
  </si>
  <si>
    <t>{63653136, 43796720, 54369539, 61606647}</t>
  </si>
  <si>
    <t>['https://stackoverflow.com/questions/63653136', 'https://stackoverflow.com/questions/43796720', 'https://stackoverflow.com/questions/54369539', 'https://stackoverflow.com/questions/61606647']</t>
  </si>
  <si>
    <t>https://stackoverflow.com/questions/43796720</t>
  </si>
  <si>
    <t>(('attack', 'get_or_guess_labels'), ('utils_keras', 'get_probs'), ('utils_keras', '_get_softmax_name'))</t>
  </si>
  <si>
    <t>[('Tensorflow', 2, [57397628, 57861913]), ('Keras', 2, [57397628, 57861913])]</t>
  </si>
  <si>
    <t>{57861913, 57397628}</t>
  </si>
  <si>
    <t>['https://stackoverflow.com/questions/57861913', 'https://stackoverflow.com/questions/57397628']</t>
  </si>
  <si>
    <t>https://stackoverflow.com/questions/57861913</t>
  </si>
  <si>
    <t>https://stackoverflow.com/questions/57397628</t>
  </si>
  <si>
    <t>(('auto_model', 'fit'),)</t>
  </si>
  <si>
    <t>[('Tensorflow', 3, [63656294, 59774035]), ('Keras', 3, [63656294, 59774035])]</t>
  </si>
  <si>
    <t>{59774035, 63656294}</t>
  </si>
  <si>
    <t>['https://stackoverflow.com/questions/59774035', 'https://stackoverflow.com/questions/63656294']</t>
  </si>
  <si>
    <t>https://stackoverflow.com/questions/59774035</t>
  </si>
  <si>
    <t>(('backend', '__call__'),)</t>
  </si>
  <si>
    <t>[('Tensorflow', 88, [57152157, 59360678, 57448488, 56445615, 63217804, 60490084, 58123276, 58123276, 58123276, 58123276, 58002600, 61054359, 58880985, 62871218, 59370688, 62727910, 60309106, 61276178, 57062456, 56711354, 60361603, 43158719, 43158719, 54168153, 55835696, 59261876, 56604825, 57020796, 59497369, 55628805, 58858077, 63759088, 60152473, 62935548, 62935548, 59757979, 59757979, 59440213, 57571337, 55478678, 53436994, 61714519, 59962509, 60667310, 60414562, 60614524, 62745762, 58180390, 62675898, 55884849, 63871470, 59568125, 54925653, 57607717, 57607717, 57607717, 57607717, 52490951, 56931005, 60779011, 61575728, 55896791, 52653497, 60512411, 49016530, 55375416, 55375416, 55375416, 55375416, 61105434, 55720718, 64506980, 56818501, 55950519, 61828821, 59314065, 56598010, 59336042, 60280923, 62660163, 60077931, 63817717, 54357927, 64270950, 58428466, 62944744, 60683795, 58935122]), ('Keras', 85, [57152157, 59360678, 57448488, 56445615, 63217804, 60490084, 58123276, 58123276, 58123276, 58123276, 58002600, 61054359, 62871218, 59370688, 62727910, 61276178, 59525082, 57062456, 56711354, 60361603, 43158719, 43158719, 54168153, 59261876, 56604825, 57020796, 59497369, 55628805, 58858077, 63759088, 60152473, 62935548, 62935548, 59757979, 59757979, 59440213, 57571337, 55478678, 61714519, 59962509, 60667310, 60414562, 60614524, 62745762, 58180390, 62675898, 55884849, 60180859, 63871470, 59568125, 54925653, 52490951, 56931005, 61575728, 52653497, 49016530, 55375416, 55375416, 55375416, 55375416, 61105434, 55720718, 55950519, 61828821, 59639633, 59639633, 59314065, 56598010, 59336042, 59524339, 59524339, 60280923, 62660163, 60077931, 63817717, 54357927, 64270950, 58428466, 62944744, 60683795, 60338016, 58935122, 55335231, 61099772, 56501318])]</t>
  </si>
  <si>
    <t>[('Tensorflow', 88), ('Keras', 85)]</t>
  </si>
  <si>
    <t>{60779011, 55628805, 57571337, 58123276, 61276178, 60683795, 57607717, 57448488, 55835696, 55884849, 61575728, 58428466, 57062456, 55375416, 53436994, 62660163, 56501318, 59440213, 61714519, 54168153, 60280923, 58858077, 60414562, 64506980, 64270950, 60309106, 63217804, 59962509, 56604825, 60152473, 60512411, 57152157, 62745762, 58002600, 56445615, 62871218, 55950519, 56711354, 56931005, 43158719, 59370688, 52490951, 49016530, 61828821, 55896791, 62727910, 63759088, 59524339, 61099772, 55720718, 61105434, 58180390, 55335231, 56818501, 59639633, 58935122, 54925653, 60338016, 60490084, 59336042, 60077931, 60180859, 60614524, 57020796, 60361603, 59314065, 55478678, 61054359, 59497369, 59757979, 59360678, 54357927, 60667310, 59261876, 52653497, 62675898, 58880985, 59525082, 62944744, 63871470, 63817717, 56598010, 62935548, 59568125}</t>
  </si>
  <si>
    <t>['https://stackoverflow.com/questions/57062456', 'https://stackoverflow.com/questions/56931005', 'https://stackoverflow.com/questions/60361603', 'https://stackoverflow.com/questions/59336042', 'https://stackoverflow.com/questions/60180859']</t>
  </si>
  <si>
    <t>https://stackoverflow.com/questions/57062456</t>
  </si>
  <si>
    <t>https://stackoverflow.com/questions/60180859</t>
  </si>
  <si>
    <t>(('backend', '__call__'), ('_asarray', 'asarray'))</t>
  </si>
  <si>
    <t>[('Tensorflow', 3, [58935122, 60262253, 58256074]), ('Keras', 3, [58935122, 60262253, 58256074])]</t>
  </si>
  <si>
    <t>{58256074, 58935122, 60262253}</t>
  </si>
  <si>
    <t>['https://stackoverflow.com/questions/58256074', 'https://stackoverflow.com/questions/58935122', 'https://stackoverflow.com/questions/60262253']</t>
  </si>
  <si>
    <t>https://stackoverflow.com/questions/58935122</t>
  </si>
  <si>
    <t>https://stackoverflow.com/questions/60262253</t>
  </si>
  <si>
    <t>(('backend', '__call__'), ('backend', '_make_callable'))</t>
  </si>
  <si>
    <t>[('Tensorflow', 3, [53436994, 59568125, 56598010]), ('Keras', 3, [59568125, 59639633, 59639633])]</t>
  </si>
  <si>
    <t>{56598010, 59639633, 53436994, 59568125}</t>
  </si>
  <si>
    <t>['https://stackoverflow.com/questions/56598010', 'https://stackoverflow.com/questions/59639633', 'https://stackoverflow.com/questions/53436994', 'https://stackoverflow.com/questions/59568125']</t>
  </si>
  <si>
    <t>https://stackoverflow.com/questions/59568125</t>
  </si>
  <si>
    <t>(('backend', '__call__'), ('function', '__call__'))</t>
  </si>
  <si>
    <t>[('Tensorflow', 25, [57448488, 58002600, 59370688, 61276178, 57062456, 56711354, 60152473, 59440213, 60414562, 60614524, 58180390, 55884849, 63871470, 57607717, 57607717, 57607717, 57607717, 60779011, 61575728, 55375416, 55375416, 55375416, 55375416, 61105434, 61828821]), ('Keras', 26, [57448488, 58002600, 59370688, 61276178, 57062456, 56711354, 60152473, 59440213, 60414562, 60614524, 58180390, 55884849, 60180859, 63871470, 61575728, 55375416, 55375416, 55375416, 55375416, 61105434, 61828821, 62660163, 62944744, 60683795, 60338016, 61099772])]</t>
  </si>
  <si>
    <t>[('Tensorflow', 25), ('Keras', 26)]</t>
  </si>
  <si>
    <t>{60779011, 61276178, 60683795, 60152473, 61105434, 57607717, 58180390, 57448488, 58002600, 61575728, 55884849, 55375416, 57062456, 56711354, 59370688, 62660163, 59440213, 61828821, 60338016, 60414562, 61099772, 62944744, 63871470, 60180859, 60614524}</t>
  </si>
  <si>
    <t>['https://stackoverflow.com/questions/60152473', 'https://stackoverflow.com/questions/55375416', 'https://stackoverflow.com/questions/60414562', 'https://stackoverflow.com/questions/61828821', 'https://stackoverflow.com/questions/60338016']</t>
  </si>
  <si>
    <t>https://stackoverflow.com/questions/60414562</t>
  </si>
  <si>
    <t>https://stackoverflow.com/questions/60338016</t>
  </si>
  <si>
    <t>(('backend', '__call__'), ('function', '__call__'), ('function', '_call_flat'), ('function', 'call'))</t>
  </si>
  <si>
    <t>[('Tensorflow', 8, [57448488, 57062456, 56711354, 55884849, 57607717, 57607717, 57607717, 57607717]), ('Keras', 8, [57448488, 57062456, 56711354, 55884849, 60180859, 55375416, 55375416, 55375416])]</t>
  </si>
  <si>
    <t>[('Tensorflow', 8), ('Keras', 8)]</t>
  </si>
  <si>
    <t>{57607717, 57448488, 55375416, 55884849, 57062456, 56711354, 60180859}</t>
  </si>
  <si>
    <t>['https://stackoverflow.com/questions/57448488', 'https://stackoverflow.com/questions/55884849', 'https://stackoverflow.com/questions/56711354', 'https://stackoverflow.com/questions/57062456', 'https://stackoverflow.com/questions/56711354']</t>
  </si>
  <si>
    <t>https://stackoverflow.com/questions/56711354</t>
  </si>
  <si>
    <t>(('backend', '__call__'), ('function', '__call__'), ('function', '_call_flat'), ('function', 'call'), ('execute', 'quick_execute'))</t>
  </si>
  <si>
    <t>[('Tensorflow', 6, [57448488, 57062456, 55884849, 57607717, 57607717, 57607717, 57607717]), ('Keras', 6, [57448488, 57062456, 55884849, 60180859, 56501318, 61483077])]</t>
  </si>
  <si>
    <t>{57607717, 56501318, 61483077, 57448488, 55884849, 57062456, 60180859}</t>
  </si>
  <si>
    <t>['https://stackoverflow.com/questions/56501318', 'https://stackoverflow.com/questions/57448488', 'https://stackoverflow.com/questions/57062456', 'https://stackoverflow.com/questions/55884849', 'https://stackoverflow.com/questions/57062456']</t>
  </si>
  <si>
    <t>(('backend', '__call__'), ('function', '__call__'), ('function', '_call_impl'), ('function', '_call_flat'), ('function', 'call'), ('execute', 'quick_execute'))</t>
  </si>
  <si>
    <t>[('Tensorflow', 17, [58002600, 59370688, 61276178, 60152473, 59440213, 60414562, 60614524, 58180390, 63871470, 60779011, 61575728, 61105434, 61828821, 62660163, 62944744, 60683795, 61099772]), ('Keras', 18, [58002600, 59370688, 61276178, 60152473, 59440213, 60414562, 60614524, 58180390, 63871470, 61575728, 61105434, 61828821, 62660163, 62944744, 60683795, 60338016, 61099772, 62288870])]</t>
  </si>
  <si>
    <t>[('Tensorflow', 17), ('Keras', 18)]</t>
  </si>
  <si>
    <t>{60779011, 61276178, 60683795, 60152473, 61105434, 58180390, 58002600, 60614524, 61575728, 59370688, 62660163, 59440213, 61828821, 60338016, 60414562, 62288870, 62944744, 63871470, 61099772}</t>
  </si>
  <si>
    <t>['https://stackoverflow.com/questions/60683795', 'https://stackoverflow.com/questions/61575728', 'https://stackoverflow.com/questions/60414562', 'https://stackoverflow.com/questions/60338016', 'https://stackoverflow.com/questions/60338016']</t>
  </si>
  <si>
    <t>(('backend', '__call__'), ('function', '__call__'), ('function', '_call_impl'), ('function', '_call_flat'), ('function', 'call'), ('execute', 'quick_execute'), ('six', 'raise_from'))</t>
  </si>
  <si>
    <t>[('Tensorflow', 4, [59370688, 61276178, 60152473, 60614524]), ('Keras', 6, [59370688, 61276178, 60152473, 60614524, 60338016, 62288870])]</t>
  </si>
  <si>
    <t>{59370688, 60338016, 62288870, 61276178, 60152473, 60614524}</t>
  </si>
  <si>
    <t>['https://stackoverflow.com/questions/59370688', 'https://stackoverflow.com/questions/62288870', 'https://stackoverflow.com/questions/60152473', 'https://stackoverflow.com/questions/60152473', 'https://stackoverflow.com/questions/60152473']</t>
  </si>
  <si>
    <t>https://stackoverflow.com/questions/59370688</t>
  </si>
  <si>
    <t>https://stackoverflow.com/questions/62288870</t>
  </si>
  <si>
    <t>(('backend', '__call__'), ('numeric', 'asarray'))</t>
  </si>
  <si>
    <t>[('Tensorflow', 3, [60361603, 57020796, 55335231]), ('Keras', 3, [60361603, 57020796, 55335231])]</t>
  </si>
  <si>
    <t>{60361603, 57020796, 55335231}</t>
  </si>
  <si>
    <t>['https://stackoverflow.com/questions/60361603', 'https://stackoverflow.com/questions/57020796', 'https://stackoverflow.com/questions/55335231']</t>
  </si>
  <si>
    <t>https://stackoverflow.com/questions/55335231</t>
  </si>
  <si>
    <t>(('backend', '__call__'), ('ops', 'convert_to_tensor'), ('ops', 'convert_to_tensor_v2'), ('ops', 'internal_convert_to_tensor'))</t>
  </si>
  <si>
    <t>[('Tensorflow', 2, [56931005, 59336042]), ('Keras', 2, [56931005, 59336042])]</t>
  </si>
  <si>
    <t>{59336042, 56931005}</t>
  </si>
  <si>
    <t>['https://stackoverflow.com/questions/59336042', 'https://stackoverflow.com/questions/56931005']</t>
  </si>
  <si>
    <t>[('Tensorflow', 48, [57152157, 59360678, 56445615, 63217804, 60490084, 58123276, 58123276, 58123276, 58123276, 61054359, 58880985, 62871218, 62727910, 60309106, 54168153, 55835696, 59261876, 56604825, 59497369, 55628805, 58858077, 63759088, 62935548, 62935548, 59757979, 59757979, 57571337, 55478678, 61714519, 60667310, 62745762, 62675898, 54925653, 52490951, 55896791, 52653497, 60512411, 55720718, 64506980, 56818501, 55950519, 59314065, 60280923, 63817717, 54357927, 64270950, 58428466, 56301426]), ('Keras', 44, [57152157, 59360678, 56445615, 63217804, 60490084, 58123276, 58123276, 58123276, 58123276, 61054359, 62871218, 62727910, 59525082, 54168153, 59261876, 56604825, 59497369, 55628805, 58858077, 63759088, 62935548, 62935548, 59757979, 59757979, 57571337, 55478678, 61714519, 60667310, 62745762, 62675898, 54925653, 52490951, 52653497, 55720718, 55950519, 59314065, 59524339, 59524339, 60280923, 63817717, 54357927, 64270950, 58428466, 56301426])]</t>
  </si>
  <si>
    <t>[('Tensorflow', 48), ('Keras', 44)]</t>
  </si>
  <si>
    <t>{55628805, 57571337, 63217804, 58123276, 55720718, 59314065, 55478678, 61054359, 56604825, 59497369, 59757979, 60512411, 57152157, 62745762, 59360678, 54357927, 60667310, 56445615, 55835696, 62871218, 58428466, 59261876, 55950519, 52653497, 62675898, 56818501, 52490951, 54925653, 61714519, 55896791, 54168153, 58880985, 60280923, 59525082, 58858077, 60490084, 64506980, 62727910, 64270950, 63759088, 60309106, 56301426, 59524339, 63817717, 62935548}</t>
  </si>
  <si>
    <t>['https://stackoverflow.com/questions/55478678', 'https://stackoverflow.com/questions/58428466', 'https://stackoverflow.com/questions/58858077', 'https://stackoverflow.com/questions/58880985', 'https://stackoverflow.com/questions/60280923']</t>
  </si>
  <si>
    <t>https://stackoverflow.com/questions/55478678</t>
  </si>
  <si>
    <t>(('backend', '__call__'), ('session', '__call__'), ('errors_impl', '__exit__'))</t>
  </si>
  <si>
    <t>[('Tensorflow', 21, [56445615, 60490084, 60309106, 54168153, 55835696, 56604825, 55628805, 58858077, 55478678, 60667310, 62675898, 54925653, 52490951, 55896791, 55720718, 56818501, 55950519, 54357927, 58428466, 56301426, 51268504]), ('Keras', 17, [56445615, 60490084, 54168153, 56604825, 55628805, 58858077, 55478678, 60667310, 62675898, 54925653, 52490951, 55720718, 55950519, 54357927, 58428466, 56301426, 51268504])]</t>
  </si>
  <si>
    <t>[('Tensorflow', 21), ('Keras', 17)]</t>
  </si>
  <si>
    <t>{55628805, 55720718, 55478678, 51268504, 56604825, 54357927, 60667310, 56445615, 55835696, 58428466, 55950519, 62675898, 56818501, 52490951, 54925653, 55896791, 54168153, 58858077, 60490084, 60309106, 56301426}</t>
  </si>
  <si>
    <t>['https://stackoverflow.com/questions/51268504', 'https://stackoverflow.com/questions/58428466', 'https://stackoverflow.com/questions/54168153', 'https://stackoverflow.com/questions/54925653', 'https://stackoverflow.com/questions/55896791']</t>
  </si>
  <si>
    <t>https://stackoverflow.com/questions/54168153</t>
  </si>
  <si>
    <t>https://stackoverflow.com/questions/54925653</t>
  </si>
  <si>
    <t>(('backend', '__call__'), ('session', 'run'), ('session', '_run'), ('session', '_do_run'), ('session', '_do_call'))</t>
  </si>
  <si>
    <t>[('Tensorflow', 3, [43158719, 43158719, 49016530]), ('Keras', 3, [43158719, 43158719, 49016530])]</t>
  </si>
  <si>
    <t>{49016530, 43158719}</t>
  </si>
  <si>
    <t>['https://stackoverflow.com/questions/49016530', 'https://stackoverflow.com/questions/43158719']</t>
  </si>
  <si>
    <t>https://stackoverflow.com/questions/43158719</t>
  </si>
  <si>
    <t>(('backend', '__init__'),)</t>
  </si>
  <si>
    <t>[('Tensorflow', 4, [58150403, 58987264, 57205032, 62857315]), ('Keras', 5, [58150403, 62130154, 58987264, 59524339, 59524339])]</t>
  </si>
  <si>
    <t>{58987264, 58150403, 62857315, 57205032, 62130154, 59524339}</t>
  </si>
  <si>
    <t>['https://stackoverflow.com/questions/58987264', 'https://stackoverflow.com/questions/62857315', 'https://stackoverflow.com/questions/62130154', 'https://stackoverflow.com/questions/62130154', 'https://stackoverflow.com/questions/62130154']</t>
  </si>
  <si>
    <t>https://stackoverflow.com/questions/58987264</t>
  </si>
  <si>
    <t>https://stackoverflow.com/questions/62130154</t>
  </si>
  <si>
    <t>(('backend', '__init__'), ('lift_to_graph', 'lift_to_graph'), ('lift_to_graph', 'listcomp'))</t>
  </si>
  <si>
    <t>[('Tensorflow', 2, [58150403, 58987264]), ('Keras', 2, [58150403, 58987264])]</t>
  </si>
  <si>
    <t>{58987264, 58150403}</t>
  </si>
  <si>
    <t>['https://stackoverflow.com/questions/58987264', 'https://stackoverflow.com/questions/58150403']</t>
  </si>
  <si>
    <t>https://stackoverflow.com/questions/58150403</t>
  </si>
  <si>
    <t>(('backend', '_initialize_variables'),)</t>
  </si>
  <si>
    <t>[('Tensorflow', 11, [64347099, 55772880, 57999985, 57846223, 58535392, 63234932, 58697001]), ('Keras', 12, [64347099, 55772880, 57999985, 57846223, 58535392, 63234932, 58697001, 60792076])]</t>
  </si>
  <si>
    <t>[('Tensorflow', 11), ('Keras', 12)]</t>
  </si>
  <si>
    <t>{58535392, 58697001, 60792076, 57846223, 55772880, 57999985, 63234932, 64347099}</t>
  </si>
  <si>
    <t>['https://stackoverflow.com/questions/58697001', 'https://stackoverflow.com/questions/57846223', 'https://stackoverflow.com/questions/63234932', 'https://stackoverflow.com/questions/57999985', 'https://stackoverflow.com/questions/57999985']</t>
  </si>
  <si>
    <t>https://stackoverflow.com/questions/57999985</t>
  </si>
  <si>
    <t>(('backend', '_initialize_variables'), ('session', 'run'), ('session', '_run'))</t>
  </si>
  <si>
    <t>[('Tensorflow', 6, [64347099, 55772880, 57999985, 57846223, 58535392, 63234932]), ('Keras', 7, [64347099, 55772880, 57999985, 57846223, 58535392, 63234932, 60792076])]</t>
  </si>
  <si>
    <t>{58535392, 60792076, 57846223, 55772880, 57999985, 63234932, 64347099}</t>
  </si>
  <si>
    <t>['https://stackoverflow.com/questions/60792076', 'https://stackoverflow.com/questions/55772880', 'https://stackoverflow.com/questions/63234932', 'https://stackoverflow.com/questions/57999985', 'https://stackoverflow.com/questions/63234932']</t>
  </si>
  <si>
    <t>(('backend', '_initialize_variables'), ('session', 'run'), ('session', '_run'), ('session', '_do_run'), ('session', '_do_call'))</t>
  </si>
  <si>
    <t>[('Tensorflow', 5, [55772880, 57999985, 57846223, 58535392, 63234932]), ('Keras', 6, [55772880, 57999985, 57846223, 58535392, 63234932, 60792076])]</t>
  </si>
  <si>
    <t>[('Tensorflow', 5), ('Keras', 6)]</t>
  </si>
  <si>
    <t>{58535392, 60792076, 57846223, 55772880, 57999985, 63234932}</t>
  </si>
  <si>
    <t>['https://stackoverflow.com/questions/58535392', 'https://stackoverflow.com/questions/57846223', 'https://stackoverflow.com/questions/57999985', 'https://stackoverflow.com/questions/57999985', 'https://stackoverflow.com/questions/57999985']</t>
  </si>
  <si>
    <t>https://stackoverflow.com/questions/58535392</t>
  </si>
  <si>
    <t>(('backend', 'batch_get_value'), ('session', 'run'), ('session', '_run'))</t>
  </si>
  <si>
    <t>[('Tensorflow', 2, [58367519, 58367519]), ('Keras', 2, [58367519, 58367519])]</t>
  </si>
  <si>
    <t>{58367519}</t>
  </si>
  <si>
    <t>['https://stackoverflow.com/questions/58367519']</t>
  </si>
  <si>
    <t>(('backend', 'batch_set_value'),)</t>
  </si>
  <si>
    <t>[('Tensorflow', 10, [64347099, 57999985, 59492586, 61165443, 60726421, 58697001]), ('Keras', 12, [64347099, 57999985, 59492586, 61165443, 60726421, 60119041, 58697001, 61568339])]</t>
  </si>
  <si>
    <t>[('Tensorflow', 10), ('Keras', 12)]</t>
  </si>
  <si>
    <t>{60119041, 61165443, 58697001, 59492586, 57999985, 61568339, 60726421, 64347099}</t>
  </si>
  <si>
    <t>['https://stackoverflow.com/questions/61165443', 'https://stackoverflow.com/questions/59492586', 'https://stackoverflow.com/questions/60726421', 'https://stackoverflow.com/questions/61568339', 'https://stackoverflow.com/questions/61568339']</t>
  </si>
  <si>
    <t>https://stackoverflow.com/questions/61165443</t>
  </si>
  <si>
    <t>https://stackoverflow.com/questions/61568339</t>
  </si>
  <si>
    <t>(('backend', 'batch_set_value'), ('backend', 'get_session'), ('backend', '_initialize_variables'))</t>
  </si>
  <si>
    <t>[('Tensorflow', 7, [64347099, 57999985, 58697001]), ('Keras', 7, [64347099, 57999985, 58697001])]</t>
  </si>
  <si>
    <t>[('Tensorflow', 7), ('Keras', 7)]</t>
  </si>
  <si>
    <t>{57999985, 64347099, 58697001}</t>
  </si>
  <si>
    <t>['https://stackoverflow.com/questions/57999985', 'https://stackoverflow.com/questions/64347099', 'https://stackoverflow.com/questions/58697001']</t>
  </si>
  <si>
    <t>(('backend', 'batch_set_value'), ('backend', 'get_session'), ('backend', '_initialize_variables'), ('session', 'run'), ('session', '_run'))</t>
  </si>
  <si>
    <t>[('Tensorflow', 2, [64347099, 57999985]), ('Keras', 2, [64347099, 57999985])]</t>
  </si>
  <si>
    <t>{57999985, 64347099}</t>
  </si>
  <si>
    <t>['https://stackoverflow.com/questions/57999985', 'https://stackoverflow.com/questions/64347099']</t>
  </si>
  <si>
    <t>(('backend', 'batch_set_value'), ('session', 'run'), ('session', '_run'))</t>
  </si>
  <si>
    <t>[('Tensorflow', 2, [59492586, 60726421]), ('Keras', 2, [59492586, 60726421])]</t>
  </si>
  <si>
    <t>{59492586, 60726421}</t>
  </si>
  <si>
    <t>['https://stackoverflow.com/questions/59492586', 'https://stackoverflow.com/questions/60726421']</t>
  </si>
  <si>
    <t>(('backend', 'eager_learning_phase_scope'),)</t>
  </si>
  <si>
    <t>[('Tensorflow', 2, [59532768]), ('Keras', 2, [59532768])]</t>
  </si>
  <si>
    <t>{59532768}</t>
  </si>
  <si>
    <t>['https://stackoverflow.com/questions/59532768']</t>
  </si>
  <si>
    <t>(('backend', 'function'),)</t>
  </si>
  <si>
    <t>[('Tensorflow', 7, [64729958, 58987264, 57205032, 62857315, 65020492, 64990551, 62084827]), ('Keras', 7, [64729958, 58987264, 59524339, 59524339, 57205032, 65020492, 64990551])]</t>
  </si>
  <si>
    <t>{58987264, 62857315, 64729958, 57205032, 65020492, 59524339, 64990551, 62084827}</t>
  </si>
  <si>
    <t>['https://stackoverflow.com/questions/62857315', 'https://stackoverflow.com/questions/57205032', 'https://stackoverflow.com/questions/64990551', 'https://stackoverflow.com/questions/59524339', 'https://stackoverflow.com/questions/59524339']</t>
  </si>
  <si>
    <t>https://stackoverflow.com/questions/57205032</t>
  </si>
  <si>
    <t>https://stackoverflow.com/questions/64990551</t>
  </si>
  <si>
    <t>(('backend', 'function'), ('backend', '__init__'))</t>
  </si>
  <si>
    <t>[('Tensorflow', 3, [58987264, 57205032, 62857315]), ('Keras', 3, [58987264, 59524339, 59524339])]</t>
  </si>
  <si>
    <t>{58987264, 57205032, 62857315, 59524339}</t>
  </si>
  <si>
    <t>['https://stackoverflow.com/questions/58987264', 'https://stackoverflow.com/questions/57205032', 'https://stackoverflow.com/questions/62857315', 'https://stackoverflow.com/questions/59524339']</t>
  </si>
  <si>
    <t>(('backend', 'function'), ('training', '__new__'), ('base', '_method_wrapper'), ('functional', '__init__'), ('base', '_method_wrapper'), ('functional', '_init_graph_network'), ('functional', '_validate_graph_inputs_and_outputs'))</t>
  </si>
  <si>
    <t>[('Tensorflow', 2, [64729958, 64990551]), ('Keras', 2, [64729958, 64990551])]</t>
  </si>
  <si>
    <t>{64729958, 64990551}</t>
  </si>
  <si>
    <t>['https://stackoverflow.com/questions/64729958', 'https://stackoverflow.com/questions/64990551']</t>
  </si>
  <si>
    <t>[('Tensorflow', 10, [64347099, 57999985, 57846223, 58535392, 63234932, 58697001]), ('Keras', 11, [64347099, 57999985, 57846223, 58535392, 63234932, 58697001, 60792076])]</t>
  </si>
  <si>
    <t>['https://stackoverflow.com/questions/58697001', 'https://stackoverflow.com/questions/57846223', 'https://stackoverflow.com/questions/63234932', 'https://stackoverflow.com/questions/57999985', 'https://stackoverflow.com/questions/63234932']</t>
  </si>
  <si>
    <t>(('backend', 'get_session'), ('backend', '_initialize_variables'), ('session', 'run'), ('session', '_run'))</t>
  </si>
  <si>
    <t>[('Tensorflow', 5, [64347099, 57999985, 57846223, 58535392, 63234932]), ('Keras', 6, [64347099, 57999985, 57846223, 58535392, 63234932, 60792076])]</t>
  </si>
  <si>
    <t>{58535392, 60792076, 57846223, 57999985, 63234932, 64347099}</t>
  </si>
  <si>
    <t>['https://stackoverflow.com/questions/58535392', 'https://stackoverflow.com/questions/57846223', 'https://stackoverflow.com/questions/63234932', 'https://stackoverflow.com/questions/63234932', 'https://stackoverflow.com/questions/63234932']</t>
  </si>
  <si>
    <t>(('backend', 'get_session'), ('backend', '_initialize_variables'), ('session', 'run'), ('session', '_run'), ('session', '_do_run'), ('session', '_do_call'))</t>
  </si>
  <si>
    <t>[('Tensorflow', 4, [57999985, 57846223, 58535392, 63234932]), ('Keras', 5, [57999985, 57846223, 58535392, 63234932, 60792076])]</t>
  </si>
  <si>
    <t>{58535392, 60792076, 57846223, 57999985, 63234932}</t>
  </si>
  <si>
    <t>['https://stackoverflow.com/questions/58535392', 'https://stackoverflow.com/questions/60792076', 'https://stackoverflow.com/questions/57846223', 'https://stackoverflow.com/questions/57999985', 'https://stackoverflow.com/questions/63234932']</t>
  </si>
  <si>
    <t>(('backend', 'listcomp'),)</t>
  </si>
  <si>
    <t>[('Tensorflow', 6, [59962509, 58697001]), ('Keras', 6, [59962509, 58697001])]</t>
  </si>
  <si>
    <t>{58697001, 59962509}</t>
  </si>
  <si>
    <t>['https://stackoverflow.com/questions/58697001', 'https://stackoverflow.com/questions/59962509']</t>
  </si>
  <si>
    <t>https://stackoverflow.com/questions/59962509</t>
  </si>
  <si>
    <t>(('backend', 'module'),)</t>
  </si>
  <si>
    <t>[('Tensorflow', 5, [57406870, 62165354, 62165354, 62165354, 62165354]), ('Keras', 4, [57406870, 62165354, 62165354, 62165354, 62165354])]</t>
  </si>
  <si>
    <t>{62165354, 57406870}</t>
  </si>
  <si>
    <t>['https://stackoverflow.com/questions/62165354', 'https://stackoverflow.com/questions/57406870']</t>
  </si>
  <si>
    <t>(('backend', 'placeholder'), ('array_ops', 'placeholder'), ('gen_array_ops', 'placeholder'))</t>
  </si>
  <si>
    <t>[('Tensorflow', 4, [58075061, 60613538, 57750023, 59427019]), ('Keras', 3, [60613538, 57750023, 59427019])]</t>
  </si>
  <si>
    <t>{60613538, 59427019, 58075061, 57750023}</t>
  </si>
  <si>
    <t>['https://stackoverflow.com/questions/60613538', 'https://stackoverflow.com/questions/59427019', 'https://stackoverflow.com/questions/58075061', 'https://stackoverflow.com/questions/57750023']</t>
  </si>
  <si>
    <t>(('backend', 'variable'), ('variables', '__call__'))</t>
  </si>
  <si>
    <t>[('Tensorflow', 2, [57836849, 64702742]), ('Keras', 2, [57836849, 64702742])]</t>
  </si>
  <si>
    <t>{57836849, 64702742}</t>
  </si>
  <si>
    <t>['https://stackoverflow.com/questions/57836849', 'https://stackoverflow.com/questions/64702742']</t>
  </si>
  <si>
    <t>(('backprop', 'gradient'), ('imperative_grad', 'imperative_grad'))</t>
  </si>
  <si>
    <t>[('Tensorflow', 11, [60337342, 62751485, 59403281, 54820842, 62911595, 64661822, 58369283, 57478698, 52279048, 50514298, 52496804]), ('Keras', 4, [60520730, 59403281, 62911595, 64661822])]</t>
  </si>
  <si>
    <t>[('Tensorflow', 11), ('Keras', 4)]</t>
  </si>
  <si>
    <t>{64661822, 58369283, 52496804, 52279048, 54820842, 62911595, 57478698, 60520730, 59403281, 50514298, 62751485, 60337342}</t>
  </si>
  <si>
    <t>['https://stackoverflow.com/questions/58369283', 'https://stackoverflow.com/questions/62911595', 'https://stackoverflow.com/questions/50514298', 'https://stackoverflow.com/questions/59403281', 'https://stackoverflow.com/questions/59403281']</t>
  </si>
  <si>
    <t>https://stackoverflow.com/questions/58369283</t>
  </si>
  <si>
    <t>https://stackoverflow.com/questions/62911595</t>
  </si>
  <si>
    <t>https://stackoverflow.com/questions/50514298</t>
  </si>
  <si>
    <t>(('backprop', 'gradient'), ('imperative_grad', 'imperative_grad'), ('backprop', '_gradient_function'), ('cond_v2', '_IfGrad'), ('cond_v2', '_resolve_grad_inputs'))</t>
  </si>
  <si>
    <t>[('Tensorflow', 2, [62911595, 64661822]), ('Keras', 2, [62911595, 64661822])]</t>
  </si>
  <si>
    <t>{62911595, 64661822}</t>
  </si>
  <si>
    <t>['https://stackoverflow.com/questions/62911595', 'https://stackoverflow.com/questions/64661822']</t>
  </si>
  <si>
    <t>https://stackoverflow.com/questions/64661822</t>
  </si>
  <si>
    <t>[('Tensorflow', 72, [51023829, 53466396, 45235253, 50339570, 49661495, 49701918, 49701918, 49701918, 49701918, 48264676, 50733227, 50733227, 61750563, 50903862, 52595477, 51010312, 48461151, 50937533, 61446844, 49645151, 49645151, 45202404, 52515273, 55647209, 48550159, 47690383, 43480732, 48219112, 53753676, 49016530, 52142035, 56122535, 56122535, 56122535, 56122535, 46627335, 50771636, 48494356, 50925783, 44725860, 45912470, 51416719, 47743936, 45164770, 55735837, 50026460, 49620049, 49453203, 46011973, 49595027, 44809532, 50291346, 46015362, 47940874, 50384264, 53164779, 51368119, 47205248, 64652834, 47500342, 49352620, 50889192, 51530592, 55813556]), ('Keras', 5, [52595477, 50937533, 49645151, 49645151, 49016530])]</t>
  </si>
  <si>
    <t>[('Tensorflow', 72), ('Keras', 5)]</t>
  </si>
  <si>
    <t>['https://stackoverflow.com/questions/51416719', 'https://stackoverflow.com/questions/45235253', 'https://stackoverflow.com/questions/50026460', 'https://stackoverflow.com/questions/49016530', 'https://stackoverflow.com/questions/52142035']</t>
  </si>
  <si>
    <t>https://stackoverflow.com/questions/45235253</t>
  </si>
  <si>
    <t>https://stackoverflow.com/questions/52142035</t>
  </si>
  <si>
    <t>(('base', '__init__'),)</t>
  </si>
  <si>
    <t>[('Tensorflow', 4, [48136804, 52016656, 64303411, 60690327]), ('Keras', 3, [48136804, 52016656, 60690327])]</t>
  </si>
  <si>
    <t>{52016656, 64303411, 48136804, 60690327}</t>
  </si>
  <si>
    <t>['https://stackoverflow.com/questions/52016656', 'https://stackoverflow.com/questions/64303411', 'https://stackoverflow.com/questions/48136804', 'https://stackoverflow.com/questions/60690327']</t>
  </si>
  <si>
    <t>https://stackoverflow.com/questions/52016656</t>
  </si>
  <si>
    <t>https://stackoverflow.com/questions/64303411</t>
  </si>
  <si>
    <t>https://stackoverflow.com/questions/48136804</t>
  </si>
  <si>
    <t>(('base', '_method_wrapper'), ('base_layer', '__init__'))</t>
  </si>
  <si>
    <t>[('Tensorflow', 8, [58635521, 63966872, 64759372, 60066950, 60066950, 62488675, 63308383, 60690327]), ('Keras', 7, [58635521, 63966872, 64759372, 60066950, 60066950, 62488675, 63308383])]</t>
  </si>
  <si>
    <t>{58635521, 62488675, 60066950, 64759372, 60690327, 63966872, 63308383}</t>
  </si>
  <si>
    <t>['https://stackoverflow.com/questions/62488675', 'https://stackoverflow.com/questions/64759372', 'https://stackoverflow.com/questions/63966872', 'https://stackoverflow.com/questions/60690327', 'https://stackoverflow.com/questions/63966872']</t>
  </si>
  <si>
    <t>https://stackoverflow.com/questions/62488675</t>
  </si>
  <si>
    <t>(('base', '_method_wrapper'), ('base_layer', '__init__'), ('generic_utils', 'validate_kwargs'))</t>
  </si>
  <si>
    <t>[('Tensorflow', 6, [63966872, 64759372, 60066950, 60066950, 62488675, 63308383]), ('Keras', 6, [63966872, 64759372, 60066950, 60066950, 62488675, 63308383])]</t>
  </si>
  <si>
    <t>{62488675, 60066950, 64759372, 63966872, 63308383}</t>
  </si>
  <si>
    <t>['https://stackoverflow.com/questions/62488675', 'https://stackoverflow.com/questions/60066950', 'https://stackoverflow.com/questions/64759372', 'https://stackoverflow.com/questions/63966872', 'https://stackoverflow.com/questions/63308383']</t>
  </si>
  <si>
    <t>(('base', '_method_wrapper'), ('functional', '__init__'), ('base', '_method_wrapper'), ('functional', '_init_graph_network'))</t>
  </si>
  <si>
    <t>[('Tensorflow', 5, [63956135, 64729958, 64620236, 65020492, 64990551]), ('Keras', 5, [63956135, 64729958, 64620236, 65020492, 64990551])]</t>
  </si>
  <si>
    <t>[('Tensorflow', 5), ('Keras', 5)]</t>
  </si>
  <si>
    <t>{64729958, 63956135, 64620236, 65020492, 64990551}</t>
  </si>
  <si>
    <t>['https://stackoverflow.com/questions/64729958', 'https://stackoverflow.com/questions/63956135', 'https://stackoverflow.com/questions/64620236', 'https://stackoverflow.com/questions/65020492', 'https://stackoverflow.com/questions/64990551']</t>
  </si>
  <si>
    <t>https://stackoverflow.com/questions/63956135</t>
  </si>
  <si>
    <t>https://stackoverflow.com/questions/65020492</t>
  </si>
  <si>
    <t>(('base', '_method_wrapper'), ('functional', '__init__'), ('base', '_method_wrapper'), ('functional', '_init_graph_network'), ('functional', '_map_graph_network'))</t>
  </si>
  <si>
    <t>[('Tensorflow', 3, [63956135, 64620236, 65020492]), ('Keras', 3, [63956135, 64620236, 65020492])]</t>
  </si>
  <si>
    <t>{64620236, 65020492, 63956135}</t>
  </si>
  <si>
    <t>['https://stackoverflow.com/questions/64620236', 'https://stackoverflow.com/questions/65020492', 'https://stackoverflow.com/questions/63956135']</t>
  </si>
  <si>
    <t>(('base', '_method_wrapper'), ('network', '_init_graph_network'))</t>
  </si>
  <si>
    <t>[('Tensorflow', 17, [60691155, 60913324, 64780469, 62937599, 52931047, 57571337, 60614524, 58180390, 58363103, 59458332, 57635757, 58349239, 59191855, 55073785, 63977823, 63138039, 59939344]), ('Keras', 17, [60691155, 60913324, 64780469, 62937599, 52931047, 57571337, 60614524, 58180390, 58363103, 59458332, 57635757, 58349239, 59191855, 55073785, 63977823, 63138039, 59939344])]</t>
  </si>
  <si>
    <t>{58363103, 59458332, 58180390, 52931047, 63977823, 57571337, 60913324, 57635757, 59191855, 59939344, 60691155, 64780469, 58349239, 55073785, 63138039, 60614524, 62937599}</t>
  </si>
  <si>
    <t>['https://stackoverflow.com/questions/58180390', 'https://stackoverflow.com/questions/57635757', 'https://stackoverflow.com/questions/55073785', 'https://stackoverflow.com/questions/64780469', 'https://stackoverflow.com/questions/58349239']</t>
  </si>
  <si>
    <t>https://stackoverflow.com/questions/57635757</t>
  </si>
  <si>
    <t>https://stackoverflow.com/questions/55073785</t>
  </si>
  <si>
    <t>https://stackoverflow.com/questions/64780469</t>
  </si>
  <si>
    <t>https://stackoverflow.com/questions/58349239</t>
  </si>
  <si>
    <t>(('base', '_method_wrapper'), ('network', '_init_graph_network'), ('network', '_map_graph_network'))</t>
  </si>
  <si>
    <t>[('Tensorflow', 10, [60691155, 60913324, 64780469, 58363103, 58349239, 59191855, 55073785, 63977823, 63138039, 59939344]), ('Keras', 10, [60691155, 60913324, 64780469, 58363103, 58349239, 59191855, 55073785, 63977823, 63138039, 59939344])]</t>
  </si>
  <si>
    <t>{63977823, 60913324, 59191855, 59939344, 60691155, 64780469, 58349239, 55073785, 63138039, 58363103}</t>
  </si>
  <si>
    <t>['https://stackoverflow.com/questions/60913324', 'https://stackoverflow.com/questions/60691155', 'https://stackoverflow.com/questions/55073785', 'https://stackoverflow.com/questions/55073785', 'https://stackoverflow.com/questions/55073785']</t>
  </si>
  <si>
    <t>(('base', '_method_wrapper'), ('sequential', '__init__'), ('base', '_method_wrapper'))</t>
  </si>
  <si>
    <t>[('Tensorflow', 10, [60349042, 58570184, 64947580, 59585425, 59585425, 56391755, 63203450, 64863777, 63780524, 63881226]), ('Keras', 8, [60349042, 58570184, 59585425, 59585425, 56391755, 63203450, 63780524, 63881226])]</t>
  </si>
  <si>
    <t>[('Tensorflow', 10), ('Keras', 8)]</t>
  </si>
  <si>
    <t>{64863777, 58570184, 63881226, 56391755, 63780524, 59585425, 60349042, 63203450, 64947580}</t>
  </si>
  <si>
    <t>['https://stackoverflow.com/questions/58570184', 'https://stackoverflow.com/questions/63780524', 'https://stackoverflow.com/questions/60349042', 'https://stackoverflow.com/questions/60349042', 'https://stackoverflow.com/questions/60349042']</t>
  </si>
  <si>
    <t>https://stackoverflow.com/questions/58570184</t>
  </si>
  <si>
    <t>(('base', '_method_wrapper'), ('sequential', '__init__'), ('base', '_method_wrapper'), ('sequential', 'add'))</t>
  </si>
  <si>
    <t>[('Tensorflow', 7, [60349042, 58570184, 64947580, 59585425, 59585425, 56391755, 63881226]), ('Keras', 6, [60349042, 58570184, 59585425, 59585425, 56391755, 63881226])]</t>
  </si>
  <si>
    <t>[('Tensorflow', 7), ('Keras', 6)]</t>
  </si>
  <si>
    <t>{58570184, 63881226, 56391755, 59585425, 60349042, 64947580}</t>
  </si>
  <si>
    <t>['https://stackoverflow.com/questions/58570184', 'https://stackoverflow.com/questions/56391755', 'https://stackoverflow.com/questions/60349042', 'https://stackoverflow.com/questions/60349042', 'https://stackoverflow.com/questions/60349042']</t>
  </si>
  <si>
    <t>(('base', '_method_wrapper'), ('sequential', '__init__'), ('base', '_method_wrapper'), ('sequential', 'add'), ('base_layer', '__call__'))</t>
  </si>
  <si>
    <t>[('Tensorflow', 4, [64947580, 59585425, 59585425, 56391755]), ('Keras', 3, [59585425, 59585425, 56391755])]</t>
  </si>
  <si>
    <t>{59585425, 56391755, 64947580}</t>
  </si>
  <si>
    <t>['https://stackoverflow.com/questions/59585425', 'https://stackoverflow.com/questions/56391755', 'https://stackoverflow.com/questions/64947580']</t>
  </si>
  <si>
    <t>(('base', '_method_wrapper'), ('sequential', '__init__'), ('base', '_method_wrapper'), ('training', '__init__'), ('base', '_method_wrapper'), ('training', '_init_batch_counters'), ('variables', '__call__'), ('variables', '_variable_v2_call'), ('variables', 'lambda'), ('variable_scope', 'default_variable_creator_v2'), ('variables', '__call__'), ('resource_variable_ops', '__init__'), ('resource_variable_ops', '_init_from_args'), ('resource_variable_ops', 'eager_safe_variable_handle'), ('resource_variable_ops', '_variable_handle_from_shape_and_dtype'), ('gen_logging_ops', '_assert'), ('ops', 'raise_from_not_ok_status'))</t>
  </si>
  <si>
    <t>[('Tensorflow', 3, [63203450, 64863777, 63780524]), ('Keras', 2, [63203450, 63780524])]</t>
  </si>
  <si>
    <t>{64863777, 63203450, 63780524}</t>
  </si>
  <si>
    <t>['https://stackoverflow.com/questions/64863777', 'https://stackoverflow.com/questions/63203450', 'https://stackoverflow.com/questions/63780524']</t>
  </si>
  <si>
    <t>https://stackoverflow.com/questions/64863777</t>
  </si>
  <si>
    <t>(('base', '_method_wrapper'), ('sequential', 'add'))</t>
  </si>
  <si>
    <t>[('Tensorflow', 18, [60349042, 58570184, 64947580, 59763562, 59585425, 59585425, 56391755, 56859772, 62454219, 58075061, 63049774, 60529408, 63015851, 62675004, 58548520, 64859507, 59599685, 63881226]), ('Keras', 18, [60349042, 58570184, 59763562, 59585425, 59585425, 56391755, 56859772, 62454219, 60529408, 63015851, 63275427, 53815248, 62675004, 51934111, 58548520, 59599685, 63881226, 63401364])]</t>
  </si>
  <si>
    <t>[('Tensorflow', 18), ('Keras', 18)]</t>
  </si>
  <si>
    <t>{60529408, 63881226, 59585425, 63401364, 64947580, 51934111, 63275427, 58548520, 63015851, 63049774, 58075061, 62675004, 59599685, 58570184, 56391755, 62454219, 53815248, 59763562, 60349042, 64859507, 56859772}</t>
  </si>
  <si>
    <t>['https://stackoverflow.com/questions/63401364', 'https://stackoverflow.com/questions/63049774', 'https://stackoverflow.com/questions/53815248', 'https://stackoverflow.com/questions/56391755', 'https://stackoverflow.com/questions/62454219']</t>
  </si>
  <si>
    <t>https://stackoverflow.com/questions/63401364</t>
  </si>
  <si>
    <t>https://stackoverflow.com/questions/63049774</t>
  </si>
  <si>
    <t>https://stackoverflow.com/questions/53815248</t>
  </si>
  <si>
    <t>https://stackoverflow.com/questions/62454219</t>
  </si>
  <si>
    <t>(('base', '_method_wrapper'), ('sequential', 'add'), ('base_layer', '__call__'))</t>
  </si>
  <si>
    <t>[('Tensorflow', 9, [64947580, 59585425, 59585425, 56391755, 63049774, 62675004, 58548520, 64859507, 59599685]), ('Keras', 8, [59585425, 59585425, 56391755, 63275427, 62675004, 58548520, 59599685, 63881226])]</t>
  </si>
  <si>
    <t>{63275427, 59599685, 58548520, 63881226, 56391755, 62675004, 63049774, 59585425, 64859507, 64947580}</t>
  </si>
  <si>
    <t>['https://stackoverflow.com/questions/59599685', 'https://stackoverflow.com/questions/56391755', 'https://stackoverflow.com/questions/59585425', 'https://stackoverflow.com/questions/59585425', 'https://stackoverflow.com/questions/59585425']</t>
  </si>
  <si>
    <t>(('base', '_method_wrapper'), ('sequential', 'add'), ('base_layer', '__call__'), ('base_layer', '_maybe_build'))</t>
  </si>
  <si>
    <t>[('Tensorflow', 3, [63049774, 62675004, 58548520]), ('Keras', 2, [62675004, 58548520])]</t>
  </si>
  <si>
    <t>{58548520, 62675004, 63049774}</t>
  </si>
  <si>
    <t>['https://stackoverflow.com/questions/58548520', 'https://stackoverflow.com/questions/62675004', 'https://stackoverflow.com/questions/63049774']</t>
  </si>
  <si>
    <t>https://stackoverflow.com/questions/58548520</t>
  </si>
  <si>
    <t>(('base', '_method_wrapper'), ('sequential', 'add'), ('recurrent', '__call__'), ('base_layer', '__call__'))</t>
  </si>
  <si>
    <t>[('Tensorflow', 2, [58570184, 60529408]), ('Keras', 2, [58570184, 60529408])]</t>
  </si>
  <si>
    <t>{58570184, 60529408}</t>
  </si>
  <si>
    <t>['https://stackoverflow.com/questions/58570184', 'https://stackoverflow.com/questions/60529408']</t>
  </si>
  <si>
    <t>https://stackoverflow.com/questions/60529408</t>
  </si>
  <si>
    <t>(('base', '_method_wrapper'), ('training', '__init__'))</t>
  </si>
  <si>
    <t>[('Tensorflow', 4, [63497874, 63203450, 64863777, 63780524]), ('Keras', 3, [63497874, 63203450, 63780524])]</t>
  </si>
  <si>
    <t>{64863777, 63497874, 63780524, 63203450}</t>
  </si>
  <si>
    <t>['https://stackoverflow.com/questions/64863777', 'https://stackoverflow.com/questions/63497874', 'https://stackoverflow.com/questions/63780524', 'https://stackoverflow.com/questions/63203450']</t>
  </si>
  <si>
    <t>https://stackoverflow.com/questions/63497874</t>
  </si>
  <si>
    <t>(('base', '_method_wrapper'), ('training', '_set_inputs'))</t>
  </si>
  <si>
    <t>[('Tensorflow', 7, [53860022, 56224426, 56258972, 54590961, 52690293, 55670349, 55389913]), ('Keras', 6, [53860022, 56224426, 56258972, 54590961, 55670349, 54381234])]</t>
  </si>
  <si>
    <t>{56224426, 55670349, 54590961, 54381234, 52690293, 53860022, 55389913, 56258972}</t>
  </si>
  <si>
    <t>['https://stackoverflow.com/questions/55670349', 'https://stackoverflow.com/questions/54381234', 'https://stackoverflow.com/questions/55389913', 'https://stackoverflow.com/questions/53860022', 'https://stackoverflow.com/questions/53860022']</t>
  </si>
  <si>
    <t>(('base', '_method_wrapper'), ('training', 'compile'))</t>
  </si>
  <si>
    <t>[('Tensorflow', 22, [59074105, 57748812, 57748812, 60327453, 59685659, 61280184, 57836849, 62166731, 52569711, 52569711, 59684810, 56367068, 57497202, 60974983, 61254044, 58228840, 54841085, 53925428, 55835798, 63414587, 62985745, 63539788]), ('Keras', 19, [59074105, 57748812, 57748812, 60327453, 59685659, 61280184, 57836849, 62166731, 52569711, 52569711, 59684810, 57497202, 60974983, 61254044, 58228840, 53925428, 55835798, 63414587, 62985745])]</t>
  </si>
  <si>
    <t>[('Tensorflow', 22), ('Keras', 19)]</t>
  </si>
  <si>
    <t>{60974983, 62985745, 55835798, 59685659, 61254044, 60327453, 57836849, 53925428, 61280184, 59074105, 63414587, 59684810, 62166731, 57748812, 63539788, 56367068, 58228840, 52569711, 57497202, 54841085}</t>
  </si>
  <si>
    <t>['https://stackoverflow.com/questions/55835798', 'https://stackoverflow.com/questions/59074105', 'https://stackoverflow.com/questions/56367068', 'https://stackoverflow.com/questions/63539788', 'https://stackoverflow.com/questions/63539788']</t>
  </si>
  <si>
    <t>https://stackoverflow.com/questions/56367068</t>
  </si>
  <si>
    <t>https://stackoverflow.com/questions/63539788</t>
  </si>
  <si>
    <t>(('base', '_method_wrapper'), ('training', 'compile'), ('base', '_method_wrapper'), ('training', '_compile_weights_loss_and_weighted_metrics'), ('training', '_prepare_total_loss'))</t>
  </si>
  <si>
    <t>[('Tensorflow', 10, [57748812, 57748812, 61280184, 57836849, 62166731, 59684810, 60974983, 61254044, 58228840, 63414587]), ('Keras', 9, [57748812, 57748812, 61280184, 57836849, 62166731, 59684810, 60974983, 61254044, 58228840])]</t>
  </si>
  <si>
    <t>[('Tensorflow', 10), ('Keras', 9)]</t>
  </si>
  <si>
    <t>{60974983, 58228840, 59684810, 62166731, 57748812, 57836849, 61280184, 63414587, 61254044}</t>
  </si>
  <si>
    <t>['https://stackoverflow.com/questions/58228840', 'https://stackoverflow.com/questions/57748812', 'https://stackoverflow.com/questions/61280184', 'https://stackoverflow.com/questions/61280184', 'https://stackoverflow.com/questions/61280184']</t>
  </si>
  <si>
    <t>https://stackoverflow.com/questions/61280184</t>
  </si>
  <si>
    <t>(('base', '_method_wrapper'), ('training', 'compile'), ('base', '_method_wrapper'), ('training', '_compile_weights_loss_and_weighted_metrics'), ('training', '_prepare_total_loss'), ('losses', 'call'))</t>
  </si>
  <si>
    <t>[('Tensorflow', 2, [59684810, 58228840]), ('Keras', 2, [59684810, 58228840])]</t>
  </si>
  <si>
    <t>{58228840, 59684810}</t>
  </si>
  <si>
    <t>['https://stackoverflow.com/questions/58228840', 'https://stackoverflow.com/questions/59684810']</t>
  </si>
  <si>
    <t>(('base', '_method_wrapper'), ('training', 'compile'), ('base', '_method_wrapper'), ('training', '_compile_weights_loss_and_weighted_metrics'), ('training', '_prepare_total_loss'), ('losses_utils', 'compute_weighted_loss'), ('util', 'scale_losses_by_sample_weight'), ('weights_broadcast_ops', 'broadcast_weights'), ('weights_broadcast_ops', 'assert_broadcastable'))</t>
  </si>
  <si>
    <t>[('Tensorflow', 2, [60974983, 61254044]), ('Keras', 2, [60974983, 61254044])]</t>
  </si>
  <si>
    <t>{61254044, 60974983}</t>
  </si>
  <si>
    <t>['https://stackoverflow.com/questions/61254044', 'https://stackoverflow.com/questions/60974983']</t>
  </si>
  <si>
    <t>https://stackoverflow.com/questions/61254044</t>
  </si>
  <si>
    <t>https://stackoverflow.com/questions/60974983</t>
  </si>
  <si>
    <t>(('base', '_method_wrapper'), ('training', 'compile'), ('training', '_handle_metrics'), ('training', '_handle_per_output_metrics'))</t>
  </si>
  <si>
    <t>[('Tensorflow', 2, [60327453, 55835798]), ('Keras', 2, [60327453, 55835798])]</t>
  </si>
  <si>
    <t>{60327453, 55835798}</t>
  </si>
  <si>
    <t>['https://stackoverflow.com/questions/60327453', 'https://stackoverflow.com/questions/55835798']</t>
  </si>
  <si>
    <t>https://stackoverflow.com/questions/60327453</t>
  </si>
  <si>
    <t>(('base', '_method_wrapper'), ('training', 'compile'), ('training', '_set_optimizer'), ('optimizers', 'get'), ('optimizers', 'deserialize'), ('generic_utils', 'deserialize_keras_object'))</t>
  </si>
  <si>
    <t>[('Tensorflow', 2, [59074105, 62985745]), ('Keras', 2, [59074105, 62985745])]</t>
  </si>
  <si>
    <t>{59074105, 62985745}</t>
  </si>
  <si>
    <t>['https://stackoverflow.com/questions/59074105', 'https://stackoverflow.com/questions/62985745']</t>
  </si>
  <si>
    <t>https://stackoverflow.com/questions/62985745</t>
  </si>
  <si>
    <t>(('base', '_method_wrapper'), ('training', 'compile'), ('training_utils', 'weighted'))</t>
  </si>
  <si>
    <t>[('Tensorflow', 2, [57497202, 63539788]), ('Keras', 2, [57497202, 63539788])]</t>
  </si>
  <si>
    <t>{57497202, 63539788}</t>
  </si>
  <si>
    <t>['https://stackoverflow.com/questions/57497202', 'https://stackoverflow.com/questions/63539788']</t>
  </si>
  <si>
    <t>https://stackoverflow.com/questions/57497202</t>
  </si>
  <si>
    <t>(('base', '_name_scope'),)</t>
  </si>
  <si>
    <t>[('Tensorflow', 3, [56258972, 54590961, 52690293]), ('Keras', 2, [56258972, 54590961])]</t>
  </si>
  <si>
    <t>{54590961, 56258972, 52690293}</t>
  </si>
  <si>
    <t>['https://stackoverflow.com/questions/54590961', 'https://stackoverflow.com/questions/56258972', 'https://stackoverflow.com/questions/52690293']</t>
  </si>
  <si>
    <t>https://stackoverflow.com/questions/56258972</t>
  </si>
  <si>
    <t>(('base', 'clone'), ('base', 'clone'), ('copy', 'deepcopy'), ('copy', '_reconstruct'), ('copy', 'deepcopy'), ('copy', '_deepcopy_dict'), ('copy', 'deepcopy'))</t>
  </si>
  <si>
    <t>[('Tensorflow', 2, [48303166, 59362269]), ('Keras', 3, [45081204, 48303166, 59362269])]</t>
  </si>
  <si>
    <t>{45081204, 59362269, 48303166}</t>
  </si>
  <si>
    <t>['https://stackoverflow.com/questions/45081204', 'https://stackoverflow.com/questions/59362269', 'https://stackoverflow.com/questions/48303166']</t>
  </si>
  <si>
    <t>(('base', 'module'), ('__init__', 'module'))</t>
  </si>
  <si>
    <t>[('Tensorflow', 6, [57406870, 57972019, 64658954, 53353925, 53353925, 52032280]), ('Sklearn', 85, [36028905, 29112602, 54453219, 65080328, 62717770, 53975449, 59224166, 60232314, 62328486, 55108902, 52547379, 52928348, 52792692, 64927925, 64542271, 11464445, 25104075, 25104075, 45954885, 25443503, 52612657, 53575513, 61157679, 36630213, 48219751, 24854633, 24854633, 49207957, 46415260, 37707718, 55760112, 60830157, 60843170, 41843007, 41843007, 49838074, 63240275, 63240275, 63240275, 63240275, 30032907, 41216528, 41216528, 55201924, 57960429, 62917163, 53380288, 57547230, 15282046, 20620339, 60145652, 48302113, 59220550, 56022886, 62026936, 57977559, 39903337, 24479008, 28890586, 46792252, 63648372, 55106400, 51538375, 33831122, 64433329, 57057964, 62937340, 35424988, 64629940, 56703204, 64163147, 25398915, 42295948, 42295948, 44159136, 53773298, 46721713, 51510679, 34317221, 38197086, 52795038, 60657626, 63385797, 31720340, 50912312])]</t>
  </si>
  <si>
    <t>[('Tensorflow', 6), ('Sklearn', 85)]</t>
  </si>
  <si>
    <t>{65080328, 64658954, 30032907, 41216528, 48302113, 62917163, 52612657, 20620339, 50912312, 46792252, 64542271, 59220550, 63240275, 59224166, 48219751, 24854633, 39903337, 63648372, 60232314, 25398915, 55201924, 42295948, 49207957, 52795038, 44159136, 60843170, 62328486, 57057964, 25443503, 64433329, 46721713, 64629940, 64927925, 62026936, 53380288, 36630213, 63385797, 25104075, 33831122, 57977559, 35424988, 56703204, 55760112, 62937340, 11464445, 52032280, 29112602, 24479008, 55108902, 61157679, 57972019, 52547379, 41843007, 45954885, 62717770, 64163147, 53575513, 52928348, 38197086, 55106400, 56022886, 52792692, 15282046, 31720340, 57406870, 51510679, 53975449, 46415260, 34317221, 53353925, 37707718, 51538375, 60830157, 28890586, 60657626, 57547230, 54453219, 36028905, 57960429, 53773298, 60145652, 49838074}</t>
  </si>
  <si>
    <t>['https://stackoverflow.com/questions/59220550', 'https://stackoverflow.com/questions/25104075', 'https://stackoverflow.com/questions/31720340', 'https://stackoverflow.com/questions/52928348', 'https://stackoverflow.com/questions/56022886']</t>
  </si>
  <si>
    <t>https://stackoverflow.com/questions/25104075</t>
  </si>
  <si>
    <t>https://stackoverflow.com/questions/56022886</t>
  </si>
  <si>
    <t>(('base', 'transform'),)</t>
  </si>
  <si>
    <t>[('Tensorflow', 5, [60978701, 50752787, 61146408]), ('Sklearn', 2, [45771064, 40861026])]</t>
  </si>
  <si>
    <t>[('Tensorflow', 5), ('Sklearn', 2)]</t>
  </si>
  <si>
    <t>{40861026, 61146408, 60978701, 50752787, 45771064}</t>
  </si>
  <si>
    <t>['https://stackoverflow.com/questions/40861026', 'https://stackoverflow.com/questions/61146408', 'https://stackoverflow.com/questions/60978701', 'https://stackoverflow.com/questions/50752787', 'https://stackoverflow.com/questions/45771064']</t>
  </si>
  <si>
    <t>https://stackoverflow.com/questions/40861026</t>
  </si>
  <si>
    <t>https://stackoverflow.com/questions/61146408</t>
  </si>
  <si>
    <t>https://stackoverflow.com/questions/45771064</t>
  </si>
  <si>
    <t>(('base_command', '_main'),)</t>
  </si>
  <si>
    <t>[('Tensorflow', 11, [64860866, 61149306, 63207897, 62871624, 62871624, 62533380, 62243351, 63554161, 59191583, 65023245, 62380240]), ('PyTorch', 2, [59063954, 65101054])]</t>
  </si>
  <si>
    <t>[('Tensorflow', 11), ('PyTorch', 2)]</t>
  </si>
  <si>
    <t>{64860866, 62533380, 62871624, 65023245, 62380240, 63554161, 59063954, 62243351, 63207897, 61149306, 65101054, 59191583}</t>
  </si>
  <si>
    <t>['https://stackoverflow.com/questions/62533380', 'https://stackoverflow.com/questions/63554161', 'https://stackoverflow.com/questions/61149306', 'https://stackoverflow.com/questions/63207897', 'https://stackoverflow.com/questions/63207897']</t>
  </si>
  <si>
    <t>(('base_events', 'run_forever'), ('base_events', '_run_once'), ('events', '_run'))</t>
  </si>
  <si>
    <t>[('Tensorflow', 26, [51625911, 64999781, 53584580, 56585023, 56585023, 51424835, 64875082, 52917486, 49372585, 52517298, 50911052, 53328826, 58278454, 51872592, 52993992, 64059981, 55672135, 52376692, 59998441, 60062997, 60062997, 51822134, 52551296, 59427019, 61737710, 55945364]), ('Keras', 6, [56585023, 56585023, 53328826, 60062997, 60062997, 52551296])]</t>
  </si>
  <si>
    <t>[('Tensorflow', 26), ('Keras', 6)]</t>
  </si>
  <si>
    <t>{52551296, 55945364, 60062997, 49372585, 52517298, 58278454, 51625911, 51822134, 53328826, 56585023, 51424835, 53584580, 55672135, 52993992, 64875082, 59427019, 50911052, 64059981, 51872592, 64999781, 59998441, 52917486, 61737710, 52376692}</t>
  </si>
  <si>
    <t>['https://stackoverflow.com/questions/49372585', 'https://stackoverflow.com/questions/51424835', 'https://stackoverflow.com/questions/51872592', 'https://stackoverflow.com/questions/50911052', 'https://stackoverflow.com/questions/64059981']</t>
  </si>
  <si>
    <t>[('Tensorflow', 9, [64999781, 56585023, 56585023, 64875082, 58278454, 60062997, 60062997, 59427019, 61737710]), ('Keras', 3, [56585023, 56585023, 60062997])]</t>
  </si>
  <si>
    <t>['https://stackoverflow.com/questions/64875082', 'https://stackoverflow.com/questions/61737710', 'https://stackoverflow.com/questions/58278454', 'https://stackoverflow.com/questions/60062997', 'https://stackoverflow.com/questions/58278454']</t>
  </si>
  <si>
    <t>[('Tensorflow', 246, [56918388, 61286412, 61679757, 61551592, 51939618, 61456686, 54022742, 58575586, 58993596, 53147241, 56687174, 59873568, 63621251, 59417433, 62348406, 60202936, 58432559, 62153815, 65055254, 63964890, 52522171, 60035792, 56289270, 61336639, 64243290, 53466396, 60646444, 60646444, 60646444, 60646444, 60634839, 59842712, 58894472, 63968316, 57062456, 58570184, 61128890, 64947580, 63457928, 59873313, 60401791, 59988742, 57911524, 56364021, 56337100, 65120399, 58761088, 58761088, 58761088, 58761088, 59223142, 58367519, 58367519, 62627982, 60402033, 56386913, 56386913, 60761888, 58833945, 58833945, 57150305, 61750563, 59179076, 56760868, 56133254, 63950443, 57430663, 59585425, 59585425, 58764104, 51982966, 59976562, 52595477, 61292187, 56391755, 55148534, 55888166, 56333388, 57011976, 60911907, 64302140, 50937533, 55994989, 61446844, 55269907, 62200366, 59962509, 59864710, 59718635, 63845434, 62931702, 56224426, 55665682, 57780053, 59553513, 64307804, 60485386, 52515273, 60782817, 63000616, 52041545, 63049774, 51683471, 56204106, 62081452, 61597123, 61597123, 62343258, 61829870, 55647209, 58744161, 58146801, 58138071, 59441934, 53212559, 53212559, 61246884, 61246884, 61246884, 61246884, 60523574, 53654090, 64092664, 50101695, 54027170, 64702742, 60529408, 53888309, 61829834, 59935840, 61750870, 56107416, 51383415, 61985531, 60512411, 53753676, 60071597, 62675004, 60799664, 57193474, 57193474, 55670349, 51119874, 57201943, 58226787, 59015359, 61231081, 57695689, 61982617, 61982617, 61982617, 61982617, 59384131, 55252860, 62535782, 55707661, 59314065, 57459366, 62976818, 51573241, 57434934, 61832658, 61832658, 61832658, 61832658, 52012071, 52012071, 52012071, 52012071, 62252267, 58548520, 56480679, 52253378, 53214189, 64859507, 63322338, 59471003, 57630830, 60731062, 64303411, 63479947, 59657058, 59657058, 60100519, 57542946, 64633512, 51416719, 58607787, 55734820, 61708100, 51821537, 63846295, 60597790, 57456584, 62299803, 63009792, 53613984, 60733109, 52907593, 55735837, 58644906, 59599685, 54849555, 56062971, 57411000, 63881226, 61465737, 52357542, 56384476, 58868272, 59230831, 64162002, 53164779, 51368119, 60509565, 64652834, 54250552, 63982116, 50889192, 55813556, 59116872, 64859381]), ('Keras', 225, [56918388, 61286412, 51939618, 61456686, 54022742, 53147241, 56687174, 59873568, 63621251, 59417433, 62348406, 60202936, 58432559, 62153815, 63964890, 52522171, 60035792, 57190848, 57190848, 57190848, 57190848, 56289270, 64243290, 60646444, 60646444, 60646444, 60646444, 59842712, 58894472, 57062456, 58570184, 61128890, 63457928, 59873313, 53169455, 60401791, 59988742, 57911524, 56364021, 56337100, 65120399, 58761088, 58761088, 58761088, 58761088, 59223142, 56826383, 56826383, 56826383, 56826383, 58367519, 58367519, 62627982, 60402033, 56386913, 56386913, 60761888, 58833945, 58833945, 57150305, 59134773, 59179076, 56760868, 56133254, 63950443, 57430663, 59585425, 59585425, 51982966, 59976562, 52595477, 61292187, 56391755, 55148534, 55888166, 51503274, 63111986, 57011976, 60911907, 64302140, 50937533, 55994989, 55269907, 62200366, 59962509, 59864710, 59718635, 63845434, 62931702, 56224426, 57780053, 59553513, 64307804, 60613607, 60485386, 60782817, 63000616, 52041545, 51683471, 56204106, 62081452, 61597123, 61597123, 62343258, 58744161, 57046480, 62082254, 58146801, 52822734, 58138071, 59441934, 53212559, 53212559, 61246884, 61246884, 61246884, 61246884, 60523574, 53654090, 64092664, 62648919, 54027170, 64702742, 51376802, 57606006, 60529408, 53888309, 63275427, 61829834, 62777173, 59935840, 61750870, 56107416, 51383415, 61985531, 60071597, 59506070, 60240419, 57664937, 56840489, 62675004, 60799664, 57193474, 57193474, 55670349, 51119874, 57489460, 55353657, 57201943, 58226787, 59639633, 59639633, 61231081, 57695689, 61982617, 61982617, 61982617, 61982617, 59384131, 55252860, 62535782, 55707661, 59314065, 57459366, 62976818, 58667499, 51573241, 57434934, 61832658, 61832658, 61832658, 61832658, 62252267, 58548520, 53214189, 57630830, 60731062, 63479947, 53970055, 56655586, 60100519, 57542946, 64633512, 58607787, 59539855, 51821537, 63846295, 60187008, 60597790, 57456584, 65159487, 63009792, 53613984, 60733109, 52155642, 56131203, 59599685, 54849555, 51770552, 63820312, 60249974, 56062971, 57411000, 63881226, 56384476, 58868272, 56780641, 60489831, 57297432, 59230831, 57520038, 61560349, 56790945, 61192138, 60509565, 55958391, 55097412, 63982116, 53031574, 64859381])]</t>
  </si>
  <si>
    <t>[('Tensorflow', 246), ('Keras', 225)]</t>
  </si>
  <si>
    <t>{63009792, 57193474, 63881226, 61286412, 55707661, 56826383, 55665682, 55269907, 54849555, 65055254, 63820312, 58833945, 57297432, 55735837, 60597790, 58367519, 61560349, 59873313, 64652834, 60240419, 56760868, 55734820, 63982116, 52012071, 63000616, 60646444, 62200366, 58432559, 63049774, 58868272, 57489460, 60523574, 57062456, 54250552, 63845434, 63968316, 64302140, 62675004, 61336639, 59179076, 55097412, 56687174, 52907593, 53654090, 56391755, 56333388, 55670349, 54022742, 62153815, 61750870, 62648919, 64243290, 62343258, 64307804, 59935840, 58226787, 59223142, 62535782, 60489831, 53147241, 63950443, 55994989, 57630830, 59230831, 62348406, 51982966, 51383415, 60401791, 63621251, 56131203, 56133254, 57430663, 58894472, 63457928, 59864710, 63479947, 61465737, 61679757, 62627982, 65120399, 59962509, 51683471, 51416719, 53031574, 59842712, 61292187, 60512411, 59471003, 62299803, 51376802, 57459366, 64633512, 56224426, 58607787, 51503274, 60071597, 60799664, 60733109, 60731062, 51368119, 51770552, 61128890, 52522171, 61446844, 50937533, 59015359, 52253378, 53970055, 61829834, 56337100, 62082254, 52822734, 60035792, 64162002, 60634839, 63964890, 60782817, 58575586, 63322338, 57911524, 56655586, 59553513, 62252267, 53164779, 61829870, 64859381, 62931702, 52155642, 61985531, 60529408, 51119874, 59988742, 57011976, 60485386, 59441934, 52595477, 64702742, 57201943, 53466396, 59873568, 60761888, 51939618, 61750563, 60911907, 57542946, 55888166, 58548520, 56840489, 61456686, 53169455, 62976818, 64303411, 63111986, 53888309, 57434934, 59134773, 55353657, 65159487, 59384131, 61708100, 59599685, 58764104, 52041545, 56204106, 59116872, 53753676, 59639633, 57780053, 62777173, 59417433, 56386913, 57150305, 58744161, 59657058, 56780641, 60402033, 59976562, 64859507, 56918388, 57606006, 60249974, 55958391, 64947580, 55252860, 60509565, 58761088, 60187008, 53212559, 59539855, 59585425, 59314065, 59506070, 63846295, 56107416, 61982617, 53613984, 56790945, 54027170, 63275427, 61246884, 52357542, 56480679, 60100519, 57664937, 58644906, 57520038, 62081452, 55813556, 60202936, 57411000, 58993596, 50101695, 57190848, 61597123, 58570184, 52515273, 57695689, 57456584, 61192138, 57046480, 61832658, 58138071, 56384476, 51821537, 60613607, 61551592, 55647209, 61231081, 59718635, 50889192, 53214189, 58667499, 58146801, 56364021, 56289270, 55148534, 64092664, 51573241, 56062971}</t>
  </si>
  <si>
    <t>['https://stackoverflow.com/questions/63845434', 'https://stackoverflow.com/questions/61829834', 'https://stackoverflow.com/questions/60509565', 'https://stackoverflow.com/questions/62777173', 'https://stackoverflow.com/questions/56780641']</t>
  </si>
  <si>
    <t>https://stackoverflow.com/questions/61829834</t>
  </si>
  <si>
    <t>https://stackoverflow.com/questions/60509565</t>
  </si>
  <si>
    <t>https://stackoverflow.com/questions/62777173</t>
  </si>
  <si>
    <t>https://stackoverflow.com/questions/56780641</t>
  </si>
  <si>
    <t>(('base_layer', '__call__'), ('api', 'wrapper'))</t>
  </si>
  <si>
    <t>[('Tensorflow', 18, [61551592, 59417433, 60202936, 62153815, 60035792, 60634839, 59873313, 60401791, 60402033, 60761888, 61750563, 63950443, 60911907, 62252267, 59471003, 62299803, 64652834]), ('Keras', 11, [59417433, 60202936, 62153815, 60035792, 59873313, 60401791, 60402033, 60761888, 63950443, 60911907, 62252267])]</t>
  </si>
  <si>
    <t>[('Tensorflow', 18), ('Keras', 11)]</t>
  </si>
  <si>
    <t>{60761888, 59873313, 64652834, 61750563, 60911907, 61551592, 60634839, 63950443, 62252267, 60035792, 60402033, 62153815, 60202936, 59417433, 59471003, 62299803, 60401791}</t>
  </si>
  <si>
    <t>['https://stackoverflow.com/questions/64652834', 'https://stackoverflow.com/questions/63950443', 'https://stackoverflow.com/questions/59417433', 'https://stackoverflow.com/questions/62153815', 'https://stackoverflow.com/questions/60202936']</t>
  </si>
  <si>
    <t>https://stackoverflow.com/questions/63950443</t>
  </si>
  <si>
    <t>(('base_layer', '__call__'), ('base_layer', '_assert_input_compatibility'))</t>
  </si>
  <si>
    <t>[('Tensorflow', 6, [54022742, 53466396, 51982966, 53164779, 54250552, 55813556]), ('Keras', 2, [54022742, 51982966])]</t>
  </si>
  <si>
    <t>[('Tensorflow', 6), ('Keras', 2)]</t>
  </si>
  <si>
    <t>{53164779, 55813556, 51982966, 54022742, 54250552, 53466396}</t>
  </si>
  <si>
    <t>['https://stackoverflow.com/questions/53164779', 'https://stackoverflow.com/questions/51982966', 'https://stackoverflow.com/questions/54250552', 'https://stackoverflow.com/questions/54250552', 'https://stackoverflow.com/questions/54250552']</t>
  </si>
  <si>
    <t>https://stackoverflow.com/questions/53164779</t>
  </si>
  <si>
    <t>https://stackoverflow.com/questions/54250552</t>
  </si>
  <si>
    <t>(('base_layer', '__call__'), ('base_layer', '_collect_previous_mask'))</t>
  </si>
  <si>
    <t>[('Tensorflow', 4, [61128890, 61597123, 61597123, 56107416]), ('Keras', 4, [61128890, 61597123, 61597123, 56107416])]</t>
  </si>
  <si>
    <t>{56107416, 61128890, 61597123}</t>
  </si>
  <si>
    <t>['https://stackoverflow.com/questions/56107416', 'https://stackoverflow.com/questions/61128890', 'https://stackoverflow.com/questions/61597123']</t>
  </si>
  <si>
    <t>https://stackoverflow.com/questions/56107416</t>
  </si>
  <si>
    <t>https://stackoverflow.com/questions/61128890</t>
  </si>
  <si>
    <t>(('base_layer', '__call__'), ('base_layer', '_functional_construction_call'))</t>
  </si>
  <si>
    <t>[('Tensorflow', 10, [63964890, 64947580, 65120399, 64302140, 64307804, 64859507, 63881226, 64162002, 63982116]), ('Keras', 7, [63964890, 65120399, 64302140, 64307804, 63881226, 63982116])]</t>
  </si>
  <si>
    <t>[('Tensorflow', 10), ('Keras', 7)]</t>
  </si>
  <si>
    <t>{63982116, 63881226, 64302140, 65120399, 64162002, 64859507, 64947580, 63964890, 64307804}</t>
  </si>
  <si>
    <t>['https://stackoverflow.com/questions/63881226', 'https://stackoverflow.com/questions/64162002', 'https://stackoverflow.com/questions/64947580', 'https://stackoverflow.com/questions/64947580', 'https://stackoverflow.com/questions/64947580']</t>
  </si>
  <si>
    <t>https://stackoverflow.com/questions/63881226</t>
  </si>
  <si>
    <t>https://stackoverflow.com/questions/64162002</t>
  </si>
  <si>
    <t>(('base_layer', '__call__'), ('base_layer', '_functional_construction_call'), ('base_layer', '_keras_tensor_symbolic_call'), ('base_layer', '_infer_output_signature'))</t>
  </si>
  <si>
    <t>[('Tensorflow', 2, [65120399, 63982116]), ('Keras', 2, [65120399, 63982116])]</t>
  </si>
  <si>
    <t>{63982116, 65120399}</t>
  </si>
  <si>
    <t>['https://stackoverflow.com/questions/63982116', 'https://stackoverflow.com/questions/65120399']</t>
  </si>
  <si>
    <t>https://stackoverflow.com/questions/63982116</t>
  </si>
  <si>
    <t>https://stackoverflow.com/questions/65120399</t>
  </si>
  <si>
    <t>[('Tensorflow', 28, [56918388, 63621251, 59842712, 58761088, 58761088, 58367519, 58367519, 57430663, 56391755, 55888166, 61446844, 56224426, 63049774, 62343258, 55647209, 58744161, 59441934, 60529408, 62675004, 60799664, 55670349, 59384131, 62976818, 57434934, 61832658, 61832658, 58548520, 64303411]), ('Keras', 26, [56918388, 63621251, 59842712, 58761088, 58761088, 58367519, 58367519, 57430663, 56391755, 55888166, 56224426, 62343258, 58744161, 59441934, 62648919, 60529408, 62777173, 62675004, 60799664, 55670349, 59639633, 59639633, 59384131, 62976818, 57434934, 61832658])]</t>
  </si>
  <si>
    <t>[('Tensorflow', 28), ('Keras', 26)]</t>
  </si>
  <si>
    <t>{58761088, 60529408, 63621251, 57430663, 59441934, 59842712, 58367519, 55888166, 58548520, 56224426, 63049774, 60799664, 62976818, 64303411, 57434934, 62675004, 61446844, 59384131, 56391755, 55670349, 59639633, 61832658, 62777173, 62648919, 62343258, 58744161, 55647209, 56918388}</t>
  </si>
  <si>
    <t>['https://stackoverflow.com/questions/59441934', 'https://stackoverflow.com/questions/62976818', 'https://stackoverflow.com/questions/61832658', 'https://stackoverflow.com/questions/55670349', 'https://stackoverflow.com/questions/59639633']</t>
  </si>
  <si>
    <t>https://stackoverflow.com/questions/62976818</t>
  </si>
  <si>
    <t>https://stackoverflow.com/questions/61832658</t>
  </si>
  <si>
    <t>(('base_layer', '__call__'), ('base_layer', '_maybe_build'), ('base_layer', 'set_weights'))</t>
  </si>
  <si>
    <t>[('Tensorflow', 2, [58761088, 58761088]), ('Keras', 2, [58761088, 58761088])]</t>
  </si>
  <si>
    <t>{58761088}</t>
  </si>
  <si>
    <t>['https://stackoverflow.com/questions/58761088']</t>
  </si>
  <si>
    <t>https://stackoverflow.com/questions/58761088</t>
  </si>
  <si>
    <t>(('base_layer', '__call__'), ('base_layer', '_maybe_build'), ('convolutional', 'build'), ('base_layer', 'add_weight'), ('base', '_add_variable_with_custom_getter'), ('base_layer_utils', 'make_variable'))</t>
  </si>
  <si>
    <t>[('Tensorflow', 5, [63621251, 58367519, 58367519, 56391755, 62675004]), ('Keras', 5, [63621251, 58367519, 58367519, 56391755, 62675004])]</t>
  </si>
  <si>
    <t>{56391755, 63621251, 62675004, 58367519}</t>
  </si>
  <si>
    <t>['https://stackoverflow.com/questions/56391755', 'https://stackoverflow.com/questions/63621251', 'https://stackoverflow.com/questions/62675004', 'https://stackoverflow.com/questions/58367519']</t>
  </si>
  <si>
    <t>(('base_layer', '__call__'), ('base_layer', '_maybe_build'), ('convolutional', 'build'), ('base_layer', 'add_weight'), ('base', '_add_variable_with_custom_getter'), ('base_layer_utils', 'make_variable'), ('variables', '__call__'), ('variables', '_variable_v1_call'))</t>
  </si>
  <si>
    <t>[('Tensorflow', 4, [63621251, 58367519, 58367519, 56391755]), ('Keras', 4, [63621251, 58367519, 58367519, 56391755])]</t>
  </si>
  <si>
    <t>{56391755, 63621251, 58367519}</t>
  </si>
  <si>
    <t>['https://stackoverflow.com/questions/56391755', 'https://stackoverflow.com/questions/63621251', 'https://stackoverflow.com/questions/58367519']</t>
  </si>
  <si>
    <t>[('Tensorflow', 3, [63621251, 58367519, 58367519]), ('Keras', 3, [63621251, 58367519, 58367519])]</t>
  </si>
  <si>
    <t>['https://stackoverflow.com/questions/63621251', 'https://stackoverflow.com/questions/58367519']</t>
  </si>
  <si>
    <t>(('base_layer', '__call__'), ('base_layer', '_maybe_build'), ('convolutional', 'build'), ('base_layer', 'add_weight'), ('base', '_add_variable_with_custom_getter'), ('base_layer_utils', 'make_variable'), ('variables', '__call__'), ('variables', '_variable_v1_call'), ('variables', 'lambda'), ('variable_scope', 'default_variable_creator'), ('variables', '__call__'), ('resource_variable_ops', '__init__'), ('resource_variable_ops', '_init_from_args'), ('base_layer_utils', 'lambda'))</t>
  </si>
  <si>
    <t>[('Tensorflow', 2, [63621251, 62675004]), ('Keras', 2, [63621251, 62675004])]</t>
  </si>
  <si>
    <t>{63621251, 62675004}</t>
  </si>
  <si>
    <t>['https://stackoverflow.com/questions/63621251', 'https://stackoverflow.com/questions/62675004']</t>
  </si>
  <si>
    <t>(('base_layer', '__call__'), ('base_layer', '_maybe_build'), ('core', 'build'))</t>
  </si>
  <si>
    <t>[('Tensorflow', 6, [56918388, 63049774, 55647209, 55670349, 59384131, 59657058]), ('Keras', 3, [56918388, 55670349, 59384131])]</t>
  </si>
  <si>
    <t>{59657058, 59384131, 55647209, 55670349, 63049774, 56918388}</t>
  </si>
  <si>
    <t>['https://stackoverflow.com/questions/59657058', 'https://stackoverflow.com/questions/55647209', 'https://stackoverflow.com/questions/63049774', 'https://stackoverflow.com/questions/63049774', 'https://stackoverflow.com/questions/63049774']</t>
  </si>
  <si>
    <t>(('base_layer', '__call__'), ('base_layer', '_maybe_build'), ('tf_utils', 'wrapper'), ('merge', 'build'))</t>
  </si>
  <si>
    <t>[('Tensorflow', 6, [59842712, 57430663, 55888166, 61832658, 61832658, 57542946]), ('Keras', 7, [59842712, 57430663, 55888166, 59639633, 59639633, 61832658, 61832658])]</t>
  </si>
  <si>
    <t>{57542946, 55888166, 57430663, 59639633, 61832658, 59842712}</t>
  </si>
  <si>
    <t>['https://stackoverflow.com/questions/57542946', 'https://stackoverflow.com/questions/57430663', 'https://stackoverflow.com/questions/61832658', 'https://stackoverflow.com/questions/61832658', 'https://stackoverflow.com/questions/61832658']</t>
  </si>
  <si>
    <t>https://stackoverflow.com/questions/57542946</t>
  </si>
  <si>
    <t>https://stackoverflow.com/questions/57430663</t>
  </si>
  <si>
    <t>(('base_layer', '__call__'), ('base_layer', '_set_connectivity_metadata_'), ('base_layer', '_add_inbound_node'))</t>
  </si>
  <si>
    <t>[('Tensorflow', 6, [58833945, 58833945, 55148534, 58146801, 58138071, 53214189]), ('Keras', 7, [58833945, 58833945, 55148534, 58146801, 58138071, 56840489, 53214189])]</t>
  </si>
  <si>
    <t>{56840489, 53214189, 58146801, 55148534, 58138071, 58833945}</t>
  </si>
  <si>
    <t>['https://stackoverflow.com/questions/56840489', 'https://stackoverflow.com/questions/58146801', 'https://stackoverflow.com/questions/58138071', 'https://stackoverflow.com/questions/58138071', 'https://stackoverflow.com/questions/58138071']</t>
  </si>
  <si>
    <t>https://stackoverflow.com/questions/56840489</t>
  </si>
  <si>
    <t>https://stackoverflow.com/questions/58146801</t>
  </si>
  <si>
    <t>(('base_layer', '__call__'), ('base_layer', '_set_connectivity_metadata_'), ('base_layer', '_add_inbound_node'), ('base_layer', '__init__'))</t>
  </si>
  <si>
    <t>[('Tensorflow', 2, [55148534, 53214189]), ('Keras', 2, [55148534, 53214189])]</t>
  </si>
  <si>
    <t>{53214189, 55148534}</t>
  </si>
  <si>
    <t>['https://stackoverflow.com/questions/53214189', 'https://stackoverflow.com/questions/55148534']</t>
  </si>
  <si>
    <t>https://stackoverflow.com/questions/53214189</t>
  </si>
  <si>
    <t>https://stackoverflow.com/questions/55148534</t>
  </si>
  <si>
    <t>(('base_layer', '__call__'), ('base_layer', '_set_connectivity_metadata_'), ('base_layer', '_add_inbound_node'), ('nest', 'map_structure'), ('nest', 'listcomp'), ('base_layer', 'lambda'))</t>
  </si>
  <si>
    <t>[('Tensorflow', 4, [58833945, 58833945, 58146801, 58138071]), ('Keras', 5, [58833945, 58833945, 58146801, 58138071, 56840489])]</t>
  </si>
  <si>
    <t>{56840489, 58833945, 58146801, 58138071}</t>
  </si>
  <si>
    <t>['https://stackoverflow.com/questions/56840489', 'https://stackoverflow.com/questions/58833945', 'https://stackoverflow.com/questions/58146801', 'https://stackoverflow.com/questions/58138071']</t>
  </si>
  <si>
    <t>https://stackoverflow.com/questions/58833945</t>
  </si>
  <si>
    <t>(('base_layer', '__call__'), ('base_layer', 'assert_input_compatibility'))</t>
  </si>
  <si>
    <t>[('Tensorflow', 8, [56364021, 56337100, 59179076, 57011976, 55269907, 63845434, 61750870, 54849555]), ('Keras', 19, [56364021, 56337100, 56826383, 56826383, 59179076, 57011976, 55269907, 63845434, 61750870, 57489460, 65159487, 52155642, 56131203, 54849555, 63820312, 56780641, 57297432, 57520038, 56790945])]</t>
  </si>
  <si>
    <t>[('Tensorflow', 8), ('Keras', 19)]</t>
  </si>
  <si>
    <t>{56780641, 56790945, 56131203, 59179076, 57520038, 57011976, 57297432, 52155642, 56337100, 56826383, 55269907, 54849555, 56364021, 61750870, 57489460, 63820312, 63845434, 65159487}</t>
  </si>
  <si>
    <t>['https://stackoverflow.com/questions/56131203', 'https://stackoverflow.com/questions/56337100', 'https://stackoverflow.com/questions/61750870', 'https://stackoverflow.com/questions/56364021', 'https://stackoverflow.com/questions/61750870']</t>
  </si>
  <si>
    <t>https://stackoverflow.com/questions/56131203</t>
  </si>
  <si>
    <t>(('base_layer', '__call__'), ('base_layer', 'set_weights'))</t>
  </si>
  <si>
    <t>[('Tensorflow', 3, [55665682, 63000616, 57193474]), ('Keras', 2, [63000616, 57193474])]</t>
  </si>
  <si>
    <t>{63000616, 55665682, 57193474}</t>
  </si>
  <si>
    <t>['https://stackoverflow.com/questions/63000616', 'https://stackoverflow.com/questions/55665682', 'https://stackoverflow.com/questions/57193474']</t>
  </si>
  <si>
    <t>https://stackoverflow.com/questions/63000616</t>
  </si>
  <si>
    <t>https://stackoverflow.com/questions/55665682</t>
  </si>
  <si>
    <t>https://stackoverflow.com/questions/57193474</t>
  </si>
  <si>
    <t>(('base_layer', '__call__'), ('base_layer_utils', 'create_keras_history'), ('base_layer_utils', '_create_keras_history_helper'), ('base_layer_utils', '_create_keras_history_helper'), ('base_layer_utils', '_create_keras_history_helper'))</t>
  </si>
  <si>
    <t>[('Tensorflow', 3, [57062456, 59962509, 59314065]), ('Keras', 3, [57062456, 59962509, 59314065])]</t>
  </si>
  <si>
    <t>{57062456, 59314065, 59962509}</t>
  </si>
  <si>
    <t>['https://stackoverflow.com/questions/57062456', 'https://stackoverflow.com/questions/59314065', 'https://stackoverflow.com/questions/59962509']</t>
  </si>
  <si>
    <t>https://stackoverflow.com/questions/59314065</t>
  </si>
  <si>
    <t>(('base_layer', '__call__'), ('base_layer_utils', 'create_keras_history'), ('base_layer_utils', '_create_keras_history_helper'), ('base_layer_utils', '_create_keras_history_helper'), ('base_layer_utils', '_create_keras_history_helper'), ('base_layer_utils', '_create_keras_history_helper'), ('backend', '__call__'))</t>
  </si>
  <si>
    <t>[('Tensorflow', 2, [57062456, 59314065]), ('Keras', 2, [57062456, 59314065])]</t>
  </si>
  <si>
    <t>{57062456, 59314065}</t>
  </si>
  <si>
    <t>['https://stackoverflow.com/questions/57062456', 'https://stackoverflow.com/questions/59314065']</t>
  </si>
  <si>
    <t>(('base_layer', '__call__'), ('base_network', 'call'))</t>
  </si>
  <si>
    <t>[('Tensorflow', 2, [61246884, 61246884]), ('Keras', 2, [61246884, 61246884])]</t>
  </si>
  <si>
    <t>{61246884}</t>
  </si>
  <si>
    <t>['https://stackoverflow.com/questions/61246884']</t>
  </si>
  <si>
    <t>https://stackoverflow.com/questions/61246884</t>
  </si>
  <si>
    <t>(('base_layer', '__call__'), ('contextlib', '__exit__'))</t>
  </si>
  <si>
    <t>[('Tensorflow', 2, [56391755]), ('Keras', 2, [56391755])]</t>
  </si>
  <si>
    <t>{56391755}</t>
  </si>
  <si>
    <t>['https://stackoverflow.com/questions/56391755']</t>
  </si>
  <si>
    <t>(('base_layer', '__call__'), ('convolutional', 'build'))</t>
  </si>
  <si>
    <t>[('Tensorflow', 4, [57150305, 60071597, 60731062, 58868272]), ('Keras', 4, [57150305, 60071597, 60731062, 58868272])]</t>
  </si>
  <si>
    <t>{58868272, 57150305, 60071597, 60731062}</t>
  </si>
  <si>
    <t>['https://stackoverflow.com/questions/58868272', 'https://stackoverflow.com/questions/57150305', 'https://stackoverflow.com/questions/60071597', 'https://stackoverflow.com/questions/60731062']</t>
  </si>
  <si>
    <t>(('base_layer', '__call__'), ('convolutional', 'build'), ('interfaces', 'wrapper'), ('base_layer', 'add_weight'))</t>
  </si>
  <si>
    <t>[('Tensorflow', 2, [57150305, 60731062]), ('Keras', 2, [57150305, 60731062])]</t>
  </si>
  <si>
    <t>{57150305, 60731062}</t>
  </si>
  <si>
    <t>['https://stackoverflow.com/questions/57150305', 'https://stackoverflow.com/questions/60731062']</t>
  </si>
  <si>
    <t>(('base_layer', '__call__'), ('convolutional', 'call'))</t>
  </si>
  <si>
    <t>[('Tensorflow', 16, [61679757, 59873568, 61336639, 58894472, 54027170, 59015359, 61982617, 61982617, 61982617, 61982617, 62535782, 55707661, 63322338, 59230831, 51368119, 50889192]), ('Keras', 15, [59873568, 58894472, 63111986, 57046480, 54027170, 59506070, 55353657, 61982617, 61982617, 61982617, 61982617, 62535782, 55707661, 58667499, 60187008])]</t>
  </si>
  <si>
    <t>[('Tensorflow', 16), ('Keras', 15)]</t>
  </si>
  <si>
    <t>{60187008, 58894472, 61679757, 55707661, 59506070, 61982617, 59873568, 54027170, 63111986, 51368119, 55353657, 59015359, 61336639, 57046480, 63322338, 62535782, 50889192, 58667499, 59230831}</t>
  </si>
  <si>
    <t>['https://stackoverflow.com/questions/61679757', 'https://stackoverflow.com/questions/63111986', 'https://stackoverflow.com/questions/63322338', 'https://stackoverflow.com/questions/57046480', 'https://stackoverflow.com/questions/57046480']</t>
  </si>
  <si>
    <t>https://stackoverflow.com/questions/61679757</t>
  </si>
  <si>
    <t>https://stackoverflow.com/questions/63111986</t>
  </si>
  <si>
    <t>https://stackoverflow.com/questions/57046480</t>
  </si>
  <si>
    <t>(('base_layer', '__call__'), ('convolutional', 'call'), ('nn_ops', '__call__'), ('nn_ops', '__call__'), ('nn_ops', '__call__'), ('nn_ops', 'conv2d'), ('gen_nn_ops', 'conv2d'), ('gen_nn_ops', 'conv2d_eager_fallback'), ('execute', 'quick_execute'))</t>
  </si>
  <si>
    <t>[('Tensorflow', 8, [59873568, 61336639, 59015359, 62535782, 63322338, 59230831, 59116872, 64859381]), ('Keras', 4, [59873568, 62535782, 59230831, 64859381])]</t>
  </si>
  <si>
    <t>{59873568, 63322338, 62535782, 59116872, 59230831, 64859381, 61336639, 59015359}</t>
  </si>
  <si>
    <t>['https://stackoverflow.com/questions/63322338', 'https://stackoverflow.com/questions/59116872', 'https://stackoverflow.com/questions/61336639', 'https://stackoverflow.com/questions/64859381', 'https://stackoverflow.com/questions/64859381']</t>
  </si>
  <si>
    <t>https://stackoverflow.com/questions/59116872</t>
  </si>
  <si>
    <t>(('base_layer', '__call__'), ('convolutional', 'call'), ('tensorflow_backend', 'conv2d'))</t>
  </si>
  <si>
    <t>[('Tensorflow', 4, [58894472, 54027170, 61982617, 61982617]), ('Keras', 7, [58894472, 63111986, 57046480, 54027170, 61982617, 61982617, 61982617, 61982617])]</t>
  </si>
  <si>
    <t>[('Tensorflow', 4), ('Keras', 7)]</t>
  </si>
  <si>
    <t>{54027170, 58894472, 57046480, 63111986, 61982617}</t>
  </si>
  <si>
    <t>['https://stackoverflow.com/questions/54027170', 'https://stackoverflow.com/questions/58894472', 'https://stackoverflow.com/questions/57046480', 'https://stackoverflow.com/questions/63111986', 'https://stackoverflow.com/questions/61982617']</t>
  </si>
  <si>
    <t>(('base_layer', '__call__'), ('convolutional', 'call'), ('tensorflow_backend', 'conv2d'), ('tensorflow_backend', '_preprocess_conv2d_input'), ('tensorflow_backend', '_has_nchw_support'), ('tensorflow_backend', '_get_available_gpus'))</t>
  </si>
  <si>
    <t>[('Tensorflow', 2, [54027170, 61982617]), ('Keras', 2, [54027170, 61982617])]</t>
  </si>
  <si>
    <t>{61982617, 54027170}</t>
  </si>
  <si>
    <t>['https://stackoverflow.com/questions/61982617', 'https://stackoverflow.com/questions/54027170']</t>
  </si>
  <si>
    <t>[('Tensorflow', 5, [57780053, 60485386, 51383415, 61985531, 60733109]), ('Keras', 11, [53169455, 51503274, 57780053, 60485386, 51383415, 61985531, 53970055, 60733109, 51770552, 61192138, 55097412])]</t>
  </si>
  <si>
    <t>[('Tensorflow', 5), ('Keras', 11)]</t>
  </si>
  <si>
    <t>{55097412, 53970055, 60485386, 51503274, 61192138, 53169455, 60733109, 57780053, 51383415, 51770552, 61985531}</t>
  </si>
  <si>
    <t>['https://stackoverflow.com/questions/53970055', 'https://stackoverflow.com/questions/53169455', 'https://stackoverflow.com/questions/51383415', 'https://stackoverflow.com/questions/57780053', 'https://stackoverflow.com/questions/51383415']</t>
  </si>
  <si>
    <t>https://stackoverflow.com/questions/51383415</t>
  </si>
  <si>
    <t>(('base_layer', '__call__'), ('core', 'build'), ('interfaces', 'wrapper'), ('base_layer', 'add_weight'))</t>
  </si>
  <si>
    <t>[('Tensorflow', 3, [57780053, 51383415, 60733109]), ('Keras', 8, [53169455, 51503274, 57780053, 51383415, 53970055, 60733109, 51770552, 55097412])]</t>
  </si>
  <si>
    <t>[('Tensorflow', 3), ('Keras', 8)]</t>
  </si>
  <si>
    <t>{55097412, 53970055, 51503274, 53169455, 60733109, 57780053, 51383415, 51770552}</t>
  </si>
  <si>
    <t>['https://stackoverflow.com/questions/53970055', 'https://stackoverflow.com/questions/53169455', 'https://stackoverflow.com/questions/51383415', 'https://stackoverflow.com/questions/57780053', 'https://stackoverflow.com/questions/57780053']</t>
  </si>
  <si>
    <t>(('base_layer', '__call__'), ('core', 'build'), ('interfaces', 'wrapper'), ('base_layer', 'add_weight'), ('initializers', '__call__'))</t>
  </si>
  <si>
    <t>[('Tensorflow', 2, [51383415, 60733109]), ('Keras', 5, [53169455, 51383415, 60733109, 51770552, 55097412])]</t>
  </si>
  <si>
    <t>[('Tensorflow', 2), ('Keras', 5)]</t>
  </si>
  <si>
    <t>{55097412, 53169455, 60733109, 51383415, 51770552}</t>
  </si>
  <si>
    <t>['https://stackoverflow.com/questions/55097412', 'https://stackoverflow.com/questions/53169455', 'https://stackoverflow.com/questions/60733109', 'https://stackoverflow.com/questions/51383415', 'https://stackoverflow.com/questions/51770552']</t>
  </si>
  <si>
    <t>https://stackoverflow.com/questions/55097412</t>
  </si>
  <si>
    <t>(('base_layer', '__call__'), ('core', 'call'))</t>
  </si>
  <si>
    <t>[('Tensorflow', 22, [61286412, 61456686, 58993596, 53147241, 56687174, 52522171, 56289270, 58761088, 58761088, 62627982, 57150305, 56133254, 59585425, 59585425, 59718635, 52041545, 62081452, 60523574, 61829834, 58226787, 55252860, 56062971]), ('Keras', 23, [61286412, 61456686, 53147241, 56687174, 52522171, 56289270, 58761088, 58761088, 62627982, 57150305, 56133254, 59585425, 59585425, 59718635, 52041545, 62081452, 60523574, 63275427, 61829834, 57664937, 58226787, 55252860, 59539855])]</t>
  </si>
  <si>
    <t>[('Tensorflow', 22), ('Keras', 23)]</t>
  </si>
  <si>
    <t>{58761088, 56133254, 61286412, 62627982, 59539855, 59585425, 63275427, 57664937, 62081452, 61456686, 60523574, 52522171, 58993596, 56687174, 52041545, 61829834, 57150305, 58226787, 53147241, 59718635, 56289270, 56062971, 55252860}</t>
  </si>
  <si>
    <t>['https://stackoverflow.com/questions/62627982', 'https://stackoverflow.com/questions/60523574', 'https://stackoverflow.com/questions/58226787', 'https://stackoverflow.com/questions/57150305', 'https://stackoverflow.com/questions/57150305']</t>
  </si>
  <si>
    <t>https://stackoverflow.com/questions/62627982</t>
  </si>
  <si>
    <t>https://stackoverflow.com/questions/60523574</t>
  </si>
  <si>
    <t>(('base_layer', '__call__'), ('core', 'call'), ('tensorflow_backend', 'in_train_phase'), ('tensorflow_backend', 'learning_phase'), ('array_ops', 'placeholder_with_default'), ('gen_array_ops', 'placeholder_with_default'), ('op_def_library', '_apply_op_helper'), ('ops', 'internal_convert_to_tensor'), ('constant_op', '_constant_tensor_conversion_function'), ('constant_op', 'constant'), ('constant_op', '_constant_impl'), ('tensor_util', 'make_tensor_proto'), ('fast_tensor_util', 'tensorflow'), ('type_check', 'asscalar'))</t>
  </si>
  <si>
    <t>[('Tensorflow', 2, [56133254, 56062971]), ('Keras', 2, [56133254, 56062971])]</t>
  </si>
  <si>
    <t>{56062971, 56133254}</t>
  </si>
  <si>
    <t>['https://stackoverflow.com/questions/56062971', 'https://stackoverflow.com/questions/56133254']</t>
  </si>
  <si>
    <t>https://stackoverflow.com/questions/56133254</t>
  </si>
  <si>
    <t>(('base_layer', '__call__'), ('core', 'compute_output_shape'))</t>
  </si>
  <si>
    <t>[('Tensorflow', 3, [53212559, 53212559, 53654090]), ('Keras', 7, [56826383, 56826383, 52822734, 53212559, 53212559, 53654090, 57606006])]</t>
  </si>
  <si>
    <t>[('Tensorflow', 3), ('Keras', 7)]</t>
  </si>
  <si>
    <t>{53654090, 52822734, 56826383, 53212559, 57606006}</t>
  </si>
  <si>
    <t>['https://stackoverflow.com/questions/53654090', 'https://stackoverflow.com/questions/52822734', 'https://stackoverflow.com/questions/56826383', 'https://stackoverflow.com/questions/53212559', 'https://stackoverflow.com/questions/57606006']</t>
  </si>
  <si>
    <t>https://stackoverflow.com/questions/52822734</t>
  </si>
  <si>
    <t>(('base_layer', '__call__'), ('core', 'compute_output_shape'), ('core', '_fix_unknown_dimension'))</t>
  </si>
  <si>
    <t>[('Tensorflow', 2, [53654090, 57411000]), ('Keras', 5, [56826383, 56826383, 52822734, 53654090, 57606006])]</t>
  </si>
  <si>
    <t>{53654090, 52822734, 56826383, 57606006, 57411000}</t>
  </si>
  <si>
    <t>['https://stackoverflow.com/questions/53654090', 'https://stackoverflow.com/questions/52822734', 'https://stackoverflow.com/questions/56826383', 'https://stackoverflow.com/questions/57606006', 'https://stackoverflow.com/questions/57411000']</t>
  </si>
  <si>
    <t>(('base_layer', '__call__'), ('input_spec', 'assert_input_compatibility'))</t>
  </si>
  <si>
    <t>[('Tensorflow', 6, [58570184, 59864710, 57695689, 57630830, 63479947, 61708100]), ('Keras', 5, [58570184, 59864710, 57695689, 57630830, 63479947])]</t>
  </si>
  <si>
    <t>{61708100, 59864710, 58570184, 57695689, 63479947, 57630830}</t>
  </si>
  <si>
    <t>['https://stackoverflow.com/questions/61708100', 'https://stackoverflow.com/questions/58570184', 'https://stackoverflow.com/questions/63479947', 'https://stackoverflow.com/questions/63479947', 'https://stackoverflow.com/questions/63479947']</t>
  </si>
  <si>
    <t>https://stackoverflow.com/questions/61708100</t>
  </si>
  <si>
    <t>https://stackoverflow.com/questions/63479947</t>
  </si>
  <si>
    <t>(('base_layer', '__call__'), ('merge', 'build'))</t>
  </si>
  <si>
    <t>[('Tensorflow', 3, [59553513, 59935840, 56384476]), ('Keras', 4, [59553513, 59935840, 56655586, 56384476])]</t>
  </si>
  <si>
    <t>{59935840, 59553513, 56655586, 56384476}</t>
  </si>
  <si>
    <t>['https://stackoverflow.com/questions/59935840', 'https://stackoverflow.com/questions/59553513', 'https://stackoverflow.com/questions/56655586', 'https://stackoverflow.com/questions/56384476']</t>
  </si>
  <si>
    <t>https://stackoverflow.com/questions/59935840</t>
  </si>
  <si>
    <t>https://stackoverflow.com/questions/59553513</t>
  </si>
  <si>
    <t>https://stackoverflow.com/questions/56655586</t>
  </si>
  <si>
    <t>https://stackoverflow.com/questions/56384476</t>
  </si>
  <si>
    <t>(('base_layer', '__call__'), ('merge', 'call'), ('merge', '_merge_function'), ('backend', 'concatenate'))</t>
  </si>
  <si>
    <t>[('Tensorflow', 2, [59223142, 61832658]), ('Keras', 2, [59223142, 61832658])]</t>
  </si>
  <si>
    <t>{61832658, 59223142}</t>
  </si>
  <si>
    <t>['https://stackoverflow.com/questions/61832658', 'https://stackoverflow.com/questions/59223142']</t>
  </si>
  <si>
    <t>(('base_layer', '__call__'), ('network', 'call'))</t>
  </si>
  <si>
    <t>[('Tensorflow', 17, [61286412, 60035792, 61336639, 59988742, 59223142, 56386913, 56386913, 61292187, 60911907, 62200366, 55665682, 57201943, 61231081, 62535782, 56480679, 59116872]), ('Keras', 11, [61286412, 60035792, 59988742, 59223142, 56386913, 56386913, 61292187, 60911907, 62200366, 57201943, 61231081])]</t>
  </si>
  <si>
    <t>[('Tensorflow', 17), ('Keras', 11)]</t>
  </si>
  <si>
    <t>{56386913, 60911907, 59223142, 59988742, 62535782, 61231081, 56480679, 59116872, 61286412, 62200366, 60035792, 55665682, 57201943, 61292187, 61336639}</t>
  </si>
  <si>
    <t>['https://stackoverflow.com/questions/59223142', 'https://stackoverflow.com/questions/56480679', 'https://stackoverflow.com/questions/55665682', 'https://stackoverflow.com/questions/60035792', 'https://stackoverflow.com/questions/60035792']</t>
  </si>
  <si>
    <t>https://stackoverflow.com/questions/56480679</t>
  </si>
  <si>
    <t>(('base_layer', '__call__'), ('network', 'call'), ('network', '_run_internal_graph'))</t>
  </si>
  <si>
    <t>[('Tensorflow', 13, [61286412, 60035792, 61336639, 59223142, 56386913, 56386913, 60911907, 62200366, 55665682, 62535782, 56480679, 59116872]), ('Keras', 7, [61286412, 60035792, 59223142, 56386913, 56386913, 60911907, 62200366])]</t>
  </si>
  <si>
    <t>[('Tensorflow', 13), ('Keras', 7)]</t>
  </si>
  <si>
    <t>{56386913, 60911907, 59223142, 62535782, 56480679, 59116872, 61286412, 62200366, 60035792, 55665682, 61336639}</t>
  </si>
  <si>
    <t>['https://stackoverflow.com/questions/60911907', 'https://stackoverflow.com/questions/59116872', 'https://stackoverflow.com/questions/60035792', 'https://stackoverflow.com/questions/62200366', 'https://stackoverflow.com/questions/60035792']</t>
  </si>
  <si>
    <t>https://stackoverflow.com/questions/62200366</t>
  </si>
  <si>
    <t>(('base_layer', '__call__'), ('network', 'call'), ('network', '_run_internal_graph'), ('base_layer', '__call__'))</t>
  </si>
  <si>
    <t>[('Tensorflow', 10, [61286412, 60035792, 61336639, 59223142, 60911907, 55665682, 62535782, 59116872]), ('Keras', 5, [61286412, 60035792, 59223142, 60911907, 62535782])]</t>
  </si>
  <si>
    <t>[('Tensorflow', 10), ('Keras', 5)]</t>
  </si>
  <si>
    <t>{60911907, 59223142, 62535782, 59116872, 61286412, 60035792, 55665682, 61336639}</t>
  </si>
  <si>
    <t>['https://stackoverflow.com/questions/59223142', 'https://stackoverflow.com/questions/59116872', 'https://stackoverflow.com/questions/55665682', 'https://stackoverflow.com/questions/60035792', 'https://stackoverflow.com/questions/60035792']</t>
  </si>
  <si>
    <t>(('base_layer', '__call__'), ('network', 'call'), ('network', 'run_internal_graph'))</t>
  </si>
  <si>
    <t>[('Tensorflow', 2, [59988742, 61231081]), ('Keras', 2, [59988742, 61231081])]</t>
  </si>
  <si>
    <t>{61231081, 59988742}</t>
  </si>
  <si>
    <t>['https://stackoverflow.com/questions/61231081', 'https://stackoverflow.com/questions/59988742']</t>
  </si>
  <si>
    <t>https://stackoverflow.com/questions/61231081</t>
  </si>
  <si>
    <t>(('base_layer', '__call__'), ('network', 'compute_output_shape'))</t>
  </si>
  <si>
    <t>[('Tensorflow', 2, [55994989, 60100519]), ('Keras', 4, [55994989, 60613607, 60100519, 60489831])]</t>
  </si>
  <si>
    <t>{60613607, 60489831, 55994989, 60100519}</t>
  </si>
  <si>
    <t>['https://stackoverflow.com/questions/60613607', 'https://stackoverflow.com/questions/60489831', 'https://stackoverflow.com/questions/55994989', 'https://stackoverflow.com/questions/60100519']</t>
  </si>
  <si>
    <t>https://stackoverflow.com/questions/60613607</t>
  </si>
  <si>
    <t>https://stackoverflow.com/questions/60489831</t>
  </si>
  <si>
    <t>https://stackoverflow.com/questions/55994989</t>
  </si>
  <si>
    <t>https://stackoverflow.com/questions/60100519</t>
  </si>
  <si>
    <t>(('base_layer', '__call__'), ('recurrent', 'call'))</t>
  </si>
  <si>
    <t>[('Tensorflow', 5, [59585425, 59585425, 51573241, 52012071, 52012071]), ('Keras', 4, [59585425, 59585425, 51573241, 63846295])]</t>
  </si>
  <si>
    <t>{63846295, 59585425, 51573241, 52012071}</t>
  </si>
  <si>
    <t>['https://stackoverflow.com/questions/63846295', 'https://stackoverflow.com/questions/59585425', 'https://stackoverflow.com/questions/51573241', 'https://stackoverflow.com/questions/52012071']</t>
  </si>
  <si>
    <t>https://stackoverflow.com/questions/63846295</t>
  </si>
  <si>
    <t>[('Tensorflow', 13, [58575586, 58993596, 59873568, 63457928, 58764104, 59864710, 61829870, 58146801, 58138071, 53888309, 61829834, 59015359, 59230831]), ('Keras', 10, [59873568, 63457928, 59864710, 58146801, 58138071, 53888309, 61829834, 59506070, 59539855, 59230831])]</t>
  </si>
  <si>
    <t>[('Tensorflow', 13), ('Keras', 10)]</t>
  </si>
  <si>
    <t>{59873568, 58575586, 59864710, 58764104, 63457928, 61829834, 61829870, 59230831, 59539855, 58146801, 53888309, 59506070, 58138071, 58993596, 59015359}</t>
  </si>
  <si>
    <t>['https://stackoverflow.com/questions/59864710', 'https://stackoverflow.com/questions/61829870', 'https://stackoverflow.com/questions/59506070', 'https://stackoverflow.com/questions/53888309', 'https://stackoverflow.com/questions/53888309']</t>
  </si>
  <si>
    <t>https://stackoverflow.com/questions/53888309</t>
  </si>
  <si>
    <t>(('base_layer', '__call__'), ('sequential', 'call'), ('base_layer', '__call__'))</t>
  </si>
  <si>
    <t>[('Tensorflow', 3, [58575586, 59864710, 61829870]), ('Keras', 2, [59864710, 59539855])]</t>
  </si>
  <si>
    <t>{58575586, 61829870, 59864710, 59539855}</t>
  </si>
  <si>
    <t>['https://stackoverflow.com/questions/58575586', 'https://stackoverflow.com/questions/61829870', 'https://stackoverflow.com/questions/59864710', 'https://stackoverflow.com/questions/59539855']</t>
  </si>
  <si>
    <t>https://stackoverflow.com/questions/58575586</t>
  </si>
  <si>
    <t>https://stackoverflow.com/questions/59539855</t>
  </si>
  <si>
    <t>(('base_layer', '__call__'), ('sequential', 'call'), ('network', 'call'), ('network', '_run_internal_graph'))</t>
  </si>
  <si>
    <t>[('Tensorflow', 10, [58993596, 59873568, 63457928, 58764104, 58146801, 58138071, 53888309, 61829834, 59015359, 59230831]), ('Keras', 8, [59873568, 63457928, 58146801, 58138071, 53888309, 61829834, 59506070, 59230831])]</t>
  </si>
  <si>
    <t>{59873568, 58764104, 63457928, 61829834, 59230831, 58146801, 53888309, 59506070, 58138071, 58993596, 59015359}</t>
  </si>
  <si>
    <t>['https://stackoverflow.com/questions/58764104', 'https://stackoverflow.com/questions/58146801', 'https://stackoverflow.com/questions/58138071', 'https://stackoverflow.com/questions/59506070', 'https://stackoverflow.com/questions/58138071']</t>
  </si>
  <si>
    <t>(('base_layer', '__call__'), ('sequential', 'call'), ('network', 'call'), ('network', '_run_internal_graph'), ('base_layer', '__call__'))</t>
  </si>
  <si>
    <t>[('Tensorflow', 9, [58993596, 59873568, 63457928, 58764104, 58146801, 58138071, 61829834, 59015359, 59230831]), ('Keras', 7, [59873568, 63457928, 58146801, 58138071, 61829834, 59506070, 59230831])]</t>
  </si>
  <si>
    <t>[('Tensorflow', 9), ('Keras', 7)]</t>
  </si>
  <si>
    <t>{59873568, 58764104, 63457928, 61829834, 59230831, 58146801, 59506070, 58138071, 58993596, 59015359}</t>
  </si>
  <si>
    <t>['https://stackoverflow.com/questions/58764104', 'https://stackoverflow.com/questions/59230831', 'https://stackoverflow.com/questions/58138071', 'https://stackoverflow.com/questions/58138071', 'https://stackoverflow.com/questions/58138071']</t>
  </si>
  <si>
    <t>(('base_layer', '__call__'), ('sequential', 'call'), ('network', 'call'), ('network', '_run_internal_graph'), ('base_layer', '__call__'), ('base_layer', '_set_connectivity_metadata_'), ('base_layer', '_add_inbound_node'), ('nest', 'map_structure'), ('nest', 'listcomp'), ('base_layer', 'lambda'))</t>
  </si>
  <si>
    <t>[('Tensorflow', 2, [58146801, 58138071]), ('Keras', 2, [58146801, 58138071])]</t>
  </si>
  <si>
    <t>{58146801, 58138071}</t>
  </si>
  <si>
    <t>['https://stackoverflow.com/questions/58146801', 'https://stackoverflow.com/questions/58138071']</t>
  </si>
  <si>
    <t>(('base_layer', '__call__'), ('tensorflow_backend', 'dot'))</t>
  </si>
  <si>
    <t>[('Tensorflow', 2, [60646444, 60646444]), ('Keras', 3, [57190848, 57190848, 60646444, 60646444])]</t>
  </si>
  <si>
    <t>{57190848, 60646444}</t>
  </si>
  <si>
    <t>['https://stackoverflow.com/questions/57190848', 'https://stackoverflow.com/questions/60646444']</t>
  </si>
  <si>
    <t>https://stackoverflow.com/questions/57190848</t>
  </si>
  <si>
    <t>https://stackoverflow.com/questions/60646444</t>
  </si>
  <si>
    <t>(('base_layer', '__init__'),)</t>
  </si>
  <si>
    <t>[('Tensorflow', 24, [62813601, 62813601, 58635521, 63966872, 56090377, 59918588, 55148534, 64759372, 55305803, 59235222, 50101695, 60066950, 60066950, 62488675, 52016656, 63308383, 53214189, 61411771, 60690327, 54895139, 64339181]), ('Keras', 16, [62813601, 62813601, 58635521, 63966872, 56090377, 59918588, 55148534, 64759372, 55305803, 59235222, 60066950, 60066950, 62488675, 52016656, 63308383, 53214189])]</t>
  </si>
  <si>
    <t>[('Tensorflow', 24), ('Keras', 16)]</t>
  </si>
  <si>
    <t>{58635521, 60066950, 56090377, 52016656, 59235222, 60690327, 63966872, 62813601, 54895139, 61411771, 50101695, 55305803, 64759372, 63308383, 62488675, 53214189, 64339181, 55148534, 59918588}</t>
  </si>
  <si>
    <t>['https://stackoverflow.com/questions/56090377', 'https://stackoverflow.com/questions/54895139', 'https://stackoverflow.com/questions/62488675', 'https://stackoverflow.com/questions/63308383', 'https://stackoverflow.com/questions/63308383']</t>
  </si>
  <si>
    <t>(('base_layer', '__init__'), ('tensorflow_backend', 'get_uid'))</t>
  </si>
  <si>
    <t>[('Tensorflow', 3, [62813601, 62813601, 59918588]), ('Keras', 3, [62813601, 62813601, 59918588])]</t>
  </si>
  <si>
    <t>{62813601, 59918588}</t>
  </si>
  <si>
    <t>['https://stackoverflow.com/questions/62813601', 'https://stackoverflow.com/questions/59918588']</t>
  </si>
  <si>
    <t>https://stackoverflow.com/questions/62813601</t>
  </si>
  <si>
    <t>https://stackoverflow.com/questions/59918588</t>
  </si>
  <si>
    <t>(('base_layer', '__setattr__'),)</t>
  </si>
  <si>
    <t>[('Tensorflow', 8, [62601120, 59800525, 58015489, 56886442, 64162002]), ('Keras', 7, [58018009, 62601120, 59800525, 58015489, 56886442])]</t>
  </si>
  <si>
    <t>{62601120, 58015489, 56886442, 59800525, 64162002, 58018009}</t>
  </si>
  <si>
    <t>['https://stackoverflow.com/questions/62601120', 'https://stackoverflow.com/questions/56886442', 'https://stackoverflow.com/questions/64162002', 'https://stackoverflow.com/questions/64162002', 'https://stackoverflow.com/questions/64162002']</t>
  </si>
  <si>
    <t>https://stackoverflow.com/questions/62601120</t>
  </si>
  <si>
    <t>https://stackoverflow.com/questions/56886442</t>
  </si>
  <si>
    <t>(('base_layer', '_add_inbound_node'),)</t>
  </si>
  <si>
    <t>[('Tensorflow', 7, [58833945, 58833945, 55148534, 60782817, 58146801, 58138071, 53214189]), ('Keras', 8, [58833945, 58833945, 55148534, 60782817, 58146801, 58138071, 56840489, 53214189])]</t>
  </si>
  <si>
    <t>[('Tensorflow', 7), ('Keras', 8)]</t>
  </si>
  <si>
    <t>{60782817, 56840489, 53214189, 58146801, 55148534, 58138071, 58833945}</t>
  </si>
  <si>
    <t>['https://stackoverflow.com/questions/56840489', 'https://stackoverflow.com/questions/58146801', 'https://stackoverflow.com/questions/58138071', 'https://stackoverflow.com/questions/55148534', 'https://stackoverflow.com/questions/58138071']</t>
  </si>
  <si>
    <t>(('base_layer', '_gather_children_attribute'), ('base_layer', 'genexpr'))</t>
  </si>
  <si>
    <t>[('Tensorflow', 2, [62454219, 57836849]), ('Keras', 2, [62454219, 57836849])]</t>
  </si>
  <si>
    <t>{57836849, 62454219}</t>
  </si>
  <si>
    <t>['https://stackoverflow.com/questions/57836849', 'https://stackoverflow.com/questions/62454219']</t>
  </si>
  <si>
    <t>(('base_layer', '_maybe_build'),)</t>
  </si>
  <si>
    <t>[('Tensorflow', 33, [56918388, 63621251, 59842712, 58761088, 58761088, 58367519, 58367519, 57430663, 56391755, 55888166, 61446844, 56224426, 64307804, 63049774, 62343258, 55647209, 58744161, 59441934, 60529408, 62675004, 60799664, 55670349, 59384131, 62976818, 57434934, 61832658, 61832658, 58548520, 64859507, 64303411, 59657058, 59657058, 57542946]), ('Keras', 28, [56918388, 63621251, 59842712, 58761088, 58761088, 58367519, 58367519, 57430663, 56391755, 55888166, 56224426, 64307804, 62343258, 58744161, 59441934, 62648919, 60529408, 62777173, 62675004, 60799664, 55670349, 59639633, 59639633, 59384131, 62976818, 57434934, 61832658, 61832658])]</t>
  </si>
  <si>
    <t>[('Tensorflow', 33), ('Keras', 28)]</t>
  </si>
  <si>
    <t>{58761088, 60529408, 63621251, 57430663, 59441934, 59842712, 58367519, 57542946, 55888166, 58548520, 56224426, 63049774, 60799664, 62976818, 64303411, 57434934, 62675004, 61446844, 59384131, 56391755, 55670349, 59639633, 61832658, 62777173, 62648919, 62343258, 64307804, 58744161, 59657058, 55647209, 64859507, 56918388}</t>
  </si>
  <si>
    <t>['https://stackoverflow.com/questions/59441934', 'https://stackoverflow.com/questions/64303411', 'https://stackoverflow.com/questions/62648919', 'https://stackoverflow.com/questions/61832658', 'https://stackoverflow.com/questions/62777173']</t>
  </si>
  <si>
    <t>https://stackoverflow.com/questions/62648919</t>
  </si>
  <si>
    <t>(('base_layer', '_maybe_build'), ('convolutional', 'build'))</t>
  </si>
  <si>
    <t>[('Tensorflow', 8, [63621251, 58367519, 58367519, 56391755, 61446844, 64307804, 62675004, 57434934]), ('Keras', 6, [63621251, 58367519, 58367519, 56391755, 64307804, 62675004])]</t>
  </si>
  <si>
    <t>[('Tensorflow', 8), ('Keras', 6)]</t>
  </si>
  <si>
    <t>{61446844, 63621251, 56391755, 62675004, 57434934, 64307804, 58367519}</t>
  </si>
  <si>
    <t>['https://stackoverflow.com/questions/63621251', 'https://stackoverflow.com/questions/62675004', 'https://stackoverflow.com/questions/64307804', 'https://stackoverflow.com/questions/57434934', 'https://stackoverflow.com/questions/64307804']</t>
  </si>
  <si>
    <t>https://stackoverflow.com/questions/64307804</t>
  </si>
  <si>
    <t>(('base_layer', '_maybe_build'), ('input_spec', 'assert_input_compatibility'))</t>
  </si>
  <si>
    <t>[('Tensorflow', 2, [55389913, 63982116]), ('Keras', 3, [62648919, 62777173, 63982116])]</t>
  </si>
  <si>
    <t>{55389913, 63982116, 62777173, 62648919}</t>
  </si>
  <si>
    <t>['https://stackoverflow.com/questions/55389913', 'https://stackoverflow.com/questions/63982116', 'https://stackoverflow.com/questions/62777173', 'https://stackoverflow.com/questions/62648919']</t>
  </si>
  <si>
    <t>(('base_layer', 'add_loss'),)</t>
  </si>
  <si>
    <t>[('Tensorflow', 3, [62813601, 62813601, 58411571]), ('Keras', 3, [62813601, 62813601, 58411571])]</t>
  </si>
  <si>
    <t>{62813601, 58411571}</t>
  </si>
  <si>
    <t>['https://stackoverflow.com/questions/62813601', 'https://stackoverflow.com/questions/58411571']</t>
  </si>
  <si>
    <t>(('base_layer', 'add_weight'),)</t>
  </si>
  <si>
    <t>[('Tensorflow', 30, [51939618, 63621251, 58367519, 58367519, 57150305, 56391755, 61446844, 57780053, 63049774, 55647209, 58744161, 59441934, 64702742, 60529408, 51383415, 61985531, 60071597, 62675004, 60799664, 51119874, 57434934, 52012071, 52012071, 64859507, 60731062, 64303411, 61606669, 58607787, 60597790, 60733109]), ('Keras', 31, [51939618, 63621251, 57190848, 57190848, 53169455, 58367519, 58367519, 57150305, 56391755, 51503274, 57780053, 58744161, 59441934, 64702742, 60529408, 51383415, 61985531, 60071597, 62675004, 60799664, 51119874, 57434934, 60731062, 53970055, 61606669, 58607787, 60597790, 60733109, 51770552, 58868272, 61192138])]</t>
  </si>
  <si>
    <t>[('Tensorflow', 30), ('Keras', 31)]</t>
  </si>
  <si>
    <t>{60529408, 51119874, 63621251, 53970055, 61606669, 59441934, 64702742, 60597790, 58367519, 51939618, 52012071, 51503274, 58607787, 60071597, 63049774, 53169455, 60799664, 58868272, 64303411, 60733109, 57434934, 60731062, 51770552, 62675004, 61446844, 57190848, 61192138, 56391755, 57780053, 57150305, 58744161, 55647209, 64859507, 51383415, 61985531}</t>
  </si>
  <si>
    <t>['https://stackoverflow.com/questions/59441934', 'https://stackoverflow.com/questions/53169455', 'https://stackoverflow.com/questions/61192138', 'https://stackoverflow.com/questions/61446844', 'https://stackoverflow.com/questions/57190848']</t>
  </si>
  <si>
    <t>(('base_layer', 'add_weight'), ('base', '_add_variable_with_custom_getter'))</t>
  </si>
  <si>
    <t>[('Tensorflow', 18, [51939618, 63621251, 58367519, 58367519, 56391755, 61446844, 63049774, 55647209, 58744161, 59441934, 60529408, 62675004, 60799664, 57434934, 64859507, 64303411, 61606669, 58607787]), ('Keras', 13, [51939618, 63621251, 58367519, 58367519, 56391755, 58744161, 59441934, 60529408, 62675004, 60799664, 57434934, 61606669, 58607787])]</t>
  </si>
  <si>
    <t>[('Tensorflow', 18), ('Keras', 13)]</t>
  </si>
  <si>
    <t>{60529408, 58744161, 51939618, 63621251, 55647209, 56391755, 58607787, 61606669, 63049774, 59441934, 62675004, 60799664, 64859507, 64303411, 57434934, 61446844, 58367519}</t>
  </si>
  <si>
    <t>['https://stackoverflow.com/questions/51939618', 'https://stackoverflow.com/questions/61606669', 'https://stackoverflow.com/questions/64303411', 'https://stackoverflow.com/questions/60799664', 'https://stackoverflow.com/questions/64859507']</t>
  </si>
  <si>
    <t>(('base_layer', 'add_weight'), ('base', '_add_variable_with_custom_getter'), ('base_layer', 'make_variable'))</t>
  </si>
  <si>
    <t>[('Tensorflow', 3, [51939618, 58607787, 52907593]), ('Keras', 3, [51939618, 58607787, 54381234])]</t>
  </si>
  <si>
    <t>{54381234, 52907593, 51939618, 58607787}</t>
  </si>
  <si>
    <t>['https://stackoverflow.com/questions/54381234', 'https://stackoverflow.com/questions/52907593', 'https://stackoverflow.com/questions/51939618', 'https://stackoverflow.com/questions/58607787']</t>
  </si>
  <si>
    <t>https://stackoverflow.com/questions/52907593</t>
  </si>
  <si>
    <t>[('Tensorflow', 12, [63621251, 58367519, 58367519, 56391755, 63049774, 58744161, 59441934, 60529408, 62675004, 60799664, 57434934, 64859507]), ('Keras', 10, [63621251, 58367519, 58367519, 56391755, 58744161, 59441934, 60529408, 62675004, 60799664, 57434934])]</t>
  </si>
  <si>
    <t>[('Tensorflow', 12), ('Keras', 10)]</t>
  </si>
  <si>
    <t>{60529408, 58744161, 63621251, 56391755, 63049774, 59441934, 60799664, 64859507, 57434934, 62675004, 58367519}</t>
  </si>
  <si>
    <t>['https://stackoverflow.com/questions/58744161', 'https://stackoverflow.com/questions/59441934', 'https://stackoverflow.com/questions/57434934', 'https://stackoverflow.com/questions/64859507', 'https://stackoverflow.com/questions/57434934']</t>
  </si>
  <si>
    <t>(('base_layer', 'add_weight'), ('base', '_add_variable_with_custom_getter'), ('base_layer_utils', 'make_variable'), ('variables', '__call__'), ('variables', '_variable_v1_call'))</t>
  </si>
  <si>
    <t>[('Tensorflow', 11, [63621251, 58367519, 58367519, 56391755, 63049774, 58744161, 59441934, 60529408, 62675004, 60799664, 64859507]), ('Keras', 9, [63621251, 58367519, 58367519, 56391755, 58744161, 59441934, 60529408, 62675004, 60799664])]</t>
  </si>
  <si>
    <t>[('Tensorflow', 11), ('Keras', 9)]</t>
  </si>
  <si>
    <t>{60529408, 58744161, 63621251, 56391755, 63049774, 59441934, 60799664, 64859507, 62675004, 58367519}</t>
  </si>
  <si>
    <t>['https://stackoverflow.com/questions/58744161', 'https://stackoverflow.com/questions/63049774', 'https://stackoverflow.com/questions/64859507', 'https://stackoverflow.com/questions/64859507', 'https://stackoverflow.com/questions/64859507']</t>
  </si>
  <si>
    <t>[('Tensorflow', 10, [63621251, 58367519, 58367519, 63049774, 58744161, 59441934, 60529408, 62675004, 60799664, 64859507]), ('Keras', 8, [63621251, 58367519, 58367519, 58744161, 59441934, 60529408, 62675004, 60799664])]</t>
  </si>
  <si>
    <t>(('base_layer', 'add_weight'), ('base', '_add_variable_with_custom_getter'), ('base_layer_utils', 'make_variable'), ('variables', '__call__'), ('variables', '_variable_v1_call'), ('variables', 'lambda'), ('variable_scope', 'default_variable_creator'), ('variables', '__call__'), ('resource_variable_ops', '__init__'), ('resource_variable_ops', '_init_from_args'), ('base_layer_utils', 'lambda'))</t>
  </si>
  <si>
    <t>[('Tensorflow', 7, [63621251, 63049774, 58744161, 59441934, 60529408, 62675004, 60799664]), ('Keras', 6, [63621251, 58744161, 59441934, 60529408, 62675004, 60799664])]</t>
  </si>
  <si>
    <t>{60529408, 58744161, 63621251, 63049774, 59441934, 60799664, 62675004}</t>
  </si>
  <si>
    <t>['https://stackoverflow.com/questions/58744161', 'https://stackoverflow.com/questions/63049774', 'https://stackoverflow.com/questions/60799664', 'https://stackoverflow.com/questions/59441934', 'https://stackoverflow.com/questions/60799664']</t>
  </si>
  <si>
    <t>(('base_layer', 'add_weight'), ('base', '_add_variable_with_custom_getter'), ('base_layer_utils', 'make_variable'), ('variables', '__call__'), ('variables', '_variable_v1_call'), ('variables', 'lambda'), ('variable_scope', 'default_variable_creator'), ('variables', '__call__'), ('resource_variable_ops', '__init__'), ('resource_variable_ops', '_init_from_args'), ('base_layer_utils', 'lambda'), ('init_ops', '__call__'), ('random_ops', 'random_uniform'), ('random_ops', '_ShapeTensor'), ('ops', 'convert_to_tensor'), ('ops', 'convert_to_tensor_v2'), ('ops', 'internal_convert_to_tensor'), ('constant_op', '_constant_tensor_conversion_function'), ('constant_op', 'constant'), ('constant_op', '_constant_impl'), ('tensor_util', 'make_tensor_proto'))</t>
  </si>
  <si>
    <t>[('Tensorflow', 2, [58744161, 60799664]), ('Keras', 2, [58744161, 60799664])]</t>
  </si>
  <si>
    <t>{60799664, 58744161}</t>
  </si>
  <si>
    <t>['https://stackoverflow.com/questions/60799664', 'https://stackoverflow.com/questions/58744161']</t>
  </si>
  <si>
    <t>(('base_layer', 'add_weight'), ('base', '_add_variable_with_custom_getter'), ('base_layer_utils', 'make_variable'), ('variables', '__call__'), ('variables', '_variable_v1_call'), ('variables', 'lambda'), ('variable_scope', 'default_variable_creator'), ('variables', '__call__'), ('resource_variable_ops', '__init__'), ('resource_variable_ops', '_init_from_args'), ('base_layer_utils', 'lambda'), ('init_ops_v2', '__call__'))</t>
  </si>
  <si>
    <t>[('Tensorflow', 4, [63621251, 63049774, 59441934, 60529408]), ('Keras', 3, [63621251, 59441934, 60529408])]</t>
  </si>
  <si>
    <t>{60529408, 63621251, 63049774, 59441934}</t>
  </si>
  <si>
    <t>['https://stackoverflow.com/questions/60529408', 'https://stackoverflow.com/questions/63621251', 'https://stackoverflow.com/questions/63049774', 'https://stackoverflow.com/questions/59441934']</t>
  </si>
  <si>
    <t>(('base_layer', 'add_weight'), ('base', '_add_variable_with_custom_getter'), ('base_layer_utils', 'make_variable'), ('variables', '__call__'), ('variables', '_variable_v1_call'), ('variables', 'lambda'), ('variable_scope', 'default_variable_creator'), ('variables', '__call__'), ('resource_variable_ops', '__init__'), ('resource_variable_ops', '_init_from_args'), ('base_layer_utils', 'lambda'), ('init_ops_v2', '__call__'), ('init_ops_v2', 'random_uniform'), ('random_ops', 'random_uniform'), ('gen_random_ops', 'random_uniform'))</t>
  </si>
  <si>
    <t>[('Tensorflow', 2, [63621251, 59441934]), ('Keras', 2, [63621251, 59441934])]</t>
  </si>
  <si>
    <t>{63621251, 59441934}</t>
  </si>
  <si>
    <t>['https://stackoverflow.com/questions/63621251', 'https://stackoverflow.com/questions/59441934']</t>
  </si>
  <si>
    <t>[('Tensorflow', 8, [51383415, 61985531, 60071597, 51119874, 60731062, 60597790, 60733109, 58868272]), ('Keras', 13, [57190848, 57190848, 53169455, 51383415, 61985531, 60071597, 51119874, 60731062, 60597790, 60733109, 51770552, 58868272, 61192138])]</t>
  </si>
  <si>
    <t>[('Tensorflow', 8), ('Keras', 13)]</t>
  </si>
  <si>
    <t>['https://stackoverflow.com/questions/51119874', 'https://stackoverflow.com/questions/58868272', 'https://stackoverflow.com/questions/51770552', 'https://stackoverflow.com/questions/51383415', 'https://stackoverflow.com/questions/51383415']</t>
  </si>
  <si>
    <t>https://stackoverflow.com/questions/51119874</t>
  </si>
  <si>
    <t>(('base_layer', 'add_weight'), ('initializers', '__call__'), ('tensorflow_backend', 'random_uniform'))</t>
  </si>
  <si>
    <t>[('Tensorflow', 5, [61985531, 60071597, 60597790, 60733109, 58868272]), ('Keras', 5, [61985531, 60071597, 60597790, 60733109, 58868272])]</t>
  </si>
  <si>
    <t>{60071597, 58868272, 60733109, 61985531, 60597790}</t>
  </si>
  <si>
    <t>['https://stackoverflow.com/questions/60071597', 'https://stackoverflow.com/questions/58868272', 'https://stackoverflow.com/questions/60733109', 'https://stackoverflow.com/questions/61985531', 'https://stackoverflow.com/questions/60597790']</t>
  </si>
  <si>
    <t>(('base_layer', 'add_weight'), ('initializers', '__call__'), ('tensorflow_backend', 'random_uniform'), ('backend', 'random_uniform'), ('random_ops', 'random_uniform'))</t>
  </si>
  <si>
    <t>[('Tensorflow', 4, [61985531, 60071597, 60597790, 58868272]), ('Keras', 4, [61985531, 60071597, 60597790, 58868272])]</t>
  </si>
  <si>
    <t>{58868272, 61985531, 60071597, 60597790}</t>
  </si>
  <si>
    <t>['https://stackoverflow.com/questions/58868272', 'https://stackoverflow.com/questions/61985531', 'https://stackoverflow.com/questions/60071597', 'https://stackoverflow.com/questions/60597790']</t>
  </si>
  <si>
    <t>(('base_layer', 'add_weight'), ('initializers', '__call__'), ('tensorflow_backend', 'random_uniform'), ('backend', 'random_uniform'), ('random_ops', 'random_uniform'), ('gen_random_ops', 'random_uniform'))</t>
  </si>
  <si>
    <t>[('Tensorflow', 2, [61985531, 60597790]), ('Keras', 2, [61985531, 60597790])]</t>
  </si>
  <si>
    <t>{61985531, 60597790}</t>
  </si>
  <si>
    <t>['https://stackoverflow.com/questions/61985531', 'https://stackoverflow.com/questions/60597790']</t>
  </si>
  <si>
    <t>(('base_layer', 'add_weight'), ('tensorflow_backend', 'variable'))</t>
  </si>
  <si>
    <t>[('Tensorflow', 2, [57150305, 64702742]), ('Keras', 3, [57150305, 64702742, 53970055])]</t>
  </si>
  <si>
    <t>{57150305, 64702742, 53970055}</t>
  </si>
  <si>
    <t>['https://stackoverflow.com/questions/57150305', 'https://stackoverflow.com/questions/64702742', 'https://stackoverflow.com/questions/53970055']</t>
  </si>
  <si>
    <t>[('Tensorflow', 13, [56364021, 56337100, 59179076, 57011976, 55269907, 63845434, 61750870, 63071277, 54849555]), ('Keras', 28, [56364021, 56337100, 62796481, 56826383, 56826383, 59179076, 57011976, 55269907, 63845434, 61750870, 57297110, 57489460, 63071277, 65159487, 52155642, 51827602, 51827602, 56131203, 54849555, 63820312, 56780641, 57297432, 57520038, 56790945, 55958391])]</t>
  </si>
  <si>
    <t>[('Tensorflow', 13), ('Keras', 28)]</t>
  </si>
  <si>
    <t>['https://stackoverflow.com/questions/51827602', 'https://stackoverflow.com/questions/63071277', 'https://stackoverflow.com/questions/61750870', 'https://stackoverflow.com/questions/56337100', 'https://stackoverflow.com/questions/56337100']</t>
  </si>
  <si>
    <t>(('base_layer', 'assert_input_compatibility'), ('tensorflow_backend', 'is_keras_tensor'))</t>
  </si>
  <si>
    <t>[('Tensorflow', 4, [56337100, 59179076, 57011976, 55269907]), ('Keras', 6, [56337100, 59179076, 57011976, 55269907, 65159487, 63820312])]</t>
  </si>
  <si>
    <t>{59179076, 57011976, 56337100, 55269907, 63820312, 65159487}</t>
  </si>
  <si>
    <t>['https://stackoverflow.com/questions/59179076', 'https://stackoverflow.com/questions/56337100', 'https://stackoverflow.com/questions/63820312', 'https://stackoverflow.com/questions/63820312', 'https://stackoverflow.com/questions/63820312']</t>
  </si>
  <si>
    <t>https://stackoverflow.com/questions/59179076</t>
  </si>
  <si>
    <t>(('base_layer', 'assert_input_compatibility'), ('tensorflow_backend', 'is_keras_tensor'), ('base_layer', '__call__'), ('base_layer', 'assert_input_compatibility'))</t>
  </si>
  <si>
    <t>[('Tensorflow', 3, [56337100, 59179076, 57011976]), ('Keras', 3, [56337100, 59179076, 57011976])]</t>
  </si>
  <si>
    <t>{57011976, 56337100, 59179076}</t>
  </si>
  <si>
    <t>['https://stackoverflow.com/questions/57011976', 'https://stackoverflow.com/questions/56337100', 'https://stackoverflow.com/questions/59179076']</t>
  </si>
  <si>
    <t>(('base_layer', 'call'),)</t>
  </si>
  <si>
    <t>[('Tensorflow', 6, [59289427, 60613538, 56480679, 56307568, 52017600]), ('Keras', 5, [59289427, 60613538, 51827602, 51827602, 52152341])]</t>
  </si>
  <si>
    <t>{52017600, 60613538, 56480679, 56307568, 51827602, 59289427, 52152341}</t>
  </si>
  <si>
    <t>['https://stackoverflow.com/questions/60613538', 'https://stackoverflow.com/questions/56307568', 'https://stackoverflow.com/questions/59289427', 'https://stackoverflow.com/questions/51827602', 'https://stackoverflow.com/questions/59289427']</t>
  </si>
  <si>
    <t>https://stackoverflow.com/questions/59289427</t>
  </si>
  <si>
    <t>(('base_layer', 'from_config'),)</t>
  </si>
  <si>
    <t>[('Tensorflow', 20, [54805110, 53079108, 53079108, 63966872, 56889170, 56814449, 56814449, 58878421, 63721741, 64590954, 64759372, 60457040, 64337087, 59771314, 60066950, 60066950, 56662977, 63308383, 53064834, 63596569]), ('Keras', 26, [54805110, 53079108, 53079108, 63966872, 56814449, 56814449, 58878421, 63721741, 64590954, 64759372, 63949824, 60457040, 64337087, 59771314, 62810922, 60066950, 60066950, 56662977, 59533584, 63847435, 52922816, 63308383, 53064834, 63596569, 60501246, 55138901])]</t>
  </si>
  <si>
    <t>[('Tensorflow', 20), ('Keras', 26)]</t>
  </si>
  <si>
    <t>{63949824, 53064834, 60066950, 63847435, 63721741, 59533584, 63966872, 63596569, 62810922, 59771314, 64337087, 52922816, 56662977, 53079108, 64759372, 60457040, 56889170, 58878421, 55138901, 63308383, 64590954, 56814449, 54805110, 60501246}</t>
  </si>
  <si>
    <t>['https://stackoverflow.com/questions/63847435', 'https://stackoverflow.com/questions/64337087', 'https://stackoverflow.com/questions/55138901', 'https://stackoverflow.com/questions/56889170', 'https://stackoverflow.com/questions/58878421']</t>
  </si>
  <si>
    <t>https://stackoverflow.com/questions/64337087</t>
  </si>
  <si>
    <t>https://stackoverflow.com/questions/56889170</t>
  </si>
  <si>
    <t>(('base_layer', 'lambda'),)</t>
  </si>
  <si>
    <t>[('Tensorflow', 8, [51939618, 58833945, 58833945, 58146801, 58138071, 58474650, 58607787, 57456584]), ('Keras', 9, [51939618, 58833945, 58833945, 58146801, 58138071, 56840489, 58474650, 58607787, 57456584])]</t>
  </si>
  <si>
    <t>[('Tensorflow', 8), ('Keras', 9)]</t>
  </si>
  <si>
    <t>{51939618, 57456584, 56840489, 58607787, 58146801, 58138071, 58833945, 58474650}</t>
  </si>
  <si>
    <t>['https://stackoverflow.com/questions/57456584', 'https://stackoverflow.com/questions/58607787', 'https://stackoverflow.com/questions/58833945', 'https://stackoverflow.com/questions/58138071', 'https://stackoverflow.com/questions/58138071']</t>
  </si>
  <si>
    <t>https://stackoverflow.com/questions/57456584</t>
  </si>
  <si>
    <t>(('base_layer', 'losses'),)</t>
  </si>
  <si>
    <t>[('Tensorflow', 2, [57836849]), ('Keras', 2, [57836849])]</t>
  </si>
  <si>
    <t>{57836849}</t>
  </si>
  <si>
    <t>['https://stackoverflow.com/questions/57836849']</t>
  </si>
  <si>
    <t>(('base_layer', 'module'), ('__init__', 'module'))</t>
  </si>
  <si>
    <t>[('Tensorflow', 9, [61137954, 59120804, 65155458, 60141916, 52032280, 61119240, 62672440]), ('Keras', 6, [61137954, 59120804, 65155458, 52032280])]</t>
  </si>
  <si>
    <t>[('Tensorflow', 9), ('Keras', 6)]</t>
  </si>
  <si>
    <t>{61137954, 65155458, 59120804, 61119240, 62672440, 52032280, 60141916}</t>
  </si>
  <si>
    <t>['https://stackoverflow.com/questions/65155458', 'https://stackoverflow.com/questions/61119240', 'https://stackoverflow.com/questions/52032280', 'https://stackoverflow.com/questions/62672440', 'https://stackoverflow.com/questions/52032280']</t>
  </si>
  <si>
    <t>(('base_layer', 'output'),)</t>
  </si>
  <si>
    <t>[('Tensorflow', 2, [60478749, 62952612]), ('Keras', 3, [61878650, 60478749, 62952612])]</t>
  </si>
  <si>
    <t>{61878650, 62952612, 60478749}</t>
  </si>
  <si>
    <t>['https://stackoverflow.com/questions/61878650', 'https://stackoverflow.com/questions/62952612', 'https://stackoverflow.com/questions/60478749']</t>
  </si>
  <si>
    <t>https://stackoverflow.com/questions/61878650</t>
  </si>
  <si>
    <t>https://stackoverflow.com/questions/62952612</t>
  </si>
  <si>
    <t>https://stackoverflow.com/questions/60478749</t>
  </si>
  <si>
    <t>(('base_layer', 'set_weights'),)</t>
  </si>
  <si>
    <t>[('Tensorflow', 10, [61176084, 58761088, 58761088, 55779727, 64620662, 64620662, 63960101, 55665682, 63000616, 57193474]), ('Keras', 11, [61176084, 58761088, 58761088, 55779727, 64620662, 64620662, 63960101, 62810924, 63000616, 57193474, 57193474])]</t>
  </si>
  <si>
    <t>{58761088, 57193474, 63960101, 63000616, 62810924, 55779727, 55665682, 61176084, 64620662}</t>
  </si>
  <si>
    <t>['https://stackoverflow.com/questions/57193474', 'https://stackoverflow.com/questions/62810924', 'https://stackoverflow.com/questions/55665682', 'https://stackoverflow.com/questions/55665682', 'https://stackoverflow.com/questions/55665682']</t>
  </si>
  <si>
    <t>https://stackoverflow.com/questions/62810924</t>
  </si>
  <si>
    <t>(('base_layer_utils', '_create_keras_history_helper'),)</t>
  </si>
  <si>
    <t>[('Tensorflow', 19, [63217804, 57062456, 57571337, 59962509, 60614524, 58180390, 59458332, 60512411, 59314065, 58721136]), ('Keras', 18, [63217804, 57062456, 57571337, 59962509, 60614524, 58180390, 59458332, 59314065, 58721136])]</t>
  </si>
  <si>
    <t>[('Tensorflow', 19), ('Keras', 18)]</t>
  </si>
  <si>
    <t>{59458332, 58180390, 57571337, 63217804, 59962509, 58721136, 59314065, 57062456, 60512411, 60614524}</t>
  </si>
  <si>
    <t>['https://stackoverflow.com/questions/58180390', 'https://stackoverflow.com/questions/59962509', 'https://stackoverflow.com/questions/57062456', 'https://stackoverflow.com/questions/57062456', 'https://stackoverflow.com/questions/57062456']</t>
  </si>
  <si>
    <t>(('base_layer_utils', '_create_keras_history_helper'), ('backend', '__call__'))</t>
  </si>
  <si>
    <t>[('Tensorflow', 8, [63217804, 57062456, 57571337, 59962509, 60614524, 58180390, 60512411, 59314065]), ('Keras', 7, [63217804, 57062456, 57571337, 59962509, 60614524, 58180390, 59314065])]</t>
  </si>
  <si>
    <t>{58180390, 57571337, 63217804, 59962509, 59314065, 57062456, 60512411, 60614524}</t>
  </si>
  <si>
    <t>['https://stackoverflow.com/questions/57571337', 'https://stackoverflow.com/questions/59962509', 'https://stackoverflow.com/questions/60512411', 'https://stackoverflow.com/questions/57062456', 'https://stackoverflow.com/questions/57062456']</t>
  </si>
  <si>
    <t>https://stackoverflow.com/questions/57571337</t>
  </si>
  <si>
    <t>(('base_layer_utils', '_create_keras_history_helper'), ('backend', '__call__'), ('function', '__call__'))</t>
  </si>
  <si>
    <t>[('Tensorflow', 3, [57062456, 60614524, 58180390]), ('Keras', 3, [57062456, 60614524, 58180390])]</t>
  </si>
  <si>
    <t>{57062456, 60614524, 58180390}</t>
  </si>
  <si>
    <t>['https://stackoverflow.com/questions/57062456', 'https://stackoverflow.com/questions/60614524', 'https://stackoverflow.com/questions/58180390']</t>
  </si>
  <si>
    <t>(('base_layer_utils', '_create_keras_history_helper'), ('backend', '__call__'), ('session', '__call__'))</t>
  </si>
  <si>
    <t>[('Tensorflow', 4, [63217804, 57571337, 60512411, 59314065]), ('Keras', 3, [63217804, 57571337, 59314065])]</t>
  </si>
  <si>
    <t>{57571337, 59314065, 60512411, 63217804}</t>
  </si>
  <si>
    <t>['https://stackoverflow.com/questions/57571337', 'https://stackoverflow.com/questions/59314065', 'https://stackoverflow.com/questions/60512411', 'https://stackoverflow.com/questions/63217804']</t>
  </si>
  <si>
    <t>https://stackoverflow.com/questions/63217804</t>
  </si>
  <si>
    <t>(('base_layer_utils', '_create_keras_history_helper'), ('base_layer_utils', '_create_keras_history_helper'))</t>
  </si>
  <si>
    <t>[('Tensorflow', 9, [63217804, 57062456, 59962509, 59314065]), ('Keras', 9, [63217804, 57062456, 59962509, 59314065])]</t>
  </si>
  <si>
    <t>[('Tensorflow', 9), ('Keras', 9)]</t>
  </si>
  <si>
    <t>{57062456, 59314065, 63217804, 59962509}</t>
  </si>
  <si>
    <t>['https://stackoverflow.com/questions/57062456', 'https://stackoverflow.com/questions/59314065', 'https://stackoverflow.com/questions/63217804', 'https://stackoverflow.com/questions/59962509']</t>
  </si>
  <si>
    <t>(('base_layer_utils', '_create_keras_history_helper'), ('base_layer_utils', '_create_keras_history_helper'), ('backend', '__call__'))</t>
  </si>
  <si>
    <t>[('Tensorflow', 4, [63217804, 57062456, 59962509, 59314065]), ('Keras', 4, [63217804, 57062456, 59962509, 59314065])]</t>
  </si>
  <si>
    <t>(('base_layer_utils', '_create_keras_history_helper'), ('base_layer_utils', '_create_keras_history_helper'), ('backend', '__call__'), ('session', '__call__'))</t>
  </si>
  <si>
    <t>[('Tensorflow', 2, [63217804, 59314065]), ('Keras', 2, [63217804, 59314065])]</t>
  </si>
  <si>
    <t>{59314065, 63217804}</t>
  </si>
  <si>
    <t>['https://stackoverflow.com/questions/59314065', 'https://stackoverflow.com/questions/63217804']</t>
  </si>
  <si>
    <t>(('base_layer_utils', '_create_keras_history_helper'), ('base_layer_utils', '_create_keras_history_helper'), ('base_layer_utils', '_create_keras_history_helper'))</t>
  </si>
  <si>
    <t>[('Tensorflow', 5, [57062456, 59962509, 59314065]), ('Keras', 5, [57062456, 59962509, 59314065])]</t>
  </si>
  <si>
    <t>(('base_layer_utils', '_create_keras_history_helper'), ('base_layer_utils', '_create_keras_history_helper'), ('base_layer_utils', '_create_keras_history_helper'), ('backend', '__call__'))</t>
  </si>
  <si>
    <t>(('base_layer_utils', 'create_keras_history'), ('base_layer_utils', '_create_keras_history_helper'))</t>
  </si>
  <si>
    <t>[('Tensorflow', 9, [63217804, 57062456, 57571337, 59962509, 60614524, 58180390, 59458332, 60512411, 59314065]), ('Keras', 8, [63217804, 57062456, 57571337, 59962509, 60614524, 58180390, 59458332, 59314065])]</t>
  </si>
  <si>
    <t>{59458332, 58180390, 57571337, 63217804, 59962509, 59314065, 57062456, 60512411, 60614524}</t>
  </si>
  <si>
    <t>(('base_layer_utils', 'create_keras_history'), ('base_layer_utils', '_create_keras_history_helper'), ('base_layer_utils', '_create_keras_history_helper'))</t>
  </si>
  <si>
    <t>[('Tensorflow', 4, [62344514, 62205174, 63656294]), ('Keras', 5, [62344514, 62205174, 63656294, 64610296])]</t>
  </si>
  <si>
    <t>{64610296, 62344514, 62205174, 63656294}</t>
  </si>
  <si>
    <t>['https://stackoverflow.com/questions/64610296', 'https://stackoverflow.com/questions/62344514', 'https://stackoverflow.com/questions/62205174', 'https://stackoverflow.com/questions/63656294']</t>
  </si>
  <si>
    <t>https://stackoverflow.com/questions/64610296</t>
  </si>
  <si>
    <t>(('basecommand', 'main'), ('install', 'run'), ('req', 'prepare_files'))</t>
  </si>
  <si>
    <t>[('Tensorflow', 3, [41875915, 42574476, 37849434]), ('Sklearn', 2, [37623259, 38770169])]</t>
  </si>
  <si>
    <t>[('Tensorflow', 3), ('Sklearn', 2)]</t>
  </si>
  <si>
    <t>{41875915, 42574476, 38770169, 37849434, 37623259}</t>
  </si>
  <si>
    <t>['https://stackoverflow.com/questions/41875915', 'https://stackoverflow.com/questions/42574476', 'https://stackoverflow.com/questions/38770169', 'https://stackoverflow.com/questions/37849434', 'https://stackoverflow.com/questions/37623259']</t>
  </si>
  <si>
    <t>https://stackoverflow.com/questions/41875915</t>
  </si>
  <si>
    <t>https://stackoverflow.com/questions/37849434</t>
  </si>
  <si>
    <t>(('basecommand', 'main'), ('install', 'run'), ('req_set', 'install'), ('req_install', 'install'))</t>
  </si>
  <si>
    <t>[('Tensorflow', 16, [48315934, 49151662, 49151662, 50439980, 45928316, 48880649, 47328528, 49807789, 42855057, 46840496, 49121012, 43322964, 43036982, 47323948, 41789317, 48965928]), ('Keras', 2, [47328528, 47703927])]</t>
  </si>
  <si>
    <t>[('Tensorflow', 16), ('Keras', 2)]</t>
  </si>
  <si>
    <t>{41789317, 48965928, 48880649, 50439980, 49807789, 49151662, 47323948, 47328528, 42855057, 46840496, 49121012, 43322964, 43036982, 47703927, 45928316, 48315934}</t>
  </si>
  <si>
    <t>['https://stackoverflow.com/questions/48880649', 'https://stackoverflow.com/questions/47328528', 'https://stackoverflow.com/questions/43036982', 'https://stackoverflow.com/questions/43322964', 'https://stackoverflow.com/questions/43322964']</t>
  </si>
  <si>
    <t>https://stackoverflow.com/questions/48880649</t>
  </si>
  <si>
    <t>https://stackoverflow.com/questions/43322964</t>
  </si>
  <si>
    <t>[('Tensorflow', 3, [49151662, 49151662, 43766679]), ('NLTK', 3, [49017941, 32939070, 32898583])]</t>
  </si>
  <si>
    <t>[('Tensorflow', 3), ('NLTK', 3)]</t>
  </si>
  <si>
    <t>{49151662, 43766679, 49017941, 32898583, 32939070}</t>
  </si>
  <si>
    <t>['https://stackoverflow.com/questions/49151662', 'https://stackoverflow.com/questions/43766679', 'https://stackoverflow.com/questions/49017941', 'https://stackoverflow.com/questions/32898583', 'https://stackoverflow.com/questions/32939070']</t>
  </si>
  <si>
    <t>https://stackoverflow.com/questions/32898583</t>
  </si>
  <si>
    <t>https://stackoverflow.com/questions/32939070</t>
  </si>
  <si>
    <t>(('basic_train', 'fit'),)</t>
  </si>
  <si>
    <t>[('PyTorch', 12, [58506051, 55943259, 62769986, 53268442]), ('Sklearn', 2, [56928310])]</t>
  </si>
  <si>
    <t>[('PyTorch', 12), ('Sklearn', 2)]</t>
  </si>
  <si>
    <t>{62769986, 58506051, 56928310, 53268442, 55943259}</t>
  </si>
  <si>
    <t>['https://stackoverflow.com/questions/62769986', 'https://stackoverflow.com/questions/58506051', 'https://stackoverflow.com/questions/56928310', 'https://stackoverflow.com/questions/53268442', 'https://stackoverflow.com/questions/55943259']</t>
  </si>
  <si>
    <t>https://stackoverflow.com/questions/62769986</t>
  </si>
  <si>
    <t>https://stackoverflow.com/questions/56928310</t>
  </si>
  <si>
    <t>https://stackoverflow.com/questions/53268442</t>
  </si>
  <si>
    <t>https://stackoverflow.com/questions/55943259</t>
  </si>
  <si>
    <t>[('Tensorflow', 2, [60736688]), ('Sklearn', 4, [64668106, 62171670])]</t>
  </si>
  <si>
    <t>{60736688, 64668106, 62171670}</t>
  </si>
  <si>
    <t>['https://stackoverflow.com/questions/60736688', 'https://stackoverflow.com/questions/64668106', 'https://stackoverflow.com/questions/62171670']</t>
  </si>
  <si>
    <t>https://stackoverflow.com/questions/62171670</t>
  </si>
  <si>
    <t>(('calibration', 'fit'),)</t>
  </si>
  <si>
    <t>[('Keras', 2, [58170730]), ('Sklearn', 9, [39951432, 58170730, 52661363, 31617530, 29873981, 55793441])]</t>
  </si>
  <si>
    <t>[('Keras', 2), ('Sklearn', 9)]</t>
  </si>
  <si>
    <t>{55793441, 39951432, 58170730, 52661363, 31617530, 29873981}</t>
  </si>
  <si>
    <t>['https://stackoverflow.com/questions/55793441', 'https://stackoverflow.com/questions/58170730', 'https://stackoverflow.com/questions/31617530', 'https://stackoverflow.com/questions/31617530', 'https://stackoverflow.com/questions/31617530']</t>
  </si>
  <si>
    <t>https://stackoverflow.com/questions/55793441</t>
  </si>
  <si>
    <t>https://stackoverflow.com/questions/58170730</t>
  </si>
  <si>
    <t>(('callbacks', '__init__'),)</t>
  </si>
  <si>
    <t>[('Tensorflow', 4, [48035887, 62454151, 57918070]), ('Keras', 2, [48035887, 62454151])]</t>
  </si>
  <si>
    <t>{62454151, 57918070, 48035887}</t>
  </si>
  <si>
    <t>['https://stackoverflow.com/questions/62454151', 'https://stackoverflow.com/questions/57918070', 'https://stackoverflow.com/questions/48035887']</t>
  </si>
  <si>
    <t>https://stackoverflow.com/questions/62454151</t>
  </si>
  <si>
    <t>https://stackoverflow.com/questions/57918070</t>
  </si>
  <si>
    <t>https://stackoverflow.com/questions/48035887</t>
  </si>
  <si>
    <t>(('callbacks', '_call_batch_hook'),)</t>
  </si>
  <si>
    <t>[('Tensorflow', 8, [56663388, 59261876, 63732386, 61043085, 61043085, 65160647, 56851298, 64464603]), ('Keras', 8, [56663388, 59261876, 61043085, 61043085, 55112713, 56851298, 64464603, 61560577])]</t>
  </si>
  <si>
    <t>{61560577, 63732386, 56851298, 65160647, 55112713, 61043085, 59261876, 64464603, 56663388}</t>
  </si>
  <si>
    <t>['https://stackoverflow.com/questions/63732386', 'https://stackoverflow.com/questions/55112713', 'https://stackoverflow.com/questions/59261876', 'https://stackoverflow.com/questions/59261876', 'https://stackoverflow.com/questions/59261876']</t>
  </si>
  <si>
    <t>https://stackoverflow.com/questions/55112713</t>
  </si>
  <si>
    <t>(('callbacks', '_call_batch_hook'), ('callbacks', 'on_train_batch_end'))</t>
  </si>
  <si>
    <t>[('Tensorflow', 4, [56663388, 61043085, 61043085, 56851298]), ('Keras', 4, [56663388, 61043085, 61043085, 56851298])]</t>
  </si>
  <si>
    <t>{56851298, 56663388, 61043085}</t>
  </si>
  <si>
    <t>['https://stackoverflow.com/questions/56851298', 'https://stackoverflow.com/questions/56663388', 'https://stackoverflow.com/questions/61043085']</t>
  </si>
  <si>
    <t>https://stackoverflow.com/questions/56851298</t>
  </si>
  <si>
    <t>https://stackoverflow.com/questions/61043085</t>
  </si>
  <si>
    <t>(('callbacks', '_get_file_path'),)</t>
  </si>
  <si>
    <t>[('Tensorflow', 2, [61084824]), ('Keras', 2, [61084824])]</t>
  </si>
  <si>
    <t>{61084824}</t>
  </si>
  <si>
    <t>['https://stackoverflow.com/questions/61084824']</t>
  </si>
  <si>
    <t>https://stackoverflow.com/questions/61084824</t>
  </si>
  <si>
    <t>(('callbacks', '_log_trace'), ('summary_ops_v2', 'trace_export'), ('profiler', 'stop'))</t>
  </si>
  <si>
    <t>[('Tensorflow', 3, [56663388, 61043085, 61043085]), ('Keras', 3, [56663388, 61043085, 61043085])]</t>
  </si>
  <si>
    <t>{56663388, 61043085}</t>
  </si>
  <si>
    <t>['https://stackoverflow.com/questions/56663388', 'https://stackoverflow.com/questions/61043085']</t>
  </si>
  <si>
    <t>(('callbacks', '_save_model'),)</t>
  </si>
  <si>
    <t>[('Tensorflow', 3, [64022719, 61084824, 64118599]), ('Keras', 3, [64022719, 61084824, 64118599])]</t>
  </si>
  <si>
    <t>{61084824, 64118599, 64022719}</t>
  </si>
  <si>
    <t>['https://stackoverflow.com/questions/61084824', 'https://stackoverflow.com/questions/64118599', 'https://stackoverflow.com/questions/64022719']</t>
  </si>
  <si>
    <t>https://stackoverflow.com/questions/64118599</t>
  </si>
  <si>
    <t>https://stackoverflow.com/questions/64022719</t>
  </si>
  <si>
    <t>(('callbacks', '_set_model'),)</t>
  </si>
  <si>
    <t>[('Tensorflow', 3, [42315289, 42585620]), ('Keras', 3, [42315289, 42585620])]</t>
  </si>
  <si>
    <t>{42315289, 42585620}</t>
  </si>
  <si>
    <t>['https://stackoverflow.com/questions/42315289', 'https://stackoverflow.com/questions/42585620']</t>
  </si>
  <si>
    <t>https://stackoverflow.com/questions/42585620</t>
  </si>
  <si>
    <t>[('Tensorflow', 6, [61100942, 44424068, 46275127, 50118546, 59645758, 59645758]), ('Keras', 5, [63539557, 61100942, 44424068, 43833081, 45406140])]</t>
  </si>
  <si>
    <t>{44424068, 63539557, 61100942, 50118546, 46275127, 43833081, 45406140, 59645758}</t>
  </si>
  <si>
    <t>['https://stackoverflow.com/questions/63539557', 'https://stackoverflow.com/questions/50118546', 'https://stackoverflow.com/questions/45406140', 'https://stackoverflow.com/questions/43833081', 'https://stackoverflow.com/questions/43833081']</t>
  </si>
  <si>
    <t>https://stackoverflow.com/questions/63539557</t>
  </si>
  <si>
    <t>(('callbacks', 'on_batch_end'),)</t>
  </si>
  <si>
    <t>[('Tensorflow', 6, [56663388, 59026404, 58411571, 58411571, 55553027, 60073800]), ('Keras', 9, [56663388, 36367641, 59026404, 58411571, 58411571, 56779347, 55553027, 60073800])]</t>
  </si>
  <si>
    <t>{55553027, 59026404, 60073800, 58411571, 56779347, 36367641, 56663388}</t>
  </si>
  <si>
    <t>['https://stackoverflow.com/questions/59026404', 'https://stackoverflow.com/questions/58411571', 'https://stackoverflow.com/questions/36367641', 'https://stackoverflow.com/questions/56779347', 'https://stackoverflow.com/questions/36367641']</t>
  </si>
  <si>
    <t>https://stackoverflow.com/questions/36367641</t>
  </si>
  <si>
    <t>https://stackoverflow.com/questions/56779347</t>
  </si>
  <si>
    <t>(('callbacks', 'on_batch_end'), ('generic_utils', 'update'))</t>
  </si>
  <si>
    <t>[('Tensorflow', 2, [59026404, 58411571]), ('Keras', 3, [36367641, 59026404, 58411571])]</t>
  </si>
  <si>
    <t>{36367641, 58411571, 59026404}</t>
  </si>
  <si>
    <t>['https://stackoverflow.com/questions/36367641', 'https://stackoverflow.com/questions/58411571', 'https://stackoverflow.com/questions/59026404']</t>
  </si>
  <si>
    <t>(('callbacks', 'on_epoch_begin'),)</t>
  </si>
  <si>
    <t>[('Tensorflow', 3, [59956460, 55085661]), ('Keras', 4, [59956460, 55085661, 42287784])]</t>
  </si>
  <si>
    <t>{42287784, 59956460, 55085661}</t>
  </si>
  <si>
    <t>['https://stackoverflow.com/questions/42287784', 'https://stackoverflow.com/questions/59956460', 'https://stackoverflow.com/questions/55085661']</t>
  </si>
  <si>
    <t>https://stackoverflow.com/questions/42287784</t>
  </si>
  <si>
    <t>https://stackoverflow.com/questions/59956460</t>
  </si>
  <si>
    <t>https://stackoverflow.com/questions/55085661</t>
  </si>
  <si>
    <t>(('callbacks', 'on_epoch_end'),)</t>
  </si>
  <si>
    <t>[('Tensorflow', 46, [46344583, 61176084, 52682671, 50479021, 56585023, 56585023, 59825630, 56186384, 60252373, 60965002, 63841876, 63841876, 63841876, 63841876, 50243086, 63960101, 47484469, 55555311, 60378450, 49239961, 51298992, 49035200, 57233539, 61084824, 64118599, 54493351, 49573784, 61454585, 60780509]), ('Keras', 55, [46344583, 61176084, 52682671, 50479021, 56585023, 56585023, 59825630, 56186384, 60252373, 63841876, 63841876, 63841876, 63841876, 50243086, 63960101, 47484469, 55555311, 60378450, 49239961, 51298992, 49035200, 57233539, 61084824, 64118599, 60392734, 58867771, 54493351, 49573784, 61454585, 55749070, 60780509, 56423505, 61118098, 56529321, 56847576])]</t>
  </si>
  <si>
    <t>[('Tensorflow', 46), ('Keras', 55)]</t>
  </si>
  <si>
    <t>{57233539, 46344583, 60965002, 50243086, 56186384, 61118098, 61176084, 61084824, 49239961, 49573784, 60392734, 63960101, 54493351, 56529321, 50479021, 52682671, 51298992, 47484469, 58867771, 56585023, 49035200, 64118599, 55749070, 56423505, 60378450, 63841876, 60252373, 56847576, 60780509, 59825630, 55555311, 61454585}</t>
  </si>
  <si>
    <t>['https://stackoverflow.com/questions/56186384', 'https://stackoverflow.com/questions/50479021', 'https://stackoverflow.com/questions/60378450', 'https://stackoverflow.com/questions/55749070', 'https://stackoverflow.com/questions/56423505']</t>
  </si>
  <si>
    <t>https://stackoverflow.com/questions/55749070</t>
  </si>
  <si>
    <t>https://stackoverflow.com/questions/56423505</t>
  </si>
  <si>
    <t>(('callbacks', 'on_epoch_end'), ('callbacks', 'on_epoch_end'))</t>
  </si>
  <si>
    <t>[('Tensorflow', 20, [46344583, 61176084, 52682671, 50479021, 56585023, 56585023, 56186384, 60252373, 60965002, 50243086, 63960101, 47484469, 55555311, 49239961, 49035200, 57233539, 61084824, 64118599, 54493351, 49573784]), ('Keras', 23, [46344583, 61176084, 52682671, 50479021, 56585023, 56585023, 56186384, 60252373, 50243086, 63960101, 47484469, 55555311, 49239961, 49035200, 57233539, 61084824, 64118599, 58867771, 54493351, 49573784, 61454585, 55749070, 61118098])]</t>
  </si>
  <si>
    <t>[('Tensorflow', 20), ('Keras', 23)]</t>
  </si>
  <si>
    <t>{57233539, 46344583, 60965002, 50243086, 56186384, 61118098, 61176084, 49573784, 61084824, 49239961, 63960101, 54493351, 50479021, 52682671, 47484469, 58867771, 56585023, 49035200, 64118599, 55749070, 60252373, 55555311, 61454585}</t>
  </si>
  <si>
    <t>['https://stackoverflow.com/questions/50243086', 'https://stackoverflow.com/questions/63960101', 'https://stackoverflow.com/questions/49035200', 'https://stackoverflow.com/questions/56585023', 'https://stackoverflow.com/questions/56585023']</t>
  </si>
  <si>
    <t>https://stackoverflow.com/questions/63960101</t>
  </si>
  <si>
    <t>https://stackoverflow.com/questions/49035200</t>
  </si>
  <si>
    <t>(('callbacks', 'on_train_batch_end'),)</t>
  </si>
  <si>
    <t>[('Tensorflow', 9, [56663388, 62712483, 63732386, 61043085, 61043085, 65160647, 56851298, 64464603]), ('Keras', 5, [56663388, 62712483, 61043085, 61043085, 56851298])]</t>
  </si>
  <si>
    <t>[('Tensorflow', 9), ('Keras', 5)]</t>
  </si>
  <si>
    <t>{63732386, 62712483, 56851298, 65160647, 61043085, 64464603, 56663388}</t>
  </si>
  <si>
    <t>['https://stackoverflow.com/questions/62712483', 'https://stackoverflow.com/questions/65160647', 'https://stackoverflow.com/questions/64464603', 'https://stackoverflow.com/questions/61043085', 'https://stackoverflow.com/questions/64464603']</t>
  </si>
  <si>
    <t>https://stackoverflow.com/questions/65160647</t>
  </si>
  <si>
    <t>https://stackoverflow.com/questions/64464603</t>
  </si>
  <si>
    <t>(('callbacks', 'on_train_begin'),)</t>
  </si>
  <si>
    <t>[('Tensorflow', 4, [63515917, 58650715, 62585157]), ('Keras', 4, [63515917, 54394777, 62585157])]</t>
  </si>
  <si>
    <t>{54394777, 58650715, 62585157, 63515917}</t>
  </si>
  <si>
    <t>['https://stackoverflow.com/questions/54394777', 'https://stackoverflow.com/questions/58650715', 'https://stackoverflow.com/questions/62585157', 'https://stackoverflow.com/questions/63515917']</t>
  </si>
  <si>
    <t>https://stackoverflow.com/questions/54394777</t>
  </si>
  <si>
    <t>https://stackoverflow.com/questions/58650715</t>
  </si>
  <si>
    <t>https://stackoverflow.com/questions/62585157</t>
  </si>
  <si>
    <t>https://stackoverflow.com/questions/63515917</t>
  </si>
  <si>
    <t>(('callbacks', 'on_train_end'),)</t>
  </si>
  <si>
    <t>[('Tensorflow', 2, [61043085, 61043085]), ('Keras', 2, [61043085, 61043085])]</t>
  </si>
  <si>
    <t>{61043085}</t>
  </si>
  <si>
    <t>['https://stackoverflow.com/questions/61043085']</t>
  </si>
  <si>
    <t>[('Tensorflow', 3, [63630875, 61376222]), ('Keras', 3, [63630875, 61376222])]</t>
  </si>
  <si>
    <t>['https://stackoverflow.com/questions/63630875', 'https://stackoverflow.com/questions/61376222']</t>
  </si>
  <si>
    <t>(('callbacks', 'set_model'),)</t>
  </si>
  <si>
    <t>[('Tensorflow', 11, [59765784, 56585023, 56585023, 51403577, 60490599, 58778627, 49534421]), ('Keras', 15, [45265436, 59765784, 56585023, 56585023, 51403577, 60490599, 58778627, 49534421, 59894720])]</t>
  </si>
  <si>
    <t>[('Tensorflow', 11), ('Keras', 15)]</t>
  </si>
  <si>
    <t>{59894720, 58778627, 60490599, 49534421, 59765784, 51403577, 45265436, 56585023}</t>
  </si>
  <si>
    <t>['https://stackoverflow.com/questions/58778627', 'https://stackoverflow.com/questions/49534421', 'https://stackoverflow.com/questions/45265436', 'https://stackoverflow.com/questions/51403577', 'https://stackoverflow.com/questions/51403577']</t>
  </si>
  <si>
    <t>https://stackoverflow.com/questions/58778627</t>
  </si>
  <si>
    <t>https://stackoverflow.com/questions/49534421</t>
  </si>
  <si>
    <t>https://stackoverflow.com/questions/45265436</t>
  </si>
  <si>
    <t>https://stackoverflow.com/questions/51403577</t>
  </si>
  <si>
    <t>(('callbacks', 'set_model'), ('callbacks', 'set_model'))</t>
  </si>
  <si>
    <t>[('Tensorflow', 3, [56585023, 56585023, 51403577]), ('Keras', 4, [45265436, 56585023, 56585023, 51403577])]</t>
  </si>
  <si>
    <t>{51403577, 45265436, 56585023}</t>
  </si>
  <si>
    <t>['https://stackoverflow.com/questions/51403577', 'https://stackoverflow.com/questions/45265436', 'https://stackoverflow.com/questions/56585023']</t>
  </si>
  <si>
    <t>(('classification', '_check_targets'),)</t>
  </si>
  <si>
    <t>[('Keras', 6, [51921075, 57207031, 57207031, 57207031, 57207031, 47891655]), ('Sklearn', 26, [42827885, 40669951, 40669951, 40669951, 40669951, 60967077, 58163026, 57533799, 59994781, 49329403, 49329403, 49329403, 49329403, 40692017, 59269464, 56928310, 50800085, 47891655, 51229016, 45996902, 54018742, 54450453, 63409817, 51708715, 45608130, 55768307])]</t>
  </si>
  <si>
    <t>[('Keras', 6), ('Sklearn', 26)]</t>
  </si>
  <si>
    <t>{54450453, 63409817, 59994781, 60967077, 51708715, 40692017, 51921075, 56928310, 54018742, 45608130, 47891655, 58163026, 50800085, 51229016, 59269464, 45996902, 57533799, 42827885, 55768307, 57207031, 49329403, 40669951}</t>
  </si>
  <si>
    <t>['https://stackoverflow.com/questions/60967077', 'https://stackoverflow.com/questions/47891655', 'https://stackoverflow.com/questions/57533799', 'https://stackoverflow.com/questions/45996902', 'https://stackoverflow.com/questions/57533799']</t>
  </si>
  <si>
    <t>https://stackoverflow.com/questions/60967077</t>
  </si>
  <si>
    <t>https://stackoverflow.com/questions/47891655</t>
  </si>
  <si>
    <t>https://stackoverflow.com/questions/57533799</t>
  </si>
  <si>
    <t>https://stackoverflow.com/questions/45996902</t>
  </si>
  <si>
    <t>(('classification', 'confusion_matrix'),)</t>
  </si>
  <si>
    <t>[('Keras', 5, [50920908, 51921075, 57207031, 57207031, 57207031, 57207031]), ('Sklearn', 9, [50920908, 49329403, 49329403, 49329403, 49329403, 59269464, 56928310, 54018742, 63409817])]</t>
  </si>
  <si>
    <t>[('Keras', 5), ('Sklearn', 9)]</t>
  </si>
  <si>
    <t>{50920908, 63409817, 51921075, 56928310, 57207031, 59269464, 54018742, 49329403}</t>
  </si>
  <si>
    <t>['https://stackoverflow.com/questions/63409817', 'https://stackoverflow.com/questions/56928310', 'https://stackoverflow.com/questions/54018742', 'https://stackoverflow.com/questions/59269464', 'https://stackoverflow.com/questions/59269464']</t>
  </si>
  <si>
    <t>https://stackoverflow.com/questions/63409817</t>
  </si>
  <si>
    <t>https://stackoverflow.com/questions/54018742</t>
  </si>
  <si>
    <t>https://stackoverflow.com/questions/59269464</t>
  </si>
  <si>
    <t>(('classification', 'confusion_matrix'), ('classification', '_check_targets'))</t>
  </si>
  <si>
    <t>[('Keras', 4, [51921075, 57207031, 57207031, 57207031, 57207031]), ('Sklearn', 7, [49329403, 49329403, 49329403, 49329403, 59269464, 56928310, 54018742])]</t>
  </si>
  <si>
    <t>[('Keras', 4), ('Sklearn', 7)]</t>
  </si>
  <si>
    <t>{51921075, 56928310, 57207031, 59269464, 54018742, 49329403}</t>
  </si>
  <si>
    <t>['https://stackoverflow.com/questions/51921075', 'https://stackoverflow.com/questions/57207031', 'https://stackoverflow.com/questions/54018742', 'https://stackoverflow.com/questions/54018742', 'https://stackoverflow.com/questions/54018742']</t>
  </si>
  <si>
    <t>https://stackoverflow.com/questions/51921075</t>
  </si>
  <si>
    <t>(('classification', 'confusion_matrix'), ('classification', '_check_targets'), ('validation', 'check_consistent_length'))</t>
  </si>
  <si>
    <t>[('Keras', 3, [51921075, 57207031, 57207031]), ('Sklearn', 2, [49329403, 49329403])]</t>
  </si>
  <si>
    <t>[('Keras', 3), ('Sklearn', 2)]</t>
  </si>
  <si>
    <t>{49329403, 51921075, 57207031}</t>
  </si>
  <si>
    <t>['https://stackoverflow.com/questions/49329403', 'https://stackoverflow.com/questions/51921075', 'https://stackoverflow.com/questions/57207031']</t>
  </si>
  <si>
    <t>https://stackoverflow.com/questions/49329403</t>
  </si>
  <si>
    <t>(('classifier', 'module'),)</t>
  </si>
  <si>
    <t>[('Tensorflow', 3, [59564720, 62454151, 49465891]), ('Sklearn', 7, [45688810, 46909217, 46909217, 48288367, 29668513, 36634031, 40778631])]</t>
  </si>
  <si>
    <t>[('Tensorflow', 3), ('Sklearn', 7)]</t>
  </si>
  <si>
    <t>{46909217, 29668513, 49465891, 62454151, 40778631, 45688810, 48288367, 59564720, 36634031}</t>
  </si>
  <si>
    <t>['https://stackoverflow.com/questions/29668513', 'https://stackoverflow.com/questions/40778631', 'https://stackoverflow.com/questions/48288367', 'https://stackoverflow.com/questions/48288367', 'https://stackoverflow.com/questions/48288367']</t>
  </si>
  <si>
    <t>https://stackoverflow.com/questions/29668513</t>
  </si>
  <si>
    <t>https://stackoverflow.com/questions/40778631</t>
  </si>
  <si>
    <t>https://stackoverflow.com/questions/48288367</t>
  </si>
  <si>
    <t>(('classify', 'module'),)</t>
  </si>
  <si>
    <t>[('Tensorflow', 3, [48097044, 62717722, 60370543]), ('Sklearn', 3, [62717722, 45858798, 27796332])]</t>
  </si>
  <si>
    <t>[('Tensorflow', 3), ('Sklearn', 3)]</t>
  </si>
  <si>
    <t>{27796332, 45858798, 60370543, 48097044, 62717722}</t>
  </si>
  <si>
    <t>['https://stackoverflow.com/questions/27796332', 'https://stackoverflow.com/questions/45858798', 'https://stackoverflow.com/questions/60370543', 'https://stackoverflow.com/questions/48097044', 'https://stackoverflow.com/questions/62717722']</t>
  </si>
  <si>
    <t>https://stackoverflow.com/questions/27796332</t>
  </si>
  <si>
    <t>https://stackoverflow.com/questions/45858798</t>
  </si>
  <si>
    <t>https://stackoverflow.com/questions/60370543</t>
  </si>
  <si>
    <t>(('cli', 'locate_app'),)</t>
  </si>
  <si>
    <t>[('Tensorflow', 4, [64313526, 57606581, 54523836, 60497173]), ('Keras', 2, [57606581, 60497173])]</t>
  </si>
  <si>
    <t>{60497173, 54523836, 57606581, 64313526}</t>
  </si>
  <si>
    <t>['https://stackoverflow.com/questions/60497173', 'https://stackoverflow.com/questions/54523836', 'https://stackoverflow.com/questions/57606581', 'https://stackoverflow.com/questions/64313526']</t>
  </si>
  <si>
    <t>https://stackoverflow.com/questions/57606581</t>
  </si>
  <si>
    <t>(('cloudpickle', 'dump'),)</t>
  </si>
  <si>
    <t>[('Tensorflow', 3, [47922435, 58558004]), ('PyTorch', 2, [62688442])]</t>
  </si>
  <si>
    <t>{62688442, 47922435, 58558004}</t>
  </si>
  <si>
    <t>['https://stackoverflow.com/questions/62688442', 'https://stackoverflow.com/questions/47922435', 'https://stackoverflow.com/questions/58558004']</t>
  </si>
  <si>
    <t>(('cmd', 'run_command'), ('dist', 'run_command'), ('setup', 'run'))</t>
  </si>
  <si>
    <t>[('Tensorflow', 4, [63761654, 64698227, 57928097]), ('PyTorch', 8, [64618079, 50541569, 58956958, 60744928, 59129241, 57957101, 57957101])]</t>
  </si>
  <si>
    <t>[('Tensorflow', 4), ('PyTorch', 8)]</t>
  </si>
  <si>
    <t>{60744928, 57928097, 50541569, 57957101, 64698227, 63761654, 59129241, 58956958, 64618079}</t>
  </si>
  <si>
    <t>['https://stackoverflow.com/questions/57928097', 'https://stackoverflow.com/questions/64698227', 'https://stackoverflow.com/questions/59129241', 'https://stackoverflow.com/questions/59129241', 'https://stackoverflow.com/questions/59129241']</t>
  </si>
  <si>
    <t>https://stackoverflow.com/questions/57928097</t>
  </si>
  <si>
    <t>(('coco', 'module'),)</t>
  </si>
  <si>
    <t>[('Tensorflow', 6, [52682671, 54024958, 56690223, 56690223, 59910661, 52673987]), ('Keras', 2, [52682671, 52673987])]</t>
  </si>
  <si>
    <t>{52673987, 59910661, 56690223, 52682671, 54024958}</t>
  </si>
  <si>
    <t>['https://stackoverflow.com/questions/52673987', 'https://stackoverflow.com/questions/59910661', 'https://stackoverflow.com/questions/56690223', 'https://stackoverflow.com/questions/52682671', 'https://stackoverflow.com/questions/54024958']</t>
  </si>
  <si>
    <t>https://stackoverflow.com/questions/59910661</t>
  </si>
  <si>
    <t>https://stackoverflow.com/questions/56690223</t>
  </si>
  <si>
    <t>(('cocoeval', '__init__'),)</t>
  </si>
  <si>
    <t>[('Tensorflow', 8, [62466877]), ('PyTorch', 2, [59493606])]</t>
  </si>
  <si>
    <t>[('Tensorflow', 8), ('PyTorch', 2)]</t>
  </si>
  <si>
    <t>{62466877, 59493606}</t>
  </si>
  <si>
    <t>['https://stackoverflow.com/questions/62466877', 'https://stackoverflow.com/questions/59493606']</t>
  </si>
  <si>
    <t>https://stackoverflow.com/questions/59493606</t>
  </si>
  <si>
    <t>(('code', 'module'),)</t>
  </si>
  <si>
    <t>[('Tensorflow', 3, [62165354, 62165354, 62165354, 62165354]), ('Sklearn', 3, [60250823, 61893298, 58531921])]</t>
  </si>
  <si>
    <t>{61893298, 58531921, 62165354, 60250823}</t>
  </si>
  <si>
    <t>['https://stackoverflow.com/questions/61893298', 'https://stackoverflow.com/questions/58531921', 'https://stackoverflow.com/questions/62165354', 'https://stackoverflow.com/questions/60250823']</t>
  </si>
  <si>
    <t>https://stackoverflow.com/questions/61893298</t>
  </si>
  <si>
    <t>https://stackoverflow.com/questions/58531921</t>
  </si>
  <si>
    <t>https://stackoverflow.com/questions/60250823</t>
  </si>
  <si>
    <t>(('code', 'runcode'),)</t>
  </si>
  <si>
    <t>[('Tensorflow', 3, [61105434, 55900270, 49093535]), ('Keras', 2, [61105434, 55900270])]</t>
  </si>
  <si>
    <t>{61105434, 55900270, 49093535}</t>
  </si>
  <si>
    <t>['https://stackoverflow.com/questions/61105434', 'https://stackoverflow.com/questions/55900270', 'https://stackoverflow.com/questions/49093535']</t>
  </si>
  <si>
    <t>https://stackoverflow.com/questions/49093535</t>
  </si>
  <si>
    <t>(('codecs', 'decode'),)</t>
  </si>
  <si>
    <t>[('Tensorflow', 2, [57934357, 35513370]), ('Keras', 2, [50542683, 50542683])]</t>
  </si>
  <si>
    <t>{35513370, 50542683, 57934357}</t>
  </si>
  <si>
    <t>['https://stackoverflow.com/questions/35513370', 'https://stackoverflow.com/questions/50542683', 'https://stackoverflow.com/questions/57934357']</t>
  </si>
  <si>
    <t>https://stackoverflow.com/questions/35513370</t>
  </si>
  <si>
    <t>https://stackoverflow.com/questions/50542683</t>
  </si>
  <si>
    <t>https://stackoverflow.com/questions/57934357</t>
  </si>
  <si>
    <t>(('collections', '__init__'),)</t>
  </si>
  <si>
    <t>[('Tensorflow', 2, [56449413]), ('Sklearn', 2, [64472945])]</t>
  </si>
  <si>
    <t>{64472945, 56449413}</t>
  </si>
  <si>
    <t>['https://stackoverflow.com/questions/64472945', 'https://stackoverflow.com/questions/56449413']</t>
  </si>
  <si>
    <t>https://stackoverflow.com/questions/64472945</t>
  </si>
  <si>
    <t>https://stackoverflow.com/questions/56449413</t>
  </si>
  <si>
    <t>[('Tensorflow', 59, [44006283, 45747928, 58894472, 49767233, 41011707, 47040815, 50138891, 48903689, 48903689, 45202404, 48577372, 42250340, 42250340, 51221958, 41800643, 42588145, 42588145, 42588145, 42588145, 41651628, 43241728, 48405386, 50052999, 50052999, 41375651, 47694551, 48494356, 41901862, 44081119, 44081119, 51353522, 46614394, 45421121, 45421121, 49376313, 45795761, 50026460, 49252933, 51729290, 49570334, 42979971, 58956352, 46015362, 42703140, 42407628, 45836241, 49083984, 46347290]), ('Keras', 22, [58894472, 50138891, 45585334, 48903689, 48903689, 43883271, 46197493, 42588145, 42588145, 42588145, 42588145, 41396767, 41651628, 48482483, 41375651, 41901862, 45121909, 47593493, 58956352])]</t>
  </si>
  <si>
    <t>[('Tensorflow', 59), ('Keras', 22)]</t>
  </si>
  <si>
    <t>{43241728, 46015362, 42979971, 50052999, 58894472, 48903689, 48405386, 44006283, 50138891, 51729290, 43883271, 48494356, 47593493, 46347290, 49570334, 41396767, 41375651, 42703140, 41901862, 41651628, 47040815, 45795761, 51353522, 48482483, 45585334, 49376313, 58956352, 49767233, 45421121, 41800643, 49252933, 51221958, 42407628, 49083984, 45836241, 47694551, 45747928, 48577372, 50026460, 44081119, 45202404, 42250340, 42588145, 46197493, 45121909, 46614394, 41011707}</t>
  </si>
  <si>
    <t>['https://stackoverflow.com/questions/48405386', 'https://stackoverflow.com/questions/45795761', 'https://stackoverflow.com/questions/45747928', 'https://stackoverflow.com/questions/49083984', 'https://stackoverflow.com/questions/45836241']</t>
  </si>
  <si>
    <t>https://stackoverflow.com/questions/45795761</t>
  </si>
  <si>
    <t>https://stackoverflow.com/questions/49083984</t>
  </si>
  <si>
    <t>(('common_shapes', '_call_cpp_shape_fn_impl'), ('contextlib', '__exit__'), ('errors_impl', 'raise_exception_on_not_ok_status'))</t>
  </si>
  <si>
    <t>[('Tensorflow', 8, [44006283, 42588145, 42588145, 41901862, 44081119, 44081119, 45421121, 45421121]), ('Keras', 2, [42588145, 42588145])]</t>
  </si>
  <si>
    <t>{45421121, 41901862, 44006283, 42588145, 44081119}</t>
  </si>
  <si>
    <t>['https://stackoverflow.com/questions/45421121', 'https://stackoverflow.com/questions/41901862', 'https://stackoverflow.com/questions/44006283', 'https://stackoverflow.com/questions/42588145', 'https://stackoverflow.com/questions/44081119']</t>
  </si>
  <si>
    <t>https://stackoverflow.com/questions/45421121</t>
  </si>
  <si>
    <t>https://stackoverflow.com/questions/41901862</t>
  </si>
  <si>
    <t>https://stackoverflow.com/questions/44006283</t>
  </si>
  <si>
    <t>[('Tensorflow', 12, [49767233, 50138891, 48903689, 48903689, 51221958, 48405386, 50052999, 50052999, 51353522, 50026460, 49252933, 51729290]), ('Keras', 4, [50138891, 48903689, 48903689, 48482483])]</t>
  </si>
  <si>
    <t>[('Tensorflow', 12), ('Keras', 4)]</t>
  </si>
  <si>
    <t>{49767233, 49252933, 51221958, 50052999, 48903689, 48405386, 50138891, 51729290, 51353522, 48482483, 50026460}</t>
  </si>
  <si>
    <t>['https://stackoverflow.com/questions/49252933', 'https://stackoverflow.com/questions/48405386', 'https://stackoverflow.com/questions/51353522', 'https://stackoverflow.com/questions/51729290', 'https://stackoverflow.com/questions/51353522']</t>
  </si>
  <si>
    <t>[('Tensorflow', 37, [45747928, 58894472, 49767233, 41011707, 47040815, 50138891, 48903689, 48903689, 45202404, 48577372, 42250340, 42250340, 51221958, 41800643, 42588145, 42588145, 41651628, 48405386, 50052999, 50052999, 41375651, 47694551, 48494356, 41901862, 41817101, 44081119, 44081119, 51353522, 45421121, 45421121, 49376313, 50026460, 49252933, 51729290, 49570334, 42979971, 58956352]), ('Keras', 16, [58894472, 50138891, 45585334, 48903689, 48903689, 43883271, 46197493, 42588145, 42588145, 41396767, 41651628, 48482483, 41375651, 41901862, 41817101, 45121909])]</t>
  </si>
  <si>
    <t>[('Tensorflow', 37), ('Keras', 16)]</t>
  </si>
  <si>
    <t>{42979971, 50052999, 58894472, 48903689, 48405386, 50138891, 51729290, 41817101, 43883271, 48494356, 49570334, 41396767, 41375651, 41901862, 41651628, 47040815, 51353522, 48482483, 45585334, 49376313, 58956352, 49767233, 45421121, 41800643, 49252933, 51221958, 47694551, 45747928, 48577372, 50026460, 44081119, 45202404, 42250340, 42588145, 46197493, 45121909, 41011707}</t>
  </si>
  <si>
    <t>['https://stackoverflow.com/questions/50138891', 'https://stackoverflow.com/questions/51353522', 'https://stackoverflow.com/questions/48577372', 'https://stackoverflow.com/questions/47694551', 'https://stackoverflow.com/questions/45747928']</t>
  </si>
  <si>
    <t>https://stackoverflow.com/questions/47694551</t>
  </si>
  <si>
    <t>(('compat', 'as_bytes'),)</t>
  </si>
  <si>
    <t>[('Tensorflow', 29, [54707880, 46624010, 55323723, 62970881, 61910143, 50171872, 51863113, 54668364, 47960249, 48882368, 44222205, 43056512, 58744161, 39700969, 64003781, 40203500, 40203500, 60799664, 46768626, 49433165, 43183661, 39945037, 43765841, 56453002, 54900493, 56187313, 54067061, 60785811, 63138030]), ('Keras', 6, [61910143, 43056512, 58744161, 64003781, 60799664, 43749190])]</t>
  </si>
  <si>
    <t>[('Tensorflow', 29), ('Keras', 6)]</t>
  </si>
  <si>
    <t>{43056512, 62970881, 46624010, 56453002, 54900493, 60785811, 54707880, 43183661, 60799664, 56187313, 47960249, 48882368, 64003781, 43749190, 51863113, 55323723, 54668364, 49433165, 39945037, 43765841, 50171872, 58744161, 39700969, 40203500, 63138030, 46768626, 54067061, 44222205, 61910143}</t>
  </si>
  <si>
    <t>['https://stackoverflow.com/questions/54900493', 'https://stackoverflow.com/questions/43749190', 'https://stackoverflow.com/questions/39700969', 'https://stackoverflow.com/questions/50171872', 'https://stackoverflow.com/questions/58744161']</t>
  </si>
  <si>
    <t>https://stackoverflow.com/questions/54900493</t>
  </si>
  <si>
    <t>https://stackoverflow.com/questions/43749190</t>
  </si>
  <si>
    <t>https://stackoverflow.com/questions/50171872</t>
  </si>
  <si>
    <t>(('compressed', 'toarray'), ('base', '_process_toarray_args'))</t>
  </si>
  <si>
    <t>[('Tensorflow', 2, [58189116, 58189116]), ('Sklearn', 6, [49949224, 60429660, 61088062, 50442427, 52972368, 52005058])]</t>
  </si>
  <si>
    <t>[('Tensorflow', 2), ('Sklearn', 6)]</t>
  </si>
  <si>
    <t>{52005058, 49949224, 52972368, 60429660, 50442427, 58189116, 61088062}</t>
  </si>
  <si>
    <t>['https://stackoverflow.com/questions/49949224', 'https://stackoverflow.com/questions/60429660', 'https://stackoverflow.com/questions/58189116', 'https://stackoverflow.com/questions/50442427', 'https://stackoverflow.com/questions/58189116']</t>
  </si>
  <si>
    <t>https://stackoverflow.com/questions/49949224</t>
  </si>
  <si>
    <t>https://stackoverflow.com/questions/60429660</t>
  </si>
  <si>
    <t>https://stackoverflow.com/questions/58189116</t>
  </si>
  <si>
    <t>(('computation_wrapper', '__call__'), ('computation_wrapper', '_wrap'))</t>
  </si>
  <si>
    <t>[('Tensorflow', 2, [62906596, 60457040]), ('Keras', 2, [62906596, 60457040])]</t>
  </si>
  <si>
    <t>{60457040, 62906596}</t>
  </si>
  <si>
    <t>['https://stackoverflow.com/questions/60457040', 'https://stackoverflow.com/questions/62906596']</t>
  </si>
  <si>
    <t>https://stackoverflow.com/questions/60457040</t>
  </si>
  <si>
    <t>https://stackoverflow.com/questions/62906596</t>
  </si>
  <si>
    <t>(('computation_wrapper', '_wrap'),)</t>
  </si>
  <si>
    <t>[('Tensorflow', 3, [62906596, 60457040]), ('Keras', 3, [62906596, 60457040])]</t>
  </si>
  <si>
    <t>(('computation_wrapper', '_wrap'), ('computation_wrapper_instances', '_tf_wrapper_fn'), ('tensorflow_serialization', 'serialize_py_fn_as_tf_computation'), ('function_utils', 'lambda'))</t>
  </si>
  <si>
    <t>(('configuration_utils', 'get_config_dict'),)</t>
  </si>
  <si>
    <t>[('PyTorch', 2, [62472238]), ('Hugging Face', 3, [61888473, 62472238])]</t>
  </si>
  <si>
    <t>[('PyTorch', 2), ('Hugging Face', 3)]</t>
  </si>
  <si>
    <t>{61888473, 62472238}</t>
  </si>
  <si>
    <t>['https://stackoverflow.com/questions/61888473', 'https://stackoverflow.com/questions/62472238']</t>
  </si>
  <si>
    <t>https://stackoverflow.com/questions/61888473</t>
  </si>
  <si>
    <t>https://stackoverflow.com/questions/62472238</t>
  </si>
  <si>
    <t>(('constant_op', '_constant_eager_impl'),)</t>
  </si>
  <si>
    <t>[('Tensorflow', 14, [65055254, 64105822, 64573695, 64988725, 63532661, 63834483, 63377981, 63914485, 63873767, 65087269, 65087269, 63971321, 64978209, 64493664]), ('Keras', 8, [64105822, 64988725, 63532661, 63834483, 63914485, 65087269, 65087269, 64978209])]</t>
  </si>
  <si>
    <t>[('Tensorflow', 14), ('Keras', 8)]</t>
  </si>
  <si>
    <t>{64493664, 64978209, 65087269, 63873767, 63834483, 63532661, 64988725, 65055254, 63914485, 63971321, 63377981, 64105822, 64573695}</t>
  </si>
  <si>
    <t>['https://stackoverflow.com/questions/64978209', 'https://stackoverflow.com/questions/63532661', 'https://stackoverflow.com/questions/63377981', 'https://stackoverflow.com/questions/63971321', 'https://stackoverflow.com/questions/63971321']</t>
  </si>
  <si>
    <t>https://stackoverflow.com/questions/63377981</t>
  </si>
  <si>
    <t>[('Tensorflow', 58, [60048397, 61640966, 57748812, 57748812, 65055254, 61632744, 64105822, 60079541, 62970881, 61910143, 56760868, 61087735, 56133254, 62446159, 59057775, 56391755, 64573695, 64988725, 63532661, 59353119, 63834483, 58698942, 60378450, 58744161, 56931005, 62055656, 56096594, 63377981, 60799664, 64363296, 58226787, 63914485, 63873767, 61165443, 59336042, 61316741, 56190405, 64464603, 54947733, 54947733, 59060150, 56453002, 60001853, 63009792, 58636087, 63169445, 56062971, 60975266, 63971321, 54112504, 64978209, 58868272, 63138030, 54955595, 64493664, 63106341, 59672402, 63291221]), ('Keras', 34, [57748812, 57748812, 64105822, 61910143, 56760868, 56133254, 59057775, 56391755, 64988725, 63532661, 63834483, 58698942, 60378450, 58744161, 56931005, 56212951, 60799664, 58226787, 63914485, 60392734, 61165443, 59336042, 56190405, 64464603, 59060150, 63009792, 58636087, 63169445, 56062971, 60975266, 59134119, 64978209, 58868272, 64493664])]</t>
  </si>
  <si>
    <t>[('Tensorflow', 58), ('Keras', 34)]</t>
  </si>
  <si>
    <t>{63009792, 62970881, 61165443, 61316741, 61640966, 56133254, 56453002, 60048397, 54947733, 65055254, 60392734, 59353119, 64363296, 64978209, 60975266, 56760868, 63169445, 63106341, 59134119, 60799664, 58868272, 60079541, 64988725, 59060150, 58636087, 56931005, 58698942, 63377981, 60001853, 56190405, 56391755, 57748812, 54955595, 62446159, 60378450, 56096594, 59672402, 63291221, 56212951, 64464603, 64105822, 61910143, 64493664, 58744161, 58226787, 63873767, 61632744, 62055656, 59336042, 63138030, 59057775, 63834483, 63532661, 63914485, 61087735, 54112504, 63971321, 56062971, 64573695}</t>
  </si>
  <si>
    <t>['https://stackoverflow.com/questions/54947733', 'https://stackoverflow.com/questions/58698942', 'https://stackoverflow.com/questions/63873767', 'https://stackoverflow.com/questions/61910143', 'https://stackoverflow.com/questions/58744161']</t>
  </si>
  <si>
    <t>https://stackoverflow.com/questions/63873767</t>
  </si>
  <si>
    <t>(('constant_op', '_constant_impl'), ('tensor_util', 'make_tensor_proto'))</t>
  </si>
  <si>
    <t>[('Tensorflow', 27, [60048397, 57748812, 57748812, 62970881, 61910143, 56760868, 61087735, 56133254, 58698942, 58744161, 56096594, 60799664, 64363296, 58226787, 56190405, 64464603, 54947733, 54947733, 59060150, 56453002, 60001853, 63009792, 56062971, 60975266, 54112504, 63138030, 54955595]), ('Keras', 16, [57748812, 57748812, 61910143, 56760868, 56133254, 58698942, 58744161, 56212951, 60799664, 58226787, 56190405, 64464603, 59060150, 63009792, 56062971, 60975266])]</t>
  </si>
  <si>
    <t>[('Tensorflow', 27), ('Keras', 16)]</t>
  </si>
  <si>
    <t>{63009792, 62970881, 56133254, 56453002, 60048397, 54947733, 64363296, 60975266, 56760868, 60799664, 59060150, 60001853, 58698942, 56190405, 54955595, 57748812, 56096594, 56212951, 64464603, 58744161, 58226787, 63138030, 61087735, 54112504, 56062971, 61910143}</t>
  </si>
  <si>
    <t>['https://stackoverflow.com/questions/56453002', 'https://stackoverflow.com/questions/60001853', 'https://stackoverflow.com/questions/58226787', 'https://stackoverflow.com/questions/64464603', 'https://stackoverflow.com/questions/58744161']</t>
  </si>
  <si>
    <t>https://stackoverflow.com/questions/56453002</t>
  </si>
  <si>
    <t>(('constant_op', '_constant_impl'), ('tensor_util', 'make_tensor_proto'), ('tensor_util', '_AssertCompatible'))</t>
  </si>
  <si>
    <t>[('Tensorflow', 4, [61087735, 56190405, 64464603, 60001853]), ('Keras', 3, [56212951, 56190405, 64464603])]</t>
  </si>
  <si>
    <t>{56190405, 61087735, 56212951, 64464603, 60001853}</t>
  </si>
  <si>
    <t>['https://stackoverflow.com/questions/56190405', 'https://stackoverflow.com/questions/61087735', 'https://stackoverflow.com/questions/56212951', 'https://stackoverflow.com/questions/64464603', 'https://stackoverflow.com/questions/60001853']</t>
  </si>
  <si>
    <t>[('Tensorflow', 103, [42327891, 54700736, 57748812, 57748812, 49305971, 39295136, 47499284, 45266707, 45266707, 45266707, 45266707, 54707880, 55323723, 40395454, 40395454, 54130206, 47738016, 61910143, 50171872, 56760868, 61087735, 56133254, 49845113, 51863113, 41703199, 45084217, 56391755, 51578532, 37141719, 46619869, 53855994, 40939915, 64573695, 64988725, 59353119, 54668364, 47960249, 58698942, 41815023, 43056512, 46375398, 38924283, 44013298, 44328940, 48404534, 46876213, 58744161, 56931005, 39700969, 48362612, 40562268, 51383415, 56096594, 40203500, 40203500, 51955693, 51955693, 51955693, 51955693, 51955693, 51955693, 63377981, 60799664, 50975255, 40666316, 46768626, 55466302, 58226787, 46411573, 50825248, 49433165, 41443306, 52012071, 52012071, 56190405, 47211666, 49824872, 59060150, 43183661, 44978255, 39945037, 56453002, 43324923, 60001853, 53837987, 44691509, 63009792, 54067061, 42823700, 47568505, 45555376, 56062971, 60975266, 47007997, 54112504, 58868272, 51118565, 46363927, 63138030, 49886416, 43010339, 43010339, 43010339]), ('Keras', 44, [54700736, 57748812, 57748812, 49305971, 45266707, 45266707, 45266707, 45266707, 61910143, 56760868, 56133254, 45084217, 56391755, 51578532, 46619869, 53855994, 64988725, 58698942, 41815023, 43056512, 44013298, 46876213, 58744161, 56931005, 48362612, 56212951, 51383415, 60799664, 58226787, 46411573, 50825248, 56190405, 59060150, 63009792, 45555376, 45296260, 56062971, 60975266, 47007997, 58868272, 46363927, 49886416, 42630504, 42630504])]</t>
  </si>
  <si>
    <t>[('Tensorflow', 103), ('Keras', 44)]</t>
  </si>
  <si>
    <t>{63009792, 47499284, 42823700, 50975255, 54130206, 59353119, 50825248, 56760868, 52012071, 43183661, 58868272, 44691509, 64988725, 48404534, 46876213, 45084217, 63377981, 60001853, 51863113, 55323723, 56391755, 54668364, 49433165, 44978255, 40562268, 58226787, 49824872, 48362612, 51383415, 47568505, 61910143, 45296260, 56133254, 47211666, 39295136, 47738016, 60975266, 53837987, 51578532, 54707880, 60799664, 45555376, 47960249, 56931005, 40395454, 58698942, 54700736, 40666316, 49886416, 37141719, 46619869, 40203500, 63138030, 44013298, 54112504, 53855994, 47007997, 64573695, 45266707, 46363927, 41703199, 43010339, 46411573, 55466302, 57748812, 39945037, 56096594, 42327891, 58744161, 38924283, 42630504, 49305971, 54067061, 49845113, 43056512, 56062971, 56453002, 40939915, 59060150, 56190405, 56212951, 50171872, 51118565, 46375398, 39700969, 41443306, 44328940, 51955693, 41815023, 46768626, 61087735, 43324923}</t>
  </si>
  <si>
    <t>['https://stackoverflow.com/questions/48404534', 'https://stackoverflow.com/questions/45555376', 'https://stackoverflow.com/questions/42630504', 'https://stackoverflow.com/questions/57748812', 'https://stackoverflow.com/questions/42327891']</t>
  </si>
  <si>
    <t>https://stackoverflow.com/questions/45555376</t>
  </si>
  <si>
    <t>[('Tensorflow', 28, [57748812, 57748812, 61910143, 56760868, 61087735, 56133254, 56391755, 64573695, 64988725, 59353119, 58698942, 58744161, 56931005, 56096594, 63377981, 60799664, 58226787, 56190405, 59060150, 56453002, 60001853, 63009792, 56062971, 60975266, 54112504, 58868272, 63138030, 59672402]), ('Keras', 19, [57748812, 57748812, 61910143, 56760868, 56133254, 56391755, 64988725, 58698942, 58744161, 56931005, 56212951, 60799664, 58226787, 56190405, 59060150, 63009792, 56062971, 60975266, 58868272])]</t>
  </si>
  <si>
    <t>[('Tensorflow', 28), ('Keras', 19)]</t>
  </si>
  <si>
    <t>{63009792, 56133254, 56453002, 59353119, 60975266, 56760868, 60799664, 58868272, 64988725, 59060150, 63377981, 56931005, 58698942, 60001853, 56190405, 56391755, 57748812, 56096594, 59672402, 56212951, 61910143, 58744161, 58226787, 63138030, 61087735, 54112504, 56062971, 64573695}</t>
  </si>
  <si>
    <t>['https://stackoverflow.com/questions/60975266', 'https://stackoverflow.com/questions/58698942', 'https://stackoverflow.com/questions/58744161', 'https://stackoverflow.com/questions/56212951', 'https://stackoverflow.com/questions/61910143']</t>
  </si>
  <si>
    <t>[('Tensorflow', 21, [57748812, 57748812, 61910143, 56760868, 61087735, 56133254, 58698942, 58744161, 56096594, 60799664, 58226787, 56190405, 59060150, 56453002, 60001853, 63009792, 56062971, 60975266, 54112504, 63138030, 59672402]), ('Keras', 15, [57748812, 57748812, 61910143, 56760868, 56133254, 58698942, 58744161, 56212951, 60799664, 58226787, 56190405, 59060150, 63009792, 56062971, 60975266])]</t>
  </si>
  <si>
    <t>[('Tensorflow', 21), ('Keras', 15)]</t>
  </si>
  <si>
    <t>{63009792, 56133254, 56453002, 60975266, 56760868, 60799664, 59060150, 60001853, 58698942, 56190405, 57748812, 56096594, 59672402, 56212951, 58744161, 58226787, 63138030, 61087735, 54112504, 56062971, 61910143}</t>
  </si>
  <si>
    <t>['https://stackoverflow.com/questions/60975266', 'https://stackoverflow.com/questions/56190405', 'https://stackoverflow.com/questions/63138030', 'https://stackoverflow.com/questions/58744161', 'https://stackoverflow.com/questions/58226787']</t>
  </si>
  <si>
    <t>(('constant_op', '_constant_tensor_conversion_function'), ('constant_op', 'constant'), ('tensor_util', 'make_tensor_proto'))</t>
  </si>
  <si>
    <t>[('Tensorflow', 70, [42327891, 54700736, 49305971, 39295136, 47499284, 45266707, 45266707, 45266707, 45266707, 54707880, 55323723, 40395454, 40395454, 54130206, 47738016, 50171872, 49845113, 51863113, 41703199, 45084217, 51578532, 37141719, 46619869, 53855994, 54668364, 47960249, 41815023, 43056512, 46375398, 38924283, 44013298, 44328940, 48404534, 46876213, 39700969, 48362612, 40562268, 51383415, 40203500, 40203500, 51955693, 51955693, 51955693, 51955693, 51955693, 51955693, 50975255, 40666316, 46768626, 55466302, 46411573, 50825248, 49433165, 41443306, 52012071, 52012071, 47211666, 43183661, 44978255, 39945037, 53837987, 44691509, 54067061, 42823700, 47568505, 45555376, 47007997, 51118565, 46363927, 49886416]), ('Keras', 25, [54700736, 49305971, 45266707, 45266707, 45266707, 45266707, 45084217, 51578532, 46619869, 53855994, 41815023, 43056512, 44013298, 46876213, 48362612, 51383415, 46411573, 50825248, 45555376, 45296260, 47007997, 46363927, 49886416, 42630504, 42630504])]</t>
  </si>
  <si>
    <t>[('Tensorflow', 70), ('Keras', 25)]</t>
  </si>
  <si>
    <t>{43056512, 45296260, 47568505, 47211666, 45266707, 47499284, 42823700, 50975255, 46363927, 54130206, 41703199, 39295136, 47738016, 50825248, 53837987, 51578532, 52012071, 54707880, 43183661, 45555376, 46876213, 48404534, 46411573, 44691509, 45084217, 47960249, 40395454, 55466302, 54700736, 51863113, 55323723, 54668364, 40666316, 49433165, 44978255, 39945037, 49886416, 42327891, 37141719, 40562268, 46619869, 50171872, 51118565, 46375398, 42630504, 39700969, 41443306, 44328940, 40203500, 51955693, 41815023, 44013298, 49305971, 48362612, 46768626, 54067061, 51383415, 49845113, 53855994, 38924283, 47007997}</t>
  </si>
  <si>
    <t>['https://stackoverflow.com/questions/46363927', 'https://stackoverflow.com/questions/55466302', 'https://stackoverflow.com/questions/44328940', 'https://stackoverflow.com/questions/46375398', 'https://stackoverflow.com/questions/42630504']</t>
  </si>
  <si>
    <t>https://stackoverflow.com/questions/55466302</t>
  </si>
  <si>
    <t>(('constant_op', '_constant_tensor_conversion_function'), ('constant_op', 'constant'), ('tensor_util', 'make_tensor_proto'), ('tensor_util', '_AssertCompatible'))</t>
  </si>
  <si>
    <t>[('Tensorflow', 25, [42327891, 54700736, 47499284, 45266707, 45266707, 45266707, 45266707, 47738016, 37141719, 38924283, 44013298, 40562268, 51955693, 51955693, 51955693, 51955693, 51955693, 51955693, 40666316, 41443306, 52012071, 52012071, 47211666, 44978255, 53837987]), ('Keras', 9, [54700736, 45266707, 45266707, 45266707, 45266707, 44013298, 45555376, 46363927, 49886416])]</t>
  </si>
  <si>
    <t>[('Tensorflow', 25), ('Keras', 9)]</t>
  </si>
  <si>
    <t>{47211666, 45266707, 47499284, 46363927, 47738016, 53837987, 52012071, 45555376, 54700736, 40666316, 44978255, 49886416, 42327891, 37141719, 40562268, 41443306, 51955693, 44013298, 38924283}</t>
  </si>
  <si>
    <t>['https://stackoverflow.com/questions/47499284', 'https://stackoverflow.com/questions/54700736', 'https://stackoverflow.com/questions/40562268', 'https://stackoverflow.com/questions/37141719', 'https://stackoverflow.com/questions/37141719']</t>
  </si>
  <si>
    <t>https://stackoverflow.com/questions/47499284</t>
  </si>
  <si>
    <t>[('Tensorflow', 147, [60048397, 42327891, 61640966, 54700736, 57748812, 57748812, 49305971, 39295136, 47499284, 65055254, 61632744, 64105822, 45266707, 45266707, 45266707, 45266707, 60079541, 54707880, 55323723, 40395454, 40395454, 54130206, 47738016, 62970881, 49333162, 61910143, 50171872, 35799198, 56760868, 61087735, 56133254, 62446159, 49845113, 51863113, 41703199, 59057775, 45084217, 56391755, 51578532, 37141719, 46619869, 53855994, 40939915, 64573695, 64988725, 63532661, 59353119, 54668364, 63834483, 47960249, 58698942, 41815023, 44222205, 43056512, 46375398, 50828688, 38924283, 44013298, 44328940, 48404534, 60378450, 46876213, 58744161, 56931005, 39700969, 48362612, 62055656, 40562268, 51383415, 56096594, 40203500, 40203500, 51955693, 51955693, 51955693, 51955693, 51955693, 51955693, 63377981, 60799664, 50975255, 64363296, 51119874, 40666316, 46768626, 55466302, 58226787, 46411573, 63914485, 50825248, 49433165, 63873767, 61165443, 59336042, 61316741, 41443306, 52012071, 52012071, 56190405, 47211666, 47585817, 49824872, 46164791, 54947733, 54947733, 59060150, 38173580, 38173580, 38173580, 38173580, 43183661, 44978255, 39945037, 43765841, 56453002, 43324923, 60001853, 34317398, 53837987, 44691509, 63009792, 54067061, 58636087, 59998441, 63169445, 42823700, 65087269, 65087269, 47568505, 45555376, 56062971, 60975266, 47007997, 63971321, 54112504, 64978209, 58868272, 51118565, 46363927, 63138030, 49886416, 43010339, 43010339, 43010339, 41813665, 51286963, 48725179]), ('Keras', 62, [54700736, 57748812, 57748812, 49305971, 64105822, 45266707, 45266707, 45266707, 45266707, 44836555, 61910143, 56760868, 56133254, 59057775, 45084217, 56391755, 51578532, 46619869, 53855994, 64988725, 63532661, 63834483, 58698942, 41815023, 43056512, 44013298, 60378450, 46876213, 58744161, 56931005, 48362612, 56212951, 51383415, 60799664, 51119874, 58226787, 46411573, 63914485, 50825248, 60392734, 61165443, 59336042, 56190405, 46164791, 59060150, 63009792, 58636087, 63169445, 65087269, 65087269, 45555376, 45296260, 56062971, 60975266, 59134119, 47007997, 64978209, 58868272, 46363927, 49886416, 42630504, 42630504])]</t>
  </si>
  <si>
    <t>[('Tensorflow', 147), ('Keras', 62)]</t>
  </si>
  <si>
    <t>{63009792, 62970881, 60048397, 47499284, 42823700, 65055254, 50975255, 47585817, 54130206, 59353119, 50825248, 56760868, 52012071, 43183661, 58868272, 64988725, 48404534, 46876213, 44691509, 45084217, 63377981, 60001853, 51863113, 55323723, 56391755, 54668364, 49433165, 62446159, 44978255, 43765841, 34317398, 40562268, 58226787, 49824872, 59057775, 48362612, 63532661, 51383415, 47568505, 61910143, 45296260, 61316741, 56133254, 47211666, 43324923, 35799198, 39295136, 47738016, 60975266, 53837987, 51578532, 41813665, 59134119, 54707880, 60799664, 45555376, 47960249, 48725179, 56931005, 40395454, 58698942, 54700736, 44836555, 40666316, 49886416, 37141719, 46619869, 63873767, 61632744, 62055656, 59998441, 40203500, 63138030, 44013298, 54112504, 53855994, 44222205, 47007997, 64573695, 51119874, 61640966, 45266707, 46363927, 60392734, 41703199, 64363296, 64978209, 43010339, 65087269, 46411573, 46164791, 58636087, 55466302, 57748812, 39945037, 60378450, 42327891, 56096594, 64105822, 58744161, 42630504, 59336042, 49305971, 63834483, 54067061, 49845113, 43056512, 61165443, 56062971, 56453002, 40939915, 38173580, 50828688, 54947733, 63169445, 49333162, 51286963, 60079541, 59060150, 56190405, 56212951, 50171872, 51118565, 46375398, 39700969, 41443306, 44328940, 51955693, 41815023, 46768626, 63914485, 61087735, 63971321, 38924283}</t>
  </si>
  <si>
    <t>['https://stackoverflow.com/questions/45084217', 'https://stackoverflow.com/questions/58698942', 'https://stackoverflow.com/questions/63834483', 'https://stackoverflow.com/questions/39945037', 'https://stackoverflow.com/questions/64105822']</t>
  </si>
  <si>
    <t>https://stackoverflow.com/questions/45084217</t>
  </si>
  <si>
    <t>https://stackoverflow.com/questions/63834483</t>
  </si>
  <si>
    <t>https://stackoverflow.com/questions/39945037</t>
  </si>
  <si>
    <t>[('Tensorflow', 56, [60048397, 61640966, 57748812, 57748812, 65055254, 61632744, 64105822, 60079541, 62970881, 61910143, 56760868, 61087735, 56133254, 62446159, 59057775, 56391755, 64573695, 64988725, 63532661, 59353119, 63834483, 58698942, 60378450, 58744161, 56931005, 62055656, 56096594, 63377981, 60799664, 64363296, 58226787, 63914485, 63873767, 61165443, 59336042, 56190405, 54947733, 54947733, 59060150, 56453002, 60001853, 63009792, 58636087, 63169445, 56062971, 60975266, 63971321, 54112504, 64978209, 58868272, 63138030, 54955595, 64493664, 63106341, 59672402, 63291221]), ('Keras', 33, [57748812, 57748812, 64105822, 61910143, 56760868, 56133254, 59057775, 56391755, 64988725, 63532661, 63834483, 58698942, 60378450, 58744161, 56931005, 56212951, 60799664, 58226787, 63914485, 60392734, 61165443, 59336042, 56190405, 59060150, 63009792, 58636087, 63169445, 56062971, 60975266, 59134119, 64978209, 58868272, 64493664])]</t>
  </si>
  <si>
    <t>[('Tensorflow', 56), ('Keras', 33)]</t>
  </si>
  <si>
    <t>{63009792, 62970881, 61165443, 61640966, 56133254, 56453002, 60048397, 54947733, 65055254, 60392734, 59353119, 64363296, 64978209, 60975266, 56760868, 63169445, 63106341, 59134119, 60799664, 58868272, 60079541, 64988725, 59060150, 58636087, 56931005, 58698942, 63377981, 60001853, 56190405, 56391755, 57748812, 54955595, 62446159, 60378450, 56096594, 59672402, 63291221, 56212951, 64105822, 61910143, 64493664, 58744161, 58226787, 63873767, 61632744, 62055656, 59336042, 63138030, 59057775, 63834483, 63532661, 63914485, 61087735, 54112504, 63971321, 56062971, 64573695}</t>
  </si>
  <si>
    <t>['https://stackoverflow.com/questions/65055254', 'https://stackoverflow.com/questions/58698942', 'https://stackoverflow.com/questions/63873767', 'https://stackoverflow.com/questions/64493664', 'https://stackoverflow.com/questions/58744161']</t>
  </si>
  <si>
    <t>(('constant_op', 'constant'), ('constant_op', '_constant_impl'), ('constant_op', '_constant_eager_impl'), ('constant_op', 'convert_to_eager_tensor'))</t>
  </si>
  <si>
    <t>[('Tensorflow', 13, [65055254, 64105822, 64573695, 64988725, 63532661, 63834483, 63377981, 63914485, 63873767, 63971321, 64978209, 64493664]), ('Keras', 7, [64105822, 64988725, 63532661, 63834483, 63914485, 64978209, 64493664])]</t>
  </si>
  <si>
    <t>{64493664, 64978209, 63873767, 63834483, 63532661, 64988725, 65055254, 63914485, 63971321, 63377981, 64105822, 64573695}</t>
  </si>
  <si>
    <t>['https://stackoverflow.com/questions/64978209', 'https://stackoverflow.com/questions/64988725', 'https://stackoverflow.com/questions/63377981', 'https://stackoverflow.com/questions/63971321', 'https://stackoverflow.com/questions/63971321']</t>
  </si>
  <si>
    <t>(('constant_op', 'constant'), ('constant_op', '_constant_impl'), ('constant_op', 'convert_to_eager_tensor'))</t>
  </si>
  <si>
    <t>[('Tensorflow', 17, [61640966, 61632744, 60079541, 62446159, 59057775, 56391755, 59353119, 60378450, 56931005, 62055656, 61165443, 59336042, 58636087, 63169445, 58868272, 63106341, 63291221]), ('Keras', 11, [59057775, 56391755, 60378450, 56931005, 60392734, 61165443, 59336042, 58636087, 63169445, 59134119, 58868272])]</t>
  </si>
  <si>
    <t>{61165443, 61640966, 60392734, 59353119, 63169445, 63106341, 59134119, 58868272, 60079541, 58636087, 56931005, 56391755, 62446159, 60378450, 63291221, 61632744, 62055656, 59336042, 59057775}</t>
  </si>
  <si>
    <t>['https://stackoverflow.com/questions/60392734', 'https://stackoverflow.com/questions/60079541', 'https://stackoverflow.com/questions/63291221', 'https://stackoverflow.com/questions/60378450', 'https://stackoverflow.com/questions/60378450']</t>
  </si>
  <si>
    <t>https://stackoverflow.com/questions/60392734</t>
  </si>
  <si>
    <t>https://stackoverflow.com/questions/60079541</t>
  </si>
  <si>
    <t>(('constant_op', 'constant'), ('tensor_util', 'make_tensor_proto'))</t>
  </si>
  <si>
    <t>[('Tensorflow', 78, [42327891, 54700736, 49305971, 39295136, 47499284, 45266707, 45266707, 45266707, 45266707, 54707880, 55323723, 40395454, 40395454, 54130206, 47738016, 49333162, 50171872, 35799198, 49845113, 51863113, 41703199, 45084217, 51578532, 37141719, 46619869, 53855994, 54668364, 47960249, 41815023, 44222205, 43056512, 46375398, 50828688, 38924283, 44013298, 44328940, 48404534, 46876213, 39700969, 48362612, 40562268, 51383415, 40203500, 40203500, 51955693, 51955693, 51955693, 51955693, 51955693, 51955693, 50975255, 51119874, 40666316, 46768626, 55466302, 46411573, 50825248, 49433165, 41443306, 52012071, 52012071, 47211666, 47585817, 43183661, 44978255, 39945037, 43765841, 53837987, 44691509, 54067061, 42823700, 47568505, 45555376, 47007997, 51118565, 46363927, 49886416, 43010339]), ('Keras', 27, [54700736, 49305971, 45266707, 45266707, 45266707, 45266707, 44836555, 45084217, 51578532, 46619869, 53855994, 41815023, 43056512, 44013298, 46876213, 48362612, 51383415, 51119874, 46411573, 50825248, 45555376, 45296260, 47007997, 46363927, 49886416, 42630504, 42630504])]</t>
  </si>
  <si>
    <t>[('Tensorflow', 78), ('Keras', 27)]</t>
  </si>
  <si>
    <t>{43056512, 51119874, 45296260, 50828688, 47568505, 47211666, 45266707, 47499284, 42823700, 50975255, 46363927, 47585817, 54130206, 35799198, 39295136, 47738016, 41703199, 50825248, 51578532, 53837987, 43010339, 52012071, 54707880, 49333162, 43183661, 45555376, 46876213, 48404534, 46411573, 44691509, 45084217, 47960249, 47007997, 40395454, 55466302, 54700736, 51863113, 55323723, 54668364, 40666316, 49433165, 44978255, 39945037, 43765841, 49886416, 42327891, 44836555, 37141719, 40562268, 46619869, 50171872, 51118565, 46375398, 42630504, 39700969, 41443306, 44328940, 40203500, 51955693, 41815023, 44013298, 49305971, 48362612, 46768626, 54067061, 51383415, 49845113, 53855994, 38924283, 44222205}</t>
  </si>
  <si>
    <t>['https://stackoverflow.com/questions/46363927', 'https://stackoverflow.com/questions/47960249', 'https://stackoverflow.com/questions/42630504', 'https://stackoverflow.com/questions/46619869', 'https://stackoverflow.com/questions/51118565']</t>
  </si>
  <si>
    <t>https://stackoverflow.com/questions/47960249</t>
  </si>
  <si>
    <t>https://stackoverflow.com/questions/51118565</t>
  </si>
  <si>
    <t>[('Tensorflow', 45, [61640966, 60975651, 65055254, 62239477, 61632744, 64105822, 64629122, 60079541, 64327397, 65095129, 62022631, 62446159, 59057775, 56391755, 64573695, 64988725, 63532661, 59353119, 63834483, 62346939, 60378450, 56931005, 62499265, 62055656, 63526132, 63377981, 63914485, 65040144, 63873767, 61165443, 59336042, 61316741, 49824872, 60633011, 61892874, 58636087, 63169445, 63971321, 64978209, 58868272, 63481527, 64493664, 63106341, 63291221]), ('Keras', 27, [62239477, 64105822, 64629122, 62022631, 59057775, 56391755, 64988725, 63532661, 63834483, 62346939, 60378450, 56931005, 62499265, 63526132, 63914485, 60392734, 61165443, 59336042, 60633011, 58636087, 63169445, 59134119, 64978209, 58868272, 64493664, 64524078, 64524078])]</t>
  </si>
  <si>
    <t>[('Tensorflow', 45), ('Keras', 27)]</t>
  </si>
  <si>
    <t>{64629122, 61165443, 61316741, 61640966, 61892874, 65040144, 65055254, 60392734, 59353119, 64978209, 60975651, 63169445, 63106341, 59134119, 64524078, 58868272, 60633011, 60079541, 64988725, 58636087, 63481527, 62346939, 56931005, 63377981, 62499265, 56391755, 62446159, 60378450, 63291221, 65095129, 64105822, 64493664, 64327397, 62022631, 61632744, 62055656, 63873767, 59336042, 49824872, 59057775, 63834483, 63526132, 62239477, 63532661, 63914485, 63971321, 64573695}</t>
  </si>
  <si>
    <t>['https://stackoverflow.com/questions/65055254', 'https://stackoverflow.com/questions/62346939', 'https://stackoverflow.com/questions/63873767', 'https://stackoverflow.com/questions/62022631', 'https://stackoverflow.com/questions/61632744']</t>
  </si>
  <si>
    <t>https://stackoverflow.com/questions/62346939</t>
  </si>
  <si>
    <t>https://stackoverflow.com/questions/62022631</t>
  </si>
  <si>
    <t>https://stackoverflow.com/questions/61632744</t>
  </si>
  <si>
    <t>(('context', '_Popen'), ('popen_spawn_win32', '__init__'))</t>
  </si>
  <si>
    <t>[('Keras', 6, [56447556, 51696464, 52014004, 50593538]), ('PyTorch', 7, [58506051, 60684061, 50480689, 63790634, 56866168, 60266256])]</t>
  </si>
  <si>
    <t>[('Keras', 6), ('PyTorch', 7)]</t>
  </si>
  <si>
    <t>{50593538, 58506051, 56447556, 63790634, 51696464, 50480689, 60266256, 52014004, 56866168, 60684061}</t>
  </si>
  <si>
    <t>['https://stackoverflow.com/questions/58506051', 'https://stackoverflow.com/questions/51696464', 'https://stackoverflow.com/questions/52014004', 'https://stackoverflow.com/questions/52014004', 'https://stackoverflow.com/questions/52014004']</t>
  </si>
  <si>
    <t>(('context', '_Popen'), ('popen_spawn_win32', '__init__'), ('reduction', 'dump'))</t>
  </si>
  <si>
    <t>[('Tensorflow', 9, [56447556, 60899535, 58069259, 51696464, 52014004, 57573540]), ('Keras', 5, [56447556, 51696464, 52014004])]</t>
  </si>
  <si>
    <t>{56447556, 57573540, 58069259, 60899535, 51696464, 52014004}</t>
  </si>
  <si>
    <t>['https://stackoverflow.com/questions/56447556', 'https://stackoverflow.com/questions/58069259', 'https://stackoverflow.com/questions/51696464', 'https://stackoverflow.com/questions/51696464', 'https://stackoverflow.com/questions/51696464']</t>
  </si>
  <si>
    <t>(('context', '_Popen'), ('popen_spawn_win32', '__init__'), ('reduction', 'dump'), ('spawn', 'spawn_main'), ('spawn', '_main'))</t>
  </si>
  <si>
    <t>[('Tensorflow', 2, [56447556, 51696464]), ('Keras', 2, [56447556, 51696464])]</t>
  </si>
  <si>
    <t>{51696464, 56447556}</t>
  </si>
  <si>
    <t>['https://stackoverflow.com/questions/51696464', 'https://stackoverflow.com/questions/56447556']</t>
  </si>
  <si>
    <t>(('context', 'execution_mode'),)</t>
  </si>
  <si>
    <t>[('Tensorflow', 19, [62859365, 63296412, 60727762, 62861830, 61459747, 61545217, 61545217, 61545217, 61545217, 64910753, 61273445, 64496955, 61436339, 60801403, 64827426]), ('Keras', 5, [63296412, 60727762, 61459747])]</t>
  </si>
  <si>
    <t>[('Tensorflow', 19), ('Keras', 5)]</t>
  </si>
  <si>
    <t>{61545217, 64910753, 61459747, 64827426, 62859365, 62861830, 61273445, 60727762, 61436339, 60801403, 64496955, 63296412}</t>
  </si>
  <si>
    <t>['https://stackoverflow.com/questions/64910753', 'https://stackoverflow.com/questions/62861830', 'https://stackoverflow.com/questions/60801403', 'https://stackoverflow.com/questions/61436339', 'https://stackoverflow.com/questions/61436339']</t>
  </si>
  <si>
    <t>https://stackoverflow.com/questions/64910753</t>
  </si>
  <si>
    <t>https://stackoverflow.com/questions/62861830</t>
  </si>
  <si>
    <t>https://stackoverflow.com/questions/60801403</t>
  </si>
  <si>
    <t>https://stackoverflow.com/questions/61436339</t>
  </si>
  <si>
    <t>(('context', 'execution_mode'), ('iterator_ops', '_next_internal'))</t>
  </si>
  <si>
    <t>[('Tensorflow', 6, [60727762, 61459747, 64910753, 61273445, 64496955, 61436339]), ('Keras', 2, [60727762, 61459747])]</t>
  </si>
  <si>
    <t>{64910753, 61459747, 61273445, 60727762, 61436339, 64496955}</t>
  </si>
  <si>
    <t>['https://stackoverflow.com/questions/64910753', 'https://stackoverflow.com/questions/61273445', 'https://stackoverflow.com/questions/61436339', 'https://stackoverflow.com/questions/61436339', 'https://stackoverflow.com/questions/61436339']</t>
  </si>
  <si>
    <t>https://stackoverflow.com/questions/61273445</t>
  </si>
  <si>
    <t>[('Tensorflow', 27, [59532768, 43555365, 45428220, 45666147, 42066512, 39130553, 49237889, 62629251, 62629251, 56122535, 56122535, 56122535, 56122535, 41434206, 41434206, 45884408, 47524881, 51876460, 63940539, 61560577, 52365526, 44668828, 42661424, 48385868, 58308019, 44014607, 61768940]), ('Keras', 4, [59532768, 31664988, 60084235, 61560577])]</t>
  </si>
  <si>
    <t>[('Tensorflow', 27), ('Keras', 4)]</t>
  </si>
  <si>
    <t>{49237889, 61560577, 62629251, 60084235, 44014607, 47524881, 44668828, 43555365, 56122535, 42661424, 58308019, 39130553, 63940539, 48385868, 42066512, 52365526, 31664988, 41434206, 59532768, 45666147, 51876460, 61768940, 45884408, 45428220}</t>
  </si>
  <si>
    <t>['https://stackoverflow.com/questions/60084235', 'https://stackoverflow.com/questions/58308019', 'https://stackoverflow.com/questions/59532768', 'https://stackoverflow.com/questions/31664988', 'https://stackoverflow.com/questions/41434206']</t>
  </si>
  <si>
    <t>https://stackoverflow.com/questions/60084235</t>
  </si>
  <si>
    <t>https://stackoverflow.com/questions/58308019</t>
  </si>
  <si>
    <t>https://stackoverflow.com/questions/31664988</t>
  </si>
  <si>
    <t>[('Tensorflow', 216, [62859365, 64860866, 44006283, 58150403, 40372026, 63296412, 47610308, 45282297, 49192051, 60958214, 43245794, 43441926, 45047205, 41990876, 60727762, 43158719, 43158719, 62258549, 59825630, 37733245, 44414381, 45428220, 47644306, 46910972, 46026337, 45269790, 45269790, 44346384, 62861830, 45844769, 47442054, 51424835, 61459747, 60965002, 38097181, 43990046, 43990046, 43990046, 43990046, 41294258, 46326238, 56391755, 45694344, 44174697, 36521908, 64910753, 46161997, 61280184, 48781989, 61273445, 46963606, 42250340, 42250340, 44870419, 61043085, 61043085, 61043085, 61043085, 52303130, 52303130, 52303130, 52303130, 44774944, 42798518, 46694252, 49030273, 49030273, 64496955, 60378450, 64863021, 42938603, 49756909, 50287399, 42464109, 42223668, 61149306, 61436339, 38462666, 41557196, 44890067, 44890067, 42183553, 42183553, 42183553, 42183553, 62881666, 41374175, 41618564, 47257408, 43545770, 48514608, 60801403, 42588145, 42588145, 41414867, 44274062, 39022374, 41971887, 46080076, 63274672, 40240343, 43748788, 46999114, 46549502, 45906009, 44354940, 43909296, 43768498, 46389263, 43316230, 42741738, 47464272, 45747890, 45986970, 51872592, 64827426, 46642850, 62932014, 44725860, 41901862, 48986403, 49492740, 40823419, 62533380, 40668316, 49305014, 46110184, 44081119, 44081119, 44081119, 44081119, 42102174, 44753129, 44196766, 45128515, 45421121, 45421121, 46578968, 43493193, 48910683, 49915179, 43129225, 43129225, 43129225, 43129225, 44404375, 59998441, 60780509, 39435341, 43882571, 48985133, 45604001, 39952592, 39952592, 39952592, 39952592, 45043377, 58994650, 45098117, 43324156, 57036446, 42979971, 63318020, 63554161, 46015362, 59191583, 47040860, 43010339, 43010339, 43010339, 43010339, 43010339, 43010339, 44873984, 46027914, 45059428, 38096689, 44435677, 44435677, 44435677, 44435677, 48115671, 40948687, 43910534, 43631662, 64652834, 43057341, 42424335, 42130293, 61507216, 47617605, 39957815, 51456408, 45076911, 44692712, 41626542, 40386921, 46210291, 46347290, 62241930, 41534866, 55883985]), ('Keras', 43, [58150403, 63296412, 49192051, 60727762, 43158719, 43158719, 59825630, 61459747, 43990046, 43990046, 43990046, 43990046, 53649875, 56391755, 45694344, 61280184, 61043085, 61043085, 61043085, 61043085, 52303130, 52303130, 52303130, 52303130, 60378450, 45078392, 42588145, 42588145, 48129804, 45776592, 45776592, 60392734, 62932014, 41901862, 60780509, 41993837, 58994650])]</t>
  </si>
  <si>
    <t>[('Tensorflow', 216), ('Keras', 43)]</t>
  </si>
  <si>
    <t>{58150403, 63318020, 60958214, 62861830, 43316230, 46389263, 44346384, 42424335, 46347290, 43990046, 44774944, 64827426, 64652834, 48985133, 62932014, 43631662, 48514608, 42223668, 45421121, 51424835, 47617605, 46999114, 56391755, 46080076, 46161997, 39435341, 43882571, 45906009, 46026337, 42250340, 62859365, 44725860, 41993837, 63554161, 49192051, 61149306, 40823419, 49030273, 42979971, 41618564, 45098117, 47442054, 60965002, 46027914, 62241930, 61507216, 47644306, 44404375, 45986970, 40668316, 57036446, 45604001, 46642850, 48781989, 43545770, 41971887, 63274672, 43909296, 43768498, 45747890, 45043377, 43057341, 43158719, 64860866, 38462666, 41557196, 39952592, 55883985, 45776592, 41414867, 40240343, 41990876, 44435677, 43245794, 44692712, 44753129, 59998441, 42938603, 49756909, 46210291, 43324156, 44873984, 49492740, 62533380, 43441926, 48129804, 44870419, 46578968, 52303130, 38097181, 45269790, 59191583, 60392734, 45844769, 61459747, 48986403, 43010339, 39022374, 50287399, 41901862, 49915179, 64863021, 38096689, 39957815, 40372026, 64496955, 47257408, 45128515, 43493193, 47464272, 51872592, 60378450, 48910683, 45428220, 47040860, 45059428, 61273445, 44174697, 40386921, 46694252, 42464109, 62258549, 42130293, 45078392, 60801403, 44354940, 37733245, 42183553, 62881666, 46015362, 43910534, 45694344, 43129225, 44006283, 61043085, 44274062, 41534866, 46963606, 51456408, 63296412, 42102174, 44196766, 64910753, 45047205, 44414381, 41626542, 45076911, 41294258, 61436339, 36521908, 43748788, 42798518, 49305014, 61280184, 47610308, 40948687, 60727762, 44890067, 53649875, 48115671, 58994650, 60780509, 59825630, 46326238, 41374175, 44081119, 46110184, 42741738, 42588145, 45282297, 46910972, 46549502}</t>
  </si>
  <si>
    <t>['https://stackoverflow.com/questions/39435341', 'https://stackoverflow.com/questions/49756909', 'https://stackoverflow.com/questions/43129225', 'https://stackoverflow.com/questions/62258549', 'https://stackoverflow.com/questions/44354940']</t>
  </si>
  <si>
    <t>https://stackoverflow.com/questions/44354940</t>
  </si>
  <si>
    <t>(('contextlib', '__exit__'), ('context', '_mode'))</t>
  </si>
  <si>
    <t>[('Tensorflow', 104, [44006283, 45282297, 49192051, 43245794, 43441926, 45047205, 41990876, 43158719, 43158719, 44414381, 45428220, 47644306, 46910972, 46026337, 45269790, 45269790, 44346384, 45844769, 47442054, 51424835, 43990046, 43990046, 43990046, 43990046, 46326238, 45694344, 44174697, 46161997, 44870419, 44774944, 42798518, 46694252, 49030273, 49030273, 49756909, 50287399, 42464109, 42223668, 41557196, 44890067, 44890067, 42183553, 42183553, 42183553, 42183553, 41618564, 47257408, 43545770, 48514608, 42588145, 42588145, 44274062, 41971887, 46080076, 43748788, 46999114, 45906009, 44354940, 43909296, 43768498, 46389263, 43316230, 42741738, 47464272, 45747890, 45986970, 51872592, 46642850, 44725860, 41901862, 48986403, 49305014, 44081119, 44081119, 44081119, 44081119, 44753129, 44196766, 45128515, 45421121, 45421121, 43493193, 48910683, 49915179, 44404375, 59998441, 43882571, 45604001, 45043377, 45098117, 43324156, 57036446, 42979971, 46015362, 47040860, 43010339, 43010339, 43010339, 43010339, 43010339, 43010339, 44873984, 45059428, 44435677, 44435677]), ('Keras', 11, [49192051, 43158719, 43158719, 43990046, 43990046, 43990046, 43990046, 53649875, 45694344, 45078392, 42588145])]</t>
  </si>
  <si>
    <t>[('Tensorflow', 104), ('Keras', 11)]</t>
  </si>
  <si>
    <t>{43316230, 46389263, 44346384, 43990046, 44774944, 48514608, 42223668, 45421121, 51424835, 46999114, 43882571, 46080076, 46161997, 45906009, 46910972, 46026337, 44725860, 49192051, 49030273, 42979971, 41618564, 45098117, 47442054, 47644306, 44404375, 45986970, 57036446, 45604001, 46642850, 43545770, 41971887, 43909296, 45043377, 43768498, 45747890, 43158719, 41557196, 41990876, 44435677, 43245794, 44753129, 59998441, 49756909, 43324156, 44873984, 43441926, 44870419, 45269790, 45844769, 48986403, 43010339, 41901862, 50287399, 49915179, 47257408, 45128515, 43493193, 47464272, 51872592, 48910683, 47040860, 45059428, 44174697, 46694252, 42464109, 45078392, 44354940, 42183553, 46015362, 45694344, 44006283, 44274062, 44196766, 45047205, 44414381, 43748788, 42798518, 49305014, 44890067, 53649875, 46326238, 44081119, 42741738, 42588145, 45282297, 45428220}</t>
  </si>
  <si>
    <t>['https://stackoverflow.com/questions/46161997', 'https://stackoverflow.com/questions/43245794', 'https://stackoverflow.com/questions/44354940', 'https://stackoverflow.com/questions/47040860', 'https://stackoverflow.com/questions/44174697']</t>
  </si>
  <si>
    <t>https://stackoverflow.com/questions/46161997</t>
  </si>
  <si>
    <t>https://stackoverflow.com/questions/43245794</t>
  </si>
  <si>
    <t>[('Tensorflow', 23, [37733245, 56391755, 36521908, 46963606, 42250340, 42250340, 52303130, 52303130, 52303130, 52303130, 40240343, 46549502, 62932014, 43129225, 43129225, 43129225, 43129225, 58994650]), ('Keras', 7, [56391755, 52303130, 52303130, 52303130, 52303130, 62932014, 58994650])]</t>
  </si>
  <si>
    <t>[('Tensorflow', 23), ('Keras', 7)]</t>
  </si>
  <si>
    <t>['https://stackoverflow.com/questions/42250340', 'https://stackoverflow.com/questions/36521908', 'https://stackoverflow.com/questions/52303130', 'https://stackoverflow.com/questions/40240343', 'https://stackoverflow.com/questions/52303130']</t>
  </si>
  <si>
    <t>https://stackoverflow.com/questions/52303130</t>
  </si>
  <si>
    <t>(('contextlib', 'inner'),)</t>
  </si>
  <si>
    <t>[('Tensorflow', 3, [59532768]), ('Keras', 3, [59532768])]</t>
  </si>
  <si>
    <t>(('contextlib', 'inner'), ('contextlib', 'inner'))</t>
  </si>
  <si>
    <t>(('control_flow_ops', 'cond'),)</t>
  </si>
  <si>
    <t>[('Tensorflow', 22, [49305971, 53501315, 49661495, 59202302, 49701918, 49701918, 47738016, 40608252, 42066512, 41920166, 51955693, 51955693, 51955693, 51955693, 51955693, 51955693, 59867929, 43129225, 43129225, 37044006, 59585574, 48749515]), ('Keras', 3, [49305971, 49533965, 59539855])]</t>
  </si>
  <si>
    <t>[('Tensorflow', 22), ('Keras', 3)]</t>
  </si>
  <si>
    <t>{47738016, 53501315, 41920166, 37044006, 59585574, 43129225, 48749515, 51955693, 59202302, 49533965, 42066512, 59539855, 49305971, 49661495, 59867929, 40608252, 49701918}</t>
  </si>
  <si>
    <t>['https://stackoverflow.com/questions/41920166', 'https://stackoverflow.com/questions/51955693', 'https://stackoverflow.com/questions/49661495', 'https://stackoverflow.com/questions/59539855', 'https://stackoverflow.com/questions/49305971']</t>
  </si>
  <si>
    <t>https://stackoverflow.com/questions/41920166</t>
  </si>
  <si>
    <t>https://stackoverflow.com/questions/49305971</t>
  </si>
  <si>
    <t>(('control_flow_ops', 'while_loop'),)</t>
  </si>
  <si>
    <t>[('Tensorflow', 66, [64347099, 56707063, 51023829, 61640966, 61632744, 64711311, 45235253, 64915407, 41576944, 61798179, 61750563, 59585425, 59585425, 48461151, 44361448, 57793505, 49521491, 49603937, 55481209, 40967761, 51387027, 56119136, 63197540, 43315125, 43315125, 43315125, 43315125, 51579425, 37680219, 50771636, 48494356, 50734589, 61316741, 43896553, 47743936, 45164770, 63846295, 53613984, 50295839, 50026460, 51225805, 53717852, 46011973, 45884453, 49595027, 44809532, 46015362, 47940874, 48393440, 54020164, 45842833, 47646962, 60034629, 44668828, 56553494, 47205248, 57972913, 54001128, 39454685, 41604686]), ('Keras', 4, [64347099, 59585425, 59585425, 63846295])]</t>
  </si>
  <si>
    <t>[('Tensorflow', 66), ('Keras', 4)]</t>
  </si>
  <si>
    <t>{47205248, 46015362, 61316741, 61640966, 47940874, 64711311, 59585425, 45842833, 51387027, 48494356, 49595027, 56553494, 63846295, 44668828, 50295839, 53613984, 51579425, 61798179, 61750563, 45884453, 57972913, 50771636, 45235253, 43315125, 44809532, 47743936, 54020164, 46011973, 60034629, 51225805, 41604686, 64915407, 40967761, 49521491, 51023829, 64347099, 37680219, 50026460, 53717852, 48461151, 56119136, 57793505, 49603937, 45164770, 63197540, 48393440, 39454685, 61632744, 44361448, 43896553, 54001128, 41576944, 47646962, 56707063, 55481209, 50734589}</t>
  </si>
  <si>
    <t>['https://stackoverflow.com/questions/51387027', 'https://stackoverflow.com/questions/47743936', 'https://stackoverflow.com/questions/45164770', 'https://stackoverflow.com/questions/48461151', 'https://stackoverflow.com/questions/56119136']</t>
  </si>
  <si>
    <t>https://stackoverflow.com/questions/47743936</t>
  </si>
  <si>
    <t>[('Tensorflow', 47, [64347099, 56707063, 51023829, 45235253, 41576944, 61798179, 48461151, 44361448, 49521491, 55481209, 40967761, 51387027, 56119136, 63197540, 43315125, 43315125, 43315125, 43315125, 51579425, 50771636, 48494356, 43896553, 47743936, 45164770, 63846295, 53613984, 50295839, 50026460, 51225805, 53717852, 46011973, 45884453, 49595027, 44809532, 46015362, 47940874, 48393440, 54020164, 45842833, 47646962, 60034629, 44668828, 56553494, 47205248, 54001128, 39454685, 41604686]), ('Keras', 3, [64347099, 63846295, 53613984])]</t>
  </si>
  <si>
    <t>[('Tensorflow', 47), ('Keras', 3)]</t>
  </si>
  <si>
    <t>['https://stackoverflow.com/questions/49595027', 'https://stackoverflow.com/questions/54020164', 'https://stackoverflow.com/questions/56119136', 'https://stackoverflow.com/questions/39454685', 'https://stackoverflow.com/questions/48461151']</t>
  </si>
  <si>
    <t>https://stackoverflow.com/questions/49595027</t>
  </si>
  <si>
    <t>(('conv_lstm', '__init__'), ('conv_lstm', 'compile'), ('training', 'compile'), ('training', '_prepare_total_loss'), ('losses', '__call__'), ('losses', 'call'))</t>
  </si>
  <si>
    <t>[('Tensorflow', 2, [59988742, 60100519]), ('Keras', 2, [59988742, 60100519])]</t>
  </si>
  <si>
    <t>{59988742, 60100519}</t>
  </si>
  <si>
    <t>['https://stackoverflow.com/questions/59988742', 'https://stackoverflow.com/questions/60100519']</t>
  </si>
  <si>
    <t>[('Tensorflow', 50, [55077129, 48428415, 62787056, 48231593, 59394902, 46441577, 57406870, 53729113, 61137954, 52094675, 61710061, 59711670, 59120804, 64707539, 61332608, 53142006, 54523836, 50271548, 50271548, 51311420, 57051067, 62384265, 54085474, 46869446, 63318110, 57985406, 59920461, 59847919, 58513607, 63464487, 55833353, 57156410, 53328808, 49432451, 49105096, 60497173, 62332685, 60970093, 52248467, 63418534, 57042429, 57042429, 48710625, 50086731, 56271619, 58143135, 60946205, 52218258, 46838902, 55313828]), ('Keras', 57, [48428415, 62787056, 48231593, 59394902, 46441577, 57406870, 61726860, 53729113, 61137954, 61710061, 59826838, 59711670, 59120804, 64707539, 61332608, 53142006, 58011262, 50271548, 50271548, 46421492, 54574591, 57051067, 48438607, 62384265, 54085474, 46869446, 63318110, 57985406, 59847919, 58513607, 63464487, 51092421, 57717892, 55833353, 49630609, 49630609, 49630609, 49630609, 57156410, 53328808, 49432451, 49105096, 50758361, 60497173, 62332685, 64726074, 60970093, 52248467, 63418534, 57042429, 57042429, 60751399, 50086731, 54857959, 54562425, 56271619, 58143135])]</t>
  </si>
  <si>
    <t>[('Tensorflow', 50), ('Keras', 57)]</t>
  </si>
  <si>
    <t>{61332608, 49432451, 56271619, 57717892, 55077129, 62384265, 55833353, 61726860, 62332685, 49630609, 52218258, 52248467, 60497173, 57406870, 59826838, 60946205, 58143135, 61137954, 59120804, 55313828, 63418534, 63464487, 53328808, 48231593, 60751399, 59711670, 57156410, 57051067, 51311420, 50271548, 54523836, 64726074, 51092421, 46869446, 58513607, 49105096, 50086731, 59920461, 48438607, 52094675, 64707539, 59394902, 53729113, 50758361, 63318110, 48710625, 54085474, 54857959, 46441577, 58011262, 54574591, 61710061, 60970093, 59847919, 62787056, 46421492, 53142006, 46838902, 54562425, 57042429, 57985406, 48428415}</t>
  </si>
  <si>
    <t>['https://stackoverflow.com/questions/49630609', 'https://stackoverflow.com/questions/51311420', 'https://stackoverflow.com/questions/54857959', 'https://stackoverflow.com/questions/50758361', 'https://stackoverflow.com/questions/48710625']</t>
  </si>
  <si>
    <t>https://stackoverflow.com/questions/49630609</t>
  </si>
  <si>
    <t>(('conv_utils', 'normalize_tuple'),)</t>
  </si>
  <si>
    <t>[('Tensorflow', 3, [63079677, 54284165]), ('Keras', 3, [63079677, 54284165])]</t>
  </si>
  <si>
    <t>{63079677, 54284165}</t>
  </si>
  <si>
    <t>['https://stackoverflow.com/questions/63079677', 'https://stackoverflow.com/questions/54284165']</t>
  </si>
  <si>
    <t>(('conversion', 'entity_to_graph'),)</t>
  </si>
  <si>
    <t>[('Tensorflow', 2, [54369539]), ('Keras', 2, [54369539])]</t>
  </si>
  <si>
    <t>{54369539}</t>
  </si>
  <si>
    <t>['https://stackoverflow.com/questions/54369539']</t>
  </si>
  <si>
    <t>(('convert_to_constants', 'convert_variables_to_constants_v2'),)</t>
  </si>
  <si>
    <t>[('Tensorflow', 4, [59780740, 63689499, 59279738, 59279738]), ('Keras', 2, [59780740, 63689499])]</t>
  </si>
  <si>
    <t>{59279738, 63689499, 59780740}</t>
  </si>
  <si>
    <t>['https://stackoverflow.com/questions/59279738', 'https://stackoverflow.com/questions/63689499', 'https://stackoverflow.com/questions/59780740']</t>
  </si>
  <si>
    <t>https://stackoverflow.com/questions/59279738</t>
  </si>
  <si>
    <t>https://stackoverflow.com/questions/63689499</t>
  </si>
  <si>
    <t>(('convert_utils', 'convert_graph'),)</t>
  </si>
  <si>
    <t>[('Tensorflow', 2, [63320225]), ('Keras', 2, [63320225])]</t>
  </si>
  <si>
    <t>{63320225}</t>
  </si>
  <si>
    <t>['https://stackoverflow.com/questions/63320225']</t>
  </si>
  <si>
    <t>https://stackoverflow.com/questions/63320225</t>
  </si>
  <si>
    <t>(('converter', 'convert'),)</t>
  </si>
  <si>
    <t>[('Tensorflow', 7, [61644641, 61604509, 61604509, 61604509, 61604509, 61077516, 62799540]), ('Keras', 4, [61604509, 61604509, 61604509, 61604509])]</t>
  </si>
  <si>
    <t>{61644641, 62799540, 61077516, 61604509}</t>
  </si>
  <si>
    <t>['https://stackoverflow.com/questions/61644641', 'https://stackoverflow.com/questions/62799540', 'https://stackoverflow.com/questions/61077516', 'https://stackoverflow.com/questions/61604509']</t>
  </si>
  <si>
    <t>https://stackoverflow.com/questions/62799540</t>
  </si>
  <si>
    <t>https://stackoverflow.com/questions/61604509</t>
  </si>
  <si>
    <t>(('converter', 'onnx_to_keras'),)</t>
  </si>
  <si>
    <t>(('converter', 'pip_main'), ('converter', 'main'), ('converter', 'convert'))</t>
  </si>
  <si>
    <t>[('Tensorflow', 6, [61644641, 61604509, 61604509, 61604509, 61604509, 61077516]), ('Keras', 3, [61604509, 61604509, 61604509, 61604509])]</t>
  </si>
  <si>
    <t>{61644641, 61077516, 61604509}</t>
  </si>
  <si>
    <t>['https://stackoverflow.com/questions/61644641', 'https://stackoverflow.com/questions/61077516', 'https://stackoverflow.com/questions/61604509']</t>
  </si>
  <si>
    <t>(('converter', 'pip_main'), ('converter', 'main'), ('converter', 'convert'), ('converter', 'dispatch_tensorflowjs_to_keras_saved_model_conversion'), ('keras_tfjs_loader', 'load_keras_model'), ('keras_tfjs_loader', '_deserialize_keras_model'), ('model_config', 'model_from_json'), ('serialization', 'deserialize'))</t>
  </si>
  <si>
    <t>[('Tensorflow', 2, [61604509, 61604509]), ('Keras', 2, [61604509, 61604509])]</t>
  </si>
  <si>
    <t>{61604509}</t>
  </si>
  <si>
    <t>['https://stackoverflow.com/questions/61604509']</t>
  </si>
  <si>
    <t>[('Tensorflow', 18, [54805110, 62813601, 62813601, 63079677, 54284165, 59235222, 63308383, 53064834, 63596569, 60690327, 53051274]), ('Keras', 23, [54805110, 62813601, 62813601, 63079677, 54284165, 40717669, 59235222, 45288047, 63308383, 53064834, 42970099, 63596569, 60690327, 53051274])]</t>
  </si>
  <si>
    <t>[('Tensorflow', 18), ('Keras', 23)]</t>
  </si>
  <si>
    <t>{62813601, 53064834, 54284165, 40717669, 53051274, 45288047, 60690327, 42970099, 59235222, 54805110, 63596569, 63079677, 63308383}</t>
  </si>
  <si>
    <t>['https://stackoverflow.com/questions/53064834', 'https://stackoverflow.com/questions/45288047', 'https://stackoverflow.com/questions/63596569', 'https://stackoverflow.com/questions/54805110', 'https://stackoverflow.com/questions/54805110']</t>
  </si>
  <si>
    <t>https://stackoverflow.com/questions/45288047</t>
  </si>
  <si>
    <t>(('convolutional', '__init__'), ('convolutional', '__init__'))</t>
  </si>
  <si>
    <t>[('Tensorflow', 8, [62813601, 62813601, 63079677, 54284165, 59235222, 63308383, 53064834, 60690327]), ('Keras', 10, [62813601, 62813601, 63079677, 54284165, 59235222, 45288047, 63308383, 53064834, 42970099, 60690327])]</t>
  </si>
  <si>
    <t>[('Tensorflow', 8), ('Keras', 10)]</t>
  </si>
  <si>
    <t>{62813601, 53064834, 54284165, 45288047, 42970099, 59235222, 60690327, 63079677, 63308383}</t>
  </si>
  <si>
    <t>['https://stackoverflow.com/questions/53064834', 'https://stackoverflow.com/questions/42970099', 'https://stackoverflow.com/questions/60690327', 'https://stackoverflow.com/questions/60690327', 'https://stackoverflow.com/questions/60690327']</t>
  </si>
  <si>
    <t>(('convolutional', '__init__'), ('convolutional', '__init__'), ('conv_utils', 'normalize_tuple'))</t>
  </si>
  <si>
    <t>[('Tensorflow', 2, [63079677, 54284165]), ('Keras', 2, [63079677, 54284165])]</t>
  </si>
  <si>
    <t>(('convolutional', '__init__'), ('initializers', 'get'), ('initializers', 'deserialize'), ('generic_utils', 'deserialize_keras_object'))</t>
  </si>
  <si>
    <t>[('Tensorflow', 3, [53064834, 63596569, 53051274]), ('Keras', 3, [53064834, 63596569, 53051274])]</t>
  </si>
  <si>
    <t>{63596569, 53064834, 53051274}</t>
  </si>
  <si>
    <t>['https://stackoverflow.com/questions/63596569', 'https://stackoverflow.com/questions/53064834', 'https://stackoverflow.com/questions/53051274']</t>
  </si>
  <si>
    <t>(('convolutional', 'build'),)</t>
  </si>
  <si>
    <t>[('Tensorflow', 20, [40755024, 63621251, 48264676, 58367519, 58367519, 57150305, 56391755, 50937533, 61446844, 64307804, 41892246, 48219112, 60071597, 62675004, 57434934, 60731062, 64303411, 45302781, 45302781, 49620049]), ('Keras', 19, [40755024, 63621251, 58367519, 58367519, 57150305, 56391755, 50937533, 64307804, 38620174, 41892246, 45078392, 54092885, 60071597, 62675004, 64312226, 57434934, 60731062, 45302781, 45302781])]</t>
  </si>
  <si>
    <t>[('Tensorflow', 20), ('Keras', 19)]</t>
  </si>
  <si>
    <t>{63621251, 38620174, 41892246, 58367519, 64312226, 60071597, 64303411, 57434934, 60731062, 62675004, 61446844, 50937533, 56391755, 40755024, 49620049, 54092885, 64307804, 57150305, 48264676, 48219112, 45078392, 45302781}</t>
  </si>
  <si>
    <t>['https://stackoverflow.com/questions/58367519', 'https://stackoverflow.com/questions/61446844', 'https://stackoverflow.com/questions/64307804', 'https://stackoverflow.com/questions/54092885', 'https://stackoverflow.com/questions/64307804']</t>
  </si>
  <si>
    <t>https://stackoverflow.com/questions/54092885</t>
  </si>
  <si>
    <t>(('convolutional', 'build'), ('base_layer', 'add_weight'))</t>
  </si>
  <si>
    <t>[('Tensorflow', 8, [63621251, 58367519, 58367519, 56391755, 60071597, 62675004, 57434934, 64303411]), ('Keras', 7, [63621251, 58367519, 58367519, 56391755, 60071597, 62675004, 57434934])]</t>
  </si>
  <si>
    <t>{63621251, 56391755, 60071597, 64303411, 57434934, 62675004, 58367519}</t>
  </si>
  <si>
    <t>['https://stackoverflow.com/questions/56391755', 'https://stackoverflow.com/questions/64303411', 'https://stackoverflow.com/questions/62675004', 'https://stackoverflow.com/questions/57434934', 'https://stackoverflow.com/questions/62675004']</t>
  </si>
  <si>
    <t>(('convolutional', 'build'), ('interfaces', 'wrapper'))</t>
  </si>
  <si>
    <t>[('Tensorflow', 3, [57150305, 60731062, 45302781]), ('Keras', 5, [57150305, 45078392, 54092885, 60731062, 45302781])]</t>
  </si>
  <si>
    <t>{57150305, 54092885, 60731062, 45078392, 45302781}</t>
  </si>
  <si>
    <t>['https://stackoverflow.com/questions/57150305', 'https://stackoverflow.com/questions/54092885', 'https://stackoverflow.com/questions/60731062', 'https://stackoverflow.com/questions/45078392', 'https://stackoverflow.com/questions/45302781']</t>
  </si>
  <si>
    <t>[('Tensorflow', 38, [61679757, 49538940, 59873568, 61336639, 58894472, 59988742, 43620335, 56386913, 56386913, 52595477, 51010312, 39848466, 56103606, 48550159, 51487339, 51487339, 54027170, 42588145, 42588145, 56329965, 41651628, 59015359, 61982617, 61982617, 61982617, 61982617, 62535782, 55707661, 50925783, 41901862, 41817101, 63322338, 45912470, 56307568, 50178711, 59230831, 51368119, 64652834]), ('Keras', 36, [49538940, 59873568, 58894472, 39280813, 40818579, 40818579, 51076211, 59988742, 43620335, 56386913, 56386913, 52595477, 39848466, 63111986, 57046480, 51487339, 51487339, 54027170, 51376802, 46197493, 42588145, 42588145, 59506070, 56329965, 41651628, 55353657, 61982617, 61982617, 61982617, 61982617, 62535782, 55707661, 58667499, 41901862, 41817101, 50083315])]</t>
  </si>
  <si>
    <t>[('Tensorflow', 38), ('Keras', 36)]</t>
  </si>
  <si>
    <t>{59988742, 58894472, 51010312, 61679757, 55707661, 48550159, 41817101, 39848466, 40818579, 52595477, 45912470, 50178711, 59506070, 61982617, 59873568, 54027170, 64652834, 51376802, 41901862, 41651628, 39280813, 63111986, 56103606, 51368119, 55353657, 59015359, 61336639, 57046480, 50925783, 56386913, 63322338, 62535782, 51487339, 58667499, 56329965, 43620335, 56307568, 42588145, 59230831, 51076211, 50083315, 46197493, 49538940}</t>
  </si>
  <si>
    <t>['https://stackoverflow.com/questions/41817101', 'https://stackoverflow.com/questions/41651628', 'https://stackoverflow.com/questions/58667499', 'https://stackoverflow.com/questions/63322338', 'https://stackoverflow.com/questions/62535782']</t>
  </si>
  <si>
    <t>(('convolutional', 'call'), ('nn_ops', '__call__'), ('nn_ops', '__call__'))</t>
  </si>
  <si>
    <t>[('Tensorflow', 17, [59873568, 61336639, 56386913, 56386913, 52595477, 51010312, 48550159, 56329965, 59015359, 62535782, 50925783, 63322338, 59230831, 64652834, 50889192, 59116872, 64859381]), ('Keras', 8, [59873568, 56386913, 56386913, 52595477, 59506070, 56329965, 62535782, 59230831])]</t>
  </si>
  <si>
    <t>[('Tensorflow', 17), ('Keras', 8)]</t>
  </si>
  <si>
    <t>{59873568, 56386913, 59015359, 63322338, 64652834, 62535782, 51010312, 50889192, 59116872, 56329965, 48550159, 59230831, 52595477, 64859381, 50925783, 59506070, 61336639}</t>
  </si>
  <si>
    <t>['https://stackoverflow.com/questions/59015359', 'https://stackoverflow.com/questions/50889192', 'https://stackoverflow.com/questions/64859381', 'https://stackoverflow.com/questions/59230831', 'https://stackoverflow.com/questions/52595477']</t>
  </si>
  <si>
    <t>(('convolutional', 'call'), ('nn_ops', '__call__'), ('nn_ops', '__call__'), ('nn_ops', '__call__'))</t>
  </si>
  <si>
    <t>[('Tensorflow', 15, [59873568, 61336639, 56386913, 56386913, 52595477, 56329965, 59015359, 62535782, 50925783, 63322338, 59230831, 64652834, 50889192, 59116872, 64859381]), ('Keras', 7, [59873568, 56386913, 56386913, 52595477, 56329965, 62535782, 59230831])]</t>
  </si>
  <si>
    <t>[('Tensorflow', 15), ('Keras', 7)]</t>
  </si>
  <si>
    <t>{59873568, 56386913, 59015359, 63322338, 64652834, 62535782, 50889192, 59116872, 56329965, 59230831, 52595477, 64859381, 50925783, 61336639}</t>
  </si>
  <si>
    <t>['https://stackoverflow.com/questions/59015359', 'https://stackoverflow.com/questions/50889192', 'https://stackoverflow.com/questions/52595477', 'https://stackoverflow.com/questions/59230831', 'https://stackoverflow.com/questions/52595477']</t>
  </si>
  <si>
    <t>(('convolutional', 'call'), ('nn_ops', '__call__'), ('nn_ops', '__call__'), ('nn_ops', '__call__'), ('gen_nn_ops', 'conv2d'))</t>
  </si>
  <si>
    <t>[('Tensorflow', 5, [56386913, 56386913, 52595477, 56329965, 50925783]), ('Keras', 3, [56386913, 56386913, 52595477])]</t>
  </si>
  <si>
    <t>{56386913, 50925783, 52595477, 56329965}</t>
  </si>
  <si>
    <t>['https://stackoverflow.com/questions/56386913', 'https://stackoverflow.com/questions/50925783', 'https://stackoverflow.com/questions/52595477', 'https://stackoverflow.com/questions/56329965']</t>
  </si>
  <si>
    <t>https://stackoverflow.com/questions/50925783</t>
  </si>
  <si>
    <t>(('convolutional', 'call'), ('nn_ops', '__call__'), ('nn_ops', '__call__'), ('nn_ops', '__call__'), ('gen_nn_ops', 'conv2d'), ('op_def_library', '_apply_op_helper'))</t>
  </si>
  <si>
    <t>[('Tensorflow', 4, [56386913, 56386913, 52595477, 50925783]), ('Keras', 2, [56386913, 56386913])]</t>
  </si>
  <si>
    <t>{56386913, 52595477, 50925783}</t>
  </si>
  <si>
    <t>['https://stackoverflow.com/questions/56386913', 'https://stackoverflow.com/questions/52595477', 'https://stackoverflow.com/questions/50925783']</t>
  </si>
  <si>
    <t>(('convolutional', 'call'), ('tensorflow_backend', 'conv2d'))</t>
  </si>
  <si>
    <t>[('Tensorflow', 13, [49538940, 58894472, 59988742, 43620335, 39848466, 56103606, 54027170, 42588145, 42588145, 41651628, 61982617, 61982617, 61982617, 61982617]), ('Keras', 19, [49538940, 58894472, 40818579, 40818579, 59988742, 43620335, 39848466, 63111986, 57046480, 54027170, 51376802, 42588145, 42588145, 41651628, 61982617, 61982617, 61982617, 61982617, 41901862])]</t>
  </si>
  <si>
    <t>[('Tensorflow', 13), ('Keras', 19)]</t>
  </si>
  <si>
    <t>{54027170, 51376802, 59988742, 41901862, 58894472, 41651628, 43620335, 57046480, 42588145, 39848466, 40818579, 63111986, 56103606, 61982617, 49538940}</t>
  </si>
  <si>
    <t>['https://stackoverflow.com/questions/59988742', 'https://stackoverflow.com/questions/43620335', 'https://stackoverflow.com/questions/63111986', 'https://stackoverflow.com/questions/40818579', 'https://stackoverflow.com/questions/40818579']</t>
  </si>
  <si>
    <t>[('Tensorflow', 4, [49538940, 58894472, 59988742, 56103606]), ('Keras', 9, [49538940, 58894472, 59988742, 63111986, 57046480, 51376802, 50083315, 60187008, 52152341])]</t>
  </si>
  <si>
    <t>[('Tensorflow', 4), ('Keras', 9)]</t>
  </si>
  <si>
    <t>{60187008, 51376802, 59988742, 58894472, 57046480, 63111986, 50083315, 52152341, 56103606, 49538940}</t>
  </si>
  <si>
    <t>['https://stackoverflow.com/questions/51376802', 'https://stackoverflow.com/questions/57046480', 'https://stackoverflow.com/questions/52152341', 'https://stackoverflow.com/questions/52152341', 'https://stackoverflow.com/questions/52152341']</t>
  </si>
  <si>
    <t>(('convolutional', 'get_config'),)</t>
  </si>
  <si>
    <t>[('Tensorflow', 2, [55193860]), ('Keras', 2, [55193860])]</t>
  </si>
  <si>
    <t>{55193860}</t>
  </si>
  <si>
    <t>['https://stackoverflow.com/questions/55193860']</t>
  </si>
  <si>
    <t>(('convolutional', 'init'),)</t>
  </si>
  <si>
    <t>[('Tensorflow', 2, [63523531]), ('Keras', 2, [63523531])]</t>
  </si>
  <si>
    <t>{63523531}</t>
  </si>
  <si>
    <t>['https://stackoverflow.com/questions/63523531']</t>
  </si>
  <si>
    <t>(('copy', '_deepcopy_dict'), ('copy', 'deepcopy'))</t>
  </si>
  <si>
    <t>[('Tensorflow', 116, [52682671, 50243086, 44685461, 63035135, 47484469, 49425056, 49425056, 49425056, 49425056, 48303166, 51064323, 57233539, 52673987, 61454585, 45612978, 44591282, 59362269, 56572586, 44454081]), ('Keras', 84, [52682671, 50243086, 63035135, 47484469, 45081204, 49425056, 49425056, 49425056, 49425056, 48303166, 57233539, 52673987, 61454585, 59362269, 56572586, 55157440])]</t>
  </si>
  <si>
    <t>[('Tensorflow', 116), ('Keras', 84)]</t>
  </si>
  <si>
    <t>{49425056, 44454081, 55157440, 51064323, 57233539, 52673987, 56572586, 50243086, 52682671, 45612978, 44591282, 45081204, 47484469, 44685461, 61454585, 59362269, 48303166, 63035135}</t>
  </si>
  <si>
    <t>['https://stackoverflow.com/questions/55157440', 'https://stackoverflow.com/questions/52682671', 'https://stackoverflow.com/questions/44685461', 'https://stackoverflow.com/questions/47484469', 'https://stackoverflow.com/questions/44685461']</t>
  </si>
  <si>
    <t>[('Tensorflow', 115, [52682671, 50243086, 44685461, 47484469, 49425056, 49425056, 49425056, 49425056, 48303166, 51064323, 57233539, 52673987, 61454585, 45612978, 44591282, 59362269, 56572586, 44454081]), ('Keras', 83, [52682671, 50243086, 47484469, 45081204, 49425056, 49425056, 49425056, 49425056, 48303166, 57233539, 52673987, 61454585, 59362269, 56572586, 55157440])]</t>
  </si>
  <si>
    <t>[('Tensorflow', 115), ('Keras', 83)]</t>
  </si>
  <si>
    <t>{49425056, 44454081, 55157440, 51064323, 57233539, 52673987, 56572586, 50243086, 52682671, 45612978, 44591282, 45081204, 47484469, 44685461, 61454585, 59362269, 48303166}</t>
  </si>
  <si>
    <t>['https://stackoverflow.com/questions/55157440', 'https://stackoverflow.com/questions/50243086', 'https://stackoverflow.com/questions/44685461', 'https://stackoverflow.com/questions/45081204', 'https://stackoverflow.com/questions/47484469']</t>
  </si>
  <si>
    <t>(('copy', 'deepcopy'), ('copy', '_deepcopy_dict'), ('copy', 'deepcopy'), ('copy', '_deepcopy_dict'), ('copy', 'deepcopy'))</t>
  </si>
  <si>
    <t>[('Tensorflow', 18, [52682671, 50243086, 44685461, 47484469, 49425056, 49425056, 49425056, 49425056, 51064323, 57233539, 52673987, 61454585, 45612978, 56572586, 44454081]), ('Keras', 15, [52682671, 50243086, 47484469, 49425056, 49425056, 49425056, 49425056, 57233539, 52673987, 61454585, 56572586, 55157440])]</t>
  </si>
  <si>
    <t>{49425056, 44454081, 55157440, 51064323, 57233539, 52673987, 56572586, 50243086, 52682671, 45612978, 47484469, 44685461, 61454585}</t>
  </si>
  <si>
    <t>['https://stackoverflow.com/questions/44454081', 'https://stackoverflow.com/questions/52673987', 'https://stackoverflow.com/questions/47484469', 'https://stackoverflow.com/questions/45612978', 'https://stackoverflow.com/questions/45612978']</t>
  </si>
  <si>
    <t>(('copy', 'deepcopy'), ('copy', '_deepcopy_dict'), ('copy', 'deepcopy'), ('copy', '_deepcopy_dict'), ('copy', 'deepcopy'), ('copy', '_reconstruct'), ('copy', 'deepcopy'), ('copy', '_deepcopy_dict'), ('copy', 'deepcopy'))</t>
  </si>
  <si>
    <t>[('Tensorflow', 5, [47484469, 49425056, 49425056, 51064323, 57233539]), ('Keras', 4, [47484469, 49425056, 49425056, 57233539])]</t>
  </si>
  <si>
    <t>{49425056, 51064323, 57233539, 47484469}</t>
  </si>
  <si>
    <t>['https://stackoverflow.com/questions/49425056', 'https://stackoverflow.com/questions/51064323', 'https://stackoverflow.com/questions/57233539', 'https://stackoverflow.com/questions/47484469']</t>
  </si>
  <si>
    <t>(('copy', 'deepcopy'), ('copy', '_deepcopy_dict'), ('copy', 'deepcopy'), ('copy', '_deepcopy_dict'), ('copy', 'deepcopy'), ('copy', '_reconstruct'), ('copy', 'deepcopy'), ('copy', '_deepcopy_dict'), ('copy', 'deepcopy'), ('copy', '_reconstruct'))</t>
  </si>
  <si>
    <t>[('Tensorflow', 3, [47484469, 49425056, 49425056]), ('Keras', 3, [47484469, 49425056, 49425056])]</t>
  </si>
  <si>
    <t>{49425056, 47484469}</t>
  </si>
  <si>
    <t>['https://stackoverflow.com/questions/49425056', 'https://stackoverflow.com/questions/47484469']</t>
  </si>
  <si>
    <t>(('copy', 'deepcopy'), ('copy', '_deepcopy_dict'), ('copy', 'deepcopy'), ('copy', '_deepcopy_list'), ('copy', 'deepcopy'))</t>
  </si>
  <si>
    <t>[('Tensorflow', 24, [52682671, 50243086, 44685461, 47484469, 49425056, 49425056, 49425056, 49425056, 48303166, 51064323, 57233539, 52673987, 61454585, 45612978, 44591282, 56572586, 44454081]), ('Keras', 18, [52682671, 50243086, 47484469, 45081204, 49425056, 49425056, 49425056, 49425056, 48303166, 57233539, 52673987, 61454585, 56572586, 55157440])]</t>
  </si>
  <si>
    <t>[('Tensorflow', 24), ('Keras', 18)]</t>
  </si>
  <si>
    <t>{49425056, 44454081, 55157440, 51064323, 57233539, 52673987, 56572586, 50243086, 52682671, 45612978, 44591282, 45081204, 47484469, 44685461, 61454585, 48303166}</t>
  </si>
  <si>
    <t>['https://stackoverflow.com/questions/55157440', 'https://stackoverflow.com/questions/50243086', 'https://stackoverflow.com/questions/47484469', 'https://stackoverflow.com/questions/45081204', 'https://stackoverflow.com/questions/45081204']</t>
  </si>
  <si>
    <t>(('copy', 'deepcopy'), ('copy', '_deepcopy_dict'), ('copy', 'deepcopy'), ('copy', '_deepcopy_list'), ('copy', 'deepcopy'), ('copy', '_deepcopy_dict'), ('copy', 'deepcopy'), ('copy', '_deepcopy_dict'), ('copy', 'deepcopy'))</t>
  </si>
  <si>
    <t>[('Tensorflow', 9, [52682671, 50243086, 47484469, 49425056, 49425056, 49425056, 49425056, 57233539, 52673987]), ('Keras', 10, [52682671, 50243086, 47484469, 49425056, 49425056, 49425056, 49425056, 57233539, 52673987, 61454585])]</t>
  </si>
  <si>
    <t>[('Tensorflow', 9), ('Keras', 10)]</t>
  </si>
  <si>
    <t>{49425056, 57233539, 52673987, 50243086, 52682671, 47484469, 61454585}</t>
  </si>
  <si>
    <t>['https://stackoverflow.com/questions/57233539', 'https://stackoverflow.com/questions/50243086', 'https://stackoverflow.com/questions/47484469', 'https://stackoverflow.com/questions/52682671', 'https://stackoverflow.com/questions/47484469']</t>
  </si>
  <si>
    <t>(('copy', 'deepcopy'), ('copy', '_deepcopy_dict'), ('copy', 'deepcopy'), ('copy', '_deepcopy_list'), ('copy', 'deepcopy'), ('copy', '_deepcopy_dict'), ('copy', 'deepcopy'), ('copy', '_deepcopy_dict'), ('copy', 'deepcopy'), ('copy', '_deepcopy_dict'), ('copy', 'deepcopy'), ('copy', '_reconstruct'), ('copy', 'deepcopy'), ('copy', '_deepcopy_dict'), ('copy', 'deepcopy'), ('copy', '_reconstruct'), ('copy', 'deepcopy'), ('copy', '_deepcopy_dict'), ('copy', 'deepcopy'), ('copy', '_reconstruct'), ('copy', 'deepcopy'), ('copy', '_deepcopy_dict'), ('copy', 'deepcopy'))</t>
  </si>
  <si>
    <t>[('Tensorflow', 2, [49425056, 49425056]), ('Keras', 2, [49425056, 49425056])]</t>
  </si>
  <si>
    <t>{49425056}</t>
  </si>
  <si>
    <t>['https://stackoverflow.com/questions/49425056']</t>
  </si>
  <si>
    <t>(('copy', 'deepcopy'), ('copy', '_deepcopy_dict'), ('copy', 'deepcopy'), ('copy', '_deepcopy_list'), ('copy', 'deepcopy'), ('copy', '_deepcopy_dict'), ('copy', 'deepcopy'), ('copy', '_deepcopy_dict'), ('copy', 'deepcopy'), ('copy', '_deepcopy_tuple'))</t>
  </si>
  <si>
    <t>[('Tensorflow', 7, [52682671, 50243086, 47484469, 49425056, 49425056, 52673987, 61454585]), ('Keras', 8, [52682671, 50243086, 47484469, 49425056, 49425056, 52673987, 61454585, 56572586])]</t>
  </si>
  <si>
    <t>{49425056, 52673987, 56572586, 50243086, 52682671, 47484469, 61454585}</t>
  </si>
  <si>
    <t>['https://stackoverflow.com/questions/52673987', 'https://stackoverflow.com/questions/50243086', 'https://stackoverflow.com/questions/47484469', 'https://stackoverflow.com/questions/52682671', 'https://stackoverflow.com/questions/47484469']</t>
  </si>
  <si>
    <t>(('copy', 'deepcopy'), ('copy', '_deepcopy_dict'), ('copy', 'deepcopy'), ('copy', '_deepcopy_list'), ('copy', 'deepcopy'), ('copy', '_deepcopy_dict'), ('copy', 'deepcopy'), ('copy', '_deepcopy_dict'), ('copy', 'deepcopy'), ('copy', '_deepcopy_tuple'), ('copy', 'listcomp'), ('copy', 'deepcopy'), ('copy', '_deepcopy_tuple'), ('copy', 'listcomp'), ('copy', 'deepcopy'))</t>
  </si>
  <si>
    <t>[('Tensorflow', 6, [52682671, 50243086, 49425056, 49425056, 52673987, 61454585]), ('Keras', 7, [52682671, 50243086, 49425056, 49425056, 52673987, 61454585, 56572586])]</t>
  </si>
  <si>
    <t>{49425056, 52673987, 56572586, 50243086, 52682671, 61454585}</t>
  </si>
  <si>
    <t>['https://stackoverflow.com/questions/49425056', 'https://stackoverflow.com/questions/56572586', 'https://stackoverflow.com/questions/52682671', 'https://stackoverflow.com/questions/52682671', 'https://stackoverflow.com/questions/52682671']</t>
  </si>
  <si>
    <t>(('copy', 'deepcopy'), ('copy', '_deepcopy_dict'), ('copy', 'deepcopy'), ('copy', '_deepcopy_list'), ('copy', 'deepcopy'), ('copy', '_deepcopy_dict'), ('copy', 'deepcopy'), ('copy', '_deepcopy_dict'), ('copy', 'deepcopy'), ('copy', '_deepcopy_tuple'), ('copy', 'listcomp'), ('copy', 'deepcopy'), ('copy', '_deepcopy_tuple'), ('copy', 'listcomp'), ('copy', 'deepcopy'), ('copy', '_reconstruct'), ('copy', 'deepcopy'))</t>
  </si>
  <si>
    <t>[('Tensorflow', 5, [52682671, 49425056, 49425056, 52673987, 61454585]), ('Keras', 6, [52682671, 49425056, 49425056, 52673987, 61454585, 56572586])]</t>
  </si>
  <si>
    <t>{49425056, 52673987, 56572586, 52682671, 61454585}</t>
  </si>
  <si>
    <t>['https://stackoverflow.com/questions/49425056', 'https://stackoverflow.com/questions/52673987', 'https://stackoverflow.com/questions/56572586', 'https://stackoverflow.com/questions/52682671', 'https://stackoverflow.com/questions/61454585']</t>
  </si>
  <si>
    <t>(('copy', 'deepcopy'), ('copy', '_deepcopy_dict'), ('copy', 'deepcopy'), ('copy', '_deepcopy_list'), ('copy', 'deepcopy'), ('copy', '_deepcopy_dict'), ('copy', 'deepcopy'), ('copy', '_deepcopy_dict'), ('copy', 'deepcopy'), ('copy', '_deepcopy_tuple'), ('copy', 'listcomp'), ('copy', 'deepcopy'), ('copy', '_deepcopy_tuple'), ('copy', 'listcomp'), ('copy', 'deepcopy'), ('copy', '_reconstruct'), ('copy', 'deepcopy'), ('copy', '_deepcopy_dict'), ('copy', 'deepcopy'), ('copy', '_reconstruct'), ('copy', 'deepcopy'), ('copy', '_deepcopy_dict'), ('copy', 'deepcopy'))</t>
  </si>
  <si>
    <t>[('Tensorflow', 4, [52682671, 49425056, 49425056, 52673987]), ('Keras', 5, [52682671, 49425056, 49425056, 52673987, 61454585])]</t>
  </si>
  <si>
    <t>{49425056, 61454585, 52673987, 52682671}</t>
  </si>
  <si>
    <t>['https://stackoverflow.com/questions/49425056', 'https://stackoverflow.com/questions/61454585', 'https://stackoverflow.com/questions/52673987', 'https://stackoverflow.com/questions/52682671']</t>
  </si>
  <si>
    <t>(('copy', 'deepcopy'), ('copy', '_deepcopy_dict'), ('copy', 'deepcopy'), ('copy', '_deepcopy_list'), ('copy', 'deepcopy'), ('copy', '_deepcopy_dict'), ('copy', 'deepcopy'), ('copy', '_deepcopy_dict'), ('copy', 'deepcopy'), ('copy', '_deepcopy_tuple'), ('copy', 'listcomp'), ('copy', 'deepcopy'), ('copy', '_deepcopy_tuple'), ('copy', 'listcomp'), ('copy', 'deepcopy'), ('copy', '_reconstruct'), ('copy', 'deepcopy'), ('copy', '_deepcopy_dict'), ('copy', 'deepcopy'), ('copy', '_reconstruct'), ('copy', 'deepcopy'), ('copy', '_deepcopy_dict'), ('copy', 'deepcopy'), ('copy', '_reconstruct'), ('copy', 'deepcopy'), ('copy', '_deepcopy_dict'), ('copy', 'deepcopy'))</t>
  </si>
  <si>
    <t>[('Tensorflow', 3, [49425056, 49425056, 52673987]), ('Keras', 3, [49425056, 49425056, 52673987])]</t>
  </si>
  <si>
    <t>{49425056, 52673987}</t>
  </si>
  <si>
    <t>['https://stackoverflow.com/questions/49425056', 'https://stackoverflow.com/questions/52673987']</t>
  </si>
  <si>
    <t>(('copy', 'deepcopy'), ('copy', '_deepcopy_dict'), ('copy', 'deepcopy'), ('copy', '_reconstruct'))</t>
  </si>
  <si>
    <t>[('Tensorflow', 55, [52682671, 44685461, 47484469, 49425056, 49425056, 49425056, 49425056, 48303166, 51064323, 57233539, 52673987, 61454585, 45612978, 44591282, 56572586, 44454081]), ('Keras', 31, [52682671, 47484469, 45081204, 49425056, 49425056, 49425056, 49425056, 48303166, 57233539, 52673987, 61454585, 56572586, 55157440])]</t>
  </si>
  <si>
    <t>[('Tensorflow', 55), ('Keras', 31)]</t>
  </si>
  <si>
    <t>{49425056, 44454081, 55157440, 51064323, 57233539, 52673987, 56572586, 52682671, 45612978, 44591282, 45081204, 47484469, 44685461, 61454585, 48303166}</t>
  </si>
  <si>
    <t>['https://stackoverflow.com/questions/55157440', 'https://stackoverflow.com/questions/56572586', 'https://stackoverflow.com/questions/47484469', 'https://stackoverflow.com/questions/45081204', 'https://stackoverflow.com/questions/45081204']</t>
  </si>
  <si>
    <t>[('Tensorflow', 50, [52682671, 44685461, 47484469, 49425056, 49425056, 49425056, 49425056, 48303166, 51064323, 57233539, 52673987, 61454585, 45612978, 44591282, 56572586, 44454081]), ('Keras', 29, [52682671, 47484469, 45081204, 49425056, 49425056, 49425056, 49425056, 48303166, 57233539, 52673987, 61454585, 56572586, 55157440])]</t>
  </si>
  <si>
    <t>[('Tensorflow', 50), ('Keras', 29)]</t>
  </si>
  <si>
    <t>(('copy', 'deepcopy'), ('copy', '_deepcopy_dict'), ('copy', 'deepcopy'), ('copy', '_reconstruct'), ('copy', 'deepcopy'), ('copy', '_deepcopy_dict'), ('copy', 'deepcopy'), ('copy', '_deepcopy_dict'), ('copy', 'deepcopy'))</t>
  </si>
  <si>
    <t>[('Tensorflow', 6, [44685461, 47484469, 51064323, 45612978, 44454081]), ('Keras', 2, [47484469])]</t>
  </si>
  <si>
    <t>{44454081, 51064323, 45612978, 47484469, 44685461}</t>
  </si>
  <si>
    <t>['https://stackoverflow.com/questions/44454081', 'https://stackoverflow.com/questions/51064323', 'https://stackoverflow.com/questions/45612978', 'https://stackoverflow.com/questions/47484469', 'https://stackoverflow.com/questions/44685461']</t>
  </si>
  <si>
    <t>(('copy', 'deepcopy'), ('copy', '_deepcopy_dict'), ('copy', 'deepcopy'), ('copy', '_reconstruct'), ('copy', 'deepcopy'), ('copy', '_deepcopy_dict'), ('copy', 'deepcopy'), ('copy', '_deepcopy_list'), ('copy', 'deepcopy'))</t>
  </si>
  <si>
    <t>[('Tensorflow', 8, [44685461, 51064323, 52673987, 45612978, 44591282, 44454081]), ('Keras', 3, [52673987])]</t>
  </si>
  <si>
    <t>{44454081, 51064323, 52673987, 44591282, 45612978, 44685461}</t>
  </si>
  <si>
    <t>['https://stackoverflow.com/questions/44454081', 'https://stackoverflow.com/questions/52673987', 'https://stackoverflow.com/questions/45612978', 'https://stackoverflow.com/questions/45612978', 'https://stackoverflow.com/questions/45612978']</t>
  </si>
  <si>
    <t>(('copy', 'deepcopy'), ('copy', '_deepcopy_dict'), ('copy', 'deepcopy'), ('copy', '_reconstruct'), ('copy', 'deepcopy'), ('copy', '_deepcopy_dict'), ('copy', 'deepcopy'), ('copy', '_deepcopy_list'), ('copy', 'deepcopy'), ('copy', '_reconstruct'), ('copy', 'deepcopy'), ('copy', '_deepcopy_dict'), ('copy', 'deepcopy'))</t>
  </si>
  <si>
    <t>[('Tensorflow', 3, [52673987, 44591282]), ('Keras', 2, [52673987])]</t>
  </si>
  <si>
    <t>{44591282, 52673987}</t>
  </si>
  <si>
    <t>['https://stackoverflow.com/questions/44591282', 'https://stackoverflow.com/questions/52673987']</t>
  </si>
  <si>
    <t>[('Tensorflow', 27, [44685461, 47484469, 49425056, 49425056, 49425056, 49425056, 48303166, 51064323, 57233539, 52673987, 61454585, 45612978, 44591282, 56572586, 44454081]), ('Keras', 15, [47484469, 45081204, 49425056, 49425056, 49425056, 49425056, 48303166, 57233539, 52673987, 61454585, 56572586, 55157440])]</t>
  </si>
  <si>
    <t>[('Tensorflow', 27), ('Keras', 15)]</t>
  </si>
  <si>
    <t>{49425056, 44454081, 55157440, 51064323, 57233539, 52673987, 56572586, 45612978, 44591282, 45081204, 47484469, 44685461, 61454585, 48303166}</t>
  </si>
  <si>
    <t>['https://stackoverflow.com/questions/55157440', 'https://stackoverflow.com/questions/56572586', 'https://stackoverflow.com/questions/47484469', 'https://stackoverflow.com/questions/45081204', 'https://stackoverflow.com/questions/47484469']</t>
  </si>
  <si>
    <t>[('Tensorflow', 22, [44685461, 49425056, 49425056, 49425056, 49425056, 48303166, 51064323, 57233539, 52673987, 61454585, 45612978, 44591282, 56572586, 44454081]), ('Keras', 13, [45081204, 49425056, 49425056, 49425056, 49425056, 48303166, 57233539, 52673987, 61454585, 56572586])]</t>
  </si>
  <si>
    <t>[('Tensorflow', 22), ('Keras', 13)]</t>
  </si>
  <si>
    <t>{49425056, 44454081, 51064323, 57233539, 52673987, 56572586, 45612978, 44591282, 45081204, 44685461, 61454585, 48303166}</t>
  </si>
  <si>
    <t>['https://stackoverflow.com/questions/44454081', 'https://stackoverflow.com/questions/56572586', 'https://stackoverflow.com/questions/44685461', 'https://stackoverflow.com/questions/45081204', 'https://stackoverflow.com/questions/45081204']</t>
  </si>
  <si>
    <t>(('copy', 'deepcopy'), ('copy', '_deepcopy_dict'), ('copy', 'deepcopy'), ('copy', '_reconstruct'), ('copy', 'deepcopy'), ('copy', '_deepcopy_dict'), ('copy', 'deepcopy'), ('copy', '_reconstruct'), ('copy', 'deepcopy'), ('copy', '_deepcopy_dict'), ('copy', 'deepcopy'), ('copy', '_reconstruct'), ('copy', 'deepcopy'), ('copy', '_deepcopy_dict'), ('copy', 'deepcopy'))</t>
  </si>
  <si>
    <t>[('Tensorflow', 7, [44685461, 49425056, 49425056, 48303166, 57233539, 52673987, 45612978]), ('Keras', 5, [45081204, 49425056, 49425056, 48303166, 57233539])]</t>
  </si>
  <si>
    <t>[('Tensorflow', 7), ('Keras', 5)]</t>
  </si>
  <si>
    <t>{49425056, 52673987, 57233539, 45612978, 45081204, 44685461, 48303166}</t>
  </si>
  <si>
    <t>['https://stackoverflow.com/questions/52673987', 'https://stackoverflow.com/questions/45612978', 'https://stackoverflow.com/questions/44685461', 'https://stackoverflow.com/questions/45081204', 'https://stackoverflow.com/questions/44685461']</t>
  </si>
  <si>
    <t>(('copy', 'deepcopy'), ('copy', '_deepcopy_tuple'))</t>
  </si>
  <si>
    <t>[('Tensorflow', 22, [52682671, 50243086, 44685461, 47484469, 49425056, 49425056, 51064323, 52673987, 61454585, 45612978, 44591282, 56572586, 44454081]), ('Keras', 19, [52682671, 50243086, 47484469, 49425056, 49425056, 52673987, 61454585, 56572586, 55157440])]</t>
  </si>
  <si>
    <t>{49425056, 44454081, 55157440, 51064323, 52673987, 56572586, 50243086, 52682671, 45612978, 44591282, 47484469, 44685461, 61454585}</t>
  </si>
  <si>
    <t>['https://stackoverflow.com/questions/44454081', 'https://stackoverflow.com/questions/56572586', 'https://stackoverflow.com/questions/47484469', 'https://stackoverflow.com/questions/44591282', 'https://stackoverflow.com/questions/44591282']</t>
  </si>
  <si>
    <t>(('copy', 'deepcopy'), ('copy', '_deepcopy_tuple'), ('copy', 'deepcopy'))</t>
  </si>
  <si>
    <t>[('Tensorflow', 5, [44685461, 47484469, 45612978, 44454081]), ('Keras', 2, [47484469])]</t>
  </si>
  <si>
    <t>{44454081, 45612978, 47484469, 44685461}</t>
  </si>
  <si>
    <t>['https://stackoverflow.com/questions/44454081', 'https://stackoverflow.com/questions/45612978', 'https://stackoverflow.com/questions/47484469', 'https://stackoverflow.com/questions/44685461']</t>
  </si>
  <si>
    <t>(('copy', 'deepcopy'), ('copy', '_deepcopy_tuple'), ('copy', 'listcomp'), ('copy', 'deepcopy'))</t>
  </si>
  <si>
    <t>[('Tensorflow', 17, [52682671, 50243086, 49425056, 49425056, 51064323, 52673987, 61454585, 44591282, 56572586]), ('Keras', 17, [52682671, 50243086, 49425056, 49425056, 52673987, 61454585, 56572586, 55157440])]</t>
  </si>
  <si>
    <t>{49425056, 55157440, 52673987, 51064323, 56572586, 50243086, 52682671, 44591282, 61454585}</t>
  </si>
  <si>
    <t>['https://stackoverflow.com/questions/55157440', 'https://stackoverflow.com/questions/56572586', 'https://stackoverflow.com/questions/52682671', 'https://stackoverflow.com/questions/52682671', 'https://stackoverflow.com/questions/52682671']</t>
  </si>
  <si>
    <t>(('copy', 'deepcopy'), ('copy', '_deepcopy_tuple'), ('copy', 'listcomp'), ('copy', 'deepcopy'), ('copy', '_deepcopy_tuple'), ('copy', 'listcomp'), ('copy', 'deepcopy'))</t>
  </si>
  <si>
    <t>[('Tensorflow', 7, [52682671, 50243086, 49425056, 49425056, 52673987, 61454585, 56572586]), ('Keras', 8, [52682671, 50243086, 49425056, 49425056, 52673987, 61454585, 56572586, 55157440])]</t>
  </si>
  <si>
    <t>{49425056, 55157440, 52673987, 56572586, 50243086, 52682671, 61454585}</t>
  </si>
  <si>
    <t>['https://stackoverflow.com/questions/55157440', 'https://stackoverflow.com/questions/56572586', 'https://stackoverflow.com/questions/52682671', 'https://stackoverflow.com/questions/50243086', 'https://stackoverflow.com/questions/52682671']</t>
  </si>
  <si>
    <t>(('copy', 'deepcopy'), ('copy', '_deepcopy_tuple'), ('copy', 'listcomp'), ('copy', 'deepcopy'), ('copy', '_deepcopy_tuple'), ('copy', 'listcomp'), ('copy', 'deepcopy'), ('copy', '_reconstruct'), ('copy', 'deepcopy'))</t>
  </si>
  <si>
    <t>[('Tensorflow', 6, [52682671, 49425056, 49425056, 52673987, 61454585, 56572586]), ('Keras', 7, [52682671, 49425056, 49425056, 52673987, 61454585, 56572586, 55157440])]</t>
  </si>
  <si>
    <t>{49425056, 55157440, 52673987, 56572586, 52682671, 61454585}</t>
  </si>
  <si>
    <t>['https://stackoverflow.com/questions/49425056', 'https://stackoverflow.com/questions/52673987', 'https://stackoverflow.com/questions/52682671', 'https://stackoverflow.com/questions/52682671', 'https://stackoverflow.com/questions/52682671']</t>
  </si>
  <si>
    <t>(('copy', 'deepcopy'), ('copy', '_deepcopy_tuple'), ('copy', 'listcomp'), ('copy', 'deepcopy'), ('copy', '_deepcopy_tuple'), ('copy', 'listcomp'), ('copy', 'deepcopy'), ('copy', '_reconstruct'), ('copy', 'deepcopy'), ('copy', '_deepcopy_dict'), ('copy', 'deepcopy'), ('copy', '_reconstruct'), ('copy', 'deepcopy'), ('copy', '_deepcopy_dict'), ('copy', 'deepcopy'))</t>
  </si>
  <si>
    <t>[('Tensorflow', 4, [49425056, 49425056, 52673987, 61454585]), ('Keras', 4, [49425056, 49425056, 52673987, 61454585])]</t>
  </si>
  <si>
    <t>['https://stackoverflow.com/questions/49425056', 'https://stackoverflow.com/questions/61454585', 'https://stackoverflow.com/questions/52673987']</t>
  </si>
  <si>
    <t>[('Tensorflow', 81, [52682671, 44835223, 44685461, 47484469, 56104823, 49425056, 49425056, 49425056, 49425056, 48303166, 51064323, 57233539, 52673987, 61454585, 45612978, 44591282, 59362269, 56572586, 44454081]), ('Keras', 52, [52682671, 44835223, 47484469, 45081204, 49425056, 49425056, 49425056, 49425056, 48303166, 57233539, 52673987, 61454585, 59362269, 56572586, 55157440, 57461069])]</t>
  </si>
  <si>
    <t>[('Tensorflow', 81), ('Keras', 52)]</t>
  </si>
  <si>
    <t>{51064323, 57233539, 44685461, 44835223, 49425056, 56572586, 52682671, 45612978, 44591282, 47484469, 48303166, 55157440, 44454081, 52673987, 57461069, 59362269, 45081204, 56104823, 61454585}</t>
  </si>
  <si>
    <t>['https://stackoverflow.com/questions/44685461', 'https://stackoverflow.com/questions/44591282', 'https://stackoverflow.com/questions/57461069', 'https://stackoverflow.com/questions/52673987', 'https://stackoverflow.com/questions/52673987']</t>
  </si>
  <si>
    <t>[('Tensorflow', 74, [52682671, 44685461, 47484469, 49425056, 49425056, 49425056, 49425056, 48303166, 51064323, 57233539, 52673987, 61454585, 45612978, 44591282, 59362269, 56572586, 44454081]), ('Keras', 48, [52682671, 47484469, 45081204, 49425056, 49425056, 49425056, 49425056, 48303166, 57233539, 52673987, 61454585, 59362269, 56572586, 55157440])]</t>
  </si>
  <si>
    <t>[('Tensorflow', 74), ('Keras', 48)]</t>
  </si>
  <si>
    <t>{49425056, 44454081, 55157440, 51064323, 57233539, 52673987, 56572586, 52682671, 45612978, 44591282, 45081204, 47484469, 44685461, 61454585, 59362269, 48303166}</t>
  </si>
  <si>
    <t>['https://stackoverflow.com/questions/55157440', 'https://stackoverflow.com/questions/52682671', 'https://stackoverflow.com/questions/44685461', 'https://stackoverflow.com/questions/47484469', 'https://stackoverflow.com/questions/47484469']</t>
  </si>
  <si>
    <t>(('copy', 'deepcopy'), ('copy', '_reconstruct'), ('copy', 'deepcopy'), ('copy', '_deepcopy_dict'), ('copy', 'deepcopy'), ('copy', '_deepcopy_dict'), ('copy', 'deepcopy'))</t>
  </si>
  <si>
    <t>[('Tensorflow', 7, [44685461, 47484469, 51064323, 45612978, 44454081]), ('Keras', 3, [47484469])]</t>
  </si>
  <si>
    <t>(('copy', 'deepcopy'), ('copy', '_reconstruct'), ('copy', 'deepcopy'), ('copy', '_deepcopy_dict'), ('copy', 'deepcopy'), ('copy', '_deepcopy_dict'), ('copy', 'deepcopy'), ('copy', '_reconstruct'), ('copy', 'deepcopy'), ('copy', '_deepcopy_dict'), ('copy', 'deepcopy'))</t>
  </si>
  <si>
    <t>[('Tensorflow', 3, [47484469, 51064323]), ('Keras', 2, [47484469])]</t>
  </si>
  <si>
    <t>['https://stackoverflow.com/questions/51064323', 'https://stackoverflow.com/questions/47484469']</t>
  </si>
  <si>
    <t>[('Tensorflow', 12, [44685461, 48303166, 51064323, 52673987, 45612978, 44591282, 44454081]), ('Keras', 8, [45081204, 48303166, 52673987])]</t>
  </si>
  <si>
    <t>[('Tensorflow', 12), ('Keras', 8)]</t>
  </si>
  <si>
    <t>{44454081, 52673987, 51064323, 45612978, 44591282, 45081204, 44685461, 48303166}</t>
  </si>
  <si>
    <t>['https://stackoverflow.com/questions/52673987', 'https://stackoverflow.com/questions/45612978', 'https://stackoverflow.com/questions/44685461', 'https://stackoverflow.com/questions/45081204', 'https://stackoverflow.com/questions/45081204']</t>
  </si>
  <si>
    <t>(('copy', 'deepcopy'), ('copy', '_reconstruct'), ('copy', 'deepcopy'), ('copy', '_deepcopy_dict'), ('copy', 'deepcopy'), ('copy', '_deepcopy_list'), ('copy', 'deepcopy'), ('copy', '_reconstruct'), ('copy', 'deepcopy'), ('copy', '_deepcopy_dict'), ('copy', 'deepcopy'))</t>
  </si>
  <si>
    <t>[('Tensorflow', 6, [48303166, 52673987, 44591282]), ('Keras', 7, [45081204, 48303166, 52673987])]</t>
  </si>
  <si>
    <t>{44591282, 52673987, 45081204, 48303166}</t>
  </si>
  <si>
    <t>['https://stackoverflow.com/questions/44591282', 'https://stackoverflow.com/questions/52673987', 'https://stackoverflow.com/questions/45081204', 'https://stackoverflow.com/questions/48303166']</t>
  </si>
  <si>
    <t>(('copy', 'deepcopy'), ('copy', '_reconstruct'), ('copy', 'deepcopy'), ('copy', '_deepcopy_dict'), ('copy', 'deepcopy'), ('copy', '_deepcopy_list'), ('copy', 'deepcopy'), ('copy', '_reconstruct'), ('copy', 'deepcopy'), ('copy', '_deepcopy_dict'), ('copy', 'deepcopy'), ('copy', '_deepcopy_list'), ('copy', 'deepcopy'), ('copy', '_reconstruct'), ('copy', 'deepcopy'), ('copy', '_deepcopy_dict'), ('copy', 'deepcopy'), ('copy', '_reconstruct'), ('copy', 'deepcopy'), ('copy', '_deepcopy_dict'), ('copy', 'deepcopy'))</t>
  </si>
  <si>
    <t>[('Tensorflow', 2, [48303166, 52673987]), ('Keras', 3, [45081204, 48303166, 52673987])]</t>
  </si>
  <si>
    <t>{52673987, 45081204, 48303166}</t>
  </si>
  <si>
    <t>['https://stackoverflow.com/questions/52673987', 'https://stackoverflow.com/questions/45081204', 'https://stackoverflow.com/questions/48303166']</t>
  </si>
  <si>
    <t>(('copy', 'deepcopy'), ('copy', '_reconstruct'), ('copy', 'deepcopy'), ('copy', '_deepcopy_dict'), ('copy', 'deepcopy'), ('copy', '_deepcopy_list'), ('copy', 'deepcopy'), ('copy', '_reconstruct'), ('copy', 'deepcopy'), ('copy', '_deepcopy_dict'), ('copy', 'deepcopy'), ('copy', '_reconstruct'), ('copy', 'deepcopy'), ('copy', '_deepcopy_dict'), ('copy', 'deepcopy'))</t>
  </si>
  <si>
    <t>[('Tensorflow', 3, [48303166, 52673987]), ('Keras', 4, [45081204, 48303166, 52673987])]</t>
  </si>
  <si>
    <t>[('Tensorflow', 44, [52682671, 44685461, 47484469, 49425056, 49425056, 49425056, 49425056, 48303166, 51064323, 57233539, 52673987, 61454585, 45612978, 44591282, 56572586, 44454081]), ('Keras', 26, [52682671, 47484469, 45081204, 49425056, 49425056, 49425056, 49425056, 48303166, 57233539, 52673987, 61454585, 56572586, 55157440])]</t>
  </si>
  <si>
    <t>[('Tensorflow', 44), ('Keras', 26)]</t>
  </si>
  <si>
    <t>(('copy', 'deepcopy'), ('copy', '_reconstruct'), ('copy', 'deepcopy'), ('copy', '_deepcopy_dict'), ('copy', 'deepcopy'), ('copy', '_reconstruct'), ('copy', 'deepcopy'), ('copy', '_deepcopy_dict'), ('copy', 'deepcopy'))</t>
  </si>
  <si>
    <t>[('Tensorflow', 39, [52682671, 44685461, 47484469, 49425056, 49425056, 49425056, 49425056, 48303166, 51064323, 57233539, 52673987, 61454585, 45612978, 44591282, 56572586, 44454081]), ('Keras', 24, [52682671, 47484469, 45081204, 49425056, 49425056, 49425056, 49425056, 48303166, 57233539, 52673987, 61454585, 56572586, 55157440])]</t>
  </si>
  <si>
    <t>[('Tensorflow', 39), ('Keras', 24)]</t>
  </si>
  <si>
    <t>(('copy', 'deepcopy'), ('copy', '_reconstruct'), ('copy', 'deepcopy'), ('copy', '_deepcopy_dict'), ('copy', 'deepcopy'), ('copy', '_reconstruct'), ('copy', 'deepcopy'), ('copy', '_deepcopy_dict'), ('copy', 'deepcopy'), ('copy', '_deepcopy_list'), ('copy', 'deepcopy'))</t>
  </si>
  <si>
    <t>[('Tensorflow', 6, [44685461, 52673987, 45612978, 44591282, 44454081]), ('Keras', 2, [52673987])]</t>
  </si>
  <si>
    <t>{44454081, 52673987, 44591282, 45612978, 44685461}</t>
  </si>
  <si>
    <t>['https://stackoverflow.com/questions/44454081', 'https://stackoverflow.com/questions/52673987', 'https://stackoverflow.com/questions/44591282', 'https://stackoverflow.com/questions/45612978', 'https://stackoverflow.com/questions/44685461']</t>
  </si>
  <si>
    <t>(('copy', 'deepcopy'), ('copy', '_reconstruct'), ('copy', 'deepcopy'), ('copy', '_deepcopy_dict'), ('copy', 'deepcopy'), ('copy', '_reconstruct'), ('copy', 'deepcopy'), ('copy', '_deepcopy_dict'), ('copy', 'deepcopy'), ('copy', '_reconstruct'))</t>
  </si>
  <si>
    <t>[('Tensorflow', 20, [44685461, 49425056, 49425056, 49425056, 49425056, 48303166, 51064323, 57233539, 52673987, 61454585, 45612978, 44591282, 56572586, 44454081]), ('Keras', 12, [45081204, 49425056, 49425056, 49425056, 49425056, 48303166, 57233539, 52673987, 61454585, 56572586, 55157440])]</t>
  </si>
  <si>
    <t>[('Tensorflow', 20), ('Keras', 12)]</t>
  </si>
  <si>
    <t>{49425056, 44454081, 55157440, 51064323, 57233539, 52673987, 56572586, 45612978, 44591282, 45081204, 44685461, 61454585, 48303166}</t>
  </si>
  <si>
    <t>['https://stackoverflow.com/questions/44454081', 'https://stackoverflow.com/questions/52673987', 'https://stackoverflow.com/questions/44685461', 'https://stackoverflow.com/questions/45081204', 'https://stackoverflow.com/questions/45081204']</t>
  </si>
  <si>
    <t>[('Tensorflow', 19, [44685461, 49425056, 49425056, 49425056, 49425056, 48303166, 51064323, 57233539, 52673987, 61454585, 45612978, 56572586, 44454081]), ('Keras', 11, [45081204, 49425056, 49425056, 49425056, 49425056, 48303166, 57233539, 52673987, 61454585, 56572586])]</t>
  </si>
  <si>
    <t>[('Tensorflow', 19), ('Keras', 11)]</t>
  </si>
  <si>
    <t>{49425056, 44454081, 51064323, 57233539, 52673987, 56572586, 45612978, 45081204, 44685461, 61454585, 48303166}</t>
  </si>
  <si>
    <t>['https://stackoverflow.com/questions/44454081', 'https://stackoverflow.com/questions/56572586', 'https://stackoverflow.com/questions/44685461', 'https://stackoverflow.com/questions/45081204', 'https://stackoverflow.com/questions/44685461']</t>
  </si>
  <si>
    <t>(('copy', 'deepcopy'), ('copy', '_reconstruct'), ('copy', 'deepcopy'), ('copy', '_deepcopy_dict'), ('copy', 'deepcopy'), ('copy', '_reconstruct'), ('copy', 'deepcopy'), ('copy', '_deepcopy_dict'), ('copy', 'deepcopy'), ('copy', '_reconstruct'), ('copy', 'deepcopy'), ('copy', '_deepcopy_dict'), ('copy', 'deepcopy'), ('copy', '_reconstruct'), ('copy', 'deepcopy'), ('copy', '_deepcopy_dict'), ('copy', 'deepcopy'))</t>
  </si>
  <si>
    <t>[('Tensorflow', 5, [44685461, 48303166, 52673987, 45612978, 44454081]), ('Keras', 3, [45081204, 48303166, 52673987])]</t>
  </si>
  <si>
    <t>{44454081, 52673987, 45612978, 45081204, 44685461, 48303166}</t>
  </si>
  <si>
    <t>['https://stackoverflow.com/questions/44454081', 'https://stackoverflow.com/questions/45612978', 'https://stackoverflow.com/questions/44685461', 'https://stackoverflow.com/questions/44685461', 'https://stackoverflow.com/questions/44685461']</t>
  </si>
  <si>
    <t>(('core', 'Fire'), ('core', '_Fire'), ('core', '_CallAndUpdateTrace'))</t>
  </si>
  <si>
    <t>[('Tensorflow', 3, [61562456, 60142707]), ('PyTorch', 3, [62574753, 61562456, 61579064])]</t>
  </si>
  <si>
    <t>[('Tensorflow', 3), ('PyTorch', 3)]</t>
  </si>
  <si>
    <t>{61562456, 62574753, 61579064, 60142707}</t>
  </si>
  <si>
    <t>['https://stackoverflow.com/questions/61562456', 'https://stackoverflow.com/questions/62574753', 'https://stackoverflow.com/questions/61579064', 'https://stackoverflow.com/questions/60142707']</t>
  </si>
  <si>
    <t>https://stackoverflow.com/questions/62574753</t>
  </si>
  <si>
    <t>https://stackoverflow.com/questions/61579064</t>
  </si>
  <si>
    <t>(('core', '__call__'), ('core', 'main'), ('core', 'invoke'), ('core', 'invoke'))</t>
  </si>
  <si>
    <t>[('Tensorflow', 2, [45128032, 57509111]), ('NLTK', 2, [43469530, 44572834])]</t>
  </si>
  <si>
    <t>[('Tensorflow', 2), ('NLTK', 2)]</t>
  </si>
  <si>
    <t>{45128032, 44572834, 43469530, 57509111}</t>
  </si>
  <si>
    <t>['https://stackoverflow.com/questions/45128032', 'https://stackoverflow.com/questions/44572834', 'https://stackoverflow.com/questions/43469530', 'https://stackoverflow.com/questions/57509111']</t>
  </si>
  <si>
    <t>https://stackoverflow.com/questions/45128032</t>
  </si>
  <si>
    <t>https://stackoverflow.com/questions/44572834</t>
  </si>
  <si>
    <t>[('Tensorflow', 10, [56090377, 60675024, 62354363, 55305803, 59771314, 62488675, 57140272, 47053713, 64339181]), ('Keras', 12, [56090377, 35951503, 51447010, 60675024, 62354363, 55305803, 59771314, 62488675, 57140272, 35254138, 59504713, 55779286])]</t>
  </si>
  <si>
    <t>{51447010, 62488675, 56090377, 59504713, 55305803, 64339181, 35951503, 60675024, 57140272, 59771314, 47053713, 55779286, 35254138, 62354363}</t>
  </si>
  <si>
    <t>['https://stackoverflow.com/questions/56090377', 'https://stackoverflow.com/questions/35951503', 'https://stackoverflow.com/questions/47053713', 'https://stackoverflow.com/questions/59771314', 'https://stackoverflow.com/questions/47053713']</t>
  </si>
  <si>
    <t>(('core', '__init__'), ('activations', 'get'))</t>
  </si>
  <si>
    <t>[('Tensorflow', 2, [60675024, 59771314]), ('Keras', 3, [60675024, 59771314, 55779286])]</t>
  </si>
  <si>
    <t>{60675024, 59771314, 55779286}</t>
  </si>
  <si>
    <t>['https://stackoverflow.com/questions/60675024', 'https://stackoverflow.com/questions/59771314', 'https://stackoverflow.com/questions/55779286']</t>
  </si>
  <si>
    <t>https://stackoverflow.com/questions/60675024</t>
  </si>
  <si>
    <t>(('core', '_fix_unknown_dimension'),)</t>
  </si>
  <si>
    <t>[('Tensorflow', 4, [53654090, 63147536, 57411000, 58994650]), ('Keras', 9, [46608844, 56826383, 56826383, 52822734, 53654090, 57606006, 63147536, 62801886, 57411000])]</t>
  </si>
  <si>
    <t>{53654090, 46608844, 52822734, 56826383, 63147536, 57606006, 57411000, 58994650, 62801886}</t>
  </si>
  <si>
    <t>['https://stackoverflow.com/questions/46608844', 'https://stackoverflow.com/questions/63147536', 'https://stackoverflow.com/questions/57411000', 'https://stackoverflow.com/questions/57411000', 'https://stackoverflow.com/questions/57411000']</t>
  </si>
  <si>
    <t>https://stackoverflow.com/questions/63147536</t>
  </si>
  <si>
    <t>(('core', 'build'),)</t>
  </si>
  <si>
    <t>[('Tensorflow', 23, [56918388, 64854096, 48157558, 57780053, 60485386, 63049774, 50880224, 55647209, 51383415, 61985531, 39731669, 55670349, 59384131, 63388376, 44725860, 56190405, 64859507, 59657058, 59657058, 48244919, 60733109, 56332802, 50384264]), ('Keras', 26, [56918388, 53169455, 64854096, 43328152, 48157558, 51503274, 57780053, 43771978, 60485386, 50880224, 51383415, 61985531, 39731669, 42903605, 55670349, 59384131, 56190405, 53970055, 48244919, 60733109, 51770552, 39962723, 56332802, 61192138, 42885646, 55097412])]</t>
  </si>
  <si>
    <t>[('Tensorflow', 23), ('Keras', 26)]</t>
  </si>
  <si>
    <t>{56332802, 53970055, 50384264, 60485386, 42885646, 43328152, 51503274, 63049774, 53169455, 60733109, 42903605, 48244919, 51770552, 59384131, 55097412, 56190405, 43771978, 61192138, 55670349, 64854096, 57780053, 39731669, 63388376, 50880224, 59657058, 39962723, 44725860, 55647209, 64859507, 56918388, 48157558, 51383415, 61985531}</t>
  </si>
  <si>
    <t>['https://stackoverflow.com/questions/42885646', 'https://stackoverflow.com/questions/56190405', 'https://stackoverflow.com/questions/39962723', 'https://stackoverflow.com/questions/50880224', 'https://stackoverflow.com/questions/59657058']</t>
  </si>
  <si>
    <t>https://stackoverflow.com/questions/39962723</t>
  </si>
  <si>
    <t>https://stackoverflow.com/questions/50880224</t>
  </si>
  <si>
    <t>(('core', 'build'), ('interfaces', 'wrapper'))</t>
  </si>
  <si>
    <t>[('Tensorflow', 5, [57780053, 51383415, 56190405, 48244919, 60733109]), ('Keras', 11, [53169455, 51503274, 57780053, 43771978, 51383415, 56190405, 53970055, 48244919, 60733109, 51770552, 55097412])]</t>
  </si>
  <si>
    <t>{55097412, 56190405, 53970055, 51503274, 43771978, 53169455, 51383415, 60733109, 57780053, 48244919, 51770552}</t>
  </si>
  <si>
    <t>['https://stackoverflow.com/questions/56190405', 'https://stackoverflow.com/questions/53169455', 'https://stackoverflow.com/questions/57780053', 'https://stackoverflow.com/questions/60733109', 'https://stackoverflow.com/questions/57780053']</t>
  </si>
  <si>
    <t>[('Tensorflow', 40, [61286412, 61456686, 58993596, 49305971, 53147241, 56687174, 52522171, 56289270, 50733227, 50733227, 58761088, 58761088, 47305473, 62627982, 57150305, 56133254, 43990046, 43990046, 43990046, 43990046, 59585425, 59585425, 50551096, 42750924, 47148043, 59718635, 49645151, 49645151, 52041545, 62081452, 47047057, 53212559, 53212559, 60523574, 50630821, 61829834, 53753676, 49016530, 56280640, 58226787]), ('Keras', 50, [61286412, 61456686, 49305971, 53147241, 56687174, 52522171, 56289270, 48200771, 48480751, 40818579, 40818579, 46608844, 58761088, 58761088, 47305473, 62627982, 57150305, 56133254, 43990046, 43990046, 43990046, 43990046, 59585425, 59585425, 50551096, 42750924, 47148043, 59718635, 49645151, 49645151, 56701445, 52041545, 62081452, 47047057, 53212559, 53212559, 60523574, 50630821, 63275427, 61829834, 49016530, 57664937, 56280640, 44163891, 45464318, 58226787, 42976869, 55252860, 59845217, 59539855])]</t>
  </si>
  <si>
    <t>[('Tensorflow', 40), ('Keras', 50)]</t>
  </si>
  <si>
    <t>{58761088, 47305473, 56701445, 56133254, 47148043, 61286412, 62627982, 53212559, 59539855, 59585425, 47047057, 40818579, 43990046, 63275427, 50630821, 57664937, 50733227, 62081452, 61456686, 44163891, 60523574, 50551096, 52522171, 58993596, 56280640, 48200771, 56687174, 52041545, 61829834, 42750924, 53753676, 46608844, 49016530, 49645151, 57150305, 59845217, 58226787, 42976869, 53147241, 59718635, 48480751, 49305971, 56289270, 55252860, 45464318}</t>
  </si>
  <si>
    <t>['https://stackoverflow.com/questions/62627982', 'https://stackoverflow.com/questions/60523574', 'https://stackoverflow.com/questions/57150305', 'https://stackoverflow.com/questions/46608844', 'https://stackoverflow.com/questions/49016530']</t>
  </si>
  <si>
    <t>(('core', 'call'), ('tensorflow_backend', 'batch_flatten'))</t>
  </si>
  <si>
    <t>[('Tensorflow', 2, [42750924, 42976869]), ('Keras', 2, [42750924, 42976869])]</t>
  </si>
  <si>
    <t>{42750924, 42976869}</t>
  </si>
  <si>
    <t>['https://stackoverflow.com/questions/42750924', 'https://stackoverflow.com/questions/42976869']</t>
  </si>
  <si>
    <t>(('core', 'call'), ('tensorflow_backend', 'in_train_phase'))</t>
  </si>
  <si>
    <t>[('Tensorflow', 3, [49305971, 56133254, 56062971]), ('Keras', 3, [49305971, 56133254, 56062971])]</t>
  </si>
  <si>
    <t>{49305971, 56133254, 56062971}</t>
  </si>
  <si>
    <t>['https://stackoverflow.com/questions/49305971', 'https://stackoverflow.com/questions/56133254', 'https://stackoverflow.com/questions/56062971']</t>
  </si>
  <si>
    <t>(('core', 'compute_output_shape'),)</t>
  </si>
  <si>
    <t>[('Tensorflow', 6, [53212559, 53212559, 53654090, 43383114, 57411000, 58994650]), ('Keras', 11, [46608844, 56826383, 56826383, 52822734, 53212559, 53212559, 53654090, 57606006, 43383114, 60249974, 57411000])]</t>
  </si>
  <si>
    <t>[('Tensorflow', 6), ('Keras', 11)]</t>
  </si>
  <si>
    <t>{53654090, 43383114, 46608844, 52822734, 53212559, 56826383, 57606006, 60249974, 57411000, 58994650}</t>
  </si>
  <si>
    <t>['https://stackoverflow.com/questions/43383114', 'https://stackoverflow.com/questions/53212559', 'https://stackoverflow.com/questions/60249974', 'https://stackoverflow.com/questions/60249974', 'https://stackoverflow.com/questions/60249974']</t>
  </si>
  <si>
    <t>https://stackoverflow.com/questions/43383114</t>
  </si>
  <si>
    <t>https://stackoverflow.com/questions/60249974</t>
  </si>
  <si>
    <t>[('Tensorflow', 3, [53654090, 57411000, 58994650]), ('Keras', 7, [46608844, 56826383, 56826383, 52822734, 53654090, 57606006, 57411000])]</t>
  </si>
  <si>
    <t>{53654090, 46608844, 52822734, 56826383, 57606006, 57411000, 58994650}</t>
  </si>
  <si>
    <t>['https://stackoverflow.com/questions/46608844', 'https://stackoverflow.com/questions/56826383', 'https://stackoverflow.com/questions/57411000', 'https://stackoverflow.com/questions/57606006', 'https://stackoverflow.com/questions/57411000']</t>
  </si>
  <si>
    <t>(('core', 'main'), ('core', 'invoke'), ('core', 'invoke'), ('core', 'invoke'))</t>
  </si>
  <si>
    <t>[('Tensorflow', 4, [57606581, 57509111, 61404032, 62837497]), ('Keras', 2, [57606581, 57509111])]</t>
  </si>
  <si>
    <t>{61404032, 62837497, 57606581, 57509111}</t>
  </si>
  <si>
    <t>['https://stackoverflow.com/questions/61404032', 'https://stackoverflow.com/questions/62837497', 'https://stackoverflow.com/questions/57606581', 'https://stackoverflow.com/questions/57509111']</t>
  </si>
  <si>
    <t>(('csr', '__getitem__'),)</t>
  </si>
  <si>
    <t>[('NLTK', 2, [21511420]), ('Sklearn', 8, [34761945, 25829358, 25829358, 21511420, 48173153, 23375950, 28531573, 28531573])]</t>
  </si>
  <si>
    <t>[('NLTK', 2), ('Sklearn', 8)]</t>
  </si>
  <si>
    <t>{48173153, 23375950, 25829358, 28531573, 34761945, 21511420}</t>
  </si>
  <si>
    <t>['https://stackoverflow.com/questions/48173153', 'https://stackoverflow.com/questions/25829358', 'https://stackoverflow.com/questions/34761945', 'https://stackoverflow.com/questions/34761945', 'https://stackoverflow.com/questions/34761945']</t>
  </si>
  <si>
    <t>https://stackoverflow.com/questions/25829358</t>
  </si>
  <si>
    <t>https://stackoverflow.com/questions/34761945</t>
  </si>
  <si>
    <t>(('data', '__init__'),)</t>
  </si>
  <si>
    <t>[('Tensorflow', 2, [51139028, 45584421]), ('NLTK', 5, [28122980, 50442202, 25226848, 22849919])]</t>
  </si>
  <si>
    <t>[('Tensorflow', 2), ('NLTK', 5)]</t>
  </si>
  <si>
    <t>{25226848, 28122980, 45584421, 51139028, 50442202, 22849919}</t>
  </si>
  <si>
    <t>['https://stackoverflow.com/questions/25226848', 'https://stackoverflow.com/questions/45584421', 'https://stackoverflow.com/questions/50442202', 'https://stackoverflow.com/questions/50442202', 'https://stackoverflow.com/questions/50442202']</t>
  </si>
  <si>
    <t>https://stackoverflow.com/questions/25226848</t>
  </si>
  <si>
    <t>https://stackoverflow.com/questions/45584421</t>
  </si>
  <si>
    <t>https://stackoverflow.com/questions/50442202</t>
  </si>
  <si>
    <t>(('data', 'fit'), ('data', 'partial_fit'), ('validation', 'check_array'))</t>
  </si>
  <si>
    <t>[('Tensorflow', 3, [55678112, 51773495, 56484180]), ('Sklearn', 16, [54957053, 44076195, 55678112, 56032550, 49839298, 51773495, 57310470, 56484180, 51276171, 47997029, 52096970, 59739434, 46269795, 54004705, 49505026, 51643004])]</t>
  </si>
  <si>
    <t>[('Tensorflow', 3), ('Sklearn', 16)]</t>
  </si>
  <si>
    <t>{55678112, 54004705, 49839298, 44076195, 46269795, 47997029, 56032550, 57310470, 49505026, 52096970, 51276171, 59739434, 56484180, 51773495, 51643004, 54957053}</t>
  </si>
  <si>
    <t>['https://stackoverflow.com/questions/49839298', 'https://stackoverflow.com/questions/57310470', 'https://stackoverflow.com/questions/56484180', 'https://stackoverflow.com/questions/59739434', 'https://stackoverflow.com/questions/59739434']</t>
  </si>
  <si>
    <t>https://stackoverflow.com/questions/49839298</t>
  </si>
  <si>
    <t>https://stackoverflow.com/questions/57310470</t>
  </si>
  <si>
    <t>https://stackoverflow.com/questions/59739434</t>
  </si>
  <si>
    <t>[('Tensorflow', 81, [63509763, 65151225, 65151225, 65151225, 65151225, 60143510, 64105822, 62605992, 60572568, 61665501, 61459747, 62446159, 63564532, 64988725, 62612696, 63834483, 64608870, 64608870, 64608870, 64608870, 62694716, 62089249, 64123445, 60378450, 61685773, 61384073, 65051147, 62744659, 62055656, 63826471, 64118620, 63341584, 63914485, 63769069, 63769455, 63587813, 62425358, 58605279, 64764131, 64764131, 64764131, 61420020, 58636087, 63169445, 62913700, 65087269, 65087269, 65018547, 64978209, 64493664, 61348222]), ('Keras', 71, [63509763, 65151225, 65151225, 65151225, 65151225, 60143510, 64105822, 61665501, 64604676, 61459747, 63402294, 63564532, 64988725, 63834483, 64608870, 64608870, 64608870, 64608870, 62089249, 64123445, 60378450, 61685773, 65051147, 62744659, 63826471, 64118620, 63341584, 63914485, 63769069, 60392734, 63769455, 63587813, 61420020, 58636087, 63169445, 62913700, 65087269, 65087269, 65018547, 64863256, 64978209, 64468258, 64493664])]</t>
  </si>
  <si>
    <t>[('Tensorflow', 81), ('Keras', 71)]</t>
  </si>
  <si>
    <t>{63509763, 64604676, 61384073, 65051147, 61685773, 62425358, 63341584, 60143510, 60572568, 64863256, 60392734, 62089249, 64978209, 61459747, 62913700, 63169445, 65087269, 63826471, 62605992, 64468258, 65018547, 64988725, 64123445, 58636087, 63402294, 62694716, 62446159, 60378450, 62744659, 62612696, 64118620, 61665501, 64105822, 58605279, 64493664, 64764131, 63587813, 64608870, 62055656, 63769069, 63769455, 63834483, 63564532, 63914485, 61420020, 65151225, 61348222}</t>
  </si>
  <si>
    <t>['https://stackoverflow.com/questions/63341584', 'https://stackoverflow.com/questions/64988725', 'https://stackoverflow.com/questions/63587813', 'https://stackoverflow.com/questions/58605279', 'https://stackoverflow.com/questions/64493664']</t>
  </si>
  <si>
    <t>https://stackoverflow.com/questions/63587813</t>
  </si>
  <si>
    <t>https://stackoverflow.com/questions/58605279</t>
  </si>
  <si>
    <t>[('Tensorflow', 37, [63509763, 64105822, 61665501, 61459747, 62446159, 63564532, 64988725, 62612696, 63834483, 64608870, 64608870, 64608870, 64608870, 62089249, 61685773, 65051147, 62744659, 62055656, 63826471, 63341584, 63914485, 63769455, 62425358, 64764131, 64764131, 64764131, 58636087, 65087269, 65087269, 65018547, 64978209, 64493664, 61348222]), ('Keras', 33, [63509763, 64105822, 61665501, 61459747, 63402294, 63564532, 64988725, 63834483, 64608870, 64608870, 64608870, 64608870, 62089249, 61685773, 65051147, 62744659, 63826471, 63341584, 63914485, 63769455, 58636087, 65087269, 65087269, 65018547, 64863256, 64978209, 64468258, 64493664])]</t>
  </si>
  <si>
    <t>[('Tensorflow', 37), ('Keras', 33)]</t>
  </si>
  <si>
    <t>{63509763, 65051147, 61685773, 62425358, 63341584, 64863256, 62089249, 64978209, 61459747, 64468258, 65087269, 63826471, 65018547, 64988725, 63402294, 58636087, 62446159, 62744659, 62612696, 61665501, 64105822, 64493664, 64764131, 64608870, 62055656, 63769455, 63834483, 63564532, 63914485, 61348222}</t>
  </si>
  <si>
    <t>['https://stackoverflow.com/questions/63341584', 'https://stackoverflow.com/questions/64988725', 'https://stackoverflow.com/questions/64608870', 'https://stackoverflow.com/questions/64493664', 'https://stackoverflow.com/questions/64493664']</t>
  </si>
  <si>
    <t>[('Tensorflow', 9, [64105822, 62612696, 64608870, 64608870, 64608870, 64608870, 63826471, 63341584, 64978209]), ('Keras', 8, [64105822, 64608870, 64608870, 64608870, 64608870, 63826471, 63341584, 64978209])]</t>
  </si>
  <si>
    <t>['https://stackoverflow.com/questions/64978209', 'https://stackoverflow.com/questions/63826471', 'https://stackoverflow.com/questions/62612696', 'https://stackoverflow.com/questions/62612696', 'https://stackoverflow.com/questions/62612696']</t>
  </si>
  <si>
    <t>(('data_adapter', '__init__'), ('data_adapter', '__init__'), ('data_adapter', '_peek_and_restore'))</t>
  </si>
  <si>
    <t>[('Tensorflow', 6, [61459747, 61685773, 63826471, 63341584, 62425358, 61348222]), ('Keras', 5, [61459747, 61685773, 63826471, 63341584, 64468258])]</t>
  </si>
  <si>
    <t>{64468258, 61459747, 63826471, 61685773, 62425358, 63341584, 61348222}</t>
  </si>
  <si>
    <t>['https://stackoverflow.com/questions/61459747', 'https://stackoverflow.com/questions/61685773', 'https://stackoverflow.com/questions/63341584', 'https://stackoverflow.com/questions/62425358', 'https://stackoverflow.com/questions/63341584']</t>
  </si>
  <si>
    <t>https://stackoverflow.com/questions/62425358</t>
  </si>
  <si>
    <t>(('data_adapter', '__init__'), ('data_adapter', '__init__'), ('data_adapter', '_process_tensorlike'), ('nest', 'map_structure'), ('nest', 'listcomp'), ('data_adapter', '_convert_numpy_and_scipy'), ('ops', 'convert_to_tensor'), ('tensor_conversion_registry', '_default_conversion_function'), ('constant_op', 'constant'))</t>
  </si>
  <si>
    <t>[('Tensorflow', 7, [64105822, 62446159, 63834483, 62055656, 63914485, 65087269, 65087269]), ('Keras', 5, [64105822, 63834483, 63914485, 65087269, 65087269])]</t>
  </si>
  <si>
    <t>{65087269, 62055656, 62446159, 63834483, 63914485, 64105822}</t>
  </si>
  <si>
    <t>['https://stackoverflow.com/questions/65087269', 'https://stackoverflow.com/questions/62446159', 'https://stackoverflow.com/questions/63914485', 'https://stackoverflow.com/questions/63914485', 'https://stackoverflow.com/questions/63914485']</t>
  </si>
  <si>
    <t>https://stackoverflow.com/questions/65087269</t>
  </si>
  <si>
    <t>https://stackoverflow.com/questions/62446159</t>
  </si>
  <si>
    <t>(('data_adapter', '__init__'), ('data_adapter', '__init__'), ('data_adapter', '_process_tensorlike'), ('nest', 'map_structure'), ('nest', 'listcomp'), ('data_adapter', '_convert_numpy_and_scipy'), ('ops', 'convert_to_tensor'), ('tensor_conversion_registry', '_default_conversion_function'), ('constant_op', 'constant'), ('constant_op', '_constant_impl'), ('constant_op', '_constant_eager_impl'), ('constant_op', 'convert_to_eager_tensor'))</t>
  </si>
  <si>
    <t>[('Tensorflow', 4, [64105822, 63834483, 63914485, 64978209]), ('Keras', 4, [64105822, 63834483, 63914485, 64978209])]</t>
  </si>
  <si>
    <t>{64978209, 63834483, 63914485, 64105822}</t>
  </si>
  <si>
    <t>['https://stackoverflow.com/questions/64978209', 'https://stackoverflow.com/questions/63834483', 'https://stackoverflow.com/questions/63914485', 'https://stackoverflow.com/questions/64105822']</t>
  </si>
  <si>
    <t>(('data_adapter', '__init__'), ('data_adapter', '__init__'), ('data_adapter', 'genexpr'), ('tensor_shape', '__getitem__'))</t>
  </si>
  <si>
    <t>[('Tensorflow', 2, [63564532, 65051147]), ('Keras', 3, [63564532, 65051147, 64863256])]</t>
  </si>
  <si>
    <t>{64863256, 65051147, 63564532}</t>
  </si>
  <si>
    <t>['https://stackoverflow.com/questions/64863256', 'https://stackoverflow.com/questions/65051147', 'https://stackoverflow.com/questions/63564532']</t>
  </si>
  <si>
    <t>[('Tensorflow', 4, [62612696, 64608870, 64608870, 64608870, 64608870]), ('Keras', 3, [64608870, 64608870, 64608870, 64608870])]</t>
  </si>
  <si>
    <t>{62612696, 64608870}</t>
  </si>
  <si>
    <t>['https://stackoverflow.com/questions/62612696', 'https://stackoverflow.com/questions/64608870']</t>
  </si>
  <si>
    <t>(('data_adapter', '__init__'), ('data_adapter', '_peek_and_restore'))</t>
  </si>
  <si>
    <t>[('Tensorflow', 7, [61459747, 61685773, 63826471, 63341584, 62425358, 61420020, 61348222]), ('Keras', 6, [61459747, 61685773, 63826471, 63341584, 61420020, 64468258])]</t>
  </si>
  <si>
    <t>{64468258, 61459747, 63826471, 61685773, 62425358, 63341584, 61420020, 61348222}</t>
  </si>
  <si>
    <t>['https://stackoverflow.com/questions/61459747', 'https://stackoverflow.com/questions/61685773', 'https://stackoverflow.com/questions/61420020', 'https://stackoverflow.com/questions/63341584', 'https://stackoverflow.com/questions/63341584']</t>
  </si>
  <si>
    <t>[('Tensorflow', 2, [61685773, 61420020]), ('Keras', 2, [61685773, 61420020])]</t>
  </si>
  <si>
    <t>['https://stackoverflow.com/questions/61420020', 'https://stackoverflow.com/questions/61685773']</t>
  </si>
  <si>
    <t>(('data_adapter', '__init__'), ('data_adapter', 'slice_inputs'), ('dataset_ops', 'from_tensors'), ('dataset_ops', '__init__'), ('structure', 'normalize_element'), ('ops', 'convert_to_tensor'))</t>
  </si>
  <si>
    <t>[('Tensorflow', 3, [64988725, 60378450, 63169445]), ('Keras', 4, [64988725, 60378450, 60392734, 63169445])]</t>
  </si>
  <si>
    <t>{60378450, 64988725, 60392734, 63169445}</t>
  </si>
  <si>
    <t>['https://stackoverflow.com/questions/60378450', 'https://stackoverflow.com/questions/64988725', 'https://stackoverflow.com/questions/60392734', 'https://stackoverflow.com/questions/63169445']</t>
  </si>
  <si>
    <t>https://stackoverflow.com/questions/63169445</t>
  </si>
  <si>
    <t>(('data_adapter', '__init__'), ('training_v2', 'standardize_function'))</t>
  </si>
  <si>
    <t>[('Tensorflow', 4, [60143510, 62089249, 63587813, 65018547]), ('Keras', 4, [60143510, 62089249, 63587813, 65018547])]</t>
  </si>
  <si>
    <t>{62089249, 65018547, 63587813, 60143510}</t>
  </si>
  <si>
    <t>['https://stackoverflow.com/questions/62089249', 'https://stackoverflow.com/questions/65018547', 'https://stackoverflow.com/questions/63587813', 'https://stackoverflow.com/questions/60143510']</t>
  </si>
  <si>
    <t>https://stackoverflow.com/questions/65018547</t>
  </si>
  <si>
    <t>https://stackoverflow.com/questions/60143510</t>
  </si>
  <si>
    <t>(('data_adapter', '__init__'), ('training_v2', 'standardize_function'), ('dataset_ops', 'map'), ('dataset_ops', '__init__'), ('dataset_ops', '__init__'), ('function', '_get_concrete_function_internal'), ('function', '_get_concrete_function_internal_garbage_collected'), ('function', '_maybe_define_function'), ('function', '_create_graph_function'), ('func_graph', 'func_graph_from_py_func'), ('dataset_ops', 'wrapper_fn'), ('dataset_ops', '_wrapper_helper'), ('api', 'wrapper'))</t>
  </si>
  <si>
    <t>[('Tensorflow', 3, [60143510, 62089249, 63587813]), ('Keras', 3, [60143510, 62089249, 63587813])]</t>
  </si>
  <si>
    <t>{62089249, 63587813, 60143510}</t>
  </si>
  <si>
    <t>['https://stackoverflow.com/questions/62089249', 'https://stackoverflow.com/questions/63587813', 'https://stackoverflow.com/questions/60143510']</t>
  </si>
  <si>
    <t>(('data_adapter', 'select_data_adapter'),)</t>
  </si>
  <si>
    <t>[('Tensorflow', 7, [60938232, 62694716, 62366148, 63406138, 59477627, 60580439, 57874436]), ('Keras', 6, [60938232, 62366148, 64561401, 63406138, 60580439, 57874436])]</t>
  </si>
  <si>
    <t>{62366148, 57874436, 60580439, 60938232, 64561401, 63406138, 59477627, 62694716}</t>
  </si>
  <si>
    <t>['https://stackoverflow.com/questions/57874436', 'https://stackoverflow.com/questions/60938232', 'https://stackoverflow.com/questions/59477627', 'https://stackoverflow.com/questions/63406138', 'https://stackoverflow.com/questions/63406138']</t>
  </si>
  <si>
    <t>https://stackoverflow.com/questions/57874436</t>
  </si>
  <si>
    <t>https://stackoverflow.com/questions/60938232</t>
  </si>
  <si>
    <t>https://stackoverflow.com/questions/59477627</t>
  </si>
  <si>
    <t>https://stackoverflow.com/questions/63406138</t>
  </si>
  <si>
    <t>(('data_utils', '_data_generator_task'),)</t>
  </si>
  <si>
    <t>[('Tensorflow', 3, [61406988, 60041813, 50967071]), ('Keras', 3, [61406988, 60041813, 50967071])]</t>
  </si>
  <si>
    <t>{61406988, 60041813, 50967071}</t>
  </si>
  <si>
    <t>['https://stackoverflow.com/questions/61406988', 'https://stackoverflow.com/questions/60041813', 'https://stackoverflow.com/questions/50967071']</t>
  </si>
  <si>
    <t>https://stackoverflow.com/questions/61406988</t>
  </si>
  <si>
    <t>https://stackoverflow.com/questions/60041813</t>
  </si>
  <si>
    <t>https://stackoverflow.com/questions/50967071</t>
  </si>
  <si>
    <t>(('data_utils', 'get'),)</t>
  </si>
  <si>
    <t>[('Tensorflow', 29, [62216478, 50114065, 56177780, 55621653, 55243016, 57452396, 62675898, 59571944, 59447043, 60041813, 56792262, 62876780, 62876780, 53063850, 59035523, 61841656, 64166694]), ('Keras', 43, [62216478, 50885601, 50114065, 56177780, 55621653, 53636610, 55243016, 55244001, 57452396, 62675898, 59571944, 60041813, 56792262, 62876780, 62876780, 54729225, 53063850, 54590826, 61351387, 60775526, 59035523, 61841656, 54811072, 61360423, 61360423])]</t>
  </si>
  <si>
    <t>[('Tensorflow', 29), ('Keras', 43)]</t>
  </si>
  <si>
    <t>{53636610, 59447043, 59035523, 55243016, 54729225, 50114065, 55621653, 62216478, 64166694, 61360423, 53063850, 62675898, 54811072, 56792262, 60041813, 61351387, 50885601, 55244001, 60775526, 59571944, 54590826, 57452396, 62876780, 56177780, 61841656}</t>
  </si>
  <si>
    <t>['https://stackoverflow.com/questions/55243016', 'https://stackoverflow.com/questions/62675898', 'https://stackoverflow.com/questions/59571944', 'https://stackoverflow.com/questions/55244001', 'https://stackoverflow.com/questions/60775526']</t>
  </si>
  <si>
    <t>https://stackoverflow.com/questions/55243016</t>
  </si>
  <si>
    <t>(('data_utils', 'get'), ('pool', 'get'))</t>
  </si>
  <si>
    <t>[('Tensorflow', 13, [62216478, 56177780, 55621653, 55243016, 57452396, 62675898, 59571944, 59447043, 56792262, 62876780, 62876780, 59035523, 61841656]), ('Keras', 18, [62216478, 56177780, 55621653, 55243016, 55244001, 57452396, 62675898, 59571944, 56792262, 62876780, 62876780, 54729225, 61351387, 60775526, 59035523, 61841656, 61360423, 61360423])]</t>
  </si>
  <si>
    <t>[('Tensorflow', 13), ('Keras', 18)]</t>
  </si>
  <si>
    <t>{55244001, 59447043, 59035523, 56792262, 60775526, 55243016, 59571944, 54729225, 61360423, 57452396, 62876780, 56177780, 55621653, 61841656, 62675898, 61351387, 62216478}</t>
  </si>
  <si>
    <t>['https://stackoverflow.com/questions/59035523', 'https://stackoverflow.com/questions/54729225', 'https://stackoverflow.com/questions/61841656', 'https://stackoverflow.com/questions/56177780', 'https://stackoverflow.com/questions/55621653']</t>
  </si>
  <si>
    <t>(('data_utils', 'get'), ('six', 'reraise'))</t>
  </si>
  <si>
    <t>[('Tensorflow', 13, [62216478, 56177780, 55621653, 55243016, 62675898, 59571944, 59447043, 60041813, 56792262, 62876780, 62876780, 59035523, 61841656]), ('Keras', 20, [62216478, 56177780, 55621653, 55243016, 55244001, 62675898, 59571944, 60041813, 56792262, 62876780, 62876780, 54729225, 54590826, 61351387, 60775526, 59035523, 61841656, 54811072, 61360423, 61360423])]</t>
  </si>
  <si>
    <t>[('Tensorflow', 13), ('Keras', 20)]</t>
  </si>
  <si>
    <t>{59447043, 59035523, 55243016, 54729225, 55621653, 62216478, 61360423, 62675898, 54811072, 56792262, 60041813, 61351387, 55244001, 60775526, 59571944, 54590826, 62876780, 56177780, 61841656}</t>
  </si>
  <si>
    <t>['https://stackoverflow.com/questions/55243016', 'https://stackoverflow.com/questions/54811072', 'https://stackoverflow.com/questions/59571944', 'https://stackoverflow.com/questions/60775526', 'https://stackoverflow.com/questions/60775526']</t>
  </si>
  <si>
    <t>https://stackoverflow.com/questions/54811072</t>
  </si>
  <si>
    <t>(('data_utils', 'get'), ('six', 'reraise'), ('data_utils', 'get'), ('pool', 'get'))</t>
  </si>
  <si>
    <t>[('Tensorflow', 12, [62216478, 56177780, 55621653, 55243016, 62675898, 59571944, 59447043, 56792262, 62876780, 62876780, 59035523, 61841656]), ('Keras', 17, [62216478, 56177780, 55621653, 55243016, 55244001, 62675898, 59571944, 56792262, 62876780, 62876780, 54729225, 61351387, 60775526, 59035523, 61841656, 61360423, 61360423])]</t>
  </si>
  <si>
    <t>[('Tensorflow', 12), ('Keras', 17)]</t>
  </si>
  <si>
    <t>{55244001, 59447043, 59035523, 56792262, 60775526, 55243016, 59571944, 54729225, 61360423, 62876780, 56177780, 55621653, 61841656, 62675898, 61351387, 62216478}</t>
  </si>
  <si>
    <t>['https://stackoverflow.com/questions/59035523', 'https://stackoverflow.com/questions/54729225', 'https://stackoverflow.com/questions/61841656', 'https://stackoverflow.com/questions/55621653', 'https://stackoverflow.com/questions/55621653']</t>
  </si>
  <si>
    <t>(('data_utils', 'get'), ('six', 'reraise'), ('data_utils', 'get'), ('pool', 'get'), ('pool', 'worker'))</t>
  </si>
  <si>
    <t>[('Tensorflow', 11, [62216478, 55621653, 55243016, 62675898, 59571944, 59447043, 56792262, 62876780, 62876780, 59035523, 61841656]), ('Keras', 16, [62216478, 55621653, 55243016, 55244001, 62675898, 59571944, 56792262, 62876780, 62876780, 54729225, 61351387, 60775526, 59035523, 61841656, 61360423, 61360423])]</t>
  </si>
  <si>
    <t>[('Tensorflow', 11), ('Keras', 16)]</t>
  </si>
  <si>
    <t>{55244001, 59447043, 59035523, 56792262, 60775526, 55243016, 59571944, 54729225, 61360423, 62876780, 55621653, 61841656, 62675898, 61351387, 62216478}</t>
  </si>
  <si>
    <t>['https://stackoverflow.com/questions/59035523', 'https://stackoverflow.com/questions/59571944', 'https://stackoverflow.com/questions/61841656', 'https://stackoverflow.com/questions/55621653', 'https://stackoverflow.com/questions/55621653']</t>
  </si>
  <si>
    <t>(('data_utils', 'get'), ('six', 'reraise'), ('data_utils', 'get'), ('pool', 'get'), ('pool', 'worker'), ('data_utils', 'get_index'))</t>
  </si>
  <si>
    <t>[('Tensorflow', 4, [62216478, 59447043, 62876780, 62876780]), ('Keras', 9, [62216478, 55244001, 62876780, 62876780, 61351387, 60775526, 61841656, 61360423, 61360423])]</t>
  </si>
  <si>
    <t>{55244001, 59447043, 60775526, 61360423, 62876780, 61841656, 61351387, 62216478}</t>
  </si>
  <si>
    <t>['https://stackoverflow.com/questions/59447043', 'https://stackoverflow.com/questions/61360423', 'https://stackoverflow.com/questions/61351387', 'https://stackoverflow.com/questions/61841656', 'https://stackoverflow.com/questions/61841656']</t>
  </si>
  <si>
    <t>(('data_utils', 'get'), ('six', 'reraise'), ('data_utils', 'get'), ('pool', 'get'), ('pool', 'worker'), ('data_utils', 'next_sample'))</t>
  </si>
  <si>
    <t>[('Tensorflow', 7, [55621653, 55243016, 62675898, 59571944, 56792262, 59035523, 64166694]), ('Keras', 7, [55621653, 55243016, 62675898, 59571944, 56792262, 54729225, 59035523])]</t>
  </si>
  <si>
    <t>{59035523, 56792262, 64166694, 55243016, 59571944, 54729225, 55621653, 62675898}</t>
  </si>
  <si>
    <t>['https://stackoverflow.com/questions/56792262', 'https://stackoverflow.com/questions/55243016', 'https://stackoverflow.com/questions/55621653', 'https://stackoverflow.com/questions/54729225', 'https://stackoverflow.com/questions/54729225']</t>
  </si>
  <si>
    <t>(('data_utils', 'get_file'),)</t>
  </si>
  <si>
    <t>[('Tensorflow', 24, [53413756, 55435899, 59832388, 62186439, 57907321, 48979830, 60255470, 59081201, 60483509, 53246624, 57475348, 57475348, 57475348, 57475348, 57475348, 57475348, 52690283, 63654489, 48690423]), ('Keras', 19, [53413756, 55435899, 54282179, 60513286, 59832388, 48979830, 60255470, 64081325, 64081325, 64081325, 64081325, 64081325, 64081325, 53246624, 57475348, 57475348, 57475348, 57475348, 57475348, 57475348])]</t>
  </si>
  <si>
    <t>[('Tensorflow', 24), ('Keras', 19)]</t>
  </si>
  <si>
    <t>{53246624, 54282179, 59832388, 60513286, 62186439, 52690283, 64081325, 60255470, 63654489, 59081201, 57475348, 60483509, 48979830, 48690423, 57907321, 55435899, 53413756}</t>
  </si>
  <si>
    <t>['https://stackoverflow.com/questions/59832388', 'https://stackoverflow.com/questions/60255470', 'https://stackoverflow.com/questions/48690423', 'https://stackoverflow.com/questions/60483509', 'https://stackoverflow.com/questions/48979830']</t>
  </si>
  <si>
    <t>https://stackoverflow.com/questions/59832388</t>
  </si>
  <si>
    <t>https://stackoverflow.com/questions/60255470</t>
  </si>
  <si>
    <t>https://stackoverflow.com/questions/48979830</t>
  </si>
  <si>
    <t>(('data_utils', 'get_file'), ('request', 'urlretrieve'))</t>
  </si>
  <si>
    <t>[('Tensorflow', 13, [53413756, 55435899, 59832388, 57907321, 48979830, 60255470, 59081201, 60483509, 53246624, 57475348, 57475348, 57475348, 52690283]), ('Keras', 9, [53413756, 55435899, 59832388, 48979830, 60255470, 64081325, 64081325, 64081325, 53246624])]</t>
  </si>
  <si>
    <t>[('Tensorflow', 13), ('Keras', 9)]</t>
  </si>
  <si>
    <t>{53246624, 59832388, 52690283, 64081325, 60255470, 59081201, 57475348, 60483509, 48979830, 57907321, 55435899, 53413756}</t>
  </si>
  <si>
    <t>['https://stackoverflow.com/questions/59832388', 'https://stackoverflow.com/questions/59081201', 'https://stackoverflow.com/questions/57907321', 'https://stackoverflow.com/questions/48979830', 'https://stackoverflow.com/questions/48979830']</t>
  </si>
  <si>
    <t>https://stackoverflow.com/questions/57907321</t>
  </si>
  <si>
    <t>(('data_utils', 'get_file'), ('request', 'urlretrieve'), ('client', 'read'), ('client', 'readinto'), ('socket', 'readinto'), ('ssl', 'recv_into'), ('ssl', 'read'), ('ssl', 'read'))</t>
  </si>
  <si>
    <t>[('Tensorflow', 2, [48979830, 53246624]), ('Keras', 2, [48979830, 53246624])]</t>
  </si>
  <si>
    <t>{53246624, 48979830}</t>
  </si>
  <si>
    <t>['https://stackoverflow.com/questions/53246624', 'https://stackoverflow.com/questions/48979830']</t>
  </si>
  <si>
    <t>https://stackoverflow.com/questions/53246624</t>
  </si>
  <si>
    <t>(('data_utils', 'get_file'), ('request', 'urlretrieve'), ('request', 'urlopen'), ('request', 'open'), ('request', '_open'), ('request', '_call_chain'), ('request', 'https_open'), ('request', 'do_open'))</t>
  </si>
  <si>
    <t>[('Tensorflow', 10, [53413756, 55435899, 59832388, 57907321, 60255470, 59081201, 60483509, 57475348, 57475348, 57475348]), ('Keras', 7, [53413756, 55435899, 59832388, 60255470, 64081325, 64081325, 64081325])]</t>
  </si>
  <si>
    <t>{59832388, 64081325, 60255470, 59081201, 57475348, 60483509, 57907321, 55435899, 53413756}</t>
  </si>
  <si>
    <t>['https://stackoverflow.com/questions/64081325', 'https://stackoverflow.com/questions/57475348', 'https://stackoverflow.com/questions/57907321', 'https://stackoverflow.com/questions/57907321', 'https://stackoverflow.com/questions/57907321']</t>
  </si>
  <si>
    <t>https://stackoverflow.com/questions/64081325</t>
  </si>
  <si>
    <t>(('dataframe_iterator', '__init__'),)</t>
  </si>
  <si>
    <t>[('Tensorflow', 3, [58239781, 58165203, 60423299]), ('Keras', 4, [58239781, 58165203, 56176639, 60716827])]</t>
  </si>
  <si>
    <t>{60423299, 58239781, 58165203, 60716827, 56176639}</t>
  </si>
  <si>
    <t>['https://stackoverflow.com/questions/60423299', 'https://stackoverflow.com/questions/58239781', 'https://stackoverflow.com/questions/58165203', 'https://stackoverflow.com/questions/60716827', 'https://stackoverflow.com/questions/56176639']</t>
  </si>
  <si>
    <t>https://stackoverflow.com/questions/60423299</t>
  </si>
  <si>
    <t>https://stackoverflow.com/questions/56176639</t>
  </si>
  <si>
    <t>(('dataframe_iterator', '__init__'), ('dataframe_iterator', '_check_params'), ('frame', '__getitem__'), ('base', 'get_loc'), ('index', 'pandas'), ('index', 'pandas'))</t>
  </si>
  <si>
    <t>[('Tensorflow', 2, [58239781, 58165203]), ('Keras', 2, [58239781, 58165203])]</t>
  </si>
  <si>
    <t>{58165203, 58239781}</t>
  </si>
  <si>
    <t>['https://stackoverflow.com/questions/58165203', 'https://stackoverflow.com/questions/58239781']</t>
  </si>
  <si>
    <t>(('dataloader', '__next__'), ('dataloader', '_next_data'), ('fetch', 'fetch'), ('fetch', 'listcomp'))</t>
  </si>
  <si>
    <t>[('Tensorflow', 2, [61562456, 64775763]), ('PyTorch', 10, [60293600, 61250268, 61562456, 63268886, 64272460, 62372055, 60205829, 64775763, 60379513, 63075914])]</t>
  </si>
  <si>
    <t>[('Tensorflow', 2), ('PyTorch', 10)]</t>
  </si>
  <si>
    <t>{60293600, 60205829, 63075914, 64272460, 64775763, 63268886, 62372055, 61562456, 60379513, 61250268}</t>
  </si>
  <si>
    <t>['https://stackoverflow.com/questions/60205829', 'https://stackoverflow.com/questions/64775763', 'https://stackoverflow.com/questions/61562456', 'https://stackoverflow.com/questions/61562456', 'https://stackoverflow.com/questions/61562456']</t>
  </si>
  <si>
    <t>https://stackoverflow.com/questions/60205829</t>
  </si>
  <si>
    <t>https://stackoverflow.com/questions/64775763</t>
  </si>
  <si>
    <t>[('Tensorflow', 70, [65151225, 65151225, 60143510, 51139028, 64742557, 54130206, 47040815, 49668252, 60572568, 62872755, 53563976, 55632511, 64988725, 54024958, 56399448, 63478378, 62089249, 47841879, 60378450, 49545570, 63377981, 46768626, 58745285, 56999387, 60211521, 65047366, 63873767, 63587813, 49824872, 51005875, 54947733, 54947733, 63473595, 64764131, 64764131, 64764131, 54867896, 56453002, 60104249, 60104249, 58636087, 63169445, 51118565, 64292524, 63138030, 49487158, 54955595]), ('Keras', 17, [65151225, 65151225, 60143510, 64988725, 63478378, 62089249, 60378450, 56999387, 60392734, 63587813, 58636087, 63169445])]</t>
  </si>
  <si>
    <t>[('Tensorflow', 70), ('Keras', 17)]</t>
  </si>
  <si>
    <t>{56453002, 54947733, 60143510, 60572568, 49668252, 64742557, 54130206, 60392734, 62089249, 63169445, 64292524, 47040815, 62872755, 51005875, 64988725, 49487158, 58636087, 54867896, 60104249, 63473595, 63377981, 60211521, 58745285, 65047366, 53563976, 54955595, 60378450, 51139028, 47841879, 56399448, 56999387, 49545570, 64764131, 63587813, 51118565, 63873767, 49824872, 63478378, 63138030, 46768626, 65151225, 54024958, 55632511}</t>
  </si>
  <si>
    <t>['https://stackoverflow.com/questions/54130206', 'https://stackoverflow.com/questions/63473595', 'https://stackoverflow.com/questions/63587813', 'https://stackoverflow.com/questions/56999387', 'https://stackoverflow.com/questions/49545570']</t>
  </si>
  <si>
    <t>https://stackoverflow.com/questions/54130206</t>
  </si>
  <si>
    <t>https://stackoverflow.com/questions/49545570</t>
  </si>
  <si>
    <t>(('dataset_ops', 'from_tensors'), ('dataset_ops', '__init__'), ('structure', 'normalize_element'), ('ops', 'convert_to_tensor'))</t>
  </si>
  <si>
    <t>[('Tensorflow', 4, [64988725, 60378450, 58636087, 63169445]), ('Keras', 5, [64988725, 60378450, 60392734, 58636087, 63169445])]</t>
  </si>
  <si>
    <t>{63169445, 60378450, 64988725, 58636087, 60392734}</t>
  </si>
  <si>
    <t>['https://stackoverflow.com/questions/63169445', 'https://stackoverflow.com/questions/60378450', 'https://stackoverflow.com/questions/64988725', 'https://stackoverflow.com/questions/58636087', 'https://stackoverflow.com/questions/60392734']</t>
  </si>
  <si>
    <t>[('Tensorflow', 30, [50329855, 60727762, 56163917, 52032828, 58013427, 61545217, 61545217, 61545217, 61545217, 61545217, 61545217, 61545217, 61545217, 61545217, 61545217, 61545217, 61545217, 61545217, 61545217, 61545217, 61545217, 64779033, 61102728, 57173690, 63091894, 63820168, 52121347, 53688367, 57718883, 63247003]), ('Keras', 11, [60727762, 64779033, 61102728, 63091894, 63820168])]</t>
  </si>
  <si>
    <t>[('Tensorflow', 30), ('Keras', 11)]</t>
  </si>
  <si>
    <t>{61545217, 52121347, 57718883, 61102728, 63820168, 56163917, 53688367, 60727762, 58013427, 63091894, 64779033, 57173690, 63247003, 52032828, 50329855}</t>
  </si>
  <si>
    <t>['https://stackoverflow.com/questions/57718883', 'https://stackoverflow.com/questions/53688367', 'https://stackoverflow.com/questions/57173690', 'https://stackoverflow.com/questions/64779033', 'https://stackoverflow.com/questions/64779033']</t>
  </si>
  <si>
    <t>https://stackoverflow.com/questions/57718883</t>
  </si>
  <si>
    <t>https://stackoverflow.com/questions/53688367</t>
  </si>
  <si>
    <t>https://stackoverflow.com/questions/57173690</t>
  </si>
  <si>
    <t>(('dataset_ops', 'generator_py_func'), ('data_adapter', 'wrapped_generator'), ('data_adapter', 'generator_fn'))</t>
  </si>
  <si>
    <t>[('Tensorflow', 8, [64779033, 61102728, 63091894]), ('Keras', 8, [64779033, 61102728, 63091894])]</t>
  </si>
  <si>
    <t>{61102728, 64779033, 63091894}</t>
  </si>
  <si>
    <t>['https://stackoverflow.com/questions/61102728', 'https://stackoverflow.com/questions/64779033', 'https://stackoverflow.com/questions/63091894']</t>
  </si>
  <si>
    <t>(('dataset_ops', 'get_iterator'),)</t>
  </si>
  <si>
    <t>[('Tensorflow', 4, [60727762]), ('Keras', 4, [60727762])]</t>
  </si>
  <si>
    <t>{60727762}</t>
  </si>
  <si>
    <t>['https://stackoverflow.com/questions/60727762']</t>
  </si>
  <si>
    <t>(('dataset_ops', 'get_iterator'), ('script_ops', '__call__'), ('dataset_ops', 'generator_py_func'), ('dataset_ops', 'get_iterator'), ('image_data_generator', 'flow_from_directory'), ('directory_iterator', '__init__'), ('pool', 'get'), ('pool', 'worker'), ('utils', '_list_valid_filenames_in_directory'), ('utils', '_iter_valid_files'))</t>
  </si>
  <si>
    <t>[('Tensorflow', 2, [60727762]), ('Keras', 2, [60727762])]</t>
  </si>
  <si>
    <t>[('Tensorflow', 17, [65151225, 65151225, 60143510, 51139028, 64742557, 62872755, 53563976, 55632511, 54024958, 63478378, 62089249, 56999387, 65047366, 63587813, 63473595, 60104249, 60104249]), ('Keras', 6, [65151225, 65151225, 60143510, 63478378, 62089249, 56999387])]</t>
  </si>
  <si>
    <t>[('Tensorflow', 17), ('Keras', 6)]</t>
  </si>
  <si>
    <t>['https://stackoverflow.com/questions/65047366', 'https://stackoverflow.com/questions/60104249', 'https://stackoverflow.com/questions/56999387', 'https://stackoverflow.com/questions/65151225', 'https://stackoverflow.com/questions/65151225']</t>
  </si>
  <si>
    <t>(('dataset_ops', 'map'), ('dataset_ops', '__init__'), ('dataset_ops', '__init__'), ('function', '_get_concrete_function_internal'), ('function', '_get_concrete_function_internal_garbage_collected'), ('function', '_maybe_define_function'), ('function', '_create_graph_function'), ('func_graph', 'func_graph_from_py_func'), ('dataset_ops', 'wrapper_fn'), ('dataset_ops', '_wrapper_helper'))</t>
  </si>
  <si>
    <t>[('Tensorflow', 6, [60143510, 64742557, 55632511, 62089249, 56999387, 63587813]), ('Keras', 4, [60143510, 62089249, 56999387, 63587813])]</t>
  </si>
  <si>
    <t>{62089249, 63587813, 60143510, 56999387, 64742557, 55632511}</t>
  </si>
  <si>
    <t>['https://stackoverflow.com/questions/62089249', 'https://stackoverflow.com/questions/60143510', 'https://stackoverflow.com/questions/64742557', 'https://stackoverflow.com/questions/64742557', 'https://stackoverflow.com/questions/64742557']</t>
  </si>
  <si>
    <t>https://stackoverflow.com/questions/64742557</t>
  </si>
  <si>
    <t>(('dataset_ops', 'map'), ('dataset_ops', '__init__'), ('dataset_ops', '__init__'), ('function', 'get_concrete_function'), ('function', '_get_concrete_function_garbage_collected'), ('function', '_maybe_define_function'), ('function', '_create_graph_function'), ('func_graph', 'func_graph_from_py_func'), ('dataset_ops', 'wrapper_fn'), ('dataset_ops', '_wrapper_helper'), ('api', 'wrapper'))</t>
  </si>
  <si>
    <t>[('Tensorflow', 6, [65151225, 65151225, 62872755, 63478378, 65047366, 63473595]), ('Keras', 2, [65151225, 65151225])]</t>
  </si>
  <si>
    <t>{65047366, 63478378, 62872755, 65151225, 63473595}</t>
  </si>
  <si>
    <t>['https://stackoverflow.com/questions/65047366', 'https://stackoverflow.com/questions/63478378', 'https://stackoverflow.com/questions/62872755', 'https://stackoverflow.com/questions/65151225', 'https://stackoverflow.com/questions/63473595']</t>
  </si>
  <si>
    <t>https://stackoverflow.com/questions/63478378</t>
  </si>
  <si>
    <t>(('decoder', '_DecodeUnknownField'),)</t>
  </si>
  <si>
    <t>[('Tensorflow', 6, [65092719, 65142116, 61156227, 59770562]), ('Keras', 2, [65142116])]</t>
  </si>
  <si>
    <t>{59770562, 61156227, 65142116, 65092719}</t>
  </si>
  <si>
    <t>['https://stackoverflow.com/questions/59770562', 'https://stackoverflow.com/questions/61156227', 'https://stackoverflow.com/questions/65142116', 'https://stackoverflow.com/questions/65092719']</t>
  </si>
  <si>
    <t>https://stackoverflow.com/questions/59770562</t>
  </si>
  <si>
    <t>(('decorator', 'time'),)</t>
  </si>
  <si>
    <t>[('Tensorflow', 3, [59435036, 59497369, 58842687]), ('Keras', 3, [59435036, 59497369, 58842687])]</t>
  </si>
  <si>
    <t>{59497369, 59435036, 58842687}</t>
  </si>
  <si>
    <t>['https://stackoverflow.com/questions/59497369', 'https://stackoverflow.com/questions/59435036', 'https://stackoverflow.com/questions/58842687']</t>
  </si>
  <si>
    <t>https://stackoverflow.com/questions/59435036</t>
  </si>
  <si>
    <t>[('Tensorflow', 163, [64639175, 63731349, 61456686, 63613281, 58575586, 57748812, 57748812, 62143530, 62071283, 62494412, 63368781, 65113349, 60035792, 64611269, 64127480, 64894027, 58751457, 63982154, 59305514, 59073606, 64108943, 61920569, 58939656, 64666638, 61147366, 63139159, 63457928, 58971998, 64770484, 64815251, 65160085, 65091635, 63174874, 63174874, 59223142, 60587885, 64394603, 63367851, 63320771, 61910143, 63923215, 63544668, 63122336, 62704616, 58764104, 55585079, 64823773, 63354752, 63142726, 65105974, 60991253, 58033286, 61280885, 62890755, 61192645, 63274596, 60882081, 63600431, 64112222, 59864710, 55318038, 64831876, 60532242, 63315046, 64178905, 62529415, 62079524, 61102728, 61071227, 65139674, 62906596, 58311358, 63419780, 57842734, 64504134, 64404009, 58609967, 64152263, 64401570, 63940891, 63549926, 63541379, 63423501, 61829870, 61882720, 60732223, 60493396, 62102458, 59906786, 61994299, 61436339, 63004513, 64003545, 65076900, 64138041, 63656294, 61940176, 63820168, 65021701, 63194006, 64478391, 63750400, 54369539, 64759500, 64661665, 65144547, 63301275, 57775938, 64341042, 62575377, 62279886, 58902773, 63372487, 64677724, 63481755, 58676498, 63673517, 61997378, 63471308, 62586443, 63059589, 63059589, 63059589, 63059589, 59761890, 64654700, 61606647, 63570400, 63546062, 64577667, 63343167, 64730222, 65161946, 60112435, 60593469, 62102912, 62102912, 62102912, 62102912, 64958298, 55734820, 62619918, 62268283, 64175246, 58644906, 65081913, 60488764, 60353358, 65005588, 61690424, 59364422, 63971321, 60923917, 60287388, 65054037, 64516475, 63653136, 64708630, 64867031, 60034629, 59853748, 61492740, 61492740]), ('Keras', 110, [64639175, 63731349, 61456686, 63613281, 57748812, 57748812, 62494412, 63368781, 65113349, 60035792, 64127480, 64894027, 58751457, 63982154, 59305514, 61920569, 64666638, 63139159, 63457928, 58971998, 64770484, 64815251, 65091635, 60520730, 63174874, 63174874, 59223142, 60587885, 64394603, 63367851, 63320771, 61910143, 63923215, 63544668, 63122336, 62704616, 63354752, 63142726, 62890755, 61192645, 60882081, 63600431, 64112222, 59864710, 64831876, 63315046, 64178905, 62079524, 61102728, 65139674, 62906596, 58311358, 57842734, 64404009, 58609967, 64152263, 64401570, 63549926, 63541379, 63423501, 61882720, 62102458, 59906786, 64943080, 63004513, 64003545, 65076900, 64138041, 63656294, 61940176, 63820168, 65021701, 63194006, 64478391, 63750400, 54369539, 64759500, 59506070, 64758746, 64661665, 65144547, 63301275, 57775938, 64341042, 62575377, 64610296, 58902773, 64677724, 63481755, 63673517, 61997378, 62586443, 59761890, 63570400, 64577667, 63343167, 64730222, 65161946, 60112435, 60593469, 64958298, 62619918, 64175246, 60488764, 61690424, 65054037, 65009478, 59853748, 61492740, 61492740])]</t>
  </si>
  <si>
    <t>[('Tensorflow', 163), ('Keras', 110)]</t>
  </si>
  <si>
    <t>{61492740, 63423501, 64666638, 63923215, 60923917, 60532242, 65005588, 55318038, 64708630, 62079524, 55734820, 64404009, 62143530, 59305514, 57842734, 64341042, 65091635, 60112435, 65105974, 61690424, 65081913, 60488764, 63343167, 60034629, 59073606, 59364422, 63982154, 64894027, 62586443, 63368781, 60493396, 64112222, 63274596, 59223142, 63315046, 64730222, 61280885, 61910143, 63541379, 64577667, 63059589, 58033286, 59864710, 63457928, 61102728, 64175246, 64815251, 63731349, 63301275, 60882081, 64401570, 64661665, 65076900, 63367851, 63673517, 64478391, 58311358, 63320771, 64639175, 64152263, 63372487, 62494412, 64759500, 62279886, 63471308, 60035792, 63546062, 64867031, 64610296, 64178905, 63174874, 65161946, 58575586, 59906786, 62906596, 65144547, 61147366, 59761890, 61829870, 58902773, 61606647, 63750400, 62890755, 54369539, 65113349, 65021701, 58939656, 62619918, 63653136, 62575377, 58676498, 60991253, 60520730, 63940891, 61456686, 63600431, 58609967, 55585079, 61920569, 64138041, 61994299, 60593469, 60732223, 57775938, 61997378, 63142726, 64504134, 58764104, 65009478, 57748812, 60353358, 65054037, 63139159, 64958298, 63544668, 64677724, 58971998, 61882720, 63613281, 63004513, 63656294, 64394603, 64654700, 60587885, 61071227, 62268283, 64516475, 63354752, 62102912, 64831876, 63419780, 62529415, 63820168, 64108943, 65160085, 63194006, 59506070, 63481755, 60287388, 63122336, 58644906, 61436339, 64770484, 59853748, 62102458, 61192645, 64611269, 61940176, 64003545, 65139674, 64758746, 64823773, 63570400, 58751457, 63549926, 62704616, 64943080, 62071283, 64127480, 63971321}</t>
  </si>
  <si>
    <t>['https://stackoverflow.com/questions/60034629', 'https://stackoverflow.com/questions/58575586', 'https://stackoverflow.com/questions/60587885', 'https://stackoverflow.com/questions/63139159', 'https://stackoverflow.com/questions/61882720']</t>
  </si>
  <si>
    <t>[('Tensorflow', 153, [64639175, 63731349, 61456686, 63613281, 58575586, 62143530, 62071283, 62494412, 63368781, 65113349, 60035792, 64611269, 64127480, 64894027, 58751457, 63982154, 59305514, 59073606, 64108943, 61920569, 58939656, 64666638, 61147366, 63139159, 63457928, 58971998, 64770484, 64815251, 65160085, 65091635, 63174874, 63174874, 59223142, 60587885, 64394603, 63367851, 63320771, 61910143, 63923215, 63544668, 63122336, 62704616, 58764104, 64823773, 63354752, 63142726, 65105974, 60991253, 61280885, 62890755, 61192645, 63274596, 60882081, 63600431, 64112222, 59864710, 64831876, 60532242, 63315046, 64178905, 62529415, 62079524, 61102728, 61071227, 65139674, 62906596, 58311358, 63419780, 64504134, 64404009, 58609967, 64152263, 64401570, 63940891, 63549926, 63541379, 63423501, 61829870, 61882720, 60732223, 60493396, 62102458, 59906786, 61994299, 61436339, 63004513, 64003545, 65076900, 64138041, 63656294, 61940176, 63820168, 65021701, 63194006, 64478391, 63750400, 64759500, 64661665, 65144547, 63301275, 64341042, 62575377, 62279886, 58902773, 63372487, 64677724, 63481755, 58676498, 63673517, 61997378, 63471308, 62586443, 63059589, 63059589, 63059589, 63059589, 59761890, 64654700, 61606647, 63570400, 63546062, 64577667, 63343167, 64730222, 65161946, 60112435, 60593469, 62102912, 62102912, 62102912, 62102912, 64958298, 62619918, 62268283, 64175246, 58644906, 65081913, 60488764, 60353358, 65005588, 61690424, 59364422, 63971321, 60923917, 60287388, 65054037, 64516475, 64708630, 64867031, 59853748, 61492740, 61492740, 64218503]), ('Keras', 106, [64639175, 63731349, 61456686, 63613281, 62494412, 63368781, 65113349, 60035792, 64127480, 64894027, 58751457, 63982154, 59305514, 61920569, 64666638, 63139159, 63457928, 58971998, 64770484, 64815251, 65091635, 60520730, 63174874, 63174874, 59223142, 60587885, 64394603, 63367851, 63320771, 61910143, 63923215, 63544668, 63122336, 62704616, 63354752, 63142726, 62890755, 61192645, 60882081, 63600431, 64112222, 59864710, 64831876, 63315046, 64178905, 62079524, 61102728, 65139674, 62906596, 58311358, 64404009, 58609967, 64152263, 64401570, 63549926, 63541379, 63423501, 61882720, 62102458, 59906786, 64943080, 63004513, 64003545, 65076900, 64138041, 63656294, 61940176, 63820168, 65021701, 63194006, 64478391, 63750400, 64759500, 59506070, 64758746, 64661665, 65144547, 63301275, 64341042, 62575377, 64610296, 58902773, 64677724, 63481755, 63673517, 61997378, 62586443, 59761890, 63570400, 64577667, 63343167, 64730222, 65161946, 60112435, 60593469, 64958298, 62619918, 64175246, 60488764, 61690424, 65054037, 65009478, 59853748, 61492740, 61492740, 64608631])]</t>
  </si>
  <si>
    <t>[('Tensorflow', 153), ('Keras', 106)]</t>
  </si>
  <si>
    <t>{61492740, 63423501, 64666638, 63923215, 60923917, 60532242, 65005588, 64708630, 62079524, 64404009, 62143530, 59305514, 64341042, 65091635, 60112435, 65105974, 61690424, 65081913, 60488764, 63343167, 59073606, 59364422, 63982154, 64894027, 62586443, 63368781, 60493396, 64112222, 63274596, 59223142, 63315046, 64730222, 61280885, 61910143, 63541379, 64577667, 63059589, 59864710, 63457928, 61102728, 64175246, 64815251, 63731349, 63301275, 60882081, 64401570, 64661665, 65076900, 63367851, 63673517, 64478391, 58311358, 63320771, 64639175, 64152263, 63372487, 62494412, 64759500, 62279886, 63471308, 60035792, 63546062, 64867031, 64610296, 64178905, 63174874, 65161946, 58575586, 59906786, 62906596, 65144547, 61147366, 59761890, 61829870, 58902773, 61606647, 63750400, 62890755, 65113349, 65021701, 58939656, 62619918, 62575377, 58676498, 60991253, 60520730, 63940891, 61456686, 63600431, 58609967, 61920569, 64138041, 61994299, 60593469, 60732223, 61997378, 63142726, 64504134, 58764104, 65009478, 60353358, 65054037, 63139159, 64958298, 63544668, 64677724, 58971998, 61882720, 63613281, 63004513, 63656294, 64394603, 64654700, 60587885, 64608631, 61071227, 62268283, 64516475, 63354752, 62102912, 64831876, 63419780, 62529415, 63820168, 64218503, 64108943, 65160085, 63194006, 59506070, 63481755, 60287388, 63122336, 58644906, 61436339, 64770484, 59853748, 62102458, 64611269, 61192645, 61940176, 64003545, 65139674, 64758746, 64823773, 63570400, 58751457, 63549926, 62704616, 64943080, 62071283, 64127480, 63971321}</t>
  </si>
  <si>
    <t>['https://stackoverflow.com/questions/63982154', 'https://stackoverflow.com/questions/62906596', 'https://stackoverflow.com/questions/64516475', 'https://stackoverflow.com/questions/61882720', 'https://stackoverflow.com/questions/64394603']</t>
  </si>
  <si>
    <t>[('Tensorflow', 63, [61456686, 63613281, 58575586, 62071283, 62494412, 63368781, 60035792, 64127480, 64894027, 59305514, 61920569, 58939656, 63139159, 58971998, 64815251, 65091635, 59223142, 64394603, 63320771, 61910143, 63923215, 63544668, 62704616, 58764104, 62890755, 61192645, 63274596, 60882081, 59864710, 60532242, 61071227, 65139674, 62906596, 64404009, 64401570, 61829870, 61994299, 65076900, 64138041, 63194006, 63750400, 64759500, 65144547, 63301275, 64341042, 63372487, 58676498, 63673517, 63059589, 63059589, 59761890, 61606647, 64577667, 60112435, 60593469, 64958298, 62619918, 62268283, 60353358, 61690424, 64516475, 64708630, 61492740]), ('Keras', 52, [61456686, 63613281, 62494412, 63368781, 60035792, 64127480, 64894027, 59305514, 61920569, 63139159, 58971998, 64815251, 65091635, 60520730, 59223142, 64394603, 63320771, 61910143, 63923215, 63544668, 62704616, 62890755, 61192645, 60882081, 59864710, 65139674, 62906596, 64404009, 64401570, 64943080, 65076900, 64138041, 63194006, 63750400, 64759500, 59506070, 64758746, 65144547, 63301275, 64341042, 64610296, 63673517, 59761890, 64577667, 60112435, 60593469, 64958298, 62619918, 61690424, 65009478, 61492740, 61492740])]</t>
  </si>
  <si>
    <t>[('Tensorflow', 63), ('Keras', 52)]</t>
  </si>
  <si>
    <t>{63750400, 62890755, 64577667, 63059589, 59864710, 62268283, 58939656, 61492740, 62619918, 63923215, 60532242, 64815251, 58676498, 63194006, 64708630, 59506070, 60520730, 63301275, 60882081, 64401570, 65076900, 64404009, 59305514, 63673517, 61456686, 64341042, 65091635, 60112435, 61690424, 61920569, 64138041, 61994299, 60593469, 63320771, 61192645, 65009478, 63372487, 58764104, 64894027, 62494412, 63368781, 64759500, 60353358, 60035792, 63139159, 64610296, 65139674, 64958298, 63544668, 64758746, 58971998, 63613281, 58575586, 65144547, 63274596, 62906596, 59223142, 59761890, 62704616, 64943080, 64394603, 61829870, 62071283, 64516475, 61606647, 64127480, 61071227, 61910143}</t>
  </si>
  <si>
    <t>['https://stackoverflow.com/questions/63923215', 'https://stackoverflow.com/questions/64138041', 'https://stackoverflow.com/questions/58575586', 'https://stackoverflow.com/questions/64958298', 'https://stackoverflow.com/questions/64758746']</t>
  </si>
  <si>
    <t>https://stackoverflow.com/questions/64758746</t>
  </si>
  <si>
    <t>[('Tensorflow', 62, [61456686, 63613281, 58575586, 62071283, 62494412, 63368781, 60035792, 64127480, 64894027, 59305514, 61920569, 58939656, 63139159, 58971998, 64815251, 65091635, 59223142, 64394603, 63320771, 61910143, 63923215, 63544668, 58764104, 62890755, 61192645, 63274596, 60882081, 59864710, 60532242, 61071227, 65139674, 62906596, 64404009, 64401570, 61829870, 61994299, 65076900, 64138041, 63194006, 63750400, 64759500, 65144547, 63301275, 64341042, 63372487, 58676498, 63673517, 63059589, 63059589, 59761890, 61606647, 64577667, 60112435, 60593469, 64958298, 62619918, 62268283, 60353358, 61690424, 64516475, 64708630, 61492740]), ('Keras', 50, [61456686, 63613281, 62494412, 63368781, 60035792, 64127480, 64894027, 59305514, 61920569, 63139159, 58971998, 64815251, 65091635, 60520730, 59223142, 64394603, 63320771, 61910143, 63923215, 63544668, 62890755, 61192645, 60882081, 59864710, 65139674, 62906596, 64404009, 64401570, 64943080, 65076900, 64138041, 63194006, 63750400, 64759500, 64758746, 65144547, 63301275, 64341042, 64610296, 63673517, 59761890, 64577667, 60112435, 60593469, 64958298, 62619918, 61690424, 65009478, 61492740, 61492740])]</t>
  </si>
  <si>
    <t>[('Tensorflow', 62), ('Keras', 50)]</t>
  </si>
  <si>
    <t>{63750400, 62890755, 64577667, 63059589, 59864710, 62268283, 58939656, 61492740, 62619918, 63923215, 60532242, 64815251, 58676498, 63194006, 64708630, 60520730, 63301275, 60882081, 64401570, 65076900, 64404009, 59305514, 63673517, 61456686, 64341042, 65091635, 60112435, 61690424, 61920569, 64138041, 61994299, 60593469, 63320771, 61192645, 65009478, 63372487, 58764104, 64894027, 62494412, 63368781, 64759500, 60353358, 60035792, 63139159, 64610296, 65139674, 64958298, 63544668, 64758746, 58971998, 63613281, 58575586, 65144547, 63274596, 62906596, 59223142, 59761890, 64943080, 64394603, 61829870, 62071283, 64516475, 61606647, 64127480, 61071227, 61910143}</t>
  </si>
  <si>
    <t>['https://stackoverflow.com/questions/63923215', 'https://stackoverflow.com/questions/61994299', 'https://stackoverflow.com/questions/63613281', 'https://stackoverflow.com/questions/64958298', 'https://stackoverflow.com/questions/64758746']</t>
  </si>
  <si>
    <t>(('def_function', '__call__'), ('def_function', '_call'), ('def_function', '_initialize'), ('function', '_get_concrete_function_internal_garbage_collected'), ('function', '_maybe_define_function'), ('function', '_create_graph_function'), ('func_graph', 'func_graph_from_py_func'), ('def_function', 'wrapped_fn'))</t>
  </si>
  <si>
    <t>[('Tensorflow', 61, [61456686, 63613281, 58575586, 62071283, 62494412, 63368781, 60035792, 64127480, 64894027, 59305514, 61920569, 58939656, 63139159, 58971998, 64815251, 65091635, 59223142, 64394603, 63320771, 63923215, 63544668, 58764104, 62890755, 61192645, 63274596, 60882081, 59864710, 60532242, 61071227, 65139674, 62906596, 64404009, 64401570, 61829870, 61994299, 65076900, 64138041, 63194006, 63750400, 64759500, 65144547, 63301275, 64341042, 63372487, 58676498, 63673517, 63059589, 63059589, 59761890, 61606647, 64577667, 60112435, 60593469, 64958298, 62619918, 62268283, 60353358, 61690424, 64516475, 64708630, 61492740]), ('Keras', 49, [61456686, 63613281, 62494412, 63368781, 60035792, 64127480, 64894027, 59305514, 61920569, 63139159, 58971998, 64815251, 65091635, 60520730, 59223142, 64394603, 63320771, 63923215, 63544668, 62890755, 61192645, 60882081, 59864710, 65139674, 62906596, 64404009, 64401570, 64943080, 65076900, 64138041, 63194006, 63750400, 64759500, 64758746, 65144547, 63301275, 64341042, 64610296, 63673517, 59761890, 64577667, 60112435, 60593469, 64958298, 62619918, 61690424, 65009478, 61492740, 61492740])]</t>
  </si>
  <si>
    <t>[('Tensorflow', 61), ('Keras', 49)]</t>
  </si>
  <si>
    <t>{63750400, 62890755, 64577667, 63059589, 59864710, 62268283, 58939656, 61492740, 62619918, 63923215, 60532242, 64815251, 58676498, 63194006, 64708630, 60520730, 63301275, 60882081, 64401570, 65076900, 64404009, 59305514, 63673517, 61456686, 64341042, 65091635, 60112435, 61690424, 61920569, 64138041, 61994299, 60593469, 63320771, 61192645, 65009478, 63372487, 58764104, 64894027, 62494412, 63368781, 64759500, 60353358, 60035792, 63139159, 64610296, 65139674, 64958298, 63544668, 64758746, 58971998, 63613281, 58575586, 65144547, 63274596, 62906596, 59223142, 59761890, 64943080, 64394603, 61829870, 62071283, 64516475, 61606647, 64127480, 61071227}</t>
  </si>
  <si>
    <t>['https://stackoverflow.com/questions/63923215', 'https://stackoverflow.com/questions/64138041', 'https://stackoverflow.com/questions/63613281', 'https://stackoverflow.com/questions/65139674', 'https://stackoverflow.com/questions/63544668']</t>
  </si>
  <si>
    <t>[('Tensorflow', 44, [61456686, 63613281, 62071283, 62494412, 63368781, 64127480, 64894027, 63139159, 64815251, 65091635, 64394603, 63320771, 63923215, 63544668, 62890755, 63274596, 60882081, 61071227, 65139674, 62906596, 64404009, 64401570, 61994299, 65076900, 64138041, 63194006, 63750400, 64759500, 65144547, 63301275, 64341042, 63372487, 63673517, 63059589, 63059589, 61606647, 64577667, 64958298, 62619918, 62268283, 60353358, 61690424, 64516475, 64708630]), ('Keras', 37, [61456686, 63613281, 62494412, 63368781, 64127480, 64894027, 63139159, 64815251, 65091635, 64394603, 63320771, 63923215, 63544668, 62890755, 60882081, 65139674, 62906596, 64404009, 64401570, 64943080, 65076900, 64138041, 63194006, 63750400, 64759500, 64758746, 65144547, 63301275, 64341042, 64610296, 63673517, 64577667, 64958298, 62619918, 61690424, 65009478, 64608631])]</t>
  </si>
  <si>
    <t>[('Tensorflow', 44), ('Keras', 37)]</t>
  </si>
  <si>
    <t>{63750400, 62890755, 64577667, 63059589, 62268283, 62619918, 63923215, 64815251, 63194006, 64708630, 63301275, 64608631, 60882081, 64401570, 65076900, 64404009, 63673517, 61456686, 64341042, 65091635, 61690424, 64138041, 61994299, 63320771, 65009478, 63372487, 64894027, 62494412, 63368781, 64759500, 60353358, 63139159, 64610296, 65139674, 64958298, 63544668, 64758746, 63613281, 65144547, 63274596, 62906596, 64943080, 64394603, 62071283, 64516475, 61606647, 64127480, 61071227}</t>
  </si>
  <si>
    <t>['https://stackoverflow.com/questions/63923215', 'https://stackoverflow.com/questions/64138041', 'https://stackoverflow.com/questions/64758746', 'https://stackoverflow.com/questions/65139674', 'https://stackoverflow.com/questions/63544668']</t>
  </si>
  <si>
    <t>(('def_function', '__call__'), ('def_function', '_call'), ('function', '__call__'))</t>
  </si>
  <si>
    <t>[('Tensorflow', 78, [58575586, 62143530, 65113349, 64611269, 58751457, 63982154, 59073606, 64108943, 64666638, 61147366, 63457928, 64770484, 65160085, 63174874, 63174874, 60587885, 63367851, 63122336, 58764104, 64823773, 63354752, 63142726, 65105974, 60991253, 61280885, 64112222, 63315046, 64178905, 62529415, 62079524, 61102728, 58311358, 63419780, 64504134, 58609967, 64152263, 63549926, 63541379, 63423501, 61882720, 60732223, 60493396, 62102458, 59906786, 64003545, 63656294, 61940176, 63820168, 65021701, 64478391, 62575377, 58902773, 64677724, 63481755, 61997378, 63471308, 62586443, 63059589, 63059589, 64654700, 63570400, 63546062, 63343167, 64730222, 65161946, 62102912, 62102912, 62102912, 62102912, 58644906, 65081913, 60488764, 65005588, 59364422, 60923917, 60287388, 65054037, 64867031]), ('Keras', 47, [65113349, 58751457, 63982154, 64666638, 63457928, 64770484, 63174874, 63174874, 60587885, 63367851, 63122336, 63354752, 63142726, 64112222, 63315046, 64178905, 62079524, 61102728, 58311358, 58609967, 64152263, 63549926, 63541379, 63423501, 61882720, 62102458, 59906786, 64003545, 63656294, 61940176, 63820168, 65021701, 64478391, 62575377, 58902773, 64677724, 63481755, 61997378, 62586443, 63570400, 63343167, 64730222, 65161946, 60488764, 65054037, 59853748])]</t>
  </si>
  <si>
    <t>[('Tensorflow', 78), ('Keras', 47)]</t>
  </si>
  <si>
    <t>{63354752, 62102912, 63541379, 63419780, 65113349, 65021701, 62529415, 63457928, 61102728, 63820168, 63059589, 63423501, 64666638, 64108943, 60923917, 62575377, 65005588, 65160085, 60991253, 63481755, 60287388, 63122336, 62079524, 62143530, 63367851, 58644906, 58609967, 64770484, 59853748, 65105974, 64478391, 65081913, 62102458, 60488764, 58311358, 60732223, 63343167, 61997378, 64611269, 59073606, 63142726, 58764104, 64504134, 63982154, 64152263, 63471308, 62586443, 63546062, 59364422, 61940176, 60493396, 65054037, 64867031, 64178905, 63174874, 64003545, 64677724, 64823773, 64112222, 65161946, 61882720, 58751457, 58575586, 59906786, 63570400, 61147366, 63315046, 63549926, 63656294, 64654700, 60587885, 64730222, 61280885, 58902773}</t>
  </si>
  <si>
    <t>['https://stackoverflow.com/questions/63059589', 'https://stackoverflow.com/questions/60488764', 'https://stackoverflow.com/questions/64823773', 'https://stackoverflow.com/questions/64867031', 'https://stackoverflow.com/questions/63174874']</t>
  </si>
  <si>
    <t>https://stackoverflow.com/questions/64823773</t>
  </si>
  <si>
    <t>[('Tensorflow', 61, [62143530, 65113349, 64611269, 58751457, 63982154, 59073606, 64108943, 64666638, 63457928, 64770484, 65160085, 63174874, 63174874, 60587885, 63367851, 63122336, 63354752, 63142726, 65105974, 60991253, 61280885, 64112222, 63315046, 62529415, 62079524, 61102728, 58311358, 63419780, 64504134, 58609967, 63549926, 63541379, 63423501, 61882720, 62102458, 59906786, 64003545, 63656294, 61940176, 63820168, 65021701, 64478391, 62575377, 58902773, 63471308, 62586443, 63570400, 63546062, 63343167, 64730222, 62102912, 62102912, 62102912, 62102912, 65081913, 65005588, 59364422, 60923917, 60287388, 64867031, 59853748]), ('Keras', 39, [65113349, 58751457, 63982154, 64666638, 63457928, 64770484, 63174874, 63174874, 60587885, 63367851, 63122336, 63354752, 63142726, 64112222, 63315046, 62079524, 61102728, 58311358, 58609967, 63549926, 63541379, 63423501, 61882720, 62102458, 59906786, 64003545, 63656294, 61940176, 63820168, 65021701, 64478391, 62575377, 58902773, 62586443, 63570400, 63343167, 64730222, 59853748])]</t>
  </si>
  <si>
    <t>[('Tensorflow', 61), ('Keras', 39)]</t>
  </si>
  <si>
    <t>['https://stackoverflow.com/questions/61102728', 'https://stackoverflow.com/questions/59853748', 'https://stackoverflow.com/questions/64003545', 'https://stackoverflow.com/questions/63546062', 'https://stackoverflow.com/questions/61940176']</t>
  </si>
  <si>
    <t>https://stackoverflow.com/questions/59853748</t>
  </si>
  <si>
    <t>(('def_function', '__call__'), ('def_function', '_call'), ('function', '__call__'), ('function', '_filtered_call'), ('function', '_call_flat'), ('function', 'call'), ('execute', 'quick_execute'))</t>
  </si>
  <si>
    <t>[('Tensorflow', 60, [62143530, 65113349, 64611269, 58751457, 63982154, 59073606, 64108943, 64666638, 64770484, 65160085, 63174874, 63174874, 60587885, 63367851, 63122336, 63354752, 63142726, 65105974, 60991253, 61280885, 64112222, 63315046, 62529415, 62079524, 61102728, 58311358, 63419780, 64504134, 58609967, 63549926, 63541379, 63423501, 61882720, 62102458, 59906786, 64003545, 63656294, 61940176, 63820168, 65021701, 64478391, 62575377, 58902773, 63471308, 62586443, 63570400, 63546062, 63343167, 64730222, 62102912, 62102912, 62102912, 62102912, 65081913, 65005588, 59364422, 60923917, 60287388, 64867031, 59853748]), ('Keras', 38, [65113349, 58751457, 63982154, 64666638, 64770484, 63174874, 63174874, 60587885, 63367851, 63122336, 63354752, 63142726, 64112222, 63315046, 62079524, 61102728, 58311358, 58609967, 63549926, 63541379, 63423501, 61882720, 62102458, 59906786, 64003545, 63656294, 61940176, 63820168, 65021701, 64478391, 62575377, 58902773, 62586443, 63570400, 63343167, 64730222, 59853748])]</t>
  </si>
  <si>
    <t>[('Tensorflow', 60), ('Keras', 38)]</t>
  </si>
  <si>
    <t>{63354752, 62102912, 63541379, 63419780, 65113349, 65021701, 62529415, 61102728, 63820168, 63423501, 64666638, 64108943, 60923917, 62575377, 65005588, 65160085, 60991253, 60287388, 63122336, 62079524, 62143530, 63367851, 58609967, 64770484, 59853748, 65105974, 64478391, 65081913, 62102458, 58311358, 63343167, 64611269, 59073606, 63142726, 64504134, 59364422, 63982154, 62586443, 63471308, 63546062, 61940176, 64867031, 64003545, 63174874, 64112222, 61882720, 58751457, 59906786, 63570400, 63315046, 63549926, 63656294, 60587885, 64730222, 61280885, 58902773}</t>
  </si>
  <si>
    <t>['https://stackoverflow.com/questions/63820168', 'https://stackoverflow.com/questions/65105974', 'https://stackoverflow.com/questions/63174874', 'https://stackoverflow.com/questions/63546062', 'https://stackoverflow.com/questions/61940176']</t>
  </si>
  <si>
    <t>(('def_function', '__call__'), ('def_function', '_call'), ('function', '__call__'), ('function', '_filtered_call'), ('function', '_call_flat'), ('function', 'call'), ('execute', 'quick_execute'), ('script_ops', '__call__'))</t>
  </si>
  <si>
    <t>[('Tensorflow', 2, [61102728, 63820168]), ('Keras', 2, [61102728, 63820168])]</t>
  </si>
  <si>
    <t>{61102728, 63820168}</t>
  </si>
  <si>
    <t>['https://stackoverflow.com/questions/61102728', 'https://stackoverflow.com/questions/63820168']</t>
  </si>
  <si>
    <t>(('def_function', '__call__'), ('def_function', '_call'), ('function', '__call__'), ('function', '_maybe_define_function'))</t>
  </si>
  <si>
    <t>[('Tensorflow', 16, [58575586, 61147366, 58764104, 64178905, 64152263, 60732223, 60493396, 64677724, 63481755, 61997378, 63059589, 63059589, 64654700, 65161946, 58644906, 60488764]), ('Keras', 8, [64178905, 64152263, 64677724, 63481755, 61997378, 65161946, 60488764, 65054037])]</t>
  </si>
  <si>
    <t>[('Tensorflow', 16), ('Keras', 8)]</t>
  </si>
  <si>
    <t>{58575586, 61997378, 63059589, 61147366, 64152263, 58764104, 58644906, 64654700, 60488764, 60493396, 65054037, 64178905, 65161946, 63481755, 64677724, 60732223}</t>
  </si>
  <si>
    <t>['https://stackoverflow.com/questions/63059589', 'https://stackoverflow.com/questions/64654700', 'https://stackoverflow.com/questions/65161946', 'https://stackoverflow.com/questions/64178905', 'https://stackoverflow.com/questions/64178905']</t>
  </si>
  <si>
    <t>https://stackoverflow.com/questions/65161946</t>
  </si>
  <si>
    <t>https://stackoverflow.com/questions/64178905</t>
  </si>
  <si>
    <t>(('def_function', '__call__'), ('def_function', '_call'), ('function', '__call__'), ('function', '_maybe_define_function'), ('function', '_define_function_with_shape_relaxation'), ('function', '_create_graph_function'), ('func_graph', 'func_graph_from_py_func'), ('def_function', 'wrapped_fn'), ('func_graph', 'wrapper'))</t>
  </si>
  <si>
    <t>[('Tensorflow', 8, [64178905, 64152263, 64677724, 63481755, 61997378, 64654700, 65161946, 65054037]), ('Keras', 7, [64178905, 64152263, 64677724, 63481755, 61997378, 65161946, 65054037])]</t>
  </si>
  <si>
    <t>{61997378, 64152263, 64654700, 65054037, 64178905, 65161946, 63481755, 64677724}</t>
  </si>
  <si>
    <t>['https://stackoverflow.com/questions/64152263', 'https://stackoverflow.com/questions/65054037', 'https://stackoverflow.com/questions/63481755', 'https://stackoverflow.com/questions/65161946', 'https://stackoverflow.com/questions/65161946']</t>
  </si>
  <si>
    <t>https://stackoverflow.com/questions/65054037</t>
  </si>
  <si>
    <t>(('def_function', '__call__'), ('def_function', '_call'), ('function', '_filtered_call'), ('function', '_call_flat'), ('function', 'call'), ('execute', 'quick_execute'))</t>
  </si>
  <si>
    <t>[('Tensorflow', 5, [63731349, 64831876, 63940891, 64661665, 63971321]), ('Keras', 3, [63731349, 64831876, 64661665])]</t>
  </si>
  <si>
    <t>{64661665, 64831876, 63731349, 63971321, 63940891}</t>
  </si>
  <si>
    <t>['https://stackoverflow.com/questions/64661665', 'https://stackoverflow.com/questions/64831876', 'https://stackoverflow.com/questions/63731349', 'https://stackoverflow.com/questions/63971321', 'https://stackoverflow.com/questions/63940891']</t>
  </si>
  <si>
    <t>https://stackoverflow.com/questions/63731349</t>
  </si>
  <si>
    <t>https://stackoverflow.com/questions/63940891</t>
  </si>
  <si>
    <t>(('def_function', '__call__'), ('def_function', '_initialize'), ('function', '_get_concrete_function_internal_garbage_collected'), ('function', '_maybe_define_function'))</t>
  </si>
  <si>
    <t>[('Tensorflow', 6, [55585079, 58033286, 54369539, 57775938, 63653136, 60034629]), ('Keras', 2, [54369539, 57775938])]</t>
  </si>
  <si>
    <t>{57775938, 54369539, 60034629, 58033286, 63653136, 55585079}</t>
  </si>
  <si>
    <t>['https://stackoverflow.com/questions/57775938', 'https://stackoverflow.com/questions/60034629', 'https://stackoverflow.com/questions/63653136', 'https://stackoverflow.com/questions/63653136', 'https://stackoverflow.com/questions/63653136']</t>
  </si>
  <si>
    <t>[('Tensorflow', 157, [64639175, 63731349, 61456686, 63613281, 58575586, 62143530, 62071283, 62494412, 63368781, 65113349, 60035792, 64611269, 64127480, 64894027, 63479358, 58751457, 63982154, 59305514, 59073606, 64108943, 61920569, 58939656, 64666638, 61147366, 63139159, 63457928, 58971998, 64770484, 64815251, 65160085, 65091635, 63174874, 63174874, 59223142, 60587885, 64394603, 63367851, 63320771, 61910143, 63923215, 63544668, 63122336, 62704616, 58764104, 64823773, 63354752, 63142726, 65105974, 60991253, 61280885, 62890755, 61192645, 63274596, 60882081, 63600431, 64112222, 59864710, 64831876, 60532242, 63315046, 64178905, 62529415, 62079524, 61102728, 61071227, 65139674, 62906596, 58311358, 63419780, 63850359, 64504134, 64404009, 58609967, 64152263, 64401570, 63940891, 63549926, 63541379, 63423501, 61829870, 61882720, 60732223, 60493396, 62102458, 59906786, 61994299, 61436339, 63004513, 64003545, 65076900, 64138041, 63656294, 61940176, 63820168, 65021701, 63194006, 64478391, 63750400, 64759500, 64661665, 65144547, 63301275, 64341042, 62575377, 62279886, 58902773, 63372487, 64677724, 63481755, 58676498, 63673517, 61997378, 63471308, 62586443, 63059589, 63059589, 63059589, 63059589, 59761890, 64654700, 61606647, 63570400, 63546062, 64577667, 63343167, 64730222, 65161946, 60112435, 62680282, 60593469, 62102912, 62102912, 62102912, 62102912, 64958298, 62619918, 62268283, 64175246, 58644906, 65081913, 60488764, 60353358, 65005588, 61690424, 59364422, 63971321, 60923917, 60287388, 65054037, 64516475, 64708630, 64867031, 59853748, 61492740, 61492740, 64218503, 61272343]), ('Keras', 108, [64639175, 63731349, 61456686, 63613281, 62494412, 63368781, 65113349, 60035792, 64127480, 64894027, 58751457, 63982154, 59305514, 61920569, 64666638, 63139159, 63457928, 58971998, 64770484, 64815251, 65091635, 60520730, 63174874, 63174874, 59223142, 60587885, 64394603, 63367851, 63320771, 61910143, 63923215, 63544668, 63122336, 62704616, 63354752, 63142726, 62890755, 61192645, 60882081, 63600431, 64112222, 59864710, 64831876, 63315046, 64178905, 62079524, 61102728, 65139674, 62906596, 58311358, 63850359, 64404009, 58609967, 64152263, 64401570, 63549926, 63541379, 63423501, 61882720, 62102458, 59906786, 64943080, 63004513, 64003545, 65076900, 64138041, 63656294, 61940176, 63820168, 65021701, 63194006, 64478391, 63750400, 64759500, 59506070, 64758746, 64661665, 65144547, 63301275, 64341042, 62575377, 64610296, 58902773, 64677724, 63481755, 63673517, 61997378, 62586443, 59761890, 63570400, 64577667, 63343167, 64730222, 65161946, 60112435, 62680282, 60593469, 64958298, 62619918, 64175246, 60488764, 61690424, 65054037, 65009478, 59853748, 61492740, 61492740, 64608631])]</t>
  </si>
  <si>
    <t>[('Tensorflow', 157), ('Keras', 108)]</t>
  </si>
  <si>
    <t>{61492740, 63423501, 64666638, 63923215, 60923917, 60532242, 65005588, 64708630, 62079524, 64404009, 62143530, 59305514, 64341042, 65091635, 60112435, 65105974, 61690424, 65081913, 60488764, 63479358, 63343167, 59073606, 59364422, 63982154, 64894027, 62586443, 63368781, 60493396, 64112222, 63274596, 59223142, 63315046, 64730222, 61280885, 61910143, 63541379, 64577667, 63059589, 59864710, 63457928, 61102728, 64175246, 64815251, 63731349, 63301275, 60882081, 64401570, 64661665, 65076900, 63367851, 63673517, 64478391, 58311358, 63320771, 64639175, 64152263, 63372487, 62494412, 64759500, 62279886, 63471308, 60035792, 63546062, 64867031, 64610296, 64178905, 63174874, 65161946, 62680282, 58575586, 59906786, 62906596, 65144547, 61147366, 59761890, 61829870, 58902773, 61606647, 63750400, 62890755, 65113349, 65021701, 58939656, 62619918, 62575377, 58676498, 60991253, 61272343, 60520730, 63940891, 61456686, 63600431, 58609967, 61920569, 64138041, 61994299, 60593469, 60732223, 61997378, 63142726, 64504134, 58764104, 65009478, 60353358, 65054037, 63139159, 64958298, 63544668, 64677724, 58971998, 61882720, 63613281, 63004513, 63656294, 64394603, 64654700, 60587885, 63850359, 64608631, 61071227, 62268283, 64516475, 63354752, 62102912, 64831876, 63419780, 62529415, 63820168, 64218503, 64108943, 65160085, 63194006, 59506070, 63481755, 60287388, 63122336, 58644906, 61436339, 64770484, 59853748, 62102458, 64611269, 61192645, 61940176, 64003545, 65139674, 64758746, 64823773, 63570400, 58751457, 63549926, 62704616, 64943080, 62071283, 64127480, 63971321}</t>
  </si>
  <si>
    <t>['https://stackoverflow.com/questions/59364422', 'https://stackoverflow.com/questions/59906786', 'https://stackoverflow.com/questions/62268283', 'https://stackoverflow.com/questions/61882720', 'https://stackoverflow.com/questions/64394603']</t>
  </si>
  <si>
    <t>(('def_function', '_call'), ('def_function', '_initialize'))</t>
  </si>
  <si>
    <t>[('Tensorflow', 65, [61456686, 63613281, 58575586, 62071283, 62494412, 63368781, 60035792, 64127480, 64894027, 59305514, 61920569, 58939656, 63139159, 58971998, 64815251, 65091635, 59223142, 64394603, 63320771, 61910143, 63923215, 63544668, 62704616, 58764104, 62890755, 61192645, 63274596, 60882081, 59864710, 60532242, 61071227, 65139674, 62906596, 64404009, 64401570, 61829870, 61994299, 65076900, 64138041, 63194006, 63750400, 64759500, 65144547, 63301275, 64341042, 63372487, 58676498, 63673517, 63059589, 63059589, 59761890, 61606647, 64577667, 60112435, 62680282, 60593469, 64958298, 62619918, 62268283, 60353358, 61690424, 64516475, 64708630, 61492740, 61492740]), ('Keras', 53, [61456686, 63613281, 62494412, 63368781, 60035792, 64127480, 64894027, 59305514, 61920569, 63139159, 58971998, 64815251, 65091635, 60520730, 59223142, 64394603, 63320771, 61910143, 63923215, 63544668, 62704616, 62890755, 61192645, 60882081, 59864710, 65139674, 62906596, 64404009, 64401570, 64943080, 65076900, 64138041, 63194006, 63750400, 64759500, 59506070, 64758746, 65144547, 63301275, 64341042, 64610296, 63673517, 59761890, 64577667, 60112435, 62680282, 60593469, 64958298, 62619918, 61690424, 65009478, 61492740, 61492740])]</t>
  </si>
  <si>
    <t>[('Tensorflow', 65), ('Keras', 53)]</t>
  </si>
  <si>
    <t>{63750400, 62890755, 64577667, 63059589, 59864710, 62268283, 58939656, 61492740, 62619918, 63923215, 60532242, 64815251, 58676498, 63194006, 64708630, 59506070, 60520730, 63301275, 60882081, 64401570, 65076900, 64404009, 59305514, 63673517, 61456686, 64341042, 65091635, 60112435, 61690424, 61920569, 64138041, 61994299, 60593469, 63320771, 61192645, 65009478, 63372487, 58764104, 64894027, 62494412, 63368781, 64759500, 60353358, 60035792, 63139159, 64610296, 65139674, 62680282, 63544668, 64958298, 58971998, 64758746, 63613281, 58575586, 65144547, 63274596, 62906596, 59223142, 59761890, 62704616, 64943080, 64394603, 61829870, 62071283, 64516475, 61606647, 64127480, 61071227, 61910143}</t>
  </si>
  <si>
    <t>['https://stackoverflow.com/questions/60532242', 'https://stackoverflow.com/questions/61994299', 'https://stackoverflow.com/questions/58575586', 'https://stackoverflow.com/questions/63544668', 'https://stackoverflow.com/questions/58971998']</t>
  </si>
  <si>
    <t>[('Tensorflow', 64, [61456686, 63613281, 58575586, 62071283, 62494412, 63368781, 60035792, 64127480, 64894027, 59305514, 61920569, 58939656, 63139159, 58971998, 64815251, 65091635, 59223142, 64394603, 63320771, 61910143, 63923215, 63544668, 58764104, 62890755, 61192645, 63274596, 60882081, 59864710, 60532242, 61071227, 65139674, 62906596, 64404009, 64401570, 61829870, 61994299, 65076900, 64138041, 63194006, 63750400, 64759500, 65144547, 63301275, 64341042, 63372487, 58676498, 63673517, 63059589, 63059589, 59761890, 61606647, 64577667, 60112435, 62680282, 60593469, 64958298, 62619918, 62268283, 60353358, 61690424, 64516475, 64708630, 61492740, 61492740]), ('Keras', 51, [61456686, 63613281, 62494412, 63368781, 60035792, 64127480, 64894027, 59305514, 61920569, 63139159, 58971998, 64815251, 65091635, 60520730, 59223142, 64394603, 63320771, 61910143, 63923215, 63544668, 62890755, 61192645, 60882081, 59864710, 65139674, 62906596, 64404009, 64401570, 64943080, 65076900, 64138041, 63194006, 63750400, 64759500, 64758746, 65144547, 63301275, 64341042, 64610296, 63673517, 59761890, 64577667, 60112435, 62680282, 60593469, 64958298, 62619918, 61690424, 65009478, 61492740, 61492740])]</t>
  </si>
  <si>
    <t>[('Tensorflow', 64), ('Keras', 51)]</t>
  </si>
  <si>
    <t>{63750400, 62890755, 64577667, 63059589, 59864710, 62268283, 58939656, 61492740, 62619918, 63923215, 60532242, 64815251, 58676498, 63194006, 64708630, 60520730, 63301275, 60882081, 64401570, 65076900, 64404009, 59305514, 63673517, 61456686, 64341042, 65091635, 60112435, 61690424, 61920569, 64138041, 61994299, 60593469, 63320771, 61192645, 65009478, 63372487, 58764104, 64894027, 62494412, 63368781, 64759500, 60353358, 60035792, 63139159, 64610296, 65139674, 62680282, 63544668, 64958298, 58971998, 64758746, 63613281, 58575586, 65144547, 63274596, 62906596, 59223142, 59761890, 64943080, 64394603, 61829870, 62071283, 64516475, 61606647, 64127480, 61071227, 61910143}</t>
  </si>
  <si>
    <t>['https://stackoverflow.com/questions/63923215', 'https://stackoverflow.com/questions/61994299', 'https://stackoverflow.com/questions/63613281', 'https://stackoverflow.com/questions/63544668', 'https://stackoverflow.com/questions/58971998']</t>
  </si>
  <si>
    <t>(('def_function', '_call'), ('def_function', '_initialize'), ('function', '_get_concrete_function_internal_garbage_collected'), ('function', '_maybe_define_function'), ('function', '_create_graph_function'), ('func_graph', 'func_graph_from_py_func'), ('def_function', 'wrapped_fn'))</t>
  </si>
  <si>
    <t>[('Tensorflow', 63, [61456686, 63613281, 58575586, 62071283, 62494412, 63368781, 60035792, 64127480, 64894027, 59305514, 61920569, 58939656, 63139159, 58971998, 64815251, 65091635, 59223142, 64394603, 63320771, 63923215, 63544668, 58764104, 62890755, 61192645, 63274596, 60882081, 59864710, 60532242, 61071227, 65139674, 62906596, 64404009, 64401570, 61829870, 61994299, 65076900, 64138041, 63194006, 63750400, 64759500, 65144547, 63301275, 64341042, 63372487, 58676498, 63673517, 63059589, 63059589, 59761890, 61606647, 64577667, 60112435, 62680282, 60593469, 64958298, 62619918, 62268283, 60353358, 61690424, 64516475, 64708630, 61492740, 61492740]), ('Keras', 50, [61456686, 63613281, 62494412, 63368781, 60035792, 64127480, 64894027, 59305514, 61920569, 63139159, 58971998, 64815251, 65091635, 60520730, 59223142, 64394603, 63320771, 63923215, 63544668, 62890755, 61192645, 60882081, 59864710, 65139674, 62906596, 64404009, 64401570, 64943080, 65076900, 64138041, 63194006, 63750400, 64759500, 64758746, 65144547, 63301275, 64341042, 64610296, 63673517, 59761890, 64577667, 60112435, 62680282, 60593469, 64958298, 62619918, 61690424, 65009478, 61492740, 61492740])]</t>
  </si>
  <si>
    <t>[('Tensorflow', 63), ('Keras', 50)]</t>
  </si>
  <si>
    <t>{63750400, 62890755, 64577667, 63059589, 59864710, 62268283, 58939656, 61492740, 62619918, 63923215, 60532242, 64815251, 58676498, 63194006, 64708630, 60520730, 63301275, 60882081, 64401570, 65076900, 64404009, 59305514, 63673517, 61456686, 64341042, 65091635, 60112435, 61690424, 61920569, 64138041, 61994299, 60593469, 63320771, 61192645, 65009478, 63372487, 58764104, 64894027, 62494412, 63368781, 64759500, 60353358, 60035792, 63139159, 64610296, 65139674, 62680282, 63544668, 64958298, 58971998, 64758746, 63613281, 58575586, 65144547, 63274596, 62906596, 59223142, 59761890, 64943080, 64394603, 61829870, 62071283, 64516475, 61606647, 64127480, 61071227}</t>
  </si>
  <si>
    <t>['https://stackoverflow.com/questions/63923215', 'https://stackoverflow.com/questions/61994299', 'https://stackoverflow.com/questions/64758746', 'https://stackoverflow.com/questions/62680282', 'https://stackoverflow.com/questions/64958298']</t>
  </si>
  <si>
    <t>(('def_function', '_call'), ('def_function', '_initialize'), ('function', '_get_concrete_function_internal_garbage_collected'), ('function', '_maybe_define_function'), ('function', '_create_graph_function'), ('func_graph', 'func_graph_from_py_func'), ('def_function', 'wrapped_fn'), ('func_graph', 'wrapper'))</t>
  </si>
  <si>
    <t>[('Tensorflow', 46, [61456686, 63613281, 62071283, 62494412, 63368781, 64127480, 64894027, 63139159, 64815251, 65091635, 64394603, 63320771, 63923215, 63544668, 62890755, 63274596, 60882081, 61071227, 65139674, 62906596, 64404009, 64401570, 61994299, 65076900, 64138041, 63194006, 63750400, 64759500, 65144547, 63301275, 64341042, 63372487, 63673517, 63059589, 63059589, 61606647, 64577667, 62680282, 64958298, 62619918, 62268283, 60353358, 61690424, 64516475, 64708630, 64218503]), ('Keras', 38, [61456686, 63613281, 62494412, 63368781, 64127480, 64894027, 63139159, 64815251, 65091635, 64394603, 63320771, 63923215, 63544668, 62890755, 60882081, 65139674, 62906596, 64404009, 64401570, 64943080, 65076900, 64138041, 63194006, 63750400, 64759500, 64758746, 65144547, 63301275, 64341042, 64610296, 63673517, 64577667, 62680282, 64958298, 62619918, 61690424, 65009478, 64608631])]</t>
  </si>
  <si>
    <t>[('Tensorflow', 46), ('Keras', 38)]</t>
  </si>
  <si>
    <t>{63750400, 62890755, 64577667, 63059589, 62268283, 64218503, 62619918, 63923215, 64815251, 63194006, 64708630, 63301275, 64608631, 60882081, 64401570, 65076900, 64404009, 63673517, 61456686, 64341042, 65091635, 61690424, 64138041, 61994299, 63320771, 65009478, 63372487, 64894027, 62494412, 63368781, 64759500, 60353358, 63139159, 64610296, 65139674, 62680282, 63544668, 64958298, 64758746, 63613281, 65144547, 63274596, 62906596, 64943080, 64394603, 62071283, 64516475, 61606647, 64127480, 61071227}</t>
  </si>
  <si>
    <t>['https://stackoverflow.com/questions/63923215', 'https://stackoverflow.com/questions/64138041', 'https://stackoverflow.com/questions/64758746', 'https://stackoverflow.com/questions/62680282', 'https://stackoverflow.com/questions/63544668']</t>
  </si>
  <si>
    <t>[('Tensorflow', 75, [61456686, 63613281, 58575586, 59417433, 62071283, 62494412, 63368781, 60035792, 64127480, 64894027, 59305514, 61920569, 58939656, 63139159, 58971998, 64815251, 65091635, 59223142, 64394603, 63320771, 61910143, 63923215, 63544668, 62704616, 58764104, 55585079, 60497294, 60497294, 58033286, 60911907, 62890755, 61192645, 63274596, 60882081, 59864710, 60532242, 61071227, 65139674, 62906596, 64404009, 64401570, 61829870, 61994299, 65076900, 64138041, 63194006, 63750400, 54369539, 64759500, 65144547, 63301275, 57775938, 64341042, 63372487, 58676498, 63673517, 63059589, 63059589, 59761890, 61606647, 64577667, 60112435, 62680282, 60593469, 64958298, 62619918, 62268283, 62250441, 62250441, 60353358, 61690424, 64516475, 63653136, 64708630, 60034629]), ('Keras', 59, [61456686, 63613281, 59417433, 62494412, 63368781, 60035792, 64127480, 64894027, 59305514, 61920569, 63139159, 58971998, 64815251, 65091635, 60520730, 59223142, 64394603, 63320771, 61910143, 63923215, 63544668, 62704616, 60497294, 60497294, 60911907, 62890755, 61192645, 60882081, 59864710, 65139674, 62906596, 64404009, 64401570, 64943080, 65076900, 64138041, 63194006, 63750400, 54369539, 64759500, 59506070, 64758746, 65144547, 63301275, 57775938, 64341042, 64610296, 63673517, 59761890, 64577667, 60112435, 62680282, 60593469, 64958298, 62619918, 62250441, 62250441, 61690424, 65009478])]</t>
  </si>
  <si>
    <t>[('Tensorflow', 75), ('Keras', 59)]</t>
  </si>
  <si>
    <t>{63923215, 60532242, 64708630, 64404009, 59305514, 64341042, 65091635, 60112435, 61690424, 60034629, 64894027, 63368781, 63274596, 59223142, 61910143, 64577667, 63059589, 58033286, 59864710, 64815251, 63301275, 60882081, 64401570, 65076900, 63673517, 63320771, 63372487, 62494412, 64759500, 60035792, 62680282, 58575586, 65144547, 62906596, 59761890, 61829870, 61606647, 63750400, 62890755, 54369539, 58939656, 62619918, 63653136, 58676498, 60520730, 60911907, 61456686, 55585079, 61920569, 64138041, 61994299, 60593469, 57775938, 65009478, 58764104, 60353358, 63139159, 59417433, 64958298, 63544668, 58971998, 63613281, 64394603, 62268283, 64516475, 61071227, 60497294, 63194006, 59506070, 61192645, 62250441, 65139674, 64758746, 62704616, 64943080, 64127480, 62071283, 64610296}</t>
  </si>
  <si>
    <t>['https://stackoverflow.com/questions/63368781', 'https://stackoverflow.com/questions/61829870', 'https://stackoverflow.com/questions/58971998', 'https://stackoverflow.com/questions/60353358', 'https://stackoverflow.com/questions/59417433']</t>
  </si>
  <si>
    <t>(('def_function', '_initialize'), ('function', '_get_concrete_function_internal_garbage_collected'), ('function', '_maybe_define_function'))</t>
  </si>
  <si>
    <t>[('Tensorflow', 74, [61456686, 63613281, 58575586, 59417433, 62071283, 62494412, 63368781, 60035792, 64127480, 64894027, 59305514, 61920569, 58939656, 63139159, 58971998, 64815251, 65091635, 59223142, 64394603, 63320771, 61910143, 63923215, 63544668, 58764104, 55585079, 60497294, 60497294, 58033286, 60911907, 62890755, 61192645, 63274596, 60882081, 59864710, 60532242, 61071227, 65139674, 62906596, 64404009, 64401570, 61829870, 61994299, 65076900, 64138041, 63194006, 63750400, 54369539, 64759500, 65144547, 63301275, 57775938, 64341042, 63372487, 58676498, 63673517, 63059589, 63059589, 59761890, 61606647, 64577667, 60112435, 62680282, 60593469, 64958298, 62619918, 62268283, 62250441, 62250441, 60353358, 61690424, 64516475, 63653136, 64708630, 60034629]), ('Keras', 57, [61456686, 63613281, 59417433, 62494412, 63368781, 60035792, 64127480, 64894027, 59305514, 61920569, 63139159, 58971998, 64815251, 65091635, 60520730, 59223142, 64394603, 63320771, 61910143, 63923215, 63544668, 60497294, 60497294, 60911907, 62890755, 61192645, 60882081, 59864710, 65139674, 62906596, 64404009, 64401570, 64943080, 65076900, 64138041, 63194006, 63750400, 54369539, 64759500, 64758746, 65144547, 63301275, 57775938, 64341042, 64610296, 63673517, 59761890, 64577667, 60112435, 62680282, 60593469, 64958298, 62619918, 62250441, 62250441, 61690424, 65009478])]</t>
  </si>
  <si>
    <t>[('Tensorflow', 74), ('Keras', 57)]</t>
  </si>
  <si>
    <t>{63750400, 62890755, 54369539, 63059589, 58033286, 59864710, 58939656, 64577667, 62268283, 60497294, 63923215, 62619918, 63653136, 60532242, 64815251, 58676498, 63194006, 64708630, 60520730, 63301275, 60882081, 64401570, 60911907, 65076900, 64404009, 59305514, 63673517, 61456686, 64341042, 65091635, 60112435, 55585079, 61690424, 61920569, 64138041, 61994299, 60593469, 57775938, 63320771, 61192645, 60034629, 63372487, 58764104, 62250441, 65009478, 64894027, 62494412, 63368781, 64759500, 60353358, 60035792, 63139159, 64610296, 59417433, 65139674, 62680282, 63544668, 64958298, 58971998, 64758746, 63613281, 58575586, 65144547, 63274596, 62906596, 59223142, 59761890, 64943080, 64394603, 61829870, 62071283, 64516475, 61606647, 64127480, 61071227, 61910143}</t>
  </si>
  <si>
    <t>['https://stackoverflow.com/questions/62619918', 'https://stackoverflow.com/questions/64138041', 'https://stackoverflow.com/questions/58971998', 'https://stackoverflow.com/questions/59417433', 'https://stackoverflow.com/questions/62680282']</t>
  </si>
  <si>
    <t>(('def_function', '_initialize'), ('function', '_get_concrete_function_internal_garbage_collected'), ('function', '_maybe_define_function'), ('function', '_create_graph_function'), ('func_graph', 'func_graph_from_py_func'))</t>
  </si>
  <si>
    <t>[('Tensorflow', 73, [61456686, 63613281, 58575586, 59417433, 62071283, 62494412, 63368781, 60035792, 64127480, 64894027, 59305514, 61920569, 58939656, 63139159, 58971998, 64815251, 65091635, 59223142, 64394603, 63320771, 61910143, 63923215, 63544668, 58764104, 55585079, 60497294, 60497294, 58033286, 60911907, 62890755, 61192645, 63274596, 60882081, 59864710, 60532242, 61071227, 65139674, 62906596, 64404009, 64401570, 61829870, 61994299, 65076900, 64138041, 63194006, 63750400, 64759500, 65144547, 63301275, 57775938, 64341042, 63372487, 58676498, 63673517, 63059589, 63059589, 59761890, 61606647, 64577667, 60112435, 62680282, 60593469, 64958298, 62619918, 62268283, 62250441, 62250441, 60353358, 61690424, 64516475, 63653136, 64708630, 60034629]), ('Keras', 56, [61456686, 63613281, 59417433, 62494412, 63368781, 60035792, 64127480, 64894027, 59305514, 61920569, 63139159, 58971998, 64815251, 65091635, 60520730, 59223142, 64394603, 63320771, 61910143, 63923215, 63544668, 60497294, 60497294, 60911907, 62890755, 61192645, 60882081, 59864710, 65139674, 62906596, 64404009, 64401570, 64943080, 65076900, 64138041, 63194006, 63750400, 64759500, 64758746, 65144547, 63301275, 57775938, 64341042, 64610296, 63673517, 59761890, 64577667, 60112435, 62680282, 60593469, 64958298, 62619918, 62250441, 62250441, 61690424, 65009478])]</t>
  </si>
  <si>
    <t>[('Tensorflow', 73), ('Keras', 56)]</t>
  </si>
  <si>
    <t>{63750400, 62890755, 64577667, 63059589, 58033286, 59864710, 58939656, 62268283, 60497294, 63923215, 62619918, 63653136, 60532242, 64815251, 58676498, 63194006, 64708630, 60520730, 63301275, 60882081, 64401570, 60911907, 65076900, 64404009, 59305514, 63673517, 61456686, 64341042, 65091635, 60112435, 55585079, 61690424, 61920569, 64138041, 61994299, 60593469, 57775938, 63320771, 61192645, 60034629, 63372487, 58764104, 62250441, 65009478, 64894027, 62494412, 63368781, 64759500, 60353358, 60035792, 63139159, 64610296, 59417433, 65139674, 62680282, 63544668, 64958298, 58971998, 64758746, 63613281, 58575586, 65144547, 63274596, 62906596, 59223142, 59761890, 64943080, 64394603, 61829870, 62071283, 64516475, 61606647, 64127480, 61071227, 61910143}</t>
  </si>
  <si>
    <t>['https://stackoverflow.com/questions/62619918', 'https://stackoverflow.com/questions/61994299', 'https://stackoverflow.com/questions/58971998', 'https://stackoverflow.com/questions/59417433', 'https://stackoverflow.com/questions/62680282']</t>
  </si>
  <si>
    <t>[('Tensorflow', 72, [61456686, 63613281, 58575586, 59417433, 62071283, 62494412, 63368781, 60035792, 64127480, 64894027, 59305514, 61920569, 58939656, 63139159, 58971998, 64815251, 65091635, 59223142, 64394603, 63320771, 63923215, 63544668, 58764104, 55585079, 60497294, 60497294, 58033286, 60911907, 62890755, 61192645, 63274596, 60882081, 59864710, 60532242, 61071227, 65139674, 62906596, 64404009, 64401570, 61829870, 61994299, 65076900, 64138041, 63194006, 63750400, 64759500, 65144547, 63301275, 57775938, 64341042, 63372487, 58676498, 63673517, 63059589, 63059589, 59761890, 61606647, 64577667, 60112435, 62680282, 60593469, 64958298, 62619918, 62268283, 62250441, 62250441, 60353358, 61690424, 64516475, 63653136, 64708630, 60034629]), ('Keras', 55, [61456686, 63613281, 59417433, 62494412, 63368781, 60035792, 64127480, 64894027, 59305514, 61920569, 63139159, 58971998, 64815251, 65091635, 60520730, 59223142, 64394603, 63320771, 63923215, 63544668, 60497294, 60497294, 60911907, 62890755, 61192645, 60882081, 59864710, 65139674, 62906596, 64404009, 64401570, 64943080, 65076900, 64138041, 63194006, 63750400, 64759500, 64758746, 65144547, 63301275, 57775938, 64341042, 64610296, 63673517, 59761890, 64577667, 60112435, 62680282, 60593469, 64958298, 62619918, 62250441, 62250441, 61690424, 65009478])]</t>
  </si>
  <si>
    <t>[('Tensorflow', 72), ('Keras', 55)]</t>
  </si>
  <si>
    <t>{63750400, 62890755, 64577667, 63059589, 58033286, 59864710, 58939656, 62268283, 60497294, 63923215, 62619918, 63653136, 60532242, 64815251, 58676498, 63194006, 64708630, 60520730, 63301275, 60882081, 64401570, 60911907, 65076900, 64404009, 59305514, 63673517, 61456686, 64341042, 65091635, 60112435, 55585079, 61690424, 61920569, 64138041, 61994299, 60593469, 57775938, 63320771, 61192645, 60034629, 63372487, 58764104, 62250441, 65009478, 64894027, 62494412, 63368781, 64759500, 60353358, 60035792, 63139159, 64610296, 59417433, 65139674, 62680282, 63544668, 64958298, 58971998, 64758746, 63613281, 58575586, 65144547, 63274596, 62906596, 59223142, 59761890, 64943080, 64394603, 61829870, 62071283, 64516475, 61606647, 64127480, 61071227}</t>
  </si>
  <si>
    <t>(('def_function', '_initialize'), ('function', '_get_concrete_function_internal_garbage_collected'), ('function', '_maybe_define_function'), ('function', '_create_graph_function'), ('func_graph', 'func_graph_from_py_func'), ('def_function', 'wrapped_fn'), ('saving_utils', '_wrapped_model'))</t>
  </si>
  <si>
    <t>[('Tensorflow', 3, [59417433, 60497294, 60497294]), ('Keras', 3, [59417433, 60497294, 60497294])]</t>
  </si>
  <si>
    <t>{59417433, 60497294}</t>
  </si>
  <si>
    <t>['https://stackoverflow.com/questions/59417433', 'https://stackoverflow.com/questions/60497294']</t>
  </si>
  <si>
    <t>(('def_function', '_initialize'), ('function', '_get_concrete_function_internal_garbage_collected'), ('function', '_maybe_define_function'), ('function', '_create_graph_function'), ('func_graph', 'func_graph_from_py_func'), ('def_function', 'wrapped_fn'), ('saving_utils', '_wrapped_model'), ('base_layer', '__call__'))</t>
  </si>
  <si>
    <t>[('Tensorflow', 2, [59417433, 60911907]), ('Keras', 2, [59417433, 60911907])]</t>
  </si>
  <si>
    <t>{59417433, 60911907}</t>
  </si>
  <si>
    <t>['https://stackoverflow.com/questions/59417433', 'https://stackoverflow.com/questions/60911907']</t>
  </si>
  <si>
    <t>(('def_function', '_initialize'), ('function', '_get_concrete_function_internal_garbage_collected'), ('function', '_maybe_define_function'), ('function', '_create_graph_function'), ('func_graph', 'func_graph_from_py_func'), ('def_function', 'wrapped_fn'), ('training_v2_utils', 'distributed_function'), ('distribute_lib', 'experimental_run_v2'), ('distribute_lib', 'call_for_each_replica'), ('distribute_lib', '_call_for_each_replica'), ('api', 'wrapper'))</t>
  </si>
  <si>
    <t>[('Tensorflow', 15, [58575586, 60035792, 59305514, 61920569, 58939656, 58971998, 59223142, 58764104, 61192645, 59864710, 57775938, 58676498, 59761890, 60112435, 60593469]), ('Keras', 12, [60035792, 59305514, 61920569, 58971998, 60520730, 59223142, 61192645, 59864710, 57775938, 59761890, 60112435, 60593469])]</t>
  </si>
  <si>
    <t>[('Tensorflow', 15), ('Keras', 12)]</t>
  </si>
  <si>
    <t>{58575586, 57775938, 59761890, 61192645, 59223142, 59864710, 58939656, 58764104, 59305514, 60035792, 58676498, 60112435, 61920569, 60520730, 60593469, 58971998}</t>
  </si>
  <si>
    <t>['https://stackoverflow.com/questions/59761890', 'https://stackoverflow.com/questions/58764104', 'https://stackoverflow.com/questions/61920569', 'https://stackoverflow.com/questions/60112435', 'https://stackoverflow.com/questions/60112435']</t>
  </si>
  <si>
    <t>(('def_function', '_initialize'), ('function', '_get_concrete_function_internal_garbage_collected'), ('function', '_maybe_define_function'), ('function', '_create_graph_function'), ('func_graph', 'func_graph_from_py_func'), ('def_function', 'wrapped_fn'), ('training_v2_utils', 'distributed_function'), ('distribute_lib', 'experimental_run_v2'), ('distribute_lib', 'call_for_each_replica'), ('distribute_lib', '_call_for_each_replica'), ('api', 'wrapper'), ('training_v2_utils', 'train_on_batch'))</t>
  </si>
  <si>
    <t>[('Tensorflow', 12, [59305514, 61920569, 58939656, 58971998, 59223142, 61192645, 59864710, 57775938, 58676498, 59761890, 60112435, 60593469]), ('Keras', 11, [59305514, 61920569, 58971998, 60520730, 59223142, 61192645, 59864710, 57775938, 59761890, 60112435, 60593469])]</t>
  </si>
  <si>
    <t>[('Tensorflow', 12), ('Keras', 11)]</t>
  </si>
  <si>
    <t>{57775938, 59761890, 61192645, 59223142, 59864710, 58939656, 59305514, 58676498, 60112435, 61920569, 60520730, 60593469, 58971998}</t>
  </si>
  <si>
    <t>['https://stackoverflow.com/questions/59761890', 'https://stackoverflow.com/questions/58939656', 'https://stackoverflow.com/questions/60520730', 'https://stackoverflow.com/questions/61920569', 'https://stackoverflow.com/questions/61920569']</t>
  </si>
  <si>
    <t>(('def_function', '_initialize'), ('function', '_get_concrete_function_internal_garbage_collected'), ('function', '_maybe_define_function'), ('function', '_create_graph_function'), ('func_graph', 'func_graph_from_py_func'), ('def_function', 'wrapped_fn'), ('training_v2_utils', 'distributed_function'), ('distribute_lib', 'experimental_run_v2'), ('distribute_lib', 'call_for_each_replica'), ('distribute_lib', '_call_for_each_replica'), ('api', 'wrapper'), ('training_v2_utils', 'train_on_batch'), ('training_eager', 'train_on_batch'))</t>
  </si>
  <si>
    <t>[('Tensorflow', 11, [59305514, 61920569, 58939656, 58971998, 59223142, 61192645, 59864710, 57775938, 58676498, 60112435, 60593469]), ('Keras', 10, [59305514, 61920569, 58971998, 60520730, 59223142, 61192645, 59864710, 57775938, 60112435, 60593469])]</t>
  </si>
  <si>
    <t>[('Tensorflow', 11), ('Keras', 10)]</t>
  </si>
  <si>
    <t>{57775938, 61192645, 59223142, 59864710, 58939656, 59305514, 58676498, 60112435, 61920569, 60520730, 60593469, 58971998}</t>
  </si>
  <si>
    <t>['https://stackoverflow.com/questions/61192645', 'https://stackoverflow.com/questions/59305514', 'https://stackoverflow.com/questions/60520730', 'https://stackoverflow.com/questions/61920569', 'https://stackoverflow.com/questions/61920569']</t>
  </si>
  <si>
    <t>(('def_function', '_initialize'), ('function', '_get_concrete_function_internal_garbage_collected'), ('function', '_maybe_define_function'), ('function', '_create_graph_function'), ('func_graph', 'func_graph_from_py_func'), ('def_function', 'wrapped_fn'), ('training_v2_utils', 'distributed_function'), ('distribute_lib', 'experimental_run_v2'), ('distribute_lib', 'call_for_each_replica'), ('distribute_lib', '_call_for_each_replica'), ('api', 'wrapper'), ('training_v2_utils', 'train_on_batch'), ('training_eager', 'train_on_batch'), ('training_eager', '_process_single_batch'))</t>
  </si>
  <si>
    <t>[('Tensorflow', 9, [61920569, 58939656, 58971998, 59223142, 61192645, 59864710, 57775938, 58676498, 60593469]), ('Keras', 8, [61920569, 58971998, 60520730, 59223142, 61192645, 59864710, 57775938, 60593469])]</t>
  </si>
  <si>
    <t>{57775938, 61192645, 59223142, 59864710, 58939656, 58676498, 61920569, 60520730, 60593469, 58971998}</t>
  </si>
  <si>
    <t>['https://stackoverflow.com/questions/61192645', 'https://stackoverflow.com/questions/58939656', 'https://stackoverflow.com/questions/60520730', 'https://stackoverflow.com/questions/60520730', 'https://stackoverflow.com/questions/60520730']</t>
  </si>
  <si>
    <t>(('def_function', '_initialize'), ('function', '_get_concrete_function_internal_garbage_collected'), ('function', '_maybe_define_function'), ('function', '_create_graph_function'), ('func_graph', 'func_graph_from_py_func'), ('def_function', 'wrapped_fn'), ('training_v2_utils', 'distributed_function'), ('distribute_lib', 'experimental_run_v2'), ('distribute_lib', 'call_for_each_replica'), ('distribute_lib', '_call_for_each_replica'), ('api', 'wrapper'), ('training_v2_utils', 'train_on_batch'), ('training_eager', 'train_on_batch'), ('training_eager', '_process_single_batch'), ('training_eager', '_model_loss'))</t>
  </si>
  <si>
    <t>[('Tensorflow', 8, [61920569, 58939656, 58971998, 59223142, 59864710, 57775938, 58676498, 60593469]), ('Keras', 6, [61920569, 58971998, 59223142, 59864710, 57775938, 60593469])]</t>
  </si>
  <si>
    <t>{57775938, 59223142, 59864710, 58939656, 58676498, 61920569, 60593469, 58971998}</t>
  </si>
  <si>
    <t>['https://stackoverflow.com/questions/59223142', 'https://stackoverflow.com/questions/58939656', 'https://stackoverflow.com/questions/60593469', 'https://stackoverflow.com/questions/61920569', 'https://stackoverflow.com/questions/61920569']</t>
  </si>
  <si>
    <t>(('def_function', 'get_concrete_function'),)</t>
  </si>
  <si>
    <t>[('Tensorflow', 7, [64371884, 59417433, 60497294, 60497294, 61986166, 60911907, 62250441, 62250441]), ('Keras', 7, [64371884, 59417433, 60497294, 60497294, 61986166, 60911907, 62250441, 62250441])]</t>
  </si>
  <si>
    <t>{60911907, 62250441, 64371884, 60497294, 61986166, 59417433}</t>
  </si>
  <si>
    <t>['https://stackoverflow.com/questions/60911907', 'https://stackoverflow.com/questions/64371884', 'https://stackoverflow.com/questions/61986166', 'https://stackoverflow.com/questions/61986166', 'https://stackoverflow.com/questions/61986166']</t>
  </si>
  <si>
    <t>https://stackoverflow.com/questions/61986166</t>
  </si>
  <si>
    <t>(('def_function', 'get_concrete_function'), ('def_function', '_get_concrete_function_garbage_collected'))</t>
  </si>
  <si>
    <t>[('Tensorflow', 2, [61986166, 60911907]), ('Keras', 2, [61986166, 60911907])]</t>
  </si>
  <si>
    <t>{60911907, 61986166}</t>
  </si>
  <si>
    <t>['https://stackoverflow.com/questions/60911907', 'https://stackoverflow.com/questions/61986166']</t>
  </si>
  <si>
    <t>(('def_function', 'get_concrete_function'), ('def_function', '_initialize'), ('function', '_get_concrete_function_internal_garbage_collected'), ('function', '_maybe_define_function'), ('function', '_create_graph_function'), ('func_graph', 'func_graph_from_py_func'), ('def_function', 'wrapped_fn'))</t>
  </si>
  <si>
    <t>(('demo', 'module'),)</t>
  </si>
  <si>
    <t>[('Tensorflow', 2, [63303926, 49969416]), ('PyTorch', 2, [61569612, 62247674])]</t>
  </si>
  <si>
    <t>{49969416, 62247674, 61569612, 63303926}</t>
  </si>
  <si>
    <t>['https://stackoverflow.com/questions/49969416', 'https://stackoverflow.com/questions/62247674', 'https://stackoverflow.com/questions/61569612', 'https://stackoverflow.com/questions/63303926']</t>
  </si>
  <si>
    <t>https://stackoverflow.com/questions/49969416</t>
  </si>
  <si>
    <t>https://stackoverflow.com/questions/62247674</t>
  </si>
  <si>
    <t>https://stackoverflow.com/questions/63303926</t>
  </si>
  <si>
    <t>[('Tensorflow', 284, [64639175, 56707063, 60615290, 61640966, 49305971, 56779949, 53501315, 53626504, 53626504, 61632744, 64999781, 63982154, 64711311, 56307656, 59982893, 64915407, 49661495, 54839184, 47315445, 59053918, 59202302, 56585023, 56585023, 49701918, 49701918, 62576422, 58367519, 58367519, 64725404, 56386913, 56386913, 47738016, 60005661, 44876793, 44876793, 45666147, 59798817, 40639491, 53159251, 58677736, 57150305, 61750563, 64182501, 61016150, 61771380, 54841882, 60390340, 50035713, 52586202, 52555024, 56333388, 60525257, 60948958, 45048225, 61446844, 49441748, 55823850, 53306907, 64608870, 64608870, 59887851, 55691289, 44795027, 57075956, 41030706, 52365277, 57780053, 55650121, 55406464, 63276970, 48577372, 44222205, 56103606, 52515273, 57561944, 57699641, 64875082, 59823495, 42250340, 42250340, 42250340, 42250340, 52038882, 53999583, 64152263, 64123445, 55163846, 51861062, 51861062, 62466877, 55647209, 53363858, 49031102, 55648603, 59210074, 64138041, 59259671, 53999738, 44097714, 54743672, 62629251, 62629251, 55248631, 64387397, 64387397, 51751833, 64118620, 57844580, 54194763, 51955693, 51955693, 51955693, 51955693, 51955693, 51955693, 57588589, 57588589, 57588589, 57588589, 56119136, 53151522, 58162110, 48679622, 59279738, 59279738, 59279738, 59279738, 50052999, 50052999, 57497202, 54852311, 58278454, 59790342, 60859329, 63197540, 54837579, 57043808, 58745285, 44956125, 51245800, 43316230, 63769069, 57617294, 55369289, 60930920, 45259235, 64463478, 60142707, 50817851, 47229096, 54806437, 56968108, 60580439, 59141956, 59141956, 59141956, 59141956, 56538943, 41443306, 44457014, 64104146, 44725860, 52143856, 62871654, 54190053, 44937001, 54998898, 52139076, 47340607, 59867929, 54947733, 54947733, 55350010, 60226728, 51392603, 51392603, 51392603, 51392603, 43183661, 48320680, 55362917, 58889212, 55672135, 41354691, 51586758, 54137493, 56307568, 57293848, 61995249, 56590205, 54462351, 54262380, 57993832, 55735837, 45018557, 59599685, 57950746, 62986399, 54872182, 61690424, 53503889, 52551296, 51729290, 57127626, 57323251, 59585574, 60468030, 59427019, 52357542, 59751431, 48749515, 50789709, 53565065, 62488073, 41178979, 56304037, 55277252, 61512514, 52365526, 56835091, 56835091, 61737710, 63235880, 63235880, 63543159, 51286963, 55945364, 55945364, 55945364, 43518283, 60127537, 55837588, 54539098, 53003208, 55675199, 57421185, 49864234, 64652834, 59620616, 60656813, 61348222, 62601746, 58797155, 59997686, 42661424, 62425127, 49465891, 49419504, 55895795, 61277787, 54001128, 44980041, 54902024, 49692842]), ('Keras', 52, [64639175, 60615290, 49305971, 56779949, 57190848, 57190848, 63982154, 59982893, 54839184, 56585023, 56585023, 58367519, 58367519, 64725404, 56386913, 56386913, 60005661, 57150305, 64182501, 61016150, 49441748, 64608870, 64608870, 55691289, 52365277, 57780053, 55650121, 64152263, 64123445, 51861062, 51861062, 64138041, 64118620, 59506070, 57497202, 57043808, 63769069, 56302243, 54806437, 60580439, 58667499, 64104146, 55350010, 60226728, 59539855, 56590205, 57993832, 60187008, 59599685, 61690424, 52551296, 59427019])]</t>
  </si>
  <si>
    <t>[('Tensorflow', 284), ('Keras', 52)]</t>
  </si>
  <si>
    <t>{50035713, 40639491, 59790342, 43316230, 59751431, 62488073, 62601746, 56835091, 57293848, 55691289, 54841882, 53306907, 57950746, 55735837, 49701918, 58367519, 64652834, 49465891, 59585574, 62425127, 49864234, 59982893, 43183661, 42661424, 41030706, 64123445, 58278454, 49661495, 44457014, 61690424, 47340607, 52139076, 51861062, 55369289, 63982154, 64875082, 56333388, 54194763, 61016150, 60580439, 51392603, 61277787, 58797155, 42250340, 44725860, 64608870, 62871654, 57993832, 54262380, 57497202, 60142707, 61771380, 64463478, 54872182, 54743672, 60615290, 53999738, 52551296, 53626504, 53565065, 64711311, 53363858, 44795027, 55945364, 54137493, 62986399, 47738016, 56302243, 47229096, 60226728, 48320680, 49692842, 56779949, 60656813, 44097714, 56103606, 61446844, 55277252, 48679622, 64639175, 64152263, 60525257, 51586758, 57127626, 59427019, 64104146, 52365526, 54852311, 52586202, 52038882, 64182501, 61632744, 51245800, 59887851, 61737710, 52143856, 61995249, 49419504, 57323251, 57075956, 55895795, 55248631, 55350010, 44222205, 59202302, 61640966, 59620616, 54902024, 52555024, 59259671, 59867929, 60005661, 59798817, 53151522, 61750563, 62576422, 63235880, 44937001, 60127537, 57699641, 64138041, 50817851, 62466877, 60468030, 56585023, 56538943, 55675199, 61512514, 59141956, 64387397, 59599685, 55672135, 55650121, 44980041, 54837579, 43518283, 50789709, 53159251, 57780053, 57561944, 59210074, 55648603, 48577372, 64118620, 59053918, 54539098, 56119136, 56386913, 57150305, 45666147, 57844580, 64999781, 63197540, 57043808, 60930920, 55362917, 41178979, 57588589, 56307568, 54998898, 49305971, 63543159, 59279738, 56590205, 61348222, 55406464, 57421185, 60187008, 53501315, 62629251, 59823495, 50052999, 51729290, 57617294, 54462351, 54839184, 53503889, 59539855, 55837588, 54947733, 59506070, 51751833, 64725404, 45048225, 54806437, 52357542, 56304037, 63276970, 56968108, 51286963, 45018557, 49031102, 58162110, 57190848, 60859329, 41354691, 60390340, 58745285, 55163846, 56307656, 52515273, 53003208, 48749515, 64915407, 49441748, 52365277, 60948958, 53999583, 44956125, 45259235, 54190053, 58677736, 55647209, 55823850, 41443306, 54001128, 51955693, 63769069, 58667499, 47315445, 59997686, 56707063, 44876793, 58889212}</t>
  </si>
  <si>
    <t>['https://stackoverflow.com/questions/51861062', 'https://stackoverflow.com/questions/55248631', 'https://stackoverflow.com/questions/51729290', 'https://stackoverflow.com/questions/56307568', 'https://stackoverflow.com/questions/56590205']</t>
  </si>
  <si>
    <t>https://stackoverflow.com/questions/56590205</t>
  </si>
  <si>
    <t>(('deprecation', 'new_func'), ('control_flow_ops', 'cond'))</t>
  </si>
  <si>
    <t>[('Tensorflow', 12, [49305971, 53501315, 49661495, 59202302, 49701918, 49701918, 47738016, 51955693, 51955693, 51955693, 51955693, 51955693, 51955693]), ('Keras', 2, [49305971, 59539855])]</t>
  </si>
  <si>
    <t>[('Tensorflow', 12), ('Keras', 2)]</t>
  </si>
  <si>
    <t>{47738016, 53501315, 51955693, 59202302, 59539855, 49305971, 49661495, 49701918}</t>
  </si>
  <si>
    <t>['https://stackoverflow.com/questions/53501315', 'https://stackoverflow.com/questions/59202302', 'https://stackoverflow.com/questions/49661495', 'https://stackoverflow.com/questions/49305971', 'https://stackoverflow.com/questions/49305971']</t>
  </si>
  <si>
    <t>https://stackoverflow.com/questions/59202302</t>
  </si>
  <si>
    <t>(('deprecation', 'new_func'), ('estimator', 'fit'))</t>
  </si>
  <si>
    <t>[('Tensorflow', 31, [47315445, 44876793, 44876793, 45666147, 44795027, 41030706, 48577372, 44222205, 42250340, 42250340, 42250340, 42250340, 57588589, 57588589, 57588589, 57588589, 43316230, 41443306, 44457014, 44725860, 47340607, 51392603, 51392603, 51392603, 51392603, 43183661, 45018557, 54872182, 41178979, 42661424, 49465891]), ('Sklearn', 3, [51392603, 51392603, 51392603, 51392603])]</t>
  </si>
  <si>
    <t>[('Tensorflow', 31), ('Sklearn', 3)]</t>
  </si>
  <si>
    <t>{43316230, 44795027, 49465891, 43183661, 42661424, 41030706, 44457014, 45018557, 47340607, 51392603, 48577372, 45666147, 42250340, 44725860, 41178979, 41443306, 57588589, 47315445, 54872182, 44876793, 44222205}</t>
  </si>
  <si>
    <t>['https://stackoverflow.com/questions/43183661', 'https://stackoverflow.com/questions/51392603', 'https://stackoverflow.com/questions/57588589', 'https://stackoverflow.com/questions/41178979', 'https://stackoverflow.com/questions/41443306']</t>
  </si>
  <si>
    <t>https://stackoverflow.com/questions/51392603</t>
  </si>
  <si>
    <t>https://stackoverflow.com/questions/57588589</t>
  </si>
  <si>
    <t>https://stackoverflow.com/questions/41178979</t>
  </si>
  <si>
    <t>https://stackoverflow.com/questions/41443306</t>
  </si>
  <si>
    <t>(('deprecation', 'new_func'), ('graph_util_impl', 'convert_variables_to_constants'), ('deprecation', 'new_func'), ('graph_util_impl', 'extract_sub_graph'), ('graph_util_impl', '_assert_nodes_are_present'))</t>
  </si>
  <si>
    <t>[('Tensorflow', 3, [59982893, 60005661, 64104146]), ('Keras', 3, [59982893, 60005661, 64104146])]</t>
  </si>
  <si>
    <t>{64104146, 60005661, 59982893}</t>
  </si>
  <si>
    <t>['https://stackoverflow.com/questions/64104146', 'https://stackoverflow.com/questions/60005661', 'https://stackoverflow.com/questions/59982893']</t>
  </si>
  <si>
    <t>https://stackoverflow.com/questions/64104146</t>
  </si>
  <si>
    <t>https://stackoverflow.com/questions/60005661</t>
  </si>
  <si>
    <t>https://stackoverflow.com/questions/59982893</t>
  </si>
  <si>
    <t>[('Tensorflow', 31, [60615290, 56779949, 53626504, 53626504, 59053918, 59798817, 50035713, 55163846, 51861062, 51861062, 49031102, 58162110, 59279738, 59279738, 59279738, 59279738, 59790342, 60859329, 51245800, 50817851, 47229096, 56968108, 52143856, 54998898, 55362917, 51586758, 54462351, 57950746, 62986399, 51729290, 59751431]), ('Keras', 3, [60615290, 56779949, 51861062])]</t>
  </si>
  <si>
    <t>[('Tensorflow', 31), ('Keras', 3)]</t>
  </si>
  <si>
    <t>['https://stackoverflow.com/questions/53626504', 'https://stackoverflow.com/questions/56779949', 'https://stackoverflow.com/questions/59053918', 'https://stackoverflow.com/questions/51861062', 'https://stackoverflow.com/questions/51586758']</t>
  </si>
  <si>
    <t>https://stackoverflow.com/questions/53626504</t>
  </si>
  <si>
    <t>https://stackoverflow.com/questions/56779949</t>
  </si>
  <si>
    <t>https://stackoverflow.com/questions/59053918</t>
  </si>
  <si>
    <t>https://stackoverflow.com/questions/51586758</t>
  </si>
  <si>
    <t>(('deprecation', 'new_func'), ('importer', 'import_graph_def'), ('importer', '_ProcessNewOps'), ('ops', '_add_new_tf_operations'), ('ops', 'listcomp'), ('ops', '_create_op_from_tf_operation'), ('ops', '__init__'))</t>
  </si>
  <si>
    <t>[('Tensorflow', 8, [60615290, 51861062, 51861062, 59790342, 52143856, 54998898, 54462351, 57950746]), ('Keras', 2, [60615290, 51861062])]</t>
  </si>
  <si>
    <t>{51861062, 59790342, 54462351, 52143856, 54998898, 57950746, 60615290}</t>
  </si>
  <si>
    <t>['https://stackoverflow.com/questions/59790342', 'https://stackoverflow.com/questions/52143856', 'https://stackoverflow.com/questions/57950746', 'https://stackoverflow.com/questions/54998898', 'https://stackoverflow.com/questions/57950746']</t>
  </si>
  <si>
    <t>[('Tensorflow', 91, [56707063, 64999781, 56307656, 56585023, 56585023, 62576422, 58367519, 58367519, 56386913, 56386913, 53159251, 58677736, 57150305, 64182501, 54841882, 60390340, 56333388, 60525257, 61446844, 55823850, 53306907, 55691289, 57075956, 52365277, 57780053, 55650121, 55406464, 56103606, 52515273, 57561944, 64875082, 59823495, 53999583, 62466877, 55647209, 59210074, 53999738, 54743672, 55248631, 57844580, 53151522, 58278454, 63197540, 54837579, 57043808, 57617294, 55369289, 60930920, 60142707, 54806437, 54190053, 59867929, 55350010, 55672135, 54137493, 56307568, 54262380, 59599685, 53503889, 52551296, 57127626, 59427019, 52357542, 50789709, 53565065, 62488073, 56304037, 52365526, 61737710, 63235880, 63235880, 63543159, 55945364, 55945364, 55945364, 60127537, 55837588, 54539098, 53003208, 57421185, 64652834, 59620616, 60656813, 62601746, 58797155, 55895795, 54001128, 54902024]), ('Keras', 20, [57190848, 57190848, 56585023, 56585023, 58367519, 58367519, 56386913, 56386913, 57150305, 64182501, 55691289, 52365277, 57780053, 55650121, 57043808, 56302243, 54806437, 58667499, 55350010, 60187008])]</t>
  </si>
  <si>
    <t>[('Tensorflow', 91), ('Keras', 20)]</t>
  </si>
  <si>
    <t>{62488073, 62601746, 55691289, 54841882, 53306907, 58367519, 64652834, 58278454, 55369289, 64875082, 56333388, 58797155, 54262380, 60142707, 54743672, 53999738, 52551296, 53565065, 55945364, 54137493, 56302243, 60656813, 56103606, 61446844, 60525257, 57127626, 59427019, 52365526, 64182501, 61737710, 55895795, 57075956, 55248631, 55350010, 59620616, 54902024, 59867929, 53151522, 62576422, 63235880, 60127537, 62466877, 56585023, 59599685, 55672135, 55650121, 54837579, 50789709, 53159251, 57780053, 57561944, 59210074, 54539098, 57043808, 56386913, 57150305, 57844580, 64999781, 63197540, 60930920, 56307568, 63543159, 55406464, 57421185, 60187008, 59823495, 57617294, 53503889, 55837588, 54806437, 52357542, 56304037, 57190848, 60390340, 53003208, 56307656, 52515273, 52365277, 53999583, 54190053, 58677736, 55647209, 55823850, 54001128, 58667499, 56707063}</t>
  </si>
  <si>
    <t>['https://stackoverflow.com/questions/54262380', 'https://stackoverflow.com/questions/63235880', 'https://stackoverflow.com/questions/57617294', 'https://stackoverflow.com/questions/56307568', 'https://stackoverflow.com/questions/55406464']</t>
  </si>
  <si>
    <t>[('Tensorflow', 75, [56307656, 56585023, 56585023, 62576422, 58367519, 58367519, 56386913, 56386913, 53159251, 57150305, 54841882, 56333388, 60525257, 55823850, 53306907, 55691289, 57075956, 52365277, 57780053, 55650121, 55406464, 56103606, 52515273, 57561944, 64875082, 59823495, 53999583, 55647209, 59210074, 53999738, 54743672, 55248631, 57844580, 53151522, 58278454, 63197540, 54837579, 57043808, 57617294, 55369289, 60930920, 54806437, 54190053, 55350010, 55672135, 54137493, 54262380, 59599685, 53503889, 52551296, 57127626, 59427019, 52357542, 50789709, 53565065, 56304037, 52365526, 61737710, 63543159, 55945364, 55945364, 55945364, 60127537, 55837588, 54539098, 53003208, 57421185, 59620616, 62601746, 58797155, 55895795, 54001128, 54902024]), ('Keras', 17, [57190848, 57190848, 56585023, 56585023, 58367519, 58367519, 56386913, 56386913, 57150305, 55691289, 52365277, 57780053, 55650121, 57043808, 56302243, 54806437, 55350010])]</t>
  </si>
  <si>
    <t>[('Tensorflow', 75), ('Keras', 17)]</t>
  </si>
  <si>
    <t>{55406464, 52551296, 57421185, 59823495, 55350010, 53565065, 53003208, 59620616, 54902024, 57617294, 63543159, 53503889, 62601746, 55945364, 54137493, 55837588, 55691289, 54841882, 53306907, 58367519, 53151522, 56302243, 54806437, 62576422, 52357542, 56304037, 60127537, 56103606, 58278454, 56585023, 57190848, 59599685, 55672135, 56307656, 60525257, 55650121, 52515273, 56333388, 64875082, 54837579, 55369289, 57127626, 59427019, 50789709, 53159251, 57780053, 52365526, 57561944, 59210074, 54539098, 52365277, 53999583, 57043808, 56386913, 57150305, 58797155, 57844580, 63197540, 54190053, 60930920, 55647209, 55823850, 54001128, 54262380, 61737710, 55895795, 57075956, 55248631, 54743672, 53999738}</t>
  </si>
  <si>
    <t>['https://stackoverflow.com/questions/63543159', 'https://stackoverflow.com/questions/59599685', 'https://stackoverflow.com/questions/56386913', 'https://stackoverflow.com/questions/54539098', 'https://stackoverflow.com/questions/53999583']</t>
  </si>
  <si>
    <t>https://stackoverflow.com/questions/54539098</t>
  </si>
  <si>
    <t>(('deprecation', 'new_func'), ('ops', 'create_op'), ('ops', '__init__'), ('ops', '_create_c_op'))</t>
  </si>
  <si>
    <t>[('Tensorflow', 17, [56386913, 56386913, 55823850, 53306907, 52365277, 57780053, 55650121, 57561944, 53999583, 53999738, 63197540, 57043808, 57617294, 60930920, 54806437, 54137493, 59599685]), ('Keras', 10, [57190848, 57190848, 56386913, 56386913, 52365277, 57780053, 55650121, 57043808, 56302243, 54806437])]</t>
  </si>
  <si>
    <t>[('Tensorflow', 17), ('Keras', 10)]</t>
  </si>
  <si>
    <t>{57043808, 56386913, 57190848, 56302243, 63197540, 54806437, 59599685, 60930920, 55650121, 55823850, 57617294, 57780053, 54137493, 57561944, 53999738, 53306907, 52365277, 53999583}</t>
  </si>
  <si>
    <t>['https://stackoverflow.com/questions/57190848', 'https://stackoverflow.com/questions/55650121', 'https://stackoverflow.com/questions/57561944', 'https://stackoverflow.com/questions/54137493', 'https://stackoverflow.com/questions/57561944']</t>
  </si>
  <si>
    <t>(('deprecation', 'new_func'), ('training', 'fit_generator'))</t>
  </si>
  <si>
    <t>[('Tensorflow', 13, [64639175, 63982154, 61016150, 64608870, 64608870, 64152263, 64123445, 64138041, 64118620, 63769069, 60580439, 61690424, 61348222]), ('Keras', 11, [64639175, 63982154, 61016150, 64608870, 64608870, 64152263, 64123445, 64138041, 64118620, 63769069, 60580439])]</t>
  </si>
  <si>
    <t>[('Tensorflow', 13), ('Keras', 11)]</t>
  </si>
  <si>
    <t>{64608870, 64152263, 64639175, 63982154, 63769069, 64123445, 61016150, 60580439, 61690424, 64138041, 64118620, 61348222}</t>
  </si>
  <si>
    <t>['https://stackoverflow.com/questions/64152263', 'https://stackoverflow.com/questions/64123445', 'https://stackoverflow.com/questions/64138041', 'https://stackoverflow.com/questions/61690424', 'https://stackoverflow.com/questions/61690424']</t>
  </si>
  <si>
    <t>https://stackoverflow.com/questions/61690424</t>
  </si>
  <si>
    <t>(('deprecation', 'new_func'), ('training', 'fit_generator'), ('training', '_method_wrapper'), ('training', 'fit'))</t>
  </si>
  <si>
    <t>[('Tensorflow', 10, [64639175, 63982154, 64608870, 64608870, 64152263, 64123445, 64138041, 64118620, 63769069, 61690424]), ('Keras', 9, [64639175, 63982154, 64608870, 64608870, 64152263, 64123445, 64138041, 64118620, 63769069])]</t>
  </si>
  <si>
    <t>{64608870, 64152263, 64639175, 63982154, 63769069, 64123445, 61690424, 64138041, 64118620}</t>
  </si>
  <si>
    <t>['https://stackoverflow.com/questions/64152263', 'https://stackoverflow.com/questions/63769069', 'https://stackoverflow.com/questions/61690424', 'https://stackoverflow.com/questions/61690424', 'https://stackoverflow.com/questions/61690424']</t>
  </si>
  <si>
    <t>(('deprecation', 'new_func'), ('training', 'fit_generator'), ('training', '_method_wrapper'), ('training', 'fit'), ('data_adapter', '__init__'))</t>
  </si>
  <si>
    <t>[('Tensorflow', 4, [64608870, 64608870, 64123445, 64118620]), ('Keras', 4, [64608870, 64608870, 64123445, 64118620])]</t>
  </si>
  <si>
    <t>{64118620, 64123445, 64608870}</t>
  </si>
  <si>
    <t>['https://stackoverflow.com/questions/64118620', 'https://stackoverflow.com/questions/64123445', 'https://stackoverflow.com/questions/64608870']</t>
  </si>
  <si>
    <t>(('deprecation', 'new_func'), ('training', 'fit_generator'), ('training', '_method_wrapper'), ('training', 'fit'), ('data_adapter', '__init__'), ('data_adapter', '_make_class_weight_map_fn'))</t>
  </si>
  <si>
    <t>[('Tensorflow', 3, [64123445, 64118620, 63769069]), ('Keras', 3, [64123445, 64118620, 63769069])]</t>
  </si>
  <si>
    <t>{63769069, 64118620, 64123445}</t>
  </si>
  <si>
    <t>['https://stackoverflow.com/questions/63769069', 'https://stackoverflow.com/questions/64118620', 'https://stackoverflow.com/questions/64123445']</t>
  </si>
  <si>
    <t>(('deprecation', 'new_func'), ('training', 'fit_generator'), ('training', '_method_wrapper'), ('training', 'fit'), ('def_function', '__call__'), ('def_function', '_call'))</t>
  </si>
  <si>
    <t>[('Tensorflow', 5, [64639175, 63982154, 64152263, 64138041, 61690424]), ('Keras', 5, [64639175, 63982154, 64152263, 64138041, 61690424])]</t>
  </si>
  <si>
    <t>{64152263, 64639175, 63982154, 61690424, 64138041}</t>
  </si>
  <si>
    <t>['https://stackoverflow.com/questions/64152263', 'https://stackoverflow.com/questions/64639175', 'https://stackoverflow.com/questions/63982154', 'https://stackoverflow.com/questions/61690424', 'https://stackoverflow.com/questions/64138041']</t>
  </si>
  <si>
    <t>(('deprecation', 'new_func'), ('training', 'fit_generator'), ('training', '_method_wrapper'), ('training', 'fit'), ('def_function', '__call__'), ('def_function', '_call'), ('def_function', '_initialize'), ('function', '_get_concrete_function_internal_garbage_collected'), ('function', '_maybe_define_function'), ('function', '_create_graph_function'), ('func_graph', 'func_graph_from_py_func'), ('def_function', 'wrapped_fn'), ('func_graph', 'wrapper'))</t>
  </si>
  <si>
    <t>[('Tensorflow', 2, [64138041, 61690424]), ('Keras', 2, [64138041, 61690424])]</t>
  </si>
  <si>
    <t>{61690424, 64138041}</t>
  </si>
  <si>
    <t>['https://stackoverflow.com/questions/61690424', 'https://stackoverflow.com/questions/64138041']</t>
  </si>
  <si>
    <t>(('deprecation', 'new_func'), ('training', 'fit_generator'), ('training', '_method_wrapper'), ('training', 'fit'), ('def_function', '__call__'), ('def_function', '_call'), ('function', '__call__'))</t>
  </si>
  <si>
    <t>[('Tensorflow', 2, [63982154, 64152263]), ('Keras', 2, [63982154, 64152263])]</t>
  </si>
  <si>
    <t>{63982154, 64152263}</t>
  </si>
  <si>
    <t>['https://stackoverflow.com/questions/63982154', 'https://stackoverflow.com/questions/64152263']</t>
  </si>
  <si>
    <t>(('deprecation', 'new_func'), ('training', 'fit_generator'), ('training', 'fit'), ('training_v2', 'fit'))</t>
  </si>
  <si>
    <t>[('Tensorflow', 3, [61016150, 60580439, 61277787]), ('Keras', 2, [61016150, 60580439])]</t>
  </si>
  <si>
    <t>{61277787, 61016150, 60580439}</t>
  </si>
  <si>
    <t>['https://stackoverflow.com/questions/61277787', 'https://stackoverflow.com/questions/61016150', 'https://stackoverflow.com/questions/60580439']</t>
  </si>
  <si>
    <t>https://stackoverflow.com/questions/61277787</t>
  </si>
  <si>
    <t>https://stackoverflow.com/questions/61016150</t>
  </si>
  <si>
    <t>https://stackoverflow.com/questions/60580439</t>
  </si>
  <si>
    <t>(('dict_vectorizer', 'transform'),)</t>
  </si>
  <si>
    <t>[('NLTK', 2, [20403876, 41151993]), ('Sklearn', 3, [20403876, 12102320, 12102320])]</t>
  </si>
  <si>
    <t>[('NLTK', 2), ('Sklearn', 3)]</t>
  </si>
  <si>
    <t>{12102320, 41151993, 20403876}</t>
  </si>
  <si>
    <t>['https://stackoverflow.com/questions/12102320', 'https://stackoverflow.com/questions/41151993', 'https://stackoverflow.com/questions/20403876']</t>
  </si>
  <si>
    <t>https://stackoverflow.com/questions/12102320</t>
  </si>
  <si>
    <t>https://stackoverflow.com/questions/41151993</t>
  </si>
  <si>
    <t>https://stackoverflow.com/questions/20403876</t>
  </si>
  <si>
    <t>(('directory_iterator', '__init__'),)</t>
  </si>
  <si>
    <t>[('Tensorflow', 4, [60727762, 61288922, 60170718]), ('Keras', 5, [60727762, 61288922, 60170718, 57666829])]</t>
  </si>
  <si>
    <t>{61288922, 60727762, 57666829, 60170718}</t>
  </si>
  <si>
    <t>['https://stackoverflow.com/questions/61288922', 'https://stackoverflow.com/questions/60727762', 'https://stackoverflow.com/questions/57666829', 'https://stackoverflow.com/questions/60170718']</t>
  </si>
  <si>
    <t>https://stackoverflow.com/questions/61288922</t>
  </si>
  <si>
    <t>https://stackoverflow.com/questions/57666829</t>
  </si>
  <si>
    <t>https://stackoverflow.com/questions/60170718</t>
  </si>
  <si>
    <t>(('dispatch', 'wrapper'),)</t>
  </si>
  <si>
    <t>[('Tensorflow', 51, [61640966, 63554912, 58993596, 61632744, 60646444, 60646444, 64915407, 59223142, 57150305, 63636332, 64182501, 61446844, 62200366, 57780053, 60309753, 59823495, 53999583, 61254083, 62916209, 55647209, 64033469, 56681369, 63588102, 53999738, 55248631, 64387397, 64387397, 58278454, 57617294, 61316741, 61728300, 57464461, 64859507, 61796296, 64059981, 58369283, 62674505, 62087214, 63848250, 63414587, 64085275, 62488073, 56121089, 61887659, 59620616, 55895795, 54001128]), ('Keras', 15, [60646444, 60646444, 63779927, 59223142, 57150305, 63636332, 64182501, 62200366, 57780053, 62916209, 63588102, 61728300, 61796296, 63414587, 64085275])]</t>
  </si>
  <si>
    <t>[('Tensorflow', 51), ('Keras', 15)]</t>
  </si>
  <si>
    <t>{56121089, 58369283, 61316741, 61640966, 59823495, 63588102, 62488073, 59620616, 57464461, 57617294, 56681369, 64085275, 61887659, 60646444, 61728300, 62200366, 62087214, 58278454, 63848250, 63414587, 61446844, 58993596, 64033469, 61254083, 64387397, 61796296, 62674505, 64059981, 64915407, 57780053, 63779927, 53999583, 63554912, 57150305, 64182501, 59223142, 61632744, 55647209, 54001128, 63636332, 62916209, 64859507, 55895795, 55248631, 60309753, 53999738}</t>
  </si>
  <si>
    <t>['https://stackoverflow.com/questions/62488073', 'https://stackoverflow.com/questions/61446844', 'https://stackoverflow.com/questions/59223142', 'https://stackoverflow.com/questions/63554912', 'https://stackoverflow.com/questions/57150305']</t>
  </si>
  <si>
    <t>https://stackoverflow.com/questions/62488073</t>
  </si>
  <si>
    <t>https://stackoverflow.com/questions/63554912</t>
  </si>
  <si>
    <t>(('dispatch', 'wrapper'), ('array_ops', 'concat'), ('gen_array_ops', 'concat_v2'), ('op_def_library', '_apply_op_helper'))</t>
  </si>
  <si>
    <t>[('Tensorflow', 5, [59223142, 64182501, 60309753, 59823495, 54001128]), ('Keras', 2, [59223142, 64182501])]</t>
  </si>
  <si>
    <t>{64182501, 59223142, 59823495, 54001128, 60309753}</t>
  </si>
  <si>
    <t>['https://stackoverflow.com/questions/64182501', 'https://stackoverflow.com/questions/59223142', 'https://stackoverflow.com/questions/59823495', 'https://stackoverflow.com/questions/54001128', 'https://stackoverflow.com/questions/60309753']</t>
  </si>
  <si>
    <t>https://stackoverflow.com/questions/59823495</t>
  </si>
  <si>
    <t>(('dist', 'run_command'), ('setup', 'run'))</t>
  </si>
  <si>
    <t>[('Tensorflow', 5, [63761654, 64698227, 57928097]), ('PyTorch', 13, [64618079, 50541569, 58956958, 60744928, 59129241, 57957101, 57957101])]</t>
  </si>
  <si>
    <t>[('Tensorflow', 5), ('PyTorch', 13)]</t>
  </si>
  <si>
    <t>(('distribute_lib', 'call_for_each_replica'),)</t>
  </si>
  <si>
    <t>[('Tensorflow', 21, [58575586, 60444486, 60035792, 59305514, 61920569, 58939656, 58971998, 59223142, 58764104, 61192645, 59864710, 60732223, 63358166, 57775938, 56122535, 56122535, 56122535, 56122535, 58676498, 59761890, 60112435]), ('Keras', 15, [60444486, 60035792, 59305514, 61920569, 58971998, 60520730, 59223142, 61192645, 59864710, 63358166, 57775938, 59761890, 60112435, 60593469, 60488764])]</t>
  </si>
  <si>
    <t>{59864710, 58939656, 58676498, 60520730, 56122535, 59305514, 60112435, 61920569, 60488764, 60593469, 60732223, 57775938, 61192645, 60444486, 58764104, 60035792, 63358166, 58971998, 58575586, 59761890, 59223142}</t>
  </si>
  <si>
    <t>['https://stackoverflow.com/questions/60520730', 'https://stackoverflow.com/questions/60593469', 'https://stackoverflow.com/questions/63358166', 'https://stackoverflow.com/questions/58764104', 'https://stackoverflow.com/questions/60035792']</t>
  </si>
  <si>
    <t>[('Tensorflow', 18, [58575586, 60035792, 59305514, 61920569, 58939656, 58971998, 59223142, 58764104, 61192645, 59864710, 60732223, 63358166, 57775938, 58676498, 59761890, 60112435, 60593469, 60488764]), ('Keras', 14, [60035792, 59305514, 61920569, 58971998, 60520730, 59223142, 61192645, 59864710, 63358166, 57775938, 59761890, 60112435, 60593469, 60488764])]</t>
  </si>
  <si>
    <t>[('Tensorflow', 18), ('Keras', 14)]</t>
  </si>
  <si>
    <t>{59864710, 58939656, 58676498, 60520730, 59305514, 60112435, 61920569, 60488764, 60593469, 60732223, 57775938, 61192645, 58764104, 60035792, 63358166, 58971998, 58575586, 59761890, 59223142}</t>
  </si>
  <si>
    <t>['https://stackoverflow.com/questions/58676498', 'https://stackoverflow.com/questions/60593469', 'https://stackoverflow.com/questions/63358166', 'https://stackoverflow.com/questions/60035792', 'https://stackoverflow.com/questions/60035792']</t>
  </si>
  <si>
    <t>[('Tensorflow', 11, [47610308, 60958214, 54167982, 54167982, 46110184, 47110762, 51803354, 45669786, 59191583, 49861900, 61507216]), ('PyTorch', 4, [52782864, 52782864, 59800318, 59330974])]</t>
  </si>
  <si>
    <t>[('Tensorflow', 11), ('PyTorch', 4)]</t>
  </si>
  <si>
    <t>{59330974, 47610308, 60958214, 46110184, 47110762, 49861900, 54167982, 45669786, 61507216, 52782864, 51803354, 59800318, 59191583}</t>
  </si>
  <si>
    <t>['https://stackoverflow.com/questions/47610308', 'https://stackoverflow.com/questions/49861900', 'https://stackoverflow.com/questions/51803354', 'https://stackoverflow.com/questions/52782864', 'https://stackoverflow.com/questions/52782864']</t>
  </si>
  <si>
    <t>https://stackoverflow.com/questions/51803354</t>
  </si>
  <si>
    <t>(('download', 'unpack_url'), ('download', 'unpack_http_url'), ('download', '_download_http_url'))</t>
  </si>
  <si>
    <t>[('Tensorflow', 10, [47610308, 60958214, 54167982, 54167982, 46110184, 47110762, 45669786, 59191583, 49861900, 61507216]), ('PyTorch', 2, [52782864, 52782864])]</t>
  </si>
  <si>
    <t>[('Tensorflow', 10), ('PyTorch', 2)]</t>
  </si>
  <si>
    <t>{47610308, 60958214, 46110184, 47110762, 49861900, 54167982, 61507216, 52782864, 45669786, 59191583}</t>
  </si>
  <si>
    <t>['https://stackoverflow.com/questions/60958214', 'https://stackoverflow.com/questions/49861900', 'https://stackoverflow.com/questions/52782864', 'https://stackoverflow.com/questions/52782864', 'https://stackoverflow.com/questions/52782864']</t>
  </si>
  <si>
    <t>https://stackoverflow.com/questions/60958214</t>
  </si>
  <si>
    <t>(('egg_info', 'run'),)</t>
  </si>
  <si>
    <t>[('Keras', 3, [45776592, 45776592, 40423766]), ('Sklearn', 3, [43857322])]</t>
  </si>
  <si>
    <t>[('Keras', 3), ('Sklearn', 3)]</t>
  </si>
  <si>
    <t>{45776592, 43857322, 40423766}</t>
  </si>
  <si>
    <t>['https://stackoverflow.com/questions/45776592', 'https://stackoverflow.com/questions/43857322', 'https://stackoverflow.com/questions/40423766']</t>
  </si>
  <si>
    <t>https://stackoverflow.com/questions/43857322</t>
  </si>
  <si>
    <t>(('embeddings', '__init__'),)</t>
  </si>
  <si>
    <t>[('Tensorflow', 2, [64446052, 64440377]), ('Keras', 2, [64446052, 64440377])]</t>
  </si>
  <si>
    <t>{64440377, 64446052}</t>
  </si>
  <si>
    <t>['https://stackoverflow.com/questions/64440377', 'https://stackoverflow.com/questions/64446052']</t>
  </si>
  <si>
    <t>https://stackoverflow.com/questions/64440377</t>
  </si>
  <si>
    <t>https://stackoverflow.com/questions/64446052</t>
  </si>
  <si>
    <t>(('encoder', 'encode'), ('encoder', 'iterencode'), ('serialization', 'get_json_type'))</t>
  </si>
  <si>
    <t>[('Tensorflow', 3, [56186384, 56804384, 60792800]), ('Keras', 3, [56186384, 56804384, 60792800])]</t>
  </si>
  <si>
    <t>{56186384, 56804384, 60792800}</t>
  </si>
  <si>
    <t>['https://stackoverflow.com/questions/56186384', 'https://stackoverflow.com/questions/56804384', 'https://stackoverflow.com/questions/60792800']</t>
  </si>
  <si>
    <t>https://stackoverflow.com/questions/56804384</t>
  </si>
  <si>
    <t>https://stackoverflow.com/questions/60792800</t>
  </si>
  <si>
    <t>(('ensemble_image', 'module'),)</t>
  </si>
  <si>
    <t>[('Tensorflow', 7, [57561966, 57570337, 57561435, 57561435, 57561435, 57561435, 57557438, 57557438]), ('Keras', 7, [57561966, 57570337, 57561435, 57561435, 57561435, 57561435, 57557438, 57557438])]</t>
  </si>
  <si>
    <t>{57570337, 57561435, 57557438, 57561966}</t>
  </si>
  <si>
    <t>['https://stackoverflow.com/questions/57570337', 'https://stackoverflow.com/questions/57561435', 'https://stackoverflow.com/questions/57557438', 'https://stackoverflow.com/questions/57561966']</t>
  </si>
  <si>
    <t>https://stackoverflow.com/questions/57570337</t>
  </si>
  <si>
    <t>https://stackoverflow.com/questions/57561435</t>
  </si>
  <si>
    <t>https://stackoverflow.com/questions/57557438</t>
  </si>
  <si>
    <t>https://stackoverflow.com/questions/57561966</t>
  </si>
  <si>
    <t>[('Tensorflow', 184, [56445615, 60490084, 49210844, 54430310, 51223936, 60309106, 52606751, 48888271, 54168153, 49730923, 63317589, 50006011, 50661415, 48088038, 55835696, 49767233, 51578810, 49701918, 49701918, 56604825, 50733227, 50733227, 50733227, 50733227, 57351918, 57351918, 55628805, 58858077, 50138891, 53072772, 49351616, 57409101, 48260912, 54301926, 55881784, 50170171, 53950430, 47273200, 53753776, 49915490, 48461151, 52586202, 48452372, 55210684, 47857811, 55478678, 53436994, 49441748, 56569755, 59203601, 53456689, 49645151, 49645151, 53965588, 48903689, 48903689, 60667310, 51035474, 48425267, 48858589, 56667900, 47617849, 61140903, 51310257, 59329202, 51221958, 62675898, 53051519, 48401628, 55773040, 50619859, 57937938, 54925653, 51430062, 56934307, 52490951, 53479623, 56723373, 49583830, 49031102, 55896791, 50083284, 52918681, 57592430, 50251878, 48702001, 54049460, 47659147, 54278894, 52917486, 49372585, 49016530, 48647819, 49237607, 55720718, 54015059, 48347728, 48347728, 48347728, 48347728, 48405386, 56818501, 55356445, 50052999, 50052999, 50052999, 50052999, 58123825, 49691315, 49683444, 55731309, 55950519, 57175459, 47903504, 49631109, 51626510, 49295915, 51662840, 56598010, 50317769, 54525906, 56975782, 48054820, 49573784, 59333544, 52143856, 54357927, 48648240, 48610126, 53246288, 48442743, 53573154, 49630269, 58428466, 48496579, 54278698, 53507266, 51353522, 54849186, 51819521, 61995249, 47743936, 50321139, 48419568, 49249646, 53914234, 50026460, 56212752, 49252933, 56301426, 48035586, 54512799, 48135310, 51268504, 55142210, 48710625, 51729290, 57323251, 52227910, 60468030, 47834733, 51611221, 53921581, 51991589, 51839672, 51839672, 51839672, 51839672, 51839672, 51839672, 47918681, 57012673, 48050927, 55547256, 58956352, 49370642, 51780725, 64166694, 54783136, 48142860, 48386929, 55675199, 54755406, 50369758]), ('Keras', 75, [56445615, 60490084, 50564928, 54430310, 51223936, 54892820, 52606751, 54168153, 63317589, 50006011, 51578810, 56604825, 55628805, 58858077, 50138891, 49351616, 54301926, 55881784, 53950430, 47273200, 53753776, 55210684, 55478678, 49441748, 56569755, 59203601, 53456689, 53589007, 49645151, 49645151, 53965588, 48903689, 48903689, 60667310, 51035474, 56667900, 62675898, 53051519, 55773040, 57937938, 54925653, 56934307, 52490951, 53479623, 56723373, 50083284, 57592430, 54049460, 54278894, 49016530, 55720718, 53626582, 58123825, 48482483, 55950519, 57175459, 59639633, 59639633, 51662840, 56598010, 54525906, 49573784, 59333544, 54357927, 58428466, 54278698, 51819521, 50321139, 56301426, 51268504, 55142210, 53921581, 57012673, 58956352, 57516892])]</t>
  </si>
  <si>
    <t>[('Tensorflow', 184), ('Keras', 75)]</t>
  </si>
  <si>
    <t>{51819521, 55628805, 48903689, 48142860, 51626510, 53589007, 59203601, 57937938, 49370642, 55356445, 49701918, 53573154, 48054820, 51991589, 50661415, 54278698, 49295915, 55835696, 48702001, 58123825, 48648240, 58428466, 55881784, 49630269, 58956352, 53436994, 49252933, 57409101, 54755406, 48347728, 54015059, 63317589, 51611221, 54168153, 47918681, 58858077, 49645151, 49915490, 54430310, 50251878, 49237607, 55731309, 57592430, 47834733, 60309106, 51780725, 53914234, 53051519, 47659147, 48647819, 48135310, 47857811, 56604825, 54512799, 54783136, 54849186, 50733227, 51430062, 56445615, 51310257, 59329202, 49691315, 54049460, 48482483, 55950519, 51839672, 55210684, 53507266, 52490951, 53479623, 49016530, 49583830, 55896791, 53626582, 52586202, 48401628, 50369758, 54301926, 57351918, 54278894, 47273200, 52917486, 52143856, 61995249, 50321139, 48419568, 57323251, 48050927, 56667900, 48035586, 50138891, 55720718, 47903504, 56212752, 48452372, 53965588, 54892820, 52606751, 64166694, 53921581, 48260912, 53456689, 48425267, 47617849, 50170171, 60468030, 55675199, 50564928, 49767233, 55142210, 56818501, 52227910, 48610126, 53246288, 59639633, 51035474, 54925653, 57516892, 48461151, 60490084, 49730923, 49249646, 55773040, 48386929, 56301426, 48442743, 55547256, 51223936, 53072772, 49631109, 50052999, 48405386, 51729290, 55478678, 49573784, 52918681, 51268504, 56569755, 56934307, 57175459, 56975782, 61140903, 59333544, 49372585, 54357927, 56723373, 60667310, 53753776, 51353522, 51578810, 62675898, 49031102, 49351616, 47743936, 57012673, 48496579, 51221958, 50317769, 48888271, 54525906, 50619859, 49441748, 50083284, 49210844, 48858589, 53950430, 50026460, 48710625, 48088038, 49683444, 51662840, 56598010, 50006011}</t>
  </si>
  <si>
    <t>['https://stackoverflow.com/questions/53436994', 'https://stackoverflow.com/questions/57351918', 'https://stackoverflow.com/questions/55478678', 'https://stackoverflow.com/questions/55773040', 'https://stackoverflow.com/questions/55547256']</t>
  </si>
  <si>
    <t>https://stackoverflow.com/questions/57351918</t>
  </si>
  <si>
    <t>[('Tensorflow', 111, [44006283, 45282297, 49192051, 43245794, 43441926, 45047205, 41990876, 43158719, 43158719, 44414381, 45428220, 47644306, 46910972, 44876793, 44876793, 46026337, 45269790, 45269790, 44346384, 45844769, 47442054, 51424835, 43990046, 43990046, 43990046, 43990046, 46326238, 45694344, 44174697, 46161997, 41606854, 44870419, 44774944, 42798518, 46694252, 49030273, 49030273, 49756909, 50287399, 42464109, 61571765, 47086810, 42223668, 46437187, 41557196, 44890067, 44890067, 42183553, 42183553, 42183553, 42183553, 41618564, 47257408, 43545770, 48514608, 42588145, 42588145, 44274062, 41971887, 46080076, 43748788, 46999114, 45906009, 44354940, 43909296, 43768498, 46389263, 43316230, 42741738, 47464272, 45747890, 45986970, 51872592, 45775672, 46642850, 44725860, 41901862, 48986403, 49305014, 44081119, 44081119, 44081119, 44081119, 44753129, 44196766, 45128515, 45421121, 45421121, 43493193, 48910683, 49915179, 44404375, 59998441, 43882571, 45434781, 45604001, 45043377, 45098117, 43324156, 57036446, 42979971, 46015362, 47040860, 43010339, 43010339, 43010339, 43010339, 43010339, 43010339, 44873984, 45059428]), ('Keras', 12, [49192051, 43158719, 43158719, 43990046, 43990046, 43990046, 43990046, 53649875, 45694344, 46437187, 45078392, 42588145])]</t>
  </si>
  <si>
    <t>[('Tensorflow', 111), ('Keras', 12)]</t>
  </si>
  <si>
    <t>{43316230, 46389263, 44346384, 43990046, 44774944, 48514608, 42223668, 45421121, 51424835, 46999114, 43882571, 46080076, 46161997, 45906009, 46910972, 46026337, 44725860, 49192051, 49030273, 42979971, 41618564, 45098117, 47442054, 47644306, 44404375, 45986970, 57036446, 45604001, 46642850, 43545770, 41971887, 43909296, 45043377, 43768498, 45747890, 61571765, 43158719, 41606854, 41557196, 47086810, 41990876, 43245794, 44753129, 59998441, 49756909, 43324156, 44873984, 43441926, 44870419, 45269790, 45844769, 48986403, 43010339, 41901862, 50287399, 49915179, 45775672, 47257408, 46437187, 45128515, 43493193, 47464272, 51872592, 48910683, 47040860, 45059428, 44174697, 46694252, 42464109, 45078392, 44354940, 42183553, 46015362, 45694344, 44006283, 44274062, 45434781, 44196766, 45047205, 44414381, 43748788, 42798518, 49305014, 44890067, 53649875, 46326238, 44081119, 42741738, 42588145, 45282297, 45428220, 44876793}</t>
  </si>
  <si>
    <t>['https://stackoverflow.com/questions/45906009', 'https://stackoverflow.com/questions/43245794', 'https://stackoverflow.com/questions/44354940', 'https://stackoverflow.com/questions/47040860', 'https://stackoverflow.com/questions/46694252']</t>
  </si>
  <si>
    <t>[('Tensorflow', 102, [51839415, 64347099, 56707063, 56889170, 50819035, 56834596, 50152548, 49853718, 47315445, 40257607, 49767233, 48264676, 52447384, 59858677, 56386913, 56386913, 44876793, 44876793, 45666147, 40639491, 42404724, 42404724, 61087735, 49632451, 51982966, 40943077, 54668364, 56831583, 56831583, 44795027, 54588880, 41030706, 48577372, 52515273, 42250340, 42250340, 51221958, 62266321, 62466877, 51039749, 57868337, 50251878, 44097714, 52517298, 47241010, 51955693, 51955693, 51955693, 51955693, 51955693, 51955693, 51955693, 51955693, 51955693, 57588589, 57588589, 55689387, 48619383, 49169016, 48679622, 57486468, 40314301, 57134808, 56122535, 56122535, 56122535, 56122535, 53405657, 47451767, 60133391, 38121451, 59141956, 59141956, 50925783, 41443306, 44457014, 44725860, 48127701, 53575529, 52139076, 47340607, 59471003, 51392603, 51392603, 48320680, 54798223, 58190584, 60690327, 60001853, 54262380, 51876460, 62299803, 49649836, 54067061, 55735837, 50331668, 49249646, 49047205, 62462623, 49209810, 39990619, 49570334]), ('Keras', 6, [64347099, 49853718, 56386913, 56386913, 51982966, 57134808])]</t>
  </si>
  <si>
    <t>[('Tensorflow', 102), ('Keras', 6)]</t>
  </si>
  <si>
    <t>['https://stackoverflow.com/questions/47340607', 'https://stackoverflow.com/questions/49649836', 'https://stackoverflow.com/questions/60690327', 'https://stackoverflow.com/questions/49249646', 'https://stackoverflow.com/questions/54067061']</t>
  </si>
  <si>
    <t>https://stackoverflow.com/questions/47340607</t>
  </si>
  <si>
    <t>https://stackoverflow.com/questions/49649836</t>
  </si>
  <si>
    <t>(('estimator', '_call_model_fn'), ('keras', 'model_fn'), ('keras', '_clone_and_build_model'))</t>
  </si>
  <si>
    <t>[('Tensorflow', 3, [56889170, 56386913, 56386913]), ('Keras', 2, [56386913, 56386913])]</t>
  </si>
  <si>
    <t>{56386913, 56889170}</t>
  </si>
  <si>
    <t>['https://stackoverflow.com/questions/56386913', 'https://stackoverflow.com/questions/56889170']</t>
  </si>
  <si>
    <t>[('Tensorflow', 3, [49853718, 49645151, 49645151]), ('Keras', 2, [49853718, 49645151])]</t>
  </si>
  <si>
    <t>['https://stackoverflow.com/questions/49853718', 'https://stackoverflow.com/questions/49645151']</t>
  </si>
  <si>
    <t>[('Tensorflow', 55, [39779184, 47315445, 40257607, 44876793, 44876793, 45666147, 42404724, 42404724, 38536155, 40943077, 44795027, 41030706, 48577372, 44222205, 42250340, 42250340, 42250340, 42250340, 38924283, 39022374, 40240343, 57588589, 57588589, 57588589, 57588589, 40314301, 43316230, 41443306, 44457014, 44725860, 38167388, 39450030, 47340607, 51392603, 51392603, 51392603, 51392603, 43183661, 40423402, 45018557, 54872182, 39249704, 39990619, 41439136, 41178979, 54026623, 38241758, 42661424, 49465891, 40186722, 44980041, 40386921]), ('Sklearn', 6, [59617431, 51392603, 51392603, 51392603, 51392603, 59177264])]</t>
  </si>
  <si>
    <t>[('Tensorflow', 55), ('Sklearn', 6)]</t>
  </si>
  <si>
    <t>{43316230, 44795027, 59617431, 41439136, 49465891, 39022374, 39249704, 43183661, 39450030, 42661424, 59177264, 41030706, 44457014, 40314301, 45018557, 47340607, 40257607, 44980041, 40240343, 38536155, 48577372, 38167388, 51392603, 39990619, 38241758, 40186722, 45666147, 42250340, 40943077, 44725860, 41178979, 40386921, 41443306, 40423402, 57588589, 39779184, 42404724, 47315445, 54872182, 44876793, 38924283, 44222205, 54026623}</t>
  </si>
  <si>
    <t>['https://stackoverflow.com/questions/39249704', 'https://stackoverflow.com/questions/38536155', 'https://stackoverflow.com/questions/40423402', 'https://stackoverflow.com/questions/41178979', 'https://stackoverflow.com/questions/40386921']</t>
  </si>
  <si>
    <t>https://stackoverflow.com/questions/40423402</t>
  </si>
  <si>
    <t>(('estimator', 'module'),)</t>
  </si>
  <si>
    <t>[('Tensorflow', 21, [60918054, 50015121, 55330356, 56700022, 53261074, 44210620, 51877242, 51877242, 50362185, 57616114, 63573425, 41218937, 62022827, 57918070, 40576407, 62622704, 38650482, 60999376, 40223563]), ('Keras', 3, [60918054, 43833081, 41218937])]</t>
  </si>
  <si>
    <t>[('Tensorflow', 21), ('Keras', 3)]</t>
  </si>
  <si>
    <t>{50015121, 53261074, 43833081, 40576407, 60918054, 62022827, 63573425, 55330356, 44210620, 50362185, 40223563, 60999376, 62622704, 57616114, 38650482, 56700022, 57918070, 41218937, 51877242}</t>
  </si>
  <si>
    <t>['https://stackoverflow.com/questions/43833081', 'https://stackoverflow.com/questions/44210620', 'https://stackoverflow.com/questions/38650482', 'https://stackoverflow.com/questions/57616114', 'https://stackoverflow.com/questions/57616114']</t>
  </si>
  <si>
    <t>https://stackoverflow.com/questions/57616114</t>
  </si>
  <si>
    <t>(('estimator', 'module'), ('__init__', 'module'), ('dask_io', 'module'), ('__init__', 'module'))</t>
  </si>
  <si>
    <t>[('Tensorflow', 6, [53261074, 44210620, 51877242, 51877242, 41218937, 40576407]), ('Keras', 2, [43833081, 41218937])]</t>
  </si>
  <si>
    <t>{53261074, 43833081, 40576407, 41218937, 51877242, 44210620}</t>
  </si>
  <si>
    <t>['https://stackoverflow.com/questions/53261074', 'https://stackoverflow.com/questions/40576407', 'https://stackoverflow.com/questions/51877242', 'https://stackoverflow.com/questions/51877242', 'https://stackoverflow.com/questions/51877242']</t>
  </si>
  <si>
    <t>https://stackoverflow.com/questions/40576407</t>
  </si>
  <si>
    <t>[('Tensorflow', 99, [51839415, 64347099, 56707063, 56889170, 55181024, 50152548, 49853718, 49767233, 57310339, 52447384, 59858677, 56386913, 56386913, 46773873, 62502555, 62502555, 61087735, 49632451, 63677234, 51982966, 53563976, 54668364, 54588880, 54024958, 52515273, 51247229, 51221958, 62266321, 45974009, 47841879, 56528929, 47694542, 62466877, 47254265, 55572782, 63012878, 51039749, 49338837, 53403511, 51329927, 55762484, 52517298, 47241010, 51955693, 51955693, 51955693, 51955693, 51955693, 51955693, 51955693, 51955693, 51955693, 49169016, 57486468, 57134808, 56122535, 56122535, 56122535, 56122535, 53405657, 47451767, 62315856, 50080721, 50925783, 48939523, 62075321, 48127701, 53575529, 52139076, 50403439, 54867896, 56453002, 59409919, 60690327, 60001853, 60104249, 60104249, 54262380, 62299803, 54067061, 55735837, 49249646, 49047205, 49500495, 62462623, 49209810, 50411559, 51991589, 63138030, 49570334, 55547256, 49487158, 46747743, 49472920, 50752176, 57719697, 54955595, 59248333, 48781230]), ('Keras', 6, [64347099, 49853718, 56386913, 56386913, 51982966, 57134808])]</t>
  </si>
  <si>
    <t>[('Tensorflow', 99), ('Keras', 6)]</t>
  </si>
  <si>
    <t>['https://stackoverflow.com/questions/53563976', 'https://stackoverflow.com/questions/48127701', 'https://stackoverflow.com/questions/60690327', 'https://stackoverflow.com/questions/54067061', 'https://stackoverflow.com/questions/51329927']</t>
  </si>
  <si>
    <t>https://stackoverflow.com/questions/53563976</t>
  </si>
  <si>
    <t>https://stackoverflow.com/questions/48127701</t>
  </si>
  <si>
    <t>https://stackoverflow.com/questions/51329927</t>
  </si>
  <si>
    <t>(('estimator', 'train'), ('estimator', '_train_model'), ('estimator', '_train_model_default'))</t>
  </si>
  <si>
    <t>[('Tensorflow', 61, [51839415, 64347099, 56707063, 56889170, 55181024, 57310339, 52447384, 59858677, 56386913, 56386913, 62502555, 62502555, 61087735, 63677234, 51982966, 53563976, 54668364, 54588880, 54024958, 52515273, 51247229, 62266321, 56528929, 62466877, 55572782, 63012878, 51039749, 53403511, 52517298, 51955693, 51955693, 51955693, 57486468, 57134808, 53405657, 62315856, 50925783, 62075321, 53575529, 52139076, 50403439, 54867896, 56453002, 59409919, 60690327, 60001853, 60104249, 60104249, 54262380, 62299803, 54067061, 55735837, 62462623, 51991589, 63138030, 55547256, 57719697, 54955595, 59248333, 50889192, 63606723]), ('Keras', 5, [64347099, 56386913, 56386913, 51982966, 57134808])]</t>
  </si>
  <si>
    <t>[('Tensorflow', 61), ('Keras', 5)]</t>
  </si>
  <si>
    <t>{57310339, 57486468, 51039749, 55547256, 56453002, 63012878, 57719697, 56707063, 60690327, 52447384, 62502555, 62299803, 55735837, 62462623, 56528929, 51991589, 55572782, 63677234, 52517298, 51839415, 54867896, 62075321, 60104249, 62466877, 60001853, 63606723, 52139076, 53563976, 52515273, 54955595, 54668364, 59248333, 53403511, 54588880, 62266321, 56889170, 62315856, 50925783, 57134808, 53405657, 64347099, 55181024, 56386913, 50889192, 53575529, 54262380, 51955693, 63138030, 50403439, 59858677, 51982966, 61087735, 54067061, 51247229, 54024958, 59409919}</t>
  </si>
  <si>
    <t>['https://stackoverflow.com/questions/60690327', 'https://stackoverflow.com/questions/63606723', 'https://stackoverflow.com/questions/50889192', 'https://stackoverflow.com/questions/53405657', 'https://stackoverflow.com/questions/64347099']</t>
  </si>
  <si>
    <t>https://stackoverflow.com/questions/63606723</t>
  </si>
  <si>
    <t>https://stackoverflow.com/questions/53405657</t>
  </si>
  <si>
    <t>(('estimator', 'train'), ('estimator', '_train_model'), ('estimator', '_train_model_default'), ('estimator', '_call_model_fn'))</t>
  </si>
  <si>
    <t>[('Tensorflow', 27, [51839415, 56889170, 52447384, 59858677, 61087735, 51982966, 54668364, 54588880, 52515273, 51039749, 52517298, 51955693, 51955693, 51955693, 57486468, 57134808, 53405657, 50925783, 53575529, 52139076, 60690327, 60001853, 54262380, 62299803, 54067061, 55735837, 62462623]), ('Keras', 3, [51982966, 57134808, 60690327])]</t>
  </si>
  <si>
    <t>[('Tensorflow', 27), ('Keras', 3)]</t>
  </si>
  <si>
    <t>{57486468, 51039749, 60690327, 52447384, 62299803, 55735837, 62462623, 52517298, 51839415, 60001853, 52139076, 52515273, 54668364, 54588880, 56889170, 50925783, 57134808, 53405657, 53575529, 54262380, 51955693, 59858677, 51982966, 61087735, 54067061}</t>
  </si>
  <si>
    <t>['https://stackoverflow.com/questions/52447384', 'https://stackoverflow.com/questions/52515273', 'https://stackoverflow.com/questions/54262380', 'https://stackoverflow.com/questions/53405657', 'https://stackoverflow.com/questions/53575529']</t>
  </si>
  <si>
    <t>https://stackoverflow.com/questions/52447384</t>
  </si>
  <si>
    <t>(('exception', 'inner'), ('base', '_get_response'), ('base', '_get_response'))</t>
  </si>
  <si>
    <t>[('Tensorflow', 3, [59532768, 52365277, 61900877]), ('Keras', 2, [59532768, 52365277])]</t>
  </si>
  <si>
    <t>{59532768, 61900877, 52365277}</t>
  </si>
  <si>
    <t>['https://stackoverflow.com/questions/59532768', 'https://stackoverflow.com/questions/61900877', 'https://stackoverflow.com/questions/52365277']</t>
  </si>
  <si>
    <t>(('exceptions', '__call__'),)</t>
  </si>
  <si>
    <t>[('Tensorflow', 3, [63801591, 55762759, 63809963]), ('PyTorch', 2, [62953477])]</t>
  </si>
  <si>
    <t>{63809963, 62953477, 55762759, 63801591}</t>
  </si>
  <si>
    <t>['https://stackoverflow.com/questions/63809963', 'https://stackoverflow.com/questions/62953477', 'https://stackoverflow.com/questions/55762759', 'https://stackoverflow.com/questions/63801591']</t>
  </si>
  <si>
    <t>https://stackoverflow.com/questions/63809963</t>
  </si>
  <si>
    <t>https://stackoverflow.com/questions/62953477</t>
  </si>
  <si>
    <t>https://stackoverflow.com/questions/55762759</t>
  </si>
  <si>
    <t>https://stackoverflow.com/questions/63801591</t>
  </si>
  <si>
    <t>(('execute', 'args_to_matching_eager'),)</t>
  </si>
  <si>
    <t>[('Tensorflow', 3, [61286412, 61254083, 56329965]), ('Keras', 2, [61286412, 56329965])]</t>
  </si>
  <si>
    <t>{61254083, 61286412, 56329965}</t>
  </si>
  <si>
    <t>['https://stackoverflow.com/questions/61254083', 'https://stackoverflow.com/questions/61286412', 'https://stackoverflow.com/questions/56329965']</t>
  </si>
  <si>
    <t>(('execute', 'make_shape'),)</t>
  </si>
  <si>
    <t>[('Tensorflow', 3, [58075061, 57750023]), ('Keras', 5, [52351255, 52351255, 52351255, 52351255, 54384858])]</t>
  </si>
  <si>
    <t>{54384858, 52351255, 58075061, 57750023}</t>
  </si>
  <si>
    <t>['https://stackoverflow.com/questions/54384858', 'https://stackoverflow.com/questions/52351255', 'https://stackoverflow.com/questions/58075061', 'https://stackoverflow.com/questions/57750023']</t>
  </si>
  <si>
    <t>https://stackoverflow.com/questions/54384858</t>
  </si>
  <si>
    <t>[('Tensorflow', 144, [63731349, 57448488, 63947374, 62143530, 58595506, 59873568, 65113349, 58002600, 64611269, 64528706, 61336639, 63479358, 58751457, 63982154, 59073606, 59370688, 64108943, 61276178, 57062456, 64666638, 61488904, 61156263, 63354021, 64770484, 58249968, 58249968, 65160085, 63174874, 63174874, 60587885, 63367851, 60152473, 62796530, 61988285, 60965002, 63122336, 59403281, 64823773, 63354752, 63142726, 59440213, 65105974, 60991253, 62829619, 61280885, 64112222, 61688764, 55318038, 64831876, 60414562, 63315046, 62529415, 62079524, 64779033, 60614524, 61102728, 58180390, 55884849, 58311358, 63419780, 57842734, 62359199, 64504134, 58609967, 63940891, 63549926, 63541379, 63423501, 61882720, 63871470, 62102458, 59906786, 64057803, 57607717, 57607717, 57607717, 57607717, 63091894, 57458245, 60779011, 61575728, 61246884, 61246884, 60321174, 64003545, 63656294, 61940176, 63820168, 63078284, 64793657, 65021701, 53888309, 62791240, 64478391, 61105434, 64661665, 62575377, 64149844, 61828821, 59015359, 58902773, 62535782, 63471308, 62660163, 61781591, 62586443, 63322338, 63570400, 63546062, 61860374, 59621899, 59621899, 59621899, 59621899, 63343167, 64730222, 65076223, 62944744, 62102912, 62102912, 62102912, 62102912, 60683795, 61099772, 56501318, 63240915, 65081913, 63353086, 63841792, 61901432, 65005588, 59364422, 63971321, 60923917, 60287388, 54231149, 59230831, 51811510, 62993277, 64867031, 59853748, 60686966, 61277787, 59116872]), ('Keras', 105, [63731349, 57448488, 63947374, 58595506, 59873568, 65113349, 58002600, 58751457, 63982154, 59370688, 61276178, 57062456, 64666638, 61488904, 63354021, 64770484, 58249968, 58249968, 63174874, 63174874, 60587885, 63367851, 60152473, 62796530, 61988285, 63122336, 59403281, 63354752, 63142726, 59440213, 64112222, 61688764, 64831876, 60414562, 63315046, 61284837, 62079524, 64779033, 60614524, 61102728, 58180390, 55884849, 58311358, 57842734, 62359199, 58609967, 63549926, 63541379, 63423501, 60180859, 61882720, 63871470, 62102458, 59906786, 64057803, 62714573, 63091894, 61575728, 61246884, 61246884, 60321174, 64003545, 63656294, 61940176, 63820168, 63078284, 64793657, 65021701, 53888309, 62791240, 64478391, 61105434, 64661665, 62575377, 64149844, 61828821, 58902773, 62535782, 62660163, 61781591, 62586443, 63570400, 61860374, 59621899, 59621899, 59621899, 59621899, 63343167, 64730222, 62944744, 60683795, 60338016, 61099772, 56501318, 63353086, 63841792, 59230831, 62993277, 61483077, 59853748, 62288870, 64666588, 64859381])]</t>
  </si>
  <si>
    <t>[('Tensorflow', 144), ('Keras', 105)]</t>
  </si>
  <si>
    <t>{63841792, 60779011, 59621899, 63423501, 64666638, 60923917, 59403281, 61276178, 60683795, 65005588, 55318038, 61860374, 62079524, 57607717, 57448488, 62143530, 57842734, 61575728, 55884849, 62829619, 65105974, 57062456, 64793657, 65081913, 63479358, 61336639, 63343167, 62660163, 57458245, 59073606, 56501318, 62791240, 59364422, 63982154, 62586443, 61483077, 59440213, 61781591, 61277787, 64112222, 60414562, 63315046, 62535782, 54231149, 63947374, 64730222, 59230831, 61280885, 60686966, 61901432, 63541379, 61102728, 60965002, 63731349, 60152473, 62359199, 64661665, 63354021, 58002600, 63367851, 58595506, 63091894, 64478391, 51811510, 58311358, 59015359, 59370688, 63471308, 62714573, 63546062, 63240915, 61828821, 64867031, 63174874, 59906786, 63322338, 58249968, 62796530, 58902773, 64859381, 61099772, 63353086, 65113349, 65021701, 61488904, 62575377, 60991253, 64779033, 61105434, 63940891, 59873568, 58180390, 58609967, 53888309, 64528706, 63142726, 64504134, 59116872, 64149844, 61882720, 60338016, 63656294, 60587885, 60180859, 60614524, 62993277, 63354752, 62102912, 64831876, 63419780, 62529415, 63820168, 63078284, 64108943, 65160085, 60321174, 60287388, 63122336, 61246884, 61156263, 64770484, 59853748, 62102458, 61688764, 61988285, 64611269, 64057803, 61940176, 64003545, 64666588, 64823773, 63570400, 58751457, 61284837, 63549926, 62288870, 62944744, 63871470, 63971321, 65076223}</t>
  </si>
  <si>
    <t>['https://stackoverflow.com/questions/65105974', 'https://stackoverflow.com/questions/51811510', 'https://stackoverflow.com/questions/62102912', 'https://stackoverflow.com/questions/64149844', 'https://stackoverflow.com/questions/60587885']</t>
  </si>
  <si>
    <t>https://stackoverflow.com/questions/62102912</t>
  </si>
  <si>
    <t>https://stackoverflow.com/questions/64149844</t>
  </si>
  <si>
    <t>(('execute', 'quick_execute'), ('execute', 'quick_execute'))</t>
  </si>
  <si>
    <t>[('Tensorflow', 2, [58249968, 58249968]), ('Keras', 2, [58249968, 58249968])]</t>
  </si>
  <si>
    <t>{58249968}</t>
  </si>
  <si>
    <t>['https://stackoverflow.com/questions/58249968']</t>
  </si>
  <si>
    <t>https://stackoverflow.com/questions/58249968</t>
  </si>
  <si>
    <t>(('execute', 'quick_execute'), ('script_ops', '__call__'))</t>
  </si>
  <si>
    <t>[('Tensorflow', 5, [64779033, 61102728, 63091894, 63820168, 63971321]), ('Keras', 4, [64779033, 61102728, 63091894, 63820168])]</t>
  </si>
  <si>
    <t>{61102728, 63820168, 63091894, 64779033, 63971321}</t>
  </si>
  <si>
    <t>['https://stackoverflow.com/questions/61102728', 'https://stackoverflow.com/questions/63820168', 'https://stackoverflow.com/questions/63091894', 'https://stackoverflow.com/questions/64779033', 'https://stackoverflow.com/questions/63971321']</t>
  </si>
  <si>
    <t>(('execute', 'quick_execute'), ('script_ops', '__call__'), ('api', 'wrapper'), ('dataset_ops', 'generator_py_func'))</t>
  </si>
  <si>
    <t>[('Tensorflow', 3, [64779033, 63091894, 63820168]), ('Keras', 3, [64779033, 63091894, 63820168])]</t>
  </si>
  <si>
    <t>{63820168, 64779033, 63091894}</t>
  </si>
  <si>
    <t>['https://stackoverflow.com/questions/63820168', 'https://stackoverflow.com/questions/64779033', 'https://stackoverflow.com/questions/63091894']</t>
  </si>
  <si>
    <t>(('execute', 'quick_execute'), ('script_ops', '__call__'), ('api', 'wrapper'), ('dataset_ops', 'generator_py_func'), ('data_adapter', 'wrapped_generator'), ('data_adapter', 'generator_fn'), ('iterator', '__getitem__'), ('iterator', '_get_batches_of_transformed_samples'), ('utils', 'load_img'), ('Image', 'open'))</t>
  </si>
  <si>
    <t>[('Tensorflow', 2, [64779033, 63091894]), ('Keras', 2, [64779033, 63091894])]</t>
  </si>
  <si>
    <t>{64779033, 63091894}</t>
  </si>
  <si>
    <t>['https://stackoverflow.com/questions/64779033', 'https://stackoverflow.com/questions/63091894']</t>
  </si>
  <si>
    <t>(('execute', 'quick_execute'), ('six', 'raise_from'))</t>
  </si>
  <si>
    <t>[('Tensorflow', 26, [58751457, 59370688, 61276178, 63367851, 60152473, 60965002, 60991253, 64112222, 55318038, 60614524, 58311358, 57842734, 61882720, 57458245, 65021701, 53888309, 59015359, 58902773, 63471308, 63322338, 63343167, 64730222, 59364422, 54231149, 59230831, 60686966]), ('Keras', 18, [58751457, 59370688, 61276178, 63367851, 60152473, 64112222, 60614524, 58311358, 57842734, 61882720, 65021701, 53888309, 58902773, 63343167, 64730222, 60338016, 59230831, 62288870])]</t>
  </si>
  <si>
    <t>[('Tensorflow', 26), ('Keras', 18)]</t>
  </si>
  <si>
    <t>{65021701, 60965002, 61276178, 60991253, 55318038, 60152473, 63367851, 57842734, 53888309, 58311358, 59015359, 59370688, 63343167, 57458245, 59364422, 63471308, 64112222, 61882720, 58751457, 63322338, 60338016, 62288870, 54231149, 64730222, 59230831, 58902773, 60686966, 60614524}</t>
  </si>
  <si>
    <t>['https://stackoverflow.com/questions/55318038', 'https://stackoverflow.com/questions/63343167', 'https://stackoverflow.com/questions/62288870', 'https://stackoverflow.com/questions/63322338', 'https://stackoverflow.com/questions/60338016']</t>
  </si>
  <si>
    <t>https://stackoverflow.com/questions/55318038</t>
  </si>
  <si>
    <t>(('execute', 'quick_execute'), ('training', '_method_wrapper'), ('training', 'fit'), ('def_function', '__call__'), ('def_function', '_call'), ('function', '__call__'), ('function', '_filtered_call'), ('function', '_call_flat'), ('function', 'call'), ('execute', 'quick_execute'))</t>
  </si>
  <si>
    <t>[('Tensorflow', 3, [65105974, 64003545, 63570400]), ('Keras', 2, [64003545, 63570400])]</t>
  </si>
  <si>
    <t>{63570400, 64003545, 65105974}</t>
  </si>
  <si>
    <t>['https://stackoverflow.com/questions/63570400', 'https://stackoverflow.com/questions/64003545', 'https://stackoverflow.com/questions/65105974']</t>
  </si>
  <si>
    <t>(('exporter', 'export'),)</t>
  </si>
  <si>
    <t>[('Tensorflow', 4, [56386913, 56386913, 59409919]), ('Keras', 2, [56386913, 56386913])]</t>
  </si>
  <si>
    <t>{56386913, 59409919}</t>
  </si>
  <si>
    <t>['https://stackoverflow.com/questions/56386913', 'https://stackoverflow.com/questions/59409919']</t>
  </si>
  <si>
    <t>(('fashion_mnist', 'load_data'),)</t>
  </si>
  <si>
    <t>[('Tensorflow', 4, [63542666, 59832388, 60255470, 53246624]), ('Keras', 4, [63542666, 59832388, 60255470, 53246624])]</t>
  </si>
  <si>
    <t>{53246624, 63542666, 59832388, 60255470}</t>
  </si>
  <si>
    <t>['https://stackoverflow.com/questions/53246624', 'https://stackoverflow.com/questions/63542666', 'https://stackoverflow.com/questions/59832388', 'https://stackoverflow.com/questions/60255470']</t>
  </si>
  <si>
    <t>https://stackoverflow.com/questions/63542666</t>
  </si>
  <si>
    <t>(('fashion_mnist', 'load_data'), ('data_utils', 'get_file'))</t>
  </si>
  <si>
    <t>[('Tensorflow', 3, [59832388, 60255470, 53246624]), ('Keras', 3, [59832388, 60255470, 53246624])]</t>
  </si>
  <si>
    <t>{53246624, 59832388, 60255470}</t>
  </si>
  <si>
    <t>['https://stackoverflow.com/questions/53246624', 'https://stackoverflow.com/questions/59832388', 'https://stackoverflow.com/questions/60255470']</t>
  </si>
  <si>
    <t>(('file', 'module'),)</t>
  </si>
  <si>
    <t>[('Tensorflow', 2, [40825417, 51144083]), ('Sklearn', 2, [34518141, 48973628])]</t>
  </si>
  <si>
    <t>{40825417, 51144083, 48973628, 34518141}</t>
  </si>
  <si>
    <t>['https://stackoverflow.com/questions/40825417', 'https://stackoverflow.com/questions/51144083', 'https://stackoverflow.com/questions/48973628', 'https://stackoverflow.com/questions/34518141']</t>
  </si>
  <si>
    <t>https://stackoverflow.com/questions/40825417</t>
  </si>
  <si>
    <t>https://stackoverflow.com/questions/51144083</t>
  </si>
  <si>
    <t>https://stackoverflow.com/questions/48973628</t>
  </si>
  <si>
    <t>https://stackoverflow.com/questions/34518141</t>
  </si>
  <si>
    <t>(('file_io', 'recursive_create_dir'), ('file_io', 'recursive_create_dir_v2'))</t>
  </si>
  <si>
    <t>[('Tensorflow', 4, [61818207, 64503497, 56851298, 60398604]), ('Keras', 3, [64503497, 56851298, 60398604])]</t>
  </si>
  <si>
    <t>{64503497, 56851298, 60398604, 61818207}</t>
  </si>
  <si>
    <t>['https://stackoverflow.com/questions/64503497', 'https://stackoverflow.com/questions/56851298', 'https://stackoverflow.com/questions/60398604', 'https://stackoverflow.com/questions/61818207']</t>
  </si>
  <si>
    <t>https://stackoverflow.com/questions/64503497</t>
  </si>
  <si>
    <t>https://stackoverflow.com/questions/61818207</t>
  </si>
  <si>
    <t>(('files', '__init__'), ('files', 'make_fid'))</t>
  </si>
  <si>
    <t>[('Tensorflow', 8, [64022719, 55854885, 57326166, 49239961, 56847637, 58821870, 61933292, 59175983]), ('Keras', 14, [64022719, 57326166, 44996988, 49239961, 56847637, 40362773, 50325848, 61933292, 55749070, 52224820, 55685479, 56031511, 60621213, 40839114])]</t>
  </si>
  <si>
    <t>[('Tensorflow', 8), ('Keras', 14)]</t>
  </si>
  <si>
    <t>{55854885, 55685479, 40839114, 56031511, 61933292, 58821870, 59175983, 55749070, 52224820, 56847637, 57326166, 40362773, 50325848, 49239961, 44996988, 60621213, 64022719}</t>
  </si>
  <si>
    <t>['https://stackoverflow.com/questions/40839114', 'https://stackoverflow.com/questions/55749070', 'https://stackoverflow.com/questions/49239961', 'https://stackoverflow.com/questions/40362773', 'https://stackoverflow.com/questions/50325848']</t>
  </si>
  <si>
    <t>https://stackoverflow.com/questions/40839114</t>
  </si>
  <si>
    <t>https://stackoverflow.com/questions/40362773</t>
  </si>
  <si>
    <t>https://stackoverflow.com/questions/50325848</t>
  </si>
  <si>
    <t>(('files', 'make_fid'),)</t>
  </si>
  <si>
    <t>[('Tensorflow', 15, [64022719, 55854885, 60570121, 57326166, 49239961, 53122041, 62206016, 62206016, 56847637, 58870855, 58821870, 61933292, 64693938, 62793635, 64736329]), ('Keras', 18, [64022719, 57326166, 44996988, 49239961, 62206016, 62206016, 56847637, 40362773, 58870855, 50325848, 61933292, 55749070, 52224820, 55685479, 56031511, 60621213, 62793635, 57860663])]</t>
  </si>
  <si>
    <t>[('Tensorflow', 15), ('Keras', 18)]</t>
  </si>
  <si>
    <t>{60570121, 56847637, 40362773, 56031511, 49239961, 60621213, 62793635, 55854885, 64693938, 52224820, 57860663, 64022719, 62206016, 58870855, 64736329, 55749070, 57326166, 50325848, 55685479, 61933292, 58821870, 53122041, 44996988}</t>
  </si>
  <si>
    <t>['https://stackoverflow.com/questions/56031511', 'https://stackoverflow.com/questions/57860663', 'https://stackoverflow.com/questions/50325848', 'https://stackoverflow.com/questions/57326166', 'https://stackoverflow.com/questions/57326166']</t>
  </si>
  <si>
    <t>https://stackoverflow.com/questions/56031511</t>
  </si>
  <si>
    <t>https://stackoverflow.com/questions/57860663</t>
  </si>
  <si>
    <t>https://stackoverflow.com/questions/57326166</t>
  </si>
  <si>
    <t>(('folder', '__init__'),)</t>
  </si>
  <si>
    <t>[('Tensorflow', 4, [62585158, 64665532]), ('PyTorch', 6, [53916510, 62585158, 54798422])]</t>
  </si>
  <si>
    <t>[('Tensorflow', 4), ('PyTorch', 6)]</t>
  </si>
  <si>
    <t>{54798422, 53916510, 64665532, 62585158}</t>
  </si>
  <si>
    <t>['https://stackoverflow.com/questions/54798422', 'https://stackoverflow.com/questions/53916510', 'https://stackoverflow.com/questions/64665532', 'https://stackoverflow.com/questions/62585158']</t>
  </si>
  <si>
    <t>https://stackoverflow.com/questions/54798422</t>
  </si>
  <si>
    <t>https://stackoverflow.com/questions/53916510</t>
  </si>
  <si>
    <t>https://stackoverflow.com/questions/64665532</t>
  </si>
  <si>
    <t>https://stackoverflow.com/questions/62585158</t>
  </si>
  <si>
    <t>(('folder', '__init__'), ('folder', '__init__'))</t>
  </si>
  <si>
    <t>[('Tensorflow', 2, [62585158, 64665532]), ('PyTorch', 3, [53916510, 62585158, 54798422])]</t>
  </si>
  <si>
    <t>(('font_manager', 'module'),)</t>
  </si>
  <si>
    <t>[('Tensorflow', 3, [63940539, 52545044]), ('PyTorch', 2, [52710878])]</t>
  </si>
  <si>
    <t>{63940539, 52545044, 52710878}</t>
  </si>
  <si>
    <t>['https://stackoverflow.com/questions/63940539', 'https://stackoverflow.com/questions/52545044', 'https://stackoverflow.com/questions/52710878']</t>
  </si>
  <si>
    <t>https://stackoverflow.com/questions/52545044</t>
  </si>
  <si>
    <t>https://stackoverflow.com/questions/52710878</t>
  </si>
  <si>
    <t>(('format', 'read_array'),)</t>
  </si>
  <si>
    <t>[('Tensorflow', 2, [37833875, 57129960]), ('Keras', 3, [57129960, 55890813, 60795697])]</t>
  </si>
  <si>
    <t>{57129960, 60795697, 37833875, 55890813}</t>
  </si>
  <si>
    <t>['https://stackoverflow.com/questions/57129960', 'https://stackoverflow.com/questions/60795697', 'https://stackoverflow.com/questions/37833875', 'https://stackoverflow.com/questions/55890813']</t>
  </si>
  <si>
    <t>https://stackoverflow.com/questions/57129960</t>
  </si>
  <si>
    <t>https://stackoverflow.com/questions/60795697</t>
  </si>
  <si>
    <t>https://stackoverflow.com/questions/37833875</t>
  </si>
  <si>
    <t>https://stackoverflow.com/questions/55890813</t>
  </si>
  <si>
    <t>(('frame', '__getitem__'), ('base', 'get_loc'))</t>
  </si>
  <si>
    <t>[('Keras', 4, [58239781, 58165203, 61351387, 60716827]), ('Sklearn', 9, [58767228, 57717423, 56496692, 57931454, 65164203, 59167730, 60269142, 60349831, 63979458])]</t>
  </si>
  <si>
    <t>{63979458, 58239781, 60349831, 65164203, 57717423, 59167730, 58165203, 56496692, 61351387, 60269142, 60716827, 58767228, 57931454}</t>
  </si>
  <si>
    <t>['https://stackoverflow.com/questions/58239781', 'https://stackoverflow.com/questions/59167730', 'https://stackoverflow.com/questions/60716827', 'https://stackoverflow.com/questions/60269142', 'https://stackoverflow.com/questions/60269142']</t>
  </si>
  <si>
    <t>(('frame', '__getitem__'), ('frame', '_getitem_column'), ('generic', '_get_item_cache'), ('internals', 'get'))</t>
  </si>
  <si>
    <t>[('NLTK', 3, [58085041, 27968868, 53486955]), ('Sklearn', 11, [55019516, 27968868, 52338532, 40508119, 43939994, 37380831, 48797747, 50523930, 60629631, 48948319, 43308042])]</t>
  </si>
  <si>
    <t>[('NLTK', 3), ('Sklearn', 11)]</t>
  </si>
  <si>
    <t>{52338532, 27968868, 43308042, 53486955, 60629631, 58085041, 48797747, 40508119, 43939994, 50523930, 55019516, 48948319, 37380831}</t>
  </si>
  <si>
    <t>['https://stackoverflow.com/questions/27968868', 'https://stackoverflow.com/questions/58085041', 'https://stackoverflow.com/questions/55019516', 'https://stackoverflow.com/questions/50523930', 'https://stackoverflow.com/questions/50523930']</t>
  </si>
  <si>
    <t>https://stackoverflow.com/questions/27968868</t>
  </si>
  <si>
    <t>(('frame', '__getitem__'), ('frame', '_getitem_column'), ('generic', '_get_item_cache'), ('internals', 'get'), ('base', 'get_loc'), ('index', 'pandas'), ('index', 'pandas'))</t>
  </si>
  <si>
    <t>[('Keras', 2, [52231600, 53869616]), ('Sklearn', 3, [52338532, 48797747, 60629631])]</t>
  </si>
  <si>
    <t>[('Keras', 2), ('Sklearn', 3)]</t>
  </si>
  <si>
    <t>{52338532, 52231600, 53869616, 48797747, 60629631}</t>
  </si>
  <si>
    <t>['https://stackoverflow.com/questions/52338532', 'https://stackoverflow.com/questions/52231600', 'https://stackoverflow.com/questions/53869616', 'https://stackoverflow.com/questions/48797747', 'https://stackoverflow.com/questions/60629631']</t>
  </si>
  <si>
    <t>https://stackoverflow.com/questions/60629631</t>
  </si>
  <si>
    <t>(('frame', 'apply'), ('apply', 'get_result'), ('apply', 'apply_standard'), ('apply', 'apply_series_generator'))</t>
  </si>
  <si>
    <t>[('NLTK', 2, [57228272, 57742004]), ('Sklearn', 4, [64576747, 65137085, 60005949, 51309526])]</t>
  </si>
  <si>
    <t>[('NLTK', 2), ('Sklearn', 4)]</t>
  </si>
  <si>
    <t>{60005949, 64576747, 57228272, 57742004, 51309526, 65137085}</t>
  </si>
  <si>
    <t>['https://stackoverflow.com/questions/60005949', 'https://stackoverflow.com/questions/57228272', 'https://stackoverflow.com/questions/51309526', 'https://stackoverflow.com/questions/51309526', 'https://stackoverflow.com/questions/51309526']</t>
  </si>
  <si>
    <t>https://stackoverflow.com/questions/60005949</t>
  </si>
  <si>
    <t>https://stackoverflow.com/questions/57228272</t>
  </si>
  <si>
    <t>https://stackoverflow.com/questions/51309526</t>
  </si>
  <si>
    <t>(('fromnumeric', '_wrapit'),)</t>
  </si>
  <si>
    <t>[('Tensorflow', 4, [55093539, 50128278, 61870825, 62771868]), ('Sklearn', 4, [63091513, 63088535, 57367058, 60522978])]</t>
  </si>
  <si>
    <t>[('Tensorflow', 4), ('Sklearn', 4)]</t>
  </si>
  <si>
    <t>{60522978, 55093539, 61870825, 57367058, 50128278, 63088535, 63091513, 62771868}</t>
  </si>
  <si>
    <t>['https://stackoverflow.com/questions/55093539', 'https://stackoverflow.com/questions/57367058', 'https://stackoverflow.com/questions/63091513', 'https://stackoverflow.com/questions/63088535', 'https://stackoverflow.com/questions/63088535']</t>
  </si>
  <si>
    <t>https://stackoverflow.com/questions/63091513</t>
  </si>
  <si>
    <t>https://stackoverflow.com/questions/63088535</t>
  </si>
  <si>
    <t>(('fromnumeric', 'mean'),)</t>
  </si>
  <si>
    <t>[('PyTorch', 2, [64365215, 62188623]), ('Sklearn', 7, [63428743, 62443443, 32707914, 16530997, 28393103, 35766651, 39682124])]</t>
  </si>
  <si>
    <t>[('PyTorch', 2), ('Sklearn', 7)]</t>
  </si>
  <si>
    <t>{63428743, 32707914, 39682124, 62188623, 28393103, 62443443, 16530997, 35766651, 64365215}</t>
  </si>
  <si>
    <t>['https://stackoverflow.com/questions/32707914', 'https://stackoverflow.com/questions/28393103', 'https://stackoverflow.com/questions/16530997', 'https://stackoverflow.com/questions/16530997', 'https://stackoverflow.com/questions/16530997']</t>
  </si>
  <si>
    <t>https://stackoverflow.com/questions/32707914</t>
  </si>
  <si>
    <t>https://stackoverflow.com/questions/28393103</t>
  </si>
  <si>
    <t>https://stackoverflow.com/questions/16530997</t>
  </si>
  <si>
    <t>(('fromnumeric', 'reshape'), ('fromnumeric', '_wrapfunc'))</t>
  </si>
  <si>
    <t>[('Tensorflow', 4, [55093539, 57681345, 50128278, 48167257]), ('Keras', 3, [55093539, 45281926, 50128278])]</t>
  </si>
  <si>
    <t>{57681345, 55093539, 45281926, 50128278, 48167257}</t>
  </si>
  <si>
    <t>['https://stackoverflow.com/questions/57681345', 'https://stackoverflow.com/questions/55093539', 'https://stackoverflow.com/questions/45281926', 'https://stackoverflow.com/questions/50128278', 'https://stackoverflow.com/questions/48167257']</t>
  </si>
  <si>
    <t>https://stackoverflow.com/questions/57681345</t>
  </si>
  <si>
    <t>https://stackoverflow.com/questions/45281926</t>
  </si>
  <si>
    <t>https://stackoverflow.com/questions/48167257</t>
  </si>
  <si>
    <t>(('fromnumeric', 'reshape'), ('fromnumeric', '_wrapfunc'), ('fromnumeric', '_wrapit'))</t>
  </si>
  <si>
    <t>[('Tensorflow', 2, [55093539, 50128278]), ('Keras', 2, [55093539, 50128278])]</t>
  </si>
  <si>
    <t>{55093539, 50128278}</t>
  </si>
  <si>
    <t>['https://stackoverflow.com/questions/55093539', 'https://stackoverflow.com/questions/50128278']</t>
  </si>
  <si>
    <t>(('func_graph', '_create_op_internal'), ('ops', '_create_op_internal'))</t>
  </si>
  <si>
    <t>[('Tensorflow', 5, [60613538, 60415566, 61982617, 61982617, 61796296]), ('Keras', 5, [60613538, 60415566, 61982617, 61982617, 61796296])]</t>
  </si>
  <si>
    <t>{61796296, 61982617, 60613538, 60415566}</t>
  </si>
  <si>
    <t>['https://stackoverflow.com/questions/61796296', 'https://stackoverflow.com/questions/61982617', 'https://stackoverflow.com/questions/60613538', 'https://stackoverflow.com/questions/60415566']</t>
  </si>
  <si>
    <t>https://stackoverflow.com/questions/60415566</t>
  </si>
  <si>
    <t>(('func_graph', 'convert'),)</t>
  </si>
  <si>
    <t>[('Tensorflow', 2, [61910143]), ('Keras', 2, [61910143])]</t>
  </si>
  <si>
    <t>{61910143}</t>
  </si>
  <si>
    <t>['https://stackoverflow.com/questions/61910143']</t>
  </si>
  <si>
    <t>(('func_graph', 'func_graph_from_py_func'),)</t>
  </si>
  <si>
    <t>[('Tensorflow', 112, [61456686, 63613281, 58575586, 64371884, 65151225, 65151225, 59417433, 62071283, 62494412, 63368781, 60035792, 64127480, 64894027, 59305514, 60143510, 61920569, 58939656, 61147366, 63139159, 63457928, 58971998, 64815251, 65091635, 64742557, 59223142, 64394603, 63320771, 61910143, 61750563, 63923215, 63544668, 62872755, 62704616, 59585425, 59585425, 58764104, 55585079, 60497294, 60497294, 55632511, 58033286, 60911907, 62890755, 61192645, 63274596, 60882081, 59864710, 60532242, 64178905, 61071227, 65139674, 63478378, 62906596, 62089249, 64404009, 64152263, 64401570, 61829870, 60732223, 60493396, 61994299, 65076900, 64138041, 63194006, 63750400, 54369539, 64759500, 65144547, 63301275, 59279738, 59279738, 59279738, 59279738, 57775938, 64341042, 58745285, 56999387, 65047366, 63372487, 64677724, 63587813, 63481755, 58676498, 63673517, 61997378, 63059589, 63059589, 63059589, 63059589, 59761890, 64654700, 61606647, 63473595, 64577667, 65161946, 60112435, 62680282, 60593469, 64958298, 55734820, 62619918, 62268283, 62250441, 62250441, 62250441, 62250441, 60488764, 62986399, 60353358, 61690424, 65054037, 64292524]), ('Keras', 78, [61456686, 63613281, 64371884, 65151225, 65151225, 59417433, 62494412, 63368781, 60035792, 64127480, 64894027, 59305514, 60143510, 61920569, 63139159, 63457928, 58971998, 64815251, 65091635, 60520730, 59223142, 64394603, 63320771, 61910143, 63923215, 63544668, 62704616, 59585425, 59585425, 60497294, 60497294, 60911907, 62890755, 61192645, 60882081, 59864710, 64178905, 65139674, 63478378, 62906596, 62089249, 64404009, 64152263, 64401570, 64943080, 65076900, 64138041, 63194006, 63750400, 54369539, 64759500, 59506070, 64758746, 65144547, 63301275, 57775938, 64341042, 56999387, 64610296, 64677724, 63587813, 63481755, 63673517, 61997378, 59761890, 64577667, 65161946, 60112435, 62680282, 60593469, 64958298, 62619918, 62250441, 62250441, 62250441, 62250441, 60488764, 61690424])]</t>
  </si>
  <si>
    <t>[('Tensorflow', 112), ('Keras', 78)]</t>
  </si>
  <si>
    <t>{63923215, 60532242, 62089249, 55734820, 64404009, 59305514, 64341042, 65091635, 60112435, 61690424, 60488764, 64894027, 63368781, 60493396, 63274596, 59223142, 63478378, 55632511, 61910143, 64577667, 63059589, 58033286, 59864710, 63457928, 64815251, 63301275, 64742557, 62986399, 60882081, 64401570, 65076900, 64371884, 63673517, 64292524, 62872755, 63320771, 64152263, 63372487, 62494412, 64759500, 60035792, 64610296, 64178905, 65161946, 62680282, 58575586, 65144547, 62906596, 59761890, 61147366, 61829870, 61606647, 65151225, 63750400, 62890755, 54369539, 58939656, 62619918, 58676498, 60520730, 61750563, 60911907, 61456686, 55585079, 61920569, 64138041, 61994299, 60593469, 60732223, 57775938, 61997378, 65047366, 58764104, 60353358, 65054037, 63139159, 59417433, 64958298, 63544668, 64677724, 58971998, 63613281, 64394603, 64654700, 59279738, 61071227, 62268283, 60497294, 59585425, 60143510, 63194006, 59506070, 63481755, 63473595, 61192645, 58745285, 62250441, 65139674, 56999387, 64758746, 63587813, 62704616, 64943080, 62071283, 64127480}</t>
  </si>
  <si>
    <t>['https://stackoverflow.com/questions/59223142', 'https://stackoverflow.com/questions/62906596', 'https://stackoverflow.com/questions/58971998', 'https://stackoverflow.com/questions/65054037', 'https://stackoverflow.com/questions/59417433']</t>
  </si>
  <si>
    <t>[('Tensorflow', 89, [61456686, 63613281, 58575586, 59417433, 62071283, 62494412, 63368781, 60035792, 64127480, 64894027, 59305514, 61920569, 58939656, 63139159, 58971998, 64815251, 65091635, 59223142, 64394603, 63320771, 63923215, 63544668, 62704616, 58764104, 55585079, 60497294, 60497294, 58033286, 60911907, 62890755, 61192645, 63274596, 60882081, 59864710, 60532242, 64178905, 61071227, 65139674, 62906596, 64404009, 64152263, 64401570, 61829870, 60732223, 60493396, 61994299, 65076900, 64138041, 63194006, 63750400, 54369539, 64759500, 65144547, 63301275, 57775938, 64341042, 63372487, 64677724, 63481755, 58676498, 63673517, 61997378, 63059589, 63059589, 63059589, 63059589, 59761890, 64654700, 61606647, 64577667, 65161946, 60112435, 62680282, 60593469, 64958298, 55734820, 62619918, 62268283, 62250441, 62250441, 62250441, 62250441, 60488764, 60353358, 61690424, 65054037, 64516475, 63653136, 64708630]), ('Keras', 67, [61456686, 63613281, 59417433, 62494412, 63368781, 60035792, 64127480, 64894027, 59305514, 61920569, 63139159, 58971998, 64815251, 65091635, 60520730, 59223142, 64394603, 63320771, 63923215, 63544668, 62704616, 60497294, 60497294, 60911907, 62890755, 61192645, 60882081, 59864710, 64178905, 65139674, 62906596, 64404009, 64152263, 64401570, 64943080, 65076900, 64138041, 63194006, 63750400, 54369539, 64759500, 59506070, 64758746, 65144547, 63301275, 57775938, 64341042, 64610296, 64677724, 63481755, 63673517, 61997378, 59761890, 64577667, 65161946, 60112435, 62680282, 60593469, 64958298, 62619918, 62250441, 62250441, 62250441, 62250441, 60488764, 61690424, 65054037])]</t>
  </si>
  <si>
    <t>[('Tensorflow', 89), ('Keras', 67)]</t>
  </si>
  <si>
    <t>{63923215, 60532242, 64708630, 55734820, 64404009, 59305514, 64341042, 65091635, 60112435, 61690424, 60488764, 64894027, 63368781, 60493396, 63274596, 59223142, 64577667, 63059589, 58033286, 59864710, 64815251, 63301275, 60882081, 64401570, 65076900, 63673517, 63320771, 64152263, 63372487, 62494412, 64759500, 60035792, 64610296, 64178905, 65161946, 62680282, 58575586, 65144547, 62906596, 59761890, 61829870, 61606647, 63750400, 62890755, 54369539, 58939656, 62619918, 63653136, 58676498, 60520730, 60911907, 61456686, 55585079, 61920569, 64138041, 61994299, 60593469, 60732223, 57775938, 61997378, 58764104, 60353358, 65054037, 63139159, 59417433, 64958298, 63544668, 64677724, 58971998, 63613281, 64394603, 64654700, 62268283, 61071227, 64516475, 60497294, 63194006, 59506070, 63481755, 61192645, 62250441, 65139674, 64758746, 62704616, 64943080, 62071283, 64127480}</t>
  </si>
  <si>
    <t>['https://stackoverflow.com/questions/63368781', 'https://stackoverflow.com/questions/59761890', 'https://stackoverflow.com/questions/64677724', 'https://stackoverflow.com/questions/60353358', 'https://stackoverflow.com/questions/63139159']</t>
  </si>
  <si>
    <t>https://stackoverflow.com/questions/64677724</t>
  </si>
  <si>
    <t>(('func_graph', 'func_graph_from_py_func'), ('def_function', 'wrapped_fn'), ('function', 'bound_method_wrapper'), ('func_graph', 'wrapper'))</t>
  </si>
  <si>
    <t>[('Tensorflow', 4, [58033286, 54369539, 62250441, 62250441]), ('Keras', 2, [54369539, 62250441])]</t>
  </si>
  <si>
    <t>{62250441, 54369539, 58033286}</t>
  </si>
  <si>
    <t>['https://stackoverflow.com/questions/62250441', 'https://stackoverflow.com/questions/54369539', 'https://stackoverflow.com/questions/58033286']</t>
  </si>
  <si>
    <t>https://stackoverflow.com/questions/62250441</t>
  </si>
  <si>
    <t>(('func_graph', 'inner_cm'),)</t>
  </si>
  <si>
    <t>(('function', '__call__'),)</t>
  </si>
  <si>
    <t>[('Tensorflow', 115, [57448488, 58575586, 62143530, 60307567, 65113349, 38833934, 58002600, 64611269, 63479358, 58751457, 63982154, 59073606, 59370688, 64108943, 61276178, 57062456, 56711354, 64666638, 61147366, 63457928, 64770484, 65160085, 63174874, 63174874, 60587885, 63367851, 60152473, 63122336, 58764104, 64823773, 63354752, 63142726, 59440213, 65105974, 60991253, 61280885, 64112222, 55318038, 60414562, 63315046, 64178905, 62529415, 62079524, 60614524, 61102728, 59848528, 58180390, 55884849, 58311358, 63419780, 57842734, 64504134, 58609967, 64152263, 63549926, 63541379, 63423501, 61882720, 63871470, 60732223, 60493396, 62102458, 59906786, 57607717, 57607717, 57607717, 57607717, 60779011, 61575728, 60321174, 64003545, 63656294, 61940176, 63820168, 65021701, 64478391, 55375416, 55375416, 55375416, 55375416, 61105434, 62575377, 61828821, 58902773, 64677724, 63481755, 61997378, 63471308, 62660163, 62586443, 63059589, 63059589, 64654700, 63570400, 63546062, 63343167, 64730222, 65161946, 62944744, 62102912, 62102912, 62102912, 62102912, 60683795, 55734820, 61099772, 56501318, 63240915, 58644906, 65081913, 60488764, 65005588, 59364422, 60923917, 60287388]), ('Keras', 75, [57448488, 65113349, 58002600, 58751457, 63982154, 59370688, 61276178, 57062456, 56711354, 64666638, 63457928, 64770484, 63174874, 63174874, 60587885, 63367851, 60152473, 63122336, 63354752, 63142726, 59440213, 64112222, 60414562, 63315046, 64178905, 62079524, 60614524, 61102728, 58180390, 55884849, 58311358, 57842734, 58609967, 64152263, 63549926, 63541379, 63423501, 60180859, 61882720, 63871470, 62102458, 59906786, 61575728, 60321174, 64003545, 63656294, 61940176, 63820168, 65021701, 64478391, 55375416, 55375416, 55375416, 55375416, 61105434, 62575377, 61828821, 58902773, 64677724, 63481755, 61997378, 62660163, 62586443, 63570400, 63343167, 64730222, 65161946, 62944744, 60683795, 60338016, 61099772, 56501318, 60488764, 65054037, 61483077])]</t>
  </si>
  <si>
    <t>[('Tensorflow', 115), ('Keras', 75)]</t>
  </si>
  <si>
    <t>{60779011, 63423501, 64666638, 60923917, 61276178, 60683795, 65005588, 55318038, 62079524, 57607717, 55734820, 57448488, 62143530, 57842734, 61575728, 55884849, 65105974, 57062456, 55375416, 65081913, 60488764, 63479358, 63343167, 62660163, 61483077, 59073606, 56501318, 59364422, 63982154, 62586443, 60493396, 59440213, 64112222, 60414562, 63315046, 64730222, 60307567, 61280885, 63541379, 63059589, 63457928, 61102728, 60152473, 58002600, 63367851, 64478391, 56711354, 58311358, 59370688, 64152263, 63471308, 63546062, 63240915, 61828821, 64178905, 63174874, 65161946, 58575586, 59906786, 61147366, 58902773, 61099772, 65113349, 65021701, 38833934, 62575377, 60991253, 61105434, 58180390, 58609967, 60732223, 61997378, 63142726, 64504134, 58764104, 59848528, 65054037, 64677724, 61882720, 60338016, 63656294, 64654700, 60587885, 60180859, 60614524, 63354752, 62102912, 63419780, 62529415, 63820168, 64108943, 65160085, 60321174, 63481755, 60287388, 63122336, 58644906, 64770484, 62102458, 64611269, 61940176, 64003545, 64823773, 63570400, 58751457, 63549926, 62944744, 63871470}</t>
  </si>
  <si>
    <t>['https://stackoverflow.com/questions/55884849', 'https://stackoverflow.com/questions/64152263', 'https://stackoverflow.com/questions/60180859', 'https://stackoverflow.com/questions/65054037', 'https://stackoverflow.com/questions/60338016']</t>
  </si>
  <si>
    <t>(('function', '__call__'), ('function', '_call_impl'), ('function', '_call_flat'), ('function', 'call'), ('execute', 'quick_execute'))</t>
  </si>
  <si>
    <t>[('Tensorflow', 20, [58002600, 59370688, 61276178, 60152473, 59440213, 60414562, 60614524, 58180390, 63871470, 60779011, 61575728, 60321174, 61105434, 61828821, 62660163, 62944744, 60683795, 61099772, 63240915, 60686966]), ('Keras', 19, [58002600, 59370688, 61276178, 60152473, 59440213, 60414562, 60614524, 58180390, 63871470, 61575728, 60321174, 61105434, 61828821, 62660163, 62944744, 60683795, 60338016, 61099772, 62288870])]</t>
  </si>
  <si>
    <t>{60779011, 61276178, 60683795, 60321174, 60152473, 61105434, 58180390, 58002600, 60614524, 61575728, 59370688, 62660163, 63240915, 59440213, 61828821, 60338016, 60414562, 62288870, 62944744, 63871470, 60686966, 61099772}</t>
  </si>
  <si>
    <t>['https://stackoverflow.com/questions/60321174', 'https://stackoverflow.com/questions/59370688', 'https://stackoverflow.com/questions/60414562', 'https://stackoverflow.com/questions/60338016', 'https://stackoverflow.com/questions/60414562']</t>
  </si>
  <si>
    <t>https://stackoverflow.com/questions/60321174</t>
  </si>
  <si>
    <t>[('Tensorflow', 63, [62143530, 65113349, 64611269, 58751457, 63982154, 59073606, 64108943, 64666638, 63457928, 64770484, 65160085, 63174874, 63174874, 60587885, 63367851, 63122336, 63354752, 63142726, 65105974, 60991253, 61280885, 64112222, 55318038, 63315046, 62529415, 62079524, 61102728, 58311358, 63419780, 57842734, 64504134, 58609967, 63549926, 63541379, 63423501, 61882720, 62102458, 59906786, 64003545, 63656294, 61940176, 63820168, 65021701, 64478391, 62575377, 58902773, 63471308, 62586443, 63570400, 63546062, 63343167, 64730222, 62102912, 62102912, 62102912, 62102912, 65081913, 65005588, 59364422, 60923917, 60287388, 64867031, 59853748]), ('Keras', 40, [65113349, 58751457, 63982154, 64666638, 63457928, 64770484, 63174874, 63174874, 60587885, 63367851, 63122336, 63354752, 63142726, 64112222, 63315046, 62079524, 61102728, 58311358, 57842734, 58609967, 63549926, 63541379, 63423501, 61882720, 62102458, 59906786, 64003545, 63656294, 61940176, 63820168, 65021701, 64478391, 62575377, 58902773, 62586443, 63570400, 63343167, 64730222, 59853748])]</t>
  </si>
  <si>
    <t>[('Tensorflow', 63), ('Keras', 40)]</t>
  </si>
  <si>
    <t>['https://stackoverflow.com/questions/61102728', 'https://stackoverflow.com/questions/64770484', 'https://stackoverflow.com/questions/64003545', 'https://stackoverflow.com/questions/63471308', 'https://stackoverflow.com/questions/61940176']</t>
  </si>
  <si>
    <t>[('Tensorflow', 62, [62143530, 65113349, 64611269, 58751457, 63982154, 59073606, 64108943, 64666638, 64770484, 65160085, 63174874, 63174874, 60587885, 63367851, 63122336, 63354752, 63142726, 65105974, 60991253, 61280885, 64112222, 55318038, 63315046, 62529415, 62079524, 61102728, 58311358, 63419780, 57842734, 64504134, 58609967, 63549926, 63541379, 63423501, 61882720, 62102458, 59906786, 64003545, 63656294, 61940176, 63820168, 65021701, 64478391, 62575377, 58902773, 63471308, 62586443, 63570400, 63546062, 63343167, 64730222, 62102912, 62102912, 62102912, 62102912, 65081913, 65005588, 59364422, 60923917, 60287388, 64867031, 59853748]), ('Keras', 39, [65113349, 58751457, 63982154, 64666638, 64770484, 63174874, 63174874, 60587885, 63367851, 63122336, 63354752, 63142726, 64112222, 63315046, 62079524, 61102728, 58311358, 57842734, 58609967, 63549926, 63541379, 63423501, 61882720, 62102458, 59906786, 64003545, 63656294, 61940176, 63820168, 65021701, 64478391, 62575377, 58902773, 62586443, 63570400, 63343167, 64730222, 59853748])]</t>
  </si>
  <si>
    <t>[('Tensorflow', 62), ('Keras', 39)]</t>
  </si>
  <si>
    <t>{63354752, 62102912, 63541379, 63419780, 65113349, 65021701, 62529415, 61102728, 63820168, 63423501, 64666638, 64108943, 60923917, 62575377, 65005588, 65160085, 60991253, 55318038, 60287388, 63122336, 62079524, 62143530, 63367851, 57842734, 58609967, 64770484, 59853748, 65105974, 64478391, 65081913, 62102458, 58311358, 63343167, 64611269, 59073606, 63142726, 64504134, 59364422, 63982154, 62586443, 63471308, 63546062, 61940176, 64867031, 64003545, 63174874, 64112222, 61882720, 58751457, 59906786, 63570400, 63315046, 63549926, 63656294, 60587885, 64730222, 61280885, 58902773}</t>
  </si>
  <si>
    <t>['https://stackoverflow.com/questions/63820168', 'https://stackoverflow.com/questions/59853748', 'https://stackoverflow.com/questions/64003545', 'https://stackoverflow.com/questions/63471308', 'https://stackoverflow.com/questions/61940176']</t>
  </si>
  <si>
    <t>(('function', '__call__'), ('function', '_filtered_call'), ('function', '_call_flat'), ('function', 'call'), ('execute', 'quick_execute'), ('six', 'raise_from'))</t>
  </si>
  <si>
    <t>[('Tensorflow', 14, [58751457, 63367851, 60991253, 64112222, 55318038, 58311358, 57842734, 61882720, 65021701, 58902773, 63471308, 63343167, 64730222, 59364422]), ('Keras', 10, [58751457, 63367851, 64112222, 58311358, 57842734, 61882720, 65021701, 58902773, 63343167, 64730222])]</t>
  </si>
  <si>
    <t>[('Tensorflow', 14), ('Keras', 10)]</t>
  </si>
  <si>
    <t>{61882720, 58751457, 65021701, 59364422, 63367851, 58311358, 63471308, 57842734, 64730222, 60991253, 55318038, 58902773, 64112222, 63343167}</t>
  </si>
  <si>
    <t>['https://stackoverflow.com/questions/65021701', 'https://stackoverflow.com/questions/63471308', 'https://stackoverflow.com/questions/55318038', 'https://stackoverflow.com/questions/60991253', 'https://stackoverflow.com/questions/55318038']</t>
  </si>
  <si>
    <t>[('Tensorflow', 106, [63731349, 57448488, 57748812, 57748812, 62143530, 60307567, 65113349, 58002600, 64611269, 63479358, 58751457, 63982154, 59073606, 59370688, 64108943, 61276178, 57062456, 56711354, 64666638, 63457928, 64770484, 65160085, 63174874, 63174874, 60587885, 63367851, 60152473, 63122336, 59403281, 64823773, 63354752, 63142726, 59440213, 65105974, 60991253, 61280885, 64112222, 61688764, 55318038, 64831876, 60414562, 63315046, 62529415, 62079524, 60614524, 61102728, 59848528, 58180390, 55884849, 58311358, 63419780, 57842734, 64504134, 58609967, 63940891, 63549926, 63541379, 63423501, 61882720, 63871470, 62102458, 59906786, 57607717, 57607717, 57607717, 57607717, 60779011, 61575728, 61436339, 60321174, 64003545, 63656294, 61940176, 63820168, 65021701, 64478391, 55375416, 55375416, 55375416, 55375416, 61105434, 64661665, 62575377, 61828821, 58902773, 63471308, 62660163, 62586443, 63570400, 63546062, 63343167, 64730222, 62944744, 62102912, 62102912, 62102912, 62102912, 60683795, 57478698, 61099772, 56501318, 63240915, 65081913, 65005588, 59364422, 63971321]), ('Keras', 73, [63731349, 57448488, 57748812, 57748812, 65113349, 58002600, 58751457, 63982154, 59370688, 61276178, 57062456, 56711354, 64666638, 63457928, 64770484, 63174874, 63174874, 60587885, 63367851, 60152473, 63122336, 59403281, 63354752, 63142726, 59440213, 64112222, 61688764, 64831876, 60414562, 63315046, 62079524, 60614524, 61102728, 58180390, 55884849, 58311358, 57842734, 58609967, 63549926, 63541379, 63423501, 60180859, 61882720, 63871470, 62102458, 59906786, 61575728, 60321174, 64003545, 63656294, 61940176, 63820168, 65021701, 64478391, 55375416, 55375416, 55375416, 55375416, 61105434, 64661665, 62575377, 61828821, 58902773, 62660163, 62586443, 63570400, 63343167, 64730222, 62944744, 60683795, 60338016, 61099772, 56501318])]</t>
  </si>
  <si>
    <t>[('Tensorflow', 106), ('Keras', 73)]</t>
  </si>
  <si>
    <t>{60779011, 63423501, 64666638, 59403281, 61276178, 60683795, 65005588, 55318038, 62079524, 57607717, 57448488, 62143530, 57478698, 57842734, 61575728, 55884849, 65105974, 57062456, 55375416, 65081913, 63479358, 63343167, 62660163, 59073606, 56501318, 59364422, 63982154, 62586443, 59440213, 64112222, 60414562, 63315046, 64730222, 60307567, 61280885, 63541379, 63457928, 61102728, 63731349, 60152473, 64661665, 58002600, 63367851, 64478391, 56711354, 58311358, 59370688, 63471308, 63546062, 63240915, 61828821, 63174874, 59906786, 58902773, 61099772, 65113349, 65021701, 62575377, 60991253, 61105434, 63940891, 58180390, 58609967, 63142726, 64504134, 57748812, 59848528, 61882720, 60338016, 63656294, 60587885, 60180859, 60614524, 63354752, 62102912, 64831876, 63419780, 62529415, 63820168, 64108943, 65160085, 60321174, 63122336, 61436339, 64770484, 62102458, 61688764, 64611269, 61940176, 64003545, 64823773, 63570400, 58751457, 63549926, 62944744, 63871470, 63971321}</t>
  </si>
  <si>
    <t>['https://stackoverflow.com/questions/61575728', 'https://stackoverflow.com/questions/56711354', 'https://stackoverflow.com/questions/62102912', 'https://stackoverflow.com/questions/60338016', 'https://stackoverflow.com/questions/60180859']</t>
  </si>
  <si>
    <t>[('Tensorflow', 100, [63731349, 57448488, 57748812, 57748812, 62143530, 65113349, 58002600, 64611269, 63479358, 58751457, 63982154, 59073606, 59370688, 64108943, 61276178, 57062456, 56711354, 64666638, 64770484, 65160085, 63174874, 63174874, 60587885, 63367851, 60152473, 63122336, 59403281, 64823773, 63354752, 63142726, 59440213, 65105974, 60991253, 61280885, 64112222, 61688764, 55318038, 64831876, 60414562, 63315046, 62529415, 62079524, 60614524, 61102728, 58180390, 55884849, 58311358, 63419780, 57842734, 64504134, 58609967, 63940891, 63549926, 63541379, 63423501, 61882720, 63871470, 62102458, 59906786, 57607717, 57607717, 57607717, 57607717, 60779011, 61575728, 60321174, 64003545, 63656294, 61940176, 63820168, 65021701, 64478391, 55375416, 55375416, 55375416, 55375416, 61105434, 64661665, 62575377, 61828821, 58902773, 63471308, 62660163, 62586443, 63570400, 63546062, 63343167, 64730222, 62944744, 62102912, 62102912, 62102912, 62102912, 60683795, 61099772, 56501318, 63240915, 65081913, 65005588, 59364422]), ('Keras', 72, [63731349, 57448488, 57748812, 57748812, 65113349, 58002600, 58751457, 63982154, 59370688, 61276178, 57062456, 56711354, 64666638, 64770484, 63174874, 63174874, 60587885, 63367851, 60152473, 63122336, 59403281, 63354752, 63142726, 59440213, 64112222, 61688764, 64831876, 60414562, 63315046, 62079524, 60614524, 61102728, 58180390, 55884849, 58311358, 57842734, 58609967, 63549926, 63541379, 63423501, 60180859, 61882720, 63871470, 62102458, 59906786, 61575728, 60321174, 64003545, 63656294, 61940176, 63820168, 65021701, 64478391, 55375416, 55375416, 55375416, 55375416, 61105434, 64661665, 62575377, 61828821, 58902773, 62660163, 62586443, 63570400, 63343167, 64730222, 62944744, 60683795, 60338016, 61099772, 56501318])]</t>
  </si>
  <si>
    <t>[('Tensorflow', 100), ('Keras', 72)]</t>
  </si>
  <si>
    <t>{60779011, 63423501, 64666638, 59403281, 61276178, 60683795, 65005588, 55318038, 62079524, 57607717, 57448488, 62143530, 57842734, 61575728, 55884849, 65105974, 57062456, 55375416, 65081913, 63479358, 63343167, 62660163, 59073606, 56501318, 59364422, 63982154, 62586443, 59440213, 64112222, 60414562, 63315046, 64730222, 61280885, 63541379, 61102728, 63731349, 60152473, 64661665, 58002600, 63367851, 64478391, 56711354, 58311358, 59370688, 63471308, 63546062, 63240915, 61828821, 63174874, 59906786, 58902773, 61099772, 65113349, 65021701, 62575377, 60991253, 61105434, 63940891, 58180390, 58609967, 63142726, 64504134, 57748812, 61882720, 60338016, 63656294, 60587885, 60180859, 60614524, 63354752, 62102912, 64831876, 63419780, 62529415, 63820168, 64108943, 65160085, 60321174, 63122336, 64770484, 62102458, 61688764, 64611269, 61940176, 64003545, 64823773, 63570400, 58751457, 63549926, 62944744, 63871470}</t>
  </si>
  <si>
    <t>['https://stackoverflow.com/questions/61575728', 'https://stackoverflow.com/questions/56711354', 'https://stackoverflow.com/questions/62102912', 'https://stackoverflow.com/questions/60338016', 'https://stackoverflow.com/questions/60587885']</t>
  </si>
  <si>
    <t>[('Tensorflow', 97, [63731349, 57448488, 62143530, 65113349, 58002600, 64611269, 63479358, 58751457, 63982154, 59073606, 59370688, 64108943, 61276178, 57062456, 64666638, 64770484, 65160085, 63174874, 63174874, 60587885, 63367851, 60152473, 63122336, 59403281, 64823773, 63354752, 63142726, 59440213, 65105974, 60991253, 61280885, 64112222, 61688764, 55318038, 64831876, 60414562, 63315046, 62529415, 62079524, 60614524, 61102728, 58180390, 55884849, 58311358, 63419780, 57842734, 64504134, 58609967, 63940891, 63549926, 63541379, 63423501, 61882720, 63871470, 62102458, 59906786, 57607717, 57607717, 57607717, 57607717, 60779011, 61575728, 60321174, 64003545, 63656294, 61940176, 63820168, 65021701, 64478391, 61105434, 64661665, 62575377, 61828821, 58902773, 63471308, 62660163, 62586443, 63570400, 63546062, 63343167, 64730222, 62944744, 62102912, 62102912, 62102912, 62102912, 60683795, 61099772, 56501318, 63240915, 65081913, 65005588, 59364422, 63971321, 60923917, 60287388, 64867031]), ('Keras', 69, [63731349, 57448488, 65113349, 58002600, 58751457, 63982154, 59370688, 61276178, 57062456, 64666638, 64770484, 63174874, 63174874, 60587885, 63367851, 60152473, 63122336, 59403281, 63354752, 63142726, 59440213, 64112222, 61688764, 64831876, 60414562, 63315046, 62079524, 60614524, 61102728, 58180390, 55884849, 58311358, 57842734, 58609967, 63549926, 63541379, 63423501, 60180859, 61882720, 63871470, 62102458, 59906786, 61575728, 60321174, 64003545, 63656294, 61940176, 63820168, 65021701, 64478391, 61105434, 64661665, 62575377, 61828821, 58902773, 62660163, 62586443, 63570400, 63343167, 64730222, 62944744, 60683795, 60338016, 61099772, 56501318, 61483077, 59853748, 62288870])]</t>
  </si>
  <si>
    <t>[('Tensorflow', 97), ('Keras', 69)]</t>
  </si>
  <si>
    <t>{60779011, 63423501, 64666638, 60923917, 59403281, 61276178, 60683795, 65005588, 55318038, 62079524, 57607717, 57448488, 62143530, 57842734, 61575728, 55884849, 65105974, 57062456, 65081913, 63479358, 63343167, 62660163, 61483077, 59073606, 56501318, 59364422, 63982154, 62586443, 59440213, 64112222, 60414562, 63315046, 64730222, 61280885, 63541379, 61102728, 63731349, 60152473, 64661665, 58002600, 63367851, 64478391, 58311358, 59370688, 63471308, 63546062, 63240915, 61828821, 64867031, 63174874, 59906786, 58902773, 61099772, 65113349, 65021701, 62575377, 60991253, 61105434, 63940891, 58180390, 58609967, 63142726, 64504134, 61882720, 60338016, 63656294, 60587885, 60180859, 60614524, 63354752, 62102912, 64831876, 63419780, 62529415, 63820168, 64108943, 65160085, 60321174, 60287388, 63122336, 64770484, 59853748, 62102458, 61688764, 64611269, 61940176, 64003545, 64823773, 63570400, 58751457, 63549926, 62288870, 62944744, 63871470, 63971321}</t>
  </si>
  <si>
    <t>['https://stackoverflow.com/questions/57842734', 'https://stackoverflow.com/questions/59370688', 'https://stackoverflow.com/questions/62529415', 'https://stackoverflow.com/questions/60180859', 'https://stackoverflow.com/questions/63354752']</t>
  </si>
  <si>
    <t>https://stackoverflow.com/questions/63354752</t>
  </si>
  <si>
    <t>(('function', '_call_flat'), ('function', 'call'), ('execute', 'quick_execute'), ('six', 'raise_from'))</t>
  </si>
  <si>
    <t>[('Tensorflow', 19, [58751457, 59370688, 61276178, 63367851, 60152473, 60991253, 64112222, 55318038, 60614524, 58311358, 57842734, 61882720, 65021701, 58902773, 63471308, 63343167, 64730222, 59364422, 60686966]), ('Keras', 16, [58751457, 59370688, 61276178, 63367851, 60152473, 64112222, 60614524, 58311358, 57842734, 61882720, 65021701, 58902773, 63343167, 64730222, 60338016, 62288870])]</t>
  </si>
  <si>
    <t>[('Tensorflow', 19), ('Keras', 16)]</t>
  </si>
  <si>
    <t>{65021701, 61276178, 60991253, 55318038, 60152473, 63367851, 57842734, 58311358, 63343167, 59370688, 59364422, 63471308, 64112222, 61882720, 58751457, 60338016, 62288870, 64730222, 58902773, 60686966, 60614524}</t>
  </si>
  <si>
    <t>['https://stackoverflow.com/questions/55318038', 'https://stackoverflow.com/questions/59370688', 'https://stackoverflow.com/questions/62288870', 'https://stackoverflow.com/questions/58751457', 'https://stackoverflow.com/questions/60338016']</t>
  </si>
  <si>
    <t>(('function', '_call_impl'), ('function', '_call_flat'), ('function', 'call'), ('execute', 'quick_execute'))</t>
  </si>
  <si>
    <t>[('Tensorflow', 21, [58002600, 59370688, 61276178, 60152473, 59440213, 61688764, 60414562, 60614524, 58180390, 63871470, 60779011, 61575728, 60321174, 61105434, 61828821, 62660163, 62944744, 60683795, 61099772, 63240915, 60686966]), ('Keras', 20, [58002600, 59370688, 61276178, 60152473, 59440213, 61688764, 60414562, 60614524, 58180390, 63871470, 61575728, 60321174, 61105434, 61828821, 62660163, 62944744, 60683795, 60338016, 61099772, 62288870])]</t>
  </si>
  <si>
    <t>[('Tensorflow', 21), ('Keras', 20)]</t>
  </si>
  <si>
    <t>{60779011, 61276178, 60683795, 60321174, 60152473, 61105434, 58180390, 58002600, 60614524, 61575728, 61688764, 59370688, 62660163, 63240915, 59440213, 61828821, 60338016, 60414562, 62288870, 62944744, 63871470, 60686966, 61099772}</t>
  </si>
  <si>
    <t>['https://stackoverflow.com/questions/60321174', 'https://stackoverflow.com/questions/61688764', 'https://stackoverflow.com/questions/60414562', 'https://stackoverflow.com/questions/60338016', 'https://stackoverflow.com/questions/60338016']</t>
  </si>
  <si>
    <t>https://stackoverflow.com/questions/61688764</t>
  </si>
  <si>
    <t>(('function', '_create_graph_function'), ('func_graph', 'func_graph_from_py_func'))</t>
  </si>
  <si>
    <t>[('Tensorflow', 104, [61456686, 63613281, 58575586, 64371884, 65151225, 65151225, 59417433, 62071283, 62494412, 63368781, 60035792, 64127480, 64894027, 59305514, 60143510, 61920569, 58939656, 61147366, 63139159, 58971998, 64815251, 65091635, 64742557, 59223142, 64394603, 63320771, 61910143, 63923215, 63544668, 62872755, 62704616, 58764104, 55585079, 60497294, 60497294, 55632511, 58033286, 60911907, 62890755, 61192645, 63274596, 60882081, 59864710, 60532242, 64178905, 61071227, 65139674, 63478378, 62906596, 62089249, 64404009, 64152263, 64401570, 61829870, 60732223, 60493396, 61994299, 65076900, 64138041, 63194006, 63750400, 64759500, 65144547, 63301275, 57775938, 64341042, 58745285, 56999387, 65047366, 63372487, 64677724, 63587813, 63481755, 58676498, 63673517, 61997378, 63059589, 63059589, 63059589, 63059589, 59761890, 64654700, 61606647, 63473595, 64577667, 65161946, 60112435, 62680282, 60593469, 64958298, 55734820, 62619918, 62268283, 62250441, 62250441, 62250441, 62250441, 60488764, 60353358, 61690424, 65054037, 64292524, 64516475, 63653136]), ('Keras', 73, [61456686, 63613281, 64371884, 65151225, 65151225, 59417433, 62494412, 63368781, 60035792, 64127480, 64894027, 59305514, 60143510, 61920569, 63139159, 58971998, 64815251, 65091635, 60520730, 59223142, 64394603, 63320771, 61910143, 63923215, 63544668, 62704616, 60497294, 60497294, 60911907, 62890755, 61192645, 60882081, 59864710, 64178905, 65139674, 63478378, 62906596, 62089249, 64404009, 64152263, 64401570, 64943080, 65076900, 64138041, 63194006, 63750400, 64759500, 64758746, 65144547, 63301275, 57775938, 64341042, 56999387, 64610296, 64677724, 63587813, 63481755, 63673517, 61997378, 59761890, 64577667, 65161946, 60112435, 62680282, 60593469, 64958298, 62619918, 62250441, 62250441, 62250441, 62250441, 60488764, 61690424])]</t>
  </si>
  <si>
    <t>[('Tensorflow', 104), ('Keras', 73)]</t>
  </si>
  <si>
    <t>{63923215, 60532242, 62089249, 55734820, 64404009, 59305514, 64341042, 65091635, 60112435, 61690424, 60488764, 64894027, 63368781, 60493396, 63274596, 59223142, 63478378, 55632511, 61910143, 64577667, 63059589, 58033286, 59864710, 64815251, 63301275, 64742557, 60882081, 64401570, 65076900, 64371884, 63673517, 64292524, 62872755, 63320771, 64152263, 63372487, 62494412, 64759500, 60035792, 64610296, 64178905, 65161946, 62680282, 59761890, 58575586, 65144547, 62906596, 61147366, 61829870, 61606647, 65151225, 63750400, 62890755, 58939656, 62619918, 63653136, 58676498, 60520730, 60911907, 61456686, 55585079, 61920569, 64138041, 61994299, 60593469, 60732223, 57775938, 61997378, 65047366, 58764104, 60353358, 65054037, 63139159, 59417433, 64958298, 63544668, 64677724, 58971998, 63613281, 64394603, 64654700, 61071227, 62268283, 64516475, 60497294, 60143510, 63194006, 63481755, 63473595, 61192645, 58745285, 62250441, 65139674, 56999387, 64758746, 63587813, 62704616, 64943080, 62071283, 64127480}</t>
  </si>
  <si>
    <t>['https://stackoverflow.com/questions/63274596', 'https://stackoverflow.com/questions/65144547', 'https://stackoverflow.com/questions/58971998', 'https://stackoverflow.com/questions/60353358', 'https://stackoverflow.com/questions/59417433']</t>
  </si>
  <si>
    <t>[('Tensorflow', 88, [61456686, 63613281, 58575586, 59417433, 62071283, 62494412, 63368781, 60035792, 64127480, 64894027, 59305514, 61920569, 58939656, 63139159, 58971998, 64815251, 65091635, 59223142, 64394603, 63320771, 63923215, 63544668, 62704616, 58764104, 55585079, 60497294, 60497294, 58033286, 60911907, 62890755, 61192645, 63274596, 60882081, 59864710, 60532242, 64178905, 61071227, 65139674, 62906596, 64404009, 64152263, 64401570, 61829870, 60732223, 60493396, 61994299, 65076900, 64138041, 63194006, 63750400, 64759500, 65144547, 63301275, 57775938, 64341042, 63372487, 64677724, 63481755, 58676498, 63673517, 61997378, 63059589, 63059589, 63059589, 63059589, 59761890, 64654700, 61606647, 64577667, 65161946, 60112435, 62680282, 60593469, 64958298, 55734820, 62619918, 62268283, 62250441, 62250441, 62250441, 62250441, 60488764, 60353358, 61690424, 65054037, 64516475, 63653136, 64708630]), ('Keras', 65, [61456686, 63613281, 59417433, 62494412, 63368781, 60035792, 64127480, 64894027, 59305514, 61920569, 63139159, 58971998, 64815251, 65091635, 60520730, 59223142, 64394603, 63320771, 63923215, 63544668, 62704616, 60497294, 60497294, 60911907, 62890755, 61192645, 60882081, 59864710, 64178905, 65139674, 62906596, 64404009, 64152263, 64401570, 64943080, 65076900, 64138041, 63194006, 63750400, 64759500, 64758746, 65144547, 63301275, 57775938, 64341042, 64610296, 64677724, 63481755, 63673517, 61997378, 59761890, 64577667, 65161946, 60112435, 62680282, 60593469, 64958298, 62619918, 62250441, 62250441, 62250441, 62250441, 60488764, 61690424, 65054037])]</t>
  </si>
  <si>
    <t>[('Tensorflow', 88), ('Keras', 65)]</t>
  </si>
  <si>
    <t>{63923215, 60532242, 64708630, 55734820, 64404009, 59305514, 64341042, 65091635, 60112435, 61690424, 60488764, 64894027, 63368781, 60493396, 63274596, 59223142, 64577667, 63059589, 58033286, 59864710, 64815251, 63301275, 60882081, 64401570, 65076900, 63673517, 63320771, 64152263, 63372487, 62494412, 64759500, 60035792, 64610296, 64178905, 65161946, 62680282, 58575586, 65144547, 62906596, 59761890, 61829870, 61606647, 63750400, 62890755, 58939656, 62619918, 63653136, 58676498, 60520730, 60911907, 61456686, 55585079, 61920569, 64138041, 61994299, 60593469, 60732223, 57775938, 61997378, 58764104, 60353358, 65054037, 63139159, 59417433, 64958298, 63544668, 64677724, 58971998, 63613281, 64394603, 64654700, 62268283, 61071227, 64516475, 60497294, 63194006, 63481755, 61192645, 62250441, 65139674, 64758746, 62704616, 64943080, 62071283, 64127480}</t>
  </si>
  <si>
    <t>['https://stackoverflow.com/questions/63368781', 'https://stackoverflow.com/questions/62906596', 'https://stackoverflow.com/questions/63544668', 'https://stackoverflow.com/questions/58764104', 'https://stackoverflow.com/questions/63139159']</t>
  </si>
  <si>
    <t>[('Tensorflow', 60, [61456686, 63613281, 62071283, 62494412, 63368781, 64127480, 64894027, 63139159, 64815251, 65091635, 64394603, 63320771, 63923215, 63544668, 62704616, 55585079, 62890755, 63274596, 60882081, 64178905, 61071227, 65139674, 62906596, 64404009, 64152263, 64401570, 60493396, 61994299, 65076900, 64138041, 63194006, 63750400, 64759500, 65144547, 63301275, 64341042, 63372487, 64677724, 63481755, 63673517, 61997378, 63059589, 63059589, 63059589, 63059589, 64654700, 61606647, 64577667, 65161946, 62680282, 64958298, 55734820, 62619918, 62268283, 60353358, 61690424, 65054037, 64516475, 64708630, 60034629]), ('Keras', 46, [61456686, 63613281, 62494412, 63368781, 64127480, 64894027, 63139159, 64815251, 65091635, 64394603, 63320771, 63923215, 63544668, 62704616, 62890755, 60882081, 64178905, 65139674, 62906596, 64404009, 64152263, 64401570, 64943080, 65076900, 64138041, 63194006, 63750400, 64759500, 64758746, 65144547, 63301275, 64341042, 64610296, 64677724, 63481755, 63673517, 61997378, 64577667, 65161946, 62680282, 64958298, 62619918, 61690424, 65054037, 65009478, 64608631])]</t>
  </si>
  <si>
    <t>[('Tensorflow', 60), ('Keras', 46)]</t>
  </si>
  <si>
    <t>{63750400, 62890755, 64577667, 63059589, 62268283, 62619918, 63923215, 64815251, 63194006, 64708630, 63301275, 63481755, 64608631, 60882081, 64401570, 65076900, 55734820, 64404009, 63673517, 61456686, 64341042, 65091635, 55585079, 61690424, 64138041, 61994299, 61997378, 63320771, 60034629, 65009478, 64152263, 63372487, 64894027, 62494412, 63368781, 64759500, 60353358, 60493396, 65054037, 63139159, 64610296, 64178905, 65139674, 65161946, 63544668, 64677724, 62680282, 64958298, 64758746, 63613281, 65144547, 63274596, 62906596, 62704616, 64943080, 64394603, 64654700, 62071283, 64516475, 61606647, 64127480, 61071227}</t>
  </si>
  <si>
    <t>['https://stackoverflow.com/questions/64708630', 'https://stackoverflow.com/questions/60034629', 'https://stackoverflow.com/questions/64958298', 'https://stackoverflow.com/questions/65161946', 'https://stackoverflow.com/questions/64677724']</t>
  </si>
  <si>
    <t>[('Tensorflow', 71, [63731349, 57748812, 57748812, 62143530, 65113349, 64611269, 58751457, 63982154, 59073606, 64108943, 64666638, 63457928, 64770484, 65160085, 63174874, 63174874, 60587885, 63367851, 63122336, 63354752, 63142726, 65105974, 60991253, 61280885, 64112222, 55318038, 64831876, 63315046, 62529415, 62079524, 61102728, 58311358, 63419780, 57842734, 64504134, 58609967, 63940891, 63549926, 63541379, 63423501, 61882720, 62102458, 59906786, 61436339, 64003545, 63656294, 61940176, 63820168, 65021701, 64478391, 64661665, 62575377, 58902773, 63471308, 62586443, 63570400, 63546062, 63343167, 64730222, 62102912, 62102912, 62102912, 62102912, 65081913, 65005588, 59364422, 63971321, 60923917, 60287388, 64867031, 59853748]), ('Keras', 44, [63731349, 57748812, 57748812, 65113349, 58751457, 63982154, 64666638, 63457928, 64770484, 63174874, 63174874, 60587885, 63367851, 63122336, 63354752, 63142726, 64112222, 64831876, 63315046, 62079524, 61102728, 58311358, 57842734, 58609967, 63549926, 63541379, 63423501, 61882720, 62102458, 59906786, 64003545, 63656294, 61940176, 63820168, 65021701, 64478391, 64661665, 62575377, 58902773, 62586443, 63570400, 63343167, 64730222, 59853748])]</t>
  </si>
  <si>
    <t>[('Tensorflow', 71), ('Keras', 44)]</t>
  </si>
  <si>
    <t>['https://stackoverflow.com/questions/63820168', 'https://stackoverflow.com/questions/61436339', 'https://stackoverflow.com/questions/64867031', 'https://stackoverflow.com/questions/57748812', 'https://stackoverflow.com/questions/63546062']</t>
  </si>
  <si>
    <t>[('Tensorflow', 68, [63731349, 57748812, 57748812, 62143530, 65113349, 64611269, 58751457, 63982154, 59073606, 64108943, 64666638, 64770484, 65160085, 63174874, 63174874, 60587885, 63367851, 63122336, 63354752, 63142726, 65105974, 60991253, 61280885, 64112222, 55318038, 64831876, 63315046, 62529415, 62079524, 61102728, 58311358, 63419780, 57842734, 64504134, 58609967, 63940891, 63549926, 63541379, 63423501, 61882720, 62102458, 59906786, 64003545, 63656294, 61940176, 63820168, 65021701, 64478391, 64661665, 62575377, 58902773, 63471308, 62586443, 63570400, 63546062, 63343167, 64730222, 62102912, 62102912, 62102912, 62102912, 65081913, 65005588, 59364422, 63971321, 60923917, 60287388, 64867031]), ('Keras', 43, [63731349, 57748812, 57748812, 65113349, 58751457, 63982154, 64666638, 64770484, 63174874, 63174874, 60587885, 63367851, 63122336, 63354752, 63142726, 64112222, 64831876, 63315046, 62079524, 61102728, 58311358, 57842734, 58609967, 63549926, 63541379, 63423501, 61882720, 62102458, 59906786, 64003545, 63656294, 61940176, 63820168, 65021701, 64478391, 64661665, 62575377, 58902773, 62586443, 63570400, 63343167, 64730222, 59853748])]</t>
  </si>
  <si>
    <t>[('Tensorflow', 68), ('Keras', 43)]</t>
  </si>
  <si>
    <t>{63354752, 62102912, 63541379, 64831876, 65113349, 63419780, 62529415, 61102728, 63820168, 65021701, 63423501, 64666638, 64108943, 60923917, 62575377, 65005588, 63731349, 65160085, 60991253, 55318038, 63940891, 60287388, 63122336, 64661665, 62079524, 62143530, 63367851, 57842734, 58609967, 64770484, 59853748, 65105974, 64478391, 65081913, 62102458, 58311358, 63343167, 64611269, 59073606, 63142726, 64504134, 59364422, 63982154, 62586443, 57748812, 63471308, 63546062, 61940176, 64867031, 64003545, 63174874, 64112222, 61882720, 58751457, 59906786, 63570400, 63315046, 63549926, 63656294, 60587885, 64730222, 61280885, 58902773, 63971321}</t>
  </si>
  <si>
    <t>['https://stackoverflow.com/questions/65021701', 'https://stackoverflow.com/questions/64770484', 'https://stackoverflow.com/questions/64003545', 'https://stackoverflow.com/questions/63471308', 'https://stackoverflow.com/questions/63546062']</t>
  </si>
  <si>
    <t>[('Tensorflow', 67, [63731349, 62143530, 65113349, 64611269, 58751457, 63982154, 59073606, 64108943, 64666638, 64770484, 65160085, 63174874, 63174874, 60587885, 63367851, 63122336, 63354752, 63142726, 65105974, 60991253, 61280885, 64112222, 55318038, 64831876, 63315046, 62529415, 62079524, 61102728, 58311358, 63419780, 57842734, 64504134, 58609967, 63940891, 63549926, 63541379, 63423501, 61882720, 62102458, 59906786, 64003545, 63656294, 61940176, 63820168, 65021701, 64478391, 64661665, 62575377, 58902773, 63471308, 62586443, 63570400, 63546062, 63343167, 64730222, 62102912, 62102912, 62102912, 62102912, 65081913, 65005588, 59364422, 63971321, 60923917, 60287388, 64867031, 59853748]), ('Keras', 42, [63731349, 65113349, 58751457, 63982154, 64666638, 64770484, 63174874, 63174874, 60587885, 63367851, 63122336, 63354752, 63142726, 64112222, 64831876, 63315046, 62079524, 61102728, 58311358, 57842734, 58609967, 63549926, 63541379, 63423501, 61882720, 62102458, 59906786, 64003545, 63656294, 61940176, 63820168, 65021701, 64478391, 64661665, 62575377, 58902773, 62586443, 63570400, 63343167, 64730222, 59853748])]</t>
  </si>
  <si>
    <t>[('Tensorflow', 67), ('Keras', 42)]</t>
  </si>
  <si>
    <t>['https://stackoverflow.com/questions/65021701', 'https://stackoverflow.com/questions/58609967', 'https://stackoverflow.com/questions/64003545', 'https://stackoverflow.com/questions/63471308', 'https://stackoverflow.com/questions/61940176']</t>
  </si>
  <si>
    <t>(('function', '_get_concrete_function_garbage_collected'),)</t>
  </si>
  <si>
    <t>[('Tensorflow', 7, [65151225, 65151225, 62872755, 61986166, 63478378, 65047366, 63473595]), ('Keras', 3, [65151225, 65151225, 61986166])]</t>
  </si>
  <si>
    <t>{65047366, 63478378, 62872755, 61986166, 65151225, 63473595}</t>
  </si>
  <si>
    <t>['https://stackoverflow.com/questions/65047366', 'https://stackoverflow.com/questions/62872755', 'https://stackoverflow.com/questions/65151225', 'https://stackoverflow.com/questions/65151225', 'https://stackoverflow.com/questions/65151225']</t>
  </si>
  <si>
    <t>[('Tensorflow', 81, [61456686, 63613281, 58575586, 59417433, 62071283, 62494412, 63368781, 60035792, 64127480, 64894027, 59305514, 60143510, 61920569, 58939656, 63139159, 58971998, 64815251, 65091635, 64742557, 59223142, 64394603, 63320771, 61910143, 63923215, 63544668, 58764104, 55585079, 60497294, 60497294, 55632511, 58033286, 60911907, 62890755, 61192645, 63274596, 60882081, 59864710, 60532242, 61071227, 65139674, 62906596, 62089249, 64404009, 64401570, 61829870, 61994299, 65076900, 64138041, 63194006, 63750400, 54369539, 64759500, 65144547, 63301275, 57775938, 64341042, 58745285, 56999387, 63372487, 63587813, 58676498, 63673517, 63059589, 63059589, 59761890, 61606647, 64577667, 60112435, 62680282, 60593469, 64958298, 62619918, 62268283, 62250441, 62250441, 60353358, 61690424, 64516475, 63653136, 64708630, 60034629]), ('Keras', 61, [61456686, 63613281, 59417433, 62494412, 63368781, 60035792, 64127480, 64894027, 59305514, 60143510, 61920569, 63139159, 58971998, 64815251, 65091635, 60520730, 59223142, 64394603, 63320771, 61910143, 63923215, 63544668, 60497294, 60497294, 60911907, 62890755, 61192645, 60882081, 59864710, 65139674, 62906596, 62089249, 64404009, 64401570, 64943080, 65076900, 64138041, 63194006, 63750400, 54369539, 64759500, 64758746, 65144547, 63301275, 57775938, 64341042, 56999387, 64610296, 63587813, 63673517, 59761890, 64577667, 60112435, 62680282, 60593469, 64958298, 62619918, 62250441, 62250441, 61690424, 65009478])]</t>
  </si>
  <si>
    <t>[('Tensorflow', 81), ('Keras', 61)]</t>
  </si>
  <si>
    <t>{63923215, 60532242, 64708630, 62089249, 64404009, 59305514, 64341042, 65091635, 60112435, 61690424, 60034629, 64894027, 63368781, 63274596, 59223142, 55632511, 61910143, 64577667, 63059589, 58033286, 59864710, 64815251, 63301275, 64742557, 60882081, 64401570, 65076900, 63673517, 63320771, 63372487, 62494412, 64759500, 60035792, 64610296, 62680282, 58575586, 65144547, 62906596, 59761890, 61829870, 61606647, 63750400, 62890755, 54369539, 58939656, 62619918, 63653136, 58676498, 60520730, 60911907, 61456686, 55585079, 61920569, 64138041, 61994299, 60593469, 57775938, 65009478, 58764104, 60353358, 63139159, 59417433, 64958298, 63544668, 58971998, 63613281, 64394603, 62268283, 64516475, 61071227, 60497294, 60143510, 63194006, 61192645, 58745285, 62250441, 65139674, 56999387, 64758746, 63587813, 64943080, 62071283, 64127480}</t>
  </si>
  <si>
    <t>[('Tensorflow', 80, [61456686, 63613281, 58575586, 59417433, 62071283, 62494412, 63368781, 60035792, 64127480, 64894027, 59305514, 60143510, 61920569, 58939656, 63139159, 58971998, 64815251, 65091635, 64742557, 59223142, 64394603, 63320771, 61910143, 63923215, 63544668, 58764104, 55585079, 60497294, 60497294, 55632511, 58033286, 60911907, 62890755, 61192645, 63274596, 60882081, 59864710, 60532242, 61071227, 65139674, 62906596, 62089249, 64404009, 64401570, 61829870, 61994299, 65076900, 64138041, 63194006, 63750400, 64759500, 65144547, 63301275, 57775938, 64341042, 58745285, 56999387, 63372487, 63587813, 58676498, 63673517, 63059589, 63059589, 59761890, 61606647, 64577667, 60112435, 62680282, 60593469, 64958298, 62619918, 62268283, 62250441, 62250441, 60353358, 61690424, 64516475, 63653136, 64708630, 60034629]), ('Keras', 60, [61456686, 63613281, 59417433, 62494412, 63368781, 60035792, 64127480, 64894027, 59305514, 60143510, 61920569, 63139159, 58971998, 64815251, 65091635, 60520730, 59223142, 64394603, 63320771, 61910143, 63923215, 63544668, 60497294, 60497294, 60911907, 62890755, 61192645, 60882081, 59864710, 65139674, 62906596, 62089249, 64404009, 64401570, 64943080, 65076900, 64138041, 63194006, 63750400, 64759500, 64758746, 65144547, 63301275, 57775938, 64341042, 56999387, 64610296, 63587813, 63673517, 59761890, 64577667, 60112435, 62680282, 60593469, 64958298, 62619918, 62250441, 62250441, 61690424, 65009478])]</t>
  </si>
  <si>
    <t>[('Tensorflow', 80), ('Keras', 60)]</t>
  </si>
  <si>
    <t>{63923215, 60532242, 64708630, 62089249, 64404009, 59305514, 64341042, 65091635, 60112435, 61690424, 60034629, 64894027, 63368781, 63274596, 59223142, 55632511, 61910143, 64577667, 63059589, 58033286, 59864710, 64815251, 63301275, 64742557, 60882081, 64401570, 65076900, 63673517, 63320771, 63372487, 62494412, 64759500, 60035792, 64610296, 62680282, 58575586, 65144547, 62906596, 59761890, 61829870, 61606647, 63750400, 62890755, 58939656, 62619918, 63653136, 58676498, 60520730, 60911907, 61456686, 55585079, 61920569, 64138041, 61994299, 60593469, 57775938, 65009478, 58764104, 60353358, 63139159, 59417433, 64958298, 63544668, 58971998, 63613281, 64394603, 62268283, 64516475, 61071227, 60497294, 60143510, 63194006, 61192645, 58745285, 62250441, 65139674, 56999387, 64758746, 63587813, 64943080, 62071283, 64127480}</t>
  </si>
  <si>
    <t>['https://stackoverflow.com/questions/64894027', 'https://stackoverflow.com/questions/62906596', 'https://stackoverflow.com/questions/58971998', 'https://stackoverflow.com/questions/58764104', 'https://stackoverflow.com/questions/59417433']</t>
  </si>
  <si>
    <t>[('Tensorflow', 107, [61456686, 63613281, 58575586, 64371884, 65151225, 65151225, 59417433, 62071283, 62494412, 63368781, 60035792, 64127480, 64894027, 59305514, 60143510, 61920569, 58939656, 61147366, 63139159, 58971998, 64815251, 65091635, 64742557, 59223142, 64394603, 63320771, 61910143, 63923215, 63544668, 62872755, 62704616, 58764104, 55585079, 60497294, 60497294, 55632511, 58033286, 60911907, 62890755, 61192645, 63274596, 60882081, 59864710, 60532242, 64178905, 61071227, 65139674, 63478378, 62906596, 62089249, 64404009, 64152263, 64401570, 61829870, 60732223, 60493396, 61994299, 65076900, 64138041, 63194006, 63750400, 54369539, 64759500, 65144547, 63301275, 57775938, 64341042, 58745285, 56999387, 65047366, 63372487, 64677724, 63587813, 63481755, 58676498, 63673517, 61997378, 63059589, 63059589, 63059589, 63059589, 59761890, 64654700, 61606647, 63473595, 64577667, 65161946, 60112435, 62680282, 60593469, 64958298, 55734820, 62619918, 62268283, 62250441, 62250441, 62250441, 62250441, 58644906, 60488764, 60353358, 61690424, 65054037, 64292524, 64516475, 63653136, 64708630]), ('Keras', 74, [61456686, 63613281, 64371884, 65151225, 65151225, 59417433, 62494412, 63368781, 60035792, 64127480, 64894027, 59305514, 60143510, 61920569, 63139159, 58971998, 64815251, 65091635, 60520730, 59223142, 64394603, 63320771, 61910143, 63923215, 63544668, 62704616, 60497294, 60497294, 60911907, 62890755, 61192645, 60882081, 59864710, 64178905, 65139674, 63478378, 62906596, 62089249, 64404009, 64152263, 64401570, 64943080, 65076900, 64138041, 63194006, 63750400, 54369539, 64759500, 64758746, 65144547, 63301275, 57775938, 64341042, 56999387, 64610296, 64677724, 63587813, 63481755, 63673517, 61997378, 59761890, 64577667, 65161946, 60112435, 62680282, 60593469, 64958298, 62619918, 62250441, 62250441, 62250441, 62250441, 60488764, 61690424])]</t>
  </si>
  <si>
    <t>[('Tensorflow', 107), ('Keras', 74)]</t>
  </si>
  <si>
    <t>{63923215, 60532242, 64708630, 62089249, 55734820, 64404009, 59305514, 64341042, 65091635, 60112435, 61690424, 60488764, 64894027, 63368781, 60493396, 63274596, 59223142, 63478378, 55632511, 61910143, 64577667, 63059589, 58033286, 59864710, 64815251, 63301275, 64742557, 60882081, 64401570, 65076900, 64371884, 63673517, 64292524, 62872755, 63320771, 64152263, 63372487, 62494412, 64759500, 60035792, 64610296, 64178905, 65161946, 62680282, 59761890, 58575586, 65144547, 62906596, 61147366, 61829870, 61606647, 65151225, 63750400, 62890755, 54369539, 58939656, 62619918, 63653136, 58676498, 60520730, 60911907, 61456686, 55585079, 61920569, 64138041, 61994299, 60593469, 60732223, 57775938, 61997378, 65047366, 58764104, 60353358, 65054037, 63139159, 59417433, 64958298, 63544668, 64677724, 58971998, 63613281, 64394603, 64654700, 61071227, 62268283, 64516475, 60497294, 60143510, 63194006, 63481755, 58644906, 63473595, 61192645, 58745285, 62250441, 65139674, 56999387, 64758746, 63587813, 62704616, 64943080, 62071283, 64127480}</t>
  </si>
  <si>
    <t>[('Tensorflow', 96, [61456686, 63613281, 58575586, 64371884, 65151225, 65151225, 59417433, 62071283, 62494412, 63368781, 60035792, 64127480, 64894027, 59305514, 60143510, 61920569, 58939656, 61147366, 63139159, 58971998, 64815251, 65091635, 64742557, 59223142, 64394603, 63320771, 61910143, 63923215, 63544668, 62872755, 62704616, 58764104, 55585079, 60497294, 60497294, 55632511, 58033286, 60911907, 62890755, 61192645, 63274596, 60882081, 59864710, 60532242, 61071227, 65139674, 63478378, 62906596, 62089249, 64404009, 64401570, 61829870, 60732223, 60493396, 61994299, 65076900, 64138041, 63194006, 63750400, 64759500, 65144547, 63301275, 57775938, 64341042, 58745285, 56999387, 65047366, 63372487, 63587813, 58676498, 63673517, 63059589, 63059589, 63059589, 63059589, 59761890, 61606647, 63473595, 64577667, 60112435, 62680282, 60593469, 64958298, 55734820, 62619918, 62268283, 62250441, 62250441, 62250441, 62250441, 60488764, 60353358, 61690424, 64292524, 64516475, 63653136]), ('Keras', 66, [61456686, 63613281, 64371884, 65151225, 65151225, 59417433, 62494412, 63368781, 60035792, 64127480, 64894027, 59305514, 60143510, 61920569, 63139159, 58971998, 64815251, 65091635, 60520730, 59223142, 64394603, 63320771, 61910143, 63923215, 63544668, 62704616, 60497294, 60497294, 60911907, 62890755, 61192645, 60882081, 59864710, 65139674, 63478378, 62906596, 62089249, 64404009, 64401570, 64943080, 65076900, 64138041, 63194006, 63750400, 64759500, 64758746, 65144547, 63301275, 57775938, 64341042, 56999387, 64610296, 63587813, 63673517, 59761890, 64577667, 60112435, 62680282, 60593469, 64958298, 62619918, 62250441, 62250441, 62250441, 62250441, 60488764])]</t>
  </si>
  <si>
    <t>[('Tensorflow', 96), ('Keras', 66)]</t>
  </si>
  <si>
    <t>{63923215, 60532242, 62089249, 55734820, 64404009, 59305514, 64341042, 65091635, 60112435, 61690424, 60488764, 64894027, 63368781, 60493396, 63274596, 59223142, 63478378, 55632511, 61910143, 64577667, 63059589, 58033286, 59864710, 64815251, 63301275, 64742557, 60882081, 64401570, 65076900, 64371884, 63673517, 64292524, 62872755, 63320771, 63372487, 62494412, 64759500, 60035792, 64610296, 62680282, 59761890, 58575586, 65144547, 62906596, 61147366, 61829870, 61606647, 65151225, 63750400, 62890755, 58939656, 62619918, 63653136, 58676498, 60520730, 60911907, 61456686, 55585079, 61920569, 64138041, 61994299, 60593469, 60732223, 57775938, 65047366, 58764104, 60353358, 63139159, 59417433, 64958298, 63544668, 58971998, 63613281, 64394603, 61071227, 62268283, 64516475, 60497294, 60143510, 63194006, 63473595, 61192645, 58745285, 62250441, 65139674, 56999387, 64758746, 63587813, 62704616, 64943080, 62071283, 64127480}</t>
  </si>
  <si>
    <t>['https://stackoverflow.com/questions/60493396', 'https://stackoverflow.com/questions/58575586', 'https://stackoverflow.com/questions/63544668', 'https://stackoverflow.com/questions/65047366', 'https://stackoverflow.com/questions/63139159']</t>
  </si>
  <si>
    <t>(('function', '_maybe_define_function'), ('function', '_create_graph_function'), ('func_graph', 'func_graph_from_py_func'), ('dataset_ops', 'wrapper_fn'), ('dataset_ops', '_wrapper_helper'))</t>
  </si>
  <si>
    <t>[('Tensorflow', 13, [65151225, 65151225, 60143510, 64742557, 62872755, 55632511, 63478378, 62089249, 58745285, 56999387, 65047366, 63587813, 63473595]), ('Keras', 6, [65151225, 65151225, 60143510, 63478378, 62089249, 56999387])]</t>
  </si>
  <si>
    <t>{62089249, 58745285, 65047366, 63587813, 63473595, 63478378, 62872755, 60143510, 65151225, 56999387, 64742557, 55632511}</t>
  </si>
  <si>
    <t>['https://stackoverflow.com/questions/58745285', 'https://stackoverflow.com/questions/63478378', 'https://stackoverflow.com/questions/56999387', 'https://stackoverflow.com/questions/65151225', 'https://stackoverflow.com/questions/65151225']</t>
  </si>
  <si>
    <t>(('function', '_maybe_define_function'), ('function', '_create_graph_function'), ('func_graph', 'func_graph_from_py_func'), ('dataset_ops', 'wrapper_fn'), ('dataset_ops', '_wrapper_helper'), ('api', 'wrapper'))</t>
  </si>
  <si>
    <t>[('Tensorflow', 11, [65151225, 65151225, 60143510, 64742557, 62872755, 63478378, 62089249, 58745285, 65047366, 63587813, 63473595]), ('Keras', 5, [65151225, 65151225, 60143510, 63478378, 62089249])]</t>
  </si>
  <si>
    <t>[('Tensorflow', 11), ('Keras', 5)]</t>
  </si>
  <si>
    <t>{62089249, 58745285, 65047366, 63587813, 63478378, 62872755, 60143510, 65151225, 63473595, 64742557}</t>
  </si>
  <si>
    <t>['https://stackoverflow.com/questions/58745285', 'https://stackoverflow.com/questions/63478378', 'https://stackoverflow.com/questions/65151225', 'https://stackoverflow.com/questions/65151225', 'https://stackoverflow.com/questions/65151225']</t>
  </si>
  <si>
    <t>[('Tensorflow', 80, [61456686, 63613281, 58575586, 59417433, 62071283, 62494412, 63368781, 60035792, 64127480, 64894027, 59305514, 61920569, 58939656, 63139159, 58971998, 64815251, 65091635, 59223142, 64394603, 63320771, 63923215, 63544668, 62704616, 58764104, 55585079, 60497294, 60497294, 58033286, 60911907, 62890755, 61192645, 63274596, 60882081, 59864710, 60532242, 61071227, 65139674, 62906596, 64404009, 64401570, 61829870, 60732223, 60493396, 61994299, 65076900, 64138041, 63194006, 63750400, 64759500, 65144547, 63301275, 57775938, 64341042, 63372487, 58676498, 63673517, 63059589, 63059589, 63059589, 63059589, 59761890, 61606647, 64577667, 60112435, 62680282, 60593469, 64958298, 55734820, 62619918, 62268283, 62250441, 62250441, 62250441, 62250441, 60488764, 60353358, 61690424, 64516475, 63653136, 64708630]), ('Keras', 58, [61456686, 63613281, 59417433, 62494412, 63368781, 60035792, 64127480, 64894027, 59305514, 61920569, 63139159, 58971998, 64815251, 65091635, 60520730, 59223142, 64394603, 63320771, 63923215, 63544668, 62704616, 60497294, 60497294, 60911907, 62890755, 61192645, 60882081, 59864710, 65139674, 62906596, 64404009, 64401570, 64943080, 65076900, 64138041, 63194006, 63750400, 64759500, 64758746, 65144547, 63301275, 57775938, 64341042, 64610296, 63673517, 59761890, 64577667, 60112435, 62680282, 60593469, 64958298, 62619918, 62250441, 62250441, 62250441, 62250441, 60488764, 61690424])]</t>
  </si>
  <si>
    <t>[('Tensorflow', 80), ('Keras', 58)]</t>
  </si>
  <si>
    <t>{63923215, 60532242, 64708630, 55734820, 64404009, 59305514, 64341042, 65091635, 60112435, 61690424, 60488764, 64894027, 63368781, 60493396, 63274596, 59223142, 64577667, 63059589, 58033286, 59864710, 64815251, 63301275, 60882081, 64401570, 65076900, 63673517, 63320771, 63372487, 62494412, 64759500, 60035792, 62680282, 58575586, 65144547, 62906596, 59761890, 61829870, 61606647, 63750400, 62890755, 58939656, 62619918, 63653136, 58676498, 60520730, 60911907, 61456686, 55585079, 61920569, 64138041, 61994299, 60593469, 60732223, 57775938, 58764104, 60353358, 63139159, 59417433, 64958298, 63544668, 58971998, 63613281, 64394603, 62268283, 64516475, 61071227, 60497294, 63194006, 61192645, 62250441, 65139674, 64758746, 62704616, 64943080, 64127480, 62071283, 64610296}</t>
  </si>
  <si>
    <t>['https://stackoverflow.com/questions/64894027', 'https://stackoverflow.com/questions/59761890', 'https://stackoverflow.com/questions/63544668', 'https://stackoverflow.com/questions/58764104', 'https://stackoverflow.com/questions/63139159']</t>
  </si>
  <si>
    <t>[('Tensorflow', 52, [61456686, 63613281, 62071283, 62494412, 63368781, 64127480, 64894027, 63139159, 64815251, 65091635, 64394603, 63320771, 63923215, 63544668, 62704616, 55585079, 62890755, 63274596, 60882081, 61071227, 65139674, 62906596, 64404009, 64401570, 60493396, 61994299, 65076900, 64138041, 63194006, 63750400, 64759500, 65144547, 63301275, 64341042, 63372487, 63673517, 63059589, 63059589, 63059589, 63059589, 61606647, 64577667, 62680282, 64958298, 55734820, 62619918, 62268283, 60353358, 61690424, 64516475, 64708630, 60034629]), ('Keras', 39, [61456686, 63613281, 62494412, 63368781, 64127480, 64894027, 63139159, 64815251, 65091635, 64394603, 63320771, 63923215, 63544668, 62704616, 62890755, 60882081, 65139674, 62906596, 64404009, 64401570, 64943080, 65076900, 64138041, 63194006, 63750400, 64759500, 64758746, 65144547, 63301275, 64341042, 64610296, 63673517, 64577667, 62680282, 64958298, 62619918, 61690424, 65009478, 64608631])]</t>
  </si>
  <si>
    <t>[('Tensorflow', 52), ('Keras', 39)]</t>
  </si>
  <si>
    <t>{63750400, 62890755, 64577667, 63059589, 62268283, 62619918, 63923215, 64815251, 63194006, 64708630, 63301275, 64608631, 60882081, 64401570, 65076900, 55734820, 64404009, 63673517, 61456686, 64341042, 65091635, 55585079, 61690424, 64138041, 61994299, 63320771, 60034629, 65009478, 63372487, 64894027, 62494412, 63368781, 64759500, 60353358, 60493396, 63139159, 64610296, 65139674, 62680282, 63544668, 64958298, 64758746, 63613281, 65144547, 63274596, 62906596, 62704616, 64943080, 64394603, 62071283, 64516475, 61606647, 64127480, 61071227}</t>
  </si>
  <si>
    <t>['https://stackoverflow.com/questions/64815251', 'https://stackoverflow.com/questions/61994299', 'https://stackoverflow.com/questions/64758746', 'https://stackoverflow.com/questions/62680282', 'https://stackoverflow.com/questions/63544668']</t>
  </si>
  <si>
    <t>[('Tensorflow', 17, [58575586, 60035792, 59305514, 61920569, 58939656, 58971998, 59223142, 58764104, 61192645, 59864710, 60732223, 57775938, 58676498, 59761890, 60112435, 60593469, 60488764]), ('Keras', 13, [60035792, 59305514, 61920569, 58971998, 60520730, 59223142, 61192645, 59864710, 57775938, 59761890, 60112435, 60593469, 60488764])]</t>
  </si>
  <si>
    <t>[('Tensorflow', 17), ('Keras', 13)]</t>
  </si>
  <si>
    <t>{58575586, 57775938, 59761890, 61192645, 59223142, 59864710, 58939656, 58764104, 59305514, 60035792, 58676498, 60112435, 61920569, 60520730, 60488764, 60593469, 58971998, 60732223}</t>
  </si>
  <si>
    <t>['https://stackoverflow.com/questions/59761890', 'https://stackoverflow.com/questions/59305514', 'https://stackoverflow.com/questions/60520730', 'https://stackoverflow.com/questions/61920569', 'https://stackoverflow.com/questions/60520730']</t>
  </si>
  <si>
    <t>(('function', '_maybe_define_function'), ('function', '_create_graph_function'), ('func_graph', 'func_graph_from_py_func'), ('def_function', 'wrapped_fn'), ('training_v2_utils', 'distributed_function'), ('distribute_lib', 'experimental_run_v2'), ('distribute_lib', 'call_for_each_replica'), ('distribute_lib', '_call_for_each_replica'), ('api', 'wrapper'), ('training_v2_utils', 'train_on_batch'))</t>
  </si>
  <si>
    <t>[('Tensorflow', 14, [59305514, 61920569, 58939656, 58971998, 59223142, 61192645, 59864710, 60732223, 57775938, 58676498, 59761890, 60112435, 60593469, 60488764]), ('Keras', 12, [59305514, 61920569, 58971998, 60520730, 59223142, 61192645, 59864710, 57775938, 59761890, 60112435, 60593469, 60488764])]</t>
  </si>
  <si>
    <t>[('Tensorflow', 14), ('Keras', 12)]</t>
  </si>
  <si>
    <t>{57775938, 59761890, 61192645, 59223142, 59864710, 58939656, 59305514, 58676498, 60112435, 61920569, 60520730, 60488764, 60593469, 58971998, 60732223}</t>
  </si>
  <si>
    <t>['https://stackoverflow.com/questions/61192645', 'https://stackoverflow.com/questions/59305514', 'https://stackoverflow.com/questions/60488764', 'https://stackoverflow.com/questions/60520730', 'https://stackoverflow.com/questions/60520730']</t>
  </si>
  <si>
    <t>(('function', '_maybe_define_function'), ('function', '_create_graph_function'), ('func_graph', 'func_graph_from_py_func'), ('def_function', 'wrapped_fn'), ('training_v2_utils', 'distributed_function'), ('distribute_lib', 'experimental_run_v2'), ('distribute_lib', 'call_for_each_replica'), ('distribute_lib', '_call_for_each_replica'), ('api', 'wrapper'), ('training_v2_utils', 'train_on_batch'), ('training_eager', 'train_on_batch'))</t>
  </si>
  <si>
    <t>[('Tensorflow', 13, [59305514, 61920569, 58939656, 58971998, 59223142, 61192645, 59864710, 60732223, 57775938, 58676498, 60112435, 60593469, 60488764]), ('Keras', 11, [59305514, 61920569, 58971998, 60520730, 59223142, 61192645, 59864710, 57775938, 60112435, 60593469, 60488764])]</t>
  </si>
  <si>
    <t>{57775938, 61192645, 59223142, 59864710, 58939656, 59305514, 58676498, 60112435, 61920569, 60520730, 60488764, 60593469, 58971998, 60732223}</t>
  </si>
  <si>
    <t>['https://stackoverflow.com/questions/59223142', 'https://stackoverflow.com/questions/58676498', 'https://stackoverflow.com/questions/60488764', 'https://stackoverflow.com/questions/60520730', 'https://stackoverflow.com/questions/60488764']</t>
  </si>
  <si>
    <t>(('function', '_maybe_define_function'), ('function', '_create_graph_function'), ('func_graph', 'func_graph_from_py_func'), ('def_function', 'wrapped_fn'), ('training_v2_utils', 'distributed_function'), ('distribute_lib', 'experimental_run_v2'), ('distribute_lib', 'call_for_each_replica'), ('distribute_lib', '_call_for_each_replica'), ('api', 'wrapper'), ('training_v2_utils', 'train_on_batch'), ('training_eager', 'train_on_batch'), ('training_eager', '_process_single_batch'))</t>
  </si>
  <si>
    <t>[('Tensorflow', 11, [61920569, 58939656, 58971998, 59223142, 61192645, 59864710, 60732223, 57775938, 58676498, 60593469, 60488764]), ('Keras', 9, [61920569, 58971998, 60520730, 59223142, 61192645, 59864710, 57775938, 60593469, 60488764])]</t>
  </si>
  <si>
    <t>{57775938, 61192645, 59223142, 59864710, 58939656, 58676498, 61920569, 60520730, 60488764, 60593469, 58971998, 60732223}</t>
  </si>
  <si>
    <t>['https://stackoverflow.com/questions/61192645', 'https://stackoverflow.com/questions/58676498', 'https://stackoverflow.com/questions/60593469', 'https://stackoverflow.com/questions/60488764', 'https://stackoverflow.com/questions/60488764']</t>
  </si>
  <si>
    <t>[('Tensorflow', 10, [61920569, 58939656, 58971998, 59223142, 59864710, 60732223, 57775938, 58676498, 60593469, 60488764]), ('Keras', 7, [61920569, 58971998, 59223142, 59864710, 57775938, 60593469, 60488764])]</t>
  </si>
  <si>
    <t>['https://stackoverflow.com/questions/59223142', 'https://stackoverflow.com/questions/58676498', 'https://stackoverflow.com/questions/60593469', 'https://stackoverflow.com/questions/60593469', 'https://stackoverflow.com/questions/60593469']</t>
  </si>
  <si>
    <t>(('function', 'forward'),)</t>
  </si>
  <si>
    <t>[('Tensorflow', 6, [63457928, 61436339]), ('Keras', 2, [63457928])]</t>
  </si>
  <si>
    <t>{63457928, 61436339}</t>
  </si>
  <si>
    <t>['https://stackoverflow.com/questions/63457928', 'https://stackoverflow.com/questions/61436339']</t>
  </si>
  <si>
    <t>https://stackoverflow.com/questions/63457928</t>
  </si>
  <si>
    <t>(('function', 'function'), ('pfunc', 'pfunc'))</t>
  </si>
  <si>
    <t>[('Tensorflow', 2, [47124427, 51487339]), ('Keras', 10, [47124427, 43771978, 51487339, 51487339, 43411314, 58443231, 37843847, 41719812, 42885646, 42592845])]</t>
  </si>
  <si>
    <t>[('Tensorflow', 2), ('Keras', 10)]</t>
  </si>
  <si>
    <t>{41719812, 37843847, 43771978, 51487339, 47124427, 42592845, 42885646, 43411314, 58443231}</t>
  </si>
  <si>
    <t>['https://stackoverflow.com/questions/37843847', 'https://stackoverflow.com/questions/47124427', 'https://stackoverflow.com/questions/42885646', 'https://stackoverflow.com/questions/42885646', 'https://stackoverflow.com/questions/42885646']</t>
  </si>
  <si>
    <t>https://stackoverflow.com/questions/37843847</t>
  </si>
  <si>
    <t>https://stackoverflow.com/questions/47124427</t>
  </si>
  <si>
    <t>(('function', 'get_concrete_function'),)</t>
  </si>
  <si>
    <t>[('Tensorflow', 8, [64371884, 65151225, 65151225, 62872755, 63478378, 65047366, 63473595, 62250441]), ('Keras', 4, [64371884, 65151225, 65151225, 63478378])]</t>
  </si>
  <si>
    <t>{65047366, 62250441, 63478378, 64371884, 62872755, 65151225, 63473595}</t>
  </si>
  <si>
    <t>['https://stackoverflow.com/questions/62250441', 'https://stackoverflow.com/questions/64371884', 'https://stackoverflow.com/questions/65151225', 'https://stackoverflow.com/questions/62872755', 'https://stackoverflow.com/questions/65151225']</t>
  </si>
  <si>
    <t>(('function', 'get_concrete_function'), ('function', '_maybe_define_function'), ('function', '_create_graph_function'), ('func_graph', 'func_graph_from_py_func'))</t>
  </si>
  <si>
    <t>[('Tensorflow', 2, [64371884, 62250441]), ('Keras', 2, [64371884, 62250441])]</t>
  </si>
  <si>
    <t>{62250441, 64371884}</t>
  </si>
  <si>
    <t>['https://stackoverflow.com/questions/62250441', 'https://stackoverflow.com/questions/64371884']</t>
  </si>
  <si>
    <t>(('function_base', 'copy'),)</t>
  </si>
  <si>
    <t>[('Tensorflow', 4, [49458905, 59080620, 44593556, 62402825]), ('Keras', 4, [49458905, 59080620, 44593556, 62402825])]</t>
  </si>
  <si>
    <t>{49458905, 44593556, 59080620, 62402825}</t>
  </si>
  <si>
    <t>['https://stackoverflow.com/questions/49458905', 'https://stackoverflow.com/questions/44593556', 'https://stackoverflow.com/questions/59080620', 'https://stackoverflow.com/questions/62402825']</t>
  </si>
  <si>
    <t>https://stackoverflow.com/questions/49458905</t>
  </si>
  <si>
    <t>https://stackoverflow.com/questions/44593556</t>
  </si>
  <si>
    <t>https://stackoverflow.com/questions/59080620</t>
  </si>
  <si>
    <t>https://stackoverflow.com/questions/62402825</t>
  </si>
  <si>
    <t>(('function_base', 'linspace'),)</t>
  </si>
  <si>
    <t>[('Tensorflow', 9, [62466877, 60786386]), ('PyTorch', 2, [59493606])]</t>
  </si>
  <si>
    <t>[('Tensorflow', 9), ('PyTorch', 2)]</t>
  </si>
  <si>
    <t>{60786386, 62466877, 59493606}</t>
  </si>
  <si>
    <t>['https://stackoverflow.com/questions/60786386', 'https://stackoverflow.com/questions/62466877', 'https://stackoverflow.com/questions/59493606']</t>
  </si>
  <si>
    <t>https://stackoverflow.com/questions/60786386</t>
  </si>
  <si>
    <t>(('function_module', '__call__'),)</t>
  </si>
  <si>
    <t>[('Tensorflow', 5, [54849140, 46827434]), ('Keras', 32, [39280813, 51503274, 45210855, 36363222, 36136562, 35658519, 47489955, 34119185, 46827434, 41373079, 44259651, 46177505, 34967312, 49164797, 34228138, 41065496, 54967216, 47601377])]</t>
  </si>
  <si>
    <t>[('Tensorflow', 5), ('Keras', 32)]</t>
  </si>
  <si>
    <t>{34967312, 34119185, 41373079, 35658519, 41065496, 47489955, 51503274, 46827434, 34228138, 39280813, 54967216, 44259651, 36363222, 46177505, 47601377, 45210855, 36136562, 54849140, 49164797}</t>
  </si>
  <si>
    <t>['https://stackoverflow.com/questions/41373079', 'https://stackoverflow.com/questions/34228138', 'https://stackoverflow.com/questions/47601377', 'https://stackoverflow.com/questions/46177505', 'https://stackoverflow.com/questions/46177505']</t>
  </si>
  <si>
    <t>https://stackoverflow.com/questions/34228138</t>
  </si>
  <si>
    <t>https://stackoverflow.com/questions/47601377</t>
  </si>
  <si>
    <t>https://stackoverflow.com/questions/46177505</t>
  </si>
  <si>
    <t>(('function_module', '__call__'), ('link', 'raise_with_op'), ('six', 'reraise'), ('function_module', '__call__'))</t>
  </si>
  <si>
    <t>[('Tensorflow', 2, [54849140, 46827434]), ('Keras', 4, [51503274, 47489955, 46827434, 54967216])]</t>
  </si>
  <si>
    <t>{47489955, 51503274, 46827434, 54967216, 54849140}</t>
  </si>
  <si>
    <t>['https://stackoverflow.com/questions/47489955', 'https://stackoverflow.com/questions/51503274', 'https://stackoverflow.com/questions/46827434', 'https://stackoverflow.com/questions/54967216', 'https://stackoverflow.com/questions/54849140']</t>
  </si>
  <si>
    <t>https://stackoverflow.com/questions/47489955</t>
  </si>
  <si>
    <t>https://stackoverflow.com/questions/54967216</t>
  </si>
  <si>
    <t>https://stackoverflow.com/questions/54849140</t>
  </si>
  <si>
    <t>(('function_utils', 'lambda'),)</t>
  </si>
  <si>
    <t>(('function_utils', 'lambda'), ('function_utils', '_call'))</t>
  </si>
  <si>
    <t>[('Tensorflow', 2, [60457040]), ('Keras', 2, [60457040])]</t>
  </si>
  <si>
    <t>{60457040}</t>
  </si>
  <si>
    <t>['https://stackoverflow.com/questions/60457040']</t>
  </si>
  <si>
    <t>(('functional', '__init__'), ('base', '_method_wrapper'), ('functional', '_init_graph_network'))</t>
  </si>
  <si>
    <t>[('Tensorflow', 6, [63956135, 64729958, 63226867, 64620236, 65020492, 64990551]), ('Keras', 6, [63956135, 64729958, 63226867, 64620236, 65020492, 64990551])]</t>
  </si>
  <si>
    <t>{64729958, 63956135, 64620236, 65020492, 63226867, 64990551}</t>
  </si>
  <si>
    <t>['https://stackoverflow.com/questions/64729958', 'https://stackoverflow.com/questions/64620236', 'https://stackoverflow.com/questions/63226867', 'https://stackoverflow.com/questions/63226867', 'https://stackoverflow.com/questions/63226867']</t>
  </si>
  <si>
    <t>https://stackoverflow.com/questions/63226867</t>
  </si>
  <si>
    <t>(('functional', '__init__'), ('base', '_method_wrapper'), ('functional', '_init_graph_network'), ('functional', '_map_graph_network'))</t>
  </si>
  <si>
    <t>[('Tensorflow', 4, [63956135, 63226867, 64620236, 65020492]), ('Keras', 4, [63956135, 63226867, 64620236, 65020492])]</t>
  </si>
  <si>
    <t>{63226867, 64620236, 65020492, 63956135}</t>
  </si>
  <si>
    <t>['https://stackoverflow.com/questions/63226867', 'https://stackoverflow.com/questions/64620236', 'https://stackoverflow.com/questions/65020492', 'https://stackoverflow.com/questions/63956135']</t>
  </si>
  <si>
    <t>(('functional', '_map_graph_network'),)</t>
  </si>
  <si>
    <t>[('Tensorflow', 8, [63956135, 63226867, 64620236, 64890666, 64620819, 65143376, 65020492, 63623988]), ('Keras', 7, [63956135, 63226867, 64620236, 64620819, 65143376, 65020492, 63623988])]</t>
  </si>
  <si>
    <t>{63956135, 64890666, 64620236, 65020492, 65143376, 64620819, 63226867, 63623988}</t>
  </si>
  <si>
    <t>['https://stackoverflow.com/questions/64890666', 'https://stackoverflow.com/questions/65020492', 'https://stackoverflow.com/questions/63226867', 'https://stackoverflow.com/questions/64620819', 'https://stackoverflow.com/questions/64620819']</t>
  </si>
  <si>
    <t>https://stackoverflow.com/questions/64890666</t>
  </si>
  <si>
    <t>https://stackoverflow.com/questions/64620819</t>
  </si>
  <si>
    <t>[('Tensorflow', 2, [65079318, 53500838]), ('PyTorch', 28, [60302123, 58709494, 64335975, 61049416, 60682593, 51533663, 58278247, 53781260, 56133521, 63682001, 58799486, 53032586, 63756773, 62420902, 50930300, 53500838, 51891743, 50475094, 63332048, 63332048, 61704416, 60239051, 59171833, 59139073, 64635630, 58996451, 57642161, 63793013])]</t>
  </si>
  <si>
    <t>[('Tensorflow', 2), ('PyTorch', 28)]</t>
  </si>
  <si>
    <t>{59139073, 53032586, 53781260, 56133521, 65079318, 51891743, 53500838, 62420902, 60302123, 57642161, 61049416, 60239051, 63332048, 63682001, 50475094, 51533663, 61704416, 60682593, 58996451, 63756773, 64335975, 58278247, 64635630, 63793013, 58709494, 59171833, 50930300, 58799486}</t>
  </si>
  <si>
    <t>['https://stackoverflow.com/questions/65079318', 'https://stackoverflow.com/questions/63332048', 'https://stackoverflow.com/questions/58278247', 'https://stackoverflow.com/questions/63756773', 'https://stackoverflow.com/questions/64335975']</t>
  </si>
  <si>
    <t>https://stackoverflow.com/questions/65079318</t>
  </si>
  <si>
    <t>https://stackoverflow.com/questions/63332048</t>
  </si>
  <si>
    <t>https://stackoverflow.com/questions/58278247</t>
  </si>
  <si>
    <t>https://stackoverflow.com/questions/63756773</t>
  </si>
  <si>
    <t>https://stackoverflow.com/questions/64335975</t>
  </si>
  <si>
    <t>(('functional', 'nll_loss'),)</t>
  </si>
  <si>
    <t>[('Tensorflow', 2, [55762581, 61968540]), ('PyTorch', 30, [55762581, 62677285, 64973770, 60961466, 46474426, 59986205, 58059221, 62148106, 53586245, 58185506, 63624390, 49987673, 65066981, 56719867, 62157890, 65029639, 60469220, 61968540, 61948655, 54928638, 64615990, 60259836, 51448897, 51448897, 51448897, 51448897, 60440292, 52178922, 62673238, 49206550])]</t>
  </si>
  <si>
    <t>[('Tensorflow', 2), ('PyTorch', 30)]</t>
  </si>
  <si>
    <t>{65029639, 62148106, 55762581, 49206550, 61968540, 59986205, 58185506, 62677285, 64615990, 46474426, 60961466, 51448897, 62157890, 53586245, 63624390, 64973770, 58059221, 62673238, 49987673, 60469220, 65066981, 60440292, 52178922, 61948655, 56719867, 60259836, 54928638}</t>
  </si>
  <si>
    <t>['https://stackoverflow.com/questions/49206550', 'https://stackoverflow.com/questions/62157890', 'https://stackoverflow.com/questions/65066981', 'https://stackoverflow.com/questions/60469220', 'https://stackoverflow.com/questions/60469220']</t>
  </si>
  <si>
    <t>https://stackoverflow.com/questions/49206550</t>
  </si>
  <si>
    <t>https://stackoverflow.com/questions/62157890</t>
  </si>
  <si>
    <t>https://stackoverflow.com/questions/65066981</t>
  </si>
  <si>
    <t>https://stackoverflow.com/questions/60469220</t>
  </si>
  <si>
    <t>(('gen', 'inner'), ('gen', 'run'))</t>
  </si>
  <si>
    <t>[('Tensorflow', 11, [64999781, 53584580, 56585023, 56585023, 64875082, 58278454, 55672135, 60062997, 60062997, 59427019, 61737710]), ('Keras', 4, [56585023, 56585023, 60062997, 60062997])]</t>
  </si>
  <si>
    <t>{53584580, 64999781, 55672135, 64875082, 59427019, 61737710, 60062997, 58278454, 56585023}</t>
  </si>
  <si>
    <t>['https://stackoverflow.com/questions/64999781', 'https://stackoverflow.com/questions/59427019', 'https://stackoverflow.com/questions/60062997', 'https://stackoverflow.com/questions/60062997', 'https://stackoverflow.com/questions/60062997']</t>
  </si>
  <si>
    <t>[('Tensorflow', 25, [64999781, 53584580, 56585023, 56585023, 64875082, 58278454, 55672135, 60062997, 60062997, 59427019, 61737710, 55945364, 55945364, 55945364, 62425127, 58308019, 61768940]), ('Keras', 5, [56585023, 56585023, 60062997, 60062997, 59427019])]</t>
  </si>
  <si>
    <t>[('Tensorflow', 25), ('Keras', 5)]</t>
  </si>
  <si>
    <t>['https://stackoverflow.com/questions/64999781', 'https://stackoverflow.com/questions/59427019', 'https://stackoverflow.com/questions/60062997', 'https://stackoverflow.com/questions/55945364', 'https://stackoverflow.com/questions/55945364']</t>
  </si>
  <si>
    <t>(('gen', 'run'), ('kernelbase', 'process_one'), ('gen', 'wrapper'), ('kernelbase', 'dispatch_shell'), ('gen', 'wrapper'), ('kernelbase', 'execute_request'), ('gen', 'wrapper'), ('ipkernel', 'do_execute'), ('zmqshell', 'run_cell'), ('interactiveshell', 'run_cell'), ('interactiveshell', '_run_cell'), ('async_helpers', '_pseudo_sync_runner'), ('interactiveshell', 'run_cell_async'), ('interactiveshell', 'run_ast_nodes'), ('interactiveshell', 'run_code'))</t>
  </si>
  <si>
    <t>[('Tensorflow', 10, [64999781, 53584580, 56585023, 56585023, 64875082, 58278454, 55672135, 59427019, 61737710, 55945364]), ('Keras', 3, [56585023, 56585023, 59427019])]</t>
  </si>
  <si>
    <t>[('Tensorflow', 10), ('Keras', 3)]</t>
  </si>
  <si>
    <t>{53584580, 64999781, 55672135, 64875082, 59427019, 61737710, 55945364, 58278454, 56585023}</t>
  </si>
  <si>
    <t>['https://stackoverflow.com/questions/64999781', 'https://stackoverflow.com/questions/59427019', 'https://stackoverflow.com/questions/55945364', 'https://stackoverflow.com/questions/55945364', 'https://stackoverflow.com/questions/55945364']</t>
  </si>
  <si>
    <t>(('gen', 'wrapper'), ('gen', 'wrapper'))</t>
  </si>
  <si>
    <t>[('Tensorflow', 2, [60062997, 60062997]), ('Keras', 2, [60062997, 60062997])]</t>
  </si>
  <si>
    <t>{60062997}</t>
  </si>
  <si>
    <t>['https://stackoverflow.com/questions/60062997']</t>
  </si>
  <si>
    <t>(('gen_array_ops', '_broadcast_gradient_args'),)</t>
  </si>
  <si>
    <t>[('Tensorflow', 4, [48764716, 48986403, 42822844, 40328751]), ('Keras', 3, [48764716, 45502673, 58418067])]</t>
  </si>
  <si>
    <t>{48986403, 48764716, 40328751, 45502673, 58418067, 42822844}</t>
  </si>
  <si>
    <t>['https://stackoverflow.com/questions/48986403', 'https://stackoverflow.com/questions/40328751', 'https://stackoverflow.com/questions/58418067', 'https://stackoverflow.com/questions/58418067', 'https://stackoverflow.com/questions/58418067']</t>
  </si>
  <si>
    <t>https://stackoverflow.com/questions/48986403</t>
  </si>
  <si>
    <t>(('gen_array_ops', 'identity'),)</t>
  </si>
  <si>
    <t>[('Tensorflow', 31, [47191992, 43158719, 43158719, 54707880, 47644306, 57150305, 50937533, 61446844, 41568721, 46694252, 55647209, 52085617, 47765595, 44139960, 55248631, 47678647, 40967761, 51371276, 58278454, 50771636, 36763913, 49364933, 43129225, 43129225, 40443024, 41818654, 39435341, 43983528, 53503889, 52227910, 45043377]), ('Keras', 5, [43158719, 43158719, 57150305, 50937533, 45078392])]</t>
  </si>
  <si>
    <t>[('Tensorflow', 31), ('Keras', 5)]</t>
  </si>
  <si>
    <t>{36763913, 43129225, 51371276, 40443024, 53503889, 47644306, 41818654, 54707880, 43983528, 45043377, 50771636, 58278454, 47678647, 44139960, 47191992, 61446844, 50937533, 43158719, 49364933, 52227910, 39435341, 41568721, 40967761, 47765595, 57150305, 55647209, 46694252, 52085617, 55248631, 45078392}</t>
  </si>
  <si>
    <t>['https://stackoverflow.com/questions/53503889', 'https://stackoverflow.com/questions/44139960', 'https://stackoverflow.com/questions/47765595', 'https://stackoverflow.com/questions/41568721', 'https://stackoverflow.com/questions/41568721']</t>
  </si>
  <si>
    <t>https://stackoverflow.com/questions/53503889</t>
  </si>
  <si>
    <t>https://stackoverflow.com/questions/44139960</t>
  </si>
  <si>
    <t>https://stackoverflow.com/questions/41568721</t>
  </si>
  <si>
    <t>(('gen_array_ops', 'pack'),)</t>
  </si>
  <si>
    <t>[('Tensorflow', 7, [53306907, 53999583, 61254083, 53999738, 61796296, 64085275, 50936396]), ('Keras', 2, [61796296, 64085275])]</t>
  </si>
  <si>
    <t>{61254083, 61796296, 50936396, 64085275, 53999738, 53306907, 53999583}</t>
  </si>
  <si>
    <t>['https://stackoverflow.com/questions/61796296', 'https://stackoverflow.com/questions/64085275', 'https://stackoverflow.com/questions/53306907', 'https://stackoverflow.com/questions/53999738', 'https://stackoverflow.com/questions/53306907']</t>
  </si>
  <si>
    <t>(('gen_array_ops', 'reshape'),)</t>
  </si>
  <si>
    <t>[('Tensorflow', 35, [61286412, 51625911, 53501315, 56289270, 50733227, 50733227, 50317073, 49203098, 60390340, 53855994, 47960249, 48425267, 43056512, 51221958, 61246884, 61246884, 50251878, 52917486, 40666316, 33889366, 42976869, 50825248, 42319337, 59621899, 59621899, 39945037, 47524881, 34317398, 63009792, 50331668, 42823700, 52404827, 39947484, 54112504, 39559953]), ('Keras', 10, [61286412, 56289270, 51746179, 53855994, 43056512, 61246884, 61246884, 42976869, 50825248, 59621899])]</t>
  </si>
  <si>
    <t>[('Tensorflow', 35), ('Keras', 10)]</t>
  </si>
  <si>
    <t>{43056512, 63009792, 53501315, 51746179, 59621899, 61286412, 50317073, 47524881, 39559953, 50331668, 42823700, 49203098, 50825248, 61246884, 50733227, 48425267, 51625911, 47960249, 60390340, 51221958, 40666316, 39945037, 33889366, 34317398, 52404827, 39947484, 42976869, 50251878, 42319337, 52917486, 56289270, 54112504, 53855994}</t>
  </si>
  <si>
    <t>['https://stackoverflow.com/questions/59621899', 'https://stackoverflow.com/questions/48425267', 'https://stackoverflow.com/questions/39947484', 'https://stackoverflow.com/questions/34317398', 'https://stackoverflow.com/questions/52404827']</t>
  </si>
  <si>
    <t>https://stackoverflow.com/questions/48425267</t>
  </si>
  <si>
    <t>https://stackoverflow.com/questions/39947484</t>
  </si>
  <si>
    <t>https://stackoverflow.com/questions/34317398</t>
  </si>
  <si>
    <t>https://stackoverflow.com/questions/52404827</t>
  </si>
  <si>
    <t>(('gen_array_ops', 'reshape'), ('gen_array_ops', 'reshape_eager_fallback'))</t>
  </si>
  <si>
    <t>[('Tensorflow', 3, [61286412, 61246884, 61246884]), ('Keras', 3, [61286412, 61246884, 61246884])]</t>
  </si>
  <si>
    <t>{61246884, 61286412}</t>
  </si>
  <si>
    <t>['https://stackoverflow.com/questions/61246884', 'https://stackoverflow.com/questions/61286412']</t>
  </si>
  <si>
    <t>(('gen_array_ops', 'reshape'), ('gen_array_ops', 'reshape_eager_fallback'), ('execute', 'quick_execute'))</t>
  </si>
  <si>
    <t>(('gen_array_ops', 'reshape'), ('op_def_library', '_apply_op_helper'))</t>
  </si>
  <si>
    <t>[('Tensorflow', 18, [51625911, 53501315, 56289270, 50733227, 50733227, 50317073, 49203098, 60390340, 53855994, 47960249, 48425267, 51221958, 50251878, 52917486, 50825248, 63009792, 50331668, 54112504]), ('Keras', 5, [56289270, 51746179, 53855994, 50825248, 63009792])]</t>
  </si>
  <si>
    <t>[('Tensorflow', 18), ('Keras', 5)]</t>
  </si>
  <si>
    <t>{50825248, 63009792, 53501315, 60390340, 51746179, 51221958, 50251878, 50733227, 52917486, 50317073, 48425267, 53855994, 50331668, 56289270, 51625911, 54112504, 47960249, 49203098}</t>
  </si>
  <si>
    <t>['https://stackoverflow.com/questions/53501315', 'https://stackoverflow.com/questions/52917486', 'https://stackoverflow.com/questions/56289270', 'https://stackoverflow.com/questions/50331668', 'https://stackoverflow.com/questions/56289270']</t>
  </si>
  <si>
    <t>https://stackoverflow.com/questions/50331668</t>
  </si>
  <si>
    <t>(('gen_array_ops', 'reshape'), ('op_def_library', '_apply_op_helper'), ('op_def_library', '_apply_op_helper'))</t>
  </si>
  <si>
    <t>[('Tensorflow', 4, [53855994, 47960249, 50825248, 63009792]), ('Keras', 3, [53855994, 50825248, 63009792])]</t>
  </si>
  <si>
    <t>{50825248, 47960249, 53855994, 63009792}</t>
  </si>
  <si>
    <t>['https://stackoverflow.com/questions/50825248', 'https://stackoverflow.com/questions/47960249', 'https://stackoverflow.com/questions/53855994', 'https://stackoverflow.com/questions/63009792']</t>
  </si>
  <si>
    <t>https://stackoverflow.com/questions/53855994</t>
  </si>
  <si>
    <t>https://stackoverflow.com/questions/63009792</t>
  </si>
  <si>
    <t>(('gen_array_ops', 'reshape'), ('op_def_library', '_apply_op_helper'), ('op_def_library', '_apply_op_helper'), ('ops', 'internal_convert_to_tensor'), ('constant_op', '_constant_tensor_conversion_function'), ('constant_op', 'constant'), ('tensor_util', 'make_tensor_proto'))</t>
  </si>
  <si>
    <t>[('Tensorflow', 3, [53855994, 47960249, 50825248]), ('Keras', 2, [53855994, 50825248])]</t>
  </si>
  <si>
    <t>{50825248, 47960249, 53855994}</t>
  </si>
  <si>
    <t>['https://stackoverflow.com/questions/50825248', 'https://stackoverflow.com/questions/47960249', 'https://stackoverflow.com/questions/53855994']</t>
  </si>
  <si>
    <t>(('gen_array_ops', 'reshape'), ('op_def_library', 'apply_op'))</t>
  </si>
  <si>
    <t>[('Tensorflow', 14, [43056512, 40666316, 33889366, 42976869, 42319337, 39945037, 47524881, 34317398, 42823700, 52404827, 39947484, 39559953, 43010339, 43010339]), ('Keras', 2, [43056512, 42976869])]</t>
  </si>
  <si>
    <t>[('Tensorflow', 14), ('Keras', 2)]</t>
  </si>
  <si>
    <t>{43056512, 43010339, 42976869, 42319337, 40666316, 39945037, 47524881, 39559953, 42823700, 33889366, 34317398, 52404827, 39947484}</t>
  </si>
  <si>
    <t>['https://stackoverflow.com/questions/43010339', 'https://stackoverflow.com/questions/39945037', 'https://stackoverflow.com/questions/34317398', 'https://stackoverflow.com/questions/33889366', 'https://stackoverflow.com/questions/33889366']</t>
  </si>
  <si>
    <t>https://stackoverflow.com/questions/33889366</t>
  </si>
  <si>
    <t>(('gen_io_ops', 'read_file'),)</t>
  </si>
  <si>
    <t>[('Tensorflow', 5, [61156263, 51139028, 47040815, 61988285]), ('Keras', 2, [61988285])]</t>
  </si>
  <si>
    <t>{61988285, 51139028, 47040815, 61156263}</t>
  </si>
  <si>
    <t>['https://stackoverflow.com/questions/61988285', 'https://stackoverflow.com/questions/51139028', 'https://stackoverflow.com/questions/47040815', 'https://stackoverflow.com/questions/61156263']</t>
  </si>
  <si>
    <t>https://stackoverflow.com/questions/61988285</t>
  </si>
  <si>
    <t>https://stackoverflow.com/questions/51139028</t>
  </si>
  <si>
    <t>https://stackoverflow.com/questions/47040815</t>
  </si>
  <si>
    <t>https://stackoverflow.com/questions/61156263</t>
  </si>
  <si>
    <t>(('gen_math_ops', 'equal'),)</t>
  </si>
  <si>
    <t>[('Tensorflow', 9, [60327453, 58261348, 49894211, 64059981, 44196766, 51611221, 62488073, 49093535, 41626542]), ('Keras', 4, [60327453, 47759384, 58261348, 41993837])]</t>
  </si>
  <si>
    <t>[('Tensorflow', 9), ('Keras', 4)]</t>
  </si>
  <si>
    <t>{49894211, 58261348, 62488073, 64059981, 41626542, 41993837, 51611221, 47759384, 60327453, 44196766, 49093535}</t>
  </si>
  <si>
    <t>['https://stackoverflow.com/questions/58261348', 'https://stackoverflow.com/questions/41993837', 'https://stackoverflow.com/questions/60327453', 'https://stackoverflow.com/questions/47759384', 'https://stackoverflow.com/questions/60327453']</t>
  </si>
  <si>
    <t>https://stackoverflow.com/questions/58261348</t>
  </si>
  <si>
    <t>https://stackoverflow.com/questions/47759384</t>
  </si>
  <si>
    <t>(('gen_math_ops', 'equal'), ('op_def_library', '_apply_op_helper'))</t>
  </si>
  <si>
    <t>[('Tensorflow', 7, [60327453, 58261348, 49894211, 64059981, 51611221, 62488073, 49093535]), ('Keras', 2, [60327453, 58261348])]</t>
  </si>
  <si>
    <t>{49894211, 58261348, 62488073, 64059981, 51611221, 60327453, 49093535}</t>
  </si>
  <si>
    <t>['https://stackoverflow.com/questions/58261348', 'https://stackoverflow.com/questions/64059981', 'https://stackoverflow.com/questions/60327453', 'https://stackoverflow.com/questions/51611221', 'https://stackoverflow.com/questions/60327453']</t>
  </si>
  <si>
    <t>(('gen_math_ops', 'mat_mul'),)</t>
  </si>
  <si>
    <t>[('Tensorflow', 11, [50694066, 58993596, 53584580, 56307656, 60646444, 60646444, 53159251, 61829834, 53753676, 63197540, 61901432]), ('Keras', 3, [57190848, 57190848, 60646444])]</t>
  </si>
  <si>
    <t>{57190848, 53584580, 63197540, 56307656, 61829834, 60646444, 53753676, 50694066, 53159251, 61901432, 58993596}</t>
  </si>
  <si>
    <t>['https://stackoverflow.com/questions/53584580', 'https://stackoverflow.com/questions/60646444', 'https://stackoverflow.com/questions/53159251', 'https://stackoverflow.com/questions/50694066', 'https://stackoverflow.com/questions/53159251']</t>
  </si>
  <si>
    <t>https://stackoverflow.com/questions/53159251</t>
  </si>
  <si>
    <t>https://stackoverflow.com/questions/50694066</t>
  </si>
  <si>
    <t>(('gen_nn_ops', 'conv2d'),)</t>
  </si>
  <si>
    <t>[('Tensorflow', 44, [59873568, 64999781, 61336639, 58894472, 56386913, 56386913, 49845113, 52595477, 39848466, 56103606, 57561944, 37884106, 41800643, 59210074, 42588145, 42588145, 54743672, 56329965, 49237607, 41651628, 59015359, 61982617, 61982617, 62535782, 47609938, 60930920, 59728205, 50925783, 41901862, 41817101, 63322338, 55350010, 56307568, 42979971, 59230831, 39076388, 41138873, 64652834, 38110096, 36286701, 50889192, 59116872, 64859381]), ('Keras', 21, [59873568, 58894472, 51076211, 56386913, 56386913, 52595477, 39848466, 46197493, 42588145, 42588145, 56329965, 41651628, 61982617, 61982617, 62535782, 41901862, 41817101, 55350010, 60187008, 59230831, 64859381])]</t>
  </si>
  <si>
    <t>[('Tensorflow', 44), ('Keras', 21)]</t>
  </si>
  <si>
    <t>{60187008, 42979971, 58894472, 41817101, 38110096, 39848466, 52595477, 61982617, 59873568, 64652834, 39076388, 41901862, 41651628, 56103606, 41138873, 59015359, 61336639, 41800643, 59116872, 37884106, 59728205, 47609938, 50925783, 57561944, 59210074, 56386913, 63322338, 64999781, 62535782, 49237607, 60930920, 50889192, 56329965, 36286701, 59230831, 56307568, 42588145, 51076211, 64859381, 46197493, 54743672, 49845113, 55350010}</t>
  </si>
  <si>
    <t>['https://stackoverflow.com/questions/52595477', 'https://stackoverflow.com/questions/37884106', 'https://stackoverflow.com/questions/36286701', 'https://stackoverflow.com/questions/60930920', 'https://stackoverflow.com/questions/50889192']</t>
  </si>
  <si>
    <t>https://stackoverflow.com/questions/37884106</t>
  </si>
  <si>
    <t>(('gen_nn_ops', 'conv2d'), ('gen_nn_ops', 'conv2d_eager_fallback'))</t>
  </si>
  <si>
    <t>[('Tensorflow', 9, [59873568, 61336639, 56329965, 59015359, 62535782, 63322338, 59230831, 59116872, 64859381]), ('Keras', 5, [59873568, 56329965, 62535782, 59230831, 64859381])]</t>
  </si>
  <si>
    <t>{59873568, 63322338, 62535782, 59116872, 56329965, 59230831, 64859381, 61336639, 59015359}</t>
  </si>
  <si>
    <t>['https://stackoverflow.com/questions/63322338', 'https://stackoverflow.com/questions/56329965', 'https://stackoverflow.com/questions/64859381', 'https://stackoverflow.com/questions/64859381', 'https://stackoverflow.com/questions/64859381']</t>
  </si>
  <si>
    <t>(('gen_nn_ops', 'conv2d'), ('op_def_library', '_apply_op_helper'))</t>
  </si>
  <si>
    <t>[('Tensorflow', 18, [64999781, 58894472, 56386913, 56386913, 49845113, 52595477, 56103606, 57561944, 59210074, 54743672, 49237607, 61982617, 61982617, 60930920, 50925783, 55350010, 56307568, 64652834]), ('Keras', 6, [58894472, 56386913, 56386913, 52595477, 61982617, 61982617])]</t>
  </si>
  <si>
    <t>[('Tensorflow', 18), ('Keras', 6)]</t>
  </si>
  <si>
    <t>{56386913, 64652834, 64999781, 49237607, 58894472, 60930920, 55350010, 54743672, 56307568, 61982617, 52595477, 56103606, 50925783, 57561944, 49845113, 59210074}</t>
  </si>
  <si>
    <t>['https://stackoverflow.com/questions/64999781', 'https://stackoverflow.com/questions/54743672', 'https://stackoverflow.com/questions/50925783', 'https://stackoverflow.com/questions/56103606', 'https://stackoverflow.com/questions/56103606']</t>
  </si>
  <si>
    <t>https://stackoverflow.com/questions/54743672</t>
  </si>
  <si>
    <t>(('gen_nn_ops', 'conv2d'), ('op_def_library', '_apply_op_helper'), ('deprecation', 'new_func'), ('ops', 'create_op'), ('ops', '__init__'))</t>
  </si>
  <si>
    <t>[('Tensorflow', 7, [56386913, 56386913, 56103606, 57561944, 59210074, 54743672, 60930920]), ('Keras', 3, [56386913, 56386913, 55350010])]</t>
  </si>
  <si>
    <t>{56386913, 55350010, 60930920, 54743672, 56103606, 57561944, 59210074}</t>
  </si>
  <si>
    <t>['https://stackoverflow.com/questions/55350010', 'https://stackoverflow.com/questions/54743672', 'https://stackoverflow.com/questions/57561944', 'https://stackoverflow.com/questions/56103606', 'https://stackoverflow.com/questions/57561944']</t>
  </si>
  <si>
    <t>https://stackoverflow.com/questions/55350010</t>
  </si>
  <si>
    <t>(('gen_nn_ops', 'conv2d'), ('op_def_library', 'apply_op'), ('ops', 'create_op'))</t>
  </si>
  <si>
    <t>[('Tensorflow', 13, [39848466, 37884106, 41800643, 42588145, 42588145, 41651628, 47609938, 41901862, 41817101, 42979971, 39076388, 41138873, 38110096]), ('Keras', 7, [51076211, 39848466, 46197493, 42588145, 42588145, 41651628, 41901862])]</t>
  </si>
  <si>
    <t>{41800643, 42979971, 39076388, 41901862, 37884106, 41651628, 41817101, 38110096, 42588145, 39848466, 47609938, 51076211, 46197493, 41138873}</t>
  </si>
  <si>
    <t>['https://stackoverflow.com/questions/39076388', 'https://stackoverflow.com/questions/41817101', 'https://stackoverflow.com/questions/47609938', 'https://stackoverflow.com/questions/39848466', 'https://stackoverflow.com/questions/47609938']</t>
  </si>
  <si>
    <t>https://stackoverflow.com/questions/47609938</t>
  </si>
  <si>
    <t>(('gen_nn_ops', 'conv2d'), ('op_def_library', 'apply_op'), ('ops', 'create_op'), ('ops', 'set_shapes_for_outputs'))</t>
  </si>
  <si>
    <t>[('Tensorflow', 9, [39848466, 37884106, 41800643, 42588145, 42588145, 41651628, 41901862, 41817101, 42979971]), ('Keras', 6, [39848466, 46197493, 42588145, 42588145, 41651628, 41901862])]</t>
  </si>
  <si>
    <t>{41800643, 42979971, 41901862, 37884106, 41651628, 41817101, 42588145, 39848466, 46197493}</t>
  </si>
  <si>
    <t>['https://stackoverflow.com/questions/42979971', 'https://stackoverflow.com/questions/41651628', 'https://stackoverflow.com/questions/42588145', 'https://stackoverflow.com/questions/42588145', 'https://stackoverflow.com/questions/42588145']</t>
  </si>
  <si>
    <t>(('gen_nn_ops', 'conv2d'), ('op_def_library', 'apply_op'), ('ops', 'create_op'), ('ops', 'set_shapes_for_outputs'), ('ops', 'call_with_requiring'), ('common_shapes', 'call_cpp_shape_fn'), ('common_shapes', '_call_cpp_shape_fn_impl'))</t>
  </si>
  <si>
    <t>[('Tensorflow', 5, [41800643, 42588145, 42588145, 41651628, 41901862]), ('Keras', 4, [46197493, 42588145, 42588145, 41651628])]</t>
  </si>
  <si>
    <t>{41800643, 41901862, 41651628, 42588145, 46197493}</t>
  </si>
  <si>
    <t>['https://stackoverflow.com/questions/41800643', 'https://stackoverflow.com/questions/41901862', 'https://stackoverflow.com/questions/41651628', 'https://stackoverflow.com/questions/42588145', 'https://stackoverflow.com/questions/46197493']</t>
  </si>
  <si>
    <t>https://stackoverflow.com/questions/46197493</t>
  </si>
  <si>
    <t>(('gen_state_ops', 'assign'),)</t>
  </si>
  <si>
    <t>[('Tensorflow', 20, [48819561, 61751324, 62576422, 42315289, 60600230, 40939915, 52365277, 48186569, 41375651, 54806437, 44725860, 43324923, 44220803, 49376313, 41992132, 57421185, 62601746]), ('Keras', 8, [48819561, 42315289, 52365277, 41396767, 48482483, 41375651, 54806437, 45121909])]</t>
  </si>
  <si>
    <t>[('Tensorflow', 20), ('Keras', 8)]</t>
  </si>
  <si>
    <t>{57421185, 44220803, 40939915, 62601746, 42315289, 61751324, 41396767, 41375651, 54806437, 60600230, 62576422, 48482483, 49376313, 41992132, 48186569, 52365277, 44725860, 48819561, 45121909, 43324923}</t>
  </si>
  <si>
    <t>['https://stackoverflow.com/questions/40939915', 'https://stackoverflow.com/questions/60600230', 'https://stackoverflow.com/questions/52365277', 'https://stackoverflow.com/questions/48186569', 'https://stackoverflow.com/questions/48186569']</t>
  </si>
  <si>
    <t>https://stackoverflow.com/questions/60600230</t>
  </si>
  <si>
    <t>https://stackoverflow.com/questions/48186569</t>
  </si>
  <si>
    <t>(('gen_state_ops', 'assign'), ('op_def_library', 'apply_op'), ('ops', 'create_op'))</t>
  </si>
  <si>
    <t>[('Tensorflow', 6, [42315289, 48186569, 41375651, 44725860, 49376313, 41992132]), ('Keras', 4, [42315289, 41396767, 41375651, 45121909])]</t>
  </si>
  <si>
    <t>{41375651, 44725860, 41992132, 48186569, 41396767, 45121909, 42315289, 49376313}</t>
  </si>
  <si>
    <t>['https://stackoverflow.com/questions/44725860', 'https://stackoverflow.com/questions/48186569', 'https://stackoverflow.com/questions/42315289', 'https://stackoverflow.com/questions/45121909', 'https://stackoverflow.com/questions/45121909']</t>
  </si>
  <si>
    <t>(('gen_state_ops', 'assign'), ('op_def_library', 'apply_op'), ('ops', 'create_op'), ('ops', 'set_shapes_for_outputs'), ('ops', 'call_with_requiring'), ('common_shapes', 'call_cpp_shape_fn'), ('common_shapes', '_call_cpp_shape_fn_impl'))</t>
  </si>
  <si>
    <t>[('Tensorflow', 2, [41375651, 49376313]), ('Keras', 3, [41396767, 41375651, 45121909])]</t>
  </si>
  <si>
    <t>{49376313, 41375651, 45121909, 41396767}</t>
  </si>
  <si>
    <t>['https://stackoverflow.com/questions/49376313', 'https://stackoverflow.com/questions/41375651', 'https://stackoverflow.com/questions/45121909', 'https://stackoverflow.com/questions/41396767']</t>
  </si>
  <si>
    <t>(('generic_keras', 'on_train_begin'),)</t>
  </si>
  <si>
    <t>[('Tensorflow', 2, [62162343, 62585157]), ('Keras', 2, [62162343, 62585157])]</t>
  </si>
  <si>
    <t>{62585157, 62162343}</t>
  </si>
  <si>
    <t>['https://stackoverflow.com/questions/62585157', 'https://stackoverflow.com/questions/62162343']</t>
  </si>
  <si>
    <t>https://stackoverflow.com/questions/62162343</t>
  </si>
  <si>
    <t>(('generic_utils', 'class_and_config_for_serialized_keras_object'),)</t>
  </si>
  <si>
    <t>[('Tensorflow', 12, [59074105, 62280161, 61077516, 63068639, 59966003, 59771314, 57164341, 62929545, 64073899, 63394974, 63596569, 61348958]), ('Keras', 10, [59074105, 62280161, 61077516, 63068639, 59966003, 59771314, 57164341, 62929545, 64073899, 63596569])]</t>
  </si>
  <si>
    <t>{62280161, 61348958, 62929545, 64073899, 61077516, 63596569, 59771314, 59966003, 57164341, 59074105, 63394974, 63068639}</t>
  </si>
  <si>
    <t>['https://stackoverflow.com/questions/61348958', 'https://stackoverflow.com/questions/63596569', 'https://stackoverflow.com/questions/59074105', 'https://stackoverflow.com/questions/57164341', 'https://stackoverflow.com/questions/57164341']</t>
  </si>
  <si>
    <t>https://stackoverflow.com/questions/61348958</t>
  </si>
  <si>
    <t>[('Tensorflow', 115, [59074105, 55258859, 58501086, 58905540, 54805110, 56687174, 53079108, 53079108, 61656071, 57982158, 63966872, 61934272, 56090377, 63268144, 56814449, 56814449, 56814449, 56814449, 58878421, 58894472, 63721741, 51794914, 58565054, 52908944, 63244472, 50551096, 64759372, 50937533, 57606581, 61077516, 63068639, 59966003, 56947147, 53165823, 60222391, 60222391, 60222391, 60222391, 57370046, 56104823, 62081452, 55305803, 50262913, 61597123, 61597123, 47047057, 64771558, 64337087, 59771314, 60066950, 60066950, 56662977, 57164341, 62929545, 56280640, 63484172, 53757839, 45352589, 63967510, 55252860, 64073899, 63308383, 59468849, 56190405, 64859507, 48268563, 53064834, 63596569, 58346627, 61411771, 54286368, 54895139, 62437779, 59030023, 62985745, 55138901, 63187967, 53051274, 61348958, 63536422]), ('Keras', 152, [59074105, 55258859, 58501086, 58905540, 54805110, 56687174, 53079108, 53079108, 61656071, 57982158, 63966872, 61934272, 56090377, 63268144, 56814449, 56814449, 56814449, 56814449, 58878421, 58894472, 63721741, 62166606, 51447010, 51794914, 58565054, 52908944, 63244472, 50551096, 64759372, 50937533, 57606581, 61077516, 62145299, 63068639, 59966003, 63949824, 60613607, 56947147, 53165823, 60222391, 60222391, 60222391, 60222391, 57370046, 62081452, 55305803, 50262913, 61597123, 61597123, 47047057, 48032834, 64771558, 64337087, 59771314, 63275427, 62810922, 60066950, 60066950, 56662977, 57164341, 62929545, 56280640, 59533584, 63484172, 63847435, 53757839, 45352589, 63967510, 55252860, 64073899, 52922816, 63308383, 58667499, 59468849, 53098566, 56190405, 48268563, 53064834, 50637823, 42970099, 63596569, 58346627, 54286368, 54895139, 49814565, 62437779, 62985745, 61094369, 60489831, 55138901, 57461069, 61192138, 60373453, 52395506, 63187967, 64427675, 53051274, 59504713, 55779286, 63536422, 43167925])]</t>
  </si>
  <si>
    <t>[('Tensorflow', 115), ('Keras', 152)]</t>
  </si>
  <si>
    <t>{63949824, 61656071, 59030023, 63847435, 61077516, 62985745, 63596569, 54286368, 54895139, 49814565, 59468849, 59966003, 57164341, 59074105, 56280640, 48032834, 53079108, 56687174, 53098566, 59504713, 55305803, 64759372, 62166606, 55138901, 61348958, 63308383, 60489831, 54805110, 53064834, 58346627, 60066950, 58894472, 62929545, 45352589, 63966872, 64427675, 64073899, 43167925, 63244472, 50937533, 64337087, 61934272, 57982158, 51447010, 55258859, 53165823, 56090377, 63484172, 63721741, 59533584, 48268563, 62145299, 63967510, 63536422, 62810922, 63268144, 50551096, 57461069, 50637823, 56814449, 64859507, 56104823, 55252860, 50262913, 53051274, 53757839, 52908944, 47047057, 62437779, 63275427, 62081452, 59771314, 57606581, 60222391, 61411771, 58565054, 57370046, 52922816, 56662977, 61597123, 58905540, 56190405, 61192138, 56947147, 60373453, 58878421, 55779286, 58501086, 63068639, 61094369, 51794914, 64771558, 60613607, 58667499, 52395506, 42970099, 63187967}</t>
  </si>
  <si>
    <t>['https://stackoverflow.com/questions/56280640', 'https://stackoverflow.com/questions/55258859', 'https://stackoverflow.com/questions/61411771', 'https://stackoverflow.com/questions/62437779', 'https://stackoverflow.com/questions/59771314']</t>
  </si>
  <si>
    <t>https://stackoverflow.com/questions/61411771</t>
  </si>
  <si>
    <t>(('generic_utils', 'deserialize_keras_object'), ('base_layer', 'from_config'))</t>
  </si>
  <si>
    <t>[('Tensorflow', 17, [54805110, 53079108, 53079108, 63966872, 56814449, 56814449, 58878421, 63721741, 64759372, 64337087, 59771314, 60066950, 60066950, 56662977, 63308383, 53064834, 63596569]), ('Keras', 23, [54805110, 53079108, 53079108, 63966872, 56814449, 56814449, 58878421, 63721741, 64759372, 63949824, 64337087, 59771314, 62810922, 60066950, 60066950, 56662977, 59533584, 63847435, 52922816, 63308383, 53064834, 63596569, 55138901])]</t>
  </si>
  <si>
    <t>[('Tensorflow', 17), ('Keras', 23)]</t>
  </si>
  <si>
    <t>{63949824, 53064834, 60066950, 63847435, 63721741, 59533584, 63966872, 63596569, 62810922, 59771314, 64337087, 52922816, 56662977, 53079108, 64759372, 58878421, 55138901, 63308383, 56814449, 54805110}</t>
  </si>
  <si>
    <t>['https://stackoverflow.com/questions/60066950', 'https://stackoverflow.com/questions/59771314', 'https://stackoverflow.com/questions/58878421', 'https://stackoverflow.com/questions/64759372', 'https://stackoverflow.com/questions/64759372']</t>
  </si>
  <si>
    <t>(('generic_utils', 'deserialize_keras_object'), ('base_layer', 'from_config'), ('convolutional', '__init__'))</t>
  </si>
  <si>
    <t>[('Tensorflow', 4, [54805110, 63308383, 63596569, 53051274]), ('Keras', 4, [54805110, 63308383, 63596569, 53051274])]</t>
  </si>
  <si>
    <t>{63596569, 53051274, 54805110, 63308383}</t>
  </si>
  <si>
    <t>['https://stackoverflow.com/questions/63596569', 'https://stackoverflow.com/questions/53051274', 'https://stackoverflow.com/questions/54805110', 'https://stackoverflow.com/questions/63308383']</t>
  </si>
  <si>
    <t>(('generic_utils', 'deserialize_keras_object'), ('core', 'from_config'))</t>
  </si>
  <si>
    <t>[('Tensorflow', 5, [56090377, 57370046, 55305803, 63484172, 63187967]), ('Keras', 5, [56090377, 57370046, 55305803, 63484172, 63187967])]</t>
  </si>
  <si>
    <t>{56090377, 55305803, 63484172, 57370046, 63187967}</t>
  </si>
  <si>
    <t>['https://stackoverflow.com/questions/56090377', 'https://stackoverflow.com/questions/55305803', 'https://stackoverflow.com/questions/63484172', 'https://stackoverflow.com/questions/57370046', 'https://stackoverflow.com/questions/63187967']</t>
  </si>
  <si>
    <t>[('Tensorflow', 10, [59074105, 61077516, 63068639, 59966003, 59771314, 57164341, 62929545, 64073899, 63596569, 61348958]), ('Keras', 9, [59074105, 61077516, 63068639, 59966003, 59771314, 57164341, 62929545, 64073899, 63596569])]</t>
  </si>
  <si>
    <t>['https://stackoverflow.com/questions/62929545', 'https://stackoverflow.com/questions/59771314', 'https://stackoverflow.com/questions/59074105', 'https://stackoverflow.com/questions/59074105', 'https://stackoverflow.com/questions/59074105']</t>
  </si>
  <si>
    <t>(('generic_utils', 'deserialize_keras_object'), ('models', 'from_config'))</t>
  </si>
  <si>
    <t>[('Tensorflow', 5, [61656071, 52908944, 50551096, 53165823, 47047057]), ('Keras', 7, [61656071, 51447010, 52908944, 50551096, 53165823, 47047057, 55779286])]</t>
  </si>
  <si>
    <t>{51447010, 61656071, 52908944, 47047057, 55779286, 50551096, 53165823}</t>
  </si>
  <si>
    <t>['https://stackoverflow.com/questions/61656071', 'https://stackoverflow.com/questions/47047057', 'https://stackoverflow.com/questions/50551096', 'https://stackoverflow.com/questions/55779286', 'https://stackoverflow.com/questions/50551096']</t>
  </si>
  <si>
    <t>https://stackoverflow.com/questions/61656071</t>
  </si>
  <si>
    <t>[('Tensorflow', 26, [55258859, 54805110, 56687174, 56814449, 56814449, 56814449, 56814449, 58878421, 63721741, 51794914, 63244472, 57370046, 56104823, 62081452, 50262913, 61597123, 61597123, 60066950, 60066950, 56662977, 63484172, 53757839, 55252860, 53064834, 58346627, 61411771]), ('Keras', 32, [55258859, 54805110, 56687174, 56814449, 56814449, 56814449, 56814449, 58878421, 63721741, 51794914, 63244472, 60613607, 57370046, 62081452, 50262913, 61597123, 61597123, 62810922, 60066950, 60066950, 56662977, 59533584, 63484172, 63847435, 53757839, 55252860, 52922816, 58667499, 53064834, 58346627, 60489831, 55138901])]</t>
  </si>
  <si>
    <t>[('Tensorflow', 26), ('Keras', 32)]</t>
  </si>
  <si>
    <t>{50262913, 53064834, 58346627, 60066950, 63847435, 63484172, 63721741, 53757839, 59533584, 62810922, 62081452, 63244472, 61411771, 57370046, 52922816, 56662977, 61597123, 56687174, 58878421, 55138901, 51794914, 60613607, 60489831, 55258859, 58667499, 56814449, 54805110, 56104823, 55252860}</t>
  </si>
  <si>
    <t>['https://stackoverflow.com/questions/63847435', 'https://stackoverflow.com/questions/57370046', 'https://stackoverflow.com/questions/60489831', 'https://stackoverflow.com/questions/51794914', 'https://stackoverflow.com/questions/60613607']</t>
  </si>
  <si>
    <t>[('Tensorflow', 16, [55258859, 54805110, 56814449, 56814449, 56814449, 56814449, 58878421, 63721741, 51794914, 57370046, 56104823, 60066950, 60066950, 56662977, 53064834, 58346627]), ('Keras', 20, [55258859, 54805110, 56814449, 56814449, 56814449, 56814449, 58878421, 63721741, 51794914, 57370046, 62810922, 60066950, 60066950, 56662977, 59533584, 63847435, 52922816, 53064834, 58346627, 55138901])]</t>
  </si>
  <si>
    <t>[('Tensorflow', 16), ('Keras', 20)]</t>
  </si>
  <si>
    <t>{52922816, 56662977, 51794914, 53064834, 58346627, 60066950, 62810922, 55258859, 63847435, 63721741, 59533584, 56814449, 58878421, 54805110, 56104823, 55138901, 57370046}</t>
  </si>
  <si>
    <t>['https://stackoverflow.com/questions/51794914', 'https://stackoverflow.com/questions/55258859', 'https://stackoverflow.com/questions/54805110', 'https://stackoverflow.com/questions/56814449', 'https://stackoverflow.com/questions/58878421']</t>
  </si>
  <si>
    <t>(('generic_utils', 'deserialize_keras_object'), ('network', 'from_config'), ('network', 'process_node'))</t>
  </si>
  <si>
    <t>[('Tensorflow', 4, [56687174, 50262913, 61597123, 61597123]), ('Keras', 6, [56687174, 60613607, 50262913, 61597123, 61597123, 55252860])]</t>
  </si>
  <si>
    <t>{50262913, 61597123, 56687174, 60613607, 55252860}</t>
  </si>
  <si>
    <t>['https://stackoverflow.com/questions/50262913', 'https://stackoverflow.com/questions/61597123', 'https://stackoverflow.com/questions/56687174', 'https://stackoverflow.com/questions/60613607', 'https://stackoverflow.com/questions/55252860']</t>
  </si>
  <si>
    <t>(('generic_utils', 'deserialize_keras_object'), ('network', 'from_config'), ('network', 'process_node'), ('base_layer', '__call__'))</t>
  </si>
  <si>
    <t>[('Tensorflow', 3, [56687174, 61597123, 61597123]), ('Keras', 5, [56687174, 60613607, 61597123, 61597123, 55252860])]</t>
  </si>
  <si>
    <t>{61597123, 55252860, 56687174, 60613607}</t>
  </si>
  <si>
    <t>['https://stackoverflow.com/questions/61597123', 'https://stackoverflow.com/questions/55252860', 'https://stackoverflow.com/questions/56687174', 'https://stackoverflow.com/questions/60613607']</t>
  </si>
  <si>
    <t>[('Tensorflow', 16, [58905540, 53079108, 53079108, 56090377, 58878421, 58894472, 50937533, 60222391, 60222391, 55305803, 59771314, 63308383, 59468849, 64859507, 63596569, 54286368]), ('Keras', 22, [58905540, 53079108, 53079108, 56090377, 58878421, 58894472, 50937533, 63949824, 60222391, 60222391, 55305803, 59771314, 63275427, 63847435, 63308383, 59468849, 63596569, 54286368, 54895139, 61192138, 64427675, 59504713])]</t>
  </si>
  <si>
    <t>[('Tensorflow', 16), ('Keras', 22)]</t>
  </si>
  <si>
    <t>{63949824, 58894472, 56090377, 63847435, 63596569, 64427675, 54286368, 63275427, 54895139, 59468849, 59771314, 60222391, 50937533, 58905540, 53079108, 59504713, 61192138, 55305803, 58878421, 63308383, 64859507}</t>
  </si>
  <si>
    <t>['https://stackoverflow.com/questions/63847435', 'https://stackoverflow.com/questions/59468849', 'https://stackoverflow.com/questions/61192138', 'https://stackoverflow.com/questions/53079108', 'https://stackoverflow.com/questions/59504713']</t>
  </si>
  <si>
    <t>(('generic_utils', 'deserialize_keras_object'), ('sequential', 'from_config'), ('sequential', 'add'))</t>
  </si>
  <si>
    <t>[('Tensorflow', 4, [58905540, 58894472, 50937533, 59468849]), ('Keras', 5, [58905540, 58894472, 50937533, 59468849, 61192138])]</t>
  </si>
  <si>
    <t>{58905540, 58894472, 61192138, 59468849, 50937533}</t>
  </si>
  <si>
    <t>['https://stackoverflow.com/questions/58905540', 'https://stackoverflow.com/questions/58894472', 'https://stackoverflow.com/questions/61192138', 'https://stackoverflow.com/questions/59468849', 'https://stackoverflow.com/questions/50937533']</t>
  </si>
  <si>
    <t>(('generic_utils', 'deserialize_keras_object'), ('sequential', 'from_config'), ('sequential', 'add'), ('base_layer', '__call__'))</t>
  </si>
  <si>
    <t>[('Tensorflow', 2, [58894472, 50937533]), ('Keras', 3, [58894472, 50937533, 61192138])]</t>
  </si>
  <si>
    <t>{58894472, 61192138, 50937533}</t>
  </si>
  <si>
    <t>['https://stackoverflow.com/questions/58894472', 'https://stackoverflow.com/questions/61192138', 'https://stackoverflow.com/questions/50937533']</t>
  </si>
  <si>
    <t>(('generic_utils', 'deserialize_keras_object'), ('topology', 'from_config'))</t>
  </si>
  <si>
    <t>[('Tensorflow', 5, [61934272, 53165823, 56280640, 56190405]), ('Keras', 16, [61934272, 51447010, 53165823, 48032834, 56280640, 53098566, 56190405, 50637823, 49814565, 55779286, 43167925])]</t>
  </si>
  <si>
    <t>[('Tensorflow', 5), ('Keras', 16)]</t>
  </si>
  <si>
    <t>{61934272, 56280640, 51447010, 48032834, 56190405, 53098566, 49814565, 43167925, 55779286, 50637823, 53165823}</t>
  </si>
  <si>
    <t>['https://stackoverflow.com/questions/56280640', 'https://stackoverflow.com/questions/53098566', 'https://stackoverflow.com/questions/55779286', 'https://stackoverflow.com/questions/43167925', 'https://stackoverflow.com/questions/55779286']</t>
  </si>
  <si>
    <t>https://stackoverflow.com/questions/43167925</t>
  </si>
  <si>
    <t>(('generic_utils', 'deserialize_keras_object'), ('topology', 'from_config'), ('topology', 'process_layer'))</t>
  </si>
  <si>
    <t>[('Tensorflow', 2, [61934272, 53165823]), ('Keras', 6, [61934272, 53165823, 53098566, 49814565, 43167925])]</t>
  </si>
  <si>
    <t>[('Tensorflow', 2), ('Keras', 6)]</t>
  </si>
  <si>
    <t>{61934272, 49814565, 53098566, 43167925, 53165823}</t>
  </si>
  <si>
    <t>['https://stackoverflow.com/questions/61934272', 'https://stackoverflow.com/questions/49814565', 'https://stackoverflow.com/questions/53098566', 'https://stackoverflow.com/questions/43167925', 'https://stackoverflow.com/questions/53165823']</t>
  </si>
  <si>
    <t>https://stackoverflow.com/questions/61934272</t>
  </si>
  <si>
    <t>https://stackoverflow.com/questions/53165823</t>
  </si>
  <si>
    <t>(('generic_utils', 'update'),)</t>
  </si>
  <si>
    <t>[('Tensorflow', 4, [59026404, 58411571, 58411571, 65160647]), ('Keras', 4, [36367641, 59026404, 58411571, 58411571])]</t>
  </si>
  <si>
    <t>{36367641, 58411571, 59026404, 65160647}</t>
  </si>
  <si>
    <t>['https://stackoverflow.com/questions/36367641', 'https://stackoverflow.com/questions/58411571', 'https://stackoverflow.com/questions/59026404', 'https://stackoverflow.com/questions/65160647']</t>
  </si>
  <si>
    <t>(('generic_utils', 'update'), ('fromnumeric', 'mean'), ('_methods', '_mean'), ('_asarray', 'asanyarray'), ('ops', '__array__'))</t>
  </si>
  <si>
    <t>[('Tensorflow', 2, [58411571, 58411571]), ('Keras', 2, [58411571, 58411571])]</t>
  </si>
  <si>
    <t>{58411571}</t>
  </si>
  <si>
    <t>['https://stackoverflow.com/questions/58411571']</t>
  </si>
  <si>
    <t>(('generic_utils', 'validate_kwargs'),)</t>
  </si>
  <si>
    <t>[('Tensorflow', 9, [63966872, 63805737, 64759372, 63497874, 60066950, 60066950, 62488675, 63308383, 60690327]), ('Keras', 9, [63966872, 63805737, 64759372, 63497874, 60066950, 60066950, 62488675, 63308383, 60690327])]</t>
  </si>
  <si>
    <t>{62488675, 60066950, 63805737, 64759372, 63497874, 60690327, 63966872, 63308383}</t>
  </si>
  <si>
    <t>['https://stackoverflow.com/questions/60066950', 'https://stackoverflow.com/questions/64759372', 'https://stackoverflow.com/questions/63966872', 'https://stackoverflow.com/questions/60690327', 'https://stackoverflow.com/questions/60690327']</t>
  </si>
  <si>
    <t>(('grad_mode', 'decorate_context'),)</t>
  </si>
  <si>
    <t>[('PyTorch', 2, [61863504, 62253755]), ('Hugging Face', 2, [62936905, 61863504])]</t>
  </si>
  <si>
    <t>[('PyTorch', 2), ('Hugging Face', 2)]</t>
  </si>
  <si>
    <t>{61863504, 62936905, 62253755}</t>
  </si>
  <si>
    <t>['https://stackoverflow.com/questions/61863504', 'https://stackoverflow.com/questions/62936905', 'https://stackoverflow.com/questions/62253755']</t>
  </si>
  <si>
    <t>https://stackoverflow.com/questions/61863504</t>
  </si>
  <si>
    <t>https://stackoverflow.com/questions/62936905</t>
  </si>
  <si>
    <t>https://stackoverflow.com/questions/62253755</t>
  </si>
  <si>
    <t>(('gradients_impl', '_MaybeCompile'),)</t>
  </si>
  <si>
    <t>[('Tensorflow', 12, [53501315, 48764716, 48751075, 49441748, 48550159, 51387027, 48744945, 60077931, 48986403, 45061344, 51990034]), ('Keras', 9, [48764716, 48751075, 49441748, 45502673, 48744945, 60077931, 58418067, 51990034])]</t>
  </si>
  <si>
    <t>[('Tensorflow', 12), ('Keras', 9)]</t>
  </si>
  <si>
    <t>{45061344, 53501315, 48751075, 48986403, 60077931, 48764716, 48550159, 48744945, 51990034, 51387027, 49441748, 45502673, 58418067}</t>
  </si>
  <si>
    <t>['https://stackoverflow.com/questions/53501315', 'https://stackoverflow.com/questions/48764716', 'https://stackoverflow.com/questions/49441748', 'https://stackoverflow.com/questions/51387027', 'https://stackoverflow.com/questions/51387027']</t>
  </si>
  <si>
    <t>(('gradients_impl', '_MaybeCompile'), ('gradients_impl', 'lambda'))</t>
  </si>
  <si>
    <t>[('Tensorflow', 11, [53501315, 48764716, 48751075, 49441748, 48550159, 51387027, 48744945, 60077931, 48986403, 45061344, 51990034]), ('Keras', 8, [48764716, 48751075, 49441748, 45502673, 48744945, 60077931, 58418067, 51990034])]</t>
  </si>
  <si>
    <t>[('Tensorflow', 11), ('Keras', 8)]</t>
  </si>
  <si>
    <t>(('gradients_impl', '_MaybeCompile'), ('gradients_impl', 'lambda'), ('math_grad', '_MulGrad'))</t>
  </si>
  <si>
    <t>[('Tensorflow', 2, [48764716, 60077931]), ('Keras', 2, [48764716, 60077931])]</t>
  </si>
  <si>
    <t>{60077931, 48764716}</t>
  </si>
  <si>
    <t>['https://stackoverflow.com/questions/60077931', 'https://stackoverflow.com/questions/48764716']</t>
  </si>
  <si>
    <t>[('Tensorflow', 41, [53501315, 45924269, 48764716, 54856829, 51507322, 54624280, 52181256, 45748196, 45748196, 60390340, 45128032, 48751075, 54047604, 54047604, 49441748, 55691289, 42798518, 46900643, 48550159, 44745535, 54636986, 51387027, 53013956, 48744945, 44311244, 56836895, 60077931, 48986403, 42822844, 45061344, 51990034, 50690587, 53503889, 51777535, 49809177, 52082728, 60474308, 44931192, 41513973, 47821287]), ('Keras', 12, [48764716, 51507322, 48751075, 49441748, 55691289, 45502673, 48744945, 56836895, 60077931, 58418067, 51990034, 60474308])]</t>
  </si>
  <si>
    <t>[('Tensorflow', 41), ('Keras', 12)]</t>
  </si>
  <si>
    <t>{53501315, 52181256, 48550159, 53503889, 51990034, 51387027, 58418067, 54624280, 55691289, 49809177, 50690587, 56836895, 46900643, 48986403, 52082728, 48764716, 45924269, 42798518, 54636986, 42822844, 44745535, 60390340, 53013956, 60474308, 44311244, 45502673, 49441748, 45128032, 45061344, 48751075, 45748196, 47821287, 60077931, 48744945, 54047604, 41513973, 44931192, 51507322, 54856829, 51777535}</t>
  </si>
  <si>
    <t>['https://stackoverflow.com/questions/51387027', 'https://stackoverflow.com/questions/54636986', 'https://stackoverflow.com/questions/45748196', 'https://stackoverflow.com/questions/45061344', 'https://stackoverflow.com/questions/48751075']</t>
  </si>
  <si>
    <t>https://stackoverflow.com/questions/54636986</t>
  </si>
  <si>
    <t>https://stackoverflow.com/questions/45748196</t>
  </si>
  <si>
    <t>(('gradients_impl', 'gradients'), ('gradients_impl', '_GradientsHelper'))</t>
  </si>
  <si>
    <t>[('Tensorflow', 13, [53501315, 54624280, 52181256, 54047604, 54047604, 49441748, 55691289, 54636986, 51387027, 60077931, 50690587, 53503889, 51777535]), ('Keras', 3, [49441748, 55691289, 60077931])]</t>
  </si>
  <si>
    <t>[('Tensorflow', 13), ('Keras', 3)]</t>
  </si>
  <si>
    <t>{53501315, 52181256, 60077931, 53503889, 51387027, 49441748, 54047604, 54624280, 55691289, 54636986, 50690587, 51777535}</t>
  </si>
  <si>
    <t>['https://stackoverflow.com/questions/52181256', 'https://stackoverflow.com/questions/49441748', 'https://stackoverflow.com/questions/54636986', 'https://stackoverflow.com/questions/55691289', 'https://stackoverflow.com/questions/55691289']</t>
  </si>
  <si>
    <t>https://stackoverflow.com/questions/52181256</t>
  </si>
  <si>
    <t>https://stackoverflow.com/questions/55691289</t>
  </si>
  <si>
    <t>(('gradients_impl', 'gradients'), ('gradients_impl', '_GradientsHelper'), ('gradients_impl', '_MaybeCompile'), ('gradients_impl', 'lambda'))</t>
  </si>
  <si>
    <t>[('Tensorflow', 4, [53501315, 49441748, 51387027, 60077931]), ('Keras', 2, [49441748, 60077931])]</t>
  </si>
  <si>
    <t>{51387027, 53501315, 49441748, 60077931}</t>
  </si>
  <si>
    <t>['https://stackoverflow.com/questions/51387027', 'https://stackoverflow.com/questions/53501315', 'https://stackoverflow.com/questions/49441748', 'https://stackoverflow.com/questions/60077931']</t>
  </si>
  <si>
    <t>(('gradients_impl', 'gradients'), ('gradients_util', '_GradientsHelper'))</t>
  </si>
  <si>
    <t>[('Tensorflow', 4, [54856829, 60390340, 56836895, 60474308]), ('Keras', 2, [56836895, 60474308])]</t>
  </si>
  <si>
    <t>{60474308, 60390340, 54856829, 56836895}</t>
  </si>
  <si>
    <t>['https://stackoverflow.com/questions/60474308', 'https://stackoverflow.com/questions/60390340', 'https://stackoverflow.com/questions/54856829', 'https://stackoverflow.com/questions/56836895']</t>
  </si>
  <si>
    <t>https://stackoverflow.com/questions/60474308</t>
  </si>
  <si>
    <t>https://stackoverflow.com/questions/54856829</t>
  </si>
  <si>
    <t>(('gradients_util', '_GradientsHelper'),)</t>
  </si>
  <si>
    <t>[('Tensorflow', 13, [63457928, 54856829, 60390340, 61909026, 61436339, 56836895, 60474308]), ('Keras', 7, [63457928, 61909026, 56836895, 60474308])]</t>
  </si>
  <si>
    <t>{61909026, 60390340, 60474308, 63457928, 61436339, 54856829, 56836895}</t>
  </si>
  <si>
    <t>['https://stackoverflow.com/questions/60390340', 'https://stackoverflow.com/questions/63457928', 'https://stackoverflow.com/questions/54856829', 'https://stackoverflow.com/questions/61436339', 'https://stackoverflow.com/questions/54856829']</t>
  </si>
  <si>
    <t>(('gradients_util', '_GradientsHelper'), ('gradients_util', '_DefaultGradYs'))</t>
  </si>
  <si>
    <t>[('Tensorflow', 2, [61909026, 60474308]), ('Keras', 2, [61909026, 60474308])]</t>
  </si>
  <si>
    <t>{61909026, 60474308}</t>
  </si>
  <si>
    <t>['https://stackoverflow.com/questions/61909026', 'https://stackoverflow.com/questions/60474308']</t>
  </si>
  <si>
    <t>https://stackoverflow.com/questions/61909026</t>
  </si>
  <si>
    <t>(('gradients_util', '_GradientsHelper'), ('gradients_util', '_MaybeCompile'), ('gradients_util', 'lambda'), ('function', '_rewrite_forward_and_call_backward'), ('function', 'forward_backward'), ('function', '_construct_forward_backward'), ('func_graph', 'func_graph_from_py_func'), ('function', '_backprop_function'), ('gradients_util', '_GradientsHelper'))</t>
  </si>
  <si>
    <t>[('Tensorflow', 2, [63457928]), ('Keras', 2, [63457928])]</t>
  </si>
  <si>
    <t>{63457928}</t>
  </si>
  <si>
    <t>['https://stackoverflow.com/questions/63457928']</t>
  </si>
  <si>
    <t>(('gradients_util', '_MaybeCompile'),)</t>
  </si>
  <si>
    <t>[('Tensorflow', 7, [63457928, 60390340, 65000223]), ('Keras', 5, [63457928, 65000223])]</t>
  </si>
  <si>
    <t>{63457928, 60390340, 65000223}</t>
  </si>
  <si>
    <t>['https://stackoverflow.com/questions/63457928', 'https://stackoverflow.com/questions/60390340', 'https://stackoverflow.com/questions/65000223']</t>
  </si>
  <si>
    <t>https://stackoverflow.com/questions/65000223</t>
  </si>
  <si>
    <t>(('graph_util_impl', 'extract_sub_graph'),)</t>
  </si>
  <si>
    <t>[('Tensorflow', 6, [59982893, 60005661, 59890328, 45382917, 64104146, 61512514]), ('Keras', 4, [59982893, 60005661, 59890328, 64104146])]</t>
  </si>
  <si>
    <t>{61512514, 45382917, 59982893, 64104146, 59890328, 60005661}</t>
  </si>
  <si>
    <t>['https://stackoverflow.com/questions/61512514', 'https://stackoverflow.com/questions/59982893', 'https://stackoverflow.com/questions/59890328', 'https://stackoverflow.com/questions/59890328', 'https://stackoverflow.com/questions/59890328']</t>
  </si>
  <si>
    <t>https://stackoverflow.com/questions/61512514</t>
  </si>
  <si>
    <t>https://stackoverflow.com/questions/59890328</t>
  </si>
  <si>
    <t>(('graph_utils', 'capture_result_from_graph'),)</t>
  </si>
  <si>
    <t>[('Tensorflow', 2, [55959848]), ('Keras', 2, [55959848])]</t>
  </si>
  <si>
    <t>['https://stackoverflow.com/questions/55959848']</t>
  </si>
  <si>
    <t>(('group', '__setitem__'),)</t>
  </si>
  <si>
    <t>[('Tensorflow', 2, [62169315, 64118599]), ('Keras', 2, [62169315, 64118599])]</t>
  </si>
  <si>
    <t>{62169315, 64118599}</t>
  </si>
  <si>
    <t>['https://stackoverflow.com/questions/62169315', 'https://stackoverflow.com/questions/64118599']</t>
  </si>
  <si>
    <t>https://stackoverflow.com/questions/62169315</t>
  </si>
  <si>
    <t>(('group', 'create_dataset'),)</t>
  </si>
  <si>
    <t>[('Tensorflow', 3, [64743941, 54946564, 64118599]), ('Keras', 3, [64743941, 54946564, 64118599])]</t>
  </si>
  <si>
    <t>{54946564, 64743941, 64118599}</t>
  </si>
  <si>
    <t>['https://stackoverflow.com/questions/54946564', 'https://stackoverflow.com/questions/64743941', 'https://stackoverflow.com/questions/64118599']</t>
  </si>
  <si>
    <t>(('group', 'create_group'),)</t>
  </si>
  <si>
    <t>[('Tensorflow', 2, [57507774, 55555311]), ('Keras', 2, [57507774, 55555311])]</t>
  </si>
  <si>
    <t>{57507774, 55555311}</t>
  </si>
  <si>
    <t>['https://stackoverflow.com/questions/57507774', 'https://stackoverflow.com/questions/55555311']</t>
  </si>
  <si>
    <t>https://stackoverflow.com/questions/57507774</t>
  </si>
  <si>
    <t>(('gzip', 'read'),)</t>
  </si>
  <si>
    <t>[('Tensorflow', 13, [63542666, 49686635, 36055090, 42128830, 35513370, 34010859, 51062096]), ('Keras', 7, [63542666, 34690906, 51609174])]</t>
  </si>
  <si>
    <t>{63542666, 49686635, 34010859, 51062096, 36055090, 51609174, 35513370, 34690906, 42128830}</t>
  </si>
  <si>
    <t>['https://stackoverflow.com/questions/49686635', 'https://stackoverflow.com/questions/36055090', 'https://stackoverflow.com/questions/35513370', 'https://stackoverflow.com/questions/35513370', 'https://stackoverflow.com/questions/35513370']</t>
  </si>
  <si>
    <t>https://stackoverflow.com/questions/49686635</t>
  </si>
  <si>
    <t>https://stackoverflow.com/questions/36055090</t>
  </si>
  <si>
    <t>[('Tensorflow', 11, [64347099, 63340967, 64640117, 64620662, 64620662, 64902425, 60565017, 58697001]), ('Keras', 11, [64347099, 63340967, 64640117, 64620662, 64620662, 64902425, 60565017, 58697001])]</t>
  </si>
  <si>
    <t>['https://stackoverflow.com/questions/58697001', 'https://stackoverflow.com/questions/64640117', 'https://stackoverflow.com/questions/64902425', 'https://stackoverflow.com/questions/64620662', 'https://stackoverflow.com/questions/64902425']</t>
  </si>
  <si>
    <t>https://stackoverflow.com/questions/64620662</t>
  </si>
  <si>
    <t>(('hdf5_format', 'load_weights_from_hdf5_group'), ('backend', 'batch_set_value'), ('backend', 'get_session'), ('backend', '_initialize_variables'))</t>
  </si>
  <si>
    <t>[('Tensorflow', 6, [64347099, 58697001]), ('Keras', 6, [64347099, 58697001])]</t>
  </si>
  <si>
    <t>{58697001, 64347099}</t>
  </si>
  <si>
    <t>['https://stackoverflow.com/questions/58697001', 'https://stackoverflow.com/questions/64347099']</t>
  </si>
  <si>
    <t>(('hdf5_format', 'load_weights_from_hdf5_group'), ('backend', 'batch_set_value'), ('backend', 'get_session'), ('backend', '_initialize_variables'), ('backend', 'listcomp'), ('tf_should_use', 'wrapped'))</t>
  </si>
  <si>
    <t>[('Tensorflow', 5, [58697001]), ('Keras', 5, [58697001])]</t>
  </si>
  <si>
    <t>{58697001}</t>
  </si>
  <si>
    <t>['https://stackoverflow.com/questions/58697001']</t>
  </si>
  <si>
    <t>(('hypermodel', 'build'),)</t>
  </si>
  <si>
    <t>[('Tensorflow', 8, [62928797]), ('Keras', 15, [61549141, 62928797])]</t>
  </si>
  <si>
    <t>[('Tensorflow', 8), ('Keras', 15)]</t>
  </si>
  <si>
    <t>{61549141, 62928797}</t>
  </si>
  <si>
    <t>['https://stackoverflow.com/questions/61549141', 'https://stackoverflow.com/questions/62928797']</t>
  </si>
  <si>
    <t>https://stackoverflow.com/questions/61549141</t>
  </si>
  <si>
    <t>https://stackoverflow.com/questions/62928797</t>
  </si>
  <si>
    <t>(('hypermodel', 'build'), ('hypermodel', 'build'))</t>
  </si>
  <si>
    <t>[('Tensorflow', 7, [62928797]), ('Keras', 7, [62928797])]</t>
  </si>
  <si>
    <t>{62928797}</t>
  </si>
  <si>
    <t>['https://stackoverflow.com/questions/62928797']</t>
  </si>
  <si>
    <t>(('hypermodel', 'build'), ('hypermodel', 'build'), ('hypermodel', 'build'))</t>
  </si>
  <si>
    <t>[('Tensorflow', 6, [62928797]), ('Keras', 6, [62928797])]</t>
  </si>
  <si>
    <t>(('hypermodel', 'build'), ('hypermodel', 'build'), ('hypermodel', 'build'), ('hypermodel', 'build'))</t>
  </si>
  <si>
    <t>[('Tensorflow', 5, [62928797]), ('Keras', 5, [62928797])]</t>
  </si>
  <si>
    <t>(('hypermodel', 'build'), ('hypermodel', 'build'), ('hypermodel', 'build'), ('hypermodel', 'build'), ('hypermodel', 'build'))</t>
  </si>
  <si>
    <t>[('Tensorflow', 4, [62928797]), ('Keras', 4, [62928797])]</t>
  </si>
  <si>
    <t>(('hypermodel', 'build'), ('hypermodel', 'build'), ('hypermodel', 'build'), ('hypermodel', 'build'), ('hypermodel', 'build'), ('hypermodel', 'build'))</t>
  </si>
  <si>
    <t>[('Tensorflow', 3, [62928797]), ('Keras', 3, [62928797])]</t>
  </si>
  <si>
    <t>(('hypermodel', 'build'), ('hypermodel', 'build'), ('hypermodel', 'build'), ('hypermodel', 'build'), ('hypermodel', 'build'), ('hypermodel', 'build'), ('hypermodel', 'build'))</t>
  </si>
  <si>
    <t>[('Tensorflow', 2, [62928797]), ('Keras', 2, [62928797])]</t>
  </si>
  <si>
    <t>(('i3d_train', 'module'),)</t>
  </si>
  <si>
    <t>[('Tensorflow', 2, [59338360, 59327988]), ('Keras', 2, [59338360, 59327988])]</t>
  </si>
  <si>
    <t>{59338360, 59327988}</t>
  </si>
  <si>
    <t>['https://stackoverflow.com/questions/59338360', 'https://stackoverflow.com/questions/59327988']</t>
  </si>
  <si>
    <t>https://stackoverflow.com/questions/59338360</t>
  </si>
  <si>
    <t>https://stackoverflow.com/questions/59327988</t>
  </si>
  <si>
    <t>(('i3dv2', 'InceptionI3DV2'), ('merge', 'concatenate'), ('base_layer', '__call__'), ('merge', 'build'))</t>
  </si>
  <si>
    <t>[('Tensorflow', 2, [59553513, 59935840]), ('Keras', 2, [59553513, 59935840])]</t>
  </si>
  <si>
    <t>{59935840, 59553513}</t>
  </si>
  <si>
    <t>['https://stackoverflow.com/questions/59935840', 'https://stackoverflow.com/questions/59553513']</t>
  </si>
  <si>
    <t>(('image', '__init__'),)</t>
  </si>
  <si>
    <t>[('Tensorflow', 4, [58239781, 60041813, 52548594, 60423299]), ('Keras', 7, [58239781, 60041813, 38749021, 52548594, 51973147, 52826906, 43390232])]</t>
  </si>
  <si>
    <t>{60423299, 58239781, 52548594, 60041813, 43390232, 52826906, 51973147, 38749021}</t>
  </si>
  <si>
    <t>['https://stackoverflow.com/questions/58239781', 'https://stackoverflow.com/questions/60041813', 'https://stackoverflow.com/questions/51973147', 'https://stackoverflow.com/questions/52826906', 'https://stackoverflow.com/questions/52826906']</t>
  </si>
  <si>
    <t>https://stackoverflow.com/questions/51973147</t>
  </si>
  <si>
    <t>https://stackoverflow.com/questions/52826906</t>
  </si>
  <si>
    <t>(('image', '__next__'), ('image', 'next'))</t>
  </si>
  <si>
    <t>[('Tensorflow', 2, [44998778, 44149093]), ('Keras', 3, [54025811, 44998778, 44149093])]</t>
  </si>
  <si>
    <t>{44998778, 54025811, 44149093}</t>
  </si>
  <si>
    <t>['https://stackoverflow.com/questions/44998778', 'https://stackoverflow.com/questions/54025811', 'https://stackoverflow.com/questions/44149093']</t>
  </si>
  <si>
    <t>https://stackoverflow.com/questions/54025811</t>
  </si>
  <si>
    <t>(('image', 'fit'),)</t>
  </si>
  <si>
    <t>[('Tensorflow', 5, [49458905, 63656294, 54988498, 44593556]), ('Keras', 5, [49458905, 63656294, 54988498, 44593556])]</t>
  </si>
  <si>
    <t>{49458905, 54988498, 44593556, 63656294}</t>
  </si>
  <si>
    <t>['https://stackoverflow.com/questions/49458905', 'https://stackoverflow.com/questions/54988498', 'https://stackoverflow.com/questions/44593556', 'https://stackoverflow.com/questions/63656294']</t>
  </si>
  <si>
    <t>https://stackoverflow.com/questions/54988498</t>
  </si>
  <si>
    <t>(('image', 'fit'), ('auto_model', 'fit'), ('tuner', 'search'), ('base_tuner', 'search'), ('tuner', 'run_trial'), ('training', '_method_wrapper'), ('training', 'fit'), ('def_function', '__call__'), ('def_function', '_call'), ('function', '__call__'), ('function', '_filtered_call'), ('function', '_call_flat'), ('function', 'call'), ('execute', 'quick_execute'))</t>
  </si>
  <si>
    <t>[('Tensorflow', 2, [63656294]), ('Keras', 2, [63656294])]</t>
  </si>
  <si>
    <t>{63656294}</t>
  </si>
  <si>
    <t>['https://stackoverflow.com/questions/63656294']</t>
  </si>
  <si>
    <t>(('image', 'fit'), ('function_base', 'copy'))</t>
  </si>
  <si>
    <t>[('Tensorflow', 2, [49458905, 44593556]), ('Keras', 2, [49458905, 44593556])]</t>
  </si>
  <si>
    <t>{49458905, 44593556}</t>
  </si>
  <si>
    <t>['https://stackoverflow.com/questions/49458905', 'https://stackoverflow.com/questions/44593556']</t>
  </si>
  <si>
    <t>(('image', 'load_img'),)</t>
  </si>
  <si>
    <t>[('Tensorflow', 3, [48819828, 44149093, 65079174]), ('Keras', 6, [39465344, 48819828, 41883800, 48008048, 44149093, 65079174])]</t>
  </si>
  <si>
    <t>{39465344, 44149093, 65079174, 48008048, 48819828, 41883800}</t>
  </si>
  <si>
    <t>['https://stackoverflow.com/questions/39465344', 'https://stackoverflow.com/questions/65079174', 'https://stackoverflow.com/questions/48819828', 'https://stackoverflow.com/questions/48819828', 'https://stackoverflow.com/questions/48819828']</t>
  </si>
  <si>
    <t>https://stackoverflow.com/questions/39465344</t>
  </si>
  <si>
    <t>https://stackoverflow.com/questions/65079174</t>
  </si>
  <si>
    <t>[('Tensorflow', 3, [48208724, 56961839, 55787452]), ('Keras', 3, [48208724, 55787452, 51132467])]</t>
  </si>
  <si>
    <t>{55787452, 51132467, 48208724, 56961839}</t>
  </si>
  <si>
    <t>['https://stackoverflow.com/questions/55787452', 'https://stackoverflow.com/questions/51132467', 'https://stackoverflow.com/questions/48208724', 'https://stackoverflow.com/questions/56961839']</t>
  </si>
  <si>
    <t>https://stackoverflow.com/questions/56961839</t>
  </si>
  <si>
    <t>(('image', 'module'), ('__init__', 'module'))</t>
  </si>
  <si>
    <t>[('Tensorflow', 2, [48208724, 55787452]), ('Keras', 2, [48208724, 55787452])]</t>
  </si>
  <si>
    <t>{55787452, 48208724}</t>
  </si>
  <si>
    <t>['https://stackoverflow.com/questions/55787452', 'https://stackoverflow.com/questions/48208724']</t>
  </si>
  <si>
    <t>(('image', 'next'),)</t>
  </si>
  <si>
    <t>[('Tensorflow', 4, [48955971, 40958982, 44998778, 44149093]), ('Keras', 7, [40958982, 54025811, 41883800, 45046727, 42627909, 44998778, 44149093])]</t>
  </si>
  <si>
    <t>{48955971, 44149093, 40958982, 45046727, 42627909, 54025811, 41883800, 44998778}</t>
  </si>
  <si>
    <t>['https://stackoverflow.com/questions/44149093', 'https://stackoverflow.com/questions/45046727', 'https://stackoverflow.com/questions/41883800', 'https://stackoverflow.com/questions/54025811', 'https://stackoverflow.com/questions/54025811']</t>
  </si>
  <si>
    <t>(('image_data_generator', 'fit'), ('function_base', 'copy'))</t>
  </si>
  <si>
    <t>[('Tensorflow', 2, [59080620, 62402825]), ('Keras', 2, [59080620, 62402825])]</t>
  </si>
  <si>
    <t>{62402825, 59080620}</t>
  </si>
  <si>
    <t>['https://stackoverflow.com/questions/62402825', 'https://stackoverflow.com/questions/59080620']</t>
  </si>
  <si>
    <t>(('imagenet_utils', 'decode_predictions'),)</t>
  </si>
  <si>
    <t>[('Tensorflow', 4, [53413756, 59304261]), ('Keras', 4, [53413756, 59304261])]</t>
  </si>
  <si>
    <t>(('imagenet_utils', 'preprocess_input'),)</t>
  </si>
  <si>
    <t>[('Tensorflow', 2, [62216478, 63826471]), ('Keras', 3, [62216478, 63826471, 54233814])]</t>
  </si>
  <si>
    <t>{54233814, 62216478, 63826471}</t>
  </si>
  <si>
    <t>['https://stackoverflow.com/questions/54233814', 'https://stackoverflow.com/questions/62216478', 'https://stackoverflow.com/questions/63826471']</t>
  </si>
  <si>
    <t>https://stackoverflow.com/questions/54233814</t>
  </si>
  <si>
    <t>[('Tensorflow', 463, [48428415, 48483612, 62294271, 47652345, 63736368, 54704052, 61007457, 62311222, 57133906, 57133906, 57133906, 57133906, 47943207, 53462143, 63376512, 61308343, 61526096, 60543207, 63860741, 50586649, 59475010, 59919582, 60884699, 60399413, 60597787, 51471264, 51471264, 51471264, 51471264, 62483557, 48135452, 55071668, 60920262, 61710061, 54916508, 59593972, 59757089, 61774445, 62376660, 60983141, 60983141, 60983141, 60983141, 50260495, 61071085, 64701223, 54785246, 60535095, 59673125, 62013721, 53620181, 59426629, 61332608, 45733111, 56681399, 59995456, 45275507, 55549257, 54749065, 64602619, 41061994, 54508708, 60181731, 57780983, 57841364, 51311420, 62700675, 63230059, 42150087, 56002315, 52412165, 59501673, 59501673, 59501673, 59501673, 60809676, 63063727, 63063727, 63063727, 63063727, 60937557, 60283232, 49726936, 55200171, 56200950, 61063190, 54066132, 54066132, 61172051, 63025100, 63025100, 63025100, 63025100, 56311402, 63060959, 57379475, 61648779, 60711103, 62295138, 39196882, 52761157, 59732495, 62979577, 59114521, 61463273, 56978767, 59847919, 58513607, 61214015, 63464487, 53923014, 50738706, 51121273, 60906283, 64217275, 60395932, 51307978, 55460484, 56415547, 57334227, 48553812, 53057591, 59042324, 59042324, 59042324, 59042324, 55833353, 48885193, 55869031, 61169380, 44064344, 44064344, 44064344, 44064344, 46779659, 42299394, 64296467, 43944871, 62308262, 54064982, 54064982, 54064982, 54064982, 51473411, 60873706, 61086705, 48600160, 44863095, 57337931, 55229836, 47266305, 56410003, 62761496, 49446047, 49446047, 62472764, 55564014, 55120984, 60637290, 61849305, 61603465, 62428455, 54665872, 61640660, 62745723, 62745723, 62745723, 62745723, 56206746, 60871774, 62898484, 53279390, 48568886, 53596076, 59681453, 62725844, 49007149, 44049869, 44453264, 52953219, 43367663, 56477744, 53299410, 55864599, 60358413, 55205966, 45069991, 55139349, 54756474, 61926834, 54303308, 47255063, 56370294, 65048304, 55389064, 55389064, 55389064, 55389064, 55389064, 55389064, 55389064, 55389064, 55389064, 37120523, 53812109, 53812109, 53812109, 53812109, 45964839, 59543160, 64194283, 60146825, 59584838, 49913102, 55521652, 55521652, 55521652, 55521652, 52144575, 57042429, 57042429, 57042429, 57042429, 46230191, 60182306, 55912838, 57537065, 60694015, 43356578, 49073754, 53562793, 63708332, 63473428, 49636412, 51451842, 56093768, 57002050, 55770234, 55770234, 55770234, 55770234, 62169144, 52544754, 60738612, 61991563, 60044577, 48479571, 56271619, 41065945, 62679567, 62679567, 62679567, 62679567, 48480238, 48480238, 48480238, 48480238, 59372863, 60946205, 61584446, 57696905, 57696905, 57696905, 57696905, 53950354, 54259288, 54934138, 54934138, 49781077, 49781077, 54861998, 53269883, 58751019, 58751019, 58751019, 58751019, 49040998, 61013120, 52604040, 44289277, 61933792, 62991842, 60005319, 63070852, 50977379, 50977379, 50977379, 50977379, 53028372, 53028372, 61092497, 58829887, 61867526, 60319768, 56326649, 56326649, 56326649, 56326649, 42273323, 60029821, 62102870, 58395061, 58395061, 58395061, 58395061, 52666624, 60277945, 51848122, 51848122, 51848122, 51848122, 59029836, 49757077, 59693201, 55261260, 44369434, 56667802, 60917250, 60917250, 60917250, 60917250, 50283741]), ('Sklearn', 8, [52687235, 59701645, 61603465, 52850149])]</t>
  </si>
  <si>
    <t>[('Tensorflow', 463), ('Sklearn', 8)]</t>
  </si>
  <si>
    <t>{47266305, 42299394, 51473411, 60917250, 63860741, 61867526, 37120523, 50260495, 59732495, 62679567, 50738706, 64296467, 59042324, 55139349, 61063190, 47255063, 62761496, 50586649, 59114521, 60597787, 53028372, 60319768, 44369434, 59757089, 59673125, 47943207, 63464487, 45964839, 57537065, 58751019, 42273323, 49007149, 63736368, 56477744, 60738612, 48568886, 53057591, 62169144, 62472764, 49636412, 61584446, 58829887, 59475010, 57002050, 52761157, 56093768, 57337931, 54303308, 55261260, 55205966, 61526096, 44064344, 55120984, 49073754, 54259288, 60871774, 48600160, 61007457, 62295138, 50977379, 62483557, 49040998, 55869031, 59501673, 41061994, 63230059, 56311402, 61774445, 60637290, 56370294, 44863095, 59543160, 51121273, 54756474, 62745723, 55770234, 54934138, 53462143, 63376512, 61332608, 61013120, 62700675, 55460484, 52953219, 63070852, 52604040, 61603465, 60146825, 61991563, 57696905, 54665872, 61092497, 59693201, 57379475, 56667802, 53279390, 49446047, 54508708, 45069991, 63708332, 59681453, 54861998, 63063727, 46230191, 60277945, 64217275, 60711103, 53923014, 42150087, 58513607, 39196882, 53299410, 62376660, 57841364, 62725844, 61849305, 60884699, 50283741, 59919582, 54785246, 61933792, 60181731, 61169380, 60543207, 61463273, 64194283, 61710061, 61071085, 59847919, 55564014, 43367663, 65048304, 52544754, 59593972, 56200950, 57780983, 45733111, 44289277, 62294271, 52666624, 56271619, 52412165, 55833353, 56002315, 46779659, 60358413, 49913102, 63473428, 55864599, 62013721, 48483612, 48135452, 60946205, 60044577, 60182306, 64701223, 62428455, 60906283, 62898484, 60399413, 62311222, 60535095, 56415547, 51311420, 61214015, 59995456, 59372863, 59426629, 59584838, 55549257, 59029836, 56978767, 57133906, 61172051, 48553812, 60937557, 54064982, 48479571, 49781077, 62102870, 60283232, 60983141, 45275507, 55521652, 53269883, 60029821, 48428415, 52687235, 55912838, 55389064, 54749065, 61648779, 55229836, 53812109, 59701645, 44453264, 53950354, 56410003, 49757077, 56206746, 54916508, 60395932, 51471264, 43356578, 62308262, 43944871, 53562793, 55200171, 53596076, 56326649, 61926834, 54704052, 55071668, 58395061, 61308343, 56681399, 51848122, 52144575, 51451842, 60920262, 60005319, 48885193, 51307978, 60809676, 63025100, 62979577, 44049869, 57334227, 54066132, 53620181, 61640660, 49726936, 41065945, 63060959, 62991842, 52850149, 60873706, 48480238, 61086705, 47652345, 64602619, 57042429, 60694015}</t>
  </si>
  <si>
    <t>['https://stackoverflow.com/questions/48568886', 'https://stackoverflow.com/questions/39196882', 'https://stackoverflow.com/questions/52687235', 'https://stackoverflow.com/questions/56978767', 'https://stackoverflow.com/questions/48479571']</t>
  </si>
  <si>
    <t>https://stackoverflow.com/questions/52687235</t>
  </si>
  <si>
    <t>https://stackoverflow.com/questions/56978767</t>
  </si>
  <si>
    <t>[('Tensorflow', 478, [48428415, 48483612, 62294271, 47652345, 63736368, 54704052, 61007457, 62311222, 57133906, 57133906, 57133906, 57133906, 47943207, 53462143, 63376512, 61308343, 61526096, 60543207, 63860741, 50586649, 59475010, 59919582, 60884699, 60399413, 60597787, 51471264, 51471264, 51471264, 51471264, 62483557, 48135452, 55071668, 60920262, 61710061, 54916508, 59593972, 59757089, 61774445, 62376660, 60983141, 60983141, 60983141, 60983141, 57875101, 57875101, 57875101, 57875101, 50260495, 61071085, 64701223, 54785246, 60535095, 59673125, 62013721, 53620181, 59426629, 61332608, 45733111, 56681399, 59995456, 45275507, 55549257, 54749065, 64602619, 41061994, 54508708, 60181731, 57780983, 57841364, 51311420, 62700675, 63230059, 42150087, 56002315, 52412165, 59501673, 59501673, 59501673, 59501673, 60809676, 63063727, 63063727, 63063727, 63063727, 60937557, 60283232, 49726936, 55200171, 56200950, 61063190, 54066132, 54066132, 38644175, 38644175, 38644175, 38644175, 61172051, 63025100, 63025100, 63025100, 63025100, 56311402, 63060959, 57379475, 61648779, 60711103, 62295138, 39196882, 52761157, 59732495, 62979577, 59114521, 61463273, 59847919, 58513607, 61214015, 63464487, 53923014, 50738706, 51121273, 60906283, 64217275, 60395932, 51307978, 55460484, 56415547, 57334227, 48553812, 53057591, 59042324, 59042324, 59042324, 59042324, 55833353, 48885193, 55869031, 61169380, 47361956, 44064344, 44064344, 44064344, 44064344, 46779659, 42299394, 64296467, 43944871, 62308262, 54064982, 54064982, 54064982, 54064982, 51473411, 60873706, 61086705, 48600160, 44863095, 57337931, 55229836, 47266305, 56410003, 62761496, 49446047, 49446047, 62472764, 55564014, 55120984, 60637290, 38710339, 61849305, 61603465, 62428455, 54665872, 61640660, 62745723, 62745723, 62745723, 62745723, 56206746, 60871774, 62898484, 53279390, 48568886, 53596076, 59681453, 62725844, 49007149, 44049869, 44453264, 52953219, 43367663, 56477744, 53299410, 55864599, 60358413, 55205966, 45069991, 55139349, 54756474, 61926834, 54303308, 47255063, 56370294, 65048304, 55389064, 55389064, 55389064, 55389064, 55389064, 55389064, 55389064, 55389064, 55389064, 37120523, 53812109, 53812109, 53812109, 53812109, 45964839, 59543160, 64194283, 60146825, 59584838, 49913102, 55521652, 55521652, 55521652, 55521652, 52144575, 57042429, 57042429, 57042429, 57042429, 46230191, 60182306, 55912838, 57537065, 60694015, 43356578, 49073754, 53562793, 63708332, 63473428, 49636412, 51451842, 56093768, 57002050, 55770234, 55770234, 55770234, 55770234, 62169144, 52544754, 60738612, 61991563, 60044577, 48479571, 56271619, 41065945, 62679567, 62679567, 62679567, 62679567, 48480238, 48480238, 48480238, 48480238, 42570344, 36807691, 59372863, 60946205, 61584446, 57696905, 57696905, 57696905, 57696905, 53950354, 54259288, 54934138, 54934138, 49781077, 49781077, 54861998, 53269883, 53509213, 58751019, 58751019, 58751019, 58751019, 49040998, 61013120, 52604040, 44289277, 40647226, 61933792, 62991842, 60005319, 63070852, 50977379, 50977379, 50977379, 50977379, 53028372, 53028372, 44712420, 61092497, 58829887, 55740298, 61867526, 60319768, 56326649, 56326649, 56326649, 56326649, 42273323, 60029821, 62102870, 58395061, 58395061, 58395061, 58395061, 52666624, 60277945, 51848122, 51848122, 51848122, 51848122, 59029836, 49757077, 59693201, 55261260, 44369434, 56667802, 60917250, 60917250, 60917250, 60917250, 50283741]), ('Sklearn', 5, [52687235, 59701645, 62608835, 61603465])]</t>
  </si>
  <si>
    <t>[('Tensorflow', 478), ('Sklearn', 5)]</t>
  </si>
  <si>
    <t>{47266305, 42299394, 51473411, 60917250, 63860741, 61867526, 37120523, 36807691, 50260495, 59732495, 62679567, 50738706, 64296467, 59042324, 55139349, 61063190, 47255063, 62761496, 50586649, 59114521, 60597787, 53028372, 60319768, 44369434, 59757089, 59673125, 47943207, 63464487, 45964839, 57537065, 58751019, 42273323, 49007149, 63736368, 56477744, 60738612, 48568886, 53057591, 62169144, 40647226, 62472764, 49636412, 61584446, 58829887, 59475010, 38710339, 57002050, 52761157, 56093768, 57337931, 54303308, 55261260, 55205966, 61526096, 44064344, 55120984, 49073754, 54259288, 53509213, 60871774, 48600160, 61007457, 62295138, 50977379, 62483557, 49040998, 55869031, 42570344, 59501673, 41061994, 63230059, 56311402, 61774445, 60637290, 56370294, 44863095, 59543160, 51121273, 54756474, 62745723, 55770234, 54934138, 53462143, 63376512, 61332608, 61013120, 62700675, 55460484, 52953219, 63070852, 52604040, 61603465, 60146825, 61991563, 57696905, 54665872, 61092497, 59693201, 57379475, 56667802, 57875101, 53279390, 49446047, 54508708, 45069991, 63708332, 59681453, 54861998, 63063727, 46230191, 60277945, 64217275, 60711103, 53923014, 42150087, 58513607, 39196882, 53299410, 62376660, 57841364, 62725844, 61849305, 60884699, 50283741, 59919582, 54785246, 61933792, 60181731, 61169380, 60543207, 61463273, 64194283, 61710061, 61071085, 59847919, 55564014, 43367663, 65048304, 52544754, 59593972, 56200950, 57780983, 45733111, 44289277, 62294271, 52666624, 56271619, 52412165, 55833353, 56002315, 46779659, 60358413, 49913102, 63473428, 55864599, 62013721, 48483612, 48135452, 60946205, 60044577, 60182306, 64701223, 62428455, 60906283, 62898484, 60399413, 62311222, 60535095, 56415547, 51311420, 61214015, 59995456, 59372863, 59426629, 59584838, 55549257, 59029836, 57133906, 61172051, 48553812, 60937557, 54064982, 48479571, 49781077, 62102870, 60283232, 60983141, 45275507, 55521652, 53269883, 60029821, 48428415, 52687235, 55912838, 55389064, 54749065, 55740298, 61648779, 55229836, 53812109, 59701645, 44453264, 53950354, 56410003, 49757077, 56206746, 54916508, 60395932, 51471264, 43356578, 47361956, 62308262, 43944871, 53562793, 55200171, 53596076, 56326649, 61926834, 54704052, 55071668, 58395061, 61308343, 56681399, 51848122, 52144575, 51451842, 62608835, 60920262, 60005319, 48885193, 51307978, 60809676, 63025100, 62979577, 38644175, 44049869, 57334227, 54066132, 53620181, 61640660, 49726936, 41065945, 63060959, 62991842, 44712420, 60873706, 48480238, 61086705, 47652345, 64602619, 57042429, 60694015}</t>
  </si>
  <si>
    <t>['https://stackoverflow.com/questions/48568886', 'https://stackoverflow.com/questions/42150087', 'https://stackoverflow.com/questions/55389064', 'https://stackoverflow.com/questions/57133906', 'https://stackoverflow.com/questions/62102870']</t>
  </si>
  <si>
    <t>https://stackoverflow.com/questions/42150087</t>
  </si>
  <si>
    <t>https://stackoverflow.com/questions/55389064</t>
  </si>
  <si>
    <t>(('indexing', '_convert_to_indexer'),)</t>
  </si>
  <si>
    <t>[('Keras', 3, [45600850, 33564181, 33292212]), ('Sklearn', 9, [64363983, 47477728, 59782522, 59494922, 56202264, 45201750, 59732814, 25746866, 54979004])]</t>
  </si>
  <si>
    <t>[('Keras', 3), ('Sklearn', 9)]</t>
  </si>
  <si>
    <t>{47477728, 59494922, 59732814, 64363983, 45600850, 25746866, 33292212, 33564181, 45201750, 56202264, 59782522, 54979004}</t>
  </si>
  <si>
    <t>['https://stackoverflow.com/questions/59494922', 'https://stackoverflow.com/questions/25746866', 'https://stackoverflow.com/questions/56202264', 'https://stackoverflow.com/questions/45201750', 'https://stackoverflow.com/questions/45201750']</t>
  </si>
  <si>
    <t>https://stackoverflow.com/questions/59494922</t>
  </si>
  <si>
    <t>https://stackoverflow.com/questions/25746866</t>
  </si>
  <si>
    <t>https://stackoverflow.com/questions/56202264</t>
  </si>
  <si>
    <t>[('Tensorflow', 11, [51939618, 53496095, 48157558, 58744161, 60799664, 46164791, 58607787, 52907593, 59998441, 57101765, 51286963]), ('Keras', 10, [51939618, 53496095, 44836555, 48157558, 58744161, 60799664, 46164791, 58607787, 57101765, 54381234])]</t>
  </si>
  <si>
    <t>{58744161, 51939618, 57101765, 52907593, 59998441, 58607787, 44836555, 60799664, 54381234, 51286963, 48157558, 46164791, 53496095}</t>
  </si>
  <si>
    <t>['https://stackoverflow.com/questions/51939618', 'https://stackoverflow.com/questions/58607787', 'https://stackoverflow.com/questions/48157558', 'https://stackoverflow.com/questions/51286963', 'https://stackoverflow.com/questions/51286963']</t>
  </si>
  <si>
    <t>(('init_ops', '__call__'), ('random_ops', 'random_uniform'))</t>
  </si>
  <si>
    <t>[('Tensorflow', 3, [48157558, 58744161, 60799664]), ('Keras', 3, [48157558, 58744161, 60799664])]</t>
  </si>
  <si>
    <t>{60799664, 58744161, 48157558}</t>
  </si>
  <si>
    <t>['https://stackoverflow.com/questions/60799664', 'https://stackoverflow.com/questions/58744161', 'https://stackoverflow.com/questions/48157558']</t>
  </si>
  <si>
    <t>(('init_ops', '_compute_fans'),)</t>
  </si>
  <si>
    <t>[('Tensorflow', 2, [63869754, 57101765]), ('Keras', 2, [63869754, 57101765])]</t>
  </si>
  <si>
    <t>{63869754, 57101765}</t>
  </si>
  <si>
    <t>['https://stackoverflow.com/questions/63869754', 'https://stackoverflow.com/questions/57101765']</t>
  </si>
  <si>
    <t>https://stackoverflow.com/questions/63869754</t>
  </si>
  <si>
    <t>[('Tensorflow', 11, [51578532, 51383415, 61985531, 60071597, 51119874, 60731062, 48244919, 60597790, 45302781, 45302781, 60733109]), ('Keras', 19, [57190848, 57190848, 53169455, 43328152, 51578532, 54092885, 51383415, 61985531, 60071597, 51119874, 60731062, 48244919, 60597790, 45302781, 45302781, 60733109, 51770552, 58868272, 61192138])]</t>
  </si>
  <si>
    <t>[('Tensorflow', 11), ('Keras', 19)]</t>
  </si>
  <si>
    <t>{57190848, 51119874, 51578532, 61192138, 60071597, 53169455, 58868272, 51770552, 60733109, 60731062, 51383415, 43328152, 48244919, 54092885, 61985531, 45302781, 60597790}</t>
  </si>
  <si>
    <t>['https://stackoverflow.com/questions/51578532', 'https://stackoverflow.com/questions/51770552', 'https://stackoverflow.com/questions/54092885', 'https://stackoverflow.com/questions/43328152', 'https://stackoverflow.com/questions/48244919']</t>
  </si>
  <si>
    <t>(('initializers', '__call__'), ('tensorflow_backend', 'random_uniform'))</t>
  </si>
  <si>
    <t>[('Tensorflow', 6, [51578532, 61985531, 60071597, 60597790, 60733109, 58868272]), ('Keras', 6, [51578532, 61985531, 60071597, 60597790, 60733109, 58868272])]</t>
  </si>
  <si>
    <t>{51578532, 60071597, 58868272, 60733109, 61985531, 60597790}</t>
  </si>
  <si>
    <t>['https://stackoverflow.com/questions/51578532', 'https://stackoverflow.com/questions/58868272', 'https://stackoverflow.com/questions/61985531', 'https://stackoverflow.com/questions/61985531', 'https://stackoverflow.com/questions/61985531']</t>
  </si>
  <si>
    <t>(('initializers', '__call__'), ('tensorflow_backend', 'random_uniform'), ('random_ops', 'random_uniform'))</t>
  </si>
  <si>
    <t>[('Tensorflow', 2, [51578532, 60733109]), ('Keras', 2, [51578532, 60733109])]</t>
  </si>
  <si>
    <t>{51578532, 60733109}</t>
  </si>
  <si>
    <t>['https://stackoverflow.com/questions/51578532', 'https://stackoverflow.com/questions/60733109']</t>
  </si>
  <si>
    <t>(('initializers', 'get'), ('initializers', 'deserialize'), ('generic_utils', 'deserialize_keras_object'))</t>
  </si>
  <si>
    <t>[('Tensorflow', 4, [53064834, 63596569, 58346627, 53051274]), ('Keras', 5, [53064834, 63596569, 58346627, 53051274, 59504713])]</t>
  </si>
  <si>
    <t>{53064834, 58346627, 59504713, 53051274, 63596569}</t>
  </si>
  <si>
    <t>['https://stackoverflow.com/questions/53064834', 'https://stackoverflow.com/questions/58346627', 'https://stackoverflow.com/questions/59504713', 'https://stackoverflow.com/questions/53051274', 'https://stackoverflow.com/questions/63596569']</t>
  </si>
  <si>
    <t>[('Tensorflow', 16, [56721498, 58905540, 60557629, 51978488, 58075061, 64744483, 58793607, 59065022, 60613538, 61100907, 59468849, 56851895, 62841176, 55734820, 57750023, 59427019]), ('Keras', 14, [56721498, 58905540, 60557629, 51978488, 64744483, 58793607, 59065022, 60613538, 59468849, 56851895, 62841176, 57750023, 59427019, 62556737])]</t>
  </si>
  <si>
    <t>{62556737, 60613538, 64744483, 58905540, 62841176, 55734820, 58793607, 57750023, 61100907, 59427019, 59468849, 58075061, 56851895, 51978488, 56721498, 60557629, 59065022}</t>
  </si>
  <si>
    <t>['https://stackoverflow.com/questions/64744483', 'https://stackoverflow.com/questions/57750023', 'https://stackoverflow.com/questions/51978488', 'https://stackoverflow.com/questions/58075061', 'https://stackoverflow.com/questions/56851895']</t>
  </si>
  <si>
    <t>(('input_layer', 'Input'), ('interfaces', 'wrapper'))</t>
  </si>
  <si>
    <t>[('Tensorflow', 12, [56721498, 58905540, 60557629, 64744483, 58793607, 59065022, 60613538, 61100907, 59468849, 56851895, 62841176, 59427019]), ('Keras', 11, [56721498, 58905540, 60557629, 64744483, 58793607, 59065022, 60613538, 59468849, 56851895, 62841176, 59427019])]</t>
  </si>
  <si>
    <t>{60613538, 64744483, 58905540, 58793607, 61100907, 59427019, 59468849, 56851895, 62841176, 56721498, 60557629, 59065022}</t>
  </si>
  <si>
    <t>['https://stackoverflow.com/questions/64744483', 'https://stackoverflow.com/questions/59427019', 'https://stackoverflow.com/questions/56721498', 'https://stackoverflow.com/questions/62841176', 'https://stackoverflow.com/questions/62841176']</t>
  </si>
  <si>
    <t>https://stackoverflow.com/questions/56721498</t>
  </si>
  <si>
    <t>(('input_layer', 'Input'), ('interfaces', 'wrapper'), ('input_layer', '__init__'))</t>
  </si>
  <si>
    <t>[('Tensorflow', 11, [56721498, 58905540, 60557629, 64744483, 58793607, 59065022, 61100907, 59468849, 56851895, 62841176, 59427019]), ('Keras', 10, [56721498, 58905540, 60557629, 64744483, 58793607, 59065022, 59468849, 56851895, 62841176, 59427019])]</t>
  </si>
  <si>
    <t>{64744483, 58905540, 58793607, 61100907, 59427019, 59468849, 56851895, 62841176, 56721498, 60557629, 59065022}</t>
  </si>
  <si>
    <t>['https://stackoverflow.com/questions/58905540', 'https://stackoverflow.com/questions/59468849', 'https://stackoverflow.com/questions/56721498', 'https://stackoverflow.com/questions/62841176', 'https://stackoverflow.com/questions/56721498']</t>
  </si>
  <si>
    <t>(('input_layer', 'Input'), ('interfaces', 'wrapper'), ('input_layer', '__init__'), ('tensorflow_backend', 'get_uid'))</t>
  </si>
  <si>
    <t>[('Tensorflow', 3, [59065022, 56851895, 62841176]), ('Keras', 3, [59065022, 56851895, 62841176])]</t>
  </si>
  <si>
    <t>{62841176, 59065022, 56851895}</t>
  </si>
  <si>
    <t>['https://stackoverflow.com/questions/62841176', 'https://stackoverflow.com/questions/59065022', 'https://stackoverflow.com/questions/56851895']</t>
  </si>
  <si>
    <t>(('input_layer', 'Input'), ('interfaces', 'wrapper'), ('input_layer', '__init__'), ('tensorflow_backend', 'placeholder'))</t>
  </si>
  <si>
    <t>[('Tensorflow', 6, [56721498, 58905540, 60557629, 58793607, 61100907, 59427019]), ('Keras', 5, [56721498, 58905540, 60557629, 58793607, 59427019])]</t>
  </si>
  <si>
    <t>{58905540, 58793607, 61100907, 59427019, 56721498, 60557629}</t>
  </si>
  <si>
    <t>['https://stackoverflow.com/questions/58905540', 'https://stackoverflow.com/questions/61100907', 'https://stackoverflow.com/questions/56721498', 'https://stackoverflow.com/questions/56721498', 'https://stackoverflow.com/questions/56721498']</t>
  </si>
  <si>
    <t>(('input_layer', '__init__'),)</t>
  </si>
  <si>
    <t>[('Tensorflow', 19, [56721498, 58905540, 60557629, 63721741, 61193360, 58075061, 64744483, 58793607, 59065022, 56662977, 61100907, 59468849, 56851895, 62841176, 55734820, 57750023, 59427019, 64091029, 55138901]), ('Keras', 16, [56721498, 58905540, 60557629, 63721741, 64744483, 58793607, 59065022, 56662977, 63847435, 59468849, 56851895, 62841176, 57750023, 59427019, 64091029, 55138901])]</t>
  </si>
  <si>
    <t>{58793607, 57750023, 63847435, 63721741, 61193360, 64091029, 64744483, 55734820, 59468849, 58075061, 56851895, 60557629, 59065022, 56662977, 58905540, 59427019, 55138901, 62841176, 56721498, 61100907}</t>
  </si>
  <si>
    <t>['https://stackoverflow.com/questions/63847435', 'https://stackoverflow.com/questions/58075061', 'https://stackoverflow.com/questions/59427019', 'https://stackoverflow.com/questions/58905540', 'https://stackoverflow.com/questions/58905540']</t>
  </si>
  <si>
    <t>(('input_spec', 'assert_input_compatibility'),)</t>
  </si>
  <si>
    <t>[('Tensorflow', 13, [58570184, 64302140, 59864710, 59317972, 63789810, 64677563, 57695689, 57630830, 63479947, 61063561, 61708100, 55389913, 63982116]), ('Keras', 13, [58570184, 64302140, 59864710, 59317972, 63789810, 62648919, 62777173, 64677563, 57695689, 57630830, 63479947, 61063561, 63982116])]</t>
  </si>
  <si>
    <t>{61708100, 63982116, 59864710, 58570184, 57695689, 61063561, 63479947, 57630830, 63789810, 59317972, 62777173, 62648919, 55389913, 64677563, 64302140}</t>
  </si>
  <si>
    <t>['https://stackoverflow.com/questions/59864710', 'https://stackoverflow.com/questions/63479947', 'https://stackoverflow.com/questions/62648919', 'https://stackoverflow.com/questions/62777173', 'https://stackoverflow.com/questions/62777173']</t>
  </si>
  <si>
    <t>(('inspect', 'getargspec'),)</t>
  </si>
  <si>
    <t>[('Tensorflow', 2, [53261074, 50411559]), ('Keras', 2, [48438607, 45464318])]</t>
  </si>
  <si>
    <t>{53261074, 45464318, 48438607, 50411559}</t>
  </si>
  <si>
    <t>['https://stackoverflow.com/questions/53261074', 'https://stackoverflow.com/questions/45464318', 'https://stackoverflow.com/questions/48438607', 'https://stackoverflow.com/questions/50411559']</t>
  </si>
  <si>
    <t>https://stackoverflow.com/questions/45464318</t>
  </si>
  <si>
    <t>https://stackoverflow.com/questions/50411559</t>
  </si>
  <si>
    <t>(('install', 'run'), ('wheel', 'build'))</t>
  </si>
  <si>
    <t>[('Tensorflow', 15, [47610308, 48648816, 46507446, 46158185, 46808810, 54167982, 54167982, 46110184, 47110762, 44827989, 57281458, 43327981, 45669786, 55650766, 40465168]), ('Keras', 2, [44827989, 54318117])]</t>
  </si>
  <si>
    <t>{47610308, 54318117, 46110184, 46158185, 46808810, 47110762, 43327981, 54167982, 55650766, 48648816, 40465168, 57281458, 44827989, 46507446, 45669786}</t>
  </si>
  <si>
    <t>['https://stackoverflow.com/questions/46110184', 'https://stackoverflow.com/questions/43327981', 'https://stackoverflow.com/questions/57281458', 'https://stackoverflow.com/questions/40465168', 'https://stackoverflow.com/questions/40465168']</t>
  </si>
  <si>
    <t>https://stackoverflow.com/questions/57281458</t>
  </si>
  <si>
    <t>(('interactiveshell', '_run_cell'),)</t>
  </si>
  <si>
    <t>[('Tensorflow', 24, [51625911, 64999781, 53584580, 56585023, 56585023, 51424835, 65155458, 64875082, 52917486, 52517298, 50911052, 58278454, 51872592, 52993992, 55672135, 52376692, 59998441, 51822134, 52551296, 57127626, 59427019, 61737710, 55945364, 55945364]), ('Keras', 5, [56585023, 56585023, 65155458, 52551296, 59427019])]</t>
  </si>
  <si>
    <t>[('Tensorflow', 24), ('Keras', 5)]</t>
  </si>
  <si>
    <t>{52551296, 65155458, 55945364, 52517298, 58278454, 51625911, 51822134, 56585023, 51424835, 53584580, 55672135, 52993992, 64875082, 57127626, 50911052, 59427019, 51872592, 64999781, 59998441, 52917486, 61737710, 52376692}</t>
  </si>
  <si>
    <t>['https://stackoverflow.com/questions/52517298', 'https://stackoverflow.com/questions/55672135', 'https://stackoverflow.com/questions/51872592', 'https://stackoverflow.com/questions/59427019', 'https://stackoverflow.com/questions/51872592']</t>
  </si>
  <si>
    <t>(('interactiveshell', '_run_cell'), ('async_helpers', '_pseudo_sync_runner'), ('interactiveshell', 'run_cell_async'), ('interactiveshell', 'run_ast_nodes'))</t>
  </si>
  <si>
    <t>[('Tensorflow', 11, [64999781, 53584580, 56585023, 56585023, 65155458, 64875082, 58278454, 55672135, 59427019, 61737710, 55945364]), ('Keras', 4, [56585023, 56585023, 65155458, 59427019])]</t>
  </si>
  <si>
    <t>{65155458, 53584580, 64999781, 55672135, 64875082, 59427019, 61737710, 55945364, 58278454, 56585023}</t>
  </si>
  <si>
    <t>['https://stackoverflow.com/questions/53584580', 'https://stackoverflow.com/questions/64875082', 'https://stackoverflow.com/questions/55945364', 'https://stackoverflow.com/questions/55945364', 'https://stackoverflow.com/questions/55945364']</t>
  </si>
  <si>
    <t>(('interactiveshell', 'run_ast_nodes'),)</t>
  </si>
  <si>
    <t>[('Tensorflow', 108, [51625911, 61121937, 61121937, 49476287, 41077940, 64999781, 53584580, 45047205, 41990876, 56585023, 56585023, 49701918, 49701918, 43084137, 47644306, 51424835, 48157558, 43990046, 43990046, 43990046, 43990046, 45227229, 47273200, 48461151, 44174697, 65155458, 57075956, 51123667, 55406464, 64875082, 46694252, 42223668, 49053033, 49583830, 49031102, 44890067, 44890067, 61648779, 41374175, 59732495, 47257408, 52917486, 44274062, 49372585, 52517298, 49016530, 47678647, 50911052, 53328826, 58278454, 61169380, 49683444, 43817501, 42741738, 51872592, 35529626, 51734983, 47735638, 60077931, 38676668, 62428455, 52993992, 54998898, 59867929, 42092727, 45061344, 64059981, 55672135, 51046867, 52376692, 59998441, 51822134, 52551296, 57127626, 52227910, 47834733, 59427019, 60694015, 51611221, 53565065, 62488073, 43324156, 56304037, 57036446, 44873984, 49370642, 61737710, 45059428, 46278107, 44435677, 44435677, 44274618, 55945364, 55945364, 55945364, 53003208, 40948687, 49864234, 43631662, 43358264, 56015575, 41616292, 51388690, 37117798, 45514055, 51456408, 50469878, 62425127]), ('Keras', 23, [39091206, 39091206, 56585023, 56585023, 48157558, 43990046, 43990046, 43990046, 43990046, 47273200, 65155458, 45078392, 59732495, 47735205, 52533188, 49016530, 53328826, 45502673, 60077931, 58418067, 51046867, 52551296, 59427019])]</t>
  </si>
  <si>
    <t>[('Tensorflow', 108), ('Keras', 23)]</t>
  </si>
  <si>
    <t>{39091206, 62488073, 59732495, 49370642, 43817501, 43990046, 49701918, 62425127, 49864234, 43631662, 42223668, 58278454, 51822134, 43358264, 51424835, 64875082, 64059981, 51611221, 47834733, 52376692, 52551296, 53565065, 47644306, 55945364, 57036446, 41077940, 47678647, 42092727, 38676668, 49476287, 53584580, 57127626, 59427019, 45502673, 49016530, 49583830, 56015575, 41990876, 45227229, 44435677, 45061344, 61169380, 59998441, 52917486, 61737710, 47273200, 57075956, 43324156, 44873984, 51388690, 59867929, 62428455, 56585023, 47257408, 52227910, 55672135, 45514055, 50911052, 51872592, 47735638, 48461151, 45059428, 64999781, 37117798, 43084137, 44174697, 49053033, 46694252, 60077931, 54998898, 48157558, 45078392, 55406464, 65155458, 61648779, 44274062, 61121937, 58418067, 51456408, 35529626, 41616292, 45047205, 56304037, 47735205, 49372585, 52517298, 51625911, 53328826, 44274618, 49031102, 52533188, 51734983, 52993992, 53003208, 40948687, 51123667, 44890067, 51046867, 46278107, 41374175, 42741738, 49683444, 50469878, 60694015}</t>
  </si>
  <si>
    <t>['https://stackoverflow.com/questions/64875082', 'https://stackoverflow.com/questions/43324156', 'https://stackoverflow.com/questions/41616292', 'https://stackoverflow.com/questions/65155458', 'https://stackoverflow.com/questions/61121937']</t>
  </si>
  <si>
    <t>(('interactiveshell', 'run_ast_nodes'), ('interactiveshell', 'run_code'), ('topology', '__call__'))</t>
  </si>
  <si>
    <t>[('Tensorflow', 2, [51046867, 52551296]), ('Keras', 2, [51046867, 52551296])]</t>
  </si>
  <si>
    <t>{52551296, 51046867}</t>
  </si>
  <si>
    <t>['https://stackoverflow.com/questions/52551296', 'https://stackoverflow.com/questions/51046867']</t>
  </si>
  <si>
    <t>https://stackoverflow.com/questions/52551296</t>
  </si>
  <si>
    <t>(('interactiveshell', 'run_ast_nodes'), ('interactiveshell', 'run_code'), ('training', 'fit'), ('training_arrays', 'fit_loop'))</t>
  </si>
  <si>
    <t>[('Tensorflow', 2, [56585023, 56585023]), ('Keras', 2, [56585023, 56585023])]</t>
  </si>
  <si>
    <t>['https://stackoverflow.com/questions/56585023']</t>
  </si>
  <si>
    <t>[('Tensorflow', 96, [51625911, 49476287, 41077940, 64999781, 53584580, 45047205, 41990876, 56585023, 56585023, 49701918, 49701918, 43084137, 47644306, 51424835, 48157558, 43990046, 43990046, 43990046, 43990046, 45227229, 47273200, 48461151, 44174697, 57075956, 51123667, 55406464, 64875082, 46694252, 42223668, 49053033, 49583830, 49031102, 44890067, 44890067, 41374175, 47257408, 52917486, 44274062, 49372585, 52517298, 49016530, 47678647, 50911052, 53328826, 58278454, 49683444, 43817501, 42741738, 51872592, 35529626, 51734983, 47735638, 60077931, 52993992, 54998898, 59867929, 42092727, 45061344, 64059981, 55672135, 51046867, 52376692, 59998441, 51822134, 52551296, 57127626, 52227910, 47834733, 59427019, 51611221, 53565065, 62488073, 43324156, 56304037, 57036446, 44873984, 49370642, 61737710, 45059428, 46278107, 44435677, 44435677, 44274618, 55945364, 55945364, 55945364, 53003208, 40948687, 49864234, 43631662, 43358264, 56015575, 41616292, 51388690, 37117798, 51456408]), ('Keras', 17, [56585023, 56585023, 48157558, 43990046, 43990046, 43990046, 43990046, 47273200, 45078392, 47735205, 52533188, 49016530, 53328826, 45502673, 60077931, 58418067, 51046867])]</t>
  </si>
  <si>
    <t>[('Tensorflow', 96), ('Keras', 17)]</t>
  </si>
  <si>
    <t>{62488073, 49370642, 43817501, 43990046, 49701918, 49864234, 43631662, 42223668, 58278454, 51822134, 43358264, 51424835, 64875082, 64059981, 51611221, 47834733, 52376692, 52551296, 53565065, 47644306, 55945364, 57036446, 41077940, 47678647, 42092727, 49476287, 53584580, 57127626, 59427019, 45502673, 49016530, 49583830, 56015575, 41990876, 45227229, 44435677, 45061344, 59998441, 52917486, 61737710, 47273200, 57075956, 43324156, 44873984, 51388690, 59867929, 56585023, 47257408, 52227910, 55672135, 50911052, 51872592, 47735638, 48461151, 45059428, 64999781, 37117798, 43084137, 44174697, 49053033, 46694252, 60077931, 54998898, 48157558, 45078392, 55406464, 44274062, 58418067, 51456408, 35529626, 41616292, 45047205, 56304037, 47735205, 49372585, 52517298, 51625911, 53328826, 44274618, 49031102, 52533188, 51734983, 52993992, 53003208, 40948687, 51123667, 44890067, 51046867, 46278107, 41374175, 42741738, 49683444}</t>
  </si>
  <si>
    <t>['https://stackoverflow.com/questions/64059981', 'https://stackoverflow.com/questions/57075956', 'https://stackoverflow.com/questions/41616292', 'https://stackoverflow.com/questions/45078392', 'https://stackoverflow.com/questions/58418067']</t>
  </si>
  <si>
    <t>[('Tensorflow', 73, [49476287, 41077940, 45047205, 41990876, 49701918, 49701918, 43084137, 47644306, 48157558, 43990046, 43990046, 43990046, 43990046, 45227229, 47273200, 48461151, 44174697, 57075956, 51123667, 55406464, 46694252, 42223668, 49053033, 49583830, 49031102, 44890067, 44890067, 41374175, 47257408, 44274062, 49372585, 49016530, 47678647, 53328826, 49683444, 43817501, 42741738, 35529626, 51734983, 47735638, 60077931, 54998898, 59867929, 42092727, 45061344, 64059981, 51046867, 52227910, 47834733, 51611221, 53565065, 62488073, 43324156, 56304037, 57036446, 44873984, 49370642, 45059428, 46278107, 44435677, 44435677, 44274618, 53003208, 40948687, 49864234, 43631662, 43358264, 56015575, 41616292, 51388690, 37117798, 50469878, 55895795]), ('Keras', 13, [48157558, 43990046, 43990046, 43990046, 43990046, 47273200, 45078392, 47735205, 52533188, 49016530, 53328826, 45502673, 60077931])]</t>
  </si>
  <si>
    <t>[('Tensorflow', 73), ('Keras', 13)]</t>
  </si>
  <si>
    <t>{55406464, 44873984, 53565065, 62488073, 44274062, 47644306, 49370642, 51388690, 59867929, 35529626, 43817501, 43990046, 49701918, 57036446, 41616292, 45047205, 56304037, 47735205, 49372585, 49864234, 43631662, 41077940, 42223668, 47678647, 42092727, 43358264, 53328826, 44274618, 49031102, 49476287, 47257408, 52533188, 52227910, 51734983, 53003208, 64059981, 40948687, 45502673, 49016530, 51123667, 44890067, 51046867, 49583830, 47735638, 51611221, 56015575, 46278107, 41990876, 45227229, 44435677, 48461151, 41374175, 45061344, 45059428, 37117798, 43084137, 44174697, 49053033, 46694252, 42741738, 60077931, 47834733, 47273200, 54998898, 55895795, 57075956, 49683444, 48157558, 50469878, 45078392, 43324156}</t>
  </si>
  <si>
    <t>['https://stackoverflow.com/questions/43817501', 'https://stackoverflow.com/questions/52227910', 'https://stackoverflow.com/questions/37117798', 'https://stackoverflow.com/questions/48461151', 'https://stackoverflow.com/questions/41374175']</t>
  </si>
  <si>
    <t>https://stackoverflow.com/questions/43817501</t>
  </si>
  <si>
    <t>(('interactiveshell', 'run_cell_magic'),)</t>
  </si>
  <si>
    <t>[('Tensorflow', 4, [59497369, 53479623, 58842687, 54026623]), ('Keras', 3, [59497369, 53479623, 58842687])]</t>
  </si>
  <si>
    <t>{59497369, 54026623, 58842687, 53479623}</t>
  </si>
  <si>
    <t>['https://stackoverflow.com/questions/59497369', 'https://stackoverflow.com/questions/54026623', 'https://stackoverflow.com/questions/58842687', 'https://stackoverflow.com/questions/53479623']</t>
  </si>
  <si>
    <t>https://stackoverflow.com/questions/54026623</t>
  </si>
  <si>
    <t>(('interactiveshell', 'run_cell_magic'), ('decorator', 'time'), ('magic', 'lambda'), ('execution', 'time'))</t>
  </si>
  <si>
    <t>[('Tensorflow', 2, [59497369, 58842687]), ('Keras', 2, [59497369, 58842687])]</t>
  </si>
  <si>
    <t>{59497369, 58842687}</t>
  </si>
  <si>
    <t>['https://stackoverflow.com/questions/59497369', 'https://stackoverflow.com/questions/58842687']</t>
  </si>
  <si>
    <t>(('interactiveshell', 'run_code'), ('__init__', 'module'))</t>
  </si>
  <si>
    <t>[('Tensorflow', 20, [61121937, 61121937, 61812227, 61332608, 65155458, 61169380, 62428455, 47729029, 60375985, 60144301, 60141916, 57355243, 60026328]), ('Keras', 5, [58309119, 58309119, 61332608, 65155458])]</t>
  </si>
  <si>
    <t>[('Tensorflow', 20), ('Keras', 5)]</t>
  </si>
  <si>
    <t>{61332608, 65155458, 61812227, 61169380, 47729029, 62428455, 57355243, 60144301, 61121937, 60375985, 60026328, 60141916, 58309119}</t>
  </si>
  <si>
    <t>['https://stackoverflow.com/questions/65155458', 'https://stackoverflow.com/questions/62428455', 'https://stackoverflow.com/questions/60026328', 'https://stackoverflow.com/questions/60375985', 'https://stackoverflow.com/questions/60375985']</t>
  </si>
  <si>
    <t>https://stackoverflow.com/questions/60026328</t>
  </si>
  <si>
    <t>https://stackoverflow.com/questions/60375985</t>
  </si>
  <si>
    <t>(('interactiveshell', 'run_code'), ('__init__', 'module'), ('__init__', 'module'))</t>
  </si>
  <si>
    <t>[('Tensorflow', 17, [61121937, 61121937, 61812227, 61332608, 65155458, 61169380, 62428455, 60375985, 60144301, 60141916, 60026328]), ('Keras', 4, [61332608, 65155458])]</t>
  </si>
  <si>
    <t>[('Tensorflow', 17), ('Keras', 4)]</t>
  </si>
  <si>
    <t>{61332608, 65155458, 61812227, 61169380, 62428455, 60144301, 61121937, 60375985, 60026328, 60141916}</t>
  </si>
  <si>
    <t>['https://stackoverflow.com/questions/65155458', 'https://stackoverflow.com/questions/62428455', 'https://stackoverflow.com/questions/60375985', 'https://stackoverflow.com/questions/60375985', 'https://stackoverflow.com/questions/60375985']</t>
  </si>
  <si>
    <t>(('interactiveshell', 'run_code'), ('__init__', 'module'), ('__init__', 'module'), ('interactiveshell', 'showtraceback'))</t>
  </si>
  <si>
    <t>[('Tensorflow', 4, [65155458, 60141916]), ('Keras', 3, [65155458])]</t>
  </si>
  <si>
    <t>{65155458, 60141916}</t>
  </si>
  <si>
    <t>['https://stackoverflow.com/questions/65155458', 'https://stackoverflow.com/questions/60141916']</t>
  </si>
  <si>
    <t>(('interactiveshell', 'run_code'), ('_base', 'fit'), ('validation', 'check_X_y'), ('validation', 'check_consistent_length'), ('interactiveshell', 'showtraceback'), ('pywrap_tensorflow', 'module'), ('pywrap_tensorflow_internal', 'module'), ('pywrap_tensorflow_internal', 'swig_import_helper'), ('imp', 'load_module'), ('imp', 'load_dynamic'))</t>
  </si>
  <si>
    <t>[('Tensorflow', 2, [61603465]), ('Sklearn', 2, [61603465])]</t>
  </si>
  <si>
    <t>{61603465}</t>
  </si>
  <si>
    <t>['https://stackoverflow.com/questions/61603465']</t>
  </si>
  <si>
    <t>(('interactiveshell', 'run_code'), ('interactiveshell', 'showtraceback'))</t>
  </si>
  <si>
    <t>[('Tensorflow', 22, [61121937, 61121937, 65155458, 60937557, 61648779, 59732495, 61135117, 60906283, 61169380, 62428455, 61640660, 60694015, 60005319, 59029836]), ('Keras', 11, [65155458, 63697062, 60937557, 59732495, 60906283, 44945949, 60694015])]</t>
  </si>
  <si>
    <t>[('Tensorflow', 22), ('Keras', 11)]</t>
  </si>
  <si>
    <t>{65155458, 61169380, 63697062, 62428455, 60005319, 61648779, 60906283, 61135117, 59029836, 59732495, 61121937, 61640660, 60937557, 44945949, 60694015}</t>
  </si>
  <si>
    <t>['https://stackoverflow.com/questions/63697062', 'https://stackoverflow.com/questions/60906283', 'https://stackoverflow.com/questions/61640660', 'https://stackoverflow.com/questions/61121937', 'https://stackoverflow.com/questions/61121937']</t>
  </si>
  <si>
    <t>https://stackoverflow.com/questions/60906283</t>
  </si>
  <si>
    <t>(('interactiveshell', 'run_code'), ('interactiveshell', 'showtraceback'), ('pywrap_tensorflow', 'module'), ('pywrap_tensorflow_internal', 'module'), ('pywrap_tensorflow_internal', 'swig_import_helper'), ('imp', 'load_module'), ('imp', 'load_dynamic'))</t>
  </si>
  <si>
    <t>[('Tensorflow', 6, [60937557, 61640660, 60005319]), ('Keras', 2, [60937557])]</t>
  </si>
  <si>
    <t>{61640660, 60937557, 60005319}</t>
  </si>
  <si>
    <t>['https://stackoverflow.com/questions/61640660', 'https://stackoverflow.com/questions/60937557', 'https://stackoverflow.com/questions/60005319']</t>
  </si>
  <si>
    <t>(('interactiveshell', 'run_code'), ('interactiveshell', 'showtraceback'), ('ultratb', 'structured_traceback'), ('ultratb', 'structured_traceback'), ('ultratb', 'structured_traceback'))</t>
  </si>
  <si>
    <t>[('Tensorflow', 13, [61121937, 61121937, 65155458, 61648779, 59732495, 60906283, 61169380, 62428455, 60694015, 59029836]), ('Keras', 7, [65155458, 59732495, 60906283, 60694015])]</t>
  </si>
  <si>
    <t>['https://stackoverflow.com/questions/61169380', 'https://stackoverflow.com/questions/60906283', 'https://stackoverflow.com/questions/59732495', 'https://stackoverflow.com/questions/59732495', 'https://stackoverflow.com/questions/59732495']</t>
  </si>
  <si>
    <t>[('Tensorflow', 4, [55786512, 62680282, 64958298, 53503889]), ('Keras', 3, [55786512, 62680282, 64958298])]</t>
  </si>
  <si>
    <t>{55786512, 53503889, 62680282, 64958298}</t>
  </si>
  <si>
    <t>['https://stackoverflow.com/questions/55786512', 'https://stackoverflow.com/questions/53503889', 'https://stackoverflow.com/questions/62680282', 'https://stackoverflow.com/questions/64958298']</t>
  </si>
  <si>
    <t>(('interactiveshell', 'run_code'), ('training', 'compile'))</t>
  </si>
  <si>
    <t>[('Tensorflow', 3, [47273200, 61349606, 60077931]), ('Keras', 3, [47273200, 61349606, 60077931])]</t>
  </si>
  <si>
    <t>{47273200, 60077931, 61349606}</t>
  </si>
  <si>
    <t>['https://stackoverflow.com/questions/47273200', 'https://stackoverflow.com/questions/60077931', 'https://stackoverflow.com/questions/61349606']</t>
  </si>
  <si>
    <t>https://stackoverflow.com/questions/61349606</t>
  </si>
  <si>
    <t>(('interactiveshell', 'run_code'), ('training', 'fit'), ('training_arrays', 'fit_loop'))</t>
  </si>
  <si>
    <t>[('Tensorflow', 3, [60361603, 56585023, 56585023]), ('Keras', 4, [60361603, 56585023, 56585023, 60077931])]</t>
  </si>
  <si>
    <t>{60361603, 60077931, 56585023}</t>
  </si>
  <si>
    <t>['https://stackoverflow.com/questions/60361603', 'https://stackoverflow.com/questions/60077931', 'https://stackoverflow.com/questions/56585023']</t>
  </si>
  <si>
    <t>(('interactiveshell', 'showtraceback'),)</t>
  </si>
  <si>
    <t>[('Tensorflow', 68, [61121937, 61121937, 59109436, 59840411, 61812227, 65155458, 60937557, 61648779, 59732495, 61349606, 61135117, 60906283, 61169380, 61603465, 62428455, 61640660, 64339181, 60694015, 60434430, 60141916, 60005319, 59029836]), ('Keras', 32, [59109436, 59840411, 65155458, 63697062, 60937557, 59732495, 61349606, 60906283, 44945949, 60694015, 60434430])]</t>
  </si>
  <si>
    <t>[('Tensorflow', 68), ('Keras', 32)]</t>
  </si>
  <si>
    <t>{65155458, 61812227, 61603465, 61648779, 61135117, 59732495, 61121937, 59840411, 44945949, 63697062, 62428455, 60906283, 59109436, 60005319, 59029836, 61640660, 60937557, 60141916, 61169380, 61349606, 64339181, 60434430, 60694015}</t>
  </si>
  <si>
    <t>['https://stackoverflow.com/questions/61648779', 'https://stackoverflow.com/questions/62428455', 'https://stackoverflow.com/questions/60141916', 'https://stackoverflow.com/questions/60937557', 'https://stackoverflow.com/questions/60937557']</t>
  </si>
  <si>
    <t>(('interactiveshell', 'showtraceback'), ('interactiveshell', 'run_ast_nodes'), ('interactiveshell', 'run_code'), ('interactiveshell', 'showtraceback'), ('ultratb', 'structured_traceback'), ('ultratb', 'structured_traceback'), ('ultratb', 'structured_traceback'))</t>
  </si>
  <si>
    <t>[('Tensorflow', 8, [61121937, 61121937, 65155458, 61648779, 59732495, 61169380, 62428455, 60694015]), ('Keras', 4, [65155458, 59732495, 60694015])]</t>
  </si>
  <si>
    <t>['https://stackoverflow.com/questions/61169380', 'https://stackoverflow.com/questions/61648779', 'https://stackoverflow.com/questions/61121937', 'https://stackoverflow.com/questions/59732495', 'https://stackoverflow.com/questions/61121937']</t>
  </si>
  <si>
    <t>[('Tensorflow', 20, [60937557, 61648779, 59732495, 61169380, 61603465, 62428455, 61640660, 60694015, 60005319, 59029836]), ('Keras', 7, [60937557, 59732495, 60694015])]</t>
  </si>
  <si>
    <t>[('Tensorflow', 20), ('Keras', 7)]</t>
  </si>
  <si>
    <t>['https://stackoverflow.com/questions/62428455', 'https://stackoverflow.com/questions/61648779', 'https://stackoverflow.com/questions/61640660', 'https://stackoverflow.com/questions/61640660', 'https://stackoverflow.com/questions/61640660']</t>
  </si>
  <si>
    <t>(('interactiveshell', 'showtraceback'), ('pywrap_tensorflow', 'module'), ('pywrap_tensorflow_internal', 'module'), ('pywrap_tensorflow_internal', 'swig_import_helper'), ('imp', 'load_module'), ('imp', 'load_dynamic'), ('pywrap_tensorflow', 'module'), ('pywrap_tensorflow_internal', 'module'), ('pywrap_tensorflow_internal', 'swig_import_helper'), ('imp', 'load_module'), ('imp', 'load_dynamic'), ('interactiveshell', 'showtraceback'))</t>
  </si>
  <si>
    <t>[('Tensorflow', 3, [59732495, 60694015]), ('Keras', 3, [59732495, 60694015])]</t>
  </si>
  <si>
    <t>{60694015, 59732495}</t>
  </si>
  <si>
    <t>['https://stackoverflow.com/questions/60694015', 'https://stackoverflow.com/questions/59732495']</t>
  </si>
  <si>
    <t>(('interactiveshell', 'showtraceback'), ('pywrap_tensorflow', 'module'), ('pywrap_tensorflow_internal', 'module'), ('pywrap_tensorflow_internal', 'swig_import_helper'), ('imp', 'load_module'), ('imp', 'load_dynamic'), ('pywrap_tensorflow', 'module'), ('pywrap_tensorflow_internal', 'module'), ('pywrap_tensorflow_internal', 'swig_import_helper'), ('imp', 'load_module'), ('imp', 'load_dynamic'), ('interactiveshell', 'showtraceback'), ('interactiveshell', 'run_code'), ('interactiveshell', 'showtraceback'), ('ultratb', 'structured_traceback'), ('ultratb', 'structured_traceback'), ('ultratb', 'structured_traceback'))</t>
  </si>
  <si>
    <t>[('Tensorflow', 2, [59732495, 60694015]), ('Keras', 2, [59732495, 60694015])]</t>
  </si>
  <si>
    <t>(('interactiveshell', 'showtraceback'), ('pywrap_tensorflow', 'module'), ('pywrap_tensorflow_internal', 'module'), ('pywrap_tensorflow_internal', 'swig_import_helper'), ('imp', 'load_module'), ('imp', 'load_dynamic'), ('ultratb', 'get_records'), ('ultratb', 'wrapped'), ('ultratb', '_fixed_getinnerframes'), ('inspect', 'getinnerframes'), ('inspect', 'getframeinfo'), ('inspect', 'getsourcefile'), ('inspect', 'getmodule'), ('__init__', '__getattr__'), ('__init__', '_load'), ('__init__', 'import_module'), ('__init__', 'module'), ('__init__', 'module'), ('gen_audio_ops', 'module'), ('__init__', '__getattr__'), ('__init__', '_load'), ('__init__', 'import_module'), ('__init__', 'module'), ('pywrap_tensorflow', 'module'))</t>
  </si>
  <si>
    <t>[('Tensorflow', 9, [60937557, 61648779, 61603465, 62428455, 61640660, 60694015, 60005319]), ('Keras', 3, [60937557, 60694015])]</t>
  </si>
  <si>
    <t>{62428455, 60005319, 61603465, 61648779, 61640660, 60937557, 60694015}</t>
  </si>
  <si>
    <t>['https://stackoverflow.com/questions/60005319', 'https://stackoverflow.com/questions/61648779', 'https://stackoverflow.com/questions/60937557', 'https://stackoverflow.com/questions/61640660', 'https://stackoverflow.com/questions/60937557']</t>
  </si>
  <si>
    <t>(('interactiveshell', 'showtraceback'), ('pywrap_tensorflow', 'module'), ('pywrap_tensorflow_internal', 'module'), ('pywrap_tensorflow_internal', 'swig_import_helper'), ('imp', 'load_module'), ('imp', 'load_dynamic'), ('ultratb', 'get_records'), ('ultratb', 'wrapped'), ('ultratb', '_fixed_getinnerframes'), ('inspect', 'getinnerframes'), ('inspect', 'getframeinfo'), ('inspect', 'getsourcefile'), ('inspect', 'getmodule'), ('__init__', '__getattr__'), ('__init__', '_load'), ('__init__', 'import_module'), ('__init__', 'module'), ('__init__', 'module'), ('gen_audio_ops', 'module'), ('__init__', '__getattr__'), ('__init__', '_load'), ('__init__', 'import_module'), ('__init__', 'module'), ('pywrap_tensorflow', 'module'), ('pywrap_tensorflow', 'module'), ('pywrap_tensorflow_internal', 'module'), ('pywrap_tensorflow_internal', 'swig_import_helper'), ('imp', 'load_module'), ('imp', 'load_dynamic'))</t>
  </si>
  <si>
    <t>[('Tensorflow', 5, [61648779, 62428455, 60694015]), ('Keras', 2, [60694015])]</t>
  </si>
  <si>
    <t>{60694015, 61648779, 62428455}</t>
  </si>
  <si>
    <t>['https://stackoverflow.com/questions/60694015', 'https://stackoverflow.com/questions/61648779', 'https://stackoverflow.com/questions/62428455']</t>
  </si>
  <si>
    <t>[('Tensorflow', 11, [59109436, 59840411, 61812227, 65155458, 61349606, 61135117, 64339181, 60434430, 60141916]), ('Keras', 8, [59109436, 59840411, 65155458, 63697062, 61349606, 60434430])]</t>
  </si>
  <si>
    <t>{65155458, 61812227, 61349606, 63697062, 61135117, 64339181, 60141916, 59840411, 59109436, 60434430}</t>
  </si>
  <si>
    <t>['https://stackoverflow.com/questions/61812227', 'https://stackoverflow.com/questions/61135117', 'https://stackoverflow.com/questions/59840411', 'https://stackoverflow.com/questions/59840411', 'https://stackoverflow.com/questions/59840411']</t>
  </si>
  <si>
    <t>(('interactiveshell', 'showtraceback'), ('ultratb', 'get_records'), ('ultratb', 'wrapped'), ('ultratb', '_fixed_getinnerframes'), ('inspect', 'getinnerframes'), ('inspect', 'getframeinfo'), ('inspect', 'getsourcefile'), ('inspect', 'getmodule'))</t>
  </si>
  <si>
    <t>[('Tensorflow', 10, [59109436, 61812227, 65155458, 61349606, 61135117, 64339181, 60434430, 60141916]), ('Keras', 7, [59109436, 65155458, 63697062, 61349606, 60434430])]</t>
  </si>
  <si>
    <t>{65155458, 61812227, 61349606, 63697062, 61135117, 64339181, 60141916, 59109436, 60434430}</t>
  </si>
  <si>
    <t>['https://stackoverflow.com/questions/61812227', 'https://stackoverflow.com/questions/61135117', 'https://stackoverflow.com/questions/60141916', 'https://stackoverflow.com/questions/60141916', 'https://stackoverflow.com/questions/60141916']</t>
  </si>
  <si>
    <t>(('interactiveshell', 'showtraceback'), ('ultratb', 'get_records'), ('ultratb', 'wrapped'), ('ultratb', '_fixed_getinnerframes'), ('inspect', 'getinnerframes'), ('inspect', 'getframeinfo'), ('inspect', 'getsourcefile'), ('inspect', 'getmodule'), ('__init__', '__getattr__'), ('__init__', '_load'), ('__init__', 'import_module'))</t>
  </si>
  <si>
    <t>[('Tensorflow', 8, [59109436, 61812227, 65155458, 61135117, 64339181, 60141916]), ('Keras', 5, [59109436, 65155458, 63697062])]</t>
  </si>
  <si>
    <t>{65155458, 61812227, 63697062, 64339181, 61135117, 60141916, 59109436}</t>
  </si>
  <si>
    <t>['https://stackoverflow.com/questions/61812227', 'https://stackoverflow.com/questions/64339181', 'https://stackoverflow.com/questions/60141916', 'https://stackoverflow.com/questions/61135117', 'https://stackoverflow.com/questions/60141916']</t>
  </si>
  <si>
    <t>(('interactiveshell', 'showtraceback'), ('ultratb', 'get_records'), ('ultratb', 'wrapped'), ('ultratb', '_fixed_getinnerframes'), ('inspect', 'getinnerframes'), ('inspect', 'getframeinfo'), ('inspect', 'getsourcefile'), ('inspect', 'getmodule'), ('__init__', '__getattr__'), ('__init__', '_load'), ('__init__', 'import_module'), ('__init__', 'module'), ('__init__', 'module'))</t>
  </si>
  <si>
    <t>[('Tensorflow', 6, [61812227, 65155458, 64339181, 60141916]), ('Keras', 4, [65155458, 63697062])]</t>
  </si>
  <si>
    <t>{65155458, 61812227, 63697062, 64339181, 60141916}</t>
  </si>
  <si>
    <t>['https://stackoverflow.com/questions/65155458', 'https://stackoverflow.com/questions/61812227', 'https://stackoverflow.com/questions/63697062', 'https://stackoverflow.com/questions/64339181', 'https://stackoverflow.com/questions/60141916']</t>
  </si>
  <si>
    <t>(('interactiveshell', 'showtraceback'), ('ultratb', 'get_records'), ('ultratb', 'wrapped'), ('ultratb', '_fixed_getinnerframes'), ('inspect', 'getinnerframes'), ('inspect', 'getframeinfo'), ('inspect', 'getsourcefile'), ('inspect', 'getmodule'), ('__init__', '__getattr__'), ('__init__', '_load'), ('__init__', 'import_module'), ('__init__', 'module'), ('__init__', 'module'), ('__init__', 'module'), ('__init__', 'module'), ('control_flow_v2_toggles', 'module'), ('control_flow_util_v2', 'module'), ('__init__', 'module'), ('__init__', 'module'), ('__init__', 'module'), ('base_layer', 'module'), ('__init__', 'module'), ('hdf5_format', 'module'), ('__init__', 'module'), ('multi_gpu_utils', 'module'), ('training', 'module'), ('metrics', 'module'))</t>
  </si>
  <si>
    <t>(('interactiveshell', 'showtraceback'), ('ultratb', 'get_records'), ('ultratb', 'wrapped'), ('ultratb', '_fixed_getinnerframes'), ('inspect', 'getinnerframes'), ('inspect', 'getframeinfo'), ('inspect', 'getsourcefile'), ('inspect', 'getmodule'), ('__init__', '__getattr__'), ('__init__', '_load'), ('__init__', 'import_module'), ('__init__', 'module'), ('__init__', 'module'), ('__init__', 'module'), ('__init__', 'module'), ('control_flow_v2_toggles', 'module'), ('control_flow_util_v2', 'module'), ('__init__', 'module'), ('__init__', 'module'), ('__init__', 'module'), ('base_layer', 'module'), ('__init__', 'module'), ('hdf5_format', 'module'), ('__init__', 'module'), ('multi_gpu_utils', 'module'), ('training', 'module'), ('metrics', 'module'), ('interactiveshell', 'run_code'), ('__init__', 'module'), ('__init__', 'module'), ('interactiveshell', 'showtraceback'), ('interactiveshell', 'run_ast_nodes'), ('interactiveshell', 'run_code'), ('interactiveshell', 'showtraceback'), ('ultratb', 'structured_traceback'), ('ultratb', 'structured_traceback'), ('ultratb', 'structured_traceback'), ('ultratb', 'format_exception_as_a_whole'), ('ultratb', 'find_recursion'), ('interactiveshell', 'showtraceback'))</t>
  </si>
  <si>
    <t>[('Tensorflow', 2, [65155458]), ('Keras', 2, [65155458])]</t>
  </si>
  <si>
    <t>{65155458}</t>
  </si>
  <si>
    <t>['https://stackoverflow.com/questions/65155458']</t>
  </si>
  <si>
    <t>[('Tensorflow', 14, [61121937, 61121937, 65155458, 61648779, 59732495, 60906283, 61169380, 62428455, 60694015, 59029836]), ('Keras', 8, [65155458, 59732495, 60906283, 60694015])]</t>
  </si>
  <si>
    <t>(('interactiveshell', 'showtraceback'), ('ultratb', 'structured_traceback'), ('ultratb', 'structured_traceback'), ('ultratb', 'structured_traceback'), ('ultratb', 'format_exception_as_a_whole'), ('ultratb', 'find_recursion'), ('interactiveshell', 'showtraceback'))</t>
  </si>
  <si>
    <t>[('Tensorflow', 3, [65155458]), ('Keras', 3, [65155458])]</t>
  </si>
  <si>
    <t>(('interactiveshell', 'showtraceback'), ('ultratb', 'structured_traceback'), ('ultratb', 'structured_traceback'), ('ultratb', 'structured_traceback'), ('ultratb', 'format_exception_as_a_whole'), ('ultratb', 'find_recursion'), ('interactiveshell', 'showtraceback'), ('ultratb', 'get_records'), ('ultratb', 'wrapped'), ('ultratb', '_fixed_getinnerframes'), ('inspect', 'getinnerframes'), ('inspect', 'getframeinfo'), ('inspect', 'getsourcefile'), ('inspect', 'getmodule'), ('__init__', '__getattr__'), ('__init__', '_load'), ('__init__', 'import_module'), ('__init__', 'module'), ('__init__', 'module'), ('__init__', 'module'), ('__init__', 'module'), ('control_flow_v2_toggles', 'module'), ('control_flow_util_v2', 'module'), ('__init__', 'module'), ('__init__', 'module'), ('__init__', 'module'), ('base_layer', 'module'), ('__init__', 'module'), ('hdf5_format', 'module'), ('__init__', 'module'), ('multi_gpu_utils', 'module'), ('training', 'module'), ('metrics', 'module'))</t>
  </si>
  <si>
    <t>(('interfaces', 'w'),)</t>
  </si>
  <si>
    <t>[('Tensorflow', 2, [49301203]), ('Keras', 2, [49301203])]</t>
  </si>
  <si>
    <t>{49301203}</t>
  </si>
  <si>
    <t>['https://stackoverflow.com/questions/49301203']</t>
  </si>
  <si>
    <t>https://stackoverflow.com/questions/49301203</t>
  </si>
  <si>
    <t>(('interfaces', 'wra'),)</t>
  </si>
  <si>
    <t>[('Tensorflow', 2, [49298506]), ('Keras', 2, [49298506])]</t>
  </si>
  <si>
    <t>{49298506}</t>
  </si>
  <si>
    <t>['https://stackoverflow.com/questions/49298506']</t>
  </si>
  <si>
    <t>https://stackoverflow.com/questions/49298506</t>
  </si>
  <si>
    <t>[('Tensorflow', 198, [56721498, 56257216, 58905540, 51152579, 62813601, 62813601, 60550005, 61773597, 53285424, 54430310, 52781514, 55181044, 53206781, 52682671, 56090377, 60557629, 45266707, 45266707, 45266707, 45266707, 58878421, 55788627, 50479021, 49524396, 49524396, 49524396, 49524396, 44232898, 44232898, 44232898, 44232898, 48764716, 59918588, 57082995, 63721741, 61148454, 54284165, 62216478, 47305473, 56096399, 49902780, 58581575, 48846332, 57150305, 52543817, 56177780, 55621653, 43990046, 43990046, 43990046, 43990046, 61543081, 51316658, 49385958, 62272412, 59956460, 55481393, 47273200, 53753776, 55127970, 47025750, 51578532, 46619869, 64377296, 52850105, 50986580, 48751075, 49441748, 58655785, 59203601, 52306842, 46167901, 58343266, 57780053, 58698942, 49520915, 57452396, 56103606, 64744483, 51253644, 62675898, 51515929, 59571944, 44013298, 48533216, 59447043, 60041813, 48133160, 55305803, 55555311, 63871470, 57937938, 61259623, 63191717, 59900424, 52216747, 60779011, 53212559, 53212559, 59235222, 60876735, 58793607, 44124003, 60023907, 48362612, 47907083, 49712244, 50513505, 59065022, 60613538, 51298992, 56792262, 62876780, 62876780, 46479008, 54049460, 48514608, 49035200, 58842687, 51383415, 65031513, 59993176, 56662977, 61100907, 57233539, 53328826, 57901522, 59727723, 55553027, 46827434, 51119874, 53757839, 55731309, 53063850, 49252970, 61517193, 46411573, 53492018, 48744945, 61914245, 59336042, 52221899, 59468849, 52012071, 52012071, 56190405, 60264581, 61454585, 60195238, 56851895, 53064834, 46164791, 62841176, 60152154, 63411686, 54278698, 64464603, 59060150, 60731062, 56034172, 45313408, 61585473, 58346627, 51990034, 44998778, 48244919, 53277465, 59035523, 45302781, 45302781, 60733109, 59087054, 60062997, 60062997, 45555376, 51100042, 60975266, 59427019, 51777535, 55181237, 49534421, 48175190, 61841656, 44149093, 64166694, 62084827, 59672402, 53562704]), ('Keras', 291, [56721498, 56257216, 58905540, 51152579, 62813601, 62813601, 60550005, 51359851, 61773597, 53285424, 54430310, 53127841, 48709839, 52781514, 57190848, 57190848, 55181044, 44023976, 53206781, 52682671, 60686394, 56681240, 56681240, 56090377, 60557629, 45266707, 45266707, 45266707, 45266707, 58878421, 49005616, 55788627, 50479021, 49524396, 49524396, 49524396, 49524396, 52331133, 48764716, 52836670, 59918588, 53169455, 57082995, 63721741, 61148454, 54284165, 62216478, 50885601, 47305473, 56096399, 49902780, 44369789, 44369789, 58581575, 44627977, 48846332, 60898930, 57150305, 52543817, 45569938, 56177780, 55621653, 43990046, 43990046, 43990046, 43990046, 53636610, 61543081, 51316658, 49385958, 62272412, 59956460, 55481393, 47273200, 53753776, 55127970, 47025750, 46509007, 46509007, 46509007, 46509007, 51578532, 46619869, 51503274, 64377296, 52850105, 50986580, 48751075, 53165544, 57017042, 49441748, 58655785, 59203601, 52306842, 46167901, 58343266, 60563864, 57780053, 55992434, 63949824, 43771978, 58698942, 49520915, 55244001, 57452396, 64744483, 51253644, 62675898, 51515929, 59571944, 44013298, 48533216, 60041813, 48133160, 52230874, 59563169, 55305803, 52351255, 52351255, 55555311, 46541974, 63871470, 51012054, 57937938, 61259623, 63191717, 59763731, 59900424, 52216747, 45309236, 52747643, 53212559, 53212559, 59235222, 60876735, 50958741, 58793607, 44124003, 60023907, 48362612, 47907083, 45078392, 49712244, 50513505, 59065022, 60613538, 44297040, 51298992, 56792262, 54237407, 62876780, 62876780, 54729225, 46479008, 54092885, 46994409, 54049460, 47735205, 49035200, 45288047, 58842687, 51383415, 65031513, 56662977, 57233539, 59533584, 53328826, 44889187, 57901522, 59727723, 51134105, 55553027, 46827434, 51119874, 58349094, 53757839, 56030354, 53063850, 61517193, 46411573, 56413962, 47585698, 44321352, 53492018, 48744945, 58867771, 61351387, 57873324, 59336042, 52221899, 51963377, 50206574, 59468849, 56190405, 60264581, 61454585, 60195238, 52598117, 56478195, 56851895, 53064834, 60775526, 46164791, 62841176, 60152154, 46404581, 63411686, 54278698, 64464603, 59060150, 60731062, 42970099, 53871779, 53871779, 56034172, 45313408, 53970055, 61585473, 58418067, 58346627, 51990034, 44998778, 48244919, 50455114, 55281542, 53277465, 59035523, 43915243, 45302781, 45302781, 60733109, 49814565, 58258614, 43879735, 59087054, 51770552, 60062997, 60062997, 45555376, 51100042, 45094625, 60975266, 58168843, 59427019, 55181237, 49534421, 48175190, 60745634, 61841656, 48991644, 44149093, 45467720, 54811072, 60792076, 43604615, 43604615, 43604615, 43604615, 62084827, 55595457, 62514586, 61118098, 51410692, 60471808, 59672402, 59504713, 55097412, 46638219, 53562704, 56529321, 54213855, 52620964, 56847576, 61360423, 61360423, 61360423, 61360423, 60807454, 50944672, 57326665, 60793579])]</t>
  </si>
  <si>
    <t>[('Tensorflow', 198), ('Keras', 291)]</t>
  </si>
  <si>
    <t>{63949824, 60471808, 53636610, 60779011, 55553027, 59900424, 44627977, 54729225, 58168843, 59203601, 57937938, 51990034, 59763731, 55621653, 51515929, 43990046, 64744483, 49814565, 58349094, 52012071, 48133160, 58655785, 54278698, 53285424, 55481393, 48514608, 59468849, 49005616, 60686394, 58867771, 58842687, 61585473, 55097412, 58581575, 44321352, 45467720, 43771978, 55305803, 50455114, 59504713, 57326665, 55788627, 50986580, 60041813, 47025750, 48175190, 59993176, 54092885, 56721498, 50513505, 60023907, 44889187, 54430310, 60775526, 49252970, 51359851, 62876780, 55731309, 45288047, 60898930, 57082995, 56177780, 48362612, 49712244, 51383415, 55992434, 44998778, 52331133, 53064834, 57233539, 58346627, 61914245, 60264581, 58793607, 53970055, 43604615, 46638219, 56096399, 56030354, 61118098, 46541974, 51134105, 46479008, 53127841, 60975266, 59563169, 51578532, 63191717, 53871779, 52620964, 44023976, 61543081, 53063850, 51503274, 49524396, 51298992, 45555376, 54049460, 60733109, 56103606, 60731062, 48244919, 58258614, 51770552, 49902780, 58698942, 59065022, 56257216, 44232898, 51152579, 56792262, 59427019, 59087054, 48709839, 57017042, 56847576, 52230874, 64464603, 62084827, 46619869, 54237407, 48533216, 55244001, 45094625, 54213855, 59571944, 60793579, 59956460, 55555311, 47273200, 44013298, 55181044, 61841656, 61454585, 59918588, 53206781, 47305473, 51119874, 59447043, 51410692, 56090377, 56413962, 47907083, 60792076, 63721741, 59533584, 45266707, 49520915, 60062997, 52351255, 56681240, 53277465, 61773597, 62216478, 60807454, 61148454, 64166694, 61360423, 48764716, 53169455, 53492018, 45309236, 46411573, 46164791, 43879735, 60557629, 52836670, 52543817, 53562704, 44297040, 59672402, 57780053, 62841176, 65031513, 60152154, 46167901, 57150305, 58343266, 44124003, 44149093, 52598117, 61259623, 59336042, 61100907, 57452396, 59727723, 50206574, 60550005, 45078392, 52747643, 56034172, 44369789, 45313408, 59035523, 54284165, 55281542, 61517193, 51100042, 51253644, 53212559, 53757839, 45569938, 58418067, 50958741, 59235222, 60563864, 52306842, 62514586, 62272412, 48991644, 62813601, 55127970, 60613538, 47585698, 47735205, 60195238, 60745634, 56529321, 46827434, 52216747, 57873324, 50479021, 52682671, 53753776, 51316658, 55181237, 59060150, 56851895, 52850105, 62675898, 53328826, 60876735, 49035200, 56662977, 57190848, 54811072, 58905540, 56190405, 55595457, 52781514, 52221899, 46509007, 64377296, 57901522, 49441748, 58878421, 49534421, 51012054, 61351387, 50885601, 48751075, 46404581, 49385958, 63411686, 53165544, 46994409, 43915243, 63871470, 48744945, 51963377, 56478195, 42970099, 50944672, 48846332, 45302781, 51777535}</t>
  </si>
  <si>
    <t>['https://stackoverflow.com/questions/50455114', 'https://stackoverflow.com/questions/48533216', 'https://stackoverflow.com/questions/60563864', 'https://stackoverflow.com/questions/60550005', 'https://stackoverflow.com/questions/54284165']</t>
  </si>
  <si>
    <t>https://stackoverflow.com/questions/48533216</t>
  </si>
  <si>
    <t>https://stackoverflow.com/questions/60563864</t>
  </si>
  <si>
    <t>(('interfaces', 'wrapper'), ('base_layer', 'add_weight'))</t>
  </si>
  <si>
    <t>[('Tensorflow', 7, [57150305, 57780053, 51383415, 51119874, 52012071, 52012071, 60731062]), ('Keras', 12, [57190848, 57190848, 53169455, 57150305, 51503274, 57780053, 51383415, 51119874, 60731062, 53970055, 60733109, 51770552])]</t>
  </si>
  <si>
    <t>[('Tensorflow', 7), ('Keras', 12)]</t>
  </si>
  <si>
    <t>{57190848, 57150305, 51119874, 52012071, 53970055, 51503274, 53169455, 57780053, 60731062, 51383415, 60733109, 51770552}</t>
  </si>
  <si>
    <t>['https://stackoverflow.com/questions/57150305', 'https://stackoverflow.com/questions/51503274', 'https://stackoverflow.com/questions/51383415', 'https://stackoverflow.com/questions/60731062', 'https://stackoverflow.com/questions/60731062']</t>
  </si>
  <si>
    <t>(('interfaces', 'wrapper'), ('base_layer', 'add_weight'), ('initializers', '__call__'))</t>
  </si>
  <si>
    <t>[('Tensorflow', 4, [51383415, 51119874, 60731062, 60733109]), ('Keras', 8, [57190848, 57190848, 53169455, 51383415, 51119874, 60731062, 60733109, 51770552])]</t>
  </si>
  <si>
    <t>[('Tensorflow', 4), ('Keras', 8)]</t>
  </si>
  <si>
    <t>{57190848, 51119874, 53169455, 60733109, 60731062, 51383415, 51770552}</t>
  </si>
  <si>
    <t>['https://stackoverflow.com/questions/51119874', 'https://stackoverflow.com/questions/60733109', 'https://stackoverflow.com/questions/51383415', 'https://stackoverflow.com/questions/60731062', 'https://stackoverflow.com/questions/51383415']</t>
  </si>
  <si>
    <t>(('interfaces', 'wrapper'), ('convolutional', '__init__'), ('convolutional', '__init__'))</t>
  </si>
  <si>
    <t>[('Tensorflow', 4, [62813601, 62813601, 54284165, 59235222]), ('Keras', 6, [62813601, 62813601, 54284165, 59235222, 45288047, 53064834])]</t>
  </si>
  <si>
    <t>{62813601, 53064834, 54284165, 45288047, 59235222}</t>
  </si>
  <si>
    <t>['https://stackoverflow.com/questions/62813601', 'https://stackoverflow.com/questions/53064834', 'https://stackoverflow.com/questions/54284165', 'https://stackoverflow.com/questions/45288047', 'https://stackoverflow.com/questions/59235222']</t>
  </si>
  <si>
    <t>https://stackoverflow.com/questions/59235222</t>
  </si>
  <si>
    <t>(('interfaces', 'wrapper'), ('convolutional', '__init__'), ('convolutional', '__init__'), ('base_layer', '__init__'), ('tensorflow_backend', 'get_uid'))</t>
  </si>
  <si>
    <t>[('Tensorflow', 2, [62813601, 62813601]), ('Keras', 2, [62813601, 62813601])]</t>
  </si>
  <si>
    <t>{62813601}</t>
  </si>
  <si>
    <t>['https://stackoverflow.com/questions/62813601']</t>
  </si>
  <si>
    <t>[('Tensorflow', 13, [56721498, 58905540, 60557629, 63721741, 64744483, 58793607, 59065022, 56662977, 61100907, 59468849, 56851895, 62841176, 59427019]), ('Keras', 12, [56721498, 58905540, 60557629, 63721741, 64744483, 58793607, 59065022, 56662977, 59468849, 56851895, 62841176, 59427019])]</t>
  </si>
  <si>
    <t>[('Tensorflow', 13), ('Keras', 12)]</t>
  </si>
  <si>
    <t>(('interfaces', 'wrapper'), ('input_layer', '__init__'), ('tensorflow_backend', 'placeholder'))</t>
  </si>
  <si>
    <t>[('Tensorflow', 7, [56721498, 58905540, 60557629, 58793607, 56662977, 61100907, 59427019]), ('Keras', 6, [56721498, 58905540, 60557629, 58793607, 56662977, 59427019])]</t>
  </si>
  <si>
    <t>{56662977, 58905540, 58793607, 61100907, 59427019, 56721498, 60557629}</t>
  </si>
  <si>
    <t>['https://stackoverflow.com/questions/58905540', 'https://stackoverflow.com/questions/61100907', 'https://stackoverflow.com/questions/56721498', 'https://stackoverflow.com/questions/59427019', 'https://stackoverflow.com/questions/56721498']</t>
  </si>
  <si>
    <t>(('interfaces', 'wrapper'), ('input_layer', '__init__'), ('tensorflow_backend', 'symbolic_fn_wrapper'))</t>
  </si>
  <si>
    <t>[('Tensorflow', 3, [63721741, 64744483, 59468849]), ('Keras', 3, [63721741, 64744483, 59468849])]</t>
  </si>
  <si>
    <t>{59468849, 64744483, 63721741}</t>
  </si>
  <si>
    <t>['https://stackoverflow.com/questions/59468849', 'https://stackoverflow.com/questions/64744483', 'https://stackoverflow.com/questions/63721741']</t>
  </si>
  <si>
    <t>(('interfaces', 'wrapper'), ('models', 'fit_generator'), ('interfaces', 'wrapper'), ('training', 'fit_generator'))</t>
  </si>
  <si>
    <t>[('Tensorflow', 13, [49524396, 49524396, 49524396, 49524396, 44232898, 44232898, 44232898, 44232898, 43990046, 43990046, 43990046, 43990046, 48133160]), ('Keras', 18, [44023976, 49524396, 49524396, 49524396, 49524396, 43990046, 43990046, 43990046, 43990046, 53636610, 48133160, 46479008, 46404581, 44998778, 53277465, 49534421, 44149093, 45467720])]</t>
  </si>
  <si>
    <t>{46479008, 44232898, 53636610, 46404581, 44149093, 48133160, 44023976, 45467720, 49524396, 49534421, 53277465, 44998778, 43990046}</t>
  </si>
  <si>
    <t>['https://stackoverflow.com/questions/44232898', 'https://stackoverflow.com/questions/48133160', 'https://stackoverflow.com/questions/53277465', 'https://stackoverflow.com/questions/49534421', 'https://stackoverflow.com/questions/49534421']</t>
  </si>
  <si>
    <t>https://stackoverflow.com/questions/53277465</t>
  </si>
  <si>
    <t>(('interfaces', 'wrapper'), ('models', 'fit_generator'), ('interfaces', 'wrapper'), ('training', 'fit_generator'), ('training', 'train_on_batch'))</t>
  </si>
  <si>
    <t>[('Tensorflow', 9, [49524396, 49524396, 49524396, 49524396, 44232898, 44232898, 44232898, 44232898, 43990046, 43990046]), ('Keras', 11, [44023976, 49524396, 49524396, 49524396, 49524396, 43990046, 43990046, 43990046, 43990046, 48133160, 46479008])]</t>
  </si>
  <si>
    <t>[('Tensorflow', 9), ('Keras', 11)]</t>
  </si>
  <si>
    <t>{46479008, 44232898, 44023976, 48133160, 49524396, 43990046}</t>
  </si>
  <si>
    <t>['https://stackoverflow.com/questions/46479008', 'https://stackoverflow.com/questions/44023976', 'https://stackoverflow.com/questions/49524396', 'https://stackoverflow.com/questions/49524396', 'https://stackoverflow.com/questions/49524396']</t>
  </si>
  <si>
    <t>[('Tensorflow', 6, [44232898, 44232898, 44232898, 44232898, 43990046, 43990046]), ('Keras', 4, [43990046, 43990046, 43990046, 43990046])]</t>
  </si>
  <si>
    <t>['https://stackoverflow.com/questions/44232898', 'https://stackoverflow.com/questions/43990046']</t>
  </si>
  <si>
    <t>(('interfaces', 'wrapper'), ('models', 'fit_generator'), ('interfaces', 'wrapper'), ('training', 'fit_generator'), ('training', 'train_on_batch'), ('tensorflow_backend', '__call__'), ('session', 'run'), ('session', '_run'), ('session', '_do_run'), ('session', '_do_call'))</t>
  </si>
  <si>
    <t>[('Tensorflow', 3, [43990046, 43990046, 43990046, 43990046]), ('Keras', 3, [43990046, 43990046, 43990046, 43990046])]</t>
  </si>
  <si>
    <t>['https://stackoverflow.com/questions/43990046']</t>
  </si>
  <si>
    <t>(('interfaces', 'wrapper'), ('models', 'fit_generator'), ('interfaces', 'wrapper'), ('training', 'fit_generator'), ('training', 'train_on_batch'), ('training', '_standardize_user_data'), ('training', '_standardize_input_data'))</t>
  </si>
  <si>
    <t>[('Tensorflow', 2, [49524396, 49524396]), ('Keras', 7, [44023976, 49524396, 49524396, 49524396, 49524396, 46404581, 45467720])]</t>
  </si>
  <si>
    <t>[('Tensorflow', 2), ('Keras', 7)]</t>
  </si>
  <si>
    <t>{44023976, 45467720, 49524396, 46404581}</t>
  </si>
  <si>
    <t>['https://stackoverflow.com/questions/44023976', 'https://stackoverflow.com/questions/45467720', 'https://stackoverflow.com/questions/49524396', 'https://stackoverflow.com/questions/46404581']</t>
  </si>
  <si>
    <t>https://stackoverflow.com/questions/45467720</t>
  </si>
  <si>
    <t>https://stackoverflow.com/questions/46404581</t>
  </si>
  <si>
    <t>(('interfaces', 'wrapper'), ('network', '__init__'))</t>
  </si>
  <si>
    <t>[('Tensorflow', 19, [56257216, 51152579, 53285424, 57082995, 58581575, 55481393, 52850105, 51253644, 51515929, 63191717, 53212559, 53212559, 60876735, 59727723, 53757839, 61517193, 60195238, 60152154, 63411686]), ('Keras', 31, [56257216, 51152579, 51359851, 53285424, 53127841, 57082995, 58581575, 55481393, 52850105, 55992434, 51253644, 51515929, 52230874, 63191717, 53212559, 53212559, 60876735, 54237407, 59727723, 53757839, 61517193, 56413962, 51963377, 60195238, 52598117, 60152154, 63411686, 62514586, 51410692, 53562704, 54213855])]</t>
  </si>
  <si>
    <t>[('Tensorflow', 19), ('Keras', 31)]</t>
  </si>
  <si>
    <t>{51410692, 61517193, 56413962, 51253644, 53212559, 53757839, 51515929, 62514586, 53127841, 63191717, 60195238, 53285424, 55481393, 52850105, 60876735, 56257216, 51152579, 58581575, 53562704, 60152154, 52230874, 54237407, 54213855, 52598117, 63411686, 59727723, 51359851, 51963377, 55992434, 57082995}</t>
  </si>
  <si>
    <t>['https://stackoverflow.com/questions/53212559', 'https://stackoverflow.com/questions/52850105', 'https://stackoverflow.com/questions/52598117', 'https://stackoverflow.com/questions/54237407', 'https://stackoverflow.com/questions/54237407']</t>
  </si>
  <si>
    <t>[('Tensorflow', 17, [51152579, 53285424, 57082995, 58581575, 52850105, 51253644, 51515929, 63191717, 53212559, 53212559, 60876735, 59727723, 53757839, 61517193, 60195238, 60152154, 63411686]), ('Keras', 28, [51152579, 51359851, 53285424, 53127841, 57082995, 58581575, 52850105, 55992434, 51253644, 51515929, 52230874, 63191717, 53212559, 53212559, 60876735, 54237407, 59727723, 53757839, 61517193, 51963377, 60195238, 52598117, 60152154, 63411686, 62514586, 51410692, 53562704, 54213855])]</t>
  </si>
  <si>
    <t>[('Tensorflow', 17), ('Keras', 28)]</t>
  </si>
  <si>
    <t>{51410692, 61517193, 51253644, 53212559, 53757839, 51515929, 62514586, 53127841, 63191717, 60195238, 53285424, 52850105, 60876735, 51152579, 58581575, 53562704, 60152154, 52230874, 54237407, 54213855, 52598117, 63411686, 59727723, 51359851, 51963377, 55992434, 57082995}</t>
  </si>
  <si>
    <t>['https://stackoverflow.com/questions/53212559', 'https://stackoverflow.com/questions/60876735', 'https://stackoverflow.com/questions/52598117', 'https://stackoverflow.com/questions/54213855', 'https://stackoverflow.com/questions/54213855']</t>
  </si>
  <si>
    <t>https://stackoverflow.com/questions/54213855</t>
  </si>
  <si>
    <t>(('interfaces', 'wrapper'), ('network', '__init__'), ('network', '_init_graph_network'), ('network', '_map_graph_network'))</t>
  </si>
  <si>
    <t>[('Tensorflow', 11, [57082995, 52850105, 63191717, 53212559, 53212559, 60876735, 59727723, 53757839, 61517193, 60195238, 63411686]), ('Keras', 21, [51359851, 53127841, 57082995, 52850105, 55992434, 52230874, 63191717, 53212559, 53212559, 60876735, 54237407, 59727723, 53757839, 61517193, 51963377, 60195238, 52598117, 63411686, 62514586, 51410692, 53562704])]</t>
  </si>
  <si>
    <t>[('Tensorflow', 11), ('Keras', 21)]</t>
  </si>
  <si>
    <t>{51410692, 61517193, 53212559, 53757839, 62514586, 53127841, 63191717, 60195238, 52850105, 60876735, 53562704, 52230874, 54237407, 52598117, 63411686, 59727723, 51359851, 51963377, 55992434, 57082995}</t>
  </si>
  <si>
    <t>['https://stackoverflow.com/questions/53212559', 'https://stackoverflow.com/questions/60876735', 'https://stackoverflow.com/questions/59727723', 'https://stackoverflow.com/questions/63411686', 'https://stackoverflow.com/questions/63411686']</t>
  </si>
  <si>
    <t>(('interfaces', 'wrapper'), ('network', '__init__'), ('network', '_init_graph_network'), ('network', '_map_graph_network'), ('network', 'build_map'))</t>
  </si>
  <si>
    <t>[('Tensorflow', 9, [57082995, 52850105, 63191717, 53212559, 53212559, 60876735, 59727723, 61517193, 63411686]), ('Keras', 14, [57082995, 52850105, 55992434, 63191717, 53212559, 53212559, 60876735, 54237407, 59727723, 61517193, 51963377, 52598117, 63411686, 51410692])]</t>
  </si>
  <si>
    <t>[('Tensorflow', 9), ('Keras', 14)]</t>
  </si>
  <si>
    <t>{54237407, 51410692, 63191717, 63411686, 52598117, 61517193, 59727723, 53212559, 51963377, 55992434, 57082995, 52850105, 60876735}</t>
  </si>
  <si>
    <t>['https://stackoverflow.com/questions/51410692', 'https://stackoverflow.com/questions/61517193', 'https://stackoverflow.com/questions/57082995', 'https://stackoverflow.com/questions/55992434', 'https://stackoverflow.com/questions/55992434']</t>
  </si>
  <si>
    <t>https://stackoverflow.com/questions/51410692</t>
  </si>
  <si>
    <t>(('interfaces', 'wrapper'), ('network', '__init__'), ('network', '_init_graph_network'), ('network', '_map_graph_network'), ('network', 'build_map'), ('network', 'build_map'))</t>
  </si>
  <si>
    <t>[('Tensorflow', 8, [57082995, 52850105, 63191717, 53212559, 53212559, 59727723, 61517193, 63411686]), ('Keras', 13, [57082995, 52850105, 55992434, 63191717, 53212559, 53212559, 54237407, 59727723, 61517193, 51963377, 52598117, 63411686, 51410692])]</t>
  </si>
  <si>
    <t>{51410692, 63191717, 63411686, 52598117, 61517193, 59727723, 53212559, 51963377, 55992434, 57082995, 52850105, 54237407}</t>
  </si>
  <si>
    <t>['https://stackoverflow.com/questions/63191717', 'https://stackoverflow.com/questions/59727723', 'https://stackoverflow.com/questions/57082995', 'https://stackoverflow.com/questions/55992434', 'https://stackoverflow.com/questions/55992434']</t>
  </si>
  <si>
    <t>https://stackoverflow.com/questions/63191717</t>
  </si>
  <si>
    <t>(('interfaces', 'wrapper'), ('network', '__init__'), ('network', '_init_graph_network'), ('network', '_map_graph_network'), ('network', 'build_map'), ('network', 'build_map'), ('network', 'build_map'), ('network', 'build_map'))</t>
  </si>
  <si>
    <t>[('Tensorflow', 4, [52850105, 59727723, 63411686, 53562704]), ('Keras', 7, [52850105, 55992434, 59727723, 51963377, 52598117, 63411686, 53562704])]</t>
  </si>
  <si>
    <t>['https://stackoverflow.com/questions/63411686', 'https://stackoverflow.com/questions/53562704', 'https://stackoverflow.com/questions/55992434', 'https://stackoverflow.com/questions/51963377', 'https://stackoverflow.com/questions/55992434']</t>
  </si>
  <si>
    <t>(('interfaces', 'wrapper'), ('network', '__init__'), ('network', '_init_graph_network'), ('network', 'listcomp'))</t>
  </si>
  <si>
    <t>[('Tensorflow', 2, [53285424, 51515929]), ('Keras', 2, [53285424, 51515929])]</t>
  </si>
  <si>
    <t>{53285424, 51515929}</t>
  </si>
  <si>
    <t>['https://stackoverflow.com/questions/53285424', 'https://stackoverflow.com/questions/51515929']</t>
  </si>
  <si>
    <t>https://stackoverflow.com/questions/53285424</t>
  </si>
  <si>
    <t>(('interfaces', 'wrapper'), ('recurrent', '__init__'), ('recurrent', '__init__'))</t>
  </si>
  <si>
    <t>[('Tensorflow', 2, [59918588, 58346627]), ('Keras', 2, [59918588, 58346627])]</t>
  </si>
  <si>
    <t>{58346627, 59918588}</t>
  </si>
  <si>
    <t>['https://stackoverflow.com/questions/58346627', 'https://stackoverflow.com/questions/59918588']</t>
  </si>
  <si>
    <t>[('Tensorflow', 13, [50479021, 47305473, 56096399, 48846332, 49385958, 47025750, 50986580, 49520915, 49712244, 65031513, 53328826, 61914245, 45313408]), ('Keras', 24, [50479021, 47305473, 56096399, 44627977, 48846332, 45569938, 49385958, 47025750, 50986580, 49520915, 52351255, 52351255, 46541974, 45309236, 50958741, 49712244, 44297040, 47735205, 65031513, 53328826, 44889187, 56478195, 45313408, 49814565])]</t>
  </si>
  <si>
    <t>[('Tensorflow', 13), ('Keras', 24)]</t>
  </si>
  <si>
    <t>{45313408, 47305473, 61914245, 44627977, 56096399, 45569938, 49520915, 50958741, 46541974, 52351255, 47735205, 49814565, 50479021, 45309236, 53328826, 44297040, 50986580, 47025750, 65031513, 44889187, 49385958, 56478195, 49712244, 48846332}</t>
  </si>
  <si>
    <t>['https://stackoverflow.com/questions/44627977', 'https://stackoverflow.com/questions/47735205', 'https://stackoverflow.com/questions/65031513', 'https://stackoverflow.com/questions/50986580', 'https://stackoverflow.com/questions/47025750']</t>
  </si>
  <si>
    <t>https://stackoverflow.com/questions/44627977</t>
  </si>
  <si>
    <t>(('interfaces', 'wrapper'), ('topology', '__init__'), ('topology', 'build_map_of_graph'), ('topology', 'build_map_of_graph'))</t>
  </si>
  <si>
    <t>[('Tensorflow', 6, [56096399, 49385958, 47025750, 50986580, 49520915, 45313408]), ('Keras', 11, [56096399, 44627977, 45569938, 49385958, 47025750, 50986580, 49520915, 45309236, 44889187, 45313408, 43879735])]</t>
  </si>
  <si>
    <t>{45313408, 44889187, 49385958, 44627977, 56096399, 45569938, 49520915, 50986580, 45309236, 47025750, 43879735}</t>
  </si>
  <si>
    <t>['https://stackoverflow.com/questions/44889187', 'https://stackoverflow.com/questions/45569938', 'https://stackoverflow.com/questions/45309236', 'https://stackoverflow.com/questions/50986580', 'https://stackoverflow.com/questions/45309236']</t>
  </si>
  <si>
    <t>https://stackoverflow.com/questions/44889187</t>
  </si>
  <si>
    <t>(('interfaces', 'wrapper'), ('topology', '__init__'), ('topology', 'build_map_of_graph'), ('topology', 'build_map_of_graph'), ('topology', 'build_map_of_graph'), ('topology', 'build_map_of_graph'))</t>
  </si>
  <si>
    <t>[('Tensorflow', 3, [56096399, 49385958, 50986580]), ('Keras', 4, [56096399, 49385958, 50986580, 43879735])]</t>
  </si>
  <si>
    <t>{50986580, 43879735, 49385958, 56096399}</t>
  </si>
  <si>
    <t>['https://stackoverflow.com/questions/50986580', 'https://stackoverflow.com/questions/43879735', 'https://stackoverflow.com/questions/49385958', 'https://stackoverflow.com/questions/56096399']</t>
  </si>
  <si>
    <t>https://stackoverflow.com/questions/43879735</t>
  </si>
  <si>
    <t>https://stackoverflow.com/questions/56096399</t>
  </si>
  <si>
    <t>(('interfaces', 'wrapper'), ('topology', '__init__'), ('topology', 'build_map_of_graph'), ('topology', 'build_map_of_graph'), ('topology', 'build_map_of_graph'), ('topology', 'build_map_of_graph'), ('topology', 'build_map_of_graph'), ('topology', 'build_map_of_graph'), ('topology', 'build_map_of_graph'))</t>
  </si>
  <si>
    <t>[('Tensorflow', 2, [56096399, 50986580]), ('Keras', 2, [56096399, 50986580])]</t>
  </si>
  <si>
    <t>{50986580, 56096399}</t>
  </si>
  <si>
    <t>['https://stackoverflow.com/questions/50986580', 'https://stackoverflow.com/questions/56096399']</t>
  </si>
  <si>
    <t>(('interfaces', 'wrapper'), ('topology', 'add_weight'))</t>
  </si>
  <si>
    <t>[('Tensorflow', 9, [45266707, 45266707, 45266707, 45266707, 51578532, 44013298, 48533216, 56190405, 48244919]), ('Keras', 13, [45266707, 45266707, 45266707, 45266707, 51578532, 43771978, 44013298, 48533216, 45078392, 54092885, 56190405, 48244919, 50455114])]</t>
  </si>
  <si>
    <t>[('Tensorflow', 9), ('Keras', 13)]</t>
  </si>
  <si>
    <t>{48533216, 51578532, 56190405, 43771978, 50455114, 44013298, 45266707, 54092885, 48244919, 45078392}</t>
  </si>
  <si>
    <t>['https://stackoverflow.com/questions/51578532', 'https://stackoverflow.com/questions/50455114', 'https://stackoverflow.com/questions/54092885', 'https://stackoverflow.com/questions/54092885', 'https://stackoverflow.com/questions/54092885']</t>
  </si>
  <si>
    <t>(('interfaces', 'wrapper'), ('topology', 'add_weight'), ('initializers', '__call__'))</t>
  </si>
  <si>
    <t>[('Tensorflow', 3, [51578532, 48244919, 45302781]), ('Keras', 4, [51578532, 54092885, 48244919, 45302781])]</t>
  </si>
  <si>
    <t>{51578532, 45302781, 54092885, 48244919}</t>
  </si>
  <si>
    <t>['https://stackoverflow.com/questions/51578532', 'https://stackoverflow.com/questions/45302781', 'https://stackoverflow.com/questions/54092885', 'https://stackoverflow.com/questions/48244919']</t>
  </si>
  <si>
    <t>(('interfaces', 'wrapper'), ('topology', 'add_weight'), ('tensorflow_backend', 'variable'))</t>
  </si>
  <si>
    <t>[('Tensorflow', 2, [48533216, 56190405]), ('Keras', 3, [48533216, 45078392, 56190405])]</t>
  </si>
  <si>
    <t>{48533216, 45078392, 56190405}</t>
  </si>
  <si>
    <t>['https://stackoverflow.com/questions/48533216', 'https://stackoverflow.com/questions/45078392', 'https://stackoverflow.com/questions/56190405']</t>
  </si>
  <si>
    <t>(('interfaces', 'wrapper'), ('training', 'evaluate_generator'))</t>
  </si>
  <si>
    <t>[('Tensorflow', 5, [52781514, 55788627, 58655785, 59447043, 53063850]), ('Keras', 6, [52781514, 55788627, 53636610, 58655785, 53063850, 54811072])]</t>
  </si>
  <si>
    <t>{54811072, 53636610, 59447043, 58655785, 52781514, 53063850, 55788627}</t>
  </si>
  <si>
    <t>['https://stackoverflow.com/questions/53636610', 'https://stackoverflow.com/questions/58655785', 'https://stackoverflow.com/questions/53063850', 'https://stackoverflow.com/questions/52781514', 'https://stackoverflow.com/questions/53063850']</t>
  </si>
  <si>
    <t>https://stackoverflow.com/questions/53636610</t>
  </si>
  <si>
    <t>https://stackoverflow.com/questions/58655785</t>
  </si>
  <si>
    <t>https://stackoverflow.com/questions/53063850</t>
  </si>
  <si>
    <t>https://stackoverflow.com/questions/52781514</t>
  </si>
  <si>
    <t>(('interfaces', 'wrapper'), ('training', 'evaluate_generator'), ('training_generator', 'evaluate_generator'))</t>
  </si>
  <si>
    <t>[('Tensorflow', 4, [55788627, 58655785, 59447043, 53063850]), ('Keras', 3, [55788627, 58655785, 53063850])]</t>
  </si>
  <si>
    <t>{59447043, 58655785, 53063850, 55788627}</t>
  </si>
  <si>
    <t>['https://stackoverflow.com/questions/59447043', 'https://stackoverflow.com/questions/58655785', 'https://stackoverflow.com/questions/53063850', 'https://stackoverflow.com/questions/55788627']</t>
  </si>
  <si>
    <t>[('Tensorflow', 78, [60550005, 61773597, 54430310, 53206781, 52682671, 55788627, 49524396, 49524396, 49524396, 49524396, 44232898, 44232898, 44232898, 44232898, 62216478, 49902780, 52543817, 56177780, 55621653, 43990046, 43990046, 43990046, 43990046, 61543081, 51316658, 62272412, 59956460, 47273200, 53753776, 55127970, 64377296, 59203601, 52306842, 58343266, 57452396, 56103606, 62675898, 59571944, 59447043, 60041813, 48133160, 55555311, 63871470, 57937938, 59900424, 52216747, 60779011, 60023907, 51298992, 56792262, 46479008, 54049460, 48514608, 49035200, 58842687, 57233539, 57901522, 55553027, 46827434, 55731309, 53063850, 49252970, 53492018, 59336042, 60264581, 61454585, 54278698, 64464603, 56034172, 61585473, 44998778, 53277465, 59035523, 59087054, 60062997, 60062997, 51100042, 51777535]), ('Keras', 122, [60550005, 61773597, 54430310, 48709839, 44023976, 53206781, 52682671, 60686394, 56681240, 56681240, 49005616, 55788627, 49524396, 49524396, 49524396, 49524396, 52331133, 52836670, 62216478, 50885601, 49902780, 60898930, 52543817, 56177780, 55621653, 43990046, 43990046, 43990046, 43990046, 53636610, 61543081, 51316658, 62272412, 59956460, 47273200, 53753776, 55127970, 46509007, 46509007, 46509007, 46509007, 64377296, 53165544, 57017042, 59203601, 52306842, 58343266, 60563864, 55244001, 57452396, 62675898, 59571944, 60041813, 48133160, 59563169, 55555311, 63871470, 51012054, 57937938, 59763731, 59900424, 52216747, 52747643, 60023907, 51298992, 56792262, 54729225, 46479008, 54049460, 49035200, 58842687, 57233539, 57901522, 51134105, 55553027, 46827434, 58349094, 56030354, 53063850, 47585698, 53492018, 58867771, 61351387, 57873324, 59336042, 50206574, 60264581, 61454585, 60775526, 46404581, 54278698, 64464603, 56034172, 61585473, 44998778, 55281542, 53277465, 59035523, 43915243, 58258614, 59087054, 60062997, 60062997, 51100042, 45094625, 55181237, 49534421, 60745634, 61841656, 48991644, 44149093, 45467720, 54811072, 43604615, 43604615, 43604615, 43604615, 62084827, 61118098, 60471808, 59672402, 46638219])]</t>
  </si>
  <si>
    <t>[('Tensorflow', 78), ('Keras', 122)]</t>
  </si>
  <si>
    <t>{60471808, 53636610, 60779011, 55553027, 59900424, 54729225, 59203601, 57937938, 59763731, 55621653, 43990046, 58349094, 48133160, 54278698, 48514608, 49005616, 60686394, 58867771, 58842687, 61585473, 45467720, 55788627, 60041813, 60023907, 54430310, 60775526, 49252970, 55731309, 60898930, 56177780, 44998778, 52331133, 57233539, 60264581, 43604615, 46638219, 56030354, 61118098, 51134105, 46479008, 59563169, 44023976, 61543081, 53063850, 49524396, 51298992, 54049460, 56103606, 58258614, 49902780, 44232898, 56792262, 59087054, 48709839, 57017042, 64464603, 62084827, 55244001, 45094625, 59571944, 59956460, 55555311, 47273200, 61841656, 61454585, 53206781, 59447043, 60062997, 56681240, 53277465, 61773597, 62216478, 53492018, 52836670, 52543817, 59672402, 58343266, 44149093, 59336042, 57452396, 50206574, 60550005, 52747643, 56034172, 59035523, 55281542, 51100042, 60563864, 52306842, 62272412, 48991644, 55127970, 47585698, 60745634, 46827434, 52216747, 57873324, 52682671, 53753776, 51316658, 55181237, 62675898, 49035200, 54811072, 46509007, 64377296, 57901522, 49534421, 51012054, 61351387, 50885601, 46404581, 53165544, 43915243, 63871470, 51777535}</t>
  </si>
  <si>
    <t>['https://stackoverflow.com/questions/60686394', 'https://stackoverflow.com/questions/59087054', 'https://stackoverflow.com/questions/62272412', 'https://stackoverflow.com/questions/60550005', 'https://stackoverflow.com/questions/59035523']</t>
  </si>
  <si>
    <t>https://stackoverflow.com/questions/60686394</t>
  </si>
  <si>
    <t>(('interfaces', 'wrapper'), ('training', 'fit_generator'), ('callbacks', 'on_epoch_end'), ('callbacks', 'on_epoch_end'))</t>
  </si>
  <si>
    <t>[('Tensorflow', 2, [55555311, 49035200]), ('Keras', 2, [55555311, 49035200])]</t>
  </si>
  <si>
    <t>{49035200, 55555311}</t>
  </si>
  <si>
    <t>['https://stackoverflow.com/questions/49035200', 'https://stackoverflow.com/questions/55555311']</t>
  </si>
  <si>
    <t>(('interfaces', 'wrapper'), ('training', 'fit_generator'), ('training', 'train_on_batch'))</t>
  </si>
  <si>
    <t>[('Tensorflow', 16, [49524396, 49524396, 49524396, 49524396, 44232898, 44232898, 44232898, 44232898, 49902780, 43990046, 43990046, 43990046, 43990046, 47273200, 52306842, 56103606]), ('Keras', 21, [44023976, 49005616, 49524396, 49524396, 49524396, 49524396, 49902780, 43990046, 43990046, 43990046, 43990046, 47273200, 52306842, 48133160, 46479008, 51134105, 46827434, 50206574, 46404581, 60062997, 60062997])]</t>
  </si>
  <si>
    <t>[('Tensorflow', 16), ('Keras', 21)]</t>
  </si>
  <si>
    <t>{46479008, 44232898, 46404581, 44023976, 48133160, 46827434, 49524396, 50206574, 47273200, 49005616, 60062997, 56103606, 51134105, 52306842, 49902780, 43990046}</t>
  </si>
  <si>
    <t>['https://stackoverflow.com/questions/46404581', 'https://stackoverflow.com/questions/50206574', 'https://stackoverflow.com/questions/51134105', 'https://stackoverflow.com/questions/56103606', 'https://stackoverflow.com/questions/56103606']</t>
  </si>
  <si>
    <t>https://stackoverflow.com/questions/50206574</t>
  </si>
  <si>
    <t>https://stackoverflow.com/questions/51134105</t>
  </si>
  <si>
    <t>(('interfaces', 'wrapper'), ('training', 'fit_generator'), ('training', 'train_on_batch'), ('tensorflow_backend', '__call__'), ('session', 'run'), ('session', '_run'))</t>
  </si>
  <si>
    <t>[('Tensorflow', 9, [44232898, 44232898, 44232898, 44232898, 43990046, 43990046, 43990046, 43990046, 47273200]), ('Keras', 6, [43990046, 43990046, 43990046, 43990046, 47273200, 52306842])]</t>
  </si>
  <si>
    <t>{47273200, 44232898, 43990046, 52306842}</t>
  </si>
  <si>
    <t>['https://stackoverflow.com/questions/47273200', 'https://stackoverflow.com/questions/44232898', 'https://stackoverflow.com/questions/43990046', 'https://stackoverflow.com/questions/52306842']</t>
  </si>
  <si>
    <t>[('Tensorflow', 6, [43990046, 43990046, 43990046, 43990046, 47273200, 52306842]), ('Keras', 5, [43990046, 43990046, 43990046, 43990046, 47273200])]</t>
  </si>
  <si>
    <t>['https://stackoverflow.com/questions/47273200', 'https://stackoverflow.com/questions/52306842', 'https://stackoverflow.com/questions/43990046']</t>
  </si>
  <si>
    <t>(('interfaces', 'wrapper'), ('training', 'fit_generator'), ('training', 'train_on_batch'), ('tensorflow_backend', '__call__'), ('session', 'run'), ('session', '_run'), ('session', '_do_run'), ('session', '_do_call'), ('runpy', '_run_module_as_main'), ('runpy', '_run_code'))</t>
  </si>
  <si>
    <t>(('interfaces', 'wrapper'), ('training', 'fit_generator'), ('training', 'train_on_batch'), ('training', '_standardize_user_data'))</t>
  </si>
  <si>
    <t>[('Tensorflow', 3, [49524396, 49524396, 49524396, 49524396]), ('Keras', 12, [44023976, 49524396, 49524396, 49524396, 49524396, 49902780, 51134105, 50206574, 46404581, 45094625, 45467720, 43604615])]</t>
  </si>
  <si>
    <t>[('Tensorflow', 3), ('Keras', 12)]</t>
  </si>
  <si>
    <t>{45094625, 46404581, 43604615, 44023976, 45467720, 49524396, 50206574, 51134105, 49902780}</t>
  </si>
  <si>
    <t>['https://stackoverflow.com/questions/46404581', 'https://stackoverflow.com/questions/45467720', 'https://stackoverflow.com/questions/50206574', 'https://stackoverflow.com/questions/50206574', 'https://stackoverflow.com/questions/50206574']</t>
  </si>
  <si>
    <t>[('Tensorflow', 55, [60550005, 61773597, 54430310, 53206781, 52682671, 55788627, 62216478, 52543817, 56177780, 55621653, 61543081, 51316658, 62272412, 59956460, 53753776, 55127970, 64377296, 59203601, 58343266, 57452396, 62675898, 59571944, 59447043, 60041813, 63871470, 57937938, 59900424, 60779011, 60023907, 51298992, 56792262, 54049460, 58842687, 57233539, 57901522, 55553027, 55731309, 53063850, 53492018, 59336042, 60264581, 61454585, 54278698, 64464603, 56034172, 61585473, 59035523, 59087054, 51100042, 51777535, 55181237, 61841656, 64166694, 62084827, 59672402]), ('Keras', 81, [60550005, 61773597, 54430310, 53206781, 52682671, 60686394, 56681240, 56681240, 55788627, 52331133, 52836670, 62216478, 60898930, 52543817, 56177780, 55621653, 61543081, 51316658, 62272412, 59956460, 53753776, 55127970, 64377296, 53165544, 57017042, 59203601, 58343266, 60563864, 55244001, 57452396, 62675898, 59571944, 60041813, 59563169, 63871470, 51012054, 57937938, 59763731, 59900424, 52747643, 60023907, 51298992, 56792262, 54729225, 54049460, 58842687, 57233539, 57901522, 55553027, 58349094, 56030354, 53063850, 53492018, 58867771, 61351387, 57873324, 59336042, 60264581, 61454585, 60775526, 54278698, 64464603, 56034172, 61585473, 55281542, 59035523, 58258614, 59087054, 51100042, 55181237, 60745634, 61841656, 62084827, 61118098, 59672402, 56529321, 56847576, 61360423, 61360423, 61360423, 61360423])]</t>
  </si>
  <si>
    <t>[('Tensorflow', 55), ('Keras', 81)]</t>
  </si>
  <si>
    <t>{60779011, 55553027, 59900424, 54729225, 59203601, 57937938, 59763731, 55621653, 58349094, 54278698, 60686394, 58867771, 58842687, 61585473, 55788627, 60041813, 60023907, 54430310, 60775526, 55731309, 60898930, 56177780, 52331133, 57233539, 60264581, 56030354, 61118098, 59563169, 61543081, 53063850, 51298992, 54049460, 58258614, 56792262, 59087054, 57017042, 56847576, 64464603, 62084827, 55244001, 59571944, 59956460, 61841656, 61454585, 53206781, 59447043, 56681240, 61773597, 62216478, 64166694, 61360423, 53492018, 52836670, 52543817, 59672402, 58343266, 59336042, 57452396, 60550005, 52747643, 56034172, 59035523, 55281542, 51100042, 60563864, 62272412, 55127970, 60745634, 56529321, 57873324, 52682671, 53753776, 51316658, 55181237, 62675898, 64377296, 57901522, 51012054, 61351387, 53165544, 63871470, 51777535}</t>
  </si>
  <si>
    <t>['https://stackoverflow.com/questions/58867771', 'https://stackoverflow.com/questions/64464603', 'https://stackoverflow.com/questions/51100042', 'https://stackoverflow.com/questions/57452396', 'https://stackoverflow.com/questions/56034172']</t>
  </si>
  <si>
    <t>https://stackoverflow.com/questions/58867771</t>
  </si>
  <si>
    <t>(('interfaces', 'wrapper'), ('training', 'fit_generator'), ('training_generator', 'fit_generator'), ('callbacks', 'on_epoch_end'))</t>
  </si>
  <si>
    <t>[('Tensorflow', 4, [52682671, 51298992, 57233539, 61454585]), ('Keras', 8, [52682671, 51298992, 57233539, 58867771, 61454585, 61118098, 56529321, 56847576])]</t>
  </si>
  <si>
    <t>{57233539, 56529321, 52682671, 51298992, 61118098, 56847576, 61454585, 58867771}</t>
  </si>
  <si>
    <t>['https://stackoverflow.com/questions/56529321', 'https://stackoverflow.com/questions/51298992', 'https://stackoverflow.com/questions/61454585', 'https://stackoverflow.com/questions/56847576', 'https://stackoverflow.com/questions/56847576']</t>
  </si>
  <si>
    <t>https://stackoverflow.com/questions/56529321</t>
  </si>
  <si>
    <t>https://stackoverflow.com/questions/51298992</t>
  </si>
  <si>
    <t>(('interfaces', 'wrapper'), ('training', 'fit_generator'), ('training_generator', 'fit_generator'), ('callbacks', 'on_epoch_end'), ('callbacks', 'on_epoch_end'), ('network', 'save'), ('saving', 'save_model'))</t>
  </si>
  <si>
    <t>[('Tensorflow', 3, [52682671, 57233539, 61454585]), ('Keras', 3, [52682671, 57233539, 61454585])]</t>
  </si>
  <si>
    <t>{61454585, 57233539, 52682671}</t>
  </si>
  <si>
    <t>['https://stackoverflow.com/questions/61454585', 'https://stackoverflow.com/questions/57233539', 'https://stackoverflow.com/questions/52682671']</t>
  </si>
  <si>
    <t>(('interfaces', 'wrapper'), ('training', 'fit_generator'), ('training_generator', 'fit_generator'), ('callbacks', 'on_epoch_end'), ('callbacks', 'on_epoch_end'), ('network', 'save'), ('saving', 'save_model'), ('saving', '_serialize_model'), ('network', 'get_config'), ('copy', 'deepcopy'), ('copy', '_deepcopy_dict'), ('copy', 'deepcopy'), ('copy', '_deepcopy_list'), ('copy', 'deepcopy'), ('copy', '_deepcopy_dict'), ('copy', 'deepcopy'), ('copy', '_deepcopy_dict'), ('copy', 'deepcopy'))</t>
  </si>
  <si>
    <t>[('Tensorflow', 2, [57233539, 61454585]), ('Keras', 2, [57233539, 61454585])]</t>
  </si>
  <si>
    <t>{61454585, 57233539}</t>
  </si>
  <si>
    <t>['https://stackoverflow.com/questions/61454585', 'https://stackoverflow.com/questions/57233539']</t>
  </si>
  <si>
    <t>(('interfaces', 'wrapper'), ('training', 'fit_generator'), ('training_generator', 'fit_generator'), ('data_utils', 'get'))</t>
  </si>
  <si>
    <t>[('Tensorflow', 11, [62216478, 56177780, 55621653, 57452396, 62675898, 59571944, 60041813, 56792262, 59035523, 61841656, 64166694]), ('Keras', 17, [62216478, 56177780, 55621653, 55244001, 57452396, 62675898, 59571944, 60041813, 56792262, 54729225, 61351387, 60775526, 59035523, 61841656, 61360423, 61360423])]</t>
  </si>
  <si>
    <t>[('Tensorflow', 11), ('Keras', 17)]</t>
  </si>
  <si>
    <t>{55244001, 59035523, 56792262, 64166694, 59571944, 54729225, 60775526, 61360423, 57452396, 56177780, 55621653, 60041813, 61841656, 62675898, 61351387, 62216478}</t>
  </si>
  <si>
    <t>['https://stackoverflow.com/questions/56792262', 'https://stackoverflow.com/questions/61360423', 'https://stackoverflow.com/questions/61841656', 'https://stackoverflow.com/questions/60041813', 'https://stackoverflow.com/questions/60041813']</t>
  </si>
  <si>
    <t>(('interfaces', 'wrapper'), ('training', 'fit_generator'), ('training_generator', 'fit_generator'), ('data_utils', 'get'), ('six', 'reraise'))</t>
  </si>
  <si>
    <t>[('Tensorflow', 10, [62216478, 56177780, 55621653, 62675898, 59571944, 60041813, 56792262, 59035523, 61841656, 64166694]), ('Keras', 16, [62216478, 56177780, 55621653, 55244001, 62675898, 59571944, 60041813, 56792262, 54729225, 61351387, 60775526, 59035523, 61841656, 61360423, 61360423])]</t>
  </si>
  <si>
    <t>[('Tensorflow', 10), ('Keras', 16)]</t>
  </si>
  <si>
    <t>{55244001, 59035523, 56792262, 64166694, 59571944, 54729225, 60775526, 61360423, 56177780, 55621653, 60041813, 61841656, 62675898, 61351387, 62216478}</t>
  </si>
  <si>
    <t>['https://stackoverflow.com/questions/56792262', 'https://stackoverflow.com/questions/60775526', 'https://stackoverflow.com/questions/61841656', 'https://stackoverflow.com/questions/60041813', 'https://stackoverflow.com/questions/60041813']</t>
  </si>
  <si>
    <t>(('interfaces', 'wrapper'), ('training', 'fit_generator'), ('training_generator', 'fit_generator'), ('data_utils', 'get'), ('six', 'reraise'), ('data_utils', 'get'), ('pool', 'get'))</t>
  </si>
  <si>
    <t>[('Tensorflow', 9, [62216478, 56177780, 55621653, 62675898, 59571944, 56792262, 59035523, 61841656, 64166694]), ('Keras', 15, [62216478, 56177780, 55621653, 55244001, 62675898, 59571944, 56792262, 54729225, 61351387, 60775526, 59035523, 61841656, 61360423, 61360423])]</t>
  </si>
  <si>
    <t>[('Tensorflow', 9), ('Keras', 15)]</t>
  </si>
  <si>
    <t>{55244001, 59035523, 56792262, 64166694, 59571944, 54729225, 60775526, 61360423, 56177780, 55621653, 61841656, 62675898, 61351387, 62216478}</t>
  </si>
  <si>
    <t>['https://stackoverflow.com/questions/56792262', 'https://stackoverflow.com/questions/60775526', 'https://stackoverflow.com/questions/61841656', 'https://stackoverflow.com/questions/55621653', 'https://stackoverflow.com/questions/61841656']</t>
  </si>
  <si>
    <t>(('interfaces', 'wrapper'), ('training', 'fit_generator'), ('training_generator', 'fit_generator'), ('data_utils', 'get'), ('six', 'reraise'), ('data_utils', 'get'), ('pool', 'get'), ('pool', 'worker'))</t>
  </si>
  <si>
    <t>[('Tensorflow', 8, [62216478, 55621653, 62675898, 59571944, 56792262, 59035523, 61841656, 64166694]), ('Keras', 14, [62216478, 55621653, 55244001, 62675898, 59571944, 56792262, 54729225, 61351387, 60775526, 59035523, 61841656, 61360423, 61360423])]</t>
  </si>
  <si>
    <t>{55244001, 59035523, 56792262, 64166694, 59571944, 54729225, 60775526, 61360423, 55621653, 61841656, 62675898, 61351387, 62216478}</t>
  </si>
  <si>
    <t>['https://stackoverflow.com/questions/59035523', 'https://stackoverflow.com/questions/54729225', 'https://stackoverflow.com/questions/62675898', 'https://stackoverflow.com/questions/61841656', 'https://stackoverflow.com/questions/61841656']</t>
  </si>
  <si>
    <t>(('interfaces', 'wrapper'), ('training', 'fit_generator'), ('training_generator', 'fit_generator'), ('data_utils', 'get'), ('six', 'reraise'), ('data_utils', 'get'), ('pool', 'get'), ('pool', 'worker'), ('data_utils', 'get_index'), ('iterator', '__getitem__'), ('iterator', '_get_batches_of_transformed_samples'), ('image_data_generator', 'standardize'))</t>
  </si>
  <si>
    <t>[('Tensorflow', 2, [62216478, 61841656]), ('Keras', 5, [62216478, 55244001, 61841656])]</t>
  </si>
  <si>
    <t>{61841656, 55244001, 62216478}</t>
  </si>
  <si>
    <t>['https://stackoverflow.com/questions/61841656', 'https://stackoverflow.com/questions/55244001', 'https://stackoverflow.com/questions/62216478']</t>
  </si>
  <si>
    <t>[('Tensorflow', 6, [55621653, 62675898, 59571944, 56792262, 59035523, 64166694]), ('Keras', 6, [55621653, 62675898, 59571944, 56792262, 54729225, 59035523])]</t>
  </si>
  <si>
    <t>{59035523, 56792262, 64166694, 59571944, 54729225, 55621653, 62675898}</t>
  </si>
  <si>
    <t>['https://stackoverflow.com/questions/56792262', 'https://stackoverflow.com/questions/59571944', 'https://stackoverflow.com/questions/55621653', 'https://stackoverflow.com/questions/54729225', 'https://stackoverflow.com/questions/55621653']</t>
  </si>
  <si>
    <t>(('interfaces', 'wrapper'), ('training', 'fit_generator'), ('training_generator', 'fit_generator'), ('data_utils', 'get'), ('six', 'reraise'), ('data_utils', 'get'), ('pool', 'get'), ('pool', 'worker'), ('data_utils', 'next_sample'), ('iterator', '__next__'), ('iterator', 'next'))</t>
  </si>
  <si>
    <t>[('Tensorflow', 3, [55621653, 59571944, 56792262]), ('Keras', 4, [55621653, 59571944, 56792262, 54729225])]</t>
  </si>
  <si>
    <t>{59571944, 54729225, 55621653, 56792262}</t>
  </si>
  <si>
    <t>['https://stackoverflow.com/questions/59571944', 'https://stackoverflow.com/questions/54729225', 'https://stackoverflow.com/questions/55621653', 'https://stackoverflow.com/questions/56792262']</t>
  </si>
  <si>
    <t>(('interfaces', 'wrapper'), ('training', 'fit_generator'), ('training_generator', 'fit_generator'), ('data_utils', 'get'), ('six', 'reraise'), ('data_utils', 'get'), ('pool', 'get'), ('pool', 'worker'), ('data_utils', 'next_sample'), ('iterator', '__next__'), ('iterator', 'next'), ('iterator', '_get_batches_of_transformed_samples'))</t>
  </si>
  <si>
    <t>[('Tensorflow', 2, [59571944, 56792262]), ('Keras', 3, [59571944, 56792262, 54729225])]</t>
  </si>
  <si>
    <t>{59571944, 54729225, 56792262}</t>
  </si>
  <si>
    <t>['https://stackoverflow.com/questions/59571944', 'https://stackoverflow.com/questions/54729225', 'https://stackoverflow.com/questions/56792262']</t>
  </si>
  <si>
    <t>(('interfaces', 'wrapper'), ('training', 'fit_generator'), ('training_generator', 'fit_generator'), ('interfaces', 'wrapper'), ('training', 'evaluate_generator'), ('training_generator', 'evaluate_generator'))</t>
  </si>
  <si>
    <t>[('Tensorflow', 3, [55788627, 59447043, 53063850]), ('Keras', 2, [55788627, 53063850])]</t>
  </si>
  <si>
    <t>{59447043, 53063850, 55788627}</t>
  </si>
  <si>
    <t>['https://stackoverflow.com/questions/59447043', 'https://stackoverflow.com/questions/53063850', 'https://stackoverflow.com/questions/55788627']</t>
  </si>
  <si>
    <t>(('interfaces', 'wrapper'), ('training', 'fit_generator'), ('training_generator', 'fit_generator'), ('training', '_make_train_function'))</t>
  </si>
  <si>
    <t>[('Tensorflow', 7, [61543081, 62272412, 59900424, 61585473, 51777535, 62084827, 59672402]), ('Keras', 10, [52836670, 61543081, 62272412, 57017042, 51012054, 59900424, 58349094, 61585473, 62084827, 59672402])]</t>
  </si>
  <si>
    <t>[('Tensorflow', 7), ('Keras', 10)]</t>
  </si>
  <si>
    <t>{61585473, 58349094, 59900424, 61543081, 59672402, 57017042, 51012054, 62084827, 62272412, 52836670, 51777535}</t>
  </si>
  <si>
    <t>['https://stackoverflow.com/questions/58349094', 'https://stackoverflow.com/questions/57017042', 'https://stackoverflow.com/questions/62272412', 'https://stackoverflow.com/questions/62084827', 'https://stackoverflow.com/questions/62272412']</t>
  </si>
  <si>
    <t>https://stackoverflow.com/questions/58349094</t>
  </si>
  <si>
    <t>https://stackoverflow.com/questions/57017042</t>
  </si>
  <si>
    <t>https://stackoverflow.com/questions/62084827</t>
  </si>
  <si>
    <t>(('interfaces', 'wrapper'), ('training', 'fit_generator'), ('training_generator', 'fit_generator'), ('training', '_make_train_function'), ('interfaces', 'wrapper'))</t>
  </si>
  <si>
    <t>[('Tensorflow', 6, [61543081, 62272412, 59900424, 61585473, 51777535, 59672402]), ('Keras', 5, [61543081, 62272412, 59900424, 61585473, 59672402])]</t>
  </si>
  <si>
    <t>{61585473, 59900424, 61543081, 59672402, 62272412, 51777535}</t>
  </si>
  <si>
    <t>['https://stackoverflow.com/questions/61585473', 'https://stackoverflow.com/questions/61543081', 'https://stackoverflow.com/questions/62272412', 'https://stackoverflow.com/questions/62272412', 'https://stackoverflow.com/questions/62272412']</t>
  </si>
  <si>
    <t>(('interfaces', 'wrapper'), ('training', 'fit_generator'), ('training_generator', 'fit_generator'), ('training', '_make_train_function'), ('interfaces', 'wrapper'), ('optimizers', 'get_updates'))</t>
  </si>
  <si>
    <t>[('Tensorflow', 3, [61543081, 59900424, 51777535]), ('Keras', 2, [61543081, 59900424])]</t>
  </si>
  <si>
    <t>{59900424, 61543081, 51777535}</t>
  </si>
  <si>
    <t>['https://stackoverflow.com/questions/59900424', 'https://stackoverflow.com/questions/61543081', 'https://stackoverflow.com/questions/51777535']</t>
  </si>
  <si>
    <t>https://stackoverflow.com/questions/59900424</t>
  </si>
  <si>
    <t>https://stackoverflow.com/questions/51777535</t>
  </si>
  <si>
    <t>(('interfaces', 'wrapper'), ('training', 'fit_generator'), ('training_generator', 'fit_generator'), ('training', '_make_train_function'), ('interfaces', 'wrapper'), ('tensorflow_backend', 'symbolic_fn_wrapper'), ('optimizers', 'get_updates'))</t>
  </si>
  <si>
    <t>[('Tensorflow', 3, [62272412, 61585473, 59672402]), ('Keras', 3, [62272412, 61585473, 59672402])]</t>
  </si>
  <si>
    <t>{61585473, 59672402, 62272412}</t>
  </si>
  <si>
    <t>['https://stackoverflow.com/questions/61585473', 'https://stackoverflow.com/questions/59672402', 'https://stackoverflow.com/questions/62272412']</t>
  </si>
  <si>
    <t>(('interfaces', 'wrapper'), ('training', 'fit_generator'), ('training_generator', 'fit_generator'), ('training', '_standardize_user_data'), ('training_utils', 'standardize_input_data'))</t>
  </si>
  <si>
    <t>[('Tensorflow', 2, [58343266, 60023907]), ('Keras', 4, [52331133, 53165544, 58343266, 60023907])]</t>
  </si>
  <si>
    <t>{53165544, 58343266, 60023907, 52331133}</t>
  </si>
  <si>
    <t>['https://stackoverflow.com/questions/53165544', 'https://stackoverflow.com/questions/58343266', 'https://stackoverflow.com/questions/60023907', 'https://stackoverflow.com/questions/52331133']</t>
  </si>
  <si>
    <t>https://stackoverflow.com/questions/53165544</t>
  </si>
  <si>
    <t>https://stackoverflow.com/questions/58343266</t>
  </si>
  <si>
    <t>(('interfaces', 'wrapper'), ('training', 'fit_generator'), ('training_generator', 'fit_generator'), ('training', 'train_on_batch'))</t>
  </si>
  <si>
    <t>[('Tensorflow', 23, [60550005, 61773597, 54430310, 53206781, 52543817, 53753776, 55127970, 64377296, 59203601, 63871470, 57937938, 60779011, 54049460, 58842687, 55731309, 53492018, 59336042, 60264581, 54278698, 56034172, 59087054, 51100042, 55181237]), ('Keras', 30, [60550005, 61773597, 54430310, 53206781, 60898930, 52543817, 53753776, 55127970, 64377296, 59203601, 60563864, 59563169, 63871470, 57937938, 54049460, 58842687, 56030354, 53492018, 57873324, 59336042, 60264581, 54278698, 56034172, 58258614, 59087054, 51100042, 55181237, 60745634, 61360423, 61360423])]</t>
  </si>
  <si>
    <t>[('Tensorflow', 23), ('Keras', 30)]</t>
  </si>
  <si>
    <t>{60779011, 60264581, 51100042, 59203601, 57937938, 56030354, 60563864, 61773597, 59563169, 55127970, 60745634, 61360423, 54278698, 57873324, 53753776, 53492018, 54049460, 55181237, 58258614, 58842687, 52543817, 59087054, 64377296, 54430310, 59336042, 55731309, 63871470, 60898930, 60550005, 56034172, 53206781}</t>
  </si>
  <si>
    <t>['https://stackoverflow.com/questions/57937938', 'https://stackoverflow.com/questions/53753776', 'https://stackoverflow.com/questions/54430310', 'https://stackoverflow.com/questions/59087054', 'https://stackoverflow.com/questions/64377296']</t>
  </si>
  <si>
    <t>(('interfaces', 'wrapper'), ('training', 'fit_generator'), ('training_generator', 'fit_generator'), ('training', 'train_on_batch'), ('backend', '__call__'))</t>
  </si>
  <si>
    <t>[('Tensorflow', 3, [63871470, 60779011, 59336042]), ('Keras', 2, [63871470, 59336042])]</t>
  </si>
  <si>
    <t>{59336042, 60779011, 63871470}</t>
  </si>
  <si>
    <t>['https://stackoverflow.com/questions/59336042', 'https://stackoverflow.com/questions/60779011', 'https://stackoverflow.com/questions/63871470']</t>
  </si>
  <si>
    <t>https://stackoverflow.com/questions/60779011</t>
  </si>
  <si>
    <t>(('interfaces', 'wrapper'), ('training', 'fit_generator'), ('training_generator', 'fit_generator'), ('training', 'train_on_batch'), ('tensorflow_backend', '__call__'))</t>
  </si>
  <si>
    <t>[('Tensorflow', 10, [54430310, 53206781, 53753776, 59203601, 57937938, 54049460, 58842687, 55731309, 54278698, 55181237]), ('Keras', 10, [54430310, 53206781, 53753776, 59203601, 57937938, 54049460, 58842687, 54278698, 55181237, 61360423])]</t>
  </si>
  <si>
    <t>{54430310, 61360423, 54278698, 55731309, 53753776, 59203601, 57937938, 54049460, 55181237, 53206781, 58842687}</t>
  </si>
  <si>
    <t>['https://stackoverflow.com/questions/61360423', 'https://stackoverflow.com/questions/59203601', 'https://stackoverflow.com/questions/55181237', 'https://stackoverflow.com/questions/54049460', 'https://stackoverflow.com/questions/55181237']</t>
  </si>
  <si>
    <t>https://stackoverflow.com/questions/59203601</t>
  </si>
  <si>
    <t>https://stackoverflow.com/questions/55181237</t>
  </si>
  <si>
    <t>https://stackoverflow.com/questions/54049460</t>
  </si>
  <si>
    <t>(('interfaces', 'wrapper'), ('training', 'fit_generator'), ('training_generator', 'fit_generator'), ('training', 'train_on_batch'), ('tensorflow_backend', '__call__'), ('tensorflow_backend', '_call'))</t>
  </si>
  <si>
    <t>[('Tensorflow', 9, [54430310, 53753776, 59203601, 57937938, 54049460, 58842687, 55731309, 54278698, 55181237]), ('Keras', 9, [54430310, 53753776, 59203601, 57937938, 54049460, 58842687, 54278698, 55181237, 61360423])]</t>
  </si>
  <si>
    <t>{54430310, 61360423, 54278698, 55731309, 53753776, 59203601, 57937938, 54049460, 55181237, 58842687}</t>
  </si>
  <si>
    <t>['https://stackoverflow.com/questions/61360423', 'https://stackoverflow.com/questions/53753776', 'https://stackoverflow.com/questions/54049460', 'https://stackoverflow.com/questions/54049460', 'https://stackoverflow.com/questions/54049460']</t>
  </si>
  <si>
    <t>(('interfaces', 'wrapper'), ('training', 'fit_generator'), ('training_generator', 'fit_generator'), ('training', 'train_on_batch'), ('tensorflow_backend', '__call__'), ('tensorflow_backend', '_call'), ('session', '__call__'), ('errors_impl', '__exit__'))</t>
  </si>
  <si>
    <t>[('Tensorflow', 7, [54430310, 53753776, 59203601, 57937938, 54049460, 55731309, 54278698]), ('Keras', 6, [54430310, 53753776, 59203601, 57937938, 54049460, 54278698])]</t>
  </si>
  <si>
    <t>{54430310, 54278698, 55731309, 53753776, 59203601, 57937938, 54049460}</t>
  </si>
  <si>
    <t>['https://stackoverflow.com/questions/54278698', 'https://stackoverflow.com/questions/53753776', 'https://stackoverflow.com/questions/57937938', 'https://stackoverflow.com/questions/59203601', 'https://stackoverflow.com/questions/57937938']</t>
  </si>
  <si>
    <t>(('interfaces', 'wrapper'), ('training', 'fit_generator'), ('training_generator', 'fit_generator'), ('training', 'train_on_batch'), ('training', '_standardize_user_data'))</t>
  </si>
  <si>
    <t>[('Tensorflow', 10, [60550005, 61773597, 52543817, 55127970, 64377296, 53492018, 60264581, 56034172, 59087054, 51100042]), ('Keras', 18, [60550005, 61773597, 60898930, 52543817, 55127970, 64377296, 60563864, 59563169, 56030354, 53492018, 57873324, 60264581, 56034172, 58258614, 59087054, 51100042, 60745634, 60793579])]</t>
  </si>
  <si>
    <t>[('Tensorflow', 10), ('Keras', 18)]</t>
  </si>
  <si>
    <t>{59563169, 55127970, 60745634, 60264581, 52543817, 51100042, 60793579, 57873324, 59087054, 64377296, 53492018, 60898930, 56030354, 60550005, 58258614, 60563864, 56034172, 61773597}</t>
  </si>
  <si>
    <t>['https://stackoverflow.com/questions/60745634', 'https://stackoverflow.com/questions/59087054', 'https://stackoverflow.com/questions/60550005', 'https://stackoverflow.com/questions/56030354', 'https://stackoverflow.com/questions/60550005']</t>
  </si>
  <si>
    <t>https://stackoverflow.com/questions/56030354</t>
  </si>
  <si>
    <t>[('Tensorflow', 9, [60550005, 61773597, 52543817, 55127970, 64377296, 53492018, 60264581, 56034172, 59087054]), ('Keras', 16, [60550005, 61773597, 60898930, 52543817, 55127970, 64377296, 60563864, 56030354, 53492018, 57873324, 60264581, 56034172, 58258614, 59087054, 60745634, 60793579])]</t>
  </si>
  <si>
    <t>[('Tensorflow', 9), ('Keras', 16)]</t>
  </si>
  <si>
    <t>{55127970, 60745634, 60264581, 52543817, 60793579, 57873324, 59087054, 64377296, 53492018, 60898930, 56030354, 60550005, 58258614, 60563864, 56034172, 61773597}</t>
  </si>
  <si>
    <t>['https://stackoverflow.com/questions/60264581', 'https://stackoverflow.com/questions/64377296', 'https://stackoverflow.com/questions/58258614', 'https://stackoverflow.com/questions/60550005', 'https://stackoverflow.com/questions/60550005']</t>
  </si>
  <si>
    <t>https://stackoverflow.com/questions/58258614</t>
  </si>
  <si>
    <t>(('interfaces', 'wrapper'), ('training', 'predict_generator'))</t>
  </si>
  <si>
    <t>[('Tensorflow', 4, [47907083, 62876780, 62876780, 52221899]), ('Keras', 5, [44369789, 44369789, 47907083, 62876780, 62876780])]</t>
  </si>
  <si>
    <t>{47907083, 62876780, 44369789, 52221899}</t>
  </si>
  <si>
    <t>['https://stackoverflow.com/questions/47907083', 'https://stackoverflow.com/questions/62876780', 'https://stackoverflow.com/questions/44369789', 'https://stackoverflow.com/questions/52221899']</t>
  </si>
  <si>
    <t>https://stackoverflow.com/questions/52221899</t>
  </si>
  <si>
    <t>(('interfaces', 'wrapper'), ('training', 'predict_generator'), ('training_generator', 'predict_generator'))</t>
  </si>
  <si>
    <t>[('Tensorflow', 2, [62876780, 62876780]), ('Keras', 2, [62876780, 62876780])]</t>
  </si>
  <si>
    <t>{62876780}</t>
  </si>
  <si>
    <t>['https://stackoverflow.com/questions/62876780']</t>
  </si>
  <si>
    <t>(('interpreter', 'allocate_tensors'),)</t>
  </si>
  <si>
    <t>[('Tensorflow', 5, [62647070, 64239738, 64882214, 56682885, 62351990]), ('Keras', 2, [62647070, 64882214])]</t>
  </si>
  <si>
    <t>{56682885, 64882214, 62351990, 64239738, 62647070}</t>
  </si>
  <si>
    <t>['https://stackoverflow.com/questions/56682885', 'https://stackoverflow.com/questions/64882214', 'https://stackoverflow.com/questions/62351990', 'https://stackoverflow.com/questions/64239738', 'https://stackoverflow.com/questions/62647070']</t>
  </si>
  <si>
    <t>https://stackoverflow.com/questions/56682885</t>
  </si>
  <si>
    <t>https://stackoverflow.com/questions/64882214</t>
  </si>
  <si>
    <t>https://stackoverflow.com/questions/62351990</t>
  </si>
  <si>
    <t>https://stackoverflow.com/questions/64239738</t>
  </si>
  <si>
    <t>https://stackoverflow.com/questions/62647070</t>
  </si>
  <si>
    <t>(('io_utils', '__init__'), ('files', '__init__'), ('files', 'make_fid'))</t>
  </si>
  <si>
    <t>[('Tensorflow', 2, [55854885, 56847637]), ('Keras', 3, [56847637, 55749070, 60621213])]</t>
  </si>
  <si>
    <t>{56847637, 55854885, 55749070, 60621213}</t>
  </si>
  <si>
    <t>['https://stackoverflow.com/questions/56847637', 'https://stackoverflow.com/questions/55854885', 'https://stackoverflow.com/questions/55749070', 'https://stackoverflow.com/questions/60621213']</t>
  </si>
  <si>
    <t>https://stackoverflow.com/questions/56847637</t>
  </si>
  <si>
    <t>https://stackoverflow.com/questions/55854885</t>
  </si>
  <si>
    <t>https://stackoverflow.com/questions/60621213</t>
  </si>
  <si>
    <t>(('ioloop', '_run_callback'),)</t>
  </si>
  <si>
    <t>[('Tensorflow', 12, [64999781, 53584580, 56585023, 56585023, 64875082, 58278454, 53214858, 55672135, 51822134, 59427019, 61737710, 55945364]), ('Keras', 3, [56585023, 56585023, 59427019])]</t>
  </si>
  <si>
    <t>{53584580, 64999781, 55672135, 64875082, 53214858, 59427019, 61737710, 55945364, 58278454, 51822134, 56585023}</t>
  </si>
  <si>
    <t>['https://stackoverflow.com/questions/64999781', 'https://stackoverflow.com/questions/59427019', 'https://stackoverflow.com/questions/58278454', 'https://stackoverflow.com/questions/55945364', 'https://stackoverflow.com/questions/58278454']</t>
  </si>
  <si>
    <t>(('ipkernel', 'do_execute'), ('zmqshell', 'run_cell'), ('interactiveshell', 'run_cell'), ('interactiveshell', '_run_cell'))</t>
  </si>
  <si>
    <t>[('Tensorflow', 23, [51625911, 64999781, 53584580, 56585023, 56585023, 51424835, 64875082, 52917486, 52517298, 50911052, 58278454, 51872592, 52993992, 55672135, 52376692, 59998441, 51822134, 52551296, 57127626, 59427019, 61737710, 55945364, 55945364]), ('Keras', 4, [56585023, 56585023, 52551296, 59427019])]</t>
  </si>
  <si>
    <t>[('Tensorflow', 23), ('Keras', 4)]</t>
  </si>
  <si>
    <t>{52551296, 55945364, 52517298, 58278454, 51625911, 51822134, 56585023, 51424835, 53584580, 55672135, 52993992, 64875082, 57127626, 50911052, 59427019, 51872592, 64999781, 59998441, 52917486, 61737710, 52376692}</t>
  </si>
  <si>
    <t>['https://stackoverflow.com/questions/58278454', 'https://stackoverflow.com/questions/55672135', 'https://stackoverflow.com/questions/64999781', 'https://stackoverflow.com/questions/59427019', 'https://stackoverflow.com/questions/51872592']</t>
  </si>
  <si>
    <t>(('iterator', '__getitem__'),)</t>
  </si>
  <si>
    <t>[('Tensorflow', 11, [62216478, 64718258, 64779033, 56232389, 63091894, 61384073, 63826471, 63341584, 62425358, 61841656]), ('Keras', 14, [62216478, 64718258, 55244001, 64779033, 56232389, 63091894, 63826471, 63341584, 60775526, 61841656, 64468258])]</t>
  </si>
  <si>
    <t>[('Tensorflow', 11), ('Keras', 14)]</t>
  </si>
  <si>
    <t>{55244001, 64468258, 56232389, 60775526, 63826471, 61384073, 62425358, 63341584, 64718258, 63091894, 61841656, 64779033, 62216478}</t>
  </si>
  <si>
    <t>['https://stackoverflow.com/questions/64468258', 'https://stackoverflow.com/questions/61384073', 'https://stackoverflow.com/questions/61841656', 'https://stackoverflow.com/questions/63091894', 'https://stackoverflow.com/questions/63091894']</t>
  </si>
  <si>
    <t>https://stackoverflow.com/questions/64468258</t>
  </si>
  <si>
    <t>(('iterator', '__getitem__'), ('iterator', '_get_batches_of_transformed_samples'))</t>
  </si>
  <si>
    <t>[('Tensorflow', 8, [62216478, 64779033, 63091894, 61384073, 63826471, 62425358, 61841656]), ('Keras', 10, [62216478, 55244001, 64779033, 63091894, 63826471, 60775526, 61841656])]</t>
  </si>
  <si>
    <t>{55244001, 60775526, 63826471, 61384073, 62425358, 63091894, 61841656, 64779033, 62216478}</t>
  </si>
  <si>
    <t>['https://stackoverflow.com/questions/60775526', 'https://stackoverflow.com/questions/62425358', 'https://stackoverflow.com/questions/61841656', 'https://stackoverflow.com/questions/61841656', 'https://stackoverflow.com/questions/61841656']</t>
  </si>
  <si>
    <t>(('iterator', '__getitem__'), ('iterator', '_get_batches_of_transformed_samples'), ('image_data_generator', 'standardize'))</t>
  </si>
  <si>
    <t>[('Tensorflow', 3, [62216478, 63826471, 61841656]), ('Keras', 6, [62216478, 55244001, 63826471, 61841656])]</t>
  </si>
  <si>
    <t>{61841656, 55244001, 62216478, 63826471}</t>
  </si>
  <si>
    <t>['https://stackoverflow.com/questions/61841656', 'https://stackoverflow.com/questions/55244001', 'https://stackoverflow.com/questions/62216478', 'https://stackoverflow.com/questions/63826471']</t>
  </si>
  <si>
    <t>(('iterator', '__next__'), ('iterator', 'next'))</t>
  </si>
  <si>
    <t>[('Tensorflow', 7, [55621653, 59571944, 61685773, 56792262, 64221240, 61420020, 57271174]), ('Keras', 10, [55621653, 57238166, 59571944, 61685773, 56792262, 54729225, 64221240, 61420020, 57672642, 57968503])]</t>
  </si>
  <si>
    <t>{57672642, 56792262, 57271174, 59571944, 54729225, 61685773, 61420020, 55621653, 57238166, 57968503, 64221240}</t>
  </si>
  <si>
    <t>['https://stackoverflow.com/questions/56792262', 'https://stackoverflow.com/questions/61685773', 'https://stackoverflow.com/questions/57238166', 'https://stackoverflow.com/questions/55621653', 'https://stackoverflow.com/questions/57238166']</t>
  </si>
  <si>
    <t>https://stackoverflow.com/questions/57238166</t>
  </si>
  <si>
    <t>(('iterator', '__next__'), ('iterator', 'next'), ('iterator', '_get_batches_of_transformed_samples'))</t>
  </si>
  <si>
    <t>[('Tensorflow', 5, [59571944, 61685773, 56792262, 64221240, 57271174]), ('Keras', 7, [59571944, 61685773, 56792262, 54729225, 64221240, 57672642, 57968503])]</t>
  </si>
  <si>
    <t>{57672642, 57271174, 56792262, 59571944, 54729225, 61685773, 57968503, 64221240}</t>
  </si>
  <si>
    <t>['https://stackoverflow.com/questions/57271174', 'https://stackoverflow.com/questions/59571944', 'https://stackoverflow.com/questions/57968503', 'https://stackoverflow.com/questions/61685773', 'https://stackoverflow.com/questions/61685773']</t>
  </si>
  <si>
    <t>https://stackoverflow.com/questions/57271174</t>
  </si>
  <si>
    <t>https://stackoverflow.com/questions/57968503</t>
  </si>
  <si>
    <t>(('iterator', '__next__'), ('iterator', 'next'), ('iterator', '_get_batches_of_transformed_samples'), ('utils', 'load_img'))</t>
  </si>
  <si>
    <t>[('Tensorflow', 2, [59571944, 64221240]), ('Keras', 4, [59571944, 54729225, 64221240, 57672642])]</t>
  </si>
  <si>
    <t>{59571944, 54729225, 64221240, 57672642}</t>
  </si>
  <si>
    <t>['https://stackoverflow.com/questions/59571944', 'https://stackoverflow.com/questions/54729225', 'https://stackoverflow.com/questions/64221240', 'https://stackoverflow.com/questions/57672642']</t>
  </si>
  <si>
    <t>https://stackoverflow.com/questions/64221240</t>
  </si>
  <si>
    <t>(('iterator', '_get_batches_of_transformed_samples'),)</t>
  </si>
  <si>
    <t>[('Tensorflow', 13, [62216478, 64779033, 59571944, 61685773, 63091894, 61384073, 56792262, 63826471, 64221240, 62425358, 61841656, 57271174]), ('Keras', 18, [62216478, 55244001, 64779033, 59571944, 61685773, 63091894, 56792262, 54729225, 63826471, 64221240, 60775526, 54500301, 61841656, 57672642, 57968503])]</t>
  </si>
  <si>
    <t>{61841656, 55244001, 57672642, 56792262, 63826471, 59571944, 61384073, 57271174, 54729225, 60775526, 61685773, 62425358, 54500301, 63091894, 57968503, 64221240, 64779033, 62216478}</t>
  </si>
  <si>
    <t>['https://stackoverflow.com/questions/57672642', 'https://stackoverflow.com/questions/54729225', 'https://stackoverflow.com/questions/63091894', 'https://stackoverflow.com/questions/54500301', 'https://stackoverflow.com/questions/63091894']</t>
  </si>
  <si>
    <t>https://stackoverflow.com/questions/54500301</t>
  </si>
  <si>
    <t>(('iterator', '_get_batches_of_transformed_samples'), ('image_data_generator', 'standardize'))</t>
  </si>
  <si>
    <t>[('Tensorflow', 4, [62216478, 61685773, 63826471, 61841656]), ('Keras', 7, [62216478, 55244001, 61685773, 63826471, 61841656])]</t>
  </si>
  <si>
    <t>{55244001, 63826471, 61685773, 61841656, 62216478}</t>
  </si>
  <si>
    <t>['https://stackoverflow.com/questions/55244001', 'https://stackoverflow.com/questions/63826471', 'https://stackoverflow.com/questions/61685773', 'https://stackoverflow.com/questions/61841656', 'https://stackoverflow.com/questions/62216478']</t>
  </si>
  <si>
    <t>(('iterator', '_get_batches_of_transformed_samples'), ('utils', 'load_img'))</t>
  </si>
  <si>
    <t>[('Tensorflow', 7, [64779033, 59571944, 63091894, 61384073, 64221240, 62425358]), ('Keras', 8, [64779033, 59571944, 63091894, 54729225, 64221240, 60775526, 57672642])]</t>
  </si>
  <si>
    <t>{57672642, 60775526, 59571944, 61384073, 54729225, 62425358, 63091894, 64221240, 64779033}</t>
  </si>
  <si>
    <t>['https://stackoverflow.com/questions/60775526', 'https://stackoverflow.com/questions/54729225', 'https://stackoverflow.com/questions/63091894', 'https://stackoverflow.com/questions/63091894', 'https://stackoverflow.com/questions/63091894']</t>
  </si>
  <si>
    <t>(('iterator', '_get_batches_of_transformed_samples'), ('utils', 'load_img'), ('Image', 'open'))</t>
  </si>
  <si>
    <t>[('Tensorflow', 4, [64779033, 63091894, 64221240]), ('Keras', 6, [64779033, 63091894, 54729225, 64221240, 60775526])]</t>
  </si>
  <si>
    <t>{60775526, 54729225, 63091894, 64221240, 64779033}</t>
  </si>
  <si>
    <t>['https://stackoverflow.com/questions/60775526', 'https://stackoverflow.com/questions/54729225', 'https://stackoverflow.com/questions/63091894', 'https://stackoverflow.com/questions/64221240', 'https://stackoverflow.com/questions/64779033']</t>
  </si>
  <si>
    <t>(('iterator_ops', '__next__'), ('iterator_ops', 'next'), ('iterator_ops', '_next_internal'), ('contextlib', '__exit__'), ('context', 'execution_mode'), ('executor', 'wait'))</t>
  </si>
  <si>
    <t>[('Tensorflow', 9, [62859365, 60727762, 62861830, 61459747, 64910753, 61273445, 64496955, 61436339, 60801403]), ('Keras', 2, [60727762, 61459747])]</t>
  </si>
  <si>
    <t>[('Tensorflow', 9), ('Keras', 2)]</t>
  </si>
  <si>
    <t>{64910753, 61459747, 62859365, 62861830, 61273445, 60727762, 61436339, 60801403, 64496955}</t>
  </si>
  <si>
    <t>['https://stackoverflow.com/questions/61459747', 'https://stackoverflow.com/questions/61273445', 'https://stackoverflow.com/questions/61436339', 'https://stackoverflow.com/questions/61436339', 'https://stackoverflow.com/questions/61436339']</t>
  </si>
  <si>
    <t>(('iterator_ops', '_next_internal'),)</t>
  </si>
  <si>
    <t>[('Tensorflow', 23, [62859365, 63296412, 60727762, 62861830, 58896942, 61459747, 64910753, 61273445, 57173690, 64496955, 61436339, 56318354, 60801403, 64827426, 51601502, 59112908]), ('Keras', 5, [63296412, 60727762, 61459747])]</t>
  </si>
  <si>
    <t>[('Tensorflow', 23), ('Keras', 5)]</t>
  </si>
  <si>
    <t>{64910753, 64827426, 61459747, 62859365, 62861830, 61273445, 59112908, 58896942, 60727762, 61436339, 56318354, 60801403, 57173690, 64496955, 63296412, 51601502}</t>
  </si>
  <si>
    <t>['https://stackoverflow.com/questions/61459747', 'https://stackoverflow.com/questions/58896942', 'https://stackoverflow.com/questions/57173690', 'https://stackoverflow.com/questions/60801403', 'https://stackoverflow.com/questions/60801403']</t>
  </si>
  <si>
    <t>https://stackoverflow.com/questions/58896942</t>
  </si>
  <si>
    <t>(('iterator_ops', '_next_internal'), ('contextlib', '__exit__'), ('context', 'execution_mode'), ('executor', 'wait'))</t>
  </si>
  <si>
    <t>[('Tensorflow', 11, [62859365, 63296412, 60727762, 62861830, 61459747, 64910753, 61273445, 64496955, 61436339, 60801403, 64827426]), ('Keras', 3, [63296412, 60727762, 61459747])]</t>
  </si>
  <si>
    <t>{64910753, 64827426, 61459747, 62859365, 62861830, 61273445, 60727762, 61436339, 60801403, 64496955, 63296412}</t>
  </si>
  <si>
    <t>['https://stackoverflow.com/questions/64827426', 'https://stackoverflow.com/questions/61273445', 'https://stackoverflow.com/questions/60801403', 'https://stackoverflow.com/questions/61436339', 'https://stackoverflow.com/questions/60801403']</t>
  </si>
  <si>
    <t>https://stackoverflow.com/questions/64827426</t>
  </si>
  <si>
    <t>(('java_gateway', '__call__'),)</t>
  </si>
  <si>
    <t>[('Spark ML', 11, [32714825, 49729510, 37260902, 33574807, 40366588, 40366588, 40366588, 40366588, 54776007, 53632689, 46257819]), ('Tensorflow', 6, [58368528, 62527148, 61146408, 38716584])]</t>
  </si>
  <si>
    <t>[('Spark ML', 11), ('Tensorflow', 6)]</t>
  </si>
  <si>
    <t>{37260902, 49729510, 54776007, 32714825, 61146408, 38716584, 62527148, 58368528, 53632689, 33574807, 46257819, 40366588}</t>
  </si>
  <si>
    <t>['https://stackoverflow.com/questions/49729510', 'https://stackoverflow.com/questions/38716584', 'https://stackoverflow.com/questions/33574807', 'https://stackoverflow.com/questions/53632689', 'https://stackoverflow.com/questions/53632689']</t>
  </si>
  <si>
    <t>(('keras', '_clone_and_build_model'),)</t>
  </si>
  <si>
    <t>[('Tensorflow', 5, [56889170, 56386913, 56386913, 58565054, 64590954]), ('Keras', 4, [56386913, 56386913, 58565054, 64590954])]</t>
  </si>
  <si>
    <t>{56386913, 56889170, 64590954, 58565054}</t>
  </si>
  <si>
    <t>['https://stackoverflow.com/questions/56386913', 'https://stackoverflow.com/questions/56889170', 'https://stackoverflow.com/questions/64590954', 'https://stackoverflow.com/questions/58565054']</t>
  </si>
  <si>
    <t>(('keras', '_clone_and_build_model'), ('models', 'clone_and_build_model'), ('models', 'clone_model'), ('models', '_clone_functional_model'))</t>
  </si>
  <si>
    <t>[('Tensorflow', 3, [56386913, 56386913, 58565054]), ('Keras', 3, [56386913, 56386913, 58565054])]</t>
  </si>
  <si>
    <t>{56386913, 58565054}</t>
  </si>
  <si>
    <t>['https://stackoverflow.com/questions/56386913', 'https://stackoverflow.com/questions/58565054']</t>
  </si>
  <si>
    <t>(('keras_utils', '__init__'),)</t>
  </si>
  <si>
    <t>(('keras_utils', 'report'),)</t>
  </si>
  <si>
    <t>(('keras_yolo', 'space_to_depth_x2'),)</t>
  </si>
  <si>
    <t>[('Tensorflow', 3, [61850232, 63964143, 55252860]), ('Keras', 2, [63964143, 55252860])]</t>
  </si>
  <si>
    <t>{61850232, 55252860, 63964143}</t>
  </si>
  <si>
    <t>['https://stackoverflow.com/questions/61850232', 'https://stackoverflow.com/questions/55252860', 'https://stackoverflow.com/questions/63964143']</t>
  </si>
  <si>
    <t>https://stackoverflow.com/questions/61850232</t>
  </si>
  <si>
    <t>https://stackoverflow.com/questions/63964143</t>
  </si>
  <si>
    <t>[('Tensorflow', 94, [51625911, 49476287, 64999781, 53584580, 45047205, 41990876, 56585023, 56585023, 49701918, 49701918, 43084137, 47644306, 51424835, 48157558, 43990046, 43990046, 43990046, 43990046, 45227229, 47273200, 48461151, 44174697, 57075956, 51123667, 64875082, 46694252, 42223668, 49053033, 49031102, 44890067, 44890067, 45399041, 41374175, 47257408, 52917486, 44274062, 49372585, 52517298, 40186711, 49016530, 47678647, 50911052, 53328826, 58278454, 49683444, 43817501, 42741738, 51872592, 51734983, 47735638, 60077931, 52993992, 54998898, 59867929, 42092727, 53214858, 45061344, 64059981, 55672135, 51046867, 52376692, 59998441, 51822134, 52551296, 57127626, 52227910, 47834733, 59427019, 51611221, 53565065, 62488073, 43324156, 56304037, 57036446, 44873984, 49370642, 61737710, 45059428, 46278107, 44435677, 44435677, 44274618, 55945364, 55945364, 55945364, 53003208, 40948687, 49864234, 43631662, 43358264, 56015575, 41616292, 51388690, 37117798]), ('Keras', 15, [56585023, 56585023, 48157558, 43990046, 43990046, 43990046, 43990046, 47273200, 45078392, 47735205, 52533188, 49016530, 53328826, 60077931, 51046867])]</t>
  </si>
  <si>
    <t>[('Tensorflow', 94), ('Keras', 15)]</t>
  </si>
  <si>
    <t>{45399041, 62488073, 49370642, 43817501, 43990046, 49701918, 49864234, 43631662, 42223668, 58278454, 51822134, 43358264, 51424835, 64875082, 64059981, 51611221, 47834733, 52376692, 52551296, 53565065, 53214858, 47644306, 55945364, 57036446, 47678647, 42092727, 49476287, 53584580, 57127626, 59427019, 49016530, 56015575, 41990876, 45227229, 44435677, 45061344, 59998441, 52917486, 61737710, 47273200, 57075956, 43324156, 44873984, 51388690, 59867929, 56585023, 47257408, 52227910, 55672135, 50911052, 51872592, 47735638, 40186711, 48461151, 45059428, 64999781, 37117798, 43084137, 44174697, 49053033, 46694252, 60077931, 54998898, 48157558, 45078392, 44274062, 41616292, 45047205, 56304037, 47735205, 49372585, 52517298, 51625911, 53328826, 44274618, 49031102, 52533188, 51734983, 52993992, 53003208, 40948687, 51123667, 44890067, 51046867, 46278107, 41374175, 42741738, 49683444}</t>
  </si>
  <si>
    <t>['https://stackoverflow.com/questions/51424835', 'https://stackoverflow.com/questions/57075956', 'https://stackoverflow.com/questions/45047205', 'https://stackoverflow.com/questions/54998898', 'https://stackoverflow.com/questions/45078392']</t>
  </si>
  <si>
    <t>(('kernelapp', 'start'), ('asyncio', 'start'), ('base_events', 'run_forever'), ('base_events', '_run_once'), ('events', '_run'))</t>
  </si>
  <si>
    <t>[('Tensorflow', 25, [51625911, 64999781, 53584580, 56585023, 56585023, 51424835, 64875082, 52917486, 49372585, 52517298, 50911052, 53328826, 58278454, 51872592, 52993992, 64059981, 55672135, 52376692, 59998441, 51822134, 52551296, 59427019, 61737710, 55945364, 55945364]), ('Keras', 5, [56585023, 56585023, 53328826, 52551296, 59427019])]</t>
  </si>
  <si>
    <t>{52551296, 55945364, 49372585, 52517298, 58278454, 51625911, 51822134, 53328826, 56585023, 51424835, 53584580, 55672135, 52993992, 64875082, 59427019, 50911052, 64059981, 51872592, 64999781, 59998441, 52917486, 61737710, 52376692}</t>
  </si>
  <si>
    <t>['https://stackoverflow.com/questions/52517298', 'https://stackoverflow.com/questions/53584580', 'https://stackoverflow.com/questions/51872592', 'https://stackoverflow.com/questions/64059981', 'https://stackoverflow.com/questions/64059981']</t>
  </si>
  <si>
    <t>[('Tensorflow', 14, [51625911, 51424835, 52917486, 49372585, 52517298, 50911052, 53328826, 51872592, 52993992, 64059981, 52376692, 59998441, 52551296, 51456408]), ('Keras', 2, [53328826, 52551296])]</t>
  </si>
  <si>
    <t>['https://stackoverflow.com/questions/52993992', 'https://stackoverflow.com/questions/64059981', 'https://stackoverflow.com/questions/52376692', 'https://stackoverflow.com/questions/52517298', 'https://stackoverflow.com/questions/52376692']</t>
  </si>
  <si>
    <t>[('Tensorflow', 53, [49476287, 45047205, 41990876, 49701918, 49701918, 43084137, 47644306, 48157558, 43990046, 43990046, 43990046, 43990046, 45227229, 47273200, 48461151, 44174697, 51123667, 46694252, 42223668, 49053033, 44890067, 44890067, 41374175, 47257408, 44274062, 49016530, 47678647, 49683444, 42741738, 51734983, 47735638, 60077931, 42092727, 45061344, 51046867, 52227910, 47834733, 51611221, 43324156, 57036446, 44873984, 49370642, 45059428, 46278107, 44435677, 44435677, 44274618, 53003208, 40948687, 49864234, 43631662, 43358264, 41616292]), ('Keras', 10, [48157558, 43990046, 43990046, 43990046, 43990046, 47273200, 45078392, 47735205, 52533188, 49016530])]</t>
  </si>
  <si>
    <t>[('Tensorflow', 53), ('Keras', 10)]</t>
  </si>
  <si>
    <t>{44873984, 44274062, 47644306, 49370642, 43990046, 49701918, 57036446, 41616292, 45047205, 47735205, 49864234, 43631662, 42223668, 47678647, 42092727, 43358264, 44274618, 49476287, 47257408, 52533188, 52227910, 51734983, 53003208, 40948687, 49016530, 51123667, 44890067, 51046867, 47735638, 51611221, 46278107, 41990876, 45227229, 44435677, 48461151, 41374175, 45061344, 45059428, 43084137, 44174697, 49053033, 46694252, 42741738, 60077931, 47834733, 47273200, 49683444, 48157558, 45078392, 43324156}</t>
  </si>
  <si>
    <t>['https://stackoverflow.com/questions/41616292', 'https://stackoverflow.com/questions/53003208', 'https://stackoverflow.com/questions/43084137', 'https://stackoverflow.com/questions/41374175', 'https://stackoverflow.com/questions/45061344']</t>
  </si>
  <si>
    <t>(('layer_serialization', '_get_serialized_attributes'), ('model_serialization', '_get_serialized_attributes_internal'))</t>
  </si>
  <si>
    <t>[('Tensorflow', 4, [64371884, 59417433, 60497294, 60497294]), ('Keras', 4, [64371884, 59417433, 60497294, 60497294])]</t>
  </si>
  <si>
    <t>{59417433, 64371884, 60497294}</t>
  </si>
  <si>
    <t>['https://stackoverflow.com/questions/59417433', 'https://stackoverflow.com/questions/64371884', 'https://stackoverflow.com/questions/60497294']</t>
  </si>
  <si>
    <t>(('layer_utils', 'layer_from_config'),)</t>
  </si>
  <si>
    <t>[('Tensorflow', 3, [49852061, 57140272]), ('Keras', 6, [40717669, 49852061, 57140272, 42508283])]</t>
  </si>
  <si>
    <t>{57140272, 42508283, 40717669, 49852061}</t>
  </si>
  <si>
    <t>['https://stackoverflow.com/questions/57140272', 'https://stackoverflow.com/questions/42508283', 'https://stackoverflow.com/questions/40717669', 'https://stackoverflow.com/questions/49852061']</t>
  </si>
  <si>
    <t>https://stackoverflow.com/questions/57140272</t>
  </si>
  <si>
    <t>https://stackoverflow.com/questions/42508283</t>
  </si>
  <si>
    <t>https://stackoverflow.com/questions/40717669</t>
  </si>
  <si>
    <t>(('layer_utils', 'layer_from_config'), ('topology', 'from_config'))</t>
  </si>
  <si>
    <t>[('Tensorflow', 2, [49852061, 57140272]), ('Keras', 3, [40717669, 49852061, 57140272])]</t>
  </si>
  <si>
    <t>{57140272, 40717669, 49852061}</t>
  </si>
  <si>
    <t>['https://stackoverflow.com/questions/57140272', 'https://stackoverflow.com/questions/40717669', 'https://stackoverflow.com/questions/49852061']</t>
  </si>
  <si>
    <t>(('lbfgsb', 'fmin_l_bfgs_b'), ('lbfgsb', '_minimize_lbfgsb'), ('lbfgsb', 'func_and_grad'), ('optimize', 'function_wrapper'))</t>
  </si>
  <si>
    <t>[('Tensorflow', 2, [59568125, 54278894]), ('Keras', 2, [59568125, 54278894])]</t>
  </si>
  <si>
    <t>{59568125, 54278894}</t>
  </si>
  <si>
    <t>['https://stackoverflow.com/questions/59568125', 'https://stackoverflow.com/questions/54278894']</t>
  </si>
  <si>
    <t>https://stackoverflow.com/questions/54278894</t>
  </si>
  <si>
    <t>(('lift_to_graph', 'listcomp'),)</t>
  </si>
  <si>
    <t>[('Tensorflow', 3, [58150403, 58987264, 58844459]), ('Keras', 3, [58150403, 58987264, 58844459])]</t>
  </si>
  <si>
    <t>{58987264, 58844459, 58150403}</t>
  </si>
  <si>
    <t>['https://stackoverflow.com/questions/58987264', 'https://stackoverflow.com/questions/58844459', 'https://stackoverflow.com/questions/58150403']</t>
  </si>
  <si>
    <t>https://stackoverflow.com/questions/58844459</t>
  </si>
  <si>
    <t>(('lime_base', 'feature_selection'),)</t>
  </si>
  <si>
    <t>[('Tensorflow', 2, [54072496]), ('Keras', 2, [54072496])]</t>
  </si>
  <si>
    <t>{54072496}</t>
  </si>
  <si>
    <t>['https://stackoverflow.com/questions/54072496']</t>
  </si>
  <si>
    <t>(('linecache', 'getlines'),)</t>
  </si>
  <si>
    <t>[('Tensorflow', 4, [57934357, 58530446, 58401327, 50118546]), ('Keras', 2, [58530446, 44945949])]</t>
  </si>
  <si>
    <t>{58530446, 58401327, 50118546, 57934357, 44945949}</t>
  </si>
  <si>
    <t>['https://stackoverflow.com/questions/58530446', 'https://stackoverflow.com/questions/58401327', 'https://stackoverflow.com/questions/50118546', 'https://stackoverflow.com/questions/57934357', 'https://stackoverflow.com/questions/44945949']</t>
  </si>
  <si>
    <t>https://stackoverflow.com/questions/44945949</t>
  </si>
  <si>
    <t>(('lite', 'convert'),)</t>
  </si>
  <si>
    <t>[('Tensorflow', 32, [60826779, 54994533, 54994533, 62825151, 62864665, 58912448, 64208355, 53596521, 53751925, 52901611, 62282775, 63390866, 59078406, 63689499, 62341749, 59755872, 63913653, 59755464, 56044273, 54823475, 63303926, 61585139, 60112600, 59279738, 59279738, 59279738, 59279738, 58359966, 56804123, 54555461]), ('Keras', 9, [60826779, 54994533, 54994533, 62864665, 53751925, 62282775, 63390866, 63689499, 56044273])]</t>
  </si>
  <si>
    <t>[('Tensorflow', 32), ('Keras', 9)]</t>
  </si>
  <si>
    <t>{59078406, 63390866, 62282775, 62864665, 63689499, 60826779, 56804123, 58359966, 54823475, 63913653, 62825151, 58912448, 54555461, 59755464, 60112600, 59755872, 64208355, 54994533, 53596521, 52901611, 56044273, 61585139, 53751925, 62341749, 63303926, 59279738}</t>
  </si>
  <si>
    <t>['https://stackoverflow.com/questions/62864665', 'https://stackoverflow.com/questions/58912448', 'https://stackoverflow.com/questions/56044273', 'https://stackoverflow.com/questions/53596521', 'https://stackoverflow.com/questions/52901611']</t>
  </si>
  <si>
    <t>https://stackoverflow.com/questions/62864665</t>
  </si>
  <si>
    <t>https://stackoverflow.com/questions/58912448</t>
  </si>
  <si>
    <t>https://stackoverflow.com/questions/52901611</t>
  </si>
  <si>
    <t>[('Tensorflow', 16, [54994533, 54994533, 64208355, 53596521, 53751925, 52901611, 62282775, 63390866, 59078406, 62341749, 63913653, 59755464, 56044273, 54823475, 60112600, 56804123]), ('Keras', 5, [54994533, 54994533, 53751925, 62282775, 63390866])]</t>
  </si>
  <si>
    <t>[('Tensorflow', 16), ('Keras', 5)]</t>
  </si>
  <si>
    <t>['https://stackoverflow.com/questions/59078406', 'https://stackoverflow.com/questions/60112600', 'https://stackoverflow.com/questions/62341749', 'https://stackoverflow.com/questions/53751925', 'https://stackoverflow.com/questions/53751925']</t>
  </si>
  <si>
    <t>https://stackoverflow.com/questions/53751925</t>
  </si>
  <si>
    <t>(('lite', 'from_keras_model'),)</t>
  </si>
  <si>
    <t>[('Tensorflow', 3, [62855617, 60911907, 62206016]), ('Keras', 3, [62855617, 60911907, 62206016])]</t>
  </si>
  <si>
    <t>{62206016, 62855617, 60911907}</t>
  </si>
  <si>
    <t>['https://stackoverflow.com/questions/62206016', 'https://stackoverflow.com/questions/62855617', 'https://stackoverflow.com/questions/60911907']</t>
  </si>
  <si>
    <t>https://stackoverflow.com/questions/62206016</t>
  </si>
  <si>
    <t>https://stackoverflow.com/questions/62855617</t>
  </si>
  <si>
    <t>(('lite', 'from_keras_model_file'),)</t>
  </si>
  <si>
    <t>[('Tensorflow', 4, [57509069, 57509069, 61597123, 61597123]), ('Keras', 4, [57509069, 57509069, 61597123, 61597123])]</t>
  </si>
  <si>
    <t>{61597123, 57509069}</t>
  </si>
  <si>
    <t>['https://stackoverflow.com/questions/61597123', 'https://stackoverflow.com/questions/57509069']</t>
  </si>
  <si>
    <t>(('lite', 'from_keras_model_file'), ('saving', 'load_model'))</t>
  </si>
  <si>
    <t>[('Tensorflow', 2, [57509069, 57509069]), ('Keras', 2, [57509069, 57509069])]</t>
  </si>
  <si>
    <t>{57509069}</t>
  </si>
  <si>
    <t>['https://stackoverflow.com/questions/57509069']</t>
  </si>
  <si>
    <t>[('Tensorflow', 17, [63966872, 60060152, 56535020, 62413757, 62647139, 62647139, 61292187, 61193360, 64759372, 64270728, 60434430, 64091029]), ('Keras', 11, [63966872, 62413757, 61292187, 64759372, 60434430, 64091029])]</t>
  </si>
  <si>
    <t>{62647139, 60060152, 64270728, 56535020, 64759372, 61193360, 64091029, 63966872, 61292187, 62413757, 60434430}</t>
  </si>
  <si>
    <t>['https://stackoverflow.com/questions/60060152', 'https://stackoverflow.com/questions/61193360', 'https://stackoverflow.com/questions/61292187', 'https://stackoverflow.com/questions/63966872', 'https://stackoverflow.com/questions/61292187']</t>
  </si>
  <si>
    <t>[('Tensorflow', 18, [63966872, 60060152, 56535020, 62413757, 62647139, 62647139, 61292187, 61193360, 59685659, 64759372, 59966003, 64273829, 64270728, 62986399, 60434430, 64091029, 62770686, 63235880]), ('Keras', 9, [63966872, 62413757, 61292187, 59685659, 64759372, 59966003, 60434430, 64091029, 63320225])]</t>
  </si>
  <si>
    <t>[('Tensorflow', 18), ('Keras', 9)]</t>
  </si>
  <si>
    <t>{59685659, 63320225, 62647139, 64273829, 62770686, 60060152, 64270728, 63235880, 56535020, 64759372, 61193360, 59966003, 64091029, 63966872, 61292187, 62413757, 60434430, 62986399}</t>
  </si>
  <si>
    <t>['https://stackoverflow.com/questions/62647139', 'https://stackoverflow.com/questions/56535020', 'https://stackoverflow.com/questions/63966872', 'https://stackoverflow.com/questions/64091029', 'https://stackoverflow.com/questions/63966872']</t>
  </si>
  <si>
    <t>[('Tensorflow', 16, [54994533, 54994533, 48286968, 59053918, 58786594, 54194763, 47464272, 50817851, 55362917, 57293848, 43701902]), ('Keras', 2, [54994533, 54994533])]</t>
  </si>
  <si>
    <t>['https://stackoverflow.com/questions/54994533', 'https://stackoverflow.com/questions/43701902', 'https://stackoverflow.com/questions/57293848', 'https://stackoverflow.com/questions/57293848', 'https://stackoverflow.com/questions/57293848']</t>
  </si>
  <si>
    <t>https://stackoverflow.com/questions/43701902</t>
  </si>
  <si>
    <t>(('losses', '__call__'),)</t>
  </si>
  <si>
    <t>[('Tensorflow', 10, [60494789, 59988742, 46910972, 62491640, 51955693, 51955693, 51955693, 64088673, 60100519, 58587403]), ('Keras', 9, [60494789, 59988742, 62491640, 64088673, 61767623, 60100519, 60670700, 58587403, 64085275])]</t>
  </si>
  <si>
    <t>{64088673, 60494789, 59988742, 60100519, 61767623, 58587403, 60670700, 51955693, 62491640, 64085275, 46910972}</t>
  </si>
  <si>
    <t>['https://stackoverflow.com/questions/60494789', 'https://stackoverflow.com/questions/58587403', 'https://stackoverflow.com/questions/62491640', 'https://stackoverflow.com/questions/51955693', 'https://stackoverflow.com/questions/62491640']</t>
  </si>
  <si>
    <t>https://stackoverflow.com/questions/58587403</t>
  </si>
  <si>
    <t>(('losses', 'binary_crossentropy'), ('backend', 'binary_crossentropy'), ('nn_impl', 'sigmoid_cross_entropy_with_logits'))</t>
  </si>
  <si>
    <t>[('Tensorflow', 2, [60077931, 60593469]), ('Keras', 2, [60077931, 60593469])]</t>
  </si>
  <si>
    <t>{60077931, 60593469}</t>
  </si>
  <si>
    <t>['https://stackoverflow.com/questions/60077931', 'https://stackoverflow.com/questions/60593469']</t>
  </si>
  <si>
    <t>(('losses', 'call'),)</t>
  </si>
  <si>
    <t>[('Tensorflow', 13, [63217804, 61920569, 59988742, 62491640, 59684810, 58676498, 58228840, 59621899, 59621899, 60593469, 60100519, 58587403, 64085275]), ('Keras', 13, [63217804, 61920569, 59988742, 62491640, 59684810, 61767623, 58228840, 59621899, 59621899, 60593469, 60100519, 60670700, 58587403])]</t>
  </si>
  <si>
    <t>{59988742, 60100519, 58228840, 61767623, 59684810, 59621899, 63217804, 58587403, 60670700, 58676498, 62491640, 61920569, 64085275, 60593469}</t>
  </si>
  <si>
    <t>['https://stackoverflow.com/questions/58228840', 'https://stackoverflow.com/questions/63217804', 'https://stackoverflow.com/questions/62491640', 'https://stackoverflow.com/questions/58676498', 'https://stackoverflow.com/questions/62491640']</t>
  </si>
  <si>
    <t>(('losses', 'get'), ('losses', 'deserialize'), ('generic_utils', 'deserialize_keras_object'))</t>
  </si>
  <si>
    <t>[('Tensorflow', 4, [57982158, 59966003, 62437779, 61348958]), ('Keras', 3, [57982158, 59966003, 62437779])]</t>
  </si>
  <si>
    <t>{61348958, 59966003, 62437779, 57982158}</t>
  </si>
  <si>
    <t>['https://stackoverflow.com/questions/61348958', 'https://stackoverflow.com/questions/59966003', 'https://stackoverflow.com/questions/62437779', 'https://stackoverflow.com/questions/57982158']</t>
  </si>
  <si>
    <t>https://stackoverflow.com/questions/59966003</t>
  </si>
  <si>
    <t>https://stackoverflow.com/questions/57982158</t>
  </si>
  <si>
    <t>(('losses', 'sparse_categorical_crossentropy'),)</t>
  </si>
  <si>
    <t>[('Tensorflow', 2, [60483156, 64085275]), ('Keras', 2, [60483156, 64085275])]</t>
  </si>
  <si>
    <t>{64085275, 60483156}</t>
  </si>
  <si>
    <t>['https://stackoverflow.com/questions/64085275', 'https://stackoverflow.com/questions/60483156']</t>
  </si>
  <si>
    <t>https://stackoverflow.com/questions/60483156</t>
  </si>
  <si>
    <t>(('losses_utils', 'compute_weighted_loss'),)</t>
  </si>
  <si>
    <t>[('Tensorflow', 5, [60494789, 58939656, 64088673, 60974983, 61254044]), ('Keras', 4, [60494789, 64088673, 60974983, 61254044])]</t>
  </si>
  <si>
    <t>{64088673, 60494789, 60974983, 58939656, 61254044}</t>
  </si>
  <si>
    <t>['https://stackoverflow.com/questions/64088673', 'https://stackoverflow.com/questions/60494789', 'https://stackoverflow.com/questions/60974983', 'https://stackoverflow.com/questions/58939656', 'https://stackoverflow.com/questions/61254044']</t>
  </si>
  <si>
    <t>(('losses_utils', 'compute_weighted_loss'), ('util', 'scale_losses_by_sample_weight'), ('weights_broadcast_ops', 'broadcast_weights'), ('weights_broadcast_ops', 'assert_broadcastable'))</t>
  </si>
  <si>
    <t>[('Tensorflow', 4, [60494789, 58939656, 60974983, 61254044]), ('Keras', 3, [60494789, 60974983, 61254044])]</t>
  </si>
  <si>
    <t>{58939656, 61254044, 60494789, 60974983}</t>
  </si>
  <si>
    <t>['https://stackoverflow.com/questions/58939656', 'https://stackoverflow.com/questions/61254044', 'https://stackoverflow.com/questions/60494789', 'https://stackoverflow.com/questions/60974983']</t>
  </si>
  <si>
    <t>(('losses_utils', 'squeeze_or_expand_dimensions'),)</t>
  </si>
  <si>
    <t>[('Tensorflow', 2, [64088673, 63539788]), ('Keras', 2, [64088673, 63539788])]</t>
  </si>
  <si>
    <t>{64088673, 63539788}</t>
  </si>
  <si>
    <t>['https://stackoverflow.com/questions/64088673', 'https://stackoverflow.com/questions/63539788']</t>
  </si>
  <si>
    <t>(('lstm', 'module'),)</t>
  </si>
  <si>
    <t>[('Tensorflow', 3, [47545540, 42404724, 42404724]), ('Keras', 2, [47545540, 56952239])]</t>
  </si>
  <si>
    <t>{42404724, 47545540, 56952239}</t>
  </si>
  <si>
    <t>['https://stackoverflow.com/questions/42404724', 'https://stackoverflow.com/questions/47545540', 'https://stackoverflow.com/questions/56952239']</t>
  </si>
  <si>
    <t>https://stackoverflow.com/questions/42404724</t>
  </si>
  <si>
    <t>https://stackoverflow.com/questions/47545540</t>
  </si>
  <si>
    <t>https://stackoverflow.com/questions/56952239</t>
  </si>
  <si>
    <t>(('magic', 'lambda'),)</t>
  </si>
  <si>
    <t>[('Tensorflow', 6, [59497369, 53479623, 49583830, 58842687, 54662775, 54026623]), ('Keras', 5, [59497369, 53479623, 58842687, 45502673, 58418067])]</t>
  </si>
  <si>
    <t>{53479623, 54026623, 45502673, 58418067, 49583830, 54662775, 59497369, 58842687}</t>
  </si>
  <si>
    <t>['https://stackoverflow.com/questions/54026623', 'https://stackoverflow.com/questions/58418067', 'https://stackoverflow.com/questions/59497369', 'https://stackoverflow.com/questions/54662775', 'https://stackoverflow.com/questions/54662775']</t>
  </si>
  <si>
    <t>https://stackoverflow.com/questions/54662775</t>
  </si>
  <si>
    <t>(('magic', 'lambda'), ('execution', 'time'))</t>
  </si>
  <si>
    <t>(('main', 'module'), ('__init__', 'module'))</t>
  </si>
  <si>
    <t>[('Tensorflow', 13, [55682452, 47257751, 55690274, 50271548, 50271548, 50271548, 50271548, 63025100, 63025100, 63025100, 63025100, 56311402, 64201745]), ('Keras', 4, [50271548, 50271548, 50271548, 50271548])]</t>
  </si>
  <si>
    <t>[('Tensorflow', 13), ('Keras', 4)]</t>
  </si>
  <si>
    <t>{55690274, 56311402, 63025100, 64201745, 55682452, 47257751, 50271548}</t>
  </si>
  <si>
    <t>['https://stackoverflow.com/questions/56311402', 'https://stackoverflow.com/questions/64201745', 'https://stackoverflow.com/questions/47257751', 'https://stackoverflow.com/questions/55682452', 'https://stackoverflow.com/questions/47257751']</t>
  </si>
  <si>
    <t>https://stackoverflow.com/questions/47257751</t>
  </si>
  <si>
    <t>(('main', 'module'), ('__init__', 'module'), ('__init__', 'module'))</t>
  </si>
  <si>
    <t>[('Tensorflow', 9, [55682452, 47257751, 55690274, 50271548, 50271548, 63025100, 63025100, 56311402, 64201745]), ('Keras', 2, [50271548, 50271548])]</t>
  </si>
  <si>
    <t>(('main', 'module'), ('default', 'module'), ('__init__', 'module'), ('beholder', 'module'))</t>
  </si>
  <si>
    <t>[('Tensorflow', 3, [53966020, 58113043, 58113043]), ('Keras', 3, [53966020, 58113043, 58113043])]</t>
  </si>
  <si>
    <t>{58113043, 53966020}</t>
  </si>
  <si>
    <t>['https://stackoverflow.com/questions/58113043', 'https://stackoverflow.com/questions/53966020']</t>
  </si>
  <si>
    <t>https://stackoverflow.com/questions/53966020</t>
  </si>
  <si>
    <t>(('main', 'module'), ('main', 'main'), ('main', 'module'), ('main', 'main'))</t>
  </si>
  <si>
    <t>[('Tensorflow', 2, [63756880]), ('Keras', 2, [63756880])]</t>
  </si>
  <si>
    <t>{63756880}</t>
  </si>
  <si>
    <t>['https://stackoverflow.com/questions/63756880']</t>
  </si>
  <si>
    <t>https://stackoverflow.com/questions/63756880</t>
  </si>
  <si>
    <t>(('main', 'module'), ('main', 'train'))</t>
  </si>
  <si>
    <t>[('Tensorflow', 6, [51321610, 51321610, 51321610, 51321610, 60364799, 54574027]), ('PyTorch', 2, [60101168, 60101168])]</t>
  </si>
  <si>
    <t>[('Tensorflow', 6), ('PyTorch', 2)]</t>
  </si>
  <si>
    <t>{60101168, 51321610, 54574027, 60364799}</t>
  </si>
  <si>
    <t>['https://stackoverflow.com/questions/60101168', 'https://stackoverflow.com/questions/51321610', 'https://stackoverflow.com/questions/54574027', 'https://stackoverflow.com/questions/60364799']</t>
  </si>
  <si>
    <t>https://stackoverflow.com/questions/51321610</t>
  </si>
  <si>
    <t>https://stackoverflow.com/questions/54574027</t>
  </si>
  <si>
    <t>https://stackoverflow.com/questions/60364799</t>
  </si>
  <si>
    <t>(('main', 'module'), ('training', 'fit'))</t>
  </si>
  <si>
    <t>[('Tensorflow', 2, [61920569, 55670349]), ('Keras', 2, [61920569, 55670349])]</t>
  </si>
  <si>
    <t>{61920569, 55670349}</t>
  </si>
  <si>
    <t>['https://stackoverflow.com/questions/61920569', 'https://stackoverflow.com/questions/55670349']</t>
  </si>
  <si>
    <t>(('main', 'train'),)</t>
  </si>
  <si>
    <t>[('Tensorflow', 7, [51321610, 51321610, 51321610, 51321610, 60364799, 43965935, 54574027]), ('PyTorch', 3, [65012948, 60101168, 60101168])]</t>
  </si>
  <si>
    <t>[('Tensorflow', 7), ('PyTorch', 3)]</t>
  </si>
  <si>
    <t>{51321610, 54574027, 43965935, 60101168, 65012948, 60364799}</t>
  </si>
  <si>
    <t>['https://stackoverflow.com/questions/51321610', 'https://stackoverflow.com/questions/43965935', 'https://stackoverflow.com/questions/65012948', 'https://stackoverflow.com/questions/65012948', 'https://stackoverflow.com/questions/65012948']</t>
  </si>
  <si>
    <t>[('Tensorflow', 3, [62986661, 62186080, 63588102]), ('Keras', 2, [62186080, 63588102])]</t>
  </si>
  <si>
    <t>['https://stackoverflow.com/questions/62186080', 'https://stackoverflow.com/questions/62986661', 'https://stackoverflow.com/questions/63588102']</t>
  </si>
  <si>
    <t>(('math_ops', 'add_n'),)</t>
  </si>
  <si>
    <t>[('Tensorflow', 6, [55691289, 52259343, 41290674, 63414587, 43518283, 61887659]), ('Keras', 3, [55691289, 52259343, 63414587])]</t>
  </si>
  <si>
    <t>{43518283, 61887659, 52259343, 41290674, 55691289, 63414587}</t>
  </si>
  <si>
    <t>['https://stackoverflow.com/questions/43518283', 'https://stackoverflow.com/questions/52259343', 'https://stackoverflow.com/questions/55691289', 'https://stackoverflow.com/questions/55691289', 'https://stackoverflow.com/questions/55691289']</t>
  </si>
  <si>
    <t>https://stackoverflow.com/questions/43518283</t>
  </si>
  <si>
    <t>https://stackoverflow.com/questions/52259343</t>
  </si>
  <si>
    <t>(('math_ops', 'add_n'), ('gen_math_ops', 'add_n'), ('op_def_library', '_apply_op_helper'))</t>
  </si>
  <si>
    <t>[('Tensorflow', 3, [55691289, 63414587, 61887659]), ('Keras', 2, [55691289, 63414587])]</t>
  </si>
  <si>
    <t>{55691289, 63414587, 61887659}</t>
  </si>
  <si>
    <t>['https://stackoverflow.com/questions/55691289', 'https://stackoverflow.com/questions/63414587', 'https://stackoverflow.com/questions/61887659']</t>
  </si>
  <si>
    <t>[('Tensorflow', 49, [64243290, 55323968, 61920569, 62986661, 48764716, 49701918, 49701918, 41011707, 45084217, 46619869, 62186080, 49441748, 58698942, 41815023, 53212559, 53212559, 48362612, 36390767, 63588102, 40203500, 40203500, 40204706, 50911052, 57043808, 46411573, 52720886, 65119387, 60077931, 48986403, 59867929, 59060150, 44978255, 34311893, 58587403, 54137493, 53837987, 48366249, 46990079, 51046867, 34001922, 42299378, 42299378, 60975266, 40328751, 52711895, 47007997, 46015362, 35358642, 49595365]), ('Keras', 26, [64243290, 61920569, 48764716, 45084217, 46619869, 62186080, 49441748, 58698942, 41815023, 53212559, 53212559, 48362612, 63588102, 45502673, 57043808, 46411573, 60077931, 59060150, 58418067, 58587403, 51046867, 45296260, 60975266, 47593493, 47007997, 42630504])]</t>
  </si>
  <si>
    <t>[('Tensorflow', 49), ('Keras', 26)]</t>
  </si>
  <si>
    <t>{34001922, 46015362, 45296260, 63588102, 58587403, 53212559, 58418067, 54137493, 47593493, 59867929, 65119387, 49701918, 40204706, 48986403, 53837987, 62986661, 60975266, 48366249, 48764716, 40328751, 35358642, 46411573, 59060150, 45084217, 61920569, 58698942, 55323968, 50911052, 44978255, 45502673, 51046867, 49441748, 34311893, 52711895, 64243290, 46619869, 62186080, 57043808, 49595365, 42630504, 60077931, 40203500, 41815023, 36390767, 42299378, 48362612, 52720886, 41011707, 47007997, 46990079}</t>
  </si>
  <si>
    <t>['https://stackoverflow.com/questions/54137493', 'https://stackoverflow.com/questions/59060150', 'https://stackoverflow.com/questions/49595365', 'https://stackoverflow.com/questions/46619869', 'https://stackoverflow.com/questions/62186080']</t>
  </si>
  <si>
    <t>https://stackoverflow.com/questions/49595365</t>
  </si>
  <si>
    <t>[('Tensorflow', 5, [41011707, 36390767, 57043808, 34001922, 35358642]), ('Keras', 3, [45502673, 57043808, 47593493])]</t>
  </si>
  <si>
    <t>{57043808, 34001922, 36390767, 45502673, 35358642, 47593493, 41011707}</t>
  </si>
  <si>
    <t>['https://stackoverflow.com/questions/34001922', 'https://stackoverflow.com/questions/45502673', 'https://stackoverflow.com/questions/47593493', 'https://stackoverflow.com/questions/35358642', 'https://stackoverflow.com/questions/47593493']</t>
  </si>
  <si>
    <t>https://stackoverflow.com/questions/34001922</t>
  </si>
  <si>
    <t>https://stackoverflow.com/questions/35358642</t>
  </si>
  <si>
    <t>(('math_ops', 'binary_op_wrapper'), ('gen_math_ops', 'add'), ('op_def_library', 'apply_op'), ('ops', 'create_op'))</t>
  </si>
  <si>
    <t>[('Tensorflow', 3, [41011707, 36390767, 34001922]), ('Keras', 2, [45502673, 47593493])]</t>
  </si>
  <si>
    <t>{34001922, 36390767, 45502673, 47593493, 41011707}</t>
  </si>
  <si>
    <t>['https://stackoverflow.com/questions/34001922', 'https://stackoverflow.com/questions/36390767', 'https://stackoverflow.com/questions/45502673', 'https://stackoverflow.com/questions/47593493', 'https://stackoverflow.com/questions/41011707']</t>
  </si>
  <si>
    <t>https://stackoverflow.com/questions/36390767</t>
  </si>
  <si>
    <t>(('math_ops', 'binary_op_wrapper'), ('gen_math_ops', 'sub'))</t>
  </si>
  <si>
    <t>[('Tensorflow', 6, [64243290, 61920569, 52720886, 54137493, 40328751, 52711895]), ('Keras', 2, [64243290, 61920569])]</t>
  </si>
  <si>
    <t>{40328751, 54137493, 52720886, 52711895, 61920569, 64243290}</t>
  </si>
  <si>
    <t>['https://stackoverflow.com/questions/40328751', 'https://stackoverflow.com/questions/52720886', 'https://stackoverflow.com/questions/61920569', 'https://stackoverflow.com/questions/61920569', 'https://stackoverflow.com/questions/61920569']</t>
  </si>
  <si>
    <t>(('math_ops', 'binary_op_wrapper'), ('math_ops', '_mul_dispatch'))</t>
  </si>
  <si>
    <t>[('Tensorflow', 8, [55323968, 48764716, 40203500, 40203500, 40204706, 60077931, 51046867, 46015362]), ('Keras', 3, [48764716, 60077931, 51046867])]</t>
  </si>
  <si>
    <t>{55323968, 40204706, 46015362, 60077931, 40203500, 48764716, 51046867}</t>
  </si>
  <si>
    <t>['https://stackoverflow.com/questions/40204706', 'https://stackoverflow.com/questions/60077931', 'https://stackoverflow.com/questions/48764716', 'https://stackoverflow.com/questions/40203500', 'https://stackoverflow.com/questions/48764716']</t>
  </si>
  <si>
    <t>https://stackoverflow.com/questions/40204706</t>
  </si>
  <si>
    <t>(('math_ops', 'binary_op_wrapper'), ('math_ops', '_mul_dispatch'), ('gen_math_ops', 'mul'), ('op_def_library', '_apply_op_helper'), ('ops', 'create_op'), ('ops', '__init__'))</t>
  </si>
  <si>
    <t>[('Tensorflow', 2, [60077931, 51046867]), ('Keras', 2, [60077931, 51046867])]</t>
  </si>
  <si>
    <t>{60077931, 51046867}</t>
  </si>
  <si>
    <t>['https://stackoverflow.com/questions/60077931', 'https://stackoverflow.com/questions/51046867']</t>
  </si>
  <si>
    <t>(('math_ops', 'matmul'),)</t>
  </si>
  <si>
    <t>[('Tensorflow', 42, [50694066, 58993596, 45747928, 53584580, 56307656, 34442420, 60646444, 60646444, 56650333, 52041077, 53159251, 43990046, 43990046, 43990046, 43990046, 37141719, 43149493, 47047057, 39700969, 50911052, 50052999, 50052999, 63197540, 43768498, 48494356, 40440289, 44081119, 44081119, 39414060, 43765841, 45421121, 45421121, 47743936, 44414905, 45827264, 48554712, 44306860, 50789709, 58956352, 47040860, 49370642, 46278107]), ('Keras', 10, [57190848, 57190848, 60646444, 60646444, 40818579, 40818579, 43990046, 43990046, 43990046, 43990046])]</t>
  </si>
  <si>
    <t>[('Tensorflow', 42), ('Keras', 10)]</t>
  </si>
  <si>
    <t>{50052999, 47047057, 49370642, 40818579, 48494356, 43990046, 60646444, 39414060, 44306860, 50694066, 43768498, 34442420, 43149493, 44414905, 58993596, 47743936, 45421121, 45827264, 58956352, 53584580, 57190848, 56307656, 50911052, 50789709, 43765841, 53159251, 37141719, 45747928, 48554712, 46278107, 47040860, 56650333, 44081119, 40440289, 63197540, 39700969, 52041077}</t>
  </si>
  <si>
    <t>['https://stackoverflow.com/questions/43990046', 'https://stackoverflow.com/questions/45421121', 'https://stackoverflow.com/questions/48554712', 'https://stackoverflow.com/questions/37141719', 'https://stackoverflow.com/questions/45747928']</t>
  </si>
  <si>
    <t>https://stackoverflow.com/questions/48554712</t>
  </si>
  <si>
    <t>(('math_ops', 'matmul'), ('gen_math_ops', '_mat_mul'))</t>
  </si>
  <si>
    <t>[('Tensorflow', 26, [34442420, 43990046, 43990046, 43990046, 43990046, 43149493, 47047057, 50052999, 50052999, 43768498, 48494356, 40440289, 44081119, 44081119, 39414060, 45421121, 45421121, 47743936, 44414905, 45827264, 48554712, 44306860, 58956352, 47040860, 49370642, 46278107]), ('Keras', 7, [40818579, 40818579, 43990046, 43990046, 43990046, 43990046, 47047057])]</t>
  </si>
  <si>
    <t>[('Tensorflow', 26), ('Keras', 7)]</t>
  </si>
  <si>
    <t>{50052999, 47047057, 49370642, 40818579, 48494356, 43990046, 39414060, 44306860, 43768498, 34442420, 43149493, 44414905, 47743936, 45421121, 45827264, 58956352, 48554712, 46278107, 47040860, 44081119, 40440289}</t>
  </si>
  <si>
    <t>['https://stackoverflow.com/questions/40818579', 'https://stackoverflow.com/questions/34442420', 'https://stackoverflow.com/questions/48554712', 'https://stackoverflow.com/questions/45827264', 'https://stackoverflow.com/questions/58956352']</t>
  </si>
  <si>
    <t>https://stackoverflow.com/questions/45827264</t>
  </si>
  <si>
    <t>[('Tensorflow', 11, [34442420, 43990046, 43990046, 43990046, 43990046, 47047057, 43768498, 44306860, 47040860, 46278107, 43631662]), ('Keras', 6, [40818579, 40818579, 43990046, 43990046, 43990046, 43990046])]</t>
  </si>
  <si>
    <t>[('Tensorflow', 11), ('Keras', 6)]</t>
  </si>
  <si>
    <t>{44306860, 43631662, 47047057, 43768498, 40818579, 34442420, 46278107, 47040860, 43990046}</t>
  </si>
  <si>
    <t>['https://stackoverflow.com/questions/43631662', 'https://stackoverflow.com/questions/40818579', 'https://stackoverflow.com/questions/46278107', 'https://stackoverflow.com/questions/46278107', 'https://stackoverflow.com/questions/46278107']</t>
  </si>
  <si>
    <t>(('math_ops', 'matmul'), ('gen_math_ops', 'mat_mul'), ('op_def_library', '_apply_op_helper'))</t>
  </si>
  <si>
    <t>[('Tensorflow', 6, [50694066, 53584580, 56307656, 60646444, 60646444, 53159251]), ('Keras', 2, [57190848, 57190848])]</t>
  </si>
  <si>
    <t>{57190848, 53584580, 56307656, 60646444, 50694066, 53159251}</t>
  </si>
  <si>
    <t>['https://stackoverflow.com/questions/57190848', 'https://stackoverflow.com/questions/56307656', 'https://stackoverflow.com/questions/50694066', 'https://stackoverflow.com/questions/50694066', 'https://stackoverflow.com/questions/50694066']</t>
  </si>
  <si>
    <t>(('math_ops', 'reduce_sum'), ('gen_math_ops', '_sum'), ('op_def_library', '_apply_op_helper'))</t>
  </si>
  <si>
    <t>[('Tensorflow', 4, [54839184, 50138891, 57780053, 50052999]), ('Keras', 3, [54839184, 50138891, 57780053])]</t>
  </si>
  <si>
    <t>{54839184, 50138891, 57780053, 50052999}</t>
  </si>
  <si>
    <t>['https://stackoverflow.com/questions/54839184', 'https://stackoverflow.com/questions/50138891', 'https://stackoverflow.com/questions/57780053', 'https://stackoverflow.com/questions/50052999']</t>
  </si>
  <si>
    <t>(('math_ops', 'reduce_sum'), ('gen_math_ops', '_sum'), ('op_def_library', '_apply_op_helper'), ('ops', 'create_op'))</t>
  </si>
  <si>
    <t>[('Tensorflow', 3, [54839184, 50138891, 50052999]), ('Keras', 2, [54839184, 50138891])]</t>
  </si>
  <si>
    <t>{54839184, 50138891, 50052999}</t>
  </si>
  <si>
    <t>['https://stackoverflow.com/questions/54839184', 'https://stackoverflow.com/questions/50138891', 'https://stackoverflow.com/questions/50052999']</t>
  </si>
  <si>
    <t>(('matrixCNN', 'module'),)</t>
  </si>
  <si>
    <t>[('Tensorflow', 2, [49843113, 49843113]), ('Keras', 2, [49843113, 49843113])]</t>
  </si>
  <si>
    <t>{49843113}</t>
  </si>
  <si>
    <t>['https://stackoverflow.com/questions/49843113']</t>
  </si>
  <si>
    <t>(('merge', 'build'),)</t>
  </si>
  <si>
    <t>[('Tensorflow', 10, [59842712, 57430663, 55888166, 59553513, 59935840, 61832658, 61832658, 57542946, 64633512, 64576493]), ('Keras', 13, [59842712, 57430663, 55888166, 59553513, 59935840, 59639633, 59639633, 61832658, 61832658, 56655586, 57542946, 64633512, 56384476])]</t>
  </si>
  <si>
    <t>[('Tensorflow', 10), ('Keras', 13)]</t>
  </si>
  <si>
    <t>{59935840, 57542946, 56655586, 55888166, 57430663, 64633512, 59553513, 64576493, 59639633, 61832658, 59842712, 56384476}</t>
  </si>
  <si>
    <t>['https://stackoverflow.com/questions/57542946', 'https://stackoverflow.com/questions/64633512', 'https://stackoverflow.com/questions/61832658', 'https://stackoverflow.com/questions/59639633', 'https://stackoverflow.com/questions/59639633']</t>
  </si>
  <si>
    <t>https://stackoverflow.com/questions/64633512</t>
  </si>
  <si>
    <t>(('merge', 'call'),)</t>
  </si>
  <si>
    <t>[('Tensorflow', 4, [59223142, 56771548, 61832658, 61832658]), ('Keras', 5, [59223142, 56771548, 61832658, 61832658, 46363927])]</t>
  </si>
  <si>
    <t>{61832658, 56771548, 59223142, 46363927}</t>
  </si>
  <si>
    <t>['https://stackoverflow.com/questions/61832658', 'https://stackoverflow.com/questions/56771548', 'https://stackoverflow.com/questions/59223142', 'https://stackoverflow.com/questions/46363927']</t>
  </si>
  <si>
    <t>https://stackoverflow.com/questions/56771548</t>
  </si>
  <si>
    <t>(('merge', 'concatenate'),)</t>
  </si>
  <si>
    <t>[('Tensorflow', 5, [55269907, 59553513, 59935840, 64576493, 46363927]), ('Keras', 9, [44740744, 55269907, 59553513, 44338564, 59935840, 59639633, 59639633, 56655586, 46363927])]</t>
  </si>
  <si>
    <t>[('Tensorflow', 5), ('Keras', 9)]</t>
  </si>
  <si>
    <t>{59935840, 56655586, 44338564, 44740744, 59553513, 64576493, 59639633, 55269907, 46363927}</t>
  </si>
  <si>
    <t>['https://stackoverflow.com/questions/56655586', 'https://stackoverflow.com/questions/59553513', 'https://stackoverflow.com/questions/59639633', 'https://stackoverflow.com/questions/59639633', 'https://stackoverflow.com/questions/59639633']</t>
  </si>
  <si>
    <t>(('merge', 'concatenate'), ('base_layer', '__call__'))</t>
  </si>
  <si>
    <t>[('Tensorflow', 3, [55269907, 59553513, 59935840]), ('Keras', 5, [55269907, 59553513, 59935840, 59639633, 59639633])]</t>
  </si>
  <si>
    <t>{59935840, 59553513, 59639633, 55269907}</t>
  </si>
  <si>
    <t>['https://stackoverflow.com/questions/59935840', 'https://stackoverflow.com/questions/59553513', 'https://stackoverflow.com/questions/59639633', 'https://stackoverflow.com/questions/55269907']</t>
  </si>
  <si>
    <t>[('Tensorflow', 4, [59305514, 60911907, 60112435, 55835798]), ('Keras', 4, [59305514, 60911907, 60112435, 55835798])]</t>
  </si>
  <si>
    <t>['https://stackoverflow.com/questions/60112435', 'https://stackoverflow.com/questions/59305514', 'https://stackoverflow.com/questions/60911907', 'https://stackoverflow.com/questions/55835798']</t>
  </si>
  <si>
    <t>(('metrics', '__call__'), ('distributed_training_utils', 'call_replica_local_fn'), ('metrics', 'replica_local_fn'), ('metrics_utils', 'decorated'), ('metrics', 'update_state'))</t>
  </si>
  <si>
    <t>[('Tensorflow', 3, [59305514, 60911907, 60112435]), ('Keras', 3, [59305514, 60911907, 60112435])]</t>
  </si>
  <si>
    <t>{60112435, 59305514, 60911907}</t>
  </si>
  <si>
    <t>['https://stackoverflow.com/questions/60112435', 'https://stackoverflow.com/questions/59305514', 'https://stackoverflow.com/questions/60911907']</t>
  </si>
  <si>
    <t>(('metrics', 'update_state'),)</t>
  </si>
  <si>
    <t>[('Tensorflow', 6, [59305514, 60911907, 62387043, 60112435, 55835798, 63581028]), ('Keras', 6, [59305514, 60911907, 62387043, 60112435, 55835798, 63581028])]</t>
  </si>
  <si>
    <t>{60911907, 62387043, 63581028, 59305514, 60112435, 55835798}</t>
  </si>
  <si>
    <t>['https://stackoverflow.com/questions/60911907', 'https://stackoverflow.com/questions/63581028', 'https://stackoverflow.com/questions/60112435', 'https://stackoverflow.com/questions/60112435', 'https://stackoverflow.com/questions/60112435']</t>
  </si>
  <si>
    <t>(('metrics_utils', 'decorated'), ('metrics', 'update_state'))</t>
  </si>
  <si>
    <t>[('Tensorflow', 5, [59305514, 60911907, 62387043, 60112435, 63581028]), ('Keras', 5, [59305514, 60911907, 62387043, 60112435, 63581028])]</t>
  </si>
  <si>
    <t>{60911907, 63581028, 62387043, 59305514, 60112435}</t>
  </si>
  <si>
    <t>['https://stackoverflow.com/questions/60911907', 'https://stackoverflow.com/questions/63581028', 'https://stackoverflow.com/questions/62387043', 'https://stackoverflow.com/questions/59305514', 'https://stackoverflow.com/questions/60112435']</t>
  </si>
  <si>
    <t>https://stackoverflow.com/questions/62387043</t>
  </si>
  <si>
    <t>(('ml_neuronal_network_1', 'module'), ('ml_neuronal_network_1', 'evaluate_model'))</t>
  </si>
  <si>
    <t>[('Tensorflow', 2, [56986100, 56991772]), ('Keras', 2, [56986100, 56991772])]</t>
  </si>
  <si>
    <t>{56986100, 56991772}</t>
  </si>
  <si>
    <t>['https://stackoverflow.com/questions/56986100', 'https://stackoverflow.com/questions/56991772']</t>
  </si>
  <si>
    <t>https://stackoverflow.com/questions/56986100</t>
  </si>
  <si>
    <t>https://stackoverflow.com/questions/56991772</t>
  </si>
  <si>
    <t>(('mnist', 'load_data'), ('data_utils', 'get_file'))</t>
  </si>
  <si>
    <t>[('Tensorflow', 4, [62186439, 57907321, 59081201, 52690283]), ('Keras', 2, [60513286, 37596597])]</t>
  </si>
  <si>
    <t>{60513286, 62186439, 52690283, 59081201, 37596597, 57907321}</t>
  </si>
  <si>
    <t>['https://stackoverflow.com/questions/60513286', 'https://stackoverflow.com/questions/52690283', 'https://stackoverflow.com/questions/37596597', 'https://stackoverflow.com/questions/37596597', 'https://stackoverflow.com/questions/37596597']</t>
  </si>
  <si>
    <t>https://stackoverflow.com/questions/60513286</t>
  </si>
  <si>
    <t>https://stackoverflow.com/questions/37596597</t>
  </si>
  <si>
    <t>(('mobilenet_v2', 'MobileNetV2'),)</t>
  </si>
  <si>
    <t>[('Tensorflow', 2, [57475348, 57475348]), ('Keras', 2, [57475348, 57475348])]</t>
  </si>
  <si>
    <t>{57475348}</t>
  </si>
  <si>
    <t>['https://stackoverflow.com/questions/57475348']</t>
  </si>
  <si>
    <t>(('model', 'build'),)</t>
  </si>
  <si>
    <t>[('Tensorflow', 6, [56289270, 49203098, 61914245, 52673987, 53503889, 44481437]), ('Keras', 2, [56289270, 52673987])]</t>
  </si>
  <si>
    <t>{52673987, 61914245, 53503889, 56289270, 49203098, 44481437}</t>
  </si>
  <si>
    <t>['https://stackoverflow.com/questions/52673987', 'https://stackoverflow.com/questions/53503889', 'https://stackoverflow.com/questions/49203098', 'https://stackoverflow.com/questions/49203098', 'https://stackoverflow.com/questions/49203098']</t>
  </si>
  <si>
    <t>https://stackoverflow.com/questions/49203098</t>
  </si>
  <si>
    <t>(('model', 'build_vgg'),)</t>
  </si>
  <si>
    <t>[('Tensorflow', 2, [51764713, 57901522]), ('Keras', 2, [51764713, 57901522])]</t>
  </si>
  <si>
    <t>['https://stackoverflow.com/questions/51764713', 'https://stackoverflow.com/questions/57901522']</t>
  </si>
  <si>
    <t>(('model', 'train'),)</t>
  </si>
  <si>
    <t>[('Tensorflow', 9, [56257216, 52682671, 51316658, 40939915, 51371276, 44311244, 59308263, 62680282, 58139803]), ('Keras', 5, [56257216, 52682671, 51316658, 59308263, 62680282])]</t>
  </si>
  <si>
    <t>{56257216, 59308263, 40939915, 51371276, 44311244, 52682671, 51316658, 62680282, 58139803}</t>
  </si>
  <si>
    <t>['https://stackoverflow.com/questions/59308263', 'https://stackoverflow.com/questions/44311244', 'https://stackoverflow.com/questions/51316658', 'https://stackoverflow.com/questions/51316658', 'https://stackoverflow.com/questions/51316658']</t>
  </si>
  <si>
    <t>(('model', 'train'), ('interfaces', 'wrapper'), ('training', 'fit_generator'), ('training_generator', 'fit_generator'))</t>
  </si>
  <si>
    <t>[('Tensorflow', 2, [52682671, 51316658]), ('Keras', 2, [52682671, 51316658])]</t>
  </si>
  <si>
    <t>{51316658, 52682671}</t>
  </si>
  <si>
    <t>['https://stackoverflow.com/questions/51316658', 'https://stackoverflow.com/questions/52682671']</t>
  </si>
  <si>
    <t>(('model_builder', 'module'),)</t>
  </si>
  <si>
    <t>[('Tensorflow', 28, [48513337, 63460911, 51654346, 51873651, 62026390, 61934198, 55380340, 44716527, 44716527, 60068282, 60292905, 46030481, 59976705, 64425992, 63094646, 57716770, 48894529, 48894529, 48894529, 48894529, 59481099, 60104249, 60104249, 47204860, 48202962, 48164040, 48164040, 59999880]), ('Keras', 3, [51873651, 55380340, 63094646])]</t>
  </si>
  <si>
    <t>[('Tensorflow', 28), ('Keras', 3)]</t>
  </si>
  <si>
    <t>{59976705, 64425992, 59999880, 59481099, 46030481, 62026390, 57716770, 60292905, 63460911, 60104249, 48513337, 60068282, 48894529, 48164040, 51654346, 48202962, 44716527, 51873651, 55380340, 61934198, 63094646, 47204860}</t>
  </si>
  <si>
    <t>['https://stackoverflow.com/questions/59481099', 'https://stackoverflow.com/questions/48513337', 'https://stackoverflow.com/questions/44716527', 'https://stackoverflow.com/questions/48202962', 'https://stackoverflow.com/questions/44716527']</t>
  </si>
  <si>
    <t>https://stackoverflow.com/questions/59481099</t>
  </si>
  <si>
    <t>https://stackoverflow.com/questions/48513337</t>
  </si>
  <si>
    <t>https://stackoverflow.com/questions/44716527</t>
  </si>
  <si>
    <t>https://stackoverflow.com/questions/48202962</t>
  </si>
  <si>
    <t>(('model_builder', 'module'), ('box_predictor_builder', 'module'))</t>
  </si>
  <si>
    <t>[('Tensorflow', 3, [51873651, 55380340, 59481099]), ('Keras', 2, [51873651, 55380340])]</t>
  </si>
  <si>
    <t>{59481099, 51873651, 55380340}</t>
  </si>
  <si>
    <t>['https://stackoverflow.com/questions/59481099', 'https://stackoverflow.com/questions/51873651', 'https://stackoverflow.com/questions/55380340']</t>
  </si>
  <si>
    <t>https://stackoverflow.com/questions/51873651</t>
  </si>
  <si>
    <t>https://stackoverflow.com/questions/55380340</t>
  </si>
  <si>
    <t>(('model_config', 'model_from_config'), ('serialization', 'deserialize'), ('generic_utils', 'deserialize_keras_object'))</t>
  </si>
  <si>
    <t>[('Tensorflow', 15, [63244472, 63068639, 60222391, 60222391, 62081452, 61597123, 61597123, 64337087, 59771314, 60066950, 60066950, 63484172, 64073899, 63308383, 61411771]), ('Keras', 15, [63244472, 63068639, 60222391, 60222391, 62081452, 61597123, 61597123, 64337087, 59771314, 63275427, 60066950, 60066950, 63484172, 63847435, 64073899])]</t>
  </si>
  <si>
    <t>[('Tensorflow', 15), ('Keras', 15)]</t>
  </si>
  <si>
    <t>{64337087, 61597123, 63275427, 60066950, 64073899, 62081452, 63484172, 63308383, 63847435, 59771314, 60222391, 63244472, 61411771, 63068639}</t>
  </si>
  <si>
    <t>['https://stackoverflow.com/questions/63275427', 'https://stackoverflow.com/questions/63484172', 'https://stackoverflow.com/questions/60222391', 'https://stackoverflow.com/questions/59771314', 'https://stackoverflow.com/questions/60222391']</t>
  </si>
  <si>
    <t>(('model_config', 'model_from_config'), ('serialization', 'deserialize'), ('generic_utils', 'deserialize_keras_object'), ('network', 'from_config'))</t>
  </si>
  <si>
    <t>[('Tensorflow', 9, [63244472, 62081452, 61597123, 61597123, 60066950, 60066950, 63484172, 61411771, 59030023]), ('Keras', 7, [63244472, 62081452, 61597123, 61597123, 60066950, 60066950, 63484172])]</t>
  </si>
  <si>
    <t>{61597123, 60066950, 59030023, 62081452, 63484172, 63244472, 61411771}</t>
  </si>
  <si>
    <t>['https://stackoverflow.com/questions/60066950', 'https://stackoverflow.com/questions/62081452', 'https://stackoverflow.com/questions/63244472', 'https://stackoverflow.com/questions/63484172', 'https://stackoverflow.com/questions/63244472']</t>
  </si>
  <si>
    <t>(('model_config', 'model_from_config'), ('serialization', 'deserialize'), ('generic_utils', 'deserialize_keras_object'), ('network', 'from_config'), ('network', 'process_layer'), ('serialization', 'deserialize'), ('generic_utils', 'deserialize_keras_object'), ('base_layer', 'from_config'))</t>
  </si>
  <si>
    <t>[('Tensorflow', 3, [60066950, 60066950, 61411771]), ('Keras', 2, [60066950, 60066950])]</t>
  </si>
  <si>
    <t>{61411771, 60066950}</t>
  </si>
  <si>
    <t>['https://stackoverflow.com/questions/61411771', 'https://stackoverflow.com/questions/60066950']</t>
  </si>
  <si>
    <t>(('model_config', 'model_from_json'), ('serialization', 'deserialize'))</t>
  </si>
  <si>
    <t>[('Tensorflow', 5, [61604509, 61604509, 61077516, 62929545, 64859507]), ('Keras', 5, [61604509, 61604509, 61077516, 62929545, 63596569])]</t>
  </si>
  <si>
    <t>{62929545, 61077516, 64859507, 63596569, 61604509}</t>
  </si>
  <si>
    <t>['https://stackoverflow.com/questions/62929545', 'https://stackoverflow.com/questions/61077516', 'https://stackoverflow.com/questions/64859507', 'https://stackoverflow.com/questions/63596569', 'https://stackoverflow.com/questions/61604509']</t>
  </si>
  <si>
    <t>(('model_config', 'model_from_json'), ('serialization', 'deserialize'), ('generic_utils', 'deserialize_keras_object'))</t>
  </si>
  <si>
    <t>[('Tensorflow', 4, [61077516, 62929545, 64859507, 63596569]), ('Keras', 4, [61077516, 62929545, 63596569, 64427675])]</t>
  </si>
  <si>
    <t>{62929545, 61077516, 64859507, 63596569, 64427675}</t>
  </si>
  <si>
    <t>['https://stackoverflow.com/questions/62929545', 'https://stackoverflow.com/questions/61077516', 'https://stackoverflow.com/questions/64859507', 'https://stackoverflow.com/questions/63596569', 'https://stackoverflow.com/questions/64427675']</t>
  </si>
  <si>
    <t>https://stackoverflow.com/questions/64427675</t>
  </si>
  <si>
    <t>(('model_config', 'model_from_json'), ('serialization', 'deserialize'), ('generic_utils', 'deserialize_keras_object'), ('generic_utils', 'class_and_config_for_serialized_keras_object'))</t>
  </si>
  <si>
    <t>[('Tensorflow', 2, [61077516, 62929545]), ('Keras', 2, [61077516, 62929545])]</t>
  </si>
  <si>
    <t>{62929545, 61077516}</t>
  </si>
  <si>
    <t>['https://stackoverflow.com/questions/62929545', 'https://stackoverflow.com/questions/61077516']</t>
  </si>
  <si>
    <t>(('models', '__init__'),)</t>
  </si>
  <si>
    <t>[('Tensorflow', 2, [56089489, 48244919]), ('Keras', 6, [45459318, 45459318, 52351255, 52351255, 42903605, 45464318])]</t>
  </si>
  <si>
    <t>{56089489, 42903605, 45459318, 52351255, 48244919, 45464318}</t>
  </si>
  <si>
    <t>['https://stackoverflow.com/questions/56089489', 'https://stackoverflow.com/questions/45459318', 'https://stackoverflow.com/questions/48244919', 'https://stackoverflow.com/questions/48244919', 'https://stackoverflow.com/questions/48244919']</t>
  </si>
  <si>
    <t>https://stackoverflow.com/questions/56089489</t>
  </si>
  <si>
    <t>https://stackoverflow.com/questions/45459318</t>
  </si>
  <si>
    <t>(('models', '_clone_functional_model'),)</t>
  </si>
  <si>
    <t>[('Tensorflow', 6, [60444486, 56386913, 56386913, 58565054, 64590954, 51982966]), ('Keras', 6, [60444486, 56386913, 56386913, 58565054, 64590954, 51982966])]</t>
  </si>
  <si>
    <t>{56386913, 60444486, 64590954, 51982966, 58565054}</t>
  </si>
  <si>
    <t>['https://stackoverflow.com/questions/56386913', 'https://stackoverflow.com/questions/60444486', 'https://stackoverflow.com/questions/64590954', 'https://stackoverflow.com/questions/51982966', 'https://stackoverflow.com/questions/58565054']</t>
  </si>
  <si>
    <t>https://stackoverflow.com/questions/60444486</t>
  </si>
  <si>
    <t>(('models', 'add'),)</t>
  </si>
  <si>
    <t>[('Tensorflow', 37, [40755024, 54700736, 49538940, 45266707, 45266707, 45266707, 45266707, 50479021, 43620335, 41386167, 48157558, 42335856, 43990046, 43990046, 43990046, 43990046, 43362895, 50551096, 39848466, 51578532, 42750924, 51035474, 44013298, 49549364, 47047057, 51151941, 51487339, 51487339, 44346061, 49016530, 41651628, 56089489, 49843113, 49843113, 42976869, 41901862, 41817101]), ('Keras', 65, [40755024, 54700736, 49538940, 39091206, 39091206, 45266707, 45266707, 45266707, 45266707, 48480751, 50479021, 39280813, 40818579, 40818579, 40818579, 40818579, 46608844, 43620335, 41386167, 42708724, 48157558, 42335856, 45459318, 45459318, 43990046, 43990046, 43990046, 43990046, 43362895, 50551096, 39848466, 51578532, 42750924, 51035474, 51254706, 45163639, 44013298, 49549364, 52351255, 52351255, 43084541, 47047057, 48929098, 51151941, 51487339, 51487339, 45078392, 46197493, 52533188, 44346061, 49016530, 41651628, 42903605, 50401466, 49843113, 49843113, 44003285, 44003285, 45464318, 42976869, 41901862, 41817101, 60088283, 50455114, 43383114])]</t>
  </si>
  <si>
    <t>[('Tensorflow', 37), ('Keras', 65)]</t>
  </si>
  <si>
    <t>{39091206, 41817101, 47047057, 39848466, 45266707, 56089489, 40818579, 52351255, 45163639, 43990046, 51578532, 41901862, 49843113, 41651628, 50479021, 39280813, 51254706, 49549364, 42903605, 41386167, 50551096, 50401466, 54700736, 52533188, 51151941, 48929098, 50455114, 42750924, 44346061, 46608844, 43362895, 40755024, 43383114, 51035474, 49016530, 44003285, 60088283, 42976869, 51487339, 43620335, 42335856, 48480751, 44013298, 42708724, 46197493, 48157558, 45459318, 45078392, 49538940, 43084541, 45464318}</t>
  </si>
  <si>
    <t>['https://stackoverflow.com/questions/52351255', 'https://stackoverflow.com/questions/52533188', 'https://stackoverflow.com/questions/43620335', 'https://stackoverflow.com/questions/44003285', 'https://stackoverflow.com/questions/42976869']</t>
  </si>
  <si>
    <t>(('models', 'add'), ('recurrent', '__call__'), ('topology', '__call__'), ('recurrent', 'build'), ('interfaces', 'wrapper'), ('topology', 'add_weight'), ('recurrent', 'bias_initializer'), ('tensorflow_backend', 'concatenate'), ('array_ops', 'concat'), ('ops', 'convert_to_tensor'), ('constant_op', '_constant_tensor_conversion_function'), ('constant_op', 'constant'), ('tensor_util', 'make_tensor_proto'), ('tensor_util', '_AssertCompatible'))</t>
  </si>
  <si>
    <t>[('Tensorflow', 4, [45266707, 45266707, 45266707, 45266707]), ('Keras', 4, [45266707, 45266707, 45266707, 45266707])]</t>
  </si>
  <si>
    <t>{45266707}</t>
  </si>
  <si>
    <t>['https://stackoverflow.com/questions/45266707']</t>
  </si>
  <si>
    <t>(('models', 'add'), ('topology', 'Input'))</t>
  </si>
  <si>
    <t>[('Tensorflow', 2, [50479021, 51035474]), ('Keras', 3, [50479021, 51035474, 52351255])]</t>
  </si>
  <si>
    <t>{51035474, 50479021, 52351255}</t>
  </si>
  <si>
    <t>['https://stackoverflow.com/questions/51035474', 'https://stackoverflow.com/questions/50479021', 'https://stackoverflow.com/questions/52351255']</t>
  </si>
  <si>
    <t>(('models', 'add'), ('topology', '__call__'))</t>
  </si>
  <si>
    <t>[('Tensorflow', 20, [49538940, 43620335, 48157558, 42335856, 43990046, 43990046, 43990046, 43990046, 50551096, 51578532, 42750924, 49549364, 47047057, 51151941, 51487339, 51487339, 44346061, 49016530, 49843113, 49843113]), ('Keras', 39, [49538940, 39091206, 39091206, 48480751, 40818579, 40818579, 46608844, 43620335, 42708724, 48157558, 42335856, 45459318, 45459318, 43990046, 43990046, 43990046, 43990046, 50551096, 51578532, 42750924, 51254706, 49549364, 47047057, 48929098, 51151941, 51487339, 51487339, 45078392, 46197493, 52533188, 44346061, 49016530, 42903605, 49843113, 49843113, 44003285, 44003285, 45464318, 42976869])]</t>
  </si>
  <si>
    <t>[('Tensorflow', 20), ('Keras', 39)]</t>
  </si>
  <si>
    <t>{39091206, 47047057, 40818579, 43990046, 51578532, 49843113, 51254706, 49549364, 42903605, 50551096, 52533188, 51151941, 48929098, 42750924, 44346061, 46608844, 49016530, 44003285, 42976869, 51487339, 43620335, 42335856, 48480751, 42708724, 46197493, 48157558, 45459318, 45078392, 49538940, 45464318}</t>
  </si>
  <si>
    <t>['https://stackoverflow.com/questions/51578532', 'https://stackoverflow.com/questions/42750924', 'https://stackoverflow.com/questions/42708724', 'https://stackoverflow.com/questions/42335856', 'https://stackoverflow.com/questions/42335856']</t>
  </si>
  <si>
    <t>https://stackoverflow.com/questions/42708724</t>
  </si>
  <si>
    <t>https://stackoverflow.com/questions/42335856</t>
  </si>
  <si>
    <t>(('models', 'add'), ('topology', '__call__'), ('convolutional', 'call'))</t>
  </si>
  <si>
    <t>[('Tensorflow', 2, [43620335, 51487339]), ('Keras', 3, [43620335, 51487339, 51487339])]</t>
  </si>
  <si>
    <t>{51487339, 43620335}</t>
  </si>
  <si>
    <t>['https://stackoverflow.com/questions/51487339', 'https://stackoverflow.com/questions/43620335']</t>
  </si>
  <si>
    <t>(('models', 'add'), ('topology', '__call__'), ('core', 'call'))</t>
  </si>
  <si>
    <t>[('Tensorflow', 5, [43990046, 43990046, 43990046, 43990046, 50551096]), ('Keras', 11, [48480751, 46608844, 43990046, 43990046, 43990046, 43990046, 50551096, 47047057, 45464318, 42976869, 47593493])]</t>
  </si>
  <si>
    <t>{42976869, 46608844, 45464318, 48480751, 47047057, 47593493, 50551096, 43990046}</t>
  </si>
  <si>
    <t>['https://stackoverflow.com/questions/46608844', 'https://stackoverflow.com/questions/48480751', 'https://stackoverflow.com/questions/50551096', 'https://stackoverflow.com/questions/47593493', 'https://stackoverflow.com/questions/47593493']</t>
  </si>
  <si>
    <t>(('models', 'add'), ('topology', '__call__'), ('topology', 'add_inbound_node'), ('topology', 'create_node'))</t>
  </si>
  <si>
    <t>[('Tensorflow', 2, [42750924, 41818654]), ('Keras', 4, [40818579, 40818579, 45459318, 45459318])]</t>
  </si>
  <si>
    <t>{45459318, 40818579, 42750924, 41818654}</t>
  </si>
  <si>
    <t>['https://stackoverflow.com/questions/45459318', 'https://stackoverflow.com/questions/40818579', 'https://stackoverflow.com/questions/42750924', 'https://stackoverflow.com/questions/41818654']</t>
  </si>
  <si>
    <t>(('models', 'add'), ('topology', '__call__'), ('topology', 'assert_input_compatibility'))</t>
  </si>
  <si>
    <t>[('Tensorflow', 4, [42335856, 49549364, 51151941, 49843113]), ('Keras', 5, [42708724, 42335856, 49549364, 51151941, 49843113])]</t>
  </si>
  <si>
    <t>{51151941, 49843113, 42335856, 49549364, 42708724}</t>
  </si>
  <si>
    <t>['https://stackoverflow.com/questions/51151941', 'https://stackoverflow.com/questions/49843113', 'https://stackoverflow.com/questions/42335856', 'https://stackoverflow.com/questions/49549364', 'https://stackoverflow.com/questions/42708724']</t>
  </si>
  <si>
    <t>https://stackoverflow.com/questions/51151941</t>
  </si>
  <si>
    <t>https://stackoverflow.com/questions/49549364</t>
  </si>
  <si>
    <t>(('models', 'add'), ('topology', 'create_input_layer'), ('topology', '__call__'))</t>
  </si>
  <si>
    <t>[('Tensorflow', 7, [40755024, 54700736, 41386167, 39848466, 41651628, 41901862, 41817101]), ('Keras', 10, [40755024, 54700736, 39280813, 40818579, 40818579, 41386167, 39848466, 41651628, 41901862, 41817101])]</t>
  </si>
  <si>
    <t>{54700736, 41901862, 41651628, 41817101, 39280813, 40755024, 39848466, 40818579, 41386167}</t>
  </si>
  <si>
    <t>['https://stackoverflow.com/questions/41901862', 'https://stackoverflow.com/questions/39280813', 'https://stackoverflow.com/questions/39848466', 'https://stackoverflow.com/questions/39848466', 'https://stackoverflow.com/questions/39848466']</t>
  </si>
  <si>
    <t>(('models', 'add'), ('topology', 'create_input_layer'), ('topology', '__call__'), ('topology', 'add_inbound_node'), ('topology', 'create_node'))</t>
  </si>
  <si>
    <t>[('Tensorflow', 5, [41386167, 39848466, 41651628, 41901862, 41817101]), ('Keras', 7, [39280813, 40818579, 40818579, 41386167, 39848466, 41651628, 41901862])]</t>
  </si>
  <si>
    <t>{41901862, 41651628, 41817101, 39280813, 39848466, 40818579, 41386167}</t>
  </si>
  <si>
    <t>['https://stackoverflow.com/questions/41651628', 'https://stackoverflow.com/questions/39280813', 'https://stackoverflow.com/questions/40818579', 'https://stackoverflow.com/questions/39848466', 'https://stackoverflow.com/questions/40818579']</t>
  </si>
  <si>
    <t>(('models', 'add'), ('topology', 'create_input_layer'), ('topology', '__call__'), ('topology', 'add_inbound_node'), ('topology', 'create_node'), ('convolutional', 'call'), ('tensorflow_backend', 'conv2d'), ('gen_nn_ops', 'conv2d'), ('op_def_library', 'apply_op'), ('ops', 'create_op'), ('ops', 'set_shapes_for_outputs'))</t>
  </si>
  <si>
    <t>[('Tensorflow', 4, [39848466, 41651628, 41901862, 41817101]), ('Keras', 4, [39848466, 41651628, 41901862, 41817101])]</t>
  </si>
  <si>
    <t>{39848466, 41651628, 41817101, 41901862}</t>
  </si>
  <si>
    <t>['https://stackoverflow.com/questions/39848466', 'https://stackoverflow.com/questions/41651628', 'https://stackoverflow.com/questions/41817101', 'https://stackoverflow.com/questions/41901862']</t>
  </si>
  <si>
    <t>(('models', 'add'), ('topology', 'create_input_layer'), ('topology', '__call__'), ('topology', 'add_inbound_node'), ('topology', 'create_node'), ('convolutional', 'call'), ('tensorflow_backend', 'conv2d'), ('gen_nn_ops', 'conv2d'), ('op_def_library', 'apply_op'), ('ops', 'create_op'), ('ops', 'set_shapes_for_outputs'), ('ops', 'call_with_requiring'), ('common_shapes', 'call_cpp_shape_fn'), ('common_shapes', '_call_cpp_shape_fn_impl'))</t>
  </si>
  <si>
    <t>[('Tensorflow', 2, [41651628, 41901862]), ('Keras', 2, [41651628, 41901862])]</t>
  </si>
  <si>
    <t>{41651628, 41901862}</t>
  </si>
  <si>
    <t>['https://stackoverflow.com/questions/41651628', 'https://stackoverflow.com/questions/41901862']</t>
  </si>
  <si>
    <t>(('models', 'call'), ('topology', 'call'), ('topology', 'run_internal_graph'))</t>
  </si>
  <si>
    <t>[('Tensorflow', 2, [50138891, 50178711]), ('Keras', 3, [50138891, 50083315, 50178711])]</t>
  </si>
  <si>
    <t>{50083315, 50138891, 50178711}</t>
  </si>
  <si>
    <t>['https://stackoverflow.com/questions/50083315', 'https://stackoverflow.com/questions/50138891', 'https://stackoverflow.com/questions/50178711']</t>
  </si>
  <si>
    <t>https://stackoverflow.com/questions/50178711</t>
  </si>
  <si>
    <t>(('models', 'clone_model'),)</t>
  </si>
  <si>
    <t>[('Tensorflow', 6, [56889170, 56386913, 56386913, 58565054, 64590954, 51982966]), ('Keras', 6, [56386913, 56386913, 58565054, 64590954, 51982966, 49645151])]</t>
  </si>
  <si>
    <t>{56386913, 64590954, 56889170, 51982966, 58565054, 49645151}</t>
  </si>
  <si>
    <t>['https://stackoverflow.com/questions/56386913', 'https://stackoverflow.com/questions/56889170', 'https://stackoverflow.com/questions/58565054', 'https://stackoverflow.com/questions/58565054', 'https://stackoverflow.com/questions/58565054']</t>
  </si>
  <si>
    <t>(('models', 'clone_model'), ('models', '_clone_functional_model'))</t>
  </si>
  <si>
    <t>[('Tensorflow', 5, [56386913, 56386913, 58565054, 64590954, 51982966]), ('Keras', 5, [56386913, 56386913, 58565054, 64590954, 51982966])]</t>
  </si>
  <si>
    <t>{56386913, 64590954, 58565054, 51982966}</t>
  </si>
  <si>
    <t>['https://stackoverflow.com/questions/56386913', 'https://stackoverflow.com/questions/64590954', 'https://stackoverflow.com/questions/58565054', 'https://stackoverflow.com/questions/51982966']</t>
  </si>
  <si>
    <t>(('models', 'clone_model'), ('models', '_clone_functional_model'), ('base_layer', '__call__'))</t>
  </si>
  <si>
    <t>[('Tensorflow', 2, [56386913, 56386913]), ('Keras', 2, [56386913, 56386913])]</t>
  </si>
  <si>
    <t>{56386913}</t>
  </si>
  <si>
    <t>['https://stackoverflow.com/questions/56386913']</t>
  </si>
  <si>
    <t>(('models', 'compile'), ('training', 'compile'))</t>
  </si>
  <si>
    <t>[('Tensorflow', 10, [50831434, 42890908, 45694344, 49441748, 48903689, 48903689, 48903689, 48903689, 43056512, 41001357]), ('Keras', 12, [50831434, 42890908, 45694344, 49441748, 48903689, 48903689, 48903689, 48903689, 43056512, 41001357, 49547738, 42324140])]</t>
  </si>
  <si>
    <t>{43056512, 45694344, 48903689, 50831434, 42324140, 41001357, 49441748, 49547738, 42890908}</t>
  </si>
  <si>
    <t>['https://stackoverflow.com/questions/45694344', 'https://stackoverflow.com/questions/42324140', 'https://stackoverflow.com/questions/49441748', 'https://stackoverflow.com/questions/49441748', 'https://stackoverflow.com/questions/49441748']</t>
  </si>
  <si>
    <t>https://stackoverflow.com/questions/45694344</t>
  </si>
  <si>
    <t>https://stackoverflow.com/questions/42324140</t>
  </si>
  <si>
    <t>(('models', 'compile'), ('training', 'compile'), ('training', 'weighted'))</t>
  </si>
  <si>
    <t>[('Tensorflow', 7, [42890908, 49441748, 48903689, 48903689, 48903689, 48903689, 43056512]), ('Keras', 7, [42890908, 49441748, 48903689, 48903689, 48903689, 48903689, 43056512])]</t>
  </si>
  <si>
    <t>{43056512, 48903689, 49441748, 42890908}</t>
  </si>
  <si>
    <t>['https://stackoverflow.com/questions/43056512', 'https://stackoverflow.com/questions/48903689', 'https://stackoverflow.com/questions/49441748', 'https://stackoverflow.com/questions/42890908']</t>
  </si>
  <si>
    <t>https://stackoverflow.com/questions/43056512</t>
  </si>
  <si>
    <t>https://stackoverflow.com/questions/42890908</t>
  </si>
  <si>
    <t>[('Tensorflow', 3, [47047057, 51487339, 51487339]), ('Keras', 4, [47047057, 51487339, 51487339, 51487339, 51487339])]</t>
  </si>
  <si>
    <t>['https://stackoverflow.com/questions/47047057', 'https://stackoverflow.com/questions/51487339']</t>
  </si>
  <si>
    <t>[('Tensorflow', 32, [46344583, 45670244, 50479021, 36927025, 41771965, 46794257, 45084217, 46619869, 46143932, 48751075, 49441748, 41815023, 46876213, 49239961, 48513777, 49843113, 49843113, 40569670, 47724077, 46411573, 48744945, 48447149, 58778627, 49342925, 45302781, 45302781, 46455374, 47007997, 62729472, 45479009, 40854831]), ('Keras', 79, [42026835, 43455375, 45265436, 46344583, 45670244, 36367641, 39091206, 39091206, 45300218, 50479021, 40818579, 40818579, 44836555, 45590240, 36927025, 48571259, 41771965, 46794257, 49058777, 41793122, 45084217, 35142709, 52388831, 42755270, 46619869, 46143932, 45954347, 48751075, 49441748, 52189093, 41815023, 45409714, 36363222, 49657455, 43825039, 46876213, 42738712, 49239961, 36136562, 50442334, 45309389, 35658519, 48513777, 46365934, 40574816, 49843113, 49843113, 40569670, 47724077, 46411573, 48744945, 50081415, 46999519, 46177505, 50308811, 34967312, 48447149, 40578598, 41547497, 47192771, 58778627, 49342925, 45302781, 45302781, 48139621, 44573784, 46455374, 41920834, 47007997, 41993837, 33564181, 34228138, 35228095, 33292212, 50186035, 50186035, 50544197, 45479009, 41065496])]</t>
  </si>
  <si>
    <t>[('Tensorflow', 32), ('Keras', 79)]</t>
  </si>
  <si>
    <t>{62729472, 58778627, 39091206, 46344583, 50081415, 43455375, 43825039, 46794257, 34967312, 40818579, 33564181, 35658519, 42738712, 49239961, 36367641, 41065496, 45265436, 52189093, 40578598, 49843113, 34228138, 45954347, 50479021, 47724077, 48447149, 40854831, 36927025, 45409714, 50186035, 33292212, 46876213, 46411573, 35142709, 45084217, 47007997, 46143932, 41771965, 35228095, 41920834, 47192771, 50544197, 40569670, 42755270, 44836555, 50308811, 49342925, 46455374, 45309389, 42026835, 49441748, 36363222, 44573784, 49058777, 46619869, 50442334, 52388831, 45590240, 45479009, 41793122, 48751075, 45670244, 40574816, 46999519, 46177505, 48139621, 41547497, 41993837, 46365934, 41815023, 49657455, 48513777, 48744945, 36136562, 45300218, 48571259, 45302781}</t>
  </si>
  <si>
    <t>['https://stackoverflow.com/questions/35658519', 'https://stackoverflow.com/questions/47007997', 'https://stackoverflow.com/questions/41793122', 'https://stackoverflow.com/questions/46619869', 'https://stackoverflow.com/questions/52388831']</t>
  </si>
  <si>
    <t>https://stackoverflow.com/questions/35658519</t>
  </si>
  <si>
    <t>https://stackoverflow.com/questions/41793122</t>
  </si>
  <si>
    <t>[('Tensorflow', 30, [46344583, 45670244, 50479021, 36927025, 41771965, 46794257, 45084217, 46619869, 46143932, 48751075, 49441748, 41815023, 46876213, 49239961, 48513777, 49843113, 49843113, 40569670, 47724077, 46411573, 48744945, 48447149, 58778627, 49342925, 45302781, 45302781, 46455374, 47007997, 45479009, 40854831]), ('Keras', 69, [42026835, 43455375, 45265436, 46344583, 45670244, 39091206, 39091206, 45300218, 50479021, 40818579, 40818579, 44836555, 45590240, 36927025, 48571259, 41771965, 46794257, 49058777, 41793122, 45084217, 52388831, 42755270, 46619869, 46143932, 45954347, 48751075, 49441748, 52189093, 41815023, 45409714, 49657455, 43825039, 46876213, 42738712, 49239961, 50442334, 45309389, 48513777, 46365934, 40574816, 49843113, 49843113, 40569670, 47724077, 46411573, 48744945, 50081415, 46999519, 46177505, 50308811, 48447149, 40578598, 41547497, 47192771, 58778627, 49342925, 45302781, 45302781, 48139621, 44573784, 46455374, 41920834, 47007997, 41993837, 50186035, 50186035, 50544197, 45479009, 41065496])]</t>
  </si>
  <si>
    <t>[('Tensorflow', 30), ('Keras', 69)]</t>
  </si>
  <si>
    <t>{58778627, 39091206, 46344583, 50081415, 43455375, 43825039, 46794257, 40818579, 42738712, 49239961, 41065496, 45265436, 52189093, 40578598, 49843113, 45954347, 50479021, 47724077, 48447149, 40854831, 36927025, 45409714, 50186035, 46876213, 46411573, 45084217, 47007997, 46143932, 41771965, 41920834, 47192771, 50544197, 40569670, 42755270, 44836555, 50308811, 49342925, 46455374, 45309389, 42026835, 49441748, 44573784, 49058777, 46619869, 50442334, 52388831, 45590240, 45479009, 41793122, 48751075, 45670244, 40574816, 46999519, 46177505, 48139621, 41547497, 41993837, 46365934, 41815023, 49657455, 48513777, 48744945, 45300218, 48571259, 45302781}</t>
  </si>
  <si>
    <t>['https://stackoverflow.com/questions/49239961', 'https://stackoverflow.com/questions/41920834', 'https://stackoverflow.com/questions/45670244', 'https://stackoverflow.com/questions/52388831', 'https://stackoverflow.com/questions/45479009']</t>
  </si>
  <si>
    <t>https://stackoverflow.com/questions/41920834</t>
  </si>
  <si>
    <t>(('models', 'fit'), ('training', 'fit'), ('training', '_fit_loop'))</t>
  </si>
  <si>
    <t>[('Tensorflow', 10, [46344583, 50479021, 46794257, 46143932, 49441748, 49239961, 48513777, 58778627, 49342925, 46455374]), ('Keras', 21, [42026835, 45265436, 46344583, 45300218, 50479021, 40818579, 40818579, 46794257, 49058777, 41793122, 46143932, 49441748, 49239961, 48513777, 46177505, 58778627, 49342925, 44573784, 46455374, 41993837, 41065496])]</t>
  </si>
  <si>
    <t>[('Tensorflow', 10), ('Keras', 21)]</t>
  </si>
  <si>
    <t>{58778627, 46344583, 46794257, 40818579, 41065496, 49239961, 45265436, 50479021, 46143932, 49342925, 46455374, 42026835, 49441748, 44573784, 49058777, 46177505, 41793122, 41993837, 48513777, 45300218}</t>
  </si>
  <si>
    <t>['https://stackoverflow.com/questions/46794257', 'https://stackoverflow.com/questions/49342925', 'https://stackoverflow.com/questions/46177505', 'https://stackoverflow.com/questions/49058777', 'https://stackoverflow.com/questions/49058777']</t>
  </si>
  <si>
    <t>(('models', 'fit'), ('training', 'fit'), ('training', '_fit_loop'), ('callbacks', 'on_epoch_end'), ('callbacks', 'on_epoch_end'))</t>
  </si>
  <si>
    <t>[('Tensorflow', 3, [46344583, 50479021, 49239961]), ('Keras', 3, [46344583, 50479021, 49239961])]</t>
  </si>
  <si>
    <t>{49239961, 50479021, 46344583}</t>
  </si>
  <si>
    <t>['https://stackoverflow.com/questions/49239961', 'https://stackoverflow.com/questions/50479021', 'https://stackoverflow.com/questions/46344583']</t>
  </si>
  <si>
    <t>https://stackoverflow.com/questions/46344583</t>
  </si>
  <si>
    <t>(('models', 'fit'), ('training', 'fit'), ('training', '_fit_loop'), ('callbacks', 'on_epoch_end'), ('callbacks', 'on_epoch_end'), ('session', 'run'), ('session', '_run'), ('session', '_do_run'), ('session', '_do_call'))</t>
  </si>
  <si>
    <t>[('Tensorflow', 2, [46344583, 50479021]), ('Keras', 2, [46344583, 50479021])]</t>
  </si>
  <si>
    <t>{50479021, 46344583}</t>
  </si>
  <si>
    <t>['https://stackoverflow.com/questions/50479021', 'https://stackoverflow.com/questions/46344583']</t>
  </si>
  <si>
    <t>(('models', 'fit'), ('training', 'fit'), ('training', '_fit_loop'), ('tensorflow_backend', '__call__'))</t>
  </si>
  <si>
    <t>[('Tensorflow', 5, [46794257, 46143932, 49441748, 48513777, 46455374]), ('Keras', 13, [42026835, 45300218, 40818579, 40818579, 46794257, 49058777, 41793122, 46143932, 49441748, 48513777, 44573784, 46455374, 41993837])]</t>
  </si>
  <si>
    <t>[('Tensorflow', 5), ('Keras', 13)]</t>
  </si>
  <si>
    <t>{41793122, 41993837, 46455374, 46794257, 48513777, 42026835, 49441748, 40818579, 44573784, 49058777, 45300218, 46143932}</t>
  </si>
  <si>
    <t>['https://stackoverflow.com/questions/41993837', 'https://stackoverflow.com/questions/42026835', 'https://stackoverflow.com/questions/49058777', 'https://stackoverflow.com/questions/44573784', 'https://stackoverflow.com/questions/44573784']</t>
  </si>
  <si>
    <t>(('models', 'fit'), ('training', 'fit'), ('training', '_fit_loop'), ('tensorflow_backend', '__call__'), ('session', 'run'), ('session', '_run'))</t>
  </si>
  <si>
    <t>[('Tensorflow', 3, [46794257, 46143932, 49441748]), ('Keras', 11, [42026835, 45300218, 40818579, 40818579, 46794257, 49058777, 41793122, 46143932, 49441748, 44573784, 41993837])]</t>
  </si>
  <si>
    <t>[('Tensorflow', 3), ('Keras', 11)]</t>
  </si>
  <si>
    <t>{41793122, 41993837, 46794257, 42026835, 49441748, 40818579, 44573784, 49058777, 45300218, 46143932}</t>
  </si>
  <si>
    <t>['https://stackoverflow.com/questions/41993837', 'https://stackoverflow.com/questions/49441748', 'https://stackoverflow.com/questions/49058777', 'https://stackoverflow.com/questions/49058777', 'https://stackoverflow.com/questions/49058777']</t>
  </si>
  <si>
    <t>[('Tensorflow', 2, [46794257, 46143932]), ('Keras', 8, [42026835, 45300218, 46794257, 49058777, 41793122, 46143932, 44573784, 52347707])]</t>
  </si>
  <si>
    <t>[('Tensorflow', 2), ('Keras', 8)]</t>
  </si>
  <si>
    <t>['https://stackoverflow.com/questions/46794257', 'https://stackoverflow.com/questions/44573784', 'https://stackoverflow.com/questions/52347707', 'https://stackoverflow.com/questions/45300218', 'https://stackoverflow.com/questions/45300218']</t>
  </si>
  <si>
    <t>(('models', 'fit'), ('training', 'fit'), ('training', '_make_train_function'))</t>
  </si>
  <si>
    <t>[('Tensorflow', 12, [45084217, 46619869, 48751075, 49441748, 41815023, 46876213, 46411573, 48744945, 48447149, 47007997, 40854831]), ('Keras', 14, [39091206, 39091206, 40818579, 40818579, 44836555, 45084217, 42755270, 46619869, 48751075, 49441748, 41815023, 46876213, 46411573, 48744945])]</t>
  </si>
  <si>
    <t>[('Tensorflow', 12), ('Keras', 14)]</t>
  </si>
  <si>
    <t>{48751075, 39091206, 42755270, 44836555, 48447149, 41815023, 47007997, 48744945, 40854831, 40818579, 49441748, 46876213, 46411573, 45084217, 46619869}</t>
  </si>
  <si>
    <t>['https://stackoverflow.com/questions/42755270', 'https://stackoverflow.com/questions/47007997', 'https://stackoverflow.com/questions/46876213', 'https://stackoverflow.com/questions/49441748', 'https://stackoverflow.com/questions/49441748']</t>
  </si>
  <si>
    <t>https://stackoverflow.com/questions/42755270</t>
  </si>
  <si>
    <t>(('models', 'fit'), ('training', 'fit'), ('training', '_make_train_function'), ('interfaces', 'wrapper'), ('optimizers', 'get_updates'))</t>
  </si>
  <si>
    <t>[('Tensorflow', 5, [46619869, 48751075, 49441748, 46411573, 48744945]), ('Keras', 5, [46619869, 48751075, 49441748, 46411573, 48744945])]</t>
  </si>
  <si>
    <t>{48751075, 48744945, 49441748, 46411573, 46619869}</t>
  </si>
  <si>
    <t>['https://stackoverflow.com/questions/48751075', 'https://stackoverflow.com/questions/48744945', 'https://stackoverflow.com/questions/49441748', 'https://stackoverflow.com/questions/46411573', 'https://stackoverflow.com/questions/46619869']</t>
  </si>
  <si>
    <t>https://stackoverflow.com/questions/48744945</t>
  </si>
  <si>
    <t>https://stackoverflow.com/questions/46411573</t>
  </si>
  <si>
    <t>(('models', 'fit'), ('training', 'fit'), ('training', '_make_train_function'), ('interfaces', 'wrapper'), ('optimizers', 'get_updates'), ('math_ops', 'binary_op_wrapper'), ('ops', 'convert_to_tensor'), ('ops', 'internal_convert_to_tensor'), ('constant_op', '_constant_tensor_conversion_function'), ('constant_op', 'constant'), ('tensor_util', 'make_tensor_proto'))</t>
  </si>
  <si>
    <t>[('Tensorflow', 2, [46619869, 46411573]), ('Keras', 2, [46619869, 46411573])]</t>
  </si>
  <si>
    <t>{46411573, 46619869}</t>
  </si>
  <si>
    <t>['https://stackoverflow.com/questions/46411573', 'https://stackoverflow.com/questions/46619869']</t>
  </si>
  <si>
    <t>(('models', 'fit'), ('training', 'fit'), ('training', '_make_train_function'), ('interfaces', 'wrapper'), ('optimizers', 'get_updates'), ('optimizers', 'get_gradients'), ('tensorflow_backend', 'gradients'), ('gradients_impl', 'gradients'))</t>
  </si>
  <si>
    <t>[('Tensorflow', 3, [48751075, 49441748, 48744945]), ('Keras', 3, [48751075, 49441748, 48744945])]</t>
  </si>
  <si>
    <t>{48744945, 48751075, 49441748}</t>
  </si>
  <si>
    <t>['https://stackoverflow.com/questions/48744945', 'https://stackoverflow.com/questions/48751075', 'https://stackoverflow.com/questions/49441748']</t>
  </si>
  <si>
    <t>(('models', 'fit'), ('training', 'fit'), ('training', '_make_train_function'), ('interfaces', 'wrapper'), ('optimizers', 'get_updates'), ('optimizers', 'get_gradients'), ('tensorflow_backend', 'gradients'), ('gradients_impl', 'gradients'), ('gradients_impl', '_MaybeCompile'), ('gradients_impl', 'lambda'), ('array_grad', '_ExtractImagePatchesGrad'))</t>
  </si>
  <si>
    <t>[('Tensorflow', 2, [48751075, 48744945]), ('Keras', 2, [48751075, 48744945])]</t>
  </si>
  <si>
    <t>{48744945, 48751075}</t>
  </si>
  <si>
    <t>['https://stackoverflow.com/questions/48744945', 'https://stackoverflow.com/questions/48751075']</t>
  </si>
  <si>
    <t>(('models', 'fit'), ('training', 'fit'), ('training', '_make_train_function'), ('optimizers', 'get_updates'))</t>
  </si>
  <si>
    <t>[('Tensorflow', 7, [45084217, 41815023, 46876213, 48447149, 47007997, 40854831]), ('Keras', 7, [40818579, 40818579, 44836555, 45084217, 41815023, 46876213, 48447149])]</t>
  </si>
  <si>
    <t>{44836555, 48447149, 41815023, 40854831, 40818579, 46876213, 45084217, 47007997}</t>
  </si>
  <si>
    <t>['https://stackoverflow.com/questions/48447149', 'https://stackoverflow.com/questions/40854831', 'https://stackoverflow.com/questions/45084217', 'https://stackoverflow.com/questions/46876213', 'https://stackoverflow.com/questions/46876213']</t>
  </si>
  <si>
    <t>(('models', 'fit'), ('training', 'fit'), ('training', '_make_train_function'), ('optimizers', 'get_updates'), ('math_ops', 'binary_op_wrapper'), ('ops', 'convert_to_tensor'))</t>
  </si>
  <si>
    <t>[('Tensorflow', 3, [45084217, 41815023, 47007997]), ('Keras', 3, [45084217, 41815023, 47007997])]</t>
  </si>
  <si>
    <t>{45084217, 47007997, 41815023}</t>
  </si>
  <si>
    <t>['https://stackoverflow.com/questions/45084217', 'https://stackoverflow.com/questions/47007997', 'https://stackoverflow.com/questions/41815023']</t>
  </si>
  <si>
    <t>(('models', 'fit'), ('training', 'fit'), ('training', '_make_train_function'), ('optimizers', 'get_updates'), ('math_ops', 'binary_op_wrapper'), ('ops', 'convert_to_tensor'), ('ops', 'internal_convert_to_tensor'), ('constant_op', '_constant_tensor_conversion_function'), ('constant_op', 'constant'), ('tensor_util', 'make_tensor_proto'))</t>
  </si>
  <si>
    <t>[('Tensorflow', 2, [45084217, 47007997]), ('Keras', 2, [45084217, 47007997])]</t>
  </si>
  <si>
    <t>{45084217, 47007997}</t>
  </si>
  <si>
    <t>['https://stackoverflow.com/questions/45084217', 'https://stackoverflow.com/questions/47007997']</t>
  </si>
  <si>
    <t>[('Tensorflow', 8, [45670244, 36927025, 41771965, 49843113, 49843113, 40569670, 47724077, 45302781]), ('Keras', 34, [43455375, 45670244, 45590240, 36927025, 48571259, 41771965, 52388831, 45954347, 52189093, 45409714, 49657455, 43825039, 42738712, 50442334, 45309389, 46365934, 40574816, 49843113, 49843113, 40569670, 47724077, 50081415, 46999519, 50308811, 40578598, 41547497, 47192771, 45302781, 45302781, 48139621, 41920834, 50186035, 50186035, 50544197])]</t>
  </si>
  <si>
    <t>[('Tensorflow', 8), ('Keras', 34)]</t>
  </si>
  <si>
    <t>['https://stackoverflow.com/questions/52189093', 'https://stackoverflow.com/questions/47192771', 'https://stackoverflow.com/questions/46999519', 'https://stackoverflow.com/questions/45590240', 'https://stackoverflow.com/questions/40574816']</t>
  </si>
  <si>
    <t>https://stackoverflow.com/questions/45590240</t>
  </si>
  <si>
    <t>https://stackoverflow.com/questions/40574816</t>
  </si>
  <si>
    <t>(('models', 'fit'), ('training', 'fit'), ('training', '_standardize_user_data'), ('training', '_standardize_input_data'))</t>
  </si>
  <si>
    <t>[('Tensorflow', 3, [49843113, 49843113, 47724077]), ('Keras', 18, [45590240, 48571259, 52388831, 52189093, 45409714, 49657455, 50442334, 46365934, 49843113, 49843113, 47724077, 46999519, 50308811, 47192771, 45302781, 45302781, 48139621, 50186035])]</t>
  </si>
  <si>
    <t>[('Tensorflow', 3), ('Keras', 18)]</t>
  </si>
  <si>
    <t>{45590240, 47192771, 52189093, 48139621, 49843113, 50308811, 47724077, 46365934, 49657455, 45409714, 50186035, 46999519, 48571259, 45302781, 50442334, 52388831}</t>
  </si>
  <si>
    <t>['https://stackoverflow.com/questions/52189093', 'https://stackoverflow.com/questions/46365934', 'https://stackoverflow.com/questions/48571259', 'https://stackoverflow.com/questions/46999519', 'https://stackoverflow.com/questions/46999519']</t>
  </si>
  <si>
    <t>https://stackoverflow.com/questions/46365934</t>
  </si>
  <si>
    <t>(('models', 'fit'), ('training', 'fit'), ('training', '_standardize_user_data'), ('training', 'standardize_input_data'))</t>
  </si>
  <si>
    <t>[('Tensorflow', 3, [41771965, 40569670, 45479009]), ('Keras', 12, [41771965, 45954347, 43825039, 42738712, 45309389, 40574816, 40569670, 40578598, 41547497, 41920834, 45479009, 38364415])]</t>
  </si>
  <si>
    <t>{40574816, 45479009, 41920834, 40569670, 40578598, 41547497, 45954347, 45309389, 43825039, 42738712, 41771965, 38364415}</t>
  </si>
  <si>
    <t>['https://stackoverflow.com/questions/45479009', 'https://stackoverflow.com/questions/41547497', 'https://stackoverflow.com/questions/42738712', 'https://stackoverflow.com/questions/43825039', 'https://stackoverflow.com/questions/43825039']</t>
  </si>
  <si>
    <t>https://stackoverflow.com/questions/41547497</t>
  </si>
  <si>
    <t>https://stackoverflow.com/questions/42738712</t>
  </si>
  <si>
    <t>https://stackoverflow.com/questions/43825039</t>
  </si>
  <si>
    <t>(('models', 'fit_generator'),)</t>
  </si>
  <si>
    <t>[('Tensorflow', 17, [49524396, 49524396, 49524396, 49524396, 44232898, 44232898, 44232898, 44232898, 42315289, 43990046, 43990046, 43990046, 43990046, 50402779, 48133160, 46479008, 49252970]), ('Keras', 24, [44023976, 49524396, 49524396, 49524396, 49524396, 42315289, 43990046, 43990046, 43990046, 43990046, 53636610, 40149846, 50402779, 48133160, 46479008, 46404581, 44998778, 37798410, 53277465, 41818654, 49534421, 44149093, 45467720, 60471808])]</t>
  </si>
  <si>
    <t>[('Tensorflow', 17), ('Keras', 24)]</t>
  </si>
  <si>
    <t>{60471808, 53636610, 37798410, 53277465, 42315289, 41818654, 43990046, 46479008, 48133160, 44023976, 49524396, 44232898, 45467720, 49534421, 40149846, 50402779, 46404581, 44149093, 49252970, 44998778}</t>
  </si>
  <si>
    <t>['https://stackoverflow.com/questions/37798410', 'https://stackoverflow.com/questions/44023976', 'https://stackoverflow.com/questions/50402779', 'https://stackoverflow.com/questions/40149846', 'https://stackoverflow.com/questions/40149846']</t>
  </si>
  <si>
    <t>https://stackoverflow.com/questions/37798410</t>
  </si>
  <si>
    <t>https://stackoverflow.com/questions/50402779</t>
  </si>
  <si>
    <t>https://stackoverflow.com/questions/40149846</t>
  </si>
  <si>
    <t>(('models', 'fit_generator'), ('training', 'fit_generator'))</t>
  </si>
  <si>
    <t>[('Tensorflow', 4, [42315289, 50402779, 41818654]), ('Keras', 6, [42315289, 40149846, 50402779, 37798410, 41818654])]</t>
  </si>
  <si>
    <t>{37798410, 40149846, 42315289, 50402779, 41818654}</t>
  </si>
  <si>
    <t>['https://stackoverflow.com/questions/37798410', 'https://stackoverflow.com/questions/40149846', 'https://stackoverflow.com/questions/42315289', 'https://stackoverflow.com/questions/50402779', 'https://stackoverflow.com/questions/41818654']</t>
  </si>
  <si>
    <t>(('models', 'fit_generator'), ('training', 'fit_generator'), ('training', 'train_on_batch'))</t>
  </si>
  <si>
    <t>[('Tensorflow', 2, [50402779, 41818654]), ('Keras', 2, [50402779, 41818654])]</t>
  </si>
  <si>
    <t>{50402779, 41818654}</t>
  </si>
  <si>
    <t>['https://stackoverflow.com/questions/50402779', 'https://stackoverflow.com/questions/41818654']</t>
  </si>
  <si>
    <t>(('models', 'from_config'),)</t>
  </si>
  <si>
    <t>[('Tensorflow', 8, [61656071, 52908944, 50551096, 64333065, 53165823, 47047057, 57140272, 44620582]), ('Keras', 12, [61656071, 39280813, 51447010, 40717669, 52908944, 50551096, 64333065, 53165823, 47047057, 57140272, 44620582, 55779286])]</t>
  </si>
  <si>
    <t>[('Tensorflow', 8), ('Keras', 12)]</t>
  </si>
  <si>
    <t>{51447010, 40717669, 44620582, 61656071, 64333065, 39280813, 52908944, 47047057, 57140272, 55779286, 50551096, 53165823}</t>
  </si>
  <si>
    <t>['https://stackoverflow.com/questions/40717669', 'https://stackoverflow.com/questions/39280813', 'https://stackoverflow.com/questions/55779286', 'https://stackoverflow.com/questions/57140272', 'https://stackoverflow.com/questions/57140272']</t>
  </si>
  <si>
    <t>(('models', 'from_config'), ('models', 'add'))</t>
  </si>
  <si>
    <t>[('Tensorflow', 3, [50551096, 47047057, 44620582]), ('Keras', 4, [39280813, 50551096, 47047057, 44620582])]</t>
  </si>
  <si>
    <t>{50551096, 47047057, 39280813, 44620582}</t>
  </si>
  <si>
    <t>['https://stackoverflow.com/questions/50551096', 'https://stackoverflow.com/questions/47047057', 'https://stackoverflow.com/questions/39280813', 'https://stackoverflow.com/questions/44620582']</t>
  </si>
  <si>
    <t>https://stackoverflow.com/questions/44620582</t>
  </si>
  <si>
    <t>(('models', 'load_model'),)</t>
  </si>
  <si>
    <t>[('Tensorflow', 14, [61934272, 50366626, 52908944, 50551096, 53165823, 45756297, 47047057, 56280640, 63967510, 57140272, 56190405, 48268563, 44620582, 49672457]), ('Keras', 23, [61934272, 50366626, 51447010, 52908944, 50551096, 53165823, 45756297, 47047057, 47266383, 56280640, 48482483, 63967510, 50325848, 57140272, 56190405, 48268563, 49814565, 44620582, 49672457, 46025903, 55779286, 51700351, 43167925])]</t>
  </si>
  <si>
    <t>[('Tensorflow', 14), ('Keras', 23)]</t>
  </si>
  <si>
    <t>{45756297, 49672457, 51700351, 52908944, 47047057, 48268563, 63967510, 50366626, 49814565, 44620582, 46025903, 57140272, 48482483, 43167925, 50551096, 61934272, 56280640, 56190405, 47266383, 55779286, 50325848, 51447010, 53165823}</t>
  </si>
  <si>
    <t>['https://stackoverflow.com/questions/52908944', 'https://stackoverflow.com/questions/46025903', 'https://stackoverflow.com/questions/56190405', 'https://stackoverflow.com/questions/56280640', 'https://stackoverflow.com/questions/56280640']</t>
  </si>
  <si>
    <t>https://stackoverflow.com/questions/52908944</t>
  </si>
  <si>
    <t>https://stackoverflow.com/questions/46025903</t>
  </si>
  <si>
    <t>(('models', 'load_model'), ('models', 'model_from_config'))</t>
  </si>
  <si>
    <t>[('Tensorflow', 10, [61934272, 52908944, 50551096, 53165823, 47047057, 56280640, 63967510, 57140272, 56190405, 44620582]), ('Keras', 14, [61934272, 51447010, 52908944, 50551096, 53165823, 47047057, 56280640, 63967510, 57140272, 56190405, 49814565, 44620582, 55779286, 43167925])]</t>
  </si>
  <si>
    <t>[('Tensorflow', 10), ('Keras', 14)]</t>
  </si>
  <si>
    <t>{61934272, 56280640, 51447010, 56190405, 44620582, 49814565, 52908944, 47047057, 57140272, 43167925, 63967510, 55779286, 50551096, 53165823}</t>
  </si>
  <si>
    <t>['https://stackoverflow.com/questions/51447010', 'https://stackoverflow.com/questions/52908944', 'https://stackoverflow.com/questions/63967510', 'https://stackoverflow.com/questions/43167925', 'https://stackoverflow.com/questions/63967510']</t>
  </si>
  <si>
    <t>(('models', 'load_model'), ('models', 'model_from_config'), ('__init__', 'deserialize'), ('generic_utils', 'deserialize_keras_object'))</t>
  </si>
  <si>
    <t>[('Tensorflow', 7, [52908944, 50551096, 53165823, 47047057, 56280640, 63967510, 56190405]), ('Keras', 11, [51447010, 52908944, 50551096, 53165823, 47047057, 56280640, 63967510, 56190405, 49814565, 55779286, 43167925])]</t>
  </si>
  <si>
    <t>[('Tensorflow', 7), ('Keras', 11)]</t>
  </si>
  <si>
    <t>{56280640, 51447010, 56190405, 49814565, 52908944, 47047057, 43167925, 63967510, 55779286, 50551096, 53165823}</t>
  </si>
  <si>
    <t>['https://stackoverflow.com/questions/51447010', 'https://stackoverflow.com/questions/47047057', 'https://stackoverflow.com/questions/55779286', 'https://stackoverflow.com/questions/63967510', 'https://stackoverflow.com/questions/55779286']</t>
  </si>
  <si>
    <t>(('models', 'load_model'), ('models', 'model_from_config'), ('__init__', 'deserialize'), ('generic_utils', 'deserialize_keras_object'), ('models', 'from_config'))</t>
  </si>
  <si>
    <t>[('Tensorflow', 3, [52908944, 50551096, 47047057]), ('Keras', 5, [51447010, 52908944, 50551096, 47047057, 55779286])]</t>
  </si>
  <si>
    <t>{51447010, 52908944, 47047057, 55779286, 50551096}</t>
  </si>
  <si>
    <t>['https://stackoverflow.com/questions/51447010', 'https://stackoverflow.com/questions/52908944', 'https://stackoverflow.com/questions/47047057', 'https://stackoverflow.com/questions/55779286', 'https://stackoverflow.com/questions/50551096']</t>
  </si>
  <si>
    <t>(('models', 'load_model'), ('models', 'model_from_config'), ('__init__', 'deserialize'), ('generic_utils', 'deserialize_keras_object'), ('models', 'from_config'), ('models', 'add'), ('topology', '__call__'), ('core', 'call'))</t>
  </si>
  <si>
    <t>[('Tensorflow', 2, [50551096, 47047057]), ('Keras', 2, [50551096, 47047057])]</t>
  </si>
  <si>
    <t>{50551096, 47047057}</t>
  </si>
  <si>
    <t>['https://stackoverflow.com/questions/50551096', 'https://stackoverflow.com/questions/47047057']</t>
  </si>
  <si>
    <t>(('models', 'load_model'), ('models', 'model_from_config'), ('__init__', 'deserialize'), ('generic_utils', 'deserialize_keras_object'), ('topology', 'from_config'))</t>
  </si>
  <si>
    <t>[('Tensorflow', 3, [53165823, 56280640, 56190405]), ('Keras', 5, [53165823, 56280640, 56190405, 49814565, 43167925])]</t>
  </si>
  <si>
    <t>{56280640, 49814565, 56190405, 43167925, 53165823}</t>
  </si>
  <si>
    <t>['https://stackoverflow.com/questions/56280640', 'https://stackoverflow.com/questions/49814565', 'https://stackoverflow.com/questions/56190405', 'https://stackoverflow.com/questions/43167925', 'https://stackoverflow.com/questions/53165823']</t>
  </si>
  <si>
    <t>(('models', 'load_model'), ('models', 'model_from_config'), ('__init__', 'deserialize'), ('generic_utils', 'deserialize_keras_object'), ('topology', 'from_config'), ('topology', 'process_node'), ('topology', '__call__'))</t>
  </si>
  <si>
    <t>[('Tensorflow', 2, [56280640, 56190405]), ('Keras', 2, [56280640, 56190405])]</t>
  </si>
  <si>
    <t>{56280640, 56190405}</t>
  </si>
  <si>
    <t>['https://stackoverflow.com/questions/56280640', 'https://stackoverflow.com/questions/56190405']</t>
  </si>
  <si>
    <t>(('models', 'load_model'), ('topology', 'load_weights_from_hdf5_group'), ('tensorflow_backend', 'batch_set_value'), ('session', 'run'), ('session', '_run'))</t>
  </si>
  <si>
    <t>[('Tensorflow', 3, [50366626, 45756297, 49672457]), ('Keras', 4, [50366626, 45756297, 49672457, 46025903])]</t>
  </si>
  <si>
    <t>{45756297, 50366626, 49672457, 46025903}</t>
  </si>
  <si>
    <t>['https://stackoverflow.com/questions/45756297', 'https://stackoverflow.com/questions/50366626', 'https://stackoverflow.com/questions/49672457', 'https://stackoverflow.com/questions/46025903']</t>
  </si>
  <si>
    <t>https://stackoverflow.com/questions/45756297</t>
  </si>
  <si>
    <t>https://stackoverflow.com/questions/49672457</t>
  </si>
  <si>
    <t>(('models', 'model_from_config'),)</t>
  </si>
  <si>
    <t>[('Tensorflow', 11, [61934272, 52908944, 50551096, 53165823, 47047057, 56280640, 45352589, 63967510, 57140272, 56190405, 44620582]), ('Keras', 15, [61934272, 51447010, 52908944, 50551096, 53165823, 47047057, 56280640, 45352589, 63967510, 57140272, 56190405, 49814565, 44620582, 55779286, 43167925])]</t>
  </si>
  <si>
    <t>{61934272, 56280640, 51447010, 56190405, 44620582, 49814565, 45352589, 52908944, 47047057, 57140272, 43167925, 63967510, 55779286, 50551096, 53165823}</t>
  </si>
  <si>
    <t>['https://stackoverflow.com/questions/51447010', 'https://stackoverflow.com/questions/45352589', 'https://stackoverflow.com/questions/63967510', 'https://stackoverflow.com/questions/43167925', 'https://stackoverflow.com/questions/43167925']</t>
  </si>
  <si>
    <t>(('models', 'model_from_config'), ('__init__', 'deserialize'), ('generic_utils', 'deserialize_keras_object'))</t>
  </si>
  <si>
    <t>[('Tensorflow', 8, [52908944, 50551096, 53165823, 47047057, 56280640, 45352589, 63967510, 56190405]), ('Keras', 12, [51447010, 52908944, 50551096, 53165823, 47047057, 56280640, 45352589, 63967510, 56190405, 49814565, 55779286, 43167925])]</t>
  </si>
  <si>
    <t>{56280640, 51447010, 56190405, 49814565, 45352589, 52908944, 47047057, 43167925, 63967510, 55779286, 50551096, 53165823}</t>
  </si>
  <si>
    <t>['https://stackoverflow.com/questions/51447010', 'https://stackoverflow.com/questions/52908944', 'https://stackoverflow.com/questions/55779286', 'https://stackoverflow.com/questions/63967510', 'https://stackoverflow.com/questions/63967510']</t>
  </si>
  <si>
    <t>(('models', 'model_from_json'),)</t>
  </si>
  <si>
    <t>[('Tensorflow', 2, [61656071, 49852061]), ('Keras', 6, [61656071, 40717669, 49852061, 53098566, 50637823, 43425657])]</t>
  </si>
  <si>
    <t>{40717669, 53098566, 61656071, 43425657, 49852061, 50637823}</t>
  </si>
  <si>
    <t>['https://stackoverflow.com/questions/40717669', 'https://stackoverflow.com/questions/61656071', 'https://stackoverflow.com/questions/49852061', 'https://stackoverflow.com/questions/49852061', 'https://stackoverflow.com/questions/49852061']</t>
  </si>
  <si>
    <t>[('Tensorflow', 4, [45661178, 59658798, 61929275]), ('Keras', 7, [59658798, 58216682, 61929275, 43833081, 34898247, 45406140])]</t>
  </si>
  <si>
    <t>{34898247, 58216682, 59658798, 43833081, 45661178, 61929275, 45406140}</t>
  </si>
  <si>
    <t>['https://stackoverflow.com/questions/58216682', 'https://stackoverflow.com/questions/43833081', 'https://stackoverflow.com/questions/61929275', 'https://stackoverflow.com/questions/45661178', 'https://stackoverflow.com/questions/61929275']</t>
  </si>
  <si>
    <t>https://stackoverflow.com/questions/45661178</t>
  </si>
  <si>
    <t>(('models', 'predict'),)</t>
  </si>
  <si>
    <t>[('Tensorflow', 3, [48272426, 46118947, 49794023]), ('Keras', 12, [48272426, 46118947, 49794023, 37891954, 48356683, 39950311, 33474424, 44259651, 48901427, 49827328, 49164797, 47702975])]</t>
  </si>
  <si>
    <t>{49827328, 46118947, 44259651, 49794023, 39950311, 48272426, 48356683, 37891954, 48901427, 33474424, 49164797, 47702975}</t>
  </si>
  <si>
    <t>['https://stackoverflow.com/questions/46118947', 'https://stackoverflow.com/questions/48272426', 'https://stackoverflow.com/questions/33474424', 'https://stackoverflow.com/questions/48901427', 'https://stackoverflow.com/questions/48901427']</t>
  </si>
  <si>
    <t>https://stackoverflow.com/questions/46118947</t>
  </si>
  <si>
    <t>https://stackoverflow.com/questions/33474424</t>
  </si>
  <si>
    <t>https://stackoverflow.com/questions/48901427</t>
  </si>
  <si>
    <t>(('models', 'predict'), ('training', 'predict'))</t>
  </si>
  <si>
    <t>[('Tensorflow', 2, [48272426, 46118947]), ('Keras', 8, [48272426, 46118947, 37891954, 48356683, 39950311, 44259651, 48901427, 49827328])]</t>
  </si>
  <si>
    <t>{49827328, 46118947, 44259651, 39950311, 48272426, 48356683, 37891954, 48901427}</t>
  </si>
  <si>
    <t>['https://stackoverflow.com/questions/46118947', 'https://stackoverflow.com/questions/39950311', 'https://stackoverflow.com/questions/37891954', 'https://stackoverflow.com/questions/48356683', 'https://stackoverflow.com/questions/48356683']</t>
  </si>
  <si>
    <t>https://stackoverflow.com/questions/39950311</t>
  </si>
  <si>
    <t>https://stackoverflow.com/questions/37891954</t>
  </si>
  <si>
    <t>https://stackoverflow.com/questions/48356683</t>
  </si>
  <si>
    <t>(('models', 'save_model'),)</t>
  </si>
  <si>
    <t>[('Tensorflow', 5, [44835223, 50243086, 47484469, 49425056, 49425056]), ('Keras', 8, [44703461, 44835223, 50243086, 47484469, 49425056, 49425056, 49425056, 49425056])]</t>
  </si>
  <si>
    <t>[('Tensorflow', 5), ('Keras', 8)]</t>
  </si>
  <si>
    <t>{49425056, 44703461, 50243086, 47484469, 44835223}</t>
  </si>
  <si>
    <t>['https://stackoverflow.com/questions/49425056', 'https://stackoverflow.com/questions/44703461', 'https://stackoverflow.com/questions/50243086', 'https://stackoverflow.com/questions/47484469', 'https://stackoverflow.com/questions/44835223']</t>
  </si>
  <si>
    <t>https://stackoverflow.com/questions/44703461</t>
  </si>
  <si>
    <t>(('module', '__call__'), ('container', 'forward'), ('module', '__call__'))</t>
  </si>
  <si>
    <t>[('Tensorflow', 2, [61884137, 62237372]), ('PyTorch', 25, [61501555, 58709494, 61884137, 53710313, 62237372, 49993776, 62084245, 60682593, 51533663, 56133521, 63710488, 48343857, 60567538, 63022629, 52148541, 52148541, 62737043, 50475094, 62439514, 61862614, 52455658, 59510603, 57642161])]</t>
  </si>
  <si>
    <t>[('Tensorflow', 2), ('PyTorch', 25)]</t>
  </si>
  <si>
    <t>{56133521, 62737043, 62084245, 63710488, 63022629, 49993776, 48343857, 57642161, 62237372, 52148541, 59510603, 50475094, 61862614, 62439514, 51533663, 60682593, 61884137, 53710313, 52455658, 60567538, 61501555, 58709494}</t>
  </si>
  <si>
    <t>['https://stackoverflow.com/questions/63710488', 'https://stackoverflow.com/questions/59510603', 'https://stackoverflow.com/questions/61884137', 'https://stackoverflow.com/questions/60682593', 'https://stackoverflow.com/questions/61884137']</t>
  </si>
  <si>
    <t>https://stackoverflow.com/questions/63710488</t>
  </si>
  <si>
    <t>https://stackoverflow.com/questions/59510603</t>
  </si>
  <si>
    <t>https://stackoverflow.com/questions/61884137</t>
  </si>
  <si>
    <t>https://stackoverflow.com/questions/60682593</t>
  </si>
  <si>
    <t>[('Tensorflow', 2, [55762581, 63145378]), ('PyTorch', 32, [55762581, 60961466, 46474426, 59986205, 61565293, 58059221, 62148106, 54878415, 57724134, 53586245, 63145378, 61509872, 61509872, 61509872, 58185506, 57065070, 52148541, 52148541, 62422644, 55665689, 49987673, 56719867, 60469220, 61948655, 53584246, 60259836, 56243672, 60440292, 52178922, 47897666, 62673238, 49206550])]</t>
  </si>
  <si>
    <t>[('Tensorflow', 2), ('PyTorch', 32)]</t>
  </si>
  <si>
    <t>{62148106, 55762581, 49206550, 55665689, 59986205, 63145378, 58185506, 46474426, 60961466, 52148541, 47897666, 53586245, 54878415, 58059221, 62673238, 56243672, 49987673, 60469220, 60440292, 57724134, 52178922, 61565293, 57065070, 61948655, 61509872, 62422644, 53584246, 56719867, 60259836}</t>
  </si>
  <si>
    <t>['https://stackoverflow.com/questions/59986205', 'https://stackoverflow.com/questions/58059221', 'https://stackoverflow.com/questions/57065070', 'https://stackoverflow.com/questions/52178922', 'https://stackoverflow.com/questions/61565293']</t>
  </si>
  <si>
    <t>https://stackoverflow.com/questions/52178922</t>
  </si>
  <si>
    <t>(('module', '__call__'), ('modeling_gpt2', 'forward'))</t>
  </si>
  <si>
    <t>[('PyTorch', 6, [60459292, 63232732]), ('Hugging Face', 6, [60459292, 63232732])]</t>
  </si>
  <si>
    <t>[('PyTorch', 6), ('Hugging Face', 6)]</t>
  </si>
  <si>
    <t>['https://stackoverflow.com/questions/63232732', 'https://stackoverflow.com/questions/60459292']</t>
  </si>
  <si>
    <t>[('PyTorch', 5, [60459292, 63232732]), ('Hugging Face', 5, [60459292, 63232732])]</t>
  </si>
  <si>
    <t>[('PyTorch', 5), ('Hugging Face', 5)]</t>
  </si>
  <si>
    <t>(('module', '__call__'), ('modeling_gpt2', 'forward'), ('module', '__call__'), ('modeling_gpt2', 'forward'))</t>
  </si>
  <si>
    <t>[('PyTorch', 4, [60459292, 63232732]), ('Hugging Face', 4, [60459292, 63232732])]</t>
  </si>
  <si>
    <t>[('PyTorch', 4), ('Hugging Face', 4)]</t>
  </si>
  <si>
    <t>(('module', '__call__'), ('modeling_gpt2', 'forward'), ('module', '__call__'), ('modeling_gpt2', 'forward'), ('module', '__call__'))</t>
  </si>
  <si>
    <t>[('PyTorch', 3, [60459292, 63232732]), ('Hugging Face', 3, [60459292, 63232732])]</t>
  </si>
  <si>
    <t>[('PyTorch', 3), ('Hugging Face', 3)]</t>
  </si>
  <si>
    <t>(('module', '__call__'), ('modeling_gpt2', 'forward'), ('module', '__call__'), ('modeling_gpt2', 'forward'), ('module', '__call__'), ('modeling_gpt2', 'forward'))</t>
  </si>
  <si>
    <t>[('PyTorch', 2, [60459292]), ('Hugging Face', 2, [60459292])]</t>
  </si>
  <si>
    <t>{60459292}</t>
  </si>
  <si>
    <t>['https://stackoverflow.com/questions/60459292']</t>
  </si>
  <si>
    <t>(('module', '__call__'), ('modeling_transfo_xl', 'forward'))</t>
  </si>
  <si>
    <t>[('PyTorch', 3, [64180517]), ('Hugging Face', 4, [64180517, 64180606])]</t>
  </si>
  <si>
    <t>[('PyTorch', 3), ('Hugging Face', 4)]</t>
  </si>
  <si>
    <t>{64180517, 64180606}</t>
  </si>
  <si>
    <t>['https://stackoverflow.com/questions/64180517', 'https://stackoverflow.com/questions/64180606']</t>
  </si>
  <si>
    <t>https://stackoverflow.com/questions/64180517</t>
  </si>
  <si>
    <t>(('module', '__call__'), ('modeling_transfo_xl', 'forward'), ('module', '__call__'), ('modeling_transfo_xl', 'forward'))</t>
  </si>
  <si>
    <t>[('PyTorch', 2, [64180517]), ('Hugging Face', 2, [64180517])]</t>
  </si>
  <si>
    <t>{64180517}</t>
  </si>
  <si>
    <t>['https://stackoverflow.com/questions/64180517']</t>
  </si>
  <si>
    <t>(('module', '_apply'),)</t>
  </si>
  <si>
    <t>[('Tensorflow', 4, [61022787]), ('PyTorch', 25, [64334033, 56135590, 60144922, 61022787, 45861767, 65142518, 63913372, 59497766, 43556339, 53088825])]</t>
  </si>
  <si>
    <t>[('Tensorflow', 4), ('PyTorch', 25)]</t>
  </si>
  <si>
    <t>{61022787, 56135590, 45861767, 59497766, 64334033, 43556339, 65142518, 53088825, 60144922, 63913372}</t>
  </si>
  <si>
    <t>['https://stackoverflow.com/questions/56135590', 'https://stackoverflow.com/questions/64334033', 'https://stackoverflow.com/questions/53088825', 'https://stackoverflow.com/questions/53088825', 'https://stackoverflow.com/questions/53088825']</t>
  </si>
  <si>
    <t>https://stackoverflow.com/questions/64334033</t>
  </si>
  <si>
    <t>https://stackoverflow.com/questions/53088825</t>
  </si>
  <si>
    <t>(('module', '_apply'), ('module', '_apply'))</t>
  </si>
  <si>
    <t>[('Tensorflow', 3, [61022787]), ('PyTorch', 15, [64334033, 56135590, 61022787, 45861767, 65142518, 63913372, 59497766, 43556339, 53088825])]</t>
  </si>
  <si>
    <t>[('Tensorflow', 3), ('PyTorch', 15)]</t>
  </si>
  <si>
    <t>{61022787, 56135590, 45861767, 59497766, 64334033, 43556339, 65142518, 53088825, 63913372}</t>
  </si>
  <si>
    <t>['https://stackoverflow.com/questions/56135590', 'https://stackoverflow.com/questions/64334033', 'https://stackoverflow.com/questions/65142518', 'https://stackoverflow.com/questions/65142518', 'https://stackoverflow.com/questions/65142518']</t>
  </si>
  <si>
    <t>https://stackoverflow.com/questions/65142518</t>
  </si>
  <si>
    <t>(('module', '_apply'), ('module', '_apply'), ('module', '_apply'))</t>
  </si>
  <si>
    <t>[('Tensorflow', 2, [61022787]), ('PyTorch', 6, [64334033, 61022787, 45861767, 65142518])]</t>
  </si>
  <si>
    <t>[('Tensorflow', 2), ('PyTorch', 6)]</t>
  </si>
  <si>
    <t>{64334033, 61022787, 65142518, 45861767}</t>
  </si>
  <si>
    <t>['https://stackoverflow.com/questions/64334033', 'https://stackoverflow.com/questions/61022787', 'https://stackoverflow.com/questions/65142518', 'https://stackoverflow.com/questions/45861767']</t>
  </si>
  <si>
    <t>https://stackoverflow.com/questions/61022787</t>
  </si>
  <si>
    <t>https://stackoverflow.com/questions/45861767</t>
  </si>
  <si>
    <t>(('module', '_call_impl'),)</t>
  </si>
  <si>
    <t>[('PyTorch', 49, [65023526, 64814104, 64857786, 64554137, 64044200, 64809370, 64703480, 63707986, 64052833, 63756773, 63624390, 64137429, 65066981, 64216905, 64624104, 64304882, 64615990, 64635630, 63630933, 63322801, 64346112, 63846816, 63566232, 65096679, 65144346]), ('Hugging Face', 10, [65023526, 64044200, 65082609])]</t>
  </si>
  <si>
    <t>[('PyTorch', 49), ('Hugging Face', 10)]</t>
  </si>
  <si>
    <t>{64346112, 64814104, 64554137, 64809370, 63566232, 65144346, 63846816, 65023526, 64044200, 63322801, 64615990, 64857786, 63624390, 64216905, 63707986, 64137429, 63630933, 64052833, 63756773, 65066981, 65096679, 64624104, 64635630, 65082609, 64304882, 64703480}</t>
  </si>
  <si>
    <t>['https://stackoverflow.com/questions/64809370', 'https://stackoverflow.com/questions/64857786', 'https://stackoverflow.com/questions/65096679', 'https://stackoverflow.com/questions/63756773', 'https://stackoverflow.com/questions/65066981']</t>
  </si>
  <si>
    <t>https://stackoverflow.com/questions/64809370</t>
  </si>
  <si>
    <t>https://stackoverflow.com/questions/64857786</t>
  </si>
  <si>
    <t>https://stackoverflow.com/questions/65096679</t>
  </si>
  <si>
    <t>(('module', '_call_impl'), ('modeling_bert', 'forward'), ('module', '_call_impl'), ('modeling_bert', 'forward'))</t>
  </si>
  <si>
    <t>[('PyTorch', 2, [65023526, 64044200]), ('Hugging Face', 2, [65023526, 64044200])]</t>
  </si>
  <si>
    <t>{64044200, 65023526}</t>
  </si>
  <si>
    <t>['https://stackoverflow.com/questions/64044200', 'https://stackoverflow.com/questions/65023526']</t>
  </si>
  <si>
    <t>[('Tensorflow', 143, [57310339, 44876793, 44876793, 57715248, 51247229, 62466877, 55572782, 63012878, 49763672, 50251878, 52517298, 40240343, 62315856, 48939523, 43061664, 62075321, 47340607, 55350010, 57420998, 50403439, 49249646, 39814364, 53662521, 40386921, 54902024, 55883985]), ('Keras', 5, [55350010])]</t>
  </si>
  <si>
    <t>[('Tensorflow', 143), ('Keras', 5)]</t>
  </si>
  <si>
    <t>['https://stackoverflow.com/questions/63012878', 'https://stackoverflow.com/questions/47340607', 'https://stackoverflow.com/questions/40386921', 'https://stackoverflow.com/questions/39814364', 'https://stackoverflow.com/questions/50251878']</t>
  </si>
  <si>
    <t>https://stackoverflow.com/questions/63012878</t>
  </si>
  <si>
    <t>https://stackoverflow.com/questions/50251878</t>
  </si>
  <si>
    <t>[('Tensorflow', 100, [57310339, 44876793, 44876793, 57715248, 51247229, 62466877, 55572782, 63012878, 49763672, 50251878, 52517298, 62315856, 48939523, 43061664, 62075321, 47340607, 55350010, 57420998, 50403439, 49249646, 53662521, 40386921, 54902024, 55883985]), ('Keras', 3, [55350010])]</t>
  </si>
  <si>
    <t>[('Tensorflow', 100), ('Keras', 3)]</t>
  </si>
  <si>
    <t>['https://stackoverflow.com/questions/63012878', 'https://stackoverflow.com/questions/62466877', 'https://stackoverflow.com/questions/40386921', 'https://stackoverflow.com/questions/50251878', 'https://stackoverflow.com/questions/50251878']</t>
  </si>
  <si>
    <t>(('msvc', '__init__'),)</t>
  </si>
  <si>
    <t>[('Keras', 2, [45776592, 45776592]), ('Sklearn', 8, [59081406, 58246435, 58839645])]</t>
  </si>
  <si>
    <t>[('Keras', 2), ('Sklearn', 8)]</t>
  </si>
  <si>
    <t>{45776592, 58246435, 58839645, 59081406}</t>
  </si>
  <si>
    <t>['https://stackoverflow.com/questions/45776592', 'https://stackoverflow.com/questions/58246435', 'https://stackoverflow.com/questions/58839645', 'https://stackoverflow.com/questions/59081406']</t>
  </si>
  <si>
    <t>https://stackoverflow.com/questions/58246435</t>
  </si>
  <si>
    <t>https://stackoverflow.com/questions/59081406</t>
  </si>
  <si>
    <t>(('msvc', '_find_latest_available_vc_ver'),)</t>
  </si>
  <si>
    <t>[('Keras', 2, [45776592, 45776592]), ('Sklearn', 3, [59081406, 58246435])]</t>
  </si>
  <si>
    <t>{45776592, 58246435, 59081406}</t>
  </si>
  <si>
    <t>['https://stackoverflow.com/questions/45776592', 'https://stackoverflow.com/questions/58246435', 'https://stackoverflow.com/questions/59081406']</t>
  </si>
  <si>
    <t>(('multi_gpu_utils', 'multi_gpu_model'),)</t>
  </si>
  <si>
    <t>[('Tensorflow', 2, [64362525, 49712244]), ('Keras', 3, [64362525, 49712244, 58938246])]</t>
  </si>
  <si>
    <t>{49712244, 64362525, 58938246}</t>
  </si>
  <si>
    <t>['https://stackoverflow.com/questions/49712244', 'https://stackoverflow.com/questions/64362525', 'https://stackoverflow.com/questions/58938246']</t>
  </si>
  <si>
    <t>https://stackoverflow.com/questions/49712244</t>
  </si>
  <si>
    <t>https://stackoverflow.com/questions/64362525</t>
  </si>
  <si>
    <t>https://stackoverflow.com/questions/58938246</t>
  </si>
  <si>
    <t>(('my_code', 'module'),)</t>
  </si>
  <si>
    <t>[('Tensorflow', 2, [64341042, 54351447]), ('Keras', 2, [64341042, 54351447])]</t>
  </si>
  <si>
    <t>{64341042, 54351447}</t>
  </si>
  <si>
    <t>['https://stackoverflow.com/questions/64341042', 'https://stackoverflow.com/questions/54351447']</t>
  </si>
  <si>
    <t>https://stackoverflow.com/questions/54351447</t>
  </si>
  <si>
    <t>(('my_script', 'module'),)</t>
  </si>
  <si>
    <t>[('Tensorflow', 3, [49615401, 60892777, 56329965]), ('Keras', 2, [49615401, 56329965])]</t>
  </si>
  <si>
    <t>{49615401, 56329965, 60892777}</t>
  </si>
  <si>
    <t>['https://stackoverflow.com/questions/49615401', 'https://stackoverflow.com/questions/56329965', 'https://stackoverflow.com/questions/60892777']</t>
  </si>
  <si>
    <t>https://stackoverflow.com/questions/60892777</t>
  </si>
  <si>
    <t>(('nest', 'assert_same_structure'),)</t>
  </si>
  <si>
    <t>[('Tensorflow', 11, [61798179, 58706844, 63062972, 63062972, 63062972, 63062972, 59024574, 64508203, 59657058, 59657058, 57972913]), ('Keras', 2, [59024574])]</t>
  </si>
  <si>
    <t>[('Tensorflow', 11), ('Keras', 2)]</t>
  </si>
  <si>
    <t>{59657058, 61798179, 58706844, 64508203, 57972913, 63062972, 59024574}</t>
  </si>
  <si>
    <t>['https://stackoverflow.com/questions/61798179', 'https://stackoverflow.com/questions/64508203', 'https://stackoverflow.com/questions/63062972', 'https://stackoverflow.com/questions/57972913', 'https://stackoverflow.com/questions/63062972']</t>
  </si>
  <si>
    <t>https://stackoverflow.com/questions/61798179</t>
  </si>
  <si>
    <t>https://stackoverflow.com/questions/64508203</t>
  </si>
  <si>
    <t>https://stackoverflow.com/questions/63062972</t>
  </si>
  <si>
    <t>https://stackoverflow.com/questions/57972913</t>
  </si>
  <si>
    <t>(('nest', 'map_structure'), ('nest', 'listcomp'))</t>
  </si>
  <si>
    <t>[('Tensorflow', 29, [51023829, 65055254, 64105822, 62712483, 65120399, 58833945, 58833945, 63732386, 61910143, 62446159, 61016150, 62612696, 63834483, 64608870, 64608870, 64608870, 64608870, 62916209, 58146801, 58138071, 62744659, 62055656, 61349606, 63914485, 63838368, 57456584, 65087269, 65087269, 59585574]), ('Keras', 20, [64105822, 62712483, 65120399, 58833945, 58833945, 61910143, 61016150, 63834483, 64608870, 64608870, 64608870, 64608870, 62916209, 58146801, 58138071, 62744659, 61349606, 56840489, 63914485, 57456584])]</t>
  </si>
  <si>
    <t>[('Tensorflow', 29), ('Keras', 20)]</t>
  </si>
  <si>
    <t>{65120399, 65055254, 58833945, 63838368, 63732386, 62712483, 65087269, 59585574, 56840489, 57456584, 62446159, 62744659, 51023829, 61016150, 58138071, 62612696, 64105822, 64608870, 61349606, 62055656, 62916209, 58146801, 63834483, 63914485, 61910143}</t>
  </si>
  <si>
    <t>['https://stackoverflow.com/questions/63838368', 'https://stackoverflow.com/questions/62744659', 'https://stackoverflow.com/questions/62055656', 'https://stackoverflow.com/questions/64608870', 'https://stackoverflow.com/questions/61349606']</t>
  </si>
  <si>
    <t>https://stackoverflow.com/questions/63838368</t>
  </si>
  <si>
    <t>[('Tensorflow', 40, [56257216, 51152579, 60691155, 53285424, 57082995, 60913324, 62970881, 58581575, 64780469, 55481393, 62937599, 49794023, 52931047, 57571337, 52850105, 51035474, 60614524, 51253644, 58180390, 58363103, 51515929, 59458332, 63191717, 57635757, 53212559, 53212559, 60876735, 59191855, 59727723, 53757839, 61517193, 55073785, 58305206, 63977823, 60195238, 60152154, 63411686, 51504022, 63138039, 53562704]), ('Keras', 51, [56257216, 51152579, 60691155, 51359851, 53285424, 53127841, 57082995, 60913324, 58581575, 64780469, 55481393, 62937599, 49794023, 52931047, 57571337, 52850105, 51035474, 55992434, 60614524, 51253644, 58180390, 58363103, 51515929, 59458332, 52230874, 63191717, 57635757, 53212559, 53212559, 60876735, 54237407, 59191855, 59727723, 53757839, 61517193, 56413962, 55073785, 58305206, 51963377, 63977823, 60195238, 52598117, 60152154, 63411686, 51504022, 62514586, 63138039, 51410692, 53562704, 54213855, 59939344])]</t>
  </si>
  <si>
    <t>[('Tensorflow', 40), ('Keras', 51)]</t>
  </si>
  <si>
    <t>{62970881, 51410692, 57571337, 61517193, 56413962, 51253644, 53212559, 53757839, 59939344, 51504022, 51515929, 62514586, 59458332, 53127841, 63191717, 58180390, 60195238, 60913324, 57635757, 59191855, 53285424, 55481393, 64780469, 58305206, 52850105, 60876735, 56257216, 51152579, 58581575, 53562704, 51035474, 60691155, 60152154, 52230874, 58363103, 63977823, 54237407, 54213855, 52598117, 63411686, 49794023, 52931047, 59727723, 51359851, 51963377, 55992434, 57082995, 63138039, 55073785, 60614524, 62937599}</t>
  </si>
  <si>
    <t>['https://stackoverflow.com/questions/53757839', 'https://stackoverflow.com/questions/58305206', 'https://stackoverflow.com/questions/63411686', 'https://stackoverflow.com/questions/63977823', 'https://stackoverflow.com/questions/54213855']</t>
  </si>
  <si>
    <t>https://stackoverflow.com/questions/58305206</t>
  </si>
  <si>
    <t>https://stackoverflow.com/questions/63977823</t>
  </si>
  <si>
    <t>(('network', '__init__'), ('network', '_init_graph_network'))</t>
  </si>
  <si>
    <t>[('Tensorflow', 19, [51152579, 53285424, 57082995, 58581575, 52850105, 51253644, 51515929, 63191717, 53212559, 53212559, 60876735, 59727723, 53757839, 61517193, 58305206, 60195238, 60152154, 63411686, 51504022]), ('Keras', 30, [51152579, 51359851, 53285424, 53127841, 57082995, 58581575, 52850105, 55992434, 51253644, 51515929, 52230874, 63191717, 53212559, 53212559, 60876735, 54237407, 59727723, 53757839, 61517193, 58305206, 51963377, 60195238, 52598117, 60152154, 63411686, 51504022, 62514586, 51410692, 53562704, 54213855])]</t>
  </si>
  <si>
    <t>[('Tensorflow', 19), ('Keras', 30)]</t>
  </si>
  <si>
    <t>{51410692, 61517193, 51253644, 53212559, 53757839, 51504022, 51515929, 62514586, 53127841, 63191717, 60195238, 53285424, 58305206, 52850105, 60876735, 51152579, 58581575, 53562704, 60152154, 52230874, 54237407, 54213855, 52598117, 63411686, 59727723, 51359851, 51963377, 55992434, 57082995}</t>
  </si>
  <si>
    <t>['https://stackoverflow.com/questions/53757839', 'https://stackoverflow.com/questions/52850105', 'https://stackoverflow.com/questions/52598117', 'https://stackoverflow.com/questions/54237407', 'https://stackoverflow.com/questions/54213855']</t>
  </si>
  <si>
    <t>(('network', '__setattr__'), ('base_layer', '__setattr__'))</t>
  </si>
  <si>
    <t>[('Tensorflow', 2, [62601120, 58015489]), ('Keras', 3, [58018009, 62601120, 58015489])]</t>
  </si>
  <si>
    <t>{62601120, 58015489, 58018009}</t>
  </si>
  <si>
    <t>['https://stackoverflow.com/questions/62601120', 'https://stackoverflow.com/questions/58015489', 'https://stackoverflow.com/questions/58018009']</t>
  </si>
  <si>
    <t>https://stackoverflow.com/questions/58015489</t>
  </si>
  <si>
    <t>https://stackoverflow.com/questions/58018009</t>
  </si>
  <si>
    <t>(('network', '__setstate__'), ('saving', 'unpickle_model'), ('saving', '_deserialize_model'))</t>
  </si>
  <si>
    <t>[('Tensorflow', 4, [56104823, 54344206, 59468849, 62437779]), ('Keras', 5, [54344206, 59468849, 62437779, 57461069, 61192138])]</t>
  </si>
  <si>
    <t>{61192138, 57461069, 54344206, 59468849, 62437779, 56104823}</t>
  </si>
  <si>
    <t>['https://stackoverflow.com/questions/61192138', 'https://stackoverflow.com/questions/54344206', 'https://stackoverflow.com/questions/62437779', 'https://stackoverflow.com/questions/62437779', 'https://stackoverflow.com/questions/62437779']</t>
  </si>
  <si>
    <t>https://stackoverflow.com/questions/54344206</t>
  </si>
  <si>
    <t>(('network', '_call_and_compute_mask'), ('network', '_run_internal_graph'))</t>
  </si>
  <si>
    <t>[('Tensorflow', 2, [56329965]), ('Keras', 2, [56329965])]</t>
  </si>
  <si>
    <t>{56329965}</t>
  </si>
  <si>
    <t>['https://stackoverflow.com/questions/56329965']</t>
  </si>
  <si>
    <t>[('Tensorflow', 37, [51152579, 60691155, 53285424, 57082995, 60913324, 58581575, 64780469, 62937599, 52931047, 57571337, 52850105, 60614524, 51253644, 58180390, 58363103, 51515929, 59458332, 63191717, 57635757, 53212559, 53212559, 60876735, 58349239, 59191855, 56329278, 59727723, 53757839, 61517193, 55073785, 58305206, 63977823, 60195238, 60152154, 63411686, 51504022, 63138039, 53562704]), ('Keras', 48, [51152579, 60691155, 51359851, 53285424, 53127841, 57082995, 60913324, 58581575, 64780469, 62937599, 52931047, 57571337, 52850105, 55992434, 60614524, 51253644, 58180390, 58363103, 51515929, 59458332, 52230874, 63191717, 57635757, 53212559, 53212559, 60876735, 54237407, 58349239, 59191855, 56329278, 59727723, 53757839, 61517193, 55073785, 58305206, 51963377, 63977823, 60195238, 52598117, 60152154, 63411686, 51504022, 62514586, 63138039, 51410692, 53562704, 54213855, 59939344])]</t>
  </si>
  <si>
    <t>[('Tensorflow', 37), ('Keras', 48)]</t>
  </si>
  <si>
    <t>{51410692, 57571337, 61517193, 51253644, 53212559, 53757839, 59939344, 51504022, 51515929, 62514586, 59458332, 53127841, 63191717, 58180390, 60195238, 60913324, 57635757, 59191855, 53285424, 64780469, 58305206, 58349239, 52850105, 56329278, 60876735, 51152579, 58581575, 53562704, 60691155, 60152154, 52230874, 58363103, 63977823, 54237407, 54213855, 52598117, 63411686, 52931047, 59727723, 51359851, 51963377, 55992434, 57082995, 63138039, 55073785, 60614524, 62937599}</t>
  </si>
  <si>
    <t>['https://stackoverflow.com/questions/59939344', 'https://stackoverflow.com/questions/58349239', 'https://stackoverflow.com/questions/63411686', 'https://stackoverflow.com/questions/54237407', 'https://stackoverflow.com/questions/54213855']</t>
  </si>
  <si>
    <t>https://stackoverflow.com/questions/59939344</t>
  </si>
  <si>
    <t>[('Tensorflow', 21, [60691155, 57082995, 60913324, 64780469, 52850105, 58363103, 63191717, 53212559, 53212559, 60876735, 58349239, 59191855, 59727723, 53757839, 61517193, 55073785, 63977823, 60195238, 63411686, 63138039, 53562704]), ('Keras', 31, [60691155, 51359851, 53127841, 57082995, 60913324, 64780469, 52850105, 55992434, 58363103, 52230874, 63191717, 53212559, 53212559, 60876735, 54237407, 58349239, 59191855, 59727723, 53757839, 61517193, 55073785, 51963377, 63977823, 60195238, 52598117, 63411686, 62514586, 63138039, 51410692, 53562704, 54213855])]</t>
  </si>
  <si>
    <t>[('Tensorflow', 21), ('Keras', 31)]</t>
  </si>
  <si>
    <t>{51410692, 61517193, 53212559, 53757839, 62514586, 53127841, 63191717, 60195238, 60913324, 59191855, 64780469, 58349239, 52850105, 60876735, 53562704, 60691155, 52230874, 63977823, 58363103, 54237407, 54213855, 52598117, 63411686, 59727723, 51359851, 51963377, 55992434, 57082995, 63138039, 55073785}</t>
  </si>
  <si>
    <t>['https://stackoverflow.com/questions/62514586', 'https://stackoverflow.com/questions/60876735', 'https://stackoverflow.com/questions/59727723', 'https://stackoverflow.com/questions/52598117', 'https://stackoverflow.com/questions/52598117']</t>
  </si>
  <si>
    <t>https://stackoverflow.com/questions/62514586</t>
  </si>
  <si>
    <t>(('network', '_map_graph_network'),)</t>
  </si>
  <si>
    <t>[('Tensorflow', 23, [60691155, 57082995, 60913324, 63134764, 64780469, 52850105, 58363103, 63191717, 53212559, 53212559, 60876735, 58349239, 59191855, 59727723, 53757839, 61517193, 55073785, 63977823, 60195238, 63411686, 61479030, 63138039, 53562704]), ('Keras', 33, [60691155, 51359851, 53127841, 57082995, 60913324, 63134764, 64780469, 52850105, 55992434, 58363103, 52230874, 63191717, 53212559, 53212559, 60876735, 54237407, 58349239, 59191855, 59727723, 53757839, 61517193, 55073785, 51963377, 63977823, 60195238, 52598117, 63411686, 61479030, 62514586, 63138039, 51410692, 53562704, 54213855])]</t>
  </si>
  <si>
    <t>[('Tensorflow', 23), ('Keras', 33)]</t>
  </si>
  <si>
    <t>{51410692, 61517193, 53212559, 53757839, 62514586, 53127841, 63191717, 60195238, 60913324, 63134764, 59191855, 64780469, 58349239, 52850105, 60876735, 53562704, 60691155, 52230874, 63977823, 58363103, 54237407, 54213855, 52598117, 63411686, 59727723, 51359851, 51963377, 55992434, 57082995, 61479030, 63138039, 55073785}</t>
  </si>
  <si>
    <t>['https://stackoverflow.com/questions/62514586', 'https://stackoverflow.com/questions/60876735', 'https://stackoverflow.com/questions/59727723', 'https://stackoverflow.com/questions/52598117', 'https://stackoverflow.com/questions/63411686']</t>
  </si>
  <si>
    <t>(('network', '_run_internal_graph'),)</t>
  </si>
  <si>
    <t>[('Tensorflow', 25, [61286412, 58993596, 59873568, 60035792, 61336639, 63457928, 59223142, 56386913, 56386913, 58764104, 60911907, 62200366, 55665682, 58146801, 58138071, 53888309, 61829834, 56329965, 59015359, 62535782, 56480679, 59230831, 59116872]), ('Keras', 17, [61286412, 59873568, 60035792, 63457928, 59223142, 56386913, 56386913, 60911907, 62200366, 58146801, 58138071, 53888309, 61829834, 59506070, 56329965, 62535782, 59230831])]</t>
  </si>
  <si>
    <t>[('Tensorflow', 25), ('Keras', 17)]</t>
  </si>
  <si>
    <t>{63457928, 61286412, 55665682, 59506070, 59873568, 60911907, 56480679, 62200366, 53888309, 58993596, 59015359, 61336639, 58764104, 59116872, 61829834, 60035792, 58138071, 56386913, 59223142, 62535782, 56329965, 59230831, 58146801}</t>
  </si>
  <si>
    <t>['https://stackoverflow.com/questions/59506070', 'https://stackoverflow.com/questions/59015359', 'https://stackoverflow.com/questions/56386913', 'https://stackoverflow.com/questions/58138071', 'https://stackoverflow.com/questions/58138071']</t>
  </si>
  <si>
    <t>(('network', '_run_internal_graph'), ('convolutional', 'call'), ('nn_ops', '__call__'), ('nn_ops', '__call__'), ('nn_ops', '__call__'), ('gen_nn_ops', 'conv2d'))</t>
  </si>
  <si>
    <t>[('Tensorflow', 42, [57082995, 55859529, 52850105, 63191717, 53212559, 53212559, 59422455, 60876735, 59727723, 61517193, 63411686, 57896235, 53562704]), ('Keras', 73, [57082995, 55859529, 52850105, 55992434, 63191717, 53212559, 53212559, 59422455, 60876735, 54237407, 59727723, 61517193, 51963377, 52598117, 63411686, 57896235, 51410692, 53562704])]</t>
  </si>
  <si>
    <t>[('Tensorflow', 42), ('Keras', 73)]</t>
  </si>
  <si>
    <t>{54237407, 51410692, 63191717, 63411686, 52598117, 55859529, 61517193, 59727723, 57896235, 53212559, 53562704, 51963377, 55992434, 57082995, 59422455, 52850105, 60876735}</t>
  </si>
  <si>
    <t>['https://stackoverflow.com/questions/63191717', 'https://stackoverflow.com/questions/59727723', 'https://stackoverflow.com/questions/57082995', 'https://stackoverflow.com/questions/51963377', 'https://stackoverflow.com/questions/55992434']</t>
  </si>
  <si>
    <t>[('Tensorflow', 30, [57082995, 52850105, 63191717, 53212559, 53212559, 59727723, 61517193, 63411686, 53562704]), ('Keras', 56, [57082995, 52850105, 55992434, 63191717, 53212559, 53212559, 54237407, 59727723, 61517193, 51963377, 52598117, 63411686, 51410692, 53562704])]</t>
  </si>
  <si>
    <t>[('Tensorflow', 30), ('Keras', 56)]</t>
  </si>
  <si>
    <t>{51410692, 63191717, 63411686, 52598117, 61517193, 59727723, 53212559, 53562704, 51963377, 55992434, 57082995, 52850105, 54237407}</t>
  </si>
  <si>
    <t>(('network', 'build_map'), ('network', 'build_map'), ('network', 'build_map'))</t>
  </si>
  <si>
    <t>[('Tensorflow', 22, [52850105, 59727723, 63411686, 53562704]), ('Keras', 43, [52850105, 55992434, 54237407, 59727723, 51963377, 52598117, 63411686, 53562704])]</t>
  </si>
  <si>
    <t>[('Tensorflow', 22), ('Keras', 43)]</t>
  </si>
  <si>
    <t>{52598117, 63411686, 59727723, 53562704, 51963377, 55992434, 52850105, 54237407}</t>
  </si>
  <si>
    <t>['https://stackoverflow.com/questions/63411686', 'https://stackoverflow.com/questions/53562704', 'https://stackoverflow.com/questions/52850105', 'https://stackoverflow.com/questions/55992434', 'https://stackoverflow.com/questions/55992434']</t>
  </si>
  <si>
    <t>[('Tensorflow', 18, [52850105, 59727723, 63411686, 53562704]), ('Keras', 35, [52850105, 55992434, 59727723, 51963377, 52598117, 63411686, 53562704])]</t>
  </si>
  <si>
    <t>[('Tensorflow', 18), ('Keras', 35)]</t>
  </si>
  <si>
    <t>[('Tensorflow', 14, [53562704]), ('Keras', 28, [55992434, 51963377, 52598117, 53562704])]</t>
  </si>
  <si>
    <t>[('Tensorflow', 14), ('Keras', 28)]</t>
  </si>
  <si>
    <t>['https://stackoverflow.com/questions/53562704', 'https://stackoverflow.com/questions/51963377', 'https://stackoverflow.com/questions/55992434', 'https://stackoverflow.com/questions/52598117']</t>
  </si>
  <si>
    <t>(('network', 'build_map'), ('network', 'build_map'), ('network', 'build_map'), ('network', 'build_map'), ('network', 'build_map'), ('network', 'build_map'))</t>
  </si>
  <si>
    <t>[('Tensorflow', 13, [53562704]), ('Keras', 24, [55992434, 51963377, 53562704])]</t>
  </si>
  <si>
    <t>['https://stackoverflow.com/questions/53562704', 'https://stackoverflow.com/questions/51963377', 'https://stackoverflow.com/questions/55992434']</t>
  </si>
  <si>
    <t>[('Tensorflow', 12, [53562704]), ('Keras', 21, [55992434, 51963377, 53562704])]</t>
  </si>
  <si>
    <t>[('Tensorflow', 12), ('Keras', 21)]</t>
  </si>
  <si>
    <t>(('network', 'build_map'), ('network', 'build_map'), ('network', 'build_map'), ('network', 'build_map'), ('network', 'build_map'), ('network', 'build_map'), ('network', 'build_map'), ('network', 'build_map'))</t>
  </si>
  <si>
    <t>[('Tensorflow', 11, [53562704]), ('Keras', 18, [55992434, 51963377, 53562704])]</t>
  </si>
  <si>
    <t>[('Tensorflow', 11), ('Keras', 18)]</t>
  </si>
  <si>
    <t>(('network', 'build_map'), ('network', 'build_map'), ('network', 'build_map'), ('network', 'build_map'), ('network', 'build_map'), ('network', 'build_map'), ('network', 'build_map'), ('network', 'build_map'), ('network', 'build_map'))</t>
  </si>
  <si>
    <t>[('Tensorflow', 10, [53562704]), ('Keras', 15, [51963377, 53562704])]</t>
  </si>
  <si>
    <t>[('Tensorflow', 10), ('Keras', 15)]</t>
  </si>
  <si>
    <t>{53562704, 51963377}</t>
  </si>
  <si>
    <t>['https://stackoverflow.com/questions/53562704', 'https://stackoverflow.com/questions/51963377']</t>
  </si>
  <si>
    <t>(('network', 'build_map'), ('network', 'build_map'), ('network', 'build_map'), ('network', 'build_map'), ('network', 'build_map'), ('network', 'build_map'), ('network', 'build_map'), ('network', 'build_map'), ('network', 'build_map'), ('network', 'build_map'))</t>
  </si>
  <si>
    <t>[('Tensorflow', 9, [53562704]), ('Keras', 13, [51963377, 53562704])]</t>
  </si>
  <si>
    <t>(('network', 'build_map'), ('network', 'build_map'), ('network', 'build_map'), ('network', 'build_map'), ('network', 'build_map'), ('network', 'build_map'), ('network', 'build_map'), ('network', 'build_map'), ('network', 'build_map'), ('network', 'build_map'), ('network', 'build_map'))</t>
  </si>
  <si>
    <t>[('Tensorflow', 8, [53562704]), ('Keras', 11, [51963377, 53562704])]</t>
  </si>
  <si>
    <t>(('network', 'build_map'), ('network', 'build_map'), ('network', 'build_map'), ('network', 'build_map'), ('network', 'build_map'), ('network', 'build_map'), ('network', 'build_map'), ('network', 'build_map'), ('network', 'build_map'), ('network', 'build_map'), ('network', 'build_map'), ('network', 'build_map'))</t>
  </si>
  <si>
    <t>[('Tensorflow', 7, [53562704]), ('Keras', 9, [51963377, 53562704])]</t>
  </si>
  <si>
    <t>[('Tensorflow', 7), ('Keras', 9)]</t>
  </si>
  <si>
    <t>(('network', 'build_map'), ('network', 'build_map'), ('network', 'build_map'), ('network', 'build_map'), ('network', 'build_map'), ('network', 'build_map'), ('network', 'build_map'), ('network', 'build_map'), ('network', 'build_map'), ('network', 'build_map'), ('network', 'build_map'), ('network', 'build_map'), ('network', 'build_map'))</t>
  </si>
  <si>
    <t>[('Tensorflow', 6, [53562704]), ('Keras', 7, [51963377, 53562704])]</t>
  </si>
  <si>
    <t>(('network', 'build_map'), ('network', 'build_map'), ('network', 'build_map'), ('network', 'build_map'), ('network', 'build_map'), ('network', 'build_map'), ('network', 'build_map'), ('network', 'build_map'), ('network', 'build_map'), ('network', 'build_map'), ('network', 'build_map'), ('network', 'build_map'), ('network', 'build_map'), ('network', 'build_map'))</t>
  </si>
  <si>
    <t>[('Tensorflow', 5, [53562704]), ('Keras', 5, [53562704])]</t>
  </si>
  <si>
    <t>{53562704}</t>
  </si>
  <si>
    <t>['https://stackoverflow.com/questions/53562704']</t>
  </si>
  <si>
    <t>(('network', 'build_map'), ('network', 'build_map'), ('network', 'build_map'), ('network', 'build_map'), ('network', 'build_map'), ('network', 'build_map'), ('network', 'build_map'), ('network', 'build_map'), ('network', 'build_map'), ('network', 'build_map'), ('network', 'build_map'), ('network', 'build_map'), ('network', 'build_map'), ('network', 'build_map'), ('network', 'build_map'))</t>
  </si>
  <si>
    <t>[('Tensorflow', 4, [53562704]), ('Keras', 4, [53562704])]</t>
  </si>
  <si>
    <t>(('network', 'build_map'), ('network', 'build_map'), ('network', 'build_map'), ('network', 'build_map'), ('network', 'build_map'), ('network', 'build_map'), ('network', 'build_map'), ('network', 'build_map'), ('network', 'build_map'), ('network', 'build_map'), ('network', 'build_map'), ('network', 'build_map'), ('network', 'build_map'), ('network', 'build_map'), ('network', 'build_map'), ('network', 'build_map'))</t>
  </si>
  <si>
    <t>[('Tensorflow', 3, [53562704]), ('Keras', 3, [53562704])]</t>
  </si>
  <si>
    <t>(('network', 'build_map'), ('network', 'build_map'), ('network', 'build_map'), ('network', 'build_map'), ('network', 'build_map'), ('network', 'build_map'), ('network', 'build_map'), ('network', 'build_map'), ('network', 'build_map'), ('network', 'build_map'), ('network', 'build_map'), ('network', 'build_map'), ('network', 'build_map'), ('network', 'build_map'), ('network', 'build_map'), ('network', 'build_map'), ('network', 'build_map'))</t>
  </si>
  <si>
    <t>[('Tensorflow', 2, [53562704]), ('Keras', 2, [53562704])]</t>
  </si>
  <si>
    <t>(('network', 'call'),)</t>
  </si>
  <si>
    <t>[('Tensorflow', 28, [61286412, 58993596, 59873568, 60035792, 61336639, 63457928, 59988742, 59223142, 56386913, 56386913, 58764104, 61292187, 60911907, 62200366, 55665682, 58146801, 58138071, 53888309, 61829834, 57201943, 59015359, 61231081, 62535782, 56480679, 59230831, 59116872]), ('Keras', 21, [61286412, 59873568, 60035792, 63457928, 59988742, 59223142, 56386913, 56386913, 61292187, 60911907, 62200366, 58146801, 58138071, 53888309, 61829834, 59506070, 57201943, 61231081, 62535782, 59230831, 52152341])]</t>
  </si>
  <si>
    <t>[('Tensorflow', 28), ('Keras', 21)]</t>
  </si>
  <si>
    <t>{59988742, 63457928, 61286412, 55665682, 52152341, 59506070, 57201943, 61292187, 59873568, 60911907, 56480679, 62200366, 53888309, 58993596, 61336639, 59015359, 58764104, 59116872, 61829834, 60035792, 58138071, 56386913, 59223142, 62535782, 61231081, 59230831, 58146801}</t>
  </si>
  <si>
    <t>['https://stackoverflow.com/questions/55665682', 'https://stackoverflow.com/questions/53888309', 'https://stackoverflow.com/questions/58138071', 'https://stackoverflow.com/questions/60035792', 'https://stackoverflow.com/questions/60035792']</t>
  </si>
  <si>
    <t>(('network', 'call'), ('network', '_run_internal_graph'))</t>
  </si>
  <si>
    <t>[('Tensorflow', 23, [61286412, 58993596, 59873568, 60035792, 61336639, 63457928, 59223142, 56386913, 56386913, 58764104, 60911907, 62200366, 55665682, 58146801, 58138071, 53888309, 61829834, 59015359, 62535782, 56480679, 59230831, 59116872]), ('Keras', 15, [61286412, 59873568, 60035792, 63457928, 59223142, 56386913, 56386913, 60911907, 62200366, 58146801, 58138071, 53888309, 61829834, 59506070, 62535782])]</t>
  </si>
  <si>
    <t>[('Tensorflow', 23), ('Keras', 15)]</t>
  </si>
  <si>
    <t>{63457928, 61286412, 55665682, 59506070, 59873568, 60911907, 56480679, 62200366, 53888309, 58993596, 59015359, 61336639, 58764104, 59116872, 61829834, 60035792, 58138071, 56386913, 59223142, 62535782, 59230831, 58146801}</t>
  </si>
  <si>
    <t>['https://stackoverflow.com/questions/59506070', 'https://stackoverflow.com/questions/59015359', 'https://stackoverflow.com/questions/58138071', 'https://stackoverflow.com/questions/60035792', 'https://stackoverflow.com/questions/58138071']</t>
  </si>
  <si>
    <t>(('network', 'call'), ('network', '_run_internal_graph'), ('base_layer', '__call__'))</t>
  </si>
  <si>
    <t>[('Tensorflow', 19, [61286412, 58993596, 59873568, 60035792, 61336639, 63457928, 59223142, 58764104, 60911907, 55665682, 58146801, 58138071, 61829834, 59015359, 62535782, 59230831, 59116872]), ('Keras', 12, [61286412, 59873568, 60035792, 63457928, 59223142, 60911907, 58146801, 58138071, 61829834, 59506070, 62535782, 59230831])]</t>
  </si>
  <si>
    <t>[('Tensorflow', 19), ('Keras', 12)]</t>
  </si>
  <si>
    <t>{59873568, 59015359, 60911907, 59223142, 62535782, 63457928, 58764104, 61829834, 59116872, 61286412, 59230831, 60035792, 58146801, 55665682, 59506070, 58138071, 58993596, 61336639}</t>
  </si>
  <si>
    <t>['https://stackoverflow.com/questions/60911907', 'https://stackoverflow.com/questions/59116872', 'https://stackoverflow.com/questions/55665682', 'https://stackoverflow.com/questions/58146801', 'https://stackoverflow.com/questions/55665682']</t>
  </si>
  <si>
    <t>(('network', 'call'), ('network', '_run_internal_graph'), ('base_layer', '__call__'), ('convolutional', 'call'), ('nn_ops', '__call__'), ('nn_ops', '__call__'), ('nn_ops', '__call__'), ('nn_ops', 'conv2d'), ('gen_nn_ops', 'conv2d'), ('gen_nn_ops', 'conv2d_eager_fallback'), ('execute', 'quick_execute'))</t>
  </si>
  <si>
    <t>[('Tensorflow', 6, [59873568, 61336639, 59015359, 62535782, 59230831, 59116872]), ('Keras', 3, [59873568, 62535782, 59230831])]</t>
  </si>
  <si>
    <t>{59873568, 62535782, 59116872, 59230831, 61336639, 59015359}</t>
  </si>
  <si>
    <t>['https://stackoverflow.com/questions/59873568', 'https://stackoverflow.com/questions/59116872', 'https://stackoverflow.com/questions/61336639', 'https://stackoverflow.com/questions/61336639', 'https://stackoverflow.com/questions/61336639']</t>
  </si>
  <si>
    <t>https://stackoverflow.com/questions/59873568</t>
  </si>
  <si>
    <t>(('network', 'call'), ('network', '_run_internal_graph'), ('base_layer', '__call__'), ('core', 'call'))</t>
  </si>
  <si>
    <t>[('Tensorflow', 3, [61286412, 58993596, 61829834]), ('Keras', 2, [61286412, 61829834])]</t>
  </si>
  <si>
    <t>{61829834, 58993596, 61286412}</t>
  </si>
  <si>
    <t>['https://stackoverflow.com/questions/61829834', 'https://stackoverflow.com/questions/58993596', 'https://stackoverflow.com/questions/61286412']</t>
  </si>
  <si>
    <t>(('network', 'call'), ('network', 'run_internal_graph'))</t>
  </si>
  <si>
    <t>[('Tensorflow', 3, [59988742, 61231081]), ('Keras', 4, [59988742, 61231081, 52152341])]</t>
  </si>
  <si>
    <t>{61231081, 52152341, 59988742}</t>
  </si>
  <si>
    <t>['https://stackoverflow.com/questions/61231081', 'https://stackoverflow.com/questions/52152341', 'https://stackoverflow.com/questions/59988742']</t>
  </si>
  <si>
    <t>(('network', 'get_config'), ('copy', 'deepcopy'), ('copy', '_deepcopy_dict'), ('copy', 'deepcopy'), ('copy', '_deepcopy_list'), ('copy', 'deepcopy'), ('copy', '_deepcopy_dict'), ('copy', 'deepcopy'), ('copy', '_deepcopy_dict'), ('copy', 'deepcopy'))</t>
  </si>
  <si>
    <t>[('Tensorflow', 5, [52682671, 57233539, 52673987, 61454585, 56572586]), ('Keras', 5, [52682671, 57233539, 52673987, 61454585, 56572586])]</t>
  </si>
  <si>
    <t>{57233539, 52673987, 56572586, 52682671, 61454585}</t>
  </si>
  <si>
    <t>['https://stackoverflow.com/questions/57233539', 'https://stackoverflow.com/questions/52673987', 'https://stackoverflow.com/questions/56572586', 'https://stackoverflow.com/questions/52682671', 'https://stackoverflow.com/questions/61454585']</t>
  </si>
  <si>
    <t>[('Tensorflow', 4, [52682671, 52673987, 61454585, 56572586]), ('Keras', 4, [52682671, 52673987, 61454585, 56572586])]</t>
  </si>
  <si>
    <t>['https://stackoverflow.com/questions/61454585', 'https://stackoverflow.com/questions/56572586', 'https://stackoverflow.com/questions/52673987', 'https://stackoverflow.com/questions/52682671']</t>
  </si>
  <si>
    <t>(('network', 'get_config'), ('copy', 'deepcopy'), ('copy', '_deepcopy_dict'), ('copy', 'deepcopy'), ('copy', '_deepcopy_list'), ('copy', 'deepcopy'), ('copy', '_deepcopy_dict'), ('copy', 'deepcopy'), ('copy', '_deepcopy_dict'), ('copy', 'deepcopy'), ('copy', '_deepcopy_tuple'), ('copy', 'listcomp'), ('copy', 'deepcopy'), ('copy', '_deepcopy_tuple'), ('copy', 'listcomp'), ('copy', 'deepcopy'), ('copy', '_reconstruct'), ('copy', 'deepcopy'), ('copy', '_deepcopy_dict'), ('copy', 'deepcopy'), ('copy', '_reconstruct'), ('copy', 'deepcopy'), ('copy', '_deepcopy_dict'), ('copy', 'deepcopy'))</t>
  </si>
  <si>
    <t>[('Tensorflow', 3, [52682671, 52673987, 61454585]), ('Keras', 3, [52682671, 52673987, 61454585])]</t>
  </si>
  <si>
    <t>{61454585, 52673987, 52682671}</t>
  </si>
  <si>
    <t>['https://stackoverflow.com/questions/61454585', 'https://stackoverflow.com/questions/52673987', 'https://stackoverflow.com/questions/52682671']</t>
  </si>
  <si>
    <t>(('network', 'get_config'), ('copy', 'deepcopy'), ('copy', '_deepcopy_dict'), ('copy', 'deepcopy'), ('copy', '_deepcopy_list'), ('copy', 'deepcopy'), ('copy', '_deepcopy_dict'), ('copy', 'deepcopy'), ('copy', '_deepcopy_dict'), ('copy', 'deepcopy'), ('copy', '_deepcopy_tuple'), ('copy', 'listcomp'), ('copy', 'deepcopy'), ('copy', '_deepcopy_tuple'), ('copy', 'listcomp'), ('copy', 'deepcopy'), ('copy', '_reconstruct'), ('copy', 'deepcopy'), ('copy', '_deepcopy_dict'), ('copy', 'deepcopy'), ('copy', '_reconstruct'), ('copy', 'deepcopy'), ('copy', '_deepcopy_dict'), ('copy', 'deepcopy'), ('copy', '_reconstruct'), ('copy', 'deepcopy'), ('copy', '_deepcopy_dict'), ('copy', 'deepcopy'))</t>
  </si>
  <si>
    <t>[('Tensorflow', 2, [52673987, 61454585]), ('Keras', 2, [52673987, 61454585])]</t>
  </si>
  <si>
    <t>{61454585, 52673987}</t>
  </si>
  <si>
    <t>['https://stackoverflow.com/questions/61454585', 'https://stackoverflow.com/questions/52673987']</t>
  </si>
  <si>
    <t>(('network', 'listcomp'),)</t>
  </si>
  <si>
    <t>[('Tensorflow', 3, [53285424, 51515929, 54613474]), ('Keras', 3, [53285424, 51515929, 54613474])]</t>
  </si>
  <si>
    <t>{53285424, 51515929, 54613474}</t>
  </si>
  <si>
    <t>['https://stackoverflow.com/questions/53285424', 'https://stackoverflow.com/questions/51515929', 'https://stackoverflow.com/questions/54613474']</t>
  </si>
  <si>
    <t>https://stackoverflow.com/questions/54613474</t>
  </si>
  <si>
    <t>(('network', 'load_weights'),)</t>
  </si>
  <si>
    <t>[('Tensorflow', 21, [64347099, 59461550, 53079108, 53079108, 61493605, 60948259, 60107207, 64640117, 57326166, 54758744, 52365277, 62726363, 51434792, 53869681, 51573188, 54806437, 62932014, 64902425, 60565017, 57993832, 54253694]), ('Keras', 22, [64347099, 59461550, 53079108, 53079108, 61493605, 60948259, 60107207, 64640117, 57326166, 54758744, 52365277, 62726363, 51434792, 51573188, 54806437, 62932014, 64902425, 60565017, 57993832, 60119041, 54253694, 58697001])]</t>
  </si>
  <si>
    <t>[('Tensorflow', 21), ('Keras', 22)]</t>
  </si>
  <si>
    <t>{60119041, 60565017, 64902425, 60948259, 54806437, 51434792, 58697001, 59461550, 62932014, 53079108, 51573188, 60107207, 57326166, 54758744, 62726363, 64347099, 52365277, 61493605, 57993832, 53869681, 64640117, 54253694}</t>
  </si>
  <si>
    <t>['https://stackoverflow.com/questions/60948259', 'https://stackoverflow.com/questions/51573188', 'https://stackoverflow.com/questions/52365277', 'https://stackoverflow.com/questions/64347099', 'https://stackoverflow.com/questions/52365277']</t>
  </si>
  <si>
    <t>https://stackoverflow.com/questions/60948259</t>
  </si>
  <si>
    <t>https://stackoverflow.com/questions/51573188</t>
  </si>
  <si>
    <t>(('network', 'load_weights'), ('saving', 'load_weights_from_hdf5_group'))</t>
  </si>
  <si>
    <t>[('Tensorflow', 7, [54758744, 52365277, 53869681, 51573188, 54806437, 62932014, 54253694]), ('Keras', 7, [54758744, 52365277, 51573188, 54806437, 62932014, 60119041, 54253694])]</t>
  </si>
  <si>
    <t>{60119041, 51573188, 54806437, 62932014, 53869681, 54758744, 52365277, 54253694}</t>
  </si>
  <si>
    <t>['https://stackoverflow.com/questions/51573188', 'https://stackoverflow.com/questions/62932014', 'https://stackoverflow.com/questions/52365277', 'https://stackoverflow.com/questions/54758744', 'https://stackoverflow.com/questions/54758744']</t>
  </si>
  <si>
    <t>https://stackoverflow.com/questions/62932014</t>
  </si>
  <si>
    <t>https://stackoverflow.com/questions/54758744</t>
  </si>
  <si>
    <t>(('network', 'load_weights'), ('saving', 'load_weights_from_hdf5_group'), ('tensorflow_backend', 'batch_set_value'))</t>
  </si>
  <si>
    <t>[('Tensorflow', 4, [52365277, 53869681, 54806437, 62932014]), ('Keras', 4, [52365277, 54806437, 62932014, 60119041])]</t>
  </si>
  <si>
    <t>{60119041, 54806437, 62932014, 53869681, 52365277}</t>
  </si>
  <si>
    <t>['https://stackoverflow.com/questions/60119041', 'https://stackoverflow.com/questions/54806437', 'https://stackoverflow.com/questions/62932014', 'https://stackoverflow.com/questions/53869681', 'https://stackoverflow.com/questions/52365277']</t>
  </si>
  <si>
    <t>https://stackoverflow.com/questions/60119041</t>
  </si>
  <si>
    <t>(('network', 'load_weights'), ('saving', 'load_weights_from_hdf5_group'), ('tensorflow_backend', 'batch_set_value'), ('variables', 'assign'), ('state_ops', 'assign'), ('gen_state_ops', 'assign'), ('op_def_library', '_apply_op_helper'), ('deprecation', 'new_func'), ('ops', 'create_op'), ('ops', '__init__'), ('ops', '_create_c_op'))</t>
  </si>
  <si>
    <t>[('Tensorflow', 2, [52365277, 54806437]), ('Keras', 2, [52365277, 54806437])]</t>
  </si>
  <si>
    <t>{52365277, 54806437}</t>
  </si>
  <si>
    <t>['https://stackoverflow.com/questions/52365277', 'https://stackoverflow.com/questions/54806437']</t>
  </si>
  <si>
    <t>(('network', 'load_weights'), ('saving', 'load_weights_from_hdf5_group_by_name'))</t>
  </si>
  <si>
    <t>[('Tensorflow', 3, [61493605, 60107207, 51434792]), ('Keras', 3, [61493605, 60107207, 51434792])]</t>
  </si>
  <si>
    <t>{51434792, 61493605, 60107207}</t>
  </si>
  <si>
    <t>['https://stackoverflow.com/questions/51434792', 'https://stackoverflow.com/questions/61493605', 'https://stackoverflow.com/questions/60107207']</t>
  </si>
  <si>
    <t>https://stackoverflow.com/questions/51434792</t>
  </si>
  <si>
    <t>https://stackoverflow.com/questions/61493605</t>
  </si>
  <si>
    <t>https://stackoverflow.com/questions/60107207</t>
  </si>
  <si>
    <t>(('network', 'module'),)</t>
  </si>
  <si>
    <t>[('Tensorflow', 5, [63152966, 59658798, 57374700, 57374700, 41590281]), ('Keras', 3, [63152966, 59658798, 64726074])]</t>
  </si>
  <si>
    <t>{63152966, 41590281, 57374700, 59658798, 64726074}</t>
  </si>
  <si>
    <t>['https://stackoverflow.com/questions/63152966', 'https://stackoverflow.com/questions/41590281', 'https://stackoverflow.com/questions/57374700', 'https://stackoverflow.com/questions/59658798', 'https://stackoverflow.com/questions/64726074']</t>
  </si>
  <si>
    <t>https://stackoverflow.com/questions/41590281</t>
  </si>
  <si>
    <t>(('network', 'process_layer'),)</t>
  </si>
  <si>
    <t>[('Tensorflow', 19, [55258859, 54805110, 56814449, 56814449, 56814449, 56814449, 58878421, 63721741, 51794914, 63244472, 57370046, 56104823, 60066950, 60066950, 56662977, 63484172, 53064834, 58346627, 61411771]), ('Keras', 23, [55258859, 54805110, 56814449, 56814449, 56814449, 56814449, 58878421, 63721741, 51794914, 63244472, 57370046, 62810922, 60066950, 60066950, 56662977, 59533584, 63484172, 63847435, 52922816, 53064834, 58346627, 55138901, 60373453])]</t>
  </si>
  <si>
    <t>[('Tensorflow', 19), ('Keras', 23)]</t>
  </si>
  <si>
    <t>{53064834, 58346627, 60066950, 63847435, 63484172, 63721741, 59533584, 62810922, 63244472, 61411771, 57370046, 52922816, 56662977, 60373453, 58878421, 55138901, 51794914, 55258859, 56814449, 54805110, 56104823}</t>
  </si>
  <si>
    <t>['https://stackoverflow.com/questions/63847435', 'https://stackoverflow.com/questions/61411771', 'https://stackoverflow.com/questions/51794914', 'https://stackoverflow.com/questions/58878421', 'https://stackoverflow.com/questions/55138901']</t>
  </si>
  <si>
    <t>(('network', 'process_layer'), ('serialization', 'deserialize'), ('generic_utils', 'deserialize_keras_object'))</t>
  </si>
  <si>
    <t>[('Tensorflow', 7, [63244472, 60066950, 60066950, 63484172, 61411771, 55138901, 63187967]), ('Keras', 7, [63244472, 60066950, 60066950, 63484172, 63847435, 55138901, 63187967])]</t>
  </si>
  <si>
    <t>{60066950, 63847435, 63484172, 55138901, 63244472, 61411771, 63187967}</t>
  </si>
  <si>
    <t>['https://stackoverflow.com/questions/63847435', 'https://stackoverflow.com/questions/55138901', 'https://stackoverflow.com/questions/61411771', 'https://stackoverflow.com/questions/63244472', 'https://stackoverflow.com/questions/61411771']</t>
  </si>
  <si>
    <t>[('Tensorflow', 6, [56687174, 61292187, 62081452, 50262913, 61597123, 61597123]), ('Keras', 8, [56687174, 61292187, 60613607, 62081452, 50262913, 61597123, 61597123, 55252860])]</t>
  </si>
  <si>
    <t>[('Tensorflow', 6), ('Keras', 8)]</t>
  </si>
  <si>
    <t>{50262913, 61597123, 56687174, 60613607, 62081452, 61292187, 55252860}</t>
  </si>
  <si>
    <t>['https://stackoverflow.com/questions/61597123', 'https://stackoverflow.com/questions/60613607', 'https://stackoverflow.com/questions/61292187', 'https://stackoverflow.com/questions/62081452', 'https://stackoverflow.com/questions/61292187']</t>
  </si>
  <si>
    <t>[('Tensorflow', 5, [56687174, 61292187, 62081452, 61597123, 61597123]), ('Keras', 7, [56687174, 61292187, 60613607, 62081452, 61597123, 61597123, 55252860])]</t>
  </si>
  <si>
    <t>['https://stackoverflow.com/questions/61597123', 'https://stackoverflow.com/questions/60613607', 'https://stackoverflow.com/questions/61292187', 'https://stackoverflow.com/questions/61292187', 'https://stackoverflow.com/questions/61292187']</t>
  </si>
  <si>
    <t>[('Tensorflow', 3, [56687174, 62081452, 55252860]), ('Keras', 3, [56687174, 62081452, 55252860])]</t>
  </si>
  <si>
    <t>['https://stackoverflow.com/questions/55252860', 'https://stackoverflow.com/questions/62081452', 'https://stackoverflow.com/questions/56687174']</t>
  </si>
  <si>
    <t>(('network', 'reconstruct_from_config'),)</t>
  </si>
  <si>
    <t>[('Tensorflow', 6, [63244472, 61292187, 62081452, 63484172, 59030023, 63187967]), ('Keras', 5, [63244472, 61292187, 62081452, 63484172, 63187967])]</t>
  </si>
  <si>
    <t>{59030023, 62081452, 63484172, 63244472, 61292187, 63187967}</t>
  </si>
  <si>
    <t>['https://stackoverflow.com/questions/59030023', 'https://stackoverflow.com/questions/63484172', 'https://stackoverflow.com/questions/61292187', 'https://stackoverflow.com/questions/61292187', 'https://stackoverflow.com/questions/61292187']</t>
  </si>
  <si>
    <t>https://stackoverflow.com/questions/59030023</t>
  </si>
  <si>
    <t>(('network', 'reconstruct_from_config'), ('network', 'process_node'), ('base_layer', '__call__'))</t>
  </si>
  <si>
    <t>[('Tensorflow', 2, [61292187, 62081452]), ('Keras', 2, [61292187, 62081452])]</t>
  </si>
  <si>
    <t>{61292187, 62081452}</t>
  </si>
  <si>
    <t>['https://stackoverflow.com/questions/61292187', 'https://stackoverflow.com/questions/62081452']</t>
  </si>
  <si>
    <t>(('network', 'save'),)</t>
  </si>
  <si>
    <t>[('Tensorflow', 28, [64022719, 64743941, 64371884, 59656096, 52682671, 55854885, 56186384, 51567587, 60497294, 60497294, 57509069, 57509069, 56804384, 51919417, 52569711, 52569711, 62861107, 54946564, 60066950, 60066950, 59010813, 57233539, 55193860, 62335581, 51806852, 63689072, 61454585, 61933292]), ('Keras', 29, [64022719, 64743941, 64371884, 52682671, 56186384, 51567587, 60497294, 60497294, 57509069, 57509069, 56804384, 51919417, 52569711, 52569711, 62861107, 54946564, 60066950, 60066950, 59010813, 57233539, 55193860, 62335581, 51806852, 63689072, 61454585, 61933292, 55749070, 60482003, 56572586])]</t>
  </si>
  <si>
    <t>[('Tensorflow', 28), ('Keras', 29)]</t>
  </si>
  <si>
    <t>{57233539, 54946564, 64743941, 60066950, 55193860, 51806852, 60497294, 56186384, 59656096, 56804384, 55854885, 56572586, 64371884, 52682671, 62861107, 51919417, 64022719, 57509069, 55749070, 60482003, 62335581, 51567587, 61933292, 52569711, 63689072, 61454585, 59010813}</t>
  </si>
  <si>
    <t>['https://stackoverflow.com/questions/60066950', 'https://stackoverflow.com/questions/64371884', 'https://stackoverflow.com/questions/62335581', 'https://stackoverflow.com/questions/60482003', 'https://stackoverflow.com/questions/60482003']</t>
  </si>
  <si>
    <t>https://stackoverflow.com/questions/60482003</t>
  </si>
  <si>
    <t>(('network', 'save'), ('save', 'save_model'))</t>
  </si>
  <si>
    <t>[('Tensorflow', 13, [64022719, 64371884, 59656096, 60497294, 60497294, 56804384, 62861107, 60066950, 60066950, 59010813, 62335581, 61933292, 60482003]), ('Keras', 12, [64022719, 64371884, 60497294, 60497294, 56804384, 62861107, 60066950, 60066950, 59010813, 62335581, 61933292, 60482003])]</t>
  </si>
  <si>
    <t>{59656096, 56804384, 62335581, 60066950, 64371884, 61933292, 60497294, 62861107, 60482003, 59010813, 64022719}</t>
  </si>
  <si>
    <t>['https://stackoverflow.com/questions/56804384', 'https://stackoverflow.com/questions/61933292', 'https://stackoverflow.com/questions/60482003', 'https://stackoverflow.com/questions/62861107', 'https://stackoverflow.com/questions/60482003']</t>
  </si>
  <si>
    <t>https://stackoverflow.com/questions/61933292</t>
  </si>
  <si>
    <t>https://stackoverflow.com/questions/62861107</t>
  </si>
  <si>
    <t>(('network', 'save'), ('save', 'save_model'), ('hdf5_format', 'save_model_to_hdf5'))</t>
  </si>
  <si>
    <t>[('Tensorflow', 8, [64022719, 59656096, 56804384, 60066950, 60066950, 61933292, 60482003, 59757217]), ('Keras', 7, [64022719, 56804384, 60066950, 60066950, 61933292, 60482003, 59757217])]</t>
  </si>
  <si>
    <t>{59656096, 56804384, 59757217, 60066950, 61933292, 60482003, 64022719}</t>
  </si>
  <si>
    <t>['https://stackoverflow.com/questions/56804384', 'https://stackoverflow.com/questions/60066950', 'https://stackoverflow.com/questions/60482003', 'https://stackoverflow.com/questions/61933292', 'https://stackoverflow.com/questions/60482003']</t>
  </si>
  <si>
    <t>(('network', 'save'), ('save', 'save_model'), ('hdf5_format', 'save_model_to_hdf5'), ('__init__', 'dumps'), ('encoder', 'encode'), ('encoder', 'iterencode'), ('serialization', 'get_json_type'))</t>
  </si>
  <si>
    <t>[('Tensorflow', 2, [56804384, 60792800]), ('Keras', 2, [56804384, 60792800])]</t>
  </si>
  <si>
    <t>{56804384, 60792800}</t>
  </si>
  <si>
    <t>['https://stackoverflow.com/questions/56804384', 'https://stackoverflow.com/questions/60792800']</t>
  </si>
  <si>
    <t>(('network', 'save'), ('save', 'save_model'), ('hdf5_format', 'save_model_to_hdf5'), ('files', '__init__'), ('files', 'make_fid'))</t>
  </si>
  <si>
    <t>[('Tensorflow', 2, [64022719, 61933292]), ('Keras', 2, [64022719, 61933292])]</t>
  </si>
  <si>
    <t>{61933292, 64022719}</t>
  </si>
  <si>
    <t>['https://stackoverflow.com/questions/61933292', 'https://stackoverflow.com/questions/64022719']</t>
  </si>
  <si>
    <t>(('network', 'save'), ('save', 'save_model'), ('hdf5_format', 'save_model_to_hdf5'), ('saving_utils', 'model_metadata'))</t>
  </si>
  <si>
    <t>[('Tensorflow', 3, [59656096, 60066950, 60066950]), ('Keras', 2, [60066950, 60066950])]</t>
  </si>
  <si>
    <t>{59656096, 60066950}</t>
  </si>
  <si>
    <t>['https://stackoverflow.com/questions/59656096', 'https://stackoverflow.com/questions/60066950']</t>
  </si>
  <si>
    <t>(('network', 'save'), ('save', 'save_model'), ('save', 'save'), ('save', 'save'))</t>
  </si>
  <si>
    <t>[('Tensorflow', 4, [64371884, 60497294, 60497294, 59010813]), ('Keras', 4, [64371884, 60497294, 60497294, 59010813])]</t>
  </si>
  <si>
    <t>{64371884, 59010813, 60497294}</t>
  </si>
  <si>
    <t>['https://stackoverflow.com/questions/64371884', 'https://stackoverflow.com/questions/59010813', 'https://stackoverflow.com/questions/60497294']</t>
  </si>
  <si>
    <t>https://stackoverflow.com/questions/59010813</t>
  </si>
  <si>
    <t>(('network', 'save'), ('save', 'save_model'), ('save', 'save'), ('save', 'save'), ('save', '__init__'))</t>
  </si>
  <si>
    <t>[('Tensorflow', 2, [59010813, 62335581]), ('Keras', 2, [59010813, 62335581])]</t>
  </si>
  <si>
    <t>{62335581, 59010813}</t>
  </si>
  <si>
    <t>['https://stackoverflow.com/questions/62335581', 'https://stackoverflow.com/questions/59010813']</t>
  </si>
  <si>
    <t>(('network', 'save'), ('save', 'save_model'), ('save', 'save'), ('save', 'save'), ('signature_serialization', 'find_function_to_export'), ('save', 'list_functions'), ('base_layer', '_list_functions_for_serialization'), ('base_serialization', 'list_functions_for_serialization'), ('layer_serialization', 'functions_to_serialize'), ('layer_serialization', '_get_serialized_attributes'), ('model_serialization', '_get_serialized_attributes_internal'), ('save_impl', 'default_save_signature'), ('def_function', 'get_concrete_function'))</t>
  </si>
  <si>
    <t>[('Tensorflow', 2, [64371884, 60497294]), ('Keras', 2, [64371884, 60497294])]</t>
  </si>
  <si>
    <t>{64371884, 60497294}</t>
  </si>
  <si>
    <t>['https://stackoverflow.com/questions/64371884', 'https://stackoverflow.com/questions/60497294']</t>
  </si>
  <si>
    <t>(('network', 'save'), ('saving', 'save_model'))</t>
  </si>
  <si>
    <t>[('Tensorflow', 11, [52682671, 55854885, 56186384, 57509069, 57509069, 51919417, 54946564, 57233539, 55193860, 51806852, 61454585]), ('Keras', 13, [52682671, 56186384, 57509069, 57509069, 51919417, 54946564, 57233539, 55193860, 51806852, 61454585, 55749070, 56572586, 56031511])]</t>
  </si>
  <si>
    <t>[('Tensorflow', 11), ('Keras', 13)]</t>
  </si>
  <si>
    <t>{57233539, 54946564, 55854885, 55193860, 51806852, 61454585, 56572586, 57509069, 55749070, 52682671, 56186384, 56031511, 51919417}</t>
  </si>
  <si>
    <t>['https://stackoverflow.com/questions/54946564', 'https://stackoverflow.com/questions/61454585', 'https://stackoverflow.com/questions/56186384', 'https://stackoverflow.com/questions/52682671', 'https://stackoverflow.com/questions/52682671']</t>
  </si>
  <si>
    <t>(('network', 'save'), ('saving', 'save_model'), ('network', 'get_config'))</t>
  </si>
  <si>
    <t>[('Tensorflow', 2, [52682671, 51806852]), ('Keras', 2, [52682671, 51806852])]</t>
  </si>
  <si>
    <t>{51806852, 52682671}</t>
  </si>
  <si>
    <t>['https://stackoverflow.com/questions/51806852', 'https://stackoverflow.com/questions/52682671']</t>
  </si>
  <si>
    <t>(('network', 'save'), ('saving', 'save_model'), ('saving', '_serialize_model'))</t>
  </si>
  <si>
    <t>[('Tensorflow', 5, [54946564, 57233539, 55193860, 61454585, 56572586]), ('Keras', 5, [54946564, 57233539, 55193860, 61454585, 56572586])]</t>
  </si>
  <si>
    <t>{57233539, 54946564, 55193860, 56572586, 61454585}</t>
  </si>
  <si>
    <t>['https://stackoverflow.com/questions/57233539', 'https://stackoverflow.com/questions/54946564', 'https://stackoverflow.com/questions/55193860', 'https://stackoverflow.com/questions/56572586', 'https://stackoverflow.com/questions/61454585']</t>
  </si>
  <si>
    <t>(('network', 'save'), ('saving', 'save_model'), ('saving', '_serialize_model'), ('network', 'get_config'), ('copy', 'deepcopy'), ('copy', '_deepcopy_dict'), ('copy', 'deepcopy'), ('copy', '_deepcopy_list'), ('copy', 'deepcopy'), ('copy', '_deepcopy_dict'), ('copy', 'deepcopy'), ('copy', '_deepcopy_dict'), ('copy', 'deepcopy'))</t>
  </si>
  <si>
    <t>[('Tensorflow', 3, [57233539, 61454585, 56572586]), ('Keras', 3, [57233539, 61454585, 56572586])]</t>
  </si>
  <si>
    <t>{61454585, 56572586, 57233539}</t>
  </si>
  <si>
    <t>['https://stackoverflow.com/questions/61454585', 'https://stackoverflow.com/questions/56572586', 'https://stackoverflow.com/questions/57233539']</t>
  </si>
  <si>
    <t>(('network', 'save'), ('saving', 'save_model'), ('saving', '_serialize_model'), ('network', 'get_config'), ('copy', 'deepcopy'), ('copy', '_deepcopy_dict'), ('copy', 'deepcopy'), ('copy', '_deepcopy_list'), ('copy', 'deepcopy'), ('copy', '_deepcopy_dict'), ('copy', 'deepcopy'), ('copy', '_deepcopy_dict'), ('copy', 'deepcopy'), ('copy', '_deepcopy_tuple'), ('copy', 'listcomp'), ('copy', 'deepcopy'), ('copy', '_deepcopy_tuple'), ('copy', 'listcomp'), ('copy', 'deepcopy'), ('copy', '_reconstruct'), ('copy', 'deepcopy'))</t>
  </si>
  <si>
    <t>[('Tensorflow', 2, [61454585, 56572586]), ('Keras', 2, [61454585, 56572586])]</t>
  </si>
  <si>
    <t>{61454585, 56572586}</t>
  </si>
  <si>
    <t>['https://stackoverflow.com/questions/61454585', 'https://stackoverflow.com/questions/56572586']</t>
  </si>
  <si>
    <t>(('network', 'save'), ('saving', 'save_model'), ('saving', 'save_weights_to_hdf5_group'))</t>
  </si>
  <si>
    <t>(('network', 'save'), ('saving', 'save_wrapper'), ('saving', 'save_model'), ('saving', '_serialize_model'))</t>
  </si>
  <si>
    <t>[('Tensorflow', 2, [64743941, 63689072]), ('Keras', 2, [64743941, 63689072])]</t>
  </si>
  <si>
    <t>{63689072, 64743941}</t>
  </si>
  <si>
    <t>['https://stackoverflow.com/questions/63689072', 'https://stackoverflow.com/questions/64743941']</t>
  </si>
  <si>
    <t>(('network', 'summary'),)</t>
  </si>
  <si>
    <t>[('Tensorflow', 3, [60268647, 55908188, 63129704]), ('Keras', 4, [60268647, 55908188, 63129704, 51497370])]</t>
  </si>
  <si>
    <t>{63129704, 51497370, 55908188, 60268647}</t>
  </si>
  <si>
    <t>['https://stackoverflow.com/questions/63129704', 'https://stackoverflow.com/questions/51497370', 'https://stackoverflow.com/questions/55908188', 'https://stackoverflow.com/questions/60268647']</t>
  </si>
  <si>
    <t>https://stackoverflow.com/questions/63129704</t>
  </si>
  <si>
    <t>https://stackoverflow.com/questions/51497370</t>
  </si>
  <si>
    <t>https://stackoverflow.com/questions/55908188</t>
  </si>
  <si>
    <t>https://stackoverflow.com/questions/60268647</t>
  </si>
  <si>
    <t>(('network_zoo', 'shallownet'), ('sequential', 'add'), ('tensorflow_backend', 'symbolic_fn_wrapper'), ('base_layer', '__call__'), ('convolutional', 'call'), ('tensorflow_backend', 'conv2d'))</t>
  </si>
  <si>
    <t>[('Tensorflow', 2, [61982617, 61982617]), ('Keras', 2, [61982617, 61982617])]</t>
  </si>
  <si>
    <t>{61982617}</t>
  </si>
  <si>
    <t>['https://stackoverflow.com/questions/61982617']</t>
  </si>
  <si>
    <t>(('nn', 'sigmoid_cross_entropy_with_logits'),)</t>
  </si>
  <si>
    <t>[('Tensorflow', 3, [41097567, 40423402]), ('Keras', 2, [41097567])]</t>
  </si>
  <si>
    <t>{40423402, 41097567}</t>
  </si>
  <si>
    <t>['https://stackoverflow.com/questions/40423402', 'https://stackoverflow.com/questions/41097567']</t>
  </si>
  <si>
    <t>(('nn_ops', '__call__'),)</t>
  </si>
  <si>
    <t>[('Tensorflow', 57, [59873568, 61336639, 58894472, 56386913, 56386913, 52595477, 51010312, 56103606, 48550159, 56329965, 59015359, 62535782, 50925783, 63322338, 57127626, 59230831, 64652834, 50889192, 59116872, 64859381]), ('Keras', 29, [59873568, 58894472, 56386913, 56386913, 52595477, 59506070, 56329965, 62535782, 60187008, 59230831, 64859381])]</t>
  </si>
  <si>
    <t>[('Tensorflow', 57), ('Keras', 29)]</t>
  </si>
  <si>
    <t>{60187008, 58894472, 51010312, 48550159, 52595477, 59506070, 59873568, 64652834, 56103606, 59015359, 61336639, 59116872, 57127626, 50925783, 56386913, 63322338, 62535782, 50889192, 56329965, 59230831, 64859381}</t>
  </si>
  <si>
    <t>['https://stackoverflow.com/questions/48550159', 'https://stackoverflow.com/questions/59015359', 'https://stackoverflow.com/questions/62535782', 'https://stackoverflow.com/questions/56386913', 'https://stackoverflow.com/questions/63322338']</t>
  </si>
  <si>
    <t>(('nn_ops', '__call__'), ('nn_ops', '__call__'))</t>
  </si>
  <si>
    <t>[('Tensorflow', 36, [59873568, 61336639, 58894472, 56386913, 56386913, 52595477, 51010312, 56103606, 48550159, 56329965, 59015359, 62535782, 50925783, 63322338, 59230831, 64652834, 50889192, 59116872, 64859381]), ('Keras', 19, [59873568, 58894472, 56386913, 56386913, 52595477, 59506070, 56329965, 62535782, 60187008, 59230831, 64859381])]</t>
  </si>
  <si>
    <t>[('Tensorflow', 36), ('Keras', 19)]</t>
  </si>
  <si>
    <t>{60187008, 58894472, 51010312, 48550159, 52595477, 59506070, 59873568, 64652834, 56103606, 59015359, 61336639, 59116872, 50925783, 56386913, 63322338, 62535782, 50889192, 56329965, 59230831, 64859381}</t>
  </si>
  <si>
    <t>['https://stackoverflow.com/questions/51010312', 'https://stackoverflow.com/questions/59015359', 'https://stackoverflow.com/questions/62535782', 'https://stackoverflow.com/questions/63322338', 'https://stackoverflow.com/questions/63322338']</t>
  </si>
  <si>
    <t>(('nn_ops', '__call__'), ('nn_ops', '__call__'), ('nn_ops', '__call__'))</t>
  </si>
  <si>
    <t>[('Tensorflow', 17, [59873568, 61336639, 58894472, 56386913, 56386913, 52595477, 56103606, 56329965, 59015359, 62535782, 50925783, 63322338, 59230831, 64652834, 50889192, 59116872, 64859381]), ('Keras', 9, [59873568, 58894472, 56386913, 56386913, 52595477, 56329965, 62535782, 60187008, 59230831])]</t>
  </si>
  <si>
    <t>[('Tensorflow', 17), ('Keras', 9)]</t>
  </si>
  <si>
    <t>{59873568, 56386913, 59015359, 63322338, 64652834, 60187008, 62535782, 58894472, 50889192, 59116872, 56329965, 59230831, 52595477, 56103606, 50925783, 64859381, 61336639}</t>
  </si>
  <si>
    <t>['https://stackoverflow.com/questions/59015359', 'https://stackoverflow.com/questions/58894472', 'https://stackoverflow.com/questions/56103606', 'https://stackoverflow.com/questions/59230831', 'https://stackoverflow.com/questions/52595477']</t>
  </si>
  <si>
    <t>(('nn_ops', '__call__'), ('nn_ops', '__call__'), ('nn_ops', '__call__'), ('gen_nn_ops', 'conv2d'))</t>
  </si>
  <si>
    <t>[('Tensorflow', 7, [58894472, 56386913, 56386913, 52595477, 56103606, 56329965, 50925783]), ('Keras', 5, [58894472, 56386913, 56386913, 52595477, 56329965])]</t>
  </si>
  <si>
    <t>{56386913, 58894472, 56329965, 52595477, 56103606, 50925783}</t>
  </si>
  <si>
    <t>['https://stackoverflow.com/questions/56386913', 'https://stackoverflow.com/questions/56329965', 'https://stackoverflow.com/questions/56103606', 'https://stackoverflow.com/questions/56103606', 'https://stackoverflow.com/questions/56103606']</t>
  </si>
  <si>
    <t>[('Tensorflow', 6, [58894472, 56386913, 56386913, 52595477, 56103606, 50925783]), ('Keras', 4, [58894472, 56386913, 56386913, 52595477])]</t>
  </si>
  <si>
    <t>{56386913, 58894472, 52595477, 56103606, 50925783}</t>
  </si>
  <si>
    <t>['https://stackoverflow.com/questions/56386913', 'https://stackoverflow.com/questions/58894472', 'https://stackoverflow.com/questions/52595477', 'https://stackoverflow.com/questions/56103606', 'https://stackoverflow.com/questions/50925783']</t>
  </si>
  <si>
    <t>(('nn_ops', '__call__'), ('nn_ops', '__call__'), ('nn_ops', '__call__'), ('gen_nn_ops', 'conv2d'), ('op_def_library', '_apply_op_helper'), ('ops', 'create_op'))</t>
  </si>
  <si>
    <t>[('Tensorflow', 3, [58894472, 52595477, 50889192]), ('Keras', 2, [58894472, 52595477])]</t>
  </si>
  <si>
    <t>{58894472, 50889192, 52595477}</t>
  </si>
  <si>
    <t>['https://stackoverflow.com/questions/58894472', 'https://stackoverflow.com/questions/50889192', 'https://stackoverflow.com/questions/52595477']</t>
  </si>
  <si>
    <t>(('nn_ops', 'convolution'),)</t>
  </si>
  <si>
    <t>[('Tensorflow', 6, [49538940, 58894472, 59988742, 56103606, 50652209, 50178711]), ('Keras', 14, [49538940, 58894472, 51076211, 59988742, 63111986, 57046480, 51376802, 46197493, 55353657, 50083315, 60187008, 50652209, 50178711, 52152341])]</t>
  </si>
  <si>
    <t>[('Tensorflow', 6), ('Keras', 14)]</t>
  </si>
  <si>
    <t>{60187008, 51376802, 59988742, 58894472, 57046480, 50652209, 63111986, 51076211, 50083315, 46197493, 56103606, 50178711, 52152341, 55353657, 49538940}</t>
  </si>
  <si>
    <t>['https://stackoverflow.com/questions/59988742', 'https://stackoverflow.com/questions/63111986', 'https://stackoverflow.com/questions/50178711', 'https://stackoverflow.com/questions/56103606', 'https://stackoverflow.com/questions/56103606']</t>
  </si>
  <si>
    <t>(('nn_ops', 'convolution'), ('nn_ops', '__init__'), ('tensor_shape', '__getitem__'))</t>
  </si>
  <si>
    <t>[('Tensorflow', 2, [49538940, 50178711]), ('Keras', 2, [49538940, 50178711])]</t>
  </si>
  <si>
    <t>{49538940, 50178711}</t>
  </si>
  <si>
    <t>['https://stackoverflow.com/questions/49538940', 'https://stackoverflow.com/questions/50178711']</t>
  </si>
  <si>
    <t>https://stackoverflow.com/questions/49538940</t>
  </si>
  <si>
    <t>(('nn_ops', 'convolution_internal'),)</t>
  </si>
  <si>
    <t>[('Tensorflow', 3, [59988742, 63835054, 61982617]), ('Keras', 4, [59988742, 63835054, 63111986, 61982617])]</t>
  </si>
  <si>
    <t>{61982617, 63111986, 63835054, 59988742}</t>
  </si>
  <si>
    <t>['https://stackoverflow.com/questions/61982617', 'https://stackoverflow.com/questions/63111986', 'https://stackoverflow.com/questions/63835054', 'https://stackoverflow.com/questions/59988742']</t>
  </si>
  <si>
    <t>https://stackoverflow.com/questions/63835054</t>
  </si>
  <si>
    <t>(('nn_ops', 'convolution_internal'), ('nn_ops', '_get_sequence'))</t>
  </si>
  <si>
    <t>[('Tensorflow', 2, [59988742, 63835054]), ('Keras', 3, [59988742, 63835054, 63111986])]</t>
  </si>
  <si>
    <t>{63111986, 63835054, 59988742}</t>
  </si>
  <si>
    <t>['https://stackoverflow.com/questions/63111986', 'https://stackoverflow.com/questions/63835054', 'https://stackoverflow.com/questions/59988742']</t>
  </si>
  <si>
    <t>(('nn_ops', 'dropout'),)</t>
  </si>
  <si>
    <t>[('Tensorflow', 2, [49305971, 55735837]), ('Keras', 2, [49305971, 59539855])]</t>
  </si>
  <si>
    <t>{49305971, 55735837, 59539855}</t>
  </si>
  <si>
    <t>['https://stackoverflow.com/questions/49305971', 'https://stackoverflow.com/questions/55735837', 'https://stackoverflow.com/questions/59539855']</t>
  </si>
  <si>
    <t>(('nn_ops', 'sparse_softmax_cross_entropy_with_logits'),)</t>
  </si>
  <si>
    <t>[('Tensorflow', 11, [51839415, 42104577, 50184145, 63346333, 47603276, 54459722, 60426150, 60483156, 43061664, 40193750, 41740846]), ('Keras', 2, [63346333, 60483156])]</t>
  </si>
  <si>
    <t>{43061664, 42104577, 60426150, 54459722, 47603276, 41740846, 50184145, 60483156, 40193750, 51839415, 63346333}</t>
  </si>
  <si>
    <t>['https://stackoverflow.com/questions/42104577', 'https://stackoverflow.com/questions/41740846', 'https://stackoverflow.com/questions/40193750', 'https://stackoverflow.com/questions/60483156', 'https://stackoverflow.com/questions/40193750']</t>
  </si>
  <si>
    <t>https://stackoverflow.com/questions/42104577</t>
  </si>
  <si>
    <t>https://stackoverflow.com/questions/41740846</t>
  </si>
  <si>
    <t>https://stackoverflow.com/questions/40193750</t>
  </si>
  <si>
    <t>(('normalization', '__init__'),)</t>
  </si>
  <si>
    <t>[('Tensorflow', 3, [59933970, 52016656]), ('Keras', 3, [59933970, 52016656])]</t>
  </si>
  <si>
    <t>{52016656, 59933970}</t>
  </si>
  <si>
    <t>['https://stackoverflow.com/questions/52016656', 'https://stackoverflow.com/questions/59933970']</t>
  </si>
  <si>
    <t>https://stackoverflow.com/questions/59933970</t>
  </si>
  <si>
    <t>(('normalization', 'call'),)</t>
  </si>
  <si>
    <t>[('Tensorflow', 6, [64243290, 49701918, 49701918, 48285212, 41818654, 52551296]), ('Keras', 5, [64243290, 59134773, 48285212, 41818654, 52551296])]</t>
  </si>
  <si>
    <t>{52551296, 41818654, 59134773, 64243290, 48285212, 49701918}</t>
  </si>
  <si>
    <t>['https://stackoverflow.com/questions/52551296', 'https://stackoverflow.com/questions/59134773', 'https://stackoverflow.com/questions/48285212', 'https://stackoverflow.com/questions/48285212', 'https://stackoverflow.com/questions/48285212']</t>
  </si>
  <si>
    <t>(('np_utils', 'to_categorical'),)</t>
  </si>
  <si>
    <t>[('Tensorflow', 6, [57046843, 55439302, 55493820, 61000344, 44471801, 57761731]), ('Keras', 12, [57046843, 56204731, 59236764, 46293734, 55439302, 50694731, 55493820, 61000344, 59588842, 57761731, 55626599, 58177844])]</t>
  </si>
  <si>
    <t>[('Tensorflow', 6), ('Keras', 12)]</t>
  </si>
  <si>
    <t>{57761731, 55439302, 46293734, 55626599, 59588842, 50694731, 58177844, 56204731, 59236764, 61000344, 44471801, 57046843, 55493820}</t>
  </si>
  <si>
    <t>['https://stackoverflow.com/questions/55439302', 'https://stackoverflow.com/questions/50694731', 'https://stackoverflow.com/questions/44471801', 'https://stackoverflow.com/questions/61000344', 'https://stackoverflow.com/questions/61000344']</t>
  </si>
  <si>
    <t>https://stackoverflow.com/questions/55439302</t>
  </si>
  <si>
    <t>https://stackoverflow.com/questions/50694731</t>
  </si>
  <si>
    <t>https://stackoverflow.com/questions/44471801</t>
  </si>
  <si>
    <t>https://stackoverflow.com/questions/61000344</t>
  </si>
  <si>
    <t>(('npyio', 'load'),)</t>
  </si>
  <si>
    <t>[('Tensorflow', 4, [47957240, 37833875, 59114521, 64959332]), ('Keras', 4, [55000583, 50542683, 50542683, 61207135])]</t>
  </si>
  <si>
    <t>{64959332, 55000583, 37833875, 47957240, 59114521, 50542683, 61207135}</t>
  </si>
  <si>
    <t>['https://stackoverflow.com/questions/55000583', 'https://stackoverflow.com/questions/47957240', 'https://stackoverflow.com/questions/50542683', 'https://stackoverflow.com/questions/59114521', 'https://stackoverflow.com/questions/50542683']</t>
  </si>
  <si>
    <t>https://stackoverflow.com/questions/55000583</t>
  </si>
  <si>
    <t>https://stackoverflow.com/questions/47957240</t>
  </si>
  <si>
    <t>https://stackoverflow.com/questions/59114521</t>
  </si>
  <si>
    <t>(('numeric', 'asanyarray'),)</t>
  </si>
  <si>
    <t>[('Tensorflow', 2, [49699572, 56449413]), ('Sklearn', 2, [31428581, 31038950])]</t>
  </si>
  <si>
    <t>{31428581, 49699572, 56449413, 31038950}</t>
  </si>
  <si>
    <t>['https://stackoverflow.com/questions/31428581', 'https://stackoverflow.com/questions/49699572', 'https://stackoverflow.com/questions/56449413', 'https://stackoverflow.com/questions/31038950']</t>
  </si>
  <si>
    <t>https://stackoverflow.com/questions/31428581</t>
  </si>
  <si>
    <t>https://stackoverflow.com/questions/49699572</t>
  </si>
  <si>
    <t>https://stackoverflow.com/questions/31038950</t>
  </si>
  <si>
    <t>(('numpy_array_iterator', '__init__'),)</t>
  </si>
  <si>
    <t>[('Tensorflow', 2, [58556625, 62908121]), ('Keras', 2, [58556625, 62908121])]</t>
  </si>
  <si>
    <t>{58556625, 62908121}</t>
  </si>
  <si>
    <t>['https://stackoverflow.com/questions/58556625', 'https://stackoverflow.com/questions/62908121']</t>
  </si>
  <si>
    <t>https://stackoverflow.com/questions/58556625</t>
  </si>
  <si>
    <t>https://stackoverflow.com/questions/62908121</t>
  </si>
  <si>
    <t>(('numpy_pickle', 'save'), ('pickle', 'save'), ('pickle', 'save_dict'), ('pickle', '_batch_setitems'), ('numpy_pickle', 'save'), ('pickle', 'save'))</t>
  </si>
  <si>
    <t>[('Keras', 22, [48490411, 63506620, 46494742]), ('Sklearn', 15, [61916110, 61916110, 48490411])]</t>
  </si>
  <si>
    <t>[('Keras', 22), ('Sklearn', 15)]</t>
  </si>
  <si>
    <t>{48490411, 63506620, 61916110, 46494742}</t>
  </si>
  <si>
    <t>['https://stackoverflow.com/questions/48490411', 'https://stackoverflow.com/questions/63506620', 'https://stackoverflow.com/questions/61916110', 'https://stackoverflow.com/questions/46494742']</t>
  </si>
  <si>
    <t>(('numpy_pickle', 'save'), ('pickle', 'save'), ('pickle', 'save_dict'), ('pickle', '_batch_setitems'), ('numpy_pickle', 'save'), ('pickle', 'save'), ('pickle', 'save_list'), ('pickle', '_batch_appends'), ('numpy_pickle', 'save'), ('pickle', 'save'))</t>
  </si>
  <si>
    <t>[('Keras', 8, [48490411, 63506620, 46494742]), ('Sklearn', 6, [61916110, 61916110, 48490411])]</t>
  </si>
  <si>
    <t>[('Keras', 8), ('Sklearn', 6)]</t>
  </si>
  <si>
    <t>(('numpy_pickle', 'save'), ('pickle', 'save'), ('pickle', 'save_dict'), ('pickle', '_batch_setitems'), ('numpy_pickle', 'save'), ('pickle', 'save'), ('pickle', 'save_list'), ('pickle', '_batch_appends'), ('numpy_pickle', 'save'), ('pickle', 'save'), ('pickle', 'save_reduce'), ('numpy_pickle', 'save'), ('pickle', 'save'), ('pickle', 'save_dict'), ('pickle', '_batch_setitems'), ('numpy_pickle', 'save'), ('pickle', 'save'))</t>
  </si>
  <si>
    <t>[('Keras', 6, [48490411, 63506620, 46494742]), ('Sklearn', 3, [48490411])]</t>
  </si>
  <si>
    <t>['https://stackoverflow.com/questions/48490411', 'https://stackoverflow.com/questions/63506620', 'https://stackoverflow.com/questions/46494742']</t>
  </si>
  <si>
    <t>(('numpy_pickle', 'save'), ('pickle', 'save'), ('pickle', 'save_dict'), ('pickle', '_batch_setitems'), ('numpy_pickle', 'save'), ('pickle', 'save'), ('pickle', 'save_list'), ('pickle', '_batch_appends'), ('numpy_pickle', 'save'), ('pickle', 'save'), ('pickle', 'save_reduce'), ('numpy_pickle', 'save'), ('pickle', 'save'), ('pickle', 'save_dict'), ('pickle', '_batch_setitems'), ('numpy_pickle', 'save'), ('pickle', 'save'), ('pickle', 'save_reduce'), ('numpy_pickle', 'save'), ('pickle', 'save'), ('pickle', 'save_dict'), ('pickle', '_batch_setitems'), ('numpy_pickle', 'save'), ('pickle', 'save'), ('pickle', 'save_reduce'), ('numpy_pickle', 'save'), ('pickle', 'save'), ('pickle', 'save_dict'), ('pickle', '_batch_setitems'), ('numpy_pickle', 'save'), ('pickle', 'save'))</t>
  </si>
  <si>
    <t>[('Keras', 4, [48490411, 63506620, 46494742]), ('Sklearn', 2, [48490411])]</t>
  </si>
  <si>
    <t>[('Keras', 4), ('Sklearn', 2)]</t>
  </si>
  <si>
    <t>(('numpy_pickle', 'save'), ('pickle', 'save'), ('pickle', 'save_dict'), ('pickle', '_batch_setitems'), ('numpy_pickle', 'save'), ('pickle', 'save'), ('pickle', 'save_reduce'), ('numpy_pickle', 'save'), ('pickle', 'save'))</t>
  </si>
  <si>
    <t>[('Keras', 12, [48490411, 63506620, 46494742]), ('Sklearn', 8, [61916110, 61916110, 48490411])]</t>
  </si>
  <si>
    <t>[('Keras', 12), ('Sklearn', 8)]</t>
  </si>
  <si>
    <t>(('numpy_pickle', 'save'), ('pickle', 'save'), ('pickle', 'save_reduce'), ('numpy_pickle', 'save'), ('pickle', 'save'))</t>
  </si>
  <si>
    <t>(('numpy_pickle', 'save'), ('pickle', 'save'), ('pickle', 'save_reduce'), ('numpy_pickle', 'save'), ('pickle', 'save'), ('pickle', 'save_dict'), ('pickle', '_batch_setitems'), ('numpy_pickle', 'save'), ('pickle', 'save'), ('pickle', 'save_list'), ('pickle', '_batch_appends'), ('numpy_pickle', 'save'), ('pickle', 'save'))</t>
  </si>
  <si>
    <t>[('Keras', 7, [48490411, 63506620, 46494742]), ('Sklearn', 5, [61916110, 61916110, 48490411])]</t>
  </si>
  <si>
    <t>[('Keras', 7), ('Sklearn', 5)]</t>
  </si>
  <si>
    <t>(('numpy_pickle', 'save'), ('pickle', 'save'), ('pickle', 'save_reduce'), ('numpy_pickle', 'save'), ('pickle', 'save'), ('pickle', 'save_dict'), ('pickle', '_batch_setitems'), ('numpy_pickle', 'save'), ('pickle', 'save'), ('pickle', 'save_list'), ('pickle', '_batch_appends'), ('numpy_pickle', 'save'), ('pickle', 'save'), ('pickle', 'save_tuple'), ('numpy_pickle', 'save'), ('pickle', 'save'))</t>
  </si>
  <si>
    <t>[('Keras', 2, [48490411]), ('Sklearn', 3, [61916110, 61916110, 48490411])]</t>
  </si>
  <si>
    <t>{48490411, 61916110}</t>
  </si>
  <si>
    <t>['https://stackoverflow.com/questions/48490411', 'https://stackoverflow.com/questions/61916110']</t>
  </si>
  <si>
    <t>(('numpy_pickle', 'save'), ('pickle', 'save'), ('pickle', 'save_reduce'), ('numpy_pickle', 'save'), ('pickle', 'save'), ('pickle', 'save_dict'), ('pickle', '_batch_setitems'), ('numpy_pickle', 'save'), ('pickle', 'save'), ('pickle', 'save_reduce'), ('numpy_pickle', 'save'), ('pickle', 'save'))</t>
  </si>
  <si>
    <t>[('Keras', 11, [48490411, 63506620, 46494742]), ('Sklearn', 7, [61916110, 61916110, 48490411])]</t>
  </si>
  <si>
    <t>[('Keras', 11), ('Sklearn', 7)]</t>
  </si>
  <si>
    <t>(('numpy_pickle', 'save'), ('pickle', 'save'), ('pickle', 'save_reduce'), ('numpy_pickle', 'save'), ('pickle', 'save'), ('pickle', 'save_dict'), ('pickle', '_batch_setitems'), ('numpy_pickle', 'save'), ('pickle', 'save'), ('pickle', 'save_reduce'), ('numpy_pickle', 'save'), ('pickle', 'save'), ('pickle', 'save_dict'), ('pickle', '_batch_setitems'), ('numpy_pickle', 'save'), ('pickle', 'save'), ('pickle', 'save_list'), ('pickle', '_batch_appends'), ('numpy_pickle', 'save'), ('pickle', 'save'))</t>
  </si>
  <si>
    <t>[('Keras', 2, [48490411]), ('Sklearn', 2, [48490411])]</t>
  </si>
  <si>
    <t>{48490411}</t>
  </si>
  <si>
    <t>['https://stackoverflow.com/questions/48490411']</t>
  </si>
  <si>
    <t>(('numpy_pickle', 'save'), ('pickle', 'save'), ('pickle', 'save_reduce'), ('numpy_pickle', 'save'), ('pickle', 'save'), ('pickle', 'save_dict'), ('pickle', '_batch_setitems'), ('numpy_pickle', 'save'), ('pickle', 'save'), ('pickle', 'save_reduce'), ('numpy_pickle', 'save'), ('pickle', 'save'), ('pickle', 'save_dict'), ('pickle', '_batch_setitems'), ('numpy_pickle', 'save'), ('pickle', 'save'), ('pickle', 'save_reduce'), ('numpy_pickle', 'save'), ('pickle', 'save'))</t>
  </si>
  <si>
    <t>[('Keras', 6, [48490411, 63506620, 46494742]), ('Sklearn', 3, [61916110, 61916110, 48490411])]</t>
  </si>
  <si>
    <t>(('numpy_pickle', 'save'), ('pickle', 'save'), ('pickle', 'save_reduce'), ('numpy_pickle', 'save'), ('pickle', 'save'), ('pickle', 'save_dict'), ('pickle', '_batch_setitems'), ('numpy_pickle', 'save'), ('pickle', 'save'), ('pickle', 'save_reduce'), ('numpy_pickle', 'save'), ('pickle', 'save'), ('pickle', 'save_dict'), ('pickle', '_batch_setitems'), ('numpy_pickle', 'save'), ('pickle', 'save'), ('pickle', 'save_reduce'), ('numpy_pickle', 'save'), ('pickle', 'save'), ('pickle', 'save_dict'), ('pickle', '_batch_setitems'), ('numpy_pickle', 'save'), ('pickle', 'save'))</t>
  </si>
  <si>
    <t>[('Tensorflow', 2, [63506620]), ('Keras', 5, [48490411, 63506620, 46494742])]</t>
  </si>
  <si>
    <t>[('Tensorflow', 90, [56707063, 64999781, 56307656, 56585023, 56585023, 62576422, 58367519, 58367519, 56386913, 56386913, 53159251, 58677736, 57150305, 64182501, 54841882, 60390340, 56333388, 60525257, 61446844, 55823850, 53306907, 55691289, 57075956, 52365277, 57780053, 55650121, 55406464, 56103606, 52515273, 57561944, 64875082, 59823495, 53999583, 62466877, 55647209, 59210074, 53999738, 54743672, 55248631, 57844580, 53151522, 58278454, 63197540, 54837579, 57043808, 57617294, 55369289, 60930920, 60142707, 54806437, 54190053, 59867929, 55350010, 55672135, 54137493, 56307568, 54262380, 53503889, 52551296, 57127626, 59427019, 52357542, 50789709, 53565065, 62488073, 56304037, 52365526, 61737710, 63235880, 63235880, 63543159, 55945364, 55945364, 55945364, 60127537, 55837588, 54539098, 53003208, 57421185, 64652834, 59620616, 60656813, 62601746, 58797155, 55895795, 54001128, 54902024]), ('Keras', 19, [57190848, 57190848, 56585023, 56585023, 58367519, 58367519, 56386913, 56386913, 57150305, 64182501, 55691289, 52365277, 57780053, 55650121, 57043808, 56302243, 54806437, 58667499, 55350010])]</t>
  </si>
  <si>
    <t>[('Tensorflow', 90), ('Keras', 19)]</t>
  </si>
  <si>
    <t>{62488073, 62601746, 55691289, 54841882, 53306907, 58367519, 64652834, 58278454, 55369289, 64875082, 56333388, 58797155, 54262380, 60142707, 54743672, 53999738, 52551296, 53565065, 55945364, 54137493, 56302243, 60656813, 56103606, 61446844, 60525257, 57127626, 59427019, 52365526, 64182501, 61737710, 55895795, 57075956, 55248631, 55350010, 59620616, 54902024, 59867929, 53151522, 62576422, 63235880, 60127537, 62466877, 56585023, 55672135, 55650121, 54837579, 50789709, 53159251, 57780053, 57561944, 59210074, 54539098, 57043808, 56386913, 57150305, 57844580, 64999781, 63197540, 60930920, 56307568, 63543159, 55406464, 57421185, 59823495, 57617294, 53503889, 55837588, 54806437, 52357542, 56304037, 57190848, 60390340, 53003208, 56307656, 52515273, 52365277, 53999583, 54190053, 58677736, 55647209, 55823850, 54001128, 58667499, 56707063}</t>
  </si>
  <si>
    <t>['https://stackoverflow.com/questions/54262380', 'https://stackoverflow.com/questions/62576422', 'https://stackoverflow.com/questions/57617294', 'https://stackoverflow.com/questions/56307568', 'https://stackoverflow.com/questions/55406464']</t>
  </si>
  <si>
    <t>[('Tensorflow', 74, [56307656, 56585023, 56585023, 62576422, 58367519, 58367519, 56386913, 56386913, 53159251, 57150305, 54841882, 56333388, 60525257, 55823850, 53306907, 55691289, 57075956, 52365277, 57780053, 55650121, 55406464, 56103606, 52515273, 57561944, 64875082, 59823495, 53999583, 55647209, 59210074, 53999738, 54743672, 55248631, 57844580, 53151522, 58278454, 63197540, 54837579, 57043808, 57617294, 55369289, 60930920, 54806437, 54190053, 55350010, 55672135, 54137493, 54262380, 53503889, 52551296, 57127626, 59427019, 52357542, 50789709, 53565065, 56304037, 52365526, 61737710, 63543159, 55945364, 55945364, 55945364, 60127537, 55837588, 54539098, 53003208, 57421185, 59620616, 62601746, 58797155, 55895795, 54001128, 54902024]), ('Keras', 16, [57190848, 57190848, 56585023, 56585023, 58367519, 58367519, 56386913, 56386913, 57150305, 55691289, 52365277, 57780053, 55650121, 57043808, 56302243, 54806437])]</t>
  </si>
  <si>
    <t>[('Tensorflow', 74), ('Keras', 16)]</t>
  </si>
  <si>
    <t>{55406464, 52551296, 57421185, 59823495, 55350010, 53565065, 53003208, 59620616, 54902024, 57617294, 63543159, 53503889, 62601746, 55945364, 54137493, 55837588, 55691289, 54841882, 53306907, 58367519, 53151522, 56302243, 54806437, 62576422, 52357542, 56304037, 60127537, 56103606, 58278454, 56585023, 57190848, 55672135, 56307656, 60525257, 55650121, 52515273, 56333388, 64875082, 54837579, 55369289, 57127626, 59427019, 50789709, 53159251, 57780053, 52365526, 57561944, 59210074, 54539098, 52365277, 53999583, 57043808, 56386913, 57150305, 58797155, 57844580, 63197540, 54190053, 60930920, 55647209, 55823850, 54001128, 54262380, 61737710, 55895795, 57075956, 55248631, 54743672, 53999738}</t>
  </si>
  <si>
    <t>['https://stackoverflow.com/questions/63543159', 'https://stackoverflow.com/questions/55672135', 'https://stackoverflow.com/questions/57150305', 'https://stackoverflow.com/questions/54539098', 'https://stackoverflow.com/questions/53999583']</t>
  </si>
  <si>
    <t>(('op_def_library', '_apply_op_helper'), ('deprecation', 'new_func'), ('ops', 'create_op'), ('ops', '__init__'), ('ops', '_create_c_op'))</t>
  </si>
  <si>
    <t>[('Tensorflow', 16, [56386913, 56386913, 55823850, 53306907, 52365277, 57780053, 55650121, 57561944, 53999583, 53999738, 63197540, 57043808, 57617294, 60930920, 54806437, 54137493]), ('Keras', 9, [57190848, 57190848, 56386913, 56386913, 52365277, 57780053, 55650121, 57043808, 56302243])]</t>
  </si>
  <si>
    <t>[('Tensorflow', 16), ('Keras', 9)]</t>
  </si>
  <si>
    <t>{57043808, 56386913, 57190848, 56302243, 63197540, 54806437, 60930920, 55650121, 55823850, 57617294, 57780053, 54137493, 57561944, 53999738, 53306907, 52365277, 53999583}</t>
  </si>
  <si>
    <t>['https://stackoverflow.com/questions/57190848', 'https://stackoverflow.com/questions/55650121', 'https://stackoverflow.com/questions/53999738', 'https://stackoverflow.com/questions/54137493', 'https://stackoverflow.com/questions/57561944']</t>
  </si>
  <si>
    <t>(('op_def_library', '_apply_op_helper'), ('deprecation', 'new_func'), ('ops', 'create_op'), ('ops', '_create_op_internal'), ('ops', '__init__'))</t>
  </si>
  <si>
    <t>[('Tensorflow', 13, [64999781, 64182501, 60390340, 61446844, 62466877, 60142707, 59867929, 62488073, 63235880, 63235880, 64652834, 60656813]), ('Keras', 3, [64182501, 58667499, 60792076])]</t>
  </si>
  <si>
    <t>{64652834, 60390340, 64182501, 64999781, 63235880, 62488073, 58667499, 60792076, 60656813, 60142707, 59867929, 61446844, 62466877}</t>
  </si>
  <si>
    <t>['https://stackoverflow.com/questions/60390340', 'https://stackoverflow.com/questions/62488073', 'https://stackoverflow.com/questions/59867929', 'https://stackoverflow.com/questions/60142707', 'https://stackoverflow.com/questions/60142707']</t>
  </si>
  <si>
    <t>(('op_def_library', '_apply_op_helper'), ('deprecation', 'new_func'), ('ops', 'create_op'), ('ops', '_create_op_internal'), ('ops', '__init__'), ('ops', '_create_c_op'))</t>
  </si>
  <si>
    <t>[('Tensorflow', 2, [64182501, 60390340]), ('Keras', 2, [64182501, 58667499])]</t>
  </si>
  <si>
    <t>{58667499, 60390340, 64182501}</t>
  </si>
  <si>
    <t>['https://stackoverflow.com/questions/58667499', 'https://stackoverflow.com/questions/60390340', 'https://stackoverflow.com/questions/64182501']</t>
  </si>
  <si>
    <t>(('op_def_library', '_apply_op_helper'), ('func_graph', '_create_op_internal'), ('ops', '_create_op_internal'))</t>
  </si>
  <si>
    <t>[('Tensorflow', 4, [60613538, 61982617, 61982617, 61796296]), ('Keras', 4, [60613538, 61982617, 61982617, 61796296])]</t>
  </si>
  <si>
    <t>{61796296, 61982617, 60613538}</t>
  </si>
  <si>
    <t>['https://stackoverflow.com/questions/61796296', 'https://stackoverflow.com/questions/61982617', 'https://stackoverflow.com/questions/60613538']</t>
  </si>
  <si>
    <t>(('op_def_library', '_apply_op_helper'), ('func_graph', '_create_op_internal'), ('ops', '_create_op_internal'), ('ops', '__init__'), ('ops', '_create_c_op'))</t>
  </si>
  <si>
    <t>[('Tensorflow', 3, [61982617, 61982617, 61796296]), ('Keras', 3, [61982617, 61982617, 61796296])]</t>
  </si>
  <si>
    <t>{61796296, 61982617}</t>
  </si>
  <si>
    <t>['https://stackoverflow.com/questions/61796296', 'https://stackoverflow.com/questions/61982617']</t>
  </si>
  <si>
    <t>(('op_def_library', '_apply_op_helper'), ('func_graph', 'create_op'))</t>
  </si>
  <si>
    <t>[('Tensorflow', 5, [59825630, 59223142, 58676498, 59599685, 61887659]), ('Keras', 3, [59825630, 59223142, 59599685])]</t>
  </si>
  <si>
    <t>{59599685, 59223142, 61887659, 58676498, 59825630}</t>
  </si>
  <si>
    <t>['https://stackoverflow.com/questions/59599685', 'https://stackoverflow.com/questions/59223142', 'https://stackoverflow.com/questions/61887659', 'https://stackoverflow.com/questions/58676498', 'https://stackoverflow.com/questions/59825630']</t>
  </si>
  <si>
    <t>(('op_def_library', '_apply_op_helper'), ('func_graph', 'create_op'), ('ops', '_create_op_internal'), ('ops', '__init__'), ('ops', '_create_c_op'))</t>
  </si>
  <si>
    <t>[('Tensorflow', 4, [59825630, 59223142, 58676498, 61887659]), ('Keras', 2, [59825630, 59223142])]</t>
  </si>
  <si>
    <t>{59223142, 58676498, 61887659, 59825630}</t>
  </si>
  <si>
    <t>['https://stackoverflow.com/questions/59223142', 'https://stackoverflow.com/questions/58676498', 'https://stackoverflow.com/questions/61887659', 'https://stackoverflow.com/questions/59825630']</t>
  </si>
  <si>
    <t>(('op_def_library', '_apply_op_helper'), ('op_def_library', '_SatisfiesTypeConstraint'))</t>
  </si>
  <si>
    <t>[('Tensorflow', 7, [61920569, 50925783, 55232544, 48127701, 60597790, 60733109, 54908612]), ('Keras', 5, [61920569, 59134773, 55232544, 60597790, 60733109])]</t>
  </si>
  <si>
    <t>{55232544, 54908612, 48127701, 60733109, 50925783, 59134773, 61920569, 60597790}</t>
  </si>
  <si>
    <t>['https://stackoverflow.com/questions/54908612', 'https://stackoverflow.com/questions/60733109', 'https://stackoverflow.com/questions/61920569', 'https://stackoverflow.com/questions/59134773', 'https://stackoverflow.com/questions/59134773']</t>
  </si>
  <si>
    <t>https://stackoverflow.com/questions/54908612</t>
  </si>
  <si>
    <t>(('op_def_library', '_apply_op_helper'), ('ops', '_get_graph_from_inputs'), ('ops', '_assert_same_graph'))</t>
  </si>
  <si>
    <t>[('Tensorflow', 6, [48819561, 61751324, 59858677, 61543081, 49338837, 53644792]), ('Keras', 2, [48819561, 61543081])]</t>
  </si>
  <si>
    <t>{48819561, 61543081, 49338837, 59858677, 53644792, 61751324}</t>
  </si>
  <si>
    <t>['https://stackoverflow.com/questions/48819561', 'https://stackoverflow.com/questions/49338837', 'https://stackoverflow.com/questions/53644792', 'https://stackoverflow.com/questions/53644792', 'https://stackoverflow.com/questions/53644792']</t>
  </si>
  <si>
    <t>https://stackoverflow.com/questions/53644792</t>
  </si>
  <si>
    <t>[('Tensorflow', 129, [50694066, 51625911, 51087747, 53501315, 47615041, 53584580, 51708373, 58894472, 48888271, 48764716, 54839184, 49767233, 46678066, 49701918, 49701918, 50733227, 50733227, 50733227, 50733227, 47305473, 57981959, 50138891, 53072772, 52598605, 60600230, 48260912, 49203098, 52595477, 47273200, 49915490, 51010312, 51321610, 51321610, 48461151, 55150828, 56463580, 50937533, 48889769, 49441748, 48903689, 48903689, 51035474, 51123667, 48425267, 48577372, 51221958, 51400628, 52085617, 48550159, 50670208, 49583830, 47765595, 50251878, 52917486, 48852907, 52517298, 49016530, 49237607, 51387027, 50911052, 48347728, 48347728, 48347728, 48347728, 53328826, 51371276, 48405386, 50052999, 50052999, 50052999, 50052999, 49683444, 50771636, 47903504, 48494356, 51626510, 49364933, 49295915, 51734983, 48054820, 49573784, 60077931, 52993992, 48648240, 49894211, 52139076, 47340607, 48496579, 51353522, 51990034, 47743936, 53613984, 51046867, 50331668, 52376692, 49249646, 50026460, 50317335, 48303854, 49252933, 51822134, 52227910, 47834733, 51611221, 49570334, 48050927, 58956352, 51110780, 49370642, 48142860, 48910253, 51368119, 50707857, 53828895, 49093535, 51050053, 56015575, 51388690, 53662521, 59205914, 50936396, 52307356, 51484338, 50469878, 48385868, 50889192, 49083984, 51406206]), ('Keras', 28, [58894472, 48764716, 54839184, 47305473, 51746179, 50138891, 52595477, 47273200, 50937533, 49441748, 48903689, 48903689, 51035474, 52533188, 49016530, 59074461, 53328826, 48482483, 49573784, 60077931, 58418067, 51990034, 53613984, 51046867, 58956352])]</t>
  </si>
  <si>
    <t>[('Tensorflow', 129), ('Keras', 28)]</t>
  </si>
  <si>
    <t>{57981959, 48903689, 48142860, 51626510, 51990034, 49370642, 50331668, 50317335, 49701918, 49570334, 48054820, 49295915, 48648240, 46678066, 51822134, 47340607, 58956352, 47615041, 52139076, 49252933, 51050053, 50936396, 48347728, 49083984, 51611221, 47765595, 49915490, 50251878, 49237607, 47834733, 52376692, 50670208, 58894472, 51387027, 50733227, 51484338, 48482483, 50771636, 51368119, 50937533, 53584580, 49016530, 49583830, 56015575, 56463580, 55150828, 52917486, 48303854, 47273200, 48050927, 47305473, 51010312, 51321610, 50138891, 51371276, 48550159, 47903504, 51388690, 48494356, 52595477, 59205914, 53828895, 48764716, 48260912, 48425267, 53662521, 49767233, 49894211, 52227910, 50911052, 52598605, 48385868, 51035474, 48577372, 48461151, 60077931, 49249646, 52085617, 51110780, 51406206, 51087747, 53501315, 53072772, 51746179, 50052999, 48405386, 54839184, 50707857, 58418067, 49573784, 49203098, 52307356, 59074461, 49093535, 53613984, 60600230, 48889769, 48852907, 48910253, 50694066, 52517298, 51400628, 51353522, 51625911, 53328826, 47743936, 48496579, 52533188, 49364933, 51221958, 51734983, 52993992, 48888271, 51123667, 49441748, 51708373, 51046867, 50026460, 50889192, 49683444, 50469878}</t>
  </si>
  <si>
    <t>['https://stackoverflow.com/questions/47615041', 'https://stackoverflow.com/questions/48550159', 'https://stackoverflow.com/questions/49093535', 'https://stackoverflow.com/questions/48405386', 'https://stackoverflow.com/questions/58418067']</t>
  </si>
  <si>
    <t>(('op_def_library', '_apply_op_helper'), ('ops', 'create_op'), ('ops', '__init__'))</t>
  </si>
  <si>
    <t>[('Tensorflow', 114, [50694066, 51625911, 51087747, 53501315, 47615041, 53584580, 51708373, 48888271, 48764716, 54839184, 46678066, 49701918, 49701918, 50733227, 50733227, 50733227, 50733227, 47305473, 57981959, 53072772, 52598605, 60600230, 48260912, 49203098, 52595477, 47273200, 49915490, 51010312, 51321610, 51321610, 48461151, 55150828, 56463580, 50937533, 48889769, 49441748, 51035474, 51123667, 48425267, 51400628, 52085617, 48550159, 50670208, 49583830, 47765595, 50251878, 52917486, 48852907, 52517298, 49016530, 49237607, 51387027, 50911052, 48347728, 48347728, 48347728, 48347728, 53328826, 51371276, 50052999, 50052999, 49683444, 50771636, 47903504, 51626510, 49364933, 49295915, 51734983, 48054820, 49573784, 60077931, 52993992, 48648240, 49894211, 52139076, 47340607, 48496579, 51990034, 47743936, 53613984, 51046867, 50331668, 52376692, 49249646, 50317335, 48303854, 51822134, 52227910, 47834733, 51611221, 48050927, 51110780, 49370642, 48142860, 48910253, 51368119, 50707857, 53828895, 49093535, 51050053, 56015575, 51388690, 53662521, 59205914, 50936396, 52307356, 51484338, 50469878, 48385868, 50889192, 51406206]), ('Keras', 23, [48764716, 54839184, 47305473, 51746179, 52595477, 47273200, 50937533, 49441748, 51035474, 52533188, 49016530, 59074461, 53328826, 49573784, 60077931, 58418067, 51990034, 53613984, 51046867])]</t>
  </si>
  <si>
    <t>[('Tensorflow', 114), ('Keras', 23)]</t>
  </si>
  <si>
    <t>{57981959, 48142860, 51626510, 51990034, 49370642, 50331668, 50317335, 49701918, 48054820, 49295915, 48648240, 46678066, 51822134, 47340607, 47615041, 52139076, 51050053, 50936396, 48347728, 51611221, 47765595, 49915490, 50251878, 49237607, 47834733, 52376692, 50670208, 51387027, 50733227, 51484338, 50771636, 51368119, 50937533, 53584580, 49016530, 49583830, 56015575, 56463580, 55150828, 52917486, 48303854, 47273200, 48050927, 47305473, 51010312, 51321610, 51371276, 48550159, 47903504, 51388690, 52595477, 59205914, 53828895, 48764716, 48260912, 48425267, 53662521, 49894211, 52227910, 50911052, 52598605, 48385868, 51035474, 48461151, 60077931, 49249646, 52085617, 51110780, 51406206, 51087747, 53501315, 53072772, 51746179, 50052999, 54839184, 50707857, 58418067, 49573784, 49203098, 52307356, 59074461, 49093535, 53613984, 60600230, 48889769, 48852907, 48910253, 50694066, 52517298, 51400628, 51625911, 53328826, 47743936, 48496579, 52533188, 49364933, 51734983, 52993992, 48888271, 51123667, 49441748, 51708373, 51046867, 50889192, 49683444, 50469878}</t>
  </si>
  <si>
    <t>['https://stackoverflow.com/questions/52139076', 'https://stackoverflow.com/questions/47903504', 'https://stackoverflow.com/questions/49093535', 'https://stackoverflow.com/questions/54839184', 'https://stackoverflow.com/questions/49573784']</t>
  </si>
  <si>
    <t>https://stackoverflow.com/questions/47903504</t>
  </si>
  <si>
    <t>(('op_def_library', '_apply_op_helper'), ('ops', 'create_op'), ('ops', '__init__'), ('ops', '_create_c_op'))</t>
  </si>
  <si>
    <t>[('Tensorflow', 6, [54839184, 52595477, 52139076, 53613984, 50331668, 50936396]), ('Keras', 4, [54839184, 51746179, 52595477, 53613984])]</t>
  </si>
  <si>
    <t>{53613984, 51746179, 52139076, 50936396, 54839184, 50331668, 52595477}</t>
  </si>
  <si>
    <t>['https://stackoverflow.com/questions/51746179', 'https://stackoverflow.com/questions/50936396', 'https://stackoverflow.com/questions/50331668', 'https://stackoverflow.com/questions/54839184', 'https://stackoverflow.com/questions/50331668']</t>
  </si>
  <si>
    <t>https://stackoverflow.com/questions/51746179</t>
  </si>
  <si>
    <t>(('op_def_library', '_apply_op_helper'), ('ops', 'create_op'), ('ops', '_create_op_helper'), ('ops', 'set_shapes_for_outputs'), ('ops', '_set_shapes_for_outputs'), ('ops', 'call_with_requiring'), ('common_shapes', 'call_cpp_shape_fn'), ('common_shapes', '_call_cpp_shape_fn_impl'))</t>
  </si>
  <si>
    <t>[('Tensorflow', 10, [58894472, 49767233, 51221958, 50052999, 50052999, 51353522, 50026460, 49252933, 49570334, 58956352]), ('Keras', 2, [58894472, 58956352])]</t>
  </si>
  <si>
    <t>[('Tensorflow', 10), ('Keras', 2)]</t>
  </si>
  <si>
    <t>{58956352, 49767233, 49252933, 51221958, 50052999, 58894472, 51353522, 50026460, 49570334}</t>
  </si>
  <si>
    <t>['https://stackoverflow.com/questions/49767233', 'https://stackoverflow.com/questions/50052999', 'https://stackoverflow.com/questions/51353522', 'https://stackoverflow.com/questions/51353522', 'https://stackoverflow.com/questions/51353522']</t>
  </si>
  <si>
    <t>(('op_def_library', '_apply_op_helper'), ('ops', 'create_op'), ('ops', 'set_shapes_for_outputs'), ('ops', 'call_with_requiring'), ('common_shapes', 'call_cpp_shape_fn'), ('common_shapes', '_call_cpp_shape_fn_impl'))</t>
  </si>
  <si>
    <t>[('Tensorflow', 5, [50138891, 48903689, 48903689, 48577372, 48405386]), ('Keras', 3, [50138891, 48903689, 48903689])]</t>
  </si>
  <si>
    <t>{48903689, 48405386, 50138891, 48577372}</t>
  </si>
  <si>
    <t>['https://stackoverflow.com/questions/48903689', 'https://stackoverflow.com/questions/48405386', 'https://stackoverflow.com/questions/50138891', 'https://stackoverflow.com/questions/48577372']</t>
  </si>
  <si>
    <t>(('op_def_library', '_apply_op_helper'), ('ops', 'internal_convert_to_tensor'))</t>
  </si>
  <si>
    <t>[('Tensorflow', 27, [60646444, 60646444, 51139028, 54707880, 63776727, 60327453, 50171872, 56133254, 49845113, 57851136, 53855994, 47960249, 51955693, 51955693, 51955693, 50975255, 50825248, 59113341, 52720886, 51392603, 51392603, 51990034, 56062971, 52357542, 52711895, 54112504, 56772852]), ('Keras', 8, [60646444, 60646444, 60327453, 56133254, 53855994, 50825248, 59113341, 51990034])]</t>
  </si>
  <si>
    <t>[('Tensorflow', 27), ('Keras', 8)]</t>
  </si>
  <si>
    <t>{57851136, 56133254, 51990034, 50975255, 60327453, 50825248, 52357542, 54707880, 60646444, 47960249, 51139028, 63776727, 52711895, 51392603, 50171872, 51955693, 56772852, 52720886, 54112504, 49845113, 53855994, 56062971, 59113341}</t>
  </si>
  <si>
    <t>['https://stackoverflow.com/questions/50975255', 'https://stackoverflow.com/questions/51139028', 'https://stackoverflow.com/questions/52720886', 'https://stackoverflow.com/questions/56772852', 'https://stackoverflow.com/questions/56772852']</t>
  </si>
  <si>
    <t>https://stackoverflow.com/questions/50975255</t>
  </si>
  <si>
    <t>https://stackoverflow.com/questions/56772852</t>
  </si>
  <si>
    <t>(('op_def_library', '_apply_op_helper'), ('ops', 'internal_convert_to_tensor'), ('constant_op', '_constant_tensor_conversion_function'), ('constant_op', 'constant'))</t>
  </si>
  <si>
    <t>[('Tensorflow', 13, [54707880, 50171872, 56133254, 49845113, 53855994, 47960249, 50975255, 50825248, 56062971, 54112504]), ('Keras', 4, [56133254, 53855994, 50825248, 56062971])]</t>
  </si>
  <si>
    <t>{50171872, 50825248, 47960249, 56133254, 54707880, 50975255, 54112504, 49845113, 53855994, 56062971}</t>
  </si>
  <si>
    <t>['https://stackoverflow.com/questions/50825248', 'https://stackoverflow.com/questions/54707880', 'https://stackoverflow.com/questions/49845113', 'https://stackoverflow.com/questions/49845113', 'https://stackoverflow.com/questions/49845113']</t>
  </si>
  <si>
    <t>https://stackoverflow.com/questions/54707880</t>
  </si>
  <si>
    <t>https://stackoverflow.com/questions/49845113</t>
  </si>
  <si>
    <t>(('op_def_library', '_apply_op_helper'), ('ops', 'internal_convert_to_tensor'), ('ops', '_TensorTensorConversionFunction'))</t>
  </si>
  <si>
    <t>[('Tensorflow', 10, [51139028, 60327453, 57851136, 51955693, 51955693, 51955693, 52720886, 51392603, 51392603, 51990034]), ('Keras', 2, [60327453, 51990034])]</t>
  </si>
  <si>
    <t>{57851136, 51955693, 51990034, 51139028, 52720886, 51392603, 60327453}</t>
  </si>
  <si>
    <t>['https://stackoverflow.com/questions/51955693', 'https://stackoverflow.com/questions/51139028', 'https://stackoverflow.com/questions/51392603', 'https://stackoverflow.com/questions/52720886', 'https://stackoverflow.com/questions/51392603']</t>
  </si>
  <si>
    <t>(('op_def_library', 'apply_op'),)</t>
  </si>
  <si>
    <t>[('Tensorflow', 289, [36479335, 45747928, 41077940, 45282297, 46253823, 39908940, 37611479, 39779184, 44434359, 43245794, 47191992, 34442420, 45047205, 41990876, 43108211, 43158719, 43158719, 50479021, 35106101, 45719947, 43084137, 40699607, 41900775, 41011707, 47040815, 44414381, 47644306, 46910972, 44876793, 44876793, 40639491, 46026337, 44346384, 35799198, 42315289, 51424835, 48157558, 43990046, 43990046, 43990046, 43990046, 45748196, 45748196, 41703199, 45227229, 46326238, 44448041, 39848466, 37981536, 40939915, 41356881, 35532457, 45694344, 39309367, 44174697, 52306842, 46167901, 41413582, 46161997, 43149493, 45202404, 41568721, 43056512, 42542893, 39130553, 46375398, 42250340, 42250340, 49944623, 42798518, 46694252, 49030273, 49030273, 46876213, 49756909, 37027762, 45811707, 37884106, 47047057, 38601938, 42223668, 41800643, 44890067, 44890067, 38028762, 41302986, 40562268, 39462343, 36390767, 41374175, 41618564, 44139960, 47257408, 41798311, 42588145, 42588145, 40659648, 41414867, 39022374, 34354126, 38838456, 38838456, 40203500, 40203500, 40203500, 40203500, 40204706, 48186569, 47678647, 40967761, 41651628, 34982492, 34982492, 43748788, 42193055, 45592118, 43817501, 40666316, 41375651, 45580893, 33889366, 47694551, 40591098, 44354940, 43909296, 43768498, 42976869, 45458719, 42741738, 45747890, 36763913, 45986970, 47609938, 40440289, 41434206, 41434206, 40955168, 45722527, 43786994, 44797757, 51872592, 47163097, 47163097, 41842440, 35529626, 37252600, 44725860, 41901862, 40012599, 48986403, 41817101, 42319337, 43061664, 42822844, 40150018, 40823419, 47441775, 42092727, 45061344, 52482459, 44581910, 41397297, 44081119, 44081119, 39414060, 39945037, 47524881, 34311893, 45912470, 44196766, 33624048, 35384624, 42260167, 45421121, 45421121, 40143019, 43089598, 45598697, 43324923, 46996670, 43493193, 43129225, 43129225, 44220803, 42618861, 40443024, 34317398, 37044006, 44517011, 49376313, 43462036, 46990079, 46222782, 43546136, 42823700, 34001922, 44414905, 52404827, 45340817, 42307908, 38881918, 41818654, 39435341, 43983528, 38755719, 36631868, 40193750, 45827264, 40328751, 48554712, 35413618, 39952592, 39952592, 39952592, 39952592, 45043377, 45734487, 39947484, 44306860, 40576722, 41992132, 45098117, 43324156, 44181783, 45840382, 46795862, 57036446, 36666331, 42979971, 44762532, 39559953, 46525371, 46015362, 42703140, 47040860, 38546903, 43010339, 43010339, 43010339, 43010339, 43010339, 43010339, 43010339, 43010339, 43010339, 44873984, 45500844, 39076388, 45059428, 46278107, 41138873, 44435677, 44435677, 44435677, 44435677, 48959947, 42407628, 35358642, 39715612, 36884947, 36884947, 40948687, 43631662, 43358264, 39129773, 41526858, 46460909, 43057341, 41616292, 43435077, 38110096, 36286701, 36330670, 36330670, 36330670, 36330670, 37117798, 39957815, 45836241, 42661424, 51456408, 45360647, 34050071, 43121525, 41626542, 41513973, 51530592, 43480186, 40186722]), ('Keras', 42, [44434359, 48377332, 43158719, 43158719, 50479021, 40818579, 40818579, 40818579, 40818579, 51076211, 42315289, 48157558, 43990046, 43990046, 43990046, 43990046, 39848466, 45694344, 47759384, 52306842, 46167901, 43883271, 43056512, 46876213, 47047057, 50958741, 45078392, 46197493, 47735205, 42588145, 42588145, 41396767, 41651628, 45502673, 41375651, 44163891, 42976869, 41901862, 41817101, 45121909, 41818654, 47593493])]</t>
  </si>
  <si>
    <t>[('Tensorflow', 289), ('Keras', 42)]</t>
  </si>
  <si>
    <t>{40150018, 40639491, 34001922, 45360647, 41817101, 44346384, 47524881, 39848466, 42823700, 47593493, 44581910, 34050071, 43546136, 42315289, 47759384, 43817501, 43990046, 41818654, 41396767, 39076388, 43631662, 49944623, 40328751, 41397297, 42661424, 42223668, 46876213, 45592118, 39309367, 41011707, 49376313, 43358264, 45421121, 51424835, 43435077, 41526858, 39908940, 46161997, 39435341, 41356881, 40967761, 47609938, 33889366, 34317398, 45734487, 46795862, 52404827, 40562268, 34982492, 45580893, 41434206, 46026337, 42250340, 42976869, 44725860, 35413618, 51076211, 43480186, 40823419, 38881918, 49030273, 42979971, 41618564, 45098117, 40443024, 45340817, 47644306, 44517011, 43324923, 45986970, 35799198, 42193055, 57036446, 41798311, 43983528, 35532457, 40143019, 39129773, 36330670, 43909296, 45043377, 43768498, 45747890, 41077940, 34442420, 43149493, 47678647, 38838456, 42092727, 41138873, 42822844, 43057341, 43089598, 43158719, 40659648, 46996670, 45827264, 42260167, 48186569, 37884106, 40666316, 42407628, 39952592, 45502673, 38601938, 41414867, 40576722, 34311893, 40193750, 40699607, 45747928, 47694551, 47163097, 48554712, 41990876, 45227229, 39947484, 44435677, 45061344, 43245794, 41900775, 40203500, 49756909, 36286701, 43786994, 46197493, 40591098, 43324156, 46253823, 46990079, 44873984, 43883271, 41842440, 36763913, 39559953, 44181783, 39715612, 41703199, 45458719, 40955168, 48986403, 42703140, 43010339, 39022374, 41901862, 37044006, 44448041, 39414060, 42542893, 47040815, 35384624, 44163891, 35106101, 40012599, 39957815, 36631868, 44797757, 47257408, 42307908, 43493193, 39945037, 51872592, 47040860, 46167901, 37981536, 51530592, 40186722, 45059428, 37117798, 36479335, 43084137, 44174697, 46694252, 36390767, 39779184, 47441775, 43108211, 43121525, 48157558, 45121909, 45078392, 44354940, 43056512, 46015362, 44220803, 38755719, 45694344, 43129225, 45719947, 40939915, 38110096, 47047057, 40818579, 43462036, 50958741, 45912470, 51456408, 52306842, 35529626, 52482459, 44196766, 45722527, 43061664, 40204706, 41375651, 44762532, 45047205, 41616292, 47735205, 41651628, 50479021, 44414381, 44306860, 45500844, 41626542, 37027762, 35358642, 43748788, 42798518, 44434359, 47191992, 39130553, 44139960, 44414905, 46525371, 46222782, 41800643, 41992132, 39462343, 41302986, 48959947, 41413582, 34354126, 40948687, 41568721, 45836241, 44890067, 36884947, 37611479, 38546903, 38028762, 36666331, 46278107, 46326238, 41374175, 44081119, 40440289, 45748196, 45202404, 46375398, 42319337, 42741738, 45598697, 42618861, 46460909, 33624048, 42588145, 48377332, 41513973, 37252600, 45282297, 45811707, 46910972, 44876793, 45840382}</t>
  </si>
  <si>
    <t>['https://stackoverflow.com/questions/39435341', 'https://stackoverflow.com/questions/41900775', 'https://stackoverflow.com/questions/41375651', 'https://stackoverflow.com/questions/45694344', 'https://stackoverflow.com/questions/43462036']</t>
  </si>
  <si>
    <t>https://stackoverflow.com/questions/41900775</t>
  </si>
  <si>
    <t>https://stackoverflow.com/questions/43462036</t>
  </si>
  <si>
    <t>[('Tensorflow', 223, [36479335, 45747928, 41077940, 45282297, 46253823, 37611479, 44434359, 43245794, 47191992, 34442420, 45047205, 41990876, 43108211, 43158719, 43158719, 50479021, 35106101, 43084137, 40699607, 41900775, 41011707, 44414381, 47644306, 46910972, 44876793, 44876793, 40639491, 46026337, 44346384, 42315289, 51424835, 48157558, 43990046, 43990046, 43990046, 43990046, 45748196, 45748196, 45227229, 46326238, 39848466, 37981536, 41356881, 35532457, 45694344, 39309367, 44174697, 52306842, 41413582, 46161997, 43149493, 45202404, 41568721, 42542893, 39130553, 42250340, 42250340, 42798518, 46694252, 49030273, 49030273, 49756909, 37027762, 45811707, 37884106, 47047057, 38601938, 42223668, 41800643, 44890067, 44890067, 38028762, 41302986, 36390767, 41374175, 41618564, 44139960, 47257408, 41798311, 42588145, 42588145, 40659648, 41414867, 39022374, 38838456, 38838456, 40203500, 40203500, 40204706, 48186569, 47678647, 40967761, 41651628, 34982492, 34982492, 43748788, 43817501, 41375651, 33889366, 47694551, 40591098, 44354940, 43909296, 43768498, 42976869, 42741738, 45747890, 36763913, 45986970, 47609938, 40440289, 40955168, 44797757, 51872592, 47163097, 47163097, 35529626, 37252600, 44725860, 41901862, 40012599, 48986403, 41817101, 43061664, 42822844, 40150018, 40823419, 47441775, 42092727, 45061344, 52482459, 44581910, 41397297, 44081119, 44081119, 39414060, 34311893, 45912470, 44196766, 33624048, 35384624, 42260167, 45421121, 45421121, 40143019, 43089598, 45598697, 46996670, 43493193, 43129225, 43129225, 42618861, 40443024, 37044006, 44517011, 49376313, 46990079, 46222782, 43546136, 34001922, 52404827, 45340817, 42307908, 38881918, 41818654, 39435341, 43983528, 38755719, 36631868, 40328751, 35413618, 39952592, 39952592, 39952592, 39952592, 45043377, 45734487, 39947484, 44306860, 40576722, 41992132, 45098117, 43324156, 44181783, 57036446, 36666331, 42979971, 44762532, 39559953, 46525371, 46015362, 42703140, 47040860, 38546903, 43010339, 43010339, 43010339, 43010339, 43010339, 43010339, 44873984, 45500844, 39076388, 45059428, 46278107, 41138873, 44435677, 44435677, 44435677, 44435677, 42407628, 39715612, 36884947, 36884947, 40948687, 43631662, 43358264, 39129773, 41526858, 43057341, 41616292, 43435077, 38110096]), ('Keras', 34, [44434359, 43158719, 43158719, 50479021, 40818579, 40818579, 40818579, 40818579, 51076211, 42315289, 48157558, 43990046, 43990046, 43990046, 43990046, 39848466, 45694344, 52306842, 43883271, 47047057, 45078392, 46197493, 47735205, 42588145, 42588145, 41396767, 41651628, 45502673, 41375651, 44163891, 42976869, 41901862, 41817101, 45121909])]</t>
  </si>
  <si>
    <t>[('Tensorflow', 223), ('Keras', 34)]</t>
  </si>
  <si>
    <t>{40150018, 40639491, 34001922, 41817101, 44346384, 39848466, 44581910, 43546136, 42315289, 43817501, 43990046, 41818654, 41396767, 39076388, 43631662, 40328751, 41397297, 42223668, 39309367, 41011707, 49376313, 43358264, 45421121, 51424835, 43435077, 41526858, 46161997, 39435341, 41356881, 40967761, 47609938, 33889366, 45734487, 52404827, 34982492, 46026337, 42250340, 42976869, 44725860, 35413618, 51076211, 40823419, 38881918, 49030273, 42979971, 41618564, 45098117, 40443024, 45340817, 47644306, 44517011, 45986970, 57036446, 41798311, 43983528, 35532457, 40143019, 39129773, 43909296, 45043377, 43768498, 45747890, 41077940, 34442420, 43149493, 47678647, 38838456, 42092727, 41138873, 42822844, 43057341, 43089598, 43158719, 40659648, 46996670, 42260167, 48186569, 37884106, 42407628, 39952592, 45502673, 38601938, 41414867, 40576722, 34311893, 40699607, 45747928, 47694551, 47163097, 41990876, 45227229, 39947484, 44435677, 45061344, 43245794, 41900775, 40203500, 49756909, 46197493, 40591098, 43324156, 46253823, 46990079, 44873984, 43883271, 36763913, 39559953, 44181783, 39715612, 40955168, 48986403, 42703140, 43010339, 39022374, 41901862, 37044006, 39414060, 42542893, 35384624, 44163891, 35106101, 40012599, 36631868, 44797757, 47257408, 42307908, 43493193, 51872592, 47040860, 37981536, 45059428, 36479335, 43084137, 44174697, 46694252, 36390767, 47441775, 43108211, 45121909, 48157558, 45078392, 44354940, 46015362, 38755719, 45694344, 43129225, 38110096, 47047057, 40818579, 45912470, 52306842, 35529626, 52482459, 44196766, 43061664, 40204706, 41375651, 44762532, 45047205, 41616292, 47735205, 41651628, 50479021, 44414381, 44306860, 45500844, 37027762, 43748788, 42798518, 44434359, 47191992, 39130553, 44139960, 46525371, 46222782, 41800643, 41992132, 41302986, 41413582, 40948687, 41568721, 44890067, 36884947, 37611479, 38546903, 38028762, 36666331, 46278107, 46326238, 41374175, 44081119, 40440289, 45748196, 45202404, 45598697, 42741738, 42618861, 33624048, 42588145, 37252600, 45282297, 45811707, 46910972, 44876793}</t>
  </si>
  <si>
    <t>['https://stackoverflow.com/questions/40967761', 'https://stackoverflow.com/questions/44435677', 'https://stackoverflow.com/questions/44762532', 'https://stackoverflow.com/questions/38755719', 'https://stackoverflow.com/questions/45912470']</t>
  </si>
  <si>
    <t>https://stackoverflow.com/questions/38755719</t>
  </si>
  <si>
    <t>[('Tensorflow', 185, [41077940, 45282297, 37611479, 44434359, 43245794, 47191992, 34442420, 45047205, 41990876, 43108211, 43158719, 43158719, 50479021, 35106101, 43084137, 40699607, 44414381, 47644306, 46910972, 40639491, 46026337, 44346384, 42315289, 51424835, 48157558, 43990046, 43990046, 43990046, 43990046, 45748196, 45748196, 45227229, 46326238, 37981536, 41356881, 35532457, 45694344, 39309367, 44174697, 52306842, 41413582, 46161997, 41568721, 42542893, 39130553, 42798518, 46694252, 49030273, 49030273, 49756909, 37027762, 45811707, 47047057, 38601938, 42223668, 44890067, 44890067, 38028762, 41302986, 36390767, 41374175, 41618564, 44139960, 47257408, 40659648, 41414867, 39022374, 38838456, 38838456, 48186569, 47678647, 40967761, 34982492, 34982492, 43748788, 43817501, 33889366, 40591098, 44354940, 43909296, 43768498, 42976869, 42741738, 45747890, 36763913, 45986970, 47609938, 40955168, 44797757, 51872592, 47163097, 47163097, 35529626, 37252600, 44725860, 40012599, 48986403, 43061664, 42822844, 40150018, 40823419, 47441775, 42092727, 45061344, 52482459, 44581910, 41397297, 34311893, 45912470, 44196766, 33624048, 42260167, 40143019, 43089598, 45598697, 46996670, 43493193, 43129225, 43129225, 42618861, 40443024, 44517011, 46990079, 46222782, 43546136, 34001922, 52404827, 45340817, 42307908, 38881918, 41818654, 39435341, 43983528, 38755719, 36631868, 40328751, 35413618, 39952592, 39952592, 39952592, 39952592, 45043377, 45734487, 39947484, 44306860, 40576722, 41992132, 45098117, 43324156, 44181783, 57036446, 36666331, 44762532, 46525371, 47040860, 43010339, 43010339, 43010339, 43010339, 43010339, 43010339, 44873984, 45500844, 39076388, 45059428, 46278107, 41138873, 44435677, 44435677, 44435677, 44435677, 36884947, 36884947, 40948687, 43631662, 43358264, 39129773, 41526858, 43057341, 41616292, 43435077, 38110096, 37117798, 39957815, 51456408]), ('Keras', 23, [44434359, 43158719, 43158719, 50479021, 40818579, 40818579, 40818579, 40818579, 51076211, 42315289, 48157558, 43990046, 43990046, 43990046, 43990046, 45694344, 52306842, 47047057, 45078392, 47735205, 45502673, 44163891, 42976869])]</t>
  </si>
  <si>
    <t>[('Tensorflow', 185), ('Keras', 23)]</t>
  </si>
  <si>
    <t>{40150018, 40639491, 34001922, 44346384, 44581910, 43546136, 42315289, 43817501, 43990046, 41818654, 39076388, 43631662, 40328751, 41397297, 42223668, 39309367, 43358264, 51424835, 43435077, 41526858, 46161997, 39435341, 41356881, 40967761, 47609938, 33889366, 45734487, 52404827, 34982492, 46026337, 44725860, 42976869, 35413618, 51076211, 40823419, 38881918, 49030273, 41618564, 45098117, 40443024, 45340817, 47644306, 44517011, 45986970, 57036446, 43983528, 35532457, 40143019, 39129773, 43909296, 45043377, 43768498, 45747890, 41077940, 34442420, 47678647, 38838456, 42092727, 41138873, 42822844, 43057341, 43089598, 43158719, 40659648, 46996670, 42260167, 48186569, 39952592, 45502673, 38601938, 41414867, 40576722, 34311893, 40699607, 47163097, 41990876, 45227229, 39947484, 44435677, 45061344, 43245794, 49756909, 40591098, 43324156, 46990079, 44873984, 36763913, 44181783, 40955168, 48986403, 43010339, 39022374, 42542893, 44163891, 35106101, 40012599, 39957815, 36631868, 44797757, 47257408, 42307908, 43493193, 51872592, 47040860, 37981536, 45059428, 37117798, 43084137, 44174697, 46694252, 36390767, 47441775, 43108211, 48157558, 45078392, 44354940, 38755719, 45694344, 43129225, 38110096, 47047057, 40818579, 45912470, 51456408, 52306842, 35529626, 52482459, 44196766, 43061664, 44762532, 45047205, 41616292, 47735205, 44306860, 50479021, 44414381, 45500844, 37027762, 43748788, 42798518, 44434359, 47191992, 39130553, 44139960, 46525371, 46222782, 41992132, 41302986, 41413582, 40948687, 41568721, 44890067, 36884947, 37611479, 38028762, 36666331, 46278107, 46326238, 41374175, 45748196, 45598697, 42741738, 42618861, 33624048, 37252600, 45282297, 45811707, 46910972}</t>
  </si>
  <si>
    <t>['https://stackoverflow.com/questions/47609938', 'https://stackoverflow.com/questions/45227229', 'https://stackoverflow.com/questions/44762532', 'https://stackoverflow.com/questions/43129225', 'https://stackoverflow.com/questions/45912470']</t>
  </si>
  <si>
    <t>(('op_def_library', 'apply_op'), ('ops', 'create_op'), ('ops', '__init__'), ('threading', '__bootstrap_inner'), ('threading', 'run'))</t>
  </si>
  <si>
    <t>[('Tensorflow', 2, [52306842, 41818654]), ('Keras', 2, [52306842, 41818654])]</t>
  </si>
  <si>
    <t>{52306842, 41818654}</t>
  </si>
  <si>
    <t>['https://stackoverflow.com/questions/52306842', 'https://stackoverflow.com/questions/41818654']</t>
  </si>
  <si>
    <t>(('op_def_library', 'apply_op'), ('ops', 'create_op'), ('ops', 'set_shapes_for_outputs'))</t>
  </si>
  <si>
    <t>[('Tensorflow', 35, [36479335, 45747928, 41900775, 41011707, 39848466, 43149493, 45202404, 42250340, 42250340, 37884106, 41800643, 42588145, 42588145, 40203500, 40203500, 40204706, 41651628, 41375651, 47694551, 40440289, 41901862, 41817101, 44081119, 44081119, 39414060, 35384624, 45421121, 45421121, 37044006, 49376313, 42979971, 39559953, 46015362, 42703140, 38546903]), ('Keras', 11, [39848466, 43883271, 46197493, 42588145, 42588145, 41396767, 41651628, 41375651, 41901862, 41817101, 45121909])]</t>
  </si>
  <si>
    <t>[('Tensorflow', 35), ('Keras', 11)]</t>
  </si>
  <si>
    <t>{46015362, 42979971, 43883271, 41817101, 39559953, 39848466, 41396767, 40204706, 41375651, 42703140, 41901862, 37044006, 41651628, 39414060, 35384624, 43149493, 49376313, 45421121, 41800643, 37884106, 47694551, 45747928, 38546903, 44081119, 40440289, 45202404, 42250340, 41900775, 36479335, 40203500, 42588145, 46197493, 45121909, 41011707}</t>
  </si>
  <si>
    <t>['https://stackoverflow.com/questions/39559953', 'https://stackoverflow.com/questions/43149493', 'https://stackoverflow.com/questions/42250340', 'https://stackoverflow.com/questions/44081119', 'https://stackoverflow.com/questions/40440289']</t>
  </si>
  <si>
    <t>https://stackoverflow.com/questions/43149493</t>
  </si>
  <si>
    <t>https://stackoverflow.com/questions/40440289</t>
  </si>
  <si>
    <t>(('op_def_library', 'apply_op'), ('ops', 'create_op'), ('ops', 'set_shapes_for_outputs'), ('ops', 'call_with_requiring'), ('common_shapes', 'call_cpp_shape_fn'), ('common_shapes', '_call_cpp_shape_fn_impl'))</t>
  </si>
  <si>
    <t>[('Tensorflow', 19, [45747928, 41011707, 45202404, 42250340, 42250340, 41800643, 42588145, 42588145, 41651628, 41375651, 47694551, 41901862, 44081119, 44081119, 45421121, 45421121, 49376313, 42979971, 46015362]), ('Keras', 9, [43883271, 46197493, 42588145, 42588145, 41396767, 41651628, 41375651, 41901862, 45121909])]</t>
  </si>
  <si>
    <t>[('Tensorflow', 19), ('Keras', 9)]</t>
  </si>
  <si>
    <t>{46015362, 42979971, 43883271, 41396767, 41375651, 41901862, 41651628, 49376313, 45421121, 41800643, 47694551, 45747928, 44081119, 45202404, 42250340, 42588145, 46197493, 45121909, 41011707}</t>
  </si>
  <si>
    <t>['https://stackoverflow.com/questions/43883271', 'https://stackoverflow.com/questions/45421121', 'https://stackoverflow.com/questions/42250340', 'https://stackoverflow.com/questions/45202404', 'https://stackoverflow.com/questions/45202404']</t>
  </si>
  <si>
    <t>(('op_def_library', 'apply_op'), ('ops', 'internal_convert_to_tensor'))</t>
  </si>
  <si>
    <t>[('Tensorflow', 6, [44448041, 43056512, 46375398, 46876213, 43786994, 43324923]), ('Keras', 3, [47759384, 43056512, 46876213])]</t>
  </si>
  <si>
    <t>{43056512, 46375398, 44448041, 43786994, 46876213, 47759384, 43324923}</t>
  </si>
  <si>
    <t>['https://stackoverflow.com/questions/46375398', 'https://stackoverflow.com/questions/43786994', 'https://stackoverflow.com/questions/47759384', 'https://stackoverflow.com/questions/46876213', 'https://stackoverflow.com/questions/47759384']</t>
  </si>
  <si>
    <t>https://stackoverflow.com/questions/43786994</t>
  </si>
  <si>
    <t>(('op_def_library', 'apply_op'), ('ops', 'internal_convert_to_tensor'), ('constant_op', '_constant_tensor_conversion_function'), ('constant_op', 'constant'), ('tensor_util', 'make_tensor_proto'))</t>
  </si>
  <si>
    <t>[('Tensorflow', 3, [43056512, 46375398, 46876213]), ('Keras', 2, [43056512, 46876213])]</t>
  </si>
  <si>
    <t>{43056512, 46876213, 46375398}</t>
  </si>
  <si>
    <t>['https://stackoverflow.com/questions/43056512', 'https://stackoverflow.com/questions/46876213', 'https://stackoverflow.com/questions/46375398']</t>
  </si>
  <si>
    <t>(('ops', '__array__'),)</t>
  </si>
  <si>
    <t>[('Tensorflow', 5, [63636332, 63532661, 59504009, 58411571, 58411571]), ('Keras', 4, [63636332, 63532661, 58411571, 58411571])]</t>
  </si>
  <si>
    <t>{59504009, 58411571, 63636332, 63532661}</t>
  </si>
  <si>
    <t>['https://stackoverflow.com/questions/59504009', 'https://stackoverflow.com/questions/58411571', 'https://stackoverflow.com/questions/63636332', 'https://stackoverflow.com/questions/63532661']</t>
  </si>
  <si>
    <t>https://stackoverflow.com/questions/59504009</t>
  </si>
  <si>
    <t>https://stackoverflow.com/questions/63636332</t>
  </si>
  <si>
    <t>(('ops', '__bool__'),)</t>
  </si>
  <si>
    <t>[('Tensorflow', 25, [59632120, 60035792, 40917017, 59202302, 42987099, 58867494, 49177169, 49547738, 56999387, 42498040, 62387043, 59940366, 58228840, 54841085, 54641701, 59308263, 51824393, 59570956, 59570956, 47053713, 58994650, 63581028, 47940874, 63653136, 45682829]), ('Keras', 12, [59632120, 60035792, 58867494, 49547738, 56999387, 62387043, 59940366, 58228840, 54641701, 59308263, 58994650, 63581028])]</t>
  </si>
  <si>
    <t>[('Tensorflow', 25), ('Keras', 12)]</t>
  </si>
  <si>
    <t>{51824393, 47940874, 59570956, 45682829, 59940366, 63653136, 47053713, 40917017, 54641701, 58867494, 59632120, 60035792, 49177169, 49547738, 56999387, 42987099, 58994650, 62387043, 63581028, 59308263, 58228840, 42498040, 54841085, 59202302}</t>
  </si>
  <si>
    <t>['https://stackoverflow.com/questions/45682829', 'https://stackoverflow.com/questions/59632120', 'https://stackoverflow.com/questions/63581028', 'https://stackoverflow.com/questions/58994650', 'https://stackoverflow.com/questions/62387043']</t>
  </si>
  <si>
    <t>https://stackoverflow.com/questions/45682829</t>
  </si>
  <si>
    <t>https://stackoverflow.com/questions/58994650</t>
  </si>
  <si>
    <t>[('Tensorflow', 7, [59632120, 60035792, 58867494, 59940366, 58228840, 59308263, 63581028]), ('Keras', 7, [59632120, 60035792, 58867494, 59940366, 58228840, 59308263, 63581028])]</t>
  </si>
  <si>
    <t>['https://stackoverflow.com/questions/58867494', 'https://stackoverflow.com/questions/58228840', 'https://stackoverflow.com/questions/60035792', 'https://stackoverflow.com/questions/59940366', 'https://stackoverflow.com/questions/60035792']</t>
  </si>
  <si>
    <t>(('ops', '__bool__'), ('ops', '_disallow_bool_casting'), ('ops', '_disallow_in_graph_mode'))</t>
  </si>
  <si>
    <t>[('Tensorflow', 6, [59632120, 58867494, 59940366, 58228840, 59308263, 63581028]), ('Keras', 6, [59632120, 58867494, 59940366, 58228840, 59308263, 63581028])]</t>
  </si>
  <si>
    <t>{63581028, 58867494, 59308263, 58228840, 59940366, 59632120}</t>
  </si>
  <si>
    <t>['https://stackoverflow.com/questions/63581028', 'https://stackoverflow.com/questions/59308263', 'https://stackoverflow.com/questions/59940366', 'https://stackoverflow.com/questions/59940366', 'https://stackoverflow.com/questions/59940366']</t>
  </si>
  <si>
    <t>(('ops', '__getitem__'),)</t>
  </si>
  <si>
    <t>[('Tensorflow', 3, [60337743, 59146928, 55048392]), ('Keras', 2, [60337743, 59146928])]</t>
  </si>
  <si>
    <t>{59146928, 55048392, 60337743}</t>
  </si>
  <si>
    <t>['https://stackoverflow.com/questions/59146928', 'https://stackoverflow.com/questions/55048392', 'https://stackoverflow.com/questions/60337743']</t>
  </si>
  <si>
    <t>https://stackoverflow.com/questions/59146928</t>
  </si>
  <si>
    <t>https://stackoverflow.com/questions/55048392</t>
  </si>
  <si>
    <t>[('Tensorflow', 449, [50694066, 51625911, 60615290, 64668956, 44894883, 49476287, 51087747, 53501315, 40372026, 41077940, 45282297, 47615041, 64999781, 53584580, 37611479, 51708373, 44434359, 43245794, 56307656, 47191992, 34442420, 45047205, 41990876, 43108211, 48888271, 43158719, 43158719, 50479021, 48764716, 54839184, 35106101, 56585023, 56585023, 59825630, 46678066, 49701918, 49701918, 62576422, 43084137, 40699607, 50733227, 50733227, 50733227, 50733227, 59223142, 47305473, 58367519, 58367519, 44414381, 47644306, 46910972, 56386913, 56386913, 57981959, 40639491, 53159251, 46026337, 44346384, 57150305, 53072772, 52598605, 42315289, 60600230, 51424835, 48157558, 64182501, 48260912, 43990046, 43990046, 43990046, 43990046, 45748196, 45748196, 49203098, 45227229, 46326238, 52595477, 47273200, 49915490, 54841882, 60390340, 51010312, 51321610, 51321610, 48461151, 37981536, 56333388, 60525257, 41356881, 55150828, 56463580, 35532457, 45694344, 50937533, 39309367, 44174697, 61446844, 48889769, 49441748, 55823850, 52306842, 53306907, 41413582, 46161997, 55691289, 51035474, 57075956, 51123667, 48425267, 49377809, 52365277, 57780053, 55650121, 55406464, 41568721, 56103606, 42542893, 39130553, 52515273, 57561944, 64875082, 59823495, 53999583, 51400628, 48401628, 42798518, 47841879, 46694252, 51861062, 51861062, 49030273, 49030273, 62466877, 55647209, 49756909, 52085617, 49720697, 48550159, 37027762, 45811707, 50670208, 47047057, 38601938, 42223668, 49053033, 49583830, 49031102, 44890067, 44890067, 38028762, 41302986, 47765595, 36390767, 59210074, 41374175, 50251878, 41618564, 44139960, 47257408, 53999738, 52917486, 40659648, 41414867, 44274062, 49372585, 54743672, 48852907, 52517298, 52758723, 55248631, 49016530, 39022374, 57844580, 38838456, 38838456, 48186569, 47678647, 49237607, 40967761, 52142035, 51387027, 34982492, 34982492, 50911052, 43269422, 48347728, 48347728, 48347728, 48347728, 53328826, 51371276, 53151522, 43748788, 50052999, 50052999, 58278454, 45592118, 59790342, 63197540, 49683444, 43817501, 54837579, 57043808, 33889366, 40591098, 44354940, 43909296, 43768498, 46627335, 61982617, 61982617, 42976869, 42741738, 47464272, 57617294, 50771636, 55369289, 47903504, 45747890, 36763913, 45986970, 47609938, 51626510, 40955168, 60930920, 49364933, 44797757, 49295915, 60142707, 51872592, 47163097, 47163097, 35529626, 58676498, 54806437, 51734983, 48054820, 49573784, 47735638, 37252600, 60077931, 44725860, 40012599, 52143856, 48986403, 54190053, 43061664, 42822844, 52993992, 48648240, 40150018, 49894211, 40823419, 54998898, 40642663, 46164791, 52139076, 47340607, 47441775, 48496579, 59867929, 42092727, 61796296, 45061344, 38173580, 38173580, 38173580, 38173580, 55350010, 52482459, 64059981, 44581910, 41397297, 34311893, 45912470, 61606669, 44196766, 51990034, 33624048, 42260167, 46026127, 55672135, 40143019, 54137493, 43089598, 45598697, 46996670, 43493193, 43129225, 43129225, 47743936, 45354025, 42618861, 40443024, 54462351, 54262380, 34317398, 44517011, 53613984, 46990079, 46222782, 51046867, 50331668, 43546136, 52376692, 49249646, 59599685, 59998441, 50317335, 34001922, 48303854, 57950746, 52404827, 45340817, 63414587, 42307908, 38881918, 64081320, 41818654, 39435341, 43983528, 45671466, 38755719, 51822134, 53503889, 52551296, 36631868, 57127626, 40328751, 52227910, 35413618, 47834733, 59427019, 38563173, 52357542, 39952592, 39952592, 39952592, 39952592, 45043377, 45734487, 51611221, 39947484, 44306860, 53921537, 40576722, 50789709, 53565065, 41992132, 41601620, 45098117, 62488073, 43324156, 44181783, 56304037, 57036446, 36666331, 48050927, 44762532, 46525371, 49117914, 47040860, 52365526, 51110780, 43010339, 43010339, 43010339, 43010339, 43010339, 43010339, 44873984, 45500844, 39076388, 49370642, 61737710, 45059428, 63235880, 63235880, 46278107, 63543159, 41138873, 44435677, 44435677, 44435677, 44435677, 48142860, 44274618, 48959947, 55945364, 55945364, 55945364, 60127537, 55837588, 48725179, 48910253, 54539098, 53003208, 51368119, 57421185, 36884947, 36884947, 40948687, 50707857, 49864234, 53828895, 43631662, 49093535, 43358264, 64652834, 39129773, 51050053, 41526858, 43057341, 61887659, 56015575, 59620616, 41616292, 43435077, 51388690, 60656813, 38110096, 40854831, 53662521, 37117798, 62601746, 58797155, 59205914, 50936396, 65047996, 52307356, 59997686, 39957815, 51456408, 46746249, 51484338, 50469878, 48385868, 62425127, 34050071, 49419504, 50889192, 55895795, 43121525, 41626542, 41513973, 51530592, 43480186, 40186722, 54001128]), ('Keras', 77, [60615290, 57190848, 57190848, 44434359, 48377332, 43158719, 43158719, 50479021, 48764716, 40818579, 40818579, 40818579, 40818579, 54839184, 56585023, 56585023, 51076211, 59825630, 59223142, 47305473, 58367519, 58367519, 56386913, 56386913, 51746179, 57150305, 42315289, 48157558, 64182501, 43990046, 43990046, 43990046, 43990046, 52595477, 47273200, 45694344, 50937533, 49441748, 52306842, 55691289, 51035474, 49377809, 52365277, 57780053, 55650121, 51861062, 51861062, 47047057, 45078392, 47735205, 52533188, 49016530, 59074461, 53328826, 45502673, 57043808, 44163891, 61982617, 61982617, 42976869, 56302243, 54806437, 58667499, 49573784, 60077931, 46164791, 61796296, 55350010, 58418067, 61606669, 51990034, 60187008, 53613984, 51046867, 59599685, 63414587, 41818654])]</t>
  </si>
  <si>
    <t>[('Tensorflow', 449), ('Keras', 77)]</t>
  </si>
  <si>
    <t>{50331668, 50317335, 34050071, 55691289, 62425127, 48648240, 46678066, 42223668, 39309367, 43358264, 46161997, 47609938, 47765595, 50251878, 40642663, 53999738, 45340817, 55945364, 50733227, 40143019, 43909296, 42092727, 38838456, 51368119, 43057341, 52758723, 59427019, 39952592, 45502673, 41414867, 52365526, 56463580, 44435677, 43245794, 64182501, 59998441, 55150828, 57075956, 44873984, 36763913, 48550159, 51388690, 44181783, 59205914, 48986403, 43010339, 60127537, 48425267, 63414587, 42307908, 54837579, 59210074, 47040860, 63197540, 64999781, 43084137, 60187008, 51087747, 43129225, 44274062, 47047057, 45912470, 51456408, 52482459, 43061664, 56304037, 52357542, 47735205, 44306860, 45500844, 52517298, 57190848, 51734983, 52515273, 48959947, 48888271, 41568721, 51046867, 36884947, 51708373, 46326238, 41374175, 50889192, 58667499, 46627335, 48142860, 51626510, 49377809, 62601746, 54841882, 57950746, 43817501, 41818654, 48054820, 39076388, 49295915, 58278454, 64875082, 50936396, 64059981, 48347728, 41601620, 47841879, 45734487, 52404827, 34982492, 54262380, 54743672, 60615290, 40823419, 38881918, 50670208, 46746249, 51387027, 54137493, 44894883, 56302243, 43983528, 39129773, 43768498, 56103606, 41138873, 61446844, 49476287, 40659648, 53584580, 60525257, 57127626, 56015575, 49117914, 41990876, 49756909, 61737710, 48050927, 55350010, 43324156, 46990079, 47305473, 51010312, 51321610, 61606669, 47903504, 52595477, 59867929, 44163891, 40012599, 46164791, 53662521, 62466877, 56585023, 49894211, 59599685, 51872592, 47735638, 57561944, 54539098, 57043808, 57150305, 51530592, 40186722, 57844580, 60930920, 52085617, 43121525, 48157558, 51110780, 53072772, 38173580, 57617294, 38110096, 58418067, 55837588, 52306842, 35529626, 44196766, 49093535, 41616292, 41626542, 44434359, 53328826, 46525371, 44274618, 47743936, 60390340, 53003208, 41302986, 41413582, 40948687, 49441748, 36666331, 55647209, 49683444, 41513973, 50469878, 45282297, 40150018, 40639491, 34001922, 59790342, 57981959, 44346384, 44581910, 49701918, 43990046, 45354025, 45671466, 43631662, 41397297, 47340607, 47615041, 52139076, 43435077, 56333388, 39435341, 33889366, 34317398, 58797155, 59223142, 60142707, 52376692, 51076211, 43480186, 49030273, 41618564, 45098117, 40443024, 45986970, 61887659, 60656813, 41077940, 34442420, 47678647, 48725179, 42822844, 46996670, 43158719, 48186569, 38601938, 48401628, 45227229, 39947484, 45061344, 52917486, 47273200, 49419504, 59620616, 51371276, 58676498, 64668956, 53828895, 40955168, 43269422, 40854831, 35106101, 39957815, 36631868, 55672135, 50789709, 51035474, 53159251, 48461151, 37981536, 56386913, 45059428, 38563173, 44174697, 49053033, 49249646, 49720697, 44354940, 57421185, 53501315, 51746179, 59823495, 45694344, 38755719, 46026127, 50707857, 52307356, 53613984, 44762532, 45047205, 64081320, 49372585, 44414381, 43748788, 42798518, 44139960, 39130553, 65047996, 46222782, 51123667, 38028762, 46278107, 59825630, 54001128, 55823850, 48377332, 59997686, 37252600, 46910972, 62488073, 51990034, 49370642, 43546136, 42315289, 53306907, 58367519, 64652834, 49864234, 40328751, 45592118, 51822134, 51424835, 51050053, 51861062, 55369289, 41526858, 41356881, 40967761, 51611221, 46026337, 49915490, 44725860, 42976869, 49237607, 47834733, 35413618, 52551296, 53565065, 47644306, 44517011, 57036446, 35532457, 45043377, 45747890, 51484338, 50771636, 50937533, 43089598, 42260167, 49016530, 40576722, 34311893, 49583830, 40699607, 47163097, 48303854, 52143856, 55895795, 55248631, 40591098, 53921537, 53151522, 62576422, 39022374, 63235880, 48764716, 42542893, 48260912, 40372026, 44797757, 47257408, 52227910, 55650121, 43493193, 50911052, 52598605, 48385868, 47464272, 57780053, 37117798, 60077931, 46694252, 36390767, 47441775, 54998898, 43108211, 63543159, 45078392, 55406464, 50052999, 54462351, 54839184, 53503889, 40818579, 49573784, 61982617, 49203098, 59074461, 54806437, 60600230, 48889769, 48852907, 50479021, 48910253, 50694066, 37027762, 51400628, 51625911, 47191992, 49031102, 48496579, 41992132, 49364933, 52533188, 56307656, 52993992, 61796296, 44890067, 52142035, 37611479, 52365277, 53999583, 45748196, 54190053, 45598697, 42741738, 42618861, 33624048, 45811707}</t>
  </si>
  <si>
    <t>['https://stackoverflow.com/questions/45912470', 'https://stackoverflow.com/questions/49683444', 'https://stackoverflow.com/questions/42976869', 'https://stackoverflow.com/questions/48377332', 'https://stackoverflow.com/questions/64652834']</t>
  </si>
  <si>
    <t>https://stackoverflow.com/questions/49683444</t>
  </si>
  <si>
    <t>https://stackoverflow.com/questions/48377332</t>
  </si>
  <si>
    <t>[('Tensorflow', 32, [54839184, 59825630, 59223142, 56386913, 56386913, 64182501, 52595477, 60390340, 55823850, 53306907, 52365277, 57780053, 55650121, 57561944, 53999583, 53999738, 63197540, 57043808, 61982617, 61982617, 57617294, 60930920, 58676498, 54806437, 52139076, 61796296, 54137493, 53613984, 50331668, 59599685, 63414587, 55837588]), ('Keras', 21, [57190848, 57190848, 54839184, 59825630, 59223142, 56386913, 56386913, 51746179, 64182501, 52595477, 52365277, 57780053, 55650121, 57043808, 61982617, 61982617, 56302243, 54806437, 58667499, 61796296, 60187008])]</t>
  </si>
  <si>
    <t>[('Tensorflow', 32), ('Keras', 21)]</t>
  </si>
  <si>
    <t>{60187008, 51746179, 57617294, 54839184, 58676498, 50331668, 52595477, 54137493, 55837588, 61982617, 53306907, 53613984, 56302243, 54806437, 63414587, 57190848, 60390340, 52139076, 59599685, 61796296, 55650121, 57780053, 57561944, 52365277, 59825630, 53999583, 57043808, 56386913, 63197540, 64182501, 59223142, 60930920, 55823850, 58667499, 53999738}</t>
  </si>
  <si>
    <t>['https://stackoverflow.com/questions/50331668', 'https://stackoverflow.com/questions/57190848', 'https://stackoverflow.com/questions/57043808', 'https://stackoverflow.com/questions/59825630', 'https://stackoverflow.com/questions/53999583']</t>
  </si>
  <si>
    <t>[('Tensorflow', 20, [42890908, 51978488, 42672431, 61642233, 50903862, 55833410, 61280184, 48325733, 63289566, 47241010, 55877168, 57459366, 64695103, 41495757, 43010289, 55734820, 61241201, 57923352, 45698621, 61124753]), ('Keras', 9, [42890908, 51978488, 61280184, 63289566, 57459366, 64695103, 60670700, 61241201, 52023702])]</t>
  </si>
  <si>
    <t>[('Tensorflow', 20), ('Keras', 9)]</t>
  </si>
  <si>
    <t>{61124753, 52023702, 57923352, 42890908, 55734820, 57459366, 42672431, 55877168, 47241010, 50903862, 61280184, 45698621, 64695103, 55833410, 41495757, 63289566, 48325733, 60670700, 43010289, 61241201, 51978488, 61642233}</t>
  </si>
  <si>
    <t>['https://stackoverflow.com/questions/42890908', 'https://stackoverflow.com/questions/61280184', 'https://stackoverflow.com/questions/48325733', 'https://stackoverflow.com/questions/63289566', 'https://stackoverflow.com/questions/48325733']</t>
  </si>
  <si>
    <t>https://stackoverflow.com/questions/48325733</t>
  </si>
  <si>
    <t>[('Tensorflow', 49, [51269683, 61751324, 51377371, 54865209, 45107068, 48272426, 53421233, 46839291, 47115946, 56177780, 53108547, 63677234, 57509069, 57509069, 54614365, 54853427, 48133160, 44022387, 53708351, 46883327, 45756297, 63859912, 39902596, 50549920, 47907083, 57378455, 53364952, 55762484, 61472241, 50341647, 53869681, 59492586, 50190486, 51557972, 54552681, 59935050, 48298787, 62857315, 43136293, 58783223, 60726421, 56662677, 45992351, 54054193, 44651078, 54852561, 52082959, 49672457, 55049479]), ('Keras', 21, [51377371, 54865209, 48272426, 53421233, 46839291, 56177780, 53108547, 57509069, 57509069, 54853427, 48133160, 45756297, 63859912, 47907083, 50341647, 59492586, 59524339, 59524339, 43136293, 60726421, 56662677])]</t>
  </si>
  <si>
    <t>[('Tensorflow', 49), ('Keras', 21)]</t>
  </si>
  <si>
    <t>{39902596, 55049479, 45756297, 49672457, 47907083, 50341647, 52082959, 60726421, 50190486, 57378455, 56662677, 61751324, 45992351, 50549920, 48298787, 43136293, 48133160, 48272426, 47115946, 53421233, 63677234, 51269683, 54853427, 55762484, 54054193, 54865209, 53708351, 53108547, 44651078, 63859912, 59935050, 57509069, 54852561, 51557972, 53364952, 51377371, 54614365, 62857315, 54552681, 59492586, 61472241, 53869681, 44022387, 56177780, 59524339, 58783223, 46839291, 45107068, 46883327}</t>
  </si>
  <si>
    <t>['https://stackoverflow.com/questions/60726421', 'https://stackoverflow.com/questions/54853427', 'https://stackoverflow.com/questions/62857315', 'https://stackoverflow.com/questions/53364952', 'https://stackoverflow.com/questions/51377371']</t>
  </si>
  <si>
    <t>https://stackoverflow.com/questions/53364952</t>
  </si>
  <si>
    <t>(('ops', '_colocate_with_for_gradient'),)</t>
  </si>
  <si>
    <t>[('Tensorflow', 80, [56664751, 59276713, 61447912, 54839184, 59825630, 59223142, 56386913, 56386913, 56386913, 56386913, 61772592, 64182501, 52595477, 60390340, 59362848, 55823850, 53306907, 52365277, 57780053, 55650121, 57561944, 53999583, 51272415, 61868973, 64223186, 53999738, 60415566, 55631931, 64641828, 63197540, 57043808, 61982617, 61982617, 57617294, 55962508, 60930920, 58676498, 54806437, 63656040, 56480679, 52139076, 61796296, 54137493, 53613984, 50331668, 65000223, 59599685, 63414587, 55837588, 65082559, 61887659, 50936396]), ('Keras', 57, [56664751, 57190848, 57190848, 61447912, 54839184, 59825630, 59223142, 56386913, 56386913, 56386913, 56386913, 51746179, 61772592, 64182501, 52595477, 52365277, 57780053, 55650121, 51272415, 55761616, 55761616, 61868973, 64223186, 60415566, 55631931, 64641828, 57664937, 57043808, 61982617, 61982617, 56302243, 54806437, 58667499, 63656040, 61796296, 60187008, 53613984, 65000223, 59599685, 63414587])]</t>
  </si>
  <si>
    <t>[('Tensorflow', 80), ('Keras', 57)]</t>
  </si>
  <si>
    <t>{60187008, 51746179, 55962508, 57617294, 54839184, 58676498, 50331668, 52595477, 54137493, 55837588, 61982617, 53306907, 65000223, 59362848, 53613984, 56302243, 64641828, 54806437, 56480679, 59276713, 57664937, 61887659, 61868973, 56664751, 61772592, 55631931, 63414587, 65082559, 57190848, 60390340, 52139076, 59599685, 61796296, 55650121, 50936396, 60415566, 55761616, 64223186, 57780053, 57561944, 52365277, 59825630, 53999583, 51272415, 56386913, 57043808, 63197540, 64182501, 59223142, 61447912, 60930920, 55823850, 63656040, 58667499, 53999738}</t>
  </si>
  <si>
    <t>['https://stackoverflow.com/questions/54137493', 'https://stackoverflow.com/questions/55631931', 'https://stackoverflow.com/questions/53999583', 'https://stackoverflow.com/questions/57780053', 'https://stackoverflow.com/questions/52365277']</t>
  </si>
  <si>
    <t>https://stackoverflow.com/questions/55631931</t>
  </si>
  <si>
    <t>[('Tensorflow', 7, [59276713, 61772592, 61868973, 64641828, 55962508, 63656040, 65082559]), ('Keras', 4, [61772592, 61868973, 64641828, 63656040])]</t>
  </si>
  <si>
    <t>['https://stackoverflow.com/questions/63656040', 'https://stackoverflow.com/questions/55962508', 'https://stackoverflow.com/questions/61772592', 'https://stackoverflow.com/questions/61868973', 'https://stackoverflow.com/questions/61772592']</t>
  </si>
  <si>
    <t>(('ops', '_create_c_op'), ('sequential', '__init__'), ('sequential', 'add'), ('base_layer', '__call__'))</t>
  </si>
  <si>
    <t>[('Tensorflow', 2, [52595477, 57780053]), ('Keras', 2, [52595477, 57780053])]</t>
  </si>
  <si>
    <t>{57780053, 52595477}</t>
  </si>
  <si>
    <t>['https://stackoverflow.com/questions/57780053', 'https://stackoverflow.com/questions/52595477']</t>
  </si>
  <si>
    <t>(('ops', '_create_c_op'), ('training', 'fit'), ('training_v2', 'fit'))</t>
  </si>
  <si>
    <t>[('Tensorflow', 2, [59825630, 59223142]), ('Keras', 2, [59825630, 59223142])]</t>
  </si>
  <si>
    <t>{59223142, 59825630}</t>
  </si>
  <si>
    <t>['https://stackoverflow.com/questions/59223142', 'https://stackoverflow.com/questions/59825630']</t>
  </si>
  <si>
    <t>(('ops', '_create_op_internal'),)</t>
  </si>
  <si>
    <t>[('Tensorflow', 27, [64668956, 64999781, 59825630, 59223142, 64182501, 60390340, 61446844, 62466877, 60613538, 60415566, 61982617, 61982617, 60142707, 58676498, 59867929, 61796296, 64059981, 63414587, 62488073, 63235880, 63235880, 64652834, 61887659, 60656813, 65047996, 59997686]), ('Keras', 10, [59825630, 59223142, 64182501, 60613538, 60415566, 61982617, 61982617, 58667499, 61796296, 63414587])]</t>
  </si>
  <si>
    <t>[('Tensorflow', 27), ('Keras', 10)]</t>
  </si>
  <si>
    <t>{62488073, 58676498, 59867929, 61982617, 64668956, 60613538, 64652834, 63235880, 61887659, 60656813, 63414587, 61446844, 62466877, 65047996, 60390340, 61796296, 64059981, 60415566, 59825630, 64182501, 59223142, 64999781, 58667499, 60142707, 59997686}</t>
  </si>
  <si>
    <t>['https://stackoverflow.com/questions/61982617', 'https://stackoverflow.com/questions/61446844', 'https://stackoverflow.com/questions/64182501', 'https://stackoverflow.com/questions/60415566', 'https://stackoverflow.com/questions/59825630']</t>
  </si>
  <si>
    <t>[('Tensorflow', 24, [64668956, 64999781, 59825630, 59223142, 64182501, 60390340, 61446844, 62466877, 61982617, 61982617, 60142707, 58676498, 59867929, 61796296, 64059981, 63414587, 62488073, 63235880, 63235880, 64652834, 61887659, 60656813, 65047996]), ('Keras', 8, [59825630, 59223142, 64182501, 61982617, 61982617, 58667499, 61796296, 63414587])]</t>
  </si>
  <si>
    <t>[('Tensorflow', 24), ('Keras', 8)]</t>
  </si>
  <si>
    <t>{62488073, 58676498, 59867929, 61982617, 64668956, 64652834, 63235880, 61887659, 60656813, 63414587, 61446844, 62466877, 65047996, 60390340, 61796296, 64059981, 59825630, 64182501, 59223142, 64999781, 58667499, 60142707}</t>
  </si>
  <si>
    <t>['https://stackoverflow.com/questions/61982617', 'https://stackoverflow.com/questions/61446844', 'https://stackoverflow.com/questions/59825630', 'https://stackoverflow.com/questions/64059981', 'https://stackoverflow.com/questions/59825630']</t>
  </si>
  <si>
    <t>(('ops', '_create_op_internal'), ('ops', '__init__'), ('ops', '_create_c_op'))</t>
  </si>
  <si>
    <t>[('Tensorflow', 9, [59825630, 59223142, 64182501, 60390340, 61982617, 61982617, 58676498, 61796296, 63414587]), ('Keras', 7, [59825630, 59223142, 64182501, 61982617, 61982617, 58667499, 61796296])]</t>
  </si>
  <si>
    <t>{60390340, 64182501, 59223142, 61796296, 58667499, 58676498, 61982617, 63414587, 59825630}</t>
  </si>
  <si>
    <t>['https://stackoverflow.com/questions/64182501', 'https://stackoverflow.com/questions/58667499', 'https://stackoverflow.com/questions/61982617', 'https://stackoverflow.com/questions/61982617', 'https://stackoverflow.com/questions/61982617']</t>
  </si>
  <si>
    <t>(('ops', '_disallow_in_graph_mode'),)</t>
  </si>
  <si>
    <t>[('Tensorflow', 9, [59632120, 61280184, 58867494, 59940366, 58228840, 59308263, 63581028, 61124753, 61485283]), ('Keras', 7, [59632120, 61280184, 58867494, 59940366, 58228840, 59308263, 63581028])]</t>
  </si>
  <si>
    <t>{61485283, 63581028, 58867494, 59308263, 58228840, 59940366, 61124753, 61280184, 59632120}</t>
  </si>
  <si>
    <t>['https://stackoverflow.com/questions/63581028', 'https://stackoverflow.com/questions/58228840', 'https://stackoverflow.com/questions/61124753', 'https://stackoverflow.com/questions/61124753', 'https://stackoverflow.com/questions/61124753']</t>
  </si>
  <si>
    <t>https://stackoverflow.com/questions/61124753</t>
  </si>
  <si>
    <t>(('ops', '_get_graph_from_inputs'), ('ops', '_assert_same_graph'))</t>
  </si>
  <si>
    <t>[('Tensorflow', 9, [39908940, 48819561, 61751324, 56650333, 59858677, 45666147, 61543081, 49338837, 53644792]), ('Keras', 3, [48819561, 61543081, 57046480])]</t>
  </si>
  <si>
    <t>{45666147, 48819561, 61543081, 39908940, 57046480, 59858677, 49338837, 53644792, 61751324, 56650333}</t>
  </si>
  <si>
    <t>['https://stackoverflow.com/questions/48819561', 'https://stackoverflow.com/questions/57046480', 'https://stackoverflow.com/questions/53644792', 'https://stackoverflow.com/questions/53644792', 'https://stackoverflow.com/questions/53644792']</t>
  </si>
  <si>
    <t>(('ops', 'as_graph_element'), ('ops', '_as_graph_element_locked'))</t>
  </si>
  <si>
    <t>[('Tensorflow', 46, [51269683, 61751324, 51377371, 54865209, 45107068, 48272426, 47115946, 56177780, 53108547, 63677234, 57509069, 57509069, 54614365, 54853427, 48133160, 44022387, 53708351, 46883327, 45756297, 63859912, 39902596, 50549920, 47907083, 57378455, 53364952, 55762484, 61472241, 50341647, 53869681, 59492586, 50190486, 51557972, 54552681, 59935050, 48298787, 62857315, 43136293, 58783223, 60726421, 56662677, 45992351, 54054193, 44651078, 54852561, 52082959, 49672457]), ('Keras', 19, [51377371, 54865209, 48272426, 56177780, 53108547, 57509069, 57509069, 54853427, 48133160, 45756297, 63859912, 47907083, 50341647, 59492586, 59524339, 59524339, 43136293, 60726421, 56662677])]</t>
  </si>
  <si>
    <t>[('Tensorflow', 46), ('Keras', 19)]</t>
  </si>
  <si>
    <t>{39902596, 45756297, 49672457, 47907083, 50341647, 52082959, 60726421, 50190486, 57378455, 56662677, 61751324, 45992351, 50549920, 48298787, 43136293, 48133160, 48272426, 47115946, 54054193, 63677234, 51269683, 54853427, 55762484, 54865209, 53708351, 53108547, 44651078, 63859912, 59935050, 57509069, 54852561, 51557972, 53364952, 51377371, 54614365, 62857315, 54552681, 59492586, 61472241, 53869681, 44022387, 56177780, 59524339, 58783223, 45107068, 46883327}</t>
  </si>
  <si>
    <t>['https://stackoverflow.com/questions/60726421', 'https://stackoverflow.com/questions/51269683', 'https://stackoverflow.com/questions/62857315', 'https://stackoverflow.com/questions/53364952', 'https://stackoverflow.com/questions/51377371']</t>
  </si>
  <si>
    <t>https://stackoverflow.com/questions/51269683</t>
  </si>
  <si>
    <t>(('ops', 'as_graph_element'), ('ops', '_as_graph_element_locked'), ('interfaces', 'wrapper'))</t>
  </si>
  <si>
    <t>[('Tensorflow', 3, [56177780, 48133160, 47907083]), ('Keras', 3, [56177780, 48133160, 47907083])]</t>
  </si>
  <si>
    <t>{48133160, 47907083, 56177780}</t>
  </si>
  <si>
    <t>['https://stackoverflow.com/questions/48133160', 'https://stackoverflow.com/questions/47907083', 'https://stackoverflow.com/questions/56177780']</t>
  </si>
  <si>
    <t>(('ops', 'call_with_requiring'), ('common_shapes', 'call_cpp_shape_fn'), ('common_shapes', '_call_cpp_shape_fn_impl'))</t>
  </si>
  <si>
    <t>[('Tensorflow', 36, [45747928, 58894472, 49767233, 41011707, 47040815, 50138891, 48903689, 48903689, 45202404, 48577372, 42250340, 42250340, 51221958, 41800643, 42588145, 42588145, 41651628, 48405386, 50052999, 50052999, 41375651, 47694551, 48494356, 41901862, 44081119, 44081119, 51353522, 45421121, 45421121, 49376313, 50026460, 49252933, 51729290, 49570334, 42979971, 58956352]), ('Keras', 15, [58894472, 50138891, 45585334, 48903689, 48903689, 43883271, 46197493, 42588145, 42588145, 41396767, 41651628, 48482483, 41375651, 41901862, 45121909])]</t>
  </si>
  <si>
    <t>[('Tensorflow', 36), ('Keras', 15)]</t>
  </si>
  <si>
    <t>{42979971, 50052999, 58894472, 48903689, 48405386, 50138891, 51729290, 43883271, 48494356, 49570334, 41396767, 41375651, 41901862, 41651628, 47040815, 51353522, 48482483, 45585334, 49376313, 58956352, 49767233, 45421121, 41800643, 49252933, 51221958, 47694551, 45747928, 48577372, 50026460, 44081119, 45202404, 42250340, 42588145, 46197493, 45121909, 41011707}</t>
  </si>
  <si>
    <t>['https://stackoverflow.com/questions/50138891', 'https://stackoverflow.com/questions/48482483', 'https://stackoverflow.com/questions/48577372', 'https://stackoverflow.com/questions/47694551', 'https://stackoverflow.com/questions/45747928']</t>
  </si>
  <si>
    <t>https://stackoverflow.com/questions/48482483</t>
  </si>
  <si>
    <t>[('Tensorflow', 20, [48272426, 56177780, 53108547, 54853427, 63859912, 57378455, 50341647, 48298787, 62857315, 43136293]), ('Keras', 18, [48272426, 56177780, 53108547, 54853427, 63859912, 50341647, 59524339, 59524339, 43136293, 43822458])]</t>
  </si>
  <si>
    <t>[('Tensorflow', 20), ('Keras', 18)]</t>
  </si>
  <si>
    <t>{53108547, 48298787, 62857315, 43136293, 63859912, 48272426, 50341647, 54853427, 56177780, 59524339, 57378455, 43822458}</t>
  </si>
  <si>
    <t>['https://stackoverflow.com/questions/48298787', 'https://stackoverflow.com/questions/48272426', 'https://stackoverflow.com/questions/59524339', 'https://stackoverflow.com/questions/56177780', 'https://stackoverflow.com/questions/56177780']</t>
  </si>
  <si>
    <t>https://stackoverflow.com/questions/48298787</t>
  </si>
  <si>
    <t>(('ops', 'control_dependencies'), ('ops', 'as_graph_element'), ('ops', '_as_graph_element_locked'))</t>
  </si>
  <si>
    <t>[('Tensorflow', 10, [48272426, 56177780, 53108547, 54853427, 63859912, 57378455, 50341647, 48298787, 62857315, 43136293]), ('Keras', 9, [48272426, 56177780, 53108547, 54853427, 63859912, 50341647, 59524339, 59524339, 43136293])]</t>
  </si>
  <si>
    <t>{53108547, 48298787, 62857315, 43136293, 63859912, 48272426, 50341647, 54853427, 56177780, 59524339, 57378455}</t>
  </si>
  <si>
    <t>['https://stackoverflow.com/questions/48298787', 'https://stackoverflow.com/questions/48272426', 'https://stackoverflow.com/questions/56177780', 'https://stackoverflow.com/questions/54853427', 'https://stackoverflow.com/questions/56177780']</t>
  </si>
  <si>
    <t>(('ops', 'control_dependencies'), ('ops', 'control_dependencies'), ('ops', 'as_graph_element'), ('ops', '_as_graph_element_locked'))</t>
  </si>
  <si>
    <t>[('Tensorflow', 9, [48272426, 56177780, 53108547, 54853427, 57378455, 50341647, 48298787, 62857315, 43136293]), ('Keras', 8, [48272426, 56177780, 53108547, 54853427, 50341647, 59524339, 59524339, 43136293])]</t>
  </si>
  <si>
    <t>{53108547, 48298787, 62857315, 43136293, 48272426, 50341647, 54853427, 56177780, 59524339, 57378455}</t>
  </si>
  <si>
    <t>['https://stackoverflow.com/questions/48298787', 'https://stackoverflow.com/questions/48272426', 'https://stackoverflow.com/questions/56177780', 'https://stackoverflow.com/questions/56177780', 'https://stackoverflow.com/questions/56177780']</t>
  </si>
  <si>
    <t>[('Tensorflow', 116, [42327891, 61640966, 54700736, 57748812, 57748812, 39295136, 47499284, 65055254, 61632744, 64105822, 45266707, 45266707, 45266707, 45266707, 63968316, 55323723, 40395454, 40395454, 54130206, 47738016, 62970881, 35799198, 56760868, 61087735, 62446159, 51863113, 52832028, 41703199, 45084217, 56391755, 51578532, 37141719, 46619869, 40939915, 60948958, 64573695, 64988725, 59353119, 53306907, 63834483, 41815023, 60309753, 38924283, 44013298, 61254083, 60378450, 58744161, 62690426, 56931005, 53212559, 53212559, 39700969, 48362612, 62055656, 40562268, 51383415, 40203500, 40203500, 51955693, 51955693, 51955693, 51955693, 51955693, 51955693, 63377981, 60799664, 42193055, 40666316, 46768626, 55466302, 58226787, 46411573, 63914485, 49433165, 63873767, 61165443, 59336042, 61316741, 41443306, 52012071, 52012071, 56190405, 47211666, 57464461, 49824872, 55099935, 44978255, 39945037, 43765841, 56453002, 34317398, 53837987, 48366249, 44691509, 63009792, 58636087, 63169445, 42823700, 65087269, 65087269, 42299378, 42299378, 47568505, 45555376, 64085275, 53717852, 47007997, 64978209, 58868272, 51118565, 46363927, 63138030, 49886416, 43010339, 43010339, 43010339]), ('Keras', 48, [54700736, 57748812, 57748812, 64105822, 45266707, 45266707, 45266707, 45266707, 56760868, 45084217, 56391755, 51578532, 46619869, 64988725, 63834483, 41815023, 44013298, 60378450, 58744161, 62690426, 56931005, 53212559, 53212559, 48362612, 56212951, 51383415, 60799664, 58226787, 46411573, 63914485, 60392734, 61165443, 59336042, 56190405, 63009792, 58636087, 63169445, 65087269, 65087269, 45555376, 64085275, 45296260, 47007997, 64978209, 58868272, 46363927, 49886416, 42630504])]</t>
  </si>
  <si>
    <t>[('Tensorflow', 116), ('Keras', 48)]</t>
  </si>
  <si>
    <t>{63009792, 62970881, 47499284, 42823700, 65055254, 53306907, 54130206, 59353119, 55099935, 56760868, 52012071, 58868272, 64988725, 44691509, 45084217, 63968316, 63377981, 51863113, 55323723, 56391755, 49433165, 62446159, 44978255, 43765841, 34317398, 40562268, 58226787, 49824872, 48362612, 51383415, 47568505, 62690426, 45296260, 61316741, 57464461, 47211666, 35799198, 42193055, 39295136, 47738016, 53837987, 51578532, 48366249, 60799664, 45555376, 56931005, 40395454, 54700736, 40666316, 49886416, 37141719, 46619869, 63873767, 61632744, 62055656, 40203500, 63138030, 44013298, 60309753, 47007997, 64573695, 61640966, 45266707, 46363927, 64085275, 52832028, 60392734, 41703199, 64978209, 43010339, 65087269, 46411573, 58636087, 55466302, 57748812, 39945037, 60378450, 42327891, 53717852, 64105822, 58744161, 42630504, 59336042, 63834483, 61165443, 56453002, 40939915, 53212559, 63169445, 61254083, 56190405, 56212951, 60948958, 51118565, 39700969, 41443306, 51955693, 41815023, 46768626, 42299378, 63914485, 61087735, 38924283}</t>
  </si>
  <si>
    <t>['https://stackoverflow.com/questions/63968316', 'https://stackoverflow.com/questions/40395454', 'https://stackoverflow.com/questions/64105822', 'https://stackoverflow.com/questions/58636087', 'https://stackoverflow.com/questions/39945037']</t>
  </si>
  <si>
    <t>https://stackoverflow.com/questions/63968316</t>
  </si>
  <si>
    <t>(('ops', 'convert_to_tensor'), ('constant_op', '_constant_tensor_conversion_function'), ('constant_op', 'constant'))</t>
  </si>
  <si>
    <t>[('Tensorflow', 32, [39295136, 45266707, 45266707, 45266707, 45266707, 40395454, 40395454, 41703199, 37141719, 40939915, 64573695, 64988725, 41815023, 38924283, 44013298, 39700969, 40562268, 40203500, 40203500, 63377981, 40666316, 41443306, 52012071, 52012071, 39945037, 63009792, 42823700, 45555376, 46363927, 63138030, 43010339, 43010339]), ('Keras', 10, [45266707, 45266707, 45266707, 45266707, 64988725, 41815023, 44013298, 63009792, 45555376, 46363927])]</t>
  </si>
  <si>
    <t>[('Tensorflow', 32), ('Keras', 10)]</t>
  </si>
  <si>
    <t>{63009792, 40939915, 45266707, 42823700, 46363927, 41703199, 39295136, 43010339, 52012071, 45555376, 64988725, 63377981, 40395454, 40666316, 39945037, 37141719, 40562268, 39700969, 41443306, 40203500, 63138030, 41815023, 44013298, 38924283, 64573695}</t>
  </si>
  <si>
    <t>['https://stackoverflow.com/questions/42823700', 'https://stackoverflow.com/questions/63377981', 'https://stackoverflow.com/questions/40203500', 'https://stackoverflow.com/questions/39700969', 'https://stackoverflow.com/questions/41443306']</t>
  </si>
  <si>
    <t>https://stackoverflow.com/questions/42823700</t>
  </si>
  <si>
    <t>(('ops', 'convert_to_tensor'), ('constant_op', '_constant_tensor_conversion_function'), ('constant_op', 'constant'), ('constant_op', '_constant_impl'))</t>
  </si>
  <si>
    <t>[('Tensorflow', 6, [64573695, 64988725, 63377981, 63009792, 63138030, 59672402]), ('Keras', 3, [64988725, 63009792, 59672402])]</t>
  </si>
  <si>
    <t>{63009792, 63138030, 59672402, 64988725, 63377981, 64573695}</t>
  </si>
  <si>
    <t>['https://stackoverflow.com/questions/63009792', 'https://stackoverflow.com/questions/59672402', 'https://stackoverflow.com/questions/63377981', 'https://stackoverflow.com/questions/63377981', 'https://stackoverflow.com/questions/63377981']</t>
  </si>
  <si>
    <t>(('ops', 'convert_to_tensor'), ('constant_op', '_constant_tensor_conversion_function'), ('constant_op', 'constant'), ('constant_op', '_constant_impl'), ('tensor_util', 'make_tensor_proto'))</t>
  </si>
  <si>
    <t>[('Tensorflow', 3, [63009792, 63138030, 59672402]), ('Keras', 2, [63009792, 59672402])]</t>
  </si>
  <si>
    <t>{63009792, 59672402, 63138030}</t>
  </si>
  <si>
    <t>['https://stackoverflow.com/questions/63009792', 'https://stackoverflow.com/questions/59672402', 'https://stackoverflow.com/questions/63138030']</t>
  </si>
  <si>
    <t>(('ops', 'convert_to_tensor'), ('constant_op', '_constant_tensor_conversion_function'), ('constant_op', 'constant'), ('tensor_util', 'make_tensor_proto'))</t>
  </si>
  <si>
    <t>[('Tensorflow', 24, [39295136, 45266707, 45266707, 45266707, 45266707, 40395454, 40395454, 41703199, 37141719, 41815023, 38924283, 44013298, 39700969, 40562268, 40203500, 40203500, 40666316, 41443306, 52012071, 52012071, 39945037, 42823700, 45555376, 46363927]), ('Keras', 7, [45266707, 45266707, 45266707, 45266707, 41815023, 44013298, 45555376])]</t>
  </si>
  <si>
    <t>[('Tensorflow', 24), ('Keras', 7)]</t>
  </si>
  <si>
    <t>{39295136, 52012071, 39700969, 41443306, 46363927, 40203500, 40666316, 39945037, 41815023, 45555376, 44013298, 45266707, 42823700, 37141719, 38924283, 40562268, 40395454, 41703199}</t>
  </si>
  <si>
    <t>['https://stackoverflow.com/questions/39700969', 'https://stackoverflow.com/questions/41815023', 'https://stackoverflow.com/questions/37141719', 'https://stackoverflow.com/questions/42823700', 'https://stackoverflow.com/questions/37141719']</t>
  </si>
  <si>
    <t>(('ops', 'convert_to_tensor'), ('ops', 'convert_to_tensor_v2'), ('ops', 'internal_convert_to_tensor'))</t>
  </si>
  <si>
    <t>[('Tensorflow', 17, [57748812, 57748812, 62970881, 56760868, 61087735, 56391755, 59353119, 58744161, 62690426, 56931005, 60799664, 58226787, 59336042, 56190405, 57464461, 56453002, 58636087]), ('Keras', 13, [57748812, 57748812, 56760868, 56391755, 58744161, 62690426, 56931005, 56212951, 60799664, 58226787, 59336042, 56190405, 58636087])]</t>
  </si>
  <si>
    <t>{62970881, 58744161, 58226787, 56760868, 56190405, 56212951, 59336042, 56391755, 57748812, 57464461, 56453002, 58636087, 60799664, 61087735, 62690426, 56931005, 59353119}</t>
  </si>
  <si>
    <t>['https://stackoverflow.com/questions/58226787', 'https://stackoverflow.com/questions/56391755', 'https://stackoverflow.com/questions/61087735', 'https://stackoverflow.com/questions/58636087', 'https://stackoverflow.com/questions/60799664']</t>
  </si>
  <si>
    <t>[('Tensorflow', 12, [57748812, 57748812, 56760868, 61087735, 56391755, 59353119, 58744161, 56931005, 60799664, 58226787, 56190405, 56453002]), ('Keras', 10, [57748812, 57748812, 56760868, 56391755, 58744161, 56931005, 56212951, 60799664, 58226787, 56190405])]</t>
  </si>
  <si>
    <t>{58744161, 56212951, 58226787, 56760868, 56190405, 56453002, 56391755, 57748812, 60799664, 61087735, 56931005, 59353119}</t>
  </si>
  <si>
    <t>['https://stackoverflow.com/questions/56212951', 'https://stackoverflow.com/questions/56453002', 'https://stackoverflow.com/questions/61087735', 'https://stackoverflow.com/questions/60799664', 'https://stackoverflow.com/questions/60799664']</t>
  </si>
  <si>
    <t>(('ops', 'convert_to_tensor'), ('ops', 'convert_to_tensor_v2'), ('ops', 'internal_convert_to_tensor'), ('constant_op', '_constant_tensor_conversion_function'), ('constant_op', 'constant'), ('constant_op', '_constant_impl'), ('constant_op', 'convert_to_eager_tensor'))</t>
  </si>
  <si>
    <t>[('Tensorflow', 4, [56391755, 59353119, 56931005, 58868272]), ('Keras', 3, [56391755, 56931005, 58868272])]</t>
  </si>
  <si>
    <t>{58868272, 56391755, 56931005, 59353119}</t>
  </si>
  <si>
    <t>['https://stackoverflow.com/questions/58868272', 'https://stackoverflow.com/questions/56391755', 'https://stackoverflow.com/questions/56931005', 'https://stackoverflow.com/questions/59353119']</t>
  </si>
  <si>
    <t>(('ops', 'convert_to_tensor'), ('ops', 'convert_to_tensor_v2'), ('ops', 'internal_convert_to_tensor'), ('constant_op', '_constant_tensor_conversion_function'), ('constant_op', 'constant'), ('constant_op', '_constant_impl'), ('tensor_util', 'make_tensor_proto'))</t>
  </si>
  <si>
    <t>[('Tensorflow', 8, [57748812, 57748812, 56760868, 61087735, 58744161, 60799664, 58226787, 56190405]), ('Keras', 7, [57748812, 57748812, 56760868, 58744161, 56212951, 60799664, 58226787])]</t>
  </si>
  <si>
    <t>{58744161, 56212951, 58226787, 56760868, 56190405, 57748812, 60799664, 61087735}</t>
  </si>
  <si>
    <t>['https://stackoverflow.com/questions/56212951', 'https://stackoverflow.com/questions/56760868', 'https://stackoverflow.com/questions/60799664', 'https://stackoverflow.com/questions/57748812', 'https://stackoverflow.com/questions/57748812']</t>
  </si>
  <si>
    <t>(('ops', 'convert_to_tensor'), ('ops', 'convert_to_tensor_v2'), ('ops', 'internal_convert_to_tensor'), ('constant_op', '_constant_tensor_conversion_function'), ('constant_op', 'constant'), ('constant_op', '_constant_impl'), ('tensor_util', 'make_tensor_proto'), ('tensor_util', '_AssertCompatible'))</t>
  </si>
  <si>
    <t>[('Tensorflow', 2, [61087735, 56190405]), ('Keras', 2, [56212951, 56190405])]</t>
  </si>
  <si>
    <t>{56212951, 56190405, 61087735}</t>
  </si>
  <si>
    <t>['https://stackoverflow.com/questions/56212951', 'https://stackoverflow.com/questions/56190405', 'https://stackoverflow.com/questions/61087735']</t>
  </si>
  <si>
    <t>(('ops', 'convert_to_tensor'), ('ops', 'convert_to_tensor_v2'), ('ops', 'internal_convert_to_tensor'), ('tensor_conversion_registry', '_default_conversion_function'), ('constant_op', 'constant'), ('constant_op', '_constant_impl'), ('constant_op', 'convert_to_eager_tensor'))</t>
  </si>
  <si>
    <t>[('Tensorflow', 2, [59336042, 58636087]), ('Keras', 2, [59336042, 58636087])]</t>
  </si>
  <si>
    <t>{59336042, 58636087}</t>
  </si>
  <si>
    <t>['https://stackoverflow.com/questions/59336042', 'https://stackoverflow.com/questions/58636087']</t>
  </si>
  <si>
    <t>(('ops', 'convert_to_tensor'), ('ops', 'internal_convert_to_tensor'))</t>
  </si>
  <si>
    <t>[('Tensorflow', 39, [42327891, 54700736, 47499284, 55323723, 54130206, 47738016, 51863113, 52832028, 45084217, 51578532, 46619869, 53306907, 53212559, 53212559, 48362612, 51383415, 51955693, 51955693, 51955693, 51955693, 51955693, 51955693, 46768626, 55466302, 46411573, 49433165, 47211666, 49824872, 55099935, 44978255, 53837987, 48366249, 44691509, 42299378, 42299378, 47568505, 53717852, 47007997, 51118565]), ('Keras', 14, [54700736, 45084217, 51578532, 46619869, 53212559, 53212559, 48362612, 51383415, 46411573, 45296260, 47007997, 49886416, 42630504, 42630504])]</t>
  </si>
  <si>
    <t>[('Tensorflow', 39), ('Keras', 14)]</t>
  </si>
  <si>
    <t>{45296260, 53212559, 47211666, 47499284, 53306907, 52832028, 54130206, 55099935, 47738016, 53837987, 51578532, 48366249, 46411573, 44691509, 45084217, 55466302, 54700736, 51863113, 55323723, 49433165, 44978255, 49886416, 42327891, 53717852, 46619869, 51118565, 49824872, 42630504, 51955693, 46768626, 42299378, 48362612, 51383415, 47568505, 47007997}</t>
  </si>
  <si>
    <t>['https://stackoverflow.com/questions/52832028', 'https://stackoverflow.com/questions/55466302', 'https://stackoverflow.com/questions/49824872', 'https://stackoverflow.com/questions/46619869', 'https://stackoverflow.com/questions/51118565']</t>
  </si>
  <si>
    <t>https://stackoverflow.com/questions/49824872</t>
  </si>
  <si>
    <t>(('ops', 'convert_to_tensor'), ('ops', 'internal_convert_to_tensor'), ('constant_op', '_constant_tensor_conversion_function'), ('constant_op', 'constant'), ('tensor_util', 'make_tensor_proto'))</t>
  </si>
  <si>
    <t>[('Tensorflow', 28, [42327891, 54700736, 47499284, 55323723, 54130206, 47738016, 51863113, 45084217, 51578532, 46619869, 48362612, 51383415, 51955693, 51955693, 51955693, 51955693, 51955693, 51955693, 46768626, 55466302, 46411573, 49433165, 47211666, 44978255, 53837987, 44691509, 47568505, 47007997]), ('Keras', 13, [54700736, 45084217, 51578532, 46619869, 48362612, 51383415, 46411573, 45296260, 47007997, 49886416, 42630504, 42630504, 54698069])]</t>
  </si>
  <si>
    <t>[('Tensorflow', 28), ('Keras', 13)]</t>
  </si>
  <si>
    <t>{45296260, 47211666, 47499284, 54130206, 47738016, 53837987, 51578532, 46411573, 44691509, 45084217, 55466302, 54700736, 51863113, 55323723, 49433165, 44978255, 49886416, 42327891, 54698069, 46619869, 42630504, 51955693, 46768626, 48362612, 51383415, 47568505, 47007997}</t>
  </si>
  <si>
    <t>['https://stackoverflow.com/questions/54130206', 'https://stackoverflow.com/questions/51863113', 'https://stackoverflow.com/questions/42630504', 'https://stackoverflow.com/questions/46619869', 'https://stackoverflow.com/questions/46619869']</t>
  </si>
  <si>
    <t>(('ops', 'convert_to_tensor'), ('tensor_conversion_registry', '_default_conversion_function'), ('constant_op', 'constant'))</t>
  </si>
  <si>
    <t>[('Tensorflow', 16, [61640966, 65055254, 61632744, 64105822, 62446159, 63834483, 60378450, 62055656, 63914485, 63873767, 61165443, 63169445, 65087269, 65087269, 64978209, 64493664]), ('Keras', 10, [64105822, 63834483, 60378450, 63914485, 60392734, 61165443, 63169445, 65087269, 65087269, 64978209])]</t>
  </si>
  <si>
    <t>[('Tensorflow', 16), ('Keras', 10)]</t>
  </si>
  <si>
    <t>{64493664, 64978209, 61165443, 63169445, 61640966, 63873767, 61632744, 62055656, 65087269, 62446159, 60378450, 63834483, 63914485, 65055254, 64105822, 60392734}</t>
  </si>
  <si>
    <t>['https://stackoverflow.com/questions/61165443', 'https://stackoverflow.com/questions/62055656', 'https://stackoverflow.com/questions/63914485', 'https://stackoverflow.com/questions/63834483', 'https://stackoverflow.com/questions/63834483']</t>
  </si>
  <si>
    <t>(('ops', 'convert_to_tensor'), ('tensor_conversion_registry', '_default_conversion_function'), ('constant_op', 'constant'), ('constant_op', '_constant_impl'))</t>
  </si>
  <si>
    <t>[('Tensorflow', 15, [61640966, 65055254, 61632744, 64105822, 62446159, 63834483, 60378450, 62055656, 63914485, 63873767, 61165443, 63169445, 64978209, 64493664, 63106341]), ('Keras', 9, [64105822, 63834483, 60378450, 63914485, 60392734, 61165443, 63169445, 64978209, 64493664])]</t>
  </si>
  <si>
    <t>[('Tensorflow', 15), ('Keras', 9)]</t>
  </si>
  <si>
    <t>{64493664, 64978209, 61165443, 63169445, 61640966, 63873767, 61632744, 62055656, 63106341, 62446159, 60378450, 63834483, 63914485, 65055254, 64105822, 60392734}</t>
  </si>
  <si>
    <t>(('ops', 'convert_to_tensor'), ('tensor_conversion_registry', '_default_conversion_function'), ('constant_op', 'constant'), ('constant_op', '_constant_impl'), ('constant_op', '_constant_eager_impl'), ('constant_op', 'convert_to_eager_tensor'))</t>
  </si>
  <si>
    <t>[('Tensorflow', 7, [65055254, 64105822, 63834483, 63914485, 63873767, 64978209, 64493664]), ('Keras', 5, [64105822, 63834483, 63914485, 64978209, 64493664])]</t>
  </si>
  <si>
    <t>{64493664, 64978209, 63873767, 63834483, 63914485, 65055254, 64105822}</t>
  </si>
  <si>
    <t>['https://stackoverflow.com/questions/64978209', 'https://stackoverflow.com/questions/63834483', 'https://stackoverflow.com/questions/65055254', 'https://stackoverflow.com/questions/63914485', 'https://stackoverflow.com/questions/65055254']</t>
  </si>
  <si>
    <t>(('ops', 'convert_to_tensor'), ('tensor_conversion_registry', '_default_conversion_function'), ('constant_op', 'constant'), ('constant_op', '_constant_impl'), ('constant_op', 'convert_to_eager_tensor'))</t>
  </si>
  <si>
    <t>[('Tensorflow', 8, [61640966, 61632744, 62446159, 60378450, 62055656, 61165443, 63169445, 63106341]), ('Keras', 4, [60378450, 60392734, 61165443, 63169445])]</t>
  </si>
  <si>
    <t>{61165443, 63169445, 61640966, 63106341, 61632744, 62055656, 62446159, 60378450, 60392734}</t>
  </si>
  <si>
    <t>['https://stackoverflow.com/questions/63169445', 'https://stackoverflow.com/questions/61632744', 'https://stackoverflow.com/questions/62446159', 'https://stackoverflow.com/questions/62446159', 'https://stackoverflow.com/questions/62446159']</t>
  </si>
  <si>
    <t>(('ops', 'convert_to_tensor_v2'),)</t>
  </si>
  <si>
    <t>[('Tensorflow', 24, [57748812, 57748812, 65055254, 62970881, 56760868, 61087735, 56391755, 59353119, 58698942, 58744161, 62690426, 56931005, 60799664, 58226787, 59336042, 56190405, 57464461, 59060150, 56453002, 58636087, 64085275, 60975266, 58868272, 63106341]), ('Keras', 18, [57748812, 57748812, 56760868, 56391755, 58698942, 58744161, 62690426, 56931005, 56212951, 60799664, 58226787, 59336042, 56190405, 59060150, 58636087, 64085275, 60975266, 58868272])]</t>
  </si>
  <si>
    <t>{62970881, 56453002, 57464461, 65055254, 64085275, 59353119, 60975266, 56760868, 63106341, 60799664, 58868272, 59060150, 58636087, 56931005, 58698942, 56190405, 56391755, 57748812, 56212951, 58744161, 58226787, 59336042, 61087735, 62690426}</t>
  </si>
  <si>
    <t>['https://stackoverflow.com/questions/65055254', 'https://stackoverflow.com/questions/58868272', 'https://stackoverflow.com/questions/56212951', 'https://stackoverflow.com/questions/56391755', 'https://stackoverflow.com/questions/57748812']</t>
  </si>
  <si>
    <t>(('ops', 'convert_to_tensor_v2'), ('ops', 'convert_to_tensor'))</t>
  </si>
  <si>
    <t>[('Tensorflow', 4, [65055254, 64085275, 63106341, 59672402]), ('Keras', 2, [64085275, 59672402])]</t>
  </si>
  <si>
    <t>{59672402, 64085275, 63106341, 65055254}</t>
  </si>
  <si>
    <t>['https://stackoverflow.com/questions/59672402', 'https://stackoverflow.com/questions/64085275', 'https://stackoverflow.com/questions/63106341', 'https://stackoverflow.com/questions/65055254']</t>
  </si>
  <si>
    <t>[('Tensorflow', 20, [57748812, 57748812, 62970881, 56760868, 61087735, 56391755, 59353119, 58698942, 58744161, 62690426, 56931005, 60799664, 58226787, 59336042, 56190405, 57464461, 59060150, 56453002, 58636087, 60975266]), ('Keras', 16, [57748812, 57748812, 56760868, 56391755, 58698942, 58744161, 62690426, 56931005, 56212951, 60799664, 58226787, 59336042, 56190405, 59060150, 58636087, 60975266])]</t>
  </si>
  <si>
    <t>[('Tensorflow', 20), ('Keras', 16)]</t>
  </si>
  <si>
    <t>{62970881, 56453002, 57464461, 59353119, 60975266, 56760868, 60799664, 59060150, 58636087, 56931005, 58698942, 56190405, 56391755, 57748812, 56212951, 58744161, 58226787, 59336042, 61087735, 62690426}</t>
  </si>
  <si>
    <t>['https://stackoverflow.com/questions/57464461', 'https://stackoverflow.com/questions/56931005', 'https://stackoverflow.com/questions/58744161', 'https://stackoverflow.com/questions/56212951', 'https://stackoverflow.com/questions/56212951']</t>
  </si>
  <si>
    <t>https://stackoverflow.com/questions/57464461</t>
  </si>
  <si>
    <t>[('Tensorflow', 15, [57748812, 57748812, 56760868, 61087735, 56391755, 59353119, 58698942, 58744161, 56931005, 60799664, 58226787, 56190405, 59060150, 56453002, 60975266]), ('Keras', 13, [57748812, 57748812, 56760868, 56391755, 58698942, 58744161, 56931005, 56212951, 60799664, 58226787, 56190405, 59060150, 60975266])]</t>
  </si>
  <si>
    <t>[('Tensorflow', 15), ('Keras', 13)]</t>
  </si>
  <si>
    <t>{58744161, 60975266, 58226787, 56760868, 56190405, 56212951, 56453002, 56391755, 57748812, 60799664, 59060150, 61087735, 56931005, 58698942, 59353119}</t>
  </si>
  <si>
    <t>['https://stackoverflow.com/questions/58226787', 'https://stackoverflow.com/questions/56453002', 'https://stackoverflow.com/questions/61087735', 'https://stackoverflow.com/questions/59060150', 'https://stackoverflow.com/questions/59060150']</t>
  </si>
  <si>
    <t>(('ops', 'convert_to_tensor_v2'), ('ops', 'internal_convert_to_tensor'), ('constant_op', '_constant_tensor_conversion_function'), ('constant_op', 'constant'), ('constant_op', '_constant_impl'), ('tensor_util', 'make_tensor_proto'))</t>
  </si>
  <si>
    <t>[('Tensorflow', 11, [57748812, 57748812, 56760868, 61087735, 58698942, 58744161, 60799664, 58226787, 56190405, 59060150, 56453002]), ('Keras', 10, [57748812, 57748812, 56760868, 58698942, 58744161, 56212951, 60799664, 58226787, 56190405, 59060150])]</t>
  </si>
  <si>
    <t>{58744161, 56212951, 58226787, 56760868, 56190405, 56453002, 57748812, 60799664, 59060150, 61087735, 58698942}</t>
  </si>
  <si>
    <t>['https://stackoverflow.com/questions/56212951', 'https://stackoverflow.com/questions/56453002', 'https://stackoverflow.com/questions/59060150', 'https://stackoverflow.com/questions/60799664', 'https://stackoverflow.com/questions/59060150']</t>
  </si>
  <si>
    <t>[('Tensorflow', 487, [56707063, 36479335, 50694066, 51625911, 44894883, 45747928, 49476287, 51087747, 53501315, 40372026, 41077940, 45282297, 38833934, 46253823, 47615041, 64999781, 53584580, 37611479, 51708373, 44434359, 43245794, 56307656, 47191992, 34442420, 45047205, 58894472, 41990876, 43108211, 48888271, 43158719, 43158719, 50479021, 48764716, 54839184, 35106101, 56585023, 56585023, 49767233, 46678066, 49701918, 49701918, 62576422, 43084137, 40699607, 50733227, 50733227, 50733227, 50733227, 41900775, 41011707, 47305473, 58367519, 58367519, 47040815, 44414381, 47644306, 46910972, 56386913, 56386913, 57981959, 44876793, 44876793, 40639491, 53159251, 46026337, 58677736, 44346384, 57150305, 50138891, 53072772, 52598605, 42315289, 60600230, 51424835, 48157558, 64182501, 48260912, 43990046, 43990046, 43990046, 43990046, 45748196, 45748196, 44658819, 49203098, 45227229, 46326238, 52595477, 47273200, 49915490, 54841882, 60390340, 51010312, 51321610, 51321610, 48461151, 39848466, 37981536, 56333388, 60525257, 40939915, 41356881, 55150828, 56463580, 35532457, 45694344, 50937533, 39309367, 44174697, 61446844, 48889769, 49441748, 55823850, 52306842, 53306907, 41413582, 46161997, 55691289, 48903689, 48903689, 51035474, 43149493, 57075956, 51123667, 48425267, 52365277, 57780053, 55650121, 55406464, 45202404, 48577372, 41568721, 56103606, 42542893, 39130553, 52515273, 57561944, 64875082, 59823495, 42250340, 42250340, 51221958, 53999583, 51400628, 48401628, 42798518, 47841879, 46694252, 49030273, 49030273, 62466877, 55647209, 49756909, 52085617, 48550159, 37027762, 45811707, 50670208, 37884106, 47047057, 38601938, 42223668, 49053033, 49583830, 49031102, 41800643, 44890067, 44890067, 38028762, 41302986, 47765595, 36390767, 59210074, 41374175, 50251878, 41618564, 44139960, 47257408, 41958096, 41798311, 42588145, 42588145, 53999738, 52917486, 40659648, 41414867, 44274062, 49372585, 54743672, 48852907, 52517298, 55248631, 49016530, 39022374, 57844580, 38838456, 38838456, 40203500, 40203500, 40204706, 48186569, 47678647, 49237607, 40967761, 52142035, 41651628, 51387027, 34982492, 34982492, 50911052, 43269422, 48347728, 48347728, 48347728, 48347728, 53328826, 51371276, 53151522, 43748788, 48405386, 50052999, 50052999, 50052999, 50052999, 58278454, 45592118, 63197540, 49683444, 43817501, 54837579, 57043808, 41375651, 33889366, 47694551, 40591098, 44354940, 43909296, 43768498, 46627335, 42976869, 42741738, 47464272, 57617294, 50771636, 55369289, 47903504, 45747890, 36763913, 48494356, 45986970, 47609938, 40440289, 51626510, 40955168, 60930920, 49364933, 44797757, 49295915, 60142707, 51872592, 47163097, 47163097, 35529626, 54806437, 51734983, 48054820, 49573784, 47735638, 37252600, 60077931, 44725860, 41901862, 40012599, 48986403, 41817101, 54190053, 43061664, 42822844, 52993992, 48648240, 40150018, 49894211, 40823419, 40642663, 46164791, 52139076, 47340607, 47441775, 48496579, 59867929, 42092727, 45061344, 38173580, 38173580, 38173580, 38173580, 55350010, 52482459, 44581910, 41397297, 44081119, 44081119, 39414060, 34311893, 51353522, 45912470, 44196766, 51990034, 33624048, 35384624, 42260167, 46026127, 45421121, 45421121, 55672135, 40143019, 54137493, 43089598, 45598697, 56307568, 43324923, 46996670, 43493193, 43129225, 43129225, 47743936, 45354025, 42618861, 40443024, 54262380, 34317398, 37044006, 44517011, 49376313, 53613984, 46990079, 46222782, 51046867, 50331668, 43546136, 52376692, 49249646, 59599685, 59998441, 50026460, 50317335, 34001922, 48303854, 49252933, 52404827, 45340817, 42307908, 38881918, 41818654, 39435341, 43983528, 45671466, 38755719, 51822134, 53503889, 52551296, 36631868, 57127626, 40328751, 52227910, 35413618, 47834733, 59427019, 38563173, 52357542, 39952592, 39952592, 39952592, 39952592, 45043377, 45734487, 51611221, 39947484, 44306860, 53921537, 40576722, 50789709, 53565065, 41992132, 45098117, 62488073, 43324156, 44181783, 56304037, 57036446, 49570334, 36666331, 42979971, 48050927, 44762532, 39559953, 46525371, 58956352, 46015362, 48393440, 49117914, 42703140, 47040860, 52365526, 38546903, 51110780, 43010339, 43010339, 43010339, 43010339, 43010339, 43010339, 44873984, 45500844, 39076388, 49370642, 61737710, 45059428, 63235880, 63235880, 46278107, 63543159, 41138873, 44435677, 44435677, 44435677, 44435677, 48142860, 44274618, 48959947, 55945364, 55945364, 55945364, 60127537, 42407628, 55837588, 48725179, 48910253, 54539098, 53003208, 51368119, 57421185, 39715612, 36884947, 36884947, 40948687, 50707857, 49864234, 53828895, 43631662, 49093535, 43358264, 64652834, 44348991, 39129773, 51050053, 41526858, 43057341, 56015575, 59620616, 41616292, 43435077, 51388690, 60656813, 38110096, 36286701, 40854831, 53662521, 37117798, 62601746, 58797155, 59205914, 50936396, 52307356, 59997686, 39957815, 45836241, 51456408, 46746249, 51484338, 50469878, 48385868, 34050071, 50889192, 55895795, 43121525, 41626542]), ('Keras', 85, [57190848, 57190848, 44434359, 58894472, 48377332, 43158719, 43158719, 50479021, 48764716, 40818579, 40818579, 40818579, 40818579, 54839184, 56585023, 56585023, 51076211, 47305473, 58367519, 58367519, 56386913, 56386913, 51746179, 57150305, 50138891, 42315289, 48157558, 64182501, 43990046, 43990046, 43990046, 43990046, 52595477, 47273200, 39848466, 45694344, 50937533, 49441748, 52306842, 45585334, 55691289, 48903689, 48903689, 51035474, 52365277, 57780053, 43883271, 55650121, 47047057, 45078392, 46197493, 47735205, 42588145, 42588145, 41396767, 52533188, 49016530, 59074461, 41651628, 53328826, 45502673, 48482483, 57043808, 41375651, 44163891, 42976869, 56302243, 54806437, 58667499, 49573784, 60077931, 41901862, 41817101, 46164791, 55350010, 45121909, 58418067, 51990034, 60187008, 53613984, 51046867, 59599685, 41818654, 52551296, 47593493])]</t>
  </si>
  <si>
    <t>[('Tensorflow', 487), ('Keras', 85)]</t>
  </si>
  <si>
    <t>{50331668, 47593493, 50317335, 34050071, 55691289, 48648240, 46678066, 42223668, 39309367, 43358264, 46161997, 47609938, 47765595, 42250340, 50251878, 40642663, 53999738, 44658819, 58894472, 45340817, 55945364, 50733227, 40143019, 43909296, 48482483, 43149493, 42092727, 38838456, 51368119, 43057341, 37884106, 59427019, 39952592, 45502673, 41414867, 52365526, 56463580, 44435677, 43245794, 64182501, 59998441, 55150828, 36286701, 57075956, 44873984, 36763913, 48550159, 51388690, 44181783, 59205914, 48986403, 42703140, 43010339, 39414060, 47040815, 60127537, 48425267, 42307908, 54837579, 59210074, 47040860, 63197540, 64999781, 36479335, 43084137, 45121909, 60187008, 51087747, 43129225, 40939915, 44274062, 47047057, 45912470, 51456408, 52482459, 43061664, 40204706, 56304037, 52357542, 47735205, 44306860, 45500844, 52517298, 57190848, 51734983, 52515273, 48959947, 48888271, 41568721, 51046867, 36884947, 51708373, 46326238, 41374175, 40440289, 58677736, 50889192, 58667499, 41011707, 46627335, 48142860, 51626510, 39848466, 62601746, 54841882, 43817501, 41818654, 49570334, 41396767, 48054820, 39076388, 49295915, 58278454, 58956352, 45421121, 49252933, 64875082, 50936396, 48347728, 47841879, 45734487, 52404827, 34982492, 54262380, 54743672, 40823419, 38881918, 50670208, 42979971, 46746249, 51387027, 54137493, 44894883, 56302243, 41798311, 43983528, 39129773, 43768498, 56103606, 41138873, 61446844, 49476287, 40659648, 53584580, 60525257, 57127626, 41958096, 47694551, 56015575, 49117914, 41990876, 41900775, 49756909, 61737710, 48050927, 46197493, 55350010, 43324156, 46990079, 47305473, 43883271, 51010312, 51321610, 47903504, 39559953, 52595477, 59867929, 39715612, 44163891, 40012599, 46164791, 53662521, 62466877, 56585023, 49767233, 49894211, 59599685, 51872592, 47735638, 57561944, 54539098, 48577372, 57043808, 57150305, 57844580, 60930920, 52085617, 43121525, 48157558, 51110780, 46015362, 53072772, 48405386, 38173580, 57617294, 38110096, 58418067, 55837588, 52306842, 35529626, 44196766, 49093535, 41616292, 41626542, 45585334, 44434359, 53328826, 46525371, 44274618, 47743936, 41800643, 60390340, 53003208, 41302986, 41413582, 40948687, 49441748, 36666331, 45202404, 55647209, 49683444, 50469878, 45282297, 44876793, 40150018, 40639491, 34001922, 57981959, 41817101, 44346384, 44581910, 49701918, 43990046, 45354025, 45671466, 43631662, 41397297, 49376313, 47340607, 47615041, 52139076, 43435077, 56333388, 39435341, 33889366, 34317398, 58797155, 60142707, 52376692, 51076211, 49030273, 41618564, 45098117, 40443024, 45986970, 60656813, 41077940, 34442420, 47678647, 48725179, 42822844, 46996670, 43158719, 48186569, 38601938, 48401628, 45227229, 39947484, 45061344, 48393440, 40203500, 52917486, 47273200, 59620616, 51371276, 53828895, 40955168, 43269422, 40854831, 35384624, 35106101, 39957815, 36631868, 55672135, 50789709, 51035474, 53159251, 48461151, 37981536, 56386913, 45059428, 38563173, 44174697, 49053033, 49249646, 44354940, 57421185, 53501315, 51746179, 59823495, 45694344, 38755719, 46026127, 50707857, 52307356, 53613984, 44762532, 45047205, 49372585, 41651628, 44414381, 43748788, 42798518, 44139960, 39130553, 46222782, 51221958, 51123667, 38546903, 38028762, 46278107, 55823850, 48377332, 59997686, 37252600, 43324923, 46910972, 48903689, 62488073, 51990034, 49370642, 43546136, 42315289, 53306907, 58367519, 64652834, 49864234, 40328751, 45592118, 51822134, 44348991, 51424835, 51050053, 55369289, 41526858, 41356881, 40967761, 51611221, 46026337, 49915490, 44725860, 42976869, 49237607, 47834733, 35413618, 52551296, 53565065, 47644306, 44517011, 57036446, 35532457, 45043377, 45747890, 51484338, 50771636, 50937533, 43089598, 42260167, 42407628, 49016530, 40576722, 34311893, 49583830, 40699607, 45747928, 47163097, 48303854, 55895795, 55248631, 40591098, 46253823, 53921537, 50138891, 38833934, 48494356, 53151522, 62576422, 39022374, 41901862, 37044006, 63235880, 48764716, 42542893, 48260912, 40372026, 44797757, 47257408, 52227910, 55650121, 43493193, 50911052, 52598605, 48385868, 47464272, 57780053, 37117798, 60077931, 46694252, 36390767, 47441775, 56307568, 43108211, 63543159, 45078392, 55406464, 50052999, 54839184, 53503889, 40818579, 49573784, 49203098, 59074461, 41375651, 54806437, 60600230, 48889769, 48852907, 50479021, 48910253, 51353522, 50694066, 37027762, 51400628, 51625911, 47191992, 49031102, 48496579, 41992132, 49364933, 52533188, 56307656, 52993992, 45836241, 44890067, 52142035, 37611479, 50026460, 52365277, 53999583, 44081119, 45748196, 54190053, 45598697, 42741738, 42618861, 33624048, 42588145, 56707063, 45811707}</t>
  </si>
  <si>
    <t>['https://stackoverflow.com/questions/60187008', 'https://stackoverflow.com/questions/44274618', 'https://stackoverflow.com/questions/47834733', 'https://stackoverflow.com/questions/59997686', 'https://stackoverflow.com/questions/64652834']</t>
  </si>
  <si>
    <t>https://stackoverflow.com/questions/60187008</t>
  </si>
  <si>
    <t>https://stackoverflow.com/questions/59997686</t>
  </si>
  <si>
    <t>[('Tensorflow', 23, [54839184, 56386913, 56386913, 52595477, 55823850, 53306907, 52365277, 57780053, 55650121, 57561944, 53999583, 53999738, 63197540, 57043808, 57617294, 60930920, 54806437, 52139076, 54137493, 53613984, 50331668, 59599685, 55837588]), ('Keras', 14, [57190848, 57190848, 54839184, 56386913, 56386913, 51746179, 52595477, 52365277, 57780053, 55650121, 57043808, 56302243, 54806437, 60187008])]</t>
  </si>
  <si>
    <t>[('Tensorflow', 23), ('Keras', 14)]</t>
  </si>
  <si>
    <t>{60187008, 51746179, 57617294, 54839184, 50331668, 52595477, 54137493, 55837588, 53306907, 53613984, 56302243, 54806437, 57190848, 52139076, 59599685, 55650121, 57780053, 57561944, 52365277, 53999583, 57043808, 56386913, 63197540, 60930920, 55823850, 53999738}</t>
  </si>
  <si>
    <t>['https://stackoverflow.com/questions/54839184', 'https://stackoverflow.com/questions/54806437', 'https://stackoverflow.com/questions/57043808', 'https://stackoverflow.com/questions/52365277', 'https://stackoverflow.com/questions/53999583']</t>
  </si>
  <si>
    <t>(('ops', 'create_op'), ('ops', 'set_shapes_for_outputs'))</t>
  </si>
  <si>
    <t>[('Tensorflow', 42, [36479335, 45747928, 41900775, 41011707, 47040815, 50138891, 39848466, 48903689, 48903689, 43149493, 45202404, 48577372, 42250340, 42250340, 37884106, 41800643, 42588145, 42588145, 40203500, 40203500, 40204706, 41651628, 48405386, 41375651, 47694551, 48494356, 40440289, 41901862, 41817101, 44081119, 44081119, 39414060, 35384624, 45421121, 45421121, 37044006, 49376313, 42979971, 39559953, 46015362, 48393440, 42703140]), ('Keras', 15, [50138891, 39848466, 45585334, 48903689, 48903689, 43883271, 46197493, 42588145, 42588145, 41396767, 41651628, 48482483, 41375651, 41901862, 41817101])]</t>
  </si>
  <si>
    <t>[('Tensorflow', 42), ('Keras', 15)]</t>
  </si>
  <si>
    <t>{46015362, 42979971, 43883271, 48903689, 48405386, 50138891, 41817101, 39559953, 39848466, 48494356, 41396767, 40204706, 41375651, 42703140, 41901862, 37044006, 41651628, 39414060, 47040815, 35384624, 48482483, 43149493, 45585334, 49376313, 45421121, 41800643, 37884106, 47694551, 45747928, 48577372, 44081119, 48393440, 40440289, 45202404, 42250340, 41900775, 36479335, 40203500, 42588145, 46197493, 41011707}</t>
  </si>
  <si>
    <t>['https://stackoverflow.com/questions/50138891', 'https://stackoverflow.com/questions/47040815', 'https://stackoverflow.com/questions/48393440', 'https://stackoverflow.com/questions/45747928', 'https://stackoverflow.com/questions/44081119']</t>
  </si>
  <si>
    <t>https://stackoverflow.com/questions/48393440</t>
  </si>
  <si>
    <t>(('ops', 'create_op'), ('ops', 'set_shapes_for_outputs'), ('ops', 'call_with_requiring'), ('common_shapes', 'call_cpp_shape_fn'), ('common_shapes', '_call_cpp_shape_fn_impl'))</t>
  </si>
  <si>
    <t>[('Tensorflow', 25, [45747928, 41011707, 47040815, 50138891, 48903689, 48903689, 45202404, 48577372, 42250340, 42250340, 41800643, 42588145, 42588145, 41651628, 48405386, 41375651, 47694551, 48494356, 41901862, 44081119, 44081119, 45421121, 45421121, 49376313, 42979971]), ('Keras', 13, [50138891, 45585334, 48903689, 48903689, 43883271, 46197493, 42588145, 42588145, 41396767, 41651628, 48482483, 41375651, 41901862])]</t>
  </si>
  <si>
    <t>[('Tensorflow', 25), ('Keras', 13)]</t>
  </si>
  <si>
    <t>{42979971, 43883271, 48903689, 48405386, 50138891, 48494356, 41396767, 41375651, 41901862, 41651628, 47040815, 48482483, 45585334, 49376313, 45421121, 41800643, 47694551, 45747928, 48577372, 44081119, 45202404, 42250340, 42588145, 46197493, 41011707}</t>
  </si>
  <si>
    <t>['https://stackoverflow.com/questions/48405386', 'https://stackoverflow.com/questions/48482483', 'https://stackoverflow.com/questions/44081119', 'https://stackoverflow.com/questions/45747928', 'https://stackoverflow.com/questions/48577372']</t>
  </si>
  <si>
    <t>(('ops', 'device'),)</t>
  </si>
  <si>
    <t>[('Tensorflow', 4, [56391755, 42250340, 42250340, 59549870]), ('Keras', 2, [56391755, 59549870])]</t>
  </si>
  <si>
    <t>{56391755, 42250340, 59549870}</t>
  </si>
  <si>
    <t>['https://stackoverflow.com/questions/56391755', 'https://stackoverflow.com/questions/42250340', 'https://stackoverflow.com/questions/59549870']</t>
  </si>
  <si>
    <t>https://stackoverflow.com/questions/59549870</t>
  </si>
  <si>
    <t>[('Tensorflow', 58, [51087747, 40651509, 58529504, 52522171, 37898617, 47305473, 44414381, 47644306, 57150305, 53072772, 46326238, 37981536, 39682918, 46105606, 47665774, 41413582, 46161997, 40719919, 33785936, 38028762, 40768313, 60613538, 47257408, 49683444, 57357266, 47609938, 55640538, 35529626, 48648240, 51005875, 49894211, 39216625, 44196766, 61006702, 40443024, 42771882, 51935239, 57632831, 43983528, 57127626, 52357542, 51611221, 39947484, 44306860, 53565065, 41917491, 44762532, 56931078, 56931078, 61841656, 39076388, 57421185, 58059119, 61076608, 60656813, 38110096, 42488615, 37017751]), ('Keras', 8, [52522171, 47305473, 57150305, 60613538, 59074461, 56931078, 56931078, 61841656])]</t>
  </si>
  <si>
    <t>[('Tensorflow', 58), ('Keras', 8)]</t>
  </si>
  <si>
    <t>{61076608, 47305473, 57421185, 51087747, 53072772, 46105606, 51935239, 56931078, 53565065, 40443024, 38110096, 47644306, 37017751, 35529626, 59074461, 44196766, 60613538, 44762532, 39076388, 52357542, 42488615, 43983528, 42771882, 44306860, 44414381, 60656813, 40719919, 48648240, 51005875, 41917491, 40768313, 52522171, 57632831, 47257408, 49894211, 57127626, 46161997, 41413582, 33785936, 57357266, 47609938, 51611221, 38028762, 55640538, 39947484, 46326238, 58529504, 57150305, 37981536, 39682918, 47665774, 61006702, 58059119, 39216625, 49683444, 40651509, 61841656, 37898617}</t>
  </si>
  <si>
    <t>['https://stackoverflow.com/questions/53565065', 'https://stackoverflow.com/questions/40719919', 'https://stackoverflow.com/questions/39947484', 'https://stackoverflow.com/questions/47609938', 'https://stackoverflow.com/questions/38028762']</t>
  </si>
  <si>
    <t>https://stackoverflow.com/questions/40719919</t>
  </si>
  <si>
    <t>(('ops', 'eval'), ('ops', '_eval_using_default_session'), ('session', 'run'), ('session', '_run'), ('session', '_do_run'), ('session', '_do_call'))</t>
  </si>
  <si>
    <t>[('Tensorflow', 40, [51087747, 40651509, 52522171, 47305473, 44414381, 47644306, 57150305, 53072772, 46326238, 37981536, 46105606, 41413582, 46161997, 38028762, 60613538, 47257408, 49683444, 57357266, 47609938, 35529626, 48648240, 49894211, 44196766, 40443024, 42771882, 43983528, 57127626, 52357542, 51611221, 39947484, 44306860, 53565065, 44762532, 56931078, 56931078, 39076388, 58059119, 60656813, 38110096, 42488615]), ('Keras', 7, [52522171, 47305473, 57150305, 60613538, 59074461, 56931078, 56931078])]</t>
  </si>
  <si>
    <t>[('Tensorflow', 40), ('Keras', 7)]</t>
  </si>
  <si>
    <t>{47305473, 51087747, 53072772, 46105606, 56931078, 53565065, 40443024, 38110096, 47644306, 35529626, 59074461, 44196766, 60613538, 44762532, 39076388, 52357542, 42488615, 43983528, 42771882, 44306860, 44414381, 60656813, 48648240, 52522171, 47257408, 49894211, 57127626, 46161997, 41413582, 57357266, 47609938, 51611221, 38028762, 39947484, 46326238, 37981536, 57150305, 58059119, 49683444, 40651509}</t>
  </si>
  <si>
    <t>['https://stackoverflow.com/questions/53565065', 'https://stackoverflow.com/questions/42771882', 'https://stackoverflow.com/questions/47609938', 'https://stackoverflow.com/questions/41413582', 'https://stackoverflow.com/questions/57357266']</t>
  </si>
  <si>
    <t>https://stackoverflow.com/questions/42771882</t>
  </si>
  <si>
    <t>https://stackoverflow.com/questions/57357266</t>
  </si>
  <si>
    <t>(('ops', 'get_attr'),)</t>
  </si>
  <si>
    <t>[('Tensorflow', 10, [63457928, 60390340, 51990034, 65000223, 63390396]), ('Keras', 8, [63457928, 51990034, 65000223, 63390396])]</t>
  </si>
  <si>
    <t>{60390340, 63457928, 51990034, 63390396, 65000223}</t>
  </si>
  <si>
    <t>['https://stackoverflow.com/questions/60390340', 'https://stackoverflow.com/questions/63457928', 'https://stackoverflow.com/questions/51990034', 'https://stackoverflow.com/questions/63390396', 'https://stackoverflow.com/questions/65000223']</t>
  </si>
  <si>
    <t>https://stackoverflow.com/questions/63390396</t>
  </si>
  <si>
    <t>(('ops', 'get_attr'), ('gradients_util', '_MaybeCompile'), ('ops', 'get_attr'))</t>
  </si>
  <si>
    <t>[('Tensorflow', 4, [63457928, 60390340, 65000223]), ('Keras', 3, [63457928, 65000223])]</t>
  </si>
  <si>
    <t>(('ops', 'get_controller'),)</t>
  </si>
  <si>
    <t>[('Tensorflow', 26, [37733245, 56391755, 36521908, 46963606, 42250340, 42250340, 52303130, 52303130, 52303130, 52303130, 40240343, 47264830, 46549502, 62932014, 43129225, 43129225, 43129225, 43129225, 58994650]), ('Keras', 9, [56391755, 52303130, 52303130, 52303130, 52303130, 62932014, 58994650])]</t>
  </si>
  <si>
    <t>{58994650, 42250340, 46549502, 43129225, 56391755, 62932014, 36521908, 46963606, 40240343, 52303130, 37733245, 47264830}</t>
  </si>
  <si>
    <t>['https://stackoverflow.com/questions/42250340', 'https://stackoverflow.com/questions/62932014', 'https://stackoverflow.com/questions/52303130', 'https://stackoverflow.com/questions/40240343', 'https://stackoverflow.com/questions/40240343']</t>
  </si>
  <si>
    <t>(('ops', 'get_controller'), ('contextlib', '__exit__'))</t>
  </si>
  <si>
    <t>(('ops', 'init_scope'),)</t>
  </si>
  <si>
    <t>[('Tensorflow', 3, [56391755]), ('Keras', 3, [56391755])]</t>
  </si>
  <si>
    <t>(('ops', 'init_scope'), ('contextlib', '__exit__'))</t>
  </si>
  <si>
    <t>[('Tensorflow', 107, [61286412, 42327891, 54700736, 57748812, 57748812, 49305971, 47499284, 60646444, 60646444, 51139028, 54707880, 63776727, 60327453, 55323723, 54130206, 56612386, 47738016, 62970881, 61910143, 50171872, 56760868, 61087735, 56133254, 49845113, 51863113, 52832028, 44448041, 45084217, 56391755, 57851136, 51578532, 46619869, 53855994, 59353119, 53306907, 54668364, 47960249, 58698942, 53922231, 43056512, 46375398, 44328940, 48404534, 46876213, 58744161, 62690426, 56931005, 53212559, 53212559, 54636986, 48362612, 51383415, 56096594, 56329965, 51955693, 51955693, 51955693, 51955693, 51955693, 51955693, 51955693, 51955693, 51955693, 60799664, 50975255, 46768626, 55466302, 58226787, 46411573, 50825248, 59113341, 49433165, 43786994, 52720886, 59336042, 56190405, 47211666, 57464461, 49824872, 48447149, 55099935, 59060150, 51392603, 51392603, 43183661, 44978255, 56453002, 51990034, 43324923, 60001853, 53837987, 48366249, 44691509, 54067061, 58636087, 42299378, 42299378, 47568505, 53717852, 56062971, 60975266, 52357542, 52711895, 47007997, 54112504, 58868272, 51118565]), ('Keras', 46, [61286412, 54700736, 57748812, 57748812, 49305971, 60646444, 60646444, 60327453, 61910143, 56760868, 56133254, 45084217, 56391755, 51578532, 46619869, 53855994, 47759384, 58698942, 43056512, 46876213, 58744161, 62690426, 56931005, 53212559, 53212559, 48362612, 56212951, 51383415, 56329965, 60799664, 58226787, 46411573, 50825248, 59113341, 59336042, 56190405, 48447149, 59060150, 51990034, 58636087, 45296260, 56062971, 60975266, 47007997, 58868272, 49886416])]</t>
  </si>
  <si>
    <t>[('Tensorflow', 107), ('Keras', 46)]</t>
  </si>
  <si>
    <t>{62970881, 61286412, 51990034, 47499284, 50975255, 47759384, 53306907, 60327453, 54130206, 59353119, 50825248, 55099935, 56612386, 56760868, 60646444, 43183661, 58868272, 46876213, 48404534, 44691509, 45084217, 60001853, 51863113, 55323723, 56391755, 54668364, 49433165, 44978255, 51392603, 58226787, 49824872, 48362612, 51383415, 47568505, 62690426, 61910143, 45296260, 56133254, 57464461, 47211666, 47738016, 60975266, 53837987, 51578532, 54707880, 48366249, 48447149, 60799664, 47960249, 56931005, 58698942, 54700736, 49886416, 46619869, 56329965, 43786994, 52720886, 54112504, 53855994, 47007997, 57851136, 52832028, 44448041, 46411573, 58636087, 55466302, 57748812, 56096594, 42327891, 53717852, 58744161, 59336042, 49305971, 54067061, 49845113, 59113341, 43056512, 56062971, 56453002, 53212559, 52357542, 59060150, 53922231, 54636986, 56190405, 51139028, 63776727, 52711895, 56212951, 50171872, 51118565, 46375398, 44328940, 51955693, 46768626, 42299378, 61087735, 43324923}</t>
  </si>
  <si>
    <t>['https://stackoverflow.com/questions/60646444', 'https://stackoverflow.com/questions/54707880', 'https://stackoverflow.com/questions/59113341', 'https://stackoverflow.com/questions/53717852', 'https://stackoverflow.com/questions/59336042']</t>
  </si>
  <si>
    <t>[('Tensorflow', 71, [42327891, 54700736, 57748812, 57748812, 49305971, 47499284, 54707880, 55323723, 54130206, 47738016, 61910143, 50171872, 56760868, 61087735, 56133254, 49845113, 51863113, 45084217, 56391755, 51578532, 46619869, 53855994, 59353119, 54668364, 47960249, 58698942, 43056512, 46375398, 44328940, 48404534, 46876213, 58744161, 56931005, 48362612, 51383415, 56096594, 51955693, 51955693, 51955693, 51955693, 51955693, 51955693, 60799664, 50975255, 46768626, 55466302, 58226787, 46411573, 50825248, 49433165, 56190405, 47211666, 49824872, 59060150, 43183661, 44978255, 56453002, 43324923, 60001853, 53837987, 44691509, 54067061, 47568505, 56062971, 60975266, 47007997, 54112504, 58868272, 51118565, 49886416, 41813665]), ('Keras', 34, [54700736, 57748812, 57748812, 49305971, 61910143, 56760868, 56133254, 45084217, 56391755, 51578532, 46619869, 53855994, 58698942, 43056512, 46876213, 58744161, 56931005, 48362612, 56212951, 51383415, 60799664, 58226787, 46411573, 50825248, 56190405, 59060150, 45296260, 56062971, 60975266, 47007997, 58868272, 49886416, 42630504, 42630504])]</t>
  </si>
  <si>
    <t>[('Tensorflow', 71), ('Keras', 34)]</t>
  </si>
  <si>
    <t>{43056512, 45296260, 56133254, 56062971, 56453002, 47568505, 47211666, 47499284, 50975255, 54130206, 59353119, 47738016, 50825248, 60975266, 53837987, 56760868, 51578532, 41813665, 54707880, 43183661, 60799664, 58868272, 46876213, 48404534, 51383415, 46411573, 45084217, 47960249, 59060150, 44691509, 56931005, 58698942, 55466302, 54700736, 60001853, 56190405, 51863113, 55323723, 57748812, 56391755, 54668364, 49433165, 44978255, 49886416, 56096594, 42327891, 56212951, 46619869, 50171872, 58744161, 58226787, 51118565, 46375398, 49824872, 42630504, 44328940, 51955693, 46768626, 49305971, 48362612, 54067061, 61087735, 54112504, 49845113, 53855994, 43324923, 47007997, 61910143}</t>
  </si>
  <si>
    <t>['https://stackoverflow.com/questions/54130206', 'https://stackoverflow.com/questions/56931005', 'https://stackoverflow.com/questions/46375398', 'https://stackoverflow.com/questions/46619869', 'https://stackoverflow.com/questions/58744161']</t>
  </si>
  <si>
    <t>(('ops', 'internal_convert_to_tensor'), ('constant_op', '_constant_tensor_conversion_function'), ('constant_op', 'constant'), ('constant_op', '_constant_impl'))</t>
  </si>
  <si>
    <t>[('Tensorflow', 22, [57748812, 57748812, 61910143, 56760868, 61087735, 56133254, 56391755, 59353119, 58698942, 58744161, 56931005, 56096594, 60799664, 58226787, 56190405, 59060150, 56453002, 60001853, 56062971, 60975266, 54112504, 58868272]), ('Keras', 16, [57748812, 57748812, 61910143, 56760868, 56133254, 56391755, 58698942, 58744161, 56931005, 56212951, 60799664, 58226787, 56190405, 59060150, 56062971, 60975266])]</t>
  </si>
  <si>
    <t>[('Tensorflow', 22), ('Keras', 16)]</t>
  </si>
  <si>
    <t>{56133254, 56453002, 59353119, 60975266, 56760868, 60799664, 58868272, 59060150, 60001853, 56931005, 58698942, 56190405, 56391755, 57748812, 56096594, 56212951, 58744161, 58226787, 61087735, 54112504, 56062971, 61910143}</t>
  </si>
  <si>
    <t>['https://stackoverflow.com/questions/60975266', 'https://stackoverflow.com/questions/58698942', 'https://stackoverflow.com/questions/58744161', 'https://stackoverflow.com/questions/56212951', 'https://stackoverflow.com/questions/58744161']</t>
  </si>
  <si>
    <t>[('Tensorflow', 18, [57748812, 57748812, 61910143, 56760868, 61087735, 56133254, 58698942, 58744161, 56096594, 60799664, 58226787, 56190405, 59060150, 56453002, 60001853, 56062971, 60975266, 54112504]), ('Keras', 13, [57748812, 57748812, 61910143, 56760868, 56133254, 58698942, 58744161, 56212951, 60799664, 58226787, 56190405, 59060150, 56062971])]</t>
  </si>
  <si>
    <t>{58744161, 60975266, 58226787, 56760868, 56190405, 56133254, 56212951, 56453002, 57748812, 60799664, 56096594, 59060150, 61087735, 54112504, 56062971, 60001853, 58698942, 61910143}</t>
  </si>
  <si>
    <t>['https://stackoverflow.com/questions/58226787', 'https://stackoverflow.com/questions/57748812', 'https://stackoverflow.com/questions/54112504', 'https://stackoverflow.com/questions/61087735', 'https://stackoverflow.com/questions/54112504']</t>
  </si>
  <si>
    <t>(('ops', 'internal_convert_to_tensor'), ('constant_op', '_constant_tensor_conversion_function'), ('constant_op', 'constant'), ('tensor_util', 'make_tensor_proto'))</t>
  </si>
  <si>
    <t>[('Tensorflow', 46, [42327891, 54700736, 49305971, 47499284, 54707880, 55323723, 54130206, 47738016, 50171872, 49845113, 51863113, 45084217, 51578532, 46619869, 53855994, 54668364, 47960249, 43056512, 46375398, 44328940, 48404534, 46876213, 48362612, 51383415, 51955693, 51955693, 51955693, 51955693, 51955693, 51955693, 50975255, 46768626, 55466302, 46411573, 50825248, 49433165, 47211666, 43183661, 44978255, 53837987, 44691509, 54067061, 47568505, 47007997, 51118565, 49886416]), ('Keras', 18, [54700736, 49305971, 45084217, 51578532, 46619869, 53855994, 43056512, 46876213, 48362612, 51383415, 46411573, 50825248, 45296260, 47007997, 49886416, 42630504, 42630504, 54698069])]</t>
  </si>
  <si>
    <t>[('Tensorflow', 46), ('Keras', 18)]</t>
  </si>
  <si>
    <t>{43056512, 45296260, 47568505, 47211666, 47499284, 50975255, 54130206, 47738016, 50825248, 53837987, 51578532, 54707880, 43183661, 46876213, 48404534, 46411573, 44691509, 47960249, 45084217, 55466302, 54700736, 51863113, 55323723, 54668364, 49433165, 44978255, 49886416, 42327891, 54698069, 46619869, 50171872, 51118565, 46375398, 42630504, 44328940, 51955693, 46768626, 49305971, 48362612, 54067061, 51383415, 49845113, 53855994, 47007997}</t>
  </si>
  <si>
    <t>['https://stackoverflow.com/questions/54130206', 'https://stackoverflow.com/questions/54700736', 'https://stackoverflow.com/questions/42630504', 'https://stackoverflow.com/questions/51118565', 'https://stackoverflow.com/questions/46375398']</t>
  </si>
  <si>
    <t>(('ops', 'internal_convert_to_tensor'), ('ops', '_TensorTensorConversionFunction'))</t>
  </si>
  <si>
    <t>[('Tensorflow', 20, [51139028, 60327453, 52832028, 44448041, 57851136, 62690426, 53212559, 53212559, 51955693, 51955693, 51955693, 43786994, 52720886, 57464461, 48447149, 51392603, 51392603, 51990034, 48366249, 42299378]), ('Keras', 5, [60327453, 62690426, 53212559, 53212559, 48447149])]</t>
  </si>
  <si>
    <t>{57851136, 44448041, 48366249, 51955693, 57464461, 53212559, 48447149, 43786994, 51990034, 51139028, 42299378, 52720886, 62690426, 51392603, 52832028, 60327453}</t>
  </si>
  <si>
    <t>['https://stackoverflow.com/questions/48366249', 'https://stackoverflow.com/questions/43786994', 'https://stackoverflow.com/questions/62690426', 'https://stackoverflow.com/questions/52720886', 'https://stackoverflow.com/questions/52720886']</t>
  </si>
  <si>
    <t>https://stackoverflow.com/questions/48366249</t>
  </si>
  <si>
    <t>(('ops', 'na_op'),)</t>
  </si>
  <si>
    <t>[('Tensorflow', 2, [50945734]), ('Sklearn', 2, [56857491, 41171613])]</t>
  </si>
  <si>
    <t>{56857491, 41171613, 50945734}</t>
  </si>
  <si>
    <t>['https://stackoverflow.com/questions/56857491', 'https://stackoverflow.com/questions/41171613', 'https://stackoverflow.com/questions/50945734']</t>
  </si>
  <si>
    <t>https://stackoverflow.com/questions/56857491</t>
  </si>
  <si>
    <t>https://stackoverflow.com/questions/41171613</t>
  </si>
  <si>
    <t>https://stackoverflow.com/questions/50945734</t>
  </si>
  <si>
    <t>[('Tensorflow', 39, [43555365, 42066512, 56391755, 42250340, 42250340, 49237889, 56122535, 56122535, 56122535, 56122535, 41434206, 41434206, 47524881, 61606669, 43129225, 43129225, 43129225, 43129225, 51876460, 42661424]), ('Keras', 2, [56391755, 61606669])]</t>
  </si>
  <si>
    <t>[('Tensorflow', 39), ('Keras', 2)]</t>
  </si>
  <si>
    <t>['https://stackoverflow.com/questions/42250340', 'https://stackoverflow.com/questions/56391755', 'https://stackoverflow.com/questions/47524881', 'https://stackoverflow.com/questions/42066512', 'https://stackoverflow.com/questions/42066512']</t>
  </si>
  <si>
    <t>https://stackoverflow.com/questions/42066512</t>
  </si>
  <si>
    <t>(('ops', 'numpy'), ('ops', '_numpy'))</t>
  </si>
  <si>
    <t>[('Tensorflow', 4, [62712483, 63732386, 61016150, 61353557]), ('Keras', 2, [62712483, 61016150])]</t>
  </si>
  <si>
    <t>{63732386, 62712483, 61353557, 61016150}</t>
  </si>
  <si>
    <t>['https://stackoverflow.com/questions/63732386', 'https://stackoverflow.com/questions/62712483', 'https://stackoverflow.com/questions/61353557', 'https://stackoverflow.com/questions/61016150']</t>
  </si>
  <si>
    <t>https://stackoverflow.com/questions/61353557</t>
  </si>
  <si>
    <t>(('ops', 'raise_from_not_ok_status'),)</t>
  </si>
  <si>
    <t>[('Tensorflow', 30, [64243290, 60727762, 64915407, 62986661, 61459747, 62200366, 62186080, 64910753, 62931702, 61273445, 63049774, 61254083, 64496955, 62916209, 61436339, 63588102, 61829834, 63203450, 61985531, 61437301, 64387397, 64387397, 64863777, 63780524, 59728205, 64859507, 64764131, 64764131, 64764131, 62348605]), ('Keras', 14, [64243290, 60727762, 61459747, 62200366, 62186080, 62931702, 62916209, 63588102, 61829834, 63203450, 61985531, 61437301, 63780524, 64085275])]</t>
  </si>
  <si>
    <t>[('Tensorflow', 30), ('Keras', 14)]</t>
  </si>
  <si>
    <t>{63588102, 64085275, 64910753, 64863777, 61459747, 62986661, 63780524, 62200366, 63049774, 61436339, 64496955, 62348605, 61254083, 64387397, 61829834, 59728205, 64915407, 60727762, 64243290, 62186080, 64764131, 61273445, 62916209, 64859507, 61437301, 62931702, 63203450, 61985531}</t>
  </si>
  <si>
    <t>['https://stackoverflow.com/questions/61459747', 'https://stackoverflow.com/questions/61254083', 'https://stackoverflow.com/questions/61273445', 'https://stackoverflow.com/questions/62186080', 'https://stackoverflow.com/questions/64764131']</t>
  </si>
  <si>
    <t>https://stackoverflow.com/questions/64764131</t>
  </si>
  <si>
    <t>(('ops', 'raise_from_not_ok_status'), ('six', 'raise_from'))</t>
  </si>
  <si>
    <t>[('Tensorflow', 14, [64243290, 60727762, 64915407, 62986661, 62186080, 64910753, 62931702, 63049774, 61254083, 61436339, 63203450, 61437301, 64085275, 59938419]), ('Keras', 7, [64243290, 60727762, 62186080, 62931702, 63203450, 61437301, 64085275])]</t>
  </si>
  <si>
    <t>[('Tensorflow', 14), ('Keras', 7)]</t>
  </si>
  <si>
    <t>{62186080, 64910753, 61254083, 62986661, 63203450, 63049774, 64915407, 60727762, 61436339, 59938419, 61437301, 62931702, 64243290, 64085275}</t>
  </si>
  <si>
    <t>['https://stackoverflow.com/questions/61254083', 'https://stackoverflow.com/questions/64915407', 'https://stackoverflow.com/questions/61437301', 'https://stackoverflow.com/questions/59938419', 'https://stackoverflow.com/questions/61437301']</t>
  </si>
  <si>
    <t>https://stackoverflow.com/questions/61437301</t>
  </si>
  <si>
    <t>https://stackoverflow.com/questions/59938419</t>
  </si>
  <si>
    <t>(('ops', 'set_shape'),)</t>
  </si>
  <si>
    <t>[('Tensorflow', 20, [45924269, 64711311, 43019852, 60844553, 58013427, 52181256, 52189757, 44311244, 40396580, 64303411, 55333241, 63846295, 50690587, 49809177, 63787566, 44931192, 47821287]), ('Keras', 3, [60844553, 40396580, 63846295])]</t>
  </si>
  <si>
    <t>[('Tensorflow', 20), ('Keras', 3)]</t>
  </si>
  <si>
    <t>{40396580, 47821287, 52181256, 60844553, 43019852, 45924269, 44311244, 64711311, 63787566, 58013427, 64303411, 49809177, 63846295, 44931192, 55333241, 50690587, 52189757}</t>
  </si>
  <si>
    <t>['https://stackoverflow.com/questions/52181256', 'https://stackoverflow.com/questions/64711311', 'https://stackoverflow.com/questions/44931192', 'https://stackoverflow.com/questions/49809177', 'https://stackoverflow.com/questions/63846295']</t>
  </si>
  <si>
    <t>https://stackoverflow.com/questions/64711311</t>
  </si>
  <si>
    <t>https://stackoverflow.com/questions/44931192</t>
  </si>
  <si>
    <t>[('Tensorflow', 53, [36479335, 45747928, 58894472, 49767233, 41900775, 41011707, 47040815, 50138891, 39848466, 48903689, 48903689, 43149493, 45202404, 48577372, 42250340, 42250340, 51221958, 37884106, 41800643, 42588145, 42588145, 40203500, 40203500, 40204706, 41651628, 48405386, 50052999, 50052999, 41375651, 47694551, 48494356, 40440289, 41901862, 41817101, 44081119, 44081119, 39414060, 51353522, 35384624, 45421121, 45421121, 37044006, 49376313, 50026460, 49252933, 51729290, 49570334, 42979971, 39559953, 58956352, 46015362, 48393440, 42703140]), ('Keras', 17, [58894472, 50138891, 39848466, 45585334, 48903689, 48903689, 43883271, 46197493, 42588145, 42588145, 41396767, 41651628, 48482483, 41375651, 41901862, 41817101, 45121909])]</t>
  </si>
  <si>
    <t>[('Tensorflow', 53), ('Keras', 17)]</t>
  </si>
  <si>
    <t>{46015362, 42979971, 50052999, 58894472, 48903689, 48405386, 50138891, 51729290, 41817101, 43883271, 39559953, 39848466, 48494356, 49570334, 41396767, 40204706, 41375651, 42703140, 41901862, 37044006, 41651628, 39414060, 47040815, 35384624, 51353522, 48482483, 43149493, 45585334, 49376313, 58956352, 49767233, 45421121, 41800643, 49252933, 51221958, 37884106, 47694551, 45747928, 48577372, 50026460, 44081119, 48393440, 40440289, 45202404, 42250340, 41900775, 36479335, 40203500, 42588145, 46197493, 45121909, 41011707}</t>
  </si>
  <si>
    <t>['https://stackoverflow.com/questions/51729290', 'https://stackoverflow.com/questions/35384624', 'https://stackoverflow.com/questions/44081119', 'https://stackoverflow.com/questions/47694551', 'https://stackoverflow.com/questions/48577372']</t>
  </si>
  <si>
    <t>https://stackoverflow.com/questions/35384624</t>
  </si>
  <si>
    <t>(('ops', 'wrapper'),)</t>
  </si>
  <si>
    <t>[('Tensorflow', 2, [50945734, 55945364]), ('Sklearn', 2, [55485099, 41171613])]</t>
  </si>
  <si>
    <t>{55485099, 55945364, 41171613, 50945734}</t>
  </si>
  <si>
    <t>['https://stackoverflow.com/questions/55485099', 'https://stackoverflow.com/questions/55945364', 'https://stackoverflow.com/questions/41171613', 'https://stackoverflow.com/questions/50945734']</t>
  </si>
  <si>
    <t>https://stackoverflow.com/questions/55485099</t>
  </si>
  <si>
    <t>(('opt', 'optimize'),)</t>
  </si>
  <si>
    <t>[('Tensorflow', 2, [51487339, 51487339]), ('Keras', 4, [51487339, 51487339, 37843847])]</t>
  </si>
  <si>
    <t>{51487339, 37843847}</t>
  </si>
  <si>
    <t>['https://stackoverflow.com/questions/51487339', 'https://stackoverflow.com/questions/37843847']</t>
  </si>
  <si>
    <t>(('optim', 'minimize'), ('optim', 'base_minimizer'))</t>
  </si>
  <si>
    <t>[('Tensorflow', 2, [58969151, 51342528]), ('Keras', 8, [43796720, 44146457, 51870384, 51342528, 55245327, 46958739, 46958739, 46958739])]</t>
  </si>
  <si>
    <t>{51342528, 55245327, 43796720, 51870384, 46958739, 44146457, 58969151}</t>
  </si>
  <si>
    <t>['https://stackoverflow.com/questions/55245327', 'https://stackoverflow.com/questions/51870384', 'https://stackoverflow.com/questions/44146457', 'https://stackoverflow.com/questions/46958739', 'https://stackoverflow.com/questions/44146457']</t>
  </si>
  <si>
    <t>https://stackoverflow.com/questions/55245327</t>
  </si>
  <si>
    <t>https://stackoverflow.com/questions/51870384</t>
  </si>
  <si>
    <t>https://stackoverflow.com/questions/44146457</t>
  </si>
  <si>
    <t>https://stackoverflow.com/questions/46958739</t>
  </si>
  <si>
    <t>(('optimize', 'function_wrapper'),)</t>
  </si>
  <si>
    <t>[('Tensorflow', 3, [59568125, 54278894, 62291731]), ('Sklearn', 2, [56247636, 49524761])]</t>
  </si>
  <si>
    <t>{54278894, 62291731, 56247636, 49524761, 59568125}</t>
  </si>
  <si>
    <t>['https://stackoverflow.com/questions/54278894', 'https://stackoverflow.com/questions/62291731', 'https://stackoverflow.com/questions/56247636', 'https://stackoverflow.com/questions/49524761', 'https://stackoverflow.com/questions/59568125']</t>
  </si>
  <si>
    <t>https://stackoverflow.com/questions/62291731</t>
  </si>
  <si>
    <t>https://stackoverflow.com/questions/56247636</t>
  </si>
  <si>
    <t>https://stackoverflow.com/questions/49524761</t>
  </si>
  <si>
    <t>(('optimizer', 'apply_gradients'),)</t>
  </si>
  <si>
    <t>[('Tensorflow', 25, [36479335, 51428329, 60247826, 59858677, 57981959, 61295402, 61704387, 36990115, 49715554, 47765595, 54255431, 51371276, 59113341, 40955168, 44797757, 48127701, 33624048, 59998441, 45043377, 45355399, 42777388, 48725179, 45514055, 35325480, 54960120]), ('Keras', 4, [60247826, 61704387, 54255431, 59113341])]</t>
  </si>
  <si>
    <t>[('Tensorflow', 25), ('Keras', 4)]</t>
  </si>
  <si>
    <t>{57981959, 45355399, 51371276, 60247826, 40955168, 36990115, 35325480, 61295402, 42777388, 45043377, 48725179, 44797757, 61704387, 54255431, 45514055, 48127701, 47765595, 49715554, 36479335, 51428329, 59998441, 33624048, 59858677, 54960120, 59113341}</t>
  </si>
  <si>
    <t>['https://stackoverflow.com/questions/60247826', 'https://stackoverflow.com/questions/44797757', 'https://stackoverflow.com/questions/51428329', 'https://stackoverflow.com/questions/49715554', 'https://stackoverflow.com/questions/36479335']</t>
  </si>
  <si>
    <t>https://stackoverflow.com/questions/51428329</t>
  </si>
  <si>
    <t>https://stackoverflow.com/questions/49715554</t>
  </si>
  <si>
    <t>(('optimizer', 'compute_gradients'), ('gradients_impl', 'gradients'))</t>
  </si>
  <si>
    <t>[('Tensorflow', 22, [53501315, 45924269, 52181256, 60390340, 54047604, 54047604, 55691289, 42798518, 46900643, 48550159, 44745535, 51387027, 53013956, 44311244, 56836895, 48986403, 42822844, 45061344, 50690587, 53503889, 49809177, 44931192]), ('Keras', 2, [55691289, 56836895])]</t>
  </si>
  <si>
    <t>[('Tensorflow', 22), ('Keras', 2)]</t>
  </si>
  <si>
    <t>{53501315, 52181256, 48550159, 53503889, 51387027, 55691289, 49809177, 50690587, 56836895, 46900643, 48986403, 45924269, 42798518, 42822844, 44745535, 60390340, 53013956, 44311244, 45061344, 54047604, 44931192}</t>
  </si>
  <si>
    <t>['https://stackoverflow.com/questions/53503889', 'https://stackoverflow.com/questions/46900643', 'https://stackoverflow.com/questions/53013956', 'https://stackoverflow.com/questions/44745535', 'https://stackoverflow.com/questions/60390340']</t>
  </si>
  <si>
    <t>https://stackoverflow.com/questions/46900643</t>
  </si>
  <si>
    <t>https://stackoverflow.com/questions/53013956</t>
  </si>
  <si>
    <t>https://stackoverflow.com/questions/44745535</t>
  </si>
  <si>
    <t>(('optimizer', 'minimize'),)</t>
  </si>
  <si>
    <t>[('Tensorflow', 56, [36479335, 42498876, 45924269, 51025483, 35106101, 51428329, 52447384, 59858677, 57981959, 63383652, 60390340, 54047604, 54047604, 42827240, 61704387, 42798518, 46900643, 48550159, 44745535, 36990115, 47765595, 46246556, 59725089, 51387027, 51371276, 35725513, 41743093, 44311244, 56836895, 48986403, 39751996, 42822844, 48127701, 45061344, 33624048, 43010289, 59998441, 50690587, 53503889, 40328751, 58468182, 45043377, 49809177, 39559953, 48600538, 45355399, 44931192, 51110070, 44988573, 48725179, 51109522, 45514055, 51853475, 46260671, 35325480, 46560823]), ('Keras', 3, [61704387, 56836895, 57516892])]</t>
  </si>
  <si>
    <t>[('Tensorflow', 56), ('Keras', 3)]</t>
  </si>
  <si>
    <t>{57981959, 45355399, 51371276, 48550159, 53503889, 39559953, 51387027, 51109522, 52447384, 49809177, 50690587, 46246556, 44988573, 56836895, 59725089, 46900643, 36990115, 48986403, 51853475, 35325480, 45924269, 40328751, 45043377, 35106101, 42798518, 51110070, 46560823, 48725179, 42498876, 39751996, 42822844, 44745535, 46260671, 61704387, 60390340, 45514055, 35725513, 51025483, 44311244, 48127701, 58468182, 48600538, 47765595, 57516892, 45061344, 63383652, 36479335, 42827240, 51428329, 59998441, 33624048, 43010289, 54047604, 59858677, 41743093, 44931192}</t>
  </si>
  <si>
    <t>['https://stackoverflow.com/questions/52447384', 'https://stackoverflow.com/questions/51110070', 'https://stackoverflow.com/questions/57516892', 'https://stackoverflow.com/questions/48127701', 'https://stackoverflow.com/questions/58468182']</t>
  </si>
  <si>
    <t>https://stackoverflow.com/questions/51110070</t>
  </si>
  <si>
    <t>https://stackoverflow.com/questions/57516892</t>
  </si>
  <si>
    <t>https://stackoverflow.com/questions/58468182</t>
  </si>
  <si>
    <t>(('optimizer_utils', 'build_model_delta_optimizer_process'),)</t>
  </si>
  <si>
    <t>(('optimizer_v2', '__getattribute__'),)</t>
  </si>
  <si>
    <t>[('Tensorflow', 2, [63645238]), ('Keras', 2, [63645238])]</t>
  </si>
  <si>
    <t>{63645238}</t>
  </si>
  <si>
    <t>['https://stackoverflow.com/questions/63645238']</t>
  </si>
  <si>
    <t>https://stackoverflow.com/questions/63645238</t>
  </si>
  <si>
    <t>(('optimizer_v2', '_filter_grads'),)</t>
  </si>
  <si>
    <t>[('Tensorflow', 11, [59667300, 62546338, 55865891, 63358166, 59656219, 61081872, 63334299, 56905384, 62967769, 62575673, 59408099]), ('Keras', 6, [59667300, 62546338, 63358166, 59656219, 61081872, 62967769])]</t>
  </si>
  <si>
    <t>{62546338, 55865891, 59667300, 63334299, 59408099, 56905384, 61081872, 63358166, 62967769, 59656219, 62575673}</t>
  </si>
  <si>
    <t>['https://stackoverflow.com/questions/55865891', 'https://stackoverflow.com/questions/56905384', 'https://stackoverflow.com/questions/62967769', 'https://stackoverflow.com/questions/63358166', 'https://stackoverflow.com/questions/62967769']</t>
  </si>
  <si>
    <t>https://stackoverflow.com/questions/55865891</t>
  </si>
  <si>
    <t>https://stackoverflow.com/questions/56905384</t>
  </si>
  <si>
    <t>https://stackoverflow.com/questions/62967769</t>
  </si>
  <si>
    <t>(('optimizer_v2', 'add_slot'),)</t>
  </si>
  <si>
    <t>[('Tensorflow', 2, [62272412, 62690426]), ('Keras', 2, [62272412, 62690426])]</t>
  </si>
  <si>
    <t>{62690426, 62272412}</t>
  </si>
  <si>
    <t>['https://stackoverflow.com/questions/62690426', 'https://stackoverflow.com/questions/62272412']</t>
  </si>
  <si>
    <t>(('optimizer_v2', 'apply_gradients'),)</t>
  </si>
  <si>
    <t>[('Tensorflow', 9, [62272412, 62546338, 55865891, 62690426, 63859912, 61081872, 56905384, 62967769, 59408099]), ('Keras', 6, [62272412, 62546338, 62690426, 63859912, 61081872, 62967769])]</t>
  </si>
  <si>
    <t>{62546338, 55865891, 59408099, 63859912, 56905384, 61081872, 62967769, 62690426, 62272412}</t>
  </si>
  <si>
    <t>['https://stackoverflow.com/questions/55865891', 'https://stackoverflow.com/questions/56905384', 'https://stackoverflow.com/questions/62967769', 'https://stackoverflow.com/questions/62967769', 'https://stackoverflow.com/questions/62967769']</t>
  </si>
  <si>
    <t>(('optimizer_v2', 'apply_gradients'), ('optimizer_v2', '_filter_grads'))</t>
  </si>
  <si>
    <t>[('Tensorflow', 6, [62546338, 55865891, 61081872, 56905384, 62967769, 59408099]), ('Keras', 3, [62546338, 61081872, 62967769])]</t>
  </si>
  <si>
    <t>{62546338, 55865891, 59408099, 56905384, 61081872, 62967769}</t>
  </si>
  <si>
    <t>['https://stackoverflow.com/questions/62546338', 'https://stackoverflow.com/questions/59408099', 'https://stackoverflow.com/questions/61081872', 'https://stackoverflow.com/questions/61081872', 'https://stackoverflow.com/questions/61081872']</t>
  </si>
  <si>
    <t>https://stackoverflow.com/questions/59408099</t>
  </si>
  <si>
    <t>https://stackoverflow.com/questions/61081872</t>
  </si>
  <si>
    <t>(('optimizer_v2', 'get_updates'),)</t>
  </si>
  <si>
    <t>[('Tensorflow', 6, [54856829, 62272412, 62932186, 62690426, 63859912, 60474308]), ('Keras', 4, [62272412, 62690426, 63859912, 60474308])]</t>
  </si>
  <si>
    <t>{60474308, 62690426, 63859912, 62932186, 62272412, 54856829}</t>
  </si>
  <si>
    <t>['https://stackoverflow.com/questions/60474308', 'https://stackoverflow.com/questions/63859912', 'https://stackoverflow.com/questions/62272412', 'https://stackoverflow.com/questions/62272412', 'https://stackoverflow.com/questions/62272412']</t>
  </si>
  <si>
    <t>(('optimizer_v2', 'get_updates'), ('optimizer_v2', 'apply_gradients'))</t>
  </si>
  <si>
    <t>[('Tensorflow', 3, [62272412, 62690426, 63859912]), ('Keras', 3, [62272412, 62690426, 63859912])]</t>
  </si>
  <si>
    <t>{63859912, 62690426, 62272412}</t>
  </si>
  <si>
    <t>['https://stackoverflow.com/questions/63859912', 'https://stackoverflow.com/questions/62690426', 'https://stackoverflow.com/questions/62272412']</t>
  </si>
  <si>
    <t>(('optimizer_v2', 'minimize'), ('optimizer_v2', '_compute_gradients'))</t>
  </si>
  <si>
    <t>[('Tensorflow', 6, [63205023, 57134808, 62436106, 55060736, 63461478, 62132578]), ('Keras', 2, [63205023, 57134808])]</t>
  </si>
  <si>
    <t>{55060736, 62132578, 63461478, 62436106, 57134808, 63205023}</t>
  </si>
  <si>
    <t>['https://stackoverflow.com/questions/55060736', 'https://stackoverflow.com/questions/63461478', 'https://stackoverflow.com/questions/57134808', 'https://stackoverflow.com/questions/57134808', 'https://stackoverflow.com/questions/57134808']</t>
  </si>
  <si>
    <t>https://stackoverflow.com/questions/55060736</t>
  </si>
  <si>
    <t>https://stackoverflow.com/questions/63461478</t>
  </si>
  <si>
    <t>https://stackoverflow.com/questions/57134808</t>
  </si>
  <si>
    <t>(('optimizers', '__init__'),)</t>
  </si>
  <si>
    <t>[('Tensorflow', 8, [57606581, 56947147, 64771558, 48268563]), ('Keras', 8, [57606581, 56947147, 64771558, 48268563])]</t>
  </si>
  <si>
    <t>{48268563, 56947147, 57606581, 64771558}</t>
  </si>
  <si>
    <t>['https://stackoverflow.com/questions/48268563', 'https://stackoverflow.com/questions/56947147', 'https://stackoverflow.com/questions/57606581', 'https://stackoverflow.com/questions/64771558']</t>
  </si>
  <si>
    <t>https://stackoverflow.com/questions/48268563</t>
  </si>
  <si>
    <t>https://stackoverflow.com/questions/56947147</t>
  </si>
  <si>
    <t>(('optimizers', 'deserialize'), ('generic_utils', 'deserialize_keras_object'))</t>
  </si>
  <si>
    <t>[('Tensorflow', 6, [59074105, 57606581, 56947147, 64771558, 48268563, 62985745]), ('Keras', 8, [59074105, 57606581, 56947147, 64771558, 48268563, 62985745, 57461069, 52395506])]</t>
  </si>
  <si>
    <t>{64771558, 56947147, 57461069, 62985745, 52395506, 48268563, 57606581, 59074105}</t>
  </si>
  <si>
    <t>['https://stackoverflow.com/questions/56947147', 'https://stackoverflow.com/questions/62985745', 'https://stackoverflow.com/questions/57606581', 'https://stackoverflow.com/questions/48268563', 'https://stackoverflow.com/questions/48268563']</t>
  </si>
  <si>
    <t>(('optimizers', 'deserialize'), ('generic_utils', 'deserialize_keras_object'), ('optimizers', 'from_config'), ('optimizers', '__init__'), ('optimizers', '__init__'))</t>
  </si>
  <si>
    <t>[('Tensorflow', 4, [57606581, 56947147, 64771558, 48268563]), ('Keras', 4, [57606581, 56947147, 64771558, 48268563])]</t>
  </si>
  <si>
    <t>(('optimizers', 'get'),)</t>
  </si>
  <si>
    <t>[('Tensorflow', 4, [59074105, 61349606, 63838368, 62985745]), ('Keras', 5, [59074105, 58395934, 61349606, 42324140, 62985745])]</t>
  </si>
  <si>
    <t>{63838368, 61349606, 42324140, 62985745, 59074105, 58395934}</t>
  </si>
  <si>
    <t>['https://stackoverflow.com/questions/63838368', 'https://stackoverflow.com/questions/42324140', 'https://stackoverflow.com/questions/59074105', 'https://stackoverflow.com/questions/59074105', 'https://stackoverflow.com/questions/59074105']</t>
  </si>
  <si>
    <t>(('optimizers', 'get_gradients'),)</t>
  </si>
  <si>
    <t>[('Tensorflow', 15, [55181044, 48764716, 61148454, 48751075, 49441748, 53313713, 61259623, 59900424, 50513505, 48744945, 58261348, 60077931, 61585473, 51990034, 51777535]), ('Keras', 19, [55181044, 48764716, 40818579, 40818579, 61148454, 48751075, 49441748, 53313713, 61259623, 59900424, 50513505, 45502673, 48744945, 58261348, 60077931, 61585473, 58418067, 51990034, 33859864, 33859864])]</t>
  </si>
  <si>
    <t>[('Tensorflow', 15), ('Keras', 19)]</t>
  </si>
  <si>
    <t>{59900424, 51990034, 40818579, 58418067, 33859864, 61148454, 48764716, 53313713, 61585473, 45502673, 49441748, 50513505, 48751075, 58261348, 61259623, 60077931, 48744945, 55181044, 51777535}</t>
  </si>
  <si>
    <t>['https://stackoverflow.com/questions/40818579', 'https://stackoverflow.com/questions/61585473', 'https://stackoverflow.com/questions/61259623', 'https://stackoverflow.com/questions/58261348', 'https://stackoverflow.com/questions/58261348']</t>
  </si>
  <si>
    <t>https://stackoverflow.com/questions/61259623</t>
  </si>
  <si>
    <t>(('optimizers', 'get_updates'),)</t>
  </si>
  <si>
    <t>[('Tensorflow', 36, [55181044, 48764716, 61148454, 60247826, 42315289, 61543081, 62272412, 45084217, 46619869, 48751075, 49441748, 46167901, 58698942, 41815023, 46876213, 61259623, 59900424, 48362612, 50513505, 59993176, 46411573, 59113341, 48744945, 58261348, 60077931, 48447149, 46164791, 59060150, 61585473, 51990034, 60975266, 47007997, 51777535, 59672402, 40854831]), ('Keras', 43, [55181044, 48764716, 40818579, 40818579, 61148454, 60247826, 44836555, 42315289, 61543081, 62272412, 45084217, 46619869, 48751075, 49441748, 46167901, 58698942, 41815023, 46876213, 61259623, 59900424, 48362612, 50513505, 46994409, 45502673, 46411573, 59113341, 48744945, 58261348, 60077931, 48447149, 46164791, 59060150, 61585473, 58418067, 51990034, 45296260, 60975266, 47007997, 42630504, 42630504, 60792076, 55595457, 59672402])]</t>
  </si>
  <si>
    <t>[('Tensorflow', 36), ('Keras', 43)]</t>
  </si>
  <si>
    <t>{45296260, 59900424, 60792076, 60247826, 51990034, 40818579, 58418067, 42315289, 62272412, 60975266, 61148454, 61543081, 48764716, 48447149, 40854831, 46876213, 46411573, 46164791, 59060150, 45084217, 47007997, 58698942, 61585473, 55595457, 44836555, 45502673, 59672402, 49441748, 59993176, 46167901, 46619869, 50513505, 48751075, 58261348, 61259623, 42630504, 46994409, 60077931, 41815023, 48744945, 55181044, 48362612, 59113341, 51777535}</t>
  </si>
  <si>
    <t>['https://stackoverflow.com/questions/58418067', 'https://stackoverflow.com/questions/47007997', 'https://stackoverflow.com/questions/58261348', 'https://stackoverflow.com/questions/50513505', 'https://stackoverflow.com/questions/48751075']</t>
  </si>
  <si>
    <t>https://stackoverflow.com/questions/50513505</t>
  </si>
  <si>
    <t>(('optimizers', 'get_updates'), ('math_ops', 'binary_op_wrapper'))</t>
  </si>
  <si>
    <t>[('Tensorflow', 10, [45084217, 46619869, 58698942, 41815023, 48362612, 46411573, 59060150, 60975266, 47007997, 59672402]), ('Keras', 12, [45084217, 46619869, 58698942, 41815023, 48362612, 46411573, 59060150, 45296260, 60975266, 47007997, 42630504, 42630504])]</t>
  </si>
  <si>
    <t>{60975266, 45296260, 42630504, 41815023, 47007997, 59672402, 48362612, 46411573, 59060150, 45084217, 46619869, 58698942}</t>
  </si>
  <si>
    <t>['https://stackoverflow.com/questions/45296260', 'https://stackoverflow.com/questions/59672402', 'https://stackoverflow.com/questions/45084217', 'https://stackoverflow.com/questions/59060150', 'https://stackoverflow.com/questions/59060150']</t>
  </si>
  <si>
    <t>https://stackoverflow.com/questions/45296260</t>
  </si>
  <si>
    <t>(('optimizers', 'get_updates'), ('math_ops', 'binary_op_wrapper'), ('ops', 'convert_to_tensor'))</t>
  </si>
  <si>
    <t>[('Tensorflow', 6, [45084217, 46619869, 41815023, 48362612, 46411573, 47007997]), ('Keras', 8, [45084217, 46619869, 41815023, 48362612, 46411573, 45296260, 47007997, 42630504])]</t>
  </si>
  <si>
    <t>{45296260, 42630504, 41815023, 47007997, 48362612, 46411573, 45084217, 46619869}</t>
  </si>
  <si>
    <t>['https://stackoverflow.com/questions/42630504', 'https://stackoverflow.com/questions/47007997', 'https://stackoverflow.com/questions/45084217', 'https://stackoverflow.com/questions/46411573', 'https://stackoverflow.com/questions/46411573']</t>
  </si>
  <si>
    <t>(('optimizers', 'get_updates'), ('math_ops', 'binary_op_wrapper'), ('ops', 'convert_to_tensor'), ('ops', 'internal_convert_to_tensor'), ('constant_op', '_constant_tensor_conversion_function'), ('constant_op', 'constant'), ('tensor_util', 'make_tensor_proto'))</t>
  </si>
  <si>
    <t>[('Tensorflow', 5, [45084217, 46619869, 48362612, 46411573, 47007997]), ('Keras', 7, [45084217, 46619869, 48362612, 46411573, 45296260, 47007997, 42630504])]</t>
  </si>
  <si>
    <t>{45296260, 42630504, 48362612, 46411573, 46619869, 45084217, 47007997}</t>
  </si>
  <si>
    <t>['https://stackoverflow.com/questions/42630504', 'https://stackoverflow.com/questions/46411573', 'https://stackoverflow.com/questions/45084217', 'https://stackoverflow.com/questions/46619869', 'https://stackoverflow.com/questions/45084217']</t>
  </si>
  <si>
    <t>(('optimizers', 'get_updates'), ('optimizers', 'get_gradients'))</t>
  </si>
  <si>
    <t>[('Tensorflow', 14, [55181044, 48764716, 61148454, 48751075, 49441748, 61259623, 59900424, 50513505, 48744945, 58261348, 60077931, 61585473, 51990034, 51777535]), ('Keras', 18, [55181044, 48764716, 40818579, 40818579, 61148454, 48751075, 49441748, 61259623, 59900424, 50513505, 45502673, 48744945, 58261348, 60077931, 61585473, 58418067, 51990034, 33859864, 33859864])]</t>
  </si>
  <si>
    <t>[('Tensorflow', 14), ('Keras', 18)]</t>
  </si>
  <si>
    <t>{50513505, 61585473, 48751075, 58261348, 61148454, 61259623, 59900424, 60077931, 48764716, 48744945, 51990034, 40818579, 49441748, 55181044, 45502673, 58418067, 33859864, 51777535}</t>
  </si>
  <si>
    <t>['https://stackoverflow.com/questions/48751075', 'https://stackoverflow.com/questions/48764716', 'https://stackoverflow.com/questions/55181044', 'https://stackoverflow.com/questions/49441748', 'https://stackoverflow.com/questions/55181044']</t>
  </si>
  <si>
    <t>[('Tensorflow', 2, [46167901, 46876213]), ('Keras', 2, [46167901, 46876213])]</t>
  </si>
  <si>
    <t>['https://stackoverflow.com/questions/46876213', 'https://stackoverflow.com/questions/46167901']</t>
  </si>
  <si>
    <t>(('optkeras', 'synch_with_optuna'),)</t>
  </si>
  <si>
    <t>[('Tensorflow', 3, [62656411]), ('Keras', 3, [62656411])]</t>
  </si>
  <si>
    <t>{62656411}</t>
  </si>
  <si>
    <t>['https://stackoverflow.com/questions/62656411']</t>
  </si>
  <si>
    <t>https://stackoverflow.com/questions/62656411</t>
  </si>
  <si>
    <t>(('optkeras', 'synch_with_optuna'), ('optkeras', 'get_trial_default'))</t>
  </si>
  <si>
    <t>[('Tensorflow', 2, [62656411]), ('Keras', 2, [62656411])]</t>
  </si>
  <si>
    <t>(('os', 'makedirs'),)</t>
  </si>
  <si>
    <t>[('Tensorflow', 12, [48315934, 55762759, 42814374, 42814374, 35474974, 48880649, 42267743, 38568322, 42855057, 48965928]), ('Sklearn', 7, [59826799, 39803215, 50673632, 50673632])]</t>
  </si>
  <si>
    <t>[('Tensorflow', 12), ('Sklearn', 7)]</t>
  </si>
  <si>
    <t>{50673632, 38568322, 42814374, 48315934, 55762759, 48880649, 48965928, 59826799, 39803215, 42855057, 35474974, 42267743}</t>
  </si>
  <si>
    <t>['https://stackoverflow.com/questions/38568322', 'https://stackoverflow.com/questions/48880649', 'https://stackoverflow.com/questions/42855057', 'https://stackoverflow.com/questions/39803215', 'https://stackoverflow.com/questions/39803215']</t>
  </si>
  <si>
    <t>https://stackoverflow.com/questions/38568322</t>
  </si>
  <si>
    <t>https://stackoverflow.com/questions/39803215</t>
  </si>
  <si>
    <t>(('os', 'makedirs'), ('os', 'makedirs'))</t>
  </si>
  <si>
    <t>[('Tensorflow', 3, [38568322]), ('Sklearn', 4, [59826799])]</t>
  </si>
  <si>
    <t>{38568322, 59826799}</t>
  </si>
  <si>
    <t>['https://stackoverflow.com/questions/38568322', 'https://stackoverflow.com/questions/59826799']</t>
  </si>
  <si>
    <t>https://stackoverflow.com/questions/59826799</t>
  </si>
  <si>
    <t>(('os', 'makedirs'), ('os', 'makedirs'), ('os', 'makedirs'))</t>
  </si>
  <si>
    <t>[('Tensorflow', 2, [38568322]), ('Sklearn', 3, [59826799])]</t>
  </si>
  <si>
    <t>(('parallel', '__call__'), ('parallel', 'dispatch_one_batch'), ('parallel', '__init__'), ('_validation', 'genexpr'), ('base', 'clone'))</t>
  </si>
  <si>
    <t>[('Tensorflow', 2, [48303166, 43904731]), ('Keras', 2, [48303166, 41796618])]</t>
  </si>
  <si>
    <t>{41796618, 43904731, 48303166}</t>
  </si>
  <si>
    <t>['https://stackoverflow.com/questions/41796618', 'https://stackoverflow.com/questions/43904731', 'https://stackoverflow.com/questions/48303166']</t>
  </si>
  <si>
    <t>https://stackoverflow.com/questions/41796618</t>
  </si>
  <si>
    <t>(('parallel', '__call__'), ('parallel', 'dispatch_one_batch'), ('parallel', '_dispatch'))</t>
  </si>
  <si>
    <t>[('Keras', 13, [58395934, 46619869, 63305459, 61292125, 56865740, 58927172, 59333544, 53938687, 54272744, 44220446, 41484580, 53707513, 54414337]), ('Sklearn', 110, [63428743, 56174456, 56174456, 56174456, 56174456, 61415039, 51154180, 52359797, 43864800, 43864800, 59131522, 59932666, 62520099, 39459006, 39356560, 58395934, 37632550, 54723168, 37014996, 47564903, 63305459, 62721490, 55302500, 63890583, 36873082, 46105015, 57498267, 62891735, 53345375, 43689716, 52661363, 57179394, 43925714, 59466597, 47270934, 59556305, 56865740, 48173153, 38574222, 52338532, 64671488, 39187875, 43255057, 52859383, 38711932, 50023892, 34221712, 44131323, 40508119, 52055658, 54028667, 50515476, 61373393, 61373393, 61373393, 61373393, 58317976, 58833393, 45318784, 46309539, 53938687, 65164203, 63023624, 54272744, 55953284, 64116586, 35998112, 54201162, 60248668, 60946059, 51402663, 54450453, 56123625, 46105816, 39933633, 50010065, 43211239, 49566157, 52629767, 57190958, 45325283, 47527330, 43167288, 50612523, 64884238, 41472015, 62510977, 45723699, 54309239, 54309239, 61484786, 38263933, 52586531, 42072721, 50523930, 63979458, 61404404, 62651998, 48211590, 46054644, 46054644, 46054644, 46054644, 40274904, 43308042, 48373710, 51142308])]</t>
  </si>
  <si>
    <t>[('Keras', 13), ('Sklearn', 110)]</t>
  </si>
  <si>
    <t>{54414337, 63023624, 43308042, 64884238, 41472015, 50515476, 47270934, 44220446, 52586531, 37632550, 57190958, 45723699, 43167288, 58927172, 60248668, 61292125, 62651998, 53345375, 54723168, 48173153, 47564903, 52055658, 52661363, 52359797, 38711932, 38263933, 61415039, 45318784, 59131522, 48211590, 63428743, 60946059, 38574222, 39356560, 34221712, 42072721, 63890583, 58317976, 57498267, 46309539, 51142308, 39459006, 39933633, 43925714, 62891735, 40508119, 46105816, 46619869, 43864800, 54272744, 56123625, 61484786, 63305459, 43689716, 61404404, 46054644, 53707513, 64671488, 57179394, 51154180, 52629767, 43255057, 54450453, 50523930, 58395934, 62520099, 41484580, 50612523, 54201162, 55302500, 59466597, 52338532, 64116586, 54309239, 56174456, 36873082, 54028667, 62510977, 55953284, 35998112, 47527330, 39187875, 51402663, 59333544, 65164203, 46105015, 63979458, 56865740, 49566157, 48373710, 59556305, 62721490, 61373393, 37014996, 50023892, 50010065, 40274904, 45325283, 43211239, 58833393, 52859383, 59932666, 44131323, 53938687}</t>
  </si>
  <si>
    <t>['https://stackoverflow.com/questions/61292125', 'https://stackoverflow.com/questions/46619869', 'https://stackoverflow.com/questions/47527330', 'https://stackoverflow.com/questions/54309239', 'https://stackoverflow.com/questions/54028667']</t>
  </si>
  <si>
    <t>https://stackoverflow.com/questions/61292125</t>
  </si>
  <si>
    <t>https://stackoverflow.com/questions/47527330</t>
  </si>
  <si>
    <t>[('Tensorflow', 5, [59932666, 46619869, 62721490, 59333544, 58317976]), ('Sklearn', 97, [63428743, 56174456, 56174456, 56174456, 56174456, 61415039, 51154180, 52359797, 43864800, 43864800, 59131522, 59932666, 62520099, 58395934, 54723168, 47564903, 63305459, 62721490, 55302500, 63890583, 46105015, 57498267, 62891735, 53345375, 43689716, 52661363, 57179394, 43925714, 59466597, 47270934, 59556305, 56865740, 48173153, 52338532, 64671488, 43255057, 52859383, 50023892, 44131323, 40508119, 52055658, 54028667, 50515476, 61373393, 61373393, 61373393, 61373393, 58317976, 58833393, 45318784, 46309539, 53938687, 65164203, 63023624, 54272744, 55953284, 64116586, 54201162, 60248668, 60946059, 51402663, 54450453, 56123625, 46105816, 39933633, 50010065, 43211239, 49566157, 52629767, 57190958, 45325283, 47527330, 43167288, 50612523, 64884238, 41472015, 62510977, 45723699, 54309239, 54309239, 61484786, 52586531, 42072721, 50523930, 63979458, 61404404, 62651998, 48211590, 46054644, 46054644, 46054644, 46054644, 43308042, 48373710, 51142308])]</t>
  </si>
  <si>
    <t>[('Tensorflow', 5), ('Sklearn', 97)]</t>
  </si>
  <si>
    <t>{63023624, 43308042, 64884238, 41472015, 50515476, 47270934, 52586531, 57190958, 45723699, 43167288, 60248668, 62651998, 53345375, 54723168, 48173153, 47564903, 52055658, 52661363, 52359797, 61415039, 45318784, 59131522, 48211590, 63428743, 60946059, 42072721, 63890583, 58317976, 57498267, 46309539, 51142308, 39933633, 43925714, 62891735, 40508119, 46105816, 46619869, 43864800, 54272744, 56123625, 61484786, 63305459, 43689716, 61404404, 46054644, 64671488, 57179394, 51154180, 52629767, 43255057, 54450453, 50523930, 58395934, 62520099, 50612523, 54201162, 55302500, 59466597, 52338532, 64116586, 54309239, 56174456, 54028667, 62510977, 55953284, 47527330, 51402663, 59333544, 65164203, 46105015, 63979458, 56865740, 49566157, 48373710, 59556305, 62721490, 61373393, 50023892, 50010065, 45325283, 43211239, 58833393, 52859383, 59932666, 44131323, 53938687}</t>
  </si>
  <si>
    <t>['https://stackoverflow.com/questions/53345375', 'https://stackoverflow.com/questions/56123625', 'https://stackoverflow.com/questions/51402663', 'https://stackoverflow.com/questions/54309239', 'https://stackoverflow.com/questions/54028667']</t>
  </si>
  <si>
    <t>https://stackoverflow.com/questions/51402663</t>
  </si>
  <si>
    <t>(('parallel', '__call__'), ('parallel', 'dispatch_one_batch'), ('parallel', '_dispatch'), ('_parallel_backends', 'apply_async'), ('_parallel_backends', '__init__'), ('parallel', '__call__'), ('parallel', 'listcomp'), ('_validation', '_fit_and_score'))</t>
  </si>
  <si>
    <t>[('Keras', 9, [46619869, 63305459, 61292125, 59333544, 53938687, 54272744, 44220446, 53707513, 54414337]), ('Sklearn', 27, [63428743, 51154180, 52359797, 43864800, 43864800, 63305459, 55302500, 63890583, 57498267, 43925714, 59556305, 52338532, 52859383, 44131323, 40508119, 52055658, 53938687, 54272744, 60248668, 54450453, 50010065, 52629767, 50612523, 64884238, 42072721, 50523930, 48211590])]</t>
  </si>
  <si>
    <t>[('Keras', 9), ('Sklearn', 27)]</t>
  </si>
  <si>
    <t>{54414337, 51154180, 48211590, 63428743, 52629767, 64884238, 42072721, 54450453, 63890583, 50523930, 57498267, 44220446, 59333544, 50612523, 59556305, 43925714, 50010065, 40508119, 60248668, 46619869, 61292125, 43864800, 55302500, 52338532, 54272744, 52055658, 63305459, 52359797, 52859383, 53707513, 44131323, 53938687}</t>
  </si>
  <si>
    <t>['https://stackoverflow.com/questions/52629767', 'https://stackoverflow.com/questions/59556305', 'https://stackoverflow.com/questions/54272744', 'https://stackoverflow.com/questions/55302500', 'https://stackoverflow.com/questions/52338532']</t>
  </si>
  <si>
    <t>https://stackoverflow.com/questions/59556305</t>
  </si>
  <si>
    <t>(('parallel', '__call__'), ('parallel', 'dispatch_one_batch'), ('parallel', '_dispatch'), ('_parallel_backends', 'apply_async'), ('_parallel_backends', '__init__'), ('parallel', '__call__'), ('parallel', 'listcomp'), ('_validation', '_fit_and_score'), ('_validation', '_score'))</t>
  </si>
  <si>
    <t>[('Keras', 3, [63305459, 54272744, 44220446]), ('Sklearn', 9, [63428743, 51154180, 63305459, 55302500, 63890583, 43925714, 54272744, 54450453, 64884238])]</t>
  </si>
  <si>
    <t>{51154180, 55302500, 63428743, 54272744, 64884238, 43925714, 63305459, 54450453, 63890583, 44220446}</t>
  </si>
  <si>
    <t>['https://stackoverflow.com/questions/55302500', 'https://stackoverflow.com/questions/64884238', 'https://stackoverflow.com/questions/54450453', 'https://stackoverflow.com/questions/54450453', 'https://stackoverflow.com/questions/54450453']</t>
  </si>
  <si>
    <t>(('parallel', '__call__'), ('parallel', 'dispatch_one_batch'), ('parallel', '_dispatch'), ('_parallel_backends', 'apply_async'), ('_parallel_backends', '__init__'), ('parallel', '__call__'), ('parallel', 'listcomp'), ('_validation', '_fit_and_score'), ('pipeline', 'fit'))</t>
  </si>
  <si>
    <t>[('Keras', 2, [46619869, 53938687]), ('Sklearn', 5, [40508119, 52055658, 53938687, 42072721, 50523930])]</t>
  </si>
  <si>
    <t>[('Keras', 2), ('Sklearn', 5)]</t>
  </si>
  <si>
    <t>{52055658, 42072721, 40508119, 50523930, 46619869, 53938687}</t>
  </si>
  <si>
    <t>['https://stackoverflow.com/questions/52055658', 'https://stackoverflow.com/questions/40508119', 'https://stackoverflow.com/questions/46619869', 'https://stackoverflow.com/questions/46619869', 'https://stackoverflow.com/questions/46619869']</t>
  </si>
  <si>
    <t>(('parallel', '__call__'), ('parallel', 'retrieve'))</t>
  </si>
  <si>
    <t>[('Keras', 3, [49520109, 62717722, 59556100]), ('Sklearn', 41, [38931631, 38931631, 49520109, 45837885, 64846142, 58475716, 60236102, 35416989, 34777210, 62717722, 35970126, 41635426, 29776822, 33588838, 23963542, 63730042, 53556524, 59415663, 31026950, 27740804, 40115043, 63363598, 58469719, 20797860, 51387915, 63647178, 34181647, 34181647, 60955037, 55202518, 47136101, 63525464, 59508955, 47587081, 34276814, 24406937, 63658367, 56416710, 61437856, 58626422])]</t>
  </si>
  <si>
    <t>[('Keras', 3), ('Sklearn', 41)]</t>
  </si>
  <si>
    <t>{59556100, 27740804, 31026950, 47587081, 51387915, 63363598, 34181647, 23963542, 24406937, 62717722, 35416989, 60955037, 61437856, 20797860, 53556524, 38931631, 29776822, 45837885, 64846142, 58475716, 60236102, 56416710, 63647178, 35970126, 34276814, 55202518, 58469719, 63525464, 59508955, 41635426, 40115043, 47136101, 33588838, 49520109, 63730042, 59415663, 58626422, 34777210, 63658367}</t>
  </si>
  <si>
    <t>['https://stackoverflow.com/questions/63363598', 'https://stackoverflow.com/questions/45837885', 'https://stackoverflow.com/questions/40115043', 'https://stackoverflow.com/questions/63525464', 'https://stackoverflow.com/questions/59508955']</t>
  </si>
  <si>
    <t>https://stackoverflow.com/questions/59508955</t>
  </si>
  <si>
    <t>[('Keras', 3, [48303166, 41796618, 41484580]), ('Sklearn', 41, [58248437, 22752931, 19265097, 19274471, 55090337, 39459006, 39356560, 37632550, 31825874, 37014996, 43176916, 29476807, 36873082, 24879141, 31615190, 23118309, 54245923, 41796618, 38574222, 39187875, 15796627, 38711932, 19820369, 34221712, 25249212, 27890413, 28888070, 51172889, 28256553, 23227053, 35998112, 26210471, 43904731, 18948086, 39830848, 28633222, 12632992, 38263933, 28599754, 40274904])]</t>
  </si>
  <si>
    <t>{28888070, 28633222, 41796618, 38574222, 39356560, 34221712, 15796627, 51172889, 35998112, 55090337, 12632992, 22752931, 41484580, 24879141, 37632550, 54245923, 39187875, 28256553, 26210471, 23227053, 25249212, 39459006, 48303166, 39830848, 29476807, 19265097, 28599754, 19820369, 31825874, 37014996, 43176916, 31615190, 40274904, 43904731, 23118309, 19274471, 27890413, 58248437, 18948086, 36873082, 38711932, 38263933}</t>
  </si>
  <si>
    <t>['https://stackoverflow.com/questions/15796627', 'https://stackoverflow.com/questions/23227053', 'https://stackoverflow.com/questions/40274904', 'https://stackoverflow.com/questions/37014996', 'https://stackoverflow.com/questions/43176916']</t>
  </si>
  <si>
    <t>https://stackoverflow.com/questions/15796627</t>
  </si>
  <si>
    <t>https://stackoverflow.com/questions/23227053</t>
  </si>
  <si>
    <t>https://stackoverflow.com/questions/40274904</t>
  </si>
  <si>
    <t>https://stackoverflow.com/questions/43176916</t>
  </si>
  <si>
    <t>[('Keras', 15, [58395934, 62717722, 46619869, 63305459, 61292125, 56865740, 58927172, 59333544, 53938687, 54272744, 44220446, 41484580, 53707513, 54414337]), ('Sklearn', 112, [63428743, 56174456, 56174456, 56174456, 56174456, 61415039, 51154180, 52359797, 43864800, 43864800, 59131522, 59932666, 62520099, 39459006, 39356560, 58395934, 37632550, 54723168, 62717722, 37014996, 47564903, 63305459, 62721490, 55302500, 63890583, 36873082, 46105015, 57498267, 62891735, 53345375, 43689716, 52661363, 57179394, 43925714, 59466597, 47270934, 59556305, 56865740, 48173153, 38574222, 52338532, 64671488, 39187875, 43255057, 52859383, 38711932, 50023892, 34221712, 44131323, 40508119, 52055658, 54028667, 50515476, 61373393, 61373393, 61373393, 61373393, 58317976, 58833393, 45318784, 46309539, 53938687, 65164203, 63023624, 54272744, 55953284, 64116586, 35998112, 54201162, 60248668, 60946059, 51402663, 54450453, 56123625, 46105816, 39933633, 50010065, 43211239, 49566157, 52629767, 57190958, 45325283, 47527330, 43167288, 50612523, 64884238, 41472015, 62510977, 45723699, 54309239, 54309239, 61484786, 38263933, 52586531, 42072721, 50523930, 63979458, 61404404, 62651998, 48211590, 46054644, 46054644, 46054644, 46054644, 40274904, 43308042, 48373710, 51142308])]</t>
  </si>
  <si>
    <t>[('Keras', 15), ('Sklearn', 112)]</t>
  </si>
  <si>
    <t>{54414337, 63023624, 43308042, 64884238, 41472015, 50515476, 47270934, 44220446, 52586531, 37632550, 57190958, 45723699, 43167288, 58927172, 60248668, 61292125, 62651998, 53345375, 54723168, 48173153, 47564903, 52055658, 52661363, 52359797, 38711932, 38263933, 61415039, 45318784, 59131522, 48211590, 63428743, 60946059, 38574222, 39356560, 34221712, 42072721, 63890583, 58317976, 57498267, 46309539, 51142308, 39459006, 39933633, 43925714, 62891735, 40508119, 46105816, 46619869, 43864800, 54272744, 56123625, 61484786, 63305459, 43689716, 61404404, 46054644, 53707513, 64671488, 57179394, 51154180, 52629767, 43255057, 54450453, 62717722, 50523930, 58395934, 62520099, 41484580, 50612523, 54201162, 55302500, 59466597, 52338532, 64116586, 54309239, 56174456, 36873082, 54028667, 62510977, 55953284, 35998112, 47527330, 39187875, 51402663, 59333544, 65164203, 46105015, 63979458, 56865740, 49566157, 48373710, 59556305, 62721490, 61373393, 37014996, 50023892, 50010065, 40274904, 45325283, 43211239, 58833393, 52859383, 59932666, 44131323, 53938687}</t>
  </si>
  <si>
    <t>['https://stackoverflow.com/questions/61292125', 'https://stackoverflow.com/questions/46619869', 'https://stackoverflow.com/questions/35998112', 'https://stackoverflow.com/questions/54309239', 'https://stackoverflow.com/questions/36873082']</t>
  </si>
  <si>
    <t>https://stackoverflow.com/questions/36873082</t>
  </si>
  <si>
    <t>(('parameter_server_strategy', '_create_variable'),)</t>
  </si>
  <si>
    <t>(('parameter_server_strategy', '_create_variable'), ('contextlib', '__exit__'))</t>
  </si>
  <si>
    <t>(('parsers', 'pandas'),)</t>
  </si>
  <si>
    <t>[('Tensorflow', 2, [50722067]), ('Keras', 5, [54370753])]</t>
  </si>
  <si>
    <t>{54370753, 50722067}</t>
  </si>
  <si>
    <t>['https://stackoverflow.com/questions/54370753', 'https://stackoverflow.com/questions/50722067']</t>
  </si>
  <si>
    <t>https://stackoverflow.com/questions/50722067</t>
  </si>
  <si>
    <t>(('pickle', 'load'),)</t>
  </si>
  <si>
    <t>[('NLTK', 3, [15518338, 45194691]), ('Sklearn', 40, [59448048, 40845304, 59594583, 55840738, 54009432, 35201968, 59192681, 32464356, 28797769, 51359476, 49075045, 47343142, 30464472, 59358828, 36371691, 62285062, 57969495, 53970014, 48948209, 51216470, 63319579, 39238444, 63284914, 41720952, 57360168, 42073276, 47322937, 27524939, 60419882, 39071050, 34569664, 62593467, 58131330])]</t>
  </si>
  <si>
    <t>[('NLTK', 3), ('Sklearn', 40)]</t>
  </si>
  <si>
    <t>{15518338, 58131330, 62285062, 63319579, 47343142, 57360168, 60419882, 39238444, 35201968, 63284914, 47322937, 62593467, 41720952, 42073276, 34569664, 45194691, 28797769, 39071050, 27524939, 51216470, 57969495, 30464472, 54009432, 59594583, 53970014, 55840738, 32464356, 49075045, 59192681, 36371691, 59358828, 59448048, 48948209, 51359476, 40845304}</t>
  </si>
  <si>
    <t>['https://stackoverflow.com/questions/57360168', 'https://stackoverflow.com/questions/45194691', 'https://stackoverflow.com/questions/32464356', 'https://stackoverflow.com/questions/53970014', 'https://stackoverflow.com/questions/55840738']</t>
  </si>
  <si>
    <t>https://stackoverflow.com/questions/57360168</t>
  </si>
  <si>
    <t>https://stackoverflow.com/questions/45194691</t>
  </si>
  <si>
    <t>https://stackoverflow.com/questions/32464356</t>
  </si>
  <si>
    <t>https://stackoverflow.com/questions/55840738</t>
  </si>
  <si>
    <t>(('pickle', 'save'), ('cloudpickle', 'save_function'), ('cloudpickle', 'save_function_tuple'), ('pickle', 'save'), ('pickle', 'save_dict'), ('pickle', '_batch_setitems'), ('pickle', 'save'))</t>
  </si>
  <si>
    <t>[('Tensorflow', 2, [47922435, 58558004]), ('PyTorch', 3, [62688442])]</t>
  </si>
  <si>
    <t>(('pickle', 'save'), ('pickle', 'save_dict'), ('pickle', '_batch_setitems'), ('pickle', 'save'), ('pickle', 'save_list'), ('pickle', '_batch_appends'), ('pickle', 'save'))</t>
  </si>
  <si>
    <t>[('Tensorflow', 6, [47922435, 58558004]), ('Keras', 5, [58558004, 61326144])]</t>
  </si>
  <si>
    <t>{61326144, 47922435, 58558004}</t>
  </si>
  <si>
    <t>['https://stackoverflow.com/questions/61326144', 'https://stackoverflow.com/questions/47922435', 'https://stackoverflow.com/questions/58558004']</t>
  </si>
  <si>
    <t>(('pickle', 'save'), ('pickle', 'save_list'), ('pickle', '_batch_appends'), ('pickle', 'save'))</t>
  </si>
  <si>
    <t>[('Tensorflow', 9, [47922435, 58558004]), ('Keras', 6, [58558004, 61326144, 42622444])]</t>
  </si>
  <si>
    <t>{61326144, 42622444, 47922435, 58558004}</t>
  </si>
  <si>
    <t>['https://stackoverflow.com/questions/61326144', 'https://stackoverflow.com/questions/42622444', 'https://stackoverflow.com/questions/47922435', 'https://stackoverflow.com/questions/58558004']</t>
  </si>
  <si>
    <t>[('Keras', 7, [48490411, 58558004, 61326144, 42622444]), ('Sklearn', 13, [58475716, 61916110, 61916110, 48490411, 42622444])]</t>
  </si>
  <si>
    <t>[('Keras', 7), ('Sklearn', 13)]</t>
  </si>
  <si>
    <t>{61326144, 58475716, 48490411, 42622444, 61916110, 58558004}</t>
  </si>
  <si>
    <t>['https://stackoverflow.com/questions/61326144', 'https://stackoverflow.com/questions/48490411', 'https://stackoverflow.com/questions/61916110', 'https://stackoverflow.com/questions/61916110', 'https://stackoverflow.com/questions/61916110']</t>
  </si>
  <si>
    <t>[('Tensorflow', 11, [64357424, 58558004, 63506620]), ('Keras', 28, [48490411, 58558004, 63506620, 61326144, 46494742])]</t>
  </si>
  <si>
    <t>[('Tensorflow', 11), ('Keras', 28)]</t>
  </si>
  <si>
    <t>{61326144, 48490411, 64357424, 58558004, 46494742, 63506620}</t>
  </si>
  <si>
    <t>['https://stackoverflow.com/questions/61326144', 'https://stackoverflow.com/questions/64357424', 'https://stackoverflow.com/questions/46494742', 'https://stackoverflow.com/questions/46494742', 'https://stackoverflow.com/questions/46494742']</t>
  </si>
  <si>
    <t>[('Tensorflow', 5, [64357424, 58558004]), ('Keras', 6, [58558004, 61326144])]</t>
  </si>
  <si>
    <t>{64357424, 61326144, 58558004}</t>
  </si>
  <si>
    <t>['https://stackoverflow.com/questions/64357424', 'https://stackoverflow.com/questions/61326144', 'https://stackoverflow.com/questions/58558004']</t>
  </si>
  <si>
    <t>(('pix2pix', 'module'),)</t>
  </si>
  <si>
    <t>[('Tensorflow', 3, [61102362, 61128890, 60996263]), ('Keras', 2, [61102362, 61128890])]</t>
  </si>
  <si>
    <t>{61128890, 61102362, 60996263}</t>
  </si>
  <si>
    <t>['https://stackoverflow.com/questions/61128890', 'https://stackoverflow.com/questions/61102362', 'https://stackoverflow.com/questions/60996263']</t>
  </si>
  <si>
    <t>https://stackoverflow.com/questions/61102362</t>
  </si>
  <si>
    <t>https://stackoverflow.com/questions/60996263</t>
  </si>
  <si>
    <t>(('player_detector_testing', 'module'), ('player_detector_testing', 'player_detector_run'), ('player_detector_testing', 'glavnaya'))</t>
  </si>
  <si>
    <t>[('Tensorflow', 2, [58169030]), ('Keras', 2, [58169030])]</t>
  </si>
  <si>
    <t>{58169030}</t>
  </si>
  <si>
    <t>['https://stackoverflow.com/questions/58169030']</t>
  </si>
  <si>
    <t>https://stackoverflow.com/questions/58169030</t>
  </si>
  <si>
    <t>(('playground', 'module'), ('net', 'fit'), ('net', 'partial_fit'), ('net', 'fit_loop'))</t>
  </si>
  <si>
    <t>[('PyTorch', 2, [50968788, 50968788]), ('Sklearn', 2, [50968788, 50968788])]</t>
  </si>
  <si>
    <t>[('PyTorch', 2), ('Sklearn', 2)]</t>
  </si>
  <si>
    <t>{50968788}</t>
  </si>
  <si>
    <t>['https://stackoverflow.com/questions/50968788']</t>
  </si>
  <si>
    <t>https://stackoverflow.com/questions/50968788</t>
  </si>
  <si>
    <t>(('policy', 'update'),)</t>
  </si>
  <si>
    <t>[('Tensorflow', 2, [62226487, 62546338]), ('Keras', 2, [62226487, 62546338])]</t>
  </si>
  <si>
    <t>{62546338, 62226487}</t>
  </si>
  <si>
    <t>['https://stackoverflow.com/questions/62546338', 'https://stackoverflow.com/questions/62226487']</t>
  </si>
  <si>
    <t>https://stackoverflow.com/questions/62226487</t>
  </si>
  <si>
    <t>(('pool', '__init__'), ('pool', '__init__'))</t>
  </si>
  <si>
    <t>[('Tensorflow', 2, [36763913]), ('Sklearn', 4, [32877365, 24363300, 29852680, 29852680])]</t>
  </si>
  <si>
    <t>{29852680, 36763913, 24363300, 32877365}</t>
  </si>
  <si>
    <t>['https://stackoverflow.com/questions/29852680', 'https://stackoverflow.com/questions/36763913', 'https://stackoverflow.com/questions/24363300', 'https://stackoverflow.com/questions/32877365']</t>
  </si>
  <si>
    <t>https://stackoverflow.com/questions/29852680</t>
  </si>
  <si>
    <t>(('pool', '__init__'), ('pool', '_repopulate_pool'), ('process', 'start'))</t>
  </si>
  <si>
    <t>[('Tensorflow', 7, [56447556, 36763913, 58069259, 52014004]), ('Sklearn', 2, [24363300, 54364064])]</t>
  </si>
  <si>
    <t>[('Tensorflow', 7), ('Sklearn', 2)]</t>
  </si>
  <si>
    <t>{54364064, 56447556, 24363300, 36763913, 58069259, 52014004}</t>
  </si>
  <si>
    <t>['https://stackoverflow.com/questions/54364064', 'https://stackoverflow.com/questions/24363300', 'https://stackoverflow.com/questions/58069259', 'https://stackoverflow.com/questions/58069259', 'https://stackoverflow.com/questions/58069259']</t>
  </si>
  <si>
    <t>https://stackoverflow.com/questions/54364064</t>
  </si>
  <si>
    <t>(('pool', '_repopulate_pool'),)</t>
  </si>
  <si>
    <t>[('Sklearn', 7, [32877365, 24363300, 29852680, 29852680, 18931277, 30107358, 54364064]), ('Hugging Face', 2, [62979062])]</t>
  </si>
  <si>
    <t>[('Sklearn', 7), ('Hugging Face', 2)]</t>
  </si>
  <si>
    <t>{54364064, 24363300, 29852680, 18931277, 32877365, 62979062, 30107358}</t>
  </si>
  <si>
    <t>['https://stackoverflow.com/questions/24363300', 'https://stackoverflow.com/questions/18931277', 'https://stackoverflow.com/questions/62979062', 'https://stackoverflow.com/questions/32877365', 'https://stackoverflow.com/questions/62979062']</t>
  </si>
  <si>
    <t>https://stackoverflow.com/questions/62979062</t>
  </si>
  <si>
    <t>(('pool', 'get'), ('pool', '_handle_tasks'), ('connection', 'send'), ('reduction', 'dumps'))</t>
  </si>
  <si>
    <t>[('Tensorflow', 2, [63438768, 51960343]), ('Keras', 3, [63438768, 51960343, 60707781])]</t>
  </si>
  <si>
    <t>{63438768, 60707781, 51960343}</t>
  </si>
  <si>
    <t>['https://stackoverflow.com/questions/63438768', 'https://stackoverflow.com/questions/60707781', 'https://stackoverflow.com/questions/51960343']</t>
  </si>
  <si>
    <t>https://stackoverflow.com/questions/63438768</t>
  </si>
  <si>
    <t>https://stackoverflow.com/questions/51960343</t>
  </si>
  <si>
    <t>(('pool', 'get'), ('pool', 'worker'))</t>
  </si>
  <si>
    <t>[('Tensorflow', 15, [60727762, 63174874, 63174874, 62216478, 55621653, 57793505, 55243016, 62675898, 59571944, 59447043, 56792262, 62876780, 62876780, 59035523, 61841656]), ('Keras', 20, [60727762, 63174874, 63174874, 62216478, 55621653, 55775003, 55243016, 55244001, 62675898, 59571944, 56792262, 62876780, 62876780, 54729225, 61351387, 60775526, 59035523, 61841656, 61360423, 61360423])]</t>
  </si>
  <si>
    <t>[('Tensorflow', 15), ('Keras', 20)]</t>
  </si>
  <si>
    <t>{59447043, 59035523, 55243016, 54729225, 55621653, 55775003, 62216478, 61360423, 62675898, 56792262, 60727762, 63174874, 61351387, 57793505, 55244001, 60775526, 59571944, 62876780, 61841656}</t>
  </si>
  <si>
    <t>['https://stackoverflow.com/questions/55243016', 'https://stackoverflow.com/questions/62675898', 'https://stackoverflow.com/questions/55244001', 'https://stackoverflow.com/questions/57793505', 'https://stackoverflow.com/questions/57793505']</t>
  </si>
  <si>
    <t>(('pool', 'get'), ('pool', 'worker'), ('utils', '_list_valid_filenames_in_directory'), ('utils', '_iter_valid_files'))</t>
  </si>
  <si>
    <t>[('Tensorflow', 3, [60727762, 63174874, 63174874]), ('Keras', 3, [60727762, 63174874, 63174874])]</t>
  </si>
  <si>
    <t>{63174874, 60727762}</t>
  </si>
  <si>
    <t>['https://stackoverflow.com/questions/63174874', 'https://stackoverflow.com/questions/60727762']</t>
  </si>
  <si>
    <t>(('pool', 'map'), ('pool', 'get'))</t>
  </si>
  <si>
    <t>[('Tensorflow', 5, [57793505, 60905801, 60905801, 60905801, 60905801]), ('Sklearn', 2, [56552642, 63733649])]</t>
  </si>
  <si>
    <t>{60905801, 57793505, 56552642, 63733649}</t>
  </si>
  <si>
    <t>['https://stackoverflow.com/questions/60905801', 'https://stackoverflow.com/questions/57793505', 'https://stackoverflow.com/questions/56552642', 'https://stackoverflow.com/questions/63733649']</t>
  </si>
  <si>
    <t>https://stackoverflow.com/questions/60905801</t>
  </si>
  <si>
    <t>https://stackoverflow.com/questions/56552642</t>
  </si>
  <si>
    <t>(('pool', 'mark_as_worker_lost'),)</t>
  </si>
  <si>
    <t>[('Tensorflow', 2, [51365662, 52397450]), ('Keras', 2, [51365662, 49164797])]</t>
  </si>
  <si>
    <t>{52397450, 49164797, 51365662}</t>
  </si>
  <si>
    <t>['https://stackoverflow.com/questions/52397450', 'https://stackoverflow.com/questions/49164797', 'https://stackoverflow.com/questions/51365662']</t>
  </si>
  <si>
    <t>https://stackoverflow.com/questions/52397450</t>
  </si>
  <si>
    <t>https://stackoverflow.com/questions/51365662</t>
  </si>
  <si>
    <t>(('pool', 'worker'), ('data_utils', 'get_index'))</t>
  </si>
  <si>
    <t>[('Tensorflow', 5, [62216478, 56177780, 59447043, 62876780, 62876780]), ('Keras', 10, [62216478, 56177780, 55244001, 62876780, 62876780, 61351387, 60775526, 61841656, 61360423, 61360423])]</t>
  </si>
  <si>
    <t>[('Tensorflow', 5), ('Keras', 10)]</t>
  </si>
  <si>
    <t>{55244001, 59447043, 60775526, 61360423, 62876780, 56177780, 61841656, 61351387, 62216478}</t>
  </si>
  <si>
    <t>['https://stackoverflow.com/questions/59447043', 'https://stackoverflow.com/questions/62876780', 'https://stackoverflow.com/questions/61841656', 'https://stackoverflow.com/questions/61841656', 'https://stackoverflow.com/questions/61841656']</t>
  </si>
  <si>
    <t>(('pooling', 'call'),)</t>
  </si>
  <si>
    <t>[('Tensorflow', 3, [45202404, 48622444, 59599685]), ('Keras', 3, [48656166, 48622444, 59599685])]</t>
  </si>
  <si>
    <t>{48622444, 45202404, 59599685, 48656166}</t>
  </si>
  <si>
    <t>['https://stackoverflow.com/questions/48622444', 'https://stackoverflow.com/questions/45202404', 'https://stackoverflow.com/questions/59599685', 'https://stackoverflow.com/questions/48656166']</t>
  </si>
  <si>
    <t>https://stackoverflow.com/questions/48622444</t>
  </si>
  <si>
    <t>https://stackoverflow.com/questions/48656166</t>
  </si>
  <si>
    <t>(('popen_fork', '__init__'),)</t>
  </si>
  <si>
    <t>[('Tensorflow', 2, [51316658, 61188039]), ('PyTorch', 3, [52344834, 56123240, 56123240])]</t>
  </si>
  <si>
    <t>{56123240, 51316658, 52344834, 61188039}</t>
  </si>
  <si>
    <t>['https://stackoverflow.com/questions/56123240', 'https://stackoverflow.com/questions/51316658', 'https://stackoverflow.com/questions/52344834', 'https://stackoverflow.com/questions/61188039']</t>
  </si>
  <si>
    <t>https://stackoverflow.com/questions/56123240</t>
  </si>
  <si>
    <t>https://stackoverflow.com/questions/52344834</t>
  </si>
  <si>
    <t>(('popen_spawn_win32', '__init__'),)</t>
  </si>
  <si>
    <t>[('PyTorch', 8, [58506051, 60684061, 50480689, 63790634, 56866168, 60266256]), ('Hugging Face', 2, [62979062])]</t>
  </si>
  <si>
    <t>[('PyTorch', 8), ('Hugging Face', 2)]</t>
  </si>
  <si>
    <t>{58506051, 63790634, 60266256, 50480689, 62979062, 56866168, 60684061}</t>
  </si>
  <si>
    <t>['https://stackoverflow.com/questions/63790634', 'https://stackoverflow.com/questions/50480689', 'https://stackoverflow.com/questions/56866168', 'https://stackoverflow.com/questions/62979062', 'https://stackoverflow.com/questions/56866168']</t>
  </si>
  <si>
    <t>(('predict', 'module'),)</t>
  </si>
  <si>
    <t>[('Tensorflow', 9, [57606581, 52581584, 60489630, 51960985, 45022315, 62035828, 64819094, 45023664, 62872507]), ('Keras', 2, [44369789, 44369789])]</t>
  </si>
  <si>
    <t>{45022315, 52581584, 45023664, 62035828, 57606581, 64819094, 51960985, 62872507, 44369789, 60489630}</t>
  </si>
  <si>
    <t>['https://stackoverflow.com/questions/52581584', 'https://stackoverflow.com/questions/57606581', 'https://stackoverflow.com/questions/62872507', 'https://stackoverflow.com/questions/62872507', 'https://stackoverflow.com/questions/62872507']</t>
  </si>
  <si>
    <t>https://stackoverflow.com/questions/52581584</t>
  </si>
  <si>
    <t>(('prepare', 'prepare_linked_requirement'),)</t>
  </si>
  <si>
    <t>[('Tensorflow', 11, [64860866, 60958214, 61149306, 63207897, 62871624, 62871624, 62533380, 51803354, 63554161, 59191583, 61507216]), ('PyTorch', 2, [59330974, 65101054])]</t>
  </si>
  <si>
    <t>{64860866, 62533380, 60958214, 62871624, 51803354, 65101054, 61507216, 63554161, 63207897, 61149306, 59330974, 59191583}</t>
  </si>
  <si>
    <t>['https://stackoverflow.com/questions/62533380', 'https://stackoverflow.com/questions/65101054', 'https://stackoverflow.com/questions/61149306', 'https://stackoverflow.com/questions/63207897', 'https://stackoverflow.com/questions/63207897']</t>
  </si>
  <si>
    <t>https://stackoverflow.com/questions/65101054</t>
  </si>
  <si>
    <t>(('process', '_bootstrap'), ('process', 'run'), ('pool', 'worker'), ('queues', 'get'))</t>
  </si>
  <si>
    <t>[('PyTorch', 2, [52344834, 59395680]), ('Sklearn', 14, [18931277])]</t>
  </si>
  <si>
    <t>[('PyTorch', 2), ('Sklearn', 14)]</t>
  </si>
  <si>
    <t>{59395680, 52344834, 18931277}</t>
  </si>
  <si>
    <t>['https://stackoverflow.com/questions/59395680', 'https://stackoverflow.com/questions/52344834', 'https://stackoverflow.com/questions/18931277']</t>
  </si>
  <si>
    <t>https://stackoverflow.com/questions/59395680</t>
  </si>
  <si>
    <t>(('process', 'run'), ('pool', 'worker'))</t>
  </si>
  <si>
    <t>[('Tensorflow', 3, [60905801, 60905801, 60905801]), ('Sklearn', 41, [32734949, 27257339, 49398834, 36182502, 36220776, 18931277])]</t>
  </si>
  <si>
    <t>[('Tensorflow', 3), ('Sklearn', 41)]</t>
  </si>
  <si>
    <t>{32734949, 36182502, 36220776, 60905801, 18931277, 49398834, 27257339}</t>
  </si>
  <si>
    <t>['https://stackoverflow.com/questions/36182502', 'https://stackoverflow.com/questions/60905801', 'https://stackoverflow.com/questions/49398834', 'https://stackoverflow.com/questions/18931277', 'https://stackoverflow.com/questions/49398834']</t>
  </si>
  <si>
    <t>(('protocol', 'get_return_value'),)</t>
  </si>
  <si>
    <t>[('Spark ML', 10, [32714825, 49729510, 37260902, 33574807, 40366588, 40366588, 54776007, 53632689, 46257819, 54219826]), ('Tensorflow', 6, [58368528, 62527148, 61146408, 38716584])]</t>
  </si>
  <si>
    <t>[('Spark ML', 10), ('Tensorflow', 6)]</t>
  </si>
  <si>
    <t>{37260902, 49729510, 54776007, 32714825, 61146408, 38716584, 62527148, 58368528, 53632689, 54219826, 33574807, 46257819, 40366588}</t>
  </si>
  <si>
    <t>['https://stackoverflow.com/questions/49729510', 'https://stackoverflow.com/questions/38716584', 'https://stackoverflow.com/questions/33574807', 'https://stackoverflow.com/questions/54219826', 'https://stackoverflow.com/questions/54219826']</t>
  </si>
  <si>
    <t>https://stackoverflow.com/questions/54219826</t>
  </si>
  <si>
    <t>(('pulse_model_keras_tf', 'module'),)</t>
  </si>
  <si>
    <t>[('Tensorflow', 2, [50836434]), ('Keras', 2, [50836434])]</t>
  </si>
  <si>
    <t>{50836434}</t>
  </si>
  <si>
    <t>['https://stackoverflow.com/questions/50836434']</t>
  </si>
  <si>
    <t>https://stackoverflow.com/questions/50836434</t>
  </si>
  <si>
    <t>[('Tensorflow', 14, [60448067, 50476182, 45266845, 44973518, 42270132]), ('Sklearn', 10, [31196924, 61943857, 52007396])]</t>
  </si>
  <si>
    <t>[('Tensorflow', 14), ('Sklearn', 10)]</t>
  </si>
  <si>
    <t>{60448067, 52007396, 44973518, 61943857, 42270132, 50476182, 31196924, 45266845}</t>
  </si>
  <si>
    <t>['https://stackoverflow.com/questions/52007396', 'https://stackoverflow.com/questions/61943857', 'https://stackoverflow.com/questions/31196924', 'https://stackoverflow.com/questions/50476182', 'https://stackoverflow.com/questions/50476182']</t>
  </si>
  <si>
    <t>https://stackoverflow.com/questions/61943857</t>
  </si>
  <si>
    <t>https://stackoverflow.com/questions/31196924</t>
  </si>
  <si>
    <t>[('Tensorflow', 8, [55786512, 57851136, 59725089, 55900270, 55252860, 62680282, 64958298, 53503889]), ('Keras', 7, [55786512, 52836670, 55900270, 55252860, 53191114, 62680282, 64958298])]</t>
  </si>
  <si>
    <t>{57851136, 59725089, 53191114, 55900270, 55786512, 53503889, 62680282, 55252860, 64958298, 52836670}</t>
  </si>
  <si>
    <t>['https://stackoverflow.com/questions/59725089', 'https://stackoverflow.com/questions/55786512', 'https://stackoverflow.com/questions/55252860', 'https://stackoverflow.com/questions/55252860', 'https://stackoverflow.com/questions/55252860']</t>
  </si>
  <si>
    <t>https://stackoverflow.com/questions/59725089</t>
  </si>
  <si>
    <t>(('pydevd', 'module'), ('pydevd', 'main'), ('pydevd', 'run'))</t>
  </si>
  <si>
    <t>[('Tensorflow', 7, [56289270, 56437502, 50513505, 54194763, 55193860, 54837579, 50751484]), ('Keras', 5, [53127841, 56289270, 57207031, 57207031, 50513505])]</t>
  </si>
  <si>
    <t>{50513505, 53127841, 55193860, 54194763, 54837579, 56289270, 57207031, 50751484, 56437502}</t>
  </si>
  <si>
    <t>['https://stackoverflow.com/questions/53127841', 'https://stackoverflow.com/questions/54837579', 'https://stackoverflow.com/questions/57207031', 'https://stackoverflow.com/questions/57207031', 'https://stackoverflow.com/questions/57207031']</t>
  </si>
  <si>
    <t>https://stackoverflow.com/questions/53127841</t>
  </si>
  <si>
    <t>(('pydevd', 'module'), ('pydevd', 'main'), ('pydevd', 'run'), ('_pydev_execfile', 'execfile'))</t>
  </si>
  <si>
    <t>[('Tensorflow', 5, [56289270, 56437502, 55193860, 54837579, 50751484]), ('Keras', 3, [56289270, 57207031, 57207031])]</t>
  </si>
  <si>
    <t>{55193860, 54837579, 56289270, 57207031, 50751484, 56437502}</t>
  </si>
  <si>
    <t>['https://stackoverflow.com/questions/55193860', 'https://stackoverflow.com/questions/56289270', 'https://stackoverflow.com/questions/50751484', 'https://stackoverflow.com/questions/50751484', 'https://stackoverflow.com/questions/50751484']</t>
  </si>
  <si>
    <t>https://stackoverflow.com/questions/50751484</t>
  </si>
  <si>
    <t>(('pyimod03_importers', 'exec_module'), ('__init__', 'module'), ('pyimod03_importers', 'exec_module'))</t>
  </si>
  <si>
    <t>[('Tensorflow', 2, [55824175]), ('Keras', 8, [51132467, 60751399])]</t>
  </si>
  <si>
    <t>{51132467, 60751399, 55824175}</t>
  </si>
  <si>
    <t>['https://stackoverflow.com/questions/51132467', 'https://stackoverflow.com/questions/60751399', 'https://stackoverflow.com/questions/55824175']</t>
  </si>
  <si>
    <t>https://stackoverflow.com/questions/60751399</t>
  </si>
  <si>
    <t>https://stackoverflow.com/questions/55824175</t>
  </si>
  <si>
    <t>(('pyimod03_importers', 'exec_module'), ('pyimod03_importers', 'exec_module'), ('pyimod03_importers', 'exec_module'), ('pyimod03_importers', 'exec_module'), ('pyimod03_importers', 'exec_module'), ('pyimod03_importers', 'exec_module'), ('pyimod03_importers', 'exec_module'), ('pyimod03_importers', 'exec_module'), ('pyimod03_importers', 'exec_module'), ('pyimod03_importers', 'exec_module'), ('pyimod03_importers', 'exec_module'))</t>
  </si>
  <si>
    <t>[('Tensorflow', 6, [59985154, 51417764, 51417764, 51417764, 51417764, 51417764, 51417764]), ('Keras', 2, [59985154])]</t>
  </si>
  <si>
    <t>{59985154, 51417764}</t>
  </si>
  <si>
    <t>['https://stackoverflow.com/questions/59985154', 'https://stackoverflow.com/questions/51417764']</t>
  </si>
  <si>
    <t>[('Tensorflow', 41, [46220285, 52094675, 46369902, 51417764, 51417764, 51417764, 51417764, 51417764, 51417764, 51417764, 51417764, 63318110]), ('Keras', 14, [63318110, 51132467])]</t>
  </si>
  <si>
    <t>[('Tensorflow', 41), ('Keras', 14)]</t>
  </si>
  <si>
    <t>{51417764, 46369902, 52094675, 51132467, 46220285, 63318110}</t>
  </si>
  <si>
    <t>['https://stackoverflow.com/questions/51417764', 'https://stackoverflow.com/questions/52094675', 'https://stackoverflow.com/questions/46220285', 'https://stackoverflow.com/questions/46220285', 'https://stackoverflow.com/questions/46220285']</t>
  </si>
  <si>
    <t>(('pyimod03_importers', 'load_module'), ('__init__', 'module'), ('pyimod03_importers', 'load_module'))</t>
  </si>
  <si>
    <t>[('Tensorflow', 15, [46220285, 52094675, 46369902, 63318110]), ('Keras', 4, [63318110])]</t>
  </si>
  <si>
    <t>[('Tensorflow', 15), ('Keras', 4)]</t>
  </si>
  <si>
    <t>{63318110, 52094675, 46220285, 46369902}</t>
  </si>
  <si>
    <t>['https://stackoverflow.com/questions/63318110', 'https://stackoverflow.com/questions/52094675', 'https://stackoverflow.com/questions/46220285', 'https://stackoverflow.com/questions/46369902']</t>
  </si>
  <si>
    <t>(('pyimod03_importers', 'load_module'), ('pyimod03_importers', 'load_module'), ('__init__', 'module'), ('pyimod03_importers', 'load_module'))</t>
  </si>
  <si>
    <t>[('Tensorflow', 5, [46220285, 52094675, 46369902, 63318110]), ('Keras', 2, [63318110])]</t>
  </si>
  <si>
    <t>(('pyplot', 'module'),)</t>
  </si>
  <si>
    <t>[('Tensorflow', 5, [54024958, 51734009, 49738472, 63940539, 52545044]), ('Sklearn', 3, [39059732, 53549966, 39071050])]</t>
  </si>
  <si>
    <t>[('Tensorflow', 5), ('Sklearn', 3)]</t>
  </si>
  <si>
    <t>{49738472, 39071050, 53549966, 52545044, 39059732, 51734009, 63940539, 54024958}</t>
  </si>
  <si>
    <t>['https://stackoverflow.com/questions/39071050', 'https://stackoverflow.com/questions/52545044', 'https://stackoverflow.com/questions/63940539', 'https://stackoverflow.com/questions/51734009', 'https://stackoverflow.com/questions/51734009']</t>
  </si>
  <si>
    <t>https://stackoverflow.com/questions/39071050</t>
  </si>
  <si>
    <t>https://stackoverflow.com/questions/51734009</t>
  </si>
  <si>
    <t>(('python_message', 'InternalParse'),)</t>
  </si>
  <si>
    <t>[('Tensorflow', 21, [65092719, 46547319, 46547319, 46547319, 46547319, 65142116, 61156227, 58737712, 38549153, 43144838, 50372407]), ('Keras', 4, [65142116])]</t>
  </si>
  <si>
    <t>[('Tensorflow', 21), ('Keras', 4)]</t>
  </si>
  <si>
    <t>{38549153, 61156227, 65142116, 43144838, 50372407, 65092719, 58737712, 46547319}</t>
  </si>
  <si>
    <t>['https://stackoverflow.com/questions/61156227', 'https://stackoverflow.com/questions/43144838', 'https://stackoverflow.com/questions/58737712', 'https://stackoverflow.com/questions/65092719', 'https://stackoverflow.com/questions/65092719']</t>
  </si>
  <si>
    <t>https://stackoverflow.com/questions/43144838</t>
  </si>
  <si>
    <t>(('pywrap_tensorflow', 'from'),)</t>
  </si>
  <si>
    <t>[('Tensorflow', 12, [54277150, 51268579, 63060959, 57379475, 53057591, 63467813, 63467813, 63467813, 63467813, 49892136, 63195056]), ('Keras', 6, [54277150, 63467813, 63467813, 63467813, 63467813, 49892136])]</t>
  </si>
  <si>
    <t>[('Tensorflow', 12), ('Keras', 6)]</t>
  </si>
  <si>
    <t>{51268579, 63467813, 49892136, 63195056, 57379475, 53057591, 54277150, 63060959}</t>
  </si>
  <si>
    <t>['https://stackoverflow.com/questions/63467813', 'https://stackoverflow.com/questions/63195056', 'https://stackoverflow.com/questions/54277150', 'https://stackoverflow.com/questions/53057591', 'https://stackoverflow.com/questions/53057591']</t>
  </si>
  <si>
    <t>https://stackoverflow.com/questions/63467813</t>
  </si>
  <si>
    <t>https://stackoverflow.com/questions/63195056</t>
  </si>
  <si>
    <t>(('pywrap_tensorflow', 'from'), ('pywrap_tensorflow_internal', '_pywrap_tensorflow_internal'), ('pywrap_tensorflow_internal', 'swig_import_helper'), ('__init__', 'import_module'))</t>
  </si>
  <si>
    <t>[('Tensorflow', 4, [54277150, 49892136]), ('Keras', 4, [54277150, 49892136])]</t>
  </si>
  <si>
    <t>{49892136, 54277150}</t>
  </si>
  <si>
    <t>['https://stackoverflow.com/questions/49892136', 'https://stackoverflow.com/questions/54277150']</t>
  </si>
  <si>
    <t>(('pywrap_tensorflow', 'from'), ('pywrap_tensorflow_internal', '_pywrap_tensorflow_internal'), ('pywrap_tensorflow_internal', 'swig_import_helper'), ('__init__', 'import_module'), ('__init__', 'from'), ('__init__', 'from'), ('conv_utils', 'from'), ('__init__', 'from'), ('tensorflow_backend', 'import'), ('__init__', 'from'), ('__init__', 'from'), ('pywrap_tensorflow', 'raise'))</t>
  </si>
  <si>
    <t>[('Tensorflow', 2, [54277150, 49892136]), ('Keras', 2, [54277150, 49892136])]</t>
  </si>
  <si>
    <t>[('Tensorflow', 21, [65055947, 64554852, 45702962, 64965379, 64707539, 63432375, 64944065, 64691806, 64233606, 63767055, 64515995, 63177804, 64542483, 63276104, 43162639, 63767102, 64376058, 63996864, 64411513, 63816038]), ('Keras', 4, [64554852, 64707539, 64233606])]</t>
  </si>
  <si>
    <t>['https://stackoverflow.com/questions/63767055', 'https://stackoverflow.com/questions/63996864', 'https://stackoverflow.com/questions/64691806', 'https://stackoverflow.com/questions/64707539', 'https://stackoverflow.com/questions/64707539']</t>
  </si>
  <si>
    <t>https://stackoverflow.com/questions/63996864</t>
  </si>
  <si>
    <t>(('pywrap_tensorflow', 'module'), ('__init__', 'module'), ('__init__', 'module'))</t>
  </si>
  <si>
    <t>[('Tensorflow', 15, [65055947, 64554852, 45702962, 64707539, 64944065, 64691806, 64233606, 63767055, 63177804, 64542483, 63276104, 43162639, 63767102, 64376058, 63816038]), ('Keras', 3, [64554852, 64707539, 64233606])]</t>
  </si>
  <si>
    <t>{64944065, 64554852, 64233606, 63816038, 63276104, 63767102, 65055947, 63177804, 63767055, 43162639, 45702962, 64707539, 64542483, 64376058, 64691806}</t>
  </si>
  <si>
    <t>['https://stackoverflow.com/questions/64233606', 'https://stackoverflow.com/questions/65055947', 'https://stackoverflow.com/questions/64707539', 'https://stackoverflow.com/questions/45702962', 'https://stackoverflow.com/questions/45702962']</t>
  </si>
  <si>
    <t>https://stackoverflow.com/questions/64233606</t>
  </si>
  <si>
    <t>https://stackoverflow.com/questions/45702962</t>
  </si>
  <si>
    <t>[('Tensorflow', 279, [48428415, 48483612, 62294271, 64618682, 47652345, 63736368, 52359157, 61007457, 62311222, 57133906, 57133906, 47943207, 53462143, 65055947, 63447282, 63447282, 63376512, 61308343, 63860741, 44496325, 50586649, 59919582, 49975629, 60884699, 51223320, 60399413, 60597787, 52337439, 51471264, 51471264, 64554852, 62483557, 48135452, 55071668, 61710061, 59593972, 45702962, 59757089, 61774445, 62376660, 60983141, 60983141, 57875101, 57875101, 57875101, 57875101, 50260495, 61071085, 44074787, 60535095, 59673125, 62013721, 53620181, 64707539, 60904644, 61332608, 56681399, 43766679, 43766679, 59995456, 64944065, 45275507, 55549257, 54749065, 54508708, 63841842, 63841842, 42678439, 57780983, 63665316, 63665316, 57841364, 51311420, 62700675, 56002315, 52412165, 59501673, 59501673, 63063727, 63063727, 49726936, 55200171, 64691806, 61063190, 61172051, 63025100, 63025100, 63025100, 63025100, 56311402, 51042626, 51042626, 52356431, 61648779, 60711103, 62295138, 52761157, 62979577, 63288163, 59114521, 61463273, 59847919, 58513607, 61214015, 63217177, 63464487, 51121273, 64233606, 60395932, 55460484, 56415547, 57334227, 48553812, 59042324, 59042324, 55833353, 48885193, 55869031, 61169380, 63767055, 47361956, 50839892, 46779659, 64296467, 43944871, 62308262, 64515995, 54064982, 54064982, 60873706, 63177804, 51204138, 61086705, 48600160, 64201745, 44863095, 57337931, 64533007, 55229836, 64652861, 47266305, 56410003, 49446047, 49446047, 62472764, 55564014, 60637290, 63305366, 63125695, 64542483, 56591186, 63847215, 62428455, 54665872, 63276104, 63479183, 44993098, 43814315, 49115391, 46491974, 57816305, 62745723, 62745723, 47982521, 60871774, 62898484, 43682108, 53596076, 59681453, 62725844, 49007149, 44453264, 52953219, 63763459, 63763459, 56477744, 53299410, 60358413, 49816616, 55205966, 55139349, 61926834, 54303308, 47255063, 48984042, 55389064, 55389064, 55389064, 55389064, 55389064, 55389064, 55389064, 55389064, 55389064, 53812109, 53812109, 45964839, 64194283, 59584838, 55521652, 55521652, 57042429, 57042429, 46230191, 43700528, 49503518, 60182306, 55912838, 45716700, 50334054, 49182106, 52229410, 57537065, 60694015, 49073754, 53562793, 43162639, 62145084, 50518622, 48934848, 48934848, 63708332, 64763798, 63473428, 45149129, 56093768, 57002050, 63767102, 55770234, 55770234, 52544754, 61991563, 60044577, 48479571, 50361361, 56271619, 62679567, 62679567, 47357618, 48480238, 48480238, 59372863, 45393352, 64376058, 60946205, 61584446, 63996864, 57696905, 57696905, 44739928, 54259288, 54934138, 54934138, 49781077, 49781077, 49781077, 49781077, 54861998, 64411513, 58751019, 58751019, 49040998, 61013120, 52604040, 44289277, 61933792, 62991842, 63070852, 51554543, 57443955, 57443955, 50977379, 50977379, 53028372, 53028372, 44712420, 58244683, 47660443, 58829887]), ('Keras', 27, [48428415, 62311222, 63447282, 63447282, 63860741, 64554852, 61710061, 64707539, 61332608, 58011262, 62700675, 63025100, 63025100, 63025100, 63025100, 62979577, 59847919, 58513607, 63464487, 64233606, 55833353, 63847215, 43682108, 57042429, 57042429, 55912838, 60694015])]</t>
  </si>
  <si>
    <t>[('Tensorflow', 279), ('Keras', 27)]</t>
  </si>
  <si>
    <t>{47266305, 63763459, 63860741, 50260495, 63767055, 64201745, 64533007, 64296467, 59042324, 55139349, 61063190, 47255063, 43162639, 50586649, 59114521, 60597787, 63217177, 53028372, 59757089, 59673125, 47943207, 63464487, 49816616, 51204138, 45964839, 57537065, 49007149, 58751019, 63736368, 56477744, 63841842, 62472764, 64652861, 62145084, 63767102, 61584446, 58829887, 57002050, 52761157, 63276104, 56093768, 44993098, 57337931, 63177804, 54303308, 55205966, 58244683, 54259288, 49073754, 64691806, 60871774, 48600160, 61007457, 62295138, 50518622, 50977379, 62483557, 49040998, 55869031, 59501673, 56311402, 60637290, 61774445, 57443955, 44863095, 51121273, 55770234, 62745723, 54934138, 58011262, 53462143, 63376512, 61332608, 61013120, 62700675, 55460484, 52953219, 64233606, 63070852, 52604040, 57696905, 61991563, 54665872, 63305366, 57875101, 49446047, 54508708, 63665316, 42678439, 63708332, 59681453, 54861998, 63063727, 46230191, 47357618, 64618682, 60711103, 63125695, 60904644, 58513607, 65055947, 53299410, 62376660, 57841364, 62725844, 60884699, 45716700, 59919582, 61933792, 61169380, 61463273, 64194283, 61710061, 61071085, 59847919, 55564014, 57816305, 63447282, 52544754, 59593972, 51554543, 57780983, 64376058, 44289277, 62294271, 49115391, 56271619, 52412165, 55833353, 56002315, 46779659, 60358413, 64542483, 63473428, 51223320, 62013721, 48483612, 48135452, 49503518, 52337439, 60946205, 60044577, 60182306, 44074787, 52229410, 62428455, 63847215, 43700528, 45702962, 62898484, 60399413, 62311222, 60535095, 56415547, 51311420, 43682108, 61214015, 59995456, 59372863, 51042626, 46491974, 59584838, 55549257, 49975629, 52356431, 57133906, 61172051, 48553812, 50839892, 54064982, 56591186, 48479571, 44739928, 49781077, 63288163, 64554852, 60983141, 50334054, 45275507, 55521652, 64411513, 48428415, 55912838, 55389064, 54749065, 61648779, 55229836, 53812109, 63479183, 44453264, 56410003, 64763798, 43766679, 49182106, 64515995, 60395932, 62679567, 47660443, 51471264, 47361956, 62308262, 43944871, 53562793, 55200171, 43814315, 53596076, 61926834, 55071668, 61308343, 56681399, 47982521, 48934848, 64944065, 63996864, 44496325, 45393352, 48885193, 45149129, 63025100, 62979577, 64707539, 57334227, 53620181, 49726936, 62991842, 44712420, 60873706, 48984042, 48480238, 61086705, 52359157, 50361361, 47652345, 57042429, 60694015}</t>
  </si>
  <si>
    <t>['https://stackoverflow.com/questions/63767102', 'https://stackoverflow.com/questions/45716700', 'https://stackoverflow.com/questions/48428415', 'https://stackoverflow.com/questions/57133906', 'https://stackoverflow.com/questions/44739928']</t>
  </si>
  <si>
    <t>https://stackoverflow.com/questions/44739928</t>
  </si>
  <si>
    <t>[('Tensorflow', 239, [48428415, 48483612, 62294271, 47652345, 63736368, 52359157, 61007457, 62311222, 57133906, 57133906, 47943207, 53462143, 63376512, 61308343, 63860741, 44496325, 50586649, 59919582, 49975629, 60884699, 51223320, 60399413, 60597787, 52337439, 51471264, 51471264, 62483557, 48135452, 55071668, 61710061, 59593972, 59757089, 61774445, 62376660, 60983141, 60983141, 57875101, 57875101, 57875101, 57875101, 50260495, 61071085, 60535095, 59673125, 62013721, 53620181, 60904644, 61332608, 56681399, 43766679, 43766679, 59995456, 45275507, 55549257, 54749065, 54508708, 42678439, 57780983, 57841364, 51311420, 62700675, 56002315, 52412165, 59501673, 59501673, 63063727, 63063727, 49726936, 55200171, 61063190, 61172051, 63025100, 63025100, 63025100, 63025100, 56311402, 51042626, 51042626, 52356431, 61648779, 60711103, 62295138, 52761157, 62979577, 59114521, 61463273, 59847919, 58513607, 61214015, 63464487, 51121273, 60395932, 55460484, 56415547, 57334227, 48553812, 59042324, 59042324, 55833353, 48885193, 55869031, 61169380, 47361956, 50839892, 46779659, 64296467, 43944871, 62308262, 54064982, 54064982, 60873706, 51204138, 61086705, 48600160, 44863095, 57337931, 64533007, 55229836, 47266305, 56410003, 49446047, 49446047, 62472764, 55564014, 60637290, 56591186, 62428455, 54665872, 44993098, 43814315, 49115391, 46491974, 57816305, 62745723, 62745723, 47982521, 60871774, 62898484, 43682108, 53596076, 59681453, 62725844, 49007149, 44453264, 52953219, 56477744, 53299410, 60358413, 49816616, 55205966, 55139349, 61926834, 54303308, 47255063, 48984042, 55389064, 55389064, 55389064, 55389064, 55389064, 55389064, 55389064, 55389064, 55389064, 53812109, 53812109, 45964839, 64194283, 59584838, 55521652, 55521652, 57042429, 57042429, 46230191, 43700528, 49503518, 60182306, 55912838, 45716700, 50334054, 49182106, 52229410, 57537065, 60694015, 49073754, 53562793, 62145084, 50518622, 48934848, 48934848, 63708332, 63473428, 56093768, 57002050, 55770234, 55770234, 52544754, 61991563, 60044577, 48479571, 50361361, 56271619, 62679567, 62679567, 47357618, 48480238, 48480238, 59372863, 45393352, 60946205, 61584446, 57696905, 57696905, 44739928, 54259288, 54934138, 54934138, 49781077, 49781077, 49781077, 49781077, 54861998, 58751019, 58751019, 49040998, 61013120, 52604040, 44289277, 61933792, 62991842, 63070852, 51554543, 57443955, 57443955, 50977379, 50977379, 44712420, 58244683, 47660443]), ('Keras', 22, [48428415, 62311222, 63860741, 61710061, 61332608, 58011262, 62700675, 63025100, 63025100, 63025100, 63025100, 62979577, 59847919, 58513607, 63464487, 55833353, 43682108, 57042429, 57042429, 55912838, 60694015, 56271619])]</t>
  </si>
  <si>
    <t>[('Tensorflow', 239), ('Keras', 22)]</t>
  </si>
  <si>
    <t>{47266305, 63860741, 50260495, 64533007, 50361361, 62679567, 64296467, 59042324, 55139349, 61063190, 47255063, 50586649, 59114521, 60597787, 59757089, 59673125, 47943207, 63464487, 49816616, 51204138, 45964839, 57537065, 49007149, 58751019, 63736368, 56477744, 62472764, 62145084, 61584446, 57002050, 52761157, 56093768, 44993098, 57337931, 54303308, 58244683, 55205966, 54259288, 49073754, 60871774, 50518622, 48600160, 61007457, 62295138, 50977379, 62483557, 49040998, 55869031, 59501673, 56311402, 60637290, 61774445, 57443955, 44863095, 51121273, 55770234, 62745723, 54934138, 58011262, 53462143, 63376512, 61332608, 61013120, 62700675, 55460484, 52953219, 63070852, 52604040, 57696905, 61991563, 54665872, 57875101, 49446047, 54508708, 42678439, 63708332, 59681453, 54861998, 63063727, 46230191, 47357618, 60711103, 60904644, 58513607, 47652345, 53299410, 62376660, 57841364, 62725844, 60884699, 45716700, 59919582, 61933792, 61169380, 61463273, 64194283, 61710061, 61071085, 59847919, 55564014, 57816305, 52544754, 51554543, 59593972, 57780983, 44289277, 62294271, 49115391, 56271619, 52412165, 55833353, 56002315, 46779659, 60358413, 63473428, 51223320, 62013721, 48483612, 48135452, 49503518, 52337439, 60946205, 60044577, 60182306, 52229410, 62428455, 43700528, 62898484, 60399413, 62311222, 60535095, 56415547, 51311420, 43682108, 61214015, 59995456, 59372863, 51042626, 46491974, 59584838, 55549257, 49975629, 52356431, 57133906, 61172051, 48553812, 50839892, 54064982, 56591186, 48479571, 44739928, 49781077, 60983141, 50334054, 45275507, 55521652, 48428415, 55912838, 55389064, 54749065, 61648779, 55229836, 53812109, 44453264, 56410003, 43766679, 49182106, 47660443, 60395932, 51471264, 47361956, 62308262, 43944871, 53562793, 55200171, 43814315, 53596076, 61926834, 55071668, 61308343, 56681399, 47982521, 48934848, 44496325, 45393352, 48885193, 63025100, 57334227, 53620181, 49726936, 62991842, 44712420, 60873706, 48984042, 48480238, 61086705, 52359157, 62979577, 57042429, 60694015}</t>
  </si>
  <si>
    <t>[('Tensorflow', 188, [48428415, 48483612, 62294271, 47652345, 63736368, 61007457, 62311222, 57133906, 57133906, 47943207, 53462143, 63376512, 61308343, 63860741, 50586649, 59919582, 60884699, 60399413, 60597787, 51471264, 51471264, 62483557, 48135452, 55071668, 61710061, 59593972, 59757089, 61774445, 62376660, 60983141, 60983141, 50260495, 61071085, 60535095, 59673125, 62013721, 53620181, 61332608, 56681399, 59995456, 45275507, 55549257, 54749065, 54508708, 57780983, 57841364, 51311420, 62700675, 56002315, 52412165, 59501673, 59501673, 63063727, 63063727, 49726936, 55200171, 61063190, 61172051, 63025100, 63025100, 63025100, 63025100, 56311402, 61648779, 60711103, 62295138, 52761157, 62979577, 59114521, 61463273, 59847919, 58513607, 61214015, 63464487, 51121273, 60395932, 55460484, 56415547, 57334227, 48553812, 59042324, 59042324, 55833353, 48885193, 55869031, 61169380, 46779659, 64296467, 43944871, 62308262, 54064982, 54064982, 60873706, 61086705, 48600160, 44863095, 57337931, 55229836, 47266305, 56410003, 49446047, 49446047, 62472764, 55564014, 60637290, 62428455, 54665872, 62745723, 62745723, 60871774, 62898484, 53596076, 59681453, 62725844, 49007149, 44453264, 52953219, 56477744, 53299410, 60358413, 55205966, 55139349, 61926834, 54303308, 47255063, 55389064, 55389064, 55389064, 55389064, 55389064, 55389064, 55389064, 55389064, 55389064, 53812109, 53812109, 45964839, 64194283, 59584838, 55521652, 55521652, 57042429, 57042429, 46230191, 60182306, 55912838, 57537065, 60694015, 49073754, 53562793, 63708332, 63473428, 56093768, 57002050, 55770234, 55770234, 52544754, 61991563, 60044577, 48479571, 56271619, 62679567, 62679567, 48480238, 48480238, 59372863, 60946205, 61584446, 57696905, 57696905, 54259288, 54934138, 54934138, 49781077, 49781077, 54861998, 58751019, 58751019, 49040998, 61013120, 52604040, 44289277, 61933792, 62991842, 63070852, 50977379, 50977379, 58829887]), ('Keras', 21, [48428415, 62311222, 63860741, 61710061, 61332608, 58011262, 62700675, 63025100, 63025100, 63025100, 63025100, 62979577, 59847919, 58513607, 63464487, 55833353, 57042429, 57042429, 55912838, 60694015, 56271619])]</t>
  </si>
  <si>
    <t>[('Tensorflow', 188), ('Keras', 21)]</t>
  </si>
  <si>
    <t>{47266305, 63860741, 50260495, 62679567, 64296467, 59042324, 55139349, 61063190, 47255063, 50586649, 59114521, 60597787, 59757089, 59673125, 47943207, 63464487, 45964839, 57537065, 58751019, 49007149, 63736368, 56477744, 62472764, 61584446, 58829887, 57002050, 52761157, 56093768, 57337931, 54303308, 55205966, 54259288, 49073754, 60871774, 48600160, 61007457, 62295138, 50977379, 62483557, 49040998, 55869031, 59501673, 56311402, 60637290, 61774445, 44863095, 51121273, 55770234, 62745723, 54934138, 58011262, 53462143, 63376512, 61332608, 61013120, 62700675, 55460484, 52953219, 63070852, 52604040, 57696905, 61991563, 54665872, 49446047, 54508708, 63708332, 59681453, 54861998, 63063727, 46230191, 60711103, 58513607, 47652345, 53299410, 62376660, 57841364, 62725844, 60884699, 59919582, 61933792, 61169380, 61463273, 64194283, 61710061, 61071085, 59847919, 55564014, 52544754, 59593972, 57780983, 44289277, 62294271, 56271619, 52412165, 55833353, 56002315, 46779659, 60358413, 63473428, 62013721, 48483612, 48135452, 60946205, 60044577, 60182306, 62428455, 62898484, 60399413, 62311222, 60535095, 56415547, 51311420, 61214015, 59995456, 59372863, 59584838, 55549257, 57133906, 61172051, 48553812, 48479571, 54064982, 49781077, 60983141, 45275507, 55521652, 48428415, 55912838, 55389064, 54749065, 61648779, 55229836, 53812109, 44453264, 56410003, 60395932, 51471264, 62308262, 43944871, 53562793, 55200171, 53596076, 61926834, 55071668, 61308343, 56681399, 48885193, 63025100, 57334227, 53620181, 49726936, 62991842, 60873706, 48480238, 61086705, 62979577, 57042429, 60694015}</t>
  </si>
  <si>
    <t>['https://stackoverflow.com/questions/61584446', 'https://stackoverflow.com/questions/58513607', 'https://stackoverflow.com/questions/54064982', 'https://stackoverflow.com/questions/51311420', 'https://stackoverflow.com/questions/59584838']</t>
  </si>
  <si>
    <t>[('Tensorflow', 612, [48428415, 48483612, 45873424, 44736360, 62294271, 47652345, 63736368, 54704052, 52359157, 61007457, 62311222, 57133906, 57133906, 57133906, 57133906, 54442106, 47943207, 53462143, 63376512, 61308343, 45008373, 61526096, 60543207, 63860741, 44496325, 51912155, 50586649, 59475010, 59919582, 49975629, 60884699, 51223320, 60399413, 60597787, 45935386, 49808042, 60972058, 45090440, 52337439, 51471264, 51471264, 51471264, 51471264, 46621847, 62483557, 45735071, 48135452, 55071668, 60920262, 61710061, 54916508, 62482404, 59593972, 59757089, 57673826, 61774445, 62376660, 60983141, 60983141, 60983141, 60983141, 57875101, 57875101, 57875101, 57875101, 49093774, 50260495, 61071085, 64701223, 60535095, 59673125, 62013721, 53620181, 59426629, 60904644, 45920640, 45920640, 59761699, 61332608, 45733111, 56681399, 49468010, 43766679, 43766679, 59995456, 45275507, 55549257, 54749065, 44685975, 64602619, 44024712, 54508708, 42678439, 60181731, 52124792, 44212207, 57780983, 57841364, 57712653, 51311420, 62700675, 63230059, 56002315, 52412165, 51012098, 50648558, 59501673, 59501673, 59501673, 59501673, 63063727, 63063727, 63063727, 63063727, 60937557, 46516353, 49726936, 46869446, 49784472, 55200171, 56200950, 51528295, 61063190, 54066132, 54066132, 54066132, 54066132, 61172051, 63025100, 63025100, 63025100, 63025100, 56311402, 51042626, 51042626, 51042626, 51042626, 52356431, 53479930, 61648779, 60711103, 62295138, 49093362, 52761157, 59732495, 44058327, 62979577, 45864593, 59920461, 59114521, 61463273, 59847919, 58513607, 61214015, 63464487, 50738706, 51121273, 60906283, 64217275, 60395932, 51307978, 55460484, 50542476, 56415547, 57334227, 48553812, 59042324, 59042324, 59042324, 59042324, 55833353, 48885193, 55869031, 61169380, 47361956, 50839892, 46779659, 64296467, 43944871, 62308262, 49542577, 43819224, 54064982, 54064982, 54064982, 54064982, 60873706, 51204138, 61086705, 48600160, 50554074, 44184443, 44863095, 57337931, 46146535, 64533007, 43721690, 45341924, 55229836, 50430086, 47266305, 56410003, 62761496, 49446047, 49446047, 62472764, 43681969, 55564014, 55120984, 60637290, 61849305, 61603465, 62217314, 56591186, 62428455, 54665872, 49081299, 61640660, 44993098, 43814315, 49115391, 46491974, 57816305, 61569587, 52189567, 62745723, 62745723, 62745723, 62745723, 47982521, 60871774, 62898484, 53279390, 43682108, 45897627, 48568886, 53596076, 59681453, 62725844, 49007149, 44453264, 45461927, 45461927, 45461927, 52953219, 56477744, 53299410, 55864599, 46832162, 60358413, 49816616, 55205966, 55139349, 61926834, 54303308, 47255063, 56370294, 65048304, 48984042, 55389064, 55389064, 55389064, 55389064, 55389064, 55389064, 55389064, 55389064, 55389064, 53812109, 53812109, 53812109, 53812109, 45964839, 59543160, 64194283, 56237566, 58582373, 44287059, 54566365, 59584838, 55521652, 55521652, 55521652, 55521652, 52144575, 57042429, 57042429, 57042429, 57042429, 46230191, 47003151, 43700528, 49503518, 60182306, 55912838, 45716700, 50334054, 49182106, 52229410, 57537065, 60694015, 49073754, 53562793, 56523728, 62145084, 50251435, 50251435, 50518622, 48934848, 48934848, 63708332, 63473428, 56093768, 57002050, 43942185, 55770234, 55770234, 55770234, 55770234, 52544754, 60738612, 61991563, 60044577, 48479571, 50361361, 56271619, 45693922, 62679567, 62679567, 62679567, 62679567, 47357618, 48480238, 48480238, 48480238, 48480238, 52059663, 59372863, 48290565, 45393352, 60946205, 61584446, 57696905, 57696905, 57696905, 57696905, 44739928, 61992985, 53950354, 44365418, 54259288, 54934138, 54934138, 49781077, 49781077, 49781077, 49781077, 55672542, 54861998, 53269883, 52828484, 58751019, 58751019, 58751019, 58751019, 49040998, 61013120, 52604040, 44289277, 61933792, 51456594, 62991842, 60005319, 63070852, 45726421, 51554543, 57443955, 57443955, 57443955, 57443955, 50977379, 50977379, 50977379, 50977379, 53028372, 53028372, 55313828, 44712420, 58244683, 61092497, 47660443, 58829887, 48151888, 55740298, 61867526, 60319768, 56326649, 56326649, 56326649, 56326649, 48246631, 60029821, 65072191, 51449236, 62102870, 58395061, 58395061, 58395061, 58395061, 52666624, 60277945, 51848122, 51848122, 51848122, 51848122, 59029836, 50257840, 49757077, 49604073, 59693201, 53639660, 43634616, 49591397, 55261260, 54084313, 44369434, 56667802, 60917250, 60917250, 60917250, 60917250, 56032597, 50283741]), ('Keras', 67, [48428415, 54704052, 62311222, 63860741, 60920262, 61710061, 62482404, 64701223, 61332608, 58011262, 62700675, 60937557, 46869446, 63025100, 63025100, 63025100, 63025100, 59732495, 62979577, 59847919, 58513607, 63464487, 50738706, 60906283, 64217275, 55833353, 62761496, 43682108, 56370294, 57042429, 57042429, 57042429, 57042429, 55912838, 60694015, 48555290, 54857959, 56271619, 60946205, 55313828])]</t>
  </si>
  <si>
    <t>[('Tensorflow', 612), ('Keras', 67)]</t>
  </si>
  <si>
    <t>{63860741, 57712653, 61063190, 60319768, 61992985, 51204138, 58751019, 56477744, 57002050, 57337931, 55261260, 59920461, 55205966, 61526096, 57673826, 60637290, 63230059, 54442106, 46516353, 52953219, 50430086, 59693201, 42678439, 54861998, 43681969, 64217275, 60711103, 58513607, 53299410, 43819224, 61933792, 60543207, 54857959, 51554543, 62294271, 49115391, 52666624, 45873424, 62013721, 43942185, 43700528, 62898484, 60535095, 43682108, 51042626, 52828484, 46491974, 59584838, 59029836, 49975629, 61172051, 50839892, 49781077, 50334054, 45275507, 55521652, 52189567, 45920640, 55912838, 60395932, 45461927, 55200171, 58395061, 52144575, 60920262, 57334227, 44712420, 53639660, 56326649, 53479930, 64602619, 47266305, 51012098, 50260495, 59732495, 64533007, 62679567, 59042324, 62761496, 59757089, 46832162, 59673125, 57537065, 49007149, 63736368, 61569587, 48568886, 62472764, 62145084, 52761157, 44993098, 54303308, 51456594, 50518622, 50977379, 51528295, 49468010, 61774445, 54934138, 55460484, 63070852, 57696905, 61991563, 54665872, 61092497, 44685975, 57875101, 53279390, 49808042, 59681453, 46230191, 62376660, 45726421, 54084313, 61463273, 49093362, 57780983, 56271619, 48290565, 55833353, 51223320, 45935386, 52337439, 64701223, 60906283, 62311222, 51311420, 57133906, 56591186, 44184443, 60029821, 44024712, 55389064, 53812109, 49757077, 43766679, 51471264, 43944871, 55071668, 56681399, 51848122, 46869446, 60005319, 56523728, 49081299, 54066132, 43721690, 45693922, 46146535, 60873706, 61086705, 50361361, 55139349, 50586649, 60972058, 59114521, 59761699, 63464487, 49816616, 60738612, 61584446, 58829887, 65072191, 59475010, 56093768, 44287059, 55120984, 60871774, 48600160, 62295138, 62217314, 62483557, 49591397, 59501673, 56370294, 52124792, 51121273, 55770234, 62745723, 53462143, 63376512, 61332608, 61013120, 62700675, 52604040, 49093774, 46621847, 45735071, 49446047, 54508708, 63708332, 60277945, 60904644, 50554074, 45716700, 50283741, 59919582, 60181731, 45341924, 59847919, 57816305, 52544754, 59593972, 45733111, 44289277, 46779659, 55864599, 48555290, 48483612, 48135452, 49503518, 60044577, 52229410, 62428455, 56415547, 61214015, 59995456, 59372863, 55549257, 52356431, 48151888, 48479571, 60937557, 62102870, 56032597, 44739928, 58582373, 53269883, 48428415, 55229836, 44453264, 51449236, 49182106, 47660443, 54916508, 55313828, 53562793, 43814315, 49542577, 61926834, 61308343, 44496325, 45393352, 48885193, 51307978, 53620181, 49726936, 51912155, 54566365, 62991842, 49604073, 50648558, 45008373, 62979577, 47652345, 57042429, 56237566, 60694015, 60917250, 61867526, 52059663, 47003151, 50738706, 64296467, 53028372, 47255063, 44369434, 60597787, 47943207, 45964839, 58244683, 54259288, 49073754, 61007457, 49040998, 55869031, 56311402, 44365418, 57443955, 44863095, 59543160, 58011262, 45090440, 61603465, 45864593, 49784472, 56667802, 50251435, 63063727, 47357618, 57841364, 62725844, 44058327, 61849305, 60884699, 55672542, 61169380, 64194283, 61710061, 61071085, 55564014, 65048304, 56200950, 52412165, 56002315, 60358413, 63473428, 60946205, 60182306, 60399413, 59426629, 48553812, 54064982, 60983141, 48246631, 44736360, 54749065, 55740298, 61648779, 50542476, 53950354, 56410003, 45897627, 47361956, 62308262, 53596076, 50257840, 54704052, 43634616, 47982521, 48934848, 63025100, 61640660, 62482404, 48984042, 48480238, 44212207, 52359157}</t>
  </si>
  <si>
    <t>['https://stackoverflow.com/questions/49975629', 'https://stackoverflow.com/questions/50586649', 'https://stackoverflow.com/questions/52059663', 'https://stackoverflow.com/questions/49542577', 'https://stackoverflow.com/questions/51912155']</t>
  </si>
  <si>
    <t>https://stackoverflow.com/questions/50586649</t>
  </si>
  <si>
    <t>https://stackoverflow.com/questions/51912155</t>
  </si>
  <si>
    <t>(('pywrap_tensorflow', 'module'), ('pywrap_tensorflow_internal', 'module'), ('pywrap_tensorflow_internal', 'swig_import_helper'), ('__init__', 'import_module'))</t>
  </si>
  <si>
    <t>[('Tensorflow', 110, [45873424, 44736360, 45008373, 51912155, 49975629, 51223320, 45935386, 49808042, 45090440, 46621847, 45735071, 45920640, 45920640, 49468010, 44685975, 44024712, 52124792, 44212207, 51012098, 50648558, 46516353, 46869446, 49784472, 51528295, 54066132, 54066132, 51042626, 51042626, 51042626, 51042626, 52356431, 53479930, 49093362, 44058327, 45864593, 50542476, 49542577, 43819224, 44184443, 46146535, 43721690, 45341924, 50430086, 43681969, 49081299, 61569587, 52189567, 45897627, 45461927, 45461927, 45461927, 49816616, 58582373, 44287059, 47003151, 50251435, 50251435, 43942185, 45693922, 52059663, 44365418, 49781077, 49781077, 51456594, 45726421, 48246631, 50257840, 49591397]), ('Keras', 2, [46869446])]</t>
  </si>
  <si>
    <t>[('Tensorflow', 110), ('Keras', 2)]</t>
  </si>
  <si>
    <t>{45920640, 46516353, 51012098, 50430086, 45090440, 44024712, 50542476, 47003151, 45873424, 45864593, 52059663, 44685975, 46621847, 51223320, 45935386, 49784472, 45897627, 45735071, 45461927, 49816616, 43942185, 49808042, 50251435, 50257840, 49542577, 43681969, 61569587, 51042626, 46869446, 49975629, 52356431, 51456594, 49081299, 54066132, 44287059, 49781077, 44058327, 43819224, 45726421, 43721690, 51912155, 45693922, 45341924, 58582373, 49591397, 51528295, 44736360, 46146535, 49468010, 44365418, 48246631, 50648558, 44212207, 49093362, 45008373, 52124792, 53479930, 44184443, 52189567}</t>
  </si>
  <si>
    <t>['https://stackoverflow.com/questions/45873424', 'https://stackoverflow.com/questions/61569587', 'https://stackoverflow.com/questions/51528295', 'https://stackoverflow.com/questions/45693922', 'https://stackoverflow.com/questions/58582373']</t>
  </si>
  <si>
    <t>https://stackoverflow.com/questions/61569587</t>
  </si>
  <si>
    <t>[('Tensorflow', 410, [48428415, 48483612, 62294271, 47652345, 63736368, 54704052, 61007457, 62311222, 57133906, 57133906, 57133906, 57133906, 47943207, 53462143, 63376512, 61308343, 61526096, 60543207, 63860741, 50586649, 59475010, 59919582, 60884699, 60399413, 60597787, 51471264, 51471264, 51471264, 51471264, 62483557, 48135452, 55071668, 60920262, 61710061, 54916508, 59593972, 59757089, 61774445, 62376660, 60983141, 60983141, 60983141, 60983141, 50260495, 61071085, 64701223, 60535095, 59673125, 62013721, 53620181, 59426629, 61332608, 45733111, 56681399, 59995456, 45275507, 55549257, 54749065, 64602619, 54508708, 60181731, 57780983, 57841364, 51311420, 62700675, 63230059, 56002315, 52412165, 59501673, 59501673, 59501673, 59501673, 63063727, 63063727, 63063727, 63063727, 60937557, 49726936, 55200171, 56200950, 61063190, 54066132, 54066132, 61172051, 63025100, 63025100, 63025100, 63025100, 56311402, 61648779, 60711103, 62295138, 52761157, 59732495, 62979577, 59114521, 61463273, 59847919, 58513607, 61214015, 63464487, 50738706, 51121273, 60906283, 64217275, 60395932, 51307978, 55460484, 56415547, 57334227, 48553812, 59042324, 59042324, 59042324, 59042324, 55833353, 48885193, 55869031, 61169380, 46779659, 64296467, 43944871, 62308262, 54064982, 54064982, 54064982, 54064982, 60873706, 61086705, 48600160, 44863095, 57337931, 55229836, 47266305, 56410003, 62761496, 49446047, 49446047, 62472764, 55564014, 55120984, 60637290, 61849305, 61603465, 62428455, 54665872, 61640660, 62745723, 62745723, 62745723, 62745723, 60871774, 62898484, 53279390, 48568886, 53596076, 59681453, 62725844, 49007149, 44453264, 52953219, 56477744, 53299410, 55864599, 60358413, 55205966, 55139349, 61926834, 54303308, 47255063, 56370294, 65048304, 55389064, 55389064, 55389064, 55389064, 55389064, 55389064, 55389064, 55389064, 55389064, 53812109, 53812109, 53812109, 53812109, 45964839, 59543160, 64194283, 59584838, 55521652, 55521652, 55521652, 55521652, 52144575, 57042429, 57042429, 57042429, 57042429, 46230191, 60182306, 55912838, 57537065, 60694015, 49073754, 53562793, 63708332, 63473428, 56093768, 57002050, 55770234, 55770234, 55770234, 55770234, 52544754, 60738612, 61991563, 60044577, 48479571, 56271619, 62679567, 62679567, 62679567, 62679567, 48480238, 48480238, 48480238, 48480238, 59372863, 60946205, 61584446, 57696905, 57696905, 57696905, 57696905, 53950354, 54259288, 54934138, 54934138, 49781077, 49781077, 54861998, 53269883, 58751019, 58751019, 58751019, 58751019, 49040998, 61013120, 52604040, 44289277, 61933792, 62991842, 60005319, 63070852, 50977379, 50977379, 50977379, 50977379, 53028372, 53028372, 61092497, 58829887, 61867526, 60319768, 56326649, 56326649, 56326649, 56326649, 60029821, 62102870, 58395061, 58395061, 58395061, 58395061, 52666624, 60277945, 51848122, 51848122, 51848122, 51848122, 59029836, 49757077, 59693201, 55261260, 44369434, 56667802, 60917250, 60917250, 60917250, 60917250, 50283741]), ('Keras', 57, [48428415, 54704052, 62311222, 63860741, 60920262, 61710061, 64701223, 61332608, 58011262, 62700675, 60937557, 63025100, 63025100, 63025100, 63025100, 59732495, 62979577, 59847919, 58513607, 63464487, 50738706, 60906283, 64217275, 55833353, 62761496, 56370294, 57042429, 57042429, 57042429, 57042429, 55912838, 60694015, 56271619, 60946205])]</t>
  </si>
  <si>
    <t>[('Tensorflow', 410), ('Keras', 57)]</t>
  </si>
  <si>
    <t>{47266305, 60917250, 63860741, 61867526, 50260495, 59732495, 62679567, 50738706, 64296467, 59042324, 55139349, 61063190, 47255063, 62761496, 50586649, 59114521, 60597787, 53028372, 60319768, 44369434, 59757089, 59673125, 47943207, 63464487, 45964839, 57537065, 58751019, 49007149, 63736368, 56477744, 60738612, 48568886, 62472764, 61584446, 58829887, 59475010, 57002050, 52761157, 56093768, 57337931, 54303308, 55261260, 55205966, 61526096, 55120984, 54259288, 49073754, 60871774, 48600160, 61007457, 62295138, 50977379, 62483557, 49040998, 55869031, 59501673, 56311402, 63230059, 60637290, 61774445, 56370294, 44863095, 59543160, 51121273, 55770234, 62745723, 54934138, 58011262, 53462143, 63376512, 61332608, 61013120, 62700675, 55460484, 52953219, 63070852, 52604040, 61603465, 57696905, 61991563, 54665872, 61092497, 59693201, 56667802, 53279390, 49446047, 54508708, 63708332, 59681453, 54861998, 63063727, 46230191, 60277945, 64217275, 60711103, 58513607, 47652345, 53299410, 62376660, 57841364, 62725844, 61849305, 60884699, 50283741, 59919582, 61933792, 60181731, 61169380, 60543207, 61463273, 64194283, 61710061, 61071085, 59847919, 55564014, 65048304, 52544754, 59593972, 56200950, 57780983, 45733111, 44289277, 62294271, 52666624, 56271619, 52412165, 55833353, 56002315, 46779659, 60358413, 63473428, 55864599, 62013721, 48483612, 48135452, 60946205, 60044577, 60182306, 64701223, 62428455, 60906283, 62898484, 60399413, 62311222, 60535095, 56415547, 51311420, 61214015, 59995456, 59372863, 59426629, 59584838, 55549257, 59029836, 57133906, 61172051, 48553812, 60937557, 54064982, 48479571, 49781077, 62102870, 60983141, 45275507, 55521652, 53269883, 60029821, 48428415, 55912838, 55389064, 54749065, 61648779, 55229836, 53812109, 44453264, 53950354, 56410003, 49757077, 54916508, 60395932, 51471264, 62308262, 43944871, 53562793, 55200171, 53596076, 56326649, 61926834, 54704052, 55071668, 58395061, 61308343, 56681399, 51848122, 52144575, 60920262, 60005319, 48885193, 51307978, 63025100, 57334227, 54066132, 53620181, 61640660, 49726936, 62991842, 60873706, 48480238, 61086705, 62979577, 64602619, 57042429, 60694015}</t>
  </si>
  <si>
    <t>['https://stackoverflow.com/questions/48568886', 'https://stackoverflow.com/questions/47652345', 'https://stackoverflow.com/questions/55521652', 'https://stackoverflow.com/questions/59426629', 'https://stackoverflow.com/questions/61172051']</t>
  </si>
  <si>
    <t>https://stackoverflow.com/questions/59426629</t>
  </si>
  <si>
    <t>[('Tensorflow', 111, [48428415, 48483612, 62294271, 47652345, 63736368, 61007457, 62311222, 47943207, 53462143, 61308343, 50586649, 59919582, 60884699, 62483557, 48135452, 61710061, 59593972, 59757089, 62376660, 50260495, 59673125, 62013721, 53620181, 56681399, 59995456, 54508708, 57780983, 62700675, 56002315, 52412165, 49726936, 55200171, 61063190, 61172051, 63025100, 63025100, 60711103, 61463273, 59847919, 58513607, 63464487, 60395932, 55460484, 56415547, 57334227, 48553812, 55833353, 48885193, 64296467, 43944871, 62308262, 60873706, 61086705, 48600160, 44863095, 55229836, 56410003, 62472764, 60637290, 60871774, 62898484, 53596076, 62725844, 44453264, 52953219, 56477744, 55205966, 61926834, 54303308, 47255063, 65048304, 55389064, 55389064, 55389064, 55389064, 55389064, 55389064, 55389064, 55389064, 55389064, 45964839, 64194283, 59584838, 46230191, 55912838, 57537065, 49073754, 63708332, 63473428, 56093768, 57002050, 52544754, 61991563, 48479571, 56271619, 59372863, 54259288, 54934138, 54934138, 49781077, 49781077, 54861998, 49040998, 52604040, 44289277, 61933792, 62991842, 63070852, 58829887, 61867526, 60319768]), ('Keras', 12, [48428415, 62311222, 61710061, 58011262, 62700675, 63025100, 63025100, 59847919, 58513607, 63464487, 55833353, 55912838])]</t>
  </si>
  <si>
    <t>{61867526, 50260495, 64296467, 61063190, 47255063, 60319768, 50586649, 59757089, 59673125, 47943207, 63464487, 45964839, 57537065, 63736368, 56477744, 62472764, 58829887, 57002050, 56093768, 54303308, 55205966, 54259288, 49073754, 60871774, 48600160, 61007457, 62483557, 49040998, 60637290, 44863095, 54934138, 58011262, 53462143, 62700675, 55460484, 52953219, 63070852, 52604040, 61991563, 54508708, 63708332, 54861998, 46230191, 60711103, 58513607, 62376660, 62725844, 60884699, 59919582, 61933792, 61463273, 64194283, 61710061, 59847919, 65048304, 52544754, 59593972, 57780983, 44289277, 62294271, 56271619, 52412165, 55833353, 56002315, 63473428, 62013721, 48135452, 48483612, 62898484, 62311222, 56415547, 59372863, 59995456, 59584838, 61172051, 48553812, 48479571, 49781077, 48428415, 55912838, 55389064, 55229836, 44453264, 56410003, 60395932, 62308262, 43944871, 55200171, 53596076, 61926834, 61308343, 56681399, 48885193, 63025100, 57334227, 53620181, 49726936, 62991842, 60873706, 61086705, 47652345}</t>
  </si>
  <si>
    <t>['https://stackoverflow.com/questions/56477744', 'https://stackoverflow.com/questions/62376660', 'https://stackoverflow.com/questions/49781077', 'https://stackoverflow.com/questions/59372863', 'https://stackoverflow.com/questions/59584838']</t>
  </si>
  <si>
    <t>https://stackoverflow.com/questions/56477744</t>
  </si>
  <si>
    <t>https://stackoverflow.com/questions/62376660</t>
  </si>
  <si>
    <t>[('Tensorflow', 110, [48428415, 48483612, 62294271, 47652345, 63736368, 61007457, 62311222, 47943207, 53462143, 61308343, 50586649, 59919582, 60884699, 62483557, 48135452, 59593972, 59757089, 62376660, 50260495, 59673125, 62013721, 53620181, 56681399, 59995456, 54508708, 57780983, 62700675, 56002315, 52412165, 49726936, 55200171, 61063190, 61172051, 63025100, 63025100, 60711103, 61463273, 59847919, 58513607, 63464487, 60395932, 55460484, 56415547, 57334227, 48553812, 55833353, 48885193, 64296467, 43944871, 62308262, 60873706, 61086705, 48600160, 44863095, 55229836, 56410003, 62472764, 60637290, 60871774, 62898484, 53596076, 62725844, 44453264, 52953219, 56477744, 55205966, 61926834, 54303308, 47255063, 65048304, 55389064, 55389064, 55389064, 55389064, 55389064, 55389064, 55389064, 55389064, 55389064, 45964839, 64194283, 59584838, 46230191, 55912838, 57537065, 49073754, 63708332, 63473428, 56093768, 57002050, 52544754, 61991563, 48479571, 56271619, 59372863, 54259288, 54934138, 54934138, 49781077, 49781077, 54861998, 49040998, 52604040, 44289277, 61933792, 62991842, 63070852, 58829887, 61867526, 60319768]), ('Keras', 11, [48428415, 62311222, 58011262, 62700675, 63025100, 63025100, 59847919, 58513607, 63464487, 55833353, 55912838])]</t>
  </si>
  <si>
    <t>[('Tensorflow', 110), ('Keras', 11)]</t>
  </si>
  <si>
    <t>{61867526, 50260495, 64296467, 61063190, 47255063, 60319768, 50586649, 59757089, 59673125, 47943207, 63464487, 45964839, 57537065, 63736368, 56477744, 62472764, 58829887, 57002050, 56093768, 54303308, 55205966, 54259288, 49073754, 60871774, 48600160, 61007457, 62483557, 49040998, 60637290, 44863095, 54934138, 58011262, 53462143, 62700675, 55460484, 52953219, 63070852, 52604040, 61991563, 54508708, 63708332, 54861998, 46230191, 60711103, 58513607, 62376660, 62725844, 60884699, 59919582, 61933792, 61463273, 64194283, 59847919, 65048304, 52544754, 59593972, 57780983, 44289277, 62294271, 56271619, 52412165, 55833353, 56002315, 63473428, 62013721, 48135452, 48483612, 62898484, 62311222, 56415547, 59372863, 59995456, 59584838, 61172051, 48553812, 48479571, 49781077, 48428415, 55912838, 55389064, 55229836, 44453264, 56410003, 60395932, 62308262, 43944871, 55200171, 53596076, 61926834, 61308343, 56681399, 48885193, 63025100, 57334227, 53620181, 49726936, 62991842, 60873706, 61086705, 47652345}</t>
  </si>
  <si>
    <t>['https://stackoverflow.com/questions/56477744', 'https://stackoverflow.com/questions/62376660', 'https://stackoverflow.com/questions/48428415', 'https://stackoverflow.com/questions/59372863', 'https://stackoverflow.com/questions/61172051']</t>
  </si>
  <si>
    <t>(('pywrap_tensorflow', 'module'), ('pywrap_tensorflow_internal', 'module'), ('pywrap_tensorflow_internal', 'swig_import_helper'), ('imp', 'load_module'), ('imp', 'load_dynamic'), ('__init__', 'module'), ('__init__', 'module'), ('conv_utils', 'module'), ('__init__', 'module'))</t>
  </si>
  <si>
    <t>[('Tensorflow', 6, [48428415, 59847919, 58513607, 63464487, 55833353, 56271619]), ('Keras', 7, [48428415, 58011262, 59847919, 58513607, 63464487, 55833353, 56271619])]</t>
  </si>
  <si>
    <t>{56271619, 58513607, 63464487, 55833353, 59847919, 58011262, 48428415}</t>
  </si>
  <si>
    <t>['https://stackoverflow.com/questions/58513607', 'https://stackoverflow.com/questions/55833353', 'https://stackoverflow.com/questions/58011262', 'https://stackoverflow.com/questions/59847919', 'https://stackoverflow.com/questions/58011262']</t>
  </si>
  <si>
    <t>(('pywrap_tensorflow', 'module'), ('pywrap_tensorflow_internal', 'module'), ('pywrap_tensorflow_internal', 'swig_import_helper'), ('imp', 'load_module'), ('imp', 'load_dynamic'), ('__init__', 'module'), ('__init__', 'module'), ('conv_utils', 'module'), ('__init__', 'module'), ('load_backend', 'module'), ('tensorflow_backend', 'module'), ('__init__', 'module'), ('__init__', 'module'))</t>
  </si>
  <si>
    <t>[('Tensorflow', 2, [59847919, 63464487]), ('Keras', 2, [59847919, 63464487])]</t>
  </si>
  <si>
    <t>{63464487, 59847919}</t>
  </si>
  <si>
    <t>['https://stackoverflow.com/questions/63464487', 'https://stackoverflow.com/questions/59847919']</t>
  </si>
  <si>
    <t>(('pywrap_tensorflow', 'module'), ('pywrap_tensorflow_internal', 'module'), ('pywrap_tensorflow_internal', 'swig_import_helper'), ('imp', 'load_module'), ('imp', 'load_dynamic'), ('__init__', 'module'), ('__init__', 'module'), ('conv_utils', 'module'), ('__init__', 'module'), ('tensorflow_backend', 'module'), ('__init__', 'module'), ('__init__', 'module'), ('pywrap_tensorflow', 'module'), ('pywrap_tensorflow', 'module'), ('pywrap_tensorflow_internal', 'module'), ('pywrap_tensorflow_internal', 'swig_import_helper'), ('imp', 'load_module'), ('imp', 'load_dynamic'))</t>
  </si>
  <si>
    <t>[('Tensorflow', 4, [48428415, 58513607, 55833353, 56271619]), ('Keras', 5, [48428415, 58011262, 58513607, 55833353, 56271619])]</t>
  </si>
  <si>
    <t>{56271619, 58513607, 55833353, 58011262, 48428415}</t>
  </si>
  <si>
    <t>['https://stackoverflow.com/questions/56271619', 'https://stackoverflow.com/questions/58513607', 'https://stackoverflow.com/questions/55833353', 'https://stackoverflow.com/questions/58011262', 'https://stackoverflow.com/questions/48428415']</t>
  </si>
  <si>
    <t>[('Tensorflow', 77, [48483612, 62294271, 47652345, 62311222, 47943207, 53462143, 50586649, 62483557, 48135452, 62376660, 50260495, 53620181, 56681399, 54508708, 57780983, 62700675, 56002315, 52412165, 49726936, 55200171, 55460484, 56415547, 57334227, 48553812, 48885193, 64296467, 43944871, 60873706, 48600160, 44863095, 55229836, 56410003, 62472764, 60637290, 62898484, 53596076, 62725844, 44453264, 52953219, 56477744, 55205966, 61926834, 54303308, 47255063, 55389064, 55389064, 55389064, 55389064, 55389064, 55389064, 55389064, 55389064, 55389064, 45964839, 59584838, 46230191, 55912838, 57537065, 49073754, 63708332, 63473428, 56093768, 57002050, 52544754, 61991563, 48479571, 54259288, 54934138, 54934138, 49781077, 49781077, 54861998, 49040998, 52604040, 44289277, 61933792, 62991842]), ('Keras', 3, [62311222, 62700675, 55912838])]</t>
  </si>
  <si>
    <t>[('Tensorflow', 77), ('Keras', 3)]</t>
  </si>
  <si>
    <t>['https://stackoverflow.com/questions/61991563', 'https://stackoverflow.com/questions/61926834', 'https://stackoverflow.com/questions/49073754', 'https://stackoverflow.com/questions/48553812', 'https://stackoverflow.com/questions/49726936']</t>
  </si>
  <si>
    <t>https://stackoverflow.com/questions/61991563</t>
  </si>
  <si>
    <t>https://stackoverflow.com/questions/61926834</t>
  </si>
  <si>
    <t>https://stackoverflow.com/questions/49726936</t>
  </si>
  <si>
    <t>(('pywrap_tensorflow', 'module'), ('pywrap_tensorflow_internal', 'module'), ('pywrap_tensorflow_internal', 'swig_import_helper'), ('imp', 'load_module'), ('imp', 'load_dynamic'), ('interactiveshell', 'run_code'))</t>
  </si>
  <si>
    <t>[('Tensorflow', 11, [61332608, 61648779, 61169380, 62428455, 60694015, 59029836]), ('Keras', 2, [61332608, 60694015])]</t>
  </si>
  <si>
    <t>{61332608, 61169380, 62428455, 61648779, 59029836, 60694015}</t>
  </si>
  <si>
    <t>['https://stackoverflow.com/questions/61332608', 'https://stackoverflow.com/questions/62428455', 'https://stackoverflow.com/questions/59029836', 'https://stackoverflow.com/questions/59029836', 'https://stackoverflow.com/questions/59029836']</t>
  </si>
  <si>
    <t>(('pywrap_tensorflow', 'module'), ('pywrap_tensorflow_internal', 'module'), ('pywrap_tensorflow_internal', 'swig_import_helper'), ('imp', 'load_module'), ('imp', 'load_dynamic'), ('interactiveshell', 'showtraceback'))</t>
  </si>
  <si>
    <t>[('Tensorflow', 18, [61648779, 59732495, 60906283, 61169380, 62428455, 60694015, 59029836]), ('Keras', 7, [59732495, 60906283, 60694015])]</t>
  </si>
  <si>
    <t>[('Tensorflow', 18), ('Keras', 7)]</t>
  </si>
  <si>
    <t>{61169380, 62428455, 60906283, 61648779, 59029836, 59732495, 60694015}</t>
  </si>
  <si>
    <t>['https://stackoverflow.com/questions/62428455', 'https://stackoverflow.com/questions/61648779', 'https://stackoverflow.com/questions/59732495', 'https://stackoverflow.com/questions/59029836', 'https://stackoverflow.com/questions/59732495']</t>
  </si>
  <si>
    <t>(('pywrap_tensorflow', 'module'), ('pywrap_tensorflow_internal', 'module'), ('pywrap_tensorflow_internal', 'swig_import_helper'), ('imp', 'load_module'), ('imp', 'load_dynamic'), ('interactiveshell', 'showtraceback'), ('interactiveshell', 'run_ast_nodes'), ('interactiveshell', 'run_code'), ('interactiveshell', 'showtraceback'), ('ultratb', 'structured_traceback'), ('ultratb', 'structured_traceback'), ('ultratb', 'structured_traceback'), ('interactiveshell', 'showtraceback'), ('pywrap_tensorflow', 'module'), ('pywrap_tensorflow_internal', 'module'), ('pywrap_tensorflow_internal', 'swig_import_helper'), ('imp', 'load_module'), ('imp', 'load_dynamic'))</t>
  </si>
  <si>
    <t>[('Tensorflow', 3, [61648779, 59732495, 60694015]), ('Keras', 2, [59732495, 60694015])]</t>
  </si>
  <si>
    <t>{60694015, 61648779, 59732495}</t>
  </si>
  <si>
    <t>['https://stackoverflow.com/questions/60694015', 'https://stackoverflow.com/questions/61648779', 'https://stackoverflow.com/questions/59732495']</t>
  </si>
  <si>
    <t>(('pywrap_tensorflow', 'module'), ('pywrap_tensorflow_internal', 'module'), ('pywrap_tensorflow_internal', 'swig_import_helper'), ('imp', 'load_module'), ('imp', 'load_dynamic'), ('main', 'module'), ('__init__', 'module'))</t>
  </si>
  <si>
    <t>[('Tensorflow', 3, [63025100, 63025100, 63025100, 63025100]), ('Keras', 2, [63025100, 63025100])]</t>
  </si>
  <si>
    <t>{63025100}</t>
  </si>
  <si>
    <t>['https://stackoverflow.com/questions/63025100']</t>
  </si>
  <si>
    <t>(('pywrap_tensorflow', 'module'), ('pywrap_tensorflow_internal', 'module'), ('pywrap_tensorflow_internal', 'swig_import_helper'), ('imp', 'load_module'), ('imp', 'load_dynamic'), ('pywrap_tensorflow', 'module'), ('pywrap_tensorflow_internal', 'module'), ('pywrap_tensorflow_internal', 'swig_import_helper'), ('imp', 'load_module'), ('imp', 'load_dynamic'), ('interactiveshell', 'showtraceback'))</t>
  </si>
  <si>
    <t>[('Tensorflow', 4, [59732495, 60906283, 60694015]), ('Keras', 4, [59732495, 60906283, 60694015])]</t>
  </si>
  <si>
    <t>{60694015, 60906283, 59732495}</t>
  </si>
  <si>
    <t>['https://stackoverflow.com/questions/60694015', 'https://stackoverflow.com/questions/60906283', 'https://stackoverflow.com/questions/59732495']</t>
  </si>
  <si>
    <t>(('pywrap_tensorflow', 'module'), ('pywrap_tensorflow_internal', 'module'), ('pywrap_tensorflow_internal', 'swig_import_helper'), ('imp', 'load_module'), ('imp', 'load_dynamic'), ('pywrap_tensorflow', 'module'), ('pywrap_tensorflow_internal', 'module'), ('pywrap_tensorflow_internal', 'swig_import_helper'), ('imp', 'load_module'), ('imp', 'load_dynamic'), ('interactiveshell', 'showtraceback'), ('interactiveshell', 'run_code'), ('interactiveshell', 'showtraceback'), ('ultratb', 'structured_traceback'), ('ultratb', 'structured_traceback'), ('ultratb', 'structured_traceback'))</t>
  </si>
  <si>
    <t>[('Tensorflow', 3, [59732495, 60906283, 60694015]), ('Keras', 3, [59732495, 60906283, 60694015])]</t>
  </si>
  <si>
    <t>(('pywrap_tensorflow', 'raise'),)</t>
  </si>
  <si>
    <t>[('Tensorflow', 4, [54277150, 57379475, 63467813, 63467813]), ('Keras', 3, [54277150, 63467813, 63467813])]</t>
  </si>
  <si>
    <t>{57379475, 63467813, 54277150}</t>
  </si>
  <si>
    <t>['https://stackoverflow.com/questions/57379475', 'https://stackoverflow.com/questions/63467813', 'https://stackoverflow.com/questions/54277150']</t>
  </si>
  <si>
    <t>https://stackoverflow.com/questions/57379475</t>
  </si>
  <si>
    <t>(('pywrap_tensorflow', 'raise'), ('pywrap_tensorflow', 'from'))</t>
  </si>
  <si>
    <t>[('Tensorflow', 3, [54277150, 57379475, 63467813]), ('Keras', 2, [54277150, 63467813])]</t>
  </si>
  <si>
    <t>[('Tensorflow', 777, [48428415, 48483612, 45873424, 44736360, 62294271, 47652345, 63736368, 54704052, 52359157, 61007457, 62311222, 57133906, 57133906, 57133906, 57133906, 54442106, 47943207, 53462143, 63376512, 61308343, 45008373, 61526096, 60543207, 63860741, 44496325, 51912155, 50586649, 59475010, 59919582, 49975629, 60884699, 54278779, 51223320, 60399413, 60597787, 45935386, 49808042, 60972058, 45090440, 52337439, 51471264, 51471264, 51471264, 51471264, 46621847, 62483557, 45735071, 48135452, 55071668, 60920262, 61710061, 54916508, 62482404, 59593972, 59757089, 57673826, 61774445, 62376660, 60983141, 60983141, 60983141, 60983141, 57875101, 57875101, 57875101, 57875101, 49093774, 50260495, 61071085, 64701223, 60535095, 59673125, 62013721, 53620181, 59426629, 60904644, 45920640, 45920640, 59761699, 61332608, 45733111, 56681399, 49468010, 43766679, 43766679, 59995456, 45275507, 55549257, 54749065, 44685975, 64602619, 44024712, 54508708, 54277150, 42678439, 60181731, 52124792, 44212207, 57780983, 57841364, 57712653, 51311420, 62700675, 63230059, 56002315, 52412165, 51012098, 50648558, 59501673, 59501673, 59501673, 59501673, 63063727, 63063727, 63063727, 63063727, 60937557, 46516353, 50476182, 49726936, 46869446, 49784472, 55200171, 56200950, 51528295, 61063190, 51268579, 54066132, 54066132, 54066132, 54066132, 61172051, 63025100, 63025100, 63025100, 63025100, 56311402, 63060959, 51042626, 51042626, 51042626, 51042626, 57379475, 52356431, 53479930, 61648779, 60711103, 62295138, 49093362, 52761157, 59732495, 44058327, 62979577, 45864593, 59920461, 59114521, 61463273, 59847919, 58513607, 61214015, 63464487, 53923014, 50738706, 51121273, 60906283, 64217275, 60395932, 44973518, 51307978, 55460484, 50542476, 56415547, 57334227, 48553812, 53057591, 59042324, 59042324, 59042324, 59042324, 55833353, 48885193, 55869031, 61169380, 47361956, 50839892, 46779659, 64296467, 43944871, 62308262, 49542577, 43819224, 54064982, 54064982, 54064982, 54064982, 60873706, 51204138, 61086705, 48600160, 50554074, 44184443, 44863095, 57337931, 46146535, 64533007, 43721690, 45341924, 55229836, 50430086, 47266305, 56410003, 62761496, 49446047, 49446047, 62472764, 43681969, 55564014, 55120984, 60637290, 61849305, 61603465, 62217314, 56591186, 62428455, 54665872, 49081299, 61640660, 44993098, 43814315, 49115391, 46491974, 57816305, 61569587, 52189567, 62745723, 62745723, 62745723, 62745723, 47982521, 60871774, 62898484, 53279390, 43682108, 45897627, 48568886, 53596076, 59681453, 62725844, 49007149, 44453264, 45461927, 45461927, 45461927, 45461927, 45461927, 45461927, 45461927, 45461927, 45461927, 52953219, 56477744, 53299410, 55864599, 46832162, 60358413, 49816616, 55205966, 55139349, 53112751, 61926834, 54303308, 47255063, 56370294, 65048304, 48984042, 55389064, 55389064, 55389064, 55389064, 55389064, 55389064, 55389064, 55389064, 55389064, 53812109, 53812109, 53812109, 53812109, 45964839, 59543160, 64194283, 56237566, 58582373, 44287059, 54566365, 59584838, 55521652, 55521652, 55521652, 55521652, 52144575, 57042429, 57042429, 57042429, 57042429, 46230191, 47003151, 43700528, 45486046, 49503518, 60182306, 55912838, 45716700, 50334054, 49182106, 52229410, 57537065, 60694015, 49892136, 49073754, 53562793, 56523728, 44202825, 62145084, 50251435, 50251435, 50251435, 50251435, 50518622, 48934848, 48934848, 63708332, 63473428, 56093768, 57002050, 43942185, 55770234, 55770234, 55770234, 55770234, 52544754, 60738612, 61991563, 60044577, 48479571, 50361361, 56271619, 45693922, 62679567, 62679567, 62679567, 62679567, 47357618, 48480238, 48480238, 48480238, 48480238, 52059663, 59372863, 48290565, 45393352, 60946205, 61584446, 57696905, 57696905, 57696905, 57696905, 44739928, 61992985, 53950354, 51779862, 44365418, 50882040, 54259288, 54934138, 54934138, 49781077, 49781077, 49781077, 49781077, 55672542, 54861998, 53269883, 52828484, 58751019, 58751019, 58751019, 58751019, 49040998, 61013120, 52604040, 44289277, 61933792, 51456594, 62991842, 60005319, 63070852, 45726421, 51554543, 57443955, 57443955, 57443955, 57443955, 50977379, 50977379, 50977379, 50977379, 53028372, 53028372, 55313828, 44712420, 58244683, 61092497, 47660443, 58829887, 48151888, 55740298, 61867526, 60319768, 56326649, 56326649, 56326649, 56326649, 48246631, 60029821, 65072191, 51449236, 62102870, 58395061, 58395061, 58395061, 58395061, 52666624, 60277945, 51848122, 51848122, 51848122, 51848122, 59029836, 50257840, 49757077, 49604073, 59693201, 53639660, 43634616, 49591397, 55261260, 54084313, 44369434, 56667802, 60917250, 60917250, 60917250, 60917250, 56032597, 50283741]), ('Keras', 82, [48428415, 54704052, 62311222, 63860741, 60920262, 61710061, 62482404, 64701223, 61332608, 58011262, 54277150, 62700675, 60937557, 46869446, 63025100, 63025100, 63025100, 63025100, 59732495, 62979577, 59847919, 58513607, 63464487, 50738706, 60906283, 64217275, 55833353, 62761496, 43682108, 53112751, 56370294, 57042429, 57042429, 57042429, 57042429, 55912838, 60694015, 49892136, 48555290, 54857959, 56271619, 60946205, 55313828])]</t>
  </si>
  <si>
    <t>[('Tensorflow', 777), ('Keras', 82)]</t>
  </si>
  <si>
    <t>{63860741, 57712653, 61063190, 60319768, 61992985, 51204138, 58751019, 56477744, 53057591, 57002050, 57337931, 55261260, 59920461, 55205966, 61526096, 57673826, 60637290, 63230059, 54442106, 46516353, 52953219, 50430086, 59693201, 42678439, 54861998, 43681969, 64217275, 60711103, 58513607, 53299410, 43819224, 61933792, 60543207, 54857959, 51554543, 62294271, 49115391, 52666624, 45873424, 51779862, 62013721, 43942185, 43700528, 62898484, 60535095, 43682108, 51042626, 52828484, 46491974, 59584838, 59029836, 49975629, 61172051, 50839892, 49781077, 50334054, 45275507, 55521652, 52189567, 45920640, 55912838, 60395932, 45461927, 55200171, 58395061, 52144575, 60920262, 57334227, 44712420, 53639660, 56326649, 53479930, 64602619, 47266305, 51012098, 50260495, 59732495, 64533007, 62679567, 59042324, 62761496, 59757089, 46832162, 59673125, 57537065, 49007149, 63736368, 61569587, 48568886, 62472764, 62145084, 52761157, 44993098, 54303308, 51456594, 50518622, 50977379, 51528295, 49468010, 61774445, 54934138, 54278779, 55460484, 63070852, 57696905, 61991563, 54665872, 61092497, 57379475, 44685975, 57875101, 53279390, 49808042, 59681453, 46230191, 62376660, 45726421, 54084313, 61463273, 49093362, 57780983, 56271619, 48290565, 55833353, 51223320, 45935386, 52337439, 64701223, 49892136, 60906283, 62311222, 51311420, 44202825, 57133906, 56591186, 44184443, 60029821, 44024712, 55389064, 53812109, 49757077, 43766679, 51471264, 43944871, 55071668, 56681399, 51848122, 46869446, 60005319, 56523728, 49081299, 54066132, 43721690, 63060959, 45693922, 51268579, 46146535, 60873706, 61086705, 50361361, 55139349, 50586649, 60972058, 59114521, 54277150, 59761699, 63464487, 49816616, 60738612, 61584446, 58829887, 65072191, 59475010, 56093768, 44287059, 55120984, 60871774, 48600160, 62295138, 62217314, 62483557, 49591397, 59501673, 56370294, 52124792, 51121273, 55770234, 62745723, 53462143, 63376512, 61332608, 61013120, 62700675, 52604040, 49093774, 50476182, 46621847, 45735071, 49446047, 54508708, 63708332, 60277945, 60904644, 53923014, 50554074, 45716700, 50283741, 59919582, 60181731, 45341924, 59847919, 57816305, 52544754, 59593972, 45733111, 44289277, 46779659, 55864599, 48555290, 48483612, 48135452, 49503518, 60044577, 52229410, 62428455, 56415547, 61214015, 59995456, 59372863, 55549257, 52356431, 48151888, 48479571, 60937557, 62102870, 56032597, 44739928, 58582373, 53269883, 48428415, 55229836, 44453264, 51449236, 49182106, 47660443, 54916508, 55313828, 53562793, 43814315, 49542577, 61926834, 61308343, 44496325, 45393352, 48885193, 51307978, 44973518, 53620181, 49726936, 51912155, 54566365, 62991842, 49604073, 50648558, 45008373, 50882040, 62979577, 47652345, 57042429, 56237566, 60694015, 60917250, 61867526, 52059663, 47003151, 50738706, 64296467, 53028372, 47255063, 44369434, 60597787, 47943207, 45964839, 58244683, 54259288, 49073754, 61007457, 49040998, 55869031, 56311402, 44365418, 57443955, 44863095, 59543160, 58011262, 45090440, 61603465, 45864593, 49784472, 56667802, 50251435, 63063727, 47357618, 57841364, 62725844, 44058327, 61849305, 60884699, 55672542, 61169380, 64194283, 61710061, 61071085, 55564014, 65048304, 56200950, 52412165, 56002315, 60358413, 63473428, 60946205, 60182306, 60399413, 59426629, 48553812, 54064982, 60983141, 48246631, 44736360, 54749065, 55740298, 61648779, 50542476, 53950354, 56410003, 45897627, 47361956, 62308262, 53596076, 53112751, 50257840, 54704052, 43634616, 47982521, 48934848, 63025100, 61640660, 45486046, 62482404, 48984042, 48480238, 44212207, 52359157}</t>
  </si>
  <si>
    <t>['https://stackoverflow.com/questions/49975629', 'https://stackoverflow.com/questions/55139349', 'https://stackoverflow.com/questions/61867526', 'https://stackoverflow.com/questions/49542577', 'https://stackoverflow.com/questions/49726936']</t>
  </si>
  <si>
    <t>https://stackoverflow.com/questions/55139349</t>
  </si>
  <si>
    <t>[('Tensorflow', 226, [45873424, 44736360, 45008373, 51912155, 49975629, 51223320, 45935386, 49808042, 45090440, 46621847, 45735071, 45920640, 45920640, 49468010, 44685975, 44024712, 54277150, 52124792, 44212207, 51012098, 50648558, 46516353, 50476182, 46869446, 49784472, 51528295, 54066132, 54066132, 51042626, 51042626, 51042626, 51042626, 52356431, 53479930, 49093362, 44058327, 45864593, 44973518, 50542476, 49542577, 43819224, 44184443, 46146535, 43721690, 45341924, 50430086, 43681969, 49081299, 61569587, 52189567, 45897627, 45461927, 45461927, 45461927, 45461927, 45461927, 45461927, 45461927, 45461927, 45461927, 49816616, 53112751, 58582373, 44287059, 47003151, 45486046, 49892136, 44202825, 50251435, 50251435, 43942185, 45693922, 52059663, 51779862, 44365418, 50882040, 49781077, 49781077, 51456594, 45726421, 48246631, 50257840, 49591397]), ('Keras', 11, [54277150, 46869446, 53112751, 49892136])]</t>
  </si>
  <si>
    <t>[('Tensorflow', 226), ('Keras', 11)]</t>
  </si>
  <si>
    <t>['https://stackoverflow.com/questions/45873424', 'https://stackoverflow.com/questions/49542577', 'https://stackoverflow.com/questions/58582373', 'https://stackoverflow.com/questions/43721690', 'https://stackoverflow.com/questions/45486046']</t>
  </si>
  <si>
    <t>https://stackoverflow.com/questions/45486046</t>
  </si>
  <si>
    <t>(('pywrap_tensorflow_internal', 'swig_import_helper'), ('__init__', 'import_module'), ('pywrap_tensorflow', 'from'), ('pywrap_tensorflow_internal', '_pywrap_tensorflow_internal'), ('pywrap_tensorflow_internal', 'swig_import_helper'), ('__init__', 'import_module'))</t>
  </si>
  <si>
    <t>[('Tensorflow', 2, [49892136]), ('Keras', 2, [49892136])]</t>
  </si>
  <si>
    <t>{49892136}</t>
  </si>
  <si>
    <t>['https://stackoverflow.com/questions/49892136']</t>
  </si>
  <si>
    <t>(('pywrap_tensorflow_internal', 'swig_import_helper'), ('imp', 'find_module'), ('pywrap_tensorflow', 'module'), ('pywrap_tensorflow_internal', 'module'), ('pywrap_tensorflow_internal', 'swig_import_helper'))</t>
  </si>
  <si>
    <t>[('Tensorflow', 38, [54442106, 60972058, 62482404, 57673826, 49093774, 59761699, 59920461, 50554074, 62217314, 56237566, 54566365, 56523728, 48290565, 61992985, 55672542, 52828484, 55313828, 65072191, 53639660, 56032597]), ('Keras', 6, [62482404, 54857959, 55313828])]</t>
  </si>
  <si>
    <t>[('Tensorflow', 38), ('Keras', 6)]</t>
  </si>
  <si>
    <t>{48290565, 49093774, 61992985, 60972058, 59761699, 55313828, 65072191, 52828484, 59920461, 56523728, 56032597, 50554074, 54566365, 55672542, 57673826, 62217314, 62482404, 54857959, 53639660, 54442106, 56237566}</t>
  </si>
  <si>
    <t>['https://stackoverflow.com/questions/60972058', 'https://stackoverflow.com/questions/56523728', 'https://stackoverflow.com/questions/62482404', 'https://stackoverflow.com/questions/57673826', 'https://stackoverflow.com/questions/62217314']</t>
  </si>
  <si>
    <t>https://stackoverflow.com/questions/62217314</t>
  </si>
  <si>
    <t>(('pywrap_tensorflow_internal', 'swig_import_helper'), ('imp', 'find_module'), ('pywrap_tensorflow', 'module'), ('pywrap_tensorflow_internal', 'module'), ('pywrap_tensorflow_internal', 'swig_import_helper'), ('__init__', 'module'))</t>
  </si>
  <si>
    <t>[('Tensorflow', 15, [54442106, 62482404, 57673826, 49093774, 59761699, 59920461, 56237566, 54566365, 56523728, 48290565, 55672542, 52828484, 53639660]), ('Keras', 3, [62482404, 54857959])]</t>
  </si>
  <si>
    <t>{57673826, 59761699, 62482404, 48290565, 52828484, 54857959, 53639660, 59920461, 49093774, 55672542, 56523728, 54442106, 54566365, 56237566}</t>
  </si>
  <si>
    <t>['https://stackoverflow.com/questions/62482404', 'https://stackoverflow.com/questions/53639660', 'https://stackoverflow.com/questions/56523728', 'https://stackoverflow.com/questions/55672542', 'https://stackoverflow.com/questions/56523728']</t>
  </si>
  <si>
    <t>https://stackoverflow.com/questions/53639660</t>
  </si>
  <si>
    <t>(('pywrap_tensorflow_internal', 'swig_import_helper'), ('imp', 'find_module'), ('pywrap_tensorflow', 'module'), ('pywrap_tensorflow_internal', 'module'), ('pywrap_tensorflow_internal', 'swig_import_helper'), ('__init__', 'module'), ('__init__', 'module'))</t>
  </si>
  <si>
    <t>[('Tensorflow', 13, [54442106, 62482404, 57673826, 49093774, 59761699, 59920461, 56237566, 54566365, 56523728, 48290565, 52828484, 53639660]), ('Keras', 2, [62482404, 54857959])]</t>
  </si>
  <si>
    <t>[('Tensorflow', 13), ('Keras', 2)]</t>
  </si>
  <si>
    <t>{57673826, 59761699, 62482404, 48290565, 52828484, 54857959, 53639660, 59920461, 49093774, 56523728, 54442106, 54566365, 56237566}</t>
  </si>
  <si>
    <t>['https://stackoverflow.com/questions/59761699', 'https://stackoverflow.com/questions/54857959', 'https://stackoverflow.com/questions/54442106', 'https://stackoverflow.com/questions/56523728', 'https://stackoverflow.com/questions/56523728']</t>
  </si>
  <si>
    <t>https://stackoverflow.com/questions/59761699</t>
  </si>
  <si>
    <t>https://stackoverflow.com/questions/54442106</t>
  </si>
  <si>
    <t>(('random_ops', '_ShapeTensor'), ('ops', 'convert_to_tensor'))</t>
  </si>
  <si>
    <t>[('Tensorflow', 4, [51578532, 58744161, 51383415, 60799664]), ('Keras', 4, [51578532, 58744161, 51383415, 60799664])]</t>
  </si>
  <si>
    <t>{60799664, 58744161, 51578532, 51383415}</t>
  </si>
  <si>
    <t>['https://stackoverflow.com/questions/60799664', 'https://stackoverflow.com/questions/58744161', 'https://stackoverflow.com/questions/51578532', 'https://stackoverflow.com/questions/51383415']</t>
  </si>
  <si>
    <t>(('random_ops', '_ShapeTensor'), ('ops', 'convert_to_tensor'), ('ops', 'internal_convert_to_tensor'), ('constant_op', '_constant_tensor_conversion_function'), ('constant_op', 'constant'), ('tensor_util', 'make_tensor_proto'))</t>
  </si>
  <si>
    <t>[('Tensorflow', 2, [51578532, 51383415]), ('Keras', 2, [51578532, 51383415])]</t>
  </si>
  <si>
    <t>{51578532, 51383415}</t>
  </si>
  <si>
    <t>['https://stackoverflow.com/questions/51578532', 'https://stackoverflow.com/questions/51383415']</t>
  </si>
  <si>
    <t>(('random_ops', 'random_uniform'),)</t>
  </si>
  <si>
    <t>[('Tensorflow', 15, [63621251, 48157558, 56391755, 51578532, 63049774, 58744161, 59441934, 61985531, 60071597, 60799664, 64859507, 60597790, 60733109, 58868272, 39454685]), ('Keras', 12, [63621251, 48157558, 56391755, 51578532, 58744161, 59441934, 61985531, 60071597, 60799664, 60597790, 60733109, 58868272])]</t>
  </si>
  <si>
    <t>{58744161, 63621251, 51578532, 56391755, 60071597, 63049774, 59441934, 60799664, 58868272, 64859507, 60733109, 48157558, 61985531, 39454685, 60597790}</t>
  </si>
  <si>
    <t>['https://stackoverflow.com/questions/51578532', 'https://stackoverflow.com/questions/59441934', 'https://stackoverflow.com/questions/48157558', 'https://stackoverflow.com/questions/60733109', 'https://stackoverflow.com/questions/60733109']</t>
  </si>
  <si>
    <t>(('random_ops', 'random_uniform'), ('gen_random_ops', 'random_uniform'))</t>
  </si>
  <si>
    <t>[('Tensorflow', 5, [63621251, 59441934, 61985531, 60597790, 60733109]), ('Keras', 5, [63621251, 59441934, 61985531, 60597790, 60733109])]</t>
  </si>
  <si>
    <t>{63621251, 59441934, 60733109, 61985531, 60597790}</t>
  </si>
  <si>
    <t>['https://stackoverflow.com/questions/63621251', 'https://stackoverflow.com/questions/59441934', 'https://stackoverflow.com/questions/60733109', 'https://stackoverflow.com/questions/61985531', 'https://stackoverflow.com/questions/60597790']</t>
  </si>
  <si>
    <t>(('random_ops', 'random_uniform'), ('gen_random_ops', 'random_uniform'), ('op_def_library', '_apply_op_helper'), ('op_def_library', '_SatisfiesTypeConstraint'))</t>
  </si>
  <si>
    <t>[('Tensorflow', 2, [60597790, 60733109]), ('Keras', 2, [60597790, 60733109])]</t>
  </si>
  <si>
    <t>{60733109, 60597790}</t>
  </si>
  <si>
    <t>['https://stackoverflow.com/questions/60733109', 'https://stackoverflow.com/questions/60597790']</t>
  </si>
  <si>
    <t>(('random_ops', 'random_uniform'), ('random_ops', '_ShapeTensor'), ('ops', 'convert_to_tensor'))</t>
  </si>
  <si>
    <t>[('Tensorflow', 3, [51578532, 58744161, 60799664]), ('Keras', 3, [51578532, 58744161, 60799664])]</t>
  </si>
  <si>
    <t>{60799664, 58744161, 51578532}</t>
  </si>
  <si>
    <t>['https://stackoverflow.com/questions/60799664', 'https://stackoverflow.com/questions/58744161', 'https://stackoverflow.com/questions/51578532']</t>
  </si>
  <si>
    <t>(('rdd', 'collect'),)</t>
  </si>
  <si>
    <t>[('Tensorflow', 2, [58558004, 38716584]), ('Keras', 2, [48112315, 58558004])]</t>
  </si>
  <si>
    <t>{38716584, 48112315, 58558004}</t>
  </si>
  <si>
    <t>['https://stackoverflow.com/questions/38716584', 'https://stackoverflow.com/questions/48112315', 'https://stackoverflow.com/questions/58558004']</t>
  </si>
  <si>
    <t>https://stackoverflow.com/questions/48112315</t>
  </si>
  <si>
    <t>(('recurrent', '__call__'),)</t>
  </si>
  <si>
    <t>[('Tensorflow', 20, [53496095, 45266707, 45266707, 45266707, 45266707, 63968316, 58570184, 56333388, 49615401, 62931702, 44013298, 56204106, 59441934, 64702742, 60529408, 51573241, 52012071, 52012071, 52012071, 52012071]), ('Keras', 20, [53496095, 45266707, 45266707, 45266707, 45266707, 58570184, 56826383, 56826383, 49615401, 62931702, 45163639, 44013298, 56204106, 43084541, 59441934, 64702742, 60529408, 51573241, 63846295, 60597790])]</t>
  </si>
  <si>
    <t>[('Tensorflow', 20), ('Keras', 20)]</t>
  </si>
  <si>
    <t>{60529408, 59441934, 56826383, 45266707, 64702742, 63846295, 60597790, 53496095, 52012071, 49615401, 63968316, 58570184, 56204106, 56333388, 44013298, 62931702, 45163639, 51573241, 43084541}</t>
  </si>
  <si>
    <t>['https://stackoverflow.com/questions/56826383', 'https://stackoverflow.com/questions/52012071', 'https://stackoverflow.com/questions/44013298', 'https://stackoverflow.com/questions/56333388', 'https://stackoverflow.com/questions/56333388']</t>
  </si>
  <si>
    <t>(('recurrent', '__call__'), ('base_layer', '__call__'))</t>
  </si>
  <si>
    <t>[('Tensorflow', 13, [63968316, 58570184, 56333388, 62931702, 56204106, 59441934, 60529408, 51573241, 52012071, 52012071, 52012071, 52012071, 63846295]), ('Keras', 11, [58570184, 56826383, 56826383, 62931702, 56204106, 59441934, 60529408, 51573241, 63846295, 60597790, 53613984])]</t>
  </si>
  <si>
    <t>{60529408, 53613984, 52012071, 58570184, 56204106, 56333388, 59441934, 56826383, 62931702, 63846295, 51573241, 63968316, 60597790}</t>
  </si>
  <si>
    <t>['https://stackoverflow.com/questions/53613984', 'https://stackoverflow.com/questions/56333388', 'https://stackoverflow.com/questions/51573241', 'https://stackoverflow.com/questions/63846295', 'https://stackoverflow.com/questions/63846295']</t>
  </si>
  <si>
    <t>(('recurrent', '__call__'), ('base_layer', '__call__'), ('base_layer', '_maybe_build'), ('recurrent', 'build'))</t>
  </si>
  <si>
    <t>[('Tensorflow', 2, [59441934, 60529408]), ('Keras', 2, [59441934, 60529408])]</t>
  </si>
  <si>
    <t>{60529408, 59441934}</t>
  </si>
  <si>
    <t>['https://stackoverflow.com/questions/60529408', 'https://stackoverflow.com/questions/59441934']</t>
  </si>
  <si>
    <t>(('recurrent', '__call__'), ('base_layer', '__call__'), ('recurrent', 'build'))</t>
  </si>
  <si>
    <t>[('Tensorflow', 3, [56204106, 52012071, 52012071]), ('Keras', 2, [56204106, 60597790])]</t>
  </si>
  <si>
    <t>{56204106, 60597790, 52012071}</t>
  </si>
  <si>
    <t>['https://stackoverflow.com/questions/56204106', 'https://stackoverflow.com/questions/60597790', 'https://stackoverflow.com/questions/52012071']</t>
  </si>
  <si>
    <t>https://stackoverflow.com/questions/56204106</t>
  </si>
  <si>
    <t>(('recurrent', '__call__'), ('base_layer', '__call__'), ('recurrent', 'call'))</t>
  </si>
  <si>
    <t>[('Tensorflow', 4, [51573241, 52012071, 52012071, 63846295]), ('Keras', 3, [51573241, 63846295, 53613984])]</t>
  </si>
  <si>
    <t>{63846295, 51573241, 53613984, 52012071}</t>
  </si>
  <si>
    <t>['https://stackoverflow.com/questions/63846295', 'https://stackoverflow.com/questions/51573241', 'https://stackoverflow.com/questions/53613984', 'https://stackoverflow.com/questions/52012071']</t>
  </si>
  <si>
    <t>(('recurrent', '__call__'), ('base_layer', '__call__'), ('recurrent', 'call'), ('recurrent', 'call'))</t>
  </si>
  <si>
    <t>[('Tensorflow', 3, [51573241, 52012071, 52012071]), ('Keras', 2, [51573241, 63846295])]</t>
  </si>
  <si>
    <t>{63846295, 51573241, 52012071}</t>
  </si>
  <si>
    <t>['https://stackoverflow.com/questions/63846295', 'https://stackoverflow.com/questions/51573241', 'https://stackoverflow.com/questions/52012071']</t>
  </si>
  <si>
    <t>(('recurrent', '__call__'), ('topology', '__call__'))</t>
  </si>
  <si>
    <t>[('Tensorflow', 5, [45266707, 45266707, 45266707, 45266707, 49615401]), ('Keras', 7, [45266707, 45266707, 45266707, 45266707, 49615401, 45163639, 44013298])]</t>
  </si>
  <si>
    <t>{49615401, 44013298, 45266707, 45163639}</t>
  </si>
  <si>
    <t>['https://stackoverflow.com/questions/49615401', 'https://stackoverflow.com/questions/44013298', 'https://stackoverflow.com/questions/45266707', 'https://stackoverflow.com/questions/45163639']</t>
  </si>
  <si>
    <t>https://stackoverflow.com/questions/45163639</t>
  </si>
  <si>
    <t>(('recurrent', '__init__'),)</t>
  </si>
  <si>
    <t>[('Tensorflow', 8, [58635521, 59918588, 58346627, 54895139]), ('Keras', 12, [58635521, 35951503, 59918588, 58346627, 35254138, 54895139])]</t>
  </si>
  <si>
    <t>{58635521, 58346627, 54895139, 35951503, 35254138, 59918588}</t>
  </si>
  <si>
    <t>['https://stackoverflow.com/questions/58635521', 'https://stackoverflow.com/questions/54895139', 'https://stackoverflow.com/questions/35254138', 'https://stackoverflow.com/questions/35254138', 'https://stackoverflow.com/questions/35254138']</t>
  </si>
  <si>
    <t>https://stackoverflow.com/questions/35254138</t>
  </si>
  <si>
    <t>(('recurrent', '__init__'), ('base_layer', '__init__'))</t>
  </si>
  <si>
    <t>[('Tensorflow', 2, [59918588, 54895139]), ('Keras', 2, [59918588, 54895139])]</t>
  </si>
  <si>
    <t>{54895139, 59918588}</t>
  </si>
  <si>
    <t>['https://stackoverflow.com/questions/54895139', 'https://stackoverflow.com/questions/59918588']</t>
  </si>
  <si>
    <t>(('recurrent', '__init__'), ('recurrent', '__init__'))</t>
  </si>
  <si>
    <t>[('Tensorflow', 4, [58635521, 59918588, 58346627]), ('Keras', 6, [58635521, 35951503, 59918588, 58346627, 35254138])]</t>
  </si>
  <si>
    <t>{58635521, 58346627, 35951503, 35254138, 59918588}</t>
  </si>
  <si>
    <t>['https://stackoverflow.com/questions/58635521', 'https://stackoverflow.com/questions/58346627', 'https://stackoverflow.com/questions/35951503', 'https://stackoverflow.com/questions/35254138', 'https://stackoverflow.com/questions/59918588']</t>
  </si>
  <si>
    <t>[('Tensorflow', 16, [54700736, 45266707, 45266707, 45266707, 45266707, 44013298, 56204106, 59441934, 60529408, 52012071, 52012071, 58607787, 60597790, 45555376, 49886416]), ('Keras', 22, [54700736, 47543113, 45266707, 45266707, 45266707, 45266707, 35951503, 44671799, 44013298, 56204106, 59441934, 60529408, 50455114, 58607787, 60597790, 45555376, 49886416, 54698069, 54381234])]</t>
  </si>
  <si>
    <t>{54700736, 60529408, 52012071, 47543113, 56204106, 58607787, 50455114, 59441934, 35951503, 45555376, 49886416, 44013298, 45266707, 54381234, 54698069, 44671799, 60597790}</t>
  </si>
  <si>
    <t>['https://stackoverflow.com/questions/52012071', 'https://stackoverflow.com/questions/59441934', 'https://stackoverflow.com/questions/54381234', 'https://stackoverflow.com/questions/44013298', 'https://stackoverflow.com/questions/45266707']</t>
  </si>
  <si>
    <t>(('recurrent', 'build'), ('base_layer', 'add_weight'))</t>
  </si>
  <si>
    <t>[('Tensorflow', 3, [60529408, 58607787, 60597790]), ('Keras', 4, [60529408, 58607787, 60597790, 54381234])]</t>
  </si>
  <si>
    <t>{60529408, 54381234, 58607787, 60597790}</t>
  </si>
  <si>
    <t>['https://stackoverflow.com/questions/60529408', 'https://stackoverflow.com/questions/54381234', 'https://stackoverflow.com/questions/58607787', 'https://stackoverflow.com/questions/60597790']</t>
  </si>
  <si>
    <t>(('recurrent', 'build'), ('tf_utils', 'wrapper'), ('recurrent', 'build'), ('base_layer', 'add_weight'), ('base', '_add_variable_with_custom_getter'))</t>
  </si>
  <si>
    <t>[('Tensorflow', 2, [60529408, 58607787]), ('Keras', 3, [60529408, 58607787, 54381234])]</t>
  </si>
  <si>
    <t>{60529408, 54381234, 58607787}</t>
  </si>
  <si>
    <t>['https://stackoverflow.com/questions/60529408', 'https://stackoverflow.com/questions/54381234', 'https://stackoverflow.com/questions/58607787']</t>
  </si>
  <si>
    <t>(('recurrent', 'call'),)</t>
  </si>
  <si>
    <t>[('Tensorflow', 16, [54839184, 41386167, 50138891, 59585425, 59585425, 49615401, 51573241, 52012071, 52012071, 40396580, 63846295, 53613984]), ('Keras', 14, [54839184, 41386167, 50138891, 59585425, 59585425, 49615401, 51573241, 40396580, 63846295, 53613984])]</t>
  </si>
  <si>
    <t>{53613984, 40396580, 52012071, 49615401, 50138891, 54839184, 59585425, 63846295, 41386167, 51573241}</t>
  </si>
  <si>
    <t>['https://stackoverflow.com/questions/40396580', 'https://stackoverflow.com/questions/50138891', 'https://stackoverflow.com/questions/63846295', 'https://stackoverflow.com/questions/63846295', 'https://stackoverflow.com/questions/63846295']</t>
  </si>
  <si>
    <t>https://stackoverflow.com/questions/40396580</t>
  </si>
  <si>
    <t>[('Tensorflow', 6, [54839184, 50138891, 49615401, 51573241, 52012071, 52012071]), ('Keras', 5, [54839184, 50138891, 49615401, 51573241, 63846295])]</t>
  </si>
  <si>
    <t>{52012071, 49615401, 50138891, 54839184, 63846295, 51573241}</t>
  </si>
  <si>
    <t>['https://stackoverflow.com/questions/52012071', 'https://stackoverflow.com/questions/50138891', 'https://stackoverflow.com/questions/63846295', 'https://stackoverflow.com/questions/63846295', 'https://stackoverflow.com/questions/63846295']</t>
  </si>
  <si>
    <t>(('recurrent', 'call'), ('tensorflow_backend', 'rnn'))</t>
  </si>
  <si>
    <t>[('Tensorflow', 5, [41386167, 51573241, 52012071, 52012071, 40396580]), ('Keras', 4, [41386167, 51573241, 40396580, 53613984])]</t>
  </si>
  <si>
    <t>{53613984, 40396580, 52012071, 41386167, 51573241}</t>
  </si>
  <si>
    <t>['https://stackoverflow.com/questions/53613984', 'https://stackoverflow.com/questions/40396580', 'https://stackoverflow.com/questions/52012071', 'https://stackoverflow.com/questions/41386167', 'https://stackoverflow.com/questions/51573241']</t>
  </si>
  <si>
    <t>https://stackoverflow.com/questions/41386167</t>
  </si>
  <si>
    <t>(('reduction', 'dumps'),)</t>
  </si>
  <si>
    <t>[('Keras', 4, [57778020, 63438768, 51960343, 60707781]), ('Sklearn', 3, [58475716, 56552642])]</t>
  </si>
  <si>
    <t>{56552642, 58475716, 57778020, 60707781, 63438768, 51960343}</t>
  </si>
  <si>
    <t>['https://stackoverflow.com/questions/56552642', 'https://stackoverflow.com/questions/57778020', 'https://stackoverflow.com/questions/63438768', 'https://stackoverflow.com/questions/63438768', 'https://stackoverflow.com/questions/63438768']</t>
  </si>
  <si>
    <t>(('reference_executor', '_compute'),)</t>
  </si>
  <si>
    <t>[('Tensorflow', 16, [55959848]), ('Keras', 16, [55959848])]</t>
  </si>
  <si>
    <t>[('Tensorflow', 8, [55959848]), ('Keras', 8, [55959848])]</t>
  </si>
  <si>
    <t>(('reference_executor', '_compute'), ('reference_executor', '_compute_tuple'), ('reference_executor', '_compute'), ('reference_executor', '_compute_call'), ('reference_executor', '_compute'), ('reference_executor', '_compute_tuple'), ('reference_executor', '_compute'), ('reference_executor', '_compute_call'))</t>
  </si>
  <si>
    <t>[('Tensorflow', 7, [55959848]), ('Keras', 7, [55959848])]</t>
  </si>
  <si>
    <t>(('reference_executor', '_compute'), ('reference_executor', '_compute_tuple'), ('reference_executor', '_compute'), ('reference_executor', '_compute_call'), ('reference_executor', '_compute'), ('reference_executor', '_compute_tuple'), ('reference_executor', '_compute'), ('reference_executor', '_compute_call'), ('reference_executor', '_compute'), ('reference_executor', '_compute_tuple'), ('reference_executor', '_compute'), ('reference_executor', '_compute_call'))</t>
  </si>
  <si>
    <t>[('Tensorflow', 6, [55959848]), ('Keras', 6, [55959848])]</t>
  </si>
  <si>
    <t>(('reference_executor', '_compute'), ('reference_executor', '_compute_tuple'), ('reference_executor', '_compute'), ('reference_executor', '_compute_call'), ('reference_executor', '_compute'), ('reference_executor', '_compute_tuple'), ('reference_executor', '_compute'), ('reference_executor', '_compute_call'), ('reference_executor', '_compute'), ('reference_executor', '_compute_tuple'), ('reference_executor', '_compute'), ('reference_executor', '_compute_call'), ('reference_executor', '_compute'), ('reference_executor', '_compute_tuple'), ('reference_executor', '_compute'), ('reference_executor', '_compute_call'))</t>
  </si>
  <si>
    <t>[('Tensorflow', 5, [55959848]), ('Keras', 5, [55959848])]</t>
  </si>
  <si>
    <t>(('reference_executor', '_compute'), ('reference_executor', '_compute_tuple'), ('reference_executor', '_compute'), ('reference_executor', '_compute_call'), ('reference_executor', '_compute'), ('reference_executor', '_compute_tuple'), ('reference_executor', '_compute'), ('reference_executor', '_compute_call'), ('reference_executor', '_compute'), ('reference_executor', '_compute_tuple'), ('reference_executor', '_compute'), ('reference_executor', '_compute_call'), ('reference_executor', '_compute'), ('reference_executor', '_compute_tuple'), ('reference_executor', '_compute'), ('reference_executor', '_compute_call'), ('reference_executor', '_compute'), ('reference_executor', '_compute_tuple'), ('reference_executor', '_compute'), ('reference_executor', '_compute_call'))</t>
  </si>
  <si>
    <t>[('Tensorflow', 4, [55959848]), ('Keras', 4, [55959848])]</t>
  </si>
  <si>
    <t>(('reference_executor', '_compute'), ('reference_executor', '_compute_tuple'), ('reference_executor', '_compute'), ('reference_executor', '_compute_call'), ('reference_executor', '_compute'), ('reference_executor', '_compute_tuple'), ('reference_executor', '_compute'), ('reference_executor', '_compute_call'), ('reference_executor', '_compute'), ('reference_executor', '_compute_tuple'), ('reference_executor', '_compute'), ('reference_executor', '_compute_call'), ('reference_executor', '_compute'), ('reference_executor', '_compute_tuple'), ('reference_executor', '_compute'), ('reference_executor', '_compute_call'), ('reference_executor', '_compute'), ('reference_executor', '_compute_tuple'), ('reference_executor', '_compute'), ('reference_executor', '_compute_call'), ('reference_executor', '_compute'), ('reference_executor', '_compute_tuple'), ('reference_executor', '_compute'), ('reference_executor', '_compute_call'))</t>
  </si>
  <si>
    <t>[('Tensorflow', 3, [55959848]), ('Keras', 3, [55959848])]</t>
  </si>
  <si>
    <t>(('reference_executor', '_compute'), ('reference_executor', '_compute_tuple'), ('reference_executor', '_compute'), ('reference_executor', '_compute_call'), ('reference_executor', '_compute'), ('reference_executor', '_compute_tuple'), ('reference_executor', '_compute'), ('reference_executor', '_compute_call'), ('reference_executor', '_compute'), ('reference_executor', '_compute_tuple'), ('reference_executor', '_compute'), ('reference_executor', '_compute_call'), ('reference_executor', '_compute'), ('reference_executor', '_compute_tuple'), ('reference_executor', '_compute'), ('reference_executor', '_compute_call'), ('reference_executor', '_compute'), ('reference_executor', '_compute_tuple'), ('reference_executor', '_compute'), ('reference_executor', '_compute_call'), ('reference_executor', '_compute'), ('reference_executor', '_compute_tuple'), ('reference_executor', '_compute'), ('reference_executor', '_compute_call'), ('reference_executor', '_compute'), ('reference_executor', '_compute_tuple'), ('reference_executor', '_compute'), ('reference_executor', '_compute_call'))</t>
  </si>
  <si>
    <t>(('reference_executor', 'lambda'),)</t>
  </si>
  <si>
    <t>(('request', 'do_open'), ('client', 'request'), ('client', '_send_request'), ('client', 'endheaders'), ('client', '_send_output'), ('client', 'send'), ('client', 'connect'))</t>
  </si>
  <si>
    <t>[('Tensorflow', 12, [53413756, 44801494, 55435899, 44933545, 59832388, 57907321, 60255470, 59081201, 60483509, 57475348, 57475348, 57475348]), ('Keras', 7, [53413756, 55435899, 59832388, 60255470, 64081325, 64081325, 64081325])]</t>
  </si>
  <si>
    <t>[('Tensorflow', 12), ('Keras', 7)]</t>
  </si>
  <si>
    <t>{59832388, 44933545, 64081325, 60255470, 59081201, 57475348, 60483509, 44801494, 57907321, 55435899, 53413756}</t>
  </si>
  <si>
    <t>['https://stackoverflow.com/questions/44933545', 'https://stackoverflow.com/questions/57475348', 'https://stackoverflow.com/questions/57907321', 'https://stackoverflow.com/questions/44801494', 'https://stackoverflow.com/questions/57907321']</t>
  </si>
  <si>
    <t>(('request', 'do_open'), ('client', 'request'), ('client', '_send_request'), ('client', 'endheaders'), ('client', '_send_output'), ('client', 'send'), ('client', 'connect'), ('client', 'connect'), ('socket', 'create_connection'))</t>
  </si>
  <si>
    <t>[('Tensorflow', 4, [53413756, 44801494, 44933545, 57475348]), ('Keras', 2, [53413756, 57475348])]</t>
  </si>
  <si>
    <t>{44933545, 53413756, 57475348, 44801494}</t>
  </si>
  <si>
    <t>['https://stackoverflow.com/questions/44933545', 'https://stackoverflow.com/questions/53413756', 'https://stackoverflow.com/questions/57475348', 'https://stackoverflow.com/questions/44801494']</t>
  </si>
  <si>
    <t>(('request', 'do_open'), ('client', 'request'), ('client', '_send_request'), ('client', 'endheaders'), ('client', '_send_output'), ('client', 'send'), ('client', 'connect'), ('ssl', 'wrap_socket'), ('ssl', '_create'), ('ssl', 'do_handshake'), ('data_utils', 'get_file'), ('request', 'urlretrieve'), ('request', 'urlopen'), ('request', 'open'), ('request', '_open'), ('request', '_call_chain'), ('request', 'https_open'), ('request', 'do_open'))</t>
  </si>
  <si>
    <t>[('Tensorflow', 6, [55435899, 59832388, 60255470, 59081201, 60483509, 63654489]), ('Keras', 4, [55435899, 59832388, 60255470, 63654489])]</t>
  </si>
  <si>
    <t>{59832388, 60255470, 59081201, 60483509, 63654489, 55435899}</t>
  </si>
  <si>
    <t>['https://stackoverflow.com/questions/59832388', 'https://stackoverflow.com/questions/59081201', 'https://stackoverflow.com/questions/63654489', 'https://stackoverflow.com/questions/63654489', 'https://stackoverflow.com/questions/63654489']</t>
  </si>
  <si>
    <t>(('request', 'open'),)</t>
  </si>
  <si>
    <t>[('Tensorflow', 15, [53413756, 44801494, 55435899, 44933545, 59832388, 63728740, 57907321, 60255470, 59081201, 60483509, 57475348, 57475348, 57475348, 52690283, 63654489]), ('Keras', 10, [53413756, 55435899, 48112315, 59832388, 34872174, 60255470, 64081325, 64081325, 64081325, 57475348])]</t>
  </si>
  <si>
    <t>[('Tensorflow', 15), ('Keras', 10)]</t>
  </si>
  <si>
    <t>{59832388, 63728740, 44933545, 52690283, 64081325, 60255470, 34872174, 63654489, 59081201, 57475348, 60483509, 44801494, 57907321, 55435899, 53413756, 48112315}</t>
  </si>
  <si>
    <t>['https://stackoverflow.com/questions/44933545', 'https://stackoverflow.com/questions/63654489', 'https://stackoverflow.com/questions/57907321', 'https://stackoverflow.com/questions/44801494', 'https://stackoverflow.com/questions/44801494']</t>
  </si>
  <si>
    <t>(('request', 'urlopen'), ('request', 'open'))</t>
  </si>
  <si>
    <t>[('Keras', 9, [53413756, 55435899, 48112315, 59832388, 60255470, 64081325, 64081325, 64081325, 57475348]), ('Sklearn', 3, [51572536, 55245249, 54365045])]</t>
  </si>
  <si>
    <t>[('Keras', 9), ('Sklearn', 3)]</t>
  </si>
  <si>
    <t>{55245249, 59832388, 64081325, 60255470, 57475348, 54365045, 51572536, 55435899, 53413756, 48112315}</t>
  </si>
  <si>
    <t>['https://stackoverflow.com/questions/59832388', 'https://stackoverflow.com/questions/57475348', 'https://stackoverflow.com/questions/55435899', 'https://stackoverflow.com/questions/55435899', 'https://stackoverflow.com/questions/55435899']</t>
  </si>
  <si>
    <t>(('resnet50', 'ResNet50'),)</t>
  </si>
  <si>
    <t>[('Tensorflow', 4, [56721498, 64640117, 54064897]), ('Keras', 6, [56721498, 59134773, 64640117, 54064897])]</t>
  </si>
  <si>
    <t>{54064897, 56721498, 59134773, 64640117}</t>
  </si>
  <si>
    <t>['https://stackoverflow.com/questions/54064897', 'https://stackoverflow.com/questions/56721498', 'https://stackoverflow.com/questions/59134773', 'https://stackoverflow.com/questions/64640117']</t>
  </si>
  <si>
    <t>https://stackoverflow.com/questions/54064897</t>
  </si>
  <si>
    <t>(('resnet_common', 'ResNet'),)</t>
  </si>
  <si>
    <t>[('Tensorflow', 2, [64347099, 56714015]), ('Keras', 3, [64347099, 56714015, 60119041])]</t>
  </si>
  <si>
    <t>{60119041, 64347099, 56714015}</t>
  </si>
  <si>
    <t>['https://stackoverflow.com/questions/60119041', 'https://stackoverflow.com/questions/64347099', 'https://stackoverflow.com/questions/56714015']</t>
  </si>
  <si>
    <t>https://stackoverflow.com/questions/56714015</t>
  </si>
  <si>
    <t>(('resource_variable_ops', '__init__'), ('resource_variable_ops', '_init_from_args'))</t>
  </si>
  <si>
    <t>[('Tensorflow', 21, [51939618, 63621251, 58367519, 58367519, 56391755, 57836849, 63049774, 58744161, 62690426, 59441934, 64702742, 60529408, 63203450, 64863777, 62675004, 60799664, 63780524, 64859507, 61606669, 58607787, 52907593]), ('Keras', 17, [51939618, 63621251, 58367519, 58367519, 56391755, 57836849, 58744161, 62690426, 59441934, 64702742, 60529408, 63203450, 62675004, 60799664, 63780524, 61606669, 58607787])]</t>
  </si>
  <si>
    <t>{60529408, 63621251, 62690426, 61606669, 59441934, 64702742, 58367519, 64863777, 51939618, 58607787, 63780524, 63049774, 60799664, 57836849, 62675004, 52907593, 56391755, 58744161, 64859507, 63203450}</t>
  </si>
  <si>
    <t>['https://stackoverflow.com/questions/62690426', 'https://stackoverflow.com/questions/58607787', 'https://stackoverflow.com/questions/52907593', 'https://stackoverflow.com/questions/62675004', 'https://stackoverflow.com/questions/62675004']</t>
  </si>
  <si>
    <t>(('resource_variable_ops', '__init__'), ('resource_variable_ops', '_init_from_args'), ('base_layer', 'lambda'), ('init_ops', '__call__'))</t>
  </si>
  <si>
    <t>(('resource_variable_ops', '_dense_var_to_tensor'),)</t>
  </si>
  <si>
    <t>[('Tensorflow', 4, [61286412, 52357542]), ('Keras', 2, [61286412])]</t>
  </si>
  <si>
    <t>{61286412, 52357542}</t>
  </si>
  <si>
    <t>['https://stackoverflow.com/questions/61286412', 'https://stackoverflow.com/questions/52357542']</t>
  </si>
  <si>
    <t>https://stackoverflow.com/questions/52357542</t>
  </si>
  <si>
    <t>[('Tensorflow', 23, [51939618, 63621251, 58367519, 58367519, 56391755, 57836849, 63049774, 58744161, 62690426, 59441934, 64702742, 60529408, 63203450, 64863777, 62675004, 60799664, 63780524, 64859507, 61606669, 58607787, 52907593, 65047996]), ('Keras', 19, [51939618, 63621251, 58367519, 58367519, 56391755, 57836849, 58744161, 62690426, 59441934, 64702742, 60529408, 63203450, 62675004, 60799664, 63780524, 61606669, 58607787, 54381234])]</t>
  </si>
  <si>
    <t>[('Tensorflow', 23), ('Keras', 19)]</t>
  </si>
  <si>
    <t>{60529408, 63621251, 62690426, 61606669, 59441934, 64702742, 58367519, 64863777, 51939618, 58607787, 63780524, 63049774, 60799664, 57836849, 54381234, 62675004, 65047996, 52907593, 56391755, 58744161, 64859507, 63203450}</t>
  </si>
  <si>
    <t>['https://stackoverflow.com/questions/61606669', 'https://stackoverflow.com/questions/63780524', 'https://stackoverflow.com/questions/65047996', 'https://stackoverflow.com/questions/62675004', 'https://stackoverflow.com/questions/65047996']</t>
  </si>
  <si>
    <t>(('resource_variable_ops', '_init_from_args'), ('base_layer_utils', 'lambda'))</t>
  </si>
  <si>
    <t>[('Tensorflow', 8, [63621251, 56391755, 63049774, 58744161, 59441934, 60529408, 62675004, 60799664]), ('Keras', 7, [63621251, 56391755, 58744161, 59441934, 60529408, 62675004, 60799664])]</t>
  </si>
  <si>
    <t>{60529408, 58744161, 63621251, 56391755, 63049774, 59441934, 60799664, 62675004}</t>
  </si>
  <si>
    <t>['https://stackoverflow.com/questions/58744161', 'https://stackoverflow.com/questions/56391755', 'https://stackoverflow.com/questions/60799664', 'https://stackoverflow.com/questions/59441934', 'https://stackoverflow.com/questions/59441934']</t>
  </si>
  <si>
    <t>(('resource_variable_ops', '_init_from_args'), ('base_layer_utils', 'lambda'), ('init_ops_v2', '__call__'))</t>
  </si>
  <si>
    <t>[('Tensorflow', 5, [63621251, 56391755, 63049774, 59441934, 60529408]), ('Keras', 4, [63621251, 56391755, 59441934, 60529408])]</t>
  </si>
  <si>
    <t>{60529408, 63621251, 56391755, 63049774, 59441934}</t>
  </si>
  <si>
    <t>['https://stackoverflow.com/questions/60529408', 'https://stackoverflow.com/questions/63621251', 'https://stackoverflow.com/questions/56391755', 'https://stackoverflow.com/questions/63049774', 'https://stackoverflow.com/questions/59441934']</t>
  </si>
  <si>
    <t>(('resource_variable_ops', '_init_from_args'), ('base_layer_utils', 'lambda'), ('init_ops_v2', '__call__'), ('init_ops_v2', 'random_uniform'), ('random_ops', 'random_uniform'))</t>
  </si>
  <si>
    <t>[('Tensorflow', 4, [63621251, 56391755, 63049774, 59441934]), ('Keras', 3, [63621251, 56391755, 59441934])]</t>
  </si>
  <si>
    <t>{56391755, 63621251, 63049774, 59441934}</t>
  </si>
  <si>
    <t>['https://stackoverflow.com/questions/56391755', 'https://stackoverflow.com/questions/63621251', 'https://stackoverflow.com/questions/63049774', 'https://stackoverflow.com/questions/59441934']</t>
  </si>
  <si>
    <t>(('resource_variable_ops', '_init_from_args'), ('contextlib', '__exit__'))</t>
  </si>
  <si>
    <t>(('resource_variable_ops', '_read_variable_op'), ('gen_resource_variable_ops', 'read_variable_op'))</t>
  </si>
  <si>
    <t>[('Tensorflow', 3, [61286412, 58367519, 58367519]), ('Keras', 2, [61286412, 58367519])]</t>
  </si>
  <si>
    <t>{61286412, 58367519}</t>
  </si>
  <si>
    <t>['https://stackoverflow.com/questions/61286412', 'https://stackoverflow.com/questions/58367519']</t>
  </si>
  <si>
    <t>(('resource_variable_ops', '_variable_handle_from_shape_and_dtype'),)</t>
  </si>
  <si>
    <t>[('Tensorflow', 5, [63203450, 64863777, 63780524, 60535969, 58343293]), ('Keras', 3, [63203450, 63780524, 60535969])]</t>
  </si>
  <si>
    <t>{64863777, 60535969, 63780524, 63203450, 58343293}</t>
  </si>
  <si>
    <t>['https://stackoverflow.com/questions/64863777', 'https://stackoverflow.com/questions/60535969', 'https://stackoverflow.com/questions/63780524', 'https://stackoverflow.com/questions/63203450', 'https://stackoverflow.com/questions/58343293']</t>
  </si>
  <si>
    <t>https://stackoverflow.com/questions/60535969</t>
  </si>
  <si>
    <t>https://stackoverflow.com/questions/58343293</t>
  </si>
  <si>
    <t>[('Tensorflow', 20, [64860866, 47610308, 60958214, 61149306, 62879867, 62533380, 46110184, 63554161, 59191583, 61507216, 64852002, 62241930]), ('PyTorch', 2, [65101054])]</t>
  </si>
  <si>
    <t>[('Tensorflow', 20), ('PyTorch', 2)]</t>
  </si>
  <si>
    <t>{64860866, 64852002, 47610308, 62533380, 60958214, 46110184, 62241930, 61507216, 63554161, 61149306, 62879867, 65101054, 59191583}</t>
  </si>
  <si>
    <t>['https://stackoverflow.com/questions/64852002', 'https://stackoverflow.com/questions/46110184', 'https://stackoverflow.com/questions/62879867', 'https://stackoverflow.com/questions/61149306', 'https://stackoverflow.com/questions/61149306']</t>
  </si>
  <si>
    <t>[('Tensorflow', 22, [64860866, 47610308, 60958214, 61149306, 63207897, 54167982, 54167982, 62533380, 46110184, 42574476, 63554161, 59191583, 61507216, 64852002, 62241930]), ('PyTorch', 3, [52782864, 52782864, 65101054])]</t>
  </si>
  <si>
    <t>[('Tensorflow', 22), ('PyTorch', 3)]</t>
  </si>
  <si>
    <t>{64860866, 64852002, 47610308, 62533380, 60958214, 46110184, 62241930, 42574476, 54167982, 61507216, 63554161, 52782864, 63207897, 61149306, 65101054, 59191583}</t>
  </si>
  <si>
    <t>['https://stackoverflow.com/questions/47610308', 'https://stackoverflow.com/questions/42574476', 'https://stackoverflow.com/questions/63207897', 'https://stackoverflow.com/questions/52782864', 'https://stackoverflow.com/questions/52782864']</t>
  </si>
  <si>
    <t>[('Tensorflow', 11, [64860866, 47610308, 60958214, 61149306, 63207897, 54167982, 54167982, 62533380, 63554161, 61507216, 64852002]), ('PyTorch', 2, [52782864, 52782864])]</t>
  </si>
  <si>
    <t>{64860866, 64852002, 47610308, 62533380, 60958214, 54167982, 61507216, 63554161, 52782864, 63207897, 61149306}</t>
  </si>
  <si>
    <t>['https://stackoverflow.com/questions/64852002', 'https://stackoverflow.com/questions/54167982', 'https://stackoverflow.com/questions/52782864', 'https://stackoverflow.com/questions/63554161', 'https://stackoverflow.com/questions/52782864']</t>
  </si>
  <si>
    <t>(('response', 'stream'), ('response', 'read'))</t>
  </si>
  <si>
    <t>[('Tensorflow', 13, [64860866, 47610308, 60958214, 61149306, 63207897, 54167982, 54167982, 62533380, 46110184, 42574476, 63554161, 59191583, 61507216]), ('PyTorch', 2, [52782864, 52782864])]</t>
  </si>
  <si>
    <t>[('Tensorflow', 13), ('PyTorch', 2)]</t>
  </si>
  <si>
    <t>{64860866, 47610308, 62533380, 60958214, 46110184, 42574476, 54167982, 61507216, 63554161, 52782864, 63207897, 61149306, 59191583}</t>
  </si>
  <si>
    <t>(('rnn', '_dynamic_rnn_loop'),)</t>
  </si>
  <si>
    <t>[('Tensorflow', 20, [51023829, 45235253, 61750563, 59585425, 59585425, 48461151, 44361448, 42798518, 40967761, 50771636, 48494356, 43896553, 40396580, 55672135, 45164770, 44809532, 47940874, 50428040, 47205248, 39454685]), ('Keras', 2, [59585425, 59585425])]</t>
  </si>
  <si>
    <t>[('Tensorflow', 20), ('Keras', 2)]</t>
  </si>
  <si>
    <t>{47205248, 50428040, 47940874, 59585425, 48494356, 61750563, 40396580, 50771636, 45235253, 42798518, 44809532, 55672135, 40967761, 51023829, 39454685, 48461151, 45164770, 44361448, 43896553}</t>
  </si>
  <si>
    <t>['https://stackoverflow.com/questions/47940874', 'https://stackoverflow.com/questions/45235253', 'https://stackoverflow.com/questions/39454685', 'https://stackoverflow.com/questions/51023829', 'https://stackoverflow.com/questions/51023829']</t>
  </si>
  <si>
    <t>https://stackoverflow.com/questions/47940874</t>
  </si>
  <si>
    <t>https://stackoverflow.com/questions/51023829</t>
  </si>
  <si>
    <t>(('runpy', '_run_code'), ('main', 'module'))</t>
  </si>
  <si>
    <t>[('Tensorflow', 2, [56311402, 52732145]), ('Sklearn', 2, [59466597, 50768511])]</t>
  </si>
  <si>
    <t>{52732145, 56311402, 59466597, 50768511}</t>
  </si>
  <si>
    <t>['https://stackoverflow.com/questions/52732145', 'https://stackoverflow.com/questions/56311402', 'https://stackoverflow.com/questions/59466597', 'https://stackoverflow.com/questions/50768511']</t>
  </si>
  <si>
    <t>https://stackoverflow.com/questions/50768511</t>
  </si>
  <si>
    <t>(('runpy', '_run_code'), ('runpy', '_run_module_as_main'))</t>
  </si>
  <si>
    <t>[('Tensorflow', 7, [60014636, 64047493, 59147705, 59755464, 61316741, 61462485, 56804123]), ('Keras', 2, [60014636, 64047493])]</t>
  </si>
  <si>
    <t>{64047493, 61316741, 59755464, 60014636, 61462485, 59147705, 56804123}</t>
  </si>
  <si>
    <t>['https://stackoverflow.com/questions/61316741', 'https://stackoverflow.com/questions/60014636', 'https://stackoverflow.com/questions/59147705', 'https://stackoverflow.com/questions/61462485', 'https://stackoverflow.com/questions/59147705']</t>
  </si>
  <si>
    <t>https://stackoverflow.com/questions/61462485</t>
  </si>
  <si>
    <t>(('runpy', '_run_code'), ('train', 'module'))</t>
  </si>
  <si>
    <t>[('Tensorflow', 5, [65018547, 48164040, 48164040, 49357424, 50991972]), ('Keras', 3, [55775003, 65018547, 61483077])]</t>
  </si>
  <si>
    <t>{50991972, 61483077, 48164040, 49357424, 65018547, 55775003}</t>
  </si>
  <si>
    <t>['https://stackoverflow.com/questions/50991972', 'https://stackoverflow.com/questions/48164040', 'https://stackoverflow.com/questions/65018547', 'https://stackoverflow.com/questions/65018547', 'https://stackoverflow.com/questions/65018547']</t>
  </si>
  <si>
    <t>https://stackoverflow.com/questions/48164040</t>
  </si>
  <si>
    <t>(('runpy', '_run_module_as_main'), ('runpy', '_run_code'), ('__main__', 'module'), ('cli', 'main'))</t>
  </si>
  <si>
    <t>[('Tensorflow', 5, [61286412, 61071227, 59681453, 65018547, 61404032]), ('Keras', 2, [61286412, 65018547])]</t>
  </si>
  <si>
    <t>{61404032, 61286412, 59681453, 65018547, 61071227}</t>
  </si>
  <si>
    <t>['https://stackoverflow.com/questions/61404032', 'https://stackoverflow.com/questions/61286412', 'https://stackoverflow.com/questions/59681453', 'https://stackoverflow.com/questions/65018547', 'https://stackoverflow.com/questions/61071227']</t>
  </si>
  <si>
    <t>(('runpy', '_run_module_as_main'), ('runpy', '_run_code'), ('__main__', 'module'), ('main', 'module'), ('default', 'module'), ('__init__', 'module'), ('beholder', 'module'))</t>
  </si>
  <si>
    <t>[('Tensorflow', 2, [58113043, 58113043]), ('Keras', 2, [58113043, 58113043])]</t>
  </si>
  <si>
    <t>{58113043}</t>
  </si>
  <si>
    <t>['https://stackoverflow.com/questions/58113043']</t>
  </si>
  <si>
    <t>(('runpy', '_run_module_as_main'), ('runpy', '_run_code'), ('ipykernel_launcher', 'module'), ('application', 'launch_instance'), ('kernelapp', 'start'), ('asyncio', 'start'), ('base_events', 'run_forever'), ('base_events', '_run_once'), ('events', '_run'))</t>
  </si>
  <si>
    <t>[('Tensorflow', 23, [51625911, 64999781, 53584580, 56585023, 56585023, 51424835, 52917486, 49372585, 52517298, 50911052, 58278454, 51872592, 52993992, 64059981, 55672135, 52376692, 59998441, 51822134, 52551296, 59427019, 61737710, 55945364, 55945364]), ('Keras', 4, [56585023, 56585023, 52551296, 59427019])]</t>
  </si>
  <si>
    <t>{52551296, 55945364, 49372585, 52517298, 58278454, 51625911, 51822134, 56585023, 51424835, 53584580, 55672135, 52993992, 59427019, 50911052, 64059981, 51872592, 64999781, 59998441, 52917486, 61737710, 52376692}</t>
  </si>
  <si>
    <t>['https://stackoverflow.com/questions/52517298', 'https://stackoverflow.com/questions/53584580', 'https://stackoverflow.com/questions/64999781', 'https://stackoverflow.com/questions/64059981', 'https://stackoverflow.com/questions/51872592']</t>
  </si>
  <si>
    <t>(('runpy', '_run_module_as_main'), ('runpy', '_run_code'), ('ipykernel_launcher', 'module'), ('application', 'launch_instance'), ('kernelapp', 'start'), ('asyncio', 'start'), ('base_events', 'run_forever'), ('base_events', '_run_once'), ('events', '_run'), ('ioloop', 'lambda'), ('ioloop', '_run_callback'), ('gen', 'inner'), ('gen', 'run'))</t>
  </si>
  <si>
    <t>[('Tensorflow', 7, [64999781, 56585023, 56585023, 58278454, 59427019, 61737710, 55945364]), ('Keras', 2, [56585023, 56585023])]</t>
  </si>
  <si>
    <t>{64999781, 59427019, 61737710, 55945364, 58278454, 56585023}</t>
  </si>
  <si>
    <t>['https://stackoverflow.com/questions/64999781', 'https://stackoverflow.com/questions/61737710', 'https://stackoverflow.com/questions/58278454', 'https://stackoverflow.com/questions/58278454', 'https://stackoverflow.com/questions/58278454']</t>
  </si>
  <si>
    <t>(('runpy', '_run_module_as_main'), ('runpy', '_run_code'), ('train', 'module'))</t>
  </si>
  <si>
    <t>[('Tensorflow', 3, [65018547, 49357424]), ('Keras', 2, [65018547, 61483077])]</t>
  </si>
  <si>
    <t>{49357424, 65018547, 61483077}</t>
  </si>
  <si>
    <t>['https://stackoverflow.com/questions/49357424', 'https://stackoverflow.com/questions/65018547', 'https://stackoverflow.com/questions/61483077']</t>
  </si>
  <si>
    <t>https://stackoverflow.com/questions/49357424</t>
  </si>
  <si>
    <t>(('sample_layer', 'module'),)</t>
  </si>
  <si>
    <t>[('Tensorflow', 2, [47305473]), ('Keras', 2, [47305473])]</t>
  </si>
  <si>
    <t>{47305473}</t>
  </si>
  <si>
    <t>['https://stackoverflow.com/questions/47305473']</t>
  </si>
  <si>
    <t>(('sanstitre0', 'module'), ('topology', 'save'), ('models', 'save_model'), ('topology', 'get_config'), ('copy', 'deepcopy'), ('copy', '_deepcopy_dict'), ('copy', 'deepcopy'), ('copy', '_deepcopy_list'), ('copy', 'deepcopy'), ('copy', '_deepcopy_dict'), ('copy', 'deepcopy'), ('copy', '_deepcopy_dict'), ('copy', 'deepcopy'))</t>
  </si>
  <si>
    <t>[('Tensorflow', 32, [63966872, 62413757, 63244472, 61292187, 61193360, 59685659, 64759372, 63523531, 64927203, 63068639, 59966003, 64805010, 63598159, 60222391, 60222391, 62081452, 61597123, 61597123, 64626914, 64337087, 59771314, 60066950, 60066950, 63484172, 64073899, 63308383, 61411771, 59030023, 60434430, 60474308, 64091029, 61699140]), ('Keras', 29, [63966872, 62413757, 63244472, 61292187, 59685659, 64759372, 63523531, 64927203, 63068639, 59966003, 64805010, 63598159, 60222391, 60222391, 62081452, 61597123, 61597123, 64626914, 64337087, 59771314, 63275427, 60066950, 60066950, 63484172, 63847435, 64073899, 63308383, 60434430, 60474308])]</t>
  </si>
  <si>
    <t>[('Tensorflow', 32), ('Keras', 29)]</t>
  </si>
  <si>
    <t>{60066950, 59030023, 63847435, 63484172, 61193360, 64805010, 64091029, 63966872, 59685659, 61292187, 63275427, 64073899, 62081452, 59771314, 59966003, 60222391, 63244472, 61411771, 62413757, 64337087, 61597123, 60474308, 61699140, 63523531, 64759372, 63598159, 63068639, 63308383, 64626914, 64927203, 60434430}</t>
  </si>
  <si>
    <t>['https://stackoverflow.com/questions/61193360', 'https://stackoverflow.com/questions/59966003', 'https://stackoverflow.com/questions/63523531', 'https://stackoverflow.com/questions/60474308', 'https://stackoverflow.com/questions/61699140']</t>
  </si>
  <si>
    <t>https://stackoverflow.com/questions/61699140</t>
  </si>
  <si>
    <t>(('save', 'load_model'), ('hdf5_format', 'load_model_from_hdf5'))</t>
  </si>
  <si>
    <t>[('Tensorflow', 17, [63244472, 63068639, 63598159, 60222391, 60222391, 62081452, 61597123, 61597123, 64337087, 59771314, 60066950, 60066950, 63484172, 64073899, 63308383, 61411771, 59030023]), ('Keras', 16, [63244472, 63068639, 63598159, 60222391, 60222391, 62081452, 61597123, 61597123, 64337087, 59771314, 63275427, 60066950, 60066950, 63484172, 63847435, 64073899])]</t>
  </si>
  <si>
    <t>[('Tensorflow', 17), ('Keras', 16)]</t>
  </si>
  <si>
    <t>{64337087, 61597123, 63275427, 60066950, 59030023, 64073899, 62081452, 63484172, 63308383, 63598159, 63847435, 59771314, 60222391, 63244472, 61411771, 63068639}</t>
  </si>
  <si>
    <t>['https://stackoverflow.com/questions/63275427', 'https://stackoverflow.com/questions/63484172', 'https://stackoverflow.com/questions/60222391', 'https://stackoverflow.com/questions/59771314', 'https://stackoverflow.com/questions/59771314']</t>
  </si>
  <si>
    <t>[('Tensorflow', 14, [63244472, 63068639, 60222391, 60222391, 62081452, 61597123, 61597123, 64337087, 59771314, 60066950, 60066950, 63484172, 64073899, 63308383]), ('Keras', 14, [63244472, 63068639, 60222391, 60222391, 62081452, 61597123, 61597123, 64337087, 59771314, 63275427, 60066950, 60066950, 63484172, 63847435])]</t>
  </si>
  <si>
    <t>[('Tensorflow', 14), ('Keras', 14)]</t>
  </si>
  <si>
    <t>{64337087, 61597123, 63275427, 60066950, 64073899, 62081452, 63484172, 63308383, 63847435, 59771314, 60222391, 63244472, 63068639}</t>
  </si>
  <si>
    <t>['https://stackoverflow.com/questions/61597123', 'https://stackoverflow.com/questions/62081452', 'https://stackoverflow.com/questions/60222391', 'https://stackoverflow.com/questions/59771314', 'https://stackoverflow.com/questions/59771314']</t>
  </si>
  <si>
    <t>(('save', 'load_model'), ('hdf5_format', 'load_model_from_hdf5'), ('model_config', 'model_from_config'), ('serialization', 'deserialize'), ('generic_utils', 'deserialize_keras_object'), ('generic_utils', 'class_and_config_for_serialized_keras_object'))</t>
  </si>
  <si>
    <t>[('Tensorflow', 2, [63068639, 64073899]), ('Keras', 2, [63068639, 64073899])]</t>
  </si>
  <si>
    <t>{64073899, 63068639}</t>
  </si>
  <si>
    <t>['https://stackoverflow.com/questions/64073899', 'https://stackoverflow.com/questions/63068639']</t>
  </si>
  <si>
    <t>(('save', 'load_model'), ('hdf5_format', 'load_model_from_hdf5'), ('model_config', 'model_from_config'), ('serialization', 'deserialize'), ('generic_utils', 'deserialize_keras_object'), ('network', 'from_config'))</t>
  </si>
  <si>
    <t>[('Tensorflow', 8, [63244472, 62081452, 61597123, 61597123, 60066950, 60066950, 63484172, 61411771]), ('Keras', 6, [63244472, 62081452, 61597123, 61597123, 60066950, 60066950])]</t>
  </si>
  <si>
    <t>{61597123, 60066950, 62081452, 63484172, 63244472, 61411771}</t>
  </si>
  <si>
    <t>['https://stackoverflow.com/questions/61597123', 'https://stackoverflow.com/questions/62081452', 'https://stackoverflow.com/questions/63244472', 'https://stackoverflow.com/questions/63244472', 'https://stackoverflow.com/questions/63244472']</t>
  </si>
  <si>
    <t>(('save', 'load_model'), ('hdf5_format', 'load_model_from_hdf5'), ('model_config', 'model_from_config'), ('serialization', 'deserialize'), ('generic_utils', 'deserialize_keras_object'), ('network', 'from_config'), ('network', 'reconstruct_from_config'))</t>
  </si>
  <si>
    <t>[('Tensorflow', 5, [63244472, 62081452, 63484172, 59030023, 63187967]), ('Keras', 4, [63244472, 62081452, 63484172, 63187967])]</t>
  </si>
  <si>
    <t>{59030023, 62081452, 63484172, 63244472, 63187967}</t>
  </si>
  <si>
    <t>['https://stackoverflow.com/questions/59030023', 'https://stackoverflow.com/questions/62081452', 'https://stackoverflow.com/questions/63484172', 'https://stackoverflow.com/questions/63244472', 'https://stackoverflow.com/questions/63187967']</t>
  </si>
  <si>
    <t>(('save', 'load_model'), ('hdf5_format', 'load_model_from_hdf5'), ('model_config', 'model_from_config'), ('serialization', 'deserialize'), ('generic_utils', 'deserialize_keras_object'), ('network', 'from_config'), ('network', 'reconstruct_from_config'), ('network', 'process_layer'), ('serialization', 'deserialize'), ('generic_utils', 'deserialize_keras_object'))</t>
  </si>
  <si>
    <t>[('Tensorflow', 3, [63244472, 63484172, 63187967]), ('Keras', 3, [63244472, 63484172, 63187967])]</t>
  </si>
  <si>
    <t>{63244472, 63484172, 63187967}</t>
  </si>
  <si>
    <t>['https://stackoverflow.com/questions/63244472', 'https://stackoverflow.com/questions/63484172', 'https://stackoverflow.com/questions/63187967']</t>
  </si>
  <si>
    <t>(('save', 'load_model'), ('hdf5_format', 'load_model_from_hdf5'), ('model_config', 'model_from_config'), ('serialization', 'deserialize'), ('generic_utils', 'deserialize_keras_object'), ('network', 'from_config'), ('network', 'reconstruct_from_config'), ('network', 'process_layer'), ('serialization', 'deserialize'), ('generic_utils', 'deserialize_keras_object'), ('core', 'from_config'), ('core', '_parse_function_from_config'), ('generic_utils', 'func_load'))</t>
  </si>
  <si>
    <t>[('Tensorflow', 2, [63484172, 63187967]), ('Keras', 2, [63484172, 63187967])]</t>
  </si>
  <si>
    <t>{63484172, 63187967}</t>
  </si>
  <si>
    <t>['https://stackoverflow.com/questions/63484172', 'https://stackoverflow.com/questions/63187967']</t>
  </si>
  <si>
    <t>(('save', 'load_model'), ('hdf5_format', 'load_model_from_hdf5'), ('model_config', 'model_from_config'), ('serialization', 'deserialize'), ('generic_utils', 'deserialize_keras_object'), ('sequential', 'from_config'), ('serialization', 'deserialize'), ('generic_utils', 'deserialize_keras_object'))</t>
  </si>
  <si>
    <t>[('Tensorflow', 3, [60222391, 60222391, 59771314]), ('Keras', 4, [60222391, 60222391, 59771314, 63847435])]</t>
  </si>
  <si>
    <t>{59771314, 63847435, 60222391}</t>
  </si>
  <si>
    <t>['https://stackoverflow.com/questions/59771314', 'https://stackoverflow.com/questions/63847435', 'https://stackoverflow.com/questions/60222391']</t>
  </si>
  <si>
    <t>(('save', 'load_model'), ('hdf5_format', 'load_model_from_hdf5'), ('model_config', 'model_from_config'), ('serialization', 'deserialize'), ('generic_utils', 'deserialize_keras_object'), ('sequential', 'from_config'), ('serialization', 'deserialize'), ('generic_utils', 'deserialize_keras_object'), ('base_layer', 'from_config'))</t>
  </si>
  <si>
    <t>[('Tensorflow', 2, [59771314, 63308383]), ('Keras', 2, [59771314, 63308383])]</t>
  </si>
  <si>
    <t>{59771314, 63308383}</t>
  </si>
  <si>
    <t>['https://stackoverflow.com/questions/59771314', 'https://stackoverflow.com/questions/63308383']</t>
  </si>
  <si>
    <t>(('save', 'load_model'), ('load', 'load'))</t>
  </si>
  <si>
    <t>[('Tensorflow', 9, [63966872, 62413757, 61292187, 61193360, 59685659, 64759372, 59966003, 60434430, 64091029]), ('Keras', 8, [63966872, 62413757, 61292187, 59685659, 64759372, 59966003, 60434430, 64091029])]</t>
  </si>
  <si>
    <t>{59685659, 64759372, 61193360, 59966003, 64091029, 63966872, 61292187, 62413757, 60434430}</t>
  </si>
  <si>
    <t>['https://stackoverflow.com/questions/64759372', 'https://stackoverflow.com/questions/64091029', 'https://stackoverflow.com/questions/61292187', 'https://stackoverflow.com/questions/61292187', 'https://stackoverflow.com/questions/61292187']</t>
  </si>
  <si>
    <t>(('save', 'load_model'), ('load', 'load'), ('load', 'load_internal'), ('load', '__init__'))</t>
  </si>
  <si>
    <t>[('Tensorflow', 7, [63966872, 62413757, 61292187, 61193360, 64759372, 60434430, 64091029]), ('Keras', 6, [63966872, 62413757, 61292187, 64759372, 60434430, 64091029])]</t>
  </si>
  <si>
    <t>{64759372, 61193360, 64091029, 63966872, 61292187, 62413757, 60434430}</t>
  </si>
  <si>
    <t>['https://stackoverflow.com/questions/61193360', 'https://stackoverflow.com/questions/63966872', 'https://stackoverflow.com/questions/62413757', 'https://stackoverflow.com/questions/61292187', 'https://stackoverflow.com/questions/62413757']</t>
  </si>
  <si>
    <t>(('save', 'load_model'), ('load', 'load'), ('load', 'load_internal'), ('load', '__init__'), ('load', '__init__'), ('load', '_load_all'))</t>
  </si>
  <si>
    <t>[('Tensorflow', 6, [63966872, 62413757, 61193360, 64759372, 60434430, 64091029]), ('Keras', 5, [63966872, 62413757, 64759372, 60434430, 64091029])]</t>
  </si>
  <si>
    <t>{64759372, 61193360, 64091029, 63966872, 62413757, 60434430}</t>
  </si>
  <si>
    <t>['https://stackoverflow.com/questions/64759372', 'https://stackoverflow.com/questions/64091029', 'https://stackoverflow.com/questions/62413757', 'https://stackoverflow.com/questions/62413757', 'https://stackoverflow.com/questions/62413757']</t>
  </si>
  <si>
    <t>(('save', 'load_model'), ('load', 'load'), ('load', 'load_internal'), ('load', '__init__'), ('load', '__init__'), ('load', '_load_all'), ('load', '_load_layers'), ('load', '_load_layer'), ('load', '_revive_from_config'))</t>
  </si>
  <si>
    <t>[('Tensorflow', 3, [63966872, 62413757, 64759372]), ('Keras', 3, [63966872, 62413757, 64759372])]</t>
  </si>
  <si>
    <t>{63966872, 64759372, 62413757}</t>
  </si>
  <si>
    <t>['https://stackoverflow.com/questions/63966872', 'https://stackoverflow.com/questions/64759372', 'https://stackoverflow.com/questions/62413757']</t>
  </si>
  <si>
    <t>(('save', 'load_model'), ('load', 'load'), ('load', 'load_internal'), ('load', '__init__'), ('load', '__init__'), ('load', '_load_all'), ('load', '_load_layers'), ('load', '_load_layer'), ('load', '_revive_from_config'), ('load', '_revive_layer_from_config'), ('serialization', 'deserialize'), ('generic_utils', 'deserialize_keras_object'), ('base_layer', 'from_config'))</t>
  </si>
  <si>
    <t>[('Tensorflow', 2, [63966872, 64759372]), ('Keras', 2, [63966872, 64759372])]</t>
  </si>
  <si>
    <t>{63966872, 64759372}</t>
  </si>
  <si>
    <t>['https://stackoverflow.com/questions/63966872', 'https://stackoverflow.com/questions/64759372']</t>
  </si>
  <si>
    <t>(('save', 'load_model'), ('loader_impl', 'parse_saved_model'))</t>
  </si>
  <si>
    <t>[('Tensorflow', 4, [64927203, 64805010, 61699140]), ('Keras', 3, [64927203, 64805010])]</t>
  </si>
  <si>
    <t>{64805010, 64927203, 61699140}</t>
  </si>
  <si>
    <t>['https://stackoverflow.com/questions/64805010', 'https://stackoverflow.com/questions/64927203', 'https://stackoverflow.com/questions/61699140']</t>
  </si>
  <si>
    <t>[('Tensorflow', 17, [64371884, 59417433, 61174119, 60497294, 60497294, 64503497, 59010813, 64363296, 62335581, 62250441, 62250441, 60398604]), ('Keras', 16, [64371884, 59417433, 61174119, 60497294, 60497294, 64503497, 59010813, 62335581, 62250441, 62250441, 60398604])]</t>
  </si>
  <si>
    <t>['https://stackoverflow.com/questions/62335581', 'https://stackoverflow.com/questions/62250441', 'https://stackoverflow.com/questions/60497294', 'https://stackoverflow.com/questions/60497294', 'https://stackoverflow.com/questions/60497294']</t>
  </si>
  <si>
    <t>(('save', 'save'), ('save', '__init__'))</t>
  </si>
  <si>
    <t>[('Tensorflow', 3, [59010813, 62335581, 62250441]), ('Keras', 3, [59010813, 62335581, 62250441])]</t>
  </si>
  <si>
    <t>{62250441, 62335581, 59010813}</t>
  </si>
  <si>
    <t>['https://stackoverflow.com/questions/62250441', 'https://stackoverflow.com/questions/62335581', 'https://stackoverflow.com/questions/59010813']</t>
  </si>
  <si>
    <t>(('save', 'save'), ('save', '__init__'), ('graph_view', 'objects_ids_and_slot_variables'))</t>
  </si>
  <si>
    <t>[('Tensorflow', 2, [62335581, 62250441]), ('Keras', 2, [62335581, 62250441])]</t>
  </si>
  <si>
    <t>{62250441, 62335581}</t>
  </si>
  <si>
    <t>['https://stackoverflow.com/questions/62250441', 'https://stackoverflow.com/questions/62335581']</t>
  </si>
  <si>
    <t>(('save', 'save_model'),)</t>
  </si>
  <si>
    <t>[('Tensorflow', 17, [64022719, 64371884, 59656096, 59417433, 60497294, 60497294, 56804384, 62861107, 64503497, 60066950, 60066950, 59010813, 64118599, 62335581, 61933292, 60482003, 60398604]), ('Keras', 16, [64022719, 64371884, 59417433, 60497294, 60497294, 56804384, 62861107, 64503497, 60066950, 60066950, 59010813, 64118599, 62335581, 61933292, 60482003, 60398604])]</t>
  </si>
  <si>
    <t>{59656096, 56804384, 62335581, 60066950, 64118599, 64503497, 64371884, 61933292, 60497294, 60398604, 62861107, 60482003, 59417433, 59010813, 64022719}</t>
  </si>
  <si>
    <t>['https://stackoverflow.com/questions/62335581', 'https://stackoverflow.com/questions/64371884', 'https://stackoverflow.com/questions/60482003', 'https://stackoverflow.com/questions/62861107', 'https://stackoverflow.com/questions/62861107']</t>
  </si>
  <si>
    <t>(('save', 'save_model'), ('hdf5_format', 'save_model_to_hdf5'))</t>
  </si>
  <si>
    <t>[('Tensorflow', 9, [64022719, 59656096, 56804384, 60066950, 60066950, 64118599, 61933292, 60482003, 59757217]), ('Keras', 8, [64022719, 56804384, 60066950, 60066950, 64118599, 61933292, 60482003, 59757217])]</t>
  </si>
  <si>
    <t>{59656096, 56804384, 59757217, 60066950, 64118599, 61933292, 60482003, 64022719}</t>
  </si>
  <si>
    <t>['https://stackoverflow.com/questions/56804384', 'https://stackoverflow.com/questions/60066950', 'https://stackoverflow.com/questions/60482003', 'https://stackoverflow.com/questions/61933292', 'https://stackoverflow.com/questions/61933292']</t>
  </si>
  <si>
    <t>(('save', 'save_model'), ('save', 'save'), ('save', 'save'))</t>
  </si>
  <si>
    <t>[('Tensorflow', 7, [64371884, 59417433, 60497294, 60497294, 64503497, 59010813, 62335581]), ('Keras', 7, [64371884, 59417433, 60497294, 60497294, 64503497, 59010813, 62335581])]</t>
  </si>
  <si>
    <t>{62335581, 64503497, 64371884, 60497294, 59417433, 59010813}</t>
  </si>
  <si>
    <t>['https://stackoverflow.com/questions/62335581', 'https://stackoverflow.com/questions/64371884', 'https://stackoverflow.com/questions/59417433', 'https://stackoverflow.com/questions/59417433', 'https://stackoverflow.com/questions/59417433']</t>
  </si>
  <si>
    <t>(('save', 'save_model'), ('save', 'save'), ('save', 'save'), ('signature_serialization', 'find_function_to_export'), ('save', 'list_functions'), ('base_layer', '_list_functions_for_serialization'), ('base_serialization', 'list_functions_for_serialization'), ('layer_serialization', 'functions_to_serialize'), ('layer_serialization', '_get_serialized_attributes'), ('model_serialization', '_get_serialized_attributes_internal'), ('save_impl', 'default_save_signature'), ('def_function', 'get_concrete_function'))</t>
  </si>
  <si>
    <t>[('Tensorflow', 3, [64371884, 59417433, 60497294]), ('Keras', 3, [64371884, 59417433, 60497294])]</t>
  </si>
  <si>
    <t>(('save', 'save_model'), ('save', 'save'), ('save', 'save'), ('signature_serialization', 'find_function_to_export'), ('save', 'list_functions'), ('base_layer', '_list_functions_for_serialization'), ('base_serialization', 'list_functions_for_serialization'), ('layer_serialization', 'functions_to_serialize'), ('layer_serialization', '_get_serialized_attributes'), ('model_serialization', '_get_serialized_attributes_internal'), ('save_impl', 'default_save_signature'), ('def_function', 'get_concrete_function'), ('def_function', '_initialize'), ('function', '_get_concrete_function_internal_garbage_collected'), ('function', '_maybe_define_function'), ('function', '_create_graph_function'), ('func_graph', 'func_graph_from_py_func'), ('def_function', 'wrapped_fn'), ('saving_utils', '_wrapped_model'))</t>
  </si>
  <si>
    <t>[('Tensorflow', 2, [59417433, 60497294]), ('Keras', 2, [59417433, 60497294])]</t>
  </si>
  <si>
    <t>(('save', 'save_model'), ('save', 'save'), ('save', 'save'), ('utils_impl', 'get_or_create_variables_dir'), ('file_io', 'recursive_create_dir'), ('file_io', 'recursive_create_dir_v2'))</t>
  </si>
  <si>
    <t>[('Tensorflow', 2, [64503497, 60398604]), ('Keras', 2, [64503497, 60398604])]</t>
  </si>
  <si>
    <t>{64503497, 60398604}</t>
  </si>
  <si>
    <t>['https://stackoverflow.com/questions/64503497', 'https://stackoverflow.com/questions/60398604']</t>
  </si>
  <si>
    <t>(('save_impl', 'get_concrete_function'),)</t>
  </si>
  <si>
    <t>[('Tensorflow', 2, [62250441, 62250441]), ('Keras', 2, [62250441, 62250441])]</t>
  </si>
  <si>
    <t>{62250441}</t>
  </si>
  <si>
    <t>['https://stackoverflow.com/questions/62250441']</t>
  </si>
  <si>
    <t>[('Tensorflow', 62, [64668956, 41077940, 45282297, 47615041, 48888271, 62576422, 58677736, 49915490, 60337743, 55406464, 51400628, 51056650, 49030273, 49030273, 50599710, 50670208, 42223668, 39022374, 57844580, 48186569, 34982492, 34982492, 44354940, 60142707, 48857159, 42123196, 38173580, 38173580, 38173580, 38173580, 60226728, 41397297, 58778627, 42260167, 46026127, 43493193, 42618861, 52376692, 50317335, 48143306, 49018116, 41992132, 45098117, 44181783, 63235880, 63235880, 45380865, 53003208, 57421185, 50467151, 36884947, 36884947, 53828895, 39129773, 51050053, 41616292, 62601746, 58797155, 59205914, 50469878, 48385868, 55048392]), ('Keras', 4, [45265436, 60337743, 60226728, 58778627])]</t>
  </si>
  <si>
    <t>[('Tensorflow', 62), ('Keras', 4)]</t>
  </si>
  <si>
    <t>{55406464, 49030273, 50670208, 58778627, 49018116, 45098117, 45380865, 57421185, 51056650, 38173580, 46026127, 62601746, 50317335, 44181783, 59205914, 64668956, 45265436, 50599710, 53828895, 41616292, 62576422, 39022374, 60226728, 63235880, 39129773, 41397297, 41077940, 51400628, 42223668, 42123196, 47615041, 41992132, 51050053, 48857159, 42260167, 48186569, 43493193, 48143306, 53003208, 48385868, 55048392, 48888271, 60337743, 50467151, 36884947, 34982492, 49915490, 58797155, 57844580, 58677736, 42618861, 60142707, 52376692, 50469878, 45282297, 44354940}</t>
  </si>
  <si>
    <t>['https://stackoverflow.com/questions/51056650', 'https://stackoverflow.com/questions/41397297', 'https://stackoverflow.com/questions/50467151', 'https://stackoverflow.com/questions/48385868', 'https://stackoverflow.com/questions/55048392']</t>
  </si>
  <si>
    <t>https://stackoverflow.com/questions/51056650</t>
  </si>
  <si>
    <t>https://stackoverflow.com/questions/50467151</t>
  </si>
  <si>
    <t>[('Tensorflow', 38, [64668956, 47615041, 48888271, 62576422, 58677736, 49915490, 60337743, 55406464, 51400628, 51056650, 50599710, 50670208, 57844580, 60142707, 60226728, 58778627, 52376692, 50317335, 48143306, 49018116, 63235880, 63235880, 53003208, 57421185, 50467151, 53828895, 51050053, 62601746, 58797155, 59205914, 50469878, 48385868, 55048392]), ('Keras', 3, [60337743, 60226728, 58778627])]</t>
  </si>
  <si>
    <t>[('Tensorflow', 38), ('Keras', 3)]</t>
  </si>
  <si>
    <t>['https://stackoverflow.com/questions/49018116', 'https://stackoverflow.com/questions/63235880', 'https://stackoverflow.com/questions/50467151', 'https://stackoverflow.com/questions/48888271', 'https://stackoverflow.com/questions/60337743']</t>
  </si>
  <si>
    <t>https://stackoverflow.com/questions/49018116</t>
  </si>
  <si>
    <t>(('saving', '_deserialize_model'),)</t>
  </si>
  <si>
    <t>[('Tensorflow', 25, [55258859, 54805110, 56687174, 57982158, 56090377, 63268144, 56814449, 56814449, 56814449, 56814449, 58878421, 53212672, 57779022, 57370046, 56104823, 55305803, 60978701, 64771558, 56137254, 54344206, 53757839, 55252860, 59468849, 62932014, 53064834]), ('Keras', 37, [55258859, 54805110, 56687174, 57982158, 57004163, 56090377, 63268144, 56814449, 56814449, 56814449, 56814449, 58878421, 53212672, 53993348, 57779022, 63949824, 60613607, 57370046, 55305803, 60978701, 64771558, 56137254, 62810922, 54344206, 61926835, 59533584, 53757839, 64767814, 55252860, 52922816, 59468849, 62932014, 53064834, 54895139, 62437779, 60489831, 57461069])]</t>
  </si>
  <si>
    <t>[('Tensorflow', 25), ('Keras', 37)]</t>
  </si>
  <si>
    <t>{53212672, 63949824, 53064834, 57004163, 53993348, 56090377, 60978701, 54344206, 53757839, 59533584, 62437779, 54895139, 56137254, 62810922, 62932014, 63268144, 59468849, 61926835, 57370046, 52922816, 56687174, 64767814, 55305803, 57461069, 57982158, 57779022, 58878421, 64771558, 60613607, 60489831, 55258859, 56814449, 54805110, 56104823, 55252860}</t>
  </si>
  <si>
    <t>['https://stackoverflow.com/questions/56090377', 'https://stackoverflow.com/questions/63268144', 'https://stackoverflow.com/questions/58878421', 'https://stackoverflow.com/questions/57982158', 'https://stackoverflow.com/questions/57779022']</t>
  </si>
  <si>
    <t>https://stackoverflow.com/questions/57779022</t>
  </si>
  <si>
    <t>(('saving', '_deserialize_model'), ('saving', 'model_from_config'), ('__init__', 'deserialize'), ('generic_utils', 'deserialize_keras_object'))</t>
  </si>
  <si>
    <t>[('Tensorflow', 15, [55258859, 54805110, 56687174, 56090377, 56814449, 56814449, 56814449, 56814449, 58878421, 57370046, 56104823, 55305803, 53757839, 55252860, 59468849]), ('Keras', 22, [55258859, 54805110, 56687174, 56090377, 56814449, 56814449, 56814449, 56814449, 58878421, 63949824, 60613607, 57370046, 55305803, 62810922, 59533584, 53757839, 55252860, 52922816, 59468849, 53064834, 54895139, 60489831])]</t>
  </si>
  <si>
    <t>{63949824, 53064834, 56090377, 53757839, 59533584, 54895139, 62810922, 59468849, 57370046, 52922816, 56687174, 55305803, 58878421, 60613607, 60489831, 55258859, 56814449, 54805110, 56104823, 55252860}</t>
  </si>
  <si>
    <t>['https://stackoverflow.com/questions/56090377', 'https://stackoverflow.com/questions/52922816', 'https://stackoverflow.com/questions/55258859', 'https://stackoverflow.com/questions/60489831', 'https://stackoverflow.com/questions/60489831']</t>
  </si>
  <si>
    <t>https://stackoverflow.com/questions/52922816</t>
  </si>
  <si>
    <t>(('saving', '_deserialize_model'), ('saving', 'model_from_config'), ('__init__', 'deserialize'), ('generic_utils', 'deserialize_keras_object'), ('sequential', 'from_config'))</t>
  </si>
  <si>
    <t>[('Tensorflow', 5, [56090377, 58878421, 55305803, 59468849, 54895139]), ('Keras', 8, [56090377, 58878421, 63949824, 55305803, 59468849, 54895139, 61192138, 59504713])]</t>
  </si>
  <si>
    <t>{63949824, 54895139, 56090377, 61192138, 55305803, 59504713, 59468849, 58878421}</t>
  </si>
  <si>
    <t>['https://stackoverflow.com/questions/54895139', 'https://stackoverflow.com/questions/61192138', 'https://stackoverflow.com/questions/59468849', 'https://stackoverflow.com/questions/59504713', 'https://stackoverflow.com/questions/59504713']</t>
  </si>
  <si>
    <t>(('saving', '_deserialize_model'), ('saving', 'preprocess_weights_for_loading'), ('saving', 'convert_nested_model'), ('saving', 'preprocess_weights_for_loading'), ('saving', 'convert_nested_model'), ('saving', 'preprocess_weights_for_loading'))</t>
  </si>
  <si>
    <t>[('Tensorflow', 2, [57779022, 54344206]), ('Keras', 2, [57779022, 54344206])]</t>
  </si>
  <si>
    <t>{57779022, 54344206}</t>
  </si>
  <si>
    <t>['https://stackoverflow.com/questions/57779022', 'https://stackoverflow.com/questions/54344206']</t>
  </si>
  <si>
    <t>(('saving', '_deserialize_model'), ('tensorflow_backend', 'symbolic_fn_wrapper'), ('training', 'compile'))</t>
  </si>
  <si>
    <t>[('Tensorflow', 2, [63268144, 62437779]), ('Keras', 2, [63268144, 62437779])]</t>
  </si>
  <si>
    <t>{63268144, 62437779}</t>
  </si>
  <si>
    <t>['https://stackoverflow.com/questions/63268144', 'https://stackoverflow.com/questions/62437779']</t>
  </si>
  <si>
    <t>[('Tensorflow', 36, [55258859, 54805110, 56687174, 53079108, 53079108, 57982158, 56090377, 63268144, 56814449, 56814449, 56814449, 56814449, 58878421, 51898548, 53212672, 56126508, 57779022, 50937533, 57606581, 57509069, 57509069, 60917467, 56947147, 57370046, 55305803, 50262913, 52569711, 52569711, 60978701, 64771558, 56137254, 53757839, 59492586, 55252860, 58821870, 62932014]), ('Keras', 49, [55258859, 54805110, 56687174, 53079108, 53079108, 57982158, 56090377, 63268144, 56814449, 56814449, 56814449, 56814449, 58878421, 51898548, 53212672, 56126508, 53993348, 57779022, 50937533, 57606581, 57509069, 57509069, 63949824, 60613607, 56947147, 53368717, 57130529, 57370046, 55305803, 50262913, 52569711, 52569711, 60978701, 64771558, 56137254, 62810922, 61926835, 59533584, 53757839, 64767814, 59492586, 55252860, 52922816, 62932014, 53064834, 52224820, 54286368, 55685479, 52735895])]</t>
  </si>
  <si>
    <t>[('Tensorflow', 36), ('Keras', 49)]</t>
  </si>
  <si>
    <t>{53212672, 50262913, 63949824, 53064834, 53993348, 56090377, 60978701, 53368717, 53757839, 59533584, 52735895, 54286368, 57130529, 56137254, 62810922, 56126508, 62932014, 63268144, 61926835, 51898548, 57606581, 52224820, 50937533, 57370046, 52922816, 53079108, 56687174, 64767814, 56947147, 55305803, 57509069, 57982158, 57779022, 58878421, 60917467, 64771558, 60613607, 55685479, 59492586, 55258859, 58821870, 52569711, 56814449, 54805110, 55252860}</t>
  </si>
  <si>
    <t>['https://stackoverflow.com/questions/60978701', 'https://stackoverflow.com/questions/57606581', 'https://stackoverflow.com/questions/60917467', 'https://stackoverflow.com/questions/57982158', 'https://stackoverflow.com/questions/57779022']</t>
  </si>
  <si>
    <t>https://stackoverflow.com/questions/60917467</t>
  </si>
  <si>
    <t>(('saving', 'load_model'), ('optimizers', 'deserialize'), ('generic_utils', 'deserialize_keras_object'), ('optimizers', 'from_config'), ('optimizers', '__init__'), ('optimizers', '__init__'))</t>
  </si>
  <si>
    <t>[('Tensorflow', 2, [57606581, 56947147]), ('Keras', 2, [57606581, 56947147])]</t>
  </si>
  <si>
    <t>{56947147, 57606581}</t>
  </si>
  <si>
    <t>['https://stackoverflow.com/questions/56947147', 'https://stackoverflow.com/questions/57606581']</t>
  </si>
  <si>
    <t>[('Tensorflow', 21, [55258859, 54805110, 56687174, 57982158, 56090377, 63268144, 56814449, 56814449, 56814449, 56814449, 58878421, 53212672, 57779022, 57370046, 55305803, 60978701, 64771558, 56137254, 53757839, 55252860, 62932014]), ('Keras', 31, [55258859, 54805110, 56687174, 57982158, 56090377, 63268144, 56814449, 56814449, 56814449, 56814449, 58878421, 53212672, 53993348, 57779022, 63949824, 60613607, 57370046, 55305803, 60978701, 64771558, 56137254, 62810922, 61926835, 59533584, 53757839, 64767814, 55252860, 52922816, 62932014, 53064834, 54895139])]</t>
  </si>
  <si>
    <t>(('saving', 'load_model'), ('saving', '_deserialize_model'), ('io_utils', '__getitem__'))</t>
  </si>
  <si>
    <t>[('Tensorflow', 2, [53212672, 62932014]), ('Keras', 3, [53212672, 61926835, 62932014])]</t>
  </si>
  <si>
    <t>{53212672, 61926835, 62932014}</t>
  </si>
  <si>
    <t>['https://stackoverflow.com/questions/53212672', 'https://stackoverflow.com/questions/61926835', 'https://stackoverflow.com/questions/62932014']</t>
  </si>
  <si>
    <t>https://stackoverflow.com/questions/53212672</t>
  </si>
  <si>
    <t>(('saving', 'load_model'), ('saving', '_deserialize_model'), ('saving', 'model_from_config'), ('__init__', 'deserialize'), ('generic_utils', 'deserialize_keras_object'))</t>
  </si>
  <si>
    <t>[('Tensorflow', 13, [55258859, 54805110, 56687174, 56090377, 56814449, 56814449, 56814449, 56814449, 58878421, 57370046, 55305803, 53757839, 55252860]), ('Keras', 20, [55258859, 54805110, 56687174, 56090377, 56814449, 56814449, 56814449, 56814449, 58878421, 63949824, 60613607, 57370046, 55305803, 62810922, 59533584, 53757839, 55252860, 52922816, 53064834, 54895139])]</t>
  </si>
  <si>
    <t>{63949824, 52922816, 53064834, 54895139, 56687174, 60613607, 56090377, 62810922, 55258859, 55305803, 53757839, 59533584, 56814449, 58878421, 54805110, 55252860, 57370046}</t>
  </si>
  <si>
    <t>['https://stackoverflow.com/questions/53064834', 'https://stackoverflow.com/questions/62810922', 'https://stackoverflow.com/questions/58878421', 'https://stackoverflow.com/questions/59533584', 'https://stackoverflow.com/questions/56814449']</t>
  </si>
  <si>
    <t>(('saving', 'load_model'), ('saving', '_deserialize_model'), ('saving', 'model_from_config'), ('__init__', 'deserialize'), ('generic_utils', 'deserialize_keras_object'), ('network', 'from_config'))</t>
  </si>
  <si>
    <t>[('Tensorflow', 9, [55258859, 54805110, 56687174, 56814449, 56814449, 56814449, 56814449, 57370046, 53757839]), ('Keras', 14, [55258859, 54805110, 56687174, 56814449, 56814449, 56814449, 56814449, 60613607, 57370046, 62810922, 59533584, 53757839, 55252860, 52922816])]</t>
  </si>
  <si>
    <t>{52922816, 56687174, 60613607, 62810922, 55258859, 53757839, 59533584, 56814449, 54805110, 55252860, 57370046}</t>
  </si>
  <si>
    <t>['https://stackoverflow.com/questions/56687174', 'https://stackoverflow.com/questions/53757839', 'https://stackoverflow.com/questions/54805110', 'https://stackoverflow.com/questions/56814449', 'https://stackoverflow.com/questions/54805110']</t>
  </si>
  <si>
    <t>(('saving', 'load_model'), ('saving', '_deserialize_model'), ('saving', 'model_from_config'), ('__init__', 'deserialize'), ('generic_utils', 'deserialize_keras_object'), ('network', 'from_config'), ('network', 'process_layer'), ('__init__', 'deserialize'), ('generic_utils', 'deserialize_keras_object'))</t>
  </si>
  <si>
    <t>[('Tensorflow', 6, [55258859, 54805110, 56814449, 56814449, 56814449, 56814449]), ('Keras', 9, [55258859, 54805110, 56814449, 56814449, 56814449, 56814449, 57370046, 62810922, 59533584])]</t>
  </si>
  <si>
    <t>{62810922, 55258859, 59533584, 56814449, 54805110, 57370046}</t>
  </si>
  <si>
    <t>['https://stackoverflow.com/questions/62810922', 'https://stackoverflow.com/questions/59533584', 'https://stackoverflow.com/questions/54805110', 'https://stackoverflow.com/questions/54805110', 'https://stackoverflow.com/questions/54805110']</t>
  </si>
  <si>
    <t>(('saving', 'load_model'), ('saving', '_deserialize_model'), ('saving', 'model_from_config'), ('__init__', 'deserialize'), ('generic_utils', 'deserialize_keras_object'), ('network', 'from_config'), ('network', 'process_layer'), ('__init__', 'deserialize'), ('generic_utils', 'deserialize_keras_object'), ('base_layer', 'from_config'))</t>
  </si>
  <si>
    <t>[('Tensorflow', 3, [54805110, 56814449, 56814449]), ('Keras', 6, [54805110, 56814449, 56814449, 62810922, 59533584, 52922816])]</t>
  </si>
  <si>
    <t>{52922816, 62810922, 59533584, 56814449, 54805110}</t>
  </si>
  <si>
    <t>['https://stackoverflow.com/questions/52922816', 'https://stackoverflow.com/questions/62810922', 'https://stackoverflow.com/questions/59533584', 'https://stackoverflow.com/questions/56814449', 'https://stackoverflow.com/questions/54805110']</t>
  </si>
  <si>
    <t>(('saving', 'load_model'), ('saving', '_deserialize_model'), ('saving', 'model_from_config'), ('__init__', 'deserialize'), ('generic_utils', 'deserialize_keras_object'), ('network', 'from_config'), ('network', 'process_node'), ('base_layer', '__call__'), ('core', 'call'))</t>
  </si>
  <si>
    <t>[('Tensorflow', 2, [56687174, 55252860]), ('Keras', 2, [56687174, 55252860])]</t>
  </si>
  <si>
    <t>{55252860, 56687174}</t>
  </si>
  <si>
    <t>['https://stackoverflow.com/questions/55252860', 'https://stackoverflow.com/questions/56687174']</t>
  </si>
  <si>
    <t>(('saving', 'load_model'), ('saving', '_deserialize_model'), ('saving', 'model_from_config'), ('__init__', 'deserialize'), ('generic_utils', 'deserialize_keras_object'), ('sequential', 'from_config'), ('__init__', 'deserialize'), ('generic_utils', 'deserialize_keras_object'))</t>
  </si>
  <si>
    <t>[('Tensorflow', 4, [56090377, 58878421, 55305803, 54895139]), ('Keras', 6, [56090377, 58878421, 63949824, 55305803, 54895139, 59504713])]</t>
  </si>
  <si>
    <t>(('saving', 'load_model'), ('saving', '_deserialize_model'), ('saving', 'model_from_config'), ('__init__', 'deserialize'), ('generic_utils', 'deserialize_keras_object'), ('sequential', 'from_config'), ('__init__', 'deserialize'), ('generic_utils', 'deserialize_keras_object'), ('core', 'from_config'), ('interfaces', 'wrapper'), ('core', '__init__'), ('base_layer', '__init__'))</t>
  </si>
  <si>
    <t>[('Tensorflow', 2, [56090377, 55305803]), ('Keras', 2, [56090377, 55305803])]</t>
  </si>
  <si>
    <t>{56090377, 55305803}</t>
  </si>
  <si>
    <t>['https://stackoverflow.com/questions/56090377', 'https://stackoverflow.com/questions/55305803']</t>
  </si>
  <si>
    <t>(('saving', 'load_model'), ('saving', 'load_weights_from_hdf5_group'))</t>
  </si>
  <si>
    <t>[('Tensorflow', 2, [51898548, 59492586]), ('Keras', 2, [51898548, 59492586])]</t>
  </si>
  <si>
    <t>{59492586, 51898548}</t>
  </si>
  <si>
    <t>['https://stackoverflow.com/questions/59492586', 'https://stackoverflow.com/questions/51898548']</t>
  </si>
  <si>
    <t>https://stackoverflow.com/questions/51898548</t>
  </si>
  <si>
    <t>(('saving', 'load_model'), ('saving', 'model_from_config'), ('serialization', 'deserialize'), ('generic_utils', 'deserialize_keras_object'))</t>
  </si>
  <si>
    <t>[('Tensorflow', 4, [53079108, 53079108, 50937533, 50262913]), ('Keras', 4, [53079108, 53079108, 50937533, 50262913])]</t>
  </si>
  <si>
    <t>{50262913, 53079108, 50937533}</t>
  </si>
  <si>
    <t>['https://stackoverflow.com/questions/50262913', 'https://stackoverflow.com/questions/53079108', 'https://stackoverflow.com/questions/50937533']</t>
  </si>
  <si>
    <t>(('saving', 'load_model'), ('saving', 'model_from_config'), ('serialization', 'deserialize'), ('generic_utils', 'deserialize_keras_object'), ('sequential', 'from_config'))</t>
  </si>
  <si>
    <t>[('Tensorflow', 3, [53079108, 53079108, 50937533]), ('Keras', 3, [53079108, 53079108, 50937533])]</t>
  </si>
  <si>
    <t>{53079108, 50937533}</t>
  </si>
  <si>
    <t>['https://stackoverflow.com/questions/53079108', 'https://stackoverflow.com/questions/50937533']</t>
  </si>
  <si>
    <t>(('saving', 'load_model'), ('saving', 'model_from_config'), ('serialization', 'deserialize'), ('generic_utils', 'deserialize_keras_object'), ('sequential', 'from_config'), ('serialization', 'deserialize'), ('generic_utils', 'deserialize_keras_object'))</t>
  </si>
  <si>
    <t>[('Tensorflow', 2, [53079108, 53079108]), ('Keras', 2, [53079108, 53079108])]</t>
  </si>
  <si>
    <t>{53079108}</t>
  </si>
  <si>
    <t>['https://stackoverflow.com/questions/53079108']</t>
  </si>
  <si>
    <t>(('saving', 'load_weights_from_hdf5_group'),)</t>
  </si>
  <si>
    <t>[('Tensorflow', 9, [51898548, 54758744, 52365277, 53869681, 59492586, 51573188, 54806437, 62932014, 54253694]), ('Keras', 9, [51898548, 54758744, 52365277, 59492586, 51573188, 54806437, 62932014, 60119041, 54253694])]</t>
  </si>
  <si>
    <t>{60119041, 51573188, 54806437, 59492586, 62932014, 53869681, 51898548, 54758744, 52365277, 54253694}</t>
  </si>
  <si>
    <t>['https://stackoverflow.com/questions/51573188', 'https://stackoverflow.com/questions/62932014', 'https://stackoverflow.com/questions/54758744', 'https://stackoverflow.com/questions/54758744', 'https://stackoverflow.com/questions/54758744']</t>
  </si>
  <si>
    <t>(('saving', 'load_weights_from_hdf5_group_by_name'),)</t>
  </si>
  <si>
    <t>[('Tensorflow', 5, [61493605, 63481175, 60107207, 51434792, 56662677]), ('Keras', 5, [61493605, 63481175, 60107207, 51434792, 56662677])]</t>
  </si>
  <si>
    <t>{61493605, 60107207, 51434792, 56662677, 63481175}</t>
  </si>
  <si>
    <t>['https://stackoverflow.com/questions/61493605', 'https://stackoverflow.com/questions/60107207', 'https://stackoverflow.com/questions/51434792', 'https://stackoverflow.com/questions/56662677', 'https://stackoverflow.com/questions/63481175']</t>
  </si>
  <si>
    <t>https://stackoverflow.com/questions/56662677</t>
  </si>
  <si>
    <t>https://stackoverflow.com/questions/63481175</t>
  </si>
  <si>
    <t>(('saving', 'load_wrapper'),)</t>
  </si>
  <si>
    <t>[('Tensorflow', 7, [61493605, 63268144, 58878421, 60107207, 57779022, 60917467, 60978701]), ('Keras', 13, [61493605, 63268144, 58878421, 60107207, 57779022, 60613607, 60978701, 62810922, 61926835, 59533584, 60119041, 61998249, 59504713])]</t>
  </si>
  <si>
    <t>[('Tensorflow', 7), ('Keras', 13)]</t>
  </si>
  <si>
    <t>{60119041, 61493605, 60107207, 60613607, 61998249, 62810922, 59504713, 60978701, 57779022, 63268144, 59533584, 61926835, 58878421, 60917467}</t>
  </si>
  <si>
    <t>['https://stackoverflow.com/questions/60107207', 'https://stackoverflow.com/questions/59504713', 'https://stackoverflow.com/questions/59533584', 'https://stackoverflow.com/questions/63268144', 'https://stackoverflow.com/questions/59533584']</t>
  </si>
  <si>
    <t>(('saving', 'load_wrapper'), ('network', 'load_weights'), ('saving', 'load_weights_from_hdf5_group_by_name'))</t>
  </si>
  <si>
    <t>[('Tensorflow', 2, [61493605, 60107207]), ('Keras', 2, [61493605, 60107207])]</t>
  </si>
  <si>
    <t>{61493605, 60107207}</t>
  </si>
  <si>
    <t>['https://stackoverflow.com/questions/61493605', 'https://stackoverflow.com/questions/60107207']</t>
  </si>
  <si>
    <t>[('Tensorflow', 5, [63268144, 58878421, 57779022, 60917467, 60978701]), ('Keras', 10, [63268144, 58878421, 57779022, 60613607, 60978701, 62810922, 61926835, 59533584, 61998249, 59504713])]</t>
  </si>
  <si>
    <t>{60613607, 61998249, 62810922, 59504713, 60978701, 57779022, 63268144, 59533584, 61926835, 58878421, 60917467}</t>
  </si>
  <si>
    <t>['https://stackoverflow.com/questions/61998249', 'https://stackoverflow.com/questions/57779022', 'https://stackoverflow.com/questions/61926835', 'https://stackoverflow.com/questions/59533584', 'https://stackoverflow.com/questions/61926835']</t>
  </si>
  <si>
    <t>(('saving', 'load_wrapper'), ('saving', 'load_model'), ('saving', '_deserialize_model'))</t>
  </si>
  <si>
    <t>[('Tensorflow', 4, [63268144, 58878421, 57779022, 60978701]), ('Keras', 9, [63268144, 58878421, 57779022, 60613607, 60978701, 62810922, 61926835, 59533584, 59504713])]</t>
  </si>
  <si>
    <t>{60613607, 59504713, 62810922, 60978701, 57779022, 63268144, 59533584, 61926835, 58878421}</t>
  </si>
  <si>
    <t>['https://stackoverflow.com/questions/59504713', 'https://stackoverflow.com/questions/57779022', 'https://stackoverflow.com/questions/59533584', 'https://stackoverflow.com/questions/59533584', 'https://stackoverflow.com/questions/59533584']</t>
  </si>
  <si>
    <t>(('saving', 'model_from_config'),)</t>
  </si>
  <si>
    <t>[('Tensorflow', 19, [55258859, 54805110, 56687174, 53079108, 53079108, 56090377, 56814449, 56814449, 56814449, 56814449, 58878421, 50937533, 57370046, 56104823, 55305803, 50262913, 53757839, 55252860, 59468849]), ('Keras', 26, [55258859, 54805110, 56687174, 53079108, 53079108, 56090377, 56814449, 56814449, 56814449, 56814449, 58878421, 50937533, 63949824, 60613607, 57370046, 55305803, 50262913, 62810922, 59533584, 53757839, 55252860, 52922816, 59468849, 53064834, 54286368, 54895139])]</t>
  </si>
  <si>
    <t>[('Tensorflow', 19), ('Keras', 26)]</t>
  </si>
  <si>
    <t>{63949824, 50262913, 53064834, 56090377, 53757839, 59533584, 54286368, 54895139, 62810922, 59468849, 50937533, 57370046, 52922816, 53079108, 56687174, 55305803, 58878421, 60613607, 55258859, 56814449, 54805110, 56104823, 55252860}</t>
  </si>
  <si>
    <t>['https://stackoverflow.com/questions/56090377', 'https://stackoverflow.com/questions/50937533', 'https://stackoverflow.com/questions/60613607', 'https://stackoverflow.com/questions/58878421', 'https://stackoverflow.com/questions/58878421']</t>
  </si>
  <si>
    <t>(('saving', 'model_from_json'),)</t>
  </si>
  <si>
    <t>[('Tensorflow', 7, [58905540, 58894472, 63721741, 51794914, 56662977, 58346627, 53051274]), ('Keras', 9, [58905540, 58894472, 63721741, 51794914, 56662977, 58667499, 58346627, 60373453, 53051274])]</t>
  </si>
  <si>
    <t>{56662977, 51794914, 58346627, 58905540, 58894472, 53051274, 58667499, 63721741, 60373453}</t>
  </si>
  <si>
    <t>['https://stackoverflow.com/questions/51794914', 'https://stackoverflow.com/questions/58894472', 'https://stackoverflow.com/questions/58667499', 'https://stackoverflow.com/questions/58667499', 'https://stackoverflow.com/questions/58667499']</t>
  </si>
  <si>
    <t>(('saving', 'model_from_json'), ('__init__', 'deserialize'), ('generic_utils', 'deserialize_keras_object'))</t>
  </si>
  <si>
    <t>[('Tensorflow', 6, [58905540, 58894472, 63721741, 51794914, 56662977, 58346627]), ('Keras', 8, [58905540, 58894472, 63721741, 51794914, 56662977, 58667499, 58346627, 60373453])]</t>
  </si>
  <si>
    <t>{56662977, 51794914, 58346627, 58905540, 58894472, 58667499, 63721741, 60373453}</t>
  </si>
  <si>
    <t>['https://stackoverflow.com/questions/51794914', 'https://stackoverflow.com/questions/58905540', 'https://stackoverflow.com/questions/63721741', 'https://stackoverflow.com/questions/58667499', 'https://stackoverflow.com/questions/58667499']</t>
  </si>
  <si>
    <t>(('saving', 'model_from_json'), ('__init__', 'deserialize'), ('generic_utils', 'deserialize_keras_object'), ('network', 'from_config'), ('network', 'process_layer'), ('__init__', 'deserialize'), ('generic_utils', 'deserialize_keras_object'))</t>
  </si>
  <si>
    <t>[('Tensorflow', 4, [63721741, 51794914, 56662977, 58346627]), ('Keras', 5, [63721741, 51794914, 56662977, 58346627, 60373453])]</t>
  </si>
  <si>
    <t>{56662977, 51794914, 58346627, 60373453, 63721741}</t>
  </si>
  <si>
    <t>['https://stackoverflow.com/questions/56662977', 'https://stackoverflow.com/questions/51794914', 'https://stackoverflow.com/questions/58346627', 'https://stackoverflow.com/questions/60373453', 'https://stackoverflow.com/questions/63721741']</t>
  </si>
  <si>
    <t>(('saving', 'model_from_json'), ('__init__', 'deserialize'), ('generic_utils', 'deserialize_keras_object'), ('network', 'from_config'), ('network', 'process_layer'), ('__init__', 'deserialize'), ('generic_utils', 'deserialize_keras_object'), ('base_layer', 'from_config'), ('interfaces', 'wrapper'), ('input_layer', '__init__'))</t>
  </si>
  <si>
    <t>[('Tensorflow', 2, [63721741, 56662977]), ('Keras', 2, [63721741, 56662977])]</t>
  </si>
  <si>
    <t>{56662977, 63721741}</t>
  </si>
  <si>
    <t>['https://stackoverflow.com/questions/56662977', 'https://stackoverflow.com/questions/63721741']</t>
  </si>
  <si>
    <t>(('saving', 'model_from_json'), ('__init__', 'deserialize'), ('generic_utils', 'deserialize_keras_object'), ('sequential', 'from_config'), ('sequential', 'add'))</t>
  </si>
  <si>
    <t>[('Tensorflow', 2, [58905540, 58894472]), ('Keras', 2, [58905540, 58894472])]</t>
  </si>
  <si>
    <t>{58894472, 58905540}</t>
  </si>
  <si>
    <t>['https://stackoverflow.com/questions/58894472', 'https://stackoverflow.com/questions/58905540']</t>
  </si>
  <si>
    <t>(('saving', 'preprocess_weights_for_loading'),)</t>
  </si>
  <si>
    <t>[('Tensorflow', 12, [61493605, 57779022, 54758744, 54344206]), ('Keras', 13, [61493605, 57779022, 54758744, 59175464, 54344206])]</t>
  </si>
  <si>
    <t>[('Tensorflow', 12), ('Keras', 13)]</t>
  </si>
  <si>
    <t>{61493605, 59175464, 57779022, 54344206, 54758744}</t>
  </si>
  <si>
    <t>['https://stackoverflow.com/questions/61493605', 'https://stackoverflow.com/questions/59175464', 'https://stackoverflow.com/questions/57779022', 'https://stackoverflow.com/questions/54344206', 'https://stackoverflow.com/questions/54758744']</t>
  </si>
  <si>
    <t>https://stackoverflow.com/questions/59175464</t>
  </si>
  <si>
    <t>(('saving', 'preprocess_weights_for_loading'), ('saving', 'convert_nested_model'), ('saving', 'preprocess_weights_for_loading'))</t>
  </si>
  <si>
    <t>[('Tensorflow', 8, [61493605, 57779022, 54758744, 54344206]), ('Keras', 8, [61493605, 57779022, 54758744, 54344206])]</t>
  </si>
  <si>
    <t>{54758744, 61493605, 57779022, 54344206}</t>
  </si>
  <si>
    <t>['https://stackoverflow.com/questions/54758744', 'https://stackoverflow.com/questions/61493605', 'https://stackoverflow.com/questions/57779022', 'https://stackoverflow.com/questions/54344206']</t>
  </si>
  <si>
    <t>(('saving', 'preprocess_weights_for_loading'), ('saving', 'convert_nested_model'), ('saving', 'preprocess_weights_for_loading'), ('fromnumeric', 'transpose'), ('fromnumeric', '_wrapfunc'))</t>
  </si>
  <si>
    <t>[('Tensorflow', 3, [61493605, 57779022, 54758744]), ('Keras', 3, [61493605, 57779022, 54758744])]</t>
  </si>
  <si>
    <t>{54758744, 61493605, 57779022}</t>
  </si>
  <si>
    <t>['https://stackoverflow.com/questions/54758744', 'https://stackoverflow.com/questions/61493605', 'https://stackoverflow.com/questions/57779022']</t>
  </si>
  <si>
    <t>(('saving', 'preprocess_weights_for_loading'), ('saving', 'convert_nested_model'), ('saving', 'preprocess_weights_for_loading'), ('saving', 'convert_nested_model'), ('saving', 'preprocess_weights_for_loading'))</t>
  </si>
  <si>
    <t>[('Tensorflow', 4, [57779022, 54758744, 54344206]), ('Keras', 4, [57779022, 54758744, 54344206])]</t>
  </si>
  <si>
    <t>{54758744, 57779022, 54344206}</t>
  </si>
  <si>
    <t>['https://stackoverflow.com/questions/54758744', 'https://stackoverflow.com/questions/57779022', 'https://stackoverflow.com/questions/54344206']</t>
  </si>
  <si>
    <t>(('saving', 'preprocess_weights_for_loading'), ('saving', 'convert_nested_model'), ('saving', 'preprocess_weights_for_loading'), ('saving', 'convert_nested_model'), ('saving', 'preprocess_weights_for_loading'), ('fromnumeric', 'transpose'), ('fromnumeric', '_wrapfunc'))</t>
  </si>
  <si>
    <t>[('Tensorflow', 2, [57779022, 54758744]), ('Keras', 2, [57779022, 54758744])]</t>
  </si>
  <si>
    <t>{54758744, 57779022}</t>
  </si>
  <si>
    <t>['https://stackoverflow.com/questions/54758744', 'https://stackoverflow.com/questions/57779022']</t>
  </si>
  <si>
    <t>(('saving', 'save_model'),)</t>
  </si>
  <si>
    <t>[('Tensorflow', 14, [64743941, 52682671, 55854885, 56186384, 55895964, 57509069, 57509069, 51919417, 54946564, 57233539, 55193860, 51806852, 63689072, 61454585]), ('Keras', 16, [64743941, 52682671, 56186384, 55895964, 57509069, 57509069, 51919417, 54946564, 57233539, 55193860, 51806852, 63689072, 61454585, 55749070, 56572586, 56031511])]</t>
  </si>
  <si>
    <t>[('Tensorflow', 14), ('Keras', 16)]</t>
  </si>
  <si>
    <t>{57233539, 54946564, 55854885, 64743941, 55193860, 51806852, 61454585, 56572586, 57509069, 55749070, 52682671, 56186384, 63689072, 56031511, 51919417, 55895964}</t>
  </si>
  <si>
    <t>['https://stackoverflow.com/questions/55854885', 'https://stackoverflow.com/questions/56572586', 'https://stackoverflow.com/questions/63689072', 'https://stackoverflow.com/questions/56186384', 'https://stackoverflow.com/questions/56186384']</t>
  </si>
  <si>
    <t>[('Tensorflow', 7, [64743941, 54946564, 57233539, 55193860, 63689072, 61454585, 56572586]), ('Keras', 7, [64743941, 54946564, 57233539, 55193860, 63689072, 61454585, 56572586])]</t>
  </si>
  <si>
    <t>['https://stackoverflow.com/questions/54946564', 'https://stackoverflow.com/questions/55193860', 'https://stackoverflow.com/questions/63689072', 'https://stackoverflow.com/questions/56572586', 'https://stackoverflow.com/questions/63689072']</t>
  </si>
  <si>
    <t>(('saving', 'save_model'), ('saving', '_serialize_model'), ('io_utils', '__setitem__'), ('group', 'create_dataset'))</t>
  </si>
  <si>
    <t>[('Tensorflow', 2, [64743941, 54946564]), ('Keras', 2, [64743941, 54946564])]</t>
  </si>
  <si>
    <t>{54946564, 64743941}</t>
  </si>
  <si>
    <t>['https://stackoverflow.com/questions/54946564', 'https://stackoverflow.com/questions/64743941']</t>
  </si>
  <si>
    <t>(('saving_utils', '_wrapped_model'),)</t>
  </si>
  <si>
    <t>[('Tensorflow', 4, [59417433, 60497294, 60497294, 60497294, 60497294]), ('Keras', 4, [59417433, 60497294, 60497294, 60497294, 60497294])]</t>
  </si>
  <si>
    <t>(('saving_utils', 'model_metadata'), ('network', 'get_config'))</t>
  </si>
  <si>
    <t>(('scikit_learn', 'fit'), ('scikit_learn', 'fit'), ('training', 'fit'))</t>
  </si>
  <si>
    <t>[('Keras', 3, [56865740, 58927172, 59333544]), ('Sklearn', 2, [62677973, 56865740])]</t>
  </si>
  <si>
    <t>{59333544, 56865740, 62677973, 58927172}</t>
  </si>
  <si>
    <t>['https://stackoverflow.com/questions/59333544', 'https://stackoverflow.com/questions/56865740', 'https://stackoverflow.com/questions/62677973', 'https://stackoverflow.com/questions/58927172']</t>
  </si>
  <si>
    <t>(('scikit_learn', 'predict'),)</t>
  </si>
  <si>
    <t>[('Tensorflow', 2, [62146861, 63722704]), ('Keras', 2, [62146861, 63722704])]</t>
  </si>
  <si>
    <t>{63722704, 62146861}</t>
  </si>
  <si>
    <t>['https://stackoverflow.com/questions/63722704', 'https://stackoverflow.com/questions/62146861']</t>
  </si>
  <si>
    <t>https://stackoverflow.com/questions/63722704</t>
  </si>
  <si>
    <t>https://stackoverflow.com/questions/62146861</t>
  </si>
  <si>
    <t>(('scikitlearn', 'classify_many'),)</t>
  </si>
  <si>
    <t>[('NLTK', 3, [31621967, 26899025, 41151993]), ('Sklearn', 2, [31621967, 26899025])]</t>
  </si>
  <si>
    <t>[('NLTK', 3), ('Sklearn', 2)]</t>
  </si>
  <si>
    <t>{26899025, 41151993, 31621967}</t>
  </si>
  <si>
    <t>['https://stackoverflow.com/questions/26899025', 'https://stackoverflow.com/questions/41151993', 'https://stackoverflow.com/questions/31621967']</t>
  </si>
  <si>
    <t>https://stackoverflow.com/questions/26899025</t>
  </si>
  <si>
    <t>https://stackoverflow.com/questions/31621967</t>
  </si>
  <si>
    <t>(('scikitlearn', 'train'),)</t>
  </si>
  <si>
    <t>[('NLTK', 2, [36323993, 23624824]), ('Sklearn', 4, [12222290, 35970499, 35970499, 35970499, 35970499])]</t>
  </si>
  <si>
    <t>{23624824, 36323993, 12222290, 35970499}</t>
  </si>
  <si>
    <t>['https://stackoverflow.com/questions/23624824', 'https://stackoverflow.com/questions/36323993', 'https://stackoverflow.com/questions/12222290', 'https://stackoverflow.com/questions/35970499']</t>
  </si>
  <si>
    <t>https://stackoverflow.com/questions/23624824</t>
  </si>
  <si>
    <t>https://stackoverflow.com/questions/12222290</t>
  </si>
  <si>
    <t>https://stackoverflow.com/questions/35970499</t>
  </si>
  <si>
    <t>(('scorer', '__call__'),)</t>
  </si>
  <si>
    <t>[('Keras', 2, [54272744, 44220446]), ('Sklearn', 15, [56174456, 56174456, 51154180, 54723168, 55302500, 31615190, 39187875, 43255057, 34221712, 54272744, 26210471, 54450453, 56123625, 18948086, 49566157])]</t>
  </si>
  <si>
    <t>[('Keras', 2), ('Sklearn', 15)]</t>
  </si>
  <si>
    <t>{54723168, 39187875, 51154180, 55302500, 26210471, 54272744, 56123625, 49566157, 34221712, 43255057, 54450453, 31615190, 18948086, 56174456, 44220446}</t>
  </si>
  <si>
    <t>['https://stackoverflow.com/questions/51154180', 'https://stackoverflow.com/questions/56123625', 'https://stackoverflow.com/questions/31615190', 'https://stackoverflow.com/questions/54450453', 'https://stackoverflow.com/questions/54450453']</t>
  </si>
  <si>
    <t>[('Tensorflow', 56, [50329855, 60727762, 56163917, 52032828, 58013427, 53753776, 64573695, 61545217, 61545217, 61545217, 61545217, 61545217, 61545217, 61545217, 61545217, 64910753, 64779033, 61102728, 57173690, 62466877, 63091894, 61436339, 57574501, 63820168, 52121347, 53688367, 57718883, 60077784, 56347384, 42322176, 63971321, 53662521, 43121525]), ('Keras', 15, [60727762, 53753776, 64779033, 61102728, 63091894, 57574501, 63820168])]</t>
  </si>
  <si>
    <t>[('Tensorflow', 56), ('Keras', 15)]</t>
  </si>
  <si>
    <t>['https://stackoverflow.com/questions/61102728', 'https://stackoverflow.com/questions/53662521', 'https://stackoverflow.com/questions/57574501', 'https://stackoverflow.com/questions/60077784', 'https://stackoverflow.com/questions/57718883']</t>
  </si>
  <si>
    <t>https://stackoverflow.com/questions/60077784</t>
  </si>
  <si>
    <t>(('script_ops', '__call__'), ('api', 'wrapper'), ('dataset_ops', 'generator_py_func'))</t>
  </si>
  <si>
    <t>[('Tensorflow', 6, [61545217, 61545217, 61545217, 61545217, 61545217, 61545217]), ('Keras', 4, [64779033, 63091894, 63820168])]</t>
  </si>
  <si>
    <t>{63820168, 61545217, 63091894, 64779033}</t>
  </si>
  <si>
    <t>['https://stackoverflow.com/questions/63820168', 'https://stackoverflow.com/questions/61545217', 'https://stackoverflow.com/questions/63091894', 'https://stackoverflow.com/questions/64779033']</t>
  </si>
  <si>
    <t>https://stackoverflow.com/questions/61545217</t>
  </si>
  <si>
    <t>(('script_ops', '__call__'), ('api', 'wrapper'), ('dataset_ops', 'generator_py_func'), ('data_adapter', 'wrapped_generator'), ('data_adapter', 'generator_fn'), ('iterator', '__getitem__'), ('iterator', '_get_batches_of_transformed_samples'), ('utils', 'load_img'), ('Image', 'open'))</t>
  </si>
  <si>
    <t>[('Tensorflow', 3, [64779033, 63091894]), ('Keras', 3, [64779033, 63091894])]</t>
  </si>
  <si>
    <t>(('script_ops', '__call__'), ('dataset_ops', 'generator_py_func'))</t>
  </si>
  <si>
    <t>[('Tensorflow', 18, [50329855, 60727762, 56163917, 52032828, 58013427, 61102728, 57173690, 52121347, 53688367, 57718883]), ('Keras', 7, [60727762, 61102728])]</t>
  </si>
  <si>
    <t>{52121347, 57718883, 61102728, 56163917, 53688367, 60727762, 58013427, 57173690, 52032828, 50329855}</t>
  </si>
  <si>
    <t>['https://stackoverflow.com/questions/57718883', 'https://stackoverflow.com/questions/53688367', 'https://stackoverflow.com/questions/57173690', 'https://stackoverflow.com/questions/57173690', 'https://stackoverflow.com/questions/57173690']</t>
  </si>
  <si>
    <t>(('script_ops', '__call__'), ('dataset_ops', 'generator_py_func'), ('data_adapter', 'wrapped_generator'), ('data_adapter', 'generator_fn'), ('series', '__getitem__'), ('base', 'get_value'))</t>
  </si>
  <si>
    <t>[('Tensorflow', 5, [61102728]), ('Keras', 5, [61102728])]</t>
  </si>
  <si>
    <t>{61102728}</t>
  </si>
  <si>
    <t>['https://stackoverflow.com/questions/61102728']</t>
  </si>
  <si>
    <t>(('script_ops', '__call__'), ('dataset_ops', 'generator_py_func'), ('data_adapter', 'wrapped_generator'), ('data_adapter', 'generator_fn'), ('series', '__getitem__'), ('base', 'get_value'), ('script_ops', '__call__'), ('dataset_ops', 'generator_py_func'), ('data_adapter', 'wrapped_generator'), ('data_adapter', 'generator_fn'), ('series', '__getitem__'), ('base', 'get_value'))</t>
  </si>
  <si>
    <t>[('Tensorflow', 3, [61102728]), ('Keras', 3, [61102728])]</t>
  </si>
  <si>
    <t>(('sequence', '__getitem__'), ('sequence', 'listcomp'), ('series', '__getitem__'), ('base', 'get_value'))</t>
  </si>
  <si>
    <t>(('sequential', '__init__'), ('interfaces', 'wrapper'), ('network', '__init__'), ('network', '_init_subclassed_network'), ('network', '_base_init'), ('tensorflow_backend', 'get_uid'))</t>
  </si>
  <si>
    <t>[('Tensorflow', 2, [56257216, 55481393]), ('Keras', 2, [56257216, 55481393])]</t>
  </si>
  <si>
    <t>{56257216, 55481393}</t>
  </si>
  <si>
    <t>['https://stackoverflow.com/questions/56257216', 'https://stackoverflow.com/questions/55481393']</t>
  </si>
  <si>
    <t>https://stackoverflow.com/questions/56257216</t>
  </si>
  <si>
    <t>(('sequential', '__init__'), ('sequential', 'add'))</t>
  </si>
  <si>
    <t>[('Tensorflow', 4, [52095790, 52595477, 57780053, 64744483]), ('Keras', 4, [52095790, 52595477, 57780053, 64744483])]</t>
  </si>
  <si>
    <t>{64744483, 57780053, 52595477, 52095790}</t>
  </si>
  <si>
    <t>['https://stackoverflow.com/questions/64744483', 'https://stackoverflow.com/questions/57780053', 'https://stackoverflow.com/questions/52595477', 'https://stackoverflow.com/questions/52095790']</t>
  </si>
  <si>
    <t>[('Tensorflow', 49, [63278199, 58905540, 60349042, 62348406, 52522171, 58894472, 58570184, 64947580, 56364021, 52095790, 58833945, 58833945, 59763562, 59585425, 59585425, 59976562, 62949662, 52595477, 56391755, 50937533, 56859772, 62454219, 57780053, 58075061, 64744483, 63049774, 54027170, 60529408, 63015851, 51383415, 61985531, 60071597, 62675004, 57193474, 57193474, 61982617, 61982617, 61982617, 61982617, 51573241, 59468849, 52012071, 52012071, 52012071, 52012071, 58548520, 52253378, 64859507, 60731062]), ('Keras', 67, [63278199, 58905540, 60349042, 62348406, 52522171, 58894472, 58570184, 56364021, 52095790, 56826383, 56826383, 56826383, 56826383, 58833945, 58833945, 59763562, 61549141, 59585425, 59585425, 59976562, 62949662, 52595477, 56391755, 51503274, 63111986, 50937533, 56859772, 62454219, 57780053, 64744483, 54027170, 57606006, 60529408, 63015851, 63275427, 51383415, 61985531, 60071597, 53815248, 60240419, 62675004, 51934111, 57193474, 57193474, 61982617, 61982617, 61982617, 61982617, 51573241, 59468849, 58548520, 60731062, 60187008, 60597790, 52155642, 51827602, 51827602, 56131203, 59599685, 55897830, 56062971, 63881226, 59427019, 63401364, 61560349, 56790945, 61192138])]</t>
  </si>
  <si>
    <t>[('Tensorflow', 49), ('Keras', 67)]</t>
  </si>
  <si>
    <t>{60529408, 60187008, 57193474, 56131203, 56062971, 58894472, 63881226, 56826383, 59585425, 51827602, 63401364, 52595477, 64947580, 58833945, 61982617, 61560349, 62949662, 51934111, 60597790, 56790945, 54027170, 64744483, 63275427, 60240419, 52012071, 58548520, 51503274, 63015851, 60071597, 52095790, 63049774, 59468849, 63111986, 58075061, 60731062, 51383415, 52522171, 62675004, 50937533, 52253378, 58905540, 59599685, 58570184, 61192138, 56391755, 62454219, 59427019, 53815248, 57780053, 61549141, 55897830, 59763562, 60349042, 59976562, 64859507, 56364021, 62348406, 63278199, 57606006, 51573241, 52155642, 61985531, 56859772}</t>
  </si>
  <si>
    <t>['https://stackoverflow.com/questions/51827602', 'https://stackoverflow.com/questions/60071597', 'https://stackoverflow.com/questions/57780053', 'https://stackoverflow.com/questions/56391755', 'https://stackoverflow.com/questions/59427019']</t>
  </si>
  <si>
    <t>(('sequential', 'add'), ('base_layer', '__call__'))</t>
  </si>
  <si>
    <t>[('Tensorflow', 22, [62348406, 52522171, 58894472, 64947580, 56364021, 59585425, 59585425, 59976562, 52595477, 56391755, 50937533, 57780053, 63049774, 54027170, 51383415, 62675004, 57193474, 57193474, 58548520, 64859507, 60731062, 59599685]), ('Keras', 32, [62348406, 52522171, 58894472, 56364021, 56826383, 56826383, 59585425, 59585425, 59976562, 52595477, 56391755, 51503274, 63111986, 50937533, 57780053, 54027170, 57606006, 63275427, 51383415, 62675004, 57193474, 57193474, 58548520, 60731062, 60187008, 52155642, 56131203, 59599685, 56062971, 63881226, 61560349, 56790945])]</t>
  </si>
  <si>
    <t>[('Tensorflow', 22), ('Keras', 32)]</t>
  </si>
  <si>
    <t>{60187008, 57193474, 56131203, 58894472, 63881226, 56826383, 59585425, 52595477, 61560349, 56790945, 54027170, 63275427, 58548520, 51503274, 63049774, 63111986, 60731062, 52522171, 62675004, 50937533, 59599685, 56391755, 57780053, 59976562, 64859507, 56364021, 62348406, 51383415, 57606006, 52155642, 56062971, 64947580}</t>
  </si>
  <si>
    <t>['https://stackoverflow.com/questions/63881226', 'https://stackoverflow.com/questions/63049774', 'https://stackoverflow.com/questions/64859507', 'https://stackoverflow.com/questions/57780053', 'https://stackoverflow.com/questions/59976562']</t>
  </si>
  <si>
    <t>https://stackoverflow.com/questions/59976562</t>
  </si>
  <si>
    <t>(('sequential', 'add'), ('base_layer', '__call__'), ('base', '__call__'))</t>
  </si>
  <si>
    <t>[('Tensorflow', 2, [52595477, 50937533]), ('Keras', 2, [52595477, 50937533])]</t>
  </si>
  <si>
    <t>{52595477, 50937533}</t>
  </si>
  <si>
    <t>['https://stackoverflow.com/questions/52595477', 'https://stackoverflow.com/questions/50937533']</t>
  </si>
  <si>
    <t>(('sequential', 'add'), ('base_layer', '__call__'), ('convolutional', 'call'), ('tensorflow_backend', 'conv2d'))</t>
  </si>
  <si>
    <t>[('Tensorflow', 2, [58894472, 54027170]), ('Keras', 4, [58894472, 63111986, 54027170, 60187008])]</t>
  </si>
  <si>
    <t>{58894472, 54027170, 63111986, 60187008}</t>
  </si>
  <si>
    <t>['https://stackoverflow.com/questions/58894472', 'https://stackoverflow.com/questions/54027170', 'https://stackoverflow.com/questions/63111986', 'https://stackoverflow.com/questions/60187008']</t>
  </si>
  <si>
    <t>(('sequential', 'add'), ('base_layer', '__call__'), ('core', 'build'), ('interfaces', 'wrapper'), ('base_layer', 'add_weight'))</t>
  </si>
  <si>
    <t>[('Tensorflow', 2, [57780053, 51383415]), ('Keras', 3, [51503274, 57780053, 51383415])]</t>
  </si>
  <si>
    <t>{51503274, 57780053, 51383415}</t>
  </si>
  <si>
    <t>['https://stackoverflow.com/questions/51503274', 'https://stackoverflow.com/questions/57780053', 'https://stackoverflow.com/questions/51383415']</t>
  </si>
  <si>
    <t>(('sequential', 'add'), ('base_layer', '__call__'), ('core', 'call'))</t>
  </si>
  <si>
    <t>[('Tensorflow', 3, [52522171, 59585425, 59585425]), ('Keras', 4, [52522171, 59585425, 59585425, 63275427])]</t>
  </si>
  <si>
    <t>{59585425, 52522171, 63275427}</t>
  </si>
  <si>
    <t>['https://stackoverflow.com/questions/59585425', 'https://stackoverflow.com/questions/52522171', 'https://stackoverflow.com/questions/63275427']</t>
  </si>
  <si>
    <t>https://stackoverflow.com/questions/52522171</t>
  </si>
  <si>
    <t>(('sequential', 'add'), ('input_layer', 'Input'), ('interfaces', 'wrapper'), ('input_layer', '__init__'))</t>
  </si>
  <si>
    <t>[('Tensorflow', 4, [58905540, 64744483, 59468849, 59427019]), ('Keras', 4, [58905540, 64744483, 59468849, 59427019])]</t>
  </si>
  <si>
    <t>{59468849, 64744483, 58905540, 59427019}</t>
  </si>
  <si>
    <t>['https://stackoverflow.com/questions/59468849', 'https://stackoverflow.com/questions/64744483', 'https://stackoverflow.com/questions/58905540', 'https://stackoverflow.com/questions/59427019']</t>
  </si>
  <si>
    <t>(('sequential', 'add'), ('input_layer', 'Input'), ('interfaces', 'wrapper'), ('input_layer', '__init__'), ('tensorflow_backend', 'placeholder'))</t>
  </si>
  <si>
    <t>[('Tensorflow', 2, [58905540, 59427019]), ('Keras', 2, [58905540, 59427019])]</t>
  </si>
  <si>
    <t>{59427019, 58905540}</t>
  </si>
  <si>
    <t>['https://stackoverflow.com/questions/59427019', 'https://stackoverflow.com/questions/58905540']</t>
  </si>
  <si>
    <t>(('sequential', 'add'), ('input_layer', 'Input'), ('interfaces', 'wrapper'), ('input_layer', '__init__'), ('tensorflow_backend', 'symbolic_fn_wrapper'))</t>
  </si>
  <si>
    <t>[('Tensorflow', 2, [64744483, 59468849]), ('Keras', 2, [64744483, 59468849])]</t>
  </si>
  <si>
    <t>{59468849, 64744483}</t>
  </si>
  <si>
    <t>['https://stackoverflow.com/questions/59468849', 'https://stackoverflow.com/questions/64744483']</t>
  </si>
  <si>
    <t>(('sequential', 'add'), ('recurrent', '__call__'), ('base_layer', '__call__'))</t>
  </si>
  <si>
    <t>[('Tensorflow', 6, [58570184, 60529408, 51573241, 52012071, 52012071, 52012071, 52012071]), ('Keras', 5, [58570184, 56826383, 56826383, 60529408, 51573241])]</t>
  </si>
  <si>
    <t>{60529408, 52012071, 58570184, 56826383, 51573241}</t>
  </si>
  <si>
    <t>['https://stackoverflow.com/questions/60529408', 'https://stackoverflow.com/questions/52012071', 'https://stackoverflow.com/questions/58570184', 'https://stackoverflow.com/questions/56826383', 'https://stackoverflow.com/questions/51573241']</t>
  </si>
  <si>
    <t>(('sequential', 'add'), ('tensorflow_backend', 'symbolic_fn_wrapper'), ('base_layer', '__call__'))</t>
  </si>
  <si>
    <t>[('Tensorflow', 4, [61985531, 60071597, 61982617, 61982617]), ('Keras', 5, [61985531, 60071597, 60240419, 61982617, 61982617])]</t>
  </si>
  <si>
    <t>{61982617, 60240419, 61985531, 60071597}</t>
  </si>
  <si>
    <t>['https://stackoverflow.com/questions/61982617', 'https://stackoverflow.com/questions/60240419', 'https://stackoverflow.com/questions/61985531', 'https://stackoverflow.com/questions/60071597']</t>
  </si>
  <si>
    <t>https://stackoverflow.com/questions/60240419</t>
  </si>
  <si>
    <t>(('sequential', 'build'),)</t>
  </si>
  <si>
    <t>[('Tensorflow', 5, [56133254, 63950443, 54590961, 52690293, 60733109]), ('Keras', 7, [56133254, 63950443, 54590961, 51376802, 60733109, 56780641, 54381234])]</t>
  </si>
  <si>
    <t>{56780641, 51376802, 56133254, 63950443, 54590961, 54381234, 52690293, 60733109}</t>
  </si>
  <si>
    <t>['https://stackoverflow.com/questions/51376802', 'https://stackoverflow.com/questions/63950443', 'https://stackoverflow.com/questions/52690293', 'https://stackoverflow.com/questions/54381234', 'https://stackoverflow.com/questions/54381234']</t>
  </si>
  <si>
    <t>(('sequential', 'call'),)</t>
  </si>
  <si>
    <t>[('Tensorflow', 19, [58575586, 58993596, 59873568, 63457928, 63950443, 58764104, 59864710, 56224426, 56258972, 61829870, 58146801, 58138071, 53888309, 61829834, 55670349, 59015359, 63881226, 55389913, 59230831]), ('Keras', 15, [59873568, 63457928, 63950443, 59864710, 56224426, 56258972, 58146801, 58138071, 53888309, 61829834, 59506070, 55670349, 59539855, 63881226, 59230831])]</t>
  </si>
  <si>
    <t>[('Tensorflow', 19), ('Keras', 15)]</t>
  </si>
  <si>
    <t>{59864710, 63457928, 63881226, 59539855, 59506070, 56258972, 59873568, 56224426, 53888309, 58993596, 59015359, 58764104, 61829834, 55670349, 58138071, 55389913, 58575586, 63950443, 61829870, 59230831, 58146801}</t>
  </si>
  <si>
    <t>['https://stackoverflow.com/questions/59539855', 'https://stackoverflow.com/questions/58993596', 'https://stackoverflow.com/questions/58575586', 'https://stackoverflow.com/questions/58138071', 'https://stackoverflow.com/questions/55389913']</t>
  </si>
  <si>
    <t>(('sequential', 'call'), ('base_layer', '__call__'))</t>
  </si>
  <si>
    <t>[('Tensorflow', 7, [58575586, 63950443, 59864710, 56224426, 61829870, 55670349, 63881226]), ('Keras', 6, [63950443, 59864710, 56224426, 55670349, 59539855, 63881226])]</t>
  </si>
  <si>
    <t>{58575586, 59864710, 56224426, 63950443, 63881226, 55670349, 61829870, 59539855}</t>
  </si>
  <si>
    <t>['https://stackoverflow.com/questions/59864710', 'https://stackoverflow.com/questions/63950443', 'https://stackoverflow.com/questions/61829870', 'https://stackoverflow.com/questions/55670349', 'https://stackoverflow.com/questions/55670349']</t>
  </si>
  <si>
    <t>(('sequential', 'from_config'),)</t>
  </si>
  <si>
    <t>[('Tensorflow', 17, [58905540, 53079108, 53079108, 56090377, 58878421, 58894472, 50937533, 63523531, 60222391, 60222391, 55305803, 59771314, 63308383, 59468849, 64859507, 63596569, 54286368]), ('Keras', 23, [58905540, 53079108, 53079108, 56090377, 58878421, 58894472, 50937533, 63523531, 63949824, 60222391, 60222391, 55305803, 59771314, 63275427, 63847435, 63308383, 59468849, 63596569, 54286368, 54895139, 61192138, 64427675, 59504713])]</t>
  </si>
  <si>
    <t>{63949824, 58894472, 56090377, 63847435, 63596569, 64427675, 54286368, 63275427, 54895139, 59468849, 59771314, 60222391, 50937533, 58905540, 53079108, 59504713, 61192138, 63523531, 55305803, 58878421, 63308383, 64859507}</t>
  </si>
  <si>
    <t>['https://stackoverflow.com/questions/63847435', 'https://stackoverflow.com/questions/59771314', 'https://stackoverflow.com/questions/61192138', 'https://stackoverflow.com/questions/59504713', 'https://stackoverflow.com/questions/61192138']</t>
  </si>
  <si>
    <t>(('sequential', 'from_config'), ('serialization', 'deserialize'))</t>
  </si>
  <si>
    <t>[('Tensorflow', 7, [53079108, 53079108, 63523531, 60222391, 60222391, 59771314, 63308383]), ('Keras', 10, [53079108, 53079108, 63523531, 60222391, 60222391, 59771314, 63847435, 63308383, 63596569, 54286368])]</t>
  </si>
  <si>
    <t>{54286368, 53079108, 63523531, 63847435, 59771314, 60222391, 63596569, 63308383}</t>
  </si>
  <si>
    <t>['https://stackoverflow.com/questions/53079108', 'https://stackoverflow.com/questions/63847435', 'https://stackoverflow.com/questions/63596569', 'https://stackoverflow.com/questions/60222391', 'https://stackoverflow.com/questions/60222391']</t>
  </si>
  <si>
    <t>(('sequential', 'get_config'),)</t>
  </si>
  <si>
    <t>[('Tensorflow', 2, [55895964, 55193860]), ('Keras', 2, [55895964, 55193860])]</t>
  </si>
  <si>
    <t>{55895964, 55193860}</t>
  </si>
  <si>
    <t>['https://stackoverflow.com/questions/55895964', 'https://stackoverflow.com/questions/55193860']</t>
  </si>
  <si>
    <t>https://stackoverflow.com/questions/55895964</t>
  </si>
  <si>
    <t>(('sequential', 'predict_classes'), ('training', 'predict'))</t>
  </si>
  <si>
    <t>[('Tensorflow', 5, [57152157, 55945956, 54853427, 57175459, 57205032]), ('Keras', 7, [57152157, 55945956, 54853427, 57175459, 59524339, 59524339, 59524339, 59524339])]</t>
  </si>
  <si>
    <t>{57175459, 55945956, 57205032, 54853427, 59524339, 57152157}</t>
  </si>
  <si>
    <t>['https://stackoverflow.com/questions/57175459', 'https://stackoverflow.com/questions/57205032', 'https://stackoverflow.com/questions/59524339', 'https://stackoverflow.com/questions/59524339', 'https://stackoverflow.com/questions/59524339']</t>
  </si>
  <si>
    <t>[('Tensorflow', 49, [53079108, 53079108, 61656071, 63966872, 61934272, 61604509, 61604509, 63244472, 64759372, 50937533, 63523531, 61077516, 63068639, 60222391, 60222391, 62081452, 50262913, 61597123, 61597123, 64337087, 59771314, 60066950, 60066950, 57164341, 62929545, 63484172, 64073899, 63308383, 64859507, 63596569, 61411771, 54286368, 59030023, 55138901, 63187967, 53051274]), ('Keras', 51, [53079108, 53079108, 61656071, 63966872, 61934272, 61604509, 61604509, 63244472, 64759372, 50937533, 63523531, 61077516, 63068639, 60222391, 60222391, 62081452, 50262913, 61597123, 61597123, 64337087, 59771314, 63275427, 60066950, 60066950, 57164341, 62929545, 63484172, 63847435, 64073899, 63308383, 63596569, 54286368, 55138901, 63187967, 64427675, 53051274])]</t>
  </si>
  <si>
    <t>[('Tensorflow', 49), ('Keras', 51)]</t>
  </si>
  <si>
    <t>{50262913, 60066950, 61656071, 59030023, 62929545, 53051274, 63847435, 61077516, 63484172, 63966872, 63596569, 64427675, 61604509, 54286368, 63275427, 64073899, 62081452, 59771314, 57164341, 60222391, 63244472, 61411771, 50937533, 64337087, 61934272, 61597123, 53079108, 63523531, 64759372, 55138901, 63068639, 63308383, 64859507, 63187967}</t>
  </si>
  <si>
    <t>['https://stackoverflow.com/questions/62929545', 'https://stackoverflow.com/questions/64073899', 'https://stackoverflow.com/questions/53079108', 'https://stackoverflow.com/questions/64337087', 'https://stackoverflow.com/questions/61934272']</t>
  </si>
  <si>
    <t>[('Tensorflow', 46, [53079108, 53079108, 61656071, 63966872, 61934272, 63244472, 64759372, 50937533, 61077516, 63068639, 60222391, 60222391, 62081452, 50262913, 61597123, 61597123, 64337087, 59771314, 60066950, 60066950, 57164341, 62929545, 63484172, 64073899, 63308383, 64859507, 63596569, 61411771, 54286368, 59030023, 55138901, 63187967, 53051274]), ('Keras', 48, [53079108, 53079108, 61656071, 63966872, 61934272, 63244472, 64759372, 50937533, 61077516, 63068639, 60222391, 60222391, 62081452, 50262913, 61597123, 61597123, 64337087, 59771314, 63275427, 60066950, 60066950, 57164341, 62929545, 63484172, 63847435, 64073899, 63308383, 63596569, 54286368, 55138901, 63187967, 64427675, 53051274])]</t>
  </si>
  <si>
    <t>[('Tensorflow', 46), ('Keras', 48)]</t>
  </si>
  <si>
    <t>{50262913, 60066950, 61656071, 59030023, 62929545, 53051274, 63847435, 61077516, 63484172, 63966872, 63596569, 64427675, 54286368, 63275427, 64073899, 62081452, 59771314, 57164341, 60222391, 63244472, 61411771, 50937533, 64337087, 61934272, 61597123, 53079108, 64759372, 55138901, 63068639, 63308383, 64859507, 63187967}</t>
  </si>
  <si>
    <t>['https://stackoverflow.com/questions/62929545', 'https://stackoverflow.com/questions/64073899', 'https://stackoverflow.com/questions/61597123', 'https://stackoverflow.com/questions/64337087', 'https://stackoverflow.com/questions/61934272']</t>
  </si>
  <si>
    <t>(('serialization', 'deserialize'), ('generic_utils', 'deserialize_keras_object'), ('base_layer', 'from_config'))</t>
  </si>
  <si>
    <t>[('Tensorflow', 11, [53079108, 53079108, 63966872, 64759372, 64337087, 59771314, 60066950, 60066950, 63308383, 63596569, 61411771]), ('Keras', 12, [53079108, 53079108, 63966872, 64759372, 64337087, 59771314, 60066950, 60066950, 63847435, 63308383, 63596569, 55138901])]</t>
  </si>
  <si>
    <t>{53079108, 60066950, 63847435, 64759372, 63308383, 59771314, 55138901, 63966872, 63596569, 61411771, 64337087}</t>
  </si>
  <si>
    <t>['https://stackoverflow.com/questions/60066950', 'https://stackoverflow.com/questions/59771314', 'https://stackoverflow.com/questions/63596569', 'https://stackoverflow.com/questions/63966872', 'https://stackoverflow.com/questions/63596569']</t>
  </si>
  <si>
    <t>(('serialization', 'deserialize'), ('generic_utils', 'deserialize_keras_object'), ('base_layer', 'from_config'), ('base', '_method_wrapper'), ('base_layer', '__init__'), ('generic_utils', 'validate_kwargs'))</t>
  </si>
  <si>
    <t>[('Tensorflow', 2, [63966872, 60066950]), ('Keras', 2, [63966872, 60066950])]</t>
  </si>
  <si>
    <t>{63966872, 60066950}</t>
  </si>
  <si>
    <t>['https://stackoverflow.com/questions/63966872', 'https://stackoverflow.com/questions/60066950']</t>
  </si>
  <si>
    <t>(('serialization', 'deserialize'), ('generic_utils', 'deserialize_keras_object'), ('base_layer', 'from_config'), ('convolutional', '__init__'))</t>
  </si>
  <si>
    <t>[('Tensorflow', 3, [63308383, 63596569, 53051274]), ('Keras', 3, [63308383, 63596569, 53051274])]</t>
  </si>
  <si>
    <t>{63596569, 53051274, 63308383}</t>
  </si>
  <si>
    <t>['https://stackoverflow.com/questions/63596569', 'https://stackoverflow.com/questions/53051274', 'https://stackoverflow.com/questions/63308383']</t>
  </si>
  <si>
    <t>(('serialization', 'deserialize'), ('generic_utils', 'deserialize_keras_object'), ('base_layer', 'from_config'), ('convolutional', '__init__'), ('initializers', 'get'), ('initializers', 'deserialize'), ('generic_utils', 'deserialize_keras_object'))</t>
  </si>
  <si>
    <t>[('Tensorflow', 2, [63596569, 53051274]), ('Keras', 2, [63596569, 53051274])]</t>
  </si>
  <si>
    <t>{63596569, 53051274}</t>
  </si>
  <si>
    <t>['https://stackoverflow.com/questions/63596569', 'https://stackoverflow.com/questions/53051274']</t>
  </si>
  <si>
    <t>[('Tensorflow', 2, [63244472, 60222391]), ('Keras', 2, [63244472, 60222391])]</t>
  </si>
  <si>
    <t>['https://stackoverflow.com/questions/63244472', 'https://stackoverflow.com/questions/60222391']</t>
  </si>
  <si>
    <t>(('serialization', 'deserialize'), ('generic_utils', 'deserialize_keras_object'), ('generic_utils', 'class_and_config_for_serialized_keras_object'))</t>
  </si>
  <si>
    <t>[('Tensorflow', 5, [61077516, 63068639, 57164341, 62929545, 64073899]), ('Keras', 5, [61077516, 63068639, 57164341, 62929545, 64073899])]</t>
  </si>
  <si>
    <t>{62929545, 64073899, 61077516, 57164341, 63068639}</t>
  </si>
  <si>
    <t>['https://stackoverflow.com/questions/62929545', 'https://stackoverflow.com/questions/64073899', 'https://stackoverflow.com/questions/61077516', 'https://stackoverflow.com/questions/57164341', 'https://stackoverflow.com/questions/63068639']</t>
  </si>
  <si>
    <t>(('serialization', 'deserialize'), ('generic_utils', 'deserialize_keras_object'), ('network', 'from_config'))</t>
  </si>
  <si>
    <t>[('Tensorflow', 11, [63244472, 62081452, 50262913, 61597123, 61597123, 60066950, 60066950, 63484172, 61411771, 59030023, 55138901]), ('Keras', 10, [63244472, 62081452, 50262913, 61597123, 61597123, 60066950, 60066950, 63484172, 63847435, 55138901])]</t>
  </si>
  <si>
    <t>{50262913, 61597123, 60066950, 59030023, 63847435, 62081452, 63484172, 55138901, 63244472, 61411771}</t>
  </si>
  <si>
    <t>['https://stackoverflow.com/questions/61597123', 'https://stackoverflow.com/questions/63847435', 'https://stackoverflow.com/questions/55138901', 'https://stackoverflow.com/questions/55138901', 'https://stackoverflow.com/questions/55138901']</t>
  </si>
  <si>
    <t>(('serialization', 'deserialize'), ('generic_utils', 'deserialize_keras_object'), ('network', 'from_config'), ('network', 'process_layer'), ('serialization', 'deserialize'), ('generic_utils', 'deserialize_keras_object'), ('base_layer', 'from_config'))</t>
  </si>
  <si>
    <t>[('Tensorflow', 4, [60066950, 60066950, 61411771, 55138901]), ('Keras', 4, [60066950, 60066950, 63847435, 55138901])]</t>
  </si>
  <si>
    <t>{63847435, 61411771, 55138901, 60066950}</t>
  </si>
  <si>
    <t>['https://stackoverflow.com/questions/63847435', 'https://stackoverflow.com/questions/61411771', 'https://stackoverflow.com/questions/55138901', 'https://stackoverflow.com/questions/60066950']</t>
  </si>
  <si>
    <t>(('serialization', 'deserialize'), ('generic_utils', 'deserialize_keras_object'), ('network', 'from_config'), ('network', 'process_node'))</t>
  </si>
  <si>
    <t>[('Tensorflow', 2, [50262913, 61597123]), ('Keras', 2, [50262913, 61597123])]</t>
  </si>
  <si>
    <t>{50262913, 61597123}</t>
  </si>
  <si>
    <t>['https://stackoverflow.com/questions/50262913', 'https://stackoverflow.com/questions/61597123']</t>
  </si>
  <si>
    <t>(('serialization', 'deserialize'), ('generic_utils', 'deserialize_keras_object'), ('sequential', 'from_config'))</t>
  </si>
  <si>
    <t>[('Tensorflow', 8, [53079108, 53079108, 50937533, 60222391, 60222391, 59771314, 63308383, 64859507]), ('Keras', 11, [53079108, 53079108, 50937533, 60222391, 60222391, 59771314, 63275427, 63847435, 63308383, 63596569, 54286368])]</t>
  </si>
  <si>
    <t>{54286368, 63275427, 53079108, 63847435, 59771314, 64859507, 60222391, 63596569, 50937533, 63308383}</t>
  </si>
  <si>
    <t>['https://stackoverflow.com/questions/63275427', 'https://stackoverflow.com/questions/59771314', 'https://stackoverflow.com/questions/63596569', 'https://stackoverflow.com/questions/63596569', 'https://stackoverflow.com/questions/63596569']</t>
  </si>
  <si>
    <t>(('serialization', 'deserialize'), ('generic_utils', 'deserialize_keras_object'), ('sequential', 'from_config'), ('serialization', 'deserialize'), ('generic_utils', 'deserialize_keras_object'))</t>
  </si>
  <si>
    <t>[('Tensorflow', 6, [53079108, 53079108, 60222391, 60222391, 59771314, 63308383]), ('Keras', 9, [53079108, 53079108, 60222391, 60222391, 59771314, 63847435, 63308383, 63596569, 54286368])]</t>
  </si>
  <si>
    <t>{54286368, 53079108, 63847435, 59771314, 60222391, 63596569, 63308383}</t>
  </si>
  <si>
    <t>['https://stackoverflow.com/questions/53079108', 'https://stackoverflow.com/questions/59771314', 'https://stackoverflow.com/questions/63596569', 'https://stackoverflow.com/questions/60222391', 'https://stackoverflow.com/questions/63596569']</t>
  </si>
  <si>
    <t>(('serialization', 'deserialize'), ('generic_utils', 'deserialize_keras_object'), ('sequential', 'from_config'), ('serialization', 'deserialize'), ('generic_utils', 'deserialize_keras_object'), ('base_layer', 'from_config'))</t>
  </si>
  <si>
    <t>[('Tensorflow', 4, [53079108, 53079108, 59771314, 63308383]), ('Keras', 5, [53079108, 53079108, 59771314, 63308383, 63596569])]</t>
  </si>
  <si>
    <t>{63596569, 59771314, 53079108, 63308383}</t>
  </si>
  <si>
    <t>['https://stackoverflow.com/questions/63596569', 'https://stackoverflow.com/questions/59771314', 'https://stackoverflow.com/questions/53079108', 'https://stackoverflow.com/questions/63308383']</t>
  </si>
  <si>
    <t>(('serialization', 'deserialize'), ('generic_utils', 'deserialize_keras_object'), ('sequential', 'from_config'), ('serialization', 'deserialize'), ('generic_utils', 'deserialize_keras_object'), ('base_layer', 'from_config'), ('convolutional', '__init__'))</t>
  </si>
  <si>
    <t>[('Tensorflow', 2, [63308383, 63596569]), ('Keras', 2, [63308383, 63596569])]</t>
  </si>
  <si>
    <t>{63596569, 63308383}</t>
  </si>
  <si>
    <t>['https://stackoverflow.com/questions/63596569', 'https://stackoverflow.com/questions/63308383']</t>
  </si>
  <si>
    <t>(('serialization', 'deserialize'), ('generic_utils', 'deserialize_keras_object'), ('topology', 'from_config'))</t>
  </si>
  <si>
    <t>[('Tensorflow', 2, [61934272]), ('Keras', 2, [61934272])]</t>
  </si>
  <si>
    <t>{61934272}</t>
  </si>
  <si>
    <t>['https://stackoverflow.com/questions/61934272']</t>
  </si>
  <si>
    <t>(('serialization', 'deserialize'), ('genericutils', 'deserializekeras_object'))</t>
  </si>
  <si>
    <t>[('Tensorflow', 2, [64618164, 64368193]), ('PyTorch', 22, [64618164, 48807989, 56744937, 55488795, 57192111, 53743498, 62689937, 62689937, 62689937, 62689937, 52277083, 64206070, 63406621, 64483065, 53794900, 64761518, 64368193, 53186736, 54117962, 52789474, 44403886, 58339835])]</t>
  </si>
  <si>
    <t>[('Tensorflow', 2), ('PyTorch', 22)]</t>
  </si>
  <si>
    <t>['https://stackoverflow.com/questions/55488795', 'https://stackoverflow.com/questions/64618164', 'https://stackoverflow.com/questions/52789474', 'https://stackoverflow.com/questions/52277083', 'https://stackoverflow.com/questions/52277083']</t>
  </si>
  <si>
    <t>https://stackoverflow.com/questions/64618164</t>
  </si>
  <si>
    <t>https://stackoverflow.com/questions/52277083</t>
  </si>
  <si>
    <t>(('serializers', 'dumps'),)</t>
  </si>
  <si>
    <t>[('Tensorflow', 3, [47922435, 58558004]), ('Keras', 5, [58558004, 61326144])]</t>
  </si>
  <si>
    <t>(('serializers', 'loads'),)</t>
  </si>
  <si>
    <t>[('Tensorflow', 4, [44352291, 52950245, 38716584, 42087302]), ('Keras', 2, [52950245, 49132151])]</t>
  </si>
  <si>
    <t>{44352291, 52950245, 42087302, 38716584, 49132151}</t>
  </si>
  <si>
    <t>['https://stackoverflow.com/questions/44352291', 'https://stackoverflow.com/questions/52950245', 'https://stackoverflow.com/questions/42087302', 'https://stackoverflow.com/questions/38716584', 'https://stackoverflow.com/questions/49132151']</t>
  </si>
  <si>
    <t>https://stackoverflow.com/questions/52950245</t>
  </si>
  <si>
    <t>https://stackoverflow.com/questions/42087302</t>
  </si>
  <si>
    <t>https://stackoverflow.com/questions/49132151</t>
  </si>
  <si>
    <t>(('series', '__init__'), ('construction', 'sanitize_array'))</t>
  </si>
  <si>
    <t>[('Tensorflow', 2, [60489630, 55945364]), ('Sklearn', 2, [62535931, 60522978])]</t>
  </si>
  <si>
    <t>{60522978, 62535931, 55945364, 60489630}</t>
  </si>
  <si>
    <t>['https://stackoverflow.com/questions/60522978', 'https://stackoverflow.com/questions/62535931', 'https://stackoverflow.com/questions/55945364', 'https://stackoverflow.com/questions/60489630']</t>
  </si>
  <si>
    <t>https://stackoverflow.com/questions/60522978</t>
  </si>
  <si>
    <t>https://stackoverflow.com/questions/62535931</t>
  </si>
  <si>
    <t>https://stackoverflow.com/questions/60489630</t>
  </si>
  <si>
    <t>(('series', 'apply'),)</t>
  </si>
  <si>
    <t>[('Tensorflow', 2, [39238057, 46632102]), ('NLTK', 9, [38420922, 60872405, 47947438, 47947438, 47947438, 47947438, 48883843, 54958036, 46105180])]</t>
  </si>
  <si>
    <t>{48883843, 46632102, 39238057, 47947438, 54958036, 60872405, 38420922, 46105180}</t>
  </si>
  <si>
    <t>['https://stackoverflow.com/questions/46632102', 'https://stackoverflow.com/questions/47947438', 'https://stackoverflow.com/questions/38420922', 'https://stackoverflow.com/questions/60872405', 'https://stackoverflow.com/questions/60872405']</t>
  </si>
  <si>
    <t>https://stackoverflow.com/questions/46632102</t>
  </si>
  <si>
    <t>https://stackoverflow.com/questions/47947438</t>
  </si>
  <si>
    <t>https://stackoverflow.com/questions/38420922</t>
  </si>
  <si>
    <t>https://stackoverflow.com/questions/60872405</t>
  </si>
  <si>
    <t>[('Tensorflow', 92, [57152157, 59360678, 56445615, 63217804, 60490084, 58123276, 58123276, 58123276, 58123276, 54430310, 61054359, 58880985, 62871218, 51223936, 62727910, 60309106, 54168153, 63317589, 55835696, 59261876, 51578810, 56604825, 57948726, 59497369, 55628805, 58858077, 63759088, 57409101, 62935548, 62935548, 55881784, 59757979, 59757979, 59757979, 59757979, 53950430, 53753776, 55210684, 57571337, 55478678, 61714519, 56569755, 59203601, 53456689, 53965588, 62032144, 60667310, 56667900, 56996864, 62745762, 62675898, 58843073, 53051519, 55773040, 57937938, 54925653, 56934307, 52490951, 53479623, 57574501, 55896791, 57592430, 54049460, 54278894, 52653497, 60512411, 57823554, 55720718, 54015059, 64506980, 56818501, 58123825, 55731309, 55950519, 59314065, 51662840, 60280923, 59333544, 63817717, 54357927, 64270950, 58428466, 54278698, 53507266, 59680019, 51819521, 60073800, 56301426, 57666618, 51268504, 53921581, 57012673]), ('Keras', 86, [57152157, 59360678, 56445615, 63217804, 60490084, 58123276, 58123276, 58123276, 58123276, 57160829, 54430310, 61054359, 62871218, 51223936, 62727910, 59525082, 54168153, 63317589, 59261876, 51578810, 56604825, 57948726, 59497369, 55628805, 58858077, 63759088, 62935548, 62935548, 55881784, 59757979, 59757979, 59757979, 59757979, 53950430, 53753776, 55210684, 57571337, 55478678, 61714519, 56569755, 59203601, 53456689, 53589007, 53965588, 62032144, 60667310, 56667900, 56996864, 62745762, 62675898, 58843073, 53051519, 55773040, 57937938, 54925653, 56934307, 52490951, 53479623, 57574501, 57592430, 54049460, 54278894, 52653497, 57823554, 55720718, 53626582, 58123825, 55950519, 59314065, 51662840, 59524339, 59524339, 60280923, 59333544, 63817717, 54357927, 64270950, 58428466, 54278698, 59680019, 51819521, 60073800, 56301426, 57666618, 51268504, 62066116])]</t>
  </si>
  <si>
    <t>[('Tensorflow', 92), ('Keras', 86)]</t>
  </si>
  <si>
    <t>{56996864, 51819521, 55628805, 57571337, 58123276, 53589007, 59203601, 57937938, 54278698, 55835696, 58123825, 58428466, 57948726, 55881784, 57666618, 57409101, 54015059, 63317589, 61714519, 54168153, 60280923, 58858077, 64506980, 57574501, 54430310, 64270950, 55731309, 57592430, 60309106, 57160829, 53051519, 63217804, 56604825, 60512411, 57152157, 62745762, 56445615, 62871218, 54049460, 55950519, 55210684, 53507266, 52490951, 53479623, 53626582, 55896791, 62727910, 54278894, 63759088, 59524339, 56667900, 55720718, 62032144, 59680019, 53965588, 53921581, 53456689, 57823554, 56818501, 60073800, 54925653, 60490084, 55773040, 56301426, 51223936, 59314065, 55478678, 61054359, 51268504, 59497369, 59757979, 56569755, 56934307, 59360678, 54357927, 59333544, 60667310, 53753776, 59261876, 52653497, 51578810, 62675898, 58843073, 57012673, 62066116, 58880985, 59525082, 53950430, 63817717, 51662840, 62935548}</t>
  </si>
  <si>
    <t>['https://stackoverflow.com/questions/55881784', 'https://stackoverflow.com/questions/53507266', 'https://stackoverflow.com/questions/59757979', 'https://stackoverflow.com/questions/51223936', 'https://stackoverflow.com/questions/55478678']</t>
  </si>
  <si>
    <t>https://stackoverflow.com/questions/55881784</t>
  </si>
  <si>
    <t>https://stackoverflow.com/questions/51223936</t>
  </si>
  <si>
    <t>(('session', '__call__'), ('errors_impl', '__exit__'))</t>
  </si>
  <si>
    <t>[('Tensorflow', 54, [56445615, 60490084, 54430310, 51223936, 60309106, 54168153, 63317589, 55835696, 51578810, 56604825, 55628805, 58858077, 57409101, 55881784, 53950430, 53753776, 55210684, 55478678, 56569755, 59203601, 53456689, 53965588, 60667310, 56667900, 62675898, 53051519, 55773040, 57937938, 54925653, 56934307, 52490951, 53479623, 55896791, 57592430, 54049460, 54278894, 55720718, 54015059, 56818501, 58123825, 55731309, 55950519, 51662840, 59333544, 54357927, 58428466, 54278698, 53507266, 51819521, 56301426, 51268504, 53921581, 57012673, 64166694]), ('Keras', 47, [56445615, 60490084, 54430310, 51223936, 54168153, 63317589, 51578810, 56604825, 55628805, 58858077, 55881784, 53950430, 53753776, 55210684, 55478678, 56569755, 59203601, 53456689, 53589007, 53965588, 60667310, 56667900, 62675898, 53051519, 55773040, 57937938, 54925653, 56934307, 52490951, 53479623, 57592430, 54049460, 54278894, 55720718, 53626582, 58123825, 55950519, 51662840, 59333544, 54357927, 58428466, 54278698, 51819521, 56301426, 51268504, 53921581, 57012673])]</t>
  </si>
  <si>
    <t>[('Tensorflow', 54), ('Keras', 47)]</t>
  </si>
  <si>
    <t>{51223936, 51819521, 55628805, 55720718, 53589007, 59203601, 57937938, 53965588, 55478678, 51268504, 56604825, 56569755, 56934307, 64166694, 54357927, 59333544, 54278698, 53921581, 60667310, 56445615, 55835696, 53753776, 53456689, 58123825, 54049460, 58428466, 55950519, 55881784, 51578810, 62675898, 55210684, 57012673, 53507266, 56818501, 52490951, 53479623, 57409101, 54015059, 63317589, 54925653, 55896791, 53626582, 54168153, 58858077, 53950430, 60490084, 54430310, 55731309, 57592430, 54278894, 55773040, 60309106, 56301426, 51662840, 56667900, 53051519}</t>
  </si>
  <si>
    <t>['https://stackoverflow.com/questions/55478678', 'https://stackoverflow.com/questions/58428466', 'https://stackoverflow.com/questions/58858077', 'https://stackoverflow.com/questions/54925653', 'https://stackoverflow.com/questions/55896791']</t>
  </si>
  <si>
    <t>(('session', '__del__'),)</t>
  </si>
  <si>
    <t>[('Tensorflow', 13, [52915150, 43158719, 43158719, 37733245, 54895756, 53436994, 57588234, 56723373, 45166222, 54525906, 58607787, 53277465, 40560795]), ('Keras', 12, [52915150, 43158719, 43158719, 56723373, 58227235, 59639633, 59639633, 54525906, 61912450, 42461406, 58607787, 53277465])]</t>
  </si>
  <si>
    <t>{53436994, 58227235, 61912450, 57588234, 58607787, 54895756, 56723373, 52915150, 45166222, 59639633, 54525906, 53277465, 40560795, 37733245, 42461406, 43158719}</t>
  </si>
  <si>
    <t>['https://stackoverflow.com/questions/61912450', 'https://stackoverflow.com/questions/52915150', 'https://stackoverflow.com/questions/40560795', 'https://stackoverflow.com/questions/53277465', 'https://stackoverflow.com/questions/53277465']</t>
  </si>
  <si>
    <t>https://stackoverflow.com/questions/61912450</t>
  </si>
  <si>
    <t>https://stackoverflow.com/questions/52915150</t>
  </si>
  <si>
    <t>https://stackoverflow.com/questions/40560795</t>
  </si>
  <si>
    <t>(('session', '__del__'), ('errors_impl', '__exit__'))</t>
  </si>
  <si>
    <t>[('Tensorflow', 4, [53436994, 56723373, 54525906, 55142210]), ('Keras', 4, [56723373, 59639633, 59639633, 54525906])]</t>
  </si>
  <si>
    <t>{53436994, 55142210, 56723373, 59639633, 54525906}</t>
  </si>
  <si>
    <t>['https://stackoverflow.com/questions/53436994', 'https://stackoverflow.com/questions/55142210', 'https://stackoverflow.com/questions/56723373', 'https://stackoverflow.com/questions/59639633', 'https://stackoverflow.com/questions/54525906']</t>
  </si>
  <si>
    <t>https://stackoverflow.com/questions/54525906</t>
  </si>
  <si>
    <t>(('session', '__exit__'), ('contextlib', '__exit__'), ('ops', 'get_controller'), ('context', 'pop'))</t>
  </si>
  <si>
    <t>[('Tensorflow', 3, [52303130, 52303130, 52303130, 52303130]), ('Keras', 3, [52303130, 52303130, 52303130, 52303130])]</t>
  </si>
  <si>
    <t>{52303130}</t>
  </si>
  <si>
    <t>['https://stackoverflow.com/questions/52303130']</t>
  </si>
  <si>
    <t>[('Tensorflow', 158, [64347099, 44299638, 41389387, 60589622, 60589622, 40733905, 53206781, 50761702, 43168895, 52606751, 51868631, 62474043, 45107068, 53310724, 52638191, 51870801, 54301926, 63677234, 63984206, 54274107, 53436994, 57509069, 57509069, 48858589, 54614365, 57588234, 58225903, 44774944, 44022387, 39114832, 50287399, 51430062, 50549920, 54027170, 42183553, 42183553, 42183553, 42183553, 51834679, 47659147, 48514608, 41294542, 41478027, 55456719, 50657425, 57175459, 50190486, 56598010, 50317769, 54525906, 46851060, 57149091, 63272801, 58783223, 48788169, 47632262, 49272228, 53157197, 59140429, 52346957, 44343081, 57677083, 55142210, 44651078, 53820713, 45930517, 54419491, 51372223, 55277252, 54852561, 55904359, 55904359, 55904359, 55904359, 41988267, 44377546, 42424335, 50776712, 42432618, 55408555, 60517750, 60517750, 60517750, 60517750]), ('Keras', 27, [64347099, 53206781, 52606751, 51868631, 54301926, 54274107, 57509069, 57509069, 58225903, 54027170, 48129804, 57175459, 59639633, 59639633, 56598010, 54525906, 57149091, 57677083, 55142210, 57516892])]</t>
  </si>
  <si>
    <t>[('Tensorflow', 158), ('Keras', 27)]</t>
  </si>
  <si>
    <t>{42183553, 53310724, 52346957, 47632262, 50776712, 57588234, 47659147, 41478027, 48129804, 42424335, 50657425, 45930517, 50190486, 57677083, 52606751, 44774944, 50549920, 54027170, 57175459, 57149091, 49272228, 54419491, 50287399, 44343081, 53820713, 41988267, 55408555, 51430062, 48514608, 63677234, 60589622, 51834679, 62474043, 54274107, 51372223, 53436994, 55142210, 55277252, 44651078, 50317769, 48788169, 41389387, 44377546, 57509069, 63984206, 41294542, 39114832, 40733905, 51870801, 55456719, 54525906, 53157197, 59140429, 51868631, 54852561, 59639633, 64347099, 57516892, 48858589, 54614365, 63272801, 50761702, 54301926, 55904359, 42432618, 52638191, 58225903, 44022387, 46851060, 44299638, 58783223, 60517750, 56598010, 45107068, 53206781, 43168895}</t>
  </si>
  <si>
    <t>['https://stackoverflow.com/questions/45930517', 'https://stackoverflow.com/questions/51372223', 'https://stackoverflow.com/questions/48858589', 'https://stackoverflow.com/questions/51868631', 'https://stackoverflow.com/questions/59639633']</t>
  </si>
  <si>
    <t>https://stackoverflow.com/questions/45930517</t>
  </si>
  <si>
    <t>https://stackoverflow.com/questions/48858589</t>
  </si>
  <si>
    <t>https://stackoverflow.com/questions/51868631</t>
  </si>
  <si>
    <t>[('Tensorflow', 274, [54636921, 50694066, 51625911, 60615290, 64668956, 53501315, 40372026, 61824447, 45282297, 49192051, 52522171, 64999781, 53584580, 63191821, 43245794, 56307656, 63590912, 63590912, 63590912, 63590912, 45047205, 50366626, 55181024, 41990876, 48888271, 43158719, 43158719, 50006011, 52004148, 45513114, 56585023, 56585023, 49701918, 49701918, 62576422, 52032828, 61320661, 50733227, 50733227, 50733227, 50733227, 63357387, 51212806, 44414381, 47644306, 46910972, 44876793, 44876793, 53159251, 46026337, 44346384, 57150305, 53072772, 49351616, 52598605, 51424835, 48260912, 52087985, 43990046, 43990046, 43990046, 43990046, 41294258, 46326238, 47273200, 49915490, 54841882, 48461151, 40943077, 48452372, 56333388, 60525257, 55150828, 45694344, 50937533, 56437502, 44174697, 61446844, 49441748, 56876874, 62658158, 46161997, 49645151, 49645151, 51035474, 63570972, 57715248, 51123667, 48425267, 53384184, 38080620, 56103606, 64875082, 51310257, 51400628, 62797243, 54529266, 57406294, 48401628, 42798518, 46694252, 51861062, 51861062, 49030273, 49030273, 58673786, 62466877, 55647209, 64216867, 49756909, 61832478, 42223668, 59006696, 49583830, 49031102, 38462666, 41557196, 44890067, 44890067, 50083284, 60613538, 41374175, 50251878, 57386192, 41618564, 47257408, 52917486, 58117763, 58117763, 41414867, 44274062, 49372585, 58189394, 57192931, 52517298, 55248631, 49016530, 39022374, 57844580, 51616492, 49237607, 50911052, 62847255, 48347728, 48347728, 48347728, 48347728, 53151522, 43748788, 50052999, 50052999, 58278454, 57193474, 57193474, 59790342, 49691315, 49683444, 50744505, 57357266, 56983581, 44354940, 43909296, 43768498, 42741738, 47464272, 55369289, 47903504, 45747890, 45986970, 49631109, 51626510, 62315856, 57846223, 49295915, 60142707, 51872592, 50080721, 51734983, 48054820, 49573784, 44725860, 52143856, 48986403, 58535392, 52993992, 48648240, 62075321, 48442743, 49630269, 40823419, 54998898, 59021156, 48496579, 63234932, 55350010, 53688367, 44196766, 55672135, 43493193, 48910683, 53981359, 63265593, 49915179, 47743936, 50321139, 44404375, 59052686, 51046867, 52376692, 49249646, 59998441, 50317335, 57950746, 39435341, 51822134, 52551296, 59570956, 59570956, 56934083, 43647264, 57127626, 52227910, 47834733, 52357542, 39952592, 39952592, 39952592, 39952592, 45043377, 51611221, 50789709, 64963410, 53565065, 45098117, 47918681, 43324156, 60621378, 57036446, 48050927, 56682231, 58189854, 47040860, 52365526, 55221065, 43010339, 43010339, 43010339, 43010339, 43010339, 43010339, 44873984, 49370642, 61737710, 45059428, 63235880, 63235880, 61976955, 63543159, 53953160, 44435677, 44435677, 44435677, 44435677, 48142860, 48115671, 55945364, 55945364, 55945364, 42832083, 54539098, 53003208, 51368119, 57421185, 48707238]), ('Keras', 44, [54636921, 60615290, 50564928, 49192051, 52522171, 54892820, 50366626, 43158719, 43158719, 50006011, 52004148, 56585023, 56585023, 57150305, 49351616, 43990046, 43990046, 43990046, 43990046, 53649875, 47273200, 45694344, 50937533, 49441748, 56876874, 49645151, 49645151, 51035474, 63570972, 57406294, 51861062, 51861062, 45078392, 50083284, 60613538, 49016530, 57193474, 57193474, 57846223, 49573784, 58535392, 59021156, 63234932, 55350010])]</t>
  </si>
  <si>
    <t>[('Tensorflow', 274), ('Keras', 44)]</t>
  </si>
  <si>
    <t>{63590912, 57193474, 51212806, 59790342, 48142860, 51626510, 44346384, 49370642, 50317335, 54841882, 57950746, 63570972, 56983581, 49701918, 43990046, 58189854, 48054820, 49295915, 53688367, 57715248, 48648240, 42223668, 58278454, 51822134, 49630269, 60621378, 51424835, 51861062, 55369289, 64875082, 56333388, 46161997, 39435341, 48347728, 58189394, 51611221, 47918681, 49645151, 46026337, 49915490, 44725860, 50251878, 49237607, 38080620, 47834733, 62658158, 49192051, 60142707, 52376692, 60615290, 58673786, 40823419, 52551296, 49030273, 58117763, 41618564, 45098117, 53953160, 53565065, 59052686, 47644306, 55945364, 44404375, 45986970, 57036446, 50366626, 48707238, 50733227, 53981359, 43909296, 52087985, 51310257, 49691315, 43768498, 45747890, 56103606, 45043377, 51368119, 50744505, 52522171, 61446844, 50937533, 43158719, 56934083, 53584580, 60525257, 38462666, 57127626, 41557196, 57386192, 39952592, 49016530, 41414867, 42832083, 49583830, 52365526, 41990876, 48401628, 44435677, 55181024, 43245794, 59006696, 59998441, 55150828, 49756909, 52917486, 51616492, 47273200, 52143856, 54529266, 50321139, 48050927, 61737710, 55248631, 56682231, 55350010, 43324156, 56437502, 44873984, 59570956, 63191821, 47903504, 48452372, 54892820, 62847255, 64668956, 61832478, 43647264, 53151522, 64216867, 48986403, 43010339, 62576422, 39022374, 63235880, 49915179, 48260912, 48425267, 52004148, 63265593, 40372026, 52032828, 62466877, 56585023, 47257408, 50564928, 52227910, 55672135, 43493193, 56876874, 55221065, 50911052, 52598605, 50789709, 47464272, 62315856, 51035474, 53159251, 51872592, 64963410, 57406294, 54539098, 48910683, 47040860, 48461151, 57150305, 57844580, 64999781, 59021156, 45059428, 44174697, 46694252, 49249646, 54998898, 63234932, 48442743, 63543159, 54636921, 45078392, 61976955, 44354940, 45282297, 57421185, 53501315, 53072772, 49631109, 50052999, 45694344, 44274062, 49573784, 45513114, 44196766, 60613538, 45047205, 52357542, 49372585, 44414381, 50694066, 41294258, 51400628, 52517298, 42798518, 51625911, 43748788, 62075321, 62797243, 49031102, 61824447, 49351616, 47743936, 48496579, 51734983, 56307656, 52993992, 53003208, 63357387, 48888271, 57846223, 50080721, 57357266, 51123667, 49441748, 61320661, 44890067, 50083284, 51046867, 48115671, 53649875, 46326238, 41374175, 58535392, 57192931, 40943077, 55647209, 42741738, 49683444, 53384184, 44876793, 50006011, 46910972}</t>
  </si>
  <si>
    <t>['https://stackoverflow.com/questions/58189394', 'https://stackoverflow.com/questions/54529266', 'https://stackoverflow.com/questions/53072772', 'https://stackoverflow.com/questions/45059428', 'https://stackoverflow.com/questions/48442743']</t>
  </si>
  <si>
    <t>https://stackoverflow.com/questions/58189394</t>
  </si>
  <si>
    <t>https://stackoverflow.com/questions/54529266</t>
  </si>
  <si>
    <t>https://stackoverflow.com/questions/53072772</t>
  </si>
  <si>
    <t>https://stackoverflow.com/questions/48442743</t>
  </si>
  <si>
    <t>(('session', '_do_call'), ('session', '_run_fn'), ('contextlib', '__exit__'), ('errors_impl', 'raise_exception_on_not_ok_status'))</t>
  </si>
  <si>
    <t>[('Tensorflow', 62, [45282297, 49192051, 43245794, 45047205, 41990876, 43158719, 43158719, 44414381, 47644306, 46910972, 46026337, 44346384, 51424835, 43990046, 43990046, 43990046, 43990046, 46326238, 45694344, 44174697, 46161997, 42798518, 46694252, 49030273, 49030273, 49756909, 42223668, 41557196, 44890067, 44890067, 41618564, 47257408, 44274062, 43748788, 44354940, 43909296, 43768498, 42741738, 47464272, 45747890, 45986970, 51872592, 44725860, 48986403, 44196766, 43493193, 48910683, 49915179, 59998441, 45043377, 45098117, 43324156, 57036446, 43010339, 43010339, 43010339, 43010339, 43010339, 43010339, 44873984, 45059428, 44435677, 44435677]), ('Keras', 8, [49192051, 43158719, 43158719, 43990046, 43990046, 43990046, 43990046, 53649875])]</t>
  </si>
  <si>
    <t>[('Tensorflow', 62), ('Keras', 8)]</t>
  </si>
  <si>
    <t>{44873984, 49030273, 41618564, 45098117, 43324156, 45694344, 44274062, 44346384, 47644306, 45986970, 43990046, 44196766, 57036446, 48986403, 43010339, 45047205, 49915179, 44414381, 43909296, 45043377, 43768498, 45747890, 42223668, 43748788, 42798518, 43158719, 47257408, 51424835, 43493193, 41557196, 46161997, 47464272, 51872592, 44890067, 53649875, 44354940, 48910683, 41990876, 44435677, 46326238, 46026337, 43245794, 44725860, 45059428, 44174697, 42741738, 59998441, 46694252, 49756909, 49192051, 45282297, 46910972}</t>
  </si>
  <si>
    <t>['https://stackoverflow.com/questions/44346384', 'https://stackoverflow.com/questions/43748788', 'https://stackoverflow.com/questions/46026337', 'https://stackoverflow.com/questions/48910683', 'https://stackoverflow.com/questions/44435677']</t>
  </si>
  <si>
    <t>https://stackoverflow.com/questions/46026337</t>
  </si>
  <si>
    <t>https://stackoverflow.com/questions/48910683</t>
  </si>
  <si>
    <t>(('session', '_do_call'), ('session', '_run_fn'), ('contextlib', '__exit__'), ('errors_impl', 'raise_exception_on_not_ok_status'), ('interfaces', 'wrapper'), ('models', 'fit_generator'), ('interfaces', 'wrapper'), ('training', 'fit_generator'), ('training', 'train_on_batch'), ('tensorflow_backend', '__call__'), ('session', 'run'), ('session', '_run'), ('session', '_do_run'), ('session', '_do_call'), ('runpy', '_run_module_as_main'), ('runpy', '_run_code'), ('__main__', 'module'), ('application', 'launch_instance'), ('kernelapp', 'start'), ('ioloop', 'start'), ('ioloop', 'start'), ('stack_context', 'null_wrapper'), ('zmqstream', '_handle_events'), ('zmqstream', '_handle_recv'), ('zmqstream', '_run_callback'), ('stack_context', 'null_wrapper'), ('kernelbase', 'dispatcher'), ('kernelbase', 'dispatch_shell'), ('kernelbase', 'execute_request'), ('ipkernel', 'do_execute'), ('zmqshell', 'run_cell'), ('interactiveshell', 'run_cell'), ('interactiveshell', 'run_ast_nodes'), ('interactiveshell', 'run_code'), ('models', 'add'), ('topology', '__call__'), ('core', 'call'), ('tensorflow_backend', 'dot'), ('math_ops', 'matmul'), ('gen_math_ops', '_mat_mul'), ('op_def_library', 'apply_op'), ('ops', 'create_op'), ('ops', '__init__'))</t>
  </si>
  <si>
    <t>[('Tensorflow', 2, [43990046, 43990046]), ('Keras', 2, [43990046, 43990046])]</t>
  </si>
  <si>
    <t>(('session', '_do_call'), ('session', '_run_fn'), ('errors_impl', '__exit__'))</t>
  </si>
  <si>
    <t>[('Tensorflow', 49, [48888271, 49701918, 49701918, 50733227, 50733227, 50733227, 50733227, 53072772, 49351616, 48260912, 47273200, 49915490, 48461151, 48452372, 51035474, 48425267, 51310257, 48401628, 49583830, 49031102, 50251878, 52917486, 49372585, 49016530, 49237607, 48347728, 48347728, 48347728, 48347728, 50052999, 50052999, 49691315, 49683444, 47903504, 49631109, 51626510, 49295915, 48054820, 49573784, 48648240, 49630269, 48496579, 47743936, 50321139, 49249646, 47834733, 47918681, 48050927, 49370642]), ('Keras', 8, [50564928, 54892820, 49351616, 47273200, 51035474, 49016530, 49573784, 50321139])]</t>
  </si>
  <si>
    <t>[('Tensorflow', 49), ('Keras', 8)]</t>
  </si>
  <si>
    <t>{53072772, 49631109, 50052999, 51626510, 47903504, 49370642, 48452372, 54892820, 49573784, 49701918, 48054820, 49372585, 50733227, 49295915, 48260912, 51310257, 48648240, 48425267, 49691315, 49630269, 49031102, 49351616, 47743936, 50564928, 48496579, 48888271, 48347728, 51035474, 49016530, 49583830, 47918681, 48401628, 48461151, 49915490, 50251878, 49237607, 47834733, 52917486, 49249646, 47273200, 48050927, 50321139, 49683444}</t>
  </si>
  <si>
    <t>['https://stackoverflow.com/questions/48452372', 'https://stackoverflow.com/questions/49630269', 'https://stackoverflow.com/questions/49915490', 'https://stackoverflow.com/questions/47918681', 'https://stackoverflow.com/questions/48401628']</t>
  </si>
  <si>
    <t>https://stackoverflow.com/questions/48452372</t>
  </si>
  <si>
    <t>https://stackoverflow.com/questions/49630269</t>
  </si>
  <si>
    <t>https://stackoverflow.com/questions/47918681</t>
  </si>
  <si>
    <t>https://stackoverflow.com/questions/48401628</t>
  </si>
  <si>
    <t>[('Tensorflow', 127, [54636921, 50694066, 51625911, 60615290, 64668956, 53501315, 61824447, 52522171, 64999781, 53584580, 63191821, 56307656, 63590912, 63590912, 63590912, 63590912, 50366626, 52004148, 56585023, 56585023, 62576422, 52032828, 61320661, 63357387, 51212806, 53159251, 57150305, 52598605, 52087985, 54841882, 56333388, 60525257, 55150828, 50937533, 56437502, 61446844, 49441748, 56876874, 62658158, 49645151, 49645151, 63570972, 57715248, 51123667, 53384184, 56103606, 64875082, 51400628, 62797243, 54529266, 51861062, 51861062, 58673786, 62466877, 55647209, 64216867, 61832478, 59006696, 50083284, 60613538, 57386192, 58117763, 58117763, 52517298, 55248631, 57844580, 51616492, 50911052, 53151522, 58278454, 57193474, 57193474, 59790342, 50744505, 57357266, 55369289, 62315856, 60142707, 51734983, 52143856, 52993992, 62075321, 54998898, 59021156, 55350010, 53688367, 55672135, 53981359, 63265593, 51046867, 52376692, 50317335, 57950746, 51822134, 52551296, 59570956, 59570956, 56934083, 57127626, 52227910, 52357542, 51611221, 50789709, 64963410, 53565065, 60621378, 56682231, 58189854, 55221065, 61737710, 63235880, 63235880, 61976955, 63543159, 53953160, 55945364, 55945364, 55945364, 54539098, 53003208, 51368119, 57421185, 64652834, 58059119, 60656813, 53662521, 62601746]), ('Keras', 22, [54636921, 60615290, 52522171, 50366626, 52004148, 56585023, 56585023, 57150305, 50937533, 49441748, 56876874, 49645151, 49645151, 63570972, 51861062, 51861062, 50083284, 60613538, 57193474, 57193474, 59021156, 55350010])]</t>
  </si>
  <si>
    <t>[('Tensorflow', 127), ('Keras', 22)]</t>
  </si>
  <si>
    <t>['https://stackoverflow.com/questions/51861062', 'https://stackoverflow.com/questions/54529266', 'https://stackoverflow.com/questions/63543159', 'https://stackoverflow.com/questions/54539098', 'https://stackoverflow.com/questions/64999781']</t>
  </si>
  <si>
    <t>(('session', '_do_call'), ('session', '_run_fn'), ('session', '_call_tf_sessionrun'), ('errors_impl', '__exit__'))</t>
  </si>
  <si>
    <t>[('Tensorflow', 5, [49441748, 49645151, 49645151, 50083284, 52227910]), ('Keras', 3, [49441748, 49645151, 49645151])]</t>
  </si>
  <si>
    <t>{50083284, 49441748, 52227910, 49645151}</t>
  </si>
  <si>
    <t>['https://stackoverflow.com/questions/50083284', 'https://stackoverflow.com/questions/49441748', 'https://stackoverflow.com/questions/52227910', 'https://stackoverflow.com/questions/49645151']</t>
  </si>
  <si>
    <t>(('session', '_do_call'), ('session', '_run_fn'), ('session', '_call_tf_sessionrun'), ('training', 'fit'))</t>
  </si>
  <si>
    <t>[('Tensorflow', 2, [56585023, 56585023]), ('Keras', 3, [56585023, 56585023, 51046867])]</t>
  </si>
  <si>
    <t>{51046867, 56585023}</t>
  </si>
  <si>
    <t>['https://stackoverflow.com/questions/51046867', 'https://stackoverflow.com/questions/56585023']</t>
  </si>
  <si>
    <t>(('session', '_do_call'), ('session', '_run_fn'), ('session', '_extend_graph'))</t>
  </si>
  <si>
    <t>[('Tensorflow', 16, [55181024, 45513114, 57406294, 58189394, 57192931, 62847255, 56983581, 57846223, 58535392, 48442743, 63234932, 44404375, 59052686, 43647264, 47040860, 52365526]), ('Keras', 5, [57406294, 57846223, 58535392, 63234932, 43647264])]</t>
  </si>
  <si>
    <t>{55181024, 58535392, 43647264, 57192931, 44404375, 59052686, 57846223, 58189394, 63234932, 57406294, 62847255, 52365526, 45513114, 47040860, 56983581, 48442743}</t>
  </si>
  <si>
    <t>['https://stackoverflow.com/questions/43647264', 'https://stackoverflow.com/questions/58189394', 'https://stackoverflow.com/questions/45513114', 'https://stackoverflow.com/questions/52365526', 'https://stackoverflow.com/questions/52365526']</t>
  </si>
  <si>
    <t>(('session', '_do_call'), ('session', '_run_fn'), ('session', '_extend_graph'), ('training', 'fit'))</t>
  </si>
  <si>
    <t>[('Tensorflow', 2, [57846223, 58535392]), ('Keras', 2, [57846223, 58535392])]</t>
  </si>
  <si>
    <t>{58535392, 57846223}</t>
  </si>
  <si>
    <t>['https://stackoverflow.com/questions/58535392', 'https://stackoverflow.com/questions/57846223']</t>
  </si>
  <si>
    <t>(('session', '_make_callable_from_options'), ('session', '__init__'), ('errors_impl', '__exit__'))</t>
  </si>
  <si>
    <t>[('Tensorflow', 7, [52606751, 54301926, 53436994, 57175459, 56598010, 54525906, 55142210]), ('Keras', 8, [52606751, 54301926, 57175459, 59639633, 59639633, 56598010, 54525906, 55142210])]</t>
  </si>
  <si>
    <t>{53436994, 57175459, 55142210, 54301926, 59639633, 54525906, 56598010, 52606751}</t>
  </si>
  <si>
    <t>['https://stackoverflow.com/questions/57175459', 'https://stackoverflow.com/questions/54301926', 'https://stackoverflow.com/questions/56598010', 'https://stackoverflow.com/questions/54525906', 'https://stackoverflow.com/questions/54525906']</t>
  </si>
  <si>
    <t>https://stackoverflow.com/questions/54301926</t>
  </si>
  <si>
    <t>(('session', '_make_callable_from_options'), ('session', '__init__'), ('errors_impl', '__exit__'), ('session', '__del__'), ('errors_impl', '__exit__'))</t>
  </si>
  <si>
    <t>[('Tensorflow', 3, [53436994, 54525906, 55142210]), ('Keras', 3, [59639633, 59639633, 54525906])]</t>
  </si>
  <si>
    <t>{59639633, 54525906, 53436994, 55142210}</t>
  </si>
  <si>
    <t>['https://stackoverflow.com/questions/59639633', 'https://stackoverflow.com/questions/54525906', 'https://stackoverflow.com/questions/53436994', 'https://stackoverflow.com/questions/55142210']</t>
  </si>
  <si>
    <t>[('Tensorflow', 629, [64347099, 54627554, 58639588, 50329855, 50694066, 51625911, 60615290, 44299638, 64668956, 44894883, 51631447, 49476287, 51087747, 41389387, 53501315, 40651509, 40372026, 58529504, 46344583, 61824447, 45282297, 47949159, 58305973, 52522171, 46180019, 64999781, 53584580, 46688822, 46688822, 37611479, 63191821, 40733905, 43245794, 56307656, 47191992, 63590912, 63590912, 63590912, 63590912, 37762210, 47299339, 45047205, 50761702, 50366626, 53607181, 45142977, 43168895, 55181024, 40956040, 40956040, 51377371, 41990876, 43108211, 48888271, 43158719, 43158719, 50479021, 40209302, 47072050, 44232898, 44232898, 44232898, 44232898, 50006011, 54865209, 62474043, 45107068, 48764716, 64032493, 55772880, 50090673, 45513114, 44186886, 56585023, 56585023, 46678066, 49701918, 49701918, 62576422, 43084137, 40699607, 50733227, 50733227, 50733227, 50733227, 46677926, 45732286, 47305473, 58367519, 58367519, 44414381, 47644306, 37568980, 40362680, 58752552, 57981959, 44876793, 44876793, 40639491, 53159251, 48997571, 49439665, 46026337, 55097990, 47115946, 51872412, 44346384, 61586429, 57150305, 42838796, 53072772, 45841690, 52598605, 42315289, 51424835, 51870801, 48157558, 46794257, 48260912, 63677234, 43990046, 43990046, 43990046, 43990046, 43557190, 41294258, 44658819, 52309568, 63984206, 49203098, 46326238, 44618887, 47273200, 49915490, 54841882, 51010312, 59736714, 51321610, 51321610, 51321610, 51321610, 48461151, 37981536, 40943077, 51583539, 46143932, 56333388, 60525257, 39682918, 46105606, 54483849, 55150828, 56463580, 45694344, 50937533, 56437502, 39309367, 44174697, 49057918, 61446844, 49743142, 49441748, 50098065, 56876874, 47665774, 52306842, 41413582, 46161997, 51035474, 63570972, 57075956, 40722842, 42987099, 57715248, 51123667, 48425267, 57206247, 41121485, 57509069, 57509069, 57999985, 38080620, 41568721, 60336856, 54614365, 56103606, 42542893, 39130553, 58551343, 64875082, 51247229, 39491586, 44763935, 37267584, 51400628, 48528752, 38243194, 62797243, 57406294, 48133160, 48401628, 45974009, 42798518, 46694252, 44022387, 51861062, 51861062, 49030273, 49030273, 39114832, 62466877, 58493361, 51919417, 61525816, 55647209, 64216867, 49756909, 40719919, 54259359, 48550159, 37027762, 45811707, 39887397, 39887397, 45756297, 47047057, 55237206, 38601938, 42223668, 55572782, 48495899, 63012878, 49583830, 49031102, 45424685, 40429417, 38462666, 58189116, 58189116, 47315508, 44890067, 44890067, 44890067, 44890067, 50549920, 47907083, 56137254, 38028762, 44213450, 47765595, 36390767, 60613538, 45905837, 41374175, 44221142, 50251878, 46479008, 41618564, 51658685, 49856320, 47257408, 47257518, 64979808, 46780917, 52917486, 40659648, 53364952, 41414867, 57270982, 44274062, 49372585, 58189394, 57192931, 52747405, 45292391, 52517298, 55248631, 49016530, 39022374, 50737973, 57844580, 61165201, 38838456, 38838456, 38838456, 38838456, 54806425, 48186569, 47678647, 55456719, 49237607, 40967761, 50876996, 51387027, 50911052, 62847255, 48347728, 48347728, 48347728, 48347728, 43989934, 53151522, 37728597, 43748788, 49959545, 50052999, 50052999, 58278454, 54461795, 57193474, 57193474, 59790342, 44067788, 44067788, 49379448, 49379448, 49379448, 49379448, 42463896, 49683444, 50744505, 43817501, 53869681, 57357266, 48012669, 53957213, 47086101, 44354940, 59492586, 43909296, 43768498, 49627073, 50190486, 42741738, 47464272, 42438170, 55369289, 47903504, 45747890, 45986970, 47609938, 51626510, 40955168, 44404757, 49554177, 53249807, 62315856, 60859998, 45966301, 57846223, 49364933, 49295915, 60142707, 51872592, 47163097, 47163097, 47163097, 47163097, 35529626, 48904313, 50080721, 59653659, 41840619, 51734983, 48054820, 49573784, 45660439, 38283220, 62932014, 46851060, 47735638, 37252600, 60077931, 44725860, 40012599, 52143856, 48986403, 57149091, 58535392, 58677639, 38306330, 40474645, 43061664, 42822844, 52993992, 48648240, 58841436, 62075321, 47056391, 49894211, 48442743, 49630269, 40823419, 37754446, 54998898, 40642663, 56791030, 46164791, 47340607, 47441775, 63272801, 48496579, 42092727, 58783223, 52822022, 42814341, 48788169, 63234932, 45061344, 38173580, 38173580, 38173580, 38173580, 55350010, 53688367, 47001326, 57420998, 41789267, 44581910, 41397297, 60726421, 43875270, 47632262, 43025382, 64659630, 43698016, 44196766, 48088283, 42260167, 45421121, 45421121, 55672135, 40143019, 59735903, 43089598, 49858283, 45598697, 46996670, 43493193, 57293848, 41236657, 49915179, 47743936, 45354025, 42618861, 40443024, 49777762, 49272228, 42450246, 63147926, 44992860, 46990079, 46222782, 51046867, 43546136, 52376692, 49249646, 38765676, 42771882, 59998441, 56662677, 50317335, 46328532, 41442366, 57950746, 44039735, 45340817, 42307908, 38881918, 59140429, 57632831, 41818654, 39435341, 43983528, 43231667, 44343081, 53465376, 51822134, 57650068, 52551296, 59570956, 59570956, 58108351, 49500495, 57829658, 36631868, 46353219, 42317586, 43647264, 57127626, 40328751, 52227910, 47834733, 38563173, 44651078, 52357542, 39952592, 39952592, 39952592, 39952592, 45043377, 51611221, 49437216, 49416470, 39947484, 44306860, 48869256, 50789709, 39544926, 53565065, 41992132, 45098117, 46023984, 47918681, 43324156, 44181783, 45930517, 57036446, 36666331, 55085971, 58938886, 48050927, 44762532, 41840772, 46525371, 43272477, 54419491, 44426379, 63299603, 51372223, 49117914, 56931078, 56931078, 58189854, 55277252, 47040860, 43232566, 52365526, 55221065, 51110780, 43010339, 43010339, 43010339, 43010339, 43010339, 43010339, 44873984, 43701902, 45500844, 39076388, 49370642, 61737710, 57676349, 45059428, 63235880, 63235880, 46278107, 41073989, 63543159, 41138873, 44435677, 44435677, 44435677, 44435677, 48142860, 55945364, 55945364, 55945364, 55945364, 55945364, 55945364, 46526589, 62591720, 60127537, 44668617, 54852561, 49672457, 42832083, 48725179, 54539098, 53003208, 51368119, 57421185, 56094899, 36884947, 36884947, 40948687, 55904359, 55904359, 55904359, 55904359, 39275641, 49864234, 54431357, 45023664, 43631662, 49093535, 39674394, 64652834, 39129773, 48159706, 51050053, 41526858, 40592448, 43057341, 58059119, 41988267, 59620616, 41616292, 53730221, 53730221, 53730221, 53730221, 43435077, 61076608, 60656813, 38110096, 50742686, 40854831, 44377546, 53662521, 37117798, 42488615, 62601746, 60987242, 58797155, 50776712, 59205914, 65047996]), ('Keras', 103, [64347099, 42026835, 60615290, 46344583, 52522171, 46688822, 46688822, 50366626, 53607181, 51377371, 43158719, 43158719, 45300218, 50479021, 50006011, 54865209, 48764716, 55772880, 40818579, 40818579, 40818579, 40818579, 56585023, 56585023, 46677926, 47305473, 58367519, 58367519, 40362680, 44369789, 44369789, 61586429, 57150305, 42315289, 48157558, 46794257, 43990046, 43990046, 43990046, 43990046, 49058777, 41793122, 44618887, 59482473, 47273200, 46143932, 45694344, 50937533, 49743142, 49441748, 56876874, 52306842, 51035474, 63570972, 57509069, 57509069, 57999985, 52019658, 57406294, 48133160, 51861062, 51861062, 51919417, 45756297, 47047057, 47907083, 45078392, 56137254, 60613538, 46479008, 47735205, 45292391, 49016530, 59074461, 45502673, 57193474, 57193474, 44163891, 59492586, 42438170, 57846223, 49573784, 62932014, 60077931, 57149091, 58535392, 46164791, 63234932, 55350010, 58418067, 60726421, 51046867, 56662677, 44573784, 41818654, 53465376, 52551296, 58108351, 43647264, 41993837, 56931078, 56931078, 60792076])]</t>
  </si>
  <si>
    <t>[('Tensorflow', 629), ('Keras', 103)]</t>
  </si>
  <si>
    <t>{39491586, 52822022, 63012878, 63299603, 44404757, 40474645, 50317335, 45930517, 58189854, 54419491, 50006011, 45424685, 53688367, 48648240, 46678066, 42223668, 39309367, 57632831, 46161997, 39114832, 47609938, 47765595, 39544926, 50251878, 40642663, 55904359, 38080620, 49379448, 48904313, 51247229, 49057918, 46526589, 37267584, 44658819, 41840772, 40956040, 45340817, 55945364, 50190486, 50366626, 50733227, 40143019, 41988267, 64659630, 43909296, 41236657, 56094899, 42092727, 38838456, 51368119, 43057341, 51372223, 44232898, 39952592, 45502673, 41414867, 42832083, 52365526, 53364952, 56463580, 44435677, 43245794, 59998441, 59492586, 55150828, 57075956, 50329855, 44873984, 49672457, 47907083, 48550159, 49416470, 62847255, 45660439, 44181783, 57829658, 59205914, 43272477, 53465376, 43647264, 48986403, 43010339, 55572782, 60127537, 48425267, 42307908, 43557190, 59140429, 49500495, 37728597, 58841436, 54614365, 44992860, 47040860, 64999781, 43084137, 59482473, 58059119, 51087747, 46344583, 58677639, 44274062, 47047057, 45513114, 40722842, 43061664, 47735205, 52357542, 44306860, 45500844, 45023664, 58493361, 52517298, 41294258, 43231667, 62075321, 46143932, 45732286, 58108351, 51734983, 52019658, 48888271, 57846223, 41568721, 51046867, 37568980, 36884947, 46326238, 41374175, 57192931, 46780917, 45974009, 45300218, 63590912, 48142860, 51626510, 62601746, 47086101, 54841882, 38306330, 57950746, 43817501, 41818654, 39674394, 49437216, 48054820, 39887397, 39076388, 49295915, 57715248, 51583539, 47315508, 46688822, 58278454, 51919417, 57676349, 45421121, 50876996, 44651078, 64875082, 63984206, 48347728, 55237206, 53957213, 47665774, 57999985, 44022387, 49959545, 60615290, 40823419, 38881918, 55097990, 50776712, 59736714, 51387027, 56662677, 42463896, 51872412, 44894883, 43983528, 39129773, 50090673, 43768498, 56103606, 40362680, 41138873, 61446844, 49476287, 40659648, 53584580, 57270982, 60525257, 48788169, 57127626, 46328532, 44221142, 60336856, 49117914, 41990876, 62591720, 49756909, 61737710, 48050927, 40651509, 55350010, 43324156, 56437502, 46990079, 47305473, 49554177, 56931078, 51010312, 51321610, 47299339, 42838796, 63191821, 53607181, 59570956, 47903504, 44763935, 42488615, 47072050, 63677234, 44163891, 50737973, 40012599, 46164791, 53662521, 62466877, 56585023, 49894211, 46353219, 55221065, 51872592, 57406294, 47735638, 54539098, 64979808, 57150305, 57844580, 39682918, 45292391, 63234932, 48157558, 38243194, 51110780, 53072772, 42814341, 54483849, 38173580, 38110096, 55085971, 57650068, 58418067, 40209302, 52306842, 35529626, 44196766, 49093535, 60613538, 41616292, 53730221, 43989934, 49439665, 46525371, 47743936, 45142977, 43875270, 53003208, 44067788, 41413582, 55456719, 40948687, 50080721, 57357266, 54852561, 49441748, 49058777, 48159706, 64347099, 36666331, 45966301, 43025382, 55647209, 49683444, 46851060, 45282297, 44876793, 61586429, 57193474, 40639491, 46105606, 57981959, 59790342, 44346384, 44581910, 57293848, 63570972, 49701918, 43990046, 48133160, 45354025, 62932014, 58551343, 43631662, 41397297, 49630269, 41442366, 47340607, 40592448, 43435077, 56333388, 39435341, 51870801, 44573784, 49777762, 58797155, 38765676, 53869681, 60142707, 52376692, 39275641, 43168895, 61076608, 49030273, 41618564, 45098117, 44618887, 44426379, 52747405, 40443024, 60726421, 45986970, 50549920, 37762210, 60656813, 47678647, 50744505, 52522171, 42822844, 48725179, 46996670, 43158719, 48997571, 57420998, 48186569, 38462666, 44213450, 57509069, 40733905, 38601938, 51377371, 48401628, 48088283, 39947484, 45061344, 54627554, 58639588, 52917486, 47273200, 44186886, 59620616, 60792076, 45841690, 48495899, 64668956, 40955168, 49743142, 49915179, 40854831, 46023984, 43232566, 54865209, 58189116, 36631868, 41073989, 42450246, 55672135, 41389387, 50789709, 62315856, 51035474, 53159251, 51631447, 48461151, 37981536, 54461795, 45059428, 38563173, 47949159, 44174697, 49249646, 48528752, 44299638, 48442743, 44354940, 48012669, 57421185, 53501315, 45694344, 50742686, 49272228, 45047205, 44762532, 49372585, 42771882, 44414381, 43748788, 58305973, 42798518, 39130553, 62797243, 65047996, 46222782, 61824447, 44377546, 51123667, 38028762, 46278107, 58535392, 40943077, 57206247, 58783223, 37252600, 58938886, 47056391, 46794257, 49370642, 43546136, 42315289, 42438170, 59653659, 58367519, 64652834, 56137254, 58752552, 49864234, 40719919, 40328751, 51822134, 44039735, 52309568, 51424835, 51050053, 51861062, 55369289, 41526858, 37754446, 40967761, 58189394, 51611221, 47918681, 42987099, 60859998, 46026337, 49915490, 41793122, 44725860, 49237607, 47834733, 41993837, 54431357, 52551296, 53565065, 43701902, 61165201, 47644306, 57036446, 54259359, 46479008, 57149091, 47115946, 45043377, 45747890, 46180019, 50937533, 43089598, 55277252, 42260167, 44668617, 41121485, 55772880, 49016530, 49583830, 40699607, 47163097, 58529504, 55181024, 49858283, 64032493, 47001326, 52143856, 55248631, 53249807, 42317586, 53151522, 64216867, 62576422, 39022374, 63235880, 44343081, 48764716, 42542893, 48260912, 61525816, 40372026, 62474043, 49856320, 47257408, 52227910, 43493193, 56876874, 50911052, 52598605, 47464272, 41789267, 42026835, 59735903, 43698016, 63272801, 37117798, 40429417, 60987242, 60077931, 46694252, 36390767, 47441775, 54998898, 43108211, 63543159, 45078392, 45107068, 44369789, 47632262, 50052999, 48869256, 45756297, 50098065, 40818579, 63147926, 49573784, 54806425, 49203098, 59074461, 46677926, 50479021, 45905837, 47257518, 37027762, 50694066, 51400628, 51625911, 47191992, 51658685, 49031102, 49627073, 48496579, 41992132, 49364933, 56307656, 52993992, 44890067, 38283220, 37611479, 50761702, 45598697, 42741738, 41840619, 42618861, 56791030, 45811707}</t>
  </si>
  <si>
    <t>['https://stackoverflow.com/questions/60127537', 'https://stackoverflow.com/questions/60613538', 'https://stackoverflow.com/questions/44039735', 'https://stackoverflow.com/questions/45047205', 'https://stackoverflow.com/questions/38028762']</t>
  </si>
  <si>
    <t>https://stackoverflow.com/questions/44039735</t>
  </si>
  <si>
    <t>(('session', '_run'), ('ops', 'as_graph_element'), ('ops', '_as_graph_element_locked'))</t>
  </si>
  <si>
    <t>[('Tensorflow', 12, [51377371, 54865209, 47115946, 48133160, 45756297, 47907083, 53364952, 53869681, 59492586, 60726421, 56662677, 49672457]), ('Keras', 9, [51377371, 54865209, 48133160, 45756297, 47907083, 59492586, 60726421, 56662677, 49672457])]</t>
  </si>
  <si>
    <t>{48133160, 45756297, 47115946, 47907083, 59492586, 49672457, 53869681, 60726421, 56662677, 53364952, 54865209, 51377371}</t>
  </si>
  <si>
    <t>['https://stackoverflow.com/questions/45756297', 'https://stackoverflow.com/questions/49672457', 'https://stackoverflow.com/questions/53364952', 'https://stackoverflow.com/questions/56662677', 'https://stackoverflow.com/questions/56662677']</t>
  </si>
  <si>
    <t>(('session', '_run'), ('ops', 'as_graph_element'), ('ops', '_as_graph_element_locked'), ('interfaces', 'wrapper'))</t>
  </si>
  <si>
    <t>[('Tensorflow', 2, [48133160, 47907083]), ('Keras', 2, [48133160, 47907083])]</t>
  </si>
  <si>
    <t>{48133160, 47907083}</t>
  </si>
  <si>
    <t>['https://stackoverflow.com/questions/48133160', 'https://stackoverflow.com/questions/47907083']</t>
  </si>
  <si>
    <t>(('session', '_run'), ('ops', 'as_graph_element'), ('ops', '_as_graph_element_locked'), ('threading', '_bootstrap_inner'), ('threading', 'run'))</t>
  </si>
  <si>
    <t>[('Tensorflow', 4, [45756297, 53869681, 56662677, 49672457]), ('Keras', 3, [45756297, 56662677, 49672457])]</t>
  </si>
  <si>
    <t>{45756297, 49672457, 53869681, 56662677}</t>
  </si>
  <si>
    <t>['https://stackoverflow.com/questions/45756297', 'https://stackoverflow.com/questions/49672457', 'https://stackoverflow.com/questions/53869681', 'https://stackoverflow.com/questions/56662677']</t>
  </si>
  <si>
    <t>(('session', 'for_fetch'),)</t>
  </si>
  <si>
    <t>[('Tensorflow', 66, [44299638, 41389387, 40733905, 50761702, 43168895, 62474043, 45107068, 51870801, 63677234, 63984206, 57509069, 57509069, 54614365, 44022387, 39114832, 50549920, 55456719, 50190486, 46851060, 57149091, 63272801, 58783223, 48788169, 47632262, 49272228, 59140429, 44343081, 44651078, 45930517, 54419491, 51372223, 54852561, 55904359, 55904359, 55904359, 55904359, 41988267, 44377546, 50776712, 42432618, 55408555]), ('Keras', 3, [57509069, 57509069, 57149091])]</t>
  </si>
  <si>
    <t>[('Tensorflow', 66), ('Keras', 3)]</t>
  </si>
  <si>
    <t>{47632262, 50776712, 45930517, 50190486, 50549920, 57149091, 49272228, 54419491, 44343081, 41988267, 55408555, 63677234, 62474043, 51372223, 44651078, 48788169, 44377546, 41389387, 57509069, 63984206, 55456719, 39114832, 40733905, 51870801, 59140429, 54852561, 54614365, 63272801, 50761702, 55904359, 42432618, 44022387, 46851060, 44299638, 58783223, 45107068, 43168895}</t>
  </si>
  <si>
    <t>['https://stackoverflow.com/questions/57149091', 'https://stackoverflow.com/questions/44377546', 'https://stackoverflow.com/questions/50761702', 'https://stackoverflow.com/questions/54614365', 'https://stackoverflow.com/questions/63272801']</t>
  </si>
  <si>
    <t>https://stackoverflow.com/questions/44377546</t>
  </si>
  <si>
    <t>https://stackoverflow.com/questions/54614365</t>
  </si>
  <si>
    <t>https://stackoverflow.com/questions/63272801</t>
  </si>
  <si>
    <t>(('session', 'for_fetch'), ('session', '__init__'))</t>
  </si>
  <si>
    <t>[('Tensorflow', 44, [44299638, 41389387, 50761702, 43168895, 45107068, 63677234, 57509069, 57509069, 54614365, 44022387, 39114832, 50549920, 55456719, 50190486, 63272801, 58783223, 47632262, 59140429, 44651078, 45930517, 54419491, 51372223, 54852561, 55904359, 55904359, 41988267, 44377546, 50776712, 42432618, 55408555]), ('Keras', 2, [57509069, 57509069])]</t>
  </si>
  <si>
    <t>[('Tensorflow', 44), ('Keras', 2)]</t>
  </si>
  <si>
    <t>{47632262, 50776712, 45930517, 50190486, 50549920, 54419491, 41988267, 55408555, 63677234, 51372223, 44651078, 44377546, 41389387, 57509069, 59140429, 55456719, 39114832, 54852561, 54614365, 63272801, 50761702, 55904359, 42432618, 44022387, 44299638, 58783223, 45107068, 43168895}</t>
  </si>
  <si>
    <t>['https://stackoverflow.com/questions/50549920', 'https://stackoverflow.com/questions/41389387', 'https://stackoverflow.com/questions/55904359', 'https://stackoverflow.com/questions/63272801', 'https://stackoverflow.com/questions/50761702']</t>
  </si>
  <si>
    <t>https://stackoverflow.com/questions/50549920</t>
  </si>
  <si>
    <t>https://stackoverflow.com/questions/41389387</t>
  </si>
  <si>
    <t>https://stackoverflow.com/questions/55904359</t>
  </si>
  <si>
    <t>[('Tensorflow', 605, [64347099, 54627554, 58639588, 50329855, 50694066, 51625911, 60615290, 44299638, 64668956, 44894883, 49476287, 51087747, 41389387, 53501315, 40651509, 40372026, 58529504, 46344583, 61824447, 45282297, 47949159, 58305973, 52522171, 46180019, 64999781, 53584580, 46688822, 46688822, 37611479, 63191821, 40733905, 43245794, 56307656, 47191992, 63590912, 63590912, 63590912, 63590912, 37762210, 47299339, 45047205, 50761702, 50366626, 43168895, 55181024, 40956040, 40956040, 51377371, 41990876, 43108211, 48888271, 43158719, 43158719, 50479021, 40209302, 47072050, 44232898, 44232898, 44232898, 44232898, 50006011, 54865209, 62474043, 45107068, 48764716, 64032493, 55772880, 50090673, 45513114, 44186886, 56585023, 56585023, 46678066, 49701918, 49701918, 62576422, 43084137, 40699607, 50733227, 50733227, 50733227, 50733227, 46677926, 45732286, 47305473, 58367519, 58367519, 44414381, 47644306, 37568980, 40362680, 57981959, 44876793, 44876793, 40639491, 53159251, 48997571, 49439665, 46026337, 55097990, 51872412, 44346384, 61586429, 57150305, 42838796, 53072772, 45841690, 52598605, 42315289, 51424835, 51870801, 48157558, 46794257, 48260912, 63677234, 43990046, 43990046, 43990046, 43990046, 43557190, 41294258, 44658819, 52309568, 63984206, 49203098, 46326238, 44618887, 47273200, 49915490, 54841882, 51010312, 59736714, 51321610, 51321610, 51321610, 51321610, 48461151, 37981536, 40943077, 51583539, 46143932, 56333388, 60525257, 39682918, 46105606, 54483849, 55150828, 56463580, 45694344, 50937533, 56437502, 39309367, 44174697, 49057918, 61446844, 49743142, 49441748, 50098065, 56876874, 47665774, 52306842, 41413582, 46161997, 51035474, 63570972, 57075956, 40722842, 42987099, 57715248, 51123667, 48425267, 57206247, 41121485, 57509069, 57509069, 57999985, 38080620, 41568721, 60336856, 54614365, 56103606, 42542893, 39130553, 58551343, 64875082, 51247229, 39491586, 44763935, 37267584, 51400628, 48528752, 38243194, 62797243, 57406294, 48133160, 48401628, 45974009, 42798518, 46694252, 44022387, 51861062, 51861062, 49030273, 49030273, 39114832, 62466877, 51919417, 61525816, 55647209, 64216867, 49756909, 40719919, 54259359, 48550159, 37027762, 45811707, 39887397, 39887397, 45756297, 47047057, 55237206, 38601938, 42223668, 55572782, 48495899, 63012878, 49583830, 49031102, 45424685, 40429417, 38462666, 58189116, 58189116, 47315508, 44890067, 44890067, 44890067, 44890067, 50549920, 47907083, 56137254, 38028762, 44213450, 47765595, 36390767, 60613538, 45905837, 41374175, 44221142, 50251878, 46479008, 41618564, 51658685, 49856320, 47257408, 47257518, 64979808, 46780917, 52917486, 40659648, 53364952, 41414867, 57270982, 44274062, 49372585, 58189394, 57192931, 45292391, 52517298, 55248631, 49016530, 39022374, 50737973, 57844580, 61165201, 38838456, 38838456, 38838456, 38838456, 54806425, 48186569, 47678647, 55456719, 49237607, 40967761, 51387027, 50911052, 62847255, 48347728, 48347728, 48347728, 48347728, 43989934, 53151522, 37728597, 43748788, 49959545, 50052999, 50052999, 58278454, 54461795, 57193474, 57193474, 59790342, 44067788, 44067788, 49379448, 49379448, 49379448, 49379448, 42463896, 49683444, 50744505, 43817501, 53869681, 57357266, 48012669, 53957213, 47086101, 44354940, 59492586, 43909296, 43768498, 49627073, 50190486, 42741738, 47464272, 42438170, 55369289, 47903504, 45747890, 45986970, 47609938, 51626510, 40955168, 44404757, 49554177, 53249807, 62315856, 60859998, 45966301, 57846223, 49364933, 49295915, 60142707, 51872592, 47163097, 47163097, 47163097, 47163097, 35529626, 48904313, 50080721, 59653659, 41840619, 51734983, 48054820, 49573784, 45660439, 38283220, 62932014, 46851060, 47735638, 37252600, 60077931, 44725860, 40012599, 52143856, 48986403, 57149091, 58535392, 58677639, 38306330, 40474645, 43061664, 42822844, 52993992, 48648240, 58841436, 62075321, 47056391, 49894211, 48442743, 49630269, 40823419, 37754446, 54998898, 40642663, 56791030, 46164791, 47340607, 47441775, 63272801, 48496579, 42092727, 58783223, 52822022, 42814341, 48788169, 63234932, 45061344, 38173580, 38173580, 55350010, 53688367, 47001326, 57420998, 41789267, 44581910, 41397297, 60726421, 43875270, 47632262, 43025382, 64659630, 43698016, 44196766, 48088283, 42260167, 45421121, 45421121, 55672135, 40143019, 59735903, 43089598, 49858283, 45598697, 46996670, 43493193, 57293848, 41236657, 49915179, 47743936, 45354025, 42618861, 40443024, 49777762, 49272228, 42450246, 63147926, 44992860, 46990079, 46222782, 51046867, 43546136, 52376692, 49249646, 38765676, 42771882, 59998441, 56662677, 50317335, 46328532, 41442366, 57950746, 44039735, 45340817, 42307908, 38881918, 59140429, 57632831, 41818654, 39435341, 43983528, 43231667, 44343081, 53465376, 51822134, 57650068, 52551296, 59570956, 59570956, 58108351, 49500495, 57829658, 36631868, 46353219, 42317586, 43647264, 57127626, 40328751, 52227910, 47834733, 38563173, 44651078, 52357542, 39952592, 39952592, 39952592, 39952592, 45043377, 51611221, 49437216, 49416470, 39947484, 44306860, 48869256, 50789709, 39544926, 53565065, 41992132, 45098117, 46023984, 47918681, 43324156, 44181783, 45930517, 57036446, 36666331, 55085971, 48050927, 44762532, 41840772, 46525371, 43272477, 54419491, 44426379, 63299603, 51372223, 49117914, 56931078, 56931078, 58189854, 55277252, 47040860, 43232566, 52365526, 55221065, 51110780, 43010339, 43010339, 43010339, 43010339, 43010339, 43010339, 44873984, 43701902, 45500844, 39076388, 49370642, 61737710, 57676349, 45059428, 63235880, 63235880, 46278107, 41073989, 63543159, 41138873, 44435677, 44435677, 44435677, 44435677, 48142860, 55945364, 55945364, 55945364, 55945364, 55945364, 55945364, 46526589, 60127537, 44668617, 54852561, 49672457, 42832083, 48725179, 54539098, 53003208, 51368119, 57421185, 36884947, 36884947, 40948687, 55904359, 55904359, 55904359, 55904359, 39275641, 49864234, 54431357, 45023664, 43631662, 49093535, 39674394, 64652834, 39129773, 48159706, 51050053, 41526858, 40592448, 43057341, 58059119, 41988267, 59620616, 41616292, 53730221, 53730221, 53730221, 53730221, 43435077, 61076608, 60656813, 38110096, 50742686]), ('Keras', 93, [64347099, 42026835, 60615290, 46344583, 52522171, 46688822, 46688822, 50366626, 51377371, 43158719, 43158719, 45300218, 50479021, 50006011, 54865209, 48764716, 55772880, 40818579, 40818579, 40818579, 40818579, 56585023, 56585023, 46677926, 47305473, 58367519, 58367519, 40362680, 44369789, 44369789, 61586429, 57150305, 42315289, 48157558, 46794257, 43990046, 43990046, 43990046, 43990046, 49058777, 41793122, 44618887, 59482473, 47273200, 46143932, 45694344, 50937533, 49743142, 49441748, 56876874, 52306842, 51035474, 63570972, 57509069, 57509069, 57999985, 52019658, 57406294, 48133160, 51861062, 51861062, 51919417, 45756297, 47047057, 47907083, 45078392, 56137254, 60613538, 46479008, 47735205, 45292391, 49016530, 59074461, 45502673, 57193474, 57193474, 44163891, 59492586, 42438170, 57846223, 49573784, 62932014, 60077931, 57149091, 58535392, 46164791, 63234932, 55350010, 58418067, 60726421, 51046867, 56662677, 44573784])]</t>
  </si>
  <si>
    <t>[('Tensorflow', 605), ('Keras', 93)]</t>
  </si>
  <si>
    <t>{39491586, 52822022, 63012878, 63299603, 44404757, 40474645, 50317335, 45930517, 58189854, 54419491, 50006011, 45424685, 53688367, 48648240, 46678066, 42223668, 39309367, 57632831, 46161997, 39114832, 47609938, 47765595, 39544926, 50251878, 40642663, 55904359, 38080620, 49379448, 48904313, 51247229, 49057918, 46526589, 37267584, 44658819, 41840772, 40956040, 45340817, 55945364, 50190486, 50366626, 50733227, 40143019, 41988267, 64659630, 43909296, 41236657, 42092727, 38838456, 51368119, 43057341, 51372223, 44232898, 39952592, 45502673, 41414867, 42832083, 52365526, 53364952, 56463580, 44435677, 43245794, 59998441, 59492586, 55150828, 57075956, 50329855, 44873984, 49672457, 47907083, 48550159, 49416470, 62847255, 45660439, 44181783, 57829658, 43272477, 53465376, 43647264, 48986403, 43010339, 55572782, 60127537, 48425267, 42307908, 43557190, 59140429, 49500495, 37728597, 58841436, 54614365, 44992860, 47040860, 64999781, 43084137, 59482473, 58059119, 51087747, 46344583, 58677639, 44274062, 47047057, 45513114, 40722842, 43061664, 47735205, 52357542, 44306860, 45500844, 45023664, 52517298, 41294258, 43231667, 62075321, 46143932, 45732286, 58108351, 51734983, 52019658, 57846223, 48888271, 41568721, 51046867, 37568980, 36884947, 46326238, 41374175, 57192931, 46780917, 45974009, 45300218, 63590912, 48142860, 51626510, 47086101, 54841882, 38306330, 57950746, 43817501, 41818654, 39674394, 49437216, 48054820, 39887397, 39076388, 49295915, 57715248, 51583539, 47315508, 46688822, 58278454, 51919417, 57676349, 45421121, 44651078, 64875082, 63984206, 48347728, 55237206, 53957213, 47665774, 57999985, 44022387, 49959545, 60615290, 40823419, 38881918, 55097990, 59736714, 51387027, 56662677, 42463896, 51872412, 44894883, 43983528, 39129773, 50090673, 43768498, 56103606, 40362680, 41138873, 61446844, 49476287, 40659648, 53584580, 57270982, 60525257, 48788169, 57127626, 46328532, 44221142, 60336856, 49117914, 41990876, 49756909, 61737710, 48050927, 40651509, 55350010, 43324156, 56437502, 46990079, 47305473, 49554177, 56931078, 51010312, 51321610, 47299339, 42838796, 63191821, 59570956, 47903504, 44763935, 47072050, 63677234, 44163891, 50737973, 40012599, 46164791, 62466877, 56585023, 49894211, 46353219, 55221065, 51872592, 57406294, 47735638, 54539098, 64979808, 57150305, 57844580, 39682918, 45292391, 63234932, 48157558, 38243194, 51110780, 53072772, 42814341, 54483849, 38173580, 38110096, 55085971, 57650068, 58418067, 40209302, 52306842, 35529626, 44196766, 49093535, 60613538, 41616292, 53730221, 43989934, 49439665, 46525371, 47743936, 43875270, 53003208, 44067788, 41413582, 55456719, 40948687, 50080721, 57357266, 54852561, 49441748, 49058777, 48159706, 64347099, 36666331, 45966301, 43025382, 55647209, 49683444, 46851060, 45282297, 44876793, 61586429, 57193474, 40639491, 46105606, 57981959, 59790342, 44346384, 44581910, 57293848, 63570972, 49701918, 43990046, 48133160, 45354025, 62932014, 58551343, 43631662, 41397297, 49630269, 41442366, 47340607, 40592448, 43435077, 56333388, 39435341, 51870801, 44573784, 49777762, 38765676, 53869681, 60142707, 52376692, 39275641, 43168895, 61076608, 49030273, 41618564, 45098117, 44618887, 44426379, 40443024, 60726421, 45986970, 50549920, 37762210, 60656813, 47678647, 50744505, 52522171, 42822844, 48725179, 46996670, 43158719, 48997571, 57420998, 48186569, 38462666, 44213450, 57509069, 40733905, 38601938, 51377371, 48401628, 48088283, 39947484, 45061344, 54627554, 58639588, 52917486, 47273200, 44186886, 59620616, 45841690, 48495899, 64668956, 40955168, 49743142, 49915179, 46023984, 43232566, 54865209, 58189116, 36631868, 41073989, 42450246, 55672135, 41389387, 50789709, 62315856, 51035474, 53159251, 48461151, 37981536, 54461795, 45059428, 38563173, 47949159, 44174697, 49249646, 48528752, 44299638, 48442743, 44354940, 48012669, 57421185, 53501315, 45694344, 50742686, 49272228, 45047205, 44762532, 49372585, 42771882, 44414381, 43748788, 58305973, 42798518, 39130553, 62797243, 46222782, 61824447, 51123667, 38028762, 46278107, 58535392, 40943077, 57206247, 58783223, 37252600, 47056391, 46794257, 49370642, 43546136, 42315289, 42438170, 59653659, 58367519, 64652834, 56137254, 49864234, 40719919, 40328751, 51822134, 44039735, 52309568, 51424835, 51050053, 51861062, 55369289, 41526858, 37754446, 40967761, 58189394, 51611221, 47918681, 42987099, 60859998, 46026337, 49915490, 41793122, 44725860, 49237607, 47834733, 54431357, 52551296, 53565065, 43701902, 61165201, 47644306, 57036446, 54259359, 46479008, 57149091, 45043377, 45747890, 46180019, 50937533, 43089598, 55277252, 42260167, 44668617, 41121485, 55772880, 49016530, 49583830, 40699607, 47163097, 58529504, 55181024, 49858283, 64032493, 47001326, 52143856, 55248631, 53249807, 42317586, 53151522, 64216867, 62576422, 39022374, 63235880, 44343081, 48764716, 42542893, 48260912, 61525816, 40372026, 62474043, 49856320, 47257408, 52227910, 43493193, 56876874, 50911052, 52598605, 47464272, 41789267, 42026835, 59735903, 43698016, 63272801, 40429417, 60077931, 46694252, 36390767, 47441775, 54998898, 43108211, 63543159, 45078392, 45107068, 44369789, 47632262, 50052999, 48869256, 45756297, 50098065, 40818579, 63147926, 49573784, 54806425, 49203098, 59074461, 46677926, 50479021, 45905837, 47257518, 50694066, 37027762, 51400628, 51625911, 47191992, 51658685, 49031102, 49627073, 48496579, 41992132, 49364933, 56307656, 52993992, 44890067, 38283220, 37611479, 50761702, 45598697, 42741738, 41840619, 42618861, 56791030, 45811707}</t>
  </si>
  <si>
    <t>['https://stackoverflow.com/questions/43010339', 'https://stackoverflow.com/questions/49093535', 'https://stackoverflow.com/questions/52309568', 'https://stackoverflow.com/questions/49272228', 'https://stackoverflow.com/questions/46278107']</t>
  </si>
  <si>
    <t>https://stackoverflow.com/questions/49272228</t>
  </si>
  <si>
    <t>(('session', 'run'), ('session', '_run'), ('numeric', 'asarray'))</t>
  </si>
  <si>
    <t>[('Tensorflow', 35, [47949159, 46688822, 46688822, 47072050, 44232898, 44232898, 44232898, 44232898, 50090673, 46677926, 46794257, 43557190, 52309568, 51321610, 51321610, 46143932, 50098065, 47665774, 40722842, 48528752, 47315508, 43989934, 49959545, 49379448, 49379448, 48012669, 47086101, 49627073, 41840619, 40474645, 47056391, 48088283, 49858283, 44992860, 41442366]), ('Keras', 11, [42026835, 46688822, 46688822, 45300218, 46677926, 46794257, 49058777, 41793122, 46143932, 44573784, 58108351])]</t>
  </si>
  <si>
    <t>{47056391, 51321610, 46794257, 50098065, 47086101, 40474645, 40722842, 46677926, 43989934, 50090673, 47072050, 47315508, 46688822, 46143932, 41442366, 58108351, 52309568, 49627073, 44232898, 43557190, 42026835, 44573784, 49058777, 48088283, 44992860, 41793122, 47949159, 41840619, 49858283, 47665774, 48528752, 49379448, 49959545, 45300218, 48012669}</t>
  </si>
  <si>
    <t>['https://stackoverflow.com/questions/40474645', 'https://stackoverflow.com/questions/58108351', 'https://stackoverflow.com/questions/47949159', 'https://stackoverflow.com/questions/44992860', 'https://stackoverflow.com/questions/41793122']</t>
  </si>
  <si>
    <t>https://stackoverflow.com/questions/40474645</t>
  </si>
  <si>
    <t>https://stackoverflow.com/questions/58108351</t>
  </si>
  <si>
    <t>https://stackoverflow.com/questions/47949159</t>
  </si>
  <si>
    <t>https://stackoverflow.com/questions/44992860</t>
  </si>
  <si>
    <t>[('Tensorflow', 40, [64347099, 44299638, 41389387, 40733905, 50761702, 43168895, 62474043, 45107068, 51870801, 63677234, 63984206, 57509069, 57509069, 54614365, 44022387, 39114832, 50549920, 55456719, 50190486, 46851060, 57149091, 63272801, 58783223, 48788169, 47632262, 49272228, 59140429, 44343081, 44651078, 45930517, 54419491, 51372223, 55277252, 54852561, 55904359, 55904359, 55904359, 55904359, 41988267, 44377546]), ('Keras', 3, [64347099, 57509069, 57509069])]</t>
  </si>
  <si>
    <t>[('Tensorflow', 40), ('Keras', 3)]</t>
  </si>
  <si>
    <t>{47632262, 45930517, 50190486, 50549920, 57149091, 49272228, 54419491, 44343081, 41988267, 63677234, 62474043, 51372223, 55277252, 44651078, 48788169, 44377546, 41389387, 57509069, 63984206, 55456719, 39114832, 40733905, 51870801, 59140429, 54852561, 64347099, 54614365, 63272801, 50761702, 55904359, 44022387, 46851060, 44299638, 58783223, 45107068, 43168895}</t>
  </si>
  <si>
    <t>['https://stackoverflow.com/questions/49272228', 'https://stackoverflow.com/questions/41389387', 'https://stackoverflow.com/questions/63272801', 'https://stackoverflow.com/questions/64347099', 'https://stackoverflow.com/questions/54614365']</t>
  </si>
  <si>
    <t>(('session', 'run'), ('session', '_run'), ('session', '__init__'), ('session', 'for_fetch'))</t>
  </si>
  <si>
    <t>[('Tensorflow', 38, [44299638, 41389387, 40733905, 50761702, 43168895, 62474043, 45107068, 51870801, 63677234, 63984206, 57509069, 57509069, 54614365, 44022387, 39114832, 50549920, 55456719, 50190486, 46851060, 57149091, 63272801, 58783223, 48788169, 47632262, 49272228, 59140429, 44343081, 44651078, 45930517, 54419491, 51372223, 54852561, 55904359, 55904359, 55904359, 55904359, 41988267, 44377546]), ('Keras', 2, [57509069, 57509069])]</t>
  </si>
  <si>
    <t>[('Tensorflow', 38), ('Keras', 2)]</t>
  </si>
  <si>
    <t>{47632262, 45930517, 50190486, 50549920, 57149091, 49272228, 54419491, 44343081, 41988267, 63677234, 62474043, 51372223, 44651078, 48788169, 44377546, 41389387, 57509069, 63984206, 55456719, 39114832, 40733905, 51870801, 59140429, 54852561, 54614365, 63272801, 50761702, 55904359, 44022387, 46851060, 44299638, 58783223, 45107068, 43168895}</t>
  </si>
  <si>
    <t>['https://stackoverflow.com/questions/57149091', 'https://stackoverflow.com/questions/41389387', 'https://stackoverflow.com/questions/50761702', 'https://stackoverflow.com/questions/54852561', 'https://stackoverflow.com/questions/54614365']</t>
  </si>
  <si>
    <t>[('Tensorflow', 396, [50329855, 50694066, 51625911, 60615290, 64668956, 44894883, 49476287, 51087747, 53501315, 40651509, 40372026, 46344583, 61824447, 45282297, 52522171, 46180019, 64999781, 53584580, 37611479, 63191821, 43245794, 56307656, 47191992, 63590912, 63590912, 63590912, 63590912, 37762210, 45047205, 50366626, 55181024, 41990876, 43108211, 48888271, 43158719, 43158719, 50479021, 50006011, 48764716, 55772880, 45513114, 56585023, 56585023, 46678066, 49701918, 49701918, 62576422, 43084137, 40699607, 50733227, 50733227, 50733227, 50733227, 47305473, 58367519, 58367519, 44414381, 47644306, 57981959, 44876793, 44876793, 40639491, 53159251, 46026337, 44346384, 61586429, 57150305, 53072772, 52598605, 42315289, 51424835, 48157558, 48260912, 43990046, 43990046, 43990046, 43990046, 41294258, 44658819, 49203098, 46326238, 47273200, 49915490, 54841882, 51010312, 51321610, 51321610, 48461151, 37981536, 40943077, 56333388, 60525257, 46105606, 55150828, 56463580, 45694344, 50937533, 56437502, 39309367, 44174697, 61446844, 49743142, 49441748, 56876874, 52306842, 41413582, 46161997, 51035474, 63570972, 57075956, 57715248, 51123667, 48425267, 57999985, 38080620, 41568721, 56103606, 42542893, 39130553, 64875082, 51247229, 51400628, 38243194, 62797243, 57406294, 48401628, 45974009, 42798518, 46694252, 51861062, 51861062, 49030273, 49030273, 62466877, 51919417, 55647209, 64216867, 49756909, 48550159, 37027762, 45811707, 47047057, 38601938, 42223668, 55572782, 48495899, 63012878, 49583830, 49031102, 40429417, 38462666, 44890067, 44890067, 38028762, 47765595, 36390767, 60613538, 41374175, 44221142, 50251878, 46479008, 41618564, 51658685, 47257408, 52917486, 40659648, 41414867, 44274062, 49372585, 58189394, 57192931, 52517298, 55248631, 49016530, 39022374, 57844580, 38838456, 38838456, 48186569, 47678647, 49237607, 40967761, 51387027, 50911052, 62847255, 48347728, 48347728, 48347728, 48347728, 53151522, 43748788, 50052999, 50052999, 58278454, 57193474, 57193474, 59790342, 49683444, 50744505, 43817501, 57357266, 44354940, 43909296, 43768498, 42741738, 47464272, 55369289, 47903504, 45747890, 45986970, 47609938, 51626510, 40955168, 62315856, 57846223, 49364933, 49295915, 60142707, 51872592, 47163097, 47163097, 35529626, 48904313, 50080721, 59653659, 51734983, 48054820, 49573784, 38283220, 47735638, 37252600, 60077931, 44725860, 40012599, 52143856, 48986403, 58535392, 43061664, 42822844, 52993992, 48648240, 58841436, 62075321, 49894211, 48442743, 49630269, 40823419, 54998898, 40642663, 46164791, 47340607, 47441775, 48496579, 42092727, 63234932, 45061344, 38173580, 38173580, 55350010, 53688367, 57420998, 44581910, 41397297, 43875270, 64659630, 44196766, 42260167, 55672135, 40143019, 43089598, 45598697, 46996670, 43493193, 57293848, 49915179, 47743936, 45354025, 42618861, 40443024, 49777762, 42450246, 46990079, 46222782, 51046867, 43546136, 52376692, 49249646, 42771882, 59998441, 50317335, 57950746, 44039735, 45340817, 42307908, 38881918, 41818654, 39435341, 43983528, 51822134, 52551296, 59570956, 59570956, 49500495, 36631868, 46353219, 43647264, 57127626, 40328751, 52227910, 47834733, 38563173, 52357542, 39952592, 39952592, 39952592, 39952592, 45043377, 51611221, 49437216, 39947484, 44306860, 48869256, 50789709, 39544926, 53565065, 41992132, 45098117, 46023984, 47918681, 43324156, 44181783, 57036446, 36666331, 48050927, 44762532, 46525371, 49117914, 56931078, 56931078, 58189854, 47040860, 52365526, 55221065, 51110780, 43010339, 43010339, 43010339, 43010339, 43010339, 43010339, 44873984, 45500844, 39076388, 49370642, 61737710, 45059428, 63235880, 63235880, 46278107, 41073989, 63543159, 41138873, 44435677, 44435677, 44435677, 44435677, 48142860, 55945364, 55945364, 55945364, 60127537, 42832083, 48725179, 54539098, 53003208, 51368119, 57421185, 36884947, 36884947, 40948687, 39275641, 49864234, 43631662, 49093535, 64652834, 39129773, 51050053, 41526858, 43057341, 58059119, 59620616, 41616292, 43435077, 60656813, 38110096, 40854831]), ('Keras', 59, [60615290, 46344583, 52522171, 50366626, 43158719, 43158719, 50479021, 50006011, 48764716, 55772880, 40818579, 40818579, 40818579, 40818579, 56585023, 56585023, 47305473, 58367519, 58367519, 61586429, 57150305, 42315289, 48157558, 43990046, 43990046, 43990046, 43990046, 47273200, 45694344, 50937533, 49743142, 49441748, 56876874, 52306842, 51035474, 63570972, 57999985, 57406294, 51861062, 51861062, 51919417, 47047057, 45078392, 60613538, 46479008, 47735205, 49016530, 59074461, 45502673, 57193474, 57193474, 44163891, 57846223, 49573784, 60077931, 58535392, 46164791, 63234932, 55350010])]</t>
  </si>
  <si>
    <t>[('Tensorflow', 396), ('Keras', 59)]</t>
  </si>
  <si>
    <t>{63012878, 50317335, 58189854, 50006011, 53688367, 48648240, 46678066, 42223668, 39309367, 46161997, 47609938, 47765595, 39544926, 50251878, 40642663, 38080620, 48904313, 51247229, 44658819, 45340817, 55945364, 50366626, 50733227, 40143019, 64659630, 43909296, 42092727, 38838456, 51368119, 43057341, 39952592, 45502673, 41414867, 42832083, 52365526, 56463580, 44435677, 43245794, 59998441, 55150828, 57075956, 50329855, 44873984, 48550159, 62847255, 44181783, 43647264, 48986403, 43010339, 55572782, 60127537, 48425267, 42307908, 49500495, 58841436, 47040860, 64999781, 43084137, 58059119, 51087747, 46344583, 44274062, 47047057, 45513114, 43061664, 47735205, 52357542, 44306860, 45500844, 41294258, 52517298, 62075321, 51734983, 48888271, 57846223, 41568721, 51046867, 36884947, 46326238, 41374175, 57192931, 45974009, 63590912, 48142860, 51626510, 54841882, 57950746, 43817501, 41818654, 49437216, 48054820, 39076388, 49295915, 57715248, 58278454, 51919417, 64875082, 48347728, 57999985, 60615290, 40823419, 38881918, 51387027, 44894883, 43983528, 39129773, 43768498, 56103606, 41138873, 61446844, 49476287, 40659648, 53584580, 60525257, 57127626, 44221142, 49117914, 41990876, 49756909, 61737710, 48050927, 40651509, 55350010, 43324156, 56437502, 46990079, 47305473, 56931078, 51010312, 51321610, 59570956, 63191821, 47903504, 44163891, 40012599, 46164791, 62466877, 56585023, 49894211, 46353219, 55221065, 51872592, 57406294, 47735638, 54539098, 57150305, 57844580, 63234932, 48157558, 38243194, 51110780, 53072772, 38173580, 38110096, 52306842, 35529626, 44196766, 49093535, 60613538, 41616292, 46525371, 47743936, 43875270, 53003208, 41413582, 40948687, 50080721, 57357266, 49441748, 36666331, 55647209, 49683444, 44876793, 45282297, 61586429, 57193474, 40639491, 46105606, 57981959, 59790342, 44346384, 44581910, 57293848, 63570972, 49701918, 43990046, 45354025, 43631662, 41397297, 49630269, 47340607, 43435077, 56333388, 39435341, 49777762, 60142707, 52376692, 39275641, 49030273, 41618564, 45098117, 40443024, 45986970, 37762210, 60656813, 47678647, 50744505, 52522171, 42822844, 48725179, 46996670, 43158719, 57420998, 48186569, 38462666, 38601938, 48401628, 39947484, 45061344, 52917486, 47273200, 59620616, 48495899, 64668956, 40955168, 49743142, 49915179, 40854831, 46023984, 36631868, 41073989, 42450246, 55672135, 50789709, 62315856, 51035474, 53159251, 48461151, 37981536, 45059428, 38563173, 44174697, 49249646, 48442743, 44354940, 57421185, 53501315, 45694344, 44762532, 45047205, 49372585, 42771882, 44414381, 43748788, 42798518, 39130553, 62797243, 46222782, 61824447, 51123667, 38028762, 46278107, 58535392, 40943077, 37252600, 49370642, 43546136, 42315289, 59653659, 58367519, 64652834, 49864234, 40328751, 51822134, 44039735, 51424835, 51050053, 51861062, 55369289, 41526858, 40967761, 58189394, 51611221, 47918681, 46026337, 49915490, 44725860, 49237607, 47834733, 52551296, 53565065, 47644306, 57036446, 46479008, 45043377, 45747890, 46180019, 50937533, 43089598, 42260167, 55772880, 49016530, 49583830, 40699607, 47163097, 55181024, 52143856, 55248631, 53151522, 64216867, 62576422, 39022374, 63235880, 48764716, 42542893, 48260912, 40372026, 47257408, 52227910, 43493193, 56876874, 50911052, 52598605, 47464272, 40429417, 60077931, 46694252, 36390767, 47441775, 54998898, 43108211, 63543159, 45078392, 50052999, 48869256, 40818579, 49573784, 49203098, 59074461, 50479021, 50694066, 37027762, 51400628, 51625911, 47191992, 51658685, 49031102, 48496579, 41992132, 49364933, 56307656, 52993992, 44890067, 38283220, 37611479, 45598697, 42741738, 42618861, 45811707}</t>
  </si>
  <si>
    <t>['https://stackoverflow.com/questions/42307908', 'https://stackoverflow.com/questions/53003208', 'https://stackoverflow.com/questions/51050053', 'https://stackoverflow.com/questions/43748788', 'https://stackoverflow.com/questions/58535392']</t>
  </si>
  <si>
    <t>https://stackoverflow.com/questions/42307908</t>
  </si>
  <si>
    <t>(('session', 'run'), ('session', '_run'), ('session', '_do_run'), ('session', '_do_call'), ('math_ops', 'matmul'))</t>
  </si>
  <si>
    <t>[('Tensorflow', 7, [50694066, 53159251, 50052999, 50052999, 44306860, 50789709, 47040860]), ('NLTK', 2, [50694066, 44306860])]</t>
  </si>
  <si>
    <t>[('Tensorflow', 7), ('NLTK', 2)]</t>
  </si>
  <si>
    <t>{50052999, 44306860, 50789709, 50694066, 53159251, 47040860}</t>
  </si>
  <si>
    <t>['https://stackoverflow.com/questions/50052999', 'https://stackoverflow.com/questions/50789709', 'https://stackoverflow.com/questions/53159251', 'https://stackoverflow.com/questions/53159251', 'https://stackoverflow.com/questions/53159251']</t>
  </si>
  <si>
    <t>https://stackoverflow.com/questions/50789709</t>
  </si>
  <si>
    <t>(('session', 'run'), ('session', '_run'), ('session', '_do_run'), ('session', '_do_call'), ('models', 'add'))</t>
  </si>
  <si>
    <t>[('Tensorflow', 2, [51035474, 41818654]), ('Keras', 2, [51035474, 41818654])]</t>
  </si>
  <si>
    <t>{51035474, 41818654}</t>
  </si>
  <si>
    <t>['https://stackoverflow.com/questions/51035474', 'https://stackoverflow.com/questions/41818654']</t>
  </si>
  <si>
    <t>[('Tensorflow', 72, [51625911, 64668956, 49476287, 64999781, 53584580, 45047205, 41990876, 56585023, 56585023, 49701918, 49701918, 43084137, 47644306, 51424835, 48157558, 43990046, 43990046, 43990046, 43990046, 47273200, 48461151, 44174697, 57075956, 51123667, 64875082, 46694252, 42223668, 49031102, 44890067, 44890067, 41374175, 47257408, 52917486, 44274062, 49372585, 52517298, 49016530, 47678647, 50911052, 58278454, 49683444, 42741738, 51872592, 51734983, 47735638, 52993992, 54998898, 55672135, 51046867, 52376692, 59998441, 51822134, 52551296, 57127626, 52227910, 47834733, 51611221, 53565065, 43324156, 57036446, 44873984, 49370642, 61737710, 45059428, 44435677, 44435677, 55945364, 55945364, 55945364, 53003208, 40948687, 49864234]), ('Keras', 11, [56585023, 56585023, 48157558, 43990046, 43990046, 43990046, 43990046, 47273200, 45078392, 47735205, 49016530])]</t>
  </si>
  <si>
    <t>[('Tensorflow', 72), ('Keras', 11)]</t>
  </si>
  <si>
    <t>{52551296, 44873984, 53565065, 44274062, 47644306, 49370642, 55945364, 64668956, 43990046, 49701918, 57036446, 45047205, 47735205, 49372585, 49864234, 52517298, 42223668, 58278454, 51625911, 47678647, 51822134, 49031102, 56585023, 49476287, 47257408, 51424835, 53584580, 52227910, 51734983, 52993992, 55672135, 64875082, 57127626, 50911052, 53003208, 40948687, 51872592, 49016530, 51123667, 44890067, 51046867, 47735638, 51611221, 41990876, 44435677, 48461151, 41374175, 45059428, 64999781, 43084137, 44174697, 42741738, 46694252, 59998441, 52917486, 47834733, 47273200, 61737710, 54998898, 57075956, 49683444, 48157558, 52376692, 45078392, 43324156}</t>
  </si>
  <si>
    <t>['https://stackoverflow.com/questions/49701918', 'https://stackoverflow.com/questions/52993992', 'https://stackoverflow.com/questions/44174697', 'https://stackoverflow.com/questions/48461151', 'https://stackoverflow.com/questions/45059428']</t>
  </si>
  <si>
    <t>(('session', 'run'), ('session', '_run'), ('session', '_do_run'), ('session', '_do_call'), ('runpy', '_run_module_as_main'), ('runpy', '_run_code'), ('__main__', 'module'), ('application', 'launch_instance'), ('kernelapp', 'start'), ('ioloop', 'start'), ('ioloop', 'start'), ('stack_context', 'null_wrapper'), ('zmqstream', '_handle_events'), ('zmqstream', '_handle_recv'), ('zmqstream', '_run_callback'), ('stack_context', 'null_wrapper'), ('kernelbase', 'dispatcher'), ('kernelbase', 'dispatch_shell'), ('kernelbase', 'execute_request'), ('ipkernel', 'do_execute'), ('zmqshell', 'run_cell'), ('interactiveshell', 'run_cell'), ('interactiveshell', 'run_ast_nodes'), ('interactiveshell', 'run_code'), ('models', 'add'), ('topology', '__call__'))</t>
  </si>
  <si>
    <t>[('Tensorflow', 3, [48157558, 43990046, 43990046]), ('Keras', 3, [48157558, 43990046, 43990046])]</t>
  </si>
  <si>
    <t>{48157558, 43990046}</t>
  </si>
  <si>
    <t>['https://stackoverflow.com/questions/48157558', 'https://stackoverflow.com/questions/43990046']</t>
  </si>
  <si>
    <t>(('session', 'run'), ('session', '_run'), ('session', '_do_run'), ('session', '_do_call'), ('runpy', '_run_module_as_main'), ('runpy', '_run_code'), ('ipykernel_launcher', 'module'), ('application', 'launch_instance'), ('kernelapp', 'start'))</t>
  </si>
  <si>
    <t>[('Tensorflow', 50, [51625911, 49476287, 64999781, 53584580, 45047205, 56585023, 56585023, 49701918, 49701918, 51424835, 47273200, 48461151, 57075956, 51123667, 46694252, 49031102, 47257408, 52917486, 49372585, 52517298, 49016530, 47678647, 50911052, 58278454, 49683444, 51872592, 51734983, 52993992, 54998898, 55672135, 51046867, 52376692, 59998441, 51822134, 52551296, 57127626, 52227910, 47834733, 51611221, 53565065, 57036446, 61737710, 55945364, 55945364, 55945364, 53003208, 49864234, 43631662, 51456408, 50469878]), ('Keras', 8, [56585023, 56585023, 47273200, 45078392, 47735205, 49016530, 51046867, 52551296])]</t>
  </si>
  <si>
    <t>[('Tensorflow', 50), ('Keras', 8)]</t>
  </si>
  <si>
    <t>{52551296, 53565065, 55945364, 51456408, 49701918, 57036446, 45047205, 47735205, 49372585, 49864234, 43631662, 52517298, 58278454, 51625911, 47678647, 51822134, 49031102, 56585023, 47257408, 49476287, 51424835, 53584580, 52227910, 51734983, 52993992, 55672135, 57127626, 53003208, 50911052, 51872592, 49016530, 51123667, 51046867, 51611221, 48461151, 64999781, 59998441, 46694252, 47834733, 52917486, 61737710, 47273200, 54998898, 57075956, 49683444, 52376692, 50469878, 45078392}</t>
  </si>
  <si>
    <t>['https://stackoverflow.com/questions/45047205', 'https://stackoverflow.com/questions/53584580', 'https://stackoverflow.com/questions/59998441', 'https://stackoverflow.com/questions/51611221', 'https://stackoverflow.com/questions/64999781']</t>
  </si>
  <si>
    <t>(('session', 'run'), ('session', '_run'), ('session', '_do_run'), ('session', '_do_call'), ('runpy', '_run_module_as_main'), ('runpy', '_run_code'), ('ipykernel_launcher', 'module'), ('application', 'launch_instance'), ('kernelapp', 'start'), ('asyncio', 'start'), ('base_events', 'run_forever'), ('base_events', '_run_once'), ('events', '_run'))</t>
  </si>
  <si>
    <t>[('Tensorflow', 21, [51625911, 64999781, 53584580, 56585023, 56585023, 51424835, 52917486, 49372585, 52517298, 50911052, 58278454, 51872592, 52993992, 55672135, 52376692, 59998441, 51822134, 52551296, 61737710, 55945364, 55945364]), ('Keras', 3, [56585023, 56585023, 52551296])]</t>
  </si>
  <si>
    <t>{52551296, 55945364, 49372585, 52517298, 58278454, 51625911, 51822134, 56585023, 51424835, 53584580, 55672135, 52993992, 50911052, 51872592, 64999781, 59998441, 52917486, 61737710, 52376692}</t>
  </si>
  <si>
    <t>['https://stackoverflow.com/questions/49372585', 'https://stackoverflow.com/questions/51424835', 'https://stackoverflow.com/questions/64999781', 'https://stackoverflow.com/questions/51872592', 'https://stackoverflow.com/questions/51872592']</t>
  </si>
  <si>
    <t>(('session', 'run'), ('session', '_run'), ('session', '_do_run'), ('session', '_do_call'), ('runpy', '_run_module_as_main'), ('runpy', '_run_code'), ('ipykernel_launcher', 'module'), ('application', 'launch_instance'), ('kernelapp', 'start'), ('ioloop', 'start'), ('ioloop', 'start'), ('stack_context', 'null_wrapper'), ('zmqstream', '_handle_events'), ('zmqstream', '_handle_recv'), ('zmqstream', '_run_callback'), ('stack_context', 'null_wrapper'), ('kernelbase', 'dispatcher'), ('kernelbase', 'dispatch_shell'), ('kernelbase', 'execute_request'), ('ipkernel', 'do_execute'), ('zmqshell', 'run_cell'), ('interactiveshell', 'run_cell'), ('interactiveshell', 'run_ast_nodes'), ('interactiveshell', 'run_code'))</t>
  </si>
  <si>
    <t>[('Tensorflow', 22, [49476287, 45047205, 49701918, 49701918, 47273200, 48461151, 51123667, 46694252, 47257408, 49016530, 47678647, 49683444, 51734983, 51046867, 52227910, 47834733, 51611221, 57036446, 53003208, 49864234, 43631662, 50469878]), ('Keras', 5, [47273200, 45078392, 47735205, 49016530, 51046867])]</t>
  </si>
  <si>
    <t>[('Tensorflow', 22), ('Keras', 5)]</t>
  </si>
  <si>
    <t>{57036446, 49701918, 45047205, 47735205, 49864234, 43631662, 47678647, 49476287, 47257408, 52227910, 51734983, 53003208, 49016530, 51123667, 51046867, 51611221, 48461151, 46694252, 47834733, 47273200, 49683444, 50469878, 45078392}</t>
  </si>
  <si>
    <t>['https://stackoverflow.com/questions/47735205', 'https://stackoverflow.com/questions/51734983', 'https://stackoverflow.com/questions/46694252', 'https://stackoverflow.com/questions/48461151', 'https://stackoverflow.com/questions/48461151']</t>
  </si>
  <si>
    <t>(('session', 'run'), ('session', '_run'), ('session', '_do_run'), ('session', '_do_call'), ('training', 'compile'))</t>
  </si>
  <si>
    <t>[('Tensorflow', 2, [52306842, 49573784]), ('Keras', 3, [52306842, 59074461, 49573784])]</t>
  </si>
  <si>
    <t>{49573784, 52306842, 59074461}</t>
  </si>
  <si>
    <t>['https://stackoverflow.com/questions/49573784', 'https://stackoverflow.com/questions/52306842', 'https://stackoverflow.com/questions/59074461']</t>
  </si>
  <si>
    <t>(('setup', 'configuration'),)</t>
  </si>
  <si>
    <t>[('Tensorflow', 2, [34321467]), ('Sklearn', 17, [59081406, 58442374, 46297371, 32531143, 58246435, 58839645, 43301617, 56510280, 51451435, 51451435, 51451435, 51451435])]</t>
  </si>
  <si>
    <t>[('Tensorflow', 2), ('Sklearn', 17)]</t>
  </si>
  <si>
    <t>{58246435, 58442374, 32531143, 56510280, 51451435, 46297371, 43301617, 34321467, 58839645, 59081406}</t>
  </si>
  <si>
    <t>['https://stackoverflow.com/questions/58442374', 'https://stackoverflow.com/questions/51451435', 'https://stackoverflow.com/questions/34321467', 'https://stackoverflow.com/questions/34321467', 'https://stackoverflow.com/questions/34321467']</t>
  </si>
  <si>
    <t>https://stackoverflow.com/questions/34321467</t>
  </si>
  <si>
    <t>(('setup', 'module'), ('__init__', 'setup'), ('core', 'setup'), ('dist', 'run_commands'), ('dist', 'run_command'))</t>
  </si>
  <si>
    <t>[('Tensorflow', 3, [64698227, 49090915, 49090915]), ('PyTorch', 7, [64618079, 50541569, 60744928, 59129241, 57957101, 57957101])]</t>
  </si>
  <si>
    <t>[('Tensorflow', 3), ('PyTorch', 7)]</t>
  </si>
  <si>
    <t>{60744928, 50541569, 49090915, 57957101, 64698227, 59129241, 64618079}</t>
  </si>
  <si>
    <t>['https://stackoverflow.com/questions/50541569', 'https://stackoverflow.com/questions/57957101', 'https://stackoverflow.com/questions/59129241', 'https://stackoverflow.com/questions/64698227', 'https://stackoverflow.com/questions/59129241']</t>
  </si>
  <si>
    <t>(('setup', 'module'), ('setup', 'setup_package'), ('core', 'setup'))</t>
  </si>
  <si>
    <t>[('Keras', 4, [45776592, 45776592, 45776592, 45776592]), ('Sklearn', 16, [59081406, 58442374, 46297371, 32531143, 58246435, 58839645, 43301617, 56510280, 51451435, 51451435, 51451435, 51451435, 43857322])]</t>
  </si>
  <si>
    <t>[('Keras', 4), ('Sklearn', 16)]</t>
  </si>
  <si>
    <t>{58246435, 58442374, 32531143, 56510280, 43857322, 51451435, 45776592, 43301617, 46297371, 58839645, 59081406}</t>
  </si>
  <si>
    <t>['https://stackoverflow.com/questions/58442374', 'https://stackoverflow.com/questions/51451435', 'https://stackoverflow.com/questions/46297371', 'https://stackoverflow.com/questions/43301617', 'https://stackoverflow.com/questions/46297371']</t>
  </si>
  <si>
    <t>(('shape_base', 'expand_dims'), ('numeric', 'normalize_axis_tuple'), ('numeric', 'listcomp'))</t>
  </si>
  <si>
    <t>[('Tensorflow', 2, [62330654, 62330654]), ('Keras', 2, [62330654, 62330654])]</t>
  </si>
  <si>
    <t>{62330654}</t>
  </si>
  <si>
    <t>['https://stackoverflow.com/questions/62330654']</t>
  </si>
  <si>
    <t>https://stackoverflow.com/questions/62330654</t>
  </si>
  <si>
    <t>(('shutil', '_rmtree_safe_fd'),)</t>
  </si>
  <si>
    <t>[('Tensorflow', 2, [55693629]), ('Keras', 2, [55693629])]</t>
  </si>
  <si>
    <t>{55693629}</t>
  </si>
  <si>
    <t>['https://stackoverflow.com/questions/55693629']</t>
  </si>
  <si>
    <t>(('shutil', '_rmtree_unsafe'), ('shutil', '_rmtree_unsafe'))</t>
  </si>
  <si>
    <t>[('Tensorflow', 10, [49477496, 49851200, 59645758, 59645758]), ('Keras', 2, [49477496])]</t>
  </si>
  <si>
    <t>{49477496, 49851200, 59645758}</t>
  </si>
  <si>
    <t>['https://stackoverflow.com/questions/49477496', 'https://stackoverflow.com/questions/49851200', 'https://stackoverflow.com/questions/59645758']</t>
  </si>
  <si>
    <t>(('six', 'raise_from'),)</t>
  </si>
  <si>
    <t>[('Tensorflow', 67, [64243290, 57712087, 58751457, 55323968, 59370688, 61276178, 56711354, 60727762, 64915407, 62986661, 60430369, 59435036, 60082554, 63367851, 58013427, 60152473, 60965002, 57719531, 63441288, 61016150, 60991253, 62186080, 64910753, 64112222, 55318038, 62931702, 60614524, 59584722, 58692213, 63049774, 58311358, 57842734, 61254083, 57173690, 61882720, 57458245, 60480806, 61436339, 60230455, 65021701, 53888309, 63203450, 61437301, 63177786, 56159526, 63929907, 58628397, 59015359, 58902773, 63471308, 54883644, 63322338, 49550749, 58536836, 63343167, 59329917, 64730222, 57718883, 62870656, 64085275, 59364422, 61353557, 54231149, 59230831, 50514298, 60686966, 59938419]), ('Keras', 38, [49363552, 64243290, 58751457, 59370688, 61276178, 56711354, 60727762, 60430369, 50885601, 59435036, 60082554, 63367851, 60152473, 57719531, 53636610, 61016150, 62186080, 64112222, 62931702, 62865980, 60614524, 58311358, 57842734, 61882720, 60480806, 65021701, 53888309, 63203450, 61437301, 58902773, 54883644, 58536836, 63343167, 64730222, 60338016, 64085275, 59230831, 62288870])]</t>
  </si>
  <si>
    <t>[('Tensorflow', 67), ('Keras', 38)]</t>
  </si>
  <si>
    <t>{62870656, 53636610, 58536836, 65021701, 63441288, 60965002, 61276178, 60991253, 55318038, 60152473, 64085275, 59435036, 49550749, 60430369, 64910753, 62986661, 60480806, 63203450, 56159526, 63367851, 58628397, 63049774, 57842734, 50514298, 61436339, 63929907, 53888309, 60230455, 56711354, 57173690, 63177786, 54883644, 58311358, 59015359, 55323968, 59370688, 63343167, 61254083, 62865980, 57458245, 59364422, 63471308, 64915407, 60727762, 59584722, 61353557, 61016150, 57712087, 64243290, 64112222, 62186080, 58751457, 61882720, 63322338, 57718883, 49363552, 50885601, 60338016, 62288870, 57719531, 54231149, 64730222, 59230831, 58013427, 59938419, 58692213, 62931702, 61437301, 58902773, 60686966, 60082554, 60614524, 59329917}</t>
  </si>
  <si>
    <t>['https://stackoverflow.com/questions/64085275', 'https://stackoverflow.com/questions/59015359', 'https://stackoverflow.com/questions/50885601', 'https://stackoverflow.com/questions/58751457', 'https://stackoverflow.com/questions/63322338']</t>
  </si>
  <si>
    <t>https://stackoverflow.com/questions/50885601</t>
  </si>
  <si>
    <t>[('Tensorflow', 63, [64347099, 60444486, 55181024, 49730923, 57310339, 62216478, 37568980, 56177780, 55621653, 61545217, 61545217, 61545217, 61545217, 61545217, 61545217, 61545217, 61545217, 59887851, 57715248, 55243016, 51247229, 62675898, 59571944, 59447043, 62266321, 60041813, 62466877, 63012878, 49763672, 56792262, 62876780, 62876780, 50251878, 48702001, 51329927, 54849140, 52517298, 40240343, 46999114, 54852311, 46827434, 60133391, 62315856, 50080721, 62075321, 49851200, 55350010, 44753129, 49915179, 59035523, 48419568, 49249646, 39814364, 55547256, 61841656, 52365526, 64166694, 54612188, 56553494, 57227757, 64652834, 59248333, 53662521]), ('Keras', 29, [64347099, 60444486, 62216478, 56177780, 55621653, 55775003, 51503274, 55243016, 55244001, 62675898, 59571944, 60041813, 56792262, 62876780, 62876780, 54729225, 47489955, 46827434, 45776592, 45776592, 54590826, 61351387, 60775526, 55350010, 59035523, 61841656, 54811072, 54967216, 61360423])]</t>
  </si>
  <si>
    <t>[('Tensorflow', 63), ('Keras', 29)]</t>
  </si>
  <si>
    <t>{61545217, 57310339, 59447043, 59035523, 51329927, 55243016, 54729225, 63012878, 60133391, 55621653, 56553494, 55775003, 62216478, 64652834, 47489955, 64166694, 61360423, 46827434, 49915179, 51503274, 57715248, 48702001, 52517298, 54967216, 62075321, 62675898, 53662521, 62466877, 49851200, 54811072, 60444486, 56792262, 46999114, 59248333, 62315856, 62266321, 50080721, 45776592, 37568980, 60041813, 52365526, 40240343, 49763672, 54852311, 64347099, 39814364, 54612188, 61351387, 55181024, 61841656, 55244001, 50251878, 60775526, 59571944, 44753129, 54590826, 49730923, 59887851, 62876780, 49249646, 57227757, 48419568, 56177780, 54849140, 55547256, 55350010, 51247229}</t>
  </si>
  <si>
    <t>['https://stackoverflow.com/questions/55621653', 'https://stackoverflow.com/questions/60444486', 'https://stackoverflow.com/questions/50251878', 'https://stackoverflow.com/questions/61351387', 'https://stackoverflow.com/questions/61841656']</t>
  </si>
  <si>
    <t>(('smart_cond', 'smart_cond'),)</t>
  </si>
  <si>
    <t>[('Tensorflow', 4, [63457928, 59825630, 60965002, 59867929]), ('Keras', 3, [63457928, 59825630, 59539855])]</t>
  </si>
  <si>
    <t>{63457928, 60965002, 59539855, 59867929, 59825630}</t>
  </si>
  <si>
    <t>['https://stackoverflow.com/questions/63457928', 'https://stackoverflow.com/questions/60965002', 'https://stackoverflow.com/questions/59539855', 'https://stackoverflow.com/questions/59867929', 'https://stackoverflow.com/questions/59825630']</t>
  </si>
  <si>
    <t>https://stackoverflow.com/questions/60965002</t>
  </si>
  <si>
    <t>(('socket', 'readinto'),)</t>
  </si>
  <si>
    <t>[('Tensorflow', 17, [64860866, 47610308, 60958214, 61149306, 48979830, 54167982, 54167982, 62533380, 54167135, 58636880, 53246624, 59214097, 63554161, 61507216, 64852002, 62241930]), ('Sklearn', 2, [51572536, 57925781])]</t>
  </si>
  <si>
    <t>[('Tensorflow', 17), ('Sklearn', 2)]</t>
  </si>
  <si>
    <t>{53246624, 64860866, 64852002, 47610308, 62533380, 60958214, 62241930, 54167982, 58636880, 59214097, 63554161, 61507216, 57925781, 48979830, 51572536, 61149306, 54167135}</t>
  </si>
  <si>
    <t>['https://stackoverflow.com/questions/64852002', 'https://stackoverflow.com/questions/54167982', 'https://stackoverflow.com/questions/48979830', 'https://stackoverflow.com/questions/61507216', 'https://stackoverflow.com/questions/57925781']</t>
  </si>
  <si>
    <t>https://stackoverflow.com/questions/57925781</t>
  </si>
  <si>
    <t>(('spawn', '_check_not_importing_main'),)</t>
  </si>
  <si>
    <t>[('PyTorch', 3, [58506051, 50480689, 60266256]), ('Hugging Face', 2, [62979062])]</t>
  </si>
  <si>
    <t>[('PyTorch', 3), ('Hugging Face', 2)]</t>
  </si>
  <si>
    <t>{60266256, 50480689, 58506051, 62979062}</t>
  </si>
  <si>
    <t>['https://stackoverflow.com/questions/60266256', 'https://stackoverflow.com/questions/50480689', 'https://stackoverflow.com/questions/58506051', 'https://stackoverflow.com/questions/62979062']</t>
  </si>
  <si>
    <t>(('spawn', '_main'),)</t>
  </si>
  <si>
    <t>[('Tensorflow', 6, [56447556, 60899535, 50727481, 51696464, 57573540]), ('Hugging Face', 4, [62979062])]</t>
  </si>
  <si>
    <t>[('Tensorflow', 6), ('Hugging Face', 4)]</t>
  </si>
  <si>
    <t>{57573540, 56447556, 60899535, 51696464, 62979062, 50727481}</t>
  </si>
  <si>
    <t>['https://stackoverflow.com/questions/57573540', 'https://stackoverflow.com/questions/60899535', 'https://stackoverflow.com/questions/62979062', 'https://stackoverflow.com/questions/62979062', 'https://stackoverflow.com/questions/62979062']</t>
  </si>
  <si>
    <t>(('spawn', 'get_preparation_data'),)</t>
  </si>
  <si>
    <t>(('spawn', 'spawn_main'),)</t>
  </si>
  <si>
    <t>[('Tensorflow', 21, [64860866, 47610308, 60958214, 61149306, 48979830, 54167982, 54167982, 62533380, 54167135, 53246624, 42574476, 63554161, 60056372, 60056372, 60056372, 60056372, 61507216, 64852002, 62241930]), ('Keras', 4, [48979830, 53246624])]</t>
  </si>
  <si>
    <t>['https://stackoverflow.com/questions/64852002', 'https://stackoverflow.com/questions/62241930', 'https://stackoverflow.com/questions/60056372', 'https://stackoverflow.com/questions/63554161', 'https://stackoverflow.com/questions/63554161']</t>
  </si>
  <si>
    <t>https://stackoverflow.com/questions/60056372</t>
  </si>
  <si>
    <t>(('stack_context', 'null_wrapper'), ('zmqstream', '_handle_events'), ('zmqstream', '_handle_recv'), ('zmqstream', '_run_callback'), ('stack_context', 'null_wrapper'), ('kernelbase', 'dispatcher'), ('kernelbase', 'dispatch_shell'), ('kernelbase', 'execute_request'), ('ipkernel', 'do_execute'), ('zmqshell', 'run_cell'), ('interactiveshell', 'run_cell'))</t>
  </si>
  <si>
    <t>[('Tensorflow', 77, [51625911, 49476287, 45047205, 41990876, 49701918, 49701918, 43084137, 47644306, 51424835, 48157558, 43990046, 43990046, 43990046, 43990046, 45227229, 47273200, 48461151, 44174697, 57075956, 51123667, 46694252, 42223668, 49053033, 49031102, 44890067, 44890067, 41374175, 47257408, 52917486, 44274062, 49372585, 52517298, 49016530, 47678647, 50911052, 53328826, 49683444, 42741738, 51872592, 51734983, 47735638, 60077931, 52993992, 54998898, 59867929, 42092727, 45061344, 64059981, 51046867, 52376692, 59998441, 52551296, 52227910, 47834733, 51611221, 53565065, 62488073, 43324156, 56304037, 57036446, 44873984, 49370642, 45059428, 46278107, 44435677, 44435677, 44274618, 53003208, 40948687, 49864234, 43631662, 43358264, 56015575, 41616292, 51388690, 51456408, 50469878]), ('Keras', 12, [48157558, 43990046, 43990046, 43990046, 43990046, 47273200, 45078392, 47735205, 52533188, 49016530, 53328826, 60077931])]</t>
  </si>
  <si>
    <t>[('Tensorflow', 77), ('Keras', 12)]</t>
  </si>
  <si>
    <t>{52551296, 44873984, 53565065, 62488073, 44274062, 47644306, 49370642, 51388690, 45078392, 51456408, 59867929, 43990046, 49701918, 57036446, 41616292, 45047205, 56304037, 47735205, 49372585, 49864234, 43631662, 52517298, 42223668, 51625911, 47678647, 42092727, 53328826, 44274618, 43358264, 49031102, 49476287, 47257408, 51424835, 52533188, 52227910, 51734983, 52993992, 53003208, 50911052, 64059981, 40948687, 51872592, 49016530, 51123667, 44890067, 51046867, 47735638, 51611221, 56015575, 46278107, 41990876, 45227229, 44435677, 48461151, 41374175, 45061344, 45059428, 43084137, 44174697, 49053033, 46694252, 42741738, 52917486, 60077931, 47273200, 59998441, 54998898, 47834733, 57075956, 49683444, 48157558, 52376692, 50469878, 43324156}</t>
  </si>
  <si>
    <t>['https://stackoverflow.com/questions/59867929', 'https://stackoverflow.com/questions/52533188', 'https://stackoverflow.com/questions/43084137', 'https://stackoverflow.com/questions/44435677', 'https://stackoverflow.com/questions/41374175']</t>
  </si>
  <si>
    <t>[('Tensorflow', 66, [49476287, 45047205, 41990876, 49701918, 49701918, 43084137, 47644306, 48157558, 43990046, 43990046, 43990046, 43990046, 45227229, 47273200, 48461151, 44174697, 57075956, 51123667, 46694252, 42223668, 49053033, 49031102, 44890067, 44890067, 41374175, 47257408, 44274062, 49372585, 49016530, 47678647, 53328826, 49683444, 42741738, 51734983, 47735638, 60077931, 54998898, 59867929, 42092727, 45061344, 64059981, 51046867, 52227910, 47834733, 51611221, 53565065, 62488073, 43324156, 56304037, 57036446, 44873984, 49370642, 45059428, 46278107, 44435677, 44435677, 44274618, 53003208, 40948687, 49864234, 43631662, 43358264, 56015575, 41616292, 51388690, 50469878]), ('Keras', 11, [48157558, 43990046, 43990046, 43990046, 43990046, 47273200, 45078392, 47735205, 52533188, 49016530, 53328826])]</t>
  </si>
  <si>
    <t>[('Tensorflow', 66), ('Keras', 11)]</t>
  </si>
  <si>
    <t>{44873984, 53565065, 62488073, 44274062, 47644306, 49370642, 51388690, 59867929, 43990046, 49701918, 57036446, 41616292, 45047205, 56304037, 47735205, 49372585, 49864234, 43631662, 42223668, 47678647, 42092727, 43358264, 53328826, 44274618, 49031102, 49476287, 47257408, 52533188, 52227910, 51734983, 53003208, 64059981, 40948687, 49016530, 51123667, 44890067, 51046867, 47735638, 51611221, 56015575, 46278107, 41990876, 45227229, 44435677, 48461151, 41374175, 45061344, 45059428, 43084137, 44174697, 49053033, 46694252, 42741738, 60077931, 47834733, 47273200, 54998898, 57075956, 49683444, 48157558, 50469878, 45078392, 43324156}</t>
  </si>
  <si>
    <t>['https://stackoverflow.com/questions/49701918', 'https://stackoverflow.com/questions/52227910', 'https://stackoverflow.com/questions/43084137', 'https://stackoverflow.com/questions/48461151', 'https://stackoverflow.com/questions/45061344']</t>
  </si>
  <si>
    <t>[('Tensorflow', 12, [44393520, 53328826, 41519081, 60077931, 42092727, 45061344, 46278107, 44274618, 41616292, 51388690]), ('Keras', 3, [53328826, 60077931])]</t>
  </si>
  <si>
    <t>['https://stackoverflow.com/questions/44274618', 'https://stackoverflow.com/questions/60077931', 'https://stackoverflow.com/questions/42092727', 'https://stackoverflow.com/questions/42092727', 'https://stackoverflow.com/questions/42092727']</t>
  </si>
  <si>
    <t>(('start_kernel', 'module'), ('start_kernel', 'main'), ('kernelapp', 'start'))</t>
  </si>
  <si>
    <t>[('Tensorflow', 8, [53328826, 60077931, 42092727, 45061344, 46278107, 44274618, 41616292, 51388690]), ('Keras', 2, [53328826, 60077931])]</t>
  </si>
  <si>
    <t>{45061344, 44274618, 41616292, 60077931, 51388690, 42092727, 53328826, 46278107}</t>
  </si>
  <si>
    <t>['https://stackoverflow.com/questions/44274618', 'https://stackoverflow.com/questions/60077931', 'https://stackoverflow.com/questions/53328826', 'https://stackoverflow.com/questions/42092727', 'https://stackoverflow.com/questions/42092727']</t>
  </si>
  <si>
    <t>(('state_ops', 'assign'),)</t>
  </si>
  <si>
    <t>[('Tensorflow', 14, [48819561, 61751324, 62576422, 52365277, 48186569, 54806437, 44725860, 49376313, 51225805, 57421185, 62601746]), ('Keras', 6, [48819561, 52365277, 48482483, 54806437, 45121909, 55595457])]</t>
  </si>
  <si>
    <t>[('Tensorflow', 14), ('Keras', 6)]</t>
  </si>
  <si>
    <t>{57421185, 55595457, 44725860, 54806437, 62576422, 48819561, 48186569, 51225805, 62601746, 48482483, 45121909, 49376313, 61751324, 52365277}</t>
  </si>
  <si>
    <t>['https://stackoverflow.com/questions/44725860', 'https://stackoverflow.com/questions/48186569', 'https://stackoverflow.com/questions/45121909', 'https://stackoverflow.com/questions/48482483', 'https://stackoverflow.com/questions/45121909']</t>
  </si>
  <si>
    <t>(('structure', 'normalize_element'),)</t>
  </si>
  <si>
    <t>[('Tensorflow', 12, [64829764, 64988725, 60378450, 63377981, 63873767, 61892874, 58636087, 63169445, 60785811, 63138030]), ('Keras', 6, [64829764, 64988725, 60378450, 60392734, 58636087, 63169445])]</t>
  </si>
  <si>
    <t>{64829764, 63169445, 63873767, 61892874, 63138030, 60378450, 60785811, 64988725, 58636087, 63377981, 60392734}</t>
  </si>
  <si>
    <t>['https://stackoverflow.com/questions/63169445', 'https://stackoverflow.com/questions/60378450', 'https://stackoverflow.com/questions/58636087', 'https://stackoverflow.com/questions/64988725', 'https://stackoverflow.com/questions/58636087']</t>
  </si>
  <si>
    <t>(('subprocess', 'check_call'),)</t>
  </si>
  <si>
    <t>[('Tensorflow', 6, [61928560, 64698227, 60736688, 62556166]), ('PyTorch', 4, [50541569, 57494714, 55107466, 56934322])]</t>
  </si>
  <si>
    <t>[('Tensorflow', 6), ('PyTorch', 4)]</t>
  </si>
  <si>
    <t>{50541569, 62556166, 55107466, 61928560, 60736688, 56934322, 64698227, 57494714}</t>
  </si>
  <si>
    <t>['https://stackoverflow.com/questions/62556166', 'https://stackoverflow.com/questions/61928560', 'https://stackoverflow.com/questions/64698227', 'https://stackoverflow.com/questions/56934322', 'https://stackoverflow.com/questions/56934322']</t>
  </si>
  <si>
    <t>https://stackoverflow.com/questions/62556166</t>
  </si>
  <si>
    <t>https://stackoverflow.com/questions/61928560</t>
  </si>
  <si>
    <t>https://stackoverflow.com/questions/56934322</t>
  </si>
  <si>
    <t>(('subprocess', 'module'),)</t>
  </si>
  <si>
    <t>[('Tensorflow', 2, [57372037, 51527115]), ('NLTK', 17, [42100586, 49398875, 60763498, 60763498, 60763498, 60763498, 52256451, 36669895, 36669895, 36669895, 17238826, 44629737])]</t>
  </si>
  <si>
    <t>[('Tensorflow', 2), ('NLTK', 17)]</t>
  </si>
  <si>
    <t>{52256451, 57372037, 36669895, 44629737, 42100586, 51527115, 60763498, 17238826, 49398875}</t>
  </si>
  <si>
    <t>['https://stackoverflow.com/questions/57372037', 'https://stackoverflow.com/questions/42100586', 'https://stackoverflow.com/questions/60763498', 'https://stackoverflow.com/questions/60763498', 'https://stackoverflow.com/questions/60763498']</t>
  </si>
  <si>
    <t>https://stackoverflow.com/questions/57372037</t>
  </si>
  <si>
    <t>(('template', '__call__'), ('template', '_call_func'))</t>
  </si>
  <si>
    <t>[('Tensorflow', 8, [50101695, 40367923, 55350010, 49352620]), ('Keras', 3, [55350010])]</t>
  </si>
  <si>
    <t>{55350010, 40367923, 49352620, 50101695}</t>
  </si>
  <si>
    <t>['https://stackoverflow.com/questions/55350010', 'https://stackoverflow.com/questions/40367923', 'https://stackoverflow.com/questions/49352620', 'https://stackoverflow.com/questions/50101695']</t>
  </si>
  <si>
    <t>https://stackoverflow.com/questions/40367923</t>
  </si>
  <si>
    <t>https://stackoverflow.com/questions/49352620</t>
  </si>
  <si>
    <t>(('tensor_array_ops', '__init__'),)</t>
  </si>
  <si>
    <t>[('Tensorflow', 4, [61629433, 60472366]), ('Keras', 2, [60472366])]</t>
  </si>
  <si>
    <t>{61629433, 60472366}</t>
  </si>
  <si>
    <t>['https://stackoverflow.com/questions/61629433', 'https://stackoverflow.com/questions/60472366']</t>
  </si>
  <si>
    <t>https://stackoverflow.com/questions/61629433</t>
  </si>
  <si>
    <t>https://stackoverflow.com/questions/60472366</t>
  </si>
  <si>
    <t>(('tensor_array_ops', 'read'),)</t>
  </si>
  <si>
    <t>[('Tensorflow', 2, [51990034]), ('Keras', 2, [51990034])]</t>
  </si>
  <si>
    <t>{51990034}</t>
  </si>
  <si>
    <t>['https://stackoverflow.com/questions/51990034']</t>
  </si>
  <si>
    <t>(('tensor_conversion_registry', '_default_conversion_function'), ('constant_op', 'constant'))</t>
  </si>
  <si>
    <t>[('Tensorflow', 19, [61640966, 65055254, 61632744, 64105822, 62970881, 62446159, 63834483, 60378450, 62055656, 63914485, 63873767, 61165443, 59336042, 58636087, 63169445, 65087269, 65087269, 64978209, 64493664]), ('Keras', 12, [64105822, 63834483, 60378450, 63914485, 60392734, 61165443, 59336042, 58636087, 63169445, 65087269, 65087269, 64978209])]</t>
  </si>
  <si>
    <t>{62970881, 61165443, 61640966, 65055254, 60392734, 64978209, 63169445, 65087269, 58636087, 62446159, 60378450, 64105822, 64493664, 63873767, 61632744, 62055656, 59336042, 63834483, 63914485}</t>
  </si>
  <si>
    <t>['https://stackoverflow.com/questions/61640966', 'https://stackoverflow.com/questions/58636087', 'https://stackoverflow.com/questions/61632744', 'https://stackoverflow.com/questions/63873767', 'https://stackoverflow.com/questions/63873767']</t>
  </si>
  <si>
    <t>https://stackoverflow.com/questions/61640966</t>
  </si>
  <si>
    <t>(('tensor_conversion_registry', '_default_conversion_function'), ('constant_op', 'constant'), ('constant_op', '_constant_impl'))</t>
  </si>
  <si>
    <t>[('Tensorflow', 18, [61640966, 65055254, 61632744, 64105822, 62970881, 62446159, 63834483, 60378450, 62055656, 63914485, 63873767, 61165443, 59336042, 58636087, 63169445, 64978209, 64493664, 63106341]), ('Keras', 11, [64105822, 63834483, 60378450, 63914485, 60392734, 61165443, 59336042, 58636087, 63169445, 64978209, 64493664])]</t>
  </si>
  <si>
    <t>{62970881, 61165443, 61640966, 65055254, 60392734, 64978209, 63169445, 63106341, 58636087, 62446159, 60378450, 64105822, 64493664, 63873767, 61632744, 62055656, 59336042, 63834483, 63914485}</t>
  </si>
  <si>
    <t>(('tensor_conversion_registry', '_default_conversion_function'), ('constant_op', 'constant'), ('constant_op', '_constant_impl'), ('constant_op', 'convert_to_eager_tensor'))</t>
  </si>
  <si>
    <t>[('Tensorflow', 10, [61640966, 61632744, 62446159, 60378450, 62055656, 61165443, 59336042, 58636087, 63169445, 63106341]), ('Keras', 6, [60378450, 60392734, 61165443, 59336042, 58636087, 63169445])]</t>
  </si>
  <si>
    <t>[('Tensorflow', 10), ('Keras', 6)]</t>
  </si>
  <si>
    <t>{61165443, 63169445, 61640966, 63106341, 61632744, 62055656, 59336042, 62446159, 60378450, 58636087, 60392734}</t>
  </si>
  <si>
    <t>['https://stackoverflow.com/questions/63169445', 'https://stackoverflow.com/questions/62055656', 'https://stackoverflow.com/questions/60378450', 'https://stackoverflow.com/questions/62446159', 'https://stackoverflow.com/questions/60378450']</t>
  </si>
  <si>
    <t>(('tensor_forest', 'inference_graph'),)</t>
  </si>
  <si>
    <t>[('Tensorflow', 3, [48577372, 51392603, 51392603]), ('Sklearn', 2, [51392603, 51392603])]</t>
  </si>
  <si>
    <t>{51392603, 48577372}</t>
  </si>
  <si>
    <t>['https://stackoverflow.com/questions/51392603', 'https://stackoverflow.com/questions/48577372']</t>
  </si>
  <si>
    <t>(('tensor_shape', '__getitem__'),)</t>
  </si>
  <si>
    <t>[('Tensorflow', 12, [49538940, 52149009, 49242500, 53565370, 63564532, 65051147, 61621128, 56155048, 59298364, 51038503, 50178711, 34075853]), ('Keras', 10, [49538940, 52149009, 63564532, 65051147, 61621128, 56155048, 59298364, 64863256, 50178711, 53031574])]</t>
  </si>
  <si>
    <t>{49242500, 51038503, 61621128, 56155048, 65051147, 34075853, 52149009, 63564532, 53031574, 50178711, 64863256, 53565370, 49538940, 59298364}</t>
  </si>
  <si>
    <t>['https://stackoverflow.com/questions/61621128', 'https://stackoverflow.com/questions/52149009', 'https://stackoverflow.com/questions/64863256', 'https://stackoverflow.com/questions/50178711', 'https://stackoverflow.com/questions/64863256']</t>
  </si>
  <si>
    <t>https://stackoverflow.com/questions/61621128</t>
  </si>
  <si>
    <t>https://stackoverflow.com/questions/52149009</t>
  </si>
  <si>
    <t>(('tensor_shape', '__init__'),)</t>
  </si>
  <si>
    <t>[('Tensorflow', 13, [43019852, 50101695, 45458719, 57434934, 61723523, 57750023, 48749515]), ('Keras', 7, [52351255, 52351255, 57434934, 61723523, 57750023])]</t>
  </si>
  <si>
    <t>{61723523, 57750023, 50101695, 48749515, 43019852, 57434934, 52351255, 45458719}</t>
  </si>
  <si>
    <t>['https://stackoverflow.com/questions/57750023', 'https://stackoverflow.com/questions/48749515', 'https://stackoverflow.com/questions/52351255', 'https://stackoverflow.com/questions/57434934', 'https://stackoverflow.com/questions/57434934']</t>
  </si>
  <si>
    <t>(('tensor_shape', '__init__'), ('tensor_shape', 'listcomp'), ('tensor_shape', 'as_dimension'), ('tensor_shape', '__init__'))</t>
  </si>
  <si>
    <t>[('Tensorflow', 6, [43019852, 50101695, 45458719, 57434934, 57750023, 48749515]), ('Keras', 3, [52351255, 52351255, 57434934])]</t>
  </si>
  <si>
    <t>{57750023, 50101695, 48749515, 43019852, 57434934, 52351255, 45458719}</t>
  </si>
  <si>
    <t>['https://stackoverflow.com/questions/50101695', 'https://stackoverflow.com/questions/43019852', 'https://stackoverflow.com/questions/52351255', 'https://stackoverflow.com/questions/57434934', 'https://stackoverflow.com/questions/52351255']</t>
  </si>
  <si>
    <t>https://stackoverflow.com/questions/43019852</t>
  </si>
  <si>
    <t>(('tensor_shape', '__len__'),)</t>
  </si>
  <si>
    <t>[('Tensorflow', 3, [53643164, 41386167, 61458947]), ('Keras', 3, [53643164, 41386167, 61458947])]</t>
  </si>
  <si>
    <t>{61458947, 53643164, 41386167}</t>
  </si>
  <si>
    <t>['https://stackoverflow.com/questions/61458947', 'https://stackoverflow.com/questions/53643164', 'https://stackoverflow.com/questions/41386167']</t>
  </si>
  <si>
    <t>(('tensor_shape', '__rmul__'),)</t>
  </si>
  <si>
    <t>[('Tensorflow', 2, [55553027, 55835798]), ('Keras', 2, [55553027, 55835798])]</t>
  </si>
  <si>
    <t>{55553027, 55835798}</t>
  </si>
  <si>
    <t>['https://stackoverflow.com/questions/55553027', 'https://stackoverflow.com/questions/55835798']</t>
  </si>
  <si>
    <t>(('tensor_shape', 'assert_is_compatible_with'),)</t>
  </si>
  <si>
    <t>[('Tensorflow', 19, [51023829, 63554912, 45924269, 59305514, 40257607, 37884106, 49703387, 63343496, 40314301, 44311244, 39414060, 60112435, 58812949, 43901767, 49809177, 65036852, 39192107, 36286701, 47821287]), ('Keras', 6, [59305514, 63343496, 60112435, 60119041, 65036852, 61568339])]</t>
  </si>
  <si>
    <t>[('Tensorflow', 19), ('Keras', 6)]</t>
  </si>
  <si>
    <t>{60119041, 63343496, 58812949, 49809177, 59305514, 39192107, 39414060, 45924269, 60112435, 65036852, 40314301, 40257607, 43901767, 37884106, 44311244, 61568339, 51023829, 49703387, 63554912, 47821287, 36286701}</t>
  </si>
  <si>
    <t>['https://stackoverflow.com/questions/49809177', 'https://stackoverflow.com/questions/65036852', 'https://stackoverflow.com/questions/51023829', 'https://stackoverflow.com/questions/44311244', 'https://stackoverflow.com/questions/61568339']</t>
  </si>
  <si>
    <t>https://stackoverflow.com/questions/65036852</t>
  </si>
  <si>
    <t>[('Tensorflow', 30, [36479335, 45924269, 43019852, 53262744, 50537971, 52181256, 43149493, 44311244, 40396580, 41097567, 35384624, 37044006, 49809177, 50262703, 44931192, 38546903, 47821287]), ('Keras', 7, [51376802, 40396580, 41097567, 42630504, 42630504])]</t>
  </si>
  <si>
    <t>[('Tensorflow', 30), ('Keras', 7)]</t>
  </si>
  <si>
    <t>{52181256, 53262744, 49809177, 51376802, 40396580, 37044006, 45924269, 50262703, 35384624, 43149493, 43019852, 44311244, 38546903, 41097567, 36479335, 47821287, 42630504, 50537971, 44931192}</t>
  </si>
  <si>
    <t>['https://stackoverflow.com/questions/49809177', 'https://stackoverflow.com/questions/35384624', 'https://stackoverflow.com/questions/36479335', 'https://stackoverflow.com/questions/41097567', 'https://stackoverflow.com/questions/41097567']</t>
  </si>
  <si>
    <t>(('tensor_shape', 'merge_with'), ('tensor_shape', 'assert_same_rank'))</t>
  </si>
  <si>
    <t>[('Tensorflow', 7, [36479335, 53262744, 52181256, 43149493, 41097567, 35384624, 50262703]), ('Keras', 3, [51376802, 41097567, 42630504])]</t>
  </si>
  <si>
    <t>{51376802, 36479335, 52181256, 42630504, 50262703, 35384624, 43149493, 53262744, 41097567}</t>
  </si>
  <si>
    <t>['https://stackoverflow.com/questions/36479335', 'https://stackoverflow.com/questions/50262703', 'https://stackoverflow.com/questions/43149493', 'https://stackoverflow.com/questions/43149493', 'https://stackoverflow.com/questions/43149493']</t>
  </si>
  <si>
    <t>https://stackoverflow.com/questions/50262703</t>
  </si>
  <si>
    <t>(('tensor_shape', 'with_rank'),)</t>
  </si>
  <si>
    <t>[('Tensorflow', 10, [53262744, 52614606, 52614606, 41900775, 43149493, 43315125, 43315125, 43315125, 43315125, 40440289]), ('Keras', 2, [51376802])]</t>
  </si>
  <si>
    <t>{40440289, 51376802, 41900775, 52614606, 43315125, 43149493, 53262744}</t>
  </si>
  <si>
    <t>['https://stackoverflow.com/questions/51376802', 'https://stackoverflow.com/questions/52614606', 'https://stackoverflow.com/questions/43149493', 'https://stackoverflow.com/questions/43315125', 'https://stackoverflow.com/questions/43149493']</t>
  </si>
  <si>
    <t>https://stackoverflow.com/questions/52614606</t>
  </si>
  <si>
    <t>https://stackoverflow.com/questions/43315125</t>
  </si>
  <si>
    <t>[('Tensorflow', 122, [60048397, 42327891, 54700736, 57748812, 57748812, 49305971, 39295136, 47499284, 45266707, 45266707, 45266707, 45266707, 54707880, 55323723, 40395454, 40395454, 54130206, 47738016, 62970881, 49333162, 63434753, 61910143, 50171872, 35799198, 56760868, 61087735, 56133254, 49845113, 51863113, 41703199, 45084217, 51578532, 37141719, 46619869, 53855994, 54668364, 47960249, 58698942, 41815023, 48882368, 44222205, 43056512, 46375398, 50828688, 38924283, 44013298, 44328940, 48404534, 46876213, 58744161, 39700969, 48362612, 40562268, 64003781, 51383415, 56096594, 40203500, 40203500, 51955693, 51955693, 51955693, 51955693, 51955693, 51955693, 60799664, 50975255, 64363296, 51119874, 40666316, 46768626, 55466302, 58226787, 46411573, 62459692, 50825248, 49433165, 41443306, 52012071, 52012071, 56190405, 47211666, 47585817, 64464603, 54947733, 54947733, 59060150, 43183661, 44978255, 39945037, 43765841, 56453002, 42512981, 60001853, 53837987, 44691509, 63009792, 54067061, 42823700, 47568505, 45555376, 56062971, 60975266, 47007997, 54112504, 51118565, 46363927, 63138030, 49886416, 43010339, 43010339, 43010339, 41813665, 51286963, 54955595, 59672402, 39387558, 58576018, 39454685, 49375622]), ('Keras', 50, [54700736, 57748812, 57748812, 49305971, 45266707, 45266707, 45266707, 45266707, 44836555, 51463847, 61910143, 56760868, 56133254, 43942050, 45084217, 51578532, 46619869, 53855994, 58698942, 41815023, 43056512, 44013298, 46876213, 58744161, 48362612, 64003781, 56212951, 51383415, 60799664, 51119874, 58226787, 46411573, 50825248, 56190405, 64464603, 59060150, 42512981, 63009792, 45555376, 45296260, 56062971, 60975266, 47007997, 46363927, 49886416, 42630504, 42630504, 43725396, 54698069, 59672402])]</t>
  </si>
  <si>
    <t>[('Tensorflow', 122), ('Keras', 50)]</t>
  </si>
  <si>
    <t>{63009792, 62970881, 63434753, 60048397, 47499284, 42823700, 50975255, 47585817, 54130206, 50825248, 56760868, 52012071, 43183661, 46876213, 48404534, 44691509, 45084217, 60001853, 51863113, 55323723, 54668364, 49433165, 54955595, 44978255, 43765841, 43725396, 42512981, 54698069, 40562268, 58226787, 48362612, 51383415, 47568505, 61910143, 45296260, 56133254, 47211666, 58576018, 35799198, 39295136, 47738016, 60975266, 53837987, 51578532, 41813665, 43942050, 51463847, 54707880, 60799664, 45555376, 47960249, 40395454, 58698942, 54700736, 48882368, 64003781, 44836555, 40666316, 49886416, 37141719, 64464603, 46619869, 40203500, 63138030, 44013298, 54112504, 53855994, 44222205, 47007997, 51119874, 45266707, 46363927, 41703199, 64363296, 43010339, 62459692, 46411573, 55466302, 57748812, 39945037, 56096594, 42327891, 59672402, 58744161, 42630504, 49305971, 54067061, 49845113, 43056512, 49375622, 56062971, 56453002, 50828688, 54947733, 39387558, 49333162, 51286963, 59060150, 56190405, 56212951, 39454685, 50171872, 51118565, 46375398, 39700969, 41443306, 44328940, 51955693, 41815023, 46768626, 61087735, 38924283}</t>
  </si>
  <si>
    <t>['https://stackoverflow.com/questions/45084217', 'https://stackoverflow.com/questions/47960249', 'https://stackoverflow.com/questions/54067061', 'https://stackoverflow.com/questions/39945037', 'https://stackoverflow.com/questions/42327891']</t>
  </si>
  <si>
    <t>(('tensor_util', 'make_tensor_proto'), ('tensor_util', '_AssertCompatible'))</t>
  </si>
  <si>
    <t>[('Tensorflow', 32, [42327891, 54700736, 47499284, 45266707, 45266707, 45266707, 45266707, 47738016, 49333162, 63434753, 35799198, 61087735, 37141719, 38924283, 44013298, 40562268, 51955693, 51955693, 51955693, 51955693, 51955693, 51955693, 40666316, 41443306, 52012071, 52012071, 56190405, 47211666, 64464603, 44978255, 60001853, 53837987]), ('Keras', 12, [54700736, 45266707, 45266707, 45266707, 45266707, 44013298, 56212951, 56190405, 64464603, 45555376, 46363927, 49886416])]</t>
  </si>
  <si>
    <t>[('Tensorflow', 32), ('Keras', 12)]</t>
  </si>
  <si>
    <t>{63434753, 47211666, 45266707, 47499284, 46363927, 35799198, 47738016, 53837987, 52012071, 49333162, 45555376, 60001853, 54700736, 56190405, 40666316, 44978255, 49886416, 42327891, 37141719, 56212951, 64464603, 40562268, 41443306, 51955693, 44013298, 61087735, 38924283}</t>
  </si>
  <si>
    <t>['https://stackoverflow.com/questions/47499284', 'https://stackoverflow.com/questions/54700736', 'https://stackoverflow.com/questions/64464603', 'https://stackoverflow.com/questions/56212951', 'https://stackoverflow.com/questions/56212951']</t>
  </si>
  <si>
    <t>(('tensor_util', 'make_tensor_proto'), ('tensor_util', 'listcomp'), ('compat', 'as_bytes'))</t>
  </si>
  <si>
    <t>[('Tensorflow', 15, [54707880, 55323723, 61910143, 50171872, 54668364, 47960249, 48882368, 43056512, 58744161, 64003781, 60799664, 46768626, 49433165, 54067061, 43010339]), ('Keras', 5, [61910143, 43056512, 58744161, 64003781, 60799664])]</t>
  </si>
  <si>
    <t>{50171872, 48882368, 43056512, 58744161, 43010339, 64003781, 54707880, 55323723, 54668364, 49433165, 60799664, 46768626, 54067061, 47960249, 61910143}</t>
  </si>
  <si>
    <t>['https://stackoverflow.com/questions/43056512', 'https://stackoverflow.com/questions/54707880', 'https://stackoverflow.com/questions/46768626', 'https://stackoverflow.com/questions/60799664', 'https://stackoverflow.com/questions/60799664']</t>
  </si>
  <si>
    <t>(('tensor_util', 'make_tensor_proto'), ('tensor_util', 'listcomp'), ('compat', 'as_bytes'), ('base_layer', '__call__'), ('base_layer', '_maybe_build'))</t>
  </si>
  <si>
    <t>[('Tensorflow', 83, [54430310, 46688822, 46688822, 53206781, 51223936, 51377371, 52606751, 51868631, 44232898, 44232898, 44232898, 44232898, 63317589, 48764716, 58183711, 58183711, 56585023, 56585023, 51578810, 57948726, 46677926, 59337592, 46794257, 57409101, 54301926, 43990046, 43990046, 43990046, 43990046, 55881784, 53950430, 47273200, 53753776, 54274107, 46143932, 55210684, 45694344, 50937533, 49743142, 49441748, 56569755, 59203601, 52306842, 53456689, 53965588, 56667900, 56103606, 57865460, 53051519, 48133160, 55773040, 57937938, 56934307, 47047057, 53479623, 47907083, 57592430, 46479008, 54049460, 48514608, 54278894, 58842687, 48513777, 54015059, 58123825, 55731309, 49252970, 57175459, 51662840, 54525906, 59333544, 59377141, 46164791, 54278698, 53507266, 51819521, 51046867, 60073800, 41818654, 57666618, 53465376, 57677083, 52551296]), ('Keras', 98, [42026835, 57160829, 54430310, 46688822, 46688822, 53206781, 51223936, 51377371, 52606751, 51868631, 45300218, 63317589, 48764716, 40818579, 40818579, 40818579, 40818579, 58183711, 58183711, 56585023, 56585023, 51578810, 57948726, 46677926, 44369789, 44369789, 59337592, 46794257, 54301926, 43990046, 43990046, 43990046, 43990046, 49058777, 55881784, 41793122, 53950430, 47273200, 53753776, 54274107, 46143932, 55210684, 45694344, 50937533, 49743142, 49441748, 56569755, 59203601, 52306842, 53456689, 53589007, 53965588, 52019658, 55250124, 56667900, 57865460, 53051519, 48133160, 55773040, 57937938, 56934307, 47047057, 53479623, 47907083, 45078392, 57592430, 46479008, 54049460, 54278894, 58842687, 48513777, 45502673, 53626582, 58123825, 44163891, 57175459, 51662840, 54525906, 59333544, 56892967, 59377141, 46164791, 54278698, 58418067, 51819521, 51492778, 58884656, 51046867, 60073800, 44573784, 41818654, 57666618, 53465376, 57677083, 52551296, 58108351, 55142210, 46455374])]</t>
  </si>
  <si>
    <t>[('Tensorflow', 83), ('Keras', 98)]</t>
  </si>
  <si>
    <t>{51819521, 53589007, 46794257, 59203601, 57937938, 43990046, 58183711, 41818654, 56892967, 48133160, 54278698, 48514608, 58123825, 58884656, 46688822, 57948726, 55881784, 57666618, 54274107, 58842687, 57409101, 46455374, 54015059, 63317589, 44573784, 41793122, 54430310, 49252970, 55731309, 57592430, 57160829, 53051519, 52551296, 46479008, 54049460, 56103606, 55210684, 50937533, 44232898, 53507266, 53479623, 55250124, 45502673, 53626582, 51377371, 54301926, 54278894, 47273200, 48513777, 57865460, 56667900, 53206781, 47907083, 53965588, 57677083, 52606751, 53465376, 49743142, 48764716, 53456689, 44163891, 46164791, 56585023, 55142210, 60073800, 42026835, 55773040, 59337592, 45078392, 44369789, 51223936, 45694344, 47047057, 40818579, 58418067, 52306842, 56569755, 56934307, 57175459, 46677926, 59333544, 51492778, 53753776, 51578810, 46143932, 58108351, 52019658, 54525906, 51046867, 49441748, 51868631, 49058777, 53950430, 59377141, 51662840, 45300218}</t>
  </si>
  <si>
    <t>['https://stackoverflow.com/questions/58884656', 'https://stackoverflow.com/questions/53626582', 'https://stackoverflow.com/questions/40818579', 'https://stackoverflow.com/questions/59337592', 'https://stackoverflow.com/questions/51223936']</t>
  </si>
  <si>
    <t>https://stackoverflow.com/questions/58884656</t>
  </si>
  <si>
    <t>https://stackoverflow.com/questions/53626582</t>
  </si>
  <si>
    <t>https://stackoverflow.com/questions/59337592</t>
  </si>
  <si>
    <t>[('Tensorflow', 25, [46688822, 46688822, 51377371, 44232898, 44232898, 44232898, 44232898, 48764716, 46677926, 46794257, 43990046, 43990046, 43990046, 43990046, 47273200, 46143932, 45694344, 50937533, 49743142, 49441748, 52306842, 56103606, 48133160, 47047057, 47907083]), ('Keras', 35, [42026835, 46688822, 46688822, 51377371, 45300218, 48764716, 40818579, 40818579, 40818579, 40818579, 46677926, 44369789, 44369789, 46794257, 43990046, 43990046, 43990046, 43990046, 49058777, 41793122, 47273200, 46143932, 45694344, 50937533, 49743142, 49441748, 52306842, 48133160, 47047057, 47907083, 46479008, 45502673, 44163891, 58418067, 51046867])]</t>
  </si>
  <si>
    <t>[('Tensorflow', 25), ('Keras', 35)]</t>
  </si>
  <si>
    <t>{45694344, 47907083, 46794257, 47047057, 40818579, 58418067, 52306842, 43990046, 46479008, 46677926, 49743142, 48133160, 48764716, 44163891, 46688822, 56103606, 46143932, 50937533, 44232898, 45502673, 42026835, 49441748, 51046867, 49058777, 51377371, 41793122, 47273200, 45300218, 44369789}</t>
  </si>
  <si>
    <t>['https://stackoverflow.com/questions/40818579', 'https://stackoverflow.com/questions/44163891', 'https://stackoverflow.com/questions/51046867', 'https://stackoverflow.com/questions/42026835', 'https://stackoverflow.com/questions/49441748']</t>
  </si>
  <si>
    <t>https://stackoverflow.com/questions/44163891</t>
  </si>
  <si>
    <t>(('tensorflow_backend', '__call__'), ('session', 'run'), ('session', '_run'), ('numeric', 'asarray'))</t>
  </si>
  <si>
    <t>[('Tensorflow', 6, [46688822, 46688822, 44232898, 44232898, 44232898, 44232898]), ('Keras', 10, [42026835, 46688822, 46688822, 45300218, 46677926, 46794257, 49058777, 41793122, 46143932, 44573784])]</t>
  </si>
  <si>
    <t>[('Tensorflow', 6), ('Keras', 10)]</t>
  </si>
  <si>
    <t>{44232898, 41793122, 46677926, 46794257, 42026835, 46688822, 44573784, 49058777, 45300218, 46143932}</t>
  </si>
  <si>
    <t>['https://stackoverflow.com/questions/41793122', 'https://stackoverflow.com/questions/42026835', 'https://stackoverflow.com/questions/49058777', 'https://stackoverflow.com/questions/49058777', 'https://stackoverflow.com/questions/49058777']</t>
  </si>
  <si>
    <t>(('tensorflow_backend', '__call__'), ('session', 'run'), ('session', '_run'), ('session', '_do_run'), ('session', '_do_call'))</t>
  </si>
  <si>
    <t>[('Tensorflow', 15, [48764716, 43990046, 43990046, 43990046, 43990046, 47273200, 45694344, 50937533, 49743142, 49441748, 52306842, 56103606, 47047057, 46479008, 51046867]), ('Keras', 20, [48764716, 40818579, 40818579, 40818579, 40818579, 43990046, 43990046, 43990046, 43990046, 47273200, 45694344, 50937533, 49743142, 49441748, 52306842, 47047057, 46479008, 45502673, 44163891, 58418067])]</t>
  </si>
  <si>
    <t>{46479008, 49743142, 45694344, 48764716, 47273200, 47047057, 45502673, 51046867, 49441748, 40818579, 56103606, 44163891, 58418067, 52306842, 50937533, 43990046}</t>
  </si>
  <si>
    <t>['https://stackoverflow.com/questions/45694344', 'https://stackoverflow.com/questions/51046867', 'https://stackoverflow.com/questions/58418067', 'https://stackoverflow.com/questions/44163891', 'https://stackoverflow.com/questions/44163891']</t>
  </si>
  <si>
    <t>(('tensorflow_backend', '__call__'), ('session', 'run'), ('session', '_run'), ('session', '_do_run'), ('session', '_do_call'), ('runpy', '_run_module_as_main'), ('runpy', '_run_code'))</t>
  </si>
  <si>
    <t>[('Tensorflow', 5, [43990046, 43990046, 43990046, 43990046, 47273200]), ('Keras', 5, [43990046, 43990046, 43990046, 43990046, 47273200])]</t>
  </si>
  <si>
    <t>{47273200, 43990046}</t>
  </si>
  <si>
    <t>['https://stackoverflow.com/questions/47273200', 'https://stackoverflow.com/questions/43990046']</t>
  </si>
  <si>
    <t>(('tensorflow_backend', '__call__'), ('session', 'run'), ('session', '_run'), ('session', '_do_run'), ('session', '_do_call'), ('runpy', '_run_module_as_main'), ('runpy', '_run_code'), ('ipykernel_launcher', 'module'), ('application', 'launch_instance'), ('kernelapp', 'start'))</t>
  </si>
  <si>
    <t>[('Tensorflow', 3, [47273200, 51046867, 52551296]), ('Keras', 3, [47273200, 51046867, 52551296])]</t>
  </si>
  <si>
    <t>{47273200, 51046867, 52551296}</t>
  </si>
  <si>
    <t>['https://stackoverflow.com/questions/47273200', 'https://stackoverflow.com/questions/51046867', 'https://stackoverflow.com/questions/52551296']</t>
  </si>
  <si>
    <t>(('tensorflow_backend', '__call__'), ('session', 'run'), ('session', '_run'), ('session', '_do_run'), ('session', '_do_call'), ('runpy', '_run_module_as_main'), ('runpy', '_run_code'), ('ipykernel_launcher', 'module'), ('application', 'launch_instance'), ('kernelapp', 'start'), ('ioloop', 'start'), ('ioloop', 'start'), ('stack_context', 'null_wrapper'), ('zmqstream', '_handle_events'), ('zmqstream', '_handle_recv'), ('zmqstream', '_run_callback'), ('stack_context', 'null_wrapper'), ('kernelbase', 'dispatcher'), ('kernelbase', 'dispatch_shell'), ('kernelbase', 'execute_request'), ('ipkernel', 'do_execute'), ('zmqshell', 'run_cell'), ('interactiveshell', 'run_cell'), ('interactiveshell', 'run_ast_nodes'), ('interactiveshell', 'run_code'))</t>
  </si>
  <si>
    <t>[('Tensorflow', 2, [47273200, 51046867]), ('Keras', 2, [47273200, 51046867])]</t>
  </si>
  <si>
    <t>{47273200, 51046867}</t>
  </si>
  <si>
    <t>['https://stackoverflow.com/questions/47273200', 'https://stackoverflow.com/questions/51046867']</t>
  </si>
  <si>
    <t>(('tensorflow_backend', '__call__'), ('tensorflow_backend', '_call'))</t>
  </si>
  <si>
    <t>[('Tensorflow', 47, [54430310, 51223936, 52606751, 63317589, 58183711, 58183711, 51578810, 57948726, 59337592, 57409101, 54301926, 55881784, 53950430, 53753776, 55210684, 56569755, 59203601, 53456689, 53965588, 56667900, 57865460, 53051519, 55773040, 57937938, 56934307, 53479623, 57592430, 54049460, 54278894, 58842687, 54015059, 58123825, 55731309, 57175459, 51662840, 54525906, 59333544, 59377141, 54278698, 53507266, 51819521, 60073800, 57666618, 55142210, 55181237, 53921581, 57012673]), ('Keras', 52, [57160829, 54430310, 51223936, 52606751, 63317589, 58183711, 58183711, 51578810, 57948726, 59337592, 54301926, 55881784, 53950430, 53753776, 55210684, 56569755, 59203601, 53456689, 53589007, 53965588, 55250124, 56667900, 57865460, 53051519, 55773040, 57937938, 56934307, 53479623, 57592430, 54049460, 54278894, 58842687, 53626582, 58123825, 57175459, 51662840, 54525906, 59333544, 56892967, 59377141, 54278698, 51819521, 51492778, 58884656, 60073800, 57666618, 55142210, 55181237, 53921581, 57012673, 57544017, 61360423])]</t>
  </si>
  <si>
    <t>[('Tensorflow', 47), ('Keras', 52)]</t>
  </si>
  <si>
    <t>{51223936, 51819521, 53589007, 59203601, 57937938, 53965588, 56569755, 52606751, 58183711, 56934307, 57175459, 56892967, 59333544, 61360423, 54278698, 51492778, 53921581, 53753776, 53456689, 58123825, 58884656, 54049460, 55181237, 57948726, 55881784, 51578810, 57666618, 55210684, 58842687, 57012673, 53507266, 55142210, 53479623, 60073800, 55250124, 57409101, 57544017, 54525906, 54015059, 63317589, 53626582, 51662840, 53950430, 54430310, 54301926, 55731309, 57592430, 54278894, 55773040, 57865460, 59377141, 59337592, 56667900, 57160829, 53051519}</t>
  </si>
  <si>
    <t>['https://stackoverflow.com/questions/58183711', 'https://stackoverflow.com/questions/51578810', 'https://stackoverflow.com/questions/53950430', 'https://stackoverflow.com/questions/54015059', 'https://stackoverflow.com/questions/53626582']</t>
  </si>
  <si>
    <t>https://stackoverflow.com/questions/53950430</t>
  </si>
  <si>
    <t>(('tensorflow_backend', '__call__'), ('tensorflow_backend', '_call'), ('_asarray', 'asarray'))</t>
  </si>
  <si>
    <t>[('Tensorflow', 2, [59337592, 58842687]), ('Keras', 4, [59337592, 58842687, 58884656, 61360423])]</t>
  </si>
  <si>
    <t>{59337592, 58884656, 61360423, 58842687}</t>
  </si>
  <si>
    <t>['https://stackoverflow.com/questions/59337592', 'https://stackoverflow.com/questions/58884656', 'https://stackoverflow.com/questions/61360423', 'https://stackoverflow.com/questions/58842687']</t>
  </si>
  <si>
    <t>(('tensorflow_backend', '__call__'), ('tensorflow_backend', '_call'), ('numeric', 'asarray'))</t>
  </si>
  <si>
    <t>[('Tensorflow', 3, [58183711, 58183711, 57865460]), ('Keras', 6, [58183711, 58183711, 55250124, 57865460, 56892967, 51492778])]</t>
  </si>
  <si>
    <t>{56892967, 51492778, 55250124, 57865460, 58183711}</t>
  </si>
  <si>
    <t>['https://stackoverflow.com/questions/56892967', 'https://stackoverflow.com/questions/51492778', 'https://stackoverflow.com/questions/55250124', 'https://stackoverflow.com/questions/57865460', 'https://stackoverflow.com/questions/58183711']</t>
  </si>
  <si>
    <t>https://stackoverflow.com/questions/56892967</t>
  </si>
  <si>
    <t>https://stackoverflow.com/questions/51492778</t>
  </si>
  <si>
    <t>https://stackoverflow.com/questions/55250124</t>
  </si>
  <si>
    <t>(('tensorflow_backend', '__call__'), ('tensorflow_backend', '_call'), ('session', '__call__'))</t>
  </si>
  <si>
    <t>[('Tensorflow', 36, [54430310, 51223936, 63317589, 51578810, 57948726, 57409101, 55881784, 53950430, 53753776, 55210684, 56569755, 59203601, 53456689, 53965588, 56667900, 53051519, 55773040, 57937938, 56934307, 53479623, 57592430, 54049460, 54278894, 54015059, 58123825, 55731309, 51662840, 59333544, 54278698, 53507266, 51819521, 60073800, 57666618, 53921581, 57012673, 64166694]), ('Keras', 35, [57160829, 54430310, 51223936, 63317589, 51578810, 57948726, 55881784, 53950430, 53753776, 55210684, 56569755, 59203601, 53456689, 53589007, 53965588, 56667900, 53051519, 55773040, 57937938, 56934307, 53479623, 57592430, 54049460, 54278894, 53626582, 58123825, 51662840, 59333544, 54278698, 51819521, 60073800, 57666618, 53921581, 57012673, 57544017])]</t>
  </si>
  <si>
    <t>[('Tensorflow', 36), ('Keras', 35)]</t>
  </si>
  <si>
    <t>{51223936, 51819521, 53589007, 59203601, 57937938, 53965588, 56569755, 56934307, 64166694, 59333544, 54278698, 53921581, 53753776, 53456689, 58123825, 54049460, 57948726, 55881784, 51578810, 57666618, 55210684, 57012673, 53507266, 53479623, 60073800, 57409101, 57544017, 54015059, 63317589, 53626582, 53950430, 54430310, 55731309, 57592430, 54278894, 55773040, 51662840, 56667900, 57160829, 53051519}</t>
  </si>
  <si>
    <t>['https://stackoverflow.com/questions/53965588', 'https://stackoverflow.com/questions/51578810', 'https://stackoverflow.com/questions/53950430', 'https://stackoverflow.com/questions/63317589', 'https://stackoverflow.com/questions/53626582']</t>
  </si>
  <si>
    <t>https://stackoverflow.com/questions/53965588</t>
  </si>
  <si>
    <t>[('Tensorflow', 33, [54430310, 51223936, 63317589, 51578810, 57409101, 55881784, 53950430, 53753776, 55210684, 56569755, 59203601, 53456689, 53965588, 56667900, 53051519, 55773040, 57937938, 56934307, 53479623, 57592430, 54049460, 54278894, 54015059, 58123825, 55731309, 51662840, 59333544, 54278698, 53507266, 51819521, 53921581, 57012673, 64166694]), ('Keras', 30, [54430310, 51223936, 63317589, 51578810, 55881784, 53950430, 53753776, 55210684, 56569755, 59203601, 53456689, 53589007, 53965588, 56667900, 53051519, 55773040, 57937938, 56934307, 53479623, 57592430, 54049460, 54278894, 53626582, 58123825, 51662840, 59333544, 54278698, 51819521, 53921581, 57012673])]</t>
  </si>
  <si>
    <t>[('Tensorflow', 33), ('Keras', 30)]</t>
  </si>
  <si>
    <t>{51223936, 51819521, 53589007, 59203601, 57937938, 53965588, 56569755, 56934307, 64166694, 59333544, 54278698, 53921581, 53753776, 53456689, 58123825, 54049460, 55881784, 51578810, 55210684, 57012673, 53507266, 53479623, 57409101, 54015059, 63317589, 53626582, 53950430, 54430310, 55731309, 57592430, 54278894, 55773040, 51662840, 56667900, 53051519}</t>
  </si>
  <si>
    <t>['https://stackoverflow.com/questions/53965588', 'https://stackoverflow.com/questions/54049460', 'https://stackoverflow.com/questions/53950430', 'https://stackoverflow.com/questions/63317589', 'https://stackoverflow.com/questions/53626582']</t>
  </si>
  <si>
    <t>(('tensorflow_backend', '__call__'), ('tensorflow_backend', '_call'), ('tensorflow_backend', '_make_callable'), ('session', '_make_callable_from_options'), ('session', '__init__'), ('errors_impl', '__exit__'))</t>
  </si>
  <si>
    <t>[('Tensorflow', 5, [52606751, 54301926, 57175459, 54525906, 55142210]), ('Keras', 6, [52606751, 54301926, 57175459, 54525906, 55142210, 57516892])]</t>
  </si>
  <si>
    <t>{55142210, 57175459, 54301926, 54525906, 57516892, 52606751}</t>
  </si>
  <si>
    <t>['https://stackoverflow.com/questions/55142210', 'https://stackoverflow.com/questions/54301926', 'https://stackoverflow.com/questions/57516892', 'https://stackoverflow.com/questions/57516892', 'https://stackoverflow.com/questions/57516892']</t>
  </si>
  <si>
    <t>(('tensorflow_backend', '__call__'), ('tensorflow_backend', 'get_session'))</t>
  </si>
  <si>
    <t>[('Tensorflow', 7, [53206781, 51868631, 56585023, 56585023, 54274107, 48514608, 46164791]), ('Keras', 7, [53206781, 51868631, 56585023, 56585023, 54274107, 45078392, 46164791])]</t>
  </si>
  <si>
    <t>{46164791, 48514608, 51868631, 45078392, 54274107, 53206781, 56585023}</t>
  </si>
  <si>
    <t>['https://stackoverflow.com/questions/48514608', 'https://stackoverflow.com/questions/45078392', 'https://stackoverflow.com/questions/53206781', 'https://stackoverflow.com/questions/54274107', 'https://stackoverflow.com/questions/53206781']</t>
  </si>
  <si>
    <t>https://stackoverflow.com/questions/54274107</t>
  </si>
  <si>
    <t>(('tensorflow_backend', '__call__'), ('tensorflow_backend', 'get_session'), ('session', '__init__'), ('session', '__init__'))</t>
  </si>
  <si>
    <t>[('Tensorflow', 5, [53206781, 51868631, 54274107, 48514608, 57677083]), ('Keras', 4, [53206781, 51868631, 54274107, 57677083])]</t>
  </si>
  <si>
    <t>{48514608, 57677083, 51868631, 54274107, 53206781}</t>
  </si>
  <si>
    <t>['https://stackoverflow.com/questions/48514608', 'https://stackoverflow.com/questions/57677083', 'https://stackoverflow.com/questions/51868631', 'https://stackoverflow.com/questions/54274107', 'https://stackoverflow.com/questions/53206781']</t>
  </si>
  <si>
    <t>https://stackoverflow.com/questions/57677083</t>
  </si>
  <si>
    <t>[('Tensorflow', 48, [54430310, 51223936, 52606751, 63317589, 58183711, 58183711, 51578810, 57948726, 59337592, 57409101, 54301926, 55881784, 53950430, 53753776, 55210684, 56569755, 59203601, 53456689, 53965588, 56667900, 56996864, 57865460, 53051519, 55773040, 57937938, 56934307, 53479623, 57592430, 54049460, 54278894, 58842687, 54015059, 58123825, 55731309, 57175459, 51662840, 54525906, 59333544, 59377141, 54278698, 53507266, 51819521, 60073800, 57666618, 55142210, 55181237, 53921581, 57012673]), ('Keras', 54, [57160829, 54430310, 51223936, 52606751, 63317589, 58183711, 58183711, 51578810, 57948726, 59337592, 54301926, 55881784, 53950430, 53753776, 55210684, 56569755, 59203601, 53456689, 53589007, 53965588, 55250124, 56667900, 56996864, 57865460, 53051519, 55773040, 57937938, 56934307, 53479623, 57592430, 54049460, 54278894, 58842687, 53626582, 58123825, 57175459, 56982508, 51662840, 54525906, 59333544, 56892967, 59377141, 54278698, 51819521, 51492778, 58884656, 60073800, 57666618, 55142210, 55181237, 53921581, 57012673, 57544017, 61360423])]</t>
  </si>
  <si>
    <t>{51223936, 56996864, 51819521, 53589007, 59203601, 57937938, 53965588, 56569755, 52606751, 58183711, 56934307, 57175459, 56892967, 59333544, 61360423, 54278698, 51492778, 53921581, 53753776, 53456689, 58123825, 58884656, 54049460, 55181237, 57948726, 55881784, 51578810, 57666618, 55210684, 58842687, 57012673, 53507266, 55142210, 53479623, 60073800, 55250124, 57409101, 57544017, 54525906, 54015059, 63317589, 53626582, 51662840, 53950430, 54430310, 54301926, 56982508, 55731309, 57592430, 54278894, 55773040, 57865460, 59377141, 59337592, 56667900, 57160829, 53051519}</t>
  </si>
  <si>
    <t>['https://stackoverflow.com/questions/52606751', 'https://stackoverflow.com/questions/55881784', 'https://stackoverflow.com/questions/53950430', 'https://stackoverflow.com/questions/63317589', 'https://stackoverflow.com/questions/53626582']</t>
  </si>
  <si>
    <t>https://stackoverflow.com/questions/52606751</t>
  </si>
  <si>
    <t>[('Tensorflow', 37, [54430310, 51223936, 63317589, 51578810, 57948726, 57409101, 55881784, 53950430, 53753776, 55210684, 56569755, 59203601, 53456689, 53965588, 56667900, 56996864, 53051519, 55773040, 57937938, 56934307, 53479623, 57592430, 54049460, 54278894, 54015059, 58123825, 55731309, 51662840, 59333544, 54278698, 53507266, 51819521, 60073800, 57666618, 53921581, 57012673, 64166694]), ('Keras', 36, [57160829, 54430310, 51223936, 63317589, 51578810, 57948726, 55881784, 53950430, 53753776, 55210684, 56569755, 59203601, 53456689, 53589007, 53965588, 56667900, 56996864, 53051519, 55773040, 57937938, 56934307, 53479623, 57592430, 54049460, 54278894, 53626582, 58123825, 51662840, 59333544, 54278698, 51819521, 60073800, 57666618, 53921581, 57012673, 57544017])]</t>
  </si>
  <si>
    <t>[('Tensorflow', 37), ('Keras', 36)]</t>
  </si>
  <si>
    <t>{51223936, 56996864, 51819521, 53589007, 59203601, 57937938, 53965588, 56569755, 56934307, 64166694, 59333544, 54278698, 53921581, 53753776, 53456689, 58123825, 54049460, 57948726, 55881784, 51578810, 57666618, 55210684, 57012673, 53507266, 53479623, 60073800, 57409101, 57544017, 54015059, 63317589, 53626582, 53950430, 54430310, 55731309, 57592430, 54278894, 55773040, 51662840, 56667900, 57160829, 53051519}</t>
  </si>
  <si>
    <t>['https://stackoverflow.com/questions/57937938', 'https://stackoverflow.com/questions/55881784', 'https://stackoverflow.com/questions/53950430', 'https://stackoverflow.com/questions/54015059', 'https://stackoverflow.com/questions/53626582']</t>
  </si>
  <si>
    <t>(('tensorflow_backend', '_get_available_gpus'),)</t>
  </si>
  <si>
    <t>[('Tensorflow', 3, [62588670, 54027170, 61982617]), ('Keras', 3, [62588670, 54027170, 61982617])]</t>
  </si>
  <si>
    <t>{61982617, 54027170, 62588670}</t>
  </si>
  <si>
    <t>['https://stackoverflow.com/questions/61982617', 'https://stackoverflow.com/questions/54027170', 'https://stackoverflow.com/questions/62588670']</t>
  </si>
  <si>
    <t>https://stackoverflow.com/questions/62588670</t>
  </si>
  <si>
    <t>(('tensorflow_backend', '_get_default_graph'),)</t>
  </si>
  <si>
    <t>[('Tensorflow', 4, [60897336, 59018787, 59018787, 59018787, 59018787]), ('Keras', 4, [60897336, 59018787, 59018787, 59018787, 59018787])]</t>
  </si>
  <si>
    <t>{60897336, 59018787}</t>
  </si>
  <si>
    <t>['https://stackoverflow.com/questions/60897336', 'https://stackoverflow.com/questions/59018787']</t>
  </si>
  <si>
    <t>https://stackoverflow.com/questions/60897336</t>
  </si>
  <si>
    <t>https://stackoverflow.com/questions/59018787</t>
  </si>
  <si>
    <t>(('tensorflow_backend', 'batch_get_value'),)</t>
  </si>
  <si>
    <t>[('Tensorflow', 3, [50006011, 51919417, 57193474]), ('Keras', 3, [50006011, 51919417, 57193474])]</t>
  </si>
  <si>
    <t>{51919417, 57193474, 50006011}</t>
  </si>
  <si>
    <t>['https://stackoverflow.com/questions/51919417', 'https://stackoverflow.com/questions/57193474', 'https://stackoverflow.com/questions/50006011']</t>
  </si>
  <si>
    <t>(('tensorflow_backend', 'batch_get_value'), ('tensorflow_backend', 'get_session'), ('session', 'run'), ('session', '_run'), ('session', '_do_run'), ('session', '_do_call'))</t>
  </si>
  <si>
    <t>[('Tensorflow', 2, [50006011, 57193474]), ('Keras', 2, [50006011, 57193474])]</t>
  </si>
  <si>
    <t>{57193474, 50006011}</t>
  </si>
  <si>
    <t>['https://stackoverflow.com/questions/57193474', 'https://stackoverflow.com/questions/50006011']</t>
  </si>
  <si>
    <t>(('tensorflow_backend', 'batch_set_value'),)</t>
  </si>
  <si>
    <t>[('Tensorflow', 16, [48819561, 50366626, 58367519, 58367519, 40362680, 48157558, 52365277, 45756297, 56137254, 45292391, 53869681, 41375651, 54806437, 62932014, 49376313, 56662677]), ('Keras', 21, [48819561, 50366626, 58367519, 58367519, 40362680, 48157558, 52365277, 45756297, 56137254, 41396767, 45292391, 48129804, 48482483, 41375651, 54806437, 62932014, 45121909, 60119041, 56662677, 49672457, 61568339])]</t>
  </si>
  <si>
    <t>{60119041, 45756297, 49672457, 48129804, 56662677, 41396767, 58367519, 50366626, 41375651, 54806437, 56137254, 62932014, 48482483, 40362680, 49376313, 61568339, 52365277, 45292391, 48819561, 53869681, 45121909, 48157558}</t>
  </si>
  <si>
    <t>['https://stackoverflow.com/questions/48129804', 'https://stackoverflow.com/questions/56137254', 'https://stackoverflow.com/questions/52365277', 'https://stackoverflow.com/questions/61568339', 'https://stackoverflow.com/questions/52365277']</t>
  </si>
  <si>
    <t>https://stackoverflow.com/questions/48129804</t>
  </si>
  <si>
    <t>https://stackoverflow.com/questions/56137254</t>
  </si>
  <si>
    <t>(('tensorflow_backend', 'batch_set_value'), ('session', 'run'), ('session', '_run'))</t>
  </si>
  <si>
    <t>[('Tensorflow', 9, [50366626, 40362680, 45756297, 56137254, 45292391, 53869681, 62932014, 56662677, 49672457]), ('Keras', 9, [50366626, 40362680, 45756297, 56137254, 45292391, 62932014, 56662677, 49672457, 46025903])]</t>
  </si>
  <si>
    <t>{50366626, 56137254, 45292391, 45756297, 49672457, 62932014, 46025903, 53869681, 56662677, 40362680}</t>
  </si>
  <si>
    <t>['https://stackoverflow.com/questions/56137254', 'https://stackoverflow.com/questions/49672457', 'https://stackoverflow.com/questions/53869681', 'https://stackoverflow.com/questions/53869681', 'https://stackoverflow.com/questions/53869681']</t>
  </si>
  <si>
    <t>(('tensorflow_backend', 'batch_set_value'), ('variables', 'assign'))</t>
  </si>
  <si>
    <t>[('Tensorflow', 5, [48819561, 52365277, 41375651, 54806437, 49376313]), ('Keras', 7, [48819561, 52365277, 41396767, 48482483, 41375651, 54806437, 45121909])]</t>
  </si>
  <si>
    <t>{41375651, 54806437, 48819561, 48482483, 45121909, 49376313, 52365277, 41396767}</t>
  </si>
  <si>
    <t>['https://stackoverflow.com/questions/54806437', 'https://stackoverflow.com/questions/48482483', 'https://stackoverflow.com/questions/52365277', 'https://stackoverflow.com/questions/49376313', 'https://stackoverflow.com/questions/49376313']</t>
  </si>
  <si>
    <t>(('tensorflow_backend', 'batch_set_value'), ('variables', 'assign'), ('state_ops', 'assign'), ('gen_state_ops', 'assign'))</t>
  </si>
  <si>
    <t>[('Tensorflow', 4, [48819561, 52365277, 54806437, 49376313]), ('Keras', 5, [48819561, 52365277, 48482483, 54806437, 45121909])]</t>
  </si>
  <si>
    <t>{54806437, 48819561, 48482483, 45121909, 49376313, 52365277}</t>
  </si>
  <si>
    <t>['https://stackoverflow.com/questions/54806437', 'https://stackoverflow.com/questions/48482483', 'https://stackoverflow.com/questions/49376313', 'https://stackoverflow.com/questions/49376313', 'https://stackoverflow.com/questions/49376313']</t>
  </si>
  <si>
    <t>(('tensorflow_backend', 'batch_set_value'), ('variables', 'assign'), ('state_ops', 'assign'), ('gen_state_ops', 'assign'), ('op_def_library', '_apply_op_helper'))</t>
  </si>
  <si>
    <t>[('Tensorflow', 3, [48819561, 52365277, 54806437]), ('Keras', 4, [48819561, 52365277, 48482483, 54806437])]</t>
  </si>
  <si>
    <t>{48819561, 48482483, 52365277, 54806437}</t>
  </si>
  <si>
    <t>['https://stackoverflow.com/questions/48819561', 'https://stackoverflow.com/questions/48482483', 'https://stackoverflow.com/questions/52365277', 'https://stackoverflow.com/questions/54806437']</t>
  </si>
  <si>
    <t>(('tensorflow_backend', 'concatenate'),)</t>
  </si>
  <si>
    <t>[('Tensorflow', 9, [54700736, 45266707, 45266707, 45266707, 45266707, 44013298, 52012071, 52012071, 45555376]), ('Keras', 13, [54700736, 45266707, 45266707, 45266707, 45266707, 44013298, 47923370, 47923370, 47923370, 47923370, 45555376, 46363927, 49886416])]</t>
  </si>
  <si>
    <t>{54700736, 52012071, 47923370, 45555376, 49886416, 44013298, 45266707, 46363927}</t>
  </si>
  <si>
    <t>['https://stackoverflow.com/questions/52012071', 'https://stackoverflow.com/questions/45555376', 'https://stackoverflow.com/questions/45266707', 'https://stackoverflow.com/questions/44013298', 'https://stackoverflow.com/questions/44013298']</t>
  </si>
  <si>
    <t>(('tensorflow_backend', 'concatenate'), ('array_ops', 'concat'), ('ops', 'convert_to_tensor'))</t>
  </si>
  <si>
    <t>[('Tensorflow', 8, [54700736, 45266707, 45266707, 45266707, 45266707, 44013298, 52012071, 52012071]), ('Keras', 9, [54700736, 45266707, 45266707, 45266707, 45266707, 44013298, 45555376, 46363927, 49886416])]</t>
  </si>
  <si>
    <t>{54700736, 52012071, 45555376, 49886416, 44013298, 45266707, 46363927}</t>
  </si>
  <si>
    <t>['https://stackoverflow.com/questions/52012071', 'https://stackoverflow.com/questions/49886416', 'https://stackoverflow.com/questions/45266707', 'https://stackoverflow.com/questions/44013298', 'https://stackoverflow.com/questions/45266707']</t>
  </si>
  <si>
    <t>(('tensorflow_backend', 'concatenate'), ('array_ops', 'concat'), ('ops', 'convert_to_tensor'), ('constant_op', '_constant_tensor_conversion_function'), ('constant_op', 'constant'), ('tensor_util', 'make_tensor_proto'), ('tensor_util', '_AssertCompatible'))</t>
  </si>
  <si>
    <t>[('Tensorflow', 6, [45266707, 45266707, 45266707, 45266707, 44013298, 52012071]), ('Keras', 6, [45266707, 45266707, 45266707, 45266707, 44013298, 45555376])]</t>
  </si>
  <si>
    <t>{45555376, 44013298, 45266707, 52012071}</t>
  </si>
  <si>
    <t>['https://stackoverflow.com/questions/45555376', 'https://stackoverflow.com/questions/44013298', 'https://stackoverflow.com/questions/45266707', 'https://stackoverflow.com/questions/52012071']</t>
  </si>
  <si>
    <t>(('tensorflow_backend', 'constant'),)</t>
  </si>
  <si>
    <t>[('Tensorflow', 2, [59057775, 51119874]), ('Keras', 2, [59057775, 51119874])]</t>
  </si>
  <si>
    <t>{51119874, 59057775}</t>
  </si>
  <si>
    <t>['https://stackoverflow.com/questions/51119874', 'https://stackoverflow.com/questions/59057775']</t>
  </si>
  <si>
    <t>(('tensorflow_backend', 'conv2d'),)</t>
  </si>
  <si>
    <t>[('Tensorflow', 15, [49538940, 58894472, 59988742, 43620335, 39848466, 56103606, 54027170, 42588145, 42588145, 41651628, 61982617, 61982617, 61982617, 61982617, 41901862]), ('Keras', 20, [49538940, 58894472, 40818579, 40818579, 59988742, 43620335, 39848466, 63111986, 57046480, 54027170, 51376802, 42588145, 42588145, 41651628, 61982617, 61982617, 61982617, 61982617, 41901862, 41817101])]</t>
  </si>
  <si>
    <t>{54027170, 51376802, 59988742, 41901862, 58894472, 41651628, 41817101, 43620335, 57046480, 42588145, 39848466, 40818579, 63111986, 56103606, 61982617, 49538940}</t>
  </si>
  <si>
    <t>(('tensorflow_backend', 'conv2d'), ('nn_ops', 'convolution'))</t>
  </si>
  <si>
    <t>[('Tensorflow', 5, [49538940, 58894472, 59988742, 56103606, 50652209]), ('Keras', 10, [49538940, 58894472, 59988742, 63111986, 57046480, 51376802, 50083315, 60187008, 50652209, 52152341])]</t>
  </si>
  <si>
    <t>{60187008, 51376802, 59988742, 58894472, 57046480, 50652209, 63111986, 50083315, 52152341, 56103606, 49538940}</t>
  </si>
  <si>
    <t>['https://stackoverflow.com/questions/51376802', 'https://stackoverflow.com/questions/50652209', 'https://stackoverflow.com/questions/52152341', 'https://stackoverflow.com/questions/50083315', 'https://stackoverflow.com/questions/52152341']</t>
  </si>
  <si>
    <t>https://stackoverflow.com/questions/50652209</t>
  </si>
  <si>
    <t>(('tensorflow_backend', 'dot'),)</t>
  </si>
  <si>
    <t>[('Tensorflow', 5, [60646444, 60646444, 60646444, 60646444, 43990046, 43990046]), ('Keras', 8, [57190848, 57190848, 60646444, 60646444, 60646444, 60646444, 40818579, 40818579])]</t>
  </si>
  <si>
    <t>{57190848, 40818579, 60646444, 43990046}</t>
  </si>
  <si>
    <t>['https://stackoverflow.com/questions/57190848', 'https://stackoverflow.com/questions/40818579', 'https://stackoverflow.com/questions/60646444', 'https://stackoverflow.com/questions/43990046']</t>
  </si>
  <si>
    <t>(('tensorflow_backend', 'eval'), ('ops', 'eval'), ('ops', '_eval_using_default_session'))</t>
  </si>
  <si>
    <t>[('Tensorflow', 3, [47305473, 56931078, 56931078]), ('Keras', 4, [47305473, 59074461, 56931078, 56931078])]</t>
  </si>
  <si>
    <t>{47305473, 59074461, 56931078}</t>
  </si>
  <si>
    <t>['https://stackoverflow.com/questions/47305473', 'https://stackoverflow.com/questions/59074461', 'https://stackoverflow.com/questions/56931078']</t>
  </si>
  <si>
    <t>https://stackoverflow.com/questions/56931078</t>
  </si>
  <si>
    <t>(('tensorflow_backend', 'eval'), ('ops', 'eval'), ('ops', '_eval_using_default_session'), ('session', 'run'), ('session', '_run'), ('session', '_do_run'), ('session', '_do_call'))</t>
  </si>
  <si>
    <t>[('Tensorflow', 2, [47305473, 56931078]), ('Keras', 3, [47305473, 59074461, 56931078])]</t>
  </si>
  <si>
    <t>(('tensorflow_backend', 'function'),)</t>
  </si>
  <si>
    <t>[('Tensorflow', 8, [48272426, 56177780, 53108547, 54853427, 57378455, 50341647, 43136293, 62084827]), ('Keras', 11, [48272426, 56177780, 53108547, 54853427, 50341647, 59524339, 59524339, 43136293, 53593705, 43822458, 60792076])]</t>
  </si>
  <si>
    <t>{53108547, 43136293, 53593705, 48272426, 60792076, 50341647, 54853427, 56177780, 59524339, 57378455, 43822458, 62084827}</t>
  </si>
  <si>
    <t>['https://stackoverflow.com/questions/43136293', 'https://stackoverflow.com/questions/50341647', 'https://stackoverflow.com/questions/57378455', 'https://stackoverflow.com/questions/59524339', 'https://stackoverflow.com/questions/59524339']</t>
  </si>
  <si>
    <t>https://stackoverflow.com/questions/50341647</t>
  </si>
  <si>
    <t>(('tensorflow_backend', 'function'), ('tensorflow_backend', '__init__'), ('ops', 'control_dependencies'), ('ops', 'control_dependencies'), ('ops', 'as_graph_element'), ('ops', '_as_graph_element_locked'))</t>
  </si>
  <si>
    <t>[('Tensorflow', 7, [48272426, 56177780, 53108547, 54853427, 57378455, 50341647, 43136293]), ('Keras', 7, [48272426, 56177780, 53108547, 54853427, 50341647, 43136293, 43822458])]</t>
  </si>
  <si>
    <t>{53108547, 43136293, 48272426, 50341647, 54853427, 56177780, 57378455, 43822458}</t>
  </si>
  <si>
    <t>['https://stackoverflow.com/questions/43136293', 'https://stackoverflow.com/questions/50341647', 'https://stackoverflow.com/questions/57378455', 'https://stackoverflow.com/questions/56177780', 'https://stackoverflow.com/questions/56177780']</t>
  </si>
  <si>
    <t>(('tensorflow_backend', 'get_session'),)</t>
  </si>
  <si>
    <t>[('Tensorflow', 13, [53206781, 51868631, 50006011, 56585023, 56585023, 42315289, 48157558, 54274107, 54027170, 56961839, 48514608, 57193474, 57193474]), ('Keras', 14, [53206781, 51868631, 50006011, 56585023, 56585023, 42315289, 48157558, 54274107, 45078392, 54027170, 48129804, 57193474, 57193474, 46164791])]</t>
  </si>
  <si>
    <t>[('Tensorflow', 13), ('Keras', 14)]</t>
  </si>
  <si>
    <t>{54027170, 57193474, 54274107, 48129804, 46164791, 56961839, 48514608, 48157558, 51868631, 45078392, 42315289, 50006011, 53206781, 56585023}</t>
  </si>
  <si>
    <t>['https://stackoverflow.com/questions/54274107', 'https://stackoverflow.com/questions/48514608', 'https://stackoverflow.com/questions/42315289', 'https://stackoverflow.com/questions/45078392', 'https://stackoverflow.com/questions/42315289']</t>
  </si>
  <si>
    <t>(('tensorflow_backend', 'get_session'), ('session', '__init__'), ('session', '__init__'))</t>
  </si>
  <si>
    <t>[('Tensorflow', 6, [53206781, 51868631, 54274107, 54027170, 48514608, 57677083]), ('Keras', 6, [53206781, 51868631, 54274107, 54027170, 48129804, 57677083])]</t>
  </si>
  <si>
    <t>{54027170, 48129804, 48514608, 57677083, 51868631, 54274107, 53206781}</t>
  </si>
  <si>
    <t>['https://stackoverflow.com/questions/48129804', 'https://stackoverflow.com/questions/57677083', 'https://stackoverflow.com/questions/54274107', 'https://stackoverflow.com/questions/51868631', 'https://stackoverflow.com/questions/54274107']</t>
  </si>
  <si>
    <t>(('tensorflow_backend', 'get_session'), ('session', 'run'), ('session', '_run'), ('session', '_do_run'), ('session', '_do_call'))</t>
  </si>
  <si>
    <t>[('Tensorflow', 3, [50006011, 56585023, 56585023]), ('Keras', 3, [50006011, 56585023, 56585023])]</t>
  </si>
  <si>
    <t>{50006011, 56585023}</t>
  </si>
  <si>
    <t>['https://stackoverflow.com/questions/50006011', 'https://stackoverflow.com/questions/56585023']</t>
  </si>
  <si>
    <t>(('tensorflow_backend', 'get_session'), ('tensorflow_backend', '_initialize_variables'), ('session', 'run'), ('session', '_run'), ('session', '_do_run'), ('session', '_do_call'))</t>
  </si>
  <si>
    <t>[('Tensorflow', 3, [42315289, 48157558, 46164791]), ('Keras', 4, [42315289, 48157558, 45078392, 46164791])]</t>
  </si>
  <si>
    <t>{45078392, 42315289, 48157558, 46164791}</t>
  </si>
  <si>
    <t>['https://stackoverflow.com/questions/45078392', 'https://stackoverflow.com/questions/42315289', 'https://stackoverflow.com/questions/48157558', 'https://stackoverflow.com/questions/46164791']</t>
  </si>
  <si>
    <t>(('tensorflow_backend', 'get_uid'),)</t>
  </si>
  <si>
    <t>[('Tensorflow', 10, [56257216, 62813601, 62813601, 59918588, 55481393, 59235222, 59065022, 65031513, 56851895, 62841176]), ('Keras', 10, [56257216, 62813601, 62813601, 59918588, 55481393, 59235222, 59065022, 65031513, 56851895, 62841176])]</t>
  </si>
  <si>
    <t>{56257216, 62813601, 55481393, 59235222, 56851895, 62841176, 65031513, 59918588, 59065022}</t>
  </si>
  <si>
    <t>['https://stackoverflow.com/questions/62813601', 'https://stackoverflow.com/questions/56851895', 'https://stackoverflow.com/questions/65031513', 'https://stackoverflow.com/questions/65031513', 'https://stackoverflow.com/questions/65031513']</t>
  </si>
  <si>
    <t>(('tensorflow_backend', 'mean'),)</t>
  </si>
  <si>
    <t>[('Tensorflow', 4, [43158719, 43158719, 49441748, 48622444]), ('Keras', 6, [43158719, 43158719, 48656166, 49441748, 48622444, 53842960])]</t>
  </si>
  <si>
    <t>{48656166, 48622444, 53842960, 49441748, 43158719}</t>
  </si>
  <si>
    <t>['https://stackoverflow.com/questions/48656166', 'https://stackoverflow.com/questions/48622444', 'https://stackoverflow.com/questions/53842960', 'https://stackoverflow.com/questions/49441748', 'https://stackoverflow.com/questions/43158719']</t>
  </si>
  <si>
    <t>https://stackoverflow.com/questions/53842960</t>
  </si>
  <si>
    <t>[('Tensorflow', 55, [55077129, 48428415, 62787056, 48231593, 59394902, 46441577, 57406870, 59840411, 63860741, 53729113, 44496325, 61137954, 52094675, 41927602, 61710061, 59711670, 59120804, 64707539, 61332608, 53142006, 54523836, 50271548, 50271548, 51311420, 57051067, 62384265, 54085474, 46869446, 63318110, 57985406, 59920461, 59847919, 58513607, 63464487, 55833353, 57156410, 53328808, 41218937, 49432451, 43682108, 49105096, 60497173, 62332685, 52248467, 63418534, 57042429, 57042429, 48710625, 50086731, 56271619, 58143135, 60946205, 52218258, 46838902, 55313828]), ('Keras', 56, [48428415, 62787056, 48231593, 59394902, 46441577, 57406870, 61726860, 59840411, 63860741, 53729113, 61137954, 41927602, 61710061, 42556972, 59711670, 59120804, 64707539, 61332608, 53142006, 58011262, 50271548, 50271548, 54574591, 57051067, 48438607, 62384265, 54085474, 46869446, 63318110, 57985406, 59847919, 58513607, 63464487, 57717892, 55833353, 57156410, 53328808, 41218937, 49432451, 43682108, 49105096, 60497173, 39945443, 62332685, 64726074, 52248467, 63418534, 57042429, 57042429, 50086731, 54857959, 54562425, 56271619, 58143135, 60946205, 52218258])]</t>
  </si>
  <si>
    <t>[('Tensorflow', 55), ('Keras', 56)]</t>
  </si>
  <si>
    <t>{61332608, 49432451, 56271619, 63860741, 57717892, 55077129, 62384265, 55833353, 61726860, 62332685, 52218258, 52248467, 60497173, 57406870, 59840411, 60946205, 58143135, 61137954, 59120804, 55313828, 63418534, 63464487, 53328808, 48231593, 42556972, 41927602, 59711670, 57156410, 57051067, 54523836, 50271548, 51311420, 43682108, 64726074, 44496325, 46869446, 58513607, 49105096, 50086731, 59920461, 48438607, 54562425, 52094675, 64707539, 59394902, 53729113, 63318110, 48710625, 54085474, 39945443, 54857959, 46441577, 58011262, 54574591, 61710061, 59847919, 62787056, 53142006, 46838902, 41218937, 57042429, 57985406, 48428415}</t>
  </si>
  <si>
    <t>['https://stackoverflow.com/questions/62332685', 'https://stackoverflow.com/questions/57051067', 'https://stackoverflow.com/questions/54085474', 'https://stackoverflow.com/questions/59394902', 'https://stackoverflow.com/questions/63318110']</t>
  </si>
  <si>
    <t>[('Tensorflow', 34, [55077129, 48428415, 57406870, 63860741, 53729113, 44496325, 61137954, 61710061, 59120804, 64707539, 61332608, 53142006, 51311420, 57051067, 62384265, 46869446, 59920461, 59847919, 58513607, 63464487, 55833353, 57156410, 41218937, 43682108, 60497173, 52248467, 57042429, 57042429, 56271619, 60946205, 52218258, 46838902, 55313828, 62872507]), ('Keras', 36, [48428415, 57406870, 61726860, 63860741, 53729113, 61137954, 61710061, 59120804, 64707539, 61332608, 53142006, 58011262, 54574591, 57051067, 48438607, 62384265, 46869446, 59847919, 58513607, 63464487, 57717892, 55833353, 57156410, 41218937, 43682108, 60497173, 39945443, 64726074, 52248467, 57042429, 57042429, 54857959, 54562425, 56271619, 60946205, 52218258])]</t>
  </si>
  <si>
    <t>[('Tensorflow', 34), ('Keras', 36)]</t>
  </si>
  <si>
    <t>{61332608, 56271619, 57717892, 63860741, 55077129, 62384265, 55833353, 61726860, 52218258, 52248467, 60497173, 57406870, 60946205, 61137954, 59120804, 55313828, 63464487, 57156410, 57051067, 51311420, 43682108, 62872507, 64726074, 44496325, 46869446, 58513607, 59920461, 48438607, 54562425, 64707539, 53729113, 39945443, 54857959, 54574591, 61710061, 59847919, 53142006, 46838902, 41218937, 57042429, 58011262, 48428415}</t>
  </si>
  <si>
    <t>['https://stackoverflow.com/questions/55833353', 'https://stackoverflow.com/questions/51311420', 'https://stackoverflow.com/questions/54857959', 'https://stackoverflow.com/questions/64707539', 'https://stackoverflow.com/questions/53729113']</t>
  </si>
  <si>
    <t>[('Tensorflow', 33, [55077129, 48428415, 57406870, 63860741, 53729113, 44496325, 61137954, 61710061, 59120804, 64707539, 61332608, 53142006, 51311420, 57051067, 46869446, 59920461, 59847919, 58513607, 63464487, 55833353, 57156410, 41218937, 43682108, 60497173, 52248467, 57042429, 57042429, 56271619, 60946205, 52218258, 46838902, 55313828, 62872507]), ('Keras', 35, [48428415, 57406870, 61726860, 63860741, 53729113, 61137954, 61710061, 59120804, 64707539, 61332608, 53142006, 58011262, 54574591, 57051067, 48438607, 46869446, 59847919, 58513607, 63464487, 57717892, 55833353, 57156410, 41218937, 43682108, 60497173, 39945443, 64726074, 52248467, 57042429, 57042429, 54857959, 54562425, 56271619, 60946205, 52218258])]</t>
  </si>
  <si>
    <t>[('Tensorflow', 33), ('Keras', 35)]</t>
  </si>
  <si>
    <t>{61332608, 56271619, 57717892, 63860741, 55077129, 55833353, 61726860, 52218258, 52248467, 60497173, 57406870, 60946205, 61137954, 59120804, 55313828, 63464487, 57156410, 57051067, 51311420, 43682108, 62872507, 64726074, 44496325, 46869446, 58513607, 59920461, 48438607, 54562425, 64707539, 53729113, 39945443, 54857959, 54574591, 61710061, 59847919, 53142006, 46838902, 41218937, 57042429, 58011262, 48428415}</t>
  </si>
  <si>
    <t>['https://stackoverflow.com/questions/55833353', 'https://stackoverflow.com/questions/51311420', 'https://stackoverflow.com/questions/54857959', 'https://stackoverflow.com/questions/64707539', 'https://stackoverflow.com/questions/39945443']</t>
  </si>
  <si>
    <t>(('tensorflow_backend', 'module'), ('__init__', 'module'), ('__init__', 'module'), ('__init__', 'module'))</t>
  </si>
  <si>
    <t>[('Tensorflow', 6, [55077129, 57406870, 61137954, 59120804, 41218937, 45408000]), ('Keras', 7, [57406870, 61137954, 59120804, 54574591, 48438607, 41218937, 64726074])]</t>
  </si>
  <si>
    <t>{45408000, 61137954, 59120804, 55077129, 48438607, 57406870, 41218937, 64726074, 54574591}</t>
  </si>
  <si>
    <t>['https://stackoverflow.com/questions/61137954', 'https://stackoverflow.com/questions/48438607', 'https://stackoverflow.com/questions/41218937', 'https://stackoverflow.com/questions/41218937', 'https://stackoverflow.com/questions/41218937']</t>
  </si>
  <si>
    <t>(('tensorflow_backend', 'module'), ('__init__', 'module'), ('__init__', 'module'), ('pywrap_tensorflow', 'module'))</t>
  </si>
  <si>
    <t>[('Tensorflow', 18, [48428415, 63860741, 44496325, 61710061, 51311420, 46869446, 59920461, 58513607, 63464487, 55833353, 43682108, 60497173, 52248467, 57042429, 57042429, 56271619, 60946205, 52218258]), ('Keras', 17, [48428415, 63860741, 61710061, 58011262, 46869446, 58513607, 63464487, 55833353, 43682108, 60497173, 52248467, 57042429, 57042429, 54857959, 56271619, 60946205, 52218258])]</t>
  </si>
  <si>
    <t>[('Tensorflow', 18), ('Keras', 17)]</t>
  </si>
  <si>
    <t>{56271619, 63860741, 55833353, 52218258, 52248467, 60497173, 60946205, 63464487, 43682108, 51311420, 44496325, 46869446, 58513607, 59920461, 54857959, 61710061, 57042429, 58011262, 48428415}</t>
  </si>
  <si>
    <t>['https://stackoverflow.com/questions/55833353', 'https://stackoverflow.com/questions/43682108', 'https://stackoverflow.com/questions/54857959', 'https://stackoverflow.com/questions/59920461', 'https://stackoverflow.com/questions/59920461']</t>
  </si>
  <si>
    <t>(('tensorflow_backend', 'module'), ('__init__', 'module'), ('__init__', 'module'), ('pywrap_tensorflow', 'module'), ('pywrap_tensorflow', 'module'), ('pywrap_tensorflow_internal', 'module'), ('pywrap_tensorflow_internal', 'swig_import_helper'))</t>
  </si>
  <si>
    <t>[('Tensorflow', 12, [48428415, 63860741, 44496325, 61710061, 51311420, 58513607, 63464487, 55833353, 43682108, 57042429, 57042429, 56271619]), ('Keras', 11, [48428415, 63860741, 61710061, 58011262, 58513607, 63464487, 55833353, 43682108, 57042429, 57042429, 56271619])]</t>
  </si>
  <si>
    <t>{56271619, 44496325, 63860741, 58513607, 63464487, 55833353, 61710061, 43682108, 51311420, 57042429, 58011262, 48428415}</t>
  </si>
  <si>
    <t>(('tensorflow_backend', 'module'), ('__init__', 'module'), ('__init__', 'module'), ('pywrap_tensorflow', 'module'), ('pywrap_tensorflow', 'module'), ('pywrap_tensorflow_internal', 'module'), ('pywrap_tensorflow_internal', 'swig_import_helper'), ('imp', 'load_module'), ('imp', 'load_dynamic'))</t>
  </si>
  <si>
    <t>[('Tensorflow', 10, [48428415, 63860741, 61710061, 51311420, 58513607, 63464487, 55833353, 57042429, 57042429, 56271619]), ('Keras', 10, [48428415, 63860741, 61710061, 58011262, 58513607, 63464487, 55833353, 57042429, 57042429, 56271619])]</t>
  </si>
  <si>
    <t>{56271619, 63860741, 58513607, 63464487, 55833353, 61710061, 51311420, 57042429, 58011262, 48428415}</t>
  </si>
  <si>
    <t>['https://stackoverflow.com/questions/63860741', 'https://stackoverflow.com/questions/55833353', 'https://stackoverflow.com/questions/57042429', 'https://stackoverflow.com/questions/57042429', 'https://stackoverflow.com/questions/57042429']</t>
  </si>
  <si>
    <t>https://stackoverflow.com/questions/63860741</t>
  </si>
  <si>
    <t>(('tensorflow_backend', 'moving_average_update'),)</t>
  </si>
  <si>
    <t>[('Tensorflow', 4, [48285212, 41818654, 48959947]), ('Keras', 3, [48285212, 41818654])]</t>
  </si>
  <si>
    <t>{48959947, 48285212, 41818654}</t>
  </si>
  <si>
    <t>['https://stackoverflow.com/questions/48959947', 'https://stackoverflow.com/questions/48285212', 'https://stackoverflow.com/questions/41818654']</t>
  </si>
  <si>
    <t>(('tensorflow_backend', 'moving_average_update'), ('moving_averages', 'assign_moving_average'), ('moving_averages', '_zero_debias'), ('variable_scope', 'get_variable'), ('variable_scope', 'get_variable'), ('variable_scope', 'get_variable'), ('variable_scope', '_true_getter'), ('variable_scope', '_get_single_variable'))</t>
  </si>
  <si>
    <t>[('Tensorflow', 3, [48285212, 41818654, 48959947]), ('Keras', 2, [48285212, 41818654])]</t>
  </si>
  <si>
    <t>(('tensorflow_backend', 'ndim'),)</t>
  </si>
  <si>
    <t>[('Tensorflow', 4, [58163571, 60646444, 60646444, 43158719]), ('Keras', 9, [58163571, 60646444, 60646444, 43158719, 43158719, 48903689, 48903689, 47923370, 47923370])]</t>
  </si>
  <si>
    <t>{48903689, 47923370, 60646444, 58163571, 43158719}</t>
  </si>
  <si>
    <t>['https://stackoverflow.com/questions/48903689', 'https://stackoverflow.com/questions/47923370', 'https://stackoverflow.com/questions/60646444', 'https://stackoverflow.com/questions/58163571', 'https://stackoverflow.com/questions/43158719']</t>
  </si>
  <si>
    <t>https://stackoverflow.com/questions/47923370</t>
  </si>
  <si>
    <t>https://stackoverflow.com/questions/58163571</t>
  </si>
  <si>
    <t>(('tensorflow_backend', 'placeholder'),)</t>
  </si>
  <si>
    <t>[('Tensorflow', 15, [56721498, 58905540, 44434359, 60557629, 50479021, 47305473, 45694344, 57754497, 58793607, 60613538, 56662977, 61100907, 53328826, 49573784, 59427019]), ('Keras', 20, [56721498, 58905540, 44434359, 60557629, 50479021, 47305473, 45694344, 52351255, 52351255, 57754497, 50958741, 58793607, 60613538, 47735205, 59074461, 56662977, 53328826, 49573784, 49814565, 59427019])]</t>
  </si>
  <si>
    <t>{47305473, 57754497, 58793607, 45694344, 50958741, 52351255, 49573784, 59074461, 60613538, 47735205, 49814565, 50479021, 44434359, 53328826, 60557629, 56662977, 58905540, 59427019, 56721498, 61100907}</t>
  </si>
  <si>
    <t>['https://stackoverflow.com/questions/58793607', 'https://stackoverflow.com/questions/47735205', 'https://stackoverflow.com/questions/56662977', 'https://stackoverflow.com/questions/60557629', 'https://stackoverflow.com/questions/60557629']</t>
  </si>
  <si>
    <t>https://stackoverflow.com/questions/58793607</t>
  </si>
  <si>
    <t>(('tensorflow_backend', 'placeholder'), ('array_ops', 'placeholder'))</t>
  </si>
  <si>
    <t>[('Tensorflow', 7, [56721498, 44434359, 50479021, 47305473, 45694344, 53328826, 49573784]), ('Keras', 13, [56721498, 44434359, 50479021, 47305473, 45694344, 52351255, 52351255, 50958741, 47735205, 59074461, 53328826, 49573784, 49814565])]</t>
  </si>
  <si>
    <t>{53328826, 47305473, 47735205, 49814565, 45694344, 50479021, 50958741, 44434359, 49573784, 56721498, 52351255, 59074461}</t>
  </si>
  <si>
    <t>['https://stackoverflow.com/questions/47305473', 'https://stackoverflow.com/questions/50479021', 'https://stackoverflow.com/questions/56721498', 'https://stackoverflow.com/questions/49573784', 'https://stackoverflow.com/questions/49573784']</t>
  </si>
  <si>
    <t>(('tensorflow_backend', 'placeholder'), ('array_ops', 'placeholder'), ('gen_array_ops', '_placeholder'))</t>
  </si>
  <si>
    <t>[('Tensorflow', 6, [44434359, 50479021, 47305473, 45694344, 53328826, 49573784]), ('Keras', 10, [44434359, 50479021, 47305473, 45694344, 50958741, 47735205, 59074461, 53328826, 49573784, 57115436])]</t>
  </si>
  <si>
    <t>{47305473, 47735205, 45694344, 57115436, 50479021, 50958741, 44434359, 49573784, 53328826, 59074461}</t>
  </si>
  <si>
    <t>['https://stackoverflow.com/questions/47735205', 'https://stackoverflow.com/questions/50479021', 'https://stackoverflow.com/questions/49573784', 'https://stackoverflow.com/questions/49573784', 'https://stackoverflow.com/questions/49573784']</t>
  </si>
  <si>
    <t>(('tensorflow_backend', 'placeholder'), ('array_ops', 'placeholder'), ('gen_array_ops', '_placeholder'), ('op_def_library', '_apply_op_helper'), ('ops', 'create_op'), ('ops', '__init__'))</t>
  </si>
  <si>
    <t>[('Tensorflow', 3, [47305473, 53328826, 49573784]), ('Keras', 4, [47305473, 59074461, 53328826, 49573784])]</t>
  </si>
  <si>
    <t>{49573784, 47305473, 53328826, 59074461}</t>
  </si>
  <si>
    <t>['https://stackoverflow.com/questions/49573784', 'https://stackoverflow.com/questions/47305473', 'https://stackoverflow.com/questions/53328826', 'https://stackoverflow.com/questions/59074461']</t>
  </si>
  <si>
    <t>(('tensorflow_backend', 'placeholder'), ('array_ops', 'placeholder'), ('gen_array_ops', '_placeholder'), ('op_def_library', 'apply_op'), ('ops', 'create_op'), ('ops', '__init__'))</t>
  </si>
  <si>
    <t>[('Tensorflow', 3, [44434359, 50479021, 45694344]), ('Keras', 5, [44434359, 50479021, 45694344, 47735205, 57115436])]</t>
  </si>
  <si>
    <t>{47735205, 45694344, 57115436, 50479021, 44434359}</t>
  </si>
  <si>
    <t>['https://stackoverflow.com/questions/47735205', 'https://stackoverflow.com/questions/45694344', 'https://stackoverflow.com/questions/57115436', 'https://stackoverflow.com/questions/50479021', 'https://stackoverflow.com/questions/44434359']</t>
  </si>
  <si>
    <t>https://stackoverflow.com/questions/57115436</t>
  </si>
  <si>
    <t>https://stackoverflow.com/questions/44434359</t>
  </si>
  <si>
    <t>(('tensorflow_backend', 'placeholder'), ('backend', 'placeholder'), ('array_ops', 'placeholder'), ('gen_array_ops', 'placeholder'), ('op_def_library', '_apply_op_helper'))</t>
  </si>
  <si>
    <t>[('Tensorflow', 2, [60613538, 59427019]), ('Keras', 2, [60613538, 59427019])]</t>
  </si>
  <si>
    <t>{60613538, 59427019}</t>
  </si>
  <si>
    <t>['https://stackoverflow.com/questions/60613538', 'https://stackoverflow.com/questions/59427019']</t>
  </si>
  <si>
    <t>(('tensorflow_backend', 'reshape'),)</t>
  </si>
  <si>
    <t>[('Tensorflow', 2, [50825248, 63009792]), ('Keras', 2, [50825248, 63009792])]</t>
  </si>
  <si>
    <t>{50825248, 63009792}</t>
  </si>
  <si>
    <t>['https://stackoverflow.com/questions/50825248', 'https://stackoverflow.com/questions/63009792']</t>
  </si>
  <si>
    <t>(('tensorflow_backend', 'sum'),)</t>
  </si>
  <si>
    <t>[('Tensorflow', 3, [54839184, 50138891, 57780053]), ('Keras', 3, [54839184, 50138891, 57780053])]</t>
  </si>
  <si>
    <t>{54839184, 50138891, 57780053}</t>
  </si>
  <si>
    <t>['https://stackoverflow.com/questions/54839184', 'https://stackoverflow.com/questions/50138891', 'https://stackoverflow.com/questions/57780053']</t>
  </si>
  <si>
    <t>(('tensorflow_backend', 'sum'), ('deprecation', 'new_func'))</t>
  </si>
  <si>
    <t>[('Tensorflow', 2, [54839184, 57780053]), ('Keras', 2, [54839184, 57780053])]</t>
  </si>
  <si>
    <t>{54839184, 57780053}</t>
  </si>
  <si>
    <t>['https://stackoverflow.com/questions/54839184', 'https://stackoverflow.com/questions/57780053']</t>
  </si>
  <si>
    <t>(('tensorflow_backend', 'switch'),)</t>
  </si>
  <si>
    <t>[('Tensorflow', 2, [49305971, 48903689]), ('Keras', 2, [49305971, 48903689])]</t>
  </si>
  <si>
    <t>{48903689, 49305971}</t>
  </si>
  <si>
    <t>['https://stackoverflow.com/questions/48903689', 'https://stackoverflow.com/questions/49305971']</t>
  </si>
  <si>
    <t>(('tensorflow_backend', 'symbolic_fn_wrapper'),)</t>
  </si>
  <si>
    <t>[('Tensorflow', 29, [60494789, 63268144, 61128890, 63721741, 62272412, 58698942, 64744483, 62491640, 64702742, 60613538, 61985531, 60071597, 59993176, 64088673, 61982617, 61982617, 61982617, 61982617, 59468849, 60508363, 59060150, 61585473, 63009792, 62437779, 60975266, 58868272, 63581028, 60509565, 59672402]), ('Keras', 31, [60494789, 63268144, 61128890, 63721741, 62272412, 58698942, 64744483, 62491640, 64702742, 60613538, 61985531, 60071597, 60240419, 64088673, 61982617, 61982617, 61982617, 61982617, 59468849, 60508363, 59060150, 61585473, 65159487, 63009792, 62437779, 63820312, 60975266, 58868272, 63581028, 60509565, 59672402])]</t>
  </si>
  <si>
    <t>[('Tensorflow', 29), ('Keras', 31)]</t>
  </si>
  <si>
    <t>{63009792, 63721741, 62437779, 64702742, 63820312, 61982617, 62272412, 60613538, 64744483, 60975266, 60240419, 60071597, 63268144, 59468849, 58868272, 59060150, 61128890, 58698942, 65159487, 61585473, 60494789, 60508363, 59672402, 59993176, 64088673, 63581028, 62491640, 61985531, 60509565}</t>
  </si>
  <si>
    <t>['https://stackoverflow.com/questions/63820312', 'https://stackoverflow.com/questions/59468849', 'https://stackoverflow.com/questions/59672402', 'https://stackoverflow.com/questions/60494789', 'https://stackoverflow.com/questions/60508363']</t>
  </si>
  <si>
    <t>https://stackoverflow.com/questions/60508363</t>
  </si>
  <si>
    <t>(('tensorflow_backend', 'symbolic_fn_wrapper'), ('base_layer', '__call__'))</t>
  </si>
  <si>
    <t>[('Tensorflow', 9, [61128890, 64702742, 61985531, 60071597, 61982617, 61982617, 61982617, 61982617, 63009792]), ('Keras', 12, [61128890, 64702742, 61985531, 60071597, 60240419, 61982617, 61982617, 61982617, 61982617, 65159487, 63009792, 63820312])]</t>
  </si>
  <si>
    <t>[('Tensorflow', 9), ('Keras', 12)]</t>
  </si>
  <si>
    <t>{63009792, 60240419, 60071597, 64702742, 63820312, 61982617, 61128890, 61985531, 65159487}</t>
  </si>
  <si>
    <t>['https://stackoverflow.com/questions/60240419', 'https://stackoverflow.com/questions/63820312', 'https://stackoverflow.com/questions/61128890', 'https://stackoverflow.com/questions/61128890', 'https://stackoverflow.com/questions/61128890']</t>
  </si>
  <si>
    <t>(('tensorflow_backend', 'symbolic_fn_wrapper'), ('base_layer', '__call__'), ('convolutional', 'build'), ('base_layer', 'add_weight'), ('initializers', '__call__'), ('tensorflow_backend', 'random_uniform'), ('backend', 'random_uniform'), ('random_ops', 'random_uniform'))</t>
  </si>
  <si>
    <t>[('Tensorflow', 2, [60071597, 58868272]), ('Keras', 2, [60071597, 58868272])]</t>
  </si>
  <si>
    <t>{58868272, 60071597}</t>
  </si>
  <si>
    <t>['https://stackoverflow.com/questions/58868272', 'https://stackoverflow.com/questions/60071597']</t>
  </si>
  <si>
    <t>(('tensorflow_backend', 'symbolic_fn_wrapper'), ('training', 'compile'))</t>
  </si>
  <si>
    <t>[('Tensorflow', 7, [60494789, 63268144, 62491640, 64088673, 60508363, 62437779, 63581028]), ('Keras', 7, [60494789, 63268144, 62491640, 64088673, 60508363, 62437779, 63581028])]</t>
  </si>
  <si>
    <t>{64088673, 63581028, 60494789, 60508363, 63268144, 62437779, 62491640}</t>
  </si>
  <si>
    <t>['https://stackoverflow.com/questions/63581028', 'https://stackoverflow.com/questions/60508363', 'https://stackoverflow.com/questions/62437779', 'https://stackoverflow.com/questions/63268144', 'https://stackoverflow.com/questions/62437779']</t>
  </si>
  <si>
    <t>[('Tensorflow', 3, [60494789, 62491640, 64088673]), ('Keras', 3, [60494789, 62491640, 64088673])]</t>
  </si>
  <si>
    <t>['https://stackoverflow.com/questions/62491640', 'https://stackoverflow.com/questions/64088673', 'https://stackoverflow.com/questions/60494789']</t>
  </si>
  <si>
    <t>(('tensorflow_backend', 'symbolic_fn_wrapper'), ('training', 'compile'), ('training', '_prepare_total_loss'), ('losses', '__call__'), ('losses_utils', 'compute_weighted_loss'))</t>
  </si>
  <si>
    <t>[('Tensorflow', 2, [60494789, 64088673]), ('Keras', 2, [60494789, 64088673])]</t>
  </si>
  <si>
    <t>{64088673, 60494789}</t>
  </si>
  <si>
    <t>['https://stackoverflow.com/questions/64088673', 'https://stackoverflow.com/questions/60494789']</t>
  </si>
  <si>
    <t>(('tensorflow_backend', 'symbolic_fn_wrapper'), ('training', 'compile'), ('training_utils', 'prepare_loss_functions'))</t>
  </si>
  <si>
    <t>[('Tensorflow', 2, [60508363, 62437779]), ('Keras', 2, [60508363, 62437779])]</t>
  </si>
  <si>
    <t>{60508363, 62437779}</t>
  </si>
  <si>
    <t>['https://stackoverflow.com/questions/60508363', 'https://stackoverflow.com/questions/62437779']</t>
  </si>
  <si>
    <t>(('tensorflow_backend', 'variable'),)</t>
  </si>
  <si>
    <t>[('Tensorflow', 7, [57150305, 42315289, 48533216, 64702742, 56190405, 40854831]), ('Keras', 7, [57150305, 42315289, 48533216, 45078392, 64702742, 56190405, 53970055])]</t>
  </si>
  <si>
    <t>{48533216, 57150305, 56190405, 53970055, 40854831, 64702742, 45078392, 42315289}</t>
  </si>
  <si>
    <t>['https://stackoverflow.com/questions/57150305', 'https://stackoverflow.com/questions/53970055', 'https://stackoverflow.com/questions/45078392', 'https://stackoverflow.com/questions/64702742', 'https://stackoverflow.com/questions/64702742']</t>
  </si>
  <si>
    <t>(('tensorflow_backend', 'variable'), ('variables', '__call__'), ('variables', '_variable_v1_call'), ('variables', 'lambda'), ('variable_scope', 'default_variable_creator'), ('variables', '__call__'), ('variables', '__init__'), ('variables', '_init_from_args'))</t>
  </si>
  <si>
    <t>[('Tensorflow', 2, [57150305, 56190405]), ('Keras', 2, [57150305, 56190405])]</t>
  </si>
  <si>
    <t>{57150305, 56190405}</t>
  </si>
  <si>
    <t>['https://stackoverflow.com/questions/57150305', 'https://stackoverflow.com/questions/56190405']</t>
  </si>
  <si>
    <t>(('tensorflow_backend', 'variable'), ('variables', '__init__'), ('variables', '_init_from_args'))</t>
  </si>
  <si>
    <t>[('Tensorflow', 3, [42315289, 48533216, 40854831]), ('Keras', 3, [42315289, 48533216, 45078392])]</t>
  </si>
  <si>
    <t>{48533216, 42315289, 45078392, 40854831}</t>
  </si>
  <si>
    <t>['https://stackoverflow.com/questions/48533216', 'https://stackoverflow.com/questions/42315289', 'https://stackoverflow.com/questions/45078392', 'https://stackoverflow.com/questions/40854831']</t>
  </si>
  <si>
    <t>(('tensorflow_backend', 'zeros'),)</t>
  </si>
  <si>
    <t>[('Tensorflow', 3, [42315289, 56760868, 46164791]), ('Keras', 5, [44836555, 42315289, 56760868, 46164791, 60792076])]</t>
  </si>
  <si>
    <t>{56760868, 44836555, 60792076, 46164791, 42315289}</t>
  </si>
  <si>
    <t>['https://stackoverflow.com/questions/56760868', 'https://stackoverflow.com/questions/44836555', 'https://stackoverflow.com/questions/60792076', 'https://stackoverflow.com/questions/46164791', 'https://stackoverflow.com/questions/42315289']</t>
  </si>
  <si>
    <t>(('test', 'module'), ('__init__', 'module'))</t>
  </si>
  <si>
    <t>[('Tensorflow', 10, [42398672, 42398672, 59394902, 44858973, 56215065, 42753762, 55549257, 59515069, 47361956, 54665872]), ('Sklearn', 2, [57547230, 37286220])]</t>
  </si>
  <si>
    <t>[('Tensorflow', 10), ('Sklearn', 2)]</t>
  </si>
  <si>
    <t>{42753762, 47361956, 55549257, 37286220, 42398672, 54665872, 59394902, 59515069, 56215065, 44858973, 57547230}</t>
  </si>
  <si>
    <t>['https://stackoverflow.com/questions/47361956', 'https://stackoverflow.com/questions/54665872', 'https://stackoverflow.com/questions/56215065', 'https://stackoverflow.com/questions/59515069', 'https://stackoverflow.com/questions/56215065']</t>
  </si>
  <si>
    <t>https://stackoverflow.com/questions/47361956</t>
  </si>
  <si>
    <t>https://stackoverflow.com/questions/54665872</t>
  </si>
  <si>
    <t>https://stackoverflow.com/questions/59515069</t>
  </si>
  <si>
    <t>(('test', 'module'), ('save', 'load_model'))</t>
  </si>
  <si>
    <t>[('Tensorflow', 2, [61292187, 64073899]), ('Keras', 2, [61292187, 64073899])]</t>
  </si>
  <si>
    <t>{61292187, 64073899}</t>
  </si>
  <si>
    <t>['https://stackoverflow.com/questions/61292187', 'https://stackoverflow.com/questions/64073899']</t>
  </si>
  <si>
    <t>(('test', 'module'), ('training', 'fit'))</t>
  </si>
  <si>
    <t>[('Tensorflow', 3, [60401791, 60402033, 54274107]), ('Keras', 3, [60401791, 60402033, 54274107])]</t>
  </si>
  <si>
    <t>{60402033, 54274107, 60401791}</t>
  </si>
  <si>
    <t>['https://stackoverflow.com/questions/60402033', 'https://stackoverflow.com/questions/54274107', 'https://stackoverflow.com/questions/60401791']</t>
  </si>
  <si>
    <t>https://stackoverflow.com/questions/60402033</t>
  </si>
  <si>
    <t>https://stackoverflow.com/questions/60401791</t>
  </si>
  <si>
    <t>(('test', 'module'), ('training', 'fit'), ('training_v2', 'fit'), ('training_v2', '_process_training_inputs'), ('training_v2', '_process_inputs'), ('training', '_standardize_user_data'), ('training', '_build_model_with_inputs'), ('training', '_set_inputs'), ('base_layer', '__call__'), ('api', 'wrapper'))</t>
  </si>
  <si>
    <t>[('Tensorflow', 2, [60401791, 60402033]), ('Keras', 2, [60401791, 60402033])]</t>
  </si>
  <si>
    <t>{60402033, 60401791}</t>
  </si>
  <si>
    <t>['https://stackoverflow.com/questions/60402033', 'https://stackoverflow.com/questions/60401791']</t>
  </si>
  <si>
    <t>(('test2', 'module'),)</t>
  </si>
  <si>
    <t>[('Tensorflow', 4, [57706942, 60478749, 37044006, 64316104]), ('Keras', 2, [57706942, 60478749])]</t>
  </si>
  <si>
    <t>{37044006, 60478749, 57706942, 64316104}</t>
  </si>
  <si>
    <t>['https://stackoverflow.com/questions/37044006', 'https://stackoverflow.com/questions/60478749', 'https://stackoverflow.com/questions/57706942', 'https://stackoverflow.com/questions/64316104']</t>
  </si>
  <si>
    <t>https://stackoverflow.com/questions/37044006</t>
  </si>
  <si>
    <t>https://stackoverflow.com/questions/57706942</t>
  </si>
  <si>
    <t>https://stackoverflow.com/questions/64316104</t>
  </si>
  <si>
    <t>(('test_network', 'get_results'), ('base_layer', '__call__'))</t>
  </si>
  <si>
    <t>(('testing', 'module'), ('testing', 'main'))</t>
  </si>
  <si>
    <t>[('Tensorflow', 2, [61474125, 61454585]), ('Keras', 2, [61474125, 61454585])]</t>
  </si>
  <si>
    <t>{61454585, 61474125}</t>
  </si>
  <si>
    <t>['https://stackoverflow.com/questions/61454585', 'https://stackoverflow.com/questions/61474125']</t>
  </si>
  <si>
    <t>(('text', 'fit_on_texts'),)</t>
  </si>
  <si>
    <t>[('Tensorflow', 3, [64313908, 59850162, 61402071]), ('Keras', 2, [64313908, 59850162])]</t>
  </si>
  <si>
    <t>{59850162, 64313908, 61402071}</t>
  </si>
  <si>
    <t>['https://stackoverflow.com/questions/59850162', 'https://stackoverflow.com/questions/64313908', 'https://stackoverflow.com/questions/61402071']</t>
  </si>
  <si>
    <t>https://stackoverflow.com/questions/59850162</t>
  </si>
  <si>
    <t>https://stackoverflow.com/questions/64313908</t>
  </si>
  <si>
    <t>https://stackoverflow.com/questions/61402071</t>
  </si>
  <si>
    <t>[('NLTK', 8, [53920226, 15220961, 36323993, 46034861, 57595990, 62680183]), ('Sklearn', 55, [53920226, 49394654, 37697654, 31812147, 48962346, 22722517, 15220961, 54669666, 40371271, 48516633, 26367075, 28655889, 43106417, 40077084, 25599816, 43218685, 29980037, 20400454, 21589177, 18432289, 43314707, 62354777, 62693409, 23900711, 43946259, 39303912, 63895430, 19007407, 46034861, 58537609, 51497681, 20928769, 22770637, 32222695, 51769588, 50122799, 53175959, 45883679, 26004670, 50805257, 52955249, 64437517, 53648001])]</t>
  </si>
  <si>
    <t>[('NLTK', 8), ('Sklearn', 55)]</t>
  </si>
  <si>
    <t>{20928769, 53648001, 29980037, 63895430, 58537609, 50805257, 64437517, 28655889, 43314707, 43946259, 53175959, 48516633, 36323993, 40077084, 45883679, 18432289, 62693409, 23900711, 48962346, 46034861, 19007407, 50122799, 31812147, 21589177, 26004670, 20400454, 40371271, 25599816, 22770637, 51497681, 22722517, 57595990, 62354777, 49394654, 15220961, 53920226, 54669666, 26367075, 32222695, 39303912, 43106417, 52955249, 51769588, 37697654, 62680183, 43218685}</t>
  </si>
  <si>
    <t>['https://stackoverflow.com/questions/64437517', 'https://stackoverflow.com/questions/19007407', 'https://stackoverflow.com/questions/53920226', 'https://stackoverflow.com/questions/62354777', 'https://stackoverflow.com/questions/49394654']</t>
  </si>
  <si>
    <t>https://stackoverflow.com/questions/64437517</t>
  </si>
  <si>
    <t>https://stackoverflow.com/questions/19007407</t>
  </si>
  <si>
    <t>https://stackoverflow.com/questions/62354777</t>
  </si>
  <si>
    <t>(('text', 'fit_transform'), ('text', '_count_vocab'))</t>
  </si>
  <si>
    <t>[('NLTK', 7, [53920226, 36323993, 46034861, 57595990, 62680183]), ('Sklearn', 39, [53920226, 49394654, 31812147, 48962346, 54669666, 40371271, 48516633, 26367075, 28655889, 43106417, 40077084, 25599816, 43218685, 29980037, 20400454, 21589177, 18432289, 43314707, 62354777, 62693409, 23900711, 43946259, 39303912, 63895430, 19007407, 46034861, 58537609, 51497681, 20928769, 22770637, 32222695, 50122799, 53175959, 45883679, 26004670, 50805257, 52955249, 64437517, 53648001])]</t>
  </si>
  <si>
    <t>[('NLTK', 7), ('Sklearn', 39)]</t>
  </si>
  <si>
    <t>{20928769, 53648001, 29980037, 63895430, 58537609, 50805257, 64437517, 28655889, 43314707, 43946259, 53175959, 48516633, 36323993, 40077084, 45883679, 18432289, 62693409, 23900711, 48962346, 46034861, 19007407, 50122799, 31812147, 21589177, 26004670, 20400454, 40371271, 25599816, 22770637, 51497681, 57595990, 62354777, 49394654, 53920226, 54669666, 26367075, 32222695, 39303912, 43106417, 52955249, 62680183, 43218685}</t>
  </si>
  <si>
    <t>['https://stackoverflow.com/questions/64437517', 'https://stackoverflow.com/questions/46034861', 'https://stackoverflow.com/questions/49394654', 'https://stackoverflow.com/questions/51497681', 'https://stackoverflow.com/questions/57595990']</t>
  </si>
  <si>
    <t>[('NLTK', 4, [53920226, 36323993, 46034861, 57595990]), ('Sklearn', 22, [53920226, 54669666, 48516633, 26367075, 28655889, 43106417, 40077084, 25599816, 43218685, 29980037, 21589177, 18432289, 43314707, 62693409, 43946259, 39303912, 46034861, 58537609, 51497681, 45883679, 50805257, 53648001])]</t>
  </si>
  <si>
    <t>[('NLTK', 4), ('Sklearn', 22)]</t>
  </si>
  <si>
    <t>{53648001, 29980037, 58537609, 50805257, 28655889, 43314707, 43946259, 48516633, 36323993, 40077084, 45883679, 18432289, 62693409, 46034861, 21589177, 25599816, 51497681, 57595990, 53920226, 54669666, 26367075, 39303912, 43106417, 43218685}</t>
  </si>
  <si>
    <t>['https://stackoverflow.com/questions/50805257', 'https://stackoverflow.com/questions/45883679', 'https://stackoverflow.com/questions/53920226', 'https://stackoverflow.com/questions/51497681', 'https://stackoverflow.com/questions/57595990']</t>
  </si>
  <si>
    <t>https://stackoverflow.com/questions/50805257</t>
  </si>
  <si>
    <t>(('text', 'fit_transform'), ('text', '_count_vocab'), ('text', 'lambda'), ('text', 'lambda'))</t>
  </si>
  <si>
    <t>[('NLTK', 3, [53920226, 36323993, 46034861]), ('Sklearn', 16, [53920226, 54669666, 48516633, 26367075, 28655889, 21589177, 18432289, 43314707, 62693409, 43946259, 46034861, 58537609, 51497681, 45883679, 50805257, 53648001])]</t>
  </si>
  <si>
    <t>[('NLTK', 3), ('Sklearn', 16)]</t>
  </si>
  <si>
    <t>{18432289, 53920226, 54669666, 26367075, 21589177, 62693409, 53648001, 58537609, 50805257, 46034861, 48516633, 28655889, 51497681, 43314707, 43946259, 36323993, 45883679}</t>
  </si>
  <si>
    <t>['https://stackoverflow.com/questions/54669666', 'https://stackoverflow.com/questions/58537609', 'https://stackoverflow.com/questions/43314707', 'https://stackoverflow.com/questions/28655889', 'https://stackoverflow.com/questions/51497681']</t>
  </si>
  <si>
    <t>https://stackoverflow.com/questions/54669666</t>
  </si>
  <si>
    <t>https://stackoverflow.com/questions/58537609</t>
  </si>
  <si>
    <t>(('text', 'lambda'),)</t>
  </si>
  <si>
    <t>[('NLTK', 8, [53920226, 9777871, 36323993, 46034861, 57595990]), ('Sklearn', 45, [53920226, 41553652, 54669666, 48516633, 26367075, 28655889, 43106417, 40077084, 25599816, 43218685, 29980037, 21589177, 18432289, 43314707, 62693409, 43946259, 20831882, 39303912, 46034861, 58537609, 51497681, 45883679, 48772769, 50805257, 50628266, 53648001])]</t>
  </si>
  <si>
    <t>[('NLTK', 8), ('Sklearn', 45)]</t>
  </si>
  <si>
    <t>{53648001, 29980037, 58537609, 20831882, 50805257, 28655889, 43314707, 43946259, 48516633, 36323993, 40077084, 45883679, 18432289, 62693409, 48772769, 50628266, 46034861, 21589177, 25599816, 9777871, 51497681, 57595990, 53920226, 54669666, 26367075, 39303912, 43106417, 41553652, 43218685}</t>
  </si>
  <si>
    <t>['https://stackoverflow.com/questions/50805257', 'https://stackoverflow.com/questions/62693409', 'https://stackoverflow.com/questions/53920226', 'https://stackoverflow.com/questions/51497681', 'https://stackoverflow.com/questions/57595990']</t>
  </si>
  <si>
    <t>https://stackoverflow.com/questions/62693409</t>
  </si>
  <si>
    <t>(('text', 'text_to_word_sequence'),)</t>
  </si>
  <si>
    <t>[('Tensorflow', 4, [64313908, 64954738, 64579113, 61402071]), ('Keras', 4, [64313908, 64954738, 61311460, 64579113])]</t>
  </si>
  <si>
    <t>{61311460, 64579113, 64954738, 64313908, 61402071}</t>
  </si>
  <si>
    <t>['https://stackoverflow.com/questions/61311460', 'https://stackoverflow.com/questions/64579113', 'https://stackoverflow.com/questions/64954738', 'https://stackoverflow.com/questions/64313908', 'https://stackoverflow.com/questions/61402071']</t>
  </si>
  <si>
    <t>https://stackoverflow.com/questions/61311460</t>
  </si>
  <si>
    <t>https://stackoverflow.com/questions/64579113</t>
  </si>
  <si>
    <t>https://stackoverflow.com/questions/64954738</t>
  </si>
  <si>
    <t>(('text', 'transform'),)</t>
  </si>
  <si>
    <t>[('Tensorflow', 2, [62144275]), ('Sklearn', 18, [64614736, 34119932, 31744519, 49547715, 44193154, 28239915, 62144275, 25650601, 49422283, 48772769, 50628266, 32632261])]</t>
  </si>
  <si>
    <t>[('Tensorflow', 2), ('Sklearn', 18)]</t>
  </si>
  <si>
    <t>{48772769, 44193154, 49547715, 32632261, 31744519, 25650601, 50628266, 28239915, 49422283, 64614736, 62144275, 34119932}</t>
  </si>
  <si>
    <t>['https://stackoverflow.com/questions/44193154', 'https://stackoverflow.com/questions/25650601', 'https://stackoverflow.com/questions/64614736', 'https://stackoverflow.com/questions/49422283', 'https://stackoverflow.com/questions/49422283']</t>
  </si>
  <si>
    <t>https://stackoverflow.com/questions/44193154</t>
  </si>
  <si>
    <t>https://stackoverflow.com/questions/25650601</t>
  </si>
  <si>
    <t>https://stackoverflow.com/questions/64614736</t>
  </si>
  <si>
    <t>(('text', 'transform'), ('text', '_check_vocabulary'), ('validation', 'check_is_fitted'))</t>
  </si>
  <si>
    <t>[('NLTK', 3, [36323993]), ('Sklearn', 4, [31744519, 49547715, 44193154, 49422283])]</t>
  </si>
  <si>
    <t>[('NLTK', 3), ('Sklearn', 4)]</t>
  </si>
  <si>
    <t>{44193154, 49547715, 31744519, 49422283, 36323993}</t>
  </si>
  <si>
    <t>['https://stackoverflow.com/questions/44193154', 'https://stackoverflow.com/questions/49547715', 'https://stackoverflow.com/questions/31744519', 'https://stackoverflow.com/questions/49422283', 'https://stackoverflow.com/questions/36323993']</t>
  </si>
  <si>
    <t>https://stackoverflow.com/questions/49547715</t>
  </si>
  <si>
    <t>https://stackoverflow.com/questions/31744519</t>
  </si>
  <si>
    <t>[('Tensorflow', 3, [51861062, 51861062, 51861062, 51861062]), ('Keras', 3, [51861062, 51861062, 51861062, 51861062])]</t>
  </si>
  <si>
    <t>['https://stackoverflow.com/questions/51861062']</t>
  </si>
  <si>
    <t>(('tf_cnnvis', 'activation_visualization'), ('tf_cnnvis', '_get_visualization'), ('tf_cnnvis', '_visualization_by_layer_type'), ('tf_cnnvis', '_visualization_by_layer_name'))</t>
  </si>
  <si>
    <t>[('Tensorflow', 2, [51861062, 51861062]), ('Keras', 2, [51861062, 51861062])]</t>
  </si>
  <si>
    <t>(('tf_keras_metrics', 'module'),)</t>
  </si>
  <si>
    <t>[('Tensorflow', 3, [43158719, 43158719, 43158719, 43158719]), ('Keras', 3, [43158719, 43158719, 43158719, 43158719])]</t>
  </si>
  <si>
    <t>{43158719}</t>
  </si>
  <si>
    <t>['https://stackoverflow.com/questions/43158719']</t>
  </si>
  <si>
    <t>(('tf_keras_metrics', 'module'), ('training', 'compile'), ('training', 'masked'))</t>
  </si>
  <si>
    <t>[('Tensorflow', 2, [43158719, 43158719]), ('Keras', 2, [43158719, 43158719])]</t>
  </si>
  <si>
    <t>(('tf_should_use', 'wrapped'),)</t>
  </si>
  <si>
    <t>[('Tensorflow', 14, [51708373, 45269790, 45269790, 52515273, 58867494, 50946883, 51387027, 53717852, 58697001]), ('Keras', 6, [58867494, 58697001])]</t>
  </si>
  <si>
    <t>{50946883, 58867494, 52515273, 58697001, 51387027, 51708373, 53717852, 45269790}</t>
  </si>
  <si>
    <t>['https://stackoverflow.com/questions/58867494', 'https://stackoverflow.com/questions/58697001', 'https://stackoverflow.com/questions/53717852', 'https://stackoverflow.com/questions/51708373', 'https://stackoverflow.com/questions/51708373']</t>
  </si>
  <si>
    <t>(('tf_utils', 'wrapper'),)</t>
  </si>
  <si>
    <t>[('Tensorflow', 9, [59842712, 57430663, 55888166, 60529408, 61832658, 61832658, 57542946, 64633512, 58607787]), ('Keras', 13, [59842712, 57430663, 55888166, 60529408, 59639633, 59639633, 61832658, 61832658, 57542946, 64633512, 58607787, 60249974, 54381234])]</t>
  </si>
  <si>
    <t>{60529408, 57542946, 55888166, 57430663, 64633512, 58607787, 59639633, 61832658, 54381234, 60249974, 59842712}</t>
  </si>
  <si>
    <t>['https://stackoverflow.com/questions/57542946', 'https://stackoverflow.com/questions/58607787', 'https://stackoverflow.com/questions/54381234', 'https://stackoverflow.com/questions/61832658', 'https://stackoverflow.com/questions/54381234']</t>
  </si>
  <si>
    <t>(('tf_utils', 'wrapper'), ('recurrent', 'build'))</t>
  </si>
  <si>
    <t>[('Tensorflow', 3, [60529408, 58607787]), ('Keras', 5, [60529408, 58607787, 54381234])]</t>
  </si>
  <si>
    <t>(('tflite_convert', '_get_toco_converter'),)</t>
  </si>
  <si>
    <t>[('Tensorflow', 5, [56779949, 54994533, 54994533, 53207057, 56968108]), ('Keras', 2, [56779949, 54994533])]</t>
  </si>
  <si>
    <t>{53207057, 54994533, 56968108, 56779949}</t>
  </si>
  <si>
    <t>['https://stackoverflow.com/questions/53207057', 'https://stackoverflow.com/questions/54994533', 'https://stackoverflow.com/questions/56968108', 'https://stackoverflow.com/questions/56779949']</t>
  </si>
  <si>
    <t>(('tflite_convert', 'main'), ('app', 'run'))</t>
  </si>
  <si>
    <t>[('Tensorflow', 10, [56779949, 54994533, 54994533, 54994533, 54994533, 53596521, 52901611, 53207057, 59755872, 56968108]), ('Keras', 3, [56779949, 54994533, 54994533])]</t>
  </si>
  <si>
    <t>{59755872, 54994533, 53596521, 52901611, 56968108, 56779949, 53207057}</t>
  </si>
  <si>
    <t>['https://stackoverflow.com/questions/54994533', 'https://stackoverflow.com/questions/52901611', 'https://stackoverflow.com/questions/56779949', 'https://stackoverflow.com/questions/56968108', 'https://stackoverflow.com/questions/56779949']</t>
  </si>
  <si>
    <t>(('tflite_convert', 'main'), ('app', 'run'), ('tflite_convert', 'run_main'), ('tflite_convert', '_convert_model'))</t>
  </si>
  <si>
    <t>[('Tensorflow', 7, [54994533, 54994533, 54994533, 54994533, 53596521, 52901611, 53207057]), ('Keras', 2, [54994533, 54994533])]</t>
  </si>
  <si>
    <t>{53596521, 52901611, 54994533, 53207057}</t>
  </si>
  <si>
    <t>['https://stackoverflow.com/questions/53596521', 'https://stackoverflow.com/questions/52901611', 'https://stackoverflow.com/questions/54994533', 'https://stackoverflow.com/questions/53207057']</t>
  </si>
  <si>
    <t>(('tflite_convert', 'run_main'),)</t>
  </si>
  <si>
    <t>(('threading', '__bootstrap_inner'),)</t>
  </si>
  <si>
    <t>[('Tensorflow', 24, [43616373, 43616373, 43616373, 43616373, 52306842, 40958982, 40429417, 49082739, 42438170, 43136293, 53413490, 40325994, 40325994, 40325994, 40325994, 46990079, 41818654, 39544926, 40954582, 42488615, 39199270, 47279851, 49991300]), ('Keras', 15, [48709839, 52306842, 40958982, 42438170, 41883800, 59524339, 59524339, 59524339, 59524339, 48555386, 42590770, 45046727, 42627909, 43136293, 37798410])]</t>
  </si>
  <si>
    <t>[('Tensorflow', 24), ('Keras', 15)]</t>
  </si>
  <si>
    <t>{49991300, 40958982, 37798410, 41883800, 42438170, 52306842, 41818654, 43136293, 39199270, 42488615, 42590770, 42627909, 45046727, 48709839, 40954582, 39544926, 40429417, 40325994, 47279851, 53413490, 49082739, 59524339, 43616373, 48555386, 46990079}</t>
  </si>
  <si>
    <t>['https://stackoverflow.com/questions/41883800', 'https://stackoverflow.com/questions/42627909', 'https://stackoverflow.com/questions/53413490', 'https://stackoverflow.com/questions/40325994', 'https://stackoverflow.com/questions/47279851']</t>
  </si>
  <si>
    <t>https://stackoverflow.com/questions/42627909</t>
  </si>
  <si>
    <t>https://stackoverflow.com/questions/53413490</t>
  </si>
  <si>
    <t>(('threading', '__bootstrap_inner'), ('threading', 'run'), ('training', 'data_generator_task'))</t>
  </si>
  <si>
    <t>[('Tensorflow', 3, [40958982, 42438170, 41818654]), ('Keras', 7, [40958982, 42438170, 41883800, 42590770, 42627909, 37798410, 41818654])]</t>
  </si>
  <si>
    <t>{42627909, 40958982, 37798410, 42590770, 41883800, 42438170, 41818654}</t>
  </si>
  <si>
    <t>['https://stackoverflow.com/questions/40958982', 'https://stackoverflow.com/questions/42590770', 'https://stackoverflow.com/questions/42438170', 'https://stackoverflow.com/questions/41883800', 'https://stackoverflow.com/questions/42438170']</t>
  </si>
  <si>
    <t>https://stackoverflow.com/questions/40958982</t>
  </si>
  <si>
    <t>https://stackoverflow.com/questions/42590770</t>
  </si>
  <si>
    <t>(('threading', '_bootstrap_inner'), ('threading', '_bootstrap'))</t>
  </si>
  <si>
    <t>[('Tensorflow', 27, [58752552, 63834609, 61462485, 58636880, 60923917, 58938886]), ('Hugging Face', 2, [62772819])]</t>
  </si>
  <si>
    <t>[('Tensorflow', 27), ('Hugging Face', 2)]</t>
  </si>
  <si>
    <t>{58938886, 58752552, 60923917, 58636880, 63834609, 62772819, 61462485}</t>
  </si>
  <si>
    <t>['https://stackoverflow.com/questions/58752552', 'https://stackoverflow.com/questions/58636880', 'https://stackoverflow.com/questions/62772819', 'https://stackoverflow.com/questions/63834609', 'https://stackoverflow.com/questions/62772819']</t>
  </si>
  <si>
    <t>(('threading', '_bootstrap_inner'), ('threading', 'run'), ('data_utils', '_run'))</t>
  </si>
  <si>
    <t>[('Tensorflow', 7, [56447556, 56740492, 58069259, 52014004]), ('Keras', 6, [56447556, 56740492, 52014004, 50593538])]</t>
  </si>
  <si>
    <t>{50593538, 56447556, 58069259, 56740492, 52014004}</t>
  </si>
  <si>
    <t>['https://stackoverflow.com/questions/50593538', 'https://stackoverflow.com/questions/56447556', 'https://stackoverflow.com/questions/58069259', 'https://stackoverflow.com/questions/56740492', 'https://stackoverflow.com/questions/52014004']</t>
  </si>
  <si>
    <t>https://stackoverflow.com/questions/56740492</t>
  </si>
  <si>
    <t>(('threading', '_bootstrap_inner'), ('threading', 'run'), ('data_utils', '_run'), ('data_utils', 'lambda'), ('context', 'Pool'), ('pool', '__init__'), ('pool', '_repopulate_pool'), ('process', 'start'), ('context', '_Popen'), ('popen_spawn_win32', '__init__'), ('reduction', 'dump'))</t>
  </si>
  <si>
    <t>[('Tensorflow', 6, [56447556, 58069259, 52014004]), ('Keras', 4, [56447556, 52014004])]</t>
  </si>
  <si>
    <t>{52014004, 58069259, 56447556}</t>
  </si>
  <si>
    <t>['https://stackoverflow.com/questions/52014004', 'https://stackoverflow.com/questions/58069259', 'https://stackoverflow.com/questions/56447556']</t>
  </si>
  <si>
    <t>(('threading', '_bootstrap_inner'), ('threading', 'run'), ('data_utils', '_run'), ('data_utils', 'lambda'), ('context', 'Pool'), ('pool', '__init__'), ('pool', '_repopulate_pool'), ('process', 'start'), ('context', '_Popen'), ('popen_spawn_win32', '__init__'), ('reduction', 'dump'), ('threading', '_bootstrap_inner'), ('threading', 'run'), ('data_utils', '_run'), ('data_utils', 'lambda'), ('context', 'Pool'), ('pool', '__init__'), ('pool', '_repopulate_pool'), ('process', 'start'), ('context', '_Popen'), ('popen_spawn_win32', '__init__'), ('reduction', 'dump'))</t>
  </si>
  <si>
    <t>[('Tensorflow', 3, [56447556, 58069259, 52014004]), ('Keras', 2, [56447556, 52014004])]</t>
  </si>
  <si>
    <t>(('threading', '_bootstrap_inner'), ('threading', 'run'), ('training', 'data_generator_task'))</t>
  </si>
  <si>
    <t>[('Tensorflow', 4, [44232898, 44232898, 44232898, 44232898]), ('Keras', 3, [44369789, 44369789, 51786661])]</t>
  </si>
  <si>
    <t>{44232898, 44369789, 51786661}</t>
  </si>
  <si>
    <t>['https://stackoverflow.com/questions/44232898', 'https://stackoverflow.com/questions/44369789', 'https://stackoverflow.com/questions/51786661']</t>
  </si>
  <si>
    <t>(('threading', 'run'), ('training', 'data_generator_task'))</t>
  </si>
  <si>
    <t>[('Tensorflow', 7, [44232898, 44232898, 44232898, 44232898, 40958982, 42438170, 51786661]), ('Keras', 10, [44369789, 44369789, 40958982, 42438170, 41883800, 42590770, 42627909, 51786661, 37798410, 41818654])]</t>
  </si>
  <si>
    <t>{44232898, 51786661, 40958982, 42627909, 37798410, 42590770, 41883800, 42438170, 44369789, 41818654}</t>
  </si>
  <si>
    <t>['https://stackoverflow.com/questions/51786661', 'https://stackoverflow.com/questions/37798410', 'https://stackoverflow.com/questions/42438170', 'https://stackoverflow.com/questions/42438170', 'https://stackoverflow.com/questions/42438170']</t>
  </si>
  <si>
    <t>(('toco_from_protos', 'execute'),)</t>
  </si>
  <si>
    <t>[('Tensorflow', 12, [60014636, 60781662, 62282775, 56321465, 63318685, 59755872, 61597123, 61597123, 59755464, 53646680, 60112600, 56804123]), ('Keras', 4, [60014636, 62282775, 56321465, 61597123])]</t>
  </si>
  <si>
    <t>['https://stackoverflow.com/questions/61597123', 'https://stackoverflow.com/questions/62282775', 'https://stackoverflow.com/questions/56804123', 'https://stackoverflow.com/questions/56321465', 'https://stackoverflow.com/questions/56804123']</t>
  </si>
  <si>
    <t>(('toco_from_protos', 'main'), ('app', 'run'))</t>
  </si>
  <si>
    <t>[('Tensorflow', 6, [62282775, 56321465, 63318685, 61597123, 61597123, 53646680]), ('Keras', 3, [62282775, 56321465, 61597123])]</t>
  </si>
  <si>
    <t>{61597123, 62282775, 53646680, 56321465, 63318685}</t>
  </si>
  <si>
    <t>['https://stackoverflow.com/questions/61597123', 'https://stackoverflow.com/questions/62282775', 'https://stackoverflow.com/questions/53646680', 'https://stackoverflow.com/questions/56321465', 'https://stackoverflow.com/questions/63318685']</t>
  </si>
  <si>
    <t>https://stackoverflow.com/questions/53646680</t>
  </si>
  <si>
    <t>(('toco_from_protos', 'main'), ('app', 'run'), ('app', 'run'), ('app', '_run_main'), ('toco_from_protos', 'execute'))</t>
  </si>
  <si>
    <t>[('Tensorflow', 4, [62282775, 63318685, 61597123, 61597123]), ('Keras', 2, [62282775, 61597123])]</t>
  </si>
  <si>
    <t>{61597123, 63318685, 62282775}</t>
  </si>
  <si>
    <t>['https://stackoverflow.com/questions/61597123', 'https://stackoverflow.com/questions/63318685', 'https://stackoverflow.com/questions/62282775']</t>
  </si>
  <si>
    <t>(('toco_from_protos-script', 'module'), ('toco_from_protos', 'main'), ('app', 'run'))</t>
  </si>
  <si>
    <t>[('Tensorflow', 2, [62282775, 56321465]), ('Keras', 2, [62282775, 56321465])]</t>
  </si>
  <si>
    <t>{56321465, 62282775}</t>
  </si>
  <si>
    <t>['https://stackoverflow.com/questions/56321465', 'https://stackoverflow.com/questions/62282775']</t>
  </si>
  <si>
    <t>(('tokenization_auto', 'from_pretrained'),)</t>
  </si>
  <si>
    <t>[('PyTorch', 2, [62434075, 62472238]), ('Hugging Face', 2, [62434075, 62472238])]</t>
  </si>
  <si>
    <t>{62434075, 62472238}</t>
  </si>
  <si>
    <t>['https://stackoverflow.com/questions/62434075', 'https://stackoverflow.com/questions/62472238']</t>
  </si>
  <si>
    <t>https://stackoverflow.com/questions/62434075</t>
  </si>
  <si>
    <t>(('topology', 'Input'),)</t>
  </si>
  <si>
    <t>[('Tensorflow', 7, [44434359, 50479021, 47305473, 51035474, 65031513, 53328826, 61914245]), ('Keras', 11, [44434359, 50479021, 47305473, 44813378, 51035474, 52351255, 52351255, 46541974, 50958741, 47735205, 65031513])]</t>
  </si>
  <si>
    <t>{47305473, 44813378, 61914245, 47735205, 50479021, 51035474, 50958741, 46541974, 44434359, 65031513, 53328826, 52351255}</t>
  </si>
  <si>
    <t>['https://stackoverflow.com/questions/44813378', 'https://stackoverflow.com/questions/51035474', 'https://stackoverflow.com/questions/65031513', 'https://stackoverflow.com/questions/44434359', 'https://stackoverflow.com/questions/44434359']</t>
  </si>
  <si>
    <t>https://stackoverflow.com/questions/44813378</t>
  </si>
  <si>
    <t>(('topology', 'Input'), ('interfaces', 'wrapper'), ('topology', '__init__'))</t>
  </si>
  <si>
    <t>[('Tensorflow', 5, [50479021, 47305473, 65031513, 53328826, 61914245]), ('Keras', 8, [50479021, 47305473, 52351255, 52351255, 46541974, 50958741, 47735205, 65031513])]</t>
  </si>
  <si>
    <t>{47305473, 61914245, 47735205, 50479021, 50958741, 46541974, 52351255, 65031513, 53328826}</t>
  </si>
  <si>
    <t>['https://stackoverflow.com/questions/61914245', 'https://stackoverflow.com/questions/50958741', 'https://stackoverflow.com/questions/52351255', 'https://stackoverflow.com/questions/52351255', 'https://stackoverflow.com/questions/52351255']</t>
  </si>
  <si>
    <t>https://stackoverflow.com/questions/61914245</t>
  </si>
  <si>
    <t>(('topology', 'Input'), ('interfaces', 'wrapper'), ('topology', '__init__'), ('tensorflow_backend', 'placeholder'), ('array_ops', 'placeholder'), ('gen_array_ops', '_placeholder'))</t>
  </si>
  <si>
    <t>[('Tensorflow', 3, [50479021, 47305473, 53328826]), ('Keras', 5, [50479021, 47305473, 50958741, 47735205, 53328826])]</t>
  </si>
  <si>
    <t>{47305473, 47735205, 50479021, 50958741, 53328826}</t>
  </si>
  <si>
    <t>['https://stackoverflow.com/questions/47305473', 'https://stackoverflow.com/questions/47735205', 'https://stackoverflow.com/questions/50479021', 'https://stackoverflow.com/questions/50958741', 'https://stackoverflow.com/questions/53328826']</t>
  </si>
  <si>
    <t>(('topology', 'Input'), ('interfaces', 'wrapper'), ('topology', '__init__'), ('tensorflow_backend', 'placeholder'), ('array_ops', 'placeholder'), ('gen_array_ops', '_placeholder'), ('op_def_library', '_apply_op_helper'), ('ops', 'create_op'), ('ops', '__init__'))</t>
  </si>
  <si>
    <t>[('Tensorflow', 2, [47305473, 53328826]), ('Keras', 2, [47305473, 53328826])]</t>
  </si>
  <si>
    <t>{47305473, 53328826}</t>
  </si>
  <si>
    <t>['https://stackoverflow.com/questions/47305473', 'https://stackoverflow.com/questions/53328826']</t>
  </si>
  <si>
    <t>(('topology', 'Input'), ('topology', '__init__'))</t>
  </si>
  <si>
    <t>[('Tensorflow', 2, [44434359, 51035474]), ('Keras', 3, [44434359, 44813378, 51035474])]</t>
  </si>
  <si>
    <t>{51035474, 44813378, 44434359}</t>
  </si>
  <si>
    <t>['https://stackoverflow.com/questions/51035474', 'https://stackoverflow.com/questions/44813378', 'https://stackoverflow.com/questions/44434359']</t>
  </si>
  <si>
    <t>[('Tensorflow', 61, [40755024, 54700736, 49305971, 49538940, 45266707, 45266707, 45266707, 45266707, 50006011, 54839184, 43620335, 41386167, 47305473, 50138891, 48157558, 42335856, 43990046, 43990046, 43990046, 43990046, 50551096, 39848466, 51578532, 42750924, 48285212, 47148043, 49615401, 49645151, 49645151, 56103606, 44013298, 48533216, 49549364, 50262913, 48622444, 49852061, 47047057, 41892246, 51151941, 44124003, 50630821, 51487339, 51487339, 42588145, 42588145, 44346061, 49016530, 41651628, 56280640, 39731669, 49843113, 49843113, 42976869, 50825248, 41901862, 40396580, 56190405, 41817101, 48244919, 43383114, 51046867]), ('Keras', 118, [40755024, 54700736, 49305971, 49538940, 44740744, 39091206, 39091206, 45266707, 45266707, 45266707, 45266707, 48200771, 48480751, 39280813, 50006011, 40818579, 40818579, 40818579, 40818579, 54839184, 51076211, 44671799, 46608844, 43620335, 41386167, 47305473, 48656166, 42708724, 50138891, 43328152, 48157558, 48525060, 42335856, 45459318, 45459318, 43990046, 43990046, 43990046, 43990046, 50551096, 39848466, 51578532, 42750924, 48285212, 47148043, 49615401, 46771961, 49645151, 49645151, 43771978, 51254706, 45163639, 44013298, 38620174, 48533216, 44338564, 49549364, 50262913, 48622444, 49852061, 43084541, 41811994, 41811994, 41811994, 41811994, 47047057, 48929098, 53809944, 41892246, 51151941, 44124003, 50630821, 51487339, 51487339, 45078392, 47923370, 47923370, 47923370, 47923370, 44809247, 46197493, 54092885, 45439492, 45439492, 42588145, 42588145, 52533188, 44346061, 49708945, 42520104, 49016530, 41651628, 56280640, 39731669, 42903605, 44720822, 49843113, 49843113, 44003285, 44003285, 44163891, 45464318, 42976869, 50825248, 41901862, 40396580, 56190405, 41817101, 44472693, 50637823, 43861336, 51558182, 48244919, 50455114, 50083315, 43383114, 45084467, 51046867])]</t>
  </si>
  <si>
    <t>[('Tensorflow', 61), ('Keras', 118)]</t>
  </si>
  <si>
    <t>{45439492, 39091206, 47148043, 41817101, 38620174, 39848466, 41811994, 48285212, 43990046, 44809247, 50825248, 42520104, 49615401, 49549364, 42903605, 56280640, 48200771, 51151941, 43771978, 50455114, 54092885, 49645151, 42976869, 51487339, 42335856, 51076211, 45163639, 44740744, 43328152, 49852061, 51578532, 50630821, 47923370, 39280813, 56103606, 41386167, 48244919, 44720822, 54700736, 44346061, 49016530, 48533216, 44013298, 42708724, 46197493, 46771961, 43084541, 45464318, 47305473, 48525060, 50138891, 45266707, 53809944, 40396580, 41901862, 48656166, 51558182, 44163891, 45084467, 44671799, 50551096, 43383114, 48929098, 40755024, 43861336, 44124003, 48622444, 49305971, 44472693, 48157558, 45459318, 45078392, 49538940, 50262913, 44338564, 54839184, 47047057, 49708945, 40818579, 41892246, 49843113, 41651628, 51254706, 52533188, 56190405, 42750924, 46608844, 51046867, 39731669, 44003285, 43620335, 48480751, 42588145, 50083315, 50006011, 50637823}</t>
  </si>
  <si>
    <t>['https://stackoverflow.com/questions/49549364', 'https://stackoverflow.com/questions/42708724', 'https://stackoverflow.com/questions/50262913', 'https://stackoverflow.com/questions/49305971', 'https://stackoverflow.com/questions/45459318']</t>
  </si>
  <si>
    <t>(('topology', '__call__'), ('base', '__call__'), ('core', 'call'))</t>
  </si>
  <si>
    <t>[('Tensorflow', 2, [49645151, 49645151]), ('Keras', 2, [49645151, 49645151])]</t>
  </si>
  <si>
    <t>{49645151}</t>
  </si>
  <si>
    <t>['https://stackoverflow.com/questions/49645151']</t>
  </si>
  <si>
    <t>(('topology', '__call__'), ('convolutional', 'build'))</t>
  </si>
  <si>
    <t>[('Tensorflow', 2, [40755024, 41892246]), ('Keras', 5, [40755024, 38620174, 41892246, 45078392, 54092885])]</t>
  </si>
  <si>
    <t>{38620174, 40755024, 54092885, 41892246, 45078392}</t>
  </si>
  <si>
    <t>['https://stackoverflow.com/questions/38620174', 'https://stackoverflow.com/questions/40755024', 'https://stackoverflow.com/questions/54092885', 'https://stackoverflow.com/questions/41892246', 'https://stackoverflow.com/questions/45078392']</t>
  </si>
  <si>
    <t>https://stackoverflow.com/questions/38620174</t>
  </si>
  <si>
    <t>(('topology', '__call__'), ('convolutional', 'call'))</t>
  </si>
  <si>
    <t>[('Tensorflow', 3, [43620335, 56103606, 51487339]), ('Keras', 4, [51076211, 43620335, 51487339, 51487339])]</t>
  </si>
  <si>
    <t>{51076211, 51487339, 56103606, 43620335}</t>
  </si>
  <si>
    <t>['https://stackoverflow.com/questions/51076211', 'https://stackoverflow.com/questions/51487339', 'https://stackoverflow.com/questions/56103606', 'https://stackoverflow.com/questions/43620335']</t>
  </si>
  <si>
    <t>https://stackoverflow.com/questions/51076211</t>
  </si>
  <si>
    <t>(('topology', '__call__'), ('core', 'build'))</t>
  </si>
  <si>
    <t>[('Tensorflow', 4, [48157558, 39731669, 56190405, 48244919]), ('Keras', 9, [43328152, 48157558, 43771978, 39731669, 42903605, 56190405, 48244919, 39962723, 42885646])]</t>
  </si>
  <si>
    <t>{39962723, 56190405, 43771978, 42885646, 39731669, 48157558, 48244919, 43328152, 42903605}</t>
  </si>
  <si>
    <t>['https://stackoverflow.com/questions/56190405', 'https://stackoverflow.com/questions/39731669', 'https://stackoverflow.com/questions/48244919', 'https://stackoverflow.com/questions/48244919', 'https://stackoverflow.com/questions/48244919']</t>
  </si>
  <si>
    <t>https://stackoverflow.com/questions/39731669</t>
  </si>
  <si>
    <t>(('topology', '__call__'), ('core', 'build'), ('interfaces', 'wrapper'), ('topology', 'add_weight'))</t>
  </si>
  <si>
    <t>[('Tensorflow', 2, [56190405, 48244919]), ('Keras', 3, [43771978, 56190405, 48244919])]</t>
  </si>
  <si>
    <t>{43771978, 56190405, 48244919}</t>
  </si>
  <si>
    <t>['https://stackoverflow.com/questions/43771978', 'https://stackoverflow.com/questions/56190405', 'https://stackoverflow.com/questions/48244919']</t>
  </si>
  <si>
    <t>(('topology', '__call__'), ('core', 'call'))</t>
  </si>
  <si>
    <t>[('Tensorflow', 9, [49305971, 47305473, 43990046, 43990046, 43990046, 43990046, 50551096, 47047057, 50630821]), ('Keras', 17, [49305971, 48200771, 48480751, 46608844, 47305473, 43990046, 43990046, 43990046, 43990046, 50551096, 47047057, 50630821, 56280640, 45464318, 42976869, 47593493, 50559152])]</t>
  </si>
  <si>
    <t>[('Tensorflow', 9), ('Keras', 17)]</t>
  </si>
  <si>
    <t>{56280640, 47305473, 48200771, 50630821, 42976869, 46608844, 45464318, 48480751, 50559152, 47047057, 49305971, 47593493, 50551096, 43990046}</t>
  </si>
  <si>
    <t>['https://stackoverflow.com/questions/48200771', 'https://stackoverflow.com/questions/45464318', 'https://stackoverflow.com/questions/49305971', 'https://stackoverflow.com/questions/47047057', 'https://stackoverflow.com/questions/49305971']</t>
  </si>
  <si>
    <t>https://stackoverflow.com/questions/48200771</t>
  </si>
  <si>
    <t>(('topology', '__call__'), ('core', 'compute_output_shape'))</t>
  </si>
  <si>
    <t>[('Tensorflow', 2, [43383114, 58994650]), ('Keras', 2, [43383114, 58994650])]</t>
  </si>
  <si>
    <t>{58994650, 43383114}</t>
  </si>
  <si>
    <t>['https://stackoverflow.com/questions/58994650', 'https://stackoverflow.com/questions/43383114']</t>
  </si>
  <si>
    <t>(('topology', '__call__'), ('recurrent', 'build'))</t>
  </si>
  <si>
    <t>[('Tensorflow', 6, [54700736, 45266707, 45266707, 45266707, 45266707, 44013298]), ('Keras', 7, [54700736, 45266707, 45266707, 45266707, 45266707, 44013298, 45555376])]</t>
  </si>
  <si>
    <t>{54700736, 44013298, 45266707, 45555376}</t>
  </si>
  <si>
    <t>['https://stackoverflow.com/questions/54700736', 'https://stackoverflow.com/questions/44013298', 'https://stackoverflow.com/questions/45266707', 'https://stackoverflow.com/questions/45555376']</t>
  </si>
  <si>
    <t>(('topology', '__call__'), ('recurrent', 'build'), ('tensorflow_backend', 'concatenate'), ('array_ops', 'concat'), ('ops', 'convert_to_tensor'), ('ops', 'internal_convert_to_tensor'), ('constant_op', '_constant_tensor_conversion_function'), ('constant_op', 'constant'), ('tensor_util', 'make_tensor_proto'), ('tensor_util', '_AssertCompatible'))</t>
  </si>
  <si>
    <t>[('Tensorflow', 2, [54700736, 49886416]), ('Keras', 3, [54700736, 49886416, 54698069])]</t>
  </si>
  <si>
    <t>{54700736, 54698069, 49886416}</t>
  </si>
  <si>
    <t>['https://stackoverflow.com/questions/54700736', 'https://stackoverflow.com/questions/54698069', 'https://stackoverflow.com/questions/49886416']</t>
  </si>
  <si>
    <t>(('topology', '__call__'), ('topology', 'add_inbound_node'), ('topology', 'create_node'))</t>
  </si>
  <si>
    <t>[('Tensorflow', 9, [41386167, 39848466, 42750924, 42588145, 42588145, 41651628, 41901862, 40396580, 41817101]), ('Keras', 14, [39280813, 40818579, 40818579, 40818579, 40818579, 41386167, 45459318, 45459318, 39848466, 42750924, 42588145, 42588145, 41651628, 41901862])]</t>
  </si>
  <si>
    <t>{40396580, 41901862, 42750924, 41651628, 41817101, 39280813, 42588145, 39848466, 40818579, 45459318, 41386167}</t>
  </si>
  <si>
    <t>['https://stackoverflow.com/questions/41901862', 'https://stackoverflow.com/questions/39280813', 'https://stackoverflow.com/questions/40818579', 'https://stackoverflow.com/questions/39848466', 'https://stackoverflow.com/questions/40818579']</t>
  </si>
  <si>
    <t>(('topology', '__call__'), ('topology', 'add_inbound_node'), ('topology', 'create_node'), ('convolutional', 'call'), ('tensorflow_backend', 'conv2d'), ('gen_nn_ops', 'conv2d'), ('op_def_library', 'apply_op'), ('ops', 'create_op'), ('ops', 'set_shapes_for_outputs'))</t>
  </si>
  <si>
    <t>[('Tensorflow', 5, [39848466, 42588145, 42588145, 41651628, 41901862]), ('Keras', 5, [39848466, 42588145, 42588145, 41651628, 41901862])]</t>
  </si>
  <si>
    <t>{42588145, 39848466, 41651628, 41901862}</t>
  </si>
  <si>
    <t>['https://stackoverflow.com/questions/42588145', 'https://stackoverflow.com/questions/39848466', 'https://stackoverflow.com/questions/41651628', 'https://stackoverflow.com/questions/41901862']</t>
  </si>
  <si>
    <t>(('topology', '__call__'), ('topology', 'add_inbound_node'), ('topology', 'create_node'), ('convolutional', 'call'), ('tensorflow_backend', 'conv2d'), ('gen_nn_ops', 'conv2d'), ('op_def_library', 'apply_op'), ('ops', 'create_op'), ('ops', 'set_shapes_for_outputs'), ('ops', 'call_with_requiring'), ('common_shapes', 'call_cpp_shape_fn'), ('common_shapes', '_call_cpp_shape_fn_impl'))</t>
  </si>
  <si>
    <t>[('Tensorflow', 3, [42588145, 42588145, 41651628]), ('Keras', 3, [42588145, 42588145, 41651628])]</t>
  </si>
  <si>
    <t>{42588145, 41651628}</t>
  </si>
  <si>
    <t>['https://stackoverflow.com/questions/42588145', 'https://stackoverflow.com/questions/41651628']</t>
  </si>
  <si>
    <t>(('topology', '__call__'), ('topology', 'add_inbound_node'), ('topology', 'create_node'), ('recurrent', 'call'), ('tensorflow_backend', 'rnn'))</t>
  </si>
  <si>
    <t>[('Tensorflow', 2, [41386167, 40396580]), ('Keras', 2, [41386167, 40396580])]</t>
  </si>
  <si>
    <t>{40396580, 41386167}</t>
  </si>
  <si>
    <t>['https://stackoverflow.com/questions/40396580', 'https://stackoverflow.com/questions/41386167']</t>
  </si>
  <si>
    <t>(('topology', '__call__'), ('topology', 'call'), ('topology', 'run_internal_graph'))</t>
  </si>
  <si>
    <t>[('Tensorflow', 2, [50178711, 48959947]), ('Keras', 2, [44163891, 50178711])]</t>
  </si>
  <si>
    <t>{44163891, 48959947, 50178711}</t>
  </si>
  <si>
    <t>['https://stackoverflow.com/questions/44163891', 'https://stackoverflow.com/questions/48959947', 'https://stackoverflow.com/questions/50178711']</t>
  </si>
  <si>
    <t>(('topology', '__call__'), ('wrappers', 'call'))</t>
  </si>
  <si>
    <t>[('Tensorflow', 2, [49538940, 54839184]), ('Keras', 5, [49538940, 54839184, 47923370, 47923370, 47923370, 47923370])]</t>
  </si>
  <si>
    <t>{54839184, 47923370, 49538940}</t>
  </si>
  <si>
    <t>['https://stackoverflow.com/questions/54839184', 'https://stackoverflow.com/questions/47923370', 'https://stackoverflow.com/questions/49538940']</t>
  </si>
  <si>
    <t>[('Tensorflow', 18, [61934272, 44434359, 50479021, 47305473, 56096399, 48846332, 49385958, 47025750, 49794023, 50986580, 51035474, 49520915, 40685648, 49712244, 65031513, 53328826, 61914245, 45313408]), ('Keras', 35, [61934272, 44434359, 42746901, 50479021, 47305473, 56096399, 44627977, 48846332, 51447010, 45569938, 49385958, 47025750, 49794023, 44813378, 50986580, 51035474, 49520915, 40685648, 52351255, 52351255, 46541974, 45309236, 50958741, 49712244, 44297040, 47735205, 45288047, 65031513, 53328826, 44889187, 56478195, 45313408, 49814565, 43879735, 38787714])]</t>
  </si>
  <si>
    <t>{45313408, 47305473, 38787714, 61914245, 44627977, 56096399, 45569938, 49520915, 42746901, 46541974, 52351255, 50958741, 47735205, 49814565, 50479021, 45309236, 44434359, 43879735, 53328826, 61934272, 44813378, 40685648, 44297040, 51035474, 50986580, 47025750, 65031513, 51447010, 44889187, 49385958, 49794023, 45288047, 56478195, 49712244, 48846332}</t>
  </si>
  <si>
    <t>['https://stackoverflow.com/questions/56096399', 'https://stackoverflow.com/questions/45309236', 'https://stackoverflow.com/questions/65031513', 'https://stackoverflow.com/questions/50986580', 'https://stackoverflow.com/questions/47025750']</t>
  </si>
  <si>
    <t>(('topology', '__init__'), ('network', '__init__'))</t>
  </si>
  <si>
    <t>[('Tensorflow', 2, [49794023, 51035474]), ('Keras', 2, [49794023, 51035474])]</t>
  </si>
  <si>
    <t>{51035474, 49794023}</t>
  </si>
  <si>
    <t>['https://stackoverflow.com/questions/51035474', 'https://stackoverflow.com/questions/49794023']</t>
  </si>
  <si>
    <t>(('topology', '__init__'), ('tensorflow_backend', 'placeholder'), ('array_ops', 'placeholder'), ('gen_array_ops', '_placeholder'))</t>
  </si>
  <si>
    <t>[('Tensorflow', 4, [44434359, 50479021, 47305473, 53328826]), ('Keras', 6, [44434359, 50479021, 47305473, 50958741, 47735205, 53328826])]</t>
  </si>
  <si>
    <t>{47305473, 47735205, 50479021, 50958741, 44434359, 53328826}</t>
  </si>
  <si>
    <t>['https://stackoverflow.com/questions/47305473', 'https://stackoverflow.com/questions/50479021', 'https://stackoverflow.com/questions/44434359', 'https://stackoverflow.com/questions/44434359', 'https://stackoverflow.com/questions/44434359']</t>
  </si>
  <si>
    <t>(('topology', '__init__'), ('tensorflow_backend', 'placeholder'), ('array_ops', 'placeholder'), ('gen_array_ops', '_placeholder'), ('op_def_library', 'apply_op'), ('ops', 'create_op'), ('ops', '__init__'))</t>
  </si>
  <si>
    <t>[('Tensorflow', 2, [44434359, 50479021]), ('Keras', 3, [44434359, 50479021, 47735205])]</t>
  </si>
  <si>
    <t>{47735205, 50479021, 44434359}</t>
  </si>
  <si>
    <t>['https://stackoverflow.com/questions/47735205', 'https://stackoverflow.com/questions/50479021', 'https://stackoverflow.com/questions/44434359']</t>
  </si>
  <si>
    <t>(('topology', 'add_weight'),)</t>
  </si>
  <si>
    <t>[('Tensorflow', 11, [45266707, 45266707, 45266707, 45266707, 48157558, 51578532, 44013298, 48533216, 41892246, 56190405, 48244919]), ('Keras', 18, [45266707, 45266707, 45266707, 45266707, 43328152, 48157558, 51578532, 43771978, 44013298, 48533216, 41892246, 45078392, 54092885, 42903605, 56190405, 48244919, 50455114, 45302781])]</t>
  </si>
  <si>
    <t>{48533216, 51578532, 56190405, 43771978, 50455114, 44013298, 45266707, 45078392, 54092885, 48157558, 41892246, 43328152, 48244919, 42903605, 45302781}</t>
  </si>
  <si>
    <t>['https://stackoverflow.com/questions/56190405', 'https://stackoverflow.com/questions/45266707', 'https://stackoverflow.com/questions/43328152', 'https://stackoverflow.com/questions/41892246', 'https://stackoverflow.com/questions/41892246']</t>
  </si>
  <si>
    <t>(('topology', 'build_map_of_graph'),)</t>
  </si>
  <si>
    <t>[('Tensorflow', 25, [56096399, 49385958, 47025750, 50986580, 49520915, 45313408]), ('Keras', 42, [56096399, 44627977, 45569938, 49385958, 47025750, 50986580, 49520915, 45309236, 44889187, 45313408, 43879735])]</t>
  </si>
  <si>
    <t>[('Tensorflow', 25), ('Keras', 42)]</t>
  </si>
  <si>
    <t>[('Tensorflow', 19, [56096399, 49385958, 47025750, 50986580, 49520915, 45313408]), ('Keras', 31, [56096399, 44627977, 45569938, 49385958, 47025750, 50986580, 49520915, 45309236, 44889187, 45313408, 43879735])]</t>
  </si>
  <si>
    <t>(('topology', 'build_map_of_graph'), ('topology', 'build_map_of_graph'), ('topology', 'build_map_of_graph'))</t>
  </si>
  <si>
    <t>[('Tensorflow', 13, [56096399, 49385958, 50986580]), ('Keras', 20, [56096399, 44627977, 45569938, 49385958, 50986580, 44889187, 43879735])]</t>
  </si>
  <si>
    <t>{44889187, 49385958, 44627977, 56096399, 45569938, 50986580, 43879735}</t>
  </si>
  <si>
    <t>['https://stackoverflow.com/questions/49385958', 'https://stackoverflow.com/questions/56096399', 'https://stackoverflow.com/questions/50986580', 'https://stackoverflow.com/questions/45569938', 'https://stackoverflow.com/questions/50986580']</t>
  </si>
  <si>
    <t>(('topology', 'build_map_of_graph'), ('topology', 'build_map_of_graph'), ('topology', 'build_map_of_graph'), ('topology', 'build_map_of_graph'))</t>
  </si>
  <si>
    <t>[('Tensorflow', 10, [56096399, 49385958, 50986580]), ('Keras', 13, [56096399, 49385958, 50986580, 43879735])]</t>
  </si>
  <si>
    <t>(('topology', 'build_map_of_graph'), ('topology', 'build_map_of_graph'), ('topology', 'build_map_of_graph'), ('topology', 'build_map_of_graph'), ('topology', 'build_map_of_graph'))</t>
  </si>
  <si>
    <t>[('Tensorflow', 7, [56096399, 50986580]), ('Keras', 9, [56096399, 50986580, 43879735])]</t>
  </si>
  <si>
    <t>{50986580, 43879735, 56096399}</t>
  </si>
  <si>
    <t>['https://stackoverflow.com/questions/50986580', 'https://stackoverflow.com/questions/43879735', 'https://stackoverflow.com/questions/56096399']</t>
  </si>
  <si>
    <t>(('topology', 'build_map_of_graph'), ('topology', 'build_map_of_graph'), ('topology', 'build_map_of_graph'), ('topology', 'build_map_of_graph'), ('topology', 'build_map_of_graph'), ('topology', 'build_map_of_graph'))</t>
  </si>
  <si>
    <t>[('Tensorflow', 5, [56096399, 50986580]), ('Keras', 6, [56096399, 50986580, 43879735])]</t>
  </si>
  <si>
    <t>(('topology', 'build_map_of_graph'), ('topology', 'build_map_of_graph'), ('topology', 'build_map_of_graph'), ('topology', 'build_map_of_graph'), ('topology', 'build_map_of_graph'), ('topology', 'build_map_of_graph'), ('topology', 'build_map_of_graph'))</t>
  </si>
  <si>
    <t>[('Tensorflow', 3, [56096399, 50986580]), ('Keras', 3, [56096399, 50986580])]</t>
  </si>
  <si>
    <t>(('topology', 'call'), ('topology', 'run_internal_graph'))</t>
  </si>
  <si>
    <t>[('Tensorflow', 5, [54839184, 50138891, 50178711, 48959947]), ('Keras', 6, [54839184, 50138891, 44163891, 50083315, 50178711])]</t>
  </si>
  <si>
    <t>{50138891, 48959947, 54839184, 44163891, 50083315, 50178711}</t>
  </si>
  <si>
    <t>['https://stackoverflow.com/questions/50138891', 'https://stackoverflow.com/questions/54839184', 'https://stackoverflow.com/questions/50083315', 'https://stackoverflow.com/questions/50083315', 'https://stackoverflow.com/questions/50083315']</t>
  </si>
  <si>
    <t>(('topology', 'call'), ('topology', 'run_internal_graph'), ('recurrent', 'call'), ('recurrent', 'call'), ('recurrent', 'get_initial_state'), ('tensorflow_backend', 'sum'))</t>
  </si>
  <si>
    <t>[('Tensorflow', 2, [54839184, 50138891]), ('Keras', 2, [54839184, 50138891])]</t>
  </si>
  <si>
    <t>{54839184, 50138891}</t>
  </si>
  <si>
    <t>['https://stackoverflow.com/questions/54839184', 'https://stackoverflow.com/questions/50138891']</t>
  </si>
  <si>
    <t>(('topology', 'from_config'),)</t>
  </si>
  <si>
    <t>[('Tensorflow', 7, [61934272, 53165823, 49852061, 56280640, 57140272, 56190405]), ('Keras', 19, [61934272, 51447010, 40717669, 53165823, 49852061, 48032834, 56280640, 53098566, 57140272, 56190405, 50637823, 49814565, 55779286, 43167925])]</t>
  </si>
  <si>
    <t>[('Tensorflow', 7), ('Keras', 19)]</t>
  </si>
  <si>
    <t>{61934272, 56280640, 51447010, 48032834, 56190405, 40717669, 53098566, 49814565, 57140272, 43167925, 55779286, 50637823, 49852061, 53165823}</t>
  </si>
  <si>
    <t>['https://stackoverflow.com/questions/51447010', 'https://stackoverflow.com/questions/53098566', 'https://stackoverflow.com/questions/55779286', 'https://stackoverflow.com/questions/43167925', 'https://stackoverflow.com/questions/55779286']</t>
  </si>
  <si>
    <t>(('topology', 'from_config'), ('topology', 'process_layer'))</t>
  </si>
  <si>
    <t>[('Tensorflow', 3, [61934272, 53165823, 49852061]), ('Keras', 7, [61934272, 53165823, 49852061, 53098566, 49814565, 43167925])]</t>
  </si>
  <si>
    <t>{61934272, 49814565, 53098566, 43167925, 49852061, 53165823}</t>
  </si>
  <si>
    <t>['https://stackoverflow.com/questions/61934272', 'https://stackoverflow.com/questions/53098566', 'https://stackoverflow.com/questions/49852061', 'https://stackoverflow.com/questions/49852061', 'https://stackoverflow.com/questions/49852061']</t>
  </si>
  <si>
    <t>[('Tensorflow', 6, [40362680, 46698701, 48157558, 41375651, 45624116, 49376313]), ('Keras', 11, [40362680, 46698701, 48157558, 40450680, 44996988, 41396767, 48129804, 41375651, 40362773, 45624116, 40839114])]</t>
  </si>
  <si>
    <t>{41375651, 40839114, 40450680, 46698701, 48129804, 45624116, 40362773, 48157558, 40362680, 49376313, 44996988, 41396767}</t>
  </si>
  <si>
    <t>['https://stackoverflow.com/questions/40839114', 'https://stackoverflow.com/questions/45624116', 'https://stackoverflow.com/questions/49376313', 'https://stackoverflow.com/questions/40362680', 'https://stackoverflow.com/questions/40362680']</t>
  </si>
  <si>
    <t>https://stackoverflow.com/questions/45624116</t>
  </si>
  <si>
    <t>(('topology', 'load_weights'), ('topology', 'load_weights_from_hdf5_group'))</t>
  </si>
  <si>
    <t>[('Tensorflow', 5, [40362680, 46698701, 48157558, 41375651, 49376313]), ('Keras', 6, [40362680, 46698701, 48157558, 41396767, 48129804, 41375651])]</t>
  </si>
  <si>
    <t>{41375651, 48129804, 46698701, 48157558, 40362680, 49376313, 41396767}</t>
  </si>
  <si>
    <t>['https://stackoverflow.com/questions/48129804', 'https://stackoverflow.com/questions/48157558', 'https://stackoverflow.com/questions/49376313', 'https://stackoverflow.com/questions/40362680', 'https://stackoverflow.com/questions/49376313']</t>
  </si>
  <si>
    <t>(('topology', 'load_weights'), ('topology', 'load_weights_from_hdf5_group'), ('tensorflow_backend', 'batch_set_value'))</t>
  </si>
  <si>
    <t>[('Tensorflow', 4, [40362680, 48157558, 41375651, 49376313]), ('Keras', 5, [40362680, 48157558, 41396767, 48129804, 41375651])]</t>
  </si>
  <si>
    <t>{41375651, 48129804, 48157558, 40362680, 49376313, 41396767}</t>
  </si>
  <si>
    <t>['https://stackoverflow.com/questions/41375651', 'https://stackoverflow.com/questions/48157558', 'https://stackoverflow.com/questions/49376313', 'https://stackoverflow.com/questions/49376313', 'https://stackoverflow.com/questions/49376313']</t>
  </si>
  <si>
    <t>(('topology', 'load_weights_from_hdf5_group'),)</t>
  </si>
  <si>
    <t>[('Tensorflow', 9, [50366626, 40362680, 46698701, 48157558, 45756297, 45292391, 41375651, 49376313, 49672457]), ('Keras', 14, [50366626, 40362680, 46698701, 48157558, 45756297, 41396767, 45292391, 50806566, 48129804, 48482483, 41375651, 45121909, 49672457, 46025903])]</t>
  </si>
  <si>
    <t>{50366626, 41375651, 50806566, 45292391, 45756297, 49672457, 48129804, 46698701, 46025903, 48482483, 45121909, 48157558, 40362680, 49376313, 41396767}</t>
  </si>
  <si>
    <t>['https://stackoverflow.com/questions/50806566', 'https://stackoverflow.com/questions/48129804', 'https://stackoverflow.com/questions/48157558', 'https://stackoverflow.com/questions/45121909', 'https://stackoverflow.com/questions/45121909']</t>
  </si>
  <si>
    <t>https://stackoverflow.com/questions/50806566</t>
  </si>
  <si>
    <t>(('topology', 'load_weights_from_hdf5_group'), ('tensorflow_backend', 'batch_set_value'))</t>
  </si>
  <si>
    <t>[('Tensorflow', 8, [50366626, 40362680, 48157558, 45756297, 45292391, 41375651, 49376313, 49672457]), ('Keras', 12, [50366626, 40362680, 48157558, 45756297, 41396767, 45292391, 48129804, 48482483, 41375651, 45121909, 49672457, 46025903])]</t>
  </si>
  <si>
    <t>{50366626, 41375651, 45292391, 45756297, 49672457, 48129804, 46025903, 48482483, 45121909, 48157558, 40362680, 49376313, 41396767}</t>
  </si>
  <si>
    <t>['https://stackoverflow.com/questions/41375651', 'https://stackoverflow.com/questions/48129804', 'https://stackoverflow.com/questions/40362680', 'https://stackoverflow.com/questions/48157558', 'https://stackoverflow.com/questions/48157558']</t>
  </si>
  <si>
    <t>(('topology', 'load_weights_from_hdf5_group'), ('tensorflow_backend', 'batch_set_value'), ('session', 'run'), ('session', '_run'))</t>
  </si>
  <si>
    <t>[('Tensorflow', 5, [50366626, 40362680, 45756297, 45292391, 49672457]), ('Keras', 6, [50366626, 40362680, 45756297, 45292391, 49672457, 46025903])]</t>
  </si>
  <si>
    <t>{50366626, 45292391, 45756297, 49672457, 46025903, 40362680}</t>
  </si>
  <si>
    <t>['https://stackoverflow.com/questions/50366626', 'https://stackoverflow.com/questions/45756297', 'https://stackoverflow.com/questions/46025903', 'https://stackoverflow.com/questions/46025903', 'https://stackoverflow.com/questions/46025903']</t>
  </si>
  <si>
    <t>(('topology', 'save'), ('models', 'save_model'), ('topology', 'get_config'), ('copy', 'deepcopy'), ('copy', '_deepcopy_dict'), ('copy', 'deepcopy'), ('copy', '_deepcopy_list'), ('copy', 'deepcopy'), ('copy', '_deepcopy_dict'), ('copy', 'deepcopy'), ('copy', '_deepcopy_dict'), ('copy', 'deepcopy'))</t>
  </si>
  <si>
    <t>[('Tensorflow', 4, [50243086, 47484469, 49425056, 49425056]), ('Keras', 5, [50243086, 47484469, 49425056, 49425056, 49425056, 49425056])]</t>
  </si>
  <si>
    <t>['https://stackoverflow.com/questions/49425056', 'https://stackoverflow.com/questions/47484469', 'https://stackoverflow.com/questions/50243086']</t>
  </si>
  <si>
    <t>(('topology', 'save'), ('models', 'save_model'), ('topology', 'get_config'), ('copy', 'deepcopy'), ('copy', '_deepcopy_dict'), ('copy', 'deepcopy'), ('copy', '_deepcopy_list'), ('copy', 'deepcopy'), ('copy', '_deepcopy_dict'), ('copy', 'deepcopy'), ('copy', '_deepcopy_dict'), ('copy', 'deepcopy'), ('copy', '_deepcopy_tuple'))</t>
  </si>
  <si>
    <t>[('Tensorflow', 3, [50243086, 47484469, 49425056]), ('Keras', 4, [50243086, 47484469, 49425056, 49425056])]</t>
  </si>
  <si>
    <t>(('topology', 'save'), ('models', 'save_model'), ('topology', 'get_config'), ('copy', 'deepcopy'), ('copy', '_deepcopy_dict'), ('copy', 'deepcopy'), ('copy', '_deepcopy_list'), ('copy', 'deepcopy'), ('copy', '_deepcopy_dict'), ('copy', 'deepcopy'), ('copy', '_deepcopy_dict'), ('copy', 'deepcopy'), ('copy', '_deepcopy_tuple'), ('copy', 'listcomp'), ('copy', 'deepcopy'), ('copy', '_deepcopy_tuple'), ('copy', 'listcomp'), ('copy', 'deepcopy'))</t>
  </si>
  <si>
    <t>[('Tensorflow', 2, [50243086, 49425056]), ('Keras', 3, [50243086, 49425056, 49425056])]</t>
  </si>
  <si>
    <t>{49425056, 50243086}</t>
  </si>
  <si>
    <t>['https://stackoverflow.com/questions/49425056', 'https://stackoverflow.com/questions/50243086']</t>
  </si>
  <si>
    <t>(('topology', 'set_weights'),)</t>
  </si>
  <si>
    <t>[('Tensorflow', 3, [48819561, 50006011, 47667541]), ('Keras', 4, [48819561, 50006011, 38620174, 47667541])]</t>
  </si>
  <si>
    <t>{48819561, 50006011, 47667541, 38620174}</t>
  </si>
  <si>
    <t>['https://stackoverflow.com/questions/48819561', 'https://stackoverflow.com/questions/50006011', 'https://stackoverflow.com/questions/47667541', 'https://stackoverflow.com/questions/38620174']</t>
  </si>
  <si>
    <t>https://stackoverflow.com/questions/47667541</t>
  </si>
  <si>
    <t>(('tpu_estimator', '_call_model_fn'),)</t>
  </si>
  <si>
    <t>[('Tensorflow', 10, [64347099, 56707063, 54707880, 62266321, 60133391, 55547256, 59248333]), ('Keras', 2, [64347099])]</t>
  </si>
  <si>
    <t>{54707880, 59248333, 60133391, 62266321, 56707063, 55547256, 64347099}</t>
  </si>
  <si>
    <t>['https://stackoverflow.com/questions/59248333', 'https://stackoverflow.com/questions/62266321', 'https://stackoverflow.com/questions/55547256', 'https://stackoverflow.com/questions/56707063', 'https://stackoverflow.com/questions/55547256']</t>
  </si>
  <si>
    <t>https://stackoverflow.com/questions/62266321</t>
  </si>
  <si>
    <t>(('tpu_estimator', 'train'),)</t>
  </si>
  <si>
    <t>[('Tensorflow', 20, [64347099, 56707063, 55181024, 57310339, 62266321, 55572782, 62315856, 55547256, 56553494, 59248333]), ('Keras', 2, [64347099])]</t>
  </si>
  <si>
    <t>['https://stackoverflow.com/questions/57310339', 'https://stackoverflow.com/questions/62315856', 'https://stackoverflow.com/questions/56707063', 'https://stackoverflow.com/questions/56707063', 'https://stackoverflow.com/questions/56707063']</t>
  </si>
  <si>
    <t>(('train', 'main'),)</t>
  </si>
  <si>
    <t>[('Tensorflow', 22, [62859365, 63191821, 39672514, 62861830, 47218034, 47277410, 56437502, 53922231, 62266321, 58273615, 62794048, 46992507, 63817717, 40150018, 48419568, 58938886, 55675199, 49357424, 50192731, 59404101]), ('Keras', 2, [63817717, 59404101])]</t>
  </si>
  <si>
    <t>{40150018, 62861830, 58938886, 63191821, 53922231, 55675199, 62794048, 39672514, 59404101, 58273615, 62266321, 50192731, 47277410, 62859365, 48419568, 49357424, 47218034, 63817717, 46992507, 56437502}</t>
  </si>
  <si>
    <t>['https://stackoverflow.com/questions/58938886', 'https://stackoverflow.com/questions/58273615', 'https://stackoverflow.com/questions/49357424', 'https://stackoverflow.com/questions/48419568', 'https://stackoverflow.com/questions/48419568']</t>
  </si>
  <si>
    <t>(('train', 'module'), ('train', 'train'))</t>
  </si>
  <si>
    <t>[('Tensorflow', 4, [45235253, 60954216, 60954216, 60954216, 60954216]), ('Keras', 3, [60954216, 60954216, 60954216, 60954216])]</t>
  </si>
  <si>
    <t>{60954216, 45235253}</t>
  </si>
  <si>
    <t>['https://stackoverflow.com/questions/60954216', 'https://stackoverflow.com/questions/45235253']</t>
  </si>
  <si>
    <t>https://stackoverflow.com/questions/60954216</t>
  </si>
  <si>
    <t>(('train2', 'module'), ('models', 'train_on_batch'), ('training', 'train_on_batch'))</t>
  </si>
  <si>
    <t>[('Tensorflow', 2, [46164791]), ('Keras', 2, [46164791])]</t>
  </si>
  <si>
    <t>{46164791}</t>
  </si>
  <si>
    <t>['https://stackoverflow.com/questions/46164791']</t>
  </si>
  <si>
    <t>(('training', '__init__'),)</t>
  </si>
  <si>
    <t>[('Tensorflow', 21, [60691155, 60913324, 64780469, 62937599, 52931047, 57571337, 60614524, 58180390, 58363103, 59458332, 57635757, 63497874, 63203450, 59191855, 64863777, 63780524, 55073785, 58305206, 63977823, 63138039, 59939344]), ('Keras', 20, [60691155, 60913324, 64780469, 62937599, 52931047, 57571337, 60614524, 58180390, 58363103, 59458332, 57635757, 63497874, 63203450, 59191855, 63780524, 55073785, 58305206, 63977823, 63138039, 59939344])]</t>
  </si>
  <si>
    <t>{57571337, 59939344, 63497874, 59458332, 64863777, 58180390, 60913324, 57635757, 63780524, 59191855, 64780469, 58305206, 60691155, 58363103, 63977823, 52931047, 63138039, 55073785, 63203450, 60614524, 62937599}</t>
  </si>
  <si>
    <t>['https://stackoverflow.com/questions/59458332', 'https://stackoverflow.com/questions/59191855', 'https://stackoverflow.com/questions/63138039', 'https://stackoverflow.com/questions/63977823', 'https://stackoverflow.com/questions/52931047']</t>
  </si>
  <si>
    <t>https://stackoverflow.com/questions/59191855</t>
  </si>
  <si>
    <t>(('training', '__init__'), ('network', '__init__'))</t>
  </si>
  <si>
    <t>[('Tensorflow', 17, [60691155, 60913324, 64780469, 62937599, 52931047, 57571337, 60614524, 58180390, 58363103, 59458332, 57635757, 59191855, 55073785, 58305206, 63977823, 63138039, 59939344]), ('Keras', 17, [60691155, 60913324, 64780469, 62937599, 52931047, 57571337, 60614524, 58180390, 58363103, 59458332, 57635757, 59191855, 55073785, 58305206, 63977823, 63138039, 59939344])]</t>
  </si>
  <si>
    <t>{58363103, 59458332, 58180390, 52931047, 63977823, 57571337, 60913324, 57635757, 59191855, 59939344, 60691155, 64780469, 58305206, 63138039, 55073785, 60614524, 62937599}</t>
  </si>
  <si>
    <t>['https://stackoverflow.com/questions/58180390', 'https://stackoverflow.com/questions/57635757', 'https://stackoverflow.com/questions/63138039', 'https://stackoverflow.com/questions/64780469', 'https://stackoverflow.com/questions/58305206']</t>
  </si>
  <si>
    <t>(('training', '__init__'), ('network', '__init__'), ('base', '_method_wrapper'), ('network', '_init_graph_network'))</t>
  </si>
  <si>
    <t>[('Tensorflow', 16, [60691155, 60913324, 64780469, 62937599, 52931047, 57571337, 60614524, 58180390, 58363103, 59458332, 57635757, 59191855, 55073785, 63977823, 63138039, 59939344]), ('Keras', 16, [60691155, 60913324, 64780469, 62937599, 52931047, 57571337, 60614524, 58180390, 58363103, 59458332, 57635757, 59191855, 55073785, 63977823, 63138039, 59939344])]</t>
  </si>
  <si>
    <t>{58363103, 59458332, 58180390, 52931047, 63977823, 57571337, 60913324, 57635757, 59191855, 59939344, 60691155, 64780469, 63138039, 55073785, 60614524, 62937599}</t>
  </si>
  <si>
    <t>['https://stackoverflow.com/questions/58180390', 'https://stackoverflow.com/questions/57635757', 'https://stackoverflow.com/questions/63138039', 'https://stackoverflow.com/questions/64780469', 'https://stackoverflow.com/questions/64780469']</t>
  </si>
  <si>
    <t>(('training', '__init__'), ('network', '__init__'), ('base', '_method_wrapper'), ('network', '_init_graph_network'), ('base_layer_utils', 'create_keras_history'), ('base_layer_utils', '_create_keras_history_helper'))</t>
  </si>
  <si>
    <t>[('Tensorflow', 4, [57571337, 60614524, 58180390, 59458332]), ('Keras', 4, [57571337, 60614524, 58180390, 59458332])]</t>
  </si>
  <si>
    <t>{57571337, 60614524, 59458332, 58180390}</t>
  </si>
  <si>
    <t>['https://stackoverflow.com/questions/57571337', 'https://stackoverflow.com/questions/60614524', 'https://stackoverflow.com/questions/59458332', 'https://stackoverflow.com/questions/58180390']</t>
  </si>
  <si>
    <t>(('training', '__init__'), ('network', '__init__'), ('base', '_method_wrapper'), ('network', '_init_graph_network'), ('base_layer_utils', 'create_keras_history'), ('base_layer_utils', '_create_keras_history_helper'), ('backend', '__call__'))</t>
  </si>
  <si>
    <t>[('Tensorflow', 3, [57571337, 60614524, 58180390]), ('Keras', 3, [57571337, 60614524, 58180390])]</t>
  </si>
  <si>
    <t>{57571337, 60614524, 58180390}</t>
  </si>
  <si>
    <t>['https://stackoverflow.com/questions/57571337', 'https://stackoverflow.com/questions/60614524', 'https://stackoverflow.com/questions/58180390']</t>
  </si>
  <si>
    <t>(('training', '__init__'), ('network', '__init__'), ('base', '_method_wrapper'), ('network', '_init_graph_network'), ('base_layer_utils', 'create_keras_history'), ('base_layer_utils', '_create_keras_history_helper'), ('backend', '__call__'), ('function', '__call__'), ('function', '_call_impl'), ('function', '_call_flat'), ('function', 'call'), ('execute', 'quick_execute'))</t>
  </si>
  <si>
    <t>[('Tensorflow', 2, [60614524, 58180390]), ('Keras', 2, [60614524, 58180390])]</t>
  </si>
  <si>
    <t>{60614524, 58180390}</t>
  </si>
  <si>
    <t>['https://stackoverflow.com/questions/60614524', 'https://stackoverflow.com/questions/58180390']</t>
  </si>
  <si>
    <t>(('training', '__init__'), ('network', '__init__'), ('base', '_method_wrapper'), ('network', '_init_graph_network'), ('network', '_map_graph_network'))</t>
  </si>
  <si>
    <t>[('Tensorflow', 9, [60691155, 60913324, 64780469, 58363103, 59191855, 55073785, 63977823, 63138039, 59939344]), ('Keras', 9, [60691155, 60913324, 64780469, 58363103, 59191855, 55073785, 63977823, 63138039, 59939344])]</t>
  </si>
  <si>
    <t>{63977823, 60913324, 59191855, 59939344, 60691155, 64780469, 63138039, 55073785, 58363103}</t>
  </si>
  <si>
    <t>['https://stackoverflow.com/questions/60913324', 'https://stackoverflow.com/questions/60691155', 'https://stackoverflow.com/questions/63138039', 'https://stackoverflow.com/questions/63138039', 'https://stackoverflow.com/questions/63138039']</t>
  </si>
  <si>
    <t>(('training', '__init__'), ('network', '__init__'), ('base', '_method_wrapper'), ('network', '_init_graph_network'), ('network', '_validate_graph_inputs_and_outputs'))</t>
  </si>
  <si>
    <t>[('Tensorflow', 2, [62937599, 57635757]), ('Keras', 2, [62937599, 57635757])]</t>
  </si>
  <si>
    <t>{57635757, 62937599}</t>
  </si>
  <si>
    <t>['https://stackoverflow.com/questions/57635757', 'https://stackoverflow.com/questions/62937599']</t>
  </si>
  <si>
    <t>(('training', '__new__'), ('base', '_method_wrapper'), ('functional', '__init__'), ('base', '_method_wrapper'), ('functional', '_init_graph_network'))</t>
  </si>
  <si>
    <t>[('Tensorflow', 4, [63956135, 64729958, 64620236, 64990551]), ('Keras', 4, [63956135, 64729958, 64620236, 64990551])]</t>
  </si>
  <si>
    <t>{64990551, 64620236, 64729958, 63956135}</t>
  </si>
  <si>
    <t>['https://stackoverflow.com/questions/64990551', 'https://stackoverflow.com/questions/64620236', 'https://stackoverflow.com/questions/64729958', 'https://stackoverflow.com/questions/63956135']</t>
  </si>
  <si>
    <t>(('training', '__new__'), ('base', '_method_wrapper'), ('functional', '__init__'), ('base', '_method_wrapper'), ('functional', '_init_graph_network'), ('functional', '_map_graph_network'))</t>
  </si>
  <si>
    <t>[('Tensorflow', 2, [63956135, 64620236]), ('Keras', 2, [63956135, 64620236])]</t>
  </si>
  <si>
    <t>{64620236, 63956135}</t>
  </si>
  <si>
    <t>['https://stackoverflow.com/questions/64620236', 'https://stackoverflow.com/questions/63956135']</t>
  </si>
  <si>
    <t>(('training', '_check_array_lengths'),)</t>
  </si>
  <si>
    <t>[('Tensorflow', 5, [45670244, 49902780, 46107337, 43857417, 50655884]), ('Keras', 8, [43455375, 45670244, 49005616, 49902780, 46107337, 50081415, 43857417, 50655884])]</t>
  </si>
  <si>
    <t>{45670244, 50081415, 46107337, 43857417, 50655884, 43455375, 49005616, 49902780}</t>
  </si>
  <si>
    <t>['https://stackoverflow.com/questions/50081415', 'https://stackoverflow.com/questions/43857417', 'https://stackoverflow.com/questions/49005616', 'https://stackoverflow.com/questions/43455375', 'https://stackoverflow.com/questions/43455375']</t>
  </si>
  <si>
    <t>https://stackoverflow.com/questions/50081415</t>
  </si>
  <si>
    <t>https://stackoverflow.com/questions/43857417</t>
  </si>
  <si>
    <t>https://stackoverflow.com/questions/49005616</t>
  </si>
  <si>
    <t>https://stackoverflow.com/questions/43455375</t>
  </si>
  <si>
    <t>(('training', '_handle_metrics'), ('training', '_handle_per_output_metrics'))</t>
  </si>
  <si>
    <t>[('Tensorflow', 6, [59305514, 60327453, 62387043, 60112435, 55835798, 63581028]), ('Keras', 6, [59305514, 60327453, 62387043, 60112435, 55835798, 63581028])]</t>
  </si>
  <si>
    <t>{62387043, 63581028, 59305514, 60112435, 55835798, 60327453}</t>
  </si>
  <si>
    <t>['https://stackoverflow.com/questions/62387043', 'https://stackoverflow.com/questions/59305514', 'https://stackoverflow.com/questions/55835798', 'https://stackoverflow.com/questions/55835798', 'https://stackoverflow.com/questions/55835798']</t>
  </si>
  <si>
    <t>(('training', '_handle_metrics'), ('training', '_handle_per_output_metrics'), ('training_utils', 'call_metric_function'))</t>
  </si>
  <si>
    <t>[('Tensorflow', 4, [59305514, 62387043, 60112435, 63581028]), ('Keras', 4, [59305514, 62387043, 60112435, 63581028])]</t>
  </si>
  <si>
    <t>{60112435, 59305514, 62387043, 63581028}</t>
  </si>
  <si>
    <t>['https://stackoverflow.com/questions/60112435', 'https://stackoverflow.com/questions/59305514', 'https://stackoverflow.com/questions/62387043', 'https://stackoverflow.com/questions/63581028']</t>
  </si>
  <si>
    <t>(('training', '_make_predict_function'),)</t>
  </si>
  <si>
    <t>[('Tensorflow', 8, [48272426, 56177780, 53108547, 54853427, 57378455, 57205032, 62857315, 43136293]), ('Keras', 9, [58018009, 48272426, 56177780, 53108547, 54853427, 59524339, 59524339, 57205032, 43136293])]</t>
  </si>
  <si>
    <t>{53108547, 62857315, 43136293, 57205032, 48272426, 54853427, 56177780, 59524339, 57378455, 58018009}</t>
  </si>
  <si>
    <t>['https://stackoverflow.com/questions/62857315', 'https://stackoverflow.com/questions/48272426', 'https://stackoverflow.com/questions/59524339', 'https://stackoverflow.com/questions/59524339', 'https://stackoverflow.com/questions/59524339']</t>
  </si>
  <si>
    <t>(('training', '_make_predict_function'), ('tensorflow_backend', 'function'), ('tensorflow_backend', '__init__'), ('ops', 'control_dependencies'), ('ops', 'control_dependencies'), ('ops', 'as_graph_element'), ('ops', '_as_graph_element_locked'))</t>
  </si>
  <si>
    <t>[('Tensorflow', 6, [48272426, 56177780, 53108547, 54853427, 57378455, 43136293]), ('Keras', 6, [48272426, 56177780, 53108547, 54853427, 43136293, 43822458])]</t>
  </si>
  <si>
    <t>{53108547, 43136293, 48272426, 54853427, 56177780, 57378455, 43822458}</t>
  </si>
  <si>
    <t>['https://stackoverflow.com/questions/43136293', 'https://stackoverflow.com/questions/54853427', 'https://stackoverflow.com/questions/57378455', 'https://stackoverflow.com/questions/56177780', 'https://stackoverflow.com/questions/57378455']</t>
  </si>
  <si>
    <t>(('training', '_make_train_function'),)</t>
  </si>
  <si>
    <t>[('Tensorflow', 42, [55181044, 48764716, 58183711, 58183711, 61148454, 60247826, 42315289, 61543081, 62272412, 45084217, 46619869, 48751075, 49441748, 46167901, 62932186, 58698942, 41815023, 46876213, 61259623, 59900424, 62690426, 63859912, 48362612, 50513505, 59993176, 46411573, 59113341, 48744945, 58261348, 60077931, 48447149, 46164791, 59060150, 61585473, 51990034, 60975266, 47007997, 51777535, 60474308, 62084827, 59672402, 40854831]), ('Keras', 56, [55181044, 39091206, 39091206, 48764716, 52836670, 40818579, 40818579, 58183711, 58183711, 61148454, 60247826, 44836555, 42315289, 61543081, 62272412, 45084217, 42755270, 46619869, 48751075, 57017042, 49441748, 46167901, 58698942, 41815023, 46876213, 51012054, 61259623, 59900424, 62690426, 63859912, 48362612, 50513505, 46994409, 45502673, 58349094, 46411573, 59113341, 48744945, 58261348, 60077931, 48447149, 46164791, 59060150, 61585473, 58418067, 51990034, 40736307, 40736307, 45296260, 60975266, 47007997, 53593705, 60474308, 42630504, 42630504, 60792076])]</t>
  </si>
  <si>
    <t>[('Tensorflow', 42), ('Keras', 56)]</t>
  </si>
  <si>
    <t>{45296260, 39091206, 59900424, 60792076, 60247826, 51990034, 40818579, 58418067, 42315289, 62272412, 58183711, 60975266, 61148454, 58349094, 61543081, 48764716, 48447149, 40854831, 40736307, 46876213, 46411573, 46164791, 59060150, 45084217, 47007997, 58698942, 52836670, 61585473, 60474308, 42755270, 63859912, 44836555, 45502673, 59672402, 57017042, 49441748, 51012054, 59993176, 62932186, 62084827, 46167901, 46619869, 50513505, 48751075, 58261348, 61259623, 42630504, 46994409, 53593705, 60077931, 41815023, 48744945, 55181044, 48362612, 62690426, 59113341, 51777535}</t>
  </si>
  <si>
    <t>['https://stackoverflow.com/questions/42315289', 'https://stackoverflow.com/questions/58698942', 'https://stackoverflow.com/questions/48751075', 'https://stackoverflow.com/questions/46167901', 'https://stackoverflow.com/questions/46619869']</t>
  </si>
  <si>
    <t>(('training', '_make_train_function'), ('interfaces', 'wrapper'))</t>
  </si>
  <si>
    <t>[('Tensorflow', 24, [55181044, 48764716, 61148454, 61543081, 62272412, 46619869, 48751075, 49441748, 46167901, 58698942, 61259623, 59900424, 48362612, 50513505, 59993176, 46411573, 48744945, 46164791, 59060150, 61585473, 51990034, 60975266, 51777535, 59672402]), ('Keras', 26, [55181044, 48764716, 61148454, 61543081, 62272412, 46619869, 48751075, 49441748, 46167901, 58698942, 61259623, 59900424, 48362612, 50513505, 46994409, 46411573, 48744945, 46164791, 59060150, 61585473, 58418067, 51990034, 60975266, 60792076, 55595457, 59672402])]</t>
  </si>
  <si>
    <t>[('Tensorflow', 24), ('Keras', 26)]</t>
  </si>
  <si>
    <t>{59900424, 60792076, 51990034, 58418067, 62272412, 60975266, 61148454, 61543081, 48764716, 46411573, 59060150, 46164791, 58698942, 61585473, 55595457, 59672402, 49441748, 59993176, 46167901, 46619869, 50513505, 48751075, 61259623, 46994409, 48744945, 55181044, 48362612, 51777535}</t>
  </si>
  <si>
    <t>['https://stackoverflow.com/questions/62272412', 'https://stackoverflow.com/questions/58698942', 'https://stackoverflow.com/questions/48751075', 'https://stackoverflow.com/questions/46619869', 'https://stackoverflow.com/questions/50513505']</t>
  </si>
  <si>
    <t>[('Tensorflow', 17, [55181044, 48764716, 61148454, 61543081, 46619869, 48751075, 49441748, 46167901, 61259623, 59900424, 48362612, 50513505, 46411573, 48744945, 46164791, 51990034, 51777535]), ('Keras', 20, [55181044, 48764716, 61148454, 61543081, 46619869, 48751075, 49441748, 46167901, 61259623, 59900424, 48362612, 50513505, 46994409, 46411573, 48744945, 46164791, 58418067, 51990034, 60792076, 55595457])]</t>
  </si>
  <si>
    <t>[('Tensorflow', 17), ('Keras', 20)]</t>
  </si>
  <si>
    <t>{59900424, 60792076, 51990034, 58418067, 61148454, 61543081, 48764716, 46411573, 46164791, 55595457, 49441748, 46167901, 46619869, 50513505, 48751075, 61259623, 46994409, 48744945, 55181044, 48362612, 51777535}</t>
  </si>
  <si>
    <t>['https://stackoverflow.com/questions/58418067', 'https://stackoverflow.com/questions/55595457', 'https://stackoverflow.com/questions/46994409', 'https://stackoverflow.com/questions/48751075', 'https://stackoverflow.com/questions/61259623']</t>
  </si>
  <si>
    <t>https://stackoverflow.com/questions/55595457</t>
  </si>
  <si>
    <t>(('training', '_make_train_function'), ('interfaces', 'wrapper'), ('optimizers', 'get_updates'), ('optimizers', 'get_gradients'))</t>
  </si>
  <si>
    <t>[('Tensorflow', 11, [55181044, 48764716, 61148454, 48751075, 49441748, 61259623, 59900424, 50513505, 48744945, 51990034, 51777535]), ('Keras', 11, [55181044, 48764716, 61148454, 48751075, 49441748, 61259623, 59900424, 50513505, 48744945, 58418067, 51990034])]</t>
  </si>
  <si>
    <t>{50513505, 48751075, 61148454, 61259623, 59900424, 48764716, 48744945, 51990034, 58418067, 49441748, 55181044, 51777535}</t>
  </si>
  <si>
    <t>['https://stackoverflow.com/questions/48751075', 'https://stackoverflow.com/questions/48764716', 'https://stackoverflow.com/questions/49441748', 'https://stackoverflow.com/questions/58418067', 'https://stackoverflow.com/questions/58418067']</t>
  </si>
  <si>
    <t>(('training', '_make_train_function'), ('interfaces', 'wrapper'), ('tensorflow_backend', 'symbolic_fn_wrapper'), ('optimizers', 'get_updates'))</t>
  </si>
  <si>
    <t>[('Tensorflow', 7, [62272412, 58698942, 59993176, 59060150, 61585473, 60975266, 59672402]), ('Keras', 6, [62272412, 58698942, 59060150, 61585473, 60975266, 59672402])]</t>
  </si>
  <si>
    <t>{61585473, 60975266, 59672402, 59060150, 59993176, 62272412, 58698942}</t>
  </si>
  <si>
    <t>['https://stackoverflow.com/questions/60975266', 'https://stackoverflow.com/questions/59060150', 'https://stackoverflow.com/questions/62272412', 'https://stackoverflow.com/questions/59993176', 'https://stackoverflow.com/questions/62272412']</t>
  </si>
  <si>
    <t>https://stackoverflow.com/questions/59993176</t>
  </si>
  <si>
    <t>(('training', '_make_train_function'), ('interfaces', 'wrapper'), ('tensorflow_backend', 'symbolic_fn_wrapper'), ('optimizers', 'get_updates'), ('math_ops', 'binary_op_wrapper'), ('ops', 'convert_to_tensor_v2'))</t>
  </si>
  <si>
    <t>[('Tensorflow', 4, [58698942, 59060150, 60975266, 59672402]), ('Keras', 4, [58698942, 59060150, 60975266, 59672402])]</t>
  </si>
  <si>
    <t>{60975266, 59060150, 59672402, 58698942}</t>
  </si>
  <si>
    <t>['https://stackoverflow.com/questions/60975266', 'https://stackoverflow.com/questions/59060150', 'https://stackoverflow.com/questions/59672402', 'https://stackoverflow.com/questions/58698942']</t>
  </si>
  <si>
    <t>(('training', '_make_train_function'), ('optimizer_v2', 'get_updates'))</t>
  </si>
  <si>
    <t>[('Tensorflow', 4, [62932186, 62690426, 63859912, 60474308]), ('Keras', 3, [62690426, 63859912, 60474308])]</t>
  </si>
  <si>
    <t>{63859912, 62932186, 60474308, 62690426}</t>
  </si>
  <si>
    <t>['https://stackoverflow.com/questions/63859912', 'https://stackoverflow.com/questions/62932186', 'https://stackoverflow.com/questions/60474308', 'https://stackoverflow.com/questions/62690426']</t>
  </si>
  <si>
    <t>https://stackoverflow.com/questions/62932186</t>
  </si>
  <si>
    <t>[('Tensorflow', 12, [60247826, 42315289, 45084217, 41815023, 46876213, 59113341, 58261348, 60077931, 48447149, 47007997, 40854831]), ('Keras', 15, [40818579, 40818579, 60247826, 44836555, 42315289, 45084217, 41815023, 46876213, 45502673, 59113341, 58261348, 60077931, 48447149, 45296260, 47007997])]</t>
  </si>
  <si>
    <t>{58261348, 45296260, 60077931, 44836555, 48447149, 41815023, 45084217, 47007997, 60247826, 40854831, 40818579, 46876213, 45502673, 42315289, 59113341}</t>
  </si>
  <si>
    <t>['https://stackoverflow.com/questions/60077931', 'https://stackoverflow.com/questions/45084217', 'https://stackoverflow.com/questions/46876213', 'https://stackoverflow.com/questions/40818579', 'https://stackoverflow.com/questions/40818579']</t>
  </si>
  <si>
    <t>(('training', '_make_train_function'), ('optimizers', 'get_updates'), ('optimizers', 'get_gradients'))</t>
  </si>
  <si>
    <t>[('Tensorflow', 2, [58261348, 60077931]), ('Keras', 4, [40818579, 40818579, 45502673, 58261348])]</t>
  </si>
  <si>
    <t>{45502673, 40818579, 60077931, 58261348}</t>
  </si>
  <si>
    <t>['https://stackoverflow.com/questions/45502673', 'https://stackoverflow.com/questions/40818579', 'https://stackoverflow.com/questions/60077931', 'https://stackoverflow.com/questions/58261348']</t>
  </si>
  <si>
    <t>(('training', '_method_wrapper'),)</t>
  </si>
  <si>
    <t>[('Tensorflow', 138, [64639175, 63515917, 63731349, 63613281, 63509763, 62143530, 65151225, 65151225, 65151225, 65151225, 62071283, 62494412, 63368781, 61176084, 64611269, 64127480, 64894027, 63982154, 64108943, 64105822, 62712483, 64666638, 63139159, 64770484, 64815251, 65160085, 65091635, 63174874, 63174874, 64394603, 61665501, 63732386, 63320771, 61459747, 62446159, 63923215, 63544668, 63122336, 62704616, 63841876, 63841876, 63841876, 63841876, 63142726, 65105974, 63564532, 64988725, 62890755, 62612696, 63960101, 63274596, 63600431, 63834483, 64608870, 64608870, 64608870, 64608870, 64831876, 63315046, 64178905, 62529415, 64636135, 62585157, 62694716, 65139674, 63419780, 64404009, 64152263, 63549926, 64123445, 63541379, 63423501, 62916209, 62102458, 61685773, 63358166, 61994299, 62744659, 61705858, 62055656, 64003545, 65076900, 63537003, 64138041, 63656294, 61940176, 63820168, 63194006, 62454151, 64478391, 63750400, 63826471, 64759500, 64118620, 65160647, 63341584, 64661665, 65144547, 63301275, 64341042, 61084824, 64118599, 62279886, 63914485, 62821446, 63769069, 63512562, 64677724, 63769455, 63481755, 63673517, 61997378, 62586443, 64654700, 63570400, 63546062, 64764131, 64764131, 64764131, 64577667, 65161946, 62680282, 62102912, 62102912, 62102912, 62102912, 64958298, 62619918, 62268283, 64175246, 65081913, 65087269, 65087269, 65005588, 61690424, 64978209, 65054037, 64516475]), ('Keras', 116, [64639175, 63515917, 63731349, 63613281, 63509763, 65151225, 65151225, 65151225, 65151225, 62494412, 63368781, 61176084, 64127480, 64894027, 63982154, 64105822, 62712483, 64666638, 63139159, 64770484, 64815251, 65091635, 63174874, 63174874, 64394603, 61665501, 63320771, 61459747, 63402294, 63923215, 63544668, 63122336, 62704616, 63841876, 63841876, 63841876, 63841876, 63142726, 63564532, 64988725, 62890755, 63960101, 63600431, 63834483, 64608870, 64608870, 64608870, 64608870, 64831876, 63315046, 64178905, 64636135, 62585157, 65139674, 64404009, 64152263, 63549926, 64123445, 63541379, 63423501, 62916209, 62102458, 61685773, 63358166, 64943080, 62744659, 61705858, 64003545, 65076900, 63537003, 64138041, 63656294, 61940176, 63820168, 63194006, 62454151, 64478391, 63750400, 63826471, 64759500, 64118620, 64758746, 63341584, 64661665, 65144547, 63301275, 64341042, 61084824, 64610296, 64118599, 63914485, 63769069, 63512562, 64677724, 63769455, 63481755, 63673517, 61997378, 62586443, 63570400, 64577667, 65161946, 62680282, 64958298, 62619918, 64175246, 65087269, 65087269, 61690424, 64863256, 64978209, 65054037, 65009478, 64468258, 64493664, 64608631])]</t>
  </si>
  <si>
    <t>[('Tensorflow', 138), ('Keras', 116)]</t>
  </si>
  <si>
    <t>{63423501, 64666638, 63923215, 61685773, 63341584, 65005588, 64863256, 63960101, 63826471, 64404009, 62143530, 64341042, 65091635, 64988725, 65105974, 64123445, 61690424, 65081913, 62821446, 63982154, 64894027, 62586443, 63368781, 62446159, 62744659, 63841876, 64493664, 63274596, 64608870, 63315046, 62916209, 61705858, 63541379, 64577667, 64175246, 64815251, 63731349, 61084824, 63301275, 64661665, 63732386, 62712483, 65076900, 63673517, 64478391, 63320771, 64639175, 64152263, 62494412, 64759500, 62279886, 63546062, 63358166, 62612696, 64178905, 63174874, 65161946, 62680282, 61665501, 64610296, 65144547, 64764131, 64636135, 62055656, 63564532, 65151225, 63750400, 63509763, 62890755, 63515917, 62619918, 61176084, 64978209, 64468258, 61459747, 65087269, 63600431, 63402294, 64138041, 61994299, 62694716, 61997378, 62585157, 63142726, 64118599, 65009478, 65054037, 63139159, 64958298, 63544668, 64118620, 64105822, 64677724, 63613281, 63656294, 64394603, 63537003, 64654700, 63769455, 63834483, 64608631, 62268283, 64516475, 62102912, 64831876, 63419780, 62529415, 63820168, 62454151, 64108943, 65160085, 63194006, 63481755, 63122336, 64770484, 62102458, 64611269, 65160647, 61940176, 64003545, 65139674, 64758746, 63570400, 63549926, 62704616, 64943080, 63769069, 63512562, 62071283, 63914485, 64127480}</t>
  </si>
  <si>
    <t>['https://stackoverflow.com/questions/63982154', 'https://stackoverflow.com/questions/64610296', 'https://stackoverflow.com/questions/64608631', 'https://stackoverflow.com/questions/64677724', 'https://stackoverflow.com/questions/64394603']</t>
  </si>
  <si>
    <t>https://stackoverflow.com/questions/64608631</t>
  </si>
  <si>
    <t>(('training', '_method_wrapper'), ('training', 'evaluate'))</t>
  </si>
  <si>
    <t>[('Tensorflow', 7, [63509763, 61459747, 64831876, 61997378, 64654700, 64958298, 61348222]), ('Keras', 6, [63509763, 61459747, 64831876, 61997378, 64958298, 64608631])]</t>
  </si>
  <si>
    <t>{61997378, 61459747, 63509763, 64831876, 64654700, 64608631, 64958298, 61348222}</t>
  </si>
  <si>
    <t>['https://stackoverflow.com/questions/61459747', 'https://stackoverflow.com/questions/64831876', 'https://stackoverflow.com/questions/64958298', 'https://stackoverflow.com/questions/64608631', 'https://stackoverflow.com/questions/64608631']</t>
  </si>
  <si>
    <t>(('training', '_method_wrapper'), ('training', 'evaluate'), ('data_adapter', '__init__'), ('data_adapter', '__init__'))</t>
  </si>
  <si>
    <t>[('Tensorflow', 3, [63509763, 61459747, 61348222]), ('Keras', 2, [63509763, 61459747])]</t>
  </si>
  <si>
    <t>{61459747, 63509763, 61348222}</t>
  </si>
  <si>
    <t>['https://stackoverflow.com/questions/61459747', 'https://stackoverflow.com/questions/63509763', 'https://stackoverflow.com/questions/61348222']</t>
  </si>
  <si>
    <t>https://stackoverflow.com/questions/63509763</t>
  </si>
  <si>
    <t>(('training', '_method_wrapper'), ('training', 'fit'))</t>
  </si>
  <si>
    <t>[('Tensorflow', 123, [64639175, 63515917, 62143530, 65151225, 65151225, 65151225, 65151225, 62071283, 62494412, 63368781, 61176084, 64611269, 64127480, 64894027, 63982154, 64108943, 64105822, 62712483, 64666638, 63139159, 64770484, 64815251, 65160085, 65091635, 63174874, 63174874, 64394603, 61665501, 63732386, 63320771, 61459747, 62446159, 63923215, 63544668, 63122336, 62704616, 63841876, 63841876, 63841876, 63841876, 63142726, 65105974, 64988725, 62890755, 62612696, 63960101, 63274596, 63600431, 63834483, 64608870, 64608870, 64608870, 64608870, 64831876, 63315046, 64178905, 62529415, 62585157, 62694716, 65139674, 63419780, 64404009, 64152263, 63549926, 64123445, 63541379, 63423501, 62916209, 62102458, 61685773, 63358166, 61994299, 62744659, 61705858, 62055656, 64003545, 65076900, 63537003, 64138041, 63656294, 61940176, 63820168, 62454151, 64478391, 63750400, 63826471, 64759500, 64118620, 65160647, 63341584, 65144547, 63301275, 64341042, 61084824, 64118599, 62279886, 63914485, 63769069, 63512562, 64677724, 63769455, 63481755, 63673517, 61997378, 62586443, 64654700, 63570400, 63546062, 64764131, 64764131, 64764131, 64577667, 65161946, 62680282, 62102912, 62102912, 62102912, 62102912, 64958298, 62619918, 62268283, 64175246, 65081913]), ('Keras', 102, [64639175, 63515917, 65151225, 65151225, 65151225, 65151225, 62494412, 63368781, 61176084, 64127480, 64894027, 63982154, 64105822, 62712483, 64666638, 63139159, 64770484, 64815251, 65091635, 63174874, 63174874, 64394603, 61665501, 63320771, 61459747, 63402294, 63923215, 63544668, 63122336, 62704616, 63841876, 63841876, 63841876, 63841876, 63142726, 64988725, 62890755, 63960101, 63600431, 63834483, 64608870, 64608870, 64608870, 64608870, 64831876, 63315046, 64178905, 62585157, 65139674, 64404009, 64152263, 63549926, 64123445, 63541379, 63423501, 62916209, 62102458, 61685773, 63358166, 64943080, 62744659, 61705858, 64003545, 65076900, 63537003, 64138041, 63656294, 61940176, 63820168, 62454151, 64478391, 63750400, 63826471, 64759500, 64118620, 64758746, 63341584, 65144547, 63301275, 64341042, 61084824, 64610296, 64118599, 63914485, 63769069, 63512562, 64677724, 63769455, 63481755, 63673517, 61997378, 62586443, 63570400, 64577667, 65161946, 62680282, 64958298, 62619918, 64175246, 65087269, 65087269, 61690424])]</t>
  </si>
  <si>
    <t>[('Tensorflow', 123), ('Keras', 102)]</t>
  </si>
  <si>
    <t>{63423501, 64666638, 63923215, 61685773, 63341584, 63960101, 63826471, 64404009, 62143530, 64341042, 65091635, 64988725, 65105974, 64123445, 61690424, 65081913, 63982154, 64894027, 62586443, 63368781, 62446159, 62744659, 63841876, 63274596, 64608870, 63315046, 62916209, 61705858, 63541379, 64577667, 64175246, 64815251, 61084824, 63301275, 63732386, 62712483, 65076900, 63673517, 64478391, 63320771, 64639175, 64152263, 62494412, 64759500, 62279886, 63546062, 63358166, 62612696, 64178905, 63174874, 65161946, 62680282, 61665501, 64610296, 65144547, 64764131, 62055656, 65151225, 63750400, 62890755, 63515917, 62619918, 61176084, 61459747, 65087269, 63600431, 63402294, 64138041, 61994299, 62694716, 61997378, 62585157, 63142726, 64118599, 63139159, 64958298, 63544668, 64118620, 64105822, 64677724, 63656294, 64394603, 63537003, 64654700, 63769455, 63834483, 62268283, 62102912, 64831876, 63419780, 62529415, 63820168, 62454151, 64108943, 65160085, 63481755, 63122336, 64770484, 62102458, 64611269, 65160647, 61940176, 64003545, 65139674, 64758746, 63570400, 63549926, 62704616, 64943080, 63769069, 63512562, 62071283, 63914485, 64127480}</t>
  </si>
  <si>
    <t>['https://stackoverflow.com/questions/63982154', 'https://stackoverflow.com/questions/62680282', 'https://stackoverflow.com/questions/62102912', 'https://stackoverflow.com/questions/63656294', 'https://stackoverflow.com/questions/64654700']</t>
  </si>
  <si>
    <t>(('training', '_method_wrapper'), ('training', 'fit'), ('callbacks', 'on_epoch_end'))</t>
  </si>
  <si>
    <t>[('Tensorflow', 6, [61176084, 63841876, 63841876, 63841876, 63841876, 63960101]), ('Keras', 6, [61176084, 63841876, 63841876, 63841876, 63841876, 63960101])]</t>
  </si>
  <si>
    <t>{61176084, 63960101, 63841876}</t>
  </si>
  <si>
    <t>['https://stackoverflow.com/questions/61176084', 'https://stackoverflow.com/questions/63960101', 'https://stackoverflow.com/questions/63841876']</t>
  </si>
  <si>
    <t>https://stackoverflow.com/questions/61176084</t>
  </si>
  <si>
    <t>https://stackoverflow.com/questions/63841876</t>
  </si>
  <si>
    <t>(('training', '_method_wrapper'), ('training', 'fit'), ('callbacks', 'on_epoch_end'), ('callbacks', 'on_epoch_end'))</t>
  </si>
  <si>
    <t>[('Tensorflow', 4, [61176084, 63960101, 61084824, 64118599]), ('Keras', 4, [61176084, 63960101, 61084824, 64118599])]</t>
  </si>
  <si>
    <t>{61084824, 61176084, 63960101, 64118599}</t>
  </si>
  <si>
    <t>['https://stackoverflow.com/questions/61084824', 'https://stackoverflow.com/questions/61176084', 'https://stackoverflow.com/questions/63960101', 'https://stackoverflow.com/questions/64118599']</t>
  </si>
  <si>
    <t>(('training', '_method_wrapper'), ('training', 'fit'), ('callbacks', 'on_epoch_end'), ('callbacks', 'on_epoch_end'), ('base_layer', 'set_weights'))</t>
  </si>
  <si>
    <t>[('Tensorflow', 2, [61176084, 63960101]), ('Keras', 2, [61176084, 63960101])]</t>
  </si>
  <si>
    <t>{61176084, 63960101}</t>
  </si>
  <si>
    <t>['https://stackoverflow.com/questions/61176084', 'https://stackoverflow.com/questions/63960101']</t>
  </si>
  <si>
    <t>(('training', '_method_wrapper'), ('training', 'fit'), ('callbacks', 'on_epoch_end'), ('callbacks', 'on_epoch_end'), ('callbacks', '_save_model'))</t>
  </si>
  <si>
    <t>[('Tensorflow', 2, [61084824, 64118599]), ('Keras', 2, [61084824, 64118599])]</t>
  </si>
  <si>
    <t>{61084824, 64118599}</t>
  </si>
  <si>
    <t>['https://stackoverflow.com/questions/61084824', 'https://stackoverflow.com/questions/64118599']</t>
  </si>
  <si>
    <t>(('training', '_method_wrapper'), ('training', 'fit'), ('callbacks', 'on_train_begin'))</t>
  </si>
  <si>
    <t>[('Tensorflow', 2, [63515917, 62585157]), ('Keras', 2, [63515917, 62585157])]</t>
  </si>
  <si>
    <t>{62585157, 63515917}</t>
  </si>
  <si>
    <t>['https://stackoverflow.com/questions/62585157', 'https://stackoverflow.com/questions/63515917']</t>
  </si>
  <si>
    <t>(('training', '_method_wrapper'), ('training', 'fit'), ('data_adapter', '__init__'))</t>
  </si>
  <si>
    <t>[('Tensorflow', 25, [65151225, 65151225, 65151225, 65151225, 64105822, 61665501, 62446159, 64988725, 62612696, 63834483, 64608870, 64608870, 64608870, 64608870, 62694716, 64123445, 61685773, 62744659, 62055656, 63826471, 64118620, 63341584, 63914485, 63769069, 63769455]), ('Keras', 22, [65151225, 65151225, 65151225, 65151225, 64105822, 61665501, 63402294, 64988725, 63834483, 64608870, 64608870, 64608870, 64608870, 64123445, 61685773, 62744659, 63826471, 64118620, 63341584, 63914485, 63769069, 63769455])]</t>
  </si>
  <si>
    <t>[('Tensorflow', 25), ('Keras', 22)]</t>
  </si>
  <si>
    <t>{61685773, 63341584, 63826471, 64988725, 64123445, 63402294, 62694716, 62446159, 62744659, 62612696, 64118620, 61665501, 64105822, 64608870, 62055656, 63769069, 63769455, 63834483, 63914485, 65151225}</t>
  </si>
  <si>
    <t>['https://stackoverflow.com/questions/63826471', 'https://stackoverflow.com/questions/62612696', 'https://stackoverflow.com/questions/63769069', 'https://stackoverflow.com/questions/62055656', 'https://stackoverflow.com/questions/62055656']</t>
  </si>
  <si>
    <t>(('training', '_method_wrapper'), ('training', 'fit'), ('data_adapter', '__init__'), ('data_adapter', '__init__'))</t>
  </si>
  <si>
    <t>[('Tensorflow', 19, [64105822, 61665501, 62446159, 64988725, 62612696, 63834483, 64608870, 64608870, 64608870, 64608870, 61685773, 62744659, 62055656, 63826471, 63341584, 63914485, 63769455, 64764131, 64764131]), ('Keras', 17, [64105822, 61665501, 63402294, 64988725, 63834483, 64608870, 64608870, 64608870, 64608870, 61685773, 62744659, 63826471, 63341584, 63914485, 63769455, 65087269, 65087269])]</t>
  </si>
  <si>
    <t>[('Tensorflow', 19), ('Keras', 17)]</t>
  </si>
  <si>
    <t>{64764131, 65087269, 64608870, 63826471, 62055656, 61685773, 62446159, 63341584, 63769455, 63834483, 62744659, 64988725, 63914485, 63402294, 62612696, 61665501, 64105822}</t>
  </si>
  <si>
    <t>['https://stackoverflow.com/questions/64608870', 'https://stackoverflow.com/questions/63341584', 'https://stackoverflow.com/questions/63402294', 'https://stackoverflow.com/questions/64988725', 'https://stackoverflow.com/questions/63914485']</t>
  </si>
  <si>
    <t>https://stackoverflow.com/questions/63402294</t>
  </si>
  <si>
    <t>(('training', '_method_wrapper'), ('training', 'fit'), ('data_adapter', '__init__'), ('data_adapter', '__init__'), ('data_adapter', '__init__'))</t>
  </si>
  <si>
    <t>[('Tensorflow', 8, [64105822, 62612696, 64608870, 64608870, 64608870, 64608870, 63826471, 63341584]), ('Keras', 7, [64105822, 64608870, 64608870, 64608870, 64608870, 63826471, 63341584])]</t>
  </si>
  <si>
    <t>{64608870, 63826471, 63341584, 62612696, 64105822}</t>
  </si>
  <si>
    <t>['https://stackoverflow.com/questions/64608870', 'https://stackoverflow.com/questions/63826471', 'https://stackoverflow.com/questions/63341584', 'https://stackoverflow.com/questions/62612696', 'https://stackoverflow.com/questions/64105822']</t>
  </si>
  <si>
    <t>(('training', '_method_wrapper'), ('training', 'fit'), ('data_adapter', '__init__'), ('data_adapter', '__init__'), ('data_adapter', '__init__'), ('data_adapter', '_peek_and_restore'), ('iterator', '__getitem__'))</t>
  </si>
  <si>
    <t>[('Tensorflow', 2, [63826471, 63341584]), ('Keras', 2, [63826471, 63341584])]</t>
  </si>
  <si>
    <t>{63341584, 63826471}</t>
  </si>
  <si>
    <t>['https://stackoverflow.com/questions/63341584', 'https://stackoverflow.com/questions/63826471']</t>
  </si>
  <si>
    <t>(('training', '_method_wrapper'), ('training', 'fit'), ('data_adapter', '__init__'), ('data_adapter', '__init__'), ('data_adapter', '__init__'), ('data_adapter', '_process_tensorlike'), ('nest', 'map_structure'), ('nest', 'listcomp'), ('data_adapter', '_convert_numpy_and_scipy'), ('ops', 'convert_to_tensor'), ('tensor_conversion_registry', '_default_conversion_function'), ('constant_op', 'constant'), ('constant_op', '_constant_impl'), ('constant_op', '_constant_eager_impl'), ('constant_op', 'convert_to_eager_tensor'))</t>
  </si>
  <si>
    <t>[('Tensorflow', 2, [64105822, 64978209]), ('Keras', 2, [64105822, 64978209])]</t>
  </si>
  <si>
    <t>{64978209, 64105822}</t>
  </si>
  <si>
    <t>['https://stackoverflow.com/questions/64978209', 'https://stackoverflow.com/questions/64105822']</t>
  </si>
  <si>
    <t>(('training', '_method_wrapper'), ('training', 'fit'), ('data_adapter', '__init__'), ('data_adapter', '__init__'), ('data_adapter', '__init__'), ('nest', 'map_structure'), ('nest', 'listcomp'), ('data_adapter', '_get_dynamic_shape'))</t>
  </si>
  <si>
    <t>[('Tensorflow', 3, [62612696, 64608870, 64608870]), ('Keras', 2, [64608870, 64608870])]</t>
  </si>
  <si>
    <t>(('training', '_method_wrapper'), ('training', 'fit'), ('data_adapter', '__init__'), ('data_adapter', '__init__'), ('data_adapter', '_process_tensorlike'), ('nest', 'map_structure'), ('nest', 'listcomp'), ('data_adapter', '_convert_numpy_and_scipy'), ('ops', 'convert_to_tensor'), ('tensor_conversion_registry', '_default_conversion_function'), ('constant_op', 'constant'))</t>
  </si>
  <si>
    <t>[('Tensorflow', 5, [62446159, 63834483, 62055656, 63914485, 65087269]), ('Keras', 3, [63834483, 63914485, 65087269])]</t>
  </si>
  <si>
    <t>{65087269, 62055656, 62446159, 63834483, 63914485}</t>
  </si>
  <si>
    <t>['https://stackoverflow.com/questions/65087269', 'https://stackoverflow.com/questions/62055656', 'https://stackoverflow.com/questions/62446159', 'https://stackoverflow.com/questions/63834483', 'https://stackoverflow.com/questions/63914485']</t>
  </si>
  <si>
    <t>(('training', '_method_wrapper'), ('training', 'fit'), ('data_adapter', '__init__'), ('data_adapter', '__init__'), ('data_adapter', '_process_tensorlike'), ('nest', 'map_structure'), ('nest', 'listcomp'), ('data_adapter', '_convert_numpy_and_scipy'), ('ops', 'convert_to_tensor'), ('tensor_conversion_registry', '_default_conversion_function'), ('constant_op', 'constant'), ('constant_op', '_constant_impl'), ('constant_op', '_constant_eager_impl'), ('constant_op', 'convert_to_eager_tensor'))</t>
  </si>
  <si>
    <t>[('Tensorflow', 2, [63834483, 63914485]), ('Keras', 2, [63834483, 63914485])]</t>
  </si>
  <si>
    <t>{63834483, 63914485}</t>
  </si>
  <si>
    <t>['https://stackoverflow.com/questions/63834483', 'https://stackoverflow.com/questions/63914485']</t>
  </si>
  <si>
    <t>(('training', '_method_wrapper'), ('training', 'fit'), ('data_adapter', '__init__'), ('data_adapter', '_make_class_weight_map_fn'))</t>
  </si>
  <si>
    <t>[('Tensorflow', 4, [65151225, 65151225, 64123445, 64118620]), ('Keras', 4, [65151225, 65151225, 64123445, 64118620])]</t>
  </si>
  <si>
    <t>{65151225, 64118620, 64123445}</t>
  </si>
  <si>
    <t>['https://stackoverflow.com/questions/65151225', 'https://stackoverflow.com/questions/64118620', 'https://stackoverflow.com/questions/64123445']</t>
  </si>
  <si>
    <t>(('training', '_method_wrapper'), ('training', 'fit'), ('data_adapter', 'train_validation_split'))</t>
  </si>
  <si>
    <t>[('Tensorflow', 3, [62916209, 63512562, 63106341]), ('Keras', 2, [62916209, 63512562])]</t>
  </si>
  <si>
    <t>{62916209, 63512562, 63106341}</t>
  </si>
  <si>
    <t>['https://stackoverflow.com/questions/62916209', 'https://stackoverflow.com/questions/63512562', 'https://stackoverflow.com/questions/63106341']</t>
  </si>
  <si>
    <t>https://stackoverflow.com/questions/62916209</t>
  </si>
  <si>
    <t>https://stackoverflow.com/questions/63512562</t>
  </si>
  <si>
    <t>[('Tensorflow', 73, [64639175, 62143530, 62071283, 62494412, 63368781, 64611269, 64127480, 64894027, 63982154, 64108943, 64666638, 63139159, 64770484, 64815251, 65160085, 65091635, 63174874, 63174874, 64394603, 63320771, 63923215, 63544668, 63122336, 62704616, 63142726, 65105974, 62890755, 63274596, 63600431, 63315046, 64178905, 62529415, 65139674, 63419780, 64404009, 64152263, 63549926, 63541379, 63423501, 62102458, 61994299, 64003545, 65076900, 64138041, 63656294, 61940176, 63820168, 64478391, 63750400, 64759500, 65144547, 63301275, 64341042, 62279886, 64677724, 63481755, 63673517, 62586443, 63570400, 63546062, 64577667, 65161946, 62102912, 62102912, 62102912, 62102912, 62619918, 62268283, 64175246, 65081913, 65005588, 61690424, 65054037]), ('Keras', 59, [64639175, 62494412, 63368781, 64127480, 64894027, 63982154, 64666638, 63139159, 64770484, 64815251, 65091635, 63174874, 63174874, 64394603, 63320771, 63923215, 63544668, 63122336, 62704616, 63142726, 62890755, 63600431, 63315046, 64178905, 65139674, 64404009, 64152263, 63549926, 63541379, 63423501, 62102458, 64943080, 64003545, 65076900, 64138041, 63656294, 61940176, 63820168, 64478391, 63750400, 64759500, 64758746, 65144547, 63301275, 64341042, 64610296, 64677724, 63481755, 63673517, 62586443, 63570400, 64577667, 65161946, 62619918, 64175246, 61690424, 65054037, 65009478])]</t>
  </si>
  <si>
    <t>[('Tensorflow', 73), ('Keras', 59)]</t>
  </si>
  <si>
    <t>{63750400, 62102912, 62890755, 63419780, 63541379, 64577667, 62529415, 63820168, 63423501, 64666638, 64108943, 63923215, 62619918, 64175246, 64815251, 65005588, 65160085, 63301275, 63481755, 63122336, 65076900, 64404009, 62143530, 63673517, 63600431, 64341042, 65091635, 64770484, 65105974, 64478391, 61690424, 64138041, 62102458, 61994299, 65081913, 63320771, 64611269, 63142726, 64639175, 64152263, 65009478, 63982154, 64894027, 62494412, 63368781, 64759500, 62279886, 61940176, 62586443, 63546062, 65054037, 63139159, 64610296, 64178905, 63174874, 65139674, 63544668, 64003545, 64677724, 65161946, 63570400, 64758746, 65144547, 63274596, 63315046, 63549926, 62704616, 63656294, 64943080, 64394603, 62071283, 64127480, 62268283}</t>
  </si>
  <si>
    <t>['https://stackoverflow.com/questions/64108943', 'https://stackoverflow.com/questions/61994299', 'https://stackoverflow.com/questions/63544668', 'https://stackoverflow.com/questions/63139159', 'https://stackoverflow.com/questions/64178905']</t>
  </si>
  <si>
    <t>https://stackoverflow.com/questions/64108943</t>
  </si>
  <si>
    <t>[('Tensorflow', 31, [62071283, 62494412, 63368781, 64127480, 64894027, 63139159, 64815251, 65091635, 64394603, 63320771, 63923215, 63544668, 62704616, 62890755, 63274596, 65139674, 64404009, 61994299, 65076900, 64138041, 63750400, 64759500, 65144547, 63301275, 64341042, 63673517, 64577667, 62619918, 62268283, 61690424, 64708630]), ('Keras', 30, [62494412, 63368781, 64127480, 64894027, 63139159, 64815251, 65091635, 64394603, 63320771, 63923215, 63544668, 62704616, 62890755, 65139674, 64404009, 64943080, 65076900, 64138041, 63750400, 64759500, 64758746, 65144547, 63301275, 64341042, 64610296, 63673517, 64577667, 62619918, 61690424, 65009478])]</t>
  </si>
  <si>
    <t>[('Tensorflow', 31), ('Keras', 30)]</t>
  </si>
  <si>
    <t>{63750400, 62890755, 64577667, 62619918, 63923215, 64815251, 64708630, 63301275, 65076900, 64404009, 63673517, 64341042, 65091635, 61690424, 64138041, 61994299, 63320771, 65009478, 64894027, 62494412, 63368781, 64759500, 63139159, 64610296, 65139674, 64758746, 63544668, 65144547, 63274596, 62704616, 64943080, 64394603, 62071283, 64127480, 62268283}</t>
  </si>
  <si>
    <t>['https://stackoverflow.com/questions/64815251', 'https://stackoverflow.com/questions/61994299', 'https://stackoverflow.com/questions/63544668', 'https://stackoverflow.com/questions/65139674', 'https://stackoverflow.com/questions/64758746']</t>
  </si>
  <si>
    <t>(('training', '_method_wrapper'), ('training', 'fit'), ('def_function', '__call__'), ('def_function', '_call'), ('def_function', '_initialize'), ('function', '_get_concrete_function_internal_garbage_collected'), ('function', '_maybe_define_function'), ('function', '_create_graph_function'), ('func_graph', 'func_graph_from_py_func'), ('def_function', 'wrapped_fn'), ('func_graph', 'wrapper'))</t>
  </si>
  <si>
    <t>[('Tensorflow', 30, [62071283, 62494412, 63368781, 64127480, 64894027, 63139159, 64815251, 65091635, 64394603, 63320771, 63923215, 63544668, 62890755, 63274596, 65139674, 64404009, 61994299, 65076900, 64138041, 63750400, 64759500, 65144547, 63301275, 64341042, 63673517, 64577667, 62619918, 62268283, 61690424, 64708630]), ('Keras', 29, [62494412, 63368781, 64127480, 64894027, 63139159, 64815251, 65091635, 64394603, 63320771, 63923215, 63544668, 62890755, 65139674, 64404009, 64943080, 65076900, 64138041, 63750400, 64759500, 64758746, 65144547, 63301275, 64341042, 64610296, 63673517, 64577667, 62619918, 61690424, 65009478])]</t>
  </si>
  <si>
    <t>[('Tensorflow', 30), ('Keras', 29)]</t>
  </si>
  <si>
    <t>{63750400, 62890755, 64577667, 62619918, 63923215, 64815251, 64708630, 63301275, 65076900, 64404009, 63673517, 64341042, 65091635, 61690424, 64138041, 61994299, 63320771, 65009478, 64894027, 62494412, 63368781, 64759500, 63139159, 64610296, 65139674, 64758746, 63544668, 65144547, 63274596, 64943080, 64394603, 62071283, 64127480, 62268283}</t>
  </si>
  <si>
    <t>['https://stackoverflow.com/questions/63923215', 'https://stackoverflow.com/questions/61994299', 'https://stackoverflow.com/questions/63544668', 'https://stackoverflow.com/questions/64610296', 'https://stackoverflow.com/questions/65139674']</t>
  </si>
  <si>
    <t>(('training', '_method_wrapper'), ('training', 'fit'), ('def_function', '__call__'), ('def_function', '_call'), ('function', '__call__'))</t>
  </si>
  <si>
    <t>[('Tensorflow', 38, [62143530, 64611269, 63982154, 64108943, 64666638, 64770484, 65160085, 63174874, 63174874, 63122336, 63142726, 65105974, 63315046, 64178905, 62529415, 63419780, 64152263, 63549926, 63541379, 63423501, 62102458, 64003545, 63656294, 61940176, 63820168, 64478391, 64677724, 63481755, 62586443, 63570400, 63546062, 65161946, 62102912, 62102912, 62102912, 62102912, 65081913, 65005588]), ('Keras', 26, [63982154, 64666638, 64770484, 63174874, 63174874, 63122336, 63142726, 63315046, 64178905, 64152263, 63549926, 63541379, 63423501, 62102458, 64003545, 63656294, 61940176, 63820168, 64478391, 64677724, 63481755, 62586443, 63570400, 65161946, 65054037])]</t>
  </si>
  <si>
    <t>[('Tensorflow', 38), ('Keras', 26)]</t>
  </si>
  <si>
    <t>{62102912, 63541379, 63419780, 62529415, 63820168, 63423501, 64666638, 64108943, 65005588, 65160085, 63481755, 63122336, 62143530, 64770484, 65105974, 64478391, 65081913, 62102458, 64611269, 63142726, 64152263, 63982154, 62586443, 63546062, 61940176, 65054037, 64178905, 63174874, 64003545, 64677724, 65161946, 63570400, 63315046, 63549926, 63656294}</t>
  </si>
  <si>
    <t>['https://stackoverflow.com/questions/63423501', 'https://stackoverflow.com/questions/64478391', 'https://stackoverflow.com/questions/64178905', 'https://stackoverflow.com/questions/61940176', 'https://stackoverflow.com/questions/65054037']</t>
  </si>
  <si>
    <t>[('Tensorflow', 32, [62143530, 64611269, 63982154, 64108943, 64666638, 64770484, 65160085, 63174874, 63174874, 63122336, 63142726, 65105974, 63315046, 62529415, 63419780, 63549926, 63541379, 63423501, 62102458, 64003545, 63656294, 61940176, 63820168, 64478391, 62586443, 63570400, 63546062, 62102912, 62102912, 62102912, 62102912, 65081913]), ('Keras', 20, [63982154, 64666638, 64770484, 63174874, 63174874, 63122336, 63142726, 63315046, 63549926, 63541379, 63423501, 62102458, 64003545, 63656294, 61940176, 63820168, 64478391, 62586443, 63570400])]</t>
  </si>
  <si>
    <t>[('Tensorflow', 32), ('Keras', 20)]</t>
  </si>
  <si>
    <t>['https://stackoverflow.com/questions/63820168', 'https://stackoverflow.com/questions/65105974', 'https://stackoverflow.com/questions/61940176', 'https://stackoverflow.com/questions/62586443', 'https://stackoverflow.com/questions/63546062']</t>
  </si>
  <si>
    <t>(('training', '_method_wrapper'), ('training', 'fit'), ('def_function', '__call__'), ('def_function', '_call'), ('function', '__call__'), ('function', '_maybe_define_function'), ('function', '_define_function_with_shape_relaxation'), ('function', '_create_graph_function'), ('func_graph', 'func_graph_from_py_func'), ('def_function', 'wrapped_fn'), ('func_graph', 'wrapper'))</t>
  </si>
  <si>
    <t>[('Tensorflow', 6, [64178905, 64152263, 64677724, 63481755, 65161946, 65054037]), ('Keras', 6, [64178905, 64152263, 64677724, 63481755, 65161946, 65054037])]</t>
  </si>
  <si>
    <t>{64152263, 65054037, 64178905, 65161946, 63481755, 64677724}</t>
  </si>
  <si>
    <t>['https://stackoverflow.com/questions/64152263', 'https://stackoverflow.com/questions/64178905', 'https://stackoverflow.com/questions/63481755', 'https://stackoverflow.com/questions/63481755', 'https://stackoverflow.com/questions/63481755']</t>
  </si>
  <si>
    <t>[('Tensorflow', 6, [61459747, 64831876, 61997378, 64654700, 64958298, 61348222]), ('Keras', 5, [61459747, 64831876, 61997378, 64958298, 64608631])]</t>
  </si>
  <si>
    <t>{61997378, 61459747, 64831876, 64654700, 64608631, 64958298, 61348222}</t>
  </si>
  <si>
    <t>['https://stackoverflow.com/questions/61459747', 'https://stackoverflow.com/questions/64654700', 'https://stackoverflow.com/questions/64958298', 'https://stackoverflow.com/questions/64608631', 'https://stackoverflow.com/questions/64958298']</t>
  </si>
  <si>
    <t>(('training', '_method_wrapper'), ('training', 'fit'), ('training', '_method_wrapper'), ('training', 'evaluate'), ('def_function', '__call__'), ('def_function', '_call'))</t>
  </si>
  <si>
    <t>[('Tensorflow', 4, [64831876, 61997378, 64654700, 64958298]), ('Keras', 4, [64831876, 61997378, 64958298, 64608631])]</t>
  </si>
  <si>
    <t>{61997378, 64831876, 64654700, 64608631, 64958298}</t>
  </si>
  <si>
    <t>['https://stackoverflow.com/questions/61997378', 'https://stackoverflow.com/questions/64831876', 'https://stackoverflow.com/questions/64654700', 'https://stackoverflow.com/questions/64608631', 'https://stackoverflow.com/questions/64958298']</t>
  </si>
  <si>
    <t>(('training', '_method_wrapper'), ('training', 'predict'))</t>
  </si>
  <si>
    <t>[('Tensorflow', 6, [63731349, 63613281, 63564532, 63194006, 64661665, 64516475]), ('Keras', 7, [63731349, 63613281, 63564532, 63194006, 64661665, 64468258, 63364588])]</t>
  </si>
  <si>
    <t>{63613281, 64661665, 64468258, 63364588, 63564532, 63731349, 63194006, 64516475}</t>
  </si>
  <si>
    <t>['https://stackoverflow.com/questions/64661665', 'https://stackoverflow.com/questions/63364588', 'https://stackoverflow.com/questions/63194006', 'https://stackoverflow.com/questions/63731349', 'https://stackoverflow.com/questions/63731349']</t>
  </si>
  <si>
    <t>https://stackoverflow.com/questions/63364588</t>
  </si>
  <si>
    <t>(('training', '_method_wrapper'), ('training', 'predict'), ('def_function', '__call__'), ('def_function', '_call'))</t>
  </si>
  <si>
    <t>[('Tensorflow', 5, [63731349, 63613281, 63194006, 64661665, 64516475]), ('Keras', 4, [63731349, 63613281, 63194006, 64661665])]</t>
  </si>
  <si>
    <t>{63613281, 64661665, 63731349, 63194006, 64516475}</t>
  </si>
  <si>
    <t>['https://stackoverflow.com/questions/63613281', 'https://stackoverflow.com/questions/64661665', 'https://stackoverflow.com/questions/63731349', 'https://stackoverflow.com/questions/63194006', 'https://stackoverflow.com/questions/64516475']</t>
  </si>
  <si>
    <t>(('training', '_method_wrapper'), ('training', 'predict'), ('def_function', '__call__'), ('def_function', '_call'), ('def_function', '_initialize'), ('function', '_get_concrete_function_internal_garbage_collected'), ('function', '_maybe_define_function'), ('function', '_create_graph_function'), ('func_graph', 'func_graph_from_py_func'), ('def_function', 'wrapped_fn'), ('func_graph', 'wrapper'))</t>
  </si>
  <si>
    <t>[('Tensorflow', 3, [63613281, 63194006, 64516475]), ('Keras', 2, [63613281, 63194006])]</t>
  </si>
  <si>
    <t>{63613281, 64516475, 63194006}</t>
  </si>
  <si>
    <t>['https://stackoverflow.com/questions/63613281', 'https://stackoverflow.com/questions/64516475', 'https://stackoverflow.com/questions/63194006']</t>
  </si>
  <si>
    <t>(('training', '_method_wrapper'), ('training', 'predict'), ('def_function', '__call__'), ('def_function', '_call'), ('function', '_filtered_call'), ('function', '_call_flat'), ('function', 'call'), ('execute', 'quick_execute'))</t>
  </si>
  <si>
    <t>[('Tensorflow', 2, [63731349, 64661665]), ('Keras', 2, [63731349, 64661665])]</t>
  </si>
  <si>
    <t>{64661665, 63731349}</t>
  </si>
  <si>
    <t>['https://stackoverflow.com/questions/64661665', 'https://stackoverflow.com/questions/63731349']</t>
  </si>
  <si>
    <t>(('training', '_prepare_total_loss'),)</t>
  </si>
  <si>
    <t>[('Tensorflow', 16, [60494789, 57748812, 57748812, 59988742, 61280184, 57836849, 62166731, 62491640, 59684810, 64088673, 60974983, 61254044, 58228840, 60100519, 58587403, 63414587]), ('Keras', 18, [60494789, 57748812, 57748812, 59988742, 61280184, 57836849, 59995590, 62166731, 62491640, 59684810, 64088673, 60974983, 61254044, 61767623, 58228840, 60100519, 60670700, 58587403])]</t>
  </si>
  <si>
    <t>[('Tensorflow', 16), ('Keras', 18)]</t>
  </si>
  <si>
    <t>{64088673, 60494789, 59988742, 60974983, 58228840, 60100519, 59684810, 62166731, 57748812, 58587403, 59995590, 61767623, 60670700, 57836849, 63414587, 61280184, 62491640, 61254044}</t>
  </si>
  <si>
    <t>['https://stackoverflow.com/questions/59988742', 'https://stackoverflow.com/questions/57748812', 'https://stackoverflow.com/questions/57836849', 'https://stackoverflow.com/questions/60670700', 'https://stackoverflow.com/questions/57836849']</t>
  </si>
  <si>
    <t>https://stackoverflow.com/questions/60670700</t>
  </si>
  <si>
    <t>(('training', '_set_inputs'),)</t>
  </si>
  <si>
    <t>[('Tensorflow', 15, [60401791, 53860022, 60402033, 56133254, 56224426, 56258972, 54590961, 61829870, 52690293, 55670349, 57695689, 62449185, 60733109, 60434430, 55389913]), ('Keras', 17, [60401791, 53860022, 60402033, 56133254, 56224426, 56258972, 54590961, 52567121, 51376802, 55670349, 57695689, 59539855, 62449185, 60733109, 60434430, 56780641, 54381234])]</t>
  </si>
  <si>
    <t>[('Tensorflow', 15), ('Keras', 17)]</t>
  </si>
  <si>
    <t>{56133254, 59539855, 56258972, 62449185, 51376802, 56224426, 54381234, 60733109, 53860022, 57695689, 55670349, 52567121, 55389913, 56780641, 61829870, 60402033, 54590961, 52690293, 60434430, 60401791}</t>
  </si>
  <si>
    <t>['https://stackoverflow.com/questions/56258972', 'https://stackoverflow.com/questions/57695689', 'https://stackoverflow.com/questions/60402033', 'https://stackoverflow.com/questions/61829870', 'https://stackoverflow.com/questions/61829870']</t>
  </si>
  <si>
    <t>https://stackoverflow.com/questions/57695689</t>
  </si>
  <si>
    <t>(('training', '_set_inputs'), ('sequential', 'build'))</t>
  </si>
  <si>
    <t>[('Tensorflow', 4, [56133254, 54590961, 52690293, 60733109]), ('Keras', 6, [56133254, 54590961, 51376802, 60733109, 56780641, 54381234])]</t>
  </si>
  <si>
    <t>{56780641, 51376802, 56133254, 54590961, 54381234, 52690293, 60733109}</t>
  </si>
  <si>
    <t>['https://stackoverflow.com/questions/51376802', 'https://stackoverflow.com/questions/54590961', 'https://stackoverflow.com/questions/52690293', 'https://stackoverflow.com/questions/54381234', 'https://stackoverflow.com/questions/52690293']</t>
  </si>
  <si>
    <t>(('training', '_standardize_input_data'),)</t>
  </si>
  <si>
    <t>[('Tensorflow', 16, [50349213, 49524396, 49524396, 49524396, 49524396, 46118947, 50232685, 50402779, 48900949, 51487339, 51487339, 49843113, 49843113, 43039931, 47724077, 48815350]), ('Keras', 67, [50349213, 47973267, 45124875, 44023976, 62749556, 49524396, 49524396, 49524396, 49524396, 46118947, 45590240, 48571259, 52388831, 47327791, 50570808, 50232685, 43188804, 52189093, 45409714, 49657455, 50402779, 44847446, 48356683, 45490225, 48900949, 51487339, 51487339, 50442334, 46365934, 48418907, 48266778, 43157511, 51134105, 49843113, 49843113, 43039931, 47724077, 47585698, 48815350, 48901427, 46999519, 47600182, 62737066, 49827328, 50206574, 50308811, 46404581, 45566412, 46930558, 51342763, 47192771, 45302781, 45302781, 48139621, 45896492, 45094625, 48313289, 51054329, 43175253, 49288973, 51085853, 50186035, 50186035, 48991644, 50544197, 44972799, 45467720])]</t>
  </si>
  <si>
    <t>[('Tensorflow', 16), ('Keras', 67)]</t>
  </si>
  <si>
    <t>{49827328, 43157511, 45124875, 49288973, 47973267, 51134105, 48266778, 48991644, 50349213, 51085853, 47585698, 46118947, 52189093, 44023976, 49843113, 62737066, 51342763, 49524396, 47724077, 45896492, 47327791, 45490225, 45409714, 48901427, 50186035, 47600182, 50570808, 43039931, 47192771, 43188804, 50544197, 45467720, 48313289, 48356683, 50308811, 45566412, 48900949, 44847446, 43175253, 50402779, 48418907, 50442334, 52388831, 45590240, 46999519, 45094625, 46404581, 48139621, 51487339, 50232685, 46365934, 49657455, 50206574, 62749556, 48815350, 51054329, 48571259, 45302781, 46930558, 44972799}</t>
  </si>
  <si>
    <t>['https://stackoverflow.com/questions/50349213', 'https://stackoverflow.com/questions/43039931', 'https://stackoverflow.com/questions/46404581', 'https://stackoverflow.com/questions/52388831', 'https://stackoverflow.com/questions/45590240']</t>
  </si>
  <si>
    <t>https://stackoverflow.com/questions/50349213</t>
  </si>
  <si>
    <t>(('training', '_standardize_user_data'), ('base', '_method_wrapper'), ('training', '_set_inputs'), ('sequential', 'call'))</t>
  </si>
  <si>
    <t>[('Tensorflow', 4, [56224426, 56258972, 55670349, 55389913]), ('Keras', 3, [56224426, 56258972, 55670349])]</t>
  </si>
  <si>
    <t>{55389913, 56224426, 56258972, 55670349}</t>
  </si>
  <si>
    <t>['https://stackoverflow.com/questions/55389913', 'https://stackoverflow.com/questions/56224426', 'https://stackoverflow.com/questions/56258972', 'https://stackoverflow.com/questions/55670349']</t>
  </si>
  <si>
    <t>https://stackoverflow.com/questions/56224426</t>
  </si>
  <si>
    <t>(('training', '_standardize_user_data'), ('training', '_check_array_lengths'))</t>
  </si>
  <si>
    <t>[('Tensorflow', 4, [45670244, 49902780, 43857417, 50655884]), ('Keras', 6, [43455375, 45670244, 49902780, 50081415, 43857417, 50655884])]</t>
  </si>
  <si>
    <t>{45670244, 50081415, 43857417, 50655884, 43455375, 49902780}</t>
  </si>
  <si>
    <t>['https://stackoverflow.com/questions/45670244', 'https://stackoverflow.com/questions/43857417', 'https://stackoverflow.com/questions/43455375', 'https://stackoverflow.com/questions/43455375', 'https://stackoverflow.com/questions/43455375']</t>
  </si>
  <si>
    <t>(('training', '_standardize_user_data'), ('training', '_compile_from_inputs'))</t>
  </si>
  <si>
    <t>[('Tensorflow', 3, [61280184, 63414587, 65018547]), ('Keras', 3, [61280184, 63414587, 65018547])]</t>
  </si>
  <si>
    <t>{61280184, 63414587, 65018547}</t>
  </si>
  <si>
    <t>['https://stackoverflow.com/questions/61280184', 'https://stackoverflow.com/questions/63414587', 'https://stackoverflow.com/questions/65018547']</t>
  </si>
  <si>
    <t>(('training', '_standardize_user_data'), ('training', '_compile_from_inputs'), ('base', '_method_wrapper'), ('training', 'compile'), ('base', '_method_wrapper'), ('training', '_compile_weights_loss_and_weighted_metrics'), ('training', '_prepare_total_loss'))</t>
  </si>
  <si>
    <t>[('Tensorflow', 2, [61280184, 63414587]), ('Keras', 2, [61280184, 63414587])]</t>
  </si>
  <si>
    <t>{61280184, 63414587}</t>
  </si>
  <si>
    <t>['https://stackoverflow.com/questions/61280184', 'https://stackoverflow.com/questions/63414587']</t>
  </si>
  <si>
    <t>(('training', '_standardize_user_data'), ('training', '_standardize_input_data'))</t>
  </si>
  <si>
    <t>[('Tensorflow', 11, [49524396, 49524396, 49524396, 49524396, 50402779, 48900949, 51487339, 51487339, 49843113, 49843113, 43039931]), ('Keras', 52, [47973267, 44023976, 49524396, 49524396, 49524396, 49524396, 45590240, 48571259, 52388831, 47327791, 50570808, 43188804, 52189093, 45409714, 49657455, 50402779, 48900949, 51487339, 51487339, 50442334, 46365934, 48418907, 43157511, 51134105, 49843113, 49843113, 43039931, 47724077, 47585698, 48815350, 46999519, 47600182, 50206574, 50308811, 46404581, 45566412, 46930558, 51342763, 47192771, 45302781, 45302781, 48139621, 45896492, 45094625, 48313289, 43175253, 50186035, 50186035, 48991644, 50544197, 44972799, 45467720])]</t>
  </si>
  <si>
    <t>[('Tensorflow', 11), ('Keras', 52)]</t>
  </si>
  <si>
    <t>{43157511, 47973267, 51134105, 48991644, 47585698, 52189093, 44023976, 49843113, 51342763, 49524396, 47724077, 45896492, 47327791, 45409714, 50186035, 47600182, 50570808, 43039931, 47192771, 43188804, 50544197, 45467720, 48313289, 50308811, 45566412, 48900949, 43175253, 50402779, 48418907, 50442334, 52388831, 45590240, 46999519, 45094625, 46404581, 48139621, 51487339, 46365934, 49657455, 50206574, 48815350, 48571259, 45302781, 46930558, 44972799}</t>
  </si>
  <si>
    <t>['https://stackoverflow.com/questions/44023976', 'https://stackoverflow.com/questions/50544197', 'https://stackoverflow.com/questions/46404581', 'https://stackoverflow.com/questions/45590240', 'https://stackoverflow.com/questions/46999519']</t>
  </si>
  <si>
    <t>https://stackoverflow.com/questions/50544197</t>
  </si>
  <si>
    <t>[('Tensorflow', 7, [60985161, 62677973, 60567183, 62746381, 60482845, 60104840, 59761890]), ('Keras', 8, [60985161, 64848622, 64848622, 60567183, 62746381, 60482845, 60104840, 59761890])]</t>
  </si>
  <si>
    <t>{59761890, 60104840, 60985161, 62746381, 64848622, 60567183, 62677973, 60482845}</t>
  </si>
  <si>
    <t>['https://stackoverflow.com/questions/60104840', 'https://stackoverflow.com/questions/62746381', 'https://stackoverflow.com/questions/62677973', 'https://stackoverflow.com/questions/60567183', 'https://stackoverflow.com/questions/60567183']</t>
  </si>
  <si>
    <t>(('training', '_standardize_user_data'), ('training', '_standardize_tensors'), ('training_utils', 'standardize_input_data'))</t>
  </si>
  <si>
    <t>[('Tensorflow', 4, [60985161, 62746381, 60482845, 59761890]), ('Keras', 6, [60985161, 64848622, 64848622, 62746381, 60482845, 59761890])]</t>
  </si>
  <si>
    <t>{59761890, 60985161, 62746381, 64848622, 60482845}</t>
  </si>
  <si>
    <t>['https://stackoverflow.com/questions/59761890', 'https://stackoverflow.com/questions/60985161', 'https://stackoverflow.com/questions/62746381', 'https://stackoverflow.com/questions/64848622', 'https://stackoverflow.com/questions/60482845']</t>
  </si>
  <si>
    <t>https://stackoverflow.com/questions/64848622</t>
  </si>
  <si>
    <t>(('training', '_standardize_user_data'), ('training', '_standardize_weights'))</t>
  </si>
  <si>
    <t>[('Tensorflow', 12, [53643164, 54842893, 53860022, 54788005, 53289863, 54590961, 52690293, 60765376, 54634771, 60763595, 52736517, 53367063]), ('Keras', 10, [53643164, 54842893, 53860022, 54788005, 53289863, 53037450, 54590961, 54634771, 52736517, 54381234])]</t>
  </si>
  <si>
    <t>{60765376, 54788005, 52736517, 53289863, 53037450, 60763595, 54842893, 54590961, 54381234, 54634771, 52690293, 53860022, 53367063, 53643164}</t>
  </si>
  <si>
    <t>['https://stackoverflow.com/questions/52736517', 'https://stackoverflow.com/questions/54842893', 'https://stackoverflow.com/questions/52690293', 'https://stackoverflow.com/questions/54634771', 'https://stackoverflow.com/questions/52690293']</t>
  </si>
  <si>
    <t>https://stackoverflow.com/questions/52736517</t>
  </si>
  <si>
    <t>https://stackoverflow.com/questions/54842893</t>
  </si>
  <si>
    <t>https://stackoverflow.com/questions/54634771</t>
  </si>
  <si>
    <t>[('Tensorflow', 3, [53860022, 54590961, 52690293]), ('Keras', 3, [53860022, 54590961, 54381234])]</t>
  </si>
  <si>
    <t>{54590961, 54381234, 52690293, 53860022}</t>
  </si>
  <si>
    <t>['https://stackoverflow.com/questions/54590961', 'https://stackoverflow.com/questions/54381234', 'https://stackoverflow.com/questions/52690293', 'https://stackoverflow.com/questions/53860022']</t>
  </si>
  <si>
    <t>(('training', '_standardize_user_data'), ('training', '_standardize_weights'), ('training_utils', 'standardize_input_data'))</t>
  </si>
  <si>
    <t>[('Tensorflow', 9, [53643164, 54842893, 54788005, 53289863, 60765376, 54634771, 60763595, 52736517, 53367063]), ('Keras', 6, [53643164, 54842893, 54788005, 53289863, 54634771, 52736517])]</t>
  </si>
  <si>
    <t>{60765376, 54788005, 52736517, 53289863, 60763595, 54842893, 54634771, 53367063, 53643164}</t>
  </si>
  <si>
    <t>['https://stackoverflow.com/questions/54788005', 'https://stackoverflow.com/questions/60763595', 'https://stackoverflow.com/questions/54634771', 'https://stackoverflow.com/questions/54634771', 'https://stackoverflow.com/questions/54634771']</t>
  </si>
  <si>
    <t>https://stackoverflow.com/questions/54788005</t>
  </si>
  <si>
    <t>(('training', '_standardize_user_data'), ('training', 'listcomp'), ('training_utils', 'standardize_weights'))</t>
  </si>
  <si>
    <t>[('Tensorflow', 3, [55093539, 57721804, 54918386]), ('Keras', 3, [55093539, 57721804, 54918386])]</t>
  </si>
  <si>
    <t>{54918386, 55093539, 57721804}</t>
  </si>
  <si>
    <t>['https://stackoverflow.com/questions/54918386', 'https://stackoverflow.com/questions/55093539', 'https://stackoverflow.com/questions/57721804']</t>
  </si>
  <si>
    <t>https://stackoverflow.com/questions/54918386</t>
  </si>
  <si>
    <t>https://stackoverflow.com/questions/57721804</t>
  </si>
  <si>
    <t>(('training', '_standardize_user_data'), ('training_utils', 'check_array_lengths'))</t>
  </si>
  <si>
    <t>[('Tensorflow', 4, [56895339, 56251994, 59119465, 57135045]), ('Keras', 3, [56895339, 56251994, 59119465])]</t>
  </si>
  <si>
    <t>{59119465, 56251994, 56895339, 57135045}</t>
  </si>
  <si>
    <t>['https://stackoverflow.com/questions/59119465', 'https://stackoverflow.com/questions/56251994', 'https://stackoverflow.com/questions/56895339', 'https://stackoverflow.com/questions/57135045']</t>
  </si>
  <si>
    <t>https://stackoverflow.com/questions/59119465</t>
  </si>
  <si>
    <t>https://stackoverflow.com/questions/56251994</t>
  </si>
  <si>
    <t>https://stackoverflow.com/questions/56895339</t>
  </si>
  <si>
    <t>https://stackoverflow.com/questions/57135045</t>
  </si>
  <si>
    <t>(('training', '_standardize_user_data'), ('training_utils', 'check_loss_and_target_compatibility'))</t>
  </si>
  <si>
    <t>[('Tensorflow', 3, [58832251, 59274840, 63380464]), ('Keras', 3, [61766717, 58832251, 63380464])]</t>
  </si>
  <si>
    <t>{59274840, 58832251, 61766717, 63380464}</t>
  </si>
  <si>
    <t>['https://stackoverflow.com/questions/59274840', 'https://stackoverflow.com/questions/58832251', 'https://stackoverflow.com/questions/61766717', 'https://stackoverflow.com/questions/63380464']</t>
  </si>
  <si>
    <t>https://stackoverflow.com/questions/58832251</t>
  </si>
  <si>
    <t>https://stackoverflow.com/questions/63380464</t>
  </si>
  <si>
    <t>(('training', '_standardize_user_data'), ('training_utils', 'standardize_input_data'), ('training_utils', 'listcomp'))</t>
  </si>
  <si>
    <t>[('Tensorflow', 10, [63669084, 53171885, 63636427, 51254382, 59784018, 51549056, 61458947, 58063749, 55930341, 55930341]), ('Keras', 14, [63669084, 57811573, 56681240, 56681240, 53171885, 63636427, 51254382, 59784018, 51549056, 61458947, 58063749, 53266303, 55930341, 55930341])]</t>
  </si>
  <si>
    <t>{51549056, 61458947, 58063749, 55930341, 63636427, 53171885, 51254382, 59784018, 57811573, 56681240, 63669084, 53266303}</t>
  </si>
  <si>
    <t>['https://stackoverflow.com/questions/61458947', 'https://stackoverflow.com/questions/53171885', 'https://stackoverflow.com/questions/56681240', 'https://stackoverflow.com/questions/57811573', 'https://stackoverflow.com/questions/57811573']</t>
  </si>
  <si>
    <t>https://stackoverflow.com/questions/56681240</t>
  </si>
  <si>
    <t>(('training', '_standardize_user_data'), ('training_utils', 'standardize_input_data'), ('training_utils', 'listcomp'), ('training_utils', 'standardize_single_array'))</t>
  </si>
  <si>
    <t>[('Tensorflow', 9, [63669084, 53171885, 63636427, 51254382, 51549056, 61458947, 58063749, 55930341, 55930341]), ('Keras', 13, [63669084, 57811573, 56681240, 56681240, 53171885, 63636427, 51254382, 51549056, 61458947, 58063749, 53266303, 55930341, 55930341])]</t>
  </si>
  <si>
    <t>{51549056, 61458947, 58063749, 55930341, 63636427, 53171885, 51254382, 57811573, 56681240, 63669084, 53266303}</t>
  </si>
  <si>
    <t>['https://stackoverflow.com/questions/61458947', 'https://stackoverflow.com/questions/53171885', 'https://stackoverflow.com/questions/56681240', 'https://stackoverflow.com/questions/57811573', 'https://stackoverflow.com/questions/56681240']</t>
  </si>
  <si>
    <t>(('training', 'build'),)</t>
  </si>
  <si>
    <t>[('Tensorflow', 3, [63950443, 64455531]), ('Keras', 3, [63950443, 64455531])]</t>
  </si>
  <si>
    <t>{64455531, 63950443}</t>
  </si>
  <si>
    <t>['https://stackoverflow.com/questions/64455531', 'https://stackoverflow.com/questions/63950443']</t>
  </si>
  <si>
    <t>https://stackoverflow.com/questions/64455531</t>
  </si>
  <si>
    <t>[('Tensorflow', 63, [59074105, 60494789, 57748812, 57748812, 50831434, 42890908, 57982158, 63268144, 43158719, 43158719, 43158719, 43158719, 48764716, 60327453, 59988742, 47273200, 59685659, 53855994, 45694344, 49441748, 52306842, 48903689, 48903689, 48903689, 48903689, 61280184, 57836849, 43056512, 57597939, 62166731, 62491640, 52569711, 52569711, 41001357, 59684810, 53842960, 49547738, 61349606, 64088673, 56367068, 57497202, 57690858, 60974983, 63838368, 62387043, 61254044, 49573784, 58228840, 60077931, 54841085, 60508363, 41097567, 50696558, 60100519, 53925428, 58587403, 62604665, 55835798, 62437779, 51824393, 63414587, 62985745, 60399563]), ('Keras', 83, [59074105, 60494789, 57748812, 57748812, 50831434, 42890908, 57982158, 63268144, 43158719, 43158719, 43158719, 43158719, 48764716, 60327453, 59988742, 58395934, 48412424, 47273200, 59685659, 53855994, 45694344, 47759384, 49441748, 52306842, 48903689, 48903689, 48903689, 48903689, 61280184, 43883271, 57836849, 43056512, 59995590, 57597939, 62166731, 62491640, 52569711, 52569711, 41001357, 59684810, 57357146, 51953917, 46327294, 53842960, 49547738, 47735205, 61349606, 56212951, 59074461, 64088673, 45502673, 57497202, 57690858, 41373079, 60974983, 56302243, 62387043, 61254044, 61767623, 49573784, 58228840, 60077931, 60508363, 41097567, 42324140, 58418067, 50696558, 60100519, 60670700, 53925428, 58587403, 62604665, 55835798, 62437779, 63414587, 62985745, 63539788, 61094369, 50652209, 59669860, 41993837, 63581028, 58956352])]</t>
  </si>
  <si>
    <t>[('Tensorflow', 63), ('Keras', 83)]</t>
  </si>
  <si>
    <t>{48903689, 53842960, 62985745, 47759384, 60327453, 50652209, 53925428, 59074105, 58956352, 50831434, 63539788, 64088673, 58228840, 41993837, 52569711, 57497202, 55835798, 42890908, 63838368, 56302243, 42324140, 43158719, 62166731, 60508363, 57982158, 45502673, 61349606, 57690858, 60670700, 47273200, 53855994, 51953917, 54841085, 59988742, 43883271, 48412424, 51824393, 58587403, 59685659, 58395934, 48764716, 63268144, 57836849, 63414587, 57748812, 57357146, 41097567, 62387043, 59669860, 63581028, 60077931, 50696558, 62604665, 43056512, 60974983, 45694344, 41001357, 62437779, 58418067, 41373079, 49573784, 52306842, 61254044, 59074461, 47735205, 60100519, 61280184, 60494789, 59995590, 61767623, 59684810, 60399563, 49441748, 56212951, 49547738, 56367068, 61094369, 57597939, 62491640, 46327294}</t>
  </si>
  <si>
    <t>['https://stackoverflow.com/questions/64088673', 'https://stackoverflow.com/questions/51824393', 'https://stackoverflow.com/questions/52306842', 'https://stackoverflow.com/questions/41001357', 'https://stackoverflow.com/questions/58418067']</t>
  </si>
  <si>
    <t>https://stackoverflow.com/questions/51824393</t>
  </si>
  <si>
    <t>https://stackoverflow.com/questions/41001357</t>
  </si>
  <si>
    <t>(('training', 'compile'), ('tensorflow_backend', 'placeholder'), ('array_ops', 'placeholder'), ('gen_array_ops', '_placeholder'))</t>
  </si>
  <si>
    <t>[('Tensorflow', 2, [45694344, 49573784]), ('Keras', 4, [45694344, 59074461, 49573784, 57115436])]</t>
  </si>
  <si>
    <t>{45694344, 57115436, 49573784, 59074461}</t>
  </si>
  <si>
    <t>['https://stackoverflow.com/questions/45694344', 'https://stackoverflow.com/questions/57115436', 'https://stackoverflow.com/questions/49573784', 'https://stackoverflow.com/questions/59074461']</t>
  </si>
  <si>
    <t>(('training', 'compile'), ('training', '_handle_metrics'), ('training', '_handle_per_output_metrics'))</t>
  </si>
  <si>
    <t>[('Tensorflow', 4, [60327453, 62387043, 55835798, 63581028]), ('Keras', 4, [60327453, 62387043, 55835798, 63581028])]</t>
  </si>
  <si>
    <t>{62387043, 63581028, 60327453, 55835798}</t>
  </si>
  <si>
    <t>['https://stackoverflow.com/questions/62387043', 'https://stackoverflow.com/questions/63581028', 'https://stackoverflow.com/questions/60327453', 'https://stackoverflow.com/questions/55835798']</t>
  </si>
  <si>
    <t>(('training', 'compile'), ('training', '_handle_metrics'), ('training', '_handle_per_output_metrics'), ('training_utils', 'call_metric_function'), ('metrics_utils', 'decorated'), ('metrics', 'update_state'), ('metrics', '__init__'))</t>
  </si>
  <si>
    <t>[('Tensorflow', 2, [62387043, 63581028]), ('Keras', 2, [62387043, 63581028])]</t>
  </si>
  <si>
    <t>{62387043, 63581028}</t>
  </si>
  <si>
    <t>['https://stackoverflow.com/questions/62387043', 'https://stackoverflow.com/questions/63581028']</t>
  </si>
  <si>
    <t>(('training', 'compile'), ('training', '_prepare_total_loss'), ('losses', '__call__'))</t>
  </si>
  <si>
    <t>[('Tensorflow', 6, [60494789, 59988742, 62491640, 64088673, 60100519, 58587403]), ('Keras', 8, [60494789, 59988742, 62491640, 64088673, 61767623, 60100519, 60670700, 58587403])]</t>
  </si>
  <si>
    <t>{64088673, 60494789, 59988742, 60100519, 61767623, 58587403, 60670700, 62491640}</t>
  </si>
  <si>
    <t>['https://stackoverflow.com/questions/60494789', 'https://stackoverflow.com/questions/60100519', 'https://stackoverflow.com/questions/60670700', 'https://stackoverflow.com/questions/58587403', 'https://stackoverflow.com/questions/58587403']</t>
  </si>
  <si>
    <t>(('training', 'compile'), ('training', '_prepare_total_loss'), ('losses', '__call__'), ('losses', 'call'))</t>
  </si>
  <si>
    <t>[('Tensorflow', 4, [59988742, 62491640, 60100519, 58587403]), ('Keras', 6, [59988742, 62491640, 61767623, 60100519, 60670700, 58587403])]</t>
  </si>
  <si>
    <t>{59988742, 61767623, 60100519, 58587403, 60670700, 62491640}</t>
  </si>
  <si>
    <t>['https://stackoverflow.com/questions/59988742', 'https://stackoverflow.com/questions/60100519', 'https://stackoverflow.com/questions/60670700', 'https://stackoverflow.com/questions/60670700', 'https://stackoverflow.com/questions/60670700']</t>
  </si>
  <si>
    <t>(('training', 'compile'), ('training', 'handle_metrics'))</t>
  </si>
  <si>
    <t>[('Tensorflow', 3, [53842960, 62604665, 50652209]), ('Keras', 6, [57357146, 53842960, 62604665, 61094369, 50652209, 55242749])]</t>
  </si>
  <si>
    <t>{61094369, 53842960, 50652209, 62604665, 57357146, 55242749}</t>
  </si>
  <si>
    <t>['https://stackoverflow.com/questions/61094369', 'https://stackoverflow.com/questions/50652209', 'https://stackoverflow.com/questions/57357146', 'https://stackoverflow.com/questions/57357146', 'https://stackoverflow.com/questions/57357146']</t>
  </si>
  <si>
    <t>https://stackoverflow.com/questions/61094369</t>
  </si>
  <si>
    <t>(('training', 'compile'), ('training', 'handle_metrics'), ('training_utils', 'weighted'))</t>
  </si>
  <si>
    <t>[('Tensorflow', 2, [53842960, 62604665]), ('Keras', 4, [57357146, 53842960, 62604665, 55242749])]</t>
  </si>
  <si>
    <t>{53842960, 62604665, 57357146, 55242749}</t>
  </si>
  <si>
    <t>['https://stackoverflow.com/questions/53842960', 'https://stackoverflow.com/questions/62604665', 'https://stackoverflow.com/questions/57357146', 'https://stackoverflow.com/questions/55242749']</t>
  </si>
  <si>
    <t>https://stackoverflow.com/questions/62604665</t>
  </si>
  <si>
    <t>https://stackoverflow.com/questions/55242749</t>
  </si>
  <si>
    <t>(('training', 'compile'), ('training', 'weighted'))</t>
  </si>
  <si>
    <t>[('Tensorflow', 12, [42890908, 48764716, 47273200, 49441748, 52306842, 48903689, 48903689, 48903689, 48903689, 43056512, 41001357, 41097567]), ('Keras', 20, [42890908, 48764716, 48412424, 47273200, 49441748, 52306842, 48903689, 48903689, 48903689, 48903689, 43056512, 41001357, 46327294, 47735205, 59074461, 45502673, 41373079, 41097567, 58418067, 50696558])]</t>
  </si>
  <si>
    <t>[('Tensorflow', 12), ('Keras', 20)]</t>
  </si>
  <si>
    <t>{43056512, 47735205, 48412424, 48903689, 48764716, 41001357, 50696558, 47273200, 45502673, 58418067, 49441748, 41373079, 52306842, 42890908, 59074461, 46327294, 41097567}</t>
  </si>
  <si>
    <t>['https://stackoverflow.com/questions/48412424', 'https://stackoverflow.com/questions/47273200', 'https://stackoverflow.com/questions/42890908', 'https://stackoverflow.com/questions/41373079', 'https://stackoverflow.com/questions/52306842']</t>
  </si>
  <si>
    <t>https://stackoverflow.com/questions/48412424</t>
  </si>
  <si>
    <t>(('training', 'compile'), ('training_utils', 'prepare_loss_functions'))</t>
  </si>
  <si>
    <t>[('Tensorflow', 3, [59685659, 60508363, 62437779]), ('Keras', 3, [59685659, 60508363, 62437779])]</t>
  </si>
  <si>
    <t>{59685659, 62437779, 60508363}</t>
  </si>
  <si>
    <t>['https://stackoverflow.com/questions/59685659', 'https://stackoverflow.com/questions/62437779', 'https://stackoverflow.com/questions/60508363']</t>
  </si>
  <si>
    <t>(('training', 'compile'), ('training_utils', 'weighted'))</t>
  </si>
  <si>
    <t>[('Tensorflow', 5, [53855994, 57597939, 57497202, 60077931, 63539788]), ('Keras', 9, [53855994, 57597939, 51953917, 56212951, 57497202, 56302243, 60077931, 63539788, 59669860])]</t>
  </si>
  <si>
    <t>{56302243, 59669860, 60077931, 63539788, 57497202, 57597939, 56212951, 53855994, 51953917}</t>
  </si>
  <si>
    <t>['https://stackoverflow.com/questions/59669860', 'https://stackoverflow.com/questions/57497202', 'https://stackoverflow.com/questions/56212951', 'https://stackoverflow.com/questions/56212951', 'https://stackoverflow.com/questions/56212951']</t>
  </si>
  <si>
    <t>https://stackoverflow.com/questions/59669860</t>
  </si>
  <si>
    <t>(('training', 'evaluate'),)</t>
  </si>
  <si>
    <t>[('Tensorflow', 14, [63509763, 61459747, 53950430, 60567183, 64831876, 47047057, 60482845, 51487339, 51487339, 51487339, 51487339, 56598010, 61997378, 64654700]), ('Keras', 14, [63509763, 61459747, 53950430, 60567183, 64831876, 47047057, 60482845, 51487339, 51487339, 51487339, 51487339, 39376169, 56598010, 61997378])]</t>
  </si>
  <si>
    <t>{61997378, 61459747, 63509763, 64831876, 39376169, 51487339, 64654700, 60567183, 47047057, 56598010, 60482845, 53950430}</t>
  </si>
  <si>
    <t>['https://stackoverflow.com/questions/61459747', 'https://stackoverflow.com/questions/51487339', 'https://stackoverflow.com/questions/56598010', 'https://stackoverflow.com/questions/47047057', 'https://stackoverflow.com/questions/47047057']</t>
  </si>
  <si>
    <t>(('training', 'evaluate'), ('training_v2', 'evaluate'), ('training_v2', '_model_iteration'), ('training_v2', '_process_inputs'), ('training', '_standardize_user_data'), ('training', '_standardize_tensors'))</t>
  </si>
  <si>
    <t>[('Tensorflow', 2, [60567183, 60482845]), ('Keras', 2, [60567183, 60482845])]</t>
  </si>
  <si>
    <t>{60482845, 60567183}</t>
  </si>
  <si>
    <t>['https://stackoverflow.com/questions/60482845', 'https://stackoverflow.com/questions/60567183']</t>
  </si>
  <si>
    <t>[('Tensorflow', 26, [65151225, 65151225, 65151225, 65151225, 64105822, 61665501, 62446159, 64988725, 62612696, 63834483, 64608870, 64608870, 64608870, 64608870, 62694716, 64123445, 61685773, 65051147, 62744659, 62055656, 63826471, 64118620, 63341584, 63914485, 63769069, 63769455]), ('Keras', 23, [65151225, 65151225, 65151225, 65151225, 64105822, 61665501, 63402294, 64988725, 63834483, 64608870, 64608870, 64608870, 64608870, 64123445, 61685773, 65051147, 62744659, 63826471, 64118620, 63341584, 63914485, 63769069, 63769455])]</t>
  </si>
  <si>
    <t>[('Tensorflow', 26), ('Keras', 23)]</t>
  </si>
  <si>
    <t>{65051147, 61685773, 63341584, 63826471, 64988725, 64123445, 63402294, 62694716, 62446159, 62744659, 62612696, 64118620, 61665501, 64105822, 64608870, 62055656, 63769069, 63769455, 63834483, 63914485, 65151225}</t>
  </si>
  <si>
    <t>['https://stackoverflow.com/questions/63826471', 'https://stackoverflow.com/questions/62744659', 'https://stackoverflow.com/questions/63769069', 'https://stackoverflow.com/questions/64608870', 'https://stackoverflow.com/questions/62055656']</t>
  </si>
  <si>
    <t>[('Tensorflow', 20, [64105822, 61665501, 62446159, 64988725, 62612696, 63834483, 64608870, 64608870, 64608870, 64608870, 61685773, 65051147, 62744659, 62055656, 63826471, 63341584, 63914485, 63769455, 64764131, 64764131]), ('Keras', 18, [64105822, 61665501, 63402294, 64988725, 63834483, 64608870, 64608870, 64608870, 64608870, 61685773, 65051147, 62744659, 63826471, 63341584, 63914485, 63769455, 65087269, 65087269])]</t>
  </si>
  <si>
    <t>{64764131, 65087269, 64608870, 63826471, 62055656, 65051147, 61685773, 62446159, 63341584, 63769455, 63834483, 62744659, 64988725, 63914485, 63402294, 62612696, 61665501, 64105822}</t>
  </si>
  <si>
    <t>['https://stackoverflow.com/questions/64608870', 'https://stackoverflow.com/questions/63341584', 'https://stackoverflow.com/questions/63914485', 'https://stackoverflow.com/questions/64988725', 'https://stackoverflow.com/questions/63914485']</t>
  </si>
  <si>
    <t>(('training', 'fit'), ('data_adapter', 'train_validation_split'))</t>
  </si>
  <si>
    <t>[('Tensorflow', 4, [65087569, 62916209, 63512562, 63106341]), ('Keras', 3, [65087569, 62916209, 63512562])]</t>
  </si>
  <si>
    <t>{65087569, 63512562, 63106341, 62916209}</t>
  </si>
  <si>
    <t>['https://stackoverflow.com/questions/65087569', 'https://stackoverflow.com/questions/63512562', 'https://stackoverflow.com/questions/63106341', 'https://stackoverflow.com/questions/62916209']</t>
  </si>
  <si>
    <t>https://stackoverflow.com/questions/65087569</t>
  </si>
  <si>
    <t>[('Tensorflow', 76, [64639175, 62143530, 62071283, 62494412, 63368781, 64611269, 64127480, 64894027, 63982154, 64108943, 64666638, 63139159, 64770484, 64815251, 65160085, 65091635, 63174874, 63174874, 64394603, 63320771, 63923215, 63544668, 63122336, 62704616, 64823773, 63354752, 63142726, 65105974, 62890755, 63274596, 63600431, 63315046, 64178905, 62529415, 65139674, 63419780, 64404009, 64152263, 63549926, 63541379, 63423501, 62102458, 61994299, 64003545, 65076900, 64138041, 63656294, 61940176, 63820168, 64478391, 63750400, 64759500, 65144547, 63301275, 64341042, 62575377, 62279886, 64677724, 63481755, 63673517, 62586443, 63570400, 63546062, 64577667, 65161946, 62102912, 62102912, 62102912, 62102912, 62619918, 62268283, 64175246, 65081913, 65005588, 61690424, 65054037]), ('Keras', 61, [64639175, 62494412, 63368781, 64127480, 64894027, 63982154, 64666638, 63139159, 64770484, 64815251, 65091635, 63174874, 63174874, 64394603, 63320771, 63923215, 63544668, 63122336, 62704616, 63354752, 63142726, 62890755, 63600431, 63315046, 64178905, 65139674, 64404009, 64152263, 63549926, 63541379, 63423501, 62102458, 64943080, 64003545, 65076900, 64138041, 63656294, 61940176, 63820168, 64478391, 63750400, 64759500, 64758746, 65144547, 63301275, 64341042, 62575377, 64610296, 64677724, 63481755, 63673517, 62586443, 63570400, 64577667, 65161946, 62619918, 64175246, 61690424, 65054037, 65009478])]</t>
  </si>
  <si>
    <t>[('Tensorflow', 76), ('Keras', 61)]</t>
  </si>
  <si>
    <t>{63354752, 63750400, 62102912, 62890755, 63419780, 63541379, 64577667, 62529415, 63820168, 63423501, 64666638, 64108943, 63923215, 62575377, 62619918, 64815251, 64175246, 65160085, 65005588, 63301275, 63481755, 63122336, 65076900, 64404009, 62143530, 63673517, 63600431, 64341042, 65091635, 64770484, 65105974, 64478391, 61690424, 64138041, 62102458, 61994299, 65081913, 63320771, 64611269, 63142726, 64639175, 64152263, 65009478, 63982154, 64894027, 62494412, 63368781, 64759500, 62279886, 61940176, 62586443, 63546062, 65054037, 63139159, 64610296, 64178905, 63174874, 65139674, 63544668, 64823773, 64003545, 64677724, 63570400, 65161946, 64758746, 65144547, 63274596, 63315046, 63549926, 62704616, 63656294, 64943080, 64394603, 62071283, 64127480, 62268283}</t>
  </si>
  <si>
    <t>['https://stackoverflow.com/questions/64108943', 'https://stackoverflow.com/questions/62102458', 'https://stackoverflow.com/questions/63544668', 'https://stackoverflow.com/questions/63139159', 'https://stackoverflow.com/questions/64178905']</t>
  </si>
  <si>
    <t>[('Tensorflow', 41, [62143530, 64611269, 63982154, 64108943, 64666638, 64770484, 65160085, 63174874, 63174874, 63122336, 64823773, 63354752, 63142726, 65105974, 63315046, 64178905, 62529415, 63419780, 64152263, 63549926, 63541379, 63423501, 62102458, 64003545, 63656294, 61940176, 63820168, 64478391, 62575377, 64677724, 63481755, 62586443, 63570400, 63546062, 65161946, 62102912, 62102912, 62102912, 62102912, 65081913, 65005588]), ('Keras', 28, [63982154, 64666638, 64770484, 63174874, 63174874, 63122336, 63354752, 63142726, 63315046, 64178905, 64152263, 63549926, 63541379, 63423501, 62102458, 64003545, 63656294, 61940176, 63820168, 64478391, 62575377, 64677724, 63481755, 62586443, 63570400, 65161946, 65054037])]</t>
  </si>
  <si>
    <t>[('Tensorflow', 41), ('Keras', 28)]</t>
  </si>
  <si>
    <t>{63354752, 62102912, 63541379, 63419780, 62529415, 63820168, 63423501, 64666638, 64108943, 62575377, 65005588, 65160085, 63481755, 63122336, 62143530, 64770484, 65105974, 64478391, 65081913, 62102458, 64611269, 63142726, 64152263, 63982154, 62586443, 63546062, 61940176, 65054037, 64178905, 63174874, 64003545, 64677724, 64823773, 65161946, 63570400, 63315046, 63549926, 63656294}</t>
  </si>
  <si>
    <t>['https://stackoverflow.com/questions/63820168', 'https://stackoverflow.com/questions/64478391', 'https://stackoverflow.com/questions/63174874', 'https://stackoverflow.com/questions/61940176', 'https://stackoverflow.com/questions/65054037']</t>
  </si>
  <si>
    <t>[('Tensorflow', 34, [62143530, 64611269, 63982154, 64108943, 64666638, 64770484, 65160085, 63174874, 63174874, 63122336, 63354752, 63142726, 65105974, 63315046, 62529415, 63419780, 63549926, 63541379, 63423501, 62102458, 64003545, 63656294, 61940176, 63820168, 64478391, 62575377, 62586443, 63570400, 63546062, 62102912, 62102912, 62102912, 62102912, 65081913]), ('Keras', 22, [63982154, 64666638, 64770484, 63174874, 63174874, 63122336, 63354752, 63142726, 63315046, 63549926, 63541379, 63423501, 62102458, 64003545, 63656294, 61940176, 63820168, 64478391, 62575377, 62586443, 63570400])]</t>
  </si>
  <si>
    <t>[('Tensorflow', 34), ('Keras', 22)]</t>
  </si>
  <si>
    <t>['https://stackoverflow.com/questions/62529415', 'https://stackoverflow.com/questions/64770484', 'https://stackoverflow.com/questions/61940176', 'https://stackoverflow.com/questions/62586443', 'https://stackoverflow.com/questions/62586443']</t>
  </si>
  <si>
    <t>(('training', 'fit'), ('interfaces', 'wrapper'), ('training', 'fit_generator'), ('training_generator', 'fit_generator'))</t>
  </si>
  <si>
    <t>[('Tensorflow', 2, [63871470, 64464603]), ('Keras', 3, [63871470, 60775526, 64464603])]</t>
  </si>
  <si>
    <t>{60775526, 64464603, 63871470}</t>
  </si>
  <si>
    <t>['https://stackoverflow.com/questions/60775526', 'https://stackoverflow.com/questions/64464603', 'https://stackoverflow.com/questions/63871470']</t>
  </si>
  <si>
    <t>(('training', 'fit'), ('training', '_fit_loop'))</t>
  </si>
  <si>
    <t>[('Tensorflow', 17, [46344583, 43158719, 43158719, 50479021, 48764716, 46794257, 50243086, 46143932, 49743142, 49441748, 47484469, 49239961, 48513777, 49573784, 58778627, 49342925, 51046867]), ('Keras', 35, [42026835, 45265436, 46344583, 43158719, 43158719, 45300218, 50479021, 48764716, 40818579, 40818579, 40818579, 40818579, 46794257, 49058777, 41793122, 50243086, 46143932, 49743142, 49441748, 47484469, 49239961, 48513777, 47489955, 45502673, 41373079, 44163891, 49573784, 46177505, 58418067, 58778627, 49342925, 51046867, 44573784, 46455374, 41993837])]</t>
  </si>
  <si>
    <t>[('Tensorflow', 17), ('Keras', 35)]</t>
  </si>
  <si>
    <t>{58778627, 46344583, 50243086, 46794257, 40818579, 58418067, 41373079, 49573784, 49239961, 45265436, 47489955, 49743142, 48764716, 50479021, 44163891, 47484469, 46143932, 43158719, 49342925, 46455374, 45502673, 51046867, 49441748, 42026835, 44573784, 49058777, 46177505, 41793122, 41993837, 48513777, 45300218}</t>
  </si>
  <si>
    <t>['https://stackoverflow.com/questions/40818579', 'https://stackoverflow.com/questions/44163891', 'https://stackoverflow.com/questions/42026835', 'https://stackoverflow.com/questions/51046867', 'https://stackoverflow.com/questions/49441748']</t>
  </si>
  <si>
    <t>(('training', 'fit'), ('training', '_fit_loop'), ('callbacks', 'on_epoch_end'), ('callbacks', 'on_epoch_end'))</t>
  </si>
  <si>
    <t>[('Tensorflow', 6, [46344583, 50479021, 50243086, 47484469, 49239961, 49573784]), ('Keras', 6, [46344583, 50479021, 50243086, 47484469, 49239961, 49573784])]</t>
  </si>
  <si>
    <t>{46344583, 50479021, 50243086, 47484469, 49573784, 49239961}</t>
  </si>
  <si>
    <t>['https://stackoverflow.com/questions/46344583', 'https://stackoverflow.com/questions/50243086', 'https://stackoverflow.com/questions/49573784', 'https://stackoverflow.com/questions/49573784', 'https://stackoverflow.com/questions/49573784']</t>
  </si>
  <si>
    <t>(('training', 'fit'), ('training', '_fit_loop'), ('callbacks', 'on_epoch_end'), ('callbacks', 'on_epoch_end'), ('session', 'run'), ('session', '_run'), ('session', '_do_run'), ('session', '_do_call'))</t>
  </si>
  <si>
    <t>[('Tensorflow', 3, [46344583, 50479021, 49573784]), ('Keras', 3, [46344583, 50479021, 49573784])]</t>
  </si>
  <si>
    <t>{49573784, 50479021, 46344583}</t>
  </si>
  <si>
    <t>['https://stackoverflow.com/questions/49573784', 'https://stackoverflow.com/questions/50479021', 'https://stackoverflow.com/questions/46344583']</t>
  </si>
  <si>
    <t>(('training', 'fit'), ('training', '_fit_loop'), ('callbacks', 'on_epoch_end'), ('callbacks', 'on_epoch_end'), ('topology', 'save'), ('models', 'save_model'), ('topology', 'get_config'), ('copy', 'deepcopy'), ('copy', '_deepcopy_dict'), ('copy', 'deepcopy'), ('copy', '_deepcopy_list'), ('copy', 'deepcopy'), ('copy', '_deepcopy_dict'), ('copy', 'deepcopy'), ('copy', '_deepcopy_dict'), ('copy', 'deepcopy'), ('copy', '_deepcopy_tuple'))</t>
  </si>
  <si>
    <t>[('Tensorflow', 2, [50243086, 47484469]), ('Keras', 2, [50243086, 47484469])]</t>
  </si>
  <si>
    <t>{47484469, 50243086}</t>
  </si>
  <si>
    <t>['https://stackoverflow.com/questions/47484469', 'https://stackoverflow.com/questions/50243086']</t>
  </si>
  <si>
    <t>(('training', 'fit'), ('training', '_fit_loop'), ('tensorflow_backend', '__call__'))</t>
  </si>
  <si>
    <t>[('Tensorflow', 8, [48764716, 46794257, 46143932, 49743142, 49441748, 48513777, 51046867, 46455374]), ('Keras', 20, [42026835, 45300218, 48764716, 40818579, 40818579, 40818579, 40818579, 46794257, 49058777, 41793122, 46143932, 49743142, 49441748, 48513777, 45502673, 44163891, 58418067, 51046867, 44573784, 46455374])]</t>
  </si>
  <si>
    <t>[('Tensorflow', 8), ('Keras', 20)]</t>
  </si>
  <si>
    <t>{41793122, 49743142, 44573784, 48764716, 46455374, 46794257, 48513777, 51046867, 49441748, 42026835, 40818579, 45502673, 44163891, 49058777, 45300218, 58418067, 46143932}</t>
  </si>
  <si>
    <t>['https://stackoverflow.com/questions/44573784', 'https://stackoverflow.com/questions/51046867', 'https://stackoverflow.com/questions/49058777', 'https://stackoverflow.com/questions/45502673', 'https://stackoverflow.com/questions/44163891']</t>
  </si>
  <si>
    <t>(('training', 'fit'), ('training', '_fit_loop'), ('tensorflow_backend', '__call__'), ('session', 'run'), ('session', '_run'))</t>
  </si>
  <si>
    <t>[('Tensorflow', 6, [48764716, 46794257, 46143932, 49743142, 49441748, 51046867]), ('Keras', 18, [42026835, 45300218, 48764716, 40818579, 40818579, 40818579, 40818579, 46794257, 49058777, 41793122, 46143932, 49743142, 49441748, 45502673, 44163891, 58418067, 51046867, 44573784])]</t>
  </si>
  <si>
    <t>[('Tensorflow', 6), ('Keras', 18)]</t>
  </si>
  <si>
    <t>{41793122, 49743142, 48764716, 46794257, 45502673, 51046867, 49441748, 42026835, 40818579, 44163891, 58418067, 49058777, 45300218, 44573784, 46143932}</t>
  </si>
  <si>
    <t>['https://stackoverflow.com/questions/48764716', 'https://stackoverflow.com/questions/49441748', 'https://stackoverflow.com/questions/49058777', 'https://stackoverflow.com/questions/58418067', 'https://stackoverflow.com/questions/58418067']</t>
  </si>
  <si>
    <t>(('training', 'fit'), ('training', '_fit_loop'), ('tensorflow_backend', '__call__'), ('session', 'run'), ('session', '_run'), ('session', '_do_run'), ('session', '_do_call'))</t>
  </si>
  <si>
    <t>[('Tensorflow', 4, [48764716, 49743142, 49441748, 51046867]), ('Keras', 10, [48764716, 40818579, 40818579, 40818579, 40818579, 49743142, 49441748, 45502673, 44163891, 58418067])]</t>
  </si>
  <si>
    <t>[('Tensorflow', 4), ('Keras', 10)]</t>
  </si>
  <si>
    <t>{49743142, 48764716, 45502673, 51046867, 40818579, 49441748, 44163891, 58418067}</t>
  </si>
  <si>
    <t>['https://stackoverflow.com/questions/48764716', 'https://stackoverflow.com/questions/51046867', 'https://stackoverflow.com/questions/44163891', 'https://stackoverflow.com/questions/49441748', 'https://stackoverflow.com/questions/49441748']</t>
  </si>
  <si>
    <t>(('training', 'fit'), ('training', '_make_train_function'))</t>
  </si>
  <si>
    <t>[('Tensorflow', 25, [55181044, 48764716, 58183711, 58183711, 61148454, 45084217, 46619869, 48751075, 49441748, 58698942, 41815023, 46876213, 62690426, 63859912, 48362612, 50513505, 59993176, 46411573, 48744945, 48447149, 59060150, 51990034, 60975266, 47007997, 40854831]), ('Keras', 35, [55181044, 39091206, 39091206, 48764716, 40818579, 40818579, 58183711, 58183711, 61148454, 44836555, 45084217, 42755270, 46619869, 48751075, 49441748, 58698942, 41815023, 46876213, 62690426, 63859912, 48362612, 50513505, 46994409, 45502673, 46411573, 48744945, 48447149, 59060150, 58418067, 51990034, 40736307, 40736307, 60975266, 47007997, 53593705])]</t>
  </si>
  <si>
    <t>{39091206, 51990034, 40818579, 58418067, 58183711, 60975266, 61148454, 48764716, 48447149, 40854831, 40736307, 46876213, 46411573, 59060150, 45084217, 58698942, 42755270, 63859912, 44836555, 45502673, 49441748, 59993176, 46619869, 50513505, 48751075, 46994409, 53593705, 41815023, 48744945, 55181044, 48362612, 62690426, 47007997}</t>
  </si>
  <si>
    <t>['https://stackoverflow.com/questions/58183711', 'https://stackoverflow.com/questions/58698942', 'https://stackoverflow.com/questions/46994409', 'https://stackoverflow.com/questions/50513505', 'https://stackoverflow.com/questions/48751075']</t>
  </si>
  <si>
    <t>(('training', 'fit'), ('training', '_make_train_function'), ('interfaces', 'wrapper'))</t>
  </si>
  <si>
    <t>[('Tensorflow', 15, [55181044, 48764716, 61148454, 46619869, 48751075, 49441748, 58698942, 48362612, 50513505, 59993176, 46411573, 48744945, 59060150, 51990034, 60975266]), ('Keras', 18, [55181044, 48764716, 61148454, 46619869, 48751075, 49441748, 58698942, 48362612, 50513505, 46994409, 46411573, 48744945, 59060150, 58418067, 51990034, 60975266, 60792076, 55595457])]</t>
  </si>
  <si>
    <t>{60792076, 51990034, 58418067, 60975266, 61148454, 48764716, 46411573, 59060150, 58698942, 55595457, 49441748, 59993176, 46619869, 50513505, 48751075, 46994409, 48744945, 55181044, 48362612}</t>
  </si>
  <si>
    <t>['https://stackoverflow.com/questions/58418067', 'https://stackoverflow.com/questions/58698942', 'https://stackoverflow.com/questions/48751075', 'https://stackoverflow.com/questions/50513505', 'https://stackoverflow.com/questions/50513505']</t>
  </si>
  <si>
    <t>(('training', 'fit'), ('training', '_make_train_function'), ('interfaces', 'wrapper'), ('optimizers', 'get_updates'))</t>
  </si>
  <si>
    <t>[('Tensorflow', 11, [55181044, 48764716, 61148454, 46619869, 48751075, 49441748, 48362612, 50513505, 46411573, 48744945, 51990034]), ('Keras', 15, [55181044, 48764716, 61148454, 46619869, 48751075, 49441748, 48362612, 50513505, 46994409, 46411573, 48744945, 58418067, 51990034, 60792076, 55595457])]</t>
  </si>
  <si>
    <t>{50513505, 55595457, 48751075, 61148454, 46994409, 48764716, 60792076, 48744945, 51990034, 58418067, 55181044, 49441748, 48362612, 46411573, 46619869}</t>
  </si>
  <si>
    <t>['https://stackoverflow.com/questions/48751075', 'https://stackoverflow.com/questions/60792076', 'https://stackoverflow.com/questions/49441748', 'https://stackoverflow.com/questions/55181044', 'https://stackoverflow.com/questions/55181044']</t>
  </si>
  <si>
    <t>(('training', 'fit'), ('training', '_make_train_function'), ('interfaces', 'wrapper'), ('optimizers', 'get_updates'), ('math_ops', 'binary_op_wrapper'), ('ops', 'convert_to_tensor'), ('ops', 'internal_convert_to_tensor'), ('constant_op', '_constant_tensor_conversion_function'), ('constant_op', 'constant'), ('tensor_util', 'make_tensor_proto'))</t>
  </si>
  <si>
    <t>[('Tensorflow', 3, [46619869, 48362612, 46411573]), ('Keras', 3, [46619869, 48362612, 46411573])]</t>
  </si>
  <si>
    <t>{46411573, 48362612, 46619869}</t>
  </si>
  <si>
    <t>['https://stackoverflow.com/questions/46411573', 'https://stackoverflow.com/questions/48362612', 'https://stackoverflow.com/questions/46619869']</t>
  </si>
  <si>
    <t>[('Tensorflow', 8, [55181044, 48764716, 61148454, 48751075, 49441748, 50513505, 48744945, 51990034]), ('Keras', 9, [55181044, 48764716, 61148454, 48751075, 49441748, 50513505, 48744945, 58418067, 51990034])]</t>
  </si>
  <si>
    <t>{50513505, 48751075, 61148454, 48764716, 48744945, 51990034, 58418067, 49441748, 55181044}</t>
  </si>
  <si>
    <t>['https://stackoverflow.com/questions/48751075', 'https://stackoverflow.com/questions/48744945', 'https://stackoverflow.com/questions/58418067', 'https://stackoverflow.com/questions/58418067', 'https://stackoverflow.com/questions/58418067']</t>
  </si>
  <si>
    <t>(('training', 'fit'), ('training', '_make_train_function'), ('interfaces', 'wrapper'), ('optimizers', 'get_updates'), ('optimizers', 'get_gradients'), ('tensorflow_backend', 'gradients'), ('gradients_impl', 'gradients'))</t>
  </si>
  <si>
    <t>[('Tensorflow', 5, [48764716, 48751075, 49441748, 48744945, 51990034]), ('Keras', 6, [48764716, 48751075, 49441748, 48744945, 58418067, 51990034])]</t>
  </si>
  <si>
    <t>{48751075, 48764716, 48744945, 51990034, 58418067, 49441748}</t>
  </si>
  <si>
    <t>(('training', 'fit'), ('training', '_make_train_function'), ('interfaces', 'wrapper'), ('optimizers', 'get_updates'), ('optimizers', 'get_gradients'), ('tensorflow_backend', 'gradients'), ('gradients_impl', 'gradients'), ('gradients_impl', '_MaybeCompile'), ('gradients_impl', 'lambda'))</t>
  </si>
  <si>
    <t>[('Tensorflow', 4, [48764716, 48751075, 48744945, 51990034]), ('Keras', 5, [48764716, 48751075, 48744945, 58418067, 51990034])]</t>
  </si>
  <si>
    <t>{48751075, 48764716, 48744945, 51990034, 58418067}</t>
  </si>
  <si>
    <t>['https://stackoverflow.com/questions/48751075', 'https://stackoverflow.com/questions/48764716', 'https://stackoverflow.com/questions/48744945', 'https://stackoverflow.com/questions/51990034', 'https://stackoverflow.com/questions/58418067']</t>
  </si>
  <si>
    <t>(('training', 'fit'), ('training', '_make_train_function'), ('interfaces', 'wrapper'), ('tensorflow_backend', 'symbolic_fn_wrapper'), ('optimizers', 'get_updates'), ('math_ops', 'binary_op_wrapper'), ('ops', 'convert_to_tensor_v2'), ('ops', 'internal_convert_to_tensor'), ('constant_op', '_constant_tensor_conversion_function'), ('constant_op', 'constant'), ('constant_op', '_constant_impl'), ('tensor_util', 'make_tensor_proto'))</t>
  </si>
  <si>
    <t>[('Tensorflow', 3, [58698942, 59060150, 60975266]), ('Keras', 3, [58698942, 59060150, 60975266])]</t>
  </si>
  <si>
    <t>{60975266, 59060150, 58698942}</t>
  </si>
  <si>
    <t>['https://stackoverflow.com/questions/60975266', 'https://stackoverflow.com/questions/59060150', 'https://stackoverflow.com/questions/58698942']</t>
  </si>
  <si>
    <t>(('training', 'fit'), ('training', '_make_train_function'), ('optimizer_v2', 'get_updates'), ('optimizer_v2', 'apply_gradients'))</t>
  </si>
  <si>
    <t>[('Tensorflow', 2, [62690426, 63859912]), ('Keras', 2, [62690426, 63859912])]</t>
  </si>
  <si>
    <t>{63859912, 62690426}</t>
  </si>
  <si>
    <t>['https://stackoverflow.com/questions/63859912', 'https://stackoverflow.com/questions/62690426']</t>
  </si>
  <si>
    <t>(('training', 'fit'), ('training', '_standardize_user_data'))</t>
  </si>
  <si>
    <t>[('Tensorflow', 77, [55093539, 63312674, 45670244, 63669084, 55786512, 53643164, 53171885, 62388362, 62388362, 56895339, 63636427, 54842893, 51254382, 54788005, 36927025, 51549056, 41771965, 56133254, 61811335, 57384342, 61070325, 57516662, 57516662, 57516662, 57516662, 53173884, 56251994, 51982179, 56224426, 55882731, 65004274, 54433198, 54590961, 52690293, 52440940, 60765376, 48900949, 60044421, 54634771, 60763595, 52577355, 56318354, 62048059, 58582933, 59656559, 59656559, 59656559, 59656559, 64777118, 52892159, 65115109, 52736517, 58063749, 53367063, 55670349, 56198117, 49843113, 49843113, 40569670, 43039931, 47724077, 48815350, 55930341, 55930341, 55930341, 55930341, 64839721, 52945355, 63380464, 51544271, 62449185, 45302781, 45302781, 62236436, 60733109, 62494190, 55943127]), ('Keras', 156, [55093539, 47973267, 43455375, 62371094, 63312674, 45670244, 63669084, 55786512, 56681240, 56681240, 53643164, 53171885, 62388362, 62388362, 56895339, 59338054, 63636427, 54842893, 51254382, 53443475, 54788005, 45590240, 36927025, 51549056, 48571259, 41771965, 56133254, 61811335, 63126275, 57384342, 61070325, 57516662, 57516662, 57516662, 57516662, 53173884, 52388831, 47327791, 56404284, 56404284, 56404284, 56404284, 50570808, 56251994, 51982179, 45954347, 53037450, 43188804, 53458379, 52189093, 56224426, 55731225, 55882731, 65004274, 45409714, 49657455, 54433198, 43825039, 54590961, 42738712, 52440940, 48900949, 52567121, 60044421, 54634771, 52577355, 51376802, 62048059, 50442334, 58582933, 45309389, 59656559, 59656559, 59656559, 59656559, 64777118, 54173348, 52892159, 65115109, 46365934, 40574816, 52736517, 48418907, 58063749, 58927172, 43157511, 62369721, 55670349, 49843113, 49843113, 53266303, 53697858, 40569670, 43039931, 47724077, 48815350, 55930341, 55930341, 55930341, 55930341, 50081415, 46999519, 56952239, 47600182, 52387192, 50308811, 59546940, 55579366, 52945355, 61763010, 40578598, 51715587, 55884655, 63136566, 63380464, 59807849, 45566412, 57438806, 51342763, 54280998, 41547497, 57410804, 47192771, 59539855, 51544271, 62449185, 40940940, 45302781, 45302781, 62236436, 60733109, 48139621, 55211082, 61184377, 48313289, 54226539, 41920834, 43175253, 57006351, 56780641, 43857417, 57064649, 50186035, 50186035, 52407777, 52407777, 52407777, 52407777, 59341401, 54062169, 50544197, 61572496, 44972799, 45479009, 53309967, 59990783])]</t>
  </si>
  <si>
    <t>[('Tensorflow', 77), ('Keras', 156)]</t>
  </si>
  <si>
    <t>{51715587, 52736517, 43157511, 43857417, 54842893, 53309967, 55786512, 42738712, 55731225, 62449185, 40578598, 64839721, 47724077, 47327791, 36927025, 47600182, 50570808, 43188804, 58927172, 50544197, 55211082, 52577355, 55670349, 52567121, 57438806, 59341401, 56251994, 48418907, 54062169, 50442334, 45479009, 59807849, 54226539, 51254382, 49657455, 57516662, 53173884, 60044421, 56133254, 61811335, 50081415, 62388362, 51376802, 54173348, 56224426, 53171885, 60733109, 43039931, 60765376, 47192771, 57064649, 50308811, 51544271, 45590240, 55579366, 41547497, 46365934, 65004274, 57410804, 48815350, 44972799, 59990783, 63126275, 57006351, 54634771, 62236436, 62371094, 53367063, 56681240, 63312674, 55093539, 54280998, 45954347, 50186035, 63136566, 62048059, 56404284, 59546940, 53697858, 41920834, 40569670, 59338054, 48900949, 43175253, 63669084, 40574816, 56780641, 51982179, 45670244, 48139621, 56895339, 52440940, 59656559, 55884655, 52690293, 52387192, 61184377, 48571259, 53266303, 51549056, 58063749, 53037450, 40940940, 43455375, 43825039, 59539855, 56318354, 47973267, 53443475, 58582933, 57384342, 61572496, 53643164, 64777118, 54788005, 52189093, 49843113, 51342763, 54433198, 56952239, 45409714, 62369721, 41771965, 61763010, 48313289, 63636427, 60763595, 52945355, 53458379, 45309389, 45566412, 55943127, 52388831, 46999519, 52407777, 65115109, 56198117, 55930341, 55882731, 62494190, 63380464, 54590961, 61070325, 45302781, 52892159}</t>
  </si>
  <si>
    <t>['https://stackoverflow.com/questions/52577355', 'https://stackoverflow.com/questions/62236436', 'https://stackoverflow.com/questions/61572496', 'https://stackoverflow.com/questions/40940940', 'https://stackoverflow.com/questions/56318354']</t>
  </si>
  <si>
    <t>https://stackoverflow.com/questions/61572496</t>
  </si>
  <si>
    <t>https://stackoverflow.com/questions/40940940</t>
  </si>
  <si>
    <t>https://stackoverflow.com/questions/56318354</t>
  </si>
  <si>
    <t>(('training', 'fit'), ('training', '_standardize_user_data'), ('base', '_method_wrapper'), ('training', '_set_inputs'), ('sequential', 'call'), ('base_layer', '__call__'), ('base_layer', '_maybe_build'))</t>
  </si>
  <si>
    <t>[('Tensorflow', 2, [56224426, 55670349]), ('Keras', 2, [56224426, 55670349])]</t>
  </si>
  <si>
    <t>{56224426, 55670349}</t>
  </si>
  <si>
    <t>['https://stackoverflow.com/questions/56224426', 'https://stackoverflow.com/questions/55670349']</t>
  </si>
  <si>
    <t>(('training', 'fit'), ('training', '_standardize_user_data'), ('training', '_check_array_lengths'))</t>
  </si>
  <si>
    <t>[('Tensorflow', 3, [45670244, 43857417, 50655884]), ('Keras', 5, [43455375, 45670244, 50081415, 43857417, 50655884])]</t>
  </si>
  <si>
    <t>{45670244, 50081415, 43857417, 50655884, 43455375}</t>
  </si>
  <si>
    <t>['https://stackoverflow.com/questions/45670244', 'https://stackoverflow.com/questions/50081415', 'https://stackoverflow.com/questions/43857417', 'https://stackoverflow.com/questions/50655884', 'https://stackoverflow.com/questions/43455375']</t>
  </si>
  <si>
    <t>https://stackoverflow.com/questions/50655884</t>
  </si>
  <si>
    <t>(('training', 'fit'), ('training', '_standardize_user_data'), ('training', '_set_inputs'))</t>
  </si>
  <si>
    <t>[('Tensorflow', 3, [56133254, 62449185, 60733109]), ('Keras', 7, [56133254, 52567121, 51376802, 59539855, 62449185, 60733109, 56780641])]</t>
  </si>
  <si>
    <t>{62449185, 51376802, 56780641, 56133254, 59539855, 52567121, 60733109}</t>
  </si>
  <si>
    <t>['https://stackoverflow.com/questions/51376802', 'https://stackoverflow.com/questions/56133254', 'https://stackoverflow.com/questions/52567121', 'https://stackoverflow.com/questions/59539855', 'https://stackoverflow.com/questions/52567121']</t>
  </si>
  <si>
    <t>https://stackoverflow.com/questions/52567121</t>
  </si>
  <si>
    <t>(('training', 'fit'), ('training', '_standardize_user_data'), ('training', '_set_inputs'), ('sequential', 'build'), ('base_layer', '__call__'))</t>
  </si>
  <si>
    <t>[('Tensorflow', 2, [56133254, 60733109]), ('Keras', 3, [56133254, 51376802, 60733109])]</t>
  </si>
  <si>
    <t>{51376802, 60733109, 56133254}</t>
  </si>
  <si>
    <t>['https://stackoverflow.com/questions/51376802', 'https://stackoverflow.com/questions/60733109', 'https://stackoverflow.com/questions/56133254']</t>
  </si>
  <si>
    <t>[('Tensorflow', 6, [48900949, 49843113, 49843113, 43039931, 47724077, 48815350]), ('Keras', 35, [47973267, 45590240, 48571259, 52388831, 47327791, 50570808, 43188804, 52189093, 45409714, 49657455, 48900949, 50442334, 46365934, 48418907, 43157511, 49843113, 49843113, 43039931, 47724077, 48815350, 46999519, 47600182, 50308811, 45566412, 51342763, 47192771, 45302781, 45302781, 48139621, 48313289, 43175253, 50186035, 50186035, 50544197, 44972799])]</t>
  </si>
  <si>
    <t>[('Tensorflow', 6), ('Keras', 35)]</t>
  </si>
  <si>
    <t>['https://stackoverflow.com/questions/51342763', 'https://stackoverflow.com/questions/50544197', 'https://stackoverflow.com/questions/46999519', 'https://stackoverflow.com/questions/52388831', 'https://stackoverflow.com/questions/45590240']</t>
  </si>
  <si>
    <t>https://stackoverflow.com/questions/51342763</t>
  </si>
  <si>
    <t>(('training', 'fit'), ('training', '_standardize_user_data'), ('training', '_standardize_weights'))</t>
  </si>
  <si>
    <t>[('Tensorflow', 10, [53643164, 54842893, 54788005, 54590961, 52690293, 60765376, 54634771, 60763595, 52736517, 53367063]), ('Keras', 8, [53643164, 54842893, 54788005, 53037450, 54590961, 54634771, 52736517, 54381234])]</t>
  </si>
  <si>
    <t>{60765376, 54788005, 52736517, 53037450, 60763595, 54842893, 54590961, 54381234, 54634771, 52690293, 53367063, 53643164}</t>
  </si>
  <si>
    <t>['https://stackoverflow.com/questions/54788005', 'https://stackoverflow.com/questions/54842893', 'https://stackoverflow.com/questions/52690293', 'https://stackoverflow.com/questions/54634771', 'https://stackoverflow.com/questions/54634771']</t>
  </si>
  <si>
    <t>(('training', 'fit'), ('training', '_standardize_user_data'), ('training', '_standardize_weights'), ('training_utils', 'standardize_input_data'))</t>
  </si>
  <si>
    <t>[('Tensorflow', 8, [53643164, 54842893, 54788005, 60765376, 54634771, 60763595, 52736517, 53367063]), ('Keras', 5, [53643164, 54842893, 54788005, 54634771, 52736517])]</t>
  </si>
  <si>
    <t>{60765376, 54788005, 52736517, 60763595, 54842893, 54634771, 53367063, 53643164}</t>
  </si>
  <si>
    <t>['https://stackoverflow.com/questions/54788005', 'https://stackoverflow.com/questions/60763595', 'https://stackoverflow.com/questions/53367063', 'https://stackoverflow.com/questions/54634771', 'https://stackoverflow.com/questions/54634771']</t>
  </si>
  <si>
    <t>https://stackoverflow.com/questions/53367063</t>
  </si>
  <si>
    <t>(('training', 'fit'), ('training', '_standardize_user_data'), ('training_utils', 'check_array_lengths'))</t>
  </si>
  <si>
    <t>[('Tensorflow', 3, [56895339, 56251994, 57135045]), ('Keras', 2, [56895339, 56251994])]</t>
  </si>
  <si>
    <t>{56251994, 56895339, 57135045}</t>
  </si>
  <si>
    <t>['https://stackoverflow.com/questions/56251994', 'https://stackoverflow.com/questions/56895339', 'https://stackoverflow.com/questions/57135045']</t>
  </si>
  <si>
    <t>[('Tensorflow', 40, [63312674, 63669084, 55786512, 53171885, 62388362, 62388362, 63636427, 51254382, 51549056, 61070325, 57516662, 57516662, 57516662, 57516662, 53173884, 51982179, 55882731, 65004274, 54433198, 52440940, 60044421, 52577355, 62048059, 58582933, 59656559, 59656559, 59656559, 59656559, 64777118, 52892159, 65115109, 58063749, 55930341, 55930341, 55930341, 55930341, 64839721, 52945355, 51544271, 62236436]), ('Keras', 74, [62371094, 63312674, 63669084, 55786512, 56681240, 56681240, 53171885, 62388362, 62388362, 59338054, 63636427, 51254382, 53443475, 51549056, 63126275, 61070325, 57516662, 57516662, 57516662, 57516662, 53173884, 56404284, 56404284, 56404284, 56404284, 51982179, 53458379, 55731225, 55882731, 65004274, 54433198, 52440940, 60044421, 52577355, 62048059, 58582933, 59656559, 59656559, 59656559, 59656559, 64777118, 54173348, 52892159, 65115109, 58063749, 58927172, 62369721, 53266303, 53697858, 55930341, 55930341, 55930341, 55930341, 56952239, 52387192, 59546940, 52945355, 61763010, 51715587, 55884655, 63136566, 59807849, 57438806, 57410804, 51544271, 62236436, 55211082, 61184377, 54226539, 57006351, 57064649, 52407777, 52407777, 52407777, 52407777])]</t>
  </si>
  <si>
    <t>[('Tensorflow', 40), ('Keras', 74)]</t>
  </si>
  <si>
    <t>{51549056, 63126275, 51715587, 60044421, 58063749, 62388362, 57006351, 55786512, 53443475, 62236436, 58582933, 62371094, 56681240, 55731225, 64777118, 63312674, 54173348, 64839721, 53171885, 54433198, 56952239, 63136566, 53266303, 62369721, 62048059, 56404284, 59546940, 53697858, 61763010, 58927172, 59338054, 57064649, 55211082, 63636427, 52577355, 52945355, 53458379, 51544271, 57438806, 63669084, 52407777, 51982179, 65115109, 55930341, 59807849, 55882731, 52440940, 54226539, 51254382, 59656559, 55884655, 65004274, 57410804, 61070325, 57516662, 52387192, 61184377, 53173884, 52892159}</t>
  </si>
  <si>
    <t>['https://stackoverflow.com/questions/53443475', 'https://stackoverflow.com/questions/59546940', 'https://stackoverflow.com/questions/55882731', 'https://stackoverflow.com/questions/51982179', 'https://stackoverflow.com/questions/55930341']</t>
  </si>
  <si>
    <t>https://stackoverflow.com/questions/53443475</t>
  </si>
  <si>
    <t>https://stackoverflow.com/questions/59546940</t>
  </si>
  <si>
    <t>https://stackoverflow.com/questions/51982179</t>
  </si>
  <si>
    <t>https://stackoverflow.com/questions/55930341</t>
  </si>
  <si>
    <t>(('training', 'fit'), ('training', '_standardize_user_data'), ('training_utils', 'standardize_input_data'), ('training_utils', 'listcomp'), ('training_utils', 'standardize_single_array'))</t>
  </si>
  <si>
    <t>[('Tensorflow', 8, [63669084, 53171885, 63636427, 51254382, 51549056, 58063749, 55930341, 55930341]), ('Keras', 11, [63669084, 56681240, 56681240, 53171885, 63636427, 51254382, 51549056, 58063749, 53266303, 55930341, 55930341])]</t>
  </si>
  <si>
    <t>{51549056, 58063749, 55930341, 63636427, 53171885, 51254382, 56681240, 63669084, 53266303}</t>
  </si>
  <si>
    <t>['https://stackoverflow.com/questions/58063749', 'https://stackoverflow.com/questions/53171885', 'https://stackoverflow.com/questions/56681240', 'https://stackoverflow.com/questions/56681240', 'https://stackoverflow.com/questions/56681240']</t>
  </si>
  <si>
    <t>https://stackoverflow.com/questions/58063749</t>
  </si>
  <si>
    <t>(('training', 'fit'), ('training_arrays', 'fit'))</t>
  </si>
  <si>
    <t>[('Tensorflow', 13, [56663388, 57448488, 57721804, 59497369, 59026404, 59757979, 59757979, 62932186, 57607717, 57607717, 57607717, 57607717, 61458947]), ('Keras', 9, [56663388, 57448488, 57721804, 59497369, 59026404, 59757979, 59757979, 61458947, 58963889])]</t>
  </si>
  <si>
    <t>{61458947, 59026404, 57607717, 57448488, 57721804, 58963889, 59497369, 62932186, 59757979, 56663388}</t>
  </si>
  <si>
    <t>['https://stackoverflow.com/questions/59026404', 'https://stackoverflow.com/questions/57721804', 'https://stackoverflow.com/questions/62932186', 'https://stackoverflow.com/questions/62932186', 'https://stackoverflow.com/questions/62932186']</t>
  </si>
  <si>
    <t>(('training', 'fit'), ('training_arrays', 'fit'), ('training', '_standardize_user_data'))</t>
  </si>
  <si>
    <t>[('Tensorflow', 2, [57721804, 58963889]), ('Keras', 2, [57721804, 58963889])]</t>
  </si>
  <si>
    <t>{58963889, 57721804}</t>
  </si>
  <si>
    <t>['https://stackoverflow.com/questions/58963889', 'https://stackoverflow.com/questions/57721804']</t>
  </si>
  <si>
    <t>https://stackoverflow.com/questions/58963889</t>
  </si>
  <si>
    <t>[('Tensorflow', 11, [56663388, 57448488, 59497369, 59026404, 59757979, 59757979, 62932186, 57607717, 57607717, 57607717, 57607717]), ('Keras', 7, [56663388, 57448488, 59497369, 59026404, 59757979, 59757979, 61458947])]</t>
  </si>
  <si>
    <t>[('Tensorflow', 11), ('Keras', 7)]</t>
  </si>
  <si>
    <t>{61458947, 59026404, 57607717, 57448488, 59497369, 62932186, 59757979, 56663388}</t>
  </si>
  <si>
    <t>['https://stackoverflow.com/questions/59026404', 'https://stackoverflow.com/questions/57448488', 'https://stackoverflow.com/questions/59757979', 'https://stackoverflow.com/questions/62932186', 'https://stackoverflow.com/questions/62932186']</t>
  </si>
  <si>
    <t>(('training', 'fit'), ('training_arrays', 'fit'), ('training_arrays', 'model_iteration'), ('backend', '__call__'))</t>
  </si>
  <si>
    <t>[('Tensorflow', 6, [57448488, 59497369, 59757979, 59757979, 57607717, 57607717]), ('Keras', 3, [57448488, 59497369, 59757979])]</t>
  </si>
  <si>
    <t>{57448488, 59497369, 59757979, 57607717}</t>
  </si>
  <si>
    <t>['https://stackoverflow.com/questions/57448488', 'https://stackoverflow.com/questions/59497369', 'https://stackoverflow.com/questions/59757979', 'https://stackoverflow.com/questions/57607717']</t>
  </si>
  <si>
    <t>https://stackoverflow.com/questions/57607717</t>
  </si>
  <si>
    <t>(('training', 'fit'), ('training_arrays', 'fit'), ('training_arrays', 'model_iteration'), ('backend', '__call__'), ('session', '__call__'))</t>
  </si>
  <si>
    <t>[('Tensorflow', 3, [59497369, 59757979, 59757979]), ('Keras', 2, [59497369, 59757979])]</t>
  </si>
  <si>
    <t>{59497369, 59757979}</t>
  </si>
  <si>
    <t>['https://stackoverflow.com/questions/59497369', 'https://stackoverflow.com/questions/59757979']</t>
  </si>
  <si>
    <t>[('Tensorflow', 57, [59765784, 51223936, 62943063, 61276178, 53149386, 60361603, 51868631, 54168153, 63317589, 58183711, 58183711, 59261876, 56585023, 56585023, 56585023, 56585023, 51578810, 58602285, 55628805, 59337592, 60252373, 54274107, 59440213, 55210684, 55478678, 56569755, 53456689, 61688764, 53965588, 60414562, 57865460, 55773040, 54925653, 56934307, 51403577, 52490951, 61987746, 60490599, 57592430, 52653497, 61376222, 58123825, 61828821, 59333544, 60077931, 54357927, 57261771, 53507266, 62944744, 51819521, 60073800, 60262253, 58108351, 58256074, 53921581, 57012673, 60025661]), ('Keras', 73, [59765784, 57160829, 51223936, 62943063, 61276178, 53149386, 59525082, 60361603, 51868631, 54168153, 63317589, 58183711, 58183711, 59261876, 56585023, 56585023, 56585023, 56585023, 51578810, 58602285, 55628805, 59337592, 60252373, 54274107, 59440213, 55210684, 55478678, 56569755, 53456689, 61688764, 53589007, 53965588, 60414562, 52019658, 55250124, 57865460, 55773040, 60180859, 54925653, 56934307, 51403577, 52490951, 61987746, 60490599, 62573633, 57592430, 56865740, 52653497, 51074755, 61376222, 53626582, 58123825, 61828821, 56982508, 59333544, 60077931, 54357927, 55749070, 57261771, 62944744, 60338016, 51819521, 51492778, 58884656, 60073800, 60262253, 58108351, 58256074, 53921581, 57012673, 60025661, 59894720, 62288870])]</t>
  </si>
  <si>
    <t>[('Tensorflow', 57), ('Keras', 73)]</t>
  </si>
  <si>
    <t>{51223936, 51819521, 60361603, 55628805, 53589007, 61276178, 53965588, 55478678, 59765784, 56569755, 58183711, 61987746, 56934307, 54357927, 59333544, 51492778, 58602285, 53921581, 58884656, 53456689, 58123825, 59261876, 51403577, 51578810, 54274107, 55210684, 61688764, 52653497, 56585023, 58108351, 57012673, 53507266, 60025661, 62573633, 51074755, 59894720, 52490951, 60073800, 53149386, 57261771, 58256074, 52019658, 55250124, 56865740, 55749070, 63317589, 60252373, 51868631, 62943063, 54168153, 59440213, 54925653, 61828821, 59525082, 61376222, 53626582, 60338016, 60414562, 62288870, 60490599, 62944744, 60077931, 56982508, 60262253, 57592430, 55773040, 57865460, 59337592, 60180859, 57160829}</t>
  </si>
  <si>
    <t>['https://stackoverflow.com/questions/58183711', 'https://stackoverflow.com/questions/53507266', 'https://stackoverflow.com/questions/59525082', 'https://stackoverflow.com/questions/54168153', 'https://stackoverflow.com/questions/54925653']</t>
  </si>
  <si>
    <t>(('training', 'fit'), ('training_arrays', 'fit_loop'), ('backend', '__call__'))</t>
  </si>
  <si>
    <t>[('Tensorflow', 16, [61276178, 60361603, 54168153, 55628805, 59440213, 55478678, 60414562, 54925653, 52490951, 52653497, 61828821, 60077931, 54357927, 62944744, 60262253, 58256074]), ('Keras', 20, [61276178, 59525082, 60361603, 54168153, 55628805, 59440213, 55478678, 60414562, 60180859, 54925653, 52490951, 52653497, 61828821, 60077931, 54357927, 62944744, 60338016, 60262253, 58256074, 62288870])]</t>
  </si>
  <si>
    <t>{60361603, 55628805, 61276178, 55478678, 54357927, 52653497, 52490951, 58256074, 59440213, 54925653, 61828821, 54168153, 59525082, 60338016, 60414562, 62288870, 62944744, 60077931, 60262253, 60180859}</t>
  </si>
  <si>
    <t>['https://stackoverflow.com/questions/61276178', 'https://stackoverflow.com/questions/54925653', 'https://stackoverflow.com/questions/62288870', 'https://stackoverflow.com/questions/60414562', 'https://stackoverflow.com/questions/60414562']</t>
  </si>
  <si>
    <t>https://stackoverflow.com/questions/61276178</t>
  </si>
  <si>
    <t>(('training', 'fit'), ('training_arrays', 'fit_loop'), ('backend', '__call__'), ('_asarray', 'asarray'))</t>
  </si>
  <si>
    <t>[('Tensorflow', 2, [60262253, 58256074]), ('Keras', 2, [60262253, 58256074])]</t>
  </si>
  <si>
    <t>{58256074, 60262253}</t>
  </si>
  <si>
    <t>['https://stackoverflow.com/questions/58256074', 'https://stackoverflow.com/questions/60262253']</t>
  </si>
  <si>
    <t>(('training', 'fit'), ('training_arrays', 'fit_loop'), ('backend', '__call__'), ('function', '__call__'), ('function', '_call_impl'), ('function', '_call_flat'), ('function', 'call'), ('execute', 'quick_execute'))</t>
  </si>
  <si>
    <t>[('Tensorflow', 5, [61276178, 59440213, 60414562, 61828821, 62944744]), ('Keras', 7, [61276178, 59440213, 60414562, 61828821, 62944744, 60338016, 62288870])]</t>
  </si>
  <si>
    <t>{60338016, 60414562, 62288870, 62944744, 61276178, 61828821, 59440213}</t>
  </si>
  <si>
    <t>['https://stackoverflow.com/questions/60414562', 'https://stackoverflow.com/questions/62944744', 'https://stackoverflow.com/questions/61828821', 'https://stackoverflow.com/questions/61276178', 'https://stackoverflow.com/questions/61828821']</t>
  </si>
  <si>
    <t>(('training', 'fit'), ('training_arrays', 'fit_loop'), ('backend', '__call__'), ('session', '__call__'))</t>
  </si>
  <si>
    <t>[('Tensorflow', 7, [54168153, 55628805, 55478678, 54925653, 52490951, 52653497, 54357927]), ('Keras', 8, [59525082, 54168153, 55628805, 55478678, 54925653, 52490951, 52653497, 54357927])]</t>
  </si>
  <si>
    <t>{55628805, 52490951, 54357927, 52653497, 54925653, 55478678, 54168153, 59525082}</t>
  </si>
  <si>
    <t>['https://stackoverflow.com/questions/52490951', 'https://stackoverflow.com/questions/52653497', 'https://stackoverflow.com/questions/54168153', 'https://stackoverflow.com/questions/55478678', 'https://stackoverflow.com/questions/55478678']</t>
  </si>
  <si>
    <t>https://stackoverflow.com/questions/52490951</t>
  </si>
  <si>
    <t>https://stackoverflow.com/questions/52653497</t>
  </si>
  <si>
    <t>(('training', 'fit'), ('training_arrays', 'fit_loop'), ('backend', '__call__'), ('session', '__call__'), ('errors_impl', '__exit__'))</t>
  </si>
  <si>
    <t>[('Tensorflow', 6, [54168153, 55628805, 55478678, 54925653, 52490951, 54357927]), ('Keras', 6, [54168153, 55628805, 55478678, 54925653, 52490951, 54357927])]</t>
  </si>
  <si>
    <t>{55628805, 52490951, 54357927, 54925653, 55478678, 54168153}</t>
  </si>
  <si>
    <t>['https://stackoverflow.com/questions/55628805', 'https://stackoverflow.com/questions/54357927', 'https://stackoverflow.com/questions/55478678', 'https://stackoverflow.com/questions/55478678', 'https://stackoverflow.com/questions/55478678']</t>
  </si>
  <si>
    <t>https://stackoverflow.com/questions/55628805</t>
  </si>
  <si>
    <t>https://stackoverflow.com/questions/54357927</t>
  </si>
  <si>
    <t>(('training', 'fit'), ('training_arrays', 'fit_loop'), ('callbacks', 'on_epoch_end'), ('callbacks', 'on_epoch_end'))</t>
  </si>
  <si>
    <t>[('Tensorflow', 2, [56585023, 56585023]), ('Keras', 3, [56585023, 56585023, 60252373])]</t>
  </si>
  <si>
    <t>{60252373, 56585023}</t>
  </si>
  <si>
    <t>['https://stackoverflow.com/questions/60252373', 'https://stackoverflow.com/questions/56585023']</t>
  </si>
  <si>
    <t>https://stackoverflow.com/questions/60252373</t>
  </si>
  <si>
    <t>(('training', 'fit'), ('training_arrays', 'fit_loop'), ('callbacks', 'set_model'))</t>
  </si>
  <si>
    <t>[('Tensorflow', 4, [59765784, 56585023, 56585023, 51403577]), ('Keras', 5, [59765784, 56585023, 56585023, 51403577, 60490599])]</t>
  </si>
  <si>
    <t>{59765784, 51403577, 60490599, 56585023}</t>
  </si>
  <si>
    <t>['https://stackoverflow.com/questions/59765784', 'https://stackoverflow.com/questions/51403577', 'https://stackoverflow.com/questions/60490599', 'https://stackoverflow.com/questions/56585023']</t>
  </si>
  <si>
    <t>https://stackoverflow.com/questions/59765784</t>
  </si>
  <si>
    <t>(('training', 'fit'), ('training_arrays', 'fit_loop'), ('callbacks', 'set_model'), ('callbacks', 'set_model'))</t>
  </si>
  <si>
    <t>(('training', 'fit'), ('training_arrays', 'fit_loop'), ('callbacks', 'set_model'), ('tensorboard_v2', 'set_model'), ('callbacks', 'set_model'))</t>
  </si>
  <si>
    <t>[('Tensorflow', 2, [59765784, 60490599]), ('Keras', 3, [59765784, 60490599, 59894720])]</t>
  </si>
  <si>
    <t>{59765784, 59894720, 60490599}</t>
  </si>
  <si>
    <t>['https://stackoverflow.com/questions/59765784', 'https://stackoverflow.com/questions/59894720', 'https://stackoverflow.com/questions/60490599']</t>
  </si>
  <si>
    <t>https://stackoverflow.com/questions/59894720</t>
  </si>
  <si>
    <t>(('training', 'fit'), ('training_arrays', 'fit_loop'), ('tensorflow_backend', '__call__'))</t>
  </si>
  <si>
    <t>[('Tensorflow', 23, [51223936, 51868631, 63317589, 58183711, 58183711, 56585023, 56585023, 51578810, 59337592, 54274107, 55210684, 56569755, 53456689, 53965588, 57865460, 55773040, 56934307, 57592430, 58123825, 59333544, 53507266, 51819521, 58108351]), ('Keras', 29, [57160829, 51223936, 51868631, 63317589, 58183711, 58183711, 56585023, 56585023, 51578810, 59337592, 54274107, 55210684, 56569755, 53456689, 53589007, 53965588, 52019658, 55250124, 57865460, 55773040, 56934307, 57592430, 53626582, 58123825, 59333544, 51819521, 51492778, 58884656, 58108351])]</t>
  </si>
  <si>
    <t>[('Tensorflow', 23), ('Keras', 29)]</t>
  </si>
  <si>
    <t>{51223936, 51819521, 53589007, 53965588, 56569755, 58183711, 56934307, 59333544, 51492778, 58884656, 53456689, 58123825, 51578810, 54274107, 55210684, 56585023, 58108351, 53507266, 52019658, 55250124, 63317589, 53626582, 51868631, 57592430, 55773040, 57865460, 59337592, 57160829}</t>
  </si>
  <si>
    <t>['https://stackoverflow.com/questions/56569755', 'https://stackoverflow.com/questions/51578810', 'https://stackoverflow.com/questions/53626582', 'https://stackoverflow.com/questions/55250124', 'https://stackoverflow.com/questions/63317589']</t>
  </si>
  <si>
    <t>(('training', 'fit'), ('training_arrays', 'fit_loop'), ('tensorflow_backend', '__call__'), ('tensorflow_backend', '_call'))</t>
  </si>
  <si>
    <t>[('Tensorflow', 19, [51223936, 63317589, 58183711, 58183711, 51578810, 59337592, 55210684, 56569755, 53456689, 53965588, 57865460, 55773040, 56934307, 57592430, 58123825, 59333544, 53507266, 51819521, 53921581]), ('Keras', 24, [57160829, 51223936, 63317589, 58183711, 58183711, 51578810, 59337592, 55210684, 56569755, 53456689, 53589007, 53965588, 55250124, 57865460, 55773040, 56934307, 57592430, 53626582, 58123825, 59333544, 51819521, 51492778, 58884656, 53921581])]</t>
  </si>
  <si>
    <t>[('Tensorflow', 19), ('Keras', 24)]</t>
  </si>
  <si>
    <t>{51223936, 51819521, 53589007, 53965588, 56569755, 58183711, 56934307, 59333544, 51492778, 53921581, 58884656, 53456689, 58123825, 51578810, 55210684, 53507266, 55250124, 63317589, 53626582, 57592430, 55773040, 57865460, 59337592, 57160829}</t>
  </si>
  <si>
    <t>['https://stackoverflow.com/questions/53965588', 'https://stackoverflow.com/questions/58884656', 'https://stackoverflow.com/questions/53626582', 'https://stackoverflow.com/questions/55250124', 'https://stackoverflow.com/questions/63317589']</t>
  </si>
  <si>
    <t>(('training', 'fit'), ('training_arrays', 'fit_loop'), ('tensorflow_backend', '__call__'), ('tensorflow_backend', '_call'), ('numeric', 'asarray'))</t>
  </si>
  <si>
    <t>[('Tensorflow', 2, [58183711, 58183711]), ('Keras', 4, [58183711, 58183711, 55250124, 57865460])]</t>
  </si>
  <si>
    <t>{57865460, 55250124, 58183711}</t>
  </si>
  <si>
    <t>['https://stackoverflow.com/questions/57865460', 'https://stackoverflow.com/questions/55250124', 'https://stackoverflow.com/questions/58183711']</t>
  </si>
  <si>
    <t>[('Tensorflow', 16, [51223936, 63317589, 51578810, 55210684, 56569755, 53456689, 53965588, 55773040, 56934307, 57592430, 58123825, 59333544, 53507266, 51819521, 53921581, 57012673]), ('Keras', 17, [51223936, 63317589, 51578810, 55210684, 56569755, 53456689, 53589007, 53965588, 55773040, 56934307, 57592430, 53626582, 58123825, 59333544, 51819521, 53921581, 57012673])]</t>
  </si>
  <si>
    <t>[('Tensorflow', 16), ('Keras', 17)]</t>
  </si>
  <si>
    <t>{51223936, 51819521, 53507266, 56934307, 57012673, 59333544, 53921581, 57592430, 53589007, 55773040, 53456689, 58123825, 53965588, 63317589, 53626582, 51578810, 56569755, 55210684}</t>
  </si>
  <si>
    <t>['https://stackoverflow.com/questions/53507266', 'https://stackoverflow.com/questions/53589007', 'https://stackoverflow.com/questions/63317589', 'https://stackoverflow.com/questions/53965588', 'https://stackoverflow.com/questions/63317589']</t>
  </si>
  <si>
    <t>https://stackoverflow.com/questions/53589007</t>
  </si>
  <si>
    <t>(('training', 'fit'), ('training_arrays', 'fit_loop'), ('tensorflow_backend', '__call__'), ('tensorflow_backend', 'get_session'))</t>
  </si>
  <si>
    <t>[('Tensorflow', 3, [51868631, 56585023, 56585023]), ('Keras', 3, [51868631, 56585023, 56585023])]</t>
  </si>
  <si>
    <t>{56585023, 51868631}</t>
  </si>
  <si>
    <t>['https://stackoverflow.com/questions/56585023', 'https://stackoverflow.com/questions/51868631']</t>
  </si>
  <si>
    <t>(('training', 'fit'), ('training_arrays', 'fit_loop'), ('tensorflow_backend', '__call__'), ('tensorflow_backend', 'get_session'), ('session', '__init__'), ('session', '__init__'))</t>
  </si>
  <si>
    <t>[('Tensorflow', 2, [51868631, 54274107]), ('Keras', 2, [51868631, 54274107])]</t>
  </si>
  <si>
    <t>{54274107, 51868631}</t>
  </si>
  <si>
    <t>['https://stackoverflow.com/questions/54274107', 'https://stackoverflow.com/questions/51868631']</t>
  </si>
  <si>
    <t>(('training', 'fit'), ('training_arrays', 'model_iteration'))</t>
  </si>
  <si>
    <t>[('Tensorflow', 23, [58123276, 58123276, 60309106, 56604825, 60247826, 57020796, 56931005, 55896791, 55375416, 55375416, 55375416, 55375416, 55375416, 55375416, 55375416, 55375416, 56159526, 56580538, 55720718, 57846223, 60280923, 56851298, 54883644]), ('Keras', 24, [58123276, 58123276, 56604825, 60247826, 57020796, 56931005, 55112713, 55375416, 55375416, 55375416, 55375416, 55375416, 55375416, 55375416, 55375416, 55720718, 59639633, 59639633, 57846223, 60280923, 56851298, 54883644, 64270950, 58428466])]</t>
  </si>
  <si>
    <t>[('Tensorflow', 23), ('Keras', 24)]</t>
  </si>
  <si>
    <t>{55112713, 58123276, 55720718, 60247826, 56604825, 56159526, 58428466, 55375416, 56580538, 54883644, 56931005, 57846223, 59639633, 55896791, 60280923, 56851298, 64270950, 60309106, 57020796}</t>
  </si>
  <si>
    <t>['https://stackoverflow.com/questions/55720718', 'https://stackoverflow.com/questions/56580538', 'https://stackoverflow.com/questions/60280923', 'https://stackoverflow.com/questions/55896791', 'https://stackoverflow.com/questions/55896791']</t>
  </si>
  <si>
    <t>https://stackoverflow.com/questions/56580538</t>
  </si>
  <si>
    <t>[('Tensorflow', 12, [58123276, 58123276, 60309106, 56604825, 57020796, 55896791, 55375416, 55375416, 55375416, 55375416, 55720718, 60280923]), ('Keras', 12, [58123276, 58123276, 56604825, 57020796, 55375416, 55375416, 55375416, 55375416, 55720718, 59639633, 59639633, 60280923])]</t>
  </si>
  <si>
    <t>{58123276, 55720718, 59639633, 60309106, 55896791, 55375416, 56604825, 60280923, 57020796}</t>
  </si>
  <si>
    <t>['https://stackoverflow.com/questions/55720718', 'https://stackoverflow.com/questions/55896791', 'https://stackoverflow.com/questions/56604825', 'https://stackoverflow.com/questions/56604825', 'https://stackoverflow.com/questions/56604825']</t>
  </si>
  <si>
    <t>(('training', 'fit'), ('training_arrays', 'model_iteration'), ('backend', '__call__'), ('numeric', 'asarray'))</t>
  </si>
  <si>
    <t>[('Tensorflow', 2, [57020796, 55335231]), ('Keras', 2, [57020796, 55335231])]</t>
  </si>
  <si>
    <t>{57020796, 55335231}</t>
  </si>
  <si>
    <t>['https://stackoverflow.com/questions/57020796', 'https://stackoverflow.com/questions/55335231']</t>
  </si>
  <si>
    <t>(('training', 'fit'), ('training_arrays', 'model_iteration'), ('backend', '__call__'), ('session', '__call__'))</t>
  </si>
  <si>
    <t>[('Tensorflow', 8, [58123276, 58123276, 60309106, 56604825, 55896791, 55720718, 60280923, 64270950]), ('Keras', 7, [58123276, 58123276, 56604825, 55720718, 60280923, 64270950, 58428466])]</t>
  </si>
  <si>
    <t>{64270950, 58123276, 55720718, 60309106, 58428466, 55896791, 56604825, 60280923}</t>
  </si>
  <si>
    <t>['https://stackoverflow.com/questions/58123276', 'https://stackoverflow.com/questions/60309106', 'https://stackoverflow.com/questions/56604825', 'https://stackoverflow.com/questions/55896791', 'https://stackoverflow.com/questions/55896791']</t>
  </si>
  <si>
    <t>[('Tensorflow', 5, [60309106, 56604825, 55896791, 55720718, 58428466]), ('Keras', 3, [56604825, 55720718, 58428466])]</t>
  </si>
  <si>
    <t>['https://stackoverflow.com/questions/55720718', 'https://stackoverflow.com/questions/60309106', 'https://stackoverflow.com/questions/58428466', 'https://stackoverflow.com/questions/55896791', 'https://stackoverflow.com/questions/56604825']</t>
  </si>
  <si>
    <t>(('training', 'fit'), ('training_arrays', 'model_iteration'), ('generic_utils', 'slice_arrays'), ('generic_utils', 'listcomp'), ('array_ops', '_slice_helper'), ('array_ops', 'strided_slice'), ('gen_array_ops', 'strided_slice'))</t>
  </si>
  <si>
    <t>[('Tensorflow', 3, [55375416, 55375416, 55375416]), ('Keras', 2, [55375416, 55375416])]</t>
  </si>
  <si>
    <t>{55375416}</t>
  </si>
  <si>
    <t>['https://stackoverflow.com/questions/55375416']</t>
  </si>
  <si>
    <t>(('training', 'fit'), ('training_arrays', 'model_iteration'), ('training_arrays', '_make_execution_function'), ('training', '_make_execution_function'))</t>
  </si>
  <si>
    <t>[('Tensorflow', 2, [60247826, 54595411]), ('Keras', 2, [60247826, 54595411])]</t>
  </si>
  <si>
    <t>{60247826, 54595411}</t>
  </si>
  <si>
    <t>['https://stackoverflow.com/questions/60247826', 'https://stackoverflow.com/questions/54595411']</t>
  </si>
  <si>
    <t>https://stackoverflow.com/questions/54595411</t>
  </si>
  <si>
    <t>(('training', 'fit'), ('training_v2', 'fit'))</t>
  </si>
  <si>
    <t>[('Tensorflow', 74, [60436527, 57748812, 57748812, 58751457, 59305514, 60143510, 59073606, 61920569, 58939656, 60985161, 58971998, 59825630, 60401791, 59223142, 62677973, 60402033, 60587885, 63367851, 60965002, 59024574, 61016150, 60938232, 61192645, 64112222, 59864710, 60532242, 62079524, 61102728, 61043085, 61043085, 58311358, 57842734, 62089249, 64504134, 58609967, 61882720, 60378450, 60732223, 59906786, 62746381, 61384073, 63004513, 58832251, 65021701, 57775938, 57695689, 58902773, 60104840, 63587813, 61165443, 58676498, 62425358, 59477627, 60580439, 59119465, 58605279, 60489481, 59761890, 61420020, 63343167, 64730222, 60112435, 60593469, 57874436, 58636087, 63169445, 60780509, 60488764, 65018547, 59364422, 61560577, 60923917, 60287388, 61353557]), ('Keras', 62, [60436527, 57748812, 57748812, 58751457, 59305514, 60143510, 61920569, 61766717, 60985161, 58971998, 59825630, 60401791, 60520730, 59223142, 60402033, 60587885, 63367851, 59024574, 61016150, 60938232, 61192645, 64112222, 59864710, 62079524, 61102728, 61043085, 61043085, 58311358, 57842734, 62089249, 58609967, 61882720, 60378450, 59906786, 62746381, 61216136, 63004513, 58832251, 65021701, 57775938, 57695689, 58902773, 60392734, 60104840, 63587813, 61165443, 60580439, 59119465, 60489481, 59761890, 61420020, 63343167, 64730222, 60112435, 60593469, 57874436, 58636087, 63169445, 60780509, 60488764, 65018547, 61560577])]</t>
  </si>
  <si>
    <t>[('Tensorflow', 74), ('Keras', 62)]</t>
  </si>
  <si>
    <t>{61560577, 61165443, 57874436, 65021701, 59864710, 58939656, 61102728, 60965002, 61384073, 60104840, 61043085, 62746381, 62425358, 60489481, 60923917, 60532242, 58676498, 60143510, 60520730, 60287388, 60392734, 62089249, 62079524, 63169445, 59305514, 63367851, 57842734, 60436527, 58609967, 60112435, 65018547, 58636087, 61920569, 60488764, 60593469, 59024574, 58311358, 60732223, 63343167, 57775938, 61766717, 61192645, 59073606, 64504134, 59364422, 60985161, 57695689, 57748812, 60378450, 62677973, 61016150, 60580439, 61353557, 61216136, 59477627, 60780509, 59825630, 58971998, 64112222, 58751457, 61882720, 59906786, 63004513, 63587813, 59223142, 58605279, 59761890, 59119465, 60587885, 64730222, 60402033, 61420020, 58902773, 60938232, 58832251, 60401791}</t>
  </si>
  <si>
    <t>['https://stackoverflow.com/questions/62746381', 'https://stackoverflow.com/questions/60593469', 'https://stackoverflow.com/questions/64112222', 'https://stackoverflow.com/questions/61216136', 'https://stackoverflow.com/questions/60780509']</t>
  </si>
  <si>
    <t>https://stackoverflow.com/questions/61216136</t>
  </si>
  <si>
    <t>https://stackoverflow.com/questions/60780509</t>
  </si>
  <si>
    <t>(('training', 'fit'), ('training_v2', 'fit'), ('contextlib', '__exit__'))</t>
  </si>
  <si>
    <t>[('Tensorflow', 5, [59825630, 60965002, 61043085, 61043085, 60378450]), ('Keras', 5, [59825630, 61043085, 61043085, 60378450, 60392734])]</t>
  </si>
  <si>
    <t>{60965002, 61043085, 60378450, 59825630, 60392734}</t>
  </si>
  <si>
    <t>['https://stackoverflow.com/questions/60965002', 'https://stackoverflow.com/questions/61043085', 'https://stackoverflow.com/questions/60378450', 'https://stackoverflow.com/questions/59825630', 'https://stackoverflow.com/questions/60392734']</t>
  </si>
  <si>
    <t>(('training', 'fit'), ('training_v2', 'fit'), ('contextlib', '__exit__'), ('training_v2', 'on_epoch'), ('callbacks', 'on_epoch_end'))</t>
  </si>
  <si>
    <t>[('Tensorflow', 4, [59825630, 60965002, 60378450, 60780509]), ('Keras', 4, [59825630, 60378450, 60392734, 60780509])]</t>
  </si>
  <si>
    <t>{60965002, 60378450, 60780509, 59825630, 60392734}</t>
  </si>
  <si>
    <t>['https://stackoverflow.com/questions/60965002', 'https://stackoverflow.com/questions/60378450', 'https://stackoverflow.com/questions/60780509', 'https://stackoverflow.com/questions/59825630', 'https://stackoverflow.com/questions/60392734']</t>
  </si>
  <si>
    <t>(('training', 'fit'), ('training_v2', 'fit'), ('training_v2', '_process_training_inputs'))</t>
  </si>
  <si>
    <t>[('Tensorflow', 24, [60143510, 60985161, 60401791, 62677973, 60402033, 59024574, 60938232, 62089249, 62746381, 61384073, 58832251, 57695689, 60104840, 63587813, 62425358, 59477627, 60580439, 59119465, 58605279, 61420020, 57874436, 58636087, 63169445, 65018547]), ('Keras', 22, [60143510, 61766717, 60985161, 60401791, 60402033, 59024574, 60938232, 62089249, 62746381, 61216136, 58832251, 57695689, 60104840, 63587813, 60580439, 59119465, 61420020, 57874436, 58636087, 63169445, 65018547, 61456086])]</t>
  </si>
  <si>
    <t>[('Tensorflow', 24), ('Keras', 22)]</t>
  </si>
  <si>
    <t>{57874436, 60104840, 61384073, 61216136, 62746381, 62425358, 58832251, 60143510, 62089249, 63169445, 65018547, 58636087, 61766717, 59024574, 60985161, 57695689, 62677973, 61456086, 60580439, 58605279, 63587813, 59119465, 60402033, 61420020, 60938232, 59477627, 60401791}</t>
  </si>
  <si>
    <t>['https://stackoverflow.com/questions/61216136', 'https://stackoverflow.com/questions/61766717', 'https://stackoverflow.com/questions/63587813', 'https://stackoverflow.com/questions/58605279', 'https://stackoverflow.com/questions/58605279']</t>
  </si>
  <si>
    <t>(('training', 'fit'), ('training_v2', 'fit'), ('training_v2', '_process_training_inputs'), ('data_adapter', 'select_data_adapter'))</t>
  </si>
  <si>
    <t>[('Tensorflow', 4, [60938232, 59477627, 60580439, 57874436]), ('Keras', 3, [60938232, 60580439, 57874436])]</t>
  </si>
  <si>
    <t>{60938232, 59477627, 57874436, 60580439}</t>
  </si>
  <si>
    <t>['https://stackoverflow.com/questions/60938232', 'https://stackoverflow.com/questions/59477627', 'https://stackoverflow.com/questions/57874436', 'https://stackoverflow.com/questions/60580439']</t>
  </si>
  <si>
    <t>(('training', 'fit'), ('training_v2', 'fit'), ('training_v2', '_process_training_inputs'), ('training_v2', '_process_inputs'))</t>
  </si>
  <si>
    <t>[('Tensorflow', 19, [60143510, 60985161, 60401791, 62677973, 60402033, 59024574, 62089249, 62746381, 61384073, 57695689, 60104840, 63587813, 62425358, 59119465, 58605279, 61420020, 58636087, 63169445, 65018547]), ('Keras', 18, [60143510, 61766717, 60985161, 60401791, 60402033, 59024574, 62089249, 62746381, 61216136, 57695689, 60104840, 63587813, 59119465, 61420020, 58636087, 63169445, 65018547, 61456086])]</t>
  </si>
  <si>
    <t>{60104840, 61384073, 61216136, 62746381, 62425358, 60143510, 62089249, 63169445, 65018547, 58636087, 61766717, 59024574, 60985161, 57695689, 62677973, 61456086, 58605279, 63587813, 59119465, 60402033, 61420020, 60401791}</t>
  </si>
  <si>
    <t>['https://stackoverflow.com/questions/62746381', 'https://stackoverflow.com/questions/61766717', 'https://stackoverflow.com/questions/58605279', 'https://stackoverflow.com/questions/61456086', 'https://stackoverflow.com/questions/58605279']</t>
  </si>
  <si>
    <t>https://stackoverflow.com/questions/61456086</t>
  </si>
  <si>
    <t>(('training', 'fit'), ('training_v2', 'fit'), ('training_v2', '_process_training_inputs'), ('training_v2', '_process_inputs'), ('data_adapter', '__init__'))</t>
  </si>
  <si>
    <t>[('Tensorflow', 10, [60143510, 62089249, 61384073, 63587813, 62425358, 58605279, 61420020, 58636087, 63169445, 65018547]), ('Keras', 7, [60143510, 62089249, 63587813, 61420020, 58636087, 63169445, 65018547])]</t>
  </si>
  <si>
    <t>{62089249, 63587813, 63169445, 61384073, 62425358, 65018547, 61420020, 60143510, 58636087, 58605279}</t>
  </si>
  <si>
    <t>['https://stackoverflow.com/questions/63587813', 'https://stackoverflow.com/questions/62425358', 'https://stackoverflow.com/questions/60143510', 'https://stackoverflow.com/questions/60143510', 'https://stackoverflow.com/questions/60143510']</t>
  </si>
  <si>
    <t>(('training', 'fit'), ('training_v2', 'fit'), ('training_v2', '_process_training_inputs'), ('training_v2', '_process_inputs'), ('data_adapter', '__init__'), ('data_adapter', '__init__'))</t>
  </si>
  <si>
    <t>[('Tensorflow', 4, [62089249, 62425358, 58636087, 65018547]), ('Keras', 3, [62089249, 58636087, 65018547])]</t>
  </si>
  <si>
    <t>{62089249, 65018547, 62425358, 58636087}</t>
  </si>
  <si>
    <t>['https://stackoverflow.com/questions/62089249', 'https://stackoverflow.com/questions/65018547', 'https://stackoverflow.com/questions/62425358', 'https://stackoverflow.com/questions/58636087']</t>
  </si>
  <si>
    <t>(('training', 'fit'), ('training_v2', 'fit'), ('training_v2', '_process_training_inputs'), ('training_v2', '_process_inputs'), ('data_adapter', '__init__'), ('data_adapter', '__init__'), ('training_v2', 'standardize_function'))</t>
  </si>
  <si>
    <t>[('Tensorflow', 2, [62089249, 65018547]), ('Keras', 2, [62089249, 65018547])]</t>
  </si>
  <si>
    <t>{62089249, 65018547}</t>
  </si>
  <si>
    <t>['https://stackoverflow.com/questions/62089249', 'https://stackoverflow.com/questions/65018547']</t>
  </si>
  <si>
    <t>(('training', 'fit'), ('training_v2', 'fit'), ('training_v2', '_process_training_inputs'), ('training_v2', '_process_inputs'), ('data_adapter', '__init__'), ('training_v2', 'standardize_function'), ('dataset_ops', 'map'), ('dataset_ops', '__init__'), ('dataset_ops', '__init__'), ('function', '_get_concrete_function_internal'), ('function', '_get_concrete_function_internal_garbage_collected'), ('function', '_maybe_define_function'), ('function', '_create_graph_function'), ('func_graph', 'func_graph_from_py_func'), ('dataset_ops', 'wrapper_fn'), ('dataset_ops', '_wrapper_helper'), ('api', 'wrapper'))</t>
  </si>
  <si>
    <t>[('Tensorflow', 2, [60143510, 63587813]), ('Keras', 2, [60143510, 63587813])]</t>
  </si>
  <si>
    <t>{63587813, 60143510}</t>
  </si>
  <si>
    <t>['https://stackoverflow.com/questions/63587813', 'https://stackoverflow.com/questions/60143510']</t>
  </si>
  <si>
    <t>(('training', 'fit'), ('training_v2', 'fit'), ('training_v2', '_process_training_inputs'), ('training_v2', '_process_inputs'), ('training', '_standardize_user_data'))</t>
  </si>
  <si>
    <t>[('Tensorflow', 9, [60985161, 60401791, 62677973, 60402033, 59024574, 62746381, 57695689, 60104840, 59119465]), ('Keras', 11, [61766717, 60985161, 60401791, 60402033, 59024574, 62746381, 61216136, 57695689, 60104840, 59119465, 61456086])]</t>
  </si>
  <si>
    <t>{60104840, 60985161, 57695689, 59119465, 61216136, 62746381, 60402033, 62677973, 61456086, 61766717, 59024574, 60401791}</t>
  </si>
  <si>
    <t>['https://stackoverflow.com/questions/60985161', 'https://stackoverflow.com/questions/62746381', 'https://stackoverflow.com/questions/61766717', 'https://stackoverflow.com/questions/61456086', 'https://stackoverflow.com/questions/61456086']</t>
  </si>
  <si>
    <t>(('training', 'fit'), ('training_v2', 'fit'), ('training_v2', '_process_training_inputs'), ('training_v2', '_process_inputs'), ('training', '_standardize_user_data'), ('training', '_build_model_with_inputs'), ('training', '_set_inputs'), ('base_layer', '__call__'))</t>
  </si>
  <si>
    <t>[('Tensorflow', 3, [60401791, 60402033, 57695689]), ('Keras', 3, [60401791, 60402033, 57695689])]</t>
  </si>
  <si>
    <t>{60402033, 57695689, 60401791}</t>
  </si>
  <si>
    <t>['https://stackoverflow.com/questions/60402033', 'https://stackoverflow.com/questions/57695689', 'https://stackoverflow.com/questions/60401791']</t>
  </si>
  <si>
    <t>(('training', 'fit'), ('training_v2', 'fit'), ('training_v2', '_process_training_inputs'), ('training_v2', '_process_inputs'), ('training', '_standardize_user_data'), ('training', '_standardize_tensors'))</t>
  </si>
  <si>
    <t>[('Tensorflow', 4, [60985161, 62677973, 62746381, 60104840]), ('Keras', 4, [60985161, 62746381, 60104840, 61456086])]</t>
  </si>
  <si>
    <t>{60104840, 60985161, 62746381, 62677973, 61456086}</t>
  </si>
  <si>
    <t>['https://stackoverflow.com/questions/60104840', 'https://stackoverflow.com/questions/60985161', 'https://stackoverflow.com/questions/62746381', 'https://stackoverflow.com/questions/62677973', 'https://stackoverflow.com/questions/61456086']</t>
  </si>
  <si>
    <t>(('training', 'fit'), ('training_v2', 'fit'), ('training_v2', '_process_training_inputs'), ('training_v2', '_process_inputs'), ('training', '_standardize_user_data'), ('training', '_standardize_tensors'), ('training_utils', 'standardize_input_data'))</t>
  </si>
  <si>
    <t>[('Tensorflow', 2, [60985161, 62746381]), ('Keras', 3, [60985161, 62746381, 61456086])]</t>
  </si>
  <si>
    <t>{60985161, 62746381, 61456086}</t>
  </si>
  <si>
    <t>['https://stackoverflow.com/questions/60985161', 'https://stackoverflow.com/questions/62746381', 'https://stackoverflow.com/questions/61456086']</t>
  </si>
  <si>
    <t>(('training', 'fit'), ('training_v2', 'fit'), ('training_v2', 'run_one_epoch'))</t>
  </si>
  <si>
    <t>[('Tensorflow', 43, [60436527, 57748812, 57748812, 58751457, 59305514, 59073606, 61920569, 58939656, 58971998, 59223142, 60587885, 63367851, 61016150, 61192645, 64112222, 59864710, 60532242, 62079524, 61102728, 58311358, 57842734, 64504134, 58609967, 61882720, 60732223, 59906786, 63004513, 65021701, 57775938, 58902773, 58676498, 59761890, 63343167, 64730222, 60112435, 60593469, 60488764, 59364422, 61560577, 60923917, 60287388, 61353557, 59853748]), ('Keras', 33, [60436527, 57748812, 57748812, 58751457, 59305514, 61920569, 58971998, 60520730, 59223142, 60587885, 63367851, 61016150, 61192645, 64112222, 59864710, 62079524, 61102728, 58311358, 57842734, 58609967, 61882720, 59906786, 63004513, 65021701, 57775938, 58902773, 59761890, 63343167, 64730222, 60112435, 60593469, 60488764, 61560577])]</t>
  </si>
  <si>
    <t>[('Tensorflow', 43), ('Keras', 33)]</t>
  </si>
  <si>
    <t>{61560577, 65021701, 59864710, 58939656, 61102728, 60923917, 60532242, 58676498, 60520730, 60287388, 62079524, 59305514, 63367851, 57842734, 60436527, 58609967, 60112435, 59853748, 61920569, 60488764, 60593469, 58311358, 60732223, 63343167, 57775938, 61192645, 59073606, 64504134, 59364422, 57748812, 61353557, 61016150, 64112222, 58971998, 61882720, 58751457, 59906786, 63004513, 59761890, 59223142, 60587885, 64730222, 58902773}</t>
  </si>
  <si>
    <t>['https://stackoverflow.com/questions/60532242', 'https://stackoverflow.com/questions/60488764', 'https://stackoverflow.com/questions/58971998', 'https://stackoverflow.com/questions/61353557', 'https://stackoverflow.com/questions/61016150']</t>
  </si>
  <si>
    <t>[('Tensorflow', 41, [57748812, 57748812, 58751457, 59305514, 59073606, 61920569, 58939656, 58971998, 59223142, 60587885, 63367851, 61016150, 61192645, 64112222, 59864710, 60532242, 62079524, 61102728, 58311358, 57842734, 64504134, 58609967, 61882720, 60732223, 59906786, 63004513, 65021701, 57775938, 58902773, 58676498, 59761890, 63343167, 64730222, 60112435, 60593469, 60488764, 59364422, 60923917, 60287388, 61353557, 59853748]), ('Keras', 31, [57748812, 57748812, 58751457, 59305514, 61920569, 58971998, 60520730, 59223142, 60587885, 63367851, 61016150, 61192645, 64112222, 59864710, 62079524, 61102728, 58311358, 57842734, 58609967, 61882720, 59906786, 63004513, 65021701, 57775938, 58902773, 59761890, 63343167, 64730222, 60112435, 60593469, 60488764])]</t>
  </si>
  <si>
    <t>[('Tensorflow', 41), ('Keras', 31)]</t>
  </si>
  <si>
    <t>{65021701, 59864710, 58939656, 61102728, 60923917, 60532242, 58676498, 60520730, 60287388, 62079524, 59305514, 63367851, 57842734, 58609967, 60112435, 59853748, 61920569, 60488764, 60593469, 58311358, 60732223, 63343167, 57775938, 61192645, 59073606, 64504134, 59364422, 57748812, 61353557, 61016150, 64112222, 58971998, 61882720, 58751457, 59906786, 63004513, 59761890, 59223142, 60587885, 64730222, 58902773}</t>
  </si>
  <si>
    <t>['https://stackoverflow.com/questions/60532242', 'https://stackoverflow.com/questions/60593469', 'https://stackoverflow.com/questions/58971998', 'https://stackoverflow.com/questions/61353557', 'https://stackoverflow.com/questions/64112222']</t>
  </si>
  <si>
    <t>[('Tensorflow', 39, [57748812, 57748812, 58751457, 59305514, 59073606, 61920569, 58939656, 58971998, 59223142, 60587885, 63367851, 61192645, 64112222, 59864710, 60532242, 62079524, 61102728, 58311358, 57842734, 64504134, 58609967, 61882720, 60732223, 59906786, 63004513, 65021701, 57775938, 58902773, 58676498, 59761890, 63343167, 64730222, 60112435, 60593469, 60488764, 59364422, 60923917, 60287388, 59853748]), ('Keras', 30, [57748812, 57748812, 58751457, 59305514, 61920569, 58971998, 60520730, 59223142, 60587885, 63367851, 61192645, 64112222, 59864710, 62079524, 61102728, 58311358, 57842734, 58609967, 61882720, 59906786, 63004513, 65021701, 57775938, 58902773, 59761890, 63343167, 64730222, 60112435, 60593469, 60488764])]</t>
  </si>
  <si>
    <t>[('Tensorflow', 39), ('Keras', 30)]</t>
  </si>
  <si>
    <t>{65021701, 59864710, 58939656, 61102728, 60923917, 60532242, 58676498, 60520730, 60287388, 62079524, 59305514, 63367851, 57842734, 58609967, 60112435, 59853748, 61920569, 60488764, 60593469, 58311358, 60732223, 63343167, 57775938, 61192645, 64504134, 59073606, 59364422, 57748812, 64112222, 58971998, 61882720, 58751457, 59906786, 63004513, 59761890, 59223142, 60587885, 64730222, 58902773}</t>
  </si>
  <si>
    <t>['https://stackoverflow.com/questions/60532242', 'https://stackoverflow.com/questions/60488764', 'https://stackoverflow.com/questions/61882720', 'https://stackoverflow.com/questions/57748812', 'https://stackoverflow.com/questions/64112222']</t>
  </si>
  <si>
    <t>[('Tensorflow', 36, [58751457, 59305514, 59073606, 61920569, 58939656, 58971998, 59223142, 60587885, 63367851, 61192645, 64112222, 59864710, 60532242, 62079524, 61102728, 58311358, 64504134, 58609967, 61882720, 60732223, 59906786, 63004513, 65021701, 58902773, 58676498, 59761890, 63343167, 64730222, 60112435, 60593469, 60488764, 59364422, 60923917, 60287388, 59853748, 61277787]), ('Keras', 27, [58751457, 59305514, 61920569, 58971998, 60520730, 59223142, 60587885, 63367851, 61192645, 64112222, 59864710, 62079524, 61102728, 58311358, 58609967, 61882720, 59906786, 63004513, 65021701, 58902773, 59761890, 63343167, 64730222, 60112435, 60593469, 60488764, 59853748])]</t>
  </si>
  <si>
    <t>[('Tensorflow', 36), ('Keras', 27)]</t>
  </si>
  <si>
    <t>{65021701, 59864710, 58939656, 61102728, 60923917, 60532242, 58676498, 60520730, 60287388, 62079524, 59305514, 63367851, 58609967, 60112435, 59853748, 61920569, 60488764, 60593469, 58311358, 60732223, 63343167, 61192645, 59073606, 64504134, 59364422, 61277787, 64112222, 58971998, 61882720, 58751457, 59906786, 63004513, 59761890, 59223142, 60587885, 64730222, 58902773}</t>
  </si>
  <si>
    <t>['https://stackoverflow.com/questions/60532242', 'https://stackoverflow.com/questions/60488764', 'https://stackoverflow.com/questions/61882720', 'https://stackoverflow.com/questions/64112222', 'https://stackoverflow.com/questions/58971998']</t>
  </si>
  <si>
    <t>(('training', 'fit'), ('training_v2', 'fit'), ('training_v2', 'run_one_epoch'), ('training_v2_utils', 'execution_function'), ('def_function', '__call__'), ('def_function', '_call'), ('def_function', '_initialize'), ('function', '_get_concrete_function_internal_garbage_collected'), ('function', '_maybe_define_function'), ('function', '_create_graph_function'), ('func_graph', 'func_graph_from_py_func'), ('def_function', 'wrapped_fn'), ('training_v2_utils', 'distributed_function'), ('distribute_lib', 'experimental_run_v2'), ('distribute_lib', 'call_for_each_replica'), ('distribute_lib', '_call_for_each_replica'), ('api', 'wrapper'), ('training_v2_utils', 'train_on_batch'))</t>
  </si>
  <si>
    <t>[('Tensorflow', 11, [59305514, 61920569, 58939656, 58971998, 59223142, 61192645, 59864710, 58676498, 59761890, 60112435, 60593469]), ('Keras', 10, [59305514, 61920569, 58971998, 60520730, 59223142, 61192645, 59864710, 59761890, 60112435, 60593469])]</t>
  </si>
  <si>
    <t>{59761890, 61192645, 59223142, 59864710, 58939656, 59305514, 58676498, 60112435, 61920569, 60520730, 60593469, 58971998}</t>
  </si>
  <si>
    <t>(('training', 'fit'), ('training_v2', 'fit'), ('training_v2', 'run_one_epoch'), ('training_v2_utils', 'execution_function'), ('def_function', '__call__'), ('def_function', '_call'), ('def_function', '_initialize'), ('function', '_get_concrete_function_internal_garbage_collected'), ('function', '_maybe_define_function'), ('function', '_create_graph_function'), ('func_graph', 'func_graph_from_py_func'), ('def_function', 'wrapped_fn'), ('training_v2_utils', 'distributed_function'), ('distribute_lib', 'experimental_run_v2'), ('distribute_lib', 'call_for_each_replica'), ('distribute_lib', '_call_for_each_replica'), ('api', 'wrapper'), ('training_v2_utils', 'train_on_batch'), ('training_eager', 'train_on_batch'))</t>
  </si>
  <si>
    <t>[('Tensorflow', 10, [59305514, 61920569, 58939656, 58971998, 59223142, 61192645, 59864710, 58676498, 60112435, 60593469]), ('Keras', 9, [59305514, 61920569, 58971998, 60520730, 59223142, 61192645, 59864710, 60112435, 60593469])]</t>
  </si>
  <si>
    <t>{61192645, 59223142, 59864710, 58939656, 59305514, 58676498, 60112435, 61920569, 60520730, 60593469, 58971998}</t>
  </si>
  <si>
    <t>['https://stackoverflow.com/questions/59223142', 'https://stackoverflow.com/questions/58676498', 'https://stackoverflow.com/questions/60520730', 'https://stackoverflow.com/questions/61920569', 'https://stackoverflow.com/questions/60520730']</t>
  </si>
  <si>
    <t>(('training', 'fit'), ('training_v2', 'fit'), ('training_v2', 'run_one_epoch'), ('training_v2_utils', 'execution_function'), ('def_function', '__call__'), ('def_function', '_call'), ('def_function', '_initialize'), ('function', '_get_concrete_function_internal_garbage_collected'), ('function', '_maybe_define_function'), ('function', '_create_graph_function'), ('func_graph', 'func_graph_from_py_func'), ('def_function', 'wrapped_fn'), ('training_v2_utils', 'distributed_function'), ('distribute_lib', 'experimental_run_v2'), ('distribute_lib', 'call_for_each_replica'), ('distribute_lib', '_call_for_each_replica'), ('api', 'wrapper'), ('training_v2_utils', 'train_on_batch'), ('training_eager', 'train_on_batch'), ('training_eager', '_eager_metrics_fn'), ('training', '_handle_metrics'), ('training', '_handle_per_output_metrics'), ('training_utils', 'call_metric_function'), ('metrics', '__call__'), ('distributed_training_utils', 'call_replica_local_fn'), ('metrics', 'replica_local_fn'), ('metrics_utils', 'decorated'), ('metrics', 'update_state'))</t>
  </si>
  <si>
    <t>[('Tensorflow', 2, [59305514, 60112435]), ('Keras', 2, [59305514, 60112435])]</t>
  </si>
  <si>
    <t>{59305514, 60112435}</t>
  </si>
  <si>
    <t>['https://stackoverflow.com/questions/59305514', 'https://stackoverflow.com/questions/60112435']</t>
  </si>
  <si>
    <t>(('training', 'fit'), ('training_v2', 'fit'), ('training_v2', 'run_one_epoch'), ('training_v2_utils', 'execution_function'), ('def_function', '__call__'), ('def_function', '_call'), ('def_function', '_initialize'), ('function', '_get_concrete_function_internal_garbage_collected'), ('function', '_maybe_define_function'), ('function', '_create_graph_function'), ('func_graph', 'func_graph_from_py_func'), ('def_function', 'wrapped_fn'), ('training_v2_utils', 'distributed_function'), ('distribute_lib', 'experimental_run_v2'), ('distribute_lib', 'call_for_each_replica'), ('distribute_lib', '_call_for_each_replica'), ('api', 'wrapper'), ('training_v2_utils', 'train_on_batch'), ('training_eager', 'train_on_batch'), ('training_eager', '_process_single_batch'))</t>
  </si>
  <si>
    <t>[('Tensorflow', 8, [61920569, 58939656, 58971998, 59223142, 61192645, 59864710, 58676498, 60593469]), ('Keras', 7, [61920569, 58971998, 60520730, 59223142, 61192645, 59864710, 60593469])]</t>
  </si>
  <si>
    <t>{61192645, 59223142, 59864710, 58939656, 58676498, 61920569, 60520730, 60593469, 58971998}</t>
  </si>
  <si>
    <t>['https://stackoverflow.com/questions/59223142', 'https://stackoverflow.com/questions/58676498', 'https://stackoverflow.com/questions/60520730', 'https://stackoverflow.com/questions/60520730', 'https://stackoverflow.com/questions/60520730']</t>
  </si>
  <si>
    <t>(('training', 'fit'), ('training_v2', 'fit'), ('training_v2', 'run_one_epoch'), ('training_v2_utils', 'execution_function'), ('def_function', '__call__'), ('def_function', '_call'), ('def_function', '_initialize'), ('function', '_get_concrete_function_internal_garbage_collected'), ('function', '_maybe_define_function'), ('function', '_create_graph_function'), ('func_graph', 'func_graph_from_py_func'), ('def_function', 'wrapped_fn'), ('training_v2_utils', 'distributed_function'), ('distribute_lib', 'experimental_run_v2'), ('distribute_lib', 'call_for_each_replica'), ('distribute_lib', '_call_for_each_replica'), ('api', 'wrapper'), ('training_v2_utils', 'train_on_batch'), ('training_eager', 'train_on_batch'), ('training_eager', '_process_single_batch'), ('training_eager', '_model_loss'))</t>
  </si>
  <si>
    <t>[('Tensorflow', 7, [61920569, 58939656, 58971998, 59223142, 59864710, 58676498, 60593469]), ('Keras', 5, [61920569, 58971998, 59223142, 59864710, 60593469])]</t>
  </si>
  <si>
    <t>{59223142, 59864710, 58939656, 58676498, 61920569, 60593469, 58971998}</t>
  </si>
  <si>
    <t>['https://stackoverflow.com/questions/59864710', 'https://stackoverflow.com/questions/58676498', 'https://stackoverflow.com/questions/60593469', 'https://stackoverflow.com/questions/61920569', 'https://stackoverflow.com/questions/60593469']</t>
  </si>
  <si>
    <t>(('training', 'fit'), ('training_v2', 'fit'), ('training_v2', 'run_one_epoch'), ('training_v2_utils', 'execution_function'), ('def_function', '__call__'), ('def_function', '_call'), ('def_function', '_initialize'), ('function', '_get_concrete_function_internal_garbage_collected'), ('function', '_maybe_define_function'), ('function', '_create_graph_function'), ('func_graph', 'func_graph_from_py_func'), ('def_function', 'wrapped_fn'), ('training_v2_utils', 'distributed_function'), ('distribute_lib', 'experimental_run_v2'), ('distribute_lib', 'call_for_each_replica'), ('distribute_lib', '_call_for_each_replica'), ('api', 'wrapper'), ('training_v2_utils', 'train_on_batch'), ('training_eager', 'train_on_batch'), ('training_eager', '_process_single_batch'), ('training_eager', '_model_loss'), ('base_layer', '__call__'))</t>
  </si>
  <si>
    <t>[('Tensorflow', 2, [59223142, 59864710]), ('Keras', 2, [59223142, 59864710])]</t>
  </si>
  <si>
    <t>{59864710, 59223142}</t>
  </si>
  <si>
    <t>['https://stackoverflow.com/questions/59864710', 'https://stackoverflow.com/questions/59223142']</t>
  </si>
  <si>
    <t>(('training', 'fit'), ('training_v2', 'fit'), ('training_v2', 'run_one_epoch'), ('training_v2_utils', 'execution_function'), ('def_function', '__call__'), ('def_function', '_call'), ('def_function', '_initialize'), ('function', '_get_concrete_function_internal_garbage_collected'), ('function', '_maybe_define_function'), ('function', '_create_graph_function'), ('func_graph', 'func_graph_from_py_func'), ('def_function', 'wrapped_fn'), ('training_v2_utils', 'distributed_function'), ('distribute_lib', 'experimental_run_v2'), ('distribute_lib', 'call_for_each_replica'), ('distribute_lib', '_call_for_each_replica'), ('api', 'wrapper'), ('training_v2_utils', 'train_on_batch'), ('training_eager', 'train_on_batch'), ('training_eager', '_process_single_batch'), ('training_eager', '_model_loss'), ('losses', 'call'))</t>
  </si>
  <si>
    <t>[('Tensorflow', 3, [61920569, 58676498, 60593469]), ('Keras', 2, [61920569, 60593469])]</t>
  </si>
  <si>
    <t>{61920569, 58676498, 60593469}</t>
  </si>
  <si>
    <t>['https://stackoverflow.com/questions/61920569', 'https://stackoverflow.com/questions/58676498', 'https://stackoverflow.com/questions/60593469']</t>
  </si>
  <si>
    <t>[('Tensorflow', 23, [58751457, 59073606, 60587885, 63367851, 64112222, 62079524, 61102728, 58311358, 64504134, 58609967, 61882720, 60732223, 59906786, 65021701, 58902773, 63343167, 64730222, 60488764, 59364422, 60923917, 60287388, 59853748, 61277787]), ('Keras', 16, [58751457, 60587885, 63367851, 64112222, 62079524, 61102728, 58311358, 58609967, 61882720, 59906786, 65021701, 58902773, 63343167, 64730222, 60488764, 59853748])]</t>
  </si>
  <si>
    <t>[('Tensorflow', 23), ('Keras', 16)]</t>
  </si>
  <si>
    <t>['https://stackoverflow.com/questions/60287388', 'https://stackoverflow.com/questions/63343167', 'https://stackoverflow.com/questions/61882720', 'https://stackoverflow.com/questions/64112222', 'https://stackoverflow.com/questions/64112222']</t>
  </si>
  <si>
    <t>(('training', 'fit'), ('training_v2', 'fit'), ('training_v2', 'run_one_epoch'), ('training_v2_utils', 'execution_function'), ('def_function', '__call__'), ('def_function', '_call'), ('function', '__call__'), ('function', '_filtered_call'), ('function', '_call_flat'), ('function', 'call'), ('execute', 'quick_execute'))</t>
  </si>
  <si>
    <t>[('Tensorflow', 21, [58751457, 59073606, 60587885, 63367851, 64112222, 62079524, 61102728, 58311358, 64504134, 58609967, 61882720, 59906786, 65021701, 58902773, 63343167, 64730222, 59364422, 60923917, 60287388, 59853748, 61277787]), ('Keras', 15, [58751457, 60587885, 63367851, 64112222, 62079524, 61102728, 58311358, 58609967, 61882720, 59906786, 65021701, 58902773, 63343167, 64730222, 59853748])]</t>
  </si>
  <si>
    <t>{65021701, 61102728, 60923917, 60287388, 62079524, 63367851, 58609967, 59853748, 58311358, 63343167, 59073606, 64504134, 59364422, 61277787, 64112222, 61882720, 58751457, 59906786, 60587885, 64730222, 58902773}</t>
  </si>
  <si>
    <t>['https://stackoverflow.com/questions/60287388', 'https://stackoverflow.com/questions/63343167', 'https://stackoverflow.com/questions/58751457', 'https://stackoverflow.com/questions/64112222', 'https://stackoverflow.com/questions/61882720']</t>
  </si>
  <si>
    <t>(('training', 'fit'), ('training_v2', 'fit'), ('training_v2', 'run_one_epoch'), ('training_v2_utils', 'execution_function'), ('def_function', '__call__'), ('def_function', '_call'), ('function', '__call__'), ('function', '_filtered_call'), ('function', '_call_flat'), ('function', 'call'), ('execute', 'quick_execute'), ('six', 'raise_from'))</t>
  </si>
  <si>
    <t>[('Tensorflow', 10, [58751457, 63367851, 64112222, 58311358, 61882720, 65021701, 58902773, 63343167, 64730222, 59364422]), ('Keras', 9, [58751457, 63367851, 64112222, 58311358, 61882720, 65021701, 58902773, 63343167, 64730222])]</t>
  </si>
  <si>
    <t>{61882720, 58751457, 65021701, 59364422, 64112222, 63367851, 64730222, 58902773, 58311358, 63343167}</t>
  </si>
  <si>
    <t>['https://stackoverflow.com/questions/58751457', 'https://stackoverflow.com/questions/64112222', 'https://stackoverflow.com/questions/58902773', 'https://stackoverflow.com/questions/58902773', 'https://stackoverflow.com/questions/58902773']</t>
  </si>
  <si>
    <t>[('Tensorflow', 131, [64639175, 56445615, 59873568, 60550005, 61773597, 55645953, 58123276, 58123276, 54430310, 61054359, 63982154, 58880985, 62871218, 59532768, 53206781, 52682671, 62727910, 55788627, 49524396, 49524396, 49524396, 49524396, 44232898, 44232898, 44232898, 44232898, 56167196, 62216478, 59784018, 49902780, 56186384, 52543817, 50114065, 42315289, 56177780, 55621653, 43990046, 43990046, 43990046, 43990046, 61543081, 51316658, 62272412, 59956460, 59403281, 61016150, 47273200, 53753776, 55127970, 64377296, 59203601, 52306842, 64608870, 64608870, 58343266, 55243016, 57452396, 56103606, 62745762, 64499499, 62675898, 59571944, 59447043, 55884849, 60041813, 50402779, 48133160, 64152263, 58411571, 58411571, 64123445, 59613222, 55555311, 63871470, 57937938, 60482214, 53839351, 59900424, 52216747, 60779011, 60023907, 62716130, 51298992, 64138041, 56792262, 46479008, 54049460, 48514608, 49035200, 58842687, 64118620, 55375416, 55375416, 55375416, 55375416, 55375416, 55375416, 55375416, 55375416, 57233539, 56818501, 57901522, 55553027, 46827434, 55731309, 53063850, 49252970, 59015359, 56939076, 53492018, 63769069, 54493351, 59336042, 60580439, 60264581, 61454585, 54278698, 64464603, 59621899, 59621899, 56034172, 59274840, 61585473, 44998778, 51786661, 53277465, 59035523, 56501318, 59087054, 60062997, 60062997]), ('Keras', 181, [64639175, 56445615, 59873568, 60550005, 61773597, 58123276, 58123276, 54430310, 48709839, 61054359, 44023976, 63982154, 62871218, 59532768, 53206781, 52682671, 60686394, 56681240, 56681240, 62727910, 49005616, 55788627, 49524396, 49524396, 49524396, 49524396, 52331133, 52836670, 56167196, 62216478, 50885601, 59784018, 49902780, 56186384, 60898930, 52543817, 50114065, 42315289, 56177780, 55621653, 43990046, 43990046, 43990046, 43990046, 53636610, 61543081, 51316658, 62272412, 59956460, 59403281, 61016150, 40149846, 47273200, 53753776, 55127970, 46509007, 46509007, 46509007, 46509007, 64377296, 53165544, 57017042, 59203601, 52306842, 64608870, 64608870, 58343266, 60563864, 55243016, 55244001, 57452396, 62745762, 64499499, 62675898, 59571944, 55884849, 60041813, 50402779, 48133160, 64152263, 59563169, 58411571, 58411571, 64123445, 59613222, 55555311, 63871470, 51012054, 57937938, 60482214, 53839351, 59763731, 59900424, 52216747, 52747643, 60023907, 62716130, 51298992, 64138041, 56792262, 54729225, 46479008, 54049460, 49035200, 58842687, 64118620, 55375416, 55375416, 55375416, 55375416, 55375416, 55375416, 55375416, 55375416, 57233539, 57901522, 51134105, 55553027, 46827434, 58349094, 56030354, 53063850, 55598742, 56939076, 47585698, 53492018, 63769069, 41883800, 54590826, 58867771, 54493351, 61351387, 57873324, 59336042, 60580439, 50206574, 42590770, 42627909, 60264581, 61454585, 60775526, 55558168, 46404581, 54278698, 64464603, 59621899, 59621899, 53871779, 53871779, 56034172, 53248099, 61585473, 44998778, 51786661, 37798410, 55281542, 53277465, 59035523, 43915243, 56501318, 58258614, 59087054, 60062997, 60062997, 41818654, 56301426, 51100042, 45094625, 61690424, 55402856, 55181237, 49534421, 60745634, 61841656, 48991644, 59230831, 44149093, 45467720, 54811072, 43604615, 43604615])]</t>
  </si>
  <si>
    <t>[('Tensorflow', 131), ('Keras', 181)]</t>
  </si>
  <si>
    <t>{53636610, 60779011, 55553027, 59900424, 54729225, 37798410, 59621899, 58123276, 56186384, 50114065, 59403281, 59203601, 57937938, 55621653, 59763731, 55558168, 42315289, 43990046, 41818654, 59613222, 58349094, 48133160, 54278698, 48514608, 55884849, 49005616, 58411571, 42590770, 64123445, 55375416, 61690424, 60686394, 58867771, 58842687, 61585473, 56939076, 56501318, 45467720, 63982154, 55788627, 60041813, 61016150, 60580439, 59274840, 60023907, 53248099, 54430310, 64608870, 60775526, 49252970, 55731309, 59230831, 60898930, 56177780, 44998778, 52331133, 57233539, 60264581, 43604615, 56030354, 55598742, 41883800, 51134105, 46479008, 59563169, 62745762, 53871779, 60482214, 54493351, 44023976, 61543081, 53063850, 49524396, 56445615, 51298992, 62871218, 54049460, 56103606, 58258614, 49902780, 59015359, 44232898, 56792262, 64639175, 64152263, 59087054, 48709839, 57017042, 64464603, 55244001, 62716130, 45094625, 62727910, 59571944, 59956460, 55555311, 47273200, 61841656, 61454585, 53206781, 55645953, 59447043, 55243016, 60062997, 56681240, 53277465, 56167196, 61773597, 62216478, 59873568, 64499499, 53492018, 64138041, 52836670, 56818501, 42627909, 52543817, 59784018, 40149846, 64118620, 58343266, 44149093, 55402856, 59336042, 54590826, 57452396, 50206574, 56301426, 60550005, 52747643, 56034172, 59035523, 55281542, 51100042, 61054359, 60563864, 52306842, 62272412, 48991644, 55127970, 47585698, 60745634, 51786661, 46827434, 52216747, 57873324, 52682671, 53753776, 51316658, 55181237, 62675898, 49035200, 54811072, 46509007, 64377296, 57901522, 49534421, 51012054, 58880985, 50402779, 61351387, 59532768, 50885601, 46404581, 53165544, 43915243, 63769069, 63871470, 53839351}</t>
  </si>
  <si>
    <t>['https://stackoverflow.com/questions/55884849', 'https://stackoverflow.com/questions/54049460', 'https://stackoverflow.com/questions/56034172', 'https://stackoverflow.com/questions/64118620', 'https://stackoverflow.com/questions/59336042']</t>
  </si>
  <si>
    <t>(('training', 'fit_generator'), ('training', 'train_on_batch'))</t>
  </si>
  <si>
    <t>[('Tensorflow', 18, [49524396, 49524396, 49524396, 49524396, 44232898, 44232898, 44232898, 44232898, 49902780, 43990046, 43990046, 43990046, 43990046, 47273200, 52306842, 56103606, 50402779, 48133160]), ('Keras', 25, [44023976, 49005616, 49524396, 49524396, 49524396, 49524396, 49902780, 43990046, 43990046, 43990046, 43990046, 47273200, 52306842, 50402779, 48133160, 46479008, 51134105, 46827434, 41883800, 50206574, 42627909, 46404581, 60062997, 60062997, 41818654])]</t>
  </si>
  <si>
    <t>[('Tensorflow', 18), ('Keras', 25)]</t>
  </si>
  <si>
    <t>{60062997, 41883800, 51134105, 52306842, 43990046, 41818654, 46479008, 48133160, 44023976, 46827434, 49524396, 49005616, 56103606, 49902780, 44232898, 42627909, 50402779, 46404581, 50206574, 47273200}</t>
  </si>
  <si>
    <t>['https://stackoverflow.com/questions/51134105', 'https://stackoverflow.com/questions/46827434', 'https://stackoverflow.com/questions/42627909', 'https://stackoverflow.com/questions/44232898', 'https://stackoverflow.com/questions/44232898']</t>
  </si>
  <si>
    <t>(('training', 'fit_generator'), ('training', 'train_on_batch'), ('tensorflow_backend', '__call__'), ('session', 'run'), ('session', '_run'))</t>
  </si>
  <si>
    <t>[('Tensorflow', 10, [44232898, 44232898, 44232898, 44232898, 43990046, 43990046, 43990046, 43990046, 47273200, 52306842]), ('Keras', 7, [43990046, 43990046, 43990046, 43990046, 47273200, 52306842, 48133160])]</t>
  </si>
  <si>
    <t>{44232898, 48133160, 47273200, 52306842, 43990046}</t>
  </si>
  <si>
    <t>['https://stackoverflow.com/questions/44232898', 'https://stackoverflow.com/questions/48133160', 'https://stackoverflow.com/questions/47273200', 'https://stackoverflow.com/questions/52306842', 'https://stackoverflow.com/questions/43990046']</t>
  </si>
  <si>
    <t>(('training', 'fit_generator'), ('training', 'train_on_batch'), ('tensorflow_backend', '__call__'), ('session', 'run'), ('session', '_run'), ('session', '_do_run'), ('session', '_do_call'))</t>
  </si>
  <si>
    <t>[('Tensorflow', 7, [43990046, 43990046, 43990046, 43990046, 47273200, 52306842, 56103606]), ('Keras', 6, [43990046, 43990046, 43990046, 43990046, 47273200, 52306842])]</t>
  </si>
  <si>
    <t>{47273200, 52306842, 56103606, 43990046}</t>
  </si>
  <si>
    <t>['https://stackoverflow.com/questions/47273200', 'https://stackoverflow.com/questions/52306842', 'https://stackoverflow.com/questions/56103606', 'https://stackoverflow.com/questions/43990046']</t>
  </si>
  <si>
    <t>(('training', 'fit_generator'), ('training', 'train_on_batch'), ('training', '_standardize_user_data'))</t>
  </si>
  <si>
    <t>[('Tensorflow', 4, [49524396, 49524396, 49524396, 49524396]), ('Keras', 15, [44023976, 49524396, 49524396, 49524396, 49524396, 49902780, 50402779, 51134105, 41883800, 50206574, 42627909, 46404581, 45094625, 45467720, 43604615])]</t>
  </si>
  <si>
    <t>[('Tensorflow', 4), ('Keras', 15)]</t>
  </si>
  <si>
    <t>{45094625, 42627909, 46404581, 43604615, 44023976, 45467720, 49524396, 50206574, 41883800, 51134105, 50402779, 49902780}</t>
  </si>
  <si>
    <t>['https://stackoverflow.com/questions/42627909', 'https://stackoverflow.com/questions/45467720', 'https://stackoverflow.com/questions/51134105', 'https://stackoverflow.com/questions/41883800', 'https://stackoverflow.com/questions/41883800']</t>
  </si>
  <si>
    <t>(('training', 'fit_generator'), ('training', 'train_on_batch'), ('training', '_standardize_user_data'), ('training', '_standardize_input_data'))</t>
  </si>
  <si>
    <t>[('Tensorflow', 3, [49524396, 49524396, 49524396, 49524396]), ('Keras', 12, [44023976, 49524396, 49524396, 49524396, 49524396, 50402779, 51134105, 50206574, 46404581, 45094625, 45467720, 43604615])]</t>
  </si>
  <si>
    <t>{45094625, 46404581, 43604615, 44023976, 45467720, 49524396, 50206574, 51134105, 50402779}</t>
  </si>
  <si>
    <t>[('Tensorflow', 59, [60550005, 61773597, 54430310, 53206781, 52682671, 55788627, 62216478, 56186384, 52543817, 50114065, 56177780, 55621653, 61543081, 51316658, 62272412, 59956460, 53753776, 55127970, 64377296, 59203601, 58343266, 57452396, 62675898, 59571944, 59447043, 60041813, 63871470, 57937938, 53839351, 59900424, 60779011, 60023907, 51298992, 56792262, 54049460, 58842687, 57233539, 57901522, 55553027, 55731309, 53063850, 53492018, 54493351, 59336042, 60264581, 61454585, 54278698, 64464603, 56034172, 61585473, 59035523, 59087054, 51100042, 51777535, 55181237, 61841656, 64166694, 62084827, 59672402]), ('Keras', 87, [60550005, 61773597, 54430310, 53206781, 52682671, 60686394, 56681240, 56681240, 55788627, 52331133, 52836670, 62216478, 56186384, 60898930, 52543817, 50114065, 56177780, 55621653, 61543081, 51316658, 62272412, 59956460, 53753776, 55127970, 64377296, 53165544, 57017042, 59203601, 58343266, 60563864, 55244001, 57452396, 62675898, 59571944, 60041813, 59563169, 63871470, 51012054, 57937938, 53839351, 59763731, 59900424, 52747643, 60023907, 51298992, 56792262, 54729225, 54049460, 58842687, 57233539, 57901522, 55553027, 58349094, 56030354, 53063850, 53492018, 54590826, 58867771, 54493351, 61351387, 57873324, 59336042, 60264581, 61454585, 60775526, 54278698, 64464603, 56034172, 61585473, 55281542, 59035523, 58258614, 59087054, 51100042, 55402856, 55181237, 60745634, 61841656, 62084827, 61118098, 59672402, 56529321, 56847576, 61360423, 61360423, 61360423, 61360423])]</t>
  </si>
  <si>
    <t>[('Tensorflow', 59), ('Keras', 87)]</t>
  </si>
  <si>
    <t>{60779011, 55553027, 59900424, 54729225, 56186384, 50114065, 59203601, 57937938, 59763731, 55621653, 58349094, 54278698, 60686394, 58867771, 58842687, 61585473, 55788627, 60041813, 60023907, 54430310, 60775526, 55731309, 60898930, 56177780, 52331133, 57233539, 60264581, 56030354, 61118098, 59563169, 54493351, 61543081, 53063850, 51298992, 54049460, 58258614, 56792262, 59087054, 57017042, 56847576, 64464603, 62084827, 55244001, 59571944, 59956460, 61841656, 61454585, 53206781, 59447043, 56681240, 61773597, 62216478, 64166694, 61360423, 53492018, 52836670, 52543817, 59672402, 58343266, 55402856, 59336042, 54590826, 57452396, 60550005, 52747643, 56034172, 59035523, 55281542, 51100042, 60563864, 62272412, 55127970, 60745634, 56529321, 57873324, 52682671, 53753776, 51316658, 55181237, 62675898, 64377296, 57901522, 51012054, 61351387, 53165544, 63871470, 53839351, 51777535}</t>
  </si>
  <si>
    <t>['https://stackoverflow.com/questions/60686394', 'https://stackoverflow.com/questions/64464603', 'https://stackoverflow.com/questions/55281542', 'https://stackoverflow.com/questions/57452396', 'https://stackoverflow.com/questions/52747643']</t>
  </si>
  <si>
    <t>https://stackoverflow.com/questions/55281542</t>
  </si>
  <si>
    <t>https://stackoverflow.com/questions/52747643</t>
  </si>
  <si>
    <t>(('training', 'fit_generator'), ('training_generator', 'fit_generator'), ('callbacks', 'on_epoch_end'))</t>
  </si>
  <si>
    <t>[('Tensorflow', 6, [52682671, 56186384, 51298992, 57233539, 54493351, 61454585]), ('Keras', 10, [52682671, 56186384, 51298992, 57233539, 58867771, 54493351, 61454585, 61118098, 56529321, 56847576])]</t>
  </si>
  <si>
    <t>{57233539, 54493351, 56529321, 52682671, 56186384, 51298992, 61118098, 56847576, 61454585, 58867771}</t>
  </si>
  <si>
    <t>['https://stackoverflow.com/questions/54493351', 'https://stackoverflow.com/questions/56186384', 'https://stackoverflow.com/questions/56847576', 'https://stackoverflow.com/questions/56847576', 'https://stackoverflow.com/questions/56847576']</t>
  </si>
  <si>
    <t>[('Tensorflow', 5, [52682671, 56186384, 57233539, 54493351, 61454585]), ('Keras', 8, [52682671, 56186384, 57233539, 58867771, 54493351, 61454585, 61118098, 56847576])]</t>
  </si>
  <si>
    <t>['https://stackoverflow.com/questions/54493351', 'https://stackoverflow.com/questions/56186384', 'https://stackoverflow.com/questions/61454585', 'https://stackoverflow.com/questions/56847576', 'https://stackoverflow.com/questions/56847576']</t>
  </si>
  <si>
    <t>(('training', 'fit_generator'), ('training_generator', 'fit_generator'), ('callbacks', 'on_epoch_end'), ('callbacks', 'on_epoch_end'), ('network', 'save'), ('saving', 'save_model'))</t>
  </si>
  <si>
    <t>[('Tensorflow', 4, [52682671, 56186384, 57233539, 61454585]), ('Keras', 4, [52682671, 56186384, 57233539, 61454585])]</t>
  </si>
  <si>
    <t>{56186384, 61454585, 57233539, 52682671}</t>
  </si>
  <si>
    <t>['https://stackoverflow.com/questions/56186384', 'https://stackoverflow.com/questions/61454585', 'https://stackoverflow.com/questions/57233539', 'https://stackoverflow.com/questions/52682671']</t>
  </si>
  <si>
    <t>(('training', 'fit_generator'), ('training_generator', 'fit_generator'), ('data_utils', 'get'))</t>
  </si>
  <si>
    <t>[('Tensorflow', 12, [62216478, 50114065, 56177780, 55621653, 57452396, 62675898, 59571944, 60041813, 56792262, 59035523, 61841656, 64166694]), ('Keras', 19, [62216478, 50114065, 56177780, 55621653, 55244001, 57452396, 62675898, 59571944, 60041813, 56792262, 54729225, 54590826, 61351387, 60775526, 59035523, 61841656, 61360423, 61360423])]</t>
  </si>
  <si>
    <t>[('Tensorflow', 12), ('Keras', 19)]</t>
  </si>
  <si>
    <t>{55244001, 59035523, 56792262, 64166694, 59571944, 54729225, 54590826, 60775526, 57452396, 61360423, 50114065, 56177780, 55621653, 60041813, 61841656, 62675898, 61351387, 62216478}</t>
  </si>
  <si>
    <t>['https://stackoverflow.com/questions/56792262', 'https://stackoverflow.com/questions/57452396', 'https://stackoverflow.com/questions/60041813', 'https://stackoverflow.com/questions/55621653', 'https://stackoverflow.com/questions/60041813']</t>
  </si>
  <si>
    <t>(('training', 'fit_generator'), ('training_generator', 'fit_generator'), ('training', '_standardize_user_data'), ('training_utils', 'standardize_input_data'))</t>
  </si>
  <si>
    <t>[('Tensorflow', 3, [58343266, 53839351, 60023907]), ('Keras', 5, [52331133, 53165544, 58343266, 53839351, 60023907])]</t>
  </si>
  <si>
    <t>{58343266, 60023907, 53165544, 53839351, 52331133}</t>
  </si>
  <si>
    <t>['https://stackoverflow.com/questions/58343266', 'https://stackoverflow.com/questions/60023907', 'https://stackoverflow.com/questions/53165544', 'https://stackoverflow.com/questions/53839351', 'https://stackoverflow.com/questions/52331133']</t>
  </si>
  <si>
    <t>https://stackoverflow.com/questions/53839351</t>
  </si>
  <si>
    <t>(('training', 'fit_generator'), ('training_generator', 'model_iteration'))</t>
  </si>
  <si>
    <t>[('Tensorflow', 31, [56445615, 59873568, 55645953, 58123276, 58123276, 61054359, 58880985, 62871218, 59532768, 62727910, 56167196, 59784018, 59403281, 55243016, 62745762, 64499499, 55884849, 58411571, 58411571, 59613222, 60482214, 62716130, 55375416, 55375416, 55375416, 55375416, 55375416, 55375416, 55375416, 55375416, 56818501]), ('Keras', 29, [56445615, 59873568, 58123276, 58123276, 61054359, 62871218, 59532768, 62727910, 56167196, 59784018, 59403281, 55243016, 62745762, 64499499, 55884849, 58411571, 58411571, 59613222, 60482214, 62716130, 55375416, 55375416, 55375416, 55375416, 55375416, 55375416, 55375416, 55375416, 55598742])]</t>
  </si>
  <si>
    <t>[('Tensorflow', 31), ('Keras', 29)]</t>
  </si>
  <si>
    <t>{55645953, 55243016, 58123276, 59403281, 55598742, 61054359, 56167196, 59873568, 62745762, 59613222, 60482214, 64499499, 56445615, 55884849, 62871218, 58411571, 55375416, 56818501, 59784018, 58880985, 59532768, 62716130, 62727910}</t>
  </si>
  <si>
    <t>['https://stackoverflow.com/questions/59403281', 'https://stackoverflow.com/questions/60482214', 'https://stackoverflow.com/questions/56818501', 'https://stackoverflow.com/questions/55375416', 'https://stackoverflow.com/questions/55375416']</t>
  </si>
  <si>
    <t>[('Tensorflow', 19, [56445615, 59873568, 55645953, 58123276, 58123276, 61054359, 58880985, 59532768, 62727910, 59784018, 59403281, 64499499, 55884849, 56818501, 59015359, 59621899, 59621899, 59274840, 56501318]), ('Keras', 15, [56445615, 59873568, 58123276, 58123276, 61054359, 59532768, 62727910, 59784018, 59403281, 64499499, 55884849, 59621899, 59621899, 56501318, 56301426])]</t>
  </si>
  <si>
    <t>{59873568, 55645953, 59532768, 56818501, 62727910, 56501318, 64499499, 58123276, 59621899, 56445615, 59403281, 59784018, 55884849, 56301426, 61054359, 59274840, 58880985, 59015359}</t>
  </si>
  <si>
    <t>['https://stackoverflow.com/questions/59532768', 'https://stackoverflow.com/questions/59621899', 'https://stackoverflow.com/questions/56301426', 'https://stackoverflow.com/questions/55884849', 'https://stackoverflow.com/questions/56301426']</t>
  </si>
  <si>
    <t>(('training', 'fit_generator'), ('training_generator', 'model_iteration'), ('training', 'train_on_batch'), ('backend', '__call__'))</t>
  </si>
  <si>
    <t>[('Tensorflow', 9, [56445615, 58123276, 58123276, 61054359, 58880985, 62727910, 55884849, 56818501, 56501318]), ('Keras', 8, [56445615, 58123276, 58123276, 61054359, 62727910, 55884849, 56501318, 56301426])]</t>
  </si>
  <si>
    <t>{56818501, 62727910, 56501318, 58123276, 56445615, 55884849, 56301426, 61054359, 58880985}</t>
  </si>
  <si>
    <t>['https://stackoverflow.com/questions/62727910', 'https://stackoverflow.com/questions/56445615', 'https://stackoverflow.com/questions/56301426', 'https://stackoverflow.com/questions/56301426', 'https://stackoverflow.com/questions/56301426']</t>
  </si>
  <si>
    <t>[('Tensorflow', 2, [55884849, 56501318]), ('Keras', 3, [55884849, 56501318, 61483077])]</t>
  </si>
  <si>
    <t>['https://stackoverflow.com/questions/55884849', 'https://stackoverflow.com/questions/61483077', 'https://stackoverflow.com/questions/56501318']</t>
  </si>
  <si>
    <t>[('Tensorflow', 7, [56445615, 58123276, 58123276, 61054359, 58880985, 62727910, 56818501]), ('Keras', 5, [56445615, 58123276, 58123276, 61054359, 62727910])]</t>
  </si>
  <si>
    <t>['https://stackoverflow.com/questions/56818501', 'https://stackoverflow.com/questions/58123276', 'https://stackoverflow.com/questions/61054359', 'https://stackoverflow.com/questions/61054359', 'https://stackoverflow.com/questions/61054359']</t>
  </si>
  <si>
    <t>(('training', 'fit_generator'), ('training_generator', 'model_iteration'), ('training', 'train_on_batch'), ('backend', '__call__'), ('session', '__call__'), ('errors_impl', '__exit__'))</t>
  </si>
  <si>
    <t>[('Tensorflow', 3, [56445615, 56818501, 56301426]), ('Keras', 2, [56445615, 56301426])]</t>
  </si>
  <si>
    <t>{56301426, 56818501, 56445615}</t>
  </si>
  <si>
    <t>['https://stackoverflow.com/questions/56301426', 'https://stackoverflow.com/questions/56818501', 'https://stackoverflow.com/questions/56445615']</t>
  </si>
  <si>
    <t>(('training', 'fit_generator'), ('training_generator', 'model_iteration'), ('training', 'train_on_batch'), ('training_v2_utils', 'train_on_batch'), ('training_eager', 'train_on_batch'), ('training_eager', '_process_single_batch'))</t>
  </si>
  <si>
    <t>[('Tensorflow', 7, [59873568, 59532768, 59403281, 64499499, 59015359, 59621899, 59621899]), ('Keras', 6, [59873568, 59532768, 59403281, 64499499, 59621899, 59621899])]</t>
  </si>
  <si>
    <t>{59873568, 59532768, 64499499, 59621899, 59403281, 59015359}</t>
  </si>
  <si>
    <t>['https://stackoverflow.com/questions/59873568', 'https://stackoverflow.com/questions/64499499', 'https://stackoverflow.com/questions/59403281', 'https://stackoverflow.com/questions/59403281', 'https://stackoverflow.com/questions/59403281']</t>
  </si>
  <si>
    <t>(('training', 'fit_generator'), ('training_generator', 'model_iteration'), ('training', 'train_on_batch'), ('training_v2_utils', 'train_on_batch'), ('training_eager', 'train_on_batch'), ('training_eager', '_process_single_batch'), ('training_eager', '_model_loss'))</t>
  </si>
  <si>
    <t>[('Tensorflow', 5, [59873568, 64499499, 59015359, 59621899, 59621899]), ('Keras', 4, [59873568, 64499499, 59621899, 59621899])]</t>
  </si>
  <si>
    <t>{59873568, 59621899, 64499499, 59015359}</t>
  </si>
  <si>
    <t>['https://stackoverflow.com/questions/59873568', 'https://stackoverflow.com/questions/59621899', 'https://stackoverflow.com/questions/64499499', 'https://stackoverflow.com/questions/59015359']</t>
  </si>
  <si>
    <t>(('training', 'fit_generator'), ('training_generator', 'model_iteration'), ('training', 'train_on_batch'), ('training_v2_utils', 'train_on_batch'), ('training_eager', 'train_on_batch'), ('training_eager', '_process_single_batch'), ('training_eager', '_model_loss'), ('base_layer', '__call__'), ('sequential', 'call'), ('network', 'call'), ('network', '_run_internal_graph'), ('base_layer', '__call__'), ('convolutional', 'call'), ('nn_ops', '__call__'), ('nn_ops', '__call__'), ('nn_ops', '__call__'), ('nn_ops', 'conv2d'), ('gen_nn_ops', 'conv2d'), ('gen_nn_ops', 'conv2d_eager_fallback'), ('execute', 'quick_execute'))</t>
  </si>
  <si>
    <t>[('Tensorflow', 3, [59873568, 59015359, 59230831]), ('Keras', 2, [59873568, 59230831])]</t>
  </si>
  <si>
    <t>{59873568, 59230831, 59015359}</t>
  </si>
  <si>
    <t>['https://stackoverflow.com/questions/59873568', 'https://stackoverflow.com/questions/59230831', 'https://stackoverflow.com/questions/59015359']</t>
  </si>
  <si>
    <t>(('training', 'fit_generator'), ('training_generator', 'model_iteration'), ('training_generator', '_get_next_batch'))</t>
  </si>
  <si>
    <t>[('Tensorflow', 2, [55243016, 64038862]), ('Keras', 2, [55243016, 56099166])]</t>
  </si>
  <si>
    <t>{55243016, 56099166, 64038862}</t>
  </si>
  <si>
    <t>['https://stackoverflow.com/questions/55243016', 'https://stackoverflow.com/questions/56099166', 'https://stackoverflow.com/questions/64038862']</t>
  </si>
  <si>
    <t>https://stackoverflow.com/questions/56099166</t>
  </si>
  <si>
    <t>https://stackoverflow.com/questions/64038862</t>
  </si>
  <si>
    <t>(('training', 'fit_generator'), ('training_generator', 'model_iteration'), ('training_generator', 'convert_to_generator_like'))</t>
  </si>
  <si>
    <t>[('Tensorflow', 5, [56167196, 59613222, 60482214, 55375416, 55375416]), ('Keras', 6, [56167196, 59613222, 60482214, 55375416, 55375416, 55375416, 55375416])]</t>
  </si>
  <si>
    <t>{55375416, 56167196, 60482214, 59613222}</t>
  </si>
  <si>
    <t>['https://stackoverflow.com/questions/55375416', 'https://stackoverflow.com/questions/56167196', 'https://stackoverflow.com/questions/60482214', 'https://stackoverflow.com/questions/59613222']</t>
  </si>
  <si>
    <t>https://stackoverflow.com/questions/56167196</t>
  </si>
  <si>
    <t>https://stackoverflow.com/questions/59613222</t>
  </si>
  <si>
    <t>(('training', 'fit_generator'), ('training_generator', 'model_iteration'), ('training_generator', 'model_iteration'))</t>
  </si>
  <si>
    <t>[('Tensorflow', 3, [62871218, 62745762, 56939076]), ('Keras', 3, [62871218, 62745762, 56939076])]</t>
  </si>
  <si>
    <t>{62745762, 62871218, 56939076}</t>
  </si>
  <si>
    <t>['https://stackoverflow.com/questions/62745762', 'https://stackoverflow.com/questions/62871218', 'https://stackoverflow.com/questions/56939076']</t>
  </si>
  <si>
    <t>https://stackoverflow.com/questions/62745762</t>
  </si>
  <si>
    <t>https://stackoverflow.com/questions/62871218</t>
  </si>
  <si>
    <t>https://stackoverflow.com/questions/56939076</t>
  </si>
  <si>
    <t>(('training', 'fit_generator'), ('training_generator', 'model_iteration'), ('training_generator', 'model_iteration'), ('training', 'test_on_batch'), ('backend', '__call__'), ('session', '__call__'))</t>
  </si>
  <si>
    <t>[('Tensorflow', 2, [62871218, 62745762]), ('Keras', 2, [62871218, 62745762])]</t>
  </si>
  <si>
    <t>{62745762, 62871218}</t>
  </si>
  <si>
    <t>['https://stackoverflow.com/questions/62745762', 'https://stackoverflow.com/questions/62871218']</t>
  </si>
  <si>
    <t>(('training', 'listcomp'),)</t>
  </si>
  <si>
    <t>[('Tensorflow', 4, [55093539, 50349213, 57721804, 54918386]), ('Keras', 5, [55093539, 50349213, 57721804, 50186035, 50186035])]</t>
  </si>
  <si>
    <t>{55093539, 57721804, 54918386, 50186035, 50349213}</t>
  </si>
  <si>
    <t>['https://stackoverflow.com/questions/55093539', 'https://stackoverflow.com/questions/57721804', 'https://stackoverflow.com/questions/54918386', 'https://stackoverflow.com/questions/50186035', 'https://stackoverflow.com/questions/50349213']</t>
  </si>
  <si>
    <t>https://stackoverflow.com/questions/50186035</t>
  </si>
  <si>
    <t>(('training', 'load_weights'),)</t>
  </si>
  <si>
    <t>[('Tensorflow', 15, [64347099, 59461550, 60948259, 64640117, 57326166, 64620662, 64620662, 62726363, 64902425, 60565017, 57993832, 58697001]), ('Keras', 15, [64347099, 59461550, 60948259, 64640117, 57326166, 64620662, 64620662, 62726363, 64902425, 60565017, 57993832, 58697001])]</t>
  </si>
  <si>
    <t>{60948259, 57993832, 58697001, 59461550, 62726363, 60565017, 64640117, 57326166, 64620662, 64902425, 64347099}</t>
  </si>
  <si>
    <t>['https://stackoverflow.com/questions/57993832', 'https://stackoverflow.com/questions/60565017', 'https://stackoverflow.com/questions/64620662', 'https://stackoverflow.com/questions/57326166', 'https://stackoverflow.com/questions/64620662']</t>
  </si>
  <si>
    <t>https://stackoverflow.com/questions/57993832</t>
  </si>
  <si>
    <t>(('training', 'load_weights'), ('hdf5_format', 'load_weights_from_hdf5_group'))</t>
  </si>
  <si>
    <t>[('Tensorflow', 5, [64620662, 64620662, 58697001]), ('Keras', 5, [64620662, 64620662, 58697001])]</t>
  </si>
  <si>
    <t>{58697001, 64620662}</t>
  </si>
  <si>
    <t>['https://stackoverflow.com/questions/58697001', 'https://stackoverflow.com/questions/64620662']</t>
  </si>
  <si>
    <t>(('training', 'load_weights'), ('network', 'load_weights'))</t>
  </si>
  <si>
    <t>[('Tensorflow', 10, [64347099, 59461550, 60948259, 64640117, 57326166, 62726363, 64902425, 60565017, 57993832, 58697001]), ('Keras', 10, [64347099, 59461550, 60948259, 64640117, 57326166, 62726363, 64902425, 60565017, 57993832, 58697001])]</t>
  </si>
  <si>
    <t>{60948259, 57993832, 58697001, 59461550, 62726363, 60565017, 64640117, 57326166, 64902425, 64347099}</t>
  </si>
  <si>
    <t>['https://stackoverflow.com/questions/57993832', 'https://stackoverflow.com/questions/62726363', 'https://stackoverflow.com/questions/57326166', 'https://stackoverflow.com/questions/57326166', 'https://stackoverflow.com/questions/57326166']</t>
  </si>
  <si>
    <t>https://stackoverflow.com/questions/62726363</t>
  </si>
  <si>
    <t>(('training', 'load_weights'), ('network', 'load_weights'), ('hdf5_format', 'load_weights_from_hdf5_group'))</t>
  </si>
  <si>
    <t>[('Tensorflow', 5, [64347099, 64640117, 64902425, 60565017, 58697001]), ('Keras', 5, [64347099, 64640117, 64902425, 60565017, 58697001])]</t>
  </si>
  <si>
    <t>{58697001, 60565017, 64640117, 64902425, 64347099}</t>
  </si>
  <si>
    <t>['https://stackoverflow.com/questions/58697001', 'https://stackoverflow.com/questions/60565017', 'https://stackoverflow.com/questions/64640117', 'https://stackoverflow.com/questions/64902425', 'https://stackoverflow.com/questions/64347099']</t>
  </si>
  <si>
    <t>(('training', 'load_weights'), ('network', 'load_weights'), ('hdf5_format', 'load_weights_from_hdf5_group'), ('backend', 'batch_set_value'), ('backend', 'get_session'), ('backend', '_initialize_variables'))</t>
  </si>
  <si>
    <t>[('Tensorflow', 2, [64347099, 58697001]), ('Keras', 2, [64347099, 58697001])]</t>
  </si>
  <si>
    <t>(('training', 'load_weights'), ('network', 'load_weights'), ('network', '_is_hdf5_filepath'))</t>
  </si>
  <si>
    <t>[('Tensorflow', 2, [59461550, 62726363]), ('Keras', 2, [59461550, 62726363])]</t>
  </si>
  <si>
    <t>{62726363, 59461550}</t>
  </si>
  <si>
    <t>['https://stackoverflow.com/questions/62726363', 'https://stackoverflow.com/questions/59461550']</t>
  </si>
  <si>
    <t>https://stackoverflow.com/questions/59461550</t>
  </si>
  <si>
    <t>(('training', 'load_weights'), ('network', 'load_weights'), ('util', 'assert_nontrivial_match'), ('util', 'assert_consumed'))</t>
  </si>
  <si>
    <t>[('Tensorflow', 2, [60948259, 57993832]), ('Keras', 2, [60948259, 57993832])]</t>
  </si>
  <si>
    <t>{57993832, 60948259}</t>
  </si>
  <si>
    <t>['https://stackoverflow.com/questions/57993832', 'https://stackoverflow.com/questions/60948259']</t>
  </si>
  <si>
    <t>(('training', 'module'),)</t>
  </si>
  <si>
    <t>[('Tensorflow', 23, [58714685, 60918054, 65155458, 58047454, 56103606, 61100942, 55884849, 49738758, 61929275, 45266845, 44424068, 57374700, 57374700, 60141916, 46275127, 35628221, 50118546, 59645758, 59645758, 46052639, 59987987]), ('Keras', 16, [58714685, 60918054, 58216682, 65155458, 58047454, 61100942, 55884849, 49738758, 61929275, 44424068, 43833081, 64726074, 45406140])]</t>
  </si>
  <si>
    <t>{65155458, 44424068, 49738758, 61100942, 50118546, 59987987, 45266845, 46052639, 60918054, 55884849, 56103606, 46275127, 64726074, 61929275, 45406140, 35628221, 59645758, 58714685, 60141916, 58047454, 58216682, 57374700, 43833081}</t>
  </si>
  <si>
    <t>['https://stackoverflow.com/questions/61100942', 'https://stackoverflow.com/questions/56103606', 'https://stackoverflow.com/questions/58714685', 'https://stackoverflow.com/questions/59645758', 'https://stackoverflow.com/questions/59645758']</t>
  </si>
  <si>
    <t>https://stackoverflow.com/questions/58714685</t>
  </si>
  <si>
    <t>[('Tensorflow', 91, [57152157, 54945641, 63731349, 63613281, 58575586, 50349213, 60490084, 60444486, 58002600, 60035792, 46688822, 46688822, 46688822, 46688822, 56606583, 59370688, 45920126, 56711354, 51377371, 55835696, 48272426, 53860022, 63721741, 55246565, 57948726, 46118947, 60572568, 58858077, 64520917, 53108547, 54301926, 51925937, 58764104, 56135522, 63564532, 52620141, 53289863, 54903852, 53436994, 61714519, 60667310, 55945956, 60906218, 56667900, 54853427, 62675898, 62366148, 56258972, 61829870, 60378450, 53479623, 62862765, 56895221, 61575728, 61436339, 54898718, 59561111, 56939275, 62876780, 62876780, 57378455, 63194006, 61754862, 60690517, 61105434, 54015059, 58917918, 64661665, 59521001, 55950519, 57175459, 54525906, 57205032, 62660163, 62857315, 43136293, 60726421, 60683795, 61099772, 60653297, 57666618, 51268504, 57677083, 52551296, 55142210, 64516475, 49288973, 62745326, 60732246, 59120146, 63364375]), ('Keras', 114, [57152157, 58018009, 54945641, 63731349, 63613281, 50349213, 60490084, 60444486, 58002600, 60035792, 46688822, 46688822, 46688822, 46688822, 47859532, 56606583, 57811573, 59370688, 45920126, 56711354, 51377371, 48272426, 53860022, 63721741, 55246565, 57948726, 46118947, 58858077, 64520917, 53108547, 54301926, 51925937, 64848622, 64848622, 64848622, 64848622, 56135522, 63564532, 52620141, 53289863, 54903852, 61714519, 60667310, 55945956, 37891954, 55436040, 60906218, 56667900, 54853427, 62675898, 62366148, 59759780, 56258972, 44847446, 48356683, 60378450, 39950311, 53479623, 56895221, 61575728, 54898718, 59561111, 56939275, 62876780, 62876780, 63194006, 61754862, 60690517, 59506070, 61105434, 55912491, 58917918, 56967705, 64661665, 55950519, 57175459, 44259651, 48901427, 51895184, 51895184, 51895184, 51895184, 60392734, 54525906, 59524339, 59524339, 59524339, 59524339, 61767623, 49827328, 57205032, 62660163, 61775593, 56892967, 51346918, 43136293, 60726421, 49164797, 60683795, 61099772, 52441621, 60653297, 56429302, 57666618, 51268504, 57677083, 42652161, 52551296, 55142210, 62066116, 49288973, 62745326, 51085853, 60732246])]</t>
  </si>
  <si>
    <t>[('Tensorflow', 91), ('Keras', 114)]</t>
  </si>
  <si>
    <t>{49827328, 42652161, 59120146, 60683795, 52441621, 56967705, 51085853, 54898718, 58917918, 46118947, 56892967, 48272426, 55912491, 54903852, 55835696, 61575728, 46688822, 57948726, 57666618, 53436994, 62660163, 54015059, 60690517, 61714519, 58858077, 62857315, 62876780, 57811573, 52551296, 63731349, 60726421, 59561111, 57378455, 50349213, 57152157, 64661665, 59759780, 58002600, 53860022, 55950519, 56711354, 59370688, 53479623, 60035792, 64520917, 58018009, 51377371, 58575586, 55945956, 55246565, 54301926, 61775593, 60906218, 61829870, 62745326, 64848622, 60653297, 59524339, 63564532, 56895221, 56429302, 61099772, 56667900, 55436040, 56939275, 63721741, 49288973, 63364375, 61105434, 57677083, 60392734, 43136293, 57205032, 54853427, 48901427, 55142210, 53108547, 44259651, 60444486, 58764104, 48356683, 47859532, 60378450, 60732246, 44847446, 63613281, 56135522, 60490084, 54945641, 52620141, 37891954, 56606583, 64516475, 45920126, 53289863, 51895184, 63194006, 59506070, 60572568, 51268504, 56258972, 57175459, 62862765, 60667310, 51925937, 61436339, 62675898, 62366148, 62066116, 61767623, 54525906, 51346918, 39950311, 59521001, 61754862, 49164797}</t>
  </si>
  <si>
    <t>['https://stackoverflow.com/questions/46688822', 'https://stackoverflow.com/questions/60906218', 'https://stackoverflow.com/questions/52620141', 'https://stackoverflow.com/questions/47859532', 'https://stackoverflow.com/questions/44847446']</t>
  </si>
  <si>
    <t>https://stackoverflow.com/questions/60906218</t>
  </si>
  <si>
    <t>https://stackoverflow.com/questions/52620141</t>
  </si>
  <si>
    <t>https://stackoverflow.com/questions/44847446</t>
  </si>
  <si>
    <t>(('training', 'predict'), ('training', '_make_predict_function'), ('tensorflow_backend', 'function'), ('tensorflow_backend', '__init__'), ('ops', 'control_dependencies'), ('ops', 'control_dependencies'), ('ops', 'as_graph_element'), ('ops', '_as_graph_element_locked'))</t>
  </si>
  <si>
    <t>[('Tensorflow', 5, [48272426, 53108547, 54853427, 57378455, 43136293]), ('Keras', 5, [48272426, 53108547, 54853427, 43136293, 43822458])]</t>
  </si>
  <si>
    <t>{53108547, 43136293, 48272426, 54853427, 57378455, 43822458}</t>
  </si>
  <si>
    <t>['https://stackoverflow.com/questions/53108547', 'https://stackoverflow.com/questions/48272426', 'https://stackoverflow.com/questions/57378455', 'https://stackoverflow.com/questions/57378455', 'https://stackoverflow.com/questions/57378455']</t>
  </si>
  <si>
    <t>(('training', 'predict'), ('training', '_predict_loop'))</t>
  </si>
  <si>
    <t>[('Tensorflow', 5, [46688822, 46688822, 46688822, 46688822, 45920126]), ('Keras', 11, [46688822, 46688822, 46688822, 46688822, 47859532, 45920126, 51377371, 44259651, 51346918, 52441621, 42652161])]</t>
  </si>
  <si>
    <t>{42652161, 44259651, 51346918, 47859532, 52441621, 46688822, 51377371, 45920126}</t>
  </si>
  <si>
    <t>['https://stackoverflow.com/questions/44259651', 'https://stackoverflow.com/questions/47859532', 'https://stackoverflow.com/questions/51377371', 'https://stackoverflow.com/questions/46688822', 'https://stackoverflow.com/questions/46688822']</t>
  </si>
  <si>
    <t>(('training', 'predict'), ('training', '_predict_loop'), ('tensorflow_backend', '__call__'), ('session', 'run'), ('session', '_run'))</t>
  </si>
  <si>
    <t>[('Tensorflow', 3, [46688822, 46688822, 51377371]), ('Keras', 3, [46688822, 46688822, 51377371])]</t>
  </si>
  <si>
    <t>{51377371, 46688822}</t>
  </si>
  <si>
    <t>['https://stackoverflow.com/questions/51377371', 'https://stackoverflow.com/questions/46688822']</t>
  </si>
  <si>
    <t>(('training', 'predict'), ('training', '_predict_loop'), ('training', '_make_batches'))</t>
  </si>
  <si>
    <t>[('Tensorflow', 2, [46688822, 46688822]), ('Keras', 3, [46688822, 46688822, 45920126])]</t>
  </si>
  <si>
    <t>{45920126, 46688822}</t>
  </si>
  <si>
    <t>['https://stackoverflow.com/questions/45920126', 'https://stackoverflow.com/questions/46688822']</t>
  </si>
  <si>
    <t>https://stackoverflow.com/questions/45920126</t>
  </si>
  <si>
    <t>(('training', 'predict'), ('training', '_standardize_input_data'))</t>
  </si>
  <si>
    <t>[('Tensorflow', 3, [50349213, 46118947, 49288973]), ('Keras', 8, [50349213, 46118947, 44847446, 48356683, 48901427, 49827328, 49288973, 51085853])]</t>
  </si>
  <si>
    <t>{49827328, 51085853, 46118947, 48356683, 49288973, 48901427, 44847446, 50349213}</t>
  </si>
  <si>
    <t>['https://stackoverflow.com/questions/51085853', 'https://stackoverflow.com/questions/48356683', 'https://stackoverflow.com/questions/44847446', 'https://stackoverflow.com/questions/48901427', 'https://stackoverflow.com/questions/48901427']</t>
  </si>
  <si>
    <t>https://stackoverflow.com/questions/51085853</t>
  </si>
  <si>
    <t>(('training', 'predict'), ('training', '_standardize_user_data'))</t>
  </si>
  <si>
    <t>[('Tensorflow', 17, [54945641, 56606583, 53860022, 64520917, 51925937, 52620141, 53289863, 55945956, 56258972, 62862765, 56895221, 54898718, 61754862, 60690517, 62745326, 60732246, 60157107]), ('Keras', 25, [54945641, 56606583, 57811573, 53860022, 64520917, 51925937, 52620141, 53289863, 55945956, 55436040, 56258972, 56895221, 54898718, 61754862, 60690517, 55912491, 51895184, 51895184, 51895184, 51895184, 61775593, 56429302, 62745326, 60732246, 52322794])]</t>
  </si>
  <si>
    <t>[('Tensorflow', 17), ('Keras', 25)]</t>
  </si>
  <si>
    <t>{53289863, 55436040, 51895184, 56258972, 54898718, 55912491, 62862765, 51925937, 60157107, 53860022, 64520917, 60690517, 60732246, 55945956, 54945641, 61775593, 52322794, 52620141, 61754862, 62745326, 56895221, 57811573, 56606583, 56429302}</t>
  </si>
  <si>
    <t>['https://stackoverflow.com/questions/56258972', 'https://stackoverflow.com/questions/64520917', 'https://stackoverflow.com/questions/61754862', 'https://stackoverflow.com/questions/52322794', 'https://stackoverflow.com/questions/52620141']</t>
  </si>
  <si>
    <t>https://stackoverflow.com/questions/64520917</t>
  </si>
  <si>
    <t>https://stackoverflow.com/questions/61754862</t>
  </si>
  <si>
    <t>https://stackoverflow.com/questions/52322794</t>
  </si>
  <si>
    <t>(('training', 'predict'), ('training', '_standardize_user_data'), ('training', '_standardize_weights'))</t>
  </si>
  <si>
    <t>[('Tensorflow', 2, [53860022, 53289863]), ('Keras', 2, [53860022, 53289863])]</t>
  </si>
  <si>
    <t>{53860022, 53289863}</t>
  </si>
  <si>
    <t>['https://stackoverflow.com/questions/53860022', 'https://stackoverflow.com/questions/53289863']</t>
  </si>
  <si>
    <t>https://stackoverflow.com/questions/53289863</t>
  </si>
  <si>
    <t>(('training', 'predict'), ('training', '_standardize_user_data'), ('training_utils', 'standardize_input_data'))</t>
  </si>
  <si>
    <t>[('Tensorflow', 13, [54945641, 56606583, 64520917, 51925937, 52620141, 55945956, 62862765, 56895221, 54898718, 61754862, 62745326, 60732246, 60157107]), ('Keras', 19, [54945641, 56606583, 57811573, 64520917, 51925937, 52620141, 55945956, 55436040, 56895221, 54898718, 61754862, 55912491, 61775593, 56429302, 62745326, 60732246, 52322794, 60758587, 56789408])]</t>
  </si>
  <si>
    <t>{55436040, 54898718, 56789408, 55912491, 62862765, 51925937, 60157107, 60758587, 64520917, 60732246, 55945956, 54945641, 61775593, 52322794, 52620141, 61754862, 62745326, 56895221, 57811573, 56606583, 56429302}</t>
  </si>
  <si>
    <t>['https://stackoverflow.com/questions/55912491', 'https://stackoverflow.com/questions/60732246', 'https://stackoverflow.com/questions/62745326', 'https://stackoverflow.com/questions/52620141', 'https://stackoverflow.com/questions/61754862']</t>
  </si>
  <si>
    <t>https://stackoverflow.com/questions/55912491</t>
  </si>
  <si>
    <t>https://stackoverflow.com/questions/60732246</t>
  </si>
  <si>
    <t>https://stackoverflow.com/questions/62745326</t>
  </si>
  <si>
    <t>(('training', 'predict'), ('training_arrays', 'model_iteration'))</t>
  </si>
  <si>
    <t>[('Tensorflow', 7, [57152157, 56711354, 55835696, 61714519, 55950519, 62857315, 60726421]), ('Keras', 5, [57152157, 56711354, 61714519, 55950519, 60726421])]</t>
  </si>
  <si>
    <t>{62857315, 55835696, 60726421, 61714519, 55950519, 56711354, 57152157}</t>
  </si>
  <si>
    <t>['https://stackoverflow.com/questions/55835696', 'https://stackoverflow.com/questions/61714519', 'https://stackoverflow.com/questions/56711354', 'https://stackoverflow.com/questions/55950519', 'https://stackoverflow.com/questions/56711354']</t>
  </si>
  <si>
    <t>https://stackoverflow.com/questions/55835696</t>
  </si>
  <si>
    <t>https://stackoverflow.com/questions/61714519</t>
  </si>
  <si>
    <t>(('training', 'predict'), ('training_arrays', 'model_iteration'), ('backend', '__call__'))</t>
  </si>
  <si>
    <t>[('Tensorflow', 5, [57152157, 56711354, 55835696, 61714519, 55950519]), ('Keras', 4, [57152157, 56711354, 61714519, 55950519])]</t>
  </si>
  <si>
    <t>{55835696, 61714519, 55950519, 56711354, 57152157}</t>
  </si>
  <si>
    <t>['https://stackoverflow.com/questions/55835696', 'https://stackoverflow.com/questions/61714519', 'https://stackoverflow.com/questions/55950519', 'https://stackoverflow.com/questions/56711354', 'https://stackoverflow.com/questions/57152157']</t>
  </si>
  <si>
    <t>(('training', 'predict'), ('training_arrays', 'model_iteration'), ('backend', '__call__'), ('session', '__call__'))</t>
  </si>
  <si>
    <t>[('Tensorflow', 4, [57152157, 55835696, 61714519, 55950519]), ('Keras', 3, [57152157, 61714519, 55950519])]</t>
  </si>
  <si>
    <t>{55835696, 55950519, 57152157, 61714519}</t>
  </si>
  <si>
    <t>['https://stackoverflow.com/questions/55835696', 'https://stackoverflow.com/questions/55950519', 'https://stackoverflow.com/questions/57152157', 'https://stackoverflow.com/questions/61714519']</t>
  </si>
  <si>
    <t>(('training', 'predict'), ('training_arrays', 'predict'))</t>
  </si>
  <si>
    <t>[('Tensorflow', 7, [58002600, 59561111, 56939275, 58917918, 57205032, 59120146, 63364375]), ('Keras', 6, [58002600, 59561111, 56939275, 58917918, 57205032, 59120146])]</t>
  </si>
  <si>
    <t>{58002600, 57205032, 56939275, 59120146, 59561111, 63364375, 58917918}</t>
  </si>
  <si>
    <t>['https://stackoverflow.com/questions/57205032', 'https://stackoverflow.com/questions/59120146', 'https://stackoverflow.com/questions/63364375', 'https://stackoverflow.com/questions/59561111', 'https://stackoverflow.com/questions/63364375']</t>
  </si>
  <si>
    <t>https://stackoverflow.com/questions/59120146</t>
  </si>
  <si>
    <t>https://stackoverflow.com/questions/63364375</t>
  </si>
  <si>
    <t>https://stackoverflow.com/questions/59561111</t>
  </si>
  <si>
    <t>(('training', 'predict'), ('training_arrays', 'predict'), ('training', '_standardize_user_data'), ('training_utils', 'standardize_input_data'))</t>
  </si>
  <si>
    <t>[('Tensorflow', 3, [59561111, 56939275, 58917918]), ('Keras', 3, [59561111, 56939275, 58917918])]</t>
  </si>
  <si>
    <t>{56939275, 58917918, 59561111}</t>
  </si>
  <si>
    <t>['https://stackoverflow.com/questions/56939275', 'https://stackoverflow.com/questions/58917918', 'https://stackoverflow.com/questions/59561111']</t>
  </si>
  <si>
    <t>https://stackoverflow.com/questions/56939275</t>
  </si>
  <si>
    <t>(('training', 'predict'), ('training_arrays', 'predict'), ('training_arrays', 'model_iteration'))</t>
  </si>
  <si>
    <t>[('Tensorflow', 4, [58002600, 57205032, 59120146, 63364375]), ('Keras', 3, [58002600, 57205032, 59120146])]</t>
  </si>
  <si>
    <t>{58002600, 57205032, 59120146, 63364375}</t>
  </si>
  <si>
    <t>['https://stackoverflow.com/questions/58002600', 'https://stackoverflow.com/questions/57205032', 'https://stackoverflow.com/questions/59120146', 'https://stackoverflow.com/questions/63364375']</t>
  </si>
  <si>
    <t>(('training', 'predict'), ('training_arrays', 'predict'), ('training_arrays', 'model_iteration'), ('backend', '__call__'))</t>
  </si>
  <si>
    <t>[('Tensorflow', 2, [58002600, 59120146]), ('Keras', 2, [58002600, 59120146])]</t>
  </si>
  <si>
    <t>{58002600, 59120146}</t>
  </si>
  <si>
    <t>['https://stackoverflow.com/questions/58002600', 'https://stackoverflow.com/questions/59120146']</t>
  </si>
  <si>
    <t>(('training', 'predict'), ('training_arrays', 'predict_loop'))</t>
  </si>
  <si>
    <t>[('Tensorflow', 26, [60490084, 59370688, 55246565, 57948726, 58858077, 54301926, 56135522, 54903852, 53436994, 60667310, 60906218, 56667900, 62675898, 53479623, 61575728, 61105434, 54015059, 57175459, 54525906, 62660163, 60683795, 61099772, 57666618, 51268504, 57677083, 55142210]), ('Keras', 29, [60490084, 59370688, 55246565, 57948726, 58858077, 54301926, 56135522, 54903852, 60667310, 60906218, 56667900, 62675898, 59759780, 53479623, 61575728, 61105434, 56967705, 57175459, 54525906, 59524339, 59524339, 62660163, 56892967, 60683795, 61099772, 57666618, 51268504, 57677083, 55142210])]</t>
  </si>
  <si>
    <t>[('Tensorflow', 26), ('Keras', 29)]</t>
  </si>
  <si>
    <t>{60683795, 51268504, 56967705, 61105434, 57677083, 57175459, 59759780, 56892967, 54903852, 60667310, 61575728, 57948726, 62675898, 57666618, 59370688, 53436994, 62660163, 55142210, 53479623, 54525906, 54015059, 58858077, 56135522, 60490084, 55246565, 54301926, 61099772, 60906218, 59524339, 56667900}</t>
  </si>
  <si>
    <t>['https://stackoverflow.com/questions/57677083', 'https://stackoverflow.com/questions/57666618', 'https://stackoverflow.com/questions/60490084', 'https://stackoverflow.com/questions/58858077', 'https://stackoverflow.com/questions/58858077']</t>
  </si>
  <si>
    <t>https://stackoverflow.com/questions/57666618</t>
  </si>
  <si>
    <t>[('Tensorflow', 12, [60490084, 59370688, 58858077, 53436994, 60667310, 62675898, 61575728, 61105434, 62660163, 60683795, 61099772, 51268504]), ('Keras', 13, [60490084, 59370688, 58858077, 60667310, 62675898, 61575728, 61105434, 59524339, 59524339, 62660163, 60683795, 61099772, 51268504])]</t>
  </si>
  <si>
    <t>{59370688, 53436994, 62660163, 60490084, 61105434, 60667310, 61575728, 60683795, 59524339, 51268504, 62675898, 61099772, 58858077}</t>
  </si>
  <si>
    <t>['https://stackoverflow.com/questions/53436994', 'https://stackoverflow.com/questions/60667310', 'https://stackoverflow.com/questions/62675898', 'https://stackoverflow.com/questions/51268504', 'https://stackoverflow.com/questions/51268504']</t>
  </si>
  <si>
    <t>(('training', 'predict'), ('training_arrays', 'predict_loop'), ('backend', '__call__'), ('function', '__call__'), ('function', '_call_impl'), ('function', '_call_flat'), ('function', 'call'), ('execute', 'quick_execute'))</t>
  </si>
  <si>
    <t>[('Tensorflow', 6, [59370688, 61575728, 61105434, 62660163, 60683795, 61099772]), ('Keras', 6, [59370688, 61575728, 61105434, 62660163, 60683795, 61099772])]</t>
  </si>
  <si>
    <t>{59370688, 62660163, 61575728, 60683795, 61105434, 61099772}</t>
  </si>
  <si>
    <t>['https://stackoverflow.com/questions/59370688', 'https://stackoverflow.com/questions/61575728', 'https://stackoverflow.com/questions/61105434', 'https://stackoverflow.com/questions/61105434', 'https://stackoverflow.com/questions/61105434']</t>
  </si>
  <si>
    <t>[('Tensorflow', 5, [60490084, 58858077, 60667310, 62675898, 51268504]), ('Keras', 5, [60490084, 58858077, 60667310, 62675898, 51268504])]</t>
  </si>
  <si>
    <t>['https://stackoverflow.com/questions/60490084', 'https://stackoverflow.com/questions/60667310', 'https://stackoverflow.com/questions/51268504', 'https://stackoverflow.com/questions/62675898', 'https://stackoverflow.com/questions/58858077']</t>
  </si>
  <si>
    <t>(('training', 'predict'), ('training_arrays', 'predict_loop'), ('tensorflow_backend', '__call__'))</t>
  </si>
  <si>
    <t>[('Tensorflow', 10, [57948726, 54301926, 56667900, 53479623, 54015059, 57175459, 54525906, 57666618, 57677083, 55142210]), ('Keras', 10, [57948726, 54301926, 56667900, 53479623, 57175459, 54525906, 56892967, 57666618, 57677083, 55142210])]</t>
  </si>
  <si>
    <t>{55142210, 57175459, 54301926, 53479623, 56892967, 54525906, 54015059, 57948726, 57666618, 57677083, 56667900}</t>
  </si>
  <si>
    <t>['https://stackoverflow.com/questions/57175459', 'https://stackoverflow.com/questions/54525906', 'https://stackoverflow.com/questions/57666618', 'https://stackoverflow.com/questions/57948726', 'https://stackoverflow.com/questions/57666618']</t>
  </si>
  <si>
    <t>https://stackoverflow.com/questions/57948726</t>
  </si>
  <si>
    <t>(('training', 'predict'), ('training_arrays', 'predict_loop'), ('tensorflow_backend', '__call__'), ('tensorflow_backend', '_call'))</t>
  </si>
  <si>
    <t>[('Tensorflow', 9, [57948726, 54301926, 56667900, 53479623, 54015059, 57175459, 54525906, 57666618, 55142210]), ('Keras', 9, [57948726, 54301926, 56667900, 53479623, 57175459, 54525906, 56892967, 57666618, 55142210])]</t>
  </si>
  <si>
    <t>{55142210, 57175459, 54301926, 53479623, 56892967, 54525906, 54015059, 57948726, 57666618, 56667900}</t>
  </si>
  <si>
    <t>['https://stackoverflow.com/questions/57175459', 'https://stackoverflow.com/questions/56892967', 'https://stackoverflow.com/questions/57948726', 'https://stackoverflow.com/questions/57948726', 'https://stackoverflow.com/questions/57948726']</t>
  </si>
  <si>
    <t>(('training', 'predict'), ('training_arrays', 'predict_loop'), ('tensorflow_backend', '__call__'), ('tensorflow_backend', '_call'), ('session', '__call__'))</t>
  </si>
  <si>
    <t>[('Tensorflow', 5, [57948726, 56667900, 53479623, 54015059, 57666618]), ('Keras', 4, [57948726, 56667900, 53479623, 57666618])]</t>
  </si>
  <si>
    <t>{53479623, 54015059, 57948726, 57666618, 56667900}</t>
  </si>
  <si>
    <t>['https://stackoverflow.com/questions/53479623', 'https://stackoverflow.com/questions/54015059', 'https://stackoverflow.com/questions/57948726', 'https://stackoverflow.com/questions/57666618', 'https://stackoverflow.com/questions/56667900']</t>
  </si>
  <si>
    <t>[('Tensorflow', 3, [56667900, 53479623, 54015059]), ('Keras', 2, [56667900, 53479623])]</t>
  </si>
  <si>
    <t>{54015059, 56667900, 53479623}</t>
  </si>
  <si>
    <t>['https://stackoverflow.com/questions/54015059', 'https://stackoverflow.com/questions/56667900', 'https://stackoverflow.com/questions/53479623']</t>
  </si>
  <si>
    <t>(('training', 'predict'), ('training_arrays', 'predict_loop'), ('tensorflow_backend', '__call__'), ('tensorflow_backend', '_call'), ('tensorflow_backend', '_make_callable'), ('session', '_make_callable_from_options'), ('session', '__init__'), ('errors_impl', '__exit__'))</t>
  </si>
  <si>
    <t>[('Tensorflow', 4, [54301926, 57175459, 54525906, 55142210]), ('Keras', 4, [54301926, 57175459, 54525906, 55142210])]</t>
  </si>
  <si>
    <t>{54525906, 57175459, 55142210, 54301926}</t>
  </si>
  <si>
    <t>['https://stackoverflow.com/questions/54525906', 'https://stackoverflow.com/questions/57175459', 'https://stackoverflow.com/questions/55142210', 'https://stackoverflow.com/questions/54301926']</t>
  </si>
  <si>
    <t>(('training', 'predict'), ('training_arrays', 'predict_loop'), ('tensorflow_backend', '__call__'), ('tensorflow_backend', '_call'), ('tensorflow_backend', '_make_callable'), ('session', '_make_callable_from_options'), ('session', '__init__'), ('errors_impl', '__exit__'), ('session', '__del__'), ('errors_impl', '__exit__'))</t>
  </si>
  <si>
    <t>[('Tensorflow', 2, [54525906, 55142210]), ('Keras', 2, [54525906, 55142210])]</t>
  </si>
  <si>
    <t>{54525906, 55142210}</t>
  </si>
  <si>
    <t>['https://stackoverflow.com/questions/54525906', 'https://stackoverflow.com/questions/55142210']</t>
  </si>
  <si>
    <t>(('training', 'predict'), ('training_v2', 'predict'), ('training_v2', '_model_iteration'))</t>
  </si>
  <si>
    <t>[('Tensorflow', 12, [58575586, 60035792, 60572568, 58764104, 62366148, 61829870, 60378450, 61436339, 59521001, 60653297, 58557296]), ('Keras', 8, [60035792, 64848622, 64848622, 64848622, 64848622, 62366148, 60378450, 59506070])]</t>
  </si>
  <si>
    <t>{58575586, 62366148, 58764104, 59521001, 61829870, 64848622, 60035792, 60653297, 60378450, 61436339, 58557296, 59506070, 60572568}</t>
  </si>
  <si>
    <t>['https://stackoverflow.com/questions/62366148', 'https://stackoverflow.com/questions/64848622', 'https://stackoverflow.com/questions/58557296', 'https://stackoverflow.com/questions/61436339', 'https://stackoverflow.com/questions/61436339']</t>
  </si>
  <si>
    <t>https://stackoverflow.com/questions/62366148</t>
  </si>
  <si>
    <t>https://stackoverflow.com/questions/58557296</t>
  </si>
  <si>
    <t>(('training', 'predict'), ('training_v2', 'predict'), ('training_v2', '_model_iteration'), ('training_v2', '_process_inputs'))</t>
  </si>
  <si>
    <t>[('Tensorflow', 7, [60572568, 62366148, 61829870, 60378450, 59521001, 60653297, 58557296]), ('Keras', 5, [64848622, 64848622, 62366148, 60378450, 60392734])]</t>
  </si>
  <si>
    <t>{62366148, 59521001, 61829870, 64848622, 58557296, 60653297, 60378450, 60572568, 60392734}</t>
  </si>
  <si>
    <t>['https://stackoverflow.com/questions/59521001', 'https://stackoverflow.com/questions/58557296', 'https://stackoverflow.com/questions/60378450', 'https://stackoverflow.com/questions/60378450', 'https://stackoverflow.com/questions/60378450']</t>
  </si>
  <si>
    <t>https://stackoverflow.com/questions/59521001</t>
  </si>
  <si>
    <t>(('training', 'predict'), ('training_v2', 'predict'), ('training_v2', '_model_iteration'), ('training_v2', '_process_inputs'), ('training', '_standardize_user_data'))</t>
  </si>
  <si>
    <t>[('Tensorflow', 4, [61829870, 59521001, 60653297, 58557296]), ('Keras', 2, [64848622, 64848622])]</t>
  </si>
  <si>
    <t>{59521001, 61829870, 64848622, 58557296, 60653297}</t>
  </si>
  <si>
    <t>['https://stackoverflow.com/questions/59521001', 'https://stackoverflow.com/questions/61829870', 'https://stackoverflow.com/questions/64848622', 'https://stackoverflow.com/questions/58557296', 'https://stackoverflow.com/questions/60653297']</t>
  </si>
  <si>
    <t>(('training', 'predict_on_batch'),)</t>
  </si>
  <si>
    <t>[('Tensorflow', 6, [56177780, 57409101, 47907083, 61775956, 60073800, 64166694]), ('Keras', 8, [44369789, 44369789, 56177780, 47907083, 61775956, 42461406, 51827602, 51827602])]</t>
  </si>
  <si>
    <t>{64166694, 60073800, 47907083, 57409101, 51827602, 56177780, 61775956, 44369789, 42461406}</t>
  </si>
  <si>
    <t>['https://stackoverflow.com/questions/60073800', 'https://stackoverflow.com/questions/51827602', 'https://stackoverflow.com/questions/61775956', 'https://stackoverflow.com/questions/61775956', 'https://stackoverflow.com/questions/61775956']</t>
  </si>
  <si>
    <t>https://stackoverflow.com/questions/61775956</t>
  </si>
  <si>
    <t>(('training', 'predict_on_batch'), ('tensorflow_backend', '__call__'))</t>
  </si>
  <si>
    <t>[('Tensorflow', 4, [57409101, 47907083, 60073800, 64166694]), ('Keras', 3, [44369789, 44369789, 47907083])]</t>
  </si>
  <si>
    <t>{64166694, 60073800, 47907083, 57409101, 44369789}</t>
  </si>
  <si>
    <t>['https://stackoverflow.com/questions/64166694', 'https://stackoverflow.com/questions/60073800', 'https://stackoverflow.com/questions/47907083', 'https://stackoverflow.com/questions/57409101', 'https://stackoverflow.com/questions/44369789']</t>
  </si>
  <si>
    <t>https://stackoverflow.com/questions/64166694</t>
  </si>
  <si>
    <t>(('training', 'reset_metrics'), ('metrics', 'reset_states'), ('backend', 'batch_set_value'))</t>
  </si>
  <si>
    <t>[('Tensorflow', 2, [61165443, 60726421]), ('Keras', 2, [61165443, 60726421])]</t>
  </si>
  <si>
    <t>{61165443, 60726421}</t>
  </si>
  <si>
    <t>['https://stackoverflow.com/questions/61165443', 'https://stackoverflow.com/questions/60726421']</t>
  </si>
  <si>
    <t>(('training', 'save'), ('save', 'save_model'))</t>
  </si>
  <si>
    <t>[('Tensorflow', 2, [64503497, 64118599]), ('Keras', 2, [64503497, 64118599])]</t>
  </si>
  <si>
    <t>{64503497, 64118599}</t>
  </si>
  <si>
    <t>['https://stackoverflow.com/questions/64503497', 'https://stackoverflow.com/questions/64118599']</t>
  </si>
  <si>
    <t>(('training', 'train_and_evaluate'), ('training', 'run'), ('training', 'run_local'), ('estimator', 'train'), ('estimator', '_train_model'))</t>
  </si>
  <si>
    <t>[('Tensorflow', 29, [49853718, 56386913, 56386913, 61087735, 53563976, 54024958, 56528929, 62466877, 63012878, 52517298, 51955693, 51955693, 51955693, 51955693, 51955693, 51955693, 51955693, 51955693, 51955693, 57486468, 57134808, 62075321, 54867896, 59409919, 60104249, 60104249, 62299803, 55735837, 51991589]), ('Keras', 3, [49853718, 56386913, 56386913])]</t>
  </si>
  <si>
    <t>[('Tensorflow', 29), ('Keras', 3)]</t>
  </si>
  <si>
    <t>{57486468, 63012878, 49853718, 62299803, 55735837, 56528929, 51991589, 52517298, 54867896, 60104249, 62075321, 62466877, 53563976, 57134808, 56386913, 51955693, 61087735, 54024958, 59409919}</t>
  </si>
  <si>
    <t>['https://stackoverflow.com/questions/49853718', 'https://stackoverflow.com/questions/54867896', 'https://stackoverflow.com/questions/56386913', 'https://stackoverflow.com/questions/57134808', 'https://stackoverflow.com/questions/57134808']</t>
  </si>
  <si>
    <t>https://stackoverflow.com/questions/54867896</t>
  </si>
  <si>
    <t>[('Tensorflow', 26, [56386913, 56386913, 61087735, 53563976, 54024958, 56528929, 62466877, 63012878, 52517298, 51955693, 51955693, 51955693, 57486468, 57134808, 62075321, 54867896, 59409919, 60104249, 60104249, 62299803, 55735837, 51991589, 57719697, 54955595, 50889192, 59094787]), ('Keras', 2, [56386913, 56386913])]</t>
  </si>
  <si>
    <t>[('Tensorflow', 26), ('Keras', 2)]</t>
  </si>
  <si>
    <t>['https://stackoverflow.com/questions/57719697', 'https://stackoverflow.com/questions/60104249', 'https://stackoverflow.com/questions/56386913', 'https://stackoverflow.com/questions/57134808', 'https://stackoverflow.com/questions/56386913']</t>
  </si>
  <si>
    <t>(('training', 'train_on_batch'),)</t>
  </si>
  <si>
    <t>[('Tensorflow', 79, [56445615, 59873568, 60550005, 61773597, 55645953, 58123276, 58123276, 54430310, 61054359, 63479358, 55323968, 58880985, 59532768, 53206781, 62727910, 49524396, 49524396, 49524396, 49524396, 44232898, 44232898, 44232898, 44232898, 59784018, 49902780, 52543817, 43990046, 43990046, 43990046, 43990046, 55881784, 59403281, 47273200, 53753776, 55127970, 62546338, 64377296, 62186080, 59203601, 52306842, 46167901, 56103606, 64499499, 53051519, 55884849, 50402779, 48133160, 63871470, 57937938, 61259623, 60779011, 46479008, 54049460, 48514608, 58842687, 56818501, 46827434, 55731309, 49252970, 59015359, 53492018, 58261348, 59336042, 60264581, 46164791, 54278698, 59621899, 59621899, 56034172, 59274840, 59657058, 59657058, 46930558, 58369283, 56501318, 62490414, 59087054, 60062997, 60062997]), ('Keras', 89, [56445615, 59873568, 60550005, 61773597, 58123276, 58123276, 54430310, 61054359, 44023976, 59532768, 53206781, 62727910, 49005616, 49524396, 49524396, 49524396, 49524396, 59784018, 49902780, 60898930, 52543817, 43990046, 43990046, 43990046, 43990046, 55881784, 59403281, 47273200, 53753776, 55127970, 62546338, 64377296, 62186080, 59203601, 52306842, 46167901, 45210855, 60563864, 64499499, 53051519, 55884849, 50402779, 48133160, 59563169, 63871470, 57937938, 61259623, 45078392, 46479008, 54049460, 58842687, 51134105, 46827434, 56030354, 54641159, 53492018, 41883800, 58261348, 57873324, 59336042, 50206574, 42627909, 60264581, 46164791, 46404581, 54278698, 59621899, 59621899, 56034172, 46930558, 56501318, 62490414, 58258614, 59087054, 60062997, 60062997, 45896492, 63414587, 41818654, 56301426, 51100042, 45094625, 45296260, 55181237, 60745634, 59230831, 45467720, 43604615, 43604615])]</t>
  </si>
  <si>
    <t>[('Tensorflow', 79), ('Keras', 89)]</t>
  </si>
  <si>
    <t>{60779011, 54641159, 59621899, 58123276, 59403281, 59203601, 57937938, 43990046, 41818654, 48133160, 54278698, 48514608, 55884849, 49005616, 55881784, 63479358, 58842687, 56501318, 45467720, 59274840, 62186080, 54430310, 49252970, 55731309, 59230831, 60898930, 46930558, 53051519, 45296260, 60264581, 43604615, 56030354, 41883800, 51134105, 46479008, 59563169, 44023976, 49524396, 56445615, 54049460, 56103606, 58258614, 49902780, 59015359, 44232898, 59087054, 45094625, 62727910, 45210855, 47273200, 53206781, 55645953, 58369283, 60062997, 61773597, 59873568, 64499499, 45896492, 62490414, 53492018, 46164791, 63414587, 55323968, 56818501, 42627909, 52543817, 59784018, 46167901, 59657058, 58261348, 61259623, 59336042, 50206574, 56301426, 60550005, 45078392, 56034172, 51100042, 61054359, 60563864, 52306842, 55127970, 62546338, 60745634, 46827434, 57873324, 53753776, 55181237, 64377296, 58880985, 50402779, 59532768, 46404581, 63871470}</t>
  </si>
  <si>
    <t>['https://stackoverflow.com/questions/49005616', 'https://stackoverflow.com/questions/49902780', 'https://stackoverflow.com/questions/50206574', 'https://stackoverflow.com/questions/59784018', 'https://stackoverflow.com/questions/59657058']</t>
  </si>
  <si>
    <t>https://stackoverflow.com/questions/49902780</t>
  </si>
  <si>
    <t>[('Tensorflow', 12, [56445615, 58123276, 58123276, 61054359, 58880985, 62727910, 55884849, 63871470, 60779011, 56818501, 59336042, 56501318]), ('Keras', 10, [56445615, 58123276, 58123276, 61054359, 62727910, 55884849, 63871470, 59336042, 56501318, 56301426])]</t>
  </si>
  <si>
    <t>{60779011, 56818501, 62727910, 56501318, 59336042, 58123276, 63871470, 56445615, 55884849, 56301426, 61054359, 58880985}</t>
  </si>
  <si>
    <t>['https://stackoverflow.com/questions/56818501', 'https://stackoverflow.com/questions/58123276', 'https://stackoverflow.com/questions/56301426', 'https://stackoverflow.com/questions/55884849', 'https://stackoverflow.com/questions/55884849']</t>
  </si>
  <si>
    <t>(('training', 'train_on_batch'), ('backend', '__call__'), ('function', '__call__'))</t>
  </si>
  <si>
    <t>[('Tensorflow', 4, [55884849, 63871470, 60779011, 56501318]), ('Keras', 4, [55884849, 63871470, 56501318, 61483077])]</t>
  </si>
  <si>
    <t>{60779011, 61483077, 56501318, 63871470, 55884849}</t>
  </si>
  <si>
    <t>['https://stackoverflow.com/questions/60779011', 'https://stackoverflow.com/questions/61483077', 'https://stackoverflow.com/questions/56501318', 'https://stackoverflow.com/questions/63871470', 'https://stackoverflow.com/questions/55884849']</t>
  </si>
  <si>
    <t>[('Tensorflow', 25, [54430310, 53206781, 44232898, 44232898, 44232898, 44232898, 43990046, 43990046, 43990046, 43990046, 55881784, 47273200, 53753776, 59203601, 52306842, 56103606, 53051519, 48133160, 57937938, 46479008, 54049460, 48514608, 58842687, 55731309, 49252970]), ('Keras', 21, [54430310, 53206781, 43990046, 43990046, 43990046, 43990046, 55881784, 47273200, 53753776, 59203601, 52306842, 53051519, 48133160, 57937938, 45078392, 46479008, 54049460, 58842687, 46164791, 54278698, 41818654])]</t>
  </si>
  <si>
    <t>[('Tensorflow', 25), ('Keras', 21)]</t>
  </si>
  <si>
    <t>{59203601, 57937938, 52306842, 43990046, 41818654, 46479008, 48133160, 54278698, 53753776, 48514608, 54049460, 56103606, 46164791, 55881784, 58842687, 44232898, 54430310, 49252970, 55731309, 47273200, 45078392, 53206781, 53051519}</t>
  </si>
  <si>
    <t>['https://stackoverflow.com/questions/43990046', 'https://stackoverflow.com/questions/54049460', 'https://stackoverflow.com/questions/49252970', 'https://stackoverflow.com/questions/54430310', 'https://stackoverflow.com/questions/54430310']</t>
  </si>
  <si>
    <t>(('training', 'train_on_batch'), ('tensorflow_backend', '__call__'), ('tensorflow_backend', '_call'))</t>
  </si>
  <si>
    <t>[('Tensorflow', 11, [54430310, 55881784, 53753776, 59203601, 53051519, 57937938, 54049460, 58842687, 55731309, 54278698, 55181237]), ('Keras', 11, [54430310, 55881784, 53753776, 59203601, 53051519, 57937938, 54049460, 58842687, 54278698, 55181237, 61360423])]</t>
  </si>
  <si>
    <t>{54430310, 61360423, 54278698, 58842687, 55731309, 53753776, 59203601, 57937938, 54049460, 55181237, 55881784, 53051519}</t>
  </si>
  <si>
    <t>['https://stackoverflow.com/questions/61360423', 'https://stackoverflow.com/questions/53753776', 'https://stackoverflow.com/questions/55181237', 'https://stackoverflow.com/questions/54049460', 'https://stackoverflow.com/questions/54049460']</t>
  </si>
  <si>
    <t>(('training', 'train_on_batch'), ('tensorflow_backend', '__call__'), ('tensorflow_backend', '_call'), ('session', '__call__'), ('errors_impl', '__exit__'))</t>
  </si>
  <si>
    <t>[('Tensorflow', 9, [54430310, 55881784, 53753776, 59203601, 53051519, 57937938, 54049460, 55731309, 54278698]), ('Keras', 8, [54430310, 55881784, 53753776, 59203601, 53051519, 57937938, 54049460, 54278698])]</t>
  </si>
  <si>
    <t>{54430310, 54278698, 55731309, 53753776, 59203601, 57937938, 54049460, 55881784, 53051519}</t>
  </si>
  <si>
    <t>['https://stackoverflow.com/questions/54278698', 'https://stackoverflow.com/questions/59203601', 'https://stackoverflow.com/questions/54049460', 'https://stackoverflow.com/questions/54049460', 'https://stackoverflow.com/questions/54049460']</t>
  </si>
  <si>
    <t>(('training', 'train_on_batch'), ('tensorflow_backend', '__call__'), ('tensorflow_backend', 'get_session'))</t>
  </si>
  <si>
    <t>[('Tensorflow', 3, [53206781, 48514608, 46164791]), ('Keras', 3, [53206781, 45078392, 46164791])]</t>
  </si>
  <si>
    <t>{48514608, 45078392, 53206781, 46164791}</t>
  </si>
  <si>
    <t>['https://stackoverflow.com/questions/48514608', 'https://stackoverflow.com/questions/45078392', 'https://stackoverflow.com/questions/53206781', 'https://stackoverflow.com/questions/46164791']</t>
  </si>
  <si>
    <t>(('training', 'train_on_batch'), ('training', '_make_train_function'))</t>
  </si>
  <si>
    <t>[('Tensorflow', 4, [46167901, 61259623, 58261348, 46164791]), ('Keras', 5, [46167901, 61259623, 58261348, 46164791, 45296260])]</t>
  </si>
  <si>
    <t>{45296260, 58261348, 61259623, 46164791, 46167901}</t>
  </si>
  <si>
    <t>['https://stackoverflow.com/questions/45296260', 'https://stackoverflow.com/questions/58261348', 'https://stackoverflow.com/questions/61259623', 'https://stackoverflow.com/questions/46164791', 'https://stackoverflow.com/questions/46167901']</t>
  </si>
  <si>
    <t>(('training', 'train_on_batch'), ('training', '_make_train_function'), ('interfaces', 'wrapper'), ('optimizers', 'get_updates'))</t>
  </si>
  <si>
    <t>[('Tensorflow', 3, [46167901, 61259623, 46164791]), ('Keras', 3, [46167901, 61259623, 46164791])]</t>
  </si>
  <si>
    <t>{46164791, 46167901, 61259623}</t>
  </si>
  <si>
    <t>['https://stackoverflow.com/questions/46164791', 'https://stackoverflow.com/questions/46167901', 'https://stackoverflow.com/questions/61259623']</t>
  </si>
  <si>
    <t>[('Tensorflow', 22, [60550005, 61773597, 55645953, 49524396, 49524396, 49524396, 49524396, 59784018, 49902780, 52543817, 55127970, 64377296, 50402779, 53492018, 60264581, 56034172, 59274840, 46930558, 62490414, 59087054, 51100042, 55389913]), ('Keras', 40, [60550005, 61773597, 44023976, 49524396, 49524396, 49524396, 49524396, 59784018, 49902780, 60898930, 52543817, 55127970, 64377296, 60563864, 50402779, 59563169, 51134105, 56030354, 54641159, 53492018, 41883800, 57873324, 50206574, 42627909, 60264581, 46404581, 56034172, 46930558, 62490414, 58258614, 59087054, 45896492, 51100042, 45094625, 60745634, 45467720, 43604615, 43604615, 54918386, 54918386])]</t>
  </si>
  <si>
    <t>[('Tensorflow', 22), ('Keras', 40)]</t>
  </si>
  <si>
    <t>{55645953, 60264581, 54641159, 43604615, 51100042, 56030354, 60563864, 51134105, 41883800, 61773597, 59563169, 55127970, 60745634, 44023976, 49524396, 57873324, 62490414, 45896492, 53492018, 58258614, 49902780, 42627909, 45467720, 52543817, 59087054, 64377296, 59784018, 59274840, 55389913, 50402779, 45094625, 46404581, 50206574, 60898930, 54918386, 60550005, 56034172, 46930558}</t>
  </si>
  <si>
    <t>['https://stackoverflow.com/questions/56030354', 'https://stackoverflow.com/questions/45896492', 'https://stackoverflow.com/questions/50402779', 'https://stackoverflow.com/questions/59784018', 'https://stackoverflow.com/questions/59274840']</t>
  </si>
  <si>
    <t>https://stackoverflow.com/questions/45896492</t>
  </si>
  <si>
    <t>[('Tensorflow', 4, [49524396, 49524396, 49524396, 49524396]), ('Keras', 14, [44023976, 49524396, 49524396, 49524396, 49524396, 50402779, 51134105, 50206574, 46404581, 46930558, 45896492, 45094625, 45467720, 43604615])]</t>
  </si>
  <si>
    <t>[('Tensorflow', 4), ('Keras', 14)]</t>
  </si>
  <si>
    <t>{45094625, 46404581, 43604615, 44023976, 45467720, 49524396, 45896492, 50206574, 51134105, 50402779, 46930558}</t>
  </si>
  <si>
    <t>['https://stackoverflow.com/questions/46404581', 'https://stackoverflow.com/questions/49524396', 'https://stackoverflow.com/questions/51134105', 'https://stackoverflow.com/questions/50206574', 'https://stackoverflow.com/questions/51134105']</t>
  </si>
  <si>
    <t>[('Tensorflow', 11, [60550005, 61773597, 55645953, 59784018, 52543817, 55127970, 64377296, 53492018, 60264581, 56034172, 59087054]), ('Keras', 18, [60550005, 61773597, 59784018, 60898930, 52543817, 55127970, 64377296, 60563864, 56030354, 54641159, 53492018, 57873324, 60264581, 56034172, 58258614, 59087054, 60745634, 60793579])]</t>
  </si>
  <si>
    <t>{55645953, 60264581, 54641159, 56030354, 60563864, 61773597, 55127970, 60745634, 57873324, 53492018, 58258614, 52543817, 59087054, 64377296, 59784018, 60793579, 60898930, 60550005, 56034172}</t>
  </si>
  <si>
    <t>['https://stackoverflow.com/questions/54641159', 'https://stackoverflow.com/questions/57873324', 'https://stackoverflow.com/questions/59784018', 'https://stackoverflow.com/questions/64377296', 'https://stackoverflow.com/questions/64377296']</t>
  </si>
  <si>
    <t>https://stackoverflow.com/questions/54641159</t>
  </si>
  <si>
    <t>https://stackoverflow.com/questions/57873324</t>
  </si>
  <si>
    <t>(('training', 'train_on_batch'), ('training', '_standardize_user_data'), ('training_utils', 'standardize_sample_weights'), ('training_utils', 'standardize_sample_or_class_weights'))</t>
  </si>
  <si>
    <t>[('Tensorflow', 2, [51100042, 54918386]), ('Keras', 2, [51100042, 54918386])]</t>
  </si>
  <si>
    <t>{51100042, 54918386}</t>
  </si>
  <si>
    <t>['https://stackoverflow.com/questions/51100042', 'https://stackoverflow.com/questions/54918386']</t>
  </si>
  <si>
    <t>(('training', 'train_on_batch'), ('training_v2_utils', 'train_on_batch'))</t>
  </si>
  <si>
    <t>[('Tensorflow', 12, [59873568, 59532768, 59403281, 62546338, 62186080, 64499499, 59015359, 59621899, 59621899, 59657058, 59657058, 58369283]), ('Keras', 9, [59873568, 59532768, 59403281, 62546338, 62186080, 64499499, 59621899, 59621899, 63414587])]</t>
  </si>
  <si>
    <t>{59873568, 59532768, 62186080, 62546338, 59657058, 58369283, 64499499, 59621899, 59403281, 63414587, 59015359}</t>
  </si>
  <si>
    <t>['https://stackoverflow.com/questions/59532768', 'https://stackoverflow.com/questions/58369283', 'https://stackoverflow.com/questions/59403281', 'https://stackoverflow.com/questions/59621899', 'https://stackoverflow.com/questions/59403281']</t>
  </si>
  <si>
    <t>(('training', 'train_on_batch'), ('training_v2_utils', 'train_on_batch'), ('training_eager', 'train_on_batch'), ('training_eager', '_process_single_batch'))</t>
  </si>
  <si>
    <t>[('Tensorflow', 10, [59873568, 59532768, 59403281, 62546338, 62186080, 64499499, 59015359, 59621899, 59621899, 58369283]), ('Keras', 8, [59873568, 59532768, 59403281, 62546338, 62186080, 64499499, 59621899, 59621899])]</t>
  </si>
  <si>
    <t>{59873568, 59532768, 62186080, 62546338, 58369283, 64499499, 59621899, 59403281, 59015359}</t>
  </si>
  <si>
    <t>['https://stackoverflow.com/questions/59532768', 'https://stackoverflow.com/questions/58369283', 'https://stackoverflow.com/questions/59621899', 'https://stackoverflow.com/questions/59621899', 'https://stackoverflow.com/questions/59621899']</t>
  </si>
  <si>
    <t>(('training', 'train_on_batch'), ('training_v2_utils', 'train_on_batch'), ('training_eager', 'train_on_batch'), ('training_eager', '_process_single_batch'), ('training_eager', '_model_loss'))</t>
  </si>
  <si>
    <t>[('Tensorflow', 6, [59873568, 62186080, 64499499, 59015359, 59621899, 59621899]), ('Keras', 5, [59873568, 62186080, 64499499, 59621899, 59621899])]</t>
  </si>
  <si>
    <t>{59873568, 62186080, 59621899, 64499499, 59015359}</t>
  </si>
  <si>
    <t>['https://stackoverflow.com/questions/59873568', 'https://stackoverflow.com/questions/62186080', 'https://stackoverflow.com/questions/59621899', 'https://stackoverflow.com/questions/64499499', 'https://stackoverflow.com/questions/59015359']</t>
  </si>
  <si>
    <t>(('training', 'weighted'),)</t>
  </si>
  <si>
    <t>[('Tensorflow', 13, [42890908, 48764716, 47273200, 49441748, 52306842, 48903689, 48903689, 48903689, 48903689, 43056512, 41001357, 41097567, 50696558]), ('Keras', 21, [42890908, 48764716, 48412424, 47273200, 49441748, 52306842, 48903689, 48903689, 48903689, 48903689, 43056512, 41001357, 46327294, 47735205, 59074461, 45502673, 41373079, 41097567, 58418067, 50696558, 50652209])]</t>
  </si>
  <si>
    <t>[('Tensorflow', 13), ('Keras', 21)]</t>
  </si>
  <si>
    <t>{43056512, 47735205, 48412424, 48903689, 48764716, 41001357, 50696558, 47273200, 45502673, 50652209, 58418067, 49441748, 41373079, 52306842, 42890908, 59074461, 46327294, 41097567}</t>
  </si>
  <si>
    <t>['https://stackoverflow.com/questions/48412424', 'https://stackoverflow.com/questions/45502673', 'https://stackoverflow.com/questions/52306842', 'https://stackoverflow.com/questions/41373079', 'https://stackoverflow.com/questions/52306842']</t>
  </si>
  <si>
    <t>(('training_arrays', 'fit'),)</t>
  </si>
  <si>
    <t>[('Tensorflow', 16, [56663388, 57448488, 57721804, 59497369, 59026404, 62935548, 62935548, 62935548, 62935548, 59757979, 59757979, 62932186, 57607717, 57607717, 57607717, 57607717]), ('Keras', 12, [56663388, 57448488, 57721804, 59497369, 59026404, 62935548, 62935548, 62935548, 62935548, 59757979, 59757979, 61458947])]</t>
  </si>
  <si>
    <t>[('Tensorflow', 16), ('Keras', 12)]</t>
  </si>
  <si>
    <t>{62935548, 61458947, 59026404, 57607717, 57448488, 57721804, 59497369, 62932186, 59757979, 56663388}</t>
  </si>
  <si>
    <t>['https://stackoverflow.com/questions/61458947', 'https://stackoverflow.com/questions/57448488', 'https://stackoverflow.com/questions/62932186', 'https://stackoverflow.com/questions/62932186', 'https://stackoverflow.com/questions/62932186']</t>
  </si>
  <si>
    <t>(('training_arrays', 'fit'), ('training_arrays', 'model_iteration'))</t>
  </si>
  <si>
    <t>[('Tensorflow', 13, [56663388, 57448488, 59497369, 59026404, 62935548, 62935548, 59757979, 59757979, 62932186, 57607717, 57607717, 57607717, 57607717]), ('Keras', 9, [56663388, 57448488, 59497369, 59026404, 62935548, 62935548, 59757979, 59757979, 61458947])]</t>
  </si>
  <si>
    <t>{62935548, 61458947, 59026404, 57607717, 57448488, 59497369, 62932186, 59757979, 56663388}</t>
  </si>
  <si>
    <t>(('training_arrays', 'fit'), ('training_arrays', 'model_iteration'), ('backend', '__call__'))</t>
  </si>
  <si>
    <t>[('Tensorflow', 7, [57448488, 59497369, 62935548, 62935548, 59757979, 59757979, 57607717, 57607717]), ('Keras', 4, [57448488, 59497369, 62935548, 62935548])]</t>
  </si>
  <si>
    <t>{57607717, 57448488, 59497369, 59757979, 62935548}</t>
  </si>
  <si>
    <t>['https://stackoverflow.com/questions/57607717', 'https://stackoverflow.com/questions/57448488', 'https://stackoverflow.com/questions/59497369', 'https://stackoverflow.com/questions/59757979', 'https://stackoverflow.com/questions/62935548']</t>
  </si>
  <si>
    <t>(('training_arrays', 'fit'), ('training_arrays', 'model_iteration'), ('backend', '__call__'), ('session', '__call__'))</t>
  </si>
  <si>
    <t>[('Tensorflow', 4, [59497369, 62935548, 62935548, 59757979]), ('Keras', 3, [59497369, 62935548, 62935548])]</t>
  </si>
  <si>
    <t>{59497369, 59757979, 62935548}</t>
  </si>
  <si>
    <t>['https://stackoverflow.com/questions/59497369', 'https://stackoverflow.com/questions/59757979', 'https://stackoverflow.com/questions/62935548']</t>
  </si>
  <si>
    <t>(('training_arrays', 'model_iteration'),)</t>
  </si>
  <si>
    <t>[('Tensorflow', 55, [57152157, 56663388, 57448488, 60444486, 58123276, 58123276, 58002600, 60309106, 56711354, 55835696, 56604825, 60247826, 57020796, 59497369, 59026404, 59344076, 62935548, 62935548, 59757979, 59757979, 61714519, 62932186, 57607717, 57607717, 57607717, 57607717, 56931005, 55896791, 61458947, 55375416, 55375416, 55375416, 55375416, 55375416, 55375416, 55375416, 55375416, 56159526, 56580538, 55720718, 64506980, 55950519, 59113341, 57846223, 56598010, 60280923, 57205032, 63817717, 56851298, 54883644, 64270950, 58841436, 62857315, 58428466, 63234932]), ('Keras', 47, [57152157, 56663388, 57448488, 60444486, 58123276, 58123276, 58002600, 56711354, 56604825, 60247826, 57020796, 59497369, 59026404, 59344076, 62935548, 62935548, 59757979, 59757979, 61714519, 56931005, 61458947, 55112713, 55375416, 55375416, 55375416, 55375416, 55375416, 55375416, 55375416, 55375416, 55720718, 55950519, 59639633, 59639633, 59113341, 57846223, 56598010, 60280923, 57205032, 63817717, 56851298, 54883644, 64270950, 58428466, 63234932, 60726421, 58935122])]</t>
  </si>
  <si>
    <t>[('Tensorflow', 55), ('Keras', 47)]</t>
  </si>
  <si>
    <t>{61458947, 55112713, 58123276, 55720718, 60247826, 60726421, 59497369, 56604825, 59757979, 57152157, 57607717, 56159526, 57448488, 58002600, 57205032, 55835696, 58428466, 55950519, 55375416, 56711354, 56580538, 54883644, 56931005, 60444486, 59344076, 57846223, 59639633, 58935122, 61714519, 55896791, 62932186, 60280923, 56663388, 58841436, 56851298, 62857315, 59026404, 64506980, 64270950, 60309106, 63234932, 63817717, 57020796, 56598010, 62935548, 59113341}</t>
  </si>
  <si>
    <t>['https://stackoverflow.com/questions/59497369', 'https://stackoverflow.com/questions/56580538', 'https://stackoverflow.com/questions/62857315', 'https://stackoverflow.com/questions/56663388', 'https://stackoverflow.com/questions/58841436']</t>
  </si>
  <si>
    <t>https://stackoverflow.com/questions/58841436</t>
  </si>
  <si>
    <t>[('Tensorflow', 31, [57152157, 57448488, 58123276, 58123276, 58002600, 60309106, 56711354, 55835696, 56604825, 57020796, 59497369, 62935548, 62935548, 59757979, 59757979, 61714519, 57607717, 57607717, 57607717, 57607717, 56931005, 55896791, 55375416, 55375416, 55375416, 55375416, 55720718, 64506980, 55950519, 56598010, 60280923]), ('Keras', 26, [57152157, 57448488, 58123276, 58123276, 58002600, 56711354, 56604825, 57020796, 59497369, 62935548, 62935548, 59757979, 59757979, 61714519, 56931005, 55375416, 55375416, 55375416, 55375416, 55720718, 55950519, 59639633, 59639633, 56598010, 60280923, 63817717])]</t>
  </si>
  <si>
    <t>[('Tensorflow', 31), ('Keras', 26)]</t>
  </si>
  <si>
    <t>{58123276, 55720718, 59497369, 56604825, 59757979, 57152157, 57607717, 57448488, 58002600, 55835696, 55950519, 55375416, 56711354, 56931005, 59639633, 55896791, 61714519, 60280923, 64506980, 60309106, 63817717, 57020796, 56598010, 62935548}</t>
  </si>
  <si>
    <t>['https://stackoverflow.com/questions/56604825', 'https://stackoverflow.com/questions/55950519', 'https://stackoverflow.com/questions/64506980', 'https://stackoverflow.com/questions/61714519', 'https://stackoverflow.com/questions/60280923']</t>
  </si>
  <si>
    <t>https://stackoverflow.com/questions/64506980</t>
  </si>
  <si>
    <t>(('training_arrays', 'model_iteration'), ('backend', '__call__'), ('function', '__call__'))</t>
  </si>
  <si>
    <t>[('Tensorflow', 6, [57448488, 58002600, 56711354, 57607717, 57607717, 57607717, 57607717]), ('Keras', 4, [57448488, 58002600, 56711354, 55375416])]</t>
  </si>
  <si>
    <t>{57607717, 57448488, 58002600, 55375416, 56711354}</t>
  </si>
  <si>
    <t>['https://stackoverflow.com/questions/57607717', 'https://stackoverflow.com/questions/57448488', 'https://stackoverflow.com/questions/58002600', 'https://stackoverflow.com/questions/55375416', 'https://stackoverflow.com/questions/56711354']</t>
  </si>
  <si>
    <t>(('training_arrays', 'model_iteration'), ('backend', '__call__'), ('function', '__call__'), ('function', '_call_flat'), ('function', 'call'))</t>
  </si>
  <si>
    <t>[('Tensorflow', 5, [57448488, 56711354, 57607717, 57607717, 57607717, 57607717]), ('Keras', 3, [57448488, 56711354, 55375416])]</t>
  </si>
  <si>
    <t>{57448488, 56711354, 57607717, 55375416}</t>
  </si>
  <si>
    <t>['https://stackoverflow.com/questions/57448488', 'https://stackoverflow.com/questions/56711354', 'https://stackoverflow.com/questions/57607717', 'https://stackoverflow.com/questions/55375416']</t>
  </si>
  <si>
    <t>(('training_arrays', 'model_iteration'), ('backend', '__call__'), ('session', '__call__'))</t>
  </si>
  <si>
    <t>[('Tensorflow', 20, [57152157, 58123276, 58123276, 60309106, 55835696, 56604825, 59497369, 62935548, 62935548, 59757979, 59757979, 61714519, 55896791, 55720718, 64506980, 55950519, 60280923, 63817717, 64270950, 58428466]), ('Keras', 16, [57152157, 58123276, 58123276, 56604825, 59497369, 62935548, 62935548, 59757979, 59757979, 61714519, 55720718, 55950519, 60280923, 63817717, 64270950, 58428466])]</t>
  </si>
  <si>
    <t>{64506980, 64270950, 55896791, 60280923, 58123276, 55950519, 55720718, 55835696, 60309106, 58428466, 63817717, 61714519, 56604825, 59497369, 59757979, 62935548, 57152157}</t>
  </si>
  <si>
    <t>['https://stackoverflow.com/questions/55896791', 'https://stackoverflow.com/questions/55835696', 'https://stackoverflow.com/questions/59497369', 'https://stackoverflow.com/questions/61714519', 'https://stackoverflow.com/questions/56604825']</t>
  </si>
  <si>
    <t>(('training_arrays', 'model_iteration'), ('backend', '__call__'), ('session', '__call__'), ('errors_impl', '__exit__'))</t>
  </si>
  <si>
    <t>[('Tensorflow', 7, [60309106, 55835696, 56604825, 55896791, 55720718, 55950519, 58428466]), ('Keras', 4, [56604825, 55720718, 55950519, 58428466])]</t>
  </si>
  <si>
    <t>{55950519, 55720718, 55835696, 60309106, 58428466, 55896791, 56604825}</t>
  </si>
  <si>
    <t>['https://stackoverflow.com/questions/55720718', 'https://stackoverflow.com/questions/60309106', 'https://stackoverflow.com/questions/55896791', 'https://stackoverflow.com/questions/58428466', 'https://stackoverflow.com/questions/55896791']</t>
  </si>
  <si>
    <t>(('training_arrays', 'model_iteration'), ('callbacks', '_call_batch_hook'), ('callbacks', 'on_train_batch_end'))</t>
  </si>
  <si>
    <t>[('Tensorflow', 2, [56663388, 56851298]), ('Keras', 2, [56663388, 56851298])]</t>
  </si>
  <si>
    <t>{56851298, 56663388}</t>
  </si>
  <si>
    <t>['https://stackoverflow.com/questions/56851298', 'https://stackoverflow.com/questions/56663388']</t>
  </si>
  <si>
    <t>(('training_arrays', 'model_iteration'), ('generic_utils', 'slice_arrays'), ('generic_utils', 'listcomp'))</t>
  </si>
  <si>
    <t>[('Tensorflow', 4, [59344076, 55375416, 55375416, 55375416]), ('Keras', 3, [59344076, 55375416, 55375416])]</t>
  </si>
  <si>
    <t>{55375416, 59344076}</t>
  </si>
  <si>
    <t>['https://stackoverflow.com/questions/55375416', 'https://stackoverflow.com/questions/59344076']</t>
  </si>
  <si>
    <t>https://stackoverflow.com/questions/59344076</t>
  </si>
  <si>
    <t>(('training_arrays', 'model_iteration'), ('training_arrays', '_make_execution_function'))</t>
  </si>
  <si>
    <t>[('Tensorflow', 7, [60444486, 60247826, 62932186, 59113341, 57205032, 62857315, 54595411]), ('Keras', 5, [60444486, 60247826, 59113341, 57205032, 54595411])]</t>
  </si>
  <si>
    <t>{62857315, 60444486, 57205032, 60247826, 54595411, 62932186, 59113341}</t>
  </si>
  <si>
    <t>['https://stackoverflow.com/questions/60444486', 'https://stackoverflow.com/questions/60247826', 'https://stackoverflow.com/questions/62932186', 'https://stackoverflow.com/questions/54595411', 'https://stackoverflow.com/questions/62932186']</t>
  </si>
  <si>
    <t>(('training_arrays', 'model_iteration'), ('training_arrays', '_make_execution_function'), ('training', '_make_execution_function'))</t>
  </si>
  <si>
    <t>[('Tensorflow', 6, [60247826, 62932186, 59113341, 57205032, 62857315, 54595411]), ('Keras', 4, [60247826, 59113341, 57205032, 54595411])]</t>
  </si>
  <si>
    <t>{62857315, 57205032, 60247826, 54595411, 62932186, 59113341}</t>
  </si>
  <si>
    <t>['https://stackoverflow.com/questions/62857315', 'https://stackoverflow.com/questions/60247826', 'https://stackoverflow.com/questions/62932186', 'https://stackoverflow.com/questions/62932186', 'https://stackoverflow.com/questions/62932186']</t>
  </si>
  <si>
    <t>(('training_arrays', 'model_iteration'), ('training_arrays', '_make_execution_function'), ('training', '_make_execution_function'), ('training', '_make_train_function'), ('optimizers', 'get_updates'), ('optimizer', 'apply_gradients'), ('optimizer', 'update_op'))</t>
  </si>
  <si>
    <t>[('Tensorflow', 2, [60247826, 59113341]), ('Keras', 2, [60247826, 59113341])]</t>
  </si>
  <si>
    <t>{60247826, 59113341}</t>
  </si>
  <si>
    <t>['https://stackoverflow.com/questions/60247826', 'https://stackoverflow.com/questions/59113341']</t>
  </si>
  <si>
    <t>(('training_arrays', 'predict_loop'),)</t>
  </si>
  <si>
    <t>[('Tensorflow', 27, [60490084, 59370688, 55246565, 57948726, 58858077, 54301926, 56135522, 54903852, 53436994, 60667310, 60906218, 56667900, 58015489, 62675898, 53479623, 61575728, 61105434, 54015059, 57175459, 54525906, 62660163, 60683795, 61099772, 57666618, 51268504, 57677083, 55142210]), ('Keras', 30, [60490084, 59370688, 55246565, 57948726, 58858077, 54301926, 56135522, 54903852, 60667310, 60906218, 56667900, 58015489, 62675898, 59759780, 53479623, 61575728, 61105434, 56967705, 57175459, 54525906, 59524339, 59524339, 62660163, 56892967, 60683795, 61099772, 57666618, 51268504, 57677083, 55142210])]</t>
  </si>
  <si>
    <t>[('Tensorflow', 27), ('Keras', 30)]</t>
  </si>
  <si>
    <t>{58015489, 60683795, 51268504, 56967705, 61105434, 57677083, 57175459, 59759780, 56892967, 54903852, 60667310, 61575728, 57948726, 62675898, 57666618, 59370688, 53436994, 62660163, 55142210, 53479623, 54525906, 54015059, 58858077, 56135522, 60490084, 55246565, 54301926, 61099772, 60906218, 59524339, 56667900}</t>
  </si>
  <si>
    <t>['https://stackoverflow.com/questions/61105434', 'https://stackoverflow.com/questions/57666618', 'https://stackoverflow.com/questions/56135522', 'https://stackoverflow.com/questions/54015059', 'https://stackoverflow.com/questions/58858077']</t>
  </si>
  <si>
    <t>https://stackoverflow.com/questions/56135522</t>
  </si>
  <si>
    <t>(('training_distributed', 'fit'),)</t>
  </si>
  <si>
    <t>[('Tensorflow', 3, [60621572, 63817717, 58535392]), ('Keras', 3, [60621572, 63817717, 58535392])]</t>
  </si>
  <si>
    <t>{58535392, 60621572, 63817717}</t>
  </si>
  <si>
    <t>['https://stackoverflow.com/questions/58535392', 'https://stackoverflow.com/questions/60621572', 'https://stackoverflow.com/questions/63817717']</t>
  </si>
  <si>
    <t>https://stackoverflow.com/questions/60621572</t>
  </si>
  <si>
    <t>(('training_eager', '_model_loss'),)</t>
  </si>
  <si>
    <t>[('Tensorflow', 19, [59873568, 55323968, 61920569, 58939656, 58971998, 58249968, 58249968, 59223142, 62186080, 59864710, 64499499, 60732223, 56329965, 57775938, 59015359, 58676498, 59621899, 59621899, 60593469]), ('Keras', 14, [59873568, 61920569, 58971998, 58249968, 58249968, 59223142, 62186080, 59864710, 64499499, 56329965, 57775938, 59621899, 59621899, 60593469])]</t>
  </si>
  <si>
    <t>[('Tensorflow', 19), ('Keras', 14)]</t>
  </si>
  <si>
    <t>{59873568, 55323968, 62186080, 57775938, 59015359, 59223142, 59864710, 58939656, 64499499, 59621899, 56329965, 58249968, 58676498, 61920569, 60593469, 58971998, 60732223}</t>
  </si>
  <si>
    <t>['https://stackoverflow.com/questions/62186080', 'https://stackoverflow.com/questions/58939656', 'https://stackoverflow.com/questions/61920569', 'https://stackoverflow.com/questions/58249968', 'https://stackoverflow.com/questions/58676498']</t>
  </si>
  <si>
    <t>(('training_eager', '_process_single_batch'),)</t>
  </si>
  <si>
    <t>[('Tensorflow', 23, [59873568, 55323968, 59532768, 61920569, 58939656, 58971998, 59223142, 59403281, 62546338, 62186080, 61192645, 59864710, 64499499, 60732223, 56329965, 57775938, 59015359, 58676498, 59621899, 59621899, 60593469, 58369283, 60488764]), ('Keras', 18, [59873568, 59532768, 61920569, 58971998, 60520730, 59223142, 59403281, 62546338, 62186080, 61192645, 59864710, 64499499, 56329965, 57775938, 59621899, 59621899, 60593469, 60488764])]</t>
  </si>
  <si>
    <t>[('Tensorflow', 23), ('Keras', 18)]</t>
  </si>
  <si>
    <t>{58369283, 59864710, 58939656, 59621899, 59403281, 58676498, 60520730, 59873568, 62546338, 64499499, 61920569, 60488764, 60593469, 59015359, 55323968, 60732223, 57775938, 61192645, 58971998, 59532768, 62186080, 59223142, 56329965}</t>
  </si>
  <si>
    <t>['https://stackoverflow.com/questions/59621899', 'https://stackoverflow.com/questions/61920569', 'https://stackoverflow.com/questions/61192645', 'https://stackoverflow.com/questions/57775938', 'https://stackoverflow.com/questions/57775938']</t>
  </si>
  <si>
    <t>(('training_eager', '_process_single_batch'), ('training_eager', '_model_loss'))</t>
  </si>
  <si>
    <t>[('Tensorflow', 18, [59873568, 55323968, 61920569, 58939656, 58971998, 59223142, 62186080, 59864710, 64499499, 60732223, 56329965, 57775938, 59015359, 58676498, 59621899, 59621899, 60593469, 60488764]), ('Keras', 13, [59873568, 61920569, 58971998, 59223142, 62186080, 59864710, 64499499, 56329965, 57775938, 59621899, 59621899, 60593469, 60488764])]</t>
  </si>
  <si>
    <t>{59873568, 55323968, 62186080, 57775938, 59015359, 59223142, 59864710, 58939656, 64499499, 59621899, 56329965, 58676498, 61920569, 60488764, 60593469, 58971998, 60732223}</t>
  </si>
  <si>
    <t>['https://stackoverflow.com/questions/62186080', 'https://stackoverflow.com/questions/58939656', 'https://stackoverflow.com/questions/60488764', 'https://stackoverflow.com/questions/58676498', 'https://stackoverflow.com/questions/61920569']</t>
  </si>
  <si>
    <t>(('training_generator', 'model_iteration'),)</t>
  </si>
  <si>
    <t>[('Tensorflow', 38, [56445615, 59873568, 55645953, 58123276, 58123276, 61054359, 55323968, 58880985, 62871218, 59532768, 62727910, 56167196, 59784018, 63759088, 59403281, 55243016, 62745762, 64499499, 55884849, 58411571, 58411571, 59613222, 60482214, 62716130, 55375416, 55375416, 55375416, 55375416, 55375416, 55375416, 55375416, 55375416, 56818501, 59015359, 56939076, 59621899, 59621899, 59274840]), ('Keras', 34, [56445615, 59873568, 58123276, 58123276, 61054359, 62871218, 59532768, 62727910, 56167196, 59784018, 63759088, 59403281, 55243016, 62745762, 64499499, 55884849, 58411571, 58411571, 59613222, 60482214, 62716130, 55375416, 55375416, 55375416, 55375416, 55375416, 55375416, 55375416, 55375416, 55598742, 56939076, 55558168, 59621899, 59621899])]</t>
  </si>
  <si>
    <t>[('Tensorflow', 38), ('Keras', 34)]</t>
  </si>
  <si>
    <t>{55645953, 55243016, 59621899, 58123276, 59403281, 55598742, 61054359, 55558168, 56167196, 59873568, 62745762, 59613222, 60482214, 64499499, 56445615, 55884849, 62871218, 58411571, 55375416, 59015359, 55323968, 56939076, 56818501, 59784018, 59274840, 58880985, 59532768, 62716130, 62727910, 63759088}</t>
  </si>
  <si>
    <t>['https://stackoverflow.com/questions/59403281', 'https://stackoverflow.com/questions/64499499', 'https://stackoverflow.com/questions/59784018', 'https://stackoverflow.com/questions/56939076', 'https://stackoverflow.com/questions/56939076']</t>
  </si>
  <si>
    <t>(('training_generator', 'model_iteration'), ('training_generator', 'convert_to_generator_like'))</t>
  </si>
  <si>
    <t>[('Tensorflow', 6, [56167196, 59613222, 60482214, 55375416, 55375416, 55375416, 55375416]), ('Keras', 7, [56167196, 59613222, 60482214, 55375416, 55375416, 55375416, 55375416])]</t>
  </si>
  <si>
    <t>(('training_generator', 'model_iteration'), ('training_generator', 'model_iteration'))</t>
  </si>
  <si>
    <t>[('Tensorflow', 4, [62871218, 63759088, 62745762, 56939076]), ('Keras', 4, [62871218, 63759088, 62745762, 56939076])]</t>
  </si>
  <si>
    <t>{63759088, 62871218, 62745762, 56939076}</t>
  </si>
  <si>
    <t>['https://stackoverflow.com/questions/63759088', 'https://stackoverflow.com/questions/62871218', 'https://stackoverflow.com/questions/62745762', 'https://stackoverflow.com/questions/56939076']</t>
  </si>
  <si>
    <t>https://stackoverflow.com/questions/63759088</t>
  </si>
  <si>
    <t>(('training_utils', 'call_metric_function'),)</t>
  </si>
  <si>
    <t>[('Tensorflow', 5, [59305514, 62387043, 60112435, 55835798, 63581028]), ('Keras', 5, [59305514, 62387043, 60112435, 55835798, 63581028])]</t>
  </si>
  <si>
    <t>{62387043, 63581028, 59305514, 60112435, 55835798}</t>
  </si>
  <si>
    <t>['https://stackoverflow.com/questions/62387043', 'https://stackoverflow.com/questions/63581028', 'https://stackoverflow.com/questions/59305514', 'https://stackoverflow.com/questions/60112435', 'https://stackoverflow.com/questions/55835798']</t>
  </si>
  <si>
    <t>(('training_utils', 'call_metric_function'), ('metrics', '__call__'))</t>
  </si>
  <si>
    <t>[('Tensorflow', 3, [59305514, 60112435, 55835798]), ('Keras', 3, [59305514, 60112435, 55835798])]</t>
  </si>
  <si>
    <t>{59305514, 60112435, 55835798}</t>
  </si>
  <si>
    <t>['https://stackoverflow.com/questions/59305514', 'https://stackoverflow.com/questions/60112435', 'https://stackoverflow.com/questions/55835798']</t>
  </si>
  <si>
    <t>(('training_utils', 'check_array_lengths'),)</t>
  </si>
  <si>
    <t>[('Tensorflow', 5, [61753091, 61753091, 56895339, 56251994, 59119465]), ('Keras', 5, [61753091, 61753091, 56895339, 56251994, 53037450])]</t>
  </si>
  <si>
    <t>{61753091, 59119465, 53037450, 56895339, 56251994}</t>
  </si>
  <si>
    <t>['https://stackoverflow.com/questions/61753091', 'https://stackoverflow.com/questions/59119465', 'https://stackoverflow.com/questions/53037450', 'https://stackoverflow.com/questions/56895339', 'https://stackoverflow.com/questions/56251994']</t>
  </si>
  <si>
    <t>https://stackoverflow.com/questions/61753091</t>
  </si>
  <si>
    <t>(('training_utils', 'check_loss_and_target_compatibility'),)</t>
  </si>
  <si>
    <t>[('Tensorflow', 10, [60987914, 62677973, 58662922, 60567183, 59349536, 61298181, 58832251, 61443234, 59274840, 63380464]), ('Keras', 9, [61766717, 60987914, 58662922, 60567183, 59349536, 61298181, 58832251, 61443234, 63380464])]</t>
  </si>
  <si>
    <t>{59349536, 61443234, 61298181, 60987914, 58662922, 60567183, 63380464, 62677973, 59274840, 58832251, 61766717}</t>
  </si>
  <si>
    <t>['https://stackoverflow.com/questions/61443234', 'https://stackoverflow.com/questions/60567183', 'https://stackoverflow.com/questions/59274840', 'https://stackoverflow.com/questions/62677973', 'https://stackoverflow.com/questions/59274840']</t>
  </si>
  <si>
    <t>https://stackoverflow.com/questions/61443234</t>
  </si>
  <si>
    <t>(('training_utils', 'check_num_samples'),)</t>
  </si>
  <si>
    <t>[('Tensorflow', 3, [62943063, 60906218, 56580538]), ('Keras', 2, [62943063, 60906218])]</t>
  </si>
  <si>
    <t>{56580538, 60906218, 62943063}</t>
  </si>
  <si>
    <t>['https://stackoverflow.com/questions/56580538', 'https://stackoverflow.com/questions/60906218', 'https://stackoverflow.com/questions/62943063']</t>
  </si>
  <si>
    <t>https://stackoverflow.com/questions/62943063</t>
  </si>
  <si>
    <t>(('training_utils', 'listcomp'),)</t>
  </si>
  <si>
    <t>[('Tensorflow', 15, [63669084, 53643164, 53171885, 63636427, 51254382, 54788005, 59784018, 51549056, 60763595, 61458947, 58063749, 55930341, 55930341, 59119465, 52945355]), ('Keras', 18, [63669084, 57811573, 56681240, 56681240, 53643164, 53171885, 63636427, 51254382, 54788005, 59784018, 51549056, 61458947, 58063749, 53266303, 55930341, 55930341, 59119465, 52945355])]</t>
  </si>
  <si>
    <t>{51549056, 61458947, 54788005, 58063749, 63669084, 55930341, 59119465, 63636427, 60763595, 53171885, 51254382, 52945355, 59784018, 57811573, 56681240, 53643164, 53266303}</t>
  </si>
  <si>
    <t>['https://stackoverflow.com/questions/54788005', 'https://stackoverflow.com/questions/63636427', 'https://stackoverflow.com/questions/57811573', 'https://stackoverflow.com/questions/52945355', 'https://stackoverflow.com/questions/59784018']</t>
  </si>
  <si>
    <t>https://stackoverflow.com/questions/52945355</t>
  </si>
  <si>
    <t>(('training_utils', 'module'),)</t>
  </si>
  <si>
    <t>[('Tensorflow', 3, [48982092, 61929275]), ('Keras', 4, [55923305, 48982092, 61929275])]</t>
  </si>
  <si>
    <t>{55923305, 61929275, 48982092}</t>
  </si>
  <si>
    <t>['https://stackoverflow.com/questions/55923305', 'https://stackoverflow.com/questions/61929275', 'https://stackoverflow.com/questions/48982092']</t>
  </si>
  <si>
    <t>[('Tensorflow', 110, [54945641, 60880868, 61753091, 61753091, 60550005, 59398598, 59398598, 59398598, 59398598, 61773597, 63312674, 55645953, 63669084, 56606583, 55786512, 53643164, 53171885, 62388362, 62388362, 62017903, 60985161, 59571395, 63636427, 54842893, 51254382, 59437658, 54788005, 59784018, 51549056, 52543817, 64520917, 62935548, 62935548, 52493231, 51925937, 61070325, 57516662, 57516662, 57516662, 57516662, 53173884, 55127970, 52620141, 53289863, 51982179, 64377296, 58343266, 55945956, 55882731, 65004274, 54433198, 59384360, 53839351, 62746381, 52440940, 60765376, 62862765, 56895221, 60482845, 60044421, 54634771, 62764450, 60763595, 52577355, 60023907, 54898718, 59561111, 56939275, 62048059, 61458947, 58582933, 61754862, 59656559, 59656559, 59656559, 59656559, 64777118, 62117976, 52892159, 65115109, 54858049, 53022752, 52736517, 58963889, 58917918, 58063749, 53367063, 59521001, 61641048, 61641048, 61641048, 61641048, 53131429, 60665202, 53492018, 55930341, 55930341, 55930341, 55930341, 60264581, 64839721, 61775956, 59761890, 52945355, 56034172, 51544271, 62236436, 51502983, 60653297, 59087054]), ('Keras', 170, [54945641, 60880868, 61753091, 61753091, 62371094, 60550005, 59398598, 59398598, 59398598, 59398598, 61773597, 63312674, 63669084, 56606583, 55786512, 57811573, 56681240, 56681240, 53643164, 53171885, 62388362, 62388362, 62017903, 52331133, 59338054, 60985161, 59571395, 63636427, 54842893, 51254382, 59437658, 53443475, 54788005, 59784018, 60898930, 51549056, 52543817, 64520917, 62935548, 62935548, 52493231, 51925937, 63126275, 61070325, 57516662, 57516662, 57516662, 57516662, 53173884, 64848622, 64848622, 55127970, 56404284, 56404284, 56404284, 56404284, 52620141, 53289863, 51982179, 64377296, 53165544, 53458379, 58343266, 55945956, 62560656, 55436040, 60563864, 55731225, 55882731, 65004274, 54433198, 59384360, 53839351, 62746381, 52440940, 56895221, 60482845, 61216136, 59922209, 60044421, 54634771, 62764450, 52577355, 60023907, 56184323, 54898718, 59561111, 51669382, 56939275, 62048059, 61458947, 58582933, 61754862, 59656559, 59656559, 59656559, 59656559, 64777118, 54173348, 62117976, 52892159, 65115109, 54858049, 53022752, 52736517, 55912491, 58963889, 58917918, 58063749, 58927172, 61641048, 61641048, 61641048, 61641048, 62369721, 59921307, 53266303, 53697858, 56030354, 60665202, 54641159, 53492018, 60059107, 55930341, 55930341, 55930341, 55930341, 56952239, 57873324, 52387192, 56945750, 61775593, 60264581, 61775956, 59761890, 59546940, 52945355, 61763010, 51715587, 57387541, 55884655, 56034172, 63136566, 59807849, 57438806, 57945364, 57410804, 51544271, 62236436, 51827602, 51827602, 51502983, 58258614, 60653297, 59087054, 55211082, 56429302, 61184377, 59595419, 54226539, 55353389, 62979643, 57006351, 60745634, 62745326, 57064649, 60732246, 52407777, 52407777, 52407777, 52407777])]</t>
  </si>
  <si>
    <t>[('Tensorflow', 110), ('Keras', 170)]</t>
  </si>
  <si>
    <t>{61458947, 56184323, 52736517, 51715587, 54641159, 54842893, 55786512, 57387541, 55731225, 54898718, 58917918, 53022752, 59384360, 64839721, 55912491, 55353389, 62979643, 58927172, 55211082, 52577355, 61775956, 56945750, 57438806, 62117976, 59437658, 60023907, 59807849, 54226539, 51254382, 60898930, 57811573, 57516662, 53173884, 52331133, 60044421, 60264581, 62388362, 56030354, 59561111, 59595419, 54173348, 53131429, 53171885, 58258614, 60765376, 59571395, 57064649, 59087054, 51544271, 64520917, 59761890, 55945956, 61775593, 64848622, 62745326, 60653297, 65004274, 57410804, 56895221, 56429302, 55645953, 61753091, 63126275, 55436040, 56939275, 62746381, 57006351, 54634771, 62236436, 57945364, 62371094, 53367063, 56681240, 61773597, 60482845, 59922209, 63312674, 53492018, 63136566, 62048059, 56404284, 59546940, 54858049, 53697858, 59338054, 60985161, 52543817, 59784018, 60732246, 61641048, 63669084, 58343266, 51982179, 54945641, 52440940, 52620141, 62017903, 59656559, 55884655, 60665202, 60550005, 56606583, 52387192, 61184377, 56034172, 53266303, 51549056, 58063749, 51669382, 53289863, 51502983, 61216136, 62560656, 51827602, 53443475, 58582933, 60563864, 59921307, 53643164, 64777118, 55127970, 62764450, 60745634, 54788005, 57873324, 62862765, 54433198, 52493231, 56952239, 51925937, 58963889, 62369721, 61763010, 59398598, 63636427, 60763595, 52945355, 53458379, 64377296, 52407777, 60059107, 60880868, 65115109, 55930341, 53165544, 59521001, 55882731, 61754862, 61070325, 53839351, 62935548, 52892159}</t>
  </si>
  <si>
    <t>['https://stackoverflow.com/questions/57438806', 'https://stackoverflow.com/questions/57945364', 'https://stackoverflow.com/questions/59921307', 'https://stackoverflow.com/questions/58063749', 'https://stackoverflow.com/questions/61216136']</t>
  </si>
  <si>
    <t>https://stackoverflow.com/questions/57438806</t>
  </si>
  <si>
    <t>https://stackoverflow.com/questions/57945364</t>
  </si>
  <si>
    <t>https://stackoverflow.com/questions/59921307</t>
  </si>
  <si>
    <t>(('training_utils', 'standardize_input_data'), ('training_utils', 'listcomp'))</t>
  </si>
  <si>
    <t>[('Tensorflow', 13, [63669084, 53643164, 53171885, 63636427, 51254382, 54788005, 59784018, 51549056, 60763595, 61458947, 58063749, 55930341, 55930341]), ('Keras', 16, [63669084, 57811573, 56681240, 56681240, 53643164, 53171885, 63636427, 51254382, 54788005, 59784018, 51549056, 61458947, 58063749, 53266303, 55930341, 55930341])]</t>
  </si>
  <si>
    <t>[('Tensorflow', 13), ('Keras', 16)]</t>
  </si>
  <si>
    <t>{51549056, 61458947, 54788005, 58063749, 63669084, 55930341, 63636427, 60763595, 53171885, 51254382, 59784018, 57811573, 56681240, 53643164, 53266303}</t>
  </si>
  <si>
    <t>['https://stackoverflow.com/questions/54788005', 'https://stackoverflow.com/questions/63636427', 'https://stackoverflow.com/questions/57811573', 'https://stackoverflow.com/questions/59784018', 'https://stackoverflow.com/questions/59784018']</t>
  </si>
  <si>
    <t>(('training_utils', 'standardize_input_data'), ('training_utils', 'listcomp'), ('training_utils', 'standardize_single_array'))</t>
  </si>
  <si>
    <t>[('Tensorflow', 11, [63669084, 53643164, 53171885, 63636427, 51254382, 51549056, 60763595, 61458947, 58063749, 55930341, 55930341]), ('Keras', 14, [63669084, 57811573, 56681240, 56681240, 53643164, 53171885, 63636427, 51254382, 51549056, 61458947, 58063749, 53266303, 55930341, 55930341])]</t>
  </si>
  <si>
    <t>{51549056, 61458947, 58063749, 55930341, 63669084, 63636427, 60763595, 53171885, 51254382, 57811573, 56681240, 53643164, 53266303}</t>
  </si>
  <si>
    <t>['https://stackoverflow.com/questions/61458947', 'https://stackoverflow.com/questions/63636427', 'https://stackoverflow.com/questions/56681240', 'https://stackoverflow.com/questions/57811573', 'https://stackoverflow.com/questions/57811573']</t>
  </si>
  <si>
    <t>(('training_utils', 'standardize_input_data'), ('training_utils', 'listcomp'), ('training_utils', 'standardize_single_array'), ('tensor_shape', '__len__'))</t>
  </si>
  <si>
    <t>[('Tensorflow', 2, [53643164, 61458947]), ('Keras', 2, [53643164, 61458947])]</t>
  </si>
  <si>
    <t>{61458947, 53643164}</t>
  </si>
  <si>
    <t>['https://stackoverflow.com/questions/61458947', 'https://stackoverflow.com/questions/53643164']</t>
  </si>
  <si>
    <t>(('training_utils', 'standardize_single_array'),)</t>
  </si>
  <si>
    <t>[('Tensorflow', 13, [63669084, 53643164, 53171885, 63636427, 51254382, 51549056, 56895221, 60763595, 61458947, 58281457, 58063749, 55930341, 55930341]), ('Keras', 16, [63669084, 57811573, 56681240, 56681240, 53643164, 53171885, 63636427, 51254382, 51549056, 56895221, 61458947, 58281457, 58063749, 53266303, 55930341, 55930341])]</t>
  </si>
  <si>
    <t>{51549056, 61458947, 58063749, 55930341, 63669084, 63636427, 60763595, 53171885, 51254382, 58281457, 56895221, 57811573, 56681240, 53643164, 53266303}</t>
  </si>
  <si>
    <t>['https://stackoverflow.com/questions/58063749', 'https://stackoverflow.com/questions/60763595', 'https://stackoverflow.com/questions/57811573', 'https://stackoverflow.com/questions/56895221', 'https://stackoverflow.com/questions/56895221']</t>
  </si>
  <si>
    <t>https://stackoverflow.com/questions/56895221</t>
  </si>
  <si>
    <t>(('training_utils', 'weighted'),)</t>
  </si>
  <si>
    <t>[('Tensorflow', 10, [54108047, 55323968, 60327453, 53855994, 57597939, 53842960, 57497202, 60077931, 62604665, 63539788]), ('Keras', 15, [54108047, 60327453, 53855994, 57597939, 57357146, 51953917, 53842960, 56212951, 57497202, 56302243, 60077931, 62604665, 63539788, 59669860, 55242749])]</t>
  </si>
  <si>
    <t>{55323968, 56302243, 59669860, 60077931, 63539788, 51953917, 54108047, 53842960, 55242749, 57497202, 57597939, 56212951, 62604665, 53855994, 60327453, 57357146}</t>
  </si>
  <si>
    <t>['https://stackoverflow.com/questions/59669860', 'https://stackoverflow.com/questions/53842960', 'https://stackoverflow.com/questions/62604665', 'https://stackoverflow.com/questions/56212951', 'https://stackoverflow.com/questions/56212951']</t>
  </si>
  <si>
    <t>(('training_v1', 'fit'),)</t>
  </si>
  <si>
    <t>[('Tensorflow', 6, [63759088, 62935548, 62935548, 62935548, 62935548, 60621572]), ('Keras', 6, [63759088, 62935548, 62935548, 62935548, 62935548, 60621572])]</t>
  </si>
  <si>
    <t>{63759088, 62935548, 60621572}</t>
  </si>
  <si>
    <t>['https://stackoverflow.com/questions/63759088', 'https://stackoverflow.com/questions/62935548', 'https://stackoverflow.com/questions/60621572']</t>
  </si>
  <si>
    <t>(('training_v1', 'fit'), ('training_arrays', 'fit'))</t>
  </si>
  <si>
    <t>[('Tensorflow', 3, [62935548, 62935548, 62935548, 62935548]), ('Keras', 3, [62935548, 62935548, 62935548, 62935548])]</t>
  </si>
  <si>
    <t>{62935548}</t>
  </si>
  <si>
    <t>['https://stackoverflow.com/questions/62935548']</t>
  </si>
  <si>
    <t>(('training_v1', 'fit'), ('training_arrays', 'fit'), ('training_arrays', 'model_iteration'))</t>
  </si>
  <si>
    <t>[('Tensorflow', 2, [62935548, 62935548]), ('Keras', 2, [62935548, 62935548])]</t>
  </si>
  <si>
    <t>(('training_v1', 'fit'), ('training_distributed', 'fit'))</t>
  </si>
  <si>
    <t>[('Tensorflow', 2, [60621572, 63817717]), ('Keras', 2, [60621572, 63817717])]</t>
  </si>
  <si>
    <t>{60621572, 63817717}</t>
  </si>
  <si>
    <t>['https://stackoverflow.com/questions/60621572', 'https://stackoverflow.com/questions/63817717']</t>
  </si>
  <si>
    <t>(('training_v2', '_model_iteration'),)</t>
  </si>
  <si>
    <t>[('Tensorflow', 15, [58575586, 60035792, 62017903, 60572568, 58764104, 60567183, 62366148, 61829870, 60378450, 60482845, 61436339, 59521001, 60653297, 58557296]), ('Keras', 11, [60035792, 62017903, 64848622, 64848622, 64848622, 64848622, 60567183, 62366148, 60378450, 60482845, 59506070])]</t>
  </si>
  <si>
    <t>[('Tensorflow', 15), ('Keras', 11)]</t>
  </si>
  <si>
    <t>{58575586, 62366148, 58764104, 59521001, 61829870, 62017903, 60035792, 60567183, 60378450, 61436339, 60653297, 58557296, 64848622, 59506070, 60572568, 60482845}</t>
  </si>
  <si>
    <t>['https://stackoverflow.com/questions/58764104', 'https://stackoverflow.com/questions/60567183', 'https://stackoverflow.com/questions/64848622', 'https://stackoverflow.com/questions/58557296', 'https://stackoverflow.com/questions/58557296']</t>
  </si>
  <si>
    <t>(('training_v2', '_model_iteration'), ('training_v2', '_process_inputs'))</t>
  </si>
  <si>
    <t>[('Tensorflow', 10, [62017903, 60572568, 60567183, 62366148, 61829870, 60378450, 60482845, 59521001, 60653297, 58557296]), ('Keras', 8, [62017903, 64848622, 64848622, 60567183, 62366148, 60378450, 60482845, 60392734])]</t>
  </si>
  <si>
    <t>{62366148, 59521001, 61829870, 60567183, 62017903, 60653297, 60378450, 58557296, 64848622, 60572568, 60482845, 60392734}</t>
  </si>
  <si>
    <t>['https://stackoverflow.com/questions/59521001', 'https://stackoverflow.com/questions/60653297', 'https://stackoverflow.com/questions/60572568', 'https://stackoverflow.com/questions/64848622', 'https://stackoverflow.com/questions/64848622']</t>
  </si>
  <si>
    <t>https://stackoverflow.com/questions/60572568</t>
  </si>
  <si>
    <t>(('training_v2', '_model_iteration'), ('training_v2', '_process_inputs'), ('training', '_standardize_user_data'))</t>
  </si>
  <si>
    <t>[('Tensorflow', 7, [62017903, 60567183, 61829870, 60482845, 59521001, 60653297, 58557296]), ('Keras', 5, [62017903, 64848622, 64848622, 60567183, 60482845])]</t>
  </si>
  <si>
    <t>{59521001, 61829870, 60567183, 62017903, 60653297, 58557296, 64848622, 60482845}</t>
  </si>
  <si>
    <t>['https://stackoverflow.com/questions/61829870', 'https://stackoverflow.com/questions/62017903', 'https://stackoverflow.com/questions/64848622', 'https://stackoverflow.com/questions/58557296', 'https://stackoverflow.com/questions/58557296']</t>
  </si>
  <si>
    <t>https://stackoverflow.com/questions/62017903</t>
  </si>
  <si>
    <t>(('training_v2', '_process_inputs'),)</t>
  </si>
  <si>
    <t>[('Tensorflow', 30, [60143510, 62017903, 60985161, 60401791, 62677973, 60402033, 60572568, 59024574, 60567183, 61280184, 62089249, 62366148, 61829870, 60378450, 62746381, 60482845, 61384073, 59521001, 57695689, 60104840, 63587813, 62425358, 59119465, 58605279, 61420020, 58636087, 60653297, 63169445, 65018547, 58557296]), ('Keras', 27, [60143510, 61766717, 62017903, 60985161, 60401791, 60402033, 59024574, 64848622, 64848622, 60567183, 61280184, 62089249, 62366148, 60378450, 62746381, 60482845, 61216136, 57695689, 60392734, 60104840, 63587813, 59119465, 61420020, 58636087, 60653297, 63169445, 65018547])]</t>
  </si>
  <si>
    <t>[('Tensorflow', 30), ('Keras', 27)]</t>
  </si>
  <si>
    <t>{60104840, 61384073, 61216136, 62746381, 62425358, 60567183, 60143510, 60572568, 60482845, 60392734, 62089249, 63169445, 65018547, 58636087, 61280184, 61766717, 59024574, 62366148, 60985161, 57695689, 60378450, 62677973, 58605279, 63587813, 59521001, 59119465, 61829870, 62017903, 58557296, 60402033, 60653297, 64848622, 61420020, 60401791}</t>
  </si>
  <si>
    <t>['https://stackoverflow.com/questions/62425358', 'https://stackoverflow.com/questions/61766717', 'https://stackoverflow.com/questions/61829870', 'https://stackoverflow.com/questions/63587813', 'https://stackoverflow.com/questions/59521001']</t>
  </si>
  <si>
    <t>(('training_v2', '_process_inputs'), ('data_adapter', '__init__'))</t>
  </si>
  <si>
    <t>[('Tensorflow', 12, [60143510, 60572568, 62089249, 60378450, 61384073, 63587813, 62425358, 58605279, 61420020, 58636087, 63169445, 65018547]), ('Keras', 9, [60143510, 62089249, 60378450, 60392734, 63587813, 61420020, 58636087, 63169445, 65018547])]</t>
  </si>
  <si>
    <t>{62089249, 63587813, 63169445, 61384073, 62425358, 60378450, 65018547, 61420020, 60143510, 58636087, 60572568, 60392734, 58605279}</t>
  </si>
  <si>
    <t>['https://stackoverflow.com/questions/63587813', 'https://stackoverflow.com/questions/60378450', 'https://stackoverflow.com/questions/60572568', 'https://stackoverflow.com/questions/58636087', 'https://stackoverflow.com/questions/58636087']</t>
  </si>
  <si>
    <t>(('training_v2', '_process_inputs'), ('data_adapter', '__init__'), ('data_adapter', 'slice_inputs'), ('dataset_ops', 'from_tensors'), ('dataset_ops', '__init__'), ('structure', 'normalize_element'), ('ops', 'convert_to_tensor'), ('tensor_conversion_registry', '_default_conversion_function'), ('constant_op', 'constant'), ('constant_op', '_constant_impl'), ('constant_op', 'convert_to_eager_tensor'))</t>
  </si>
  <si>
    <t>[('Tensorflow', 2, [60378450, 63169445]), ('Keras', 3, [60378450, 60392734, 63169445])]</t>
  </si>
  <si>
    <t>{60378450, 63169445, 60392734}</t>
  </si>
  <si>
    <t>['https://stackoverflow.com/questions/60378450', 'https://stackoverflow.com/questions/63169445', 'https://stackoverflow.com/questions/60392734']</t>
  </si>
  <si>
    <t>(('training_v2', '_process_inputs'), ('training', '_standardize_user_data'))</t>
  </si>
  <si>
    <t>[('Tensorflow', 17, [62017903, 60985161, 60401791, 62677973, 60402033, 59024574, 60567183, 61280184, 61829870, 62746381, 60482845, 59521001, 57695689, 60104840, 59119465, 60653297, 58557296]), ('Keras', 17, [61766717, 62017903, 60985161, 60401791, 60402033, 59024574, 64848622, 64848622, 60567183, 61280184, 62746381, 60482845, 61216136, 57695689, 60104840, 59119465, 60653297])]</t>
  </si>
  <si>
    <t>{60104840, 61216136, 62746381, 60567183, 60482845, 61280184, 61766717, 59024574, 60985161, 57695689, 62677973, 59521001, 59119465, 61829870, 62017903, 58557296, 60402033, 60653297, 64848622, 60401791}</t>
  </si>
  <si>
    <t>['https://stackoverflow.com/questions/62746381', 'https://stackoverflow.com/questions/57695689', 'https://stackoverflow.com/questions/58557296', 'https://stackoverflow.com/questions/62017903', 'https://stackoverflow.com/questions/62017903']</t>
  </si>
  <si>
    <t>(('training_v2', '_process_inputs'), ('training', '_standardize_user_data'), ('training', '_standardize_tensors'))</t>
  </si>
  <si>
    <t>[('Tensorflow', 6, [60985161, 62677973, 60567183, 62746381, 60482845, 60104840]), ('Keras', 7, [60985161, 64848622, 64848622, 60567183, 62746381, 60482845, 60104840])]</t>
  </si>
  <si>
    <t>{60104840, 60985161, 62746381, 64848622, 60567183, 62677973, 60482845}</t>
  </si>
  <si>
    <t>['https://stackoverflow.com/questions/60985161', 'https://stackoverflow.com/questions/64848622', 'https://stackoverflow.com/questions/62677973', 'https://stackoverflow.com/questions/60567183', 'https://stackoverflow.com/questions/62677973']</t>
  </si>
  <si>
    <t>(('training_v2', '_process_inputs'), ('training', '_standardize_user_data'), ('training', '_standardize_tensors'), ('training_utils', 'standardize_input_data'))</t>
  </si>
  <si>
    <t>[('Tensorflow', 3, [60985161, 62746381, 60482845]), ('Keras', 5, [60985161, 64848622, 64848622, 62746381, 60482845])]</t>
  </si>
  <si>
    <t>{60985161, 60482845, 62746381, 64848622}</t>
  </si>
  <si>
    <t>['https://stackoverflow.com/questions/60985161', 'https://stackoverflow.com/questions/60482845', 'https://stackoverflow.com/questions/62746381', 'https://stackoverflow.com/questions/64848622']</t>
  </si>
  <si>
    <t>(('training_v2', 'fit'),)</t>
  </si>
  <si>
    <t>[('Tensorflow', 76, [60436527, 57748812, 57748812, 58751457, 59305514, 60143510, 59073606, 61920569, 58939656, 60985161, 58971998, 59825630, 60401791, 59223142, 62677973, 60402033, 60587885, 63367851, 60965002, 59024574, 61016150, 60938232, 61192645, 64112222, 59864710, 60532242, 61280184, 62079524, 61102728, 61043085, 61043085, 61043085, 61043085, 58311358, 57842734, 62089249, 64504134, 58609967, 61882720, 60378450, 60732223, 59906786, 62746381, 61384073, 63004513, 58832251, 65021701, 57775938, 57695689, 58902773, 60104840, 63587813, 61165443, 58676498, 62425358, 59477627, 60580439, 59119465, 58605279, 60489481, 59761890, 61420020, 63343167, 64730222, 60112435, 60593469, 57874436, 58636087, 63169445, 60780509, 60488764, 65018547, 59364422, 61560577, 60923917, 60287388]), ('Keras', 64, [60436527, 57748812, 57748812, 58751457, 59305514, 60143510, 61920569, 61766717, 60985161, 58971998, 59825630, 60401791, 60520730, 59223142, 60402033, 60587885, 63367851, 59024574, 61016150, 60938232, 61192645, 64112222, 59864710, 61280184, 62079524, 61102728, 61043085, 61043085, 61043085, 61043085, 58311358, 57842734, 62089249, 58609967, 61882720, 60378450, 59906786, 62746381, 61216136, 63004513, 58832251, 65021701, 57775938, 57695689, 58902773, 60392734, 60104840, 63587813, 61165443, 60580439, 59119465, 60489481, 59761890, 61420020, 63343167, 64730222, 60112435, 60593469, 57874436, 58636087, 63169445, 60780509, 60488764, 65018547])]</t>
  </si>
  <si>
    <t>[('Tensorflow', 76), ('Keras', 64)]</t>
  </si>
  <si>
    <t>{61560577, 61165443, 57874436, 65021701, 59864710, 58939656, 61102728, 60965002, 61384073, 60104840, 61043085, 62746381, 62425358, 60489481, 60923917, 60532242, 58676498, 60143510, 60520730, 60287388, 60392734, 62089249, 62079524, 63169445, 59305514, 63367851, 57842734, 60436527, 58609967, 60112435, 65018547, 58636087, 61280184, 61920569, 60488764, 60593469, 59024574, 58311358, 60732223, 63343167, 57775938, 61766717, 61192645, 59073606, 64504134, 59364422, 60985161, 57695689, 57748812, 60378450, 62677973, 61016150, 60580439, 61216136, 59477627, 60780509, 59825630, 58971998, 64112222, 58751457, 61882720, 59906786, 63004513, 63587813, 59223142, 58605279, 59761890, 59119465, 60587885, 64730222, 60402033, 61420020, 58902773, 60938232, 58832251, 60401791}</t>
  </si>
  <si>
    <t>['https://stackoverflow.com/questions/62746381', 'https://stackoverflow.com/questions/60488764', 'https://stackoverflow.com/questions/64112222', 'https://stackoverflow.com/questions/61216136', 'https://stackoverflow.com/questions/60780509']</t>
  </si>
  <si>
    <t>(('training_v2', 'fit'), ('training_v2', '_process_training_inputs'))</t>
  </si>
  <si>
    <t>[('Tensorflow', 25, [60143510, 60985161, 60401791, 62677973, 60402033, 59024574, 60938232, 61280184, 62089249, 62746381, 61384073, 58832251, 57695689, 60104840, 63587813, 62425358, 59477627, 60580439, 59119465, 58605279, 61420020, 57874436, 58636087, 63169445, 65018547]), ('Keras', 23, [60143510, 61766717, 60985161, 60401791, 60402033, 59024574, 60938232, 61280184, 62089249, 62746381, 61216136, 58832251, 57695689, 60104840, 63587813, 60580439, 59119465, 61420020, 57874436, 58636087, 63169445, 65018547, 61456086])]</t>
  </si>
  <si>
    <t>[('Tensorflow', 25), ('Keras', 23)]</t>
  </si>
  <si>
    <t>{57874436, 60104840, 61384073, 61216136, 62746381, 62425358, 58832251, 60143510, 62089249, 63169445, 65018547, 58636087, 61280184, 61766717, 59024574, 60985161, 57695689, 62677973, 61456086, 60580439, 58605279, 63587813, 59119465, 60402033, 61420020, 60938232, 59477627, 60401791}</t>
  </si>
  <si>
    <t>['https://stackoverflow.com/questions/62746381', 'https://stackoverflow.com/questions/61280184', 'https://stackoverflow.com/questions/63587813', 'https://stackoverflow.com/questions/60580439', 'https://stackoverflow.com/questions/58605279']</t>
  </si>
  <si>
    <t>(('training_v2', 'fit'), ('training_v2', '_process_training_inputs'), ('training_v2', '_process_inputs'))</t>
  </si>
  <si>
    <t>[('Tensorflow', 20, [60143510, 60985161, 60401791, 62677973, 60402033, 59024574, 61280184, 62089249, 62746381, 61384073, 57695689, 60104840, 63587813, 62425358, 59119465, 58605279, 61420020, 58636087, 63169445, 65018547]), ('Keras', 19, [60143510, 61766717, 60985161, 60401791, 60402033, 59024574, 61280184, 62089249, 62746381, 61216136, 57695689, 60104840, 63587813, 59119465, 61420020, 58636087, 63169445, 65018547, 61456086])]</t>
  </si>
  <si>
    <t>{60104840, 61384073, 61216136, 62746381, 62425358, 60143510, 62089249, 63169445, 65018547, 58636087, 61280184, 61766717, 59024574, 60985161, 57695689, 62677973, 61456086, 58605279, 63587813, 59119465, 60402033, 61420020, 60401791}</t>
  </si>
  <si>
    <t>['https://stackoverflow.com/questions/62746381', 'https://stackoverflow.com/questions/61280184', 'https://stackoverflow.com/questions/58605279', 'https://stackoverflow.com/questions/61456086', 'https://stackoverflow.com/questions/61456086']</t>
  </si>
  <si>
    <t>(('training_v2', 'fit'), ('training_v2', '_process_training_inputs'), ('training_v2', '_process_inputs'), ('training', '_standardize_user_data'))</t>
  </si>
  <si>
    <t>[('Tensorflow', 10, [60985161, 60401791, 62677973, 60402033, 59024574, 61280184, 62746381, 57695689, 60104840, 59119465]), ('Keras', 12, [61766717, 60985161, 60401791, 60402033, 59024574, 61280184, 62746381, 61216136, 57695689, 60104840, 59119465, 61456086])]</t>
  </si>
  <si>
    <t>{60104840, 60985161, 57695689, 59119465, 61216136, 62746381, 60402033, 62677973, 61456086, 61280184, 61766717, 59024574, 60401791}</t>
  </si>
  <si>
    <t>['https://stackoverflow.com/questions/60985161', 'https://stackoverflow.com/questions/62746381', 'https://stackoverflow.com/questions/61766717', 'https://stackoverflow.com/questions/61280184', 'https://stackoverflow.com/questions/61280184']</t>
  </si>
  <si>
    <t>(('training_v2', 'fit'), ('training_v2', 'run_one_epoch'))</t>
  </si>
  <si>
    <t>[('Tensorflow', 44, [60436527, 57748812, 57748812, 58751457, 59305514, 59073606, 61920569, 58939656, 58971998, 59223142, 60587885, 63367851, 61016150, 61192645, 64112222, 59864710, 60532242, 62079524, 61102728, 61043085, 61043085, 58311358, 57842734, 64504134, 58609967, 61882720, 60732223, 59906786, 63004513, 65021701, 57775938, 58902773, 58676498, 59761890, 63343167, 64730222, 60112435, 60593469, 60488764, 59364422, 61560577, 60923917, 60287388, 61353557]), ('Keras', 34, [60436527, 57748812, 57748812, 58751457, 59305514, 61920569, 58971998, 60520730, 59223142, 60587885, 63367851, 61016150, 61192645, 64112222, 59864710, 62079524, 61102728, 61043085, 61043085, 58311358, 57842734, 58609967, 61882720, 59906786, 63004513, 65021701, 57775938, 58902773, 59761890, 63343167, 64730222, 60112435, 60593469, 60488764])]</t>
  </si>
  <si>
    <t>[('Tensorflow', 44), ('Keras', 34)]</t>
  </si>
  <si>
    <t>{61560577, 65021701, 59864710, 58939656, 61102728, 61043085, 60923917, 60532242, 58676498, 60520730, 60287388, 62079524, 59305514, 63367851, 57842734, 60436527, 58609967, 60112435, 61920569, 60488764, 60593469, 58311358, 60732223, 63343167, 57775938, 61192645, 59073606, 64504134, 59364422, 57748812, 61353557, 61016150, 64112222, 58971998, 61882720, 58751457, 59906786, 63004513, 59761890, 59223142, 60587885, 64730222, 58902773}</t>
  </si>
  <si>
    <t>['https://stackoverflow.com/questions/60923917', 'https://stackoverflow.com/questions/60488764', 'https://stackoverflow.com/questions/58971998', 'https://stackoverflow.com/questions/61353557', 'https://stackoverflow.com/questions/61016150']</t>
  </si>
  <si>
    <t>(('training_v2', 'on_batch'), ('callbacks', '_call_batch_hook'))</t>
  </si>
  <si>
    <t>(('training_v2', 'predict'), ('training_v2', '_model_iteration'))</t>
  </si>
  <si>
    <t>[('Tensorflow', 13, [58575586, 60035792, 62017903, 60572568, 58764104, 62366148, 61829870, 60378450, 61436339, 59521001, 60653297, 58557296]), ('Keras', 9, [60035792, 62017903, 64848622, 64848622, 64848622, 64848622, 62366148, 60378450, 59506070])]</t>
  </si>
  <si>
    <t>{58575586, 62366148, 58764104, 59521001, 61829870, 62017903, 60035792, 60653297, 60378450, 61436339, 58557296, 64848622, 59506070, 60572568}</t>
  </si>
  <si>
    <t>['https://stackoverflow.com/questions/58764104', 'https://stackoverflow.com/questions/60035792', 'https://stackoverflow.com/questions/58557296', 'https://stackoverflow.com/questions/61436339', 'https://stackoverflow.com/questions/58557296']</t>
  </si>
  <si>
    <t>(('training_v2', 'predict'), ('training_v2', '_model_iteration'), ('training_v2', '_process_inputs'))</t>
  </si>
  <si>
    <t>[('Tensorflow', 8, [62017903, 60572568, 62366148, 61829870, 60378450, 59521001, 60653297, 58557296]), ('Keras', 6, [62017903, 64848622, 64848622, 62366148, 60378450, 60392734])]</t>
  </si>
  <si>
    <t>{62366148, 59521001, 61829870, 62017903, 58557296, 60653297, 60378450, 64848622, 60572568, 60392734}</t>
  </si>
  <si>
    <t>['https://stackoverflow.com/questions/59521001', 'https://stackoverflow.com/questions/58557296', 'https://stackoverflow.com/questions/64848622', 'https://stackoverflow.com/questions/64848622', 'https://stackoverflow.com/questions/64848622']</t>
  </si>
  <si>
    <t>(('training_v2', 'predict'), ('training_v2', '_model_iteration'), ('training_v2', '_process_inputs'), ('training', '_standardize_user_data'))</t>
  </si>
  <si>
    <t>[('Tensorflow', 5, [62017903, 61829870, 59521001, 60653297, 58557296]), ('Keras', 3, [62017903, 64848622, 64848622])]</t>
  </si>
  <si>
    <t>{59521001, 61829870, 62017903, 58557296, 60653297, 64848622}</t>
  </si>
  <si>
    <t>['https://stackoverflow.com/questions/59521001', 'https://stackoverflow.com/questions/62017903', 'https://stackoverflow.com/questions/60653297', 'https://stackoverflow.com/questions/60653297', 'https://stackoverflow.com/questions/60653297']</t>
  </si>
  <si>
    <t>(('training_v2', 'predict'), ('training_v2', '_model_iteration'), ('training_v2', '_process_inputs'), ('training', '_standardize_user_data'), ('training_utils', 'standardize_input_data'))</t>
  </si>
  <si>
    <t>[('Tensorflow', 4, [62017903, 59521001, 60653297, 58557296]), ('Keras', 2, [62017903, 60653297])]</t>
  </si>
  <si>
    <t>{58557296, 59521001, 60653297, 62017903}</t>
  </si>
  <si>
    <t>['https://stackoverflow.com/questions/58557296', 'https://stackoverflow.com/questions/59521001', 'https://stackoverflow.com/questions/60653297', 'https://stackoverflow.com/questions/62017903']</t>
  </si>
  <si>
    <t>[('Tensorflow', 49, [60436527, 58575586, 57748812, 57748812, 60035792, 58751457, 59305514, 59073606, 61920569, 58939656, 58971998, 59223142, 60587885, 63367851, 58764104, 61016150, 61192645, 64112222, 59864710, 60532242, 62079524, 61102728, 61043085, 61043085, 58311358, 57842734, 64504134, 58609967, 61882720, 60732223, 59906786, 61436339, 63004513, 65021701, 57775938, 58902773, 58676498, 59761890, 63343167, 64730222, 60112435, 60593469, 60488764, 59364422, 61560577, 60923917, 60287388, 61353557, 59853748]), ('Keras', 36, [60436527, 57748812, 57748812, 60035792, 58751457, 59305514, 61920569, 58971998, 60520730, 59223142, 60587885, 63367851, 61016150, 61192645, 64112222, 59864710, 62079524, 61102728, 61043085, 61043085, 58311358, 57842734, 58609967, 61882720, 59906786, 63004513, 65021701, 59506070, 57775938, 58902773, 59761890, 63343167, 64730222, 60112435, 60593469, 60488764])]</t>
  </si>
  <si>
    <t>[('Tensorflow', 49), ('Keras', 36)]</t>
  </si>
  <si>
    <t>{61560577, 65021701, 59864710, 58939656, 61102728, 61043085, 60923917, 60532242, 58676498, 59506070, 60520730, 60287388, 62079524, 59305514, 63367851, 57842734, 60436527, 58609967, 61436339, 60112435, 59853748, 61920569, 60488764, 60593469, 58311358, 60732223, 63343167, 57775938, 61192645, 59073606, 64504134, 58764104, 59364422, 57748812, 60035792, 61353557, 61016150, 64112222, 58971998, 61882720, 58751457, 58575586, 59906786, 63004513, 59761890, 59223142, 60587885, 64730222, 58902773}</t>
  </si>
  <si>
    <t>['https://stackoverflow.com/questions/60532242', 'https://stackoverflow.com/questions/60488764', 'https://stackoverflow.com/questions/64112222', 'https://stackoverflow.com/questions/60035792', 'https://stackoverflow.com/questions/61353557']</t>
  </si>
  <si>
    <t>[('Tensorflow', 46, [58575586, 57748812, 57748812, 60035792, 58751457, 59305514, 59073606, 61920569, 58939656, 58971998, 59223142, 60587885, 63367851, 58764104, 61016150, 61192645, 64112222, 59864710, 60532242, 62079524, 61102728, 58311358, 57842734, 64504134, 58609967, 61882720, 60732223, 59906786, 61436339, 63004513, 65021701, 57775938, 58902773, 58676498, 59761890, 63343167, 64730222, 60112435, 60593469, 60488764, 59364422, 60923917, 60287388, 61353557, 59853748, 61277787]), ('Keras', 33, [57748812, 57748812, 60035792, 58751457, 59305514, 61920569, 58971998, 60520730, 59223142, 60587885, 63367851, 61016150, 61192645, 64112222, 59864710, 62079524, 61102728, 58311358, 57842734, 58609967, 61882720, 59906786, 63004513, 65021701, 59506070, 57775938, 58902773, 59761890, 63343167, 64730222, 60112435, 60593469, 60488764])]</t>
  </si>
  <si>
    <t>[('Tensorflow', 46), ('Keras', 33)]</t>
  </si>
  <si>
    <t>{65021701, 59864710, 58939656, 61102728, 60923917, 60532242, 58676498, 59506070, 60520730, 60287388, 62079524, 59305514, 63367851, 57842734, 58609967, 61436339, 60112435, 59853748, 61920569, 60488764, 60593469, 58311358, 60732223, 63343167, 57775938, 61192645, 59073606, 64504134, 58764104, 59364422, 57748812, 60035792, 61353557, 61016150, 61277787, 64112222, 58971998, 61882720, 58751457, 58575586, 59906786, 63004513, 59761890, 59223142, 60587885, 64730222, 58902773}</t>
  </si>
  <si>
    <t>['https://stackoverflow.com/questions/58676498', 'https://stackoverflow.com/questions/58311358', 'https://stackoverflow.com/questions/58971998', 'https://stackoverflow.com/questions/61016150', 'https://stackoverflow.com/questions/61277787']</t>
  </si>
  <si>
    <t>[('Tensorflow', 44, [58575586, 57748812, 57748812, 60035792, 58751457, 59305514, 59073606, 61920569, 58939656, 58971998, 59223142, 60587885, 63367851, 58764104, 61192645, 64112222, 59864710, 60532242, 62079524, 61102728, 58311358, 57842734, 64504134, 58609967, 61882720, 60732223, 59906786, 61436339, 63004513, 65021701, 57775938, 58902773, 58676498, 59761890, 63343167, 64730222, 60112435, 60593469, 60488764, 59364422, 60923917, 60287388, 59853748, 61277787]), ('Keras', 32, [57748812, 57748812, 60035792, 58751457, 59305514, 61920569, 58971998, 60520730, 59223142, 60587885, 63367851, 61192645, 64112222, 59864710, 62079524, 61102728, 58311358, 57842734, 58609967, 61882720, 59906786, 63004513, 65021701, 59506070, 57775938, 58902773, 59761890, 63343167, 64730222, 60112435, 60593469, 60488764])]</t>
  </si>
  <si>
    <t>[('Tensorflow', 44), ('Keras', 32)]</t>
  </si>
  <si>
    <t>{65021701, 59864710, 58939656, 61102728, 60923917, 60532242, 58676498, 59506070, 60520730, 60287388, 62079524, 59305514, 63367851, 57842734, 58609967, 61436339, 60112435, 59853748, 61920569, 60488764, 60593469, 58311358, 60732223, 63343167, 57775938, 61192645, 59073606, 64504134, 58764104, 59364422, 57748812, 60035792, 61277787, 64112222, 58971998, 61882720, 58751457, 58575586, 59906786, 63004513, 59761890, 59223142, 60587885, 64730222, 58902773}</t>
  </si>
  <si>
    <t>['https://stackoverflow.com/questions/58676498', 'https://stackoverflow.com/questions/60593469', 'https://stackoverflow.com/questions/58971998', 'https://stackoverflow.com/questions/60035792', 'https://stackoverflow.com/questions/61277787']</t>
  </si>
  <si>
    <t>(('training_v2', 'run_one_epoch'), ('training_v2_utils', 'execution_function'), ('def_function', '__call__'), ('def_function', '_call'))</t>
  </si>
  <si>
    <t>[('Tensorflow', 41, [58575586, 60035792, 58751457, 59305514, 59073606, 61920569, 58939656, 58971998, 59223142, 60587885, 63367851, 58764104, 61192645, 64112222, 59864710, 60532242, 62079524, 61102728, 58311358, 64504134, 58609967, 61882720, 60732223, 59906786, 61436339, 63004513, 65021701, 58902773, 58676498, 59761890, 63343167, 64730222, 60112435, 60593469, 60488764, 59364422, 60923917, 60287388, 59853748, 61277787]), ('Keras', 29, [60035792, 58751457, 59305514, 61920569, 58971998, 60520730, 59223142, 60587885, 63367851, 61192645, 64112222, 59864710, 62079524, 61102728, 58311358, 58609967, 61882720, 59906786, 63004513, 65021701, 59506070, 58902773, 59761890, 63343167, 64730222, 60112435, 60593469, 60488764, 59853748])]</t>
  </si>
  <si>
    <t>[('Tensorflow', 41), ('Keras', 29)]</t>
  </si>
  <si>
    <t>{65021701, 59864710, 58939656, 61102728, 60923917, 60532242, 58676498, 59506070, 60520730, 60287388, 62079524, 59305514, 63367851, 58609967, 61436339, 60112435, 59853748, 61920569, 60488764, 60593469, 58311358, 60732223, 63343167, 61192645, 59073606, 64504134, 58764104, 59364422, 60035792, 61277787, 64112222, 58971998, 61882720, 58751457, 58575586, 59906786, 63004513, 59761890, 59223142, 60587885, 64730222, 58902773}</t>
  </si>
  <si>
    <t>['https://stackoverflow.com/questions/58676498', 'https://stackoverflow.com/questions/60593469', 'https://stackoverflow.com/questions/61882720', 'https://stackoverflow.com/questions/61277787', 'https://stackoverflow.com/questions/64112222']</t>
  </si>
  <si>
    <t>(('training_v2', 'run_one_epoch'), ('training_v2_utils', 'execution_function'), ('def_function', '__call__'), ('def_function', '_call'), ('def_function', '_initialize'), ('function', '_get_concrete_function_internal_garbage_collected'), ('function', '_maybe_define_function'), ('function', '_create_graph_function'), ('func_graph', 'func_graph_from_py_func'), ('def_function', 'wrapped_fn'), ('training_v2_utils', 'distributed_function'), ('distribute_lib', 'experimental_run_v2'), ('distribute_lib', 'call_for_each_replica'), ('distribute_lib', '_call_for_each_replica'), ('api', 'wrapper'))</t>
  </si>
  <si>
    <t>[('Tensorflow', 14, [58575586, 60035792, 59305514, 61920569, 58939656, 58971998, 59223142, 58764104, 61192645, 59864710, 58676498, 59761890, 60112435, 60593469]), ('Keras', 11, [60035792, 59305514, 61920569, 58971998, 60520730, 59223142, 61192645, 59864710, 59761890, 60112435, 60593469])]</t>
  </si>
  <si>
    <t>[('Tensorflow', 14), ('Keras', 11)]</t>
  </si>
  <si>
    <t>{58575586, 59761890, 61192645, 59223142, 59864710, 58939656, 58764104, 59305514, 60035792, 58676498, 60112435, 61920569, 60520730, 60593469, 58971998}</t>
  </si>
  <si>
    <t>['https://stackoverflow.com/questions/61192645', 'https://stackoverflow.com/questions/58764104', 'https://stackoverflow.com/questions/61920569', 'https://stackoverflow.com/questions/60112435', 'https://stackoverflow.com/questions/60112435']</t>
  </si>
  <si>
    <t>[('Tensorflow', 26, [59873568, 59532768, 59305514, 61920569, 58939656, 58971998, 59223142, 59403281, 62546338, 62186080, 61192645, 59864710, 64499499, 60732223, 57775938, 59015359, 58676498, 59761890, 59621899, 59621899, 59657058, 59657058, 60112435, 60593469, 58369283, 60488764]), ('Keras', 21, [59873568, 59532768, 59305514, 61920569, 58971998, 60520730, 59223142, 59403281, 62546338, 62186080, 61192645, 59864710, 64499499, 57775938, 59761890, 59621899, 59621899, 60112435, 60593469, 60488764, 63414587])]</t>
  </si>
  <si>
    <t>[('Tensorflow', 26), ('Keras', 21)]</t>
  </si>
  <si>
    <t>{58369283, 59864710, 58939656, 59621899, 59403281, 58676498, 60520730, 59873568, 62546338, 59305514, 64499499, 60112435, 61920569, 63414587, 60488764, 60593469, 59015359, 60732223, 57775938, 61192645, 58971998, 59532768, 62186080, 59761890, 59657058, 59223142}</t>
  </si>
  <si>
    <t>['https://stackoverflow.com/questions/59621899', 'https://stackoverflow.com/questions/60112435', 'https://stackoverflow.com/questions/58971998', 'https://stackoverflow.com/questions/57775938', 'https://stackoverflow.com/questions/61192645']</t>
  </si>
  <si>
    <t>(('training_v2_utils', 'train_on_batch'), ('training', '_standardize_user_data'))</t>
  </si>
  <si>
    <t>[('Tensorflow', 3, [59761890, 59657058, 59657058]), ('Keras', 2, [59761890, 63414587])]</t>
  </si>
  <si>
    <t>{59761890, 63414587, 59657058}</t>
  </si>
  <si>
    <t>['https://stackoverflow.com/questions/59761890', 'https://stackoverflow.com/questions/63414587', 'https://stackoverflow.com/questions/59657058']</t>
  </si>
  <si>
    <t>(('training_v2_utils', 'train_on_batch'), ('training_eager', 'train_on_batch'))</t>
  </si>
  <si>
    <t>[('Tensorflow', 23, [59873568, 59532768, 59305514, 61920569, 58939656, 58971998, 59223142, 59403281, 62546338, 62186080, 61192645, 59864710, 64499499, 60732223, 57775938, 59015359, 58676498, 59621899, 59621899, 60112435, 60593469, 58369283, 60488764]), ('Keras', 19, [59873568, 59532768, 59305514, 61920569, 58971998, 60520730, 59223142, 59403281, 62546338, 62186080, 61192645, 59864710, 64499499, 57775938, 59621899, 59621899, 60112435, 60593469, 60488764])]</t>
  </si>
  <si>
    <t>{58369283, 59864710, 58939656, 59621899, 59403281, 58676498, 60520730, 59873568, 62546338, 59305514, 64499499, 60112435, 61920569, 60488764, 60593469, 59015359, 60732223, 57775938, 61192645, 58971998, 59532768, 62186080, 59223142}</t>
  </si>
  <si>
    <t>['https://stackoverflow.com/questions/59621899', 'https://stackoverflow.com/questions/64499499', 'https://stackoverflow.com/questions/57775938', 'https://stackoverflow.com/questions/60732223', 'https://stackoverflow.com/questions/60732223']</t>
  </si>
  <si>
    <t>[('Tensorflow', 21, [59873568, 59532768, 61920569, 58939656, 58971998, 59223142, 59403281, 62546338, 62186080, 61192645, 59864710, 64499499, 60732223, 57775938, 59015359, 58676498, 59621899, 59621899, 60593469, 58369283, 60488764]), ('Keras', 17, [59873568, 59532768, 61920569, 58971998, 60520730, 59223142, 59403281, 62546338, 62186080, 61192645, 59864710, 64499499, 57775938, 59621899, 59621899, 60593469, 60488764])]</t>
  </si>
  <si>
    <t>{58369283, 59864710, 58939656, 59621899, 59403281, 58676498, 60520730, 59873568, 62546338, 64499499, 61920569, 60488764, 60593469, 59015359, 60732223, 57775938, 61192645, 58971998, 59532768, 62186080, 59223142}</t>
  </si>
  <si>
    <t>['https://stackoverflow.com/questions/59621899', 'https://stackoverflow.com/questions/64499499', 'https://stackoverflow.com/questions/61192645', 'https://stackoverflow.com/questions/60732223', 'https://stackoverflow.com/questions/57775938']</t>
  </si>
  <si>
    <t>(('training_v2_utils', 'train_on_batch'), ('training_eager', 'train_on_batch'), ('training_eager', '_process_single_batch'), ('training_eager', '_model_loss'))</t>
  </si>
  <si>
    <t>[('Tensorflow', 16, [59873568, 61920569, 58939656, 58971998, 59223142, 62186080, 59864710, 64499499, 60732223, 57775938, 59015359, 58676498, 59621899, 59621899, 60593469, 60488764]), ('Keras', 12, [59873568, 61920569, 58971998, 59223142, 62186080, 59864710, 64499499, 57775938, 59621899, 59621899, 60593469, 60488764])]</t>
  </si>
  <si>
    <t>{59873568, 62186080, 57775938, 59015359, 59223142, 59864710, 58939656, 64499499, 59621899, 58676498, 61920569, 60488764, 60593469, 58971998, 60732223}</t>
  </si>
  <si>
    <t>['https://stackoverflow.com/questions/57775938', 'https://stackoverflow.com/questions/58939656', 'https://stackoverflow.com/questions/60488764', 'https://stackoverflow.com/questions/61920569', 'https://stackoverflow.com/questions/61920569']</t>
  </si>
  <si>
    <t>(('training_v2_utils', 'train_on_batch'), ('training_eager', 'train_on_batch'), ('training_eager', '_process_single_batch'), ('training_eager', '_model_loss'), ('base_layer', '__call__'))</t>
  </si>
  <si>
    <t>[('Tensorflow', 5, [59873568, 59223142, 59864710, 59015359, 59230831]), ('Keras', 4, [59873568, 59223142, 59864710, 59230831])]</t>
  </si>
  <si>
    <t>{59873568, 59864710, 59223142, 59230831, 59015359}</t>
  </si>
  <si>
    <t>['https://stackoverflow.com/questions/59873568', 'https://stackoverflow.com/questions/59864710', 'https://stackoverflow.com/questions/59223142', 'https://stackoverflow.com/questions/59230831', 'https://stackoverflow.com/questions/59015359']</t>
  </si>
  <si>
    <t>(('training_v2_utils', 'train_on_batch'), ('training_eager', 'train_on_batch'), ('training_eager', '_process_single_batch'), ('training_eager', '_model_loss'), ('base_layer', '__call__'), ('sequential', 'call'))</t>
  </si>
  <si>
    <t>[('Tensorflow', 4, [59873568, 59864710, 59015359, 59230831]), ('Keras', 3, [59873568, 59864710, 59230831])]</t>
  </si>
  <si>
    <t>{59873568, 59230831, 59864710, 59015359}</t>
  </si>
  <si>
    <t>['https://stackoverflow.com/questions/59873568', 'https://stackoverflow.com/questions/59230831', 'https://stackoverflow.com/questions/59864710', 'https://stackoverflow.com/questions/59015359']</t>
  </si>
  <si>
    <t>(('training_v2_utils', 'train_on_batch'), ('training_eager', 'train_on_batch'), ('training_eager', '_process_single_batch'), ('training_eager', '_model_loss'), ('losses', 'call'))</t>
  </si>
  <si>
    <t>[('Tensorflow', 4, [61920569, 58676498, 59621899, 59621899]), ('Keras', 3, [61920569, 59621899, 59621899])]</t>
  </si>
  <si>
    <t>{61920569, 58676498, 59621899}</t>
  </si>
  <si>
    <t>['https://stackoverflow.com/questions/61920569', 'https://stackoverflow.com/questions/58676498', 'https://stackoverflow.com/questions/59621899']</t>
  </si>
  <si>
    <t>[('Tensorflow', 24, [61121937, 61121937, 59109436, 59840411, 61812227, 65155458, 60937557, 61648779, 61349606, 61135117, 61169380, 61603465, 62428455, 61640660, 64339181, 60694015, 60434430, 60141916, 60005319]), ('Keras', 11, [59109436, 59840411, 65155458, 63697062, 60937557, 61349606, 60694015, 60434430])]</t>
  </si>
  <si>
    <t>[('Tensorflow', 24), ('Keras', 11)]</t>
  </si>
  <si>
    <t>{65155458, 61812227, 61603465, 61648779, 61135117, 61121937, 59840411, 63697062, 62428455, 59109436, 60005319, 61640660, 60937557, 60141916, 61169380, 61349606, 64339181, 60434430, 60694015}</t>
  </si>
  <si>
    <t>['https://stackoverflow.com/questions/61603465', 'https://stackoverflow.com/questions/62428455', 'https://stackoverflow.com/questions/61169380', 'https://stackoverflow.com/questions/60141916', 'https://stackoverflow.com/questions/60141916']</t>
  </si>
  <si>
    <t>(('ultratb', 'get_records'), ('ultratb', 'wrapped'), ('ultratb', '_fixed_getinnerframes'), ('inspect', 'getinnerframes'), ('inspect', 'getframeinfo'), ('inspect', 'getsourcefile'), ('inspect', 'getmodule'))</t>
  </si>
  <si>
    <t>[('Tensorflow', 22, [61121937, 61121937, 59109436, 61812227, 65155458, 60937557, 61648779, 61349606, 61135117, 61169380, 61603465, 62428455, 61640660, 64339181, 60694015, 60434430, 60141916, 60005319]), ('Keras', 10, [59109436, 65155458, 63697062, 60937557, 61349606, 60694015, 60434430])]</t>
  </si>
  <si>
    <t>[('Tensorflow', 22), ('Keras', 10)]</t>
  </si>
  <si>
    <t>{65155458, 61812227, 61169380, 61349606, 62428455, 60005319, 61603465, 63697062, 61648779, 61135117, 64339181, 61121937, 61640660, 60937557, 60141916, 59109436, 60434430, 60694015}</t>
  </si>
  <si>
    <t>['https://stackoverflow.com/questions/61169380', 'https://stackoverflow.com/questions/61648779', 'https://stackoverflow.com/questions/60937557', 'https://stackoverflow.com/questions/61640660', 'https://stackoverflow.com/questions/60937557']</t>
  </si>
  <si>
    <t>(('ultratb', 'get_records'), ('ultratb', 'wrapped'), ('ultratb', '_fixed_getinnerframes'), ('inspect', 'getinnerframes'), ('inspect', 'getframeinfo'), ('inspect', 'getsourcefile'), ('inspect', 'getmodule'), ('__init__', '__getattr__'), ('__init__', '_load'), ('__init__', 'import_module'))</t>
  </si>
  <si>
    <t>[('Tensorflow', 20, [61121937, 61121937, 59109436, 61812227, 65155458, 60937557, 61648779, 61135117, 61169380, 61603465, 62428455, 61640660, 64339181, 60694015, 60141916, 60005319]), ('Keras', 8, [59109436, 65155458, 63697062, 60937557, 60694015])]</t>
  </si>
  <si>
    <t>{65155458, 61812227, 61169380, 63697062, 62428455, 60005319, 61603465, 61648779, 61135117, 64339181, 61121937, 61640660, 60937557, 60141916, 59109436, 60694015}</t>
  </si>
  <si>
    <t>['https://stackoverflow.com/questions/61169380', 'https://stackoverflow.com/questions/61648779', 'https://stackoverflow.com/questions/60937557', 'https://stackoverflow.com/questions/61640660', 'https://stackoverflow.com/questions/61640660']</t>
  </si>
  <si>
    <t>(('ultratb', 'get_records'), ('ultratb', 'wrapped'), ('ultratb', '_fixed_getinnerframes'), ('inspect', 'getinnerframes'), ('inspect', 'getframeinfo'), ('inspect', 'getsourcefile'), ('inspect', 'getmodule'), ('__init__', '__getattr__'), ('__init__', '_load'), ('__init__', 'import_module'), ('__init__', 'module'), ('__init__', 'module'))</t>
  </si>
  <si>
    <t>[('Tensorflow', 16, [61812227, 65155458, 60937557, 61648779, 61169380, 61603465, 62428455, 61640660, 64339181, 60694015, 60141916, 60005319]), ('Keras', 7, [65155458, 63697062, 60937557, 60694015])]</t>
  </si>
  <si>
    <t>[('Tensorflow', 16), ('Keras', 7)]</t>
  </si>
  <si>
    <t>{65155458, 61812227, 61169380, 63697062, 62428455, 60005319, 61603465, 61648779, 64339181, 61640660, 60937557, 60141916, 60694015}</t>
  </si>
  <si>
    <t>['https://stackoverflow.com/questions/61812227', 'https://stackoverflow.com/questions/60005319', 'https://stackoverflow.com/questions/60937557', 'https://stackoverflow.com/questions/61640660', 'https://stackoverflow.com/questions/61640660']</t>
  </si>
  <si>
    <t>(('ultratb', 'structured_traceback'),)</t>
  </si>
  <si>
    <t>[('Tensorflow', 45, [61121937, 61121937, 65155458, 61648779, 59732495, 60906283, 61169380, 62428455, 60694015, 59029836]), ('Keras', 25, [65155458, 59732495, 60906283, 44945949, 60694015])]</t>
  </si>
  <si>
    <t>[('Tensorflow', 45), ('Keras', 25)]</t>
  </si>
  <si>
    <t>{65155458, 61169380, 62428455, 61648779, 60906283, 59029836, 59732495, 61121937, 44945949, 60694015}</t>
  </si>
  <si>
    <t>['https://stackoverflow.com/questions/61169380', 'https://stackoverflow.com/questions/60906283', 'https://stackoverflow.com/questions/61121937', 'https://stackoverflow.com/questions/61121937', 'https://stackoverflow.com/questions/61121937']</t>
  </si>
  <si>
    <t>(('ultratb', 'structured_traceback'), ('ultratb', 'structured_traceback'))</t>
  </si>
  <si>
    <t>[('Tensorflow', 29, [61121937, 61121937, 65155458, 61648779, 59732495, 60906283, 61169380, 62428455, 60694015, 59029836]), ('Keras', 16, [65155458, 59732495, 60906283, 60694015])]</t>
  </si>
  <si>
    <t>[('Tensorflow', 29), ('Keras', 16)]</t>
  </si>
  <si>
    <t>(('urllib2', 'urlopen'), ('urllib2', 'open'))</t>
  </si>
  <si>
    <t>[('NLTK', 4, [36349755, 36349755, 36349755, 36349755]), ('Sklearn', 3, [34347971, 30394026, 43040293])]</t>
  </si>
  <si>
    <t>[('NLTK', 4), ('Sklearn', 3)]</t>
  </si>
  <si>
    <t>{30394026, 36349755, 43040293, 34347971}</t>
  </si>
  <si>
    <t>['https://stackoverflow.com/questions/30394026', 'https://stackoverflow.com/questions/36349755', 'https://stackoverflow.com/questions/43040293', 'https://stackoverflow.com/questions/34347971']</t>
  </si>
  <si>
    <t>https://stackoverflow.com/questions/30394026</t>
  </si>
  <si>
    <t>https://stackoverflow.com/questions/43040293</t>
  </si>
  <si>
    <t>https://stackoverflow.com/questions/34347971</t>
  </si>
  <si>
    <t>(('utf_8', 'decode'),)</t>
  </si>
  <si>
    <t>[('NLTK', 12, [34787210, 28245866, 43721142, 59912210, 26632756, 49869041, 25270948, 38363747, 38717165, 48911850, 57595990, 28802476]), ('Sklearn', 4, [40077084, 25599816, 29980037, 11918512])]</t>
  </si>
  <si>
    <t>[('NLTK', 12), ('Sklearn', 4)]</t>
  </si>
  <si>
    <t>{38363747, 25270948, 29980037, 25599816, 34787210, 28245866, 48911850, 38717165, 28802476, 11918512, 49869041, 59912210, 26632756, 43721142, 57595990, 40077084}</t>
  </si>
  <si>
    <t>['https://stackoverflow.com/questions/29980037', 'https://stackoverflow.com/questions/38717165', 'https://stackoverflow.com/questions/26632756', 'https://stackoverflow.com/questions/59912210', 'https://stackoverflow.com/questions/59912210']</t>
  </si>
  <si>
    <t>https://stackoverflow.com/questions/26632756</t>
  </si>
  <si>
    <t>(('util', 'call'), ('kafka', 'lambda'), ('rdd', 'saveAsTextFile'), ('java_gateway', '__call__'), ('protocol', 'get_return_value'))</t>
  </si>
  <si>
    <t>[('Tensorflow', 2, [62527148]), ('Keras', 2, [62527148])]</t>
  </si>
  <si>
    <t>{62527148}</t>
  </si>
  <si>
    <t>['https://stackoverflow.com/questions/62527148']</t>
  </si>
  <si>
    <t>[('Tensorflow', 4, [60367212, 51527115, 62022827, 62622704]), ('NLTK', 15, [35738678, 21403692, 33632682, 54017404, 24267276, 48352048, 54948686, 58858431, 48508714, 47069096, 32901132, 54960509, 23570671, 29732862, 44629737])]</t>
  </si>
  <si>
    <t>[('Tensorflow', 4), ('NLTK', 15)]</t>
  </si>
  <si>
    <t>{24267276, 32901132, 47069096, 33632682, 62022827, 21403692, 48508714, 48352048, 35738678, 58858431, 51527115, 54948686, 44629737, 60367212, 23570671, 62622704, 54017404, 54960509, 29732862}</t>
  </si>
  <si>
    <t>['https://stackoverflow.com/questions/47069096', 'https://stackoverflow.com/questions/35738678', 'https://stackoverflow.com/questions/23570671', 'https://stackoverflow.com/questions/60367212', 'https://stackoverflow.com/questions/60367212']</t>
  </si>
  <si>
    <t>https://stackoverflow.com/questions/47069096</t>
  </si>
  <si>
    <t>https://stackoverflow.com/questions/35738678</t>
  </si>
  <si>
    <t>https://stackoverflow.com/questions/60367212</t>
  </si>
  <si>
    <t>(('utils', 'load_img'),)</t>
  </si>
  <si>
    <t>[('Tensorflow', 10, [63787513, 64779033, 59571944, 63091894, 61384073, 64221240, 60773801, 62425358, 65079174]), ('Keras', 13, [63787513, 64779033, 59571944, 63091894, 54729225, 54481447, 64221240, 60773801, 60775526, 61980575, 57672642, 65079174])]</t>
  </si>
  <si>
    <t>{57672642, 65079174, 54481447, 59571944, 61384073, 60773801, 54729225, 60775526, 62425358, 63091894, 64779033, 64221240, 63787513, 61980575}</t>
  </si>
  <si>
    <t>['https://stackoverflow.com/questions/54481447', 'https://stackoverflow.com/questions/54729225', 'https://stackoverflow.com/questions/64779033', 'https://stackoverflow.com/questions/63091894', 'https://stackoverflow.com/questions/64779033']</t>
  </si>
  <si>
    <t>https://stackoverflow.com/questions/54481447</t>
  </si>
  <si>
    <t>(('utils', 'load_img'), ('Image', 'resize'))</t>
  </si>
  <si>
    <t>[('Tensorflow', 2, [59571944, 60773801]), ('Keras', 2, [59571944, 60773801])]</t>
  </si>
  <si>
    <t>{59571944, 60773801}</t>
  </si>
  <si>
    <t>['https://stackoverflow.com/questions/59571944', 'https://stackoverflow.com/questions/60773801']</t>
  </si>
  <si>
    <t>https://stackoverflow.com/questions/60773801</t>
  </si>
  <si>
    <t>[('Keras', 2, [41714947, 55700300]), ('Sklearn', 57, [41714947, 54001299, 61562247, 48646202, 48646202, 61695645, 62072690, 50780487, 59932666, 57696925, 55529044, 60627615, 41880459, 41881086, 52132774, 44669921, 35439723, 58682949, 52600611, 52728119, 48052570, 57549263, 63388097, 55793441, 51552438, 44131323, 61818704, 41216528, 41216528, 43159536, 50268691, 58931234, 46309539, 63683165, 33822948, 49042340, 53606365, 53606365, 54709600, 58036400, 39100515, 31003021, 42142366, 59273860, 60029226, 48003185, 34605249, 40203416, 54771362, 61244483, 61083522, 54309239, 54309239, 52812222, 62637014, 35683742, 54955977])]</t>
  </si>
  <si>
    <t>[('Keras', 2), ('Sklearn', 57)]</t>
  </si>
  <si>
    <t>{61083522, 41714947, 59273860, 35683742, 61562247, 41880459, 31003021, 41216528, 54001299, 50268691, 40203416, 57696925, 61695645, 60627615, 42142366, 55793441, 58931234, 52600611, 46309539, 49042340, 52132774, 54771362, 60029226, 58036400, 51552438, 52728119, 48646202, 52812222, 63388097, 34605249, 61244483, 58682949, 50780487, 54955977, 55700300, 57549263, 61818704, 55529044, 62637014, 48052570, 63683165, 53606365, 54709600, 44669921, 39100515, 33822948, 35439723, 43159536, 48003185, 62072690, 54309239, 59932666, 44131323, 41881086}</t>
  </si>
  <si>
    <t>['https://stackoverflow.com/questions/41216528', 'https://stackoverflow.com/questions/51552438', 'https://stackoverflow.com/questions/53606365', 'https://stackoverflow.com/questions/62637014', 'https://stackoverflow.com/questions/48052570']</t>
  </si>
  <si>
    <t>https://stackoverflow.com/questions/41216528</t>
  </si>
  <si>
    <t>https://stackoverflow.com/questions/51552438</t>
  </si>
  <si>
    <t>https://stackoverflow.com/questions/62637014</t>
  </si>
  <si>
    <t>https://stackoverflow.com/questions/48052570</t>
  </si>
  <si>
    <t>(('validation', 'check_X_y'), ('validation', 'check_consistent_length'))</t>
  </si>
  <si>
    <t>[('Tensorflow', 3, [54072496, 61603465]), ('Sklearn', 25, [48646202, 48646202, 56649173, 32316336, 43065575, 39951432, 49987532, 33315607, 40051478, 46786036, 44645497, 40481943, 37265268, 61603465, 61763533, 63922546, 63922546, 49566157, 44534929, 63196789, 32097392, 51952446, 43353179, 44993977, 44993977])]</t>
  </si>
  <si>
    <t>[('Tensorflow', 3), ('Sklearn', 25)]</t>
  </si>
  <si>
    <t>{61603465, 44534929, 40051478, 33315607, 40481943, 54072496, 32316336, 44993977, 48646202, 51952446, 39951432, 49987532, 61763533, 49566157, 56649173, 43353179, 43065575, 32097392, 63922546, 46786036, 37265268, 63196789, 44645497}</t>
  </si>
  <si>
    <t>['https://stackoverflow.com/questions/33315607', 'https://stackoverflow.com/questions/39951432', 'https://stackoverflow.com/questions/32097392', 'https://stackoverflow.com/questions/43065575', 'https://stackoverflow.com/questions/43065575']</t>
  </si>
  <si>
    <t>https://stackoverflow.com/questions/33315607</t>
  </si>
  <si>
    <t>https://stackoverflow.com/questions/39951432</t>
  </si>
  <si>
    <t>[('Keras', 2, [64614449, 63012476]), ('Sklearn', 23, [64614449, 58457929, 48252006, 52008548, 34119932, 31744519, 38382981, 52661363, 32674380, 64601366, 30742743, 50826359, 49547715, 61373393, 61373393, 44193154, 47635838, 51772935, 49422283, 59128712, 50955155, 63678518, 59840139])]</t>
  </si>
  <si>
    <t>[('Keras', 2), ('Sklearn', 23)]</t>
  </si>
  <si>
    <t>{44193154, 38382981, 31744519, 51772935, 59128712, 59840139, 50955155, 64601366, 64614449, 63678518, 49547715, 58457929, 49422283, 32674380, 61373393, 30742743, 63012476, 52008548, 48252006, 52661363, 50826359, 34119932, 47635838}</t>
  </si>
  <si>
    <t>['https://stackoverflow.com/questions/51772935', 'https://stackoverflow.com/questions/49547715', 'https://stackoverflow.com/questions/52008548', 'https://stackoverflow.com/questions/63012476', 'https://stackoverflow.com/questions/63012476']</t>
  </si>
  <si>
    <t>https://stackoverflow.com/questions/51772935</t>
  </si>
  <si>
    <t>https://stackoverflow.com/questions/52008548</t>
  </si>
  <si>
    <t>https://stackoverflow.com/questions/63012476</t>
  </si>
  <si>
    <t>(('validation', 'indexable'), ('validation', 'check_consistent_length'))</t>
  </si>
  <si>
    <t>[('Keras', 4, [62894945, 43702571, 54099974, 57327709]), ('Sklearn', 27, [62894945, 63939783, 43702571, 48288367, 63070040, 63429941, 56453129, 59845950, 43222882, 59291277, 59294900, 50045558, 39745807, 62854851, 53606365, 53606365, 42151706, 46131409, 59151095, 52928570, 59446241, 63589712, 56811515, 62227819, 52005058, 52005058, 63794740])]</t>
  </si>
  <si>
    <t>[('Keras', 4), ('Sklearn', 27)]</t>
  </si>
  <si>
    <t>{54099974, 56453129, 59291277, 39745807, 42151706, 43702571, 59294900, 63429941, 63794740, 52928570, 59845950, 52005058, 62854851, 63939783, 63589712, 46131409, 63070040, 53606365, 57327709, 62894945, 43222882, 59446241, 62227819, 48288367, 50045558, 59151095, 56811515}</t>
  </si>
  <si>
    <t>['https://stackoverflow.com/questions/39745807', 'https://stackoverflow.com/questions/62854851', 'https://stackoverflow.com/questions/43222882', 'https://stackoverflow.com/questions/62894945', 'https://stackoverflow.com/questions/62894945']</t>
  </si>
  <si>
    <t>https://stackoverflow.com/questions/39745807</t>
  </si>
  <si>
    <t>(('validation', 'inner_f'), ('_search', 'fit'), ('_search', '_run_search'), ('_search', 'evaluate_candidates'), ('parallel', '__call__'))</t>
  </si>
  <si>
    <t>[('Keras', 2, [62717722, 63305459]), ('Sklearn', 5, [63428743, 62717722, 63305459, 64671488, 64884238])]</t>
  </si>
  <si>
    <t>{64671488, 63428743, 64884238, 63305459, 62717722}</t>
  </si>
  <si>
    <t>['https://stackoverflow.com/questions/64671488', 'https://stackoverflow.com/questions/63428743', 'https://stackoverflow.com/questions/64884238', 'https://stackoverflow.com/questions/63305459', 'https://stackoverflow.com/questions/62717722']</t>
  </si>
  <si>
    <t>(('variable_scope', 'default_variable_creator'),)</t>
  </si>
  <si>
    <t>[('Tensorflow', 26, [51939618, 63621251, 58367519, 58367519, 62970881, 57150305, 56391755, 50937533, 61446844, 63049774, 55647209, 58744161, 59441934, 60529408, 51371276, 62675004, 60799664, 58278454, 50771636, 49364933, 56190405, 64859507, 61606669, 58607787, 52907593, 51286963]), ('Keras', 15, [51939618, 63621251, 58367519, 58367519, 57150305, 56391755, 50937533, 58744161, 59441934, 60529408, 62675004, 60799664, 56190405, 61606669, 58607787])]</t>
  </si>
  <si>
    <t>[('Tensorflow', 26), ('Keras', 15)]</t>
  </si>
  <si>
    <t>{60529408, 62970881, 63621251, 51371276, 61606669, 59441934, 58367519, 51939618, 58607787, 63049774, 60799664, 51286963, 50771636, 58278454, 62675004, 61446844, 50937533, 49364933, 56190405, 52907593, 56391755, 57150305, 58744161, 55647209, 64859507}</t>
  </si>
  <si>
    <t>['https://stackoverflow.com/questions/51371276', 'https://stackoverflow.com/questions/51286963', 'https://stackoverflow.com/questions/52907593', 'https://stackoverflow.com/questions/49364933', 'https://stackoverflow.com/questions/56190405']</t>
  </si>
  <si>
    <t>https://stackoverflow.com/questions/51371276</t>
  </si>
  <si>
    <t>(('variable_scope', 'get_variable'),)</t>
  </si>
  <si>
    <t>[('Tensorflow', 130, [46637670, 49661495, 57981959, 62970881, 45441365, 50937533, 48285212, 61446844, 61295402, 52706923, 55647209, 50101695, 45929189, 48219112, 40967761, 36218823, 46627335, 37680219, 50771636, 49364933, 44797757, 41986583, 44725860, 43896553, 42784573, 46996670, 45164770, 59998441, 49620049, 47787085, 41818654, 49453203, 60115848, 60115848, 48749515, 44809532, 45355399, 54020164, 50384264, 51286963, 48959947, 47205248, 45514055, 59997686, 38411113, 39454685]), ('Keras', 9, [50937533, 48285212, 41818654])]</t>
  </si>
  <si>
    <t>[('Tensorflow', 130), ('Keras', 9)]</t>
  </si>
  <si>
    <t>{47205248, 62970881, 57981959, 46627335, 60115848, 45355399, 50384264, 49453203, 41986583, 48285212, 41818654, 61295402, 51286963, 50771636, 49661495, 61446844, 50937533, 44797757, 50101695, 42784573, 46996670, 44809532, 54020164, 49364933, 36218823, 45514055, 48749515, 48959947, 47787085, 40967761, 49620049, 45441365, 37680219, 39454685, 45164770, 44725860, 45929189, 46637670, 48219112, 55647209, 43896553, 52706923, 59998441, 38411113, 59997686}</t>
  </si>
  <si>
    <t>['https://stackoverflow.com/questions/50384264', 'https://stackoverflow.com/questions/46996670', 'https://stackoverflow.com/questions/45164770', 'https://stackoverflow.com/questions/45441365', 'https://stackoverflow.com/questions/37680219']</t>
  </si>
  <si>
    <t>https://stackoverflow.com/questions/50384264</t>
  </si>
  <si>
    <t>[('Tensorflow', 85, [46637670, 49661495, 57981959, 62970881, 45441365, 50937533, 48285212, 61446844, 61295402, 55647209, 50101695, 45929189, 48219112, 40967761, 36218823, 46627335, 37680219, 50771636, 49364933, 44797757, 41986583, 44725860, 43896553, 42784573, 46996670, 45164770, 59998441, 49620049, 47787085, 41818654, 49453203, 60115848, 60115848, 48749515, 44809532, 45355399, 54020164, 50384264, 51286963, 48959947, 47205248, 45514055, 59997686, 38411113, 39454685]), ('Keras', 6, [50937533, 48285212, 41818654])]</t>
  </si>
  <si>
    <t>[('Tensorflow', 85), ('Keras', 6)]</t>
  </si>
  <si>
    <t>['https://stackoverflow.com/questions/50384264', 'https://stackoverflow.com/questions/46996670', 'https://stackoverflow.com/questions/39454685', 'https://stackoverflow.com/questions/45441365', 'https://stackoverflow.com/questions/37680219']</t>
  </si>
  <si>
    <t>[('Tensorflow', 29, [57981959, 62970881, 45441365, 50937533, 48285212, 61446844, 61295402, 55647209, 50101695, 45929189, 40967761, 49364933, 44797757, 41986583, 44725860, 43896553, 42784573, 46996670, 59998441, 47787085, 41818654, 48749515, 45355399, 54020164, 50384264, 51286963, 48959947, 59997686, 39454685]), ('Keras', 3, [50937533, 48285212, 41818654])]</t>
  </si>
  <si>
    <t>['https://stackoverflow.com/questions/41986583', 'https://stackoverflow.com/questions/46996670', 'https://stackoverflow.com/questions/39454685', 'https://stackoverflow.com/questions/40967761', 'https://stackoverflow.com/questions/45441365']</t>
  </si>
  <si>
    <t>(('variable_scope', 'variable'), ('variable_scope', 'lambda'), ('variable_scope', 'default_variable_creator'))</t>
  </si>
  <si>
    <t>[('Tensorflow', 7, [51939618, 50937533, 51371276, 50771636, 49364933, 52907593, 51286963]), ('Keras', 2, [51939618, 50937533])]</t>
  </si>
  <si>
    <t>{51939618, 49364933, 52907593, 51371276, 51286963, 50771636, 50937533}</t>
  </si>
  <si>
    <t>['https://stackoverflow.com/questions/49364933', 'https://stackoverflow.com/questions/51371276', 'https://stackoverflow.com/questions/50771636', 'https://stackoverflow.com/questions/51286963', 'https://stackoverflow.com/questions/50771636']</t>
  </si>
  <si>
    <t>[('Tensorflow', 19, [63621251, 58367519, 58367519, 56391755, 57836849, 63049774, 58744161, 62690426, 59441934, 64702742, 60529408, 63203450, 64863777, 62675004, 60799664, 63780524, 64859507, 61606669, 58607787]), ('Keras', 16, [63621251, 58367519, 58367519, 56391755, 57836849, 58744161, 62690426, 59441934, 64702742, 60529408, 63203450, 62675004, 60799664, 63780524, 61606669, 58607787])]</t>
  </si>
  <si>
    <t>{60529408, 58744161, 64863777, 63621251, 63203450, 56391755, 63780524, 61606669, 63049774, 59441934, 60799664, 57836849, 58607787, 64859507, 64702742, 62690426, 62675004, 58367519}</t>
  </si>
  <si>
    <t>['https://stackoverflow.com/questions/64863777', 'https://stackoverflow.com/questions/63049774', 'https://stackoverflow.com/questions/64859507', 'https://stackoverflow.com/questions/58607787', 'https://stackoverflow.com/questions/64859507']</t>
  </si>
  <si>
    <t>(('variables', '__call__'), ('variables', '_variable_v1_call'))</t>
  </si>
  <si>
    <t>[('Tensorflow', 20, [63621251, 58367519, 58367519, 62970881, 57150305, 56391755, 61446844, 63049774, 55647209, 58744161, 59441934, 60529408, 62675004, 60799664, 58278454, 56190405, 64859507, 61606669, 58607787, 54020164]), ('Keras', 12, [63621251, 58367519, 58367519, 57150305, 56391755, 58744161, 59441934, 60529408, 62675004, 60799664, 56190405, 61606669])]</t>
  </si>
  <si>
    <t>{60529408, 62970881, 63621251, 61606669, 59441934, 58367519, 58607787, 63049774, 60799664, 58278454, 62675004, 61446844, 54020164, 56190405, 56391755, 57150305, 58744161, 55647209, 64859507}</t>
  </si>
  <si>
    <t>['https://stackoverflow.com/questions/63621251', 'https://stackoverflow.com/questions/60799664', 'https://stackoverflow.com/questions/56391755', 'https://stackoverflow.com/questions/56190405', 'https://stackoverflow.com/questions/56190405']</t>
  </si>
  <si>
    <t>[('Tensorflow', 18, [63621251, 58367519, 58367519, 62970881, 57150305, 61446844, 63049774, 55647209, 58744161, 59441934, 60529408, 62675004, 60799664, 58278454, 56190405, 64859507, 61606669, 58607787]), ('Keras', 11, [63621251, 58367519, 58367519, 57150305, 58744161, 59441934, 60529408, 62675004, 60799664, 56190405, 61606669])]</t>
  </si>
  <si>
    <t>{60529408, 57150305, 62970881, 63621251, 58744161, 56190405, 55647209, 58607787, 61606669, 63049774, 59441934, 62675004, 60799664, 64859507, 58278454, 61446844, 58367519}</t>
  </si>
  <si>
    <t>['https://stackoverflow.com/questions/62970881', 'https://stackoverflow.com/questions/58607787', 'https://stackoverflow.com/questions/64859507', 'https://stackoverflow.com/questions/62675004', 'https://stackoverflow.com/questions/60799664']</t>
  </si>
  <si>
    <t>(('variables', '__call__'), ('variables', '_variable_v1_call'), ('variables', 'lambda'), ('variable_scope', 'default_variable_creator'), ('variables', '__call__'), ('resource_variable_ops', '__init__'), ('resource_variable_ops', '_init_from_args'))</t>
  </si>
  <si>
    <t>[('Tensorflow', 11, [63621251, 58367519, 58367519, 63049774, 58744161, 59441934, 60529408, 62675004, 60799664, 64859507, 61606669]), ('Keras', 9, [63621251, 58367519, 58367519, 58744161, 59441934, 60529408, 62675004, 60799664, 61606669])]</t>
  </si>
  <si>
    <t>{60529408, 58744161, 63621251, 61606669, 59441934, 63049774, 60799664, 64859507, 62675004, 58367519}</t>
  </si>
  <si>
    <t>['https://stackoverflow.com/questions/58744161', 'https://stackoverflow.com/questions/59441934', 'https://stackoverflow.com/questions/64859507', 'https://stackoverflow.com/questions/64859507', 'https://stackoverflow.com/questions/64859507']</t>
  </si>
  <si>
    <t>(('variables', '__call__'), ('variables', '_variable_v2_call'), ('variables', 'lambda'), ('variable_scope', 'default_variable_creator_v2'), ('variables', '__call__'), ('resource_variable_ops', '__init__'), ('resource_variable_ops', '_init_from_args'))</t>
  </si>
  <si>
    <t>[('Tensorflow', 6, [62690426, 64702742, 63203450, 64863777, 63780524, 65047996]), ('Keras', 4, [62690426, 64702742, 63203450, 63780524])]</t>
  </si>
  <si>
    <t>{64863777, 62690426, 63780524, 64702742, 63203450, 65047996}</t>
  </si>
  <si>
    <t>['https://stackoverflow.com/questions/64863777', 'https://stackoverflow.com/questions/63780524', 'https://stackoverflow.com/questions/63203450', 'https://stackoverflow.com/questions/63203450', 'https://stackoverflow.com/questions/63203450']</t>
  </si>
  <si>
    <t>(('variables', '__init__'), ('variables', '_init_from_args'))</t>
  </si>
  <si>
    <t>[('Tensorflow', 45, [47191992, 43158719, 43158719, 49661495, 47644306, 57981959, 62970881, 57150305, 42315289, 50937533, 61446844, 41568721, 48533216, 46694252, 55647209, 47765595, 44139960, 49237889, 47678647, 40967761, 51371276, 58278454, 50771636, 36763913, 49433165, 49364933, 44797757, 44725860, 56190405, 46996670, 40443024, 59998441, 47787085, 41818654, 39435341, 43983528, 52227910, 45043377, 44435677, 44435677, 51286963, 56015575, 40854831, 39199270, 50936396]), ('Keras', 9, [43158719, 43158719, 57150305, 42315289, 50937533, 48533216, 45078392, 56190405, 53970055])]</t>
  </si>
  <si>
    <t>[('Tensorflow', 45), ('Keras', 9)]</t>
  </si>
  <si>
    <t>{62970881, 49237889, 57981959, 53970055, 36763913, 51371276, 40443024, 47644306, 42315289, 41818654, 39199270, 43983528, 40854831, 45043377, 51286963, 50771636, 58278454, 47678647, 44139960, 49661495, 47191992, 61446844, 50937533, 44797757, 43158719, 46996670, 49364933, 56190405, 52227910, 50936396, 49433165, 47787085, 39435341, 41568721, 40967761, 56015575, 47765595, 44435677, 48533216, 57150305, 44725860, 55647209, 59998441, 46694252, 45078392}</t>
  </si>
  <si>
    <t>['https://stackoverflow.com/questions/40443024', 'https://stackoverflow.com/questions/47191992', 'https://stackoverflow.com/questions/40967761', 'https://stackoverflow.com/questions/47787085', 'https://stackoverflow.com/questions/39435341']</t>
  </si>
  <si>
    <t>https://stackoverflow.com/questions/47191992</t>
  </si>
  <si>
    <t>(('variables', '__init__'), ('variables', '_init_from_args'), ('gen_array_ops', 'identity'), ('op_def_library', 'apply_op'), ('ops', 'create_op'), ('ops', '__init__'))</t>
  </si>
  <si>
    <t>[('Tensorflow', 15, [47191992, 43158719, 43158719, 47644306, 41568721, 46694252, 44139960, 47678647, 40967761, 36763913, 40443024, 41818654, 39435341, 43983528, 45043377]), ('Keras', 3, [43158719, 43158719, 45078392])]</t>
  </si>
  <si>
    <t>{44139960, 43983528, 36763913, 46694252, 39435341, 40443024, 41568721, 47644306, 40967761, 45043377, 45078392, 47678647, 47191992, 41818654, 43158719}</t>
  </si>
  <si>
    <t>['https://stackoverflow.com/questions/36763913', 'https://stackoverflow.com/questions/41568721', 'https://stackoverflow.com/questions/47678647', 'https://stackoverflow.com/questions/45078392', 'https://stackoverflow.com/questions/45078392']</t>
  </si>
  <si>
    <t>(('variables', 'lambda'),)</t>
  </si>
  <si>
    <t>[('Tensorflow', 25, [63621251, 58367519, 58367519, 62970881, 57150305, 56391755, 61446844, 63049774, 55647209, 58744161, 62690426, 59441934, 64702742, 60529408, 63203450, 64863777, 62675004, 60799664, 58278454, 63780524, 56190405, 64859507, 61606669, 58607787, 65047996]), ('Keras', 17, [63621251, 58367519, 58367519, 57150305, 56391755, 58744161, 62690426, 59441934, 64702742, 60529408, 63203450, 62675004, 60799664, 63780524, 56190405, 61606669, 58607787])]</t>
  </si>
  <si>
    <t>{60529408, 62970881, 63621251, 62690426, 61606669, 59441934, 64702742, 58367519, 64863777, 58607787, 63780524, 63049774, 60799664, 58278454, 62675004, 61446844, 65047996, 56190405, 56391755, 57150305, 58744161, 55647209, 64859507, 63203450}</t>
  </si>
  <si>
    <t>['https://stackoverflow.com/questions/62690426', 'https://stackoverflow.com/questions/63780524', 'https://stackoverflow.com/questions/56391755', 'https://stackoverflow.com/questions/65047996', 'https://stackoverflow.com/questions/56190405']</t>
  </si>
  <si>
    <t>[('Tensorflow', 19, [63621251, 58367519, 58367519, 62970881, 57150305, 56391755, 61446844, 63049774, 55647209, 58744161, 59441934, 60529408, 62675004, 60799664, 58278454, 56190405, 64859507, 61606669, 58607787]), ('Keras', 13, [63621251, 58367519, 58367519, 57150305, 56391755, 58744161, 59441934, 60529408, 62675004, 60799664, 56190405, 61606669, 58607787])]</t>
  </si>
  <si>
    <t>[('Tensorflow', 19), ('Keras', 13)]</t>
  </si>
  <si>
    <t>['https://stackoverflow.com/questions/62970881', 'https://stackoverflow.com/questions/58607787', 'https://stackoverflow.com/questions/60799664', 'https://stackoverflow.com/questions/62675004', 'https://stackoverflow.com/questions/60799664']</t>
  </si>
  <si>
    <t>(('variables', 'lambda'), ('variable_scope', 'default_variable_creator'), ('variables', '__call__'), ('resource_variable_ops', '__init__'), ('resource_variable_ops', '_init_from_args'))</t>
  </si>
  <si>
    <t>[('Tensorflow', 12, [63621251, 58367519, 58367519, 56391755, 63049774, 58744161, 59441934, 60529408, 62675004, 60799664, 64859507, 61606669]), ('Keras', 11, [63621251, 58367519, 58367519, 56391755, 58744161, 59441934, 60529408, 62675004, 60799664, 61606669, 58607787])]</t>
  </si>
  <si>
    <t>{60529408, 58744161, 63621251, 56391755, 58607787, 61606669, 63049774, 59441934, 60799664, 64859507, 62675004, 58367519}</t>
  </si>
  <si>
    <t>['https://stackoverflow.com/questions/58744161', 'https://stackoverflow.com/questions/61606669', 'https://stackoverflow.com/questions/64859507', 'https://stackoverflow.com/questions/60799664', 'https://stackoverflow.com/questions/60799664']</t>
  </si>
  <si>
    <t>(('vgg', '_build_graph'), ('__init__', 'wrapper'), ('vgg16', 'VGG16'), ('vgg16', 'VGG16'), ('training', 'load_weights'))</t>
  </si>
  <si>
    <t>(('vgg', '_build_graph'), ('__init__', 'wrapper'), ('vgg16', 'VGG16'), ('vgg16', 'VGG16'), ('training', 'load_weights'), ('hdf5_format', 'load_weights_from_hdf5_group'), ('backend', 'batch_set_value'), ('backend', 'get_session'), ('backend', '_initialize_variables'), ('backend', 'listcomp'), ('tf_should_use', 'wrapped'), ('model', 'build_vgg'), ('vgg', '__init__'), ('vgg', '_build_graph'), ('__init__', 'wrapper'), ('vgg16', 'VGG16'), ('vgg16', 'VGG16'), ('training', 'load_weights'))</t>
  </si>
  <si>
    <t>[('Tensorflow', 4, [58697001]), ('Keras', 4, [58697001])]</t>
  </si>
  <si>
    <t>(('vgg', '_build_graph'), ('__init__', 'wrapper'), ('vgg16', 'VGG16'), ('vgg16', 'VGG16'), ('training', 'load_weights'), ('hdf5_format', 'load_weights_from_hdf5_group'), ('backend', 'batch_set_value'), ('backend', 'get_session'), ('backend', '_initialize_variables'), ('backend', 'listcomp'), ('tf_should_use', 'wrapped'), ('model', 'build_vgg'), ('vgg', '__init__'), ('vgg', '_build_graph'), ('__init__', 'wrapper'), ('vgg16', 'VGG16'), ('vgg16', 'VGG16'), ('training', 'load_weights'), ('hdf5_format', 'load_weights_from_hdf5_group'), ('backend', 'batch_set_value'), ('backend', 'get_session'), ('backend', '_initialize_variables'), ('backend', 'listcomp'), ('tf_should_use', 'wrapped'), ('model', 'build_vgg'), ('vgg', '__init__'), ('vgg', '_build_graph'), ('__init__', 'wrapper'), ('vgg16', 'VGG16'), ('vgg16', 'VGG16'), ('training', 'load_weights'))</t>
  </si>
  <si>
    <t>[('Tensorflow', 3, [58697001]), ('Keras', 3, [58697001])]</t>
  </si>
  <si>
    <t>(('vgg', '_build_graph'), ('__init__', 'wrapper'), ('vgg16', 'VGG16'), ('vgg16', 'VGG16'), ('training', 'load_weights'), ('hdf5_format', 'load_weights_from_hdf5_group'), ('backend', 'batch_set_value'), ('backend', 'get_session'), ('backend', '_initialize_variables'), ('backend', 'listcomp'), ('tf_should_use', 'wrapped'), ('model', 'build_vgg'), ('vgg', '__init__'), ('vgg', '_build_graph'), ('__init__', 'wrapper'), ('vgg16', 'VGG16'), ('vgg16', 'VGG16'), ('training', 'load_weights'), ('hdf5_format', 'load_weights_from_hdf5_group'), ('backend', 'batch_set_value'), ('backend', 'get_session'), ('backend', '_initialize_variables'), ('backend', 'listcomp'), ('tf_should_use', 'wrapped'), ('model', 'build_vgg'), ('vgg', '__init__'), ('vgg', '_build_graph'), ('__init__', 'wrapper'), ('vgg16', 'VGG16'), ('vgg16', 'VGG16'), ('training', 'load_weights'), ('hdf5_format', 'load_weights_from_hdf5_group'), ('backend', 'batch_set_value'), ('backend', 'get_session'), ('backend', '_initialize_variables'), ('backend', 'listcomp'), ('tf_should_use', 'wrapped'), ('model', 'build_vgg'), ('vgg', '__init__'), ('vgg', '_build_graph'), ('__init__', 'wrapper'), ('vgg16', 'VGG16'), ('vgg16', 'VGG16'), ('training', 'load_weights'))</t>
  </si>
  <si>
    <t>[('Tensorflow', 2, [58697001]), ('Keras', 2, [58697001])]</t>
  </si>
  <si>
    <t>(('vgg16', 'VGG16'),)</t>
  </si>
  <si>
    <t>[('Tensorflow', 16, [59800525, 65031513, 45624116, 62841176, 58868272, 58697001]), ('Keras', 19, [59800525, 65031513, 45624116, 62841176, 63820312, 58868272, 58697001, 40839114])]</t>
  </si>
  <si>
    <t>[('Tensorflow', 16), ('Keras', 19)]</t>
  </si>
  <si>
    <t>{58697001, 63820312, 40839114, 59800525, 58868272, 45624116, 62841176, 65031513}</t>
  </si>
  <si>
    <t>['https://stackoverflow.com/questions/63820312', 'https://stackoverflow.com/questions/59800525', 'https://stackoverflow.com/questions/62841176', 'https://stackoverflow.com/questions/45624116', 'https://stackoverflow.com/questions/45624116']</t>
  </si>
  <si>
    <t>https://stackoverflow.com/questions/59800525</t>
  </si>
  <si>
    <t>(('vgg16', '__init__'),)</t>
  </si>
  <si>
    <t>[('Tensorflow', 2, [48157558, 37833875]), ('Keras', 3, [48157558, 55000583, 48129804])]</t>
  </si>
  <si>
    <t>{37833875, 48129804, 48157558, 55000583}</t>
  </si>
  <si>
    <t>['https://stackoverflow.com/questions/37833875', 'https://stackoverflow.com/questions/48129804', 'https://stackoverflow.com/questions/48157558', 'https://stackoverflow.com/questions/55000583']</t>
  </si>
  <si>
    <t>(('vgg19', 'fit'), ('models', 'fit_generator'), ('training', 'fit_generator'))</t>
  </si>
  <si>
    <t>[('Tensorflow', 2, [42315289]), ('Keras', 2, [42315289])]</t>
  </si>
  <si>
    <t>{42315289}</t>
  </si>
  <si>
    <t>['https://stackoverflow.com/questions/42315289']</t>
  </si>
  <si>
    <t>(('views', 'dispatch'),)</t>
  </si>
  <si>
    <t>[('Tensorflow', 2, [61900877]), ('Sklearn', 2, [29852680, 29852680])]</t>
  </si>
  <si>
    <t>{29852680, 61900877}</t>
  </si>
  <si>
    <t>['https://stackoverflow.com/questions/29852680', 'https://stackoverflow.com/questions/61900877']</t>
  </si>
  <si>
    <t>(('vis_utils', '_check_pydot'),)</t>
  </si>
  <si>
    <t>[('Tensorflow', 3, [58115412, 50996574]), ('Keras', 9, [58115412, 44919218, 50996574, 52461441, 52756389, 48842303, 55413421])]</t>
  </si>
  <si>
    <t>[('Tensorflow', 3), ('Keras', 9)]</t>
  </si>
  <si>
    <t>{52461441, 52756389, 55413421, 44919218, 58115412, 50996574, 48842303}</t>
  </si>
  <si>
    <t>['https://stackoverflow.com/questions/52756389', 'https://stackoverflow.com/questions/44919218', 'https://stackoverflow.com/questions/50996574', 'https://stackoverflow.com/questions/58115412', 'https://stackoverflow.com/questions/50996574']</t>
  </si>
  <si>
    <t>https://stackoverflow.com/questions/52756389</t>
  </si>
  <si>
    <t>https://stackoverflow.com/questions/44919218</t>
  </si>
  <si>
    <t>(('vis_utils', '_check_pydot'), ('pydot', 'create'))</t>
  </si>
  <si>
    <t>[('Tensorflow', 2, [58115412, 50996574]), ('Keras', 2, [58115412, 50996574])]</t>
  </si>
  <si>
    <t>{58115412, 50996574}</t>
  </si>
  <si>
    <t>['https://stackoverflow.com/questions/58115412', 'https://stackoverflow.com/questions/50996574']</t>
  </si>
  <si>
    <t>(('vis_utils', 'model_to_dot'),)</t>
  </si>
  <si>
    <t>[('Tensorflow', 6, [58115412, 61603966, 57681910, 59443567, 61518778, 50996574]), ('Keras', 11, [58115412, 61603966, 44919218, 57681910, 59443567, 61518778, 50996574, 52461441, 52756389, 48842303, 55413421])]</t>
  </si>
  <si>
    <t>{50996574, 52461441, 52756389, 55413421, 59443567, 44919218, 58115412, 57681910, 61518778, 61603966, 48842303}</t>
  </si>
  <si>
    <t>['https://stackoverflow.com/questions/52461441', 'https://stackoverflow.com/questions/44919218', 'https://stackoverflow.com/questions/61518778', 'https://stackoverflow.com/questions/57681910', 'https://stackoverflow.com/questions/61518778']</t>
  </si>
  <si>
    <t>https://stackoverflow.com/questions/52461441</t>
  </si>
  <si>
    <t>https://stackoverflow.com/questions/61518778</t>
  </si>
  <si>
    <t>https://stackoverflow.com/questions/57681910</t>
  </si>
  <si>
    <t>(('vis_utils', 'plot_model'), ('vis_utils', 'model_to_dot'))</t>
  </si>
  <si>
    <t>[('Tensorflow', 5, [58115412, 61603966, 57681910, 59443567, 50996574]), ('Keras', 9, [58115412, 61603966, 44919218, 57681910, 59443567, 50996574, 52461441, 52756389, 48842303])]</t>
  </si>
  <si>
    <t>{52461441, 52756389, 59443567, 44919218, 58115412, 57681910, 61603966, 50996574, 48842303}</t>
  </si>
  <si>
    <t>['https://stackoverflow.com/questions/52756389', 'https://stackoverflow.com/questions/58115412', 'https://stackoverflow.com/questions/61603966', 'https://stackoverflow.com/questions/61603966', 'https://stackoverflow.com/questions/61603966']</t>
  </si>
  <si>
    <t>https://stackoverflow.com/questions/61603966</t>
  </si>
  <si>
    <t>(('vis_utils', 'plot_model'), ('vis_utils', 'model_to_dot'), ('vis_utils', '_check_pydot'))</t>
  </si>
  <si>
    <t>[('Tensorflow', 2, [58115412, 50996574]), ('Keras', 6, [58115412, 44919218, 50996574, 52461441, 52756389, 48842303])]</t>
  </si>
  <si>
    <t>{52461441, 52756389, 44919218, 58115412, 50996574, 48842303}</t>
  </si>
  <si>
    <t>['https://stackoverflow.com/questions/52461441', 'https://stackoverflow.com/questions/44919218', 'https://stackoverflow.com/questions/50996574', 'https://stackoverflow.com/questions/50996574', 'https://stackoverflow.com/questions/50996574']</t>
  </si>
  <si>
    <t>(('weights_broadcast_ops', 'assert_broadcastable'),)</t>
  </si>
  <si>
    <t>[('Tensorflow', 5, [60494789, 58939656, 61405107, 60974983, 61254044]), ('Keras', 4, [60494789, 61405107, 60974983, 61254044])]</t>
  </si>
  <si>
    <t>{60494789, 60974983, 58939656, 61405107, 61254044}</t>
  </si>
  <si>
    <t>['https://stackoverflow.com/questions/60494789', 'https://stackoverflow.com/questions/60974983', 'https://stackoverflow.com/questions/58939656', 'https://stackoverflow.com/questions/61405107', 'https://stackoverflow.com/questions/61254044']</t>
  </si>
  <si>
    <t>https://stackoverflow.com/questions/61405107</t>
  </si>
  <si>
    <t>(('worker', 'main'),)</t>
  </si>
  <si>
    <t>[('Tensorflow', 5, [50661415, 44352291, 52950245, 38716584, 42087302]), ('Keras', 5, [48112315, 52950245, 41406633, 49132151])]</t>
  </si>
  <si>
    <t>{44352291, 52950245, 42087302, 50661415, 38716584, 41406633, 49132151, 48112315}</t>
  </si>
  <si>
    <t>['https://stackoverflow.com/questions/52950245', 'https://stackoverflow.com/questions/50661415', 'https://stackoverflow.com/questions/49132151', 'https://stackoverflow.com/questions/41406633', 'https://stackoverflow.com/questions/41406633']</t>
  </si>
  <si>
    <t>https://stackoverflow.com/questions/50661415</t>
  </si>
  <si>
    <t>https://stackoverflow.com/questions/41406633</t>
  </si>
  <si>
    <t>(('worker', 'main'), ('worker', 'read_command'))</t>
  </si>
  <si>
    <t>[('Tensorflow', 2, [44352291, 52950245]), ('Keras', 2, [52950245, 49132151])]</t>
  </si>
  <si>
    <t>{44352291, 52950245, 49132151}</t>
  </si>
  <si>
    <t>['https://stackoverflow.com/questions/44352291', 'https://stackoverflow.com/questions/52950245', 'https://stackoverflow.com/questions/49132151']</t>
  </si>
  <si>
    <t>(('wrappers', '__call__'),)</t>
  </si>
  <si>
    <t>[('Tensorflow', 6, [64302140, 62881666, 58607787, 63318020]), ('Keras', 3, [64302140, 50455114, 58607787])]</t>
  </si>
  <si>
    <t>{62881666, 63318020, 50455114, 58607787, 64302140}</t>
  </si>
  <si>
    <t>['https://stackoverflow.com/questions/62881666', 'https://stackoverflow.com/questions/63318020', 'https://stackoverflow.com/questions/50455114', 'https://stackoverflow.com/questions/58607787', 'https://stackoverflow.com/questions/64302140']</t>
  </si>
  <si>
    <t>https://stackoverflow.com/questions/62881666</t>
  </si>
  <si>
    <t>https://stackoverflow.com/questions/64302140</t>
  </si>
  <si>
    <t>(('wrappers', '__call__'), ('base_layer', '__call__'))</t>
  </si>
  <si>
    <t>[('Tensorflow', 2, [64302140, 58607787]), ('Keras', 2, [64302140, 58607787])]</t>
  </si>
  <si>
    <t>{58607787, 64302140}</t>
  </si>
  <si>
    <t>['https://stackoverflow.com/questions/58607787', 'https://stackoverflow.com/questions/64302140']</t>
  </si>
  <si>
    <t>(('yolo', 'generate'),)</t>
  </si>
  <si>
    <t>[('Tensorflow', 2, [62932014]), ('Keras', 2, [62932014])]</t>
  </si>
  <si>
    <t>{62932014}</t>
  </si>
  <si>
    <t>['https://stackoverflow.com/questions/62932014']</t>
  </si>
  <si>
    <t>(('zipfile', 'read'),)</t>
  </si>
  <si>
    <t>[('Tensorflow', 2, [51803354]), ('PyTorch', 3, [59800318, 64542924])]</t>
  </si>
  <si>
    <t>{51803354, 64542924, 59800318}</t>
  </si>
  <si>
    <t>['https://stackoverflow.com/questions/51803354', 'https://stackoverflow.com/questions/64542924', 'https://stackoverflow.com/questions/59800318']</t>
  </si>
  <si>
    <t>['https://stackoverflow.com/questions/48025538', 'https://stackoverflow.com/questions/54729225', 'https://stackoverflow.com/questions/57095189', 'https://stackoverflow.com/questions/48819828', 'https://stackoverflow.com/questions/57095189']</t>
  </si>
  <si>
    <t>['https://stackoverflow.com/questions/37234475', 'https://stackoverflow.com/questions/57836849', 'https://stackoverflow.com/questions/57268310', 'https://stackoverflow.com/questions/56289270', 'https://stackoverflow.com/questions/57268310']</t>
  </si>
  <si>
    <t>['https://stackoverflow.com/questions/58401327', 'https://stackoverflow.com/questions/61169380', 'https://stackoverflow.com/questions/60937557', 'https://stackoverflow.com/questions/58511167', 'https://stackoverflow.com/questions/60448067']</t>
  </si>
  <si>
    <t>['https://stackoverflow.com/questions/60075919', 'https://stackoverflow.com/questions/60277945', 'https://stackoverflow.com/questions/61169380', 'https://stackoverflow.com/questions/60141916', 'https://stackoverflow.com/questions/60871774']</t>
  </si>
  <si>
    <t>['https://stackoverflow.com/questions/50562311', 'https://stackoverflow.com/questions/49892136', 'https://stackoverflow.com/questions/60155356', 'https://stackoverflow.com/questions/22287194', 'https://stackoverflow.com/questions/22287194']</t>
  </si>
  <si>
    <t>['https://stackoverflow.com/questions/61584446', 'https://stackoverflow.com/questions/52204265', 'https://stackoverflow.com/questions/61404032', 'https://stackoverflow.com/questions/60983141', 'https://stackoverflow.com/questions/38150003']</t>
  </si>
  <si>
    <t>['https://stackoverflow.com/questions/38225948', 'https://stackoverflow.com/questions/53651138', 'https://stackoverflow.com/questions/59465457', 'https://stackoverflow.com/questions/37960302', 'https://stackoverflow.com/questions/37960302']</t>
  </si>
  <si>
    <t>['https://stackoverflow.com/questions/64379457', 'https://stackoverflow.com/questions/36159194', 'https://stackoverflow.com/questions/50118546', 'https://stackoverflow.com/questions/63508337', 'https://stackoverflow.com/questions/51877242']</t>
  </si>
  <si>
    <t>['https://stackoverflow.com/questions/61773514', 'https://stackoverflow.com/questions/61737106', 'https://stackoverflow.com/questions/60582012', 'https://stackoverflow.com/questions/61383287', 'https://stackoverflow.com/questions/61383287']</t>
  </si>
  <si>
    <t>['https://stackoverflow.com/questions/49143626', 'https://stackoverflow.com/questions/39446543', 'https://stackoverflow.com/questions/47175128', 'https://stackoverflow.com/questions/47175128', 'https://stackoverflow.com/questions/47175128']</t>
  </si>
  <si>
    <t>['https://stackoverflow.com/questions/59220550', 'https://stackoverflow.com/questions/53380288', 'https://stackoverflow.com/questions/15282046', 'https://stackoverflow.com/questions/52928348', 'https://stackoverflow.com/questions/55106400']</t>
  </si>
  <si>
    <t>['https://stackoverflow.com/questions/37593427', 'https://stackoverflow.com/questions/36807691', 'https://stackoverflow.com/questions/40224267', 'https://stackoverflow.com/questions/49542577', 'https://stackoverflow.com/questions/41065945']</t>
  </si>
  <si>
    <t>['https://stackoverflow.com/questions/55106400', 'https://stackoverflow.com/questions/63152966', 'https://stackoverflow.com/questions/56622503', 'https://stackoverflow.com/questions/60830157', 'https://stackoverflow.com/questions/45406140']</t>
  </si>
  <si>
    <t>['https://stackoverflow.com/questions/54282179', 'https://stackoverflow.com/questions/48888271', 'https://stackoverflow.com/questions/62841176', 'https://stackoverflow.com/questions/59134773', 'https://stackoverflow.com/questions/59594166']</t>
  </si>
  <si>
    <t>['https://stackoverflow.com/questions/55775003', 'https://stackoverflow.com/questions/56311402', 'https://stackoverflow.com/questions/59147705', 'https://stackoverflow.com/questions/64463291', 'https://stackoverflow.com/questions/55852727']</t>
  </si>
  <si>
    <t>['https://stackoverflow.com/questions/63247003', 'https://stackoverflow.com/questions/61718716', 'https://stackoverflow.com/questions/59738322', 'https://stackoverflow.com/questions/59784018', 'https://stackoverflow.com/questions/59784018']</t>
  </si>
  <si>
    <t>['https://stackoverflow.com/questions/51329159', 'https://stackoverflow.com/questions/55156526', 'https://stackoverflow.com/questions/59465457', 'https://stackoverflow.com/questions/56708306', 'https://stackoverflow.com/questions/56708306']</t>
  </si>
  <si>
    <t>['https://stackoverflow.com/questions/62717722', 'https://stackoverflow.com/questions/57663178', 'https://stackoverflow.com/questions/64494694', 'https://stackoverflow.com/questions/57778020', 'https://stackoverflow.com/questions/57778020']</t>
  </si>
  <si>
    <t>['https://stackoverflow.com/questions/62717722']</t>
  </si>
  <si>
    <t>['https://stackoverflow.com/questions/58152328', 'https://stackoverflow.com/questions/43702571', 'https://stackoverflow.com/questions/48173153', 'https://stackoverflow.com/questions/63070040', 'https://stackoverflow.com/questions/60248668']</t>
  </si>
  <si>
    <t>['https://stackoverflow.com/questions/63542086', 'https://stackoverflow.com/questions/61218326', 'https://stackoverflow.com/questions/54366265', 'https://stackoverflow.com/questions/54366265', 'https://stackoverflow.com/questions/54366265']</t>
  </si>
  <si>
    <t>['https://stackoverflow.com/questions/45242891', 'https://stackoverflow.com/questions/62854851', 'https://stackoverflow.com/questions/62894945', 'https://stackoverflow.com/questions/53606365', 'https://stackoverflow.com/questions/57327709']</t>
  </si>
  <si>
    <t>['https://stackoverflow.com/questions/63890583', 'https://stackoverflow.com/questions/43925714', 'https://stackoverflow.com/questions/43211239', 'https://stackoverflow.com/questions/45325283', 'https://stackoverflow.com/questions/55302500']</t>
  </si>
  <si>
    <t>['https://stackoverflow.com/questions/59945342', 'https://stackoverflow.com/questions/56123625', 'https://stackoverflow.com/questions/54450453', 'https://stackoverflow.com/questions/61484786', 'https://stackoverflow.com/questions/54450453']</t>
  </si>
  <si>
    <t>['https://stackoverflow.com/questions/59945342', 'https://stackoverflow.com/questions/56123625', 'https://stackoverflow.com/questions/63890583', 'https://stackoverflow.com/questions/54450453', 'https://stackoverflow.com/questions/54450453']</t>
  </si>
  <si>
    <t>['https://stackoverflow.com/questions/55302500', 'https://stackoverflow.com/questions/50612523', 'https://stackoverflow.com/questions/63890583', 'https://stackoverflow.com/questions/63890583', 'https://stackoverflow.com/questions/63890583']</t>
  </si>
  <si>
    <t>['https://stackoverflow.com/questions/63635864', 'https://stackoverflow.com/questions/60202936', 'https://stackoverflow.com/questions/58971998', 'https://stackoverflow.com/questions/63358166', 'https://stackoverflow.com/questions/62153815']</t>
  </si>
  <si>
    <t>['https://stackoverflow.com/questions/62066116', 'https://stackoverflow.com/questions/60369393', 'https://stackoverflow.com/questions/62837497', 'https://stackoverflow.com/questions/59254904', 'https://stackoverflow.com/questions/62837497']</t>
  </si>
  <si>
    <t>['https://stackoverflow.com/questions/61751324', 'https://stackoverflow.com/questions/34569664', 'https://stackoverflow.com/questions/44523492', 'https://stackoverflow.com/questions/50567010', 'https://stackoverflow.com/questions/62857315']</t>
  </si>
  <si>
    <t>['https://stackoverflow.com/questions/62165354', 'https://stackoverflow.com/questions/64752850', 'https://stackoverflow.com/questions/41323576', 'https://stackoverflow.com/questions/64313526', 'https://stackoverflow.com/questions/64313526']</t>
  </si>
  <si>
    <t>['https://stackoverflow.com/questions/58003475', 'https://stackoverflow.com/questions/38594624', 'https://stackoverflow.com/questions/44523492', 'https://stackoverflow.com/questions/62857315', 'https://stackoverflow.com/questions/62857315']</t>
  </si>
  <si>
    <t>['https://stackoverflow.com/questions/55670349', 'https://stackoverflow.com/questions/64620236', 'https://stackoverflow.com/questions/60690327', 'https://stackoverflow.com/questions/52690293', 'https://stackoverflow.com/questions/64947580']</t>
  </si>
  <si>
    <t>['https://stackoverflow.com/questions/61218326', 'https://stackoverflow.com/questions/54584393', 'https://stackoverflow.com/questions/61464287', 'https://stackoverflow.com/questions/19018333', 'https://stackoverflow.com/questions/59362269']</t>
  </si>
  <si>
    <t>['https://stackoverflow.com/questions/51140650', 'https://stackoverflow.com/questions/45081204', 'https://stackoverflow.com/questions/59362269', 'https://stackoverflow.com/questions/59629398', 'https://stackoverflow.com/questions/59362269']</t>
  </si>
  <si>
    <t>['https://stackoverflow.com/questions/36698912', 'https://stackoverflow.com/questions/30026960', 'https://stackoverflow.com/questions/59629398', 'https://stackoverflow.com/questions/59629398', 'https://stackoverflow.com/questions/59629398']</t>
  </si>
  <si>
    <t>['https://stackoverflow.com/questions/42855057', 'https://stackoverflow.com/questions/43036982', 'https://stackoverflow.com/questions/45122021', 'https://stackoverflow.com/questions/45743663', 'https://stackoverflow.com/questions/54167135']</t>
  </si>
  <si>
    <t>['https://stackoverflow.com/questions/42855057', 'https://stackoverflow.com/questions/46840496', 'https://stackoverflow.com/questions/49121012', 'https://stackoverflow.com/questions/37879138', 'https://stackoverflow.com/questions/42285937']</t>
  </si>
  <si>
    <t>['https://stackoverflow.com/questions/37879138', 'https://stackoverflow.com/questions/38541233', 'https://stackoverflow.com/questions/49477496', 'https://stackoverflow.com/questions/43766679', 'https://stackoverflow.com/questions/43766679']</t>
  </si>
  <si>
    <t>['https://stackoverflow.com/questions/52629767', 'https://stackoverflow.com/questions/53839948', 'https://stackoverflow.com/questions/60247826', 'https://stackoverflow.com/questions/60247826', 'https://stackoverflow.com/questions/60247826']</t>
  </si>
  <si>
    <t>['https://stackoverflow.com/questions/32734949', 'https://stackoverflow.com/questions/62223537', 'https://stackoverflow.com/questions/49398834', 'https://stackoverflow.com/questions/51760851', 'https://stackoverflow.com/questions/51760851']</t>
  </si>
  <si>
    <t>['https://stackoverflow.com/questions/44685461', 'https://stackoverflow.com/questions/44591282', 'https://stackoverflow.com/questions/59629398', 'https://stackoverflow.com/questions/52673987', 'https://stackoverflow.com/questions/57461069']</t>
  </si>
  <si>
    <t>['https://stackoverflow.com/questions/37791973', 'https://stackoverflow.com/questions/53774601', 'https://stackoverflow.com/questions/43833081', 'https://stackoverflow.com/questions/43833081', 'https://stackoverflow.com/questions/43833081']</t>
  </si>
  <si>
    <t>['https://stackoverflow.com/questions/50901281', 'https://stackoverflow.com/questions/49330195', 'https://stackoverflow.com/questions/59025343']</t>
  </si>
  <si>
    <t>['https://stackoverflow.com/questions/52620964', 'https://stackoverflow.com/questions/64542924', 'https://stackoverflow.com/questions/61562456', 'https://stackoverflow.com/questions/62372055', 'https://stackoverflow.com/questions/62372055']</t>
  </si>
  <si>
    <t>['https://stackoverflow.com/questions/50407526', 'https://stackoverflow.com/questions/59833009', 'https://stackoverflow.com/questions/59465457', 'https://stackoverflow.com/questions/59465457', 'https://stackoverflow.com/questions/59465457']</t>
  </si>
  <si>
    <t>['https://stackoverflow.com/questions/51342528', 'https://stackoverflow.com/questions/57367058', 'https://stackoverflow.com/questions/59617431', 'https://stackoverflow.com/questions/59617431', 'https://stackoverflow.com/questions/59617431']</t>
  </si>
  <si>
    <t>['https://stackoverflow.com/questions/43939994', 'https://stackoverflow.com/questions/54979004', 'https://stackoverflow.com/questions/20373981', 'https://stackoverflow.com/questions/40508119', 'https://stackoverflow.com/questions/45201750']</t>
  </si>
  <si>
    <t>['https://stackoverflow.com/questions/58239781', 'https://stackoverflow.com/questions/58165203', 'https://stackoverflow.com/questions/61351387', 'https://stackoverflow.com/questions/56496692', 'https://stackoverflow.com/questions/61351387']</t>
  </si>
  <si>
    <t>['https://stackoverflow.com/questions/53486955', 'https://stackoverflow.com/questions/58085041', 'https://stackoverflow.com/questions/55019516', 'https://stackoverflow.com/questions/43939994', 'https://stackoverflow.com/questions/43939994']</t>
  </si>
  <si>
    <t>['https://stackoverflow.com/questions/55093539', 'https://stackoverflow.com/questions/61870825', 'https://stackoverflow.com/questions/50128278', 'https://stackoverflow.com/questions/57367058', 'https://stackoverflow.com/questions/57367058']</t>
  </si>
  <si>
    <t>['https://stackoverflow.com/questions/55093539', 'https://stackoverflow.com/questions/48480751', 'https://stackoverflow.com/questions/50128278', 'https://stackoverflow.com/questions/57367058', 'https://stackoverflow.com/questions/50128278']</t>
  </si>
  <si>
    <t>['https://stackoverflow.com/questions/63368781', 'https://stackoverflow.com/questions/65144547', 'https://stackoverflow.com/questions/64516475', 'https://stackoverflow.com/questions/64394603', 'https://stackoverflow.com/questions/65003896']</t>
  </si>
  <si>
    <t>['https://stackoverflow.com/questions/55672135', 'https://stackoverflow.com/questions/61768940', 'https://stackoverflow.com/questions/60062997', 'https://stackoverflow.com/questions/55945364', 'https://stackoverflow.com/questions/55945364']</t>
  </si>
  <si>
    <t>['https://stackoverflow.com/questions/35304681', 'https://stackoverflow.com/questions/55995320', 'https://stackoverflow.com/questions/55579610', 'https://stackoverflow.com/questions/55579610', 'https://stackoverflow.com/questions/55579610']</t>
  </si>
  <si>
    <t>['https://stackoverflow.com/questions/49093774', 'https://stackoverflow.com/questions/52828484', 'https://stackoverflow.com/questions/62482404', 'https://stackoverflow.com/questions/60936032', 'https://stackoverflow.com/questions/57673826']</t>
  </si>
  <si>
    <t>['https://stackoverflow.com/questions/48568886', 'https://stackoverflow.com/questions/58513607', 'https://stackoverflow.com/questions/48428415', 'https://stackoverflow.com/questions/55549257', 'https://stackoverflow.com/questions/48479571']</t>
  </si>
  <si>
    <t>['https://stackoverflow.com/questions/55927071', 'https://stackoverflow.com/questions/57931454', 'https://stackoverflow.com/questions/63927648', 'https://stackoverflow.com/questions/61351387', 'https://stackoverflow.com/questions/61351387']</t>
  </si>
  <si>
    <t>['https://stackoverflow.com/questions/64875082', 'https://stackoverflow.com/questions/43324156', 'https://stackoverflow.com/questions/45047205', 'https://stackoverflow.com/questions/61648779', 'https://stackoverflow.com/questions/58418067']</t>
  </si>
  <si>
    <t>['https://stackoverflow.com/questions/59867929', 'https://stackoverflow.com/questions/51734983', 'https://stackoverflow.com/questions/54001128', 'https://stackoverflow.com/questions/41374175', 'https://stackoverflow.com/questions/45059428']</t>
  </si>
  <si>
    <t>['https://stackoverflow.com/questions/64875082', 'https://stackoverflow.com/questions/43324156', 'https://stackoverflow.com/questions/47735205', 'https://stackoverflow.com/questions/45078392', 'https://stackoverflow.com/questions/44274062']</t>
  </si>
  <si>
    <t>['https://stackoverflow.com/questions/38716584', 'https://stackoverflow.com/questions/62527148', 'https://stackoverflow.com/questions/33574807', 'https://stackoverflow.com/questions/33574807', 'https://stackoverflow.com/questions/33574807']</t>
  </si>
  <si>
    <t>['https://stackoverflow.com/questions/64875082', 'https://stackoverflow.com/questions/44873984', 'https://stackoverflow.com/questions/47735205', 'https://stackoverflow.com/questions/45078392', 'https://stackoverflow.com/questions/44274062']</t>
  </si>
  <si>
    <t>['https://stackoverflow.com/questions/53970055', 'https://stackoverflow.com/questions/43965935', 'https://stackoverflow.com/questions/56015575', 'https://stackoverflow.com/questions/49487158', 'https://stackoverflow.com/questions/56015575']</t>
  </si>
  <si>
    <t>['https://stackoverflow.com/questions/65155458', 'https://stackoverflow.com/questions/61819628', 'https://stackoverflow.com/questions/61929275', 'https://stackoverflow.com/questions/61929275', 'https://stackoverflow.com/questions/61929275']</t>
  </si>
  <si>
    <t>['https://stackoverflow.com/questions/58442374', 'https://stackoverflow.com/questions/51451435', 'https://stackoverflow.com/questions/19725139', 'https://stackoverflow.com/questions/43301617', 'https://stackoverflow.com/questions/19725139']</t>
  </si>
  <si>
    <t>['https://stackoverflow.com/questions/62163109', 'https://stackoverflow.com/questions/51077486', 'https://stackoverflow.com/questions/48844024', 'https://stackoverflow.com/questions/56289270', 'https://stackoverflow.com/questions/56289270']</t>
  </si>
  <si>
    <t>['https://stackoverflow.com/questions/61419136', 'https://stackoverflow.com/questions/64368193', 'https://stackoverflow.com/questions/62327803', 'https://stackoverflow.com/questions/60530393']</t>
  </si>
  <si>
    <t>['https://stackoverflow.com/questions/61119240', 'https://stackoverflow.com/questions/59658798', 'https://stackoverflow.com/questions/62672440', 'https://stackoverflow.com/questions/56851895', 'https://stackoverflow.com/questions/62672440']</t>
  </si>
  <si>
    <t>['https://stackoverflow.com/questions/61765473', 'https://stackoverflow.com/questions/52673987', 'https://stackoverflow.com/questions/52682671', 'https://stackoverflow.com/questions/56572586', 'https://stackoverflow.com/questions/56572586']</t>
  </si>
  <si>
    <t>['https://stackoverflow.com/questions/52309568', 'https://stackoverflow.com/questions/58040556', 'https://stackoverflow.com/questions/48012669', 'https://stackoverflow.com/questions/59412321', 'https://stackoverflow.com/questions/24958317']</t>
  </si>
  <si>
    <t>['https://stackoverflow.com/questions/52041545', 'https://stackoverflow.com/questions/31812147', 'https://stackoverflow.com/questions/51129498', 'https://stackoverflow.com/questions/51129498', 'https://stackoverflow.com/questions/51129498']</t>
  </si>
  <si>
    <t>['https://stackoverflow.com/questions/56333388', 'https://stackoverflow.com/questions/50138891', 'https://stackoverflow.com/questions/52307356', 'https://stackoverflow.com/questions/55406464', 'https://stackoverflow.com/questions/50052999']</t>
  </si>
  <si>
    <t>['https://stackoverflow.com/questions/44274062', 'https://stackoverflow.com/questions/36666331', 'https://stackoverflow.com/questions/47834733', 'https://stackoverflow.com/questions/55823850', 'https://stackoverflow.com/questions/40328751']</t>
  </si>
  <si>
    <t>['https://stackoverflow.com/questions/48303166', 'https://stackoverflow.com/questions/46105816', 'https://stackoverflow.com/questions/55953284', 'https://stackoverflow.com/questions/52338532', 'https://stackoverflow.com/questions/56174456']</t>
  </si>
  <si>
    <t>['https://stackoverflow.com/questions/60248668', 'https://stackoverflow.com/questions/46619869', 'https://stackoverflow.com/questions/55953284', 'https://stackoverflow.com/questions/59466597', 'https://stackoverflow.com/questions/64116586']</t>
  </si>
  <si>
    <t>['https://stackoverflow.com/questions/59556100', 'https://stackoverflow.com/questions/59415663', 'https://stackoverflow.com/questions/58626422', 'https://stackoverflow.com/questions/63525464', 'https://stackoverflow.com/questions/58626422']</t>
  </si>
  <si>
    <t>['https://stackoverflow.com/questions/58927172', 'https://stackoverflow.com/questions/43904731', 'https://stackoverflow.com/questions/55953284', 'https://stackoverflow.com/questions/52338532', 'https://stackoverflow.com/questions/56174456']</t>
  </si>
  <si>
    <t>['https://stackoverflow.com/questions/60248668', 'https://stackoverflow.com/questions/43864800', 'https://stackoverflow.com/questions/55953284', 'https://stackoverflow.com/questions/52338532', 'https://stackoverflow.com/questions/56174456']</t>
  </si>
  <si>
    <t>['https://stackoverflow.com/questions/39266080', 'https://stackoverflow.com/questions/48490411', 'https://stackoverflow.com/questions/42622444', 'https://stackoverflow.com/questions/35882637']</t>
  </si>
  <si>
    <t>['https://stackoverflow.com/questions/47922435', 'https://stackoverflow.com/questions/42622444', 'https://stackoverflow.com/questions/58558004', 'https://stackoverflow.com/questions/58558004', 'https://stackoverflow.com/questions/58558004']</t>
  </si>
  <si>
    <t>['https://stackoverflow.com/questions/58475716', 'https://stackoverflow.com/questions/61916110', 'https://stackoverflow.com/questions/46494742', 'https://stackoverflow.com/questions/58558004', 'https://stackoverflow.com/questions/58558004']</t>
  </si>
  <si>
    <t>['https://stackoverflow.com/questions/39266080', 'https://stackoverflow.com/questions/58475716', 'https://stackoverflow.com/questions/35882637', 'https://stackoverflow.com/questions/64357424', 'https://stackoverflow.com/questions/58558004']</t>
  </si>
  <si>
    <t>['https://stackoverflow.com/questions/43308042', 'https://stackoverflow.com/questions/58558004', 'https://stackoverflow.com/questions/63662308', 'https://stackoverflow.com/questions/53345375', 'https://stackoverflow.com/questions/59137760']</t>
  </si>
  <si>
    <t>['https://stackoverflow.com/questions/48796097', 'https://stackoverflow.com/questions/39164414', 'https://stackoverflow.com/questions/23570671']</t>
  </si>
  <si>
    <t>['https://stackoverflow.com/questions/32734949', 'https://stackoverflow.com/questions/36220776', 'https://stackoverflow.com/questions/27257339', 'https://stackoverflow.com/questions/51741046', 'https://stackoverflow.com/questions/27257339']</t>
  </si>
  <si>
    <t>['https://stackoverflow.com/questions/36182502', 'https://stackoverflow.com/questions/18931277', 'https://stackoverflow.com/questions/62437779', 'https://stackoverflow.com/questions/62437779', 'https://stackoverflow.com/questions/62437779']</t>
  </si>
  <si>
    <t>['https://stackoverflow.com/questions/57573540', 'https://stackoverflow.com/questions/51696464', 'https://stackoverflow.com/questions/63966513', 'https://stackoverflow.com/questions/51316658', 'https://stackoverflow.com/questions/63966513']</t>
  </si>
  <si>
    <t>['https://stackoverflow.com/questions/20626028', 'https://stackoverflow.com/questions/45502673', 'https://stackoverflow.com/questions/21243156', 'https://stackoverflow.com/questions/21243156', 'https://stackoverflow.com/questions/21243156']</t>
  </si>
  <si>
    <t>['https://stackoverflow.com/questions/55193860', 'https://stackoverflow.com/questions/36286701', 'https://stackoverflow.com/questions/57207031', 'https://stackoverflow.com/questions/56289270', 'https://stackoverflow.com/questions/57207031']</t>
  </si>
  <si>
    <t>['https://stackoverflow.com/questions/28387144', 'https://stackoverflow.com/questions/58115412', 'https://stackoverflow.com/questions/51852502', 'https://stackoverflow.com/questions/50996574']</t>
  </si>
  <si>
    <t>['https://stackoverflow.com/questions/59223906', 'https://stackoverflow.com/questions/60834028', 'https://stackoverflow.com/questions/63529747', 'https://stackoverflow.com/questions/63529747', 'https://stackoverflow.com/questions/63529747']</t>
  </si>
  <si>
    <t>['https://stackoverflow.com/questions/59223906', 'https://stackoverflow.com/questions/60705802', 'https://stackoverflow.com/questions/61555956', 'https://stackoverflow.com/questions/63529747', 'https://stackoverflow.com/questions/63529747']</t>
  </si>
  <si>
    <t>['https://stackoverflow.com/questions/59223906', 'https://stackoverflow.com/questions/60705802', 'https://stackoverflow.com/questions/61555956', 'https://stackoverflow.com/questions/63529747', 'https://stackoverflow.com/questions/61555956']</t>
  </si>
  <si>
    <t>['https://stackoverflow.com/questions/59985154', 'https://stackoverflow.com/questions/51417764', 'https://stackoverflow.com/questions/61555956', 'https://stackoverflow.com/questions/61555956', 'https://stackoverflow.com/questions/61555956']</t>
  </si>
  <si>
    <t>['https://stackoverflow.com/questions/59985154', 'https://stackoverflow.com/questions/51417764', 'https://stackoverflow.com/questions/61555956']</t>
  </si>
  <si>
    <t>['https://stackoverflow.com/questions/51329159', 'https://stackoverflow.com/questions/55156526', 'https://stackoverflow.com/questions/56708306', 'https://stackoverflow.com/questions/59833009', 'https://stackoverflow.com/questions/56708306']</t>
  </si>
  <si>
    <t>['https://stackoverflow.com/questions/59584838', 'https://stackoverflow.com/questions/36807691', 'https://stackoverflow.com/questions/61867526', 'https://stackoverflow.com/questions/53562793', 'https://stackoverflow.com/questions/44973518']</t>
  </si>
  <si>
    <t>['https://stackoverflow.com/questions/57664289', 'https://stackoverflow.com/questions/56462252', 'https://stackoverflow.com/questions/60101168', 'https://stackoverflow.com/questions/60101168', 'https://stackoverflow.com/questions/60101168']</t>
  </si>
  <si>
    <t>['https://stackoverflow.com/questions/63728740', 'https://stackoverflow.com/questions/59081201', 'https://stackoverflow.com/questions/51572536', 'https://stackoverflow.com/questions/54365045', 'https://stackoverflow.com/questions/51572536']</t>
  </si>
  <si>
    <t>['https://stackoverflow.com/questions/22766978', 'https://stackoverflow.com/questions/54072496', 'https://stackoverflow.com/questions/19938587', 'https://stackoverflow.com/questions/19938587', 'https://stackoverflow.com/questions/19938587']</t>
  </si>
  <si>
    <t>['https://stackoverflow.com/questions/51424835', 'https://stackoverflow.com/questions/43324156', 'https://stackoverflow.com/questions/40458145', 'https://stackoverflow.com/questions/54284165', 'https://stackoverflow.com/questions/44274062']</t>
  </si>
  <si>
    <t>['https://stackoverflow.com/questions/45047205', 'https://stackoverflow.com/questions/53584580', 'https://stackoverflow.com/questions/49053033', 'https://stackoverflow.com/questions/51611221', 'https://stackoverflow.com/questions/57631705']</t>
  </si>
  <si>
    <t>['https://stackoverflow.com/questions/61316741', 'https://stackoverflow.com/questions/57836849', 'https://stackoverflow.com/questions/56311402', 'https://stackoverflow.com/questions/58677736', 'https://stackoverflow.com/questions/58677736']</t>
  </si>
  <si>
    <t>['https://stackoverflow.com/questions/55775003', 'https://stackoverflow.com/questions/56311402', 'https://stackoverflow.com/questions/57836849', 'https://stackoverflow.com/questions/47404429', 'https://stackoverflow.com/questions/57836849']</t>
  </si>
  <si>
    <t>['https://stackoverflow.com/questions/47404429', 'https://stackoverflow.com/questions/55852727', 'https://stackoverflow.com/questions/58677736', 'https://stackoverflow.com/questions/57793505', 'https://stackoverflow.com/questions/57793505']</t>
  </si>
  <si>
    <t>['https://stackoverflow.com/questions/59656096', 'https://stackoverflow.com/questions/59757217', 'https://stackoverflow.com/questions/60066950', 'https://stackoverflow.com/questions/60380958']</t>
  </si>
  <si>
    <t>['https://stackoverflow.com/questions/63342595', 'https://stackoverflow.com/questions/56865740', 'https://stackoverflow.com/questions/53707513', 'https://stackoverflow.com/questions/64092664', 'https://stackoverflow.com/questions/64092664']</t>
  </si>
  <si>
    <t>['https://stackoverflow.com/questions/58927172', 'https://stackoverflow.com/questions/56865740', 'https://stackoverflow.com/questions/64092664', 'https://stackoverflow.com/questions/62677973', 'https://stackoverflow.com/questions/62677973']</t>
  </si>
  <si>
    <t>['https://stackoverflow.com/questions/30188135', 'https://stackoverflow.com/questions/48617167', 'https://stackoverflow.com/questions/44998778', 'https://stackoverflow.com/questions/44801494', 'https://stackoverflow.com/questions/44801494']</t>
  </si>
  <si>
    <t>['https://stackoverflow.com/questions/53753776', 'https://stackoverflow.com/questions/57574501']</t>
  </si>
  <si>
    <t>['https://stackoverflow.com/questions/52595477', 'https://stackoverflow.com/questions/55481393', 'https://stackoverflow.com/questions/57780053', 'https://stackoverflow.com/questions/56391755', 'https://stackoverflow.com/questions/57780053']</t>
  </si>
  <si>
    <t>['https://stackoverflow.com/questions/64451590', 'https://stackoverflow.com/questions/60693829', 'https://stackoverflow.com/questions/59258479', 'https://stackoverflow.com/questions/38237005', 'https://stackoverflow.com/questions/59258479']</t>
  </si>
  <si>
    <t>['https://stackoverflow.com/questions/47491098', 'https://stackoverflow.com/questions/61102728', 'https://stackoverflow.com/questions/59258479', 'https://stackoverflow.com/questions/59258479', 'https://stackoverflow.com/questions/59258479']</t>
  </si>
  <si>
    <t>['https://stackoverflow.com/questions/47040860', 'https://stackoverflow.com/questions/53003208', 'https://stackoverflow.com/questions/51050053', 'https://stackoverflow.com/questions/43748788', 'https://stackoverflow.com/questions/40943077']</t>
  </si>
  <si>
    <t>['https://stackoverflow.com/questions/61738539', 'https://stackoverflow.com/questions/38541233', 'https://stackoverflow.com/questions/49477496', 'https://stackoverflow.com/questions/33619190', 'https://stackoverflow.com/questions/43766679']</t>
  </si>
  <si>
    <t>['https://stackoverflow.com/questions/50531995', 'https://stackoverflow.com/questions/42092727', 'https://stackoverflow.com/questions/37728597', 'https://stackoverflow.com/questions/40755024', 'https://stackoverflow.com/questions/37568980']</t>
  </si>
  <si>
    <t>['https://stackoverflow.com/questions/63458498', 'https://stackoverflow.com/questions/57475348', 'https://stackoverflow.com/questions/53413756', 'https://stackoverflow.com/questions/53413756', 'https://stackoverflow.com/questions/53413756']</t>
  </si>
  <si>
    <t>['https://stackoverflow.com/questions/56447556', 'https://stackoverflow.com/questions/60899535', 'https://stackoverflow.com/questions/50480689', 'https://stackoverflow.com/questions/51696464', 'https://stackoverflow.com/questions/50480689']</t>
  </si>
  <si>
    <t>['https://stackoverflow.com/questions/52690283', 'https://stackoverflow.com/questions/63654489', 'https://stackoverflow.com/questions/60483509', 'https://stackoverflow.com/questions/62671054', 'https://stackoverflow.com/questions/60483509']</t>
  </si>
  <si>
    <t>['https://stackoverflow.com/questions/59065058', 'https://stackoverflow.com/questions/43095795', 'https://stackoverflow.com/questions/51852502', 'https://stackoverflow.com/questions/60278581', 'https://stackoverflow.com/questions/60278581']</t>
  </si>
  <si>
    <t>['https://stackoverflow.com/questions/37118371', 'https://stackoverflow.com/questions/63279533', 'https://stackoverflow.com/questions/44815801', 'https://stackoverflow.com/questions/41424792', 'https://stackoverflow.com/questions/41424792']</t>
  </si>
  <si>
    <t>['https://stackoverflow.com/questions/48555386', 'https://stackoverflow.com/questions/53436994', 'https://stackoverflow.com/questions/44149093', 'https://stackoverflow.com/questions/59525082', 'https://stackoverflow.com/questions/49658462']</t>
  </si>
  <si>
    <t>['https://stackoverflow.com/questions/58752552', 'https://stackoverflow.com/questions/58636880', 'https://stackoverflow.com/questions/62772819', 'https://stackoverflow.com/questions/63733649', 'https://stackoverflow.com/questions/63733649']</t>
  </si>
  <si>
    <t>['https://stackoverflow.com/questions/64356499', 'https://stackoverflow.com/questions/63212861', 'https://stackoverflow.com/questions/50369758', 'https://stackoverflow.com/questions/57357146', 'https://stackoverflow.com/questions/57357146']</t>
  </si>
  <si>
    <t>['https://stackoverflow.com/questions/58889212', 'https://stackoverflow.com/questions/57699641', 'https://stackoverflow.com/questions/58858077', 'https://stackoverflow.com/questions/49688535', 'https://stackoverflow.com/questions/55648603']</t>
  </si>
  <si>
    <t>['https://stackoverflow.com/questions/59274840', 'https://stackoverflow.com/questions/55645953', 'https://stackoverflow.com/questions/57384342', 'https://stackoverflow.com/questions/56034172', 'https://stackoverflow.com/questions/51100042']</t>
  </si>
  <si>
    <t>['https://stackoverflow.com/questions/54062169', 'https://stackoverflow.com/questions/62371094', 'https://stackoverflow.com/questions/64777118', 'https://stackoverflow.com/questions/51549056', 'https://stackoverflow.com/questions/51827602']</t>
  </si>
  <si>
    <t>['https://stackoverflow.com/questions/53037450', 'https://stackoverflow.com/questions/61070325', 'https://stackoverflow.com/questions/62586443', 'https://stackoverflow.com/questions/64003545', 'https://stackoverflow.com/questions/60532242']</t>
  </si>
  <si>
    <t>(('try', 'module'),)</t>
  </si>
  <si>
    <t>[('Tensorflow', 3, [57953999, 51469446, 48442743]), ('Keras', 3, [45409714, 57953999, 51469446]), ('Sklearn', 2, [43407896, 41589734])]</t>
  </si>
  <si>
    <t>{51469446, 41589734, 57953999, 45409714, 48442743, 43407896}</t>
  </si>
  <si>
    <t>['https://stackoverflow.com/questions/51469446', 'https://stackoverflow.com/questions/57953999', 'https://stackoverflow.com/questions/48442743', 'https://stackoverflow.com/questions/48442743', 'https://stackoverflow.com/questions/48442743']</t>
  </si>
  <si>
    <t>https://stackoverflow.com/questions/51469446</t>
  </si>
  <si>
    <t>https://stackoverflow.com/questions/57953999</t>
  </si>
  <si>
    <t>['https://stackoverflow.com/questions/58817026', 'https://stackoverflow.com/questions/62933706', 'https://stackoverflow.com/questions/54107156', 'https://stackoverflow.com/questions/53549966', 'https://stackoverflow.com/questions/53549966']</t>
  </si>
  <si>
    <t>['https://stackoverflow.com/questions/39100515', 'https://stackoverflow.com/questions/33822948', 'https://stackoverflow.com/questions/32316336', 'https://stackoverflow.com/questions/61562247', 'https://stackoverflow.com/questions/35965329']</t>
  </si>
  <si>
    <t>['https://stackoverflow.com/questions/57651302', 'https://stackoverflow.com/questions/59277549', 'https://stackoverflow.com/questions/51026841', 'https://stackoverflow.com/questions/56174456', 'https://stackoverflow.com/questions/51276171']</t>
  </si>
  <si>
    <t>['https://stackoverflow.com/questions/40051478', 'https://stackoverflow.com/questions/63939783', 'https://stackoverflow.com/questions/51011303', 'https://stackoverflow.com/questions/43222882', 'https://stackoverflow.com/questions/59446241']</t>
  </si>
  <si>
    <t>['https://stackoverflow.com/questions/63321358', 'https://stackoverflow.com/questions/63811127', 'https://stackoverflow.com/questions/63662308', 'https://stackoverflow.com/questions/63794895', 'https://stackoverflow.com/questions/63070040']</t>
  </si>
  <si>
    <t>['https://stackoverflow.com/questions/64902209', 'https://stackoverflow.com/questions/63428743', 'https://stackoverflow.com/questions/63070040', 'https://stackoverflow.com/questions/63070040', 'https://stackoverflow.com/questions/63070040']</t>
  </si>
  <si>
    <t>['https://stackoverflow.com/questions/53970055', 'https://stackoverflow.com/questions/60799664', 'https://stackoverflow.com/questions/56391755', 'https://stackoverflow.com/questions/56190405', 'https://stackoverflow.com/questions/56190405']</t>
  </si>
  <si>
    <t>['https://stackoverflow.com/questions/49729510', 'https://stackoverflow.com/questions/47587081', 'https://stackoverflow.com/questions/51232624', 'https://stackoverflow.com/questions/41553652', 'https://stackoverflow.com/questions/59379230']</t>
  </si>
  <si>
    <t>['https://stackoverflow.com/questions/64805010', 'https://stackoverflow.com/questions/53108547', 'https://stackoverflow.com/questions/55685479', 'https://stackoverflow.com/questions/62857315', 'https://stackoverflow.com/questions/62857315']</t>
  </si>
  <si>
    <t>['https://stackoverflow.com/questions/47047179', 'https://stackoverflow.com/questions/52836670', 'https://stackoverflow.com/questions/56289270', 'https://stackoverflow.com/questions/55900270', 'https://stackoverflow.com/questions/55900270']</t>
  </si>
  <si>
    <t>['https://stackoverflow.com/questions/64805010', 'https://stackoverflow.com/questions/62444735', 'https://stackoverflow.com/questions/55685479', 'https://stackoverflow.com/questions/50567010', 'https://stackoverflow.com/questions/62857315']</t>
  </si>
  <si>
    <t>['https://stackoverflow.com/questions/59532768', 'https://stackoverflow.com/questions/58718658', 'https://stackoverflow.com/questions/61900877', 'https://stackoverflow.com/questions/41503127', 'https://stackoverflow.com/questions/52365277']</t>
  </si>
  <si>
    <t>['https://stackoverflow.com/questions/38605888', 'https://stackoverflow.com/questions/34605249', 'https://stackoverflow.com/questions/37516684', 'https://stackoverflow.com/questions/55625048', 'https://stackoverflow.com/questions/24958317']</t>
  </si>
  <si>
    <t>['https://stackoverflow.com/questions/52338532', 'https://stackoverflow.com/questions/53869616', 'https://stackoverflow.com/questions/64722968', 'https://stackoverflow.com/questions/48797747', 'https://stackoverflow.com/questions/58469719']</t>
  </si>
  <si>
    <t>['https://stackoverflow.com/questions/59220550', 'https://stackoverflow.com/questions/24544985', 'https://stackoverflow.com/questions/31720340', 'https://stackoverflow.com/questions/60763498', 'https://stackoverflow.com/questions/36236153']</t>
  </si>
  <si>
    <t>['https://stackoverflow.com/questions/62285062', 'https://stackoverflow.com/questions/55488795', 'https://stackoverflow.com/questions/62837497', 'https://stackoverflow.com/questions/63319579', 'https://stackoverflow.com/questions/63319579']</t>
  </si>
  <si>
    <t>['https://stackoverflow.com/questions/44933545', 'https://stackoverflow.com/questions/63654489', 'https://stackoverflow.com/questions/44801494', 'https://stackoverflow.com/questions/57475348', 'https://stackoverflow.com/questions/60483509']</t>
  </si>
  <si>
    <t>['https://stackoverflow.com/questions/58069259', 'https://stackoverflow.com/questions/51316658', 'https://stackoverflow.com/questions/60899535', 'https://stackoverflow.com/questions/61188039', 'https://stackoverflow.com/questions/61188039']</t>
  </si>
  <si>
    <t>['https://stackoverflow.com/questions/46297371', 'https://stackoverflow.com/questions/52550831', 'https://stackoverflow.com/questions/40423766', 'https://stackoverflow.com/questions/64668106', 'https://stackoverflow.com/questions/45776592']</t>
  </si>
  <si>
    <t>['https://stackoverflow.com/questions/64722968', 'https://stackoverflow.com/questions/56496692', 'https://stackoverflow.com/questions/63927648', 'https://stackoverflow.com/questions/63545434', 'https://stackoverflow.com/questions/61351387']</t>
  </si>
  <si>
    <t>['https://stackoverflow.com/questions/50780361', 'https://stackoverflow.com/questions/65012948', 'https://stackoverflow.com/questions/54180124', 'https://stackoverflow.com/questions/61960251', 'https://stackoverflow.com/questions/54180124']</t>
  </si>
  <si>
    <t>['https://stackoverflow.com/questions/52241680', 'https://stackoverflow.com/questions/56759226', 'https://stackoverflow.com/questions/64980694', 'https://stackoverflow.com/questions/64752850', 'https://stackoverflow.com/questions/64752850']</t>
  </si>
  <si>
    <t>['https://stackoverflow.com/questions/64044200', 'https://stackoverflow.com/questions/64291153', 'https://stackoverflow.com/questions/63624390', 'https://stackoverflow.com/questions/65023526']</t>
  </si>
  <si>
    <t>['https://stackoverflow.com/questions/48490411', 'https://stackoverflow.com/questions/61916110', 'https://stackoverflow.com/questions/63175154', 'https://stackoverflow.com/questions/46494742', 'https://stackoverflow.com/questions/63506620']</t>
  </si>
  <si>
    <t>['https://stackoverflow.com/questions/19265097', 'https://stackoverflow.com/questions/24483050', 'https://stackoverflow.com/questions/35416989', 'https://stackoverflow.com/questions/58626422', 'https://stackoverflow.com/questions/54028667']</t>
  </si>
  <si>
    <t>['https://stackoverflow.com/questions/47922435', 'https://stackoverflow.com/questions/61916110', 'https://stackoverflow.com/questions/46494742', 'https://stackoverflow.com/questions/58558004', 'https://stackoverflow.com/questions/46494742']</t>
  </si>
  <si>
    <t>['https://stackoverflow.com/questions/61326144', 'https://stackoverflow.com/questions/58475716', 'https://stackoverflow.com/questions/58558004', 'https://stackoverflow.com/questions/58558004', 'https://stackoverflow.com/questions/58558004']</t>
  </si>
  <si>
    <t>['https://stackoverflow.com/questions/61326144', 'https://stackoverflow.com/questions/58475716', 'https://stackoverflow.com/questions/58558004', 'https://stackoverflow.com/questions/35882637']</t>
  </si>
  <si>
    <t>['https://stackoverflow.com/questions/47922435', 'https://stackoverflow.com/questions/42622444', 'https://stackoverflow.com/questions/58558004', 'https://stackoverflow.com/questions/64357424', 'https://stackoverflow.com/questions/58558004']</t>
  </si>
  <si>
    <t>['https://stackoverflow.com/questions/50593538', 'https://stackoverflow.com/questions/36763913', 'https://stackoverflow.com/questions/32877365', 'https://stackoverflow.com/questions/52014004', 'https://stackoverflow.com/questions/32877365']</t>
  </si>
  <si>
    <t>['https://stackoverflow.com/questions/63733649', 'https://stackoverflow.com/questions/60707781', 'https://stackoverflow.com/questions/36182502', 'https://stackoverflow.com/questions/40115043', 'https://stackoverflow.com/questions/32734949']</t>
  </si>
  <si>
    <t>['https://stackoverflow.com/questions/54729225', 'https://stackoverflow.com/questions/62675898', 'https://stackoverflow.com/questions/60775526', 'https://stackoverflow.com/questions/57793505', 'https://stackoverflow.com/questions/55244001']</t>
  </si>
  <si>
    <t>['https://stackoverflow.com/questions/47762973', 'https://stackoverflow.com/questions/24171725', 'https://stackoverflow.com/questions/51741046', 'https://stackoverflow.com/questions/62437779', 'https://stackoverflow.com/questions/51741046']</t>
  </si>
  <si>
    <t>['https://stackoverflow.com/questions/58506051', 'https://stackoverflow.com/questions/63790634', 'https://stackoverflow.com/questions/51316658', 'https://stackoverflow.com/questions/50480689', 'https://stackoverflow.com/questions/51316658']</t>
  </si>
  <si>
    <t>['https://stackoverflow.com/questions/57793505', 'https://stackoverflow.com/questions/58677736', 'https://stackoverflow.com/questions/58933714', 'https://stackoverflow.com/questions/57836849', 'https://stackoverflow.com/questions/58933714']</t>
  </si>
  <si>
    <t>['https://stackoverflow.com/questions/52007396', 'https://stackoverflow.com/questions/56581231', 'https://stackoverflow.com/questions/50476182', 'https://stackoverflow.com/questions/42270132', 'https://stackoverflow.com/questions/42270132']</t>
  </si>
  <si>
    <t>['https://stackoverflow.com/questions/60705802', 'https://stackoverflow.com/questions/57345721', 'https://stackoverflow.com/questions/59442157', 'https://stackoverflow.com/questions/60834028', 'https://stackoverflow.com/questions/60834028']</t>
  </si>
  <si>
    <t>['https://stackoverflow.com/questions/51417764', 'https://stackoverflow.com/questions/60834028', 'https://stackoverflow.com/questions/61555956', 'https://stackoverflow.com/questions/64930416', 'https://stackoverflow.com/questions/51132467']</t>
  </si>
  <si>
    <t>['https://stackoverflow.com/questions/59223906', 'https://stackoverflow.com/questions/60834028', 'https://stackoverflow.com/questions/61555956', 'https://stackoverflow.com/questions/63529747', 'https://stackoverflow.com/questions/63529747']</t>
  </si>
  <si>
    <t>['https://stackoverflow.com/questions/44933545', 'https://stackoverflow.com/questions/63654489', 'https://stackoverflow.com/questions/48690423', 'https://stackoverflow.com/questions/60483509', 'https://stackoverflow.com/questions/44801494']</t>
  </si>
  <si>
    <t>['https://stackoverflow.com/questions/64004745', 'https://stackoverflow.com/questions/60736688', 'https://stackoverflow.com/questions/60744928', 'https://stackoverflow.com/questions/55151323', 'https://stackoverflow.com/questions/58839645']</t>
  </si>
  <si>
    <t>['https://stackoverflow.com/questions/49851200', 'https://stackoverflow.com/questions/59041120', 'https://stackoverflow.com/questions/59063954', 'https://stackoverflow.com/questions/49477496', 'https://stackoverflow.com/questions/59645758']</t>
  </si>
  <si>
    <t>['https://stackoverflow.com/questions/59041120', 'https://stackoverflow.com/questions/28890418', 'https://stackoverflow.com/questions/55693629', 'https://stackoverflow.com/questions/49477496', 'https://stackoverflow.com/questions/49477496']</t>
  </si>
  <si>
    <t>['https://stackoverflow.com/questions/60482214', 'https://stackoverflow.com/questions/57192111', 'https://stackoverflow.com/questions/59236764', 'https://stackoverflow.com/questions/55640538', 'https://stackoverflow.com/questions/55640538']</t>
  </si>
  <si>
    <t>['https://stackoverflow.com/questions/64059981', 'https://stackoverflow.com/questions/60792076', 'https://stackoverflow.com/questions/52517298', 'https://stackoverflow.com/questions/51456408', 'https://stackoverflow.com/questions/45047205']</t>
  </si>
  <si>
    <t>['https://stackoverflow.com/questions/55871850', 'https://stackoverflow.com/questions/21823057', 'https://stackoverflow.com/questions/64686104', 'https://stackoverflow.com/questions/64686104', 'https://stackoverflow.com/questions/64686104']</t>
  </si>
  <si>
    <t>['https://stackoverflow.com/questions/53774601', 'https://stackoverflow.com/questions/61474125', 'https://stackoverflow.com/questions/61454585', 'https://stackoverflow.com/questions/53575513', 'https://stackoverflow.com/questions/53575513']</t>
  </si>
  <si>
    <t>['https://stackoverflow.com/questions/41949846', 'https://stackoverflow.com/questions/45046727', 'https://stackoverflow.com/questions/47279851', 'https://stackoverflow.com/questions/40429417', 'https://stackoverflow.com/questions/40325994']</t>
  </si>
  <si>
    <t>['https://stackoverflow.com/questions/48647819', 'https://stackoverflow.com/questions/62539712', 'https://stackoverflow.com/questions/49658462', 'https://stackoverflow.com/questions/45906009', 'https://stackoverflow.com/questions/59525082']</t>
  </si>
  <si>
    <t>['https://stackoverflow.com/questions/43304863', 'https://stackoverflow.com/questions/62794048', 'https://stackoverflow.com/questions/50991972', 'https://stackoverflow.com/questions/50192731', 'https://stackoverflow.com/questions/59421277']</t>
  </si>
  <si>
    <t>['https://stackoverflow.com/questions/52437526', 'https://stackoverflow.com/questions/48075842', 'https://stackoverflow.com/questions/62337501', 'https://stackoverflow.com/questions/48477909', 'https://stackoverflow.com/questions/52186716']</t>
  </si>
  <si>
    <t>['https://stackoverflow.com/questions/62013721', 'https://stackoverflow.com/questions/64707539', 'https://stackoverflow.com/questions/47255063', 'https://stackoverflow.com/questions/61308343', 'https://stackoverflow.com/questions/52850149']</t>
  </si>
  <si>
    <t>['https://stackoverflow.com/questions/60716827', 'https://stackoverflow.com/questions/64856763', 'https://stackoverflow.com/questions/64441441', 'https://stackoverflow.com/questions/37380831', 'https://stackoverflow.com/questions/63927648']</t>
  </si>
  <si>
    <t>['https://stackoverflow.com/questions/52782864', 'https://stackoverflow.com/questions/46507446', 'https://stackoverflow.com/questions/45122021', 'https://stackoverflow.com/questions/37623259', 'https://stackoverflow.com/questions/54167135']</t>
  </si>
  <si>
    <t>['https://stackoverflow.com/questions/16640002', 'https://stackoverflow.com/questions/57957101', 'https://stackoverflow.com/questions/59013496', 'https://stackoverflow.com/questions/63761654', 'https://stackoverflow.com/questions/63761654']</t>
  </si>
  <si>
    <t>['https://stackoverflow.com/questions/61404032', 'https://stackoverflow.com/questions/57509111', 'https://stackoverflow.com/questions/43469530', 'https://stackoverflow.com/questions/62837497', 'https://stackoverflow.com/questions/43469530']</t>
  </si>
  <si>
    <t>['https://stackoverflow.com/questions/45265029', 'https://stackoverflow.com/questions/14206637', 'https://stackoverflow.com/questions/49090915', 'https://stackoverflow.com/questions/60744928', 'https://stackoverflow.com/questions/60744928']</t>
  </si>
  <si>
    <t>['https://stackoverflow.com/questions/59129241', 'https://stackoverflow.com/questions/52550831', 'https://stackoverflow.com/questions/49090915', 'https://stackoverflow.com/questions/64618079', 'https://stackoverflow.com/questions/60744928']</t>
  </si>
  <si>
    <t>['https://stackoverflow.com/questions/49017941', 'https://stackoverflow.com/questions/40465168', 'https://stackoverflow.com/questions/59330974', 'https://stackoverflow.com/questions/45928316', 'https://stackoverflow.com/questions/39595399']</t>
  </si>
  <si>
    <t>['https://stackoverflow.com/questions/59378742', 'https://stackoverflow.com/questions/64339181', 'https://stackoverflow.com/questions/58418067', 'https://stackoverflow.com/questions/55481209', 'https://stackoverflow.com/questions/47729029']</t>
  </si>
  <si>
    <t>['https://stackoverflow.com/questions/60101168', 'https://stackoverflow.com/questions/50780361', 'https://stackoverflow.com/questions/51741046', 'https://stackoverflow.com/questions/62943048', 'https://stackoverflow.com/questions/49763672']</t>
  </si>
  <si>
    <t>['https://stackoverflow.com/questions/61049416', 'https://stackoverflow.com/questions/63232732', 'https://stackoverflow.com/questions/64180606', 'https://stackoverflow.com/questions/51533663', 'https://stackoverflow.com/questions/61565293']</t>
  </si>
  <si>
    <t>['https://stackoverflow.com/questions/47922435', 'https://stackoverflow.com/questions/35882637', 'https://stackoverflow.com/questions/58558004', 'https://stackoverflow.com/questions/63175154', 'https://stackoverflow.com/questions/58558004']</t>
  </si>
  <si>
    <t>['https://stackoverflow.com/questions/47922435', 'https://stackoverflow.com/questions/42622444', 'https://stackoverflow.com/questions/58558004', 'https://stackoverflow.com/questions/63175154', 'https://stackoverflow.com/questions/63175154']</t>
  </si>
  <si>
    <t>['https://stackoverflow.com/questions/35632634', 'https://stackoverflow.com/questions/61941818', 'https://stackoverflow.com/questions/43065575', 'https://stackoverflow.com/questions/49770851', 'https://stackoverflow.com/questions/63662308']</t>
  </si>
  <si>
    <t>['https://stackoverflow.com/questions/60266256', 'https://stackoverflow.com/questions/51316658', 'https://stackoverflow.com/questions/51696464', 'https://stackoverflow.com/questions/18931277', 'https://stackoverflow.com/questions/60899535']</t>
  </si>
  <si>
    <t>['https://stackoverflow.com/questions/64059981', 'https://stackoverflow.com/questions/43324156', 'https://stackoverflow.com/questions/46875546', 'https://stackoverflow.com/questions/58771839', 'https://stackoverflow.com/questions/58884999']</t>
  </si>
  <si>
    <t>['https://stackoverflow.com/questions/51424835', 'https://stackoverflow.com/questions/52732145', 'https://stackoverflow.com/questions/46875546', 'https://stackoverflow.com/questions/51110780', 'https://stackoverflow.com/questions/58884999']</t>
  </si>
  <si>
    <t>['https://stackoverflow.com/questions/50152548', 'https://stackoverflow.com/questions/21243156', 'https://stackoverflow.com/questions/56539038', 'https://stackoverflow.com/questions/58801020', 'https://stackoverflow.com/questions/42804103']</t>
  </si>
  <si>
    <t>['https://stackoverflow.com/questions/46758178', 'https://stackoverflow.com/questions/60005319', 'https://stackoverflow.com/questions/42556972', 'https://stackoverflow.com/questions/49624501', 'https://stackoverflow.com/questions/52850149']</t>
  </si>
  <si>
    <t>[ Category ]</t>
  </si>
  <si>
    <t># Ques .</t>
  </si>
  <si>
    <t>View</t>
  </si>
  <si>
    <t>First Answer
Duration ( Hour )</t>
  </si>
  <si>
    <t>Ratio Accepted
Answer ( % )</t>
  </si>
  <si>
    <t>Accepted Answer
Duration ( Hour )</t>
  </si>
  <si>
    <t>AVG. First Answer Duration</t>
  </si>
  <si>
    <t>AVG. Acc Answer Duration</t>
  </si>
  <si>
    <t>AVG Ratio</t>
  </si>
  <si>
    <t>[ SYN ]</t>
  </si>
  <si>
    <t>[ SYN ] Python basic syntax</t>
  </si>
  <si>
    <t>1,815</t>
  </si>
  <si>
    <t>423</t>
  </si>
  <si>
    <t>[ MOD ]</t>
  </si>
  <si>
    <t>[ MOD ] Model training / learning</t>
  </si>
  <si>
    <t>1,733</t>
  </si>
  <si>
    <t>350</t>
  </si>
  <si>
    <t>[ MLT ]</t>
  </si>
  <si>
    <t>[ MLT ] Parallelization</t>
  </si>
  <si>
    <t>1,082</t>
  </si>
  <si>
    <t>480</t>
  </si>
  <si>
    <t>[ DAT ]</t>
  </si>
  <si>
    <t>[ DAT ] Data transformation</t>
  </si>
  <si>
    <t>670</t>
  </si>
  <si>
    <t>252.5</t>
  </si>
  <si>
    <t>[ MLT ] Subprocess invocation</t>
  </si>
  <si>
    <t>542</t>
  </si>
  <si>
    <t>346.5</t>
  </si>
  <si>
    <t>[ EXT ]</t>
  </si>
  <si>
    <t>[ DAT ] Data operation</t>
  </si>
  <si>
    <t>878</t>
  </si>
  <si>
    <t>356.5</t>
  </si>
  <si>
    <t>[ EXT ] External module execution</t>
  </si>
  <si>
    <t>435</t>
  </si>
  <si>
    <t>269</t>
  </si>
  <si>
    <t>[ SYN ] Method wrapper</t>
  </si>
  <si>
    <t>1,286</t>
  </si>
  <si>
    <t>256</t>
  </si>
  <si>
    <t>[ MOD ] Model saving / loading</t>
  </si>
  <si>
    <t>313</t>
  </si>
  <si>
    <t>359</t>
  </si>
  <si>
    <t>[ SYN ] Syntax / attribute extraction</t>
  </si>
  <si>
    <t>305</t>
  </si>
  <si>
    <t>206</t>
  </si>
  <si>
    <t>[ MOD ] Model training / construction</t>
  </si>
  <si>
    <t>723</t>
  </si>
  <si>
    <t>508</t>
  </si>
  <si>
    <t>[ DAT ] Data saving / pickle</t>
  </si>
  <si>
    <t>20</t>
  </si>
  <si>
    <t>266</t>
  </si>
  <si>
    <t>[ DAT ] Data validation</t>
  </si>
  <si>
    <t>442</t>
  </si>
  <si>
    <t>[ MOD ] Model validation</t>
  </si>
  <si>
    <t>116</t>
  </si>
  <si>
    <t>599</t>
  </si>
  <si>
    <t>[ EXT ] Remote API call</t>
  </si>
  <si>
    <t>34</t>
  </si>
  <si>
    <t>276.5</t>
  </si>
  <si>
    <t>[ SYN ] Object copy</t>
  </si>
  <si>
    <t>22</t>
  </si>
  <si>
    <t>603</t>
  </si>
  <si>
    <t>[ EXT ] File operation</t>
  </si>
  <si>
    <t>17</t>
  </si>
  <si>
    <t>394</t>
  </si>
  <si>
    <t>[ EXT ] Package installation</t>
  </si>
  <si>
    <t>30</t>
  </si>
  <si>
    <t>1,312</t>
  </si>
  <si>
    <t>[ DAT ] Data creation</t>
  </si>
  <si>
    <t>197</t>
  </si>
  <si>
    <t>531</t>
  </si>
  <si>
    <t>[ MOD ] Model conversion</t>
  </si>
  <si>
    <t>29</t>
  </si>
  <si>
    <t>214</t>
  </si>
  <si>
    <t>[ MOD ] Hyperparameter tuning</t>
  </si>
  <si>
    <t>19</t>
  </si>
  <si>
    <t>381</t>
  </si>
  <si>
    <t>[ SYN ] Argument validation</t>
  </si>
  <si>
    <t>38</t>
  </si>
  <si>
    <t>1,018</t>
  </si>
  <si>
    <t>[ DAT ] Data conversion</t>
  </si>
  <si>
    <t>46</t>
  </si>
  <si>
    <t>105</t>
  </si>
  <si>
    <t>[ DAT ] Data loading</t>
  </si>
  <si>
    <t>9</t>
  </si>
  <si>
    <t>229</t>
  </si>
</sst>
</file>

<file path=xl/styles.xml><?xml version="1.0" encoding="utf-8"?>
<styleSheet xmlns="http://schemas.openxmlformats.org/spreadsheetml/2006/main" xmlns:x14ac="http://schemas.microsoft.com/office/spreadsheetml/2009/9/ac" xmlns:mc="http://schemas.openxmlformats.org/markup-compatibility/2006">
  <fonts count="35">
    <font>
      <sz val="11.0"/>
      <color theme="1"/>
      <name val="Calibri"/>
      <scheme val="minor"/>
    </font>
    <font>
      <b/>
      <color theme="1"/>
      <name val="Calibri"/>
      <scheme val="minor"/>
    </font>
    <font>
      <color theme="1"/>
      <name val="Calibri"/>
      <scheme val="minor"/>
    </font>
    <font>
      <color rgb="FF000000"/>
      <name val="Docs-Calibri"/>
    </font>
    <font>
      <color theme="1"/>
      <name val="Inherit"/>
    </font>
    <font>
      <color rgb="FF232629"/>
      <name val="Inherit"/>
    </font>
    <font>
      <sz val="11.0"/>
      <color rgb="FF1A1A1A"/>
      <name val="Verdana"/>
    </font>
    <font>
      <sz val="11.0"/>
      <color rgb="FF232629"/>
      <name val="-apple-system"/>
    </font>
    <font>
      <color rgb="FF232629"/>
      <name val="Ui-monospace"/>
    </font>
    <font>
      <sz val="13.0"/>
      <color theme="1"/>
      <name val="Sans-serif"/>
    </font>
    <font>
      <sz val="11.0"/>
      <color rgb="FF232629"/>
      <name val="Inherit"/>
    </font>
    <font>
      <color rgb="FF1A1A1A"/>
      <name val="Verdana"/>
    </font>
    <font>
      <sz val="11.0"/>
      <color rgb="FFE7E9EB"/>
      <name val="Arial"/>
    </font>
    <font>
      <b/>
      <sz val="11.0"/>
      <color theme="1"/>
      <name val="Calibri"/>
    </font>
    <font>
      <u/>
      <sz val="11.0"/>
      <color rgb="FF0000FF"/>
      <name val="Calibri"/>
    </font>
    <font>
      <u/>
      <sz val="11.0"/>
      <color theme="10"/>
      <name val="Calibri"/>
    </font>
    <font>
      <sz val="11.0"/>
      <color rgb="FF000000"/>
      <name val="Docs-Calibri"/>
    </font>
    <font>
      <u/>
      <color rgb="FF0000FF"/>
    </font>
    <font>
      <sz val="11.0"/>
      <color rgb="FF000000"/>
      <name val="Calibri"/>
    </font>
    <font>
      <u/>
      <color rgb="FF0000FF"/>
    </font>
    <font>
      <u/>
      <sz val="11.0"/>
      <color theme="10"/>
      <name val="Calibri"/>
    </font>
    <font>
      <sz val="25.0"/>
      <color rgb="FF000000"/>
      <name val="Arial"/>
    </font>
    <font>
      <u/>
      <color rgb="FF1155CC"/>
    </font>
    <font>
      <u/>
      <sz val="11.0"/>
      <color theme="10"/>
      <name val="Calibri"/>
    </font>
    <font>
      <u/>
      <sz val="11.0"/>
      <color theme="10"/>
      <name val="Calibri"/>
    </font>
    <font>
      <u/>
      <color rgb="FF0000FF"/>
    </font>
    <font>
      <u/>
      <sz val="11.0"/>
      <color theme="10"/>
      <name val="Calibri"/>
    </font>
    <font>
      <sz val="11.0"/>
      <color rgb="FF000000"/>
      <name val="Calibri"/>
      <scheme val="minor"/>
    </font>
    <font>
      <sz val="11.0"/>
      <color rgb="FF000000"/>
      <name val="Inconsolata"/>
    </font>
    <font>
      <u/>
      <color rgb="FF0000FF"/>
    </font>
    <font>
      <u/>
      <sz val="11.0"/>
      <color rgb="FF0000FF"/>
      <name val="Calibri"/>
    </font>
    <font>
      <u/>
      <color rgb="FF0000FF"/>
    </font>
    <font>
      <sz val="11.0"/>
      <color theme="10"/>
      <name val="Calibri"/>
    </font>
    <font/>
    <font>
      <b/>
      <sz val="11.0"/>
      <color rgb="FF000000"/>
      <name val="Docs-Calibri"/>
    </font>
  </fonts>
  <fills count="40">
    <fill>
      <patternFill patternType="none"/>
    </fill>
    <fill>
      <patternFill patternType="lightGray"/>
    </fill>
    <fill>
      <patternFill patternType="solid">
        <fgColor rgb="FFE6B8AF"/>
        <bgColor rgb="FFE6B8AF"/>
      </patternFill>
    </fill>
    <fill>
      <patternFill patternType="solid">
        <fgColor rgb="FF00FFFF"/>
        <bgColor rgb="FF00FFFF"/>
      </patternFill>
    </fill>
    <fill>
      <patternFill patternType="solid">
        <fgColor rgb="FFF3F3F3"/>
        <bgColor rgb="FFF3F3F3"/>
      </patternFill>
    </fill>
    <fill>
      <patternFill patternType="solid">
        <fgColor rgb="FFD9D2E9"/>
        <bgColor rgb="FFD9D2E9"/>
      </patternFill>
    </fill>
    <fill>
      <patternFill patternType="solid">
        <fgColor rgb="FFFFFFFF"/>
        <bgColor rgb="FFFFFFFF"/>
      </patternFill>
    </fill>
    <fill>
      <patternFill patternType="solid">
        <fgColor rgb="FFE3E6E8"/>
        <bgColor rgb="FFE3E6E8"/>
      </patternFill>
    </fill>
    <fill>
      <patternFill patternType="solid">
        <fgColor rgb="FFF6B26B"/>
        <bgColor rgb="FFF6B26B"/>
      </patternFill>
    </fill>
    <fill>
      <patternFill patternType="solid">
        <fgColor rgb="FFD9EAD3"/>
        <bgColor rgb="FFD9EAD3"/>
      </patternFill>
    </fill>
    <fill>
      <patternFill patternType="solid">
        <fgColor rgb="FFBF9000"/>
        <bgColor rgb="FFBF9000"/>
      </patternFill>
    </fill>
    <fill>
      <patternFill patternType="solid">
        <fgColor rgb="FFFFFF00"/>
        <bgColor rgb="FFFFFF00"/>
      </patternFill>
    </fill>
    <fill>
      <patternFill patternType="solid">
        <fgColor rgb="FFDD7E6B"/>
        <bgColor rgb="FFDD7E6B"/>
      </patternFill>
    </fill>
    <fill>
      <patternFill patternType="solid">
        <fgColor rgb="FFB6D7A8"/>
        <bgColor rgb="FFB6D7A8"/>
      </patternFill>
    </fill>
    <fill>
      <patternFill patternType="solid">
        <fgColor rgb="FFF9CB9C"/>
        <bgColor rgb="FFF9CB9C"/>
      </patternFill>
    </fill>
    <fill>
      <patternFill patternType="solid">
        <fgColor rgb="FFEAD1DC"/>
        <bgColor rgb="FFEAD1DC"/>
      </patternFill>
    </fill>
    <fill>
      <patternFill patternType="solid">
        <fgColor rgb="FFCFE2F3"/>
        <bgColor rgb="FFCFE2F3"/>
      </patternFill>
    </fill>
    <fill>
      <patternFill patternType="solid">
        <fgColor rgb="FFFFD966"/>
        <bgColor rgb="FFFFD966"/>
      </patternFill>
    </fill>
    <fill>
      <patternFill patternType="solid">
        <fgColor rgb="FFD0E0E3"/>
        <bgColor rgb="FFD0E0E3"/>
      </patternFill>
    </fill>
    <fill>
      <patternFill patternType="solid">
        <fgColor rgb="FFFFF2CC"/>
        <bgColor rgb="FFFFF2CC"/>
      </patternFill>
    </fill>
    <fill>
      <patternFill patternType="solid">
        <fgColor rgb="FFFCE5CD"/>
        <bgColor rgb="FFFCE5CD"/>
      </patternFill>
    </fill>
    <fill>
      <patternFill patternType="solid">
        <fgColor rgb="FFEFEFEF"/>
        <bgColor rgb="FFEFEFEF"/>
      </patternFill>
    </fill>
    <fill>
      <patternFill patternType="solid">
        <fgColor rgb="FFC9DAF8"/>
        <bgColor rgb="FFC9DAF8"/>
      </patternFill>
    </fill>
    <fill>
      <patternFill patternType="solid">
        <fgColor rgb="FFB4A7D6"/>
        <bgColor rgb="FFB4A7D6"/>
      </patternFill>
    </fill>
    <fill>
      <patternFill patternType="solid">
        <fgColor rgb="FFFF9900"/>
        <bgColor rgb="FFFF9900"/>
      </patternFill>
    </fill>
    <fill>
      <patternFill patternType="solid">
        <fgColor rgb="FFD9D9D9"/>
        <bgColor rgb="FFD9D9D9"/>
      </patternFill>
    </fill>
    <fill>
      <patternFill patternType="solid">
        <fgColor rgb="FF2D2D2D"/>
        <bgColor rgb="FF2D2D2D"/>
      </patternFill>
    </fill>
    <fill>
      <patternFill patternType="solid">
        <fgColor rgb="FFA2C4C9"/>
        <bgColor rgb="FFA2C4C9"/>
      </patternFill>
    </fill>
    <fill>
      <patternFill patternType="solid">
        <fgColor theme="9"/>
        <bgColor theme="9"/>
      </patternFill>
    </fill>
    <fill>
      <patternFill patternType="solid">
        <fgColor theme="5"/>
        <bgColor theme="5"/>
      </patternFill>
    </fill>
    <fill>
      <patternFill patternType="solid">
        <fgColor rgb="FFFF0000"/>
        <bgColor rgb="FFFF0000"/>
      </patternFill>
    </fill>
    <fill>
      <patternFill patternType="solid">
        <fgColor theme="0"/>
        <bgColor theme="0"/>
      </patternFill>
    </fill>
    <fill>
      <patternFill patternType="solid">
        <fgColor theme="6"/>
        <bgColor theme="6"/>
      </patternFill>
    </fill>
    <fill>
      <patternFill patternType="solid">
        <fgColor rgb="FFFF00FF"/>
        <bgColor rgb="FFFF00FF"/>
      </patternFill>
    </fill>
    <fill>
      <patternFill patternType="solid">
        <fgColor theme="4"/>
        <bgColor theme="4"/>
      </patternFill>
    </fill>
    <fill>
      <patternFill patternType="solid">
        <fgColor rgb="FF00FF00"/>
        <bgColor rgb="FF00FF00"/>
      </patternFill>
    </fill>
    <fill>
      <patternFill patternType="solid">
        <fgColor rgb="FFF4CCCC"/>
        <bgColor rgb="FFF4CCCC"/>
      </patternFill>
    </fill>
    <fill>
      <patternFill patternType="solid">
        <fgColor rgb="FFEA9999"/>
        <bgColor rgb="FFEA9999"/>
      </patternFill>
    </fill>
    <fill>
      <patternFill patternType="solid">
        <fgColor rgb="FFB7E1CD"/>
        <bgColor rgb="FFB7E1CD"/>
      </patternFill>
    </fill>
    <fill>
      <patternFill patternType="solid">
        <fgColor rgb="FFBDBDBD"/>
        <bgColor rgb="FFBDBDBD"/>
      </patternFill>
    </fill>
  </fills>
  <borders count="7">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251">
    <xf borderId="0" fillId="0" fontId="0" numFmtId="0" xfId="0" applyAlignment="1" applyFont="1">
      <alignment readingOrder="0" shrinkToFit="0" vertical="bottom" wrapText="0"/>
    </xf>
    <xf borderId="1" fillId="0" fontId="1" numFmtId="0" xfId="0" applyAlignment="1" applyBorder="1" applyFont="1">
      <alignment horizontal="center" readingOrder="0" shrinkToFit="0" vertical="center" wrapText="1"/>
    </xf>
    <xf borderId="0" fillId="0" fontId="1" numFmtId="0" xfId="0" applyAlignment="1" applyFont="1">
      <alignment horizontal="center" shrinkToFit="0" vertical="center" wrapText="1"/>
    </xf>
    <xf borderId="0" fillId="2" fontId="2" numFmtId="0" xfId="0" applyAlignment="1" applyFill="1" applyFont="1">
      <alignment readingOrder="0" shrinkToFit="0" wrapText="1"/>
    </xf>
    <xf borderId="0" fillId="3" fontId="3" numFmtId="0" xfId="0" applyAlignment="1" applyFill="1" applyFont="1">
      <alignment horizontal="center" readingOrder="0" shrinkToFit="0" vertical="center" wrapText="1"/>
    </xf>
    <xf borderId="0" fillId="0" fontId="2" numFmtId="0" xfId="0" applyAlignment="1" applyFont="1">
      <alignment readingOrder="0" shrinkToFit="0" vertical="center" wrapText="1"/>
    </xf>
    <xf borderId="0" fillId="0" fontId="4" numFmtId="0" xfId="0" applyAlignment="1" applyFont="1">
      <alignment horizontal="left" readingOrder="0" shrinkToFit="0" vertical="center" wrapText="1"/>
    </xf>
    <xf borderId="0" fillId="0" fontId="2" numFmtId="0" xfId="0" applyAlignment="1" applyFont="1">
      <alignment readingOrder="0" shrinkToFit="0" wrapText="1"/>
    </xf>
    <xf borderId="0" fillId="0" fontId="2" numFmtId="0" xfId="0" applyAlignment="1" applyFont="1">
      <alignment shrinkToFit="0" vertical="center" wrapText="1"/>
    </xf>
    <xf borderId="0" fillId="0" fontId="2" numFmtId="0" xfId="0" applyAlignment="1" applyFont="1">
      <alignment shrinkToFit="0" wrapText="1"/>
    </xf>
    <xf borderId="0" fillId="2" fontId="2" numFmtId="0" xfId="0" applyAlignment="1" applyFont="1">
      <alignment shrinkToFit="0" wrapText="1"/>
    </xf>
    <xf borderId="0" fillId="0" fontId="5" numFmtId="0" xfId="0" applyAlignment="1" applyFont="1">
      <alignment horizontal="left" readingOrder="0" shrinkToFit="0" vertical="center" wrapText="1"/>
    </xf>
    <xf borderId="0" fillId="4" fontId="3" numFmtId="0" xfId="0" applyAlignment="1" applyFill="1" applyFont="1">
      <alignment horizontal="center" readingOrder="0" shrinkToFit="0" vertical="center" wrapText="1"/>
    </xf>
    <xf borderId="0" fillId="5" fontId="6" numFmtId="0" xfId="0" applyAlignment="1" applyFill="1" applyFont="1">
      <alignment horizontal="center" readingOrder="0" shrinkToFit="0" vertical="center" wrapText="1"/>
    </xf>
    <xf borderId="0" fillId="5" fontId="3" numFmtId="0" xfId="0" applyAlignment="1" applyFont="1">
      <alignment horizontal="center" readingOrder="0" shrinkToFit="0" vertical="center" wrapText="1"/>
    </xf>
    <xf borderId="0" fillId="6" fontId="7" numFmtId="0" xfId="0" applyAlignment="1" applyFill="1" applyFont="1">
      <alignment horizontal="left" readingOrder="0" shrinkToFit="0" vertical="center" wrapText="1"/>
    </xf>
    <xf borderId="0" fillId="5" fontId="2" numFmtId="0" xfId="0" applyAlignment="1" applyFont="1">
      <alignment horizontal="center" shrinkToFit="0" vertical="center" wrapText="1"/>
    </xf>
    <xf borderId="0" fillId="6" fontId="6" numFmtId="0" xfId="0" applyAlignment="1" applyFont="1">
      <alignment horizontal="left" readingOrder="0" shrinkToFit="0" wrapText="1"/>
    </xf>
    <xf borderId="0" fillId="7" fontId="8" numFmtId="0" xfId="0" applyAlignment="1" applyFill="1" applyFont="1">
      <alignment horizontal="left" readingOrder="0" shrinkToFit="0" vertical="center" wrapText="1"/>
    </xf>
    <xf borderId="0" fillId="8" fontId="2" numFmtId="0" xfId="0" applyAlignment="1" applyFill="1" applyFont="1">
      <alignment horizontal="center" readingOrder="0" shrinkToFit="0" vertical="center" wrapText="1"/>
    </xf>
    <xf borderId="0" fillId="8" fontId="2" numFmtId="0" xfId="0" applyAlignment="1" applyFont="1">
      <alignment horizontal="center" shrinkToFit="0" vertical="center" wrapText="1"/>
    </xf>
    <xf borderId="0" fillId="9" fontId="2" numFmtId="0" xfId="0" applyAlignment="1" applyFill="1" applyFont="1">
      <alignment horizontal="center" readingOrder="0" shrinkToFit="0" vertical="center" wrapText="1"/>
    </xf>
    <xf borderId="0" fillId="9" fontId="2" numFmtId="0" xfId="0" applyAlignment="1" applyFont="1">
      <alignment horizontal="center" shrinkToFit="0" vertical="center" wrapText="1"/>
    </xf>
    <xf borderId="0" fillId="10" fontId="2" numFmtId="0" xfId="0" applyAlignment="1" applyFill="1" applyFont="1">
      <alignment horizontal="center" readingOrder="0" shrinkToFit="0" vertical="center" wrapText="1"/>
    </xf>
    <xf borderId="0" fillId="10" fontId="2" numFmtId="0" xfId="0" applyAlignment="1" applyFont="1">
      <alignment horizontal="center" shrinkToFit="0" vertical="center" wrapText="1"/>
    </xf>
    <xf borderId="0" fillId="11" fontId="2" numFmtId="0" xfId="0" applyAlignment="1" applyFill="1" applyFont="1">
      <alignment readingOrder="0" shrinkToFit="0" wrapText="1"/>
    </xf>
    <xf borderId="0" fillId="12" fontId="2" numFmtId="0" xfId="0" applyAlignment="1" applyFill="1" applyFont="1">
      <alignment horizontal="center" readingOrder="0" shrinkToFit="0" vertical="center" wrapText="1"/>
    </xf>
    <xf borderId="0" fillId="11" fontId="9" numFmtId="0" xfId="0" applyAlignment="1" applyFont="1">
      <alignment readingOrder="0" shrinkToFit="0" wrapText="1"/>
    </xf>
    <xf borderId="0" fillId="12" fontId="2" numFmtId="0" xfId="0" applyAlignment="1" applyFont="1">
      <alignment horizontal="center" shrinkToFit="0" vertical="center" wrapText="1"/>
    </xf>
    <xf borderId="0" fillId="11" fontId="2" numFmtId="0" xfId="0" applyAlignment="1" applyFont="1">
      <alignment shrinkToFit="0" wrapText="1"/>
    </xf>
    <xf borderId="0" fillId="13" fontId="2" numFmtId="0" xfId="0" applyAlignment="1" applyFill="1" applyFont="1">
      <alignment horizontal="center" readingOrder="0" shrinkToFit="0" vertical="center" wrapText="1"/>
    </xf>
    <xf borderId="0" fillId="13" fontId="2" numFmtId="0" xfId="0" applyAlignment="1" applyFont="1">
      <alignment horizontal="center" shrinkToFit="0" vertical="center" wrapText="1"/>
    </xf>
    <xf borderId="0" fillId="14" fontId="2" numFmtId="0" xfId="0" applyAlignment="1" applyFill="1" applyFont="1">
      <alignment horizontal="center" readingOrder="0" shrinkToFit="0" vertical="center" wrapText="1"/>
    </xf>
    <xf borderId="0" fillId="14" fontId="2" numFmtId="0" xfId="0" applyAlignment="1" applyFont="1">
      <alignment horizontal="center" shrinkToFit="0" vertical="center" wrapText="1"/>
    </xf>
    <xf borderId="0" fillId="15" fontId="2" numFmtId="0" xfId="0" applyAlignment="1" applyFill="1" applyFont="1">
      <alignment horizontal="center" readingOrder="0" shrinkToFit="0" vertical="center" wrapText="1"/>
    </xf>
    <xf borderId="0" fillId="16" fontId="2" numFmtId="0" xfId="0" applyAlignment="1" applyFill="1" applyFont="1">
      <alignment horizontal="center" readingOrder="0" shrinkToFit="0" vertical="center" wrapText="1"/>
    </xf>
    <xf borderId="0" fillId="16" fontId="2" numFmtId="0" xfId="0" applyAlignment="1" applyFont="1">
      <alignment horizontal="center" shrinkToFit="0" vertical="center" wrapText="1"/>
    </xf>
    <xf borderId="0" fillId="0" fontId="4" numFmtId="0" xfId="0" applyAlignment="1" applyFont="1">
      <alignment horizontal="left" readingOrder="0" shrinkToFit="0" wrapText="1"/>
    </xf>
    <xf borderId="0" fillId="17" fontId="2" numFmtId="0" xfId="0" applyAlignment="1" applyFill="1" applyFont="1">
      <alignment horizontal="center" readingOrder="0" shrinkToFit="0" vertical="center" wrapText="1"/>
    </xf>
    <xf borderId="0" fillId="17" fontId="2" numFmtId="0" xfId="0" applyAlignment="1" applyFont="1">
      <alignment horizontal="center" shrinkToFit="0" vertical="center" wrapText="1"/>
    </xf>
    <xf borderId="0" fillId="6" fontId="10" numFmtId="0" xfId="0" applyAlignment="1" applyFont="1">
      <alignment horizontal="left" readingOrder="0" shrinkToFit="0" wrapText="1"/>
    </xf>
    <xf borderId="0" fillId="18" fontId="2" numFmtId="0" xfId="0" applyAlignment="1" applyFill="1" applyFont="1">
      <alignment readingOrder="0" shrinkToFit="0" wrapText="1"/>
    </xf>
    <xf borderId="0" fillId="19" fontId="2" numFmtId="0" xfId="0" applyAlignment="1" applyFill="1" applyFont="1">
      <alignment horizontal="center" readingOrder="0" shrinkToFit="0" vertical="center" wrapText="1"/>
    </xf>
    <xf borderId="0" fillId="18" fontId="2" numFmtId="0" xfId="0" applyAlignment="1" applyFont="1">
      <alignment shrinkToFit="0" wrapText="1"/>
    </xf>
    <xf borderId="0" fillId="19" fontId="2" numFmtId="0" xfId="0" applyAlignment="1" applyFont="1">
      <alignment horizontal="center" shrinkToFit="0" vertical="center" wrapText="1"/>
    </xf>
    <xf borderId="0" fillId="20" fontId="2" numFmtId="0" xfId="0" applyAlignment="1" applyFill="1" applyFont="1">
      <alignment horizontal="center" readingOrder="0" shrinkToFit="0" vertical="center" wrapText="1"/>
    </xf>
    <xf borderId="0" fillId="20" fontId="2" numFmtId="0" xfId="0" applyAlignment="1" applyFont="1">
      <alignment horizontal="center" shrinkToFit="0" vertical="center" wrapText="1"/>
    </xf>
    <xf borderId="0" fillId="21" fontId="2" numFmtId="0" xfId="0" applyAlignment="1" applyFill="1" applyFont="1">
      <alignment horizontal="center" readingOrder="0" shrinkToFit="0" vertical="center" wrapText="1"/>
    </xf>
    <xf borderId="0" fillId="0" fontId="4" numFmtId="0" xfId="0" applyAlignment="1" applyFont="1">
      <alignment horizontal="left" readingOrder="0" vertical="center"/>
    </xf>
    <xf borderId="0" fillId="21" fontId="2" numFmtId="0" xfId="0" applyAlignment="1" applyFont="1">
      <alignment horizontal="center" shrinkToFit="0" vertical="center" wrapText="1"/>
    </xf>
    <xf borderId="0" fillId="0" fontId="2" numFmtId="0" xfId="0" applyAlignment="1" applyFont="1">
      <alignment vertical="center"/>
    </xf>
    <xf borderId="0" fillId="0" fontId="4" numFmtId="0" xfId="0" applyAlignment="1" applyFont="1">
      <alignment horizontal="left" readingOrder="0"/>
    </xf>
    <xf borderId="0" fillId="22" fontId="2" numFmtId="0" xfId="0" applyAlignment="1" applyFill="1" applyFont="1">
      <alignment horizontal="center" readingOrder="0" shrinkToFit="0" vertical="center" wrapText="1"/>
    </xf>
    <xf borderId="0" fillId="22" fontId="2" numFmtId="0" xfId="0" applyAlignment="1" applyFont="1">
      <alignment horizontal="center" shrinkToFit="0" vertical="center" wrapText="1"/>
    </xf>
    <xf borderId="0" fillId="0" fontId="2" numFmtId="0" xfId="0" applyAlignment="1" applyFont="1">
      <alignment readingOrder="0"/>
    </xf>
    <xf borderId="0" fillId="23" fontId="2" numFmtId="0" xfId="0" applyAlignment="1" applyFill="1" applyFont="1">
      <alignment horizontal="center" readingOrder="0" shrinkToFit="0" vertical="center" wrapText="1"/>
    </xf>
    <xf borderId="0" fillId="23" fontId="2" numFmtId="0" xfId="0" applyAlignment="1" applyFont="1">
      <alignment horizontal="center" shrinkToFit="0" vertical="center" wrapText="1"/>
    </xf>
    <xf borderId="0" fillId="24" fontId="2" numFmtId="0" xfId="0" applyAlignment="1" applyFill="1" applyFont="1">
      <alignment readingOrder="0" shrinkToFit="0" wrapText="1"/>
    </xf>
    <xf borderId="0" fillId="24" fontId="2" numFmtId="0" xfId="0" applyAlignment="1" applyFont="1">
      <alignment shrinkToFit="0" wrapText="1"/>
    </xf>
    <xf borderId="0" fillId="0" fontId="2" numFmtId="0" xfId="0" applyAlignment="1" applyFont="1">
      <alignment horizontal="center" readingOrder="0" shrinkToFit="0" vertical="center" wrapText="1"/>
    </xf>
    <xf borderId="0" fillId="25" fontId="2" numFmtId="0" xfId="0" applyAlignment="1" applyFill="1" applyFont="1">
      <alignment readingOrder="0" shrinkToFit="0" vertical="center" wrapText="1"/>
    </xf>
    <xf borderId="0" fillId="6" fontId="11" numFmtId="0" xfId="0" applyAlignment="1" applyFont="1">
      <alignment horizontal="left" readingOrder="0"/>
    </xf>
    <xf borderId="0" fillId="26" fontId="12" numFmtId="0" xfId="0" applyAlignment="1" applyFill="1" applyFont="1">
      <alignment horizontal="left" readingOrder="0"/>
    </xf>
    <xf borderId="0" fillId="12" fontId="2" numFmtId="0" xfId="0" applyAlignment="1" applyFont="1">
      <alignment readingOrder="0" shrinkToFit="0" wrapText="1"/>
    </xf>
    <xf borderId="0" fillId="0" fontId="2" numFmtId="0" xfId="0" applyAlignment="1" applyFont="1">
      <alignment horizontal="center" shrinkToFit="0" vertical="center" wrapText="1"/>
    </xf>
    <xf borderId="0" fillId="12" fontId="2" numFmtId="0" xfId="0" applyAlignment="1" applyFont="1">
      <alignment shrinkToFit="0" wrapText="1"/>
    </xf>
    <xf borderId="0" fillId="0" fontId="4" numFmtId="0" xfId="0" applyAlignment="1" applyFont="1">
      <alignment horizontal="left"/>
    </xf>
    <xf borderId="1" fillId="0" fontId="13" numFmtId="0" xfId="0" applyAlignment="1" applyBorder="1" applyFont="1">
      <alignment horizontal="center" vertical="top"/>
    </xf>
    <xf borderId="1" fillId="0" fontId="13" numFmtId="0" xfId="0" applyAlignment="1" applyBorder="1" applyFont="1">
      <alignment horizontal="center" readingOrder="0" vertical="top"/>
    </xf>
    <xf borderId="1" fillId="0" fontId="13" numFmtId="0" xfId="0" applyAlignment="1" applyBorder="1" applyFont="1">
      <alignment horizontal="left" vertical="top"/>
    </xf>
    <xf borderId="1" fillId="27" fontId="1" numFmtId="0" xfId="0" applyAlignment="1" applyBorder="1" applyFill="1" applyFont="1">
      <alignment horizontal="center" readingOrder="0" vertical="center"/>
    </xf>
    <xf borderId="1" fillId="27" fontId="1" numFmtId="0" xfId="0" applyAlignment="1" applyBorder="1" applyFont="1">
      <alignment horizontal="center" readingOrder="0" shrinkToFit="0" vertical="center" wrapText="1"/>
    </xf>
    <xf borderId="0" fillId="0" fontId="2" numFmtId="0" xfId="0" applyFont="1"/>
    <xf borderId="0" fillId="0" fontId="2" numFmtId="0" xfId="0" applyAlignment="1" applyFont="1">
      <alignment horizontal="center"/>
    </xf>
    <xf borderId="0" fillId="0" fontId="14" numFmtId="0" xfId="0" applyAlignment="1" applyFont="1">
      <alignment readingOrder="0"/>
    </xf>
    <xf borderId="0" fillId="0" fontId="15" numFmtId="0" xfId="0" applyFont="1"/>
    <xf borderId="0" fillId="0" fontId="2" numFmtId="0" xfId="0" applyAlignment="1" applyFont="1">
      <alignment horizontal="left" readingOrder="0"/>
    </xf>
    <xf borderId="0" fillId="0" fontId="2" numFmtId="0" xfId="0" applyAlignment="1" applyFont="1">
      <alignment horizontal="center" readingOrder="0"/>
    </xf>
    <xf borderId="1" fillId="0" fontId="2" numFmtId="0" xfId="0" applyAlignment="1" applyBorder="1" applyFont="1">
      <alignment horizontal="center" readingOrder="0" vertical="center"/>
    </xf>
    <xf borderId="1" fillId="0" fontId="2" numFmtId="0" xfId="0" applyAlignment="1" applyBorder="1" applyFont="1">
      <alignment horizontal="left" vertical="center"/>
    </xf>
    <xf borderId="1" fillId="0" fontId="1" numFmtId="0" xfId="0" applyAlignment="1" applyBorder="1" applyFont="1">
      <alignment horizontal="center" readingOrder="0" vertical="center"/>
    </xf>
    <xf borderId="1" fillId="0" fontId="2" numFmtId="0" xfId="0" applyAlignment="1" applyBorder="1" applyFont="1">
      <alignment horizontal="center" readingOrder="0" shrinkToFit="0" vertical="center" wrapText="1"/>
    </xf>
    <xf borderId="1" fillId="0" fontId="2" numFmtId="0" xfId="0" applyAlignment="1" applyBorder="1" applyFont="1">
      <alignment horizontal="center" vertical="center"/>
    </xf>
    <xf borderId="1" fillId="20" fontId="2" numFmtId="10" xfId="0" applyAlignment="1" applyBorder="1" applyFont="1" applyNumberFormat="1">
      <alignment horizontal="center" vertical="center"/>
    </xf>
    <xf borderId="0" fillId="6" fontId="16" numFmtId="0" xfId="0" applyAlignment="1" applyFont="1">
      <alignment horizontal="center" readingOrder="0"/>
    </xf>
    <xf borderId="0" fillId="0" fontId="17" numFmtId="0" xfId="0" applyAlignment="1" applyFont="1">
      <alignment readingOrder="0"/>
    </xf>
    <xf borderId="0" fillId="6" fontId="18" numFmtId="0" xfId="0" applyAlignment="1" applyFont="1">
      <alignment horizontal="center" readingOrder="0"/>
    </xf>
    <xf borderId="1" fillId="0" fontId="2" numFmtId="0" xfId="0" applyAlignment="1" applyBorder="1" applyFont="1">
      <alignment horizontal="center" shrinkToFit="0" vertical="center" wrapText="1"/>
    </xf>
    <xf borderId="1" fillId="0" fontId="2" numFmtId="0" xfId="0" applyAlignment="1" applyBorder="1" applyFont="1">
      <alignment horizontal="right" vertical="center"/>
    </xf>
    <xf borderId="0" fillId="0" fontId="19" numFmtId="0" xfId="0" applyAlignment="1" applyFont="1">
      <alignment readingOrder="0"/>
    </xf>
    <xf borderId="1" fillId="6" fontId="18" numFmtId="0" xfId="0" applyAlignment="1" applyBorder="1" applyFont="1">
      <alignment horizontal="center" readingOrder="0" shrinkToFit="0" vertical="center" wrapText="1"/>
    </xf>
    <xf borderId="1" fillId="19" fontId="2" numFmtId="0" xfId="0" applyAlignment="1" applyBorder="1" applyFont="1">
      <alignment horizontal="left" vertical="center"/>
    </xf>
    <xf borderId="1" fillId="19" fontId="1" numFmtId="0" xfId="0" applyAlignment="1" applyBorder="1" applyFont="1">
      <alignment horizontal="center" readingOrder="0" vertical="center"/>
    </xf>
    <xf borderId="0" fillId="6" fontId="18" numFmtId="0" xfId="0" applyAlignment="1" applyFont="1">
      <alignment horizontal="left" readingOrder="0"/>
    </xf>
    <xf borderId="0" fillId="28" fontId="2" numFmtId="0" xfId="0" applyAlignment="1" applyFill="1" applyFont="1">
      <alignment horizontal="left" readingOrder="0"/>
    </xf>
    <xf borderId="0" fillId="28" fontId="2" numFmtId="0" xfId="0" applyAlignment="1" applyFont="1">
      <alignment horizontal="center" readingOrder="0"/>
    </xf>
    <xf borderId="0" fillId="0" fontId="2" numFmtId="0" xfId="0" applyAlignment="1" applyFont="1">
      <alignment horizontal="left"/>
    </xf>
    <xf borderId="2" fillId="0" fontId="2" numFmtId="0" xfId="0" applyAlignment="1" applyBorder="1" applyFont="1">
      <alignment horizontal="center" readingOrder="0" shrinkToFit="0" vertical="center" wrapText="1"/>
    </xf>
    <xf borderId="0" fillId="0" fontId="2" numFmtId="0" xfId="0" applyAlignment="1" applyFont="1">
      <alignment horizontal="left"/>
    </xf>
    <xf borderId="2" fillId="0" fontId="2" numFmtId="0" xfId="0" applyAlignment="1" applyBorder="1" applyFont="1">
      <alignment horizontal="left" vertical="center"/>
    </xf>
    <xf borderId="2" fillId="0" fontId="1" numFmtId="0" xfId="0" applyAlignment="1" applyBorder="1" applyFont="1">
      <alignment horizontal="center" readingOrder="0" vertical="center"/>
    </xf>
    <xf borderId="1" fillId="0" fontId="2" numFmtId="0" xfId="0" applyBorder="1" applyFont="1"/>
    <xf borderId="2" fillId="0" fontId="2" numFmtId="0" xfId="0" applyAlignment="1" applyBorder="1" applyFont="1">
      <alignment horizontal="right" vertical="center"/>
    </xf>
    <xf borderId="2" fillId="0" fontId="2" numFmtId="0" xfId="0" applyAlignment="1" applyBorder="1" applyFont="1">
      <alignment horizontal="center" vertical="center"/>
    </xf>
    <xf borderId="2" fillId="20" fontId="2" numFmtId="10" xfId="0" applyAlignment="1" applyBorder="1" applyFont="1" applyNumberFormat="1">
      <alignment horizontal="center" vertical="center"/>
    </xf>
    <xf borderId="0" fillId="0" fontId="2" numFmtId="0" xfId="0" applyAlignment="1" applyFont="1">
      <alignment horizontal="center" readingOrder="0" vertical="center"/>
    </xf>
    <xf borderId="3" fillId="0" fontId="2" numFmtId="0" xfId="0" applyAlignment="1" applyBorder="1" applyFont="1">
      <alignment horizontal="left" vertical="center"/>
    </xf>
    <xf borderId="3" fillId="0" fontId="2" numFmtId="0" xfId="0" applyAlignment="1" applyBorder="1" applyFont="1">
      <alignment horizontal="center" vertical="center"/>
    </xf>
    <xf borderId="3" fillId="0" fontId="2" numFmtId="0" xfId="0" applyAlignment="1" applyBorder="1" applyFont="1">
      <alignment horizontal="center" shrinkToFit="0" vertical="center" wrapText="1"/>
    </xf>
    <xf borderId="3" fillId="0" fontId="2" numFmtId="0" xfId="0" applyAlignment="1" applyBorder="1" applyFont="1">
      <alignment horizontal="right" vertical="center"/>
    </xf>
    <xf borderId="3" fillId="0" fontId="2" numFmtId="10" xfId="0" applyAlignment="1" applyBorder="1" applyFont="1" applyNumberFormat="1">
      <alignment horizontal="center" vertical="center"/>
    </xf>
    <xf borderId="0" fillId="0" fontId="2" numFmtId="0" xfId="0" applyAlignment="1" applyFont="1">
      <alignment horizontal="center" vertical="center"/>
    </xf>
    <xf borderId="0" fillId="0" fontId="2" numFmtId="0" xfId="0" applyAlignment="1" applyFont="1">
      <alignment horizontal="left" vertical="center"/>
    </xf>
    <xf borderId="0" fillId="0" fontId="1" numFmtId="0" xfId="0" applyAlignment="1" applyFont="1">
      <alignment horizontal="right" readingOrder="0" vertical="center"/>
    </xf>
    <xf borderId="0" fillId="20" fontId="2" numFmtId="10" xfId="0" applyAlignment="1" applyFont="1" applyNumberFormat="1">
      <alignment horizontal="center" vertical="center"/>
    </xf>
    <xf borderId="0" fillId="29" fontId="2" numFmtId="0" xfId="0" applyAlignment="1" applyFill="1" applyFont="1">
      <alignment horizontal="center" vertical="center"/>
    </xf>
    <xf borderId="1" fillId="29" fontId="13" numFmtId="0" xfId="0" applyAlignment="1" applyBorder="1" applyFont="1">
      <alignment horizontal="center" vertical="top"/>
    </xf>
    <xf borderId="0" fillId="29" fontId="2" numFmtId="0" xfId="0" applyFont="1"/>
    <xf borderId="0" fillId="29" fontId="2" numFmtId="0" xfId="0" applyAlignment="1" applyFont="1">
      <alignment horizontal="center"/>
    </xf>
    <xf borderId="0" fillId="29" fontId="20" numFmtId="0" xfId="0" applyFont="1"/>
    <xf borderId="0" fillId="29" fontId="2" numFmtId="0" xfId="0" applyAlignment="1" applyFont="1">
      <alignment readingOrder="0"/>
    </xf>
    <xf borderId="0" fillId="29" fontId="2" numFmtId="0" xfId="0" applyAlignment="1" applyFont="1">
      <alignment horizontal="left" readingOrder="0"/>
    </xf>
    <xf borderId="0" fillId="29" fontId="2" numFmtId="0" xfId="0" applyAlignment="1" applyFont="1">
      <alignment horizontal="center" readingOrder="0"/>
    </xf>
    <xf borderId="0" fillId="29" fontId="2" numFmtId="0" xfId="0" applyAlignment="1" applyFont="1">
      <alignment horizontal="left" vertical="center"/>
    </xf>
    <xf borderId="0" fillId="29" fontId="2" numFmtId="0" xfId="0" applyAlignment="1" applyFont="1">
      <alignment horizontal="center" shrinkToFit="0" vertical="center" wrapText="1"/>
    </xf>
    <xf borderId="0" fillId="0" fontId="21" numFmtId="0" xfId="0" applyAlignment="1" applyFont="1">
      <alignment horizontal="center" readingOrder="0"/>
    </xf>
    <xf borderId="0" fillId="6" fontId="16" numFmtId="0" xfId="0" applyAlignment="1" applyFont="1">
      <alignment horizontal="left" readingOrder="0"/>
    </xf>
    <xf borderId="0" fillId="0" fontId="22" numFmtId="0" xfId="0" applyAlignment="1" applyFont="1">
      <alignment readingOrder="0"/>
    </xf>
    <xf borderId="0" fillId="30" fontId="2" numFmtId="0" xfId="0" applyAlignment="1" applyFill="1" applyFont="1">
      <alignment horizontal="center" vertical="center"/>
    </xf>
    <xf borderId="1" fillId="30" fontId="13" numFmtId="0" xfId="0" applyAlignment="1" applyBorder="1" applyFont="1">
      <alignment horizontal="center" vertical="top"/>
    </xf>
    <xf borderId="0" fillId="30" fontId="2" numFmtId="0" xfId="0" applyFont="1"/>
    <xf borderId="0" fillId="30" fontId="2" numFmtId="0" xfId="0" applyAlignment="1" applyFont="1">
      <alignment horizontal="center"/>
    </xf>
    <xf borderId="0" fillId="30" fontId="23" numFmtId="0" xfId="0" applyFont="1"/>
    <xf borderId="0" fillId="30" fontId="2" numFmtId="0" xfId="0" applyAlignment="1" applyFont="1">
      <alignment readingOrder="0"/>
    </xf>
    <xf borderId="0" fillId="30" fontId="2" numFmtId="0" xfId="0" applyAlignment="1" applyFont="1">
      <alignment horizontal="left" readingOrder="0"/>
    </xf>
    <xf borderId="0" fillId="30" fontId="2" numFmtId="0" xfId="0" applyAlignment="1" applyFont="1">
      <alignment horizontal="center" readingOrder="0"/>
    </xf>
    <xf borderId="0" fillId="30" fontId="2" numFmtId="0" xfId="0" applyAlignment="1" applyFont="1">
      <alignment horizontal="left" vertical="center"/>
    </xf>
    <xf borderId="0" fillId="30" fontId="2" numFmtId="0" xfId="0" applyAlignment="1" applyFont="1">
      <alignment horizontal="center" shrinkToFit="0" vertical="center" wrapText="1"/>
    </xf>
    <xf borderId="0" fillId="19" fontId="2" numFmtId="0" xfId="0" applyAlignment="1" applyFont="1">
      <alignment horizontal="center" vertical="center"/>
    </xf>
    <xf borderId="1" fillId="19" fontId="13" numFmtId="0" xfId="0" applyAlignment="1" applyBorder="1" applyFont="1">
      <alignment horizontal="center" vertical="top"/>
    </xf>
    <xf borderId="0" fillId="19" fontId="2" numFmtId="0" xfId="0" applyFont="1"/>
    <xf borderId="0" fillId="19" fontId="2" numFmtId="0" xfId="0" applyAlignment="1" applyFont="1">
      <alignment horizontal="center"/>
    </xf>
    <xf borderId="0" fillId="19" fontId="24" numFmtId="0" xfId="0" applyFont="1"/>
    <xf borderId="0" fillId="19" fontId="25" numFmtId="0" xfId="0" applyAlignment="1" applyFont="1">
      <alignment readingOrder="0"/>
    </xf>
    <xf borderId="0" fillId="31" fontId="2" numFmtId="0" xfId="0" applyAlignment="1" applyFill="1" applyFont="1">
      <alignment horizontal="center" readingOrder="0"/>
    </xf>
    <xf borderId="0" fillId="19" fontId="2" numFmtId="0" xfId="0" applyAlignment="1" applyFont="1">
      <alignment horizontal="left"/>
    </xf>
    <xf borderId="0" fillId="19" fontId="2" numFmtId="0" xfId="0" applyAlignment="1" applyFont="1">
      <alignment horizontal="left" vertical="center"/>
    </xf>
    <xf borderId="0" fillId="32" fontId="2" numFmtId="0" xfId="0" applyAlignment="1" applyFill="1" applyFont="1">
      <alignment horizontal="center" readingOrder="0"/>
    </xf>
    <xf borderId="0" fillId="29" fontId="2" numFmtId="0" xfId="0" applyAlignment="1" applyFont="1">
      <alignment horizontal="left"/>
    </xf>
    <xf borderId="0" fillId="31" fontId="2" numFmtId="0" xfId="0" applyAlignment="1" applyFont="1">
      <alignment horizontal="left" readingOrder="0"/>
    </xf>
    <xf borderId="0" fillId="11" fontId="2" numFmtId="0" xfId="0" applyAlignment="1" applyFont="1">
      <alignment horizontal="left" readingOrder="0"/>
    </xf>
    <xf borderId="0" fillId="33" fontId="2" numFmtId="0" xfId="0" applyAlignment="1" applyFill="1" applyFont="1">
      <alignment horizontal="left" readingOrder="0"/>
    </xf>
    <xf borderId="0" fillId="33" fontId="2" numFmtId="0" xfId="0" applyAlignment="1" applyFont="1">
      <alignment horizontal="left"/>
    </xf>
    <xf borderId="0" fillId="33" fontId="2" numFmtId="0" xfId="0" applyAlignment="1" applyFont="1">
      <alignment horizontal="center" readingOrder="0"/>
    </xf>
    <xf borderId="0" fillId="19" fontId="2" numFmtId="0" xfId="0" applyAlignment="1" applyFont="1">
      <alignment horizontal="left" readingOrder="0"/>
    </xf>
    <xf borderId="0" fillId="19" fontId="18" numFmtId="0" xfId="0" applyAlignment="1" applyFont="1">
      <alignment horizontal="left" readingOrder="0"/>
    </xf>
    <xf borderId="0" fillId="19" fontId="2" numFmtId="0" xfId="0" applyAlignment="1" applyFont="1">
      <alignment horizontal="center" readingOrder="0"/>
    </xf>
    <xf borderId="0" fillId="13" fontId="2" numFmtId="0" xfId="0" applyAlignment="1" applyFont="1">
      <alignment horizontal="left" readingOrder="0"/>
    </xf>
    <xf borderId="0" fillId="13" fontId="2" numFmtId="0" xfId="0" applyAlignment="1" applyFont="1">
      <alignment readingOrder="0"/>
    </xf>
    <xf borderId="0" fillId="32" fontId="18" numFmtId="0" xfId="0" applyAlignment="1" applyFont="1">
      <alignment horizontal="center" readingOrder="0"/>
    </xf>
    <xf borderId="0" fillId="0" fontId="2" numFmtId="0" xfId="0" applyFont="1"/>
    <xf borderId="1" fillId="0" fontId="13" numFmtId="0" xfId="0" applyAlignment="1" applyBorder="1" applyFont="1">
      <alignment horizontal="center" vertical="top"/>
    </xf>
    <xf borderId="1" fillId="0" fontId="13" numFmtId="0" xfId="0" applyAlignment="1" applyBorder="1" applyFont="1">
      <alignment horizontal="left" vertical="top"/>
    </xf>
    <xf borderId="0" fillId="0" fontId="13" numFmtId="0" xfId="0" applyAlignment="1" applyFont="1">
      <alignment horizontal="center" readingOrder="0" vertical="top"/>
    </xf>
    <xf borderId="0" fillId="34" fontId="13" numFmtId="0" xfId="0" applyAlignment="1" applyFill="1" applyFont="1">
      <alignment horizontal="center" readingOrder="0" vertical="top"/>
    </xf>
    <xf borderId="0" fillId="34" fontId="13" numFmtId="0" xfId="0" applyAlignment="1" applyFont="1">
      <alignment horizontal="center" readingOrder="0" vertical="center"/>
    </xf>
    <xf borderId="0" fillId="0" fontId="13" numFmtId="0" xfId="0" applyAlignment="1" applyFont="1">
      <alignment horizontal="center" readingOrder="0" vertical="top"/>
    </xf>
    <xf borderId="0" fillId="0" fontId="2" numFmtId="0" xfId="0" applyAlignment="1" applyFont="1">
      <alignment horizontal="center"/>
    </xf>
    <xf borderId="0" fillId="0" fontId="26" numFmtId="0" xfId="0" applyFont="1"/>
    <xf borderId="0" fillId="0" fontId="2" numFmtId="0" xfId="0" applyAlignment="1" applyFont="1">
      <alignment horizontal="center" readingOrder="0"/>
    </xf>
    <xf borderId="0" fillId="0" fontId="2" numFmtId="0" xfId="0" applyAlignment="1" applyFont="1">
      <alignment readingOrder="0"/>
    </xf>
    <xf borderId="1" fillId="0" fontId="2" numFmtId="0" xfId="0" applyAlignment="1" applyBorder="1" applyFont="1">
      <alignment horizontal="center" readingOrder="0"/>
    </xf>
    <xf borderId="1" fillId="6" fontId="27" numFmtId="0" xfId="0" applyAlignment="1" applyBorder="1" applyFont="1">
      <alignment horizontal="left"/>
    </xf>
    <xf borderId="1" fillId="0" fontId="2" numFmtId="0" xfId="0" applyAlignment="1" applyBorder="1" applyFont="1">
      <alignment horizontal="center" readingOrder="0" shrinkToFit="0" wrapText="1"/>
    </xf>
    <xf borderId="1" fillId="0" fontId="2" numFmtId="0" xfId="0" applyAlignment="1" applyBorder="1" applyFont="1">
      <alignment horizontal="center"/>
    </xf>
    <xf borderId="1" fillId="6" fontId="28" numFmtId="0" xfId="0" applyAlignment="1" applyBorder="1" applyFont="1">
      <alignment horizontal="center"/>
    </xf>
    <xf borderId="1" fillId="19" fontId="2" numFmtId="10" xfId="0" applyAlignment="1" applyBorder="1" applyFont="1" applyNumberFormat="1">
      <alignment horizontal="center" vertical="center"/>
    </xf>
    <xf borderId="1" fillId="0" fontId="2" numFmtId="0" xfId="0" applyAlignment="1" applyBorder="1" applyFont="1">
      <alignment horizontal="left"/>
    </xf>
    <xf borderId="1" fillId="0" fontId="2" numFmtId="0" xfId="0" applyAlignment="1" applyBorder="1" applyFont="1">
      <alignment horizontal="left" readingOrder="0"/>
    </xf>
    <xf borderId="1" fillId="0" fontId="2" numFmtId="0" xfId="0" applyAlignment="1" applyBorder="1" applyFont="1">
      <alignment readingOrder="0"/>
    </xf>
    <xf borderId="0" fillId="0" fontId="2" numFmtId="0" xfId="0" applyAlignment="1" applyFont="1">
      <alignment readingOrder="0"/>
    </xf>
    <xf borderId="1" fillId="0" fontId="2" numFmtId="0" xfId="0" applyAlignment="1" applyBorder="1" applyFont="1">
      <alignment horizontal="left" readingOrder="0"/>
    </xf>
    <xf borderId="1" fillId="0" fontId="2" numFmtId="0" xfId="0" applyAlignment="1" applyBorder="1" applyFont="1">
      <alignment readingOrder="0"/>
    </xf>
    <xf borderId="1" fillId="0" fontId="28" numFmtId="0" xfId="0" applyAlignment="1" applyBorder="1" applyFont="1">
      <alignment horizontal="center"/>
    </xf>
    <xf borderId="1" fillId="0" fontId="2" numFmtId="10" xfId="0" applyAlignment="1" applyBorder="1" applyFont="1" applyNumberFormat="1">
      <alignment horizontal="center" vertical="center"/>
    </xf>
    <xf borderId="0" fillId="0" fontId="2" numFmtId="0" xfId="0" applyAlignment="1" applyFont="1">
      <alignment horizontal="left" readingOrder="0"/>
    </xf>
    <xf borderId="1" fillId="0" fontId="2" numFmtId="0" xfId="0" applyAlignment="1" applyBorder="1" applyFont="1">
      <alignment horizontal="left"/>
    </xf>
    <xf borderId="0" fillId="35" fontId="2" numFmtId="0" xfId="0" applyAlignment="1" applyFill="1" applyFont="1">
      <alignment horizontal="center" readingOrder="0"/>
    </xf>
    <xf borderId="1" fillId="0" fontId="2" numFmtId="10" xfId="0" applyAlignment="1" applyBorder="1" applyFont="1" applyNumberFormat="1">
      <alignment horizontal="center" vertical="center"/>
    </xf>
    <xf borderId="0" fillId="0" fontId="2" numFmtId="0" xfId="0" applyAlignment="1" applyFont="1">
      <alignment horizontal="center" readingOrder="0" vertical="center"/>
    </xf>
    <xf borderId="0" fillId="0" fontId="2" numFmtId="0" xfId="0" applyAlignment="1" applyFont="1">
      <alignment readingOrder="0"/>
    </xf>
    <xf borderId="0" fillId="0" fontId="2" numFmtId="0" xfId="0" applyAlignment="1" applyFont="1">
      <alignment horizontal="center" readingOrder="0" vertical="center"/>
    </xf>
    <xf borderId="0" fillId="0" fontId="2" numFmtId="0" xfId="0" applyAlignment="1" applyFont="1">
      <alignment readingOrder="0"/>
    </xf>
    <xf borderId="0" fillId="0" fontId="29" numFmtId="0" xfId="0" applyAlignment="1" applyFont="1">
      <alignment readingOrder="0"/>
    </xf>
    <xf borderId="0" fillId="0" fontId="2" numFmtId="0" xfId="0" applyAlignment="1" applyFont="1">
      <alignment readingOrder="0"/>
    </xf>
    <xf borderId="0" fillId="0" fontId="30" numFmtId="0" xfId="0" applyAlignment="1" applyFont="1">
      <alignment readingOrder="0"/>
    </xf>
    <xf borderId="0" fillId="36" fontId="2" numFmtId="0" xfId="0" applyAlignment="1" applyFill="1" applyFont="1">
      <alignment horizontal="center" readingOrder="0"/>
    </xf>
    <xf borderId="0" fillId="2" fontId="2" numFmtId="0" xfId="0" applyAlignment="1" applyFont="1">
      <alignment horizontal="center" readingOrder="0"/>
    </xf>
    <xf borderId="0" fillId="0" fontId="31" numFmtId="0" xfId="0" applyAlignment="1" applyFont="1">
      <alignment horizontal="center" readingOrder="0"/>
    </xf>
    <xf borderId="0" fillId="35" fontId="18" numFmtId="0" xfId="0" applyAlignment="1" applyFont="1">
      <alignment horizontal="center" readingOrder="0"/>
    </xf>
    <xf borderId="0" fillId="37" fontId="2" numFmtId="0" xfId="0" applyAlignment="1" applyFill="1" applyFont="1">
      <alignment horizontal="center" readingOrder="0"/>
    </xf>
    <xf borderId="0" fillId="0" fontId="13" numFmtId="0" xfId="0" applyAlignment="1" applyFont="1">
      <alignment horizontal="center" vertical="top"/>
    </xf>
    <xf borderId="0" fillId="0" fontId="32" numFmtId="0" xfId="0" applyFont="1"/>
    <xf borderId="0" fillId="0" fontId="2" numFmtId="0" xfId="0" applyAlignment="1" applyFont="1">
      <alignment horizontal="center" readingOrder="0"/>
    </xf>
    <xf borderId="0" fillId="0" fontId="2" numFmtId="0" xfId="0" applyAlignment="1" applyFont="1">
      <alignment horizontal="center" readingOrder="0" vertical="center"/>
    </xf>
    <xf borderId="1" fillId="0" fontId="13" numFmtId="0" xfId="0" applyAlignment="1" applyBorder="1" applyFont="1">
      <alignment horizontal="center" readingOrder="0" vertical="top"/>
    </xf>
    <xf borderId="0" fillId="0" fontId="18" numFmtId="0" xfId="0" applyAlignment="1" applyFont="1">
      <alignment horizontal="center" readingOrder="0"/>
    </xf>
    <xf borderId="4" fillId="0" fontId="1" numFmtId="0" xfId="0" applyAlignment="1" applyBorder="1" applyFont="1">
      <alignment horizontal="center" readingOrder="0" vertical="center"/>
    </xf>
    <xf borderId="5" fillId="0" fontId="33" numFmtId="0" xfId="0" applyBorder="1" applyFont="1"/>
    <xf borderId="6" fillId="0" fontId="33" numFmtId="0" xfId="0" applyBorder="1" applyFont="1"/>
    <xf borderId="4" fillId="20" fontId="1" numFmtId="0" xfId="0" applyAlignment="1" applyBorder="1" applyFont="1">
      <alignment horizontal="center" readingOrder="0" vertical="center"/>
    </xf>
    <xf borderId="0" fillId="0" fontId="1" numFmtId="0" xfId="0" applyAlignment="1" applyFont="1">
      <alignment horizontal="center" readingOrder="0"/>
    </xf>
    <xf borderId="0" fillId="0" fontId="1" numFmtId="0" xfId="0" applyAlignment="1" applyFont="1">
      <alignment readingOrder="0"/>
    </xf>
    <xf borderId="0" fillId="6" fontId="28" numFmtId="0" xfId="0" applyFont="1"/>
    <xf borderId="0" fillId="0" fontId="2" numFmtId="0" xfId="0" applyAlignment="1" applyFont="1">
      <alignment horizontal="right"/>
    </xf>
    <xf borderId="1" fillId="0" fontId="1" numFmtId="0" xfId="0" applyAlignment="1" applyBorder="1" applyFont="1">
      <alignment horizontal="right" readingOrder="0"/>
    </xf>
    <xf borderId="0" fillId="6" fontId="28" numFmtId="0" xfId="0" applyFont="1"/>
    <xf borderId="4" fillId="38" fontId="1" numFmtId="0" xfId="0" applyAlignment="1" applyBorder="1" applyFill="1" applyFont="1">
      <alignment horizontal="center" readingOrder="0" vertical="center"/>
    </xf>
    <xf borderId="0" fillId="6" fontId="28" numFmtId="0" xfId="0" applyAlignment="1" applyFont="1">
      <alignment horizontal="left"/>
    </xf>
    <xf borderId="1" fillId="0" fontId="13" numFmtId="0" xfId="0" applyAlignment="1" applyBorder="1" applyFont="1">
      <alignment horizontal="left" readingOrder="0" vertical="top"/>
    </xf>
    <xf borderId="1" fillId="0" fontId="2" numFmtId="0" xfId="0" applyAlignment="1" applyBorder="1" applyFont="1">
      <alignment horizontal="left"/>
    </xf>
    <xf borderId="0" fillId="0" fontId="2" numFmtId="0" xfId="0" applyAlignment="1" applyFont="1">
      <alignment horizontal="right" readingOrder="0"/>
    </xf>
    <xf borderId="0" fillId="6" fontId="27" numFmtId="0" xfId="0" applyFont="1"/>
    <xf borderId="0" fillId="6" fontId="27" numFmtId="0" xfId="0" applyFont="1"/>
    <xf borderId="1" fillId="0" fontId="2" numFmtId="0" xfId="0" applyAlignment="1" applyBorder="1" applyFont="1">
      <alignment horizontal="center"/>
    </xf>
    <xf borderId="0" fillId="0" fontId="1" numFmtId="0" xfId="0" applyAlignment="1" applyFont="1">
      <alignment horizontal="right" readingOrder="0"/>
    </xf>
    <xf borderId="0" fillId="0" fontId="18" numFmtId="0" xfId="0" applyAlignment="1" applyFont="1">
      <alignment horizontal="left" readingOrder="0"/>
    </xf>
    <xf borderId="1" fillId="0" fontId="2" numFmtId="0" xfId="0" applyAlignment="1" applyBorder="1" applyFont="1">
      <alignment horizontal="center"/>
    </xf>
    <xf borderId="1" fillId="36" fontId="1" numFmtId="0" xfId="0" applyAlignment="1" applyBorder="1" applyFont="1">
      <alignment horizontal="center" readingOrder="0" vertical="center"/>
    </xf>
    <xf borderId="1" fillId="0" fontId="1" numFmtId="10" xfId="0" applyAlignment="1" applyBorder="1" applyFont="1" applyNumberFormat="1">
      <alignment horizontal="center" readingOrder="0" vertical="center"/>
    </xf>
    <xf borderId="1" fillId="39" fontId="1" numFmtId="0" xfId="0" applyAlignment="1" applyBorder="1" applyFill="1" applyFont="1">
      <alignment horizontal="center" readingOrder="0" vertical="center"/>
    </xf>
    <xf borderId="0" fillId="0" fontId="2" numFmtId="0" xfId="0" applyAlignment="1" applyFont="1">
      <alignment horizontal="center" readingOrder="0" vertical="center"/>
    </xf>
    <xf borderId="1" fillId="0" fontId="1" numFmtId="0" xfId="0" applyAlignment="1" applyBorder="1" applyFont="1">
      <alignment readingOrder="0" vertical="center"/>
    </xf>
    <xf borderId="1" fillId="36" fontId="2" numFmtId="0" xfId="0" applyAlignment="1" applyBorder="1" applyFont="1">
      <alignment horizontal="center" readingOrder="0" vertical="center"/>
    </xf>
    <xf borderId="1" fillId="39" fontId="2" numFmtId="0" xfId="0" applyAlignment="1" applyBorder="1" applyFont="1">
      <alignment vertical="center"/>
    </xf>
    <xf borderId="1" fillId="36" fontId="2" numFmtId="0" xfId="0" applyAlignment="1" applyBorder="1" applyFont="1">
      <alignment horizontal="center" vertical="center"/>
    </xf>
    <xf borderId="1" fillId="0" fontId="2" numFmtId="0" xfId="0" applyAlignment="1" applyBorder="1" applyFont="1">
      <alignment horizontal="center" readingOrder="0" vertical="center"/>
    </xf>
    <xf borderId="1" fillId="0" fontId="1" numFmtId="0" xfId="0" applyAlignment="1" applyBorder="1" applyFont="1">
      <alignment vertical="center"/>
    </xf>
    <xf borderId="1" fillId="6" fontId="18" numFmtId="0" xfId="0" applyAlignment="1" applyBorder="1" applyFont="1">
      <alignment horizontal="left" readingOrder="0" vertical="center"/>
    </xf>
    <xf borderId="1" fillId="0" fontId="2" numFmtId="0" xfId="0" applyAlignment="1" applyBorder="1" applyFont="1">
      <alignment vertical="center"/>
    </xf>
    <xf borderId="1" fillId="0" fontId="2" numFmtId="0" xfId="0" applyAlignment="1" applyBorder="1" applyFont="1">
      <alignment readingOrder="0" vertical="center"/>
    </xf>
    <xf borderId="0" fillId="0" fontId="1" numFmtId="0" xfId="0" applyAlignment="1" applyFont="1">
      <alignment horizontal="center" readingOrder="0" vertical="center"/>
    </xf>
    <xf borderId="0" fillId="36" fontId="2" numFmtId="0" xfId="0" applyAlignment="1" applyFont="1">
      <alignment horizontal="center" vertical="center"/>
    </xf>
    <xf borderId="0" fillId="0" fontId="2" numFmtId="10" xfId="0" applyAlignment="1" applyFont="1" applyNumberFormat="1">
      <alignment horizontal="center" vertical="center"/>
    </xf>
    <xf borderId="0" fillId="0" fontId="1" numFmtId="0" xfId="0" applyAlignment="1" applyFont="1">
      <alignment vertical="center"/>
    </xf>
    <xf borderId="1" fillId="6" fontId="34" numFmtId="0" xfId="0" applyAlignment="1" applyBorder="1" applyFont="1">
      <alignment horizontal="center" readingOrder="0" vertical="center"/>
    </xf>
    <xf borderId="1" fillId="0" fontId="1" numFmtId="0" xfId="0" applyAlignment="1" applyBorder="1" applyFont="1">
      <alignment horizontal="left" vertical="center"/>
    </xf>
    <xf borderId="0" fillId="6" fontId="34" numFmtId="0" xfId="0" applyAlignment="1" applyFont="1">
      <alignment horizontal="center" readingOrder="0" vertical="center"/>
    </xf>
    <xf borderId="1" fillId="0" fontId="2" numFmtId="4" xfId="0" applyAlignment="1" applyBorder="1" applyFont="1" applyNumberFormat="1">
      <alignment horizontal="left"/>
    </xf>
    <xf borderId="1" fillId="0" fontId="2" numFmtId="4" xfId="0" applyAlignment="1" applyBorder="1" applyFont="1" applyNumberFormat="1">
      <alignment horizontal="left" readingOrder="0"/>
    </xf>
    <xf borderId="1" fillId="0" fontId="2" numFmtId="4" xfId="0" applyBorder="1" applyFont="1" applyNumberFormat="1"/>
  </cellXfs>
  <cellStyles count="1">
    <cellStyle xfId="0" name="Normal" builtinId="0"/>
  </cellStyles>
  <dxfs count="6">
    <dxf>
      <font/>
      <fill>
        <patternFill patternType="solid">
          <fgColor rgb="FFB7E1CD"/>
          <bgColor rgb="FFB7E1CD"/>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F4CCCC"/>
          <bgColor rgb="FFF4CCCC"/>
        </patternFill>
      </fill>
      <border/>
    </dxf>
  </dxfs>
  <tableStyles count="4">
    <tableStyle count="3" pivot="0" name="Round 2-style">
      <tableStyleElement dxfId="2" type="headerRow"/>
      <tableStyleElement dxfId="3" type="firstRowStripe"/>
      <tableStyleElement dxfId="4" type="secondRowStripe"/>
    </tableStyle>
    <tableStyle count="3" pivot="0" name="import to code-style">
      <tableStyleElement dxfId="2" type="headerRow"/>
      <tableStyleElement dxfId="3" type="firstRowStripe"/>
      <tableStyleElement dxfId="4" type="secondRowStripe"/>
    </tableStyle>
    <tableStyle count="3" pivot="0" name="Result-style">
      <tableStyleElement dxfId="2" type="headerRow"/>
      <tableStyleElement dxfId="3" type="firstRowStripe"/>
      <tableStyleElement dxfId="4" type="secondRowStripe"/>
    </tableStyle>
    <tableStyle count="3" pivot="0" name="Result-style 2">
      <tableStyleElement dxfId="2" type="headerRow"/>
      <tableStyleElement dxfId="3" type="firstRowStripe"/>
      <tableStyleElement dxfId="4"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1:AH2000" displayName="Table_1" id="1">
  <tableColumns count="3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s>
  <tableStyleInfo name="Round 2-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A1:AC2000" displayName="Table_2" id="2">
  <tableColumns count="29">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s>
  <tableStyleInfo name="import to code-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K2:K784" displayName="Table_3" id="3">
  <tableColumns count="1">
    <tableColumn name="Pattern" id="1"/>
  </tableColumns>
  <tableStyleInfo name="Result-style" showColumnStripes="0" showFirstColumn="1" showLastColumn="1" showRowStripes="1"/>
</table>
</file>

<file path=xl/tables/table4.xml><?xml version="1.0" encoding="utf-8"?>
<table xmlns="http://schemas.openxmlformats.org/spreadsheetml/2006/main" ref="L2:L784" displayName="Table_4" id="4">
  <tableColumns count="1">
    <tableColumn name="Amin_label" id="1"/>
  </tableColumns>
  <tableStyleInfo name="Result-style 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90" Type="http://schemas.openxmlformats.org/officeDocument/2006/relationships/hyperlink" Target="https://stackoverflow.com/questions/64777118" TargetMode="External"/><Relationship Id="rId194" Type="http://schemas.openxmlformats.org/officeDocument/2006/relationships/hyperlink" Target="https://stackoverflow.com/questions/56123625" TargetMode="External"/><Relationship Id="rId193" Type="http://schemas.openxmlformats.org/officeDocument/2006/relationships/hyperlink" Target="https://stackoverflow.com/questions/59945342" TargetMode="External"/><Relationship Id="rId192" Type="http://schemas.openxmlformats.org/officeDocument/2006/relationships/hyperlink" Target="https://stackoverflow.com/questions/51827602" TargetMode="External"/><Relationship Id="rId191" Type="http://schemas.openxmlformats.org/officeDocument/2006/relationships/hyperlink" Target="https://stackoverflow.com/questions/51549056" TargetMode="External"/><Relationship Id="rId187" Type="http://schemas.openxmlformats.org/officeDocument/2006/relationships/hyperlink" Target="https://stackoverflow.com/questions/58418067" TargetMode="External"/><Relationship Id="rId186" Type="http://schemas.openxmlformats.org/officeDocument/2006/relationships/hyperlink" Target="https://stackoverflow.com/questions/61648779" TargetMode="External"/><Relationship Id="rId185" Type="http://schemas.openxmlformats.org/officeDocument/2006/relationships/hyperlink" Target="https://stackoverflow.com/questions/45047205" TargetMode="External"/><Relationship Id="rId184" Type="http://schemas.openxmlformats.org/officeDocument/2006/relationships/hyperlink" Target="https://stackoverflow.com/questions/43324156" TargetMode="External"/><Relationship Id="rId189" Type="http://schemas.openxmlformats.org/officeDocument/2006/relationships/hyperlink" Target="https://stackoverflow.com/questions/62371094" TargetMode="External"/><Relationship Id="rId188" Type="http://schemas.openxmlformats.org/officeDocument/2006/relationships/hyperlink" Target="https://stackoverflow.com/questions/54062169" TargetMode="External"/><Relationship Id="rId183" Type="http://schemas.openxmlformats.org/officeDocument/2006/relationships/hyperlink" Target="https://stackoverflow.com/questions/64875082" TargetMode="External"/><Relationship Id="rId182" Type="http://schemas.openxmlformats.org/officeDocument/2006/relationships/hyperlink" Target="https://stackoverflow.com/questions/59617431" TargetMode="External"/><Relationship Id="rId181" Type="http://schemas.openxmlformats.org/officeDocument/2006/relationships/hyperlink" Target="https://stackoverflow.com/questions/59617431" TargetMode="External"/><Relationship Id="rId180" Type="http://schemas.openxmlformats.org/officeDocument/2006/relationships/hyperlink" Target="https://stackoverflow.com/questions/59617431" TargetMode="External"/><Relationship Id="rId176" Type="http://schemas.openxmlformats.org/officeDocument/2006/relationships/hyperlink" Target="https://stackoverflow.com/questions/53549966" TargetMode="External"/><Relationship Id="rId175" Type="http://schemas.openxmlformats.org/officeDocument/2006/relationships/hyperlink" Target="https://stackoverflow.com/questions/54107156" TargetMode="External"/><Relationship Id="rId174" Type="http://schemas.openxmlformats.org/officeDocument/2006/relationships/hyperlink" Target="https://stackoverflow.com/questions/62933706" TargetMode="External"/><Relationship Id="rId173" Type="http://schemas.openxmlformats.org/officeDocument/2006/relationships/hyperlink" Target="https://stackoverflow.com/questions/58817026" TargetMode="External"/><Relationship Id="rId179" Type="http://schemas.openxmlformats.org/officeDocument/2006/relationships/hyperlink" Target="https://stackoverflow.com/questions/57367058" TargetMode="External"/><Relationship Id="rId178" Type="http://schemas.openxmlformats.org/officeDocument/2006/relationships/hyperlink" Target="https://stackoverflow.com/questions/51342528" TargetMode="External"/><Relationship Id="rId177" Type="http://schemas.openxmlformats.org/officeDocument/2006/relationships/hyperlink" Target="https://stackoverflow.com/questions/53549966" TargetMode="External"/><Relationship Id="rId198" Type="http://schemas.openxmlformats.org/officeDocument/2006/relationships/hyperlink" Target="https://stackoverflow.com/questions/22766978" TargetMode="External"/><Relationship Id="rId197" Type="http://schemas.openxmlformats.org/officeDocument/2006/relationships/hyperlink" Target="https://stackoverflow.com/questions/54450453" TargetMode="External"/><Relationship Id="rId196" Type="http://schemas.openxmlformats.org/officeDocument/2006/relationships/hyperlink" Target="https://stackoverflow.com/questions/54450453" TargetMode="External"/><Relationship Id="rId195" Type="http://schemas.openxmlformats.org/officeDocument/2006/relationships/hyperlink" Target="https://stackoverflow.com/questions/63890583" TargetMode="External"/><Relationship Id="rId199" Type="http://schemas.openxmlformats.org/officeDocument/2006/relationships/hyperlink" Target="https://stackoverflow.com/questions/54072496" TargetMode="External"/><Relationship Id="rId150" Type="http://schemas.openxmlformats.org/officeDocument/2006/relationships/hyperlink" Target="https://stackoverflow.com/questions/60799664" TargetMode="External"/><Relationship Id="rId392" Type="http://schemas.openxmlformats.org/officeDocument/2006/relationships/hyperlink" Target="https://stackoverflow.com/questions/38150003" TargetMode="External"/><Relationship Id="rId391" Type="http://schemas.openxmlformats.org/officeDocument/2006/relationships/hyperlink" Target="https://stackoverflow.com/questions/60983141" TargetMode="External"/><Relationship Id="rId390" Type="http://schemas.openxmlformats.org/officeDocument/2006/relationships/hyperlink" Target="https://stackoverflow.com/questions/61404032" TargetMode="External"/><Relationship Id="rId1" Type="http://schemas.openxmlformats.org/officeDocument/2006/relationships/hyperlink" Target="https://stackoverflow.com/questions/46758178" TargetMode="External"/><Relationship Id="rId2" Type="http://schemas.openxmlformats.org/officeDocument/2006/relationships/hyperlink" Target="https://stackoverflow.com/questions/60005319" TargetMode="External"/><Relationship Id="rId3" Type="http://schemas.openxmlformats.org/officeDocument/2006/relationships/hyperlink" Target="https://stackoverflow.com/questions/42556972" TargetMode="External"/><Relationship Id="rId149" Type="http://schemas.openxmlformats.org/officeDocument/2006/relationships/hyperlink" Target="https://stackoverflow.com/questions/53970055" TargetMode="External"/><Relationship Id="rId4" Type="http://schemas.openxmlformats.org/officeDocument/2006/relationships/hyperlink" Target="https://stackoverflow.com/questions/49624501" TargetMode="External"/><Relationship Id="rId148" Type="http://schemas.openxmlformats.org/officeDocument/2006/relationships/hyperlink" Target="https://stackoverflow.com/questions/57836849" TargetMode="External"/><Relationship Id="rId9" Type="http://schemas.openxmlformats.org/officeDocument/2006/relationships/hyperlink" Target="https://stackoverflow.com/questions/58677736" TargetMode="External"/><Relationship Id="rId143" Type="http://schemas.openxmlformats.org/officeDocument/2006/relationships/hyperlink" Target="https://stackoverflow.com/questions/60101168" TargetMode="External"/><Relationship Id="rId385" Type="http://schemas.openxmlformats.org/officeDocument/2006/relationships/hyperlink" Target="https://stackoverflow.com/questions/53707513" TargetMode="External"/><Relationship Id="rId142" Type="http://schemas.openxmlformats.org/officeDocument/2006/relationships/hyperlink" Target="https://stackoverflow.com/questions/60101168" TargetMode="External"/><Relationship Id="rId384" Type="http://schemas.openxmlformats.org/officeDocument/2006/relationships/hyperlink" Target="https://stackoverflow.com/questions/56865740" TargetMode="External"/><Relationship Id="rId141" Type="http://schemas.openxmlformats.org/officeDocument/2006/relationships/hyperlink" Target="https://stackoverflow.com/questions/60101168" TargetMode="External"/><Relationship Id="rId383" Type="http://schemas.openxmlformats.org/officeDocument/2006/relationships/hyperlink" Target="https://stackoverflow.com/questions/63342595" TargetMode="External"/><Relationship Id="rId140" Type="http://schemas.openxmlformats.org/officeDocument/2006/relationships/hyperlink" Target="https://stackoverflow.com/questions/56462252" TargetMode="External"/><Relationship Id="rId382" Type="http://schemas.openxmlformats.org/officeDocument/2006/relationships/hyperlink" Target="https://github.com/JetBrains/intellij-community/blob/master/python/helpers/pydev/pydevd.py" TargetMode="External"/><Relationship Id="rId5" Type="http://schemas.openxmlformats.org/officeDocument/2006/relationships/hyperlink" Target="https://stackoverflow.com/questions/52850149" TargetMode="External"/><Relationship Id="rId147" Type="http://schemas.openxmlformats.org/officeDocument/2006/relationships/hyperlink" Target="https://stackoverflow.com/questions/47404429" TargetMode="External"/><Relationship Id="rId389" Type="http://schemas.openxmlformats.org/officeDocument/2006/relationships/hyperlink" Target="https://stackoverflow.com/questions/52204265" TargetMode="External"/><Relationship Id="rId6" Type="http://schemas.openxmlformats.org/officeDocument/2006/relationships/hyperlink" Target="https://stackoverflow.com/questions/61316741" TargetMode="External"/><Relationship Id="rId146" Type="http://schemas.openxmlformats.org/officeDocument/2006/relationships/hyperlink" Target="https://stackoverflow.com/questions/57836849" TargetMode="External"/><Relationship Id="rId388" Type="http://schemas.openxmlformats.org/officeDocument/2006/relationships/hyperlink" Target="https://stackoverflow.com/questions/61584446" TargetMode="External"/><Relationship Id="rId7" Type="http://schemas.openxmlformats.org/officeDocument/2006/relationships/hyperlink" Target="https://stackoverflow.com/questions/57836849" TargetMode="External"/><Relationship Id="rId145" Type="http://schemas.openxmlformats.org/officeDocument/2006/relationships/hyperlink" Target="https://stackoverflow.com/questions/56311402" TargetMode="External"/><Relationship Id="rId387" Type="http://schemas.openxmlformats.org/officeDocument/2006/relationships/hyperlink" Target="https://stackoverflow.com/questions/64092664" TargetMode="External"/><Relationship Id="rId8" Type="http://schemas.openxmlformats.org/officeDocument/2006/relationships/hyperlink" Target="https://stackoverflow.com/questions/56311402" TargetMode="External"/><Relationship Id="rId144" Type="http://schemas.openxmlformats.org/officeDocument/2006/relationships/hyperlink" Target="https://stackoverflow.com/questions/55775003" TargetMode="External"/><Relationship Id="rId386" Type="http://schemas.openxmlformats.org/officeDocument/2006/relationships/hyperlink" Target="https://stackoverflow.com/questions/64092664" TargetMode="External"/><Relationship Id="rId381" Type="http://schemas.openxmlformats.org/officeDocument/2006/relationships/hyperlink" Target="https://stackoverflow.com/questions/57207031" TargetMode="External"/><Relationship Id="rId380" Type="http://schemas.openxmlformats.org/officeDocument/2006/relationships/hyperlink" Target="https://stackoverflow.com/questions/56289270" TargetMode="External"/><Relationship Id="rId139" Type="http://schemas.openxmlformats.org/officeDocument/2006/relationships/hyperlink" Target="https://stackoverflow.com/questions/57664289" TargetMode="External"/><Relationship Id="rId138" Type="http://schemas.openxmlformats.org/officeDocument/2006/relationships/hyperlink" Target="https://github.com/scikit-learn/scikit-learn/blob/main/sklearn/model_selection/_validation.py" TargetMode="External"/><Relationship Id="rId137" Type="http://schemas.openxmlformats.org/officeDocument/2006/relationships/hyperlink" Target="https://stackoverflow.com/questions/54450453" TargetMode="External"/><Relationship Id="rId379" Type="http://schemas.openxmlformats.org/officeDocument/2006/relationships/hyperlink" Target="https://stackoverflow.com/questions/57207031" TargetMode="External"/><Relationship Id="rId132" Type="http://schemas.openxmlformats.org/officeDocument/2006/relationships/hyperlink" Target="https://stackoverflow.com/questions/64313526" TargetMode="External"/><Relationship Id="rId374" Type="http://schemas.openxmlformats.org/officeDocument/2006/relationships/hyperlink" Target="https://stackoverflow.com/questions/50369758" TargetMode="External"/><Relationship Id="rId131" Type="http://schemas.openxmlformats.org/officeDocument/2006/relationships/hyperlink" Target="https://stackoverflow.com/questions/64313526" TargetMode="External"/><Relationship Id="rId373" Type="http://schemas.openxmlformats.org/officeDocument/2006/relationships/hyperlink" Target="https://stackoverflow.com/questions/63212861" TargetMode="External"/><Relationship Id="rId130" Type="http://schemas.openxmlformats.org/officeDocument/2006/relationships/hyperlink" Target="https://stackoverflow.com/questions/41323576" TargetMode="External"/><Relationship Id="rId372" Type="http://schemas.openxmlformats.org/officeDocument/2006/relationships/hyperlink" Target="https://stackoverflow.com/questions/64356499" TargetMode="External"/><Relationship Id="rId371" Type="http://schemas.openxmlformats.org/officeDocument/2006/relationships/hyperlink" Target="https://stackoverflow.com/questions/56572586" TargetMode="External"/><Relationship Id="rId136" Type="http://schemas.openxmlformats.org/officeDocument/2006/relationships/hyperlink" Target="https://stackoverflow.com/questions/61484786" TargetMode="External"/><Relationship Id="rId378" Type="http://schemas.openxmlformats.org/officeDocument/2006/relationships/hyperlink" Target="https://stackoverflow.com/questions/36286701" TargetMode="External"/><Relationship Id="rId135" Type="http://schemas.openxmlformats.org/officeDocument/2006/relationships/hyperlink" Target="https://stackoverflow.com/questions/54450453" TargetMode="External"/><Relationship Id="rId377" Type="http://schemas.openxmlformats.org/officeDocument/2006/relationships/hyperlink" Target="https://stackoverflow.com/questions/55193860" TargetMode="External"/><Relationship Id="rId134" Type="http://schemas.openxmlformats.org/officeDocument/2006/relationships/hyperlink" Target="https://stackoverflow.com/questions/56123625" TargetMode="External"/><Relationship Id="rId376" Type="http://schemas.openxmlformats.org/officeDocument/2006/relationships/hyperlink" Target="https://stackoverflow.com/questions/57357146" TargetMode="External"/><Relationship Id="rId133" Type="http://schemas.openxmlformats.org/officeDocument/2006/relationships/hyperlink" Target="https://stackoverflow.com/questions/59945342" TargetMode="External"/><Relationship Id="rId375" Type="http://schemas.openxmlformats.org/officeDocument/2006/relationships/hyperlink" Target="https://stackoverflow.com/questions/57357146" TargetMode="External"/><Relationship Id="rId172" Type="http://schemas.openxmlformats.org/officeDocument/2006/relationships/hyperlink" Target="https://github.com/pandas-dev/pandas/blob/main/pandas/core/generic.py" TargetMode="External"/><Relationship Id="rId171" Type="http://schemas.openxmlformats.org/officeDocument/2006/relationships/hyperlink" Target="https://stackoverflow.com/questions/55579610" TargetMode="External"/><Relationship Id="rId170" Type="http://schemas.openxmlformats.org/officeDocument/2006/relationships/hyperlink" Target="https://stackoverflow.com/questions/55579610" TargetMode="External"/><Relationship Id="rId165" Type="http://schemas.openxmlformats.org/officeDocument/2006/relationships/hyperlink" Target="https://stackoverflow.com/questions/57780053" TargetMode="External"/><Relationship Id="rId164" Type="http://schemas.openxmlformats.org/officeDocument/2006/relationships/hyperlink" Target="https://stackoverflow.com/questions/56391755" TargetMode="External"/><Relationship Id="rId163" Type="http://schemas.openxmlformats.org/officeDocument/2006/relationships/hyperlink" Target="https://stackoverflow.com/questions/57780053" TargetMode="External"/><Relationship Id="rId162" Type="http://schemas.openxmlformats.org/officeDocument/2006/relationships/hyperlink" Target="https://stackoverflow.com/questions/55481393" TargetMode="External"/><Relationship Id="rId169" Type="http://schemas.openxmlformats.org/officeDocument/2006/relationships/hyperlink" Target="https://stackoverflow.com/questions/55579610" TargetMode="External"/><Relationship Id="rId168" Type="http://schemas.openxmlformats.org/officeDocument/2006/relationships/hyperlink" Target="https://stackoverflow.com/questions/55995320" TargetMode="External"/><Relationship Id="rId167" Type="http://schemas.openxmlformats.org/officeDocument/2006/relationships/hyperlink" Target="https://stackoverflow.com/questions/35304681" TargetMode="External"/><Relationship Id="rId166" Type="http://schemas.openxmlformats.org/officeDocument/2006/relationships/hyperlink" Target="https://github.com/keras-team/keras/blob/master/keras/engine/sequential.py" TargetMode="External"/><Relationship Id="rId161" Type="http://schemas.openxmlformats.org/officeDocument/2006/relationships/hyperlink" Target="https://stackoverflow.com/questions/52595477" TargetMode="External"/><Relationship Id="rId160" Type="http://schemas.openxmlformats.org/officeDocument/2006/relationships/hyperlink" Target="https://www.py4j.org/py4j_java_gateway.html" TargetMode="External"/><Relationship Id="rId159" Type="http://schemas.openxmlformats.org/officeDocument/2006/relationships/hyperlink" Target="https://stackoverflow.com/questions/33574807" TargetMode="External"/><Relationship Id="rId154" Type="http://schemas.openxmlformats.org/officeDocument/2006/relationships/hyperlink" Target="https://github.com/tensorflow/tensorflow/blob/master/tensorflow/python/ops/variables.py" TargetMode="External"/><Relationship Id="rId396" Type="http://schemas.openxmlformats.org/officeDocument/2006/relationships/hyperlink" Target="https://stackoverflow.com/questions/51696464" TargetMode="External"/><Relationship Id="rId153" Type="http://schemas.openxmlformats.org/officeDocument/2006/relationships/hyperlink" Target="https://stackoverflow.com/questions/56190405" TargetMode="External"/><Relationship Id="rId395" Type="http://schemas.openxmlformats.org/officeDocument/2006/relationships/hyperlink" Target="https://stackoverflow.com/questions/50480689" TargetMode="External"/><Relationship Id="rId152" Type="http://schemas.openxmlformats.org/officeDocument/2006/relationships/hyperlink" Target="https://stackoverflow.com/questions/56190405" TargetMode="External"/><Relationship Id="rId394" Type="http://schemas.openxmlformats.org/officeDocument/2006/relationships/hyperlink" Target="https://stackoverflow.com/questions/60899535" TargetMode="External"/><Relationship Id="rId151" Type="http://schemas.openxmlformats.org/officeDocument/2006/relationships/hyperlink" Target="https://stackoverflow.com/questions/56391755" TargetMode="External"/><Relationship Id="rId393" Type="http://schemas.openxmlformats.org/officeDocument/2006/relationships/hyperlink" Target="https://stackoverflow.com/questions/56447556" TargetMode="External"/><Relationship Id="rId158" Type="http://schemas.openxmlformats.org/officeDocument/2006/relationships/hyperlink" Target="https://stackoverflow.com/questions/33574807" TargetMode="External"/><Relationship Id="rId157" Type="http://schemas.openxmlformats.org/officeDocument/2006/relationships/hyperlink" Target="https://stackoverflow.com/questions/33574807" TargetMode="External"/><Relationship Id="rId399" Type="http://schemas.openxmlformats.org/officeDocument/2006/relationships/hyperlink" Target="https://stackoverflow.com/questions/60369393" TargetMode="External"/><Relationship Id="rId156" Type="http://schemas.openxmlformats.org/officeDocument/2006/relationships/hyperlink" Target="https://stackoverflow.com/questions/62527148" TargetMode="External"/><Relationship Id="rId398" Type="http://schemas.openxmlformats.org/officeDocument/2006/relationships/hyperlink" Target="https://stackoverflow.com/questions/62066116" TargetMode="External"/><Relationship Id="rId155" Type="http://schemas.openxmlformats.org/officeDocument/2006/relationships/hyperlink" Target="https://stackoverflow.com/questions/38716584" TargetMode="External"/><Relationship Id="rId397" Type="http://schemas.openxmlformats.org/officeDocument/2006/relationships/hyperlink" Target="https://stackoverflow.com/questions/50480689" TargetMode="External"/><Relationship Id="rId808" Type="http://schemas.openxmlformats.org/officeDocument/2006/relationships/hyperlink" Target="https://stackoverflow.com/questions/63175154" TargetMode="External"/><Relationship Id="rId807" Type="http://schemas.openxmlformats.org/officeDocument/2006/relationships/hyperlink" Target="https://stackoverflow.com/questions/58558004" TargetMode="External"/><Relationship Id="rId806" Type="http://schemas.openxmlformats.org/officeDocument/2006/relationships/hyperlink" Target="https://stackoverflow.com/questions/35882637" TargetMode="External"/><Relationship Id="rId805" Type="http://schemas.openxmlformats.org/officeDocument/2006/relationships/hyperlink" Target="https://stackoverflow.com/questions/47922435" TargetMode="External"/><Relationship Id="rId809" Type="http://schemas.openxmlformats.org/officeDocument/2006/relationships/hyperlink" Target="https://stackoverflow.com/questions/58558004" TargetMode="External"/><Relationship Id="rId800" Type="http://schemas.openxmlformats.org/officeDocument/2006/relationships/hyperlink" Target="https://stackoverflow.com/questions/52437526" TargetMode="External"/><Relationship Id="rId804" Type="http://schemas.openxmlformats.org/officeDocument/2006/relationships/hyperlink" Target="https://stackoverflow.com/questions/52186716" TargetMode="External"/><Relationship Id="rId803" Type="http://schemas.openxmlformats.org/officeDocument/2006/relationships/hyperlink" Target="https://stackoverflow.com/questions/48477909" TargetMode="External"/><Relationship Id="rId802" Type="http://schemas.openxmlformats.org/officeDocument/2006/relationships/hyperlink" Target="https://stackoverflow.com/questions/62337501" TargetMode="External"/><Relationship Id="rId801" Type="http://schemas.openxmlformats.org/officeDocument/2006/relationships/hyperlink" Target="https://stackoverflow.com/questions/48075842" TargetMode="External"/><Relationship Id="rId40" Type="http://schemas.openxmlformats.org/officeDocument/2006/relationships/hyperlink" Target="https://stackoverflow.com/questions/44801494" TargetMode="External"/><Relationship Id="rId42" Type="http://schemas.openxmlformats.org/officeDocument/2006/relationships/hyperlink" Target="https://stackoverflow.com/questions/64620236" TargetMode="External"/><Relationship Id="rId41" Type="http://schemas.openxmlformats.org/officeDocument/2006/relationships/hyperlink" Target="https://stackoverflow.com/questions/55670349" TargetMode="External"/><Relationship Id="rId44" Type="http://schemas.openxmlformats.org/officeDocument/2006/relationships/hyperlink" Target="https://stackoverflow.com/questions/52690293" TargetMode="External"/><Relationship Id="rId43" Type="http://schemas.openxmlformats.org/officeDocument/2006/relationships/hyperlink" Target="https://stackoverflow.com/questions/60690327" TargetMode="External"/><Relationship Id="rId46" Type="http://schemas.openxmlformats.org/officeDocument/2006/relationships/hyperlink" Target="https://github.com/sourcecode369/tensorflow-1/blob/master/tensorflow/python/training/tracking/base.py" TargetMode="External"/><Relationship Id="rId45" Type="http://schemas.openxmlformats.org/officeDocument/2006/relationships/hyperlink" Target="https://stackoverflow.com/questions/64947580" TargetMode="External"/><Relationship Id="rId509" Type="http://schemas.openxmlformats.org/officeDocument/2006/relationships/hyperlink" Target="https://stackoverflow.com/questions/41424792" TargetMode="External"/><Relationship Id="rId508" Type="http://schemas.openxmlformats.org/officeDocument/2006/relationships/hyperlink" Target="https://stackoverflow.com/questions/44815801" TargetMode="External"/><Relationship Id="rId503" Type="http://schemas.openxmlformats.org/officeDocument/2006/relationships/hyperlink" Target="https://stackoverflow.com/questions/64494694" TargetMode="External"/><Relationship Id="rId745" Type="http://schemas.openxmlformats.org/officeDocument/2006/relationships/hyperlink" Target="https://stackoverflow.com/questions/60101168" TargetMode="External"/><Relationship Id="rId987" Type="http://schemas.openxmlformats.org/officeDocument/2006/relationships/hyperlink" Target="https://stackoverflow.com/questions/48490411" TargetMode="External"/><Relationship Id="rId502" Type="http://schemas.openxmlformats.org/officeDocument/2006/relationships/hyperlink" Target="https://stackoverflow.com/questions/57663178" TargetMode="External"/><Relationship Id="rId744" Type="http://schemas.openxmlformats.org/officeDocument/2006/relationships/hyperlink" Target="https://stackoverflow.com/questions/62857315" TargetMode="External"/><Relationship Id="rId986" Type="http://schemas.openxmlformats.org/officeDocument/2006/relationships/hyperlink" Target="https://stackoverflow.com/questions/46494742" TargetMode="External"/><Relationship Id="rId501" Type="http://schemas.openxmlformats.org/officeDocument/2006/relationships/hyperlink" Target="https://stackoverflow.com/questions/62717722" TargetMode="External"/><Relationship Id="rId743" Type="http://schemas.openxmlformats.org/officeDocument/2006/relationships/hyperlink" Target="https://stackoverflow.com/questions/50567010" TargetMode="External"/><Relationship Id="rId985" Type="http://schemas.openxmlformats.org/officeDocument/2006/relationships/hyperlink" Target="https://stackoverflow.com/questions/58558004" TargetMode="External"/><Relationship Id="rId500" Type="http://schemas.openxmlformats.org/officeDocument/2006/relationships/hyperlink" Target="https://stackoverflow.com/questions/44274062" TargetMode="External"/><Relationship Id="rId742" Type="http://schemas.openxmlformats.org/officeDocument/2006/relationships/hyperlink" Target="https://stackoverflow.com/questions/55685479" TargetMode="External"/><Relationship Id="rId984" Type="http://schemas.openxmlformats.org/officeDocument/2006/relationships/hyperlink" Target="https://stackoverflow.com/questions/46494742" TargetMode="External"/><Relationship Id="rId507" Type="http://schemas.openxmlformats.org/officeDocument/2006/relationships/hyperlink" Target="https://stackoverflow.com/questions/63279533" TargetMode="External"/><Relationship Id="rId749" Type="http://schemas.openxmlformats.org/officeDocument/2006/relationships/hyperlink" Target="https://stackoverflow.com/questions/49763672" TargetMode="External"/><Relationship Id="rId506" Type="http://schemas.openxmlformats.org/officeDocument/2006/relationships/hyperlink" Target="https://stackoverflow.com/questions/37118371" TargetMode="External"/><Relationship Id="rId748" Type="http://schemas.openxmlformats.org/officeDocument/2006/relationships/hyperlink" Target="https://stackoverflow.com/questions/62943048" TargetMode="External"/><Relationship Id="rId505" Type="http://schemas.openxmlformats.org/officeDocument/2006/relationships/hyperlink" Target="https://stackoverflow.com/questions/57778020" TargetMode="External"/><Relationship Id="rId747" Type="http://schemas.openxmlformats.org/officeDocument/2006/relationships/hyperlink" Target="https://stackoverflow.com/questions/51741046" TargetMode="External"/><Relationship Id="rId989" Type="http://schemas.openxmlformats.org/officeDocument/2006/relationships/hyperlink" Target="https://stackoverflow.com/questions/63175154" TargetMode="External"/><Relationship Id="rId504" Type="http://schemas.openxmlformats.org/officeDocument/2006/relationships/hyperlink" Target="https://stackoverflow.com/questions/57778020" TargetMode="External"/><Relationship Id="rId746" Type="http://schemas.openxmlformats.org/officeDocument/2006/relationships/hyperlink" Target="https://stackoverflow.com/questions/50780361" TargetMode="External"/><Relationship Id="rId988" Type="http://schemas.openxmlformats.org/officeDocument/2006/relationships/hyperlink" Target="https://stackoverflow.com/questions/61916110" TargetMode="External"/><Relationship Id="rId48" Type="http://schemas.openxmlformats.org/officeDocument/2006/relationships/hyperlink" Target="https://stackoverflow.com/questions/52828484" TargetMode="External"/><Relationship Id="rId47" Type="http://schemas.openxmlformats.org/officeDocument/2006/relationships/hyperlink" Target="https://stackoverflow.com/questions/49093774" TargetMode="External"/><Relationship Id="rId49" Type="http://schemas.openxmlformats.org/officeDocument/2006/relationships/hyperlink" Target="https://stackoverflow.com/questions/62482404" TargetMode="External"/><Relationship Id="rId741" Type="http://schemas.openxmlformats.org/officeDocument/2006/relationships/hyperlink" Target="https://stackoverflow.com/questions/62444735" TargetMode="External"/><Relationship Id="rId983" Type="http://schemas.openxmlformats.org/officeDocument/2006/relationships/hyperlink" Target="https://stackoverflow.com/questions/61916110" TargetMode="External"/><Relationship Id="rId740" Type="http://schemas.openxmlformats.org/officeDocument/2006/relationships/hyperlink" Target="https://stackoverflow.com/questions/64805010" TargetMode="External"/><Relationship Id="rId982" Type="http://schemas.openxmlformats.org/officeDocument/2006/relationships/hyperlink" Target="https://stackoverflow.com/questions/47922435" TargetMode="External"/><Relationship Id="rId981" Type="http://schemas.openxmlformats.org/officeDocument/2006/relationships/hyperlink" Target="https://stackoverflow.com/questions/59525082" TargetMode="External"/><Relationship Id="rId980" Type="http://schemas.openxmlformats.org/officeDocument/2006/relationships/hyperlink" Target="https://stackoverflow.com/questions/45906009" TargetMode="External"/><Relationship Id="rId31" Type="http://schemas.openxmlformats.org/officeDocument/2006/relationships/hyperlink" Target="https://stackoverflow.com/questions/55852727" TargetMode="External"/><Relationship Id="rId30" Type="http://schemas.openxmlformats.org/officeDocument/2006/relationships/hyperlink" Target="https://stackoverflow.com/questions/47404429" TargetMode="External"/><Relationship Id="rId33" Type="http://schemas.openxmlformats.org/officeDocument/2006/relationships/hyperlink" Target="https://stackoverflow.com/questions/57793505" TargetMode="External"/><Relationship Id="rId32" Type="http://schemas.openxmlformats.org/officeDocument/2006/relationships/hyperlink" Target="https://stackoverflow.com/questions/58677736" TargetMode="External"/><Relationship Id="rId35" Type="http://schemas.openxmlformats.org/officeDocument/2006/relationships/hyperlink" Target="https://docs.python.org/3/library/runpy.html" TargetMode="External"/><Relationship Id="rId34" Type="http://schemas.openxmlformats.org/officeDocument/2006/relationships/hyperlink" Target="https://stackoverflow.com/questions/57793505" TargetMode="External"/><Relationship Id="rId739" Type="http://schemas.openxmlformats.org/officeDocument/2006/relationships/hyperlink" Target="https://stackoverflow.com/questions/63319579" TargetMode="External"/><Relationship Id="rId734" Type="http://schemas.openxmlformats.org/officeDocument/2006/relationships/hyperlink" Target="https://stackoverflow.com/questions/64752850" TargetMode="External"/><Relationship Id="rId976" Type="http://schemas.openxmlformats.org/officeDocument/2006/relationships/hyperlink" Target="https://stackoverflow.com/questions/61351387" TargetMode="External"/><Relationship Id="rId733" Type="http://schemas.openxmlformats.org/officeDocument/2006/relationships/hyperlink" Target="https://stackoverflow.com/questions/64752850" TargetMode="External"/><Relationship Id="rId975" Type="http://schemas.openxmlformats.org/officeDocument/2006/relationships/hyperlink" Target="https://stackoverflow.com/questions/63545434" TargetMode="External"/><Relationship Id="rId732" Type="http://schemas.openxmlformats.org/officeDocument/2006/relationships/hyperlink" Target="https://stackoverflow.com/questions/64980694" TargetMode="External"/><Relationship Id="rId974" Type="http://schemas.openxmlformats.org/officeDocument/2006/relationships/hyperlink" Target="https://stackoverflow.com/questions/63927648" TargetMode="External"/><Relationship Id="rId731" Type="http://schemas.openxmlformats.org/officeDocument/2006/relationships/hyperlink" Target="https://stackoverflow.com/questions/56759226" TargetMode="External"/><Relationship Id="rId973" Type="http://schemas.openxmlformats.org/officeDocument/2006/relationships/hyperlink" Target="https://stackoverflow.com/questions/56496692" TargetMode="External"/><Relationship Id="rId738" Type="http://schemas.openxmlformats.org/officeDocument/2006/relationships/hyperlink" Target="https://stackoverflow.com/questions/63319579" TargetMode="External"/><Relationship Id="rId737" Type="http://schemas.openxmlformats.org/officeDocument/2006/relationships/hyperlink" Target="https://stackoverflow.com/questions/62837497" TargetMode="External"/><Relationship Id="rId979" Type="http://schemas.openxmlformats.org/officeDocument/2006/relationships/hyperlink" Target="https://stackoverflow.com/questions/49658462" TargetMode="External"/><Relationship Id="rId736" Type="http://schemas.openxmlformats.org/officeDocument/2006/relationships/hyperlink" Target="https://stackoverflow.com/questions/55488795" TargetMode="External"/><Relationship Id="rId978" Type="http://schemas.openxmlformats.org/officeDocument/2006/relationships/hyperlink" Target="https://stackoverflow.com/questions/62539712" TargetMode="External"/><Relationship Id="rId735" Type="http://schemas.openxmlformats.org/officeDocument/2006/relationships/hyperlink" Target="https://stackoverflow.com/questions/62285062" TargetMode="External"/><Relationship Id="rId977" Type="http://schemas.openxmlformats.org/officeDocument/2006/relationships/hyperlink" Target="https://stackoverflow.com/questions/48647819" TargetMode="External"/><Relationship Id="rId37" Type="http://schemas.openxmlformats.org/officeDocument/2006/relationships/hyperlink" Target="https://stackoverflow.com/questions/48617167" TargetMode="External"/><Relationship Id="rId36" Type="http://schemas.openxmlformats.org/officeDocument/2006/relationships/hyperlink" Target="https://stackoverflow.com/questions/30188135" TargetMode="External"/><Relationship Id="rId39" Type="http://schemas.openxmlformats.org/officeDocument/2006/relationships/hyperlink" Target="https://stackoverflow.com/questions/44801494" TargetMode="External"/><Relationship Id="rId38" Type="http://schemas.openxmlformats.org/officeDocument/2006/relationships/hyperlink" Target="https://stackoverflow.com/questions/44998778" TargetMode="External"/><Relationship Id="rId730" Type="http://schemas.openxmlformats.org/officeDocument/2006/relationships/hyperlink" Target="https://stackoverflow.com/questions/52241680" TargetMode="External"/><Relationship Id="rId972" Type="http://schemas.openxmlformats.org/officeDocument/2006/relationships/hyperlink" Target="https://stackoverflow.com/questions/64722968" TargetMode="External"/><Relationship Id="rId971" Type="http://schemas.openxmlformats.org/officeDocument/2006/relationships/hyperlink" Target="https://stackoverflow.com/questions/62857315" TargetMode="External"/><Relationship Id="rId970" Type="http://schemas.openxmlformats.org/officeDocument/2006/relationships/hyperlink" Target="https://stackoverflow.com/questions/62857315" TargetMode="External"/><Relationship Id="rId20" Type="http://schemas.openxmlformats.org/officeDocument/2006/relationships/hyperlink" Target="https://stackoverflow.com/questions/58558004" TargetMode="External"/><Relationship Id="rId22" Type="http://schemas.openxmlformats.org/officeDocument/2006/relationships/hyperlink" Target="https://stackoverflow.com/questions/38541233" TargetMode="External"/><Relationship Id="rId21" Type="http://schemas.openxmlformats.org/officeDocument/2006/relationships/hyperlink" Target="https://stackoverflow.com/questions/61738539" TargetMode="External"/><Relationship Id="rId24" Type="http://schemas.openxmlformats.org/officeDocument/2006/relationships/hyperlink" Target="https://stackoverflow.com/questions/33619190" TargetMode="External"/><Relationship Id="rId23" Type="http://schemas.openxmlformats.org/officeDocument/2006/relationships/hyperlink" Target="https://stackoverflow.com/questions/49477496" TargetMode="External"/><Relationship Id="rId525" Type="http://schemas.openxmlformats.org/officeDocument/2006/relationships/hyperlink" Target="https://stackoverflow.com/questions/49658462" TargetMode="External"/><Relationship Id="rId767" Type="http://schemas.openxmlformats.org/officeDocument/2006/relationships/hyperlink" Target="https://stackoverflow.com/questions/59330974" TargetMode="External"/><Relationship Id="rId524" Type="http://schemas.openxmlformats.org/officeDocument/2006/relationships/hyperlink" Target="https://stackoverflow.com/questions/59525082" TargetMode="External"/><Relationship Id="rId766" Type="http://schemas.openxmlformats.org/officeDocument/2006/relationships/hyperlink" Target="https://stackoverflow.com/questions/40465168" TargetMode="External"/><Relationship Id="rId523" Type="http://schemas.openxmlformats.org/officeDocument/2006/relationships/hyperlink" Target="https://stackoverflow.com/questions/44149093" TargetMode="External"/><Relationship Id="rId765" Type="http://schemas.openxmlformats.org/officeDocument/2006/relationships/hyperlink" Target="https://stackoverflow.com/questions/49017941" TargetMode="External"/><Relationship Id="rId522" Type="http://schemas.openxmlformats.org/officeDocument/2006/relationships/hyperlink" Target="https://stackoverflow.com/questions/53436994" TargetMode="External"/><Relationship Id="rId764" Type="http://schemas.openxmlformats.org/officeDocument/2006/relationships/hyperlink" Target="https://stackoverflow.com/questions/63927648" TargetMode="External"/><Relationship Id="rId529" Type="http://schemas.openxmlformats.org/officeDocument/2006/relationships/hyperlink" Target="https://stackoverflow.com/questions/64463291" TargetMode="External"/><Relationship Id="rId528" Type="http://schemas.openxmlformats.org/officeDocument/2006/relationships/hyperlink" Target="https://stackoverflow.com/questions/59147705" TargetMode="External"/><Relationship Id="rId527" Type="http://schemas.openxmlformats.org/officeDocument/2006/relationships/hyperlink" Target="https://stackoverflow.com/questions/56311402" TargetMode="External"/><Relationship Id="rId769" Type="http://schemas.openxmlformats.org/officeDocument/2006/relationships/hyperlink" Target="https://stackoverflow.com/questions/39595399" TargetMode="External"/><Relationship Id="rId526" Type="http://schemas.openxmlformats.org/officeDocument/2006/relationships/hyperlink" Target="https://stackoverflow.com/questions/55775003" TargetMode="External"/><Relationship Id="rId768" Type="http://schemas.openxmlformats.org/officeDocument/2006/relationships/hyperlink" Target="https://stackoverflow.com/questions/45928316" TargetMode="External"/><Relationship Id="rId26" Type="http://schemas.openxmlformats.org/officeDocument/2006/relationships/hyperlink" Target="https://stackoverflow.com/questions/59656096" TargetMode="External"/><Relationship Id="rId25" Type="http://schemas.openxmlformats.org/officeDocument/2006/relationships/hyperlink" Target="https://stackoverflow.com/questions/43766679" TargetMode="External"/><Relationship Id="rId28" Type="http://schemas.openxmlformats.org/officeDocument/2006/relationships/hyperlink" Target="https://stackoverflow.com/questions/60066950" TargetMode="External"/><Relationship Id="rId27" Type="http://schemas.openxmlformats.org/officeDocument/2006/relationships/hyperlink" Target="https://stackoverflow.com/questions/59757217" TargetMode="External"/><Relationship Id="rId521" Type="http://schemas.openxmlformats.org/officeDocument/2006/relationships/hyperlink" Target="https://stackoverflow.com/questions/48555386" TargetMode="External"/><Relationship Id="rId763" Type="http://schemas.openxmlformats.org/officeDocument/2006/relationships/hyperlink" Target="https://stackoverflow.com/questions/37380831" TargetMode="External"/><Relationship Id="rId29" Type="http://schemas.openxmlformats.org/officeDocument/2006/relationships/hyperlink" Target="https://stackoverflow.com/questions/60380958" TargetMode="External"/><Relationship Id="rId520" Type="http://schemas.openxmlformats.org/officeDocument/2006/relationships/hyperlink" Target="https://stackoverflow.com/questions/62153815" TargetMode="External"/><Relationship Id="rId762" Type="http://schemas.openxmlformats.org/officeDocument/2006/relationships/hyperlink" Target="https://stackoverflow.com/questions/64441441" TargetMode="External"/><Relationship Id="rId761" Type="http://schemas.openxmlformats.org/officeDocument/2006/relationships/hyperlink" Target="https://stackoverflow.com/questions/64856763" TargetMode="External"/><Relationship Id="rId760" Type="http://schemas.openxmlformats.org/officeDocument/2006/relationships/hyperlink" Target="https://stackoverflow.com/questions/60716827" TargetMode="External"/><Relationship Id="rId11" Type="http://schemas.openxmlformats.org/officeDocument/2006/relationships/hyperlink" Target="https://stackoverflow.com/questions/63321358" TargetMode="External"/><Relationship Id="rId10" Type="http://schemas.openxmlformats.org/officeDocument/2006/relationships/hyperlink" Target="https://stackoverflow.com/questions/58677736" TargetMode="External"/><Relationship Id="rId13" Type="http://schemas.openxmlformats.org/officeDocument/2006/relationships/hyperlink" Target="https://stackoverflow.com/questions/63662308" TargetMode="External"/><Relationship Id="rId12" Type="http://schemas.openxmlformats.org/officeDocument/2006/relationships/hyperlink" Target="https://stackoverflow.com/questions/63811127" TargetMode="External"/><Relationship Id="rId519" Type="http://schemas.openxmlformats.org/officeDocument/2006/relationships/hyperlink" Target="https://stackoverflow.com/questions/63358166" TargetMode="External"/><Relationship Id="rId514" Type="http://schemas.openxmlformats.org/officeDocument/2006/relationships/hyperlink" Target="https://stackoverflow.com/questions/53345375" TargetMode="External"/><Relationship Id="rId756" Type="http://schemas.openxmlformats.org/officeDocument/2006/relationships/hyperlink" Target="https://stackoverflow.com/questions/46507446" TargetMode="External"/><Relationship Id="rId998" Type="http://schemas.openxmlformats.org/officeDocument/2006/relationships/hyperlink" Target="https://stackoverflow.com/questions/59658798" TargetMode="External"/><Relationship Id="rId513" Type="http://schemas.openxmlformats.org/officeDocument/2006/relationships/hyperlink" Target="https://stackoverflow.com/questions/63662308" TargetMode="External"/><Relationship Id="rId755" Type="http://schemas.openxmlformats.org/officeDocument/2006/relationships/hyperlink" Target="https://stackoverflow.com/questions/52782864" TargetMode="External"/><Relationship Id="rId997" Type="http://schemas.openxmlformats.org/officeDocument/2006/relationships/hyperlink" Target="https://stackoverflow.com/questions/61119240" TargetMode="External"/><Relationship Id="rId512" Type="http://schemas.openxmlformats.org/officeDocument/2006/relationships/hyperlink" Target="https://stackoverflow.com/questions/58558004" TargetMode="External"/><Relationship Id="rId754" Type="http://schemas.openxmlformats.org/officeDocument/2006/relationships/hyperlink" Target="https://stackoverflow.com/questions/60744928" TargetMode="External"/><Relationship Id="rId996" Type="http://schemas.openxmlformats.org/officeDocument/2006/relationships/hyperlink" Target="https://stackoverflow.com/questions/59645758" TargetMode="External"/><Relationship Id="rId511" Type="http://schemas.openxmlformats.org/officeDocument/2006/relationships/hyperlink" Target="https://stackoverflow.com/questions/43308042" TargetMode="External"/><Relationship Id="rId753" Type="http://schemas.openxmlformats.org/officeDocument/2006/relationships/hyperlink" Target="https://stackoverflow.com/questions/64618079" TargetMode="External"/><Relationship Id="rId995" Type="http://schemas.openxmlformats.org/officeDocument/2006/relationships/hyperlink" Target="https://stackoverflow.com/questions/49477496" TargetMode="External"/><Relationship Id="rId518" Type="http://schemas.openxmlformats.org/officeDocument/2006/relationships/hyperlink" Target="https://stackoverflow.com/questions/58971998" TargetMode="External"/><Relationship Id="rId517" Type="http://schemas.openxmlformats.org/officeDocument/2006/relationships/hyperlink" Target="https://stackoverflow.com/questions/60202936" TargetMode="External"/><Relationship Id="rId759" Type="http://schemas.openxmlformats.org/officeDocument/2006/relationships/hyperlink" Target="https://stackoverflow.com/questions/54167135" TargetMode="External"/><Relationship Id="rId516" Type="http://schemas.openxmlformats.org/officeDocument/2006/relationships/hyperlink" Target="https://stackoverflow.com/questions/63635864" TargetMode="External"/><Relationship Id="rId758" Type="http://schemas.openxmlformats.org/officeDocument/2006/relationships/hyperlink" Target="https://stackoverflow.com/questions/37623259" TargetMode="External"/><Relationship Id="rId515" Type="http://schemas.openxmlformats.org/officeDocument/2006/relationships/hyperlink" Target="https://stackoverflow.com/questions/59137760" TargetMode="External"/><Relationship Id="rId757" Type="http://schemas.openxmlformats.org/officeDocument/2006/relationships/hyperlink" Target="https://stackoverflow.com/questions/45122021" TargetMode="External"/><Relationship Id="rId999" Type="http://schemas.openxmlformats.org/officeDocument/2006/relationships/hyperlink" Target="https://stackoverflow.com/questions/62672440" TargetMode="External"/><Relationship Id="rId15" Type="http://schemas.openxmlformats.org/officeDocument/2006/relationships/hyperlink" Target="https://stackoverflow.com/questions/63070040" TargetMode="External"/><Relationship Id="rId990" Type="http://schemas.openxmlformats.org/officeDocument/2006/relationships/hyperlink" Target="https://stackoverflow.com/questions/46494742" TargetMode="External"/><Relationship Id="rId14" Type="http://schemas.openxmlformats.org/officeDocument/2006/relationships/hyperlink" Target="https://stackoverflow.com/questions/63794895" TargetMode="External"/><Relationship Id="rId17" Type="http://schemas.openxmlformats.org/officeDocument/2006/relationships/hyperlink" Target="https://stackoverflow.com/questions/42622444" TargetMode="External"/><Relationship Id="rId16" Type="http://schemas.openxmlformats.org/officeDocument/2006/relationships/hyperlink" Target="https://stackoverflow.com/questions/47922435" TargetMode="External"/><Relationship Id="rId19" Type="http://schemas.openxmlformats.org/officeDocument/2006/relationships/hyperlink" Target="https://stackoverflow.com/questions/58558004" TargetMode="External"/><Relationship Id="rId510" Type="http://schemas.openxmlformats.org/officeDocument/2006/relationships/hyperlink" Target="https://stackoverflow.com/questions/41424792" TargetMode="External"/><Relationship Id="rId752" Type="http://schemas.openxmlformats.org/officeDocument/2006/relationships/hyperlink" Target="https://stackoverflow.com/questions/49090915" TargetMode="External"/><Relationship Id="rId994" Type="http://schemas.openxmlformats.org/officeDocument/2006/relationships/hyperlink" Target="https://stackoverflow.com/questions/59063954" TargetMode="External"/><Relationship Id="rId18" Type="http://schemas.openxmlformats.org/officeDocument/2006/relationships/hyperlink" Target="https://stackoverflow.com/questions/58558004" TargetMode="External"/><Relationship Id="rId751" Type="http://schemas.openxmlformats.org/officeDocument/2006/relationships/hyperlink" Target="https://stackoverflow.com/questions/52550831" TargetMode="External"/><Relationship Id="rId993" Type="http://schemas.openxmlformats.org/officeDocument/2006/relationships/hyperlink" Target="https://stackoverflow.com/questions/59041120" TargetMode="External"/><Relationship Id="rId750" Type="http://schemas.openxmlformats.org/officeDocument/2006/relationships/hyperlink" Target="https://stackoverflow.com/questions/59129241" TargetMode="External"/><Relationship Id="rId992" Type="http://schemas.openxmlformats.org/officeDocument/2006/relationships/hyperlink" Target="https://stackoverflow.com/questions/49851200" TargetMode="External"/><Relationship Id="rId991" Type="http://schemas.openxmlformats.org/officeDocument/2006/relationships/hyperlink" Target="https://stackoverflow.com/questions/63506620" TargetMode="External"/><Relationship Id="rId84" Type="http://schemas.openxmlformats.org/officeDocument/2006/relationships/hyperlink" Target="https://stackoverflow.com/questions/59362269" TargetMode="External"/><Relationship Id="rId83" Type="http://schemas.openxmlformats.org/officeDocument/2006/relationships/hyperlink" Target="https://stackoverflow.com/questions/59629398" TargetMode="External"/><Relationship Id="rId86" Type="http://schemas.openxmlformats.org/officeDocument/2006/relationships/hyperlink" Target="https://stackoverflow.com/questions/63790634" TargetMode="External"/><Relationship Id="rId85" Type="http://schemas.openxmlformats.org/officeDocument/2006/relationships/hyperlink" Target="https://stackoverflow.com/questions/58506051" TargetMode="External"/><Relationship Id="rId88" Type="http://schemas.openxmlformats.org/officeDocument/2006/relationships/hyperlink" Target="https://stackoverflow.com/questions/50480689" TargetMode="External"/><Relationship Id="rId87" Type="http://schemas.openxmlformats.org/officeDocument/2006/relationships/hyperlink" Target="https://stackoverflow.com/questions/51316658" TargetMode="External"/><Relationship Id="rId89" Type="http://schemas.openxmlformats.org/officeDocument/2006/relationships/hyperlink" Target="https://stackoverflow.com/questions/51316658" TargetMode="External"/><Relationship Id="rId709" Type="http://schemas.openxmlformats.org/officeDocument/2006/relationships/hyperlink" Target="https://stackoverflow.com/questions/60834028" TargetMode="External"/><Relationship Id="rId708" Type="http://schemas.openxmlformats.org/officeDocument/2006/relationships/hyperlink" Target="https://stackoverflow.com/questions/60834028" TargetMode="External"/><Relationship Id="rId707" Type="http://schemas.openxmlformats.org/officeDocument/2006/relationships/hyperlink" Target="https://stackoverflow.com/questions/59442157" TargetMode="External"/><Relationship Id="rId949" Type="http://schemas.openxmlformats.org/officeDocument/2006/relationships/hyperlink" Target="https://stackoverflow.com/questions/20626028" TargetMode="External"/><Relationship Id="rId706" Type="http://schemas.openxmlformats.org/officeDocument/2006/relationships/hyperlink" Target="https://stackoverflow.com/questions/57345721" TargetMode="External"/><Relationship Id="rId948" Type="http://schemas.openxmlformats.org/officeDocument/2006/relationships/hyperlink" Target="https://stackoverflow.com/questions/27257339" TargetMode="External"/><Relationship Id="rId80" Type="http://schemas.openxmlformats.org/officeDocument/2006/relationships/hyperlink" Target="https://stackoverflow.com/questions/51140650" TargetMode="External"/><Relationship Id="rId82" Type="http://schemas.openxmlformats.org/officeDocument/2006/relationships/hyperlink" Target="https://stackoverflow.com/questions/59362269" TargetMode="External"/><Relationship Id="rId81" Type="http://schemas.openxmlformats.org/officeDocument/2006/relationships/hyperlink" Target="https://stackoverflow.com/questions/45081204" TargetMode="External"/><Relationship Id="rId701" Type="http://schemas.openxmlformats.org/officeDocument/2006/relationships/hyperlink" Target="https://stackoverflow.com/questions/52836670" TargetMode="External"/><Relationship Id="rId943" Type="http://schemas.openxmlformats.org/officeDocument/2006/relationships/hyperlink" Target="https://stackoverflow.com/questions/63529747" TargetMode="External"/><Relationship Id="rId700" Type="http://schemas.openxmlformats.org/officeDocument/2006/relationships/hyperlink" Target="https://stackoverflow.com/questions/47047179" TargetMode="External"/><Relationship Id="rId942" Type="http://schemas.openxmlformats.org/officeDocument/2006/relationships/hyperlink" Target="https://stackoverflow.com/questions/63529747" TargetMode="External"/><Relationship Id="rId941" Type="http://schemas.openxmlformats.org/officeDocument/2006/relationships/hyperlink" Target="https://stackoverflow.com/questions/63529747" TargetMode="External"/><Relationship Id="rId940" Type="http://schemas.openxmlformats.org/officeDocument/2006/relationships/hyperlink" Target="https://stackoverflow.com/questions/60834028" TargetMode="External"/><Relationship Id="rId705" Type="http://schemas.openxmlformats.org/officeDocument/2006/relationships/hyperlink" Target="https://stackoverflow.com/questions/60705802" TargetMode="External"/><Relationship Id="rId947" Type="http://schemas.openxmlformats.org/officeDocument/2006/relationships/hyperlink" Target="https://stackoverflow.com/questions/51741046" TargetMode="External"/><Relationship Id="rId704" Type="http://schemas.openxmlformats.org/officeDocument/2006/relationships/hyperlink" Target="https://stackoverflow.com/questions/55900270" TargetMode="External"/><Relationship Id="rId946" Type="http://schemas.openxmlformats.org/officeDocument/2006/relationships/hyperlink" Target="https://stackoverflow.com/questions/27257339" TargetMode="External"/><Relationship Id="rId703" Type="http://schemas.openxmlformats.org/officeDocument/2006/relationships/hyperlink" Target="https://stackoverflow.com/questions/55900270" TargetMode="External"/><Relationship Id="rId945" Type="http://schemas.openxmlformats.org/officeDocument/2006/relationships/hyperlink" Target="https://stackoverflow.com/questions/36220776" TargetMode="External"/><Relationship Id="rId702" Type="http://schemas.openxmlformats.org/officeDocument/2006/relationships/hyperlink" Target="https://stackoverflow.com/questions/56289270" TargetMode="External"/><Relationship Id="rId944" Type="http://schemas.openxmlformats.org/officeDocument/2006/relationships/hyperlink" Target="https://stackoverflow.com/questions/32734949" TargetMode="External"/><Relationship Id="rId73" Type="http://schemas.openxmlformats.org/officeDocument/2006/relationships/hyperlink" Target="https://stackoverflow.com/questions/61351387" TargetMode="External"/><Relationship Id="rId72" Type="http://schemas.openxmlformats.org/officeDocument/2006/relationships/hyperlink" Target="https://stackoverflow.com/questions/63927648" TargetMode="External"/><Relationship Id="rId75" Type="http://schemas.openxmlformats.org/officeDocument/2006/relationships/hyperlink" Target="https://stackoverflow.com/questions/19265097" TargetMode="External"/><Relationship Id="rId74" Type="http://schemas.openxmlformats.org/officeDocument/2006/relationships/hyperlink" Target="https://stackoverflow.com/questions/61351387" TargetMode="External"/><Relationship Id="rId77" Type="http://schemas.openxmlformats.org/officeDocument/2006/relationships/hyperlink" Target="https://stackoverflow.com/questions/35416989" TargetMode="External"/><Relationship Id="rId76" Type="http://schemas.openxmlformats.org/officeDocument/2006/relationships/hyperlink" Target="https://stackoverflow.com/questions/24483050" TargetMode="External"/><Relationship Id="rId79" Type="http://schemas.openxmlformats.org/officeDocument/2006/relationships/hyperlink" Target="https://stackoverflow.com/questions/54028667" TargetMode="External"/><Relationship Id="rId78" Type="http://schemas.openxmlformats.org/officeDocument/2006/relationships/hyperlink" Target="https://stackoverflow.com/questions/58626422" TargetMode="External"/><Relationship Id="rId939" Type="http://schemas.openxmlformats.org/officeDocument/2006/relationships/hyperlink" Target="https://stackoverflow.com/questions/59223906" TargetMode="External"/><Relationship Id="rId938" Type="http://schemas.openxmlformats.org/officeDocument/2006/relationships/hyperlink" Target="https://github.com/matplotlib/matplotlib/blob/ec491a5b2e36660ad3c5d7388cdf7a8d697956d9/lib/matplotlib/image.py" TargetMode="External"/><Relationship Id="rId937" Type="http://schemas.openxmlformats.org/officeDocument/2006/relationships/hyperlink" Target="https://stackoverflow.com/questions/59784018" TargetMode="External"/><Relationship Id="rId71" Type="http://schemas.openxmlformats.org/officeDocument/2006/relationships/hyperlink" Target="https://stackoverflow.com/questions/57931454" TargetMode="External"/><Relationship Id="rId70" Type="http://schemas.openxmlformats.org/officeDocument/2006/relationships/hyperlink" Target="https://stackoverflow.com/questions/55927071" TargetMode="External"/><Relationship Id="rId932" Type="http://schemas.openxmlformats.org/officeDocument/2006/relationships/hyperlink" Target="https://stackoverflow.com/questions/59379230" TargetMode="External"/><Relationship Id="rId931" Type="http://schemas.openxmlformats.org/officeDocument/2006/relationships/hyperlink" Target="https://stackoverflow.com/questions/41553652" TargetMode="External"/><Relationship Id="rId930" Type="http://schemas.openxmlformats.org/officeDocument/2006/relationships/hyperlink" Target="https://stackoverflow.com/questions/51232624" TargetMode="External"/><Relationship Id="rId936" Type="http://schemas.openxmlformats.org/officeDocument/2006/relationships/hyperlink" Target="https://stackoverflow.com/questions/59784018" TargetMode="External"/><Relationship Id="rId935" Type="http://schemas.openxmlformats.org/officeDocument/2006/relationships/hyperlink" Target="https://stackoverflow.com/questions/59738322" TargetMode="External"/><Relationship Id="rId934" Type="http://schemas.openxmlformats.org/officeDocument/2006/relationships/hyperlink" Target="https://stackoverflow.com/questions/61718716" TargetMode="External"/><Relationship Id="rId933" Type="http://schemas.openxmlformats.org/officeDocument/2006/relationships/hyperlink" Target="https://stackoverflow.com/questions/63247003" TargetMode="External"/><Relationship Id="rId62" Type="http://schemas.openxmlformats.org/officeDocument/2006/relationships/hyperlink" Target="https://stackoverflow.com/questions/60532242" TargetMode="External"/><Relationship Id="rId61" Type="http://schemas.openxmlformats.org/officeDocument/2006/relationships/hyperlink" Target="https://stackoverflow.com/questions/64003545" TargetMode="External"/><Relationship Id="rId64" Type="http://schemas.openxmlformats.org/officeDocument/2006/relationships/hyperlink" Target="https://stackoverflow.com/questions/55106400" TargetMode="External"/><Relationship Id="rId63" Type="http://schemas.openxmlformats.org/officeDocument/2006/relationships/hyperlink" Target="https://github.com/keras-team/keras/blob/master/keras/engine/training.py" TargetMode="External"/><Relationship Id="rId66" Type="http://schemas.openxmlformats.org/officeDocument/2006/relationships/hyperlink" Target="https://stackoverflow.com/questions/56622503" TargetMode="External"/><Relationship Id="rId65" Type="http://schemas.openxmlformats.org/officeDocument/2006/relationships/hyperlink" Target="https://stackoverflow.com/questions/63152966" TargetMode="External"/><Relationship Id="rId68" Type="http://schemas.openxmlformats.org/officeDocument/2006/relationships/hyperlink" Target="https://stackoverflow.com/questions/45406140" TargetMode="External"/><Relationship Id="rId67" Type="http://schemas.openxmlformats.org/officeDocument/2006/relationships/hyperlink" Target="https://stackoverflow.com/questions/60830157" TargetMode="External"/><Relationship Id="rId729" Type="http://schemas.openxmlformats.org/officeDocument/2006/relationships/hyperlink" Target="https://stackoverflow.com/questions/63506620" TargetMode="External"/><Relationship Id="rId728" Type="http://schemas.openxmlformats.org/officeDocument/2006/relationships/hyperlink" Target="https://stackoverflow.com/questions/46494742" TargetMode="External"/><Relationship Id="rId60" Type="http://schemas.openxmlformats.org/officeDocument/2006/relationships/hyperlink" Target="https://stackoverflow.com/questions/62586443" TargetMode="External"/><Relationship Id="rId723" Type="http://schemas.openxmlformats.org/officeDocument/2006/relationships/hyperlink" Target="https://stackoverflow.com/questions/57793505" TargetMode="External"/><Relationship Id="rId965" Type="http://schemas.openxmlformats.org/officeDocument/2006/relationships/hyperlink" Target="https://stackoverflow.com/questions/50567010" TargetMode="External"/><Relationship Id="rId722" Type="http://schemas.openxmlformats.org/officeDocument/2006/relationships/hyperlink" Target="https://stackoverflow.com/questions/60775526" TargetMode="External"/><Relationship Id="rId964" Type="http://schemas.openxmlformats.org/officeDocument/2006/relationships/hyperlink" Target="https://stackoverflow.com/questions/44523492" TargetMode="External"/><Relationship Id="rId721" Type="http://schemas.openxmlformats.org/officeDocument/2006/relationships/hyperlink" Target="https://stackoverflow.com/questions/62675898" TargetMode="External"/><Relationship Id="rId963" Type="http://schemas.openxmlformats.org/officeDocument/2006/relationships/hyperlink" Target="https://stackoverflow.com/questions/34569664" TargetMode="External"/><Relationship Id="rId720" Type="http://schemas.openxmlformats.org/officeDocument/2006/relationships/hyperlink" Target="https://stackoverflow.com/questions/54729225" TargetMode="External"/><Relationship Id="rId962" Type="http://schemas.openxmlformats.org/officeDocument/2006/relationships/hyperlink" Target="https://stackoverflow.com/questions/61751324" TargetMode="External"/><Relationship Id="rId727" Type="http://schemas.openxmlformats.org/officeDocument/2006/relationships/hyperlink" Target="https://stackoverflow.com/questions/63175154" TargetMode="External"/><Relationship Id="rId969" Type="http://schemas.openxmlformats.org/officeDocument/2006/relationships/hyperlink" Target="https://stackoverflow.com/questions/55685479" TargetMode="External"/><Relationship Id="rId726" Type="http://schemas.openxmlformats.org/officeDocument/2006/relationships/hyperlink" Target="https://stackoverflow.com/questions/61916110" TargetMode="External"/><Relationship Id="rId968" Type="http://schemas.openxmlformats.org/officeDocument/2006/relationships/hyperlink" Target="https://stackoverflow.com/questions/53108547" TargetMode="External"/><Relationship Id="rId725" Type="http://schemas.openxmlformats.org/officeDocument/2006/relationships/hyperlink" Target="https://stackoverflow.com/questions/48490411" TargetMode="External"/><Relationship Id="rId967" Type="http://schemas.openxmlformats.org/officeDocument/2006/relationships/hyperlink" Target="https://stackoverflow.com/questions/64805010" TargetMode="External"/><Relationship Id="rId724" Type="http://schemas.openxmlformats.org/officeDocument/2006/relationships/hyperlink" Target="https://stackoverflow.com/questions/55244001" TargetMode="External"/><Relationship Id="rId966" Type="http://schemas.openxmlformats.org/officeDocument/2006/relationships/hyperlink" Target="https://stackoverflow.com/questions/62857315" TargetMode="External"/><Relationship Id="rId69" Type="http://schemas.openxmlformats.org/officeDocument/2006/relationships/hyperlink" Target="https://github.com/numpy/numpy/blob/main/numpy/testing/_private/utils.py" TargetMode="External"/><Relationship Id="rId961" Type="http://schemas.openxmlformats.org/officeDocument/2006/relationships/hyperlink" Target="https://stackoverflow.com/questions/57367058" TargetMode="External"/><Relationship Id="rId960" Type="http://schemas.openxmlformats.org/officeDocument/2006/relationships/hyperlink" Target="https://stackoverflow.com/questions/57367058" TargetMode="External"/><Relationship Id="rId51" Type="http://schemas.openxmlformats.org/officeDocument/2006/relationships/hyperlink" Target="https://stackoverflow.com/questions/57673826" TargetMode="External"/><Relationship Id="rId50" Type="http://schemas.openxmlformats.org/officeDocument/2006/relationships/hyperlink" Target="https://stackoverflow.com/questions/60936032" TargetMode="External"/><Relationship Id="rId53" Type="http://schemas.openxmlformats.org/officeDocument/2006/relationships/hyperlink" Target="https://stackoverflow.com/questions/21823057" TargetMode="External"/><Relationship Id="rId52" Type="http://schemas.openxmlformats.org/officeDocument/2006/relationships/hyperlink" Target="https://stackoverflow.com/questions/55871850" TargetMode="External"/><Relationship Id="rId55" Type="http://schemas.openxmlformats.org/officeDocument/2006/relationships/hyperlink" Target="https://stackoverflow.com/questions/64686104" TargetMode="External"/><Relationship Id="rId54" Type="http://schemas.openxmlformats.org/officeDocument/2006/relationships/hyperlink" Target="https://stackoverflow.com/questions/64686104" TargetMode="External"/><Relationship Id="rId57" Type="http://schemas.openxmlformats.org/officeDocument/2006/relationships/hyperlink" Target="https://docs.python.org/2/library/subprocess.html" TargetMode="External"/><Relationship Id="rId56" Type="http://schemas.openxmlformats.org/officeDocument/2006/relationships/hyperlink" Target="https://stackoverflow.com/questions/64686104" TargetMode="External"/><Relationship Id="rId719" Type="http://schemas.openxmlformats.org/officeDocument/2006/relationships/hyperlink" Target="https://stackoverflow.com/questions/62857315" TargetMode="External"/><Relationship Id="rId718" Type="http://schemas.openxmlformats.org/officeDocument/2006/relationships/hyperlink" Target="https://stackoverflow.com/questions/50567010" TargetMode="External"/><Relationship Id="rId717" Type="http://schemas.openxmlformats.org/officeDocument/2006/relationships/hyperlink" Target="https://stackoverflow.com/questions/44523492" TargetMode="External"/><Relationship Id="rId959" Type="http://schemas.openxmlformats.org/officeDocument/2006/relationships/hyperlink" Target="https://stackoverflow.com/questions/50128278" TargetMode="External"/><Relationship Id="rId712" Type="http://schemas.openxmlformats.org/officeDocument/2006/relationships/hyperlink" Target="https://stackoverflow.com/questions/58933714" TargetMode="External"/><Relationship Id="rId954" Type="http://schemas.openxmlformats.org/officeDocument/2006/relationships/hyperlink" Target="https://stackoverflow.com/questions/50901281" TargetMode="External"/><Relationship Id="rId711" Type="http://schemas.openxmlformats.org/officeDocument/2006/relationships/hyperlink" Target="https://stackoverflow.com/questions/58677736" TargetMode="External"/><Relationship Id="rId953" Type="http://schemas.openxmlformats.org/officeDocument/2006/relationships/hyperlink" Target="https://stackoverflow.com/questions/21243156" TargetMode="External"/><Relationship Id="rId710" Type="http://schemas.openxmlformats.org/officeDocument/2006/relationships/hyperlink" Target="https://stackoverflow.com/questions/57793505" TargetMode="External"/><Relationship Id="rId952" Type="http://schemas.openxmlformats.org/officeDocument/2006/relationships/hyperlink" Target="https://stackoverflow.com/questions/21243156" TargetMode="External"/><Relationship Id="rId951" Type="http://schemas.openxmlformats.org/officeDocument/2006/relationships/hyperlink" Target="https://stackoverflow.com/questions/21243156" TargetMode="External"/><Relationship Id="rId716" Type="http://schemas.openxmlformats.org/officeDocument/2006/relationships/hyperlink" Target="https://stackoverflow.com/questions/34569664" TargetMode="External"/><Relationship Id="rId958" Type="http://schemas.openxmlformats.org/officeDocument/2006/relationships/hyperlink" Target="https://stackoverflow.com/questions/61870825" TargetMode="External"/><Relationship Id="rId715" Type="http://schemas.openxmlformats.org/officeDocument/2006/relationships/hyperlink" Target="https://stackoverflow.com/questions/61751324" TargetMode="External"/><Relationship Id="rId957" Type="http://schemas.openxmlformats.org/officeDocument/2006/relationships/hyperlink" Target="https://stackoverflow.com/questions/55093539" TargetMode="External"/><Relationship Id="rId714" Type="http://schemas.openxmlformats.org/officeDocument/2006/relationships/hyperlink" Target="https://stackoverflow.com/questions/58933714" TargetMode="External"/><Relationship Id="rId956" Type="http://schemas.openxmlformats.org/officeDocument/2006/relationships/hyperlink" Target="https://stackoverflow.com/questions/59025343" TargetMode="External"/><Relationship Id="rId713" Type="http://schemas.openxmlformats.org/officeDocument/2006/relationships/hyperlink" Target="https://stackoverflow.com/questions/57836849" TargetMode="External"/><Relationship Id="rId955" Type="http://schemas.openxmlformats.org/officeDocument/2006/relationships/hyperlink" Target="https://stackoverflow.com/questions/49330195" TargetMode="External"/><Relationship Id="rId59" Type="http://schemas.openxmlformats.org/officeDocument/2006/relationships/hyperlink" Target="https://stackoverflow.com/questions/61070325" TargetMode="External"/><Relationship Id="rId58" Type="http://schemas.openxmlformats.org/officeDocument/2006/relationships/hyperlink" Target="https://stackoverflow.com/questions/53037450" TargetMode="External"/><Relationship Id="rId950" Type="http://schemas.openxmlformats.org/officeDocument/2006/relationships/hyperlink" Target="https://stackoverflow.com/questions/45502673" TargetMode="External"/><Relationship Id="rId590" Type="http://schemas.openxmlformats.org/officeDocument/2006/relationships/hyperlink" Target="https://stackoverflow.com/questions/53753776" TargetMode="External"/><Relationship Id="rId107" Type="http://schemas.openxmlformats.org/officeDocument/2006/relationships/hyperlink" Target="https://stackoverflow.com/questions/51852502" TargetMode="External"/><Relationship Id="rId349" Type="http://schemas.openxmlformats.org/officeDocument/2006/relationships/hyperlink" Target="https://stackoverflow.com/questions/59258479" TargetMode="External"/><Relationship Id="rId106" Type="http://schemas.openxmlformats.org/officeDocument/2006/relationships/hyperlink" Target="https://stackoverflow.com/questions/43095795" TargetMode="External"/><Relationship Id="rId348" Type="http://schemas.openxmlformats.org/officeDocument/2006/relationships/hyperlink" Target="https://stackoverflow.com/questions/60693829" TargetMode="External"/><Relationship Id="rId105" Type="http://schemas.openxmlformats.org/officeDocument/2006/relationships/hyperlink" Target="https://stackoverflow.com/questions/59065058" TargetMode="External"/><Relationship Id="rId347" Type="http://schemas.openxmlformats.org/officeDocument/2006/relationships/hyperlink" Target="https://stackoverflow.com/questions/64451590" TargetMode="External"/><Relationship Id="rId589" Type="http://schemas.openxmlformats.org/officeDocument/2006/relationships/hyperlink" Target="https://stackoverflow.com/questions/62372055" TargetMode="External"/><Relationship Id="rId104" Type="http://schemas.openxmlformats.org/officeDocument/2006/relationships/hyperlink" Target="https://stackoverflow.com/questions/32877365" TargetMode="External"/><Relationship Id="rId346" Type="http://schemas.openxmlformats.org/officeDocument/2006/relationships/hyperlink" Target="https://stackoverflow.com/questions/27257339" TargetMode="External"/><Relationship Id="rId588" Type="http://schemas.openxmlformats.org/officeDocument/2006/relationships/hyperlink" Target="https://stackoverflow.com/questions/62372055" TargetMode="External"/><Relationship Id="rId109" Type="http://schemas.openxmlformats.org/officeDocument/2006/relationships/hyperlink" Target="https://stackoverflow.com/questions/60278581" TargetMode="External"/><Relationship Id="rId108" Type="http://schemas.openxmlformats.org/officeDocument/2006/relationships/hyperlink" Target="https://stackoverflow.com/questions/60278581" TargetMode="External"/><Relationship Id="rId341" Type="http://schemas.openxmlformats.org/officeDocument/2006/relationships/hyperlink" Target="https://stackoverflow.com/questions/46494742" TargetMode="External"/><Relationship Id="rId583" Type="http://schemas.openxmlformats.org/officeDocument/2006/relationships/hyperlink" Target="https://stackoverflow.com/questions/43833081" TargetMode="External"/><Relationship Id="rId340" Type="http://schemas.openxmlformats.org/officeDocument/2006/relationships/hyperlink" Target="https://stackoverflow.com/questions/63506620" TargetMode="External"/><Relationship Id="rId582" Type="http://schemas.openxmlformats.org/officeDocument/2006/relationships/hyperlink" Target="https://stackoverflow.com/questions/43833081" TargetMode="External"/><Relationship Id="rId581" Type="http://schemas.openxmlformats.org/officeDocument/2006/relationships/hyperlink" Target="https://stackoverflow.com/questions/53774601" TargetMode="External"/><Relationship Id="rId580" Type="http://schemas.openxmlformats.org/officeDocument/2006/relationships/hyperlink" Target="https://stackoverflow.com/questions/37791973" TargetMode="External"/><Relationship Id="rId103" Type="http://schemas.openxmlformats.org/officeDocument/2006/relationships/hyperlink" Target="https://stackoverflow.com/questions/52014004" TargetMode="External"/><Relationship Id="rId345" Type="http://schemas.openxmlformats.org/officeDocument/2006/relationships/hyperlink" Target="https://stackoverflow.com/questions/51741046" TargetMode="External"/><Relationship Id="rId587" Type="http://schemas.openxmlformats.org/officeDocument/2006/relationships/hyperlink" Target="https://stackoverflow.com/questions/61562456" TargetMode="External"/><Relationship Id="rId102" Type="http://schemas.openxmlformats.org/officeDocument/2006/relationships/hyperlink" Target="https://stackoverflow.com/questions/32877365" TargetMode="External"/><Relationship Id="rId344" Type="http://schemas.openxmlformats.org/officeDocument/2006/relationships/hyperlink" Target="https://stackoverflow.com/questions/27257339" TargetMode="External"/><Relationship Id="rId586" Type="http://schemas.openxmlformats.org/officeDocument/2006/relationships/hyperlink" Target="https://stackoverflow.com/questions/64542924" TargetMode="External"/><Relationship Id="rId101" Type="http://schemas.openxmlformats.org/officeDocument/2006/relationships/hyperlink" Target="https://stackoverflow.com/questions/36763913" TargetMode="External"/><Relationship Id="rId343" Type="http://schemas.openxmlformats.org/officeDocument/2006/relationships/hyperlink" Target="https://stackoverflow.com/questions/36220776" TargetMode="External"/><Relationship Id="rId585" Type="http://schemas.openxmlformats.org/officeDocument/2006/relationships/hyperlink" Target="https://stackoverflow.com/questions/52620964" TargetMode="External"/><Relationship Id="rId100" Type="http://schemas.openxmlformats.org/officeDocument/2006/relationships/hyperlink" Target="https://stackoverflow.com/questions/50593538" TargetMode="External"/><Relationship Id="rId342" Type="http://schemas.openxmlformats.org/officeDocument/2006/relationships/hyperlink" Target="https://stackoverflow.com/questions/32734949" TargetMode="External"/><Relationship Id="rId584" Type="http://schemas.openxmlformats.org/officeDocument/2006/relationships/hyperlink" Target="https://stackoverflow.com/questions/43833081" TargetMode="External"/><Relationship Id="rId338" Type="http://schemas.openxmlformats.org/officeDocument/2006/relationships/hyperlink" Target="https://stackoverflow.com/questions/62717722/gridsearchcv-raising-sigabrt-6-error-with-n-jobs-1" TargetMode="External"/><Relationship Id="rId337" Type="http://schemas.openxmlformats.org/officeDocument/2006/relationships/hyperlink" Target="https://stackoverflow.com/questions/62717722" TargetMode="External"/><Relationship Id="rId579" Type="http://schemas.openxmlformats.org/officeDocument/2006/relationships/hyperlink" Target="https://stackoverflow.com/questions/59629398" TargetMode="External"/><Relationship Id="rId336" Type="http://schemas.openxmlformats.org/officeDocument/2006/relationships/hyperlink" Target="https://stackoverflow.com/questions/63733649" TargetMode="External"/><Relationship Id="rId578" Type="http://schemas.openxmlformats.org/officeDocument/2006/relationships/hyperlink" Target="https://stackoverflow.com/questions/59629398" TargetMode="External"/><Relationship Id="rId335" Type="http://schemas.openxmlformats.org/officeDocument/2006/relationships/hyperlink" Target="https://stackoverflow.com/questions/63733649" TargetMode="External"/><Relationship Id="rId577" Type="http://schemas.openxmlformats.org/officeDocument/2006/relationships/hyperlink" Target="https://stackoverflow.com/questions/59629398" TargetMode="External"/><Relationship Id="rId339" Type="http://schemas.openxmlformats.org/officeDocument/2006/relationships/hyperlink" Target="https://stackoverflow.com/questions/48490411" TargetMode="External"/><Relationship Id="rId330" Type="http://schemas.openxmlformats.org/officeDocument/2006/relationships/hyperlink" Target="https://stackoverflow.com/questions/59833009" TargetMode="External"/><Relationship Id="rId572" Type="http://schemas.openxmlformats.org/officeDocument/2006/relationships/hyperlink" Target="https://stackoverflow.com/questions/49121012" TargetMode="External"/><Relationship Id="rId571" Type="http://schemas.openxmlformats.org/officeDocument/2006/relationships/hyperlink" Target="https://stackoverflow.com/questions/46840496" TargetMode="External"/><Relationship Id="rId570" Type="http://schemas.openxmlformats.org/officeDocument/2006/relationships/hyperlink" Target="https://stackoverflow.com/questions/42855057" TargetMode="External"/><Relationship Id="rId334" Type="http://schemas.openxmlformats.org/officeDocument/2006/relationships/hyperlink" Target="https://stackoverflow.com/questions/62772819" TargetMode="External"/><Relationship Id="rId576" Type="http://schemas.openxmlformats.org/officeDocument/2006/relationships/hyperlink" Target="https://stackoverflow.com/questions/30026960" TargetMode="External"/><Relationship Id="rId333" Type="http://schemas.openxmlformats.org/officeDocument/2006/relationships/hyperlink" Target="https://stackoverflow.com/questions/58636880" TargetMode="External"/><Relationship Id="rId575" Type="http://schemas.openxmlformats.org/officeDocument/2006/relationships/hyperlink" Target="https://stackoverflow.com/questions/36698912" TargetMode="External"/><Relationship Id="rId332" Type="http://schemas.openxmlformats.org/officeDocument/2006/relationships/hyperlink" Target="https://stackoverflow.com/questions/58752552" TargetMode="External"/><Relationship Id="rId574" Type="http://schemas.openxmlformats.org/officeDocument/2006/relationships/hyperlink" Target="https://stackoverflow.com/questions/42285937" TargetMode="External"/><Relationship Id="rId331" Type="http://schemas.openxmlformats.org/officeDocument/2006/relationships/hyperlink" Target="https://stackoverflow.com/questions/56708306" TargetMode="External"/><Relationship Id="rId573" Type="http://schemas.openxmlformats.org/officeDocument/2006/relationships/hyperlink" Target="https://stackoverflow.com/questions/37879138" TargetMode="External"/><Relationship Id="rId370" Type="http://schemas.openxmlformats.org/officeDocument/2006/relationships/hyperlink" Target="https://stackoverflow.com/questions/56572586" TargetMode="External"/><Relationship Id="rId129" Type="http://schemas.openxmlformats.org/officeDocument/2006/relationships/hyperlink" Target="https://stackoverflow.com/questions/64752850" TargetMode="External"/><Relationship Id="rId128" Type="http://schemas.openxmlformats.org/officeDocument/2006/relationships/hyperlink" Target="https://stackoverflow.com/questions/62165354" TargetMode="External"/><Relationship Id="rId127" Type="http://schemas.openxmlformats.org/officeDocument/2006/relationships/hyperlink" Target="https://github.com/tornadoweb/tornado/blob/master/tornado/gen.py" TargetMode="External"/><Relationship Id="rId369" Type="http://schemas.openxmlformats.org/officeDocument/2006/relationships/hyperlink" Target="https://stackoverflow.com/questions/52682671" TargetMode="External"/><Relationship Id="rId126" Type="http://schemas.openxmlformats.org/officeDocument/2006/relationships/hyperlink" Target="https://stackoverflow.com/questions/55945364" TargetMode="External"/><Relationship Id="rId368" Type="http://schemas.openxmlformats.org/officeDocument/2006/relationships/hyperlink" Target="https://stackoverflow.com/questions/52673987" TargetMode="External"/><Relationship Id="rId121" Type="http://schemas.openxmlformats.org/officeDocument/2006/relationships/hyperlink" Target="https://github.com/pyinstaller/pyinstaller/blob/develop/PyInstaller/loader/pyimod03_importers.py" TargetMode="External"/><Relationship Id="rId363" Type="http://schemas.openxmlformats.org/officeDocument/2006/relationships/hyperlink" Target="https://stackoverflow.com/questions/43864800" TargetMode="External"/><Relationship Id="rId120" Type="http://schemas.openxmlformats.org/officeDocument/2006/relationships/hyperlink" Target="https://stackoverflow.com/questions/61555956" TargetMode="External"/><Relationship Id="rId362" Type="http://schemas.openxmlformats.org/officeDocument/2006/relationships/hyperlink" Target="https://stackoverflow.com/questions/60248668" TargetMode="External"/><Relationship Id="rId361" Type="http://schemas.openxmlformats.org/officeDocument/2006/relationships/hyperlink" Target="https://stackoverflow.com/questions/54366265" TargetMode="External"/><Relationship Id="rId360" Type="http://schemas.openxmlformats.org/officeDocument/2006/relationships/hyperlink" Target="https://stackoverflow.com/questions/54366265" TargetMode="External"/><Relationship Id="rId125" Type="http://schemas.openxmlformats.org/officeDocument/2006/relationships/hyperlink" Target="https://stackoverflow.com/questions/55945364" TargetMode="External"/><Relationship Id="rId367" Type="http://schemas.openxmlformats.org/officeDocument/2006/relationships/hyperlink" Target="https://stackoverflow.com/questions/61765473" TargetMode="External"/><Relationship Id="rId124" Type="http://schemas.openxmlformats.org/officeDocument/2006/relationships/hyperlink" Target="https://stackoverflow.com/questions/60062997" TargetMode="External"/><Relationship Id="rId366" Type="http://schemas.openxmlformats.org/officeDocument/2006/relationships/hyperlink" Target="https://stackoverflow.com/questions/56174456" TargetMode="External"/><Relationship Id="rId123" Type="http://schemas.openxmlformats.org/officeDocument/2006/relationships/hyperlink" Target="https://stackoverflow.com/questions/61768940" TargetMode="External"/><Relationship Id="rId365" Type="http://schemas.openxmlformats.org/officeDocument/2006/relationships/hyperlink" Target="https://stackoverflow.com/questions/52338532" TargetMode="External"/><Relationship Id="rId122" Type="http://schemas.openxmlformats.org/officeDocument/2006/relationships/hyperlink" Target="https://stackoverflow.com/questions/55672135" TargetMode="External"/><Relationship Id="rId364" Type="http://schemas.openxmlformats.org/officeDocument/2006/relationships/hyperlink" Target="https://stackoverflow.com/questions/55953284" TargetMode="External"/><Relationship Id="rId95" Type="http://schemas.openxmlformats.org/officeDocument/2006/relationships/hyperlink" Target="https://stackoverflow.com/questions/52690283" TargetMode="External"/><Relationship Id="rId94" Type="http://schemas.openxmlformats.org/officeDocument/2006/relationships/hyperlink" Target="https://stackoverflow.com/questions/58558004" TargetMode="External"/><Relationship Id="rId97" Type="http://schemas.openxmlformats.org/officeDocument/2006/relationships/hyperlink" Target="https://stackoverflow.com/questions/60483509" TargetMode="External"/><Relationship Id="rId96" Type="http://schemas.openxmlformats.org/officeDocument/2006/relationships/hyperlink" Target="https://stackoverflow.com/questions/63654489" TargetMode="External"/><Relationship Id="rId99" Type="http://schemas.openxmlformats.org/officeDocument/2006/relationships/hyperlink" Target="https://stackoverflow.com/questions/60483509" TargetMode="External"/><Relationship Id="rId98" Type="http://schemas.openxmlformats.org/officeDocument/2006/relationships/hyperlink" Target="https://stackoverflow.com/questions/62671054" TargetMode="External"/><Relationship Id="rId91" Type="http://schemas.openxmlformats.org/officeDocument/2006/relationships/hyperlink" Target="https://stackoverflow.com/questions/42622444" TargetMode="External"/><Relationship Id="rId90" Type="http://schemas.openxmlformats.org/officeDocument/2006/relationships/hyperlink" Target="https://stackoverflow.com/questions/47922435" TargetMode="External"/><Relationship Id="rId93" Type="http://schemas.openxmlformats.org/officeDocument/2006/relationships/hyperlink" Target="https://stackoverflow.com/questions/64357424" TargetMode="External"/><Relationship Id="rId92" Type="http://schemas.openxmlformats.org/officeDocument/2006/relationships/hyperlink" Target="https://stackoverflow.com/questions/58558004" TargetMode="External"/><Relationship Id="rId118" Type="http://schemas.openxmlformats.org/officeDocument/2006/relationships/hyperlink" Target="https://stackoverflow.com/questions/61555956" TargetMode="External"/><Relationship Id="rId117" Type="http://schemas.openxmlformats.org/officeDocument/2006/relationships/hyperlink" Target="https://stackoverflow.com/questions/60705802" TargetMode="External"/><Relationship Id="rId359" Type="http://schemas.openxmlformats.org/officeDocument/2006/relationships/hyperlink" Target="https://stackoverflow.com/questions/54366265" TargetMode="External"/><Relationship Id="rId116" Type="http://schemas.openxmlformats.org/officeDocument/2006/relationships/hyperlink" Target="https://stackoverflow.com/questions/59223906" TargetMode="External"/><Relationship Id="rId358" Type="http://schemas.openxmlformats.org/officeDocument/2006/relationships/hyperlink" Target="https://stackoverflow.com/questions/61218326" TargetMode="External"/><Relationship Id="rId115" Type="http://schemas.openxmlformats.org/officeDocument/2006/relationships/hyperlink" Target="https://stackoverflow.com/questions/59362269" TargetMode="External"/><Relationship Id="rId357" Type="http://schemas.openxmlformats.org/officeDocument/2006/relationships/hyperlink" Target="https://stackoverflow.com/questions/63542086" TargetMode="External"/><Relationship Id="rId599" Type="http://schemas.openxmlformats.org/officeDocument/2006/relationships/hyperlink" Target="https://stackoverflow.com/questions/49398834" TargetMode="External"/><Relationship Id="rId119" Type="http://schemas.openxmlformats.org/officeDocument/2006/relationships/hyperlink" Target="https://stackoverflow.com/questions/63529747" TargetMode="External"/><Relationship Id="rId110" Type="http://schemas.openxmlformats.org/officeDocument/2006/relationships/hyperlink" Target="https://github.com/python/cpython/blob/760b8cf0c887fbc5191611a7e7d4b8c0c4f15edc/Lib/subprocess.py" TargetMode="External"/><Relationship Id="rId352" Type="http://schemas.openxmlformats.org/officeDocument/2006/relationships/hyperlink" Target="https://stackoverflow.com/questions/43939994" TargetMode="External"/><Relationship Id="rId594" Type="http://schemas.openxmlformats.org/officeDocument/2006/relationships/hyperlink" Target="https://stackoverflow.com/questions/55953284" TargetMode="External"/><Relationship Id="rId351" Type="http://schemas.openxmlformats.org/officeDocument/2006/relationships/hyperlink" Target="https://stackoverflow.com/questions/59258479" TargetMode="External"/><Relationship Id="rId593" Type="http://schemas.openxmlformats.org/officeDocument/2006/relationships/hyperlink" Target="https://stackoverflow.com/questions/46105816" TargetMode="External"/><Relationship Id="rId350" Type="http://schemas.openxmlformats.org/officeDocument/2006/relationships/hyperlink" Target="https://stackoverflow.com/questions/38237005" TargetMode="External"/><Relationship Id="rId592" Type="http://schemas.openxmlformats.org/officeDocument/2006/relationships/hyperlink" Target="https://stackoverflow.com/questions/48303166" TargetMode="External"/><Relationship Id="rId591" Type="http://schemas.openxmlformats.org/officeDocument/2006/relationships/hyperlink" Target="https://stackoverflow.com/questions/57574501" TargetMode="External"/><Relationship Id="rId114" Type="http://schemas.openxmlformats.org/officeDocument/2006/relationships/hyperlink" Target="https://stackoverflow.com/questions/19018333" TargetMode="External"/><Relationship Id="rId356" Type="http://schemas.openxmlformats.org/officeDocument/2006/relationships/hyperlink" Target="https://stackoverflow.com/questions/45201750" TargetMode="External"/><Relationship Id="rId598" Type="http://schemas.openxmlformats.org/officeDocument/2006/relationships/hyperlink" Target="https://stackoverflow.com/questions/62223537" TargetMode="External"/><Relationship Id="rId113" Type="http://schemas.openxmlformats.org/officeDocument/2006/relationships/hyperlink" Target="https://stackoverflow.com/questions/61464287" TargetMode="External"/><Relationship Id="rId355" Type="http://schemas.openxmlformats.org/officeDocument/2006/relationships/hyperlink" Target="https://stackoverflow.com/questions/40508119" TargetMode="External"/><Relationship Id="rId597" Type="http://schemas.openxmlformats.org/officeDocument/2006/relationships/hyperlink" Target="https://stackoverflow.com/questions/32734949" TargetMode="External"/><Relationship Id="rId112" Type="http://schemas.openxmlformats.org/officeDocument/2006/relationships/hyperlink" Target="https://stackoverflow.com/questions/54584393" TargetMode="External"/><Relationship Id="rId354" Type="http://schemas.openxmlformats.org/officeDocument/2006/relationships/hyperlink" Target="https://stackoverflow.com/questions/20373981" TargetMode="External"/><Relationship Id="rId596" Type="http://schemas.openxmlformats.org/officeDocument/2006/relationships/hyperlink" Target="https://stackoverflow.com/questions/56174456" TargetMode="External"/><Relationship Id="rId111" Type="http://schemas.openxmlformats.org/officeDocument/2006/relationships/hyperlink" Target="https://stackoverflow.com/questions/61218326" TargetMode="External"/><Relationship Id="rId353" Type="http://schemas.openxmlformats.org/officeDocument/2006/relationships/hyperlink" Target="https://stackoverflow.com/questions/54979004" TargetMode="External"/><Relationship Id="rId595" Type="http://schemas.openxmlformats.org/officeDocument/2006/relationships/hyperlink" Target="https://stackoverflow.com/questions/52338532" TargetMode="External"/><Relationship Id="rId305" Type="http://schemas.openxmlformats.org/officeDocument/2006/relationships/hyperlink" Target="https://stackoverflow.com/questions/63662308" TargetMode="External"/><Relationship Id="rId547" Type="http://schemas.openxmlformats.org/officeDocument/2006/relationships/hyperlink" Target="https://stackoverflow.com/questions/59465457" TargetMode="External"/><Relationship Id="rId789" Type="http://schemas.openxmlformats.org/officeDocument/2006/relationships/hyperlink" Target="https://stackoverflow.com/questions/42804103" TargetMode="External"/><Relationship Id="rId304" Type="http://schemas.openxmlformats.org/officeDocument/2006/relationships/hyperlink" Target="https://stackoverflow.com/questions/49770851" TargetMode="External"/><Relationship Id="rId546" Type="http://schemas.openxmlformats.org/officeDocument/2006/relationships/hyperlink" Target="https://stackoverflow.com/questions/59833009" TargetMode="External"/><Relationship Id="rId788" Type="http://schemas.openxmlformats.org/officeDocument/2006/relationships/hyperlink" Target="https://stackoverflow.com/questions/58801020" TargetMode="External"/><Relationship Id="rId303" Type="http://schemas.openxmlformats.org/officeDocument/2006/relationships/hyperlink" Target="https://stackoverflow.com/questions/43065575" TargetMode="External"/><Relationship Id="rId545" Type="http://schemas.openxmlformats.org/officeDocument/2006/relationships/hyperlink" Target="https://stackoverflow.com/questions/50407526" TargetMode="External"/><Relationship Id="rId787" Type="http://schemas.openxmlformats.org/officeDocument/2006/relationships/hyperlink" Target="https://stackoverflow.com/questions/56539038" TargetMode="External"/><Relationship Id="rId302" Type="http://schemas.openxmlformats.org/officeDocument/2006/relationships/hyperlink" Target="https://stackoverflow.com/questions/61941818" TargetMode="External"/><Relationship Id="rId544" Type="http://schemas.openxmlformats.org/officeDocument/2006/relationships/hyperlink" Target="https://stackoverflow.com/questions/22287194" TargetMode="External"/><Relationship Id="rId786" Type="http://schemas.openxmlformats.org/officeDocument/2006/relationships/hyperlink" Target="https://stackoverflow.com/questions/21243156" TargetMode="External"/><Relationship Id="rId309" Type="http://schemas.openxmlformats.org/officeDocument/2006/relationships/hyperlink" Target="https://stackoverflow.com/questions/47255063" TargetMode="External"/><Relationship Id="rId308" Type="http://schemas.openxmlformats.org/officeDocument/2006/relationships/hyperlink" Target="https://stackoverflow.com/questions/64707539" TargetMode="External"/><Relationship Id="rId307" Type="http://schemas.openxmlformats.org/officeDocument/2006/relationships/hyperlink" Target="https://stackoverflow.com/questions/62013721" TargetMode="External"/><Relationship Id="rId549" Type="http://schemas.openxmlformats.org/officeDocument/2006/relationships/hyperlink" Target="https://stackoverflow.com/questions/59465457" TargetMode="External"/><Relationship Id="rId306" Type="http://schemas.openxmlformats.org/officeDocument/2006/relationships/hyperlink" Target="https://github.com/scikit-learn/scikit-learn/blob/baf0ea25d/sklearn/pipeline.py" TargetMode="External"/><Relationship Id="rId548" Type="http://schemas.openxmlformats.org/officeDocument/2006/relationships/hyperlink" Target="https://stackoverflow.com/questions/59465457" TargetMode="External"/><Relationship Id="rId781" Type="http://schemas.openxmlformats.org/officeDocument/2006/relationships/hyperlink" Target="https://stackoverflow.com/questions/43324156" TargetMode="External"/><Relationship Id="rId780" Type="http://schemas.openxmlformats.org/officeDocument/2006/relationships/hyperlink" Target="https://stackoverflow.com/questions/64059981" TargetMode="External"/><Relationship Id="rId301" Type="http://schemas.openxmlformats.org/officeDocument/2006/relationships/hyperlink" Target="https://stackoverflow.com/questions/35632634" TargetMode="External"/><Relationship Id="rId543" Type="http://schemas.openxmlformats.org/officeDocument/2006/relationships/hyperlink" Target="https://stackoverflow.com/questions/22287194" TargetMode="External"/><Relationship Id="rId785" Type="http://schemas.openxmlformats.org/officeDocument/2006/relationships/hyperlink" Target="https://stackoverflow.com/questions/50152548" TargetMode="External"/><Relationship Id="rId300" Type="http://schemas.openxmlformats.org/officeDocument/2006/relationships/hyperlink" Target="https://docs.python.org/3/distutils/introduction.html" TargetMode="External"/><Relationship Id="rId542" Type="http://schemas.openxmlformats.org/officeDocument/2006/relationships/hyperlink" Target="https://stackoverflow.com/questions/60155356" TargetMode="External"/><Relationship Id="rId784" Type="http://schemas.openxmlformats.org/officeDocument/2006/relationships/hyperlink" Target="https://stackoverflow.com/questions/58884999" TargetMode="External"/><Relationship Id="rId541" Type="http://schemas.openxmlformats.org/officeDocument/2006/relationships/hyperlink" Target="https://stackoverflow.com/questions/49892136" TargetMode="External"/><Relationship Id="rId783" Type="http://schemas.openxmlformats.org/officeDocument/2006/relationships/hyperlink" Target="https://stackoverflow.com/questions/58771839" TargetMode="External"/><Relationship Id="rId540" Type="http://schemas.openxmlformats.org/officeDocument/2006/relationships/hyperlink" Target="https://stackoverflow.com/questions/50562311" TargetMode="External"/><Relationship Id="rId782" Type="http://schemas.openxmlformats.org/officeDocument/2006/relationships/hyperlink" Target="https://stackoverflow.com/questions/46875546" TargetMode="External"/><Relationship Id="rId536" Type="http://schemas.openxmlformats.org/officeDocument/2006/relationships/hyperlink" Target="https://stackoverflow.com/questions/61419136" TargetMode="External"/><Relationship Id="rId778" Type="http://schemas.openxmlformats.org/officeDocument/2006/relationships/hyperlink" Target="https://stackoverflow.com/questions/51110780" TargetMode="External"/><Relationship Id="rId535" Type="http://schemas.openxmlformats.org/officeDocument/2006/relationships/hyperlink" Target="https://stackoverflow.com/questions/50128278" TargetMode="External"/><Relationship Id="rId777" Type="http://schemas.openxmlformats.org/officeDocument/2006/relationships/hyperlink" Target="https://stackoverflow.com/questions/46875546" TargetMode="External"/><Relationship Id="rId534" Type="http://schemas.openxmlformats.org/officeDocument/2006/relationships/hyperlink" Target="https://stackoverflow.com/questions/57367058" TargetMode="External"/><Relationship Id="rId776" Type="http://schemas.openxmlformats.org/officeDocument/2006/relationships/hyperlink" Target="https://stackoverflow.com/questions/52732145" TargetMode="External"/><Relationship Id="rId533" Type="http://schemas.openxmlformats.org/officeDocument/2006/relationships/hyperlink" Target="https://stackoverflow.com/questions/50128278" TargetMode="External"/><Relationship Id="rId775" Type="http://schemas.openxmlformats.org/officeDocument/2006/relationships/hyperlink" Target="https://stackoverflow.com/questions/51424835" TargetMode="External"/><Relationship Id="rId539" Type="http://schemas.openxmlformats.org/officeDocument/2006/relationships/hyperlink" Target="https://stackoverflow.com/questions/60530393" TargetMode="External"/><Relationship Id="rId538" Type="http://schemas.openxmlformats.org/officeDocument/2006/relationships/hyperlink" Target="https://stackoverflow.com/questions/62327803" TargetMode="External"/><Relationship Id="rId537" Type="http://schemas.openxmlformats.org/officeDocument/2006/relationships/hyperlink" Target="https://stackoverflow.com/questions/64368193" TargetMode="External"/><Relationship Id="rId779" Type="http://schemas.openxmlformats.org/officeDocument/2006/relationships/hyperlink" Target="https://stackoverflow.com/questions/58884999" TargetMode="External"/><Relationship Id="rId770" Type="http://schemas.openxmlformats.org/officeDocument/2006/relationships/hyperlink" Target="https://stackoverflow.com/questions/47922435" TargetMode="External"/><Relationship Id="rId532" Type="http://schemas.openxmlformats.org/officeDocument/2006/relationships/hyperlink" Target="https://stackoverflow.com/questions/48480751" TargetMode="External"/><Relationship Id="rId774" Type="http://schemas.openxmlformats.org/officeDocument/2006/relationships/hyperlink" Target="https://stackoverflow.com/questions/63175154" TargetMode="External"/><Relationship Id="rId531" Type="http://schemas.openxmlformats.org/officeDocument/2006/relationships/hyperlink" Target="https://stackoverflow.com/questions/55093539" TargetMode="External"/><Relationship Id="rId773" Type="http://schemas.openxmlformats.org/officeDocument/2006/relationships/hyperlink" Target="https://stackoverflow.com/questions/63175154" TargetMode="External"/><Relationship Id="rId530" Type="http://schemas.openxmlformats.org/officeDocument/2006/relationships/hyperlink" Target="https://stackoverflow.com/questions/55852727" TargetMode="External"/><Relationship Id="rId772" Type="http://schemas.openxmlformats.org/officeDocument/2006/relationships/hyperlink" Target="https://stackoverflow.com/questions/58558004" TargetMode="External"/><Relationship Id="rId771" Type="http://schemas.openxmlformats.org/officeDocument/2006/relationships/hyperlink" Target="https://stackoverflow.com/questions/42622444" TargetMode="External"/><Relationship Id="rId327" Type="http://schemas.openxmlformats.org/officeDocument/2006/relationships/hyperlink" Target="https://stackoverflow.com/questions/51329159" TargetMode="External"/><Relationship Id="rId569" Type="http://schemas.openxmlformats.org/officeDocument/2006/relationships/hyperlink" Target="https://stackoverflow.com/questions/40328751" TargetMode="External"/><Relationship Id="rId326" Type="http://schemas.openxmlformats.org/officeDocument/2006/relationships/hyperlink" Target="https://stackoverflow.com/questions/60247826" TargetMode="External"/><Relationship Id="rId568" Type="http://schemas.openxmlformats.org/officeDocument/2006/relationships/hyperlink" Target="https://stackoverflow.com/questions/55823850" TargetMode="External"/><Relationship Id="rId325" Type="http://schemas.openxmlformats.org/officeDocument/2006/relationships/hyperlink" Target="https://stackoverflow.com/questions/60247826" TargetMode="External"/><Relationship Id="rId567" Type="http://schemas.openxmlformats.org/officeDocument/2006/relationships/hyperlink" Target="https://stackoverflow.com/questions/47834733" TargetMode="External"/><Relationship Id="rId324" Type="http://schemas.openxmlformats.org/officeDocument/2006/relationships/hyperlink" Target="https://stackoverflow.com/questions/60247826" TargetMode="External"/><Relationship Id="rId566" Type="http://schemas.openxmlformats.org/officeDocument/2006/relationships/hyperlink" Target="https://stackoverflow.com/questions/36666331" TargetMode="External"/><Relationship Id="rId329" Type="http://schemas.openxmlformats.org/officeDocument/2006/relationships/hyperlink" Target="https://stackoverflow.com/questions/56708306" TargetMode="External"/><Relationship Id="rId328" Type="http://schemas.openxmlformats.org/officeDocument/2006/relationships/hyperlink" Target="https://stackoverflow.com/questions/55156526" TargetMode="External"/><Relationship Id="rId561" Type="http://schemas.openxmlformats.org/officeDocument/2006/relationships/hyperlink" Target="https://stackoverflow.com/questions/43324156" TargetMode="External"/><Relationship Id="rId560" Type="http://schemas.openxmlformats.org/officeDocument/2006/relationships/hyperlink" Target="https://stackoverflow.com/questions/64875082" TargetMode="External"/><Relationship Id="rId323" Type="http://schemas.openxmlformats.org/officeDocument/2006/relationships/hyperlink" Target="https://stackoverflow.com/questions/53839948" TargetMode="External"/><Relationship Id="rId565" Type="http://schemas.openxmlformats.org/officeDocument/2006/relationships/hyperlink" Target="https://stackoverflow.com/questions/44274062" TargetMode="External"/><Relationship Id="rId322" Type="http://schemas.openxmlformats.org/officeDocument/2006/relationships/hyperlink" Target="https://stackoverflow.com/questions/52629767" TargetMode="External"/><Relationship Id="rId564" Type="http://schemas.openxmlformats.org/officeDocument/2006/relationships/hyperlink" Target="https://stackoverflow.com/questions/44274062" TargetMode="External"/><Relationship Id="rId321" Type="http://schemas.openxmlformats.org/officeDocument/2006/relationships/hyperlink" Target="https://stackoverflow.com/questions/41990876" TargetMode="External"/><Relationship Id="rId563" Type="http://schemas.openxmlformats.org/officeDocument/2006/relationships/hyperlink" Target="https://stackoverflow.com/questions/45078392" TargetMode="External"/><Relationship Id="rId320" Type="http://schemas.openxmlformats.org/officeDocument/2006/relationships/hyperlink" Target="https://stackoverflow.com/questions/40186711" TargetMode="External"/><Relationship Id="rId562" Type="http://schemas.openxmlformats.org/officeDocument/2006/relationships/hyperlink" Target="https://stackoverflow.com/questions/47735205" TargetMode="External"/><Relationship Id="rId316" Type="http://schemas.openxmlformats.org/officeDocument/2006/relationships/hyperlink" Target="https://stackoverflow.com/questions/53575513" TargetMode="External"/><Relationship Id="rId558" Type="http://schemas.openxmlformats.org/officeDocument/2006/relationships/hyperlink" Target="https://stackoverflow.com/questions/61562247" TargetMode="External"/><Relationship Id="rId315" Type="http://schemas.openxmlformats.org/officeDocument/2006/relationships/hyperlink" Target="https://stackoverflow.com/questions/53575513" TargetMode="External"/><Relationship Id="rId557" Type="http://schemas.openxmlformats.org/officeDocument/2006/relationships/hyperlink" Target="https://stackoverflow.com/questions/32316336" TargetMode="External"/><Relationship Id="rId799" Type="http://schemas.openxmlformats.org/officeDocument/2006/relationships/hyperlink" Target="https://stackoverflow.com/questions/43469530" TargetMode="External"/><Relationship Id="rId314" Type="http://schemas.openxmlformats.org/officeDocument/2006/relationships/hyperlink" Target="https://stackoverflow.com/questions/61454585" TargetMode="External"/><Relationship Id="rId556" Type="http://schemas.openxmlformats.org/officeDocument/2006/relationships/hyperlink" Target="https://stackoverflow.com/questions/33822948" TargetMode="External"/><Relationship Id="rId798" Type="http://schemas.openxmlformats.org/officeDocument/2006/relationships/hyperlink" Target="https://stackoverflow.com/questions/62837497" TargetMode="External"/><Relationship Id="rId313" Type="http://schemas.openxmlformats.org/officeDocument/2006/relationships/hyperlink" Target="https://stackoverflow.com/questions/61474125" TargetMode="External"/><Relationship Id="rId555" Type="http://schemas.openxmlformats.org/officeDocument/2006/relationships/hyperlink" Target="https://stackoverflow.com/questions/39100515" TargetMode="External"/><Relationship Id="rId797" Type="http://schemas.openxmlformats.org/officeDocument/2006/relationships/hyperlink" Target="https://stackoverflow.com/questions/43469530" TargetMode="External"/><Relationship Id="rId319" Type="http://schemas.openxmlformats.org/officeDocument/2006/relationships/hyperlink" Target="https://stackoverflow.com/questions/44435677" TargetMode="External"/><Relationship Id="rId318" Type="http://schemas.openxmlformats.org/officeDocument/2006/relationships/hyperlink" Target="https://stackoverflow.com/questions/52228023" TargetMode="External"/><Relationship Id="rId317" Type="http://schemas.openxmlformats.org/officeDocument/2006/relationships/hyperlink" Target="https://stackoverflow.com/questions/44274062" TargetMode="External"/><Relationship Id="rId559" Type="http://schemas.openxmlformats.org/officeDocument/2006/relationships/hyperlink" Target="https://stackoverflow.com/questions/35965329" TargetMode="External"/><Relationship Id="rId550" Type="http://schemas.openxmlformats.org/officeDocument/2006/relationships/hyperlink" Target="https://stackoverflow.com/questions/55302500" TargetMode="External"/><Relationship Id="rId792" Type="http://schemas.openxmlformats.org/officeDocument/2006/relationships/hyperlink" Target="https://stackoverflow.com/questions/64180606" TargetMode="External"/><Relationship Id="rId791" Type="http://schemas.openxmlformats.org/officeDocument/2006/relationships/hyperlink" Target="https://stackoverflow.com/questions/63232732" TargetMode="External"/><Relationship Id="rId790" Type="http://schemas.openxmlformats.org/officeDocument/2006/relationships/hyperlink" Target="https://stackoverflow.com/questions/61049416" TargetMode="External"/><Relationship Id="rId312" Type="http://schemas.openxmlformats.org/officeDocument/2006/relationships/hyperlink" Target="https://stackoverflow.com/questions/53774601" TargetMode="External"/><Relationship Id="rId554" Type="http://schemas.openxmlformats.org/officeDocument/2006/relationships/hyperlink" Target="https://stackoverflow.com/questions/63890583" TargetMode="External"/><Relationship Id="rId796" Type="http://schemas.openxmlformats.org/officeDocument/2006/relationships/hyperlink" Target="https://stackoverflow.com/questions/57509111" TargetMode="External"/><Relationship Id="rId311" Type="http://schemas.openxmlformats.org/officeDocument/2006/relationships/hyperlink" Target="https://stackoverflow.com/questions/52850149" TargetMode="External"/><Relationship Id="rId553" Type="http://schemas.openxmlformats.org/officeDocument/2006/relationships/hyperlink" Target="https://stackoverflow.com/questions/63890583" TargetMode="External"/><Relationship Id="rId795" Type="http://schemas.openxmlformats.org/officeDocument/2006/relationships/hyperlink" Target="https://stackoverflow.com/questions/61404032" TargetMode="External"/><Relationship Id="rId310" Type="http://schemas.openxmlformats.org/officeDocument/2006/relationships/hyperlink" Target="https://stackoverflow.com/questions/61308343" TargetMode="External"/><Relationship Id="rId552" Type="http://schemas.openxmlformats.org/officeDocument/2006/relationships/hyperlink" Target="https://stackoverflow.com/questions/63890583" TargetMode="External"/><Relationship Id="rId794" Type="http://schemas.openxmlformats.org/officeDocument/2006/relationships/hyperlink" Target="https://stackoverflow.com/questions/61565293" TargetMode="External"/><Relationship Id="rId551" Type="http://schemas.openxmlformats.org/officeDocument/2006/relationships/hyperlink" Target="https://stackoverflow.com/questions/50612523" TargetMode="External"/><Relationship Id="rId793" Type="http://schemas.openxmlformats.org/officeDocument/2006/relationships/hyperlink" Target="https://stackoverflow.com/questions/51533663" TargetMode="External"/><Relationship Id="rId297" Type="http://schemas.openxmlformats.org/officeDocument/2006/relationships/hyperlink" Target="https://stackoverflow.com/questions/49090915" TargetMode="External"/><Relationship Id="rId296" Type="http://schemas.openxmlformats.org/officeDocument/2006/relationships/hyperlink" Target="https://stackoverflow.com/questions/14206637" TargetMode="External"/><Relationship Id="rId295" Type="http://schemas.openxmlformats.org/officeDocument/2006/relationships/hyperlink" Target="https://stackoverflow.com/questions/45265029" TargetMode="External"/><Relationship Id="rId294" Type="http://schemas.openxmlformats.org/officeDocument/2006/relationships/hyperlink" Target="https://stackoverflow.com/questions/51132467" TargetMode="External"/><Relationship Id="rId299" Type="http://schemas.openxmlformats.org/officeDocument/2006/relationships/hyperlink" Target="https://stackoverflow.com/questions/60744928" TargetMode="External"/><Relationship Id="rId298" Type="http://schemas.openxmlformats.org/officeDocument/2006/relationships/hyperlink" Target="https://stackoverflow.com/questions/60744928" TargetMode="External"/><Relationship Id="rId271" Type="http://schemas.openxmlformats.org/officeDocument/2006/relationships/hyperlink" Target="https://stackoverflow.com/questions/62837497" TargetMode="External"/><Relationship Id="rId270" Type="http://schemas.openxmlformats.org/officeDocument/2006/relationships/hyperlink" Target="https://stackoverflow.com/questions/43469530" TargetMode="External"/><Relationship Id="rId269" Type="http://schemas.openxmlformats.org/officeDocument/2006/relationships/hyperlink" Target="https://stackoverflow.com/questions/57509111" TargetMode="External"/><Relationship Id="rId264" Type="http://schemas.openxmlformats.org/officeDocument/2006/relationships/hyperlink" Target="https://stackoverflow.com/questions/47735205" TargetMode="External"/><Relationship Id="rId263" Type="http://schemas.openxmlformats.org/officeDocument/2006/relationships/hyperlink" Target="https://stackoverflow.com/questions/44873984" TargetMode="External"/><Relationship Id="rId262" Type="http://schemas.openxmlformats.org/officeDocument/2006/relationships/hyperlink" Target="https://stackoverflow.com/questions/64875082" TargetMode="External"/><Relationship Id="rId261" Type="http://schemas.openxmlformats.org/officeDocument/2006/relationships/hyperlink" Target="https://stackoverflow.com/questions/60899535" TargetMode="External"/><Relationship Id="rId268" Type="http://schemas.openxmlformats.org/officeDocument/2006/relationships/hyperlink" Target="https://stackoverflow.com/questions/61404032" TargetMode="External"/><Relationship Id="rId267" Type="http://schemas.openxmlformats.org/officeDocument/2006/relationships/hyperlink" Target="https://github.com/ipython/ipykernel/blob/main/ipykernel/kernelbase.py" TargetMode="External"/><Relationship Id="rId266" Type="http://schemas.openxmlformats.org/officeDocument/2006/relationships/hyperlink" Target="https://stackoverflow.com/questions/44274062" TargetMode="External"/><Relationship Id="rId265" Type="http://schemas.openxmlformats.org/officeDocument/2006/relationships/hyperlink" Target="https://stackoverflow.com/questions/45078392" TargetMode="External"/><Relationship Id="rId260" Type="http://schemas.openxmlformats.org/officeDocument/2006/relationships/hyperlink" Target="https://stackoverflow.com/questions/18931277" TargetMode="External"/><Relationship Id="rId259" Type="http://schemas.openxmlformats.org/officeDocument/2006/relationships/hyperlink" Target="https://stackoverflow.com/questions/51696464" TargetMode="External"/><Relationship Id="rId258" Type="http://schemas.openxmlformats.org/officeDocument/2006/relationships/hyperlink" Target="https://stackoverflow.com/questions/51316658" TargetMode="External"/><Relationship Id="rId253" Type="http://schemas.openxmlformats.org/officeDocument/2006/relationships/hyperlink" Target="https://stackoverflow.com/questions/58475716" TargetMode="External"/><Relationship Id="rId495" Type="http://schemas.openxmlformats.org/officeDocument/2006/relationships/hyperlink" Target="https://stackoverflow.com/questions/55106400" TargetMode="External"/><Relationship Id="rId252" Type="http://schemas.openxmlformats.org/officeDocument/2006/relationships/hyperlink" Target="https://stackoverflow.com/questions/39266080" TargetMode="External"/><Relationship Id="rId494" Type="http://schemas.openxmlformats.org/officeDocument/2006/relationships/hyperlink" Target="https://stackoverflow.com/questions/52928348" TargetMode="External"/><Relationship Id="rId251" Type="http://schemas.openxmlformats.org/officeDocument/2006/relationships/hyperlink" Target="https://stackoverflow.com/questions/56015575" TargetMode="External"/><Relationship Id="rId493" Type="http://schemas.openxmlformats.org/officeDocument/2006/relationships/hyperlink" Target="https://stackoverflow.com/questions/15282046" TargetMode="External"/><Relationship Id="rId250" Type="http://schemas.openxmlformats.org/officeDocument/2006/relationships/hyperlink" Target="https://stackoverflow.com/questions/49487158" TargetMode="External"/><Relationship Id="rId492" Type="http://schemas.openxmlformats.org/officeDocument/2006/relationships/hyperlink" Target="https://stackoverflow.com/questions/53380288" TargetMode="External"/><Relationship Id="rId257" Type="http://schemas.openxmlformats.org/officeDocument/2006/relationships/hyperlink" Target="https://stackoverflow.com/questions/60266256" TargetMode="External"/><Relationship Id="rId499" Type="http://schemas.openxmlformats.org/officeDocument/2006/relationships/hyperlink" Target="https://stackoverflow.com/questions/54284165" TargetMode="External"/><Relationship Id="rId256" Type="http://schemas.openxmlformats.org/officeDocument/2006/relationships/hyperlink" Target="https://stackoverflow.com/questions/58558004" TargetMode="External"/><Relationship Id="rId498" Type="http://schemas.openxmlformats.org/officeDocument/2006/relationships/hyperlink" Target="https://stackoverflow.com/questions/40458145" TargetMode="External"/><Relationship Id="rId255" Type="http://schemas.openxmlformats.org/officeDocument/2006/relationships/hyperlink" Target="https://stackoverflow.com/questions/64357424" TargetMode="External"/><Relationship Id="rId497" Type="http://schemas.openxmlformats.org/officeDocument/2006/relationships/hyperlink" Target="https://stackoverflow.com/questions/43324156" TargetMode="External"/><Relationship Id="rId254" Type="http://schemas.openxmlformats.org/officeDocument/2006/relationships/hyperlink" Target="https://stackoverflow.com/questions/35882637" TargetMode="External"/><Relationship Id="rId496" Type="http://schemas.openxmlformats.org/officeDocument/2006/relationships/hyperlink" Target="https://stackoverflow.com/questions/51424835" TargetMode="External"/><Relationship Id="rId293" Type="http://schemas.openxmlformats.org/officeDocument/2006/relationships/hyperlink" Target="https://stackoverflow.com/questions/64930416" TargetMode="External"/><Relationship Id="rId292" Type="http://schemas.openxmlformats.org/officeDocument/2006/relationships/hyperlink" Target="https://stackoverflow.com/questions/61555956" TargetMode="External"/><Relationship Id="rId291" Type="http://schemas.openxmlformats.org/officeDocument/2006/relationships/hyperlink" Target="https://stackoverflow.com/questions/60834028" TargetMode="External"/><Relationship Id="rId290" Type="http://schemas.openxmlformats.org/officeDocument/2006/relationships/hyperlink" Target="https://stackoverflow.com/questions/51417764" TargetMode="External"/><Relationship Id="rId286" Type="http://schemas.openxmlformats.org/officeDocument/2006/relationships/hyperlink" Target="https://stackoverflow.com/questions/63939783" TargetMode="External"/><Relationship Id="rId285" Type="http://schemas.openxmlformats.org/officeDocument/2006/relationships/hyperlink" Target="https://stackoverflow.com/questions/40051478" TargetMode="External"/><Relationship Id="rId284" Type="http://schemas.openxmlformats.org/officeDocument/2006/relationships/hyperlink" Target="https://github.com/JetBrains/intellij-community/blob/master/python/helpers/pydev/_pydev_bundle/pydev_import_hook.py" TargetMode="External"/><Relationship Id="rId283" Type="http://schemas.openxmlformats.org/officeDocument/2006/relationships/hyperlink" Target="https://stackoverflow.com/questions/42270132" TargetMode="External"/><Relationship Id="rId289" Type="http://schemas.openxmlformats.org/officeDocument/2006/relationships/hyperlink" Target="https://stackoverflow.com/questions/59446241" TargetMode="External"/><Relationship Id="rId288" Type="http://schemas.openxmlformats.org/officeDocument/2006/relationships/hyperlink" Target="https://stackoverflow.com/questions/43222882" TargetMode="External"/><Relationship Id="rId287" Type="http://schemas.openxmlformats.org/officeDocument/2006/relationships/hyperlink" Target="https://stackoverflow.com/questions/51011303" TargetMode="External"/><Relationship Id="rId282" Type="http://schemas.openxmlformats.org/officeDocument/2006/relationships/hyperlink" Target="https://stackoverflow.com/questions/42270132" TargetMode="External"/><Relationship Id="rId281" Type="http://schemas.openxmlformats.org/officeDocument/2006/relationships/hyperlink" Target="https://stackoverflow.com/questions/50476182" TargetMode="External"/><Relationship Id="rId280" Type="http://schemas.openxmlformats.org/officeDocument/2006/relationships/hyperlink" Target="https://stackoverflow.com/questions/56581231" TargetMode="External"/><Relationship Id="rId275" Type="http://schemas.openxmlformats.org/officeDocument/2006/relationships/hyperlink" Target="https://stackoverflow.com/questions/43702571" TargetMode="External"/><Relationship Id="rId274" Type="http://schemas.openxmlformats.org/officeDocument/2006/relationships/hyperlink" Target="https://stackoverflow.com/questions/58152328" TargetMode="External"/><Relationship Id="rId273" Type="http://schemas.openxmlformats.org/officeDocument/2006/relationships/hyperlink" Target="https://github.com/pallets/click/blob/main/src/click/core.py" TargetMode="External"/><Relationship Id="rId272" Type="http://schemas.openxmlformats.org/officeDocument/2006/relationships/hyperlink" Target="https://stackoverflow.com/questions/43469530" TargetMode="External"/><Relationship Id="rId279" Type="http://schemas.openxmlformats.org/officeDocument/2006/relationships/hyperlink" Target="https://stackoverflow.com/questions/52007396" TargetMode="External"/><Relationship Id="rId278" Type="http://schemas.openxmlformats.org/officeDocument/2006/relationships/hyperlink" Target="https://stackoverflow.com/questions/60248668" TargetMode="External"/><Relationship Id="rId277" Type="http://schemas.openxmlformats.org/officeDocument/2006/relationships/hyperlink" Target="https://stackoverflow.com/questions/63070040" TargetMode="External"/><Relationship Id="rId276" Type="http://schemas.openxmlformats.org/officeDocument/2006/relationships/hyperlink" Target="https://stackoverflow.com/questions/48173153" TargetMode="External"/><Relationship Id="rId907" Type="http://schemas.openxmlformats.org/officeDocument/2006/relationships/hyperlink" Target="https://stackoverflow.com/questions/59465457" TargetMode="External"/><Relationship Id="rId906" Type="http://schemas.openxmlformats.org/officeDocument/2006/relationships/hyperlink" Target="https://stackoverflow.com/questions/53651138" TargetMode="External"/><Relationship Id="rId905" Type="http://schemas.openxmlformats.org/officeDocument/2006/relationships/hyperlink" Target="https://stackoverflow.com/questions/38225948" TargetMode="External"/><Relationship Id="rId904" Type="http://schemas.openxmlformats.org/officeDocument/2006/relationships/hyperlink" Target="https://stackoverflow.com/questions/62857315" TargetMode="External"/><Relationship Id="rId909" Type="http://schemas.openxmlformats.org/officeDocument/2006/relationships/hyperlink" Target="https://stackoverflow.com/questions/37960302" TargetMode="External"/><Relationship Id="rId908" Type="http://schemas.openxmlformats.org/officeDocument/2006/relationships/hyperlink" Target="https://stackoverflow.com/questions/37960302" TargetMode="External"/><Relationship Id="rId903" Type="http://schemas.openxmlformats.org/officeDocument/2006/relationships/hyperlink" Target="https://stackoverflow.com/questions/62857315" TargetMode="External"/><Relationship Id="rId902" Type="http://schemas.openxmlformats.org/officeDocument/2006/relationships/hyperlink" Target="https://stackoverflow.com/questions/44523492" TargetMode="External"/><Relationship Id="rId901" Type="http://schemas.openxmlformats.org/officeDocument/2006/relationships/hyperlink" Target="https://stackoverflow.com/questions/38594624" TargetMode="External"/><Relationship Id="rId900" Type="http://schemas.openxmlformats.org/officeDocument/2006/relationships/hyperlink" Target="https://stackoverflow.com/questions/58003475" TargetMode="External"/><Relationship Id="rId929" Type="http://schemas.openxmlformats.org/officeDocument/2006/relationships/hyperlink" Target="https://stackoverflow.com/questions/47587081" TargetMode="External"/><Relationship Id="rId928" Type="http://schemas.openxmlformats.org/officeDocument/2006/relationships/hyperlink" Target="https://stackoverflow.com/questions/49729510" TargetMode="External"/><Relationship Id="rId927" Type="http://schemas.openxmlformats.org/officeDocument/2006/relationships/hyperlink" Target="https://stackoverflow.com/questions/23570671" TargetMode="External"/><Relationship Id="rId926" Type="http://schemas.openxmlformats.org/officeDocument/2006/relationships/hyperlink" Target="https://stackoverflow.com/questions/39164414" TargetMode="External"/><Relationship Id="rId921" Type="http://schemas.openxmlformats.org/officeDocument/2006/relationships/hyperlink" Target="https://stackoverflow.com/questions/55156526" TargetMode="External"/><Relationship Id="rId920" Type="http://schemas.openxmlformats.org/officeDocument/2006/relationships/hyperlink" Target="https://stackoverflow.com/questions/51329159" TargetMode="External"/><Relationship Id="rId925" Type="http://schemas.openxmlformats.org/officeDocument/2006/relationships/hyperlink" Target="https://stackoverflow.com/questions/48796097" TargetMode="External"/><Relationship Id="rId924" Type="http://schemas.openxmlformats.org/officeDocument/2006/relationships/hyperlink" Target="https://stackoverflow.com/questions/56708306" TargetMode="External"/><Relationship Id="rId923" Type="http://schemas.openxmlformats.org/officeDocument/2006/relationships/hyperlink" Target="https://stackoverflow.com/questions/56708306" TargetMode="External"/><Relationship Id="rId922" Type="http://schemas.openxmlformats.org/officeDocument/2006/relationships/hyperlink" Target="https://stackoverflow.com/questions/59465457" TargetMode="External"/><Relationship Id="rId918" Type="http://schemas.openxmlformats.org/officeDocument/2006/relationships/hyperlink" Target="https://stackoverflow.com/questions/45325283" TargetMode="External"/><Relationship Id="rId917" Type="http://schemas.openxmlformats.org/officeDocument/2006/relationships/hyperlink" Target="https://stackoverflow.com/questions/43211239" TargetMode="External"/><Relationship Id="rId916" Type="http://schemas.openxmlformats.org/officeDocument/2006/relationships/hyperlink" Target="https://stackoverflow.com/questions/43925714" TargetMode="External"/><Relationship Id="rId915" Type="http://schemas.openxmlformats.org/officeDocument/2006/relationships/hyperlink" Target="https://stackoverflow.com/questions/63890583" TargetMode="External"/><Relationship Id="rId919" Type="http://schemas.openxmlformats.org/officeDocument/2006/relationships/hyperlink" Target="https://stackoverflow.com/questions/55302500" TargetMode="External"/><Relationship Id="rId910" Type="http://schemas.openxmlformats.org/officeDocument/2006/relationships/hyperlink" Target="https://stackoverflow.com/questions/47491098" TargetMode="External"/><Relationship Id="rId914" Type="http://schemas.openxmlformats.org/officeDocument/2006/relationships/hyperlink" Target="https://stackoverflow.com/questions/59258479" TargetMode="External"/><Relationship Id="rId913" Type="http://schemas.openxmlformats.org/officeDocument/2006/relationships/hyperlink" Target="https://stackoverflow.com/questions/59258479" TargetMode="External"/><Relationship Id="rId912" Type="http://schemas.openxmlformats.org/officeDocument/2006/relationships/hyperlink" Target="https://stackoverflow.com/questions/59258479" TargetMode="External"/><Relationship Id="rId911" Type="http://schemas.openxmlformats.org/officeDocument/2006/relationships/hyperlink" Target="https://stackoverflow.com/questions/61102728" TargetMode="External"/><Relationship Id="rId629" Type="http://schemas.openxmlformats.org/officeDocument/2006/relationships/hyperlink" Target="https://stackoverflow.com/questions/62437779" TargetMode="External"/><Relationship Id="rId624" Type="http://schemas.openxmlformats.org/officeDocument/2006/relationships/hyperlink" Target="https://stackoverflow.com/questions/53606365" TargetMode="External"/><Relationship Id="rId866" Type="http://schemas.openxmlformats.org/officeDocument/2006/relationships/hyperlink" Target="https://stackoverflow.com/questions/63966513" TargetMode="External"/><Relationship Id="rId623" Type="http://schemas.openxmlformats.org/officeDocument/2006/relationships/hyperlink" Target="https://stackoverflow.com/questions/62894945" TargetMode="External"/><Relationship Id="rId865" Type="http://schemas.openxmlformats.org/officeDocument/2006/relationships/hyperlink" Target="https://stackoverflow.com/questions/51696464" TargetMode="External"/><Relationship Id="rId622" Type="http://schemas.openxmlformats.org/officeDocument/2006/relationships/hyperlink" Target="https://stackoverflow.com/questions/62854851" TargetMode="External"/><Relationship Id="rId864" Type="http://schemas.openxmlformats.org/officeDocument/2006/relationships/hyperlink" Target="https://stackoverflow.com/questions/57573540" TargetMode="External"/><Relationship Id="rId621" Type="http://schemas.openxmlformats.org/officeDocument/2006/relationships/hyperlink" Target="https://stackoverflow.com/questions/45242891" TargetMode="External"/><Relationship Id="rId863" Type="http://schemas.openxmlformats.org/officeDocument/2006/relationships/hyperlink" Target="https://stackoverflow.com/questions/40943077" TargetMode="External"/><Relationship Id="rId628" Type="http://schemas.openxmlformats.org/officeDocument/2006/relationships/hyperlink" Target="https://stackoverflow.com/questions/62437779" TargetMode="External"/><Relationship Id="rId627" Type="http://schemas.openxmlformats.org/officeDocument/2006/relationships/hyperlink" Target="https://stackoverflow.com/questions/18931277" TargetMode="External"/><Relationship Id="rId869" Type="http://schemas.openxmlformats.org/officeDocument/2006/relationships/hyperlink" Target="https://stackoverflow.com/questions/63458498" TargetMode="External"/><Relationship Id="rId626" Type="http://schemas.openxmlformats.org/officeDocument/2006/relationships/hyperlink" Target="https://stackoverflow.com/questions/36182502" TargetMode="External"/><Relationship Id="rId868" Type="http://schemas.openxmlformats.org/officeDocument/2006/relationships/hyperlink" Target="https://stackoverflow.com/questions/63966513" TargetMode="External"/><Relationship Id="rId625" Type="http://schemas.openxmlformats.org/officeDocument/2006/relationships/hyperlink" Target="https://stackoverflow.com/questions/57327709" TargetMode="External"/><Relationship Id="rId867" Type="http://schemas.openxmlformats.org/officeDocument/2006/relationships/hyperlink" Target="https://stackoverflow.com/questions/51316658" TargetMode="External"/><Relationship Id="rId620" Type="http://schemas.openxmlformats.org/officeDocument/2006/relationships/hyperlink" Target="https://stackoverflow.com/questions/61555956" TargetMode="External"/><Relationship Id="rId862" Type="http://schemas.openxmlformats.org/officeDocument/2006/relationships/hyperlink" Target="https://stackoverflow.com/questions/43748788" TargetMode="External"/><Relationship Id="rId861" Type="http://schemas.openxmlformats.org/officeDocument/2006/relationships/hyperlink" Target="https://stackoverflow.com/questions/51050053" TargetMode="External"/><Relationship Id="rId860" Type="http://schemas.openxmlformats.org/officeDocument/2006/relationships/hyperlink" Target="https://stackoverflow.com/questions/53003208" TargetMode="External"/><Relationship Id="rId619" Type="http://schemas.openxmlformats.org/officeDocument/2006/relationships/hyperlink" Target="https://stackoverflow.com/questions/61555956" TargetMode="External"/><Relationship Id="rId618" Type="http://schemas.openxmlformats.org/officeDocument/2006/relationships/hyperlink" Target="https://stackoverflow.com/questions/61555956" TargetMode="External"/><Relationship Id="rId613" Type="http://schemas.openxmlformats.org/officeDocument/2006/relationships/hyperlink" Target="https://stackoverflow.com/questions/61555956" TargetMode="External"/><Relationship Id="rId855" Type="http://schemas.openxmlformats.org/officeDocument/2006/relationships/hyperlink" Target="https://stackoverflow.com/questions/34569664" TargetMode="External"/><Relationship Id="rId612" Type="http://schemas.openxmlformats.org/officeDocument/2006/relationships/hyperlink" Target="https://stackoverflow.com/questions/60705802" TargetMode="External"/><Relationship Id="rId854" Type="http://schemas.openxmlformats.org/officeDocument/2006/relationships/hyperlink" Target="https://stackoverflow.com/questions/61751324" TargetMode="External"/><Relationship Id="rId611" Type="http://schemas.openxmlformats.org/officeDocument/2006/relationships/hyperlink" Target="https://stackoverflow.com/questions/59223906" TargetMode="External"/><Relationship Id="rId853" Type="http://schemas.openxmlformats.org/officeDocument/2006/relationships/hyperlink" Target="https://stackoverflow.com/questions/61188039" TargetMode="External"/><Relationship Id="rId610" Type="http://schemas.openxmlformats.org/officeDocument/2006/relationships/hyperlink" Target="https://stackoverflow.com/questions/35882637" TargetMode="External"/><Relationship Id="rId852" Type="http://schemas.openxmlformats.org/officeDocument/2006/relationships/hyperlink" Target="https://stackoverflow.com/questions/61188039" TargetMode="External"/><Relationship Id="rId617" Type="http://schemas.openxmlformats.org/officeDocument/2006/relationships/hyperlink" Target="https://stackoverflow.com/questions/51417764" TargetMode="External"/><Relationship Id="rId859" Type="http://schemas.openxmlformats.org/officeDocument/2006/relationships/hyperlink" Target="https://stackoverflow.com/questions/47040860" TargetMode="External"/><Relationship Id="rId616" Type="http://schemas.openxmlformats.org/officeDocument/2006/relationships/hyperlink" Target="https://stackoverflow.com/questions/59985154" TargetMode="External"/><Relationship Id="rId858" Type="http://schemas.openxmlformats.org/officeDocument/2006/relationships/hyperlink" Target="https://stackoverflow.com/questions/62857315" TargetMode="External"/><Relationship Id="rId615" Type="http://schemas.openxmlformats.org/officeDocument/2006/relationships/hyperlink" Target="https://stackoverflow.com/questions/61555956" TargetMode="External"/><Relationship Id="rId857" Type="http://schemas.openxmlformats.org/officeDocument/2006/relationships/hyperlink" Target="https://stackoverflow.com/questions/50567010" TargetMode="External"/><Relationship Id="rId614" Type="http://schemas.openxmlformats.org/officeDocument/2006/relationships/hyperlink" Target="https://stackoverflow.com/questions/63529747" TargetMode="External"/><Relationship Id="rId856" Type="http://schemas.openxmlformats.org/officeDocument/2006/relationships/hyperlink" Target="https://stackoverflow.com/questions/44523492" TargetMode="External"/><Relationship Id="rId851" Type="http://schemas.openxmlformats.org/officeDocument/2006/relationships/hyperlink" Target="https://stackoverflow.com/questions/60899535" TargetMode="External"/><Relationship Id="rId850" Type="http://schemas.openxmlformats.org/officeDocument/2006/relationships/hyperlink" Target="https://stackoverflow.com/questions/51316658" TargetMode="External"/><Relationship Id="rId409" Type="http://schemas.openxmlformats.org/officeDocument/2006/relationships/hyperlink" Target="https://stackoverflow.com/questions/51077486" TargetMode="External"/><Relationship Id="rId404" Type="http://schemas.openxmlformats.org/officeDocument/2006/relationships/hyperlink" Target="https://stackoverflow.com/questions/36807691" TargetMode="External"/><Relationship Id="rId646" Type="http://schemas.openxmlformats.org/officeDocument/2006/relationships/hyperlink" Target="https://stackoverflow.com/questions/64059981" TargetMode="External"/><Relationship Id="rId888" Type="http://schemas.openxmlformats.org/officeDocument/2006/relationships/hyperlink" Target="https://stackoverflow.com/questions/50052999" TargetMode="External"/><Relationship Id="rId403" Type="http://schemas.openxmlformats.org/officeDocument/2006/relationships/hyperlink" Target="https://stackoverflow.com/questions/37593427" TargetMode="External"/><Relationship Id="rId645" Type="http://schemas.openxmlformats.org/officeDocument/2006/relationships/hyperlink" Target="https://stackoverflow.com/questions/32734949" TargetMode="External"/><Relationship Id="rId887" Type="http://schemas.openxmlformats.org/officeDocument/2006/relationships/hyperlink" Target="https://stackoverflow.com/questions/55406464" TargetMode="External"/><Relationship Id="rId402" Type="http://schemas.openxmlformats.org/officeDocument/2006/relationships/hyperlink" Target="https://stackoverflow.com/questions/62837497" TargetMode="External"/><Relationship Id="rId644" Type="http://schemas.openxmlformats.org/officeDocument/2006/relationships/hyperlink" Target="https://stackoverflow.com/questions/40115043" TargetMode="External"/><Relationship Id="rId886" Type="http://schemas.openxmlformats.org/officeDocument/2006/relationships/hyperlink" Target="https://stackoverflow.com/questions/52307356" TargetMode="External"/><Relationship Id="rId401" Type="http://schemas.openxmlformats.org/officeDocument/2006/relationships/hyperlink" Target="https://stackoverflow.com/questions/59254904" TargetMode="External"/><Relationship Id="rId643" Type="http://schemas.openxmlformats.org/officeDocument/2006/relationships/hyperlink" Target="https://stackoverflow.com/questions/36182502" TargetMode="External"/><Relationship Id="rId885" Type="http://schemas.openxmlformats.org/officeDocument/2006/relationships/hyperlink" Target="https://stackoverflow.com/questions/50138891" TargetMode="External"/><Relationship Id="rId408" Type="http://schemas.openxmlformats.org/officeDocument/2006/relationships/hyperlink" Target="https://stackoverflow.com/questions/62163109" TargetMode="External"/><Relationship Id="rId407" Type="http://schemas.openxmlformats.org/officeDocument/2006/relationships/hyperlink" Target="https://stackoverflow.com/questions/41065945" TargetMode="External"/><Relationship Id="rId649" Type="http://schemas.openxmlformats.org/officeDocument/2006/relationships/hyperlink" Target="https://stackoverflow.com/questions/51456408" TargetMode="External"/><Relationship Id="rId406" Type="http://schemas.openxmlformats.org/officeDocument/2006/relationships/hyperlink" Target="https://stackoverflow.com/questions/49542577" TargetMode="External"/><Relationship Id="rId648" Type="http://schemas.openxmlformats.org/officeDocument/2006/relationships/hyperlink" Target="https://stackoverflow.com/questions/52517298" TargetMode="External"/><Relationship Id="rId405" Type="http://schemas.openxmlformats.org/officeDocument/2006/relationships/hyperlink" Target="https://stackoverflow.com/questions/40224267" TargetMode="External"/><Relationship Id="rId647" Type="http://schemas.openxmlformats.org/officeDocument/2006/relationships/hyperlink" Target="https://stackoverflow.com/questions/60792076" TargetMode="External"/><Relationship Id="rId889" Type="http://schemas.openxmlformats.org/officeDocument/2006/relationships/hyperlink" Target="https://android.googlesource.com/platform/external/tensorflow/+/a17c23f99c540362cc50d9f1e04365704d3514e5/tensorflow/python/framework/op_def_library.py" TargetMode="External"/><Relationship Id="rId880" Type="http://schemas.openxmlformats.org/officeDocument/2006/relationships/hyperlink" Target="https://stackoverflow.com/questions/42092727" TargetMode="External"/><Relationship Id="rId400" Type="http://schemas.openxmlformats.org/officeDocument/2006/relationships/hyperlink" Target="https://stackoverflow.com/questions/62837497" TargetMode="External"/><Relationship Id="rId642" Type="http://schemas.openxmlformats.org/officeDocument/2006/relationships/hyperlink" Target="https://stackoverflow.com/questions/60707781" TargetMode="External"/><Relationship Id="rId884" Type="http://schemas.openxmlformats.org/officeDocument/2006/relationships/hyperlink" Target="https://stackoverflow.com/questions/56333388" TargetMode="External"/><Relationship Id="rId641" Type="http://schemas.openxmlformats.org/officeDocument/2006/relationships/hyperlink" Target="https://stackoverflow.com/questions/63733649" TargetMode="External"/><Relationship Id="rId883" Type="http://schemas.openxmlformats.org/officeDocument/2006/relationships/hyperlink" Target="https://stackoverflow.com/questions/37568980" TargetMode="External"/><Relationship Id="rId640" Type="http://schemas.openxmlformats.org/officeDocument/2006/relationships/hyperlink" Target="https://stackoverflow.com/questions/40325994" TargetMode="External"/><Relationship Id="rId882" Type="http://schemas.openxmlformats.org/officeDocument/2006/relationships/hyperlink" Target="https://stackoverflow.com/questions/40755024" TargetMode="External"/><Relationship Id="rId881" Type="http://schemas.openxmlformats.org/officeDocument/2006/relationships/hyperlink" Target="https://stackoverflow.com/questions/37728597" TargetMode="External"/><Relationship Id="rId635" Type="http://schemas.openxmlformats.org/officeDocument/2006/relationships/hyperlink" Target="https://stackoverflow.com/questions/62857315" TargetMode="External"/><Relationship Id="rId877" Type="http://schemas.openxmlformats.org/officeDocument/2006/relationships/hyperlink" Target="https://stackoverflow.com/questions/52338532" TargetMode="External"/><Relationship Id="rId634" Type="http://schemas.openxmlformats.org/officeDocument/2006/relationships/hyperlink" Target="https://stackoverflow.com/questions/50567010" TargetMode="External"/><Relationship Id="rId876" Type="http://schemas.openxmlformats.org/officeDocument/2006/relationships/hyperlink" Target="https://stackoverflow.com/questions/55953284" TargetMode="External"/><Relationship Id="rId633" Type="http://schemas.openxmlformats.org/officeDocument/2006/relationships/hyperlink" Target="https://stackoverflow.com/questions/44523492" TargetMode="External"/><Relationship Id="rId875" Type="http://schemas.openxmlformats.org/officeDocument/2006/relationships/hyperlink" Target="https://stackoverflow.com/questions/43904731" TargetMode="External"/><Relationship Id="rId632" Type="http://schemas.openxmlformats.org/officeDocument/2006/relationships/hyperlink" Target="https://stackoverflow.com/questions/34569664" TargetMode="External"/><Relationship Id="rId874" Type="http://schemas.openxmlformats.org/officeDocument/2006/relationships/hyperlink" Target="https://stackoverflow.com/questions/58927172" TargetMode="External"/><Relationship Id="rId639" Type="http://schemas.openxmlformats.org/officeDocument/2006/relationships/hyperlink" Target="https://stackoverflow.com/questions/40429417" TargetMode="External"/><Relationship Id="rId638" Type="http://schemas.openxmlformats.org/officeDocument/2006/relationships/hyperlink" Target="https://stackoverflow.com/questions/47279851" TargetMode="External"/><Relationship Id="rId637" Type="http://schemas.openxmlformats.org/officeDocument/2006/relationships/hyperlink" Target="https://stackoverflow.com/questions/45046727" TargetMode="External"/><Relationship Id="rId879" Type="http://schemas.openxmlformats.org/officeDocument/2006/relationships/hyperlink" Target="https://stackoverflow.com/questions/50531995" TargetMode="External"/><Relationship Id="rId636" Type="http://schemas.openxmlformats.org/officeDocument/2006/relationships/hyperlink" Target="https://stackoverflow.com/questions/41949846" TargetMode="External"/><Relationship Id="rId878" Type="http://schemas.openxmlformats.org/officeDocument/2006/relationships/hyperlink" Target="https://stackoverflow.com/questions/56174456" TargetMode="External"/><Relationship Id="rId631" Type="http://schemas.openxmlformats.org/officeDocument/2006/relationships/hyperlink" Target="https://stackoverflow.com/questions/61751324" TargetMode="External"/><Relationship Id="rId873" Type="http://schemas.openxmlformats.org/officeDocument/2006/relationships/hyperlink" Target="https://stackoverflow.com/questions/53413756" TargetMode="External"/><Relationship Id="rId630" Type="http://schemas.openxmlformats.org/officeDocument/2006/relationships/hyperlink" Target="https://stackoverflow.com/questions/62437779" TargetMode="External"/><Relationship Id="rId872" Type="http://schemas.openxmlformats.org/officeDocument/2006/relationships/hyperlink" Target="https://stackoverflow.com/questions/53413756" TargetMode="External"/><Relationship Id="rId871" Type="http://schemas.openxmlformats.org/officeDocument/2006/relationships/hyperlink" Target="https://stackoverflow.com/questions/53413756" TargetMode="External"/><Relationship Id="rId870" Type="http://schemas.openxmlformats.org/officeDocument/2006/relationships/hyperlink" Target="https://stackoverflow.com/questions/57475348" TargetMode="External"/><Relationship Id="rId829" Type="http://schemas.openxmlformats.org/officeDocument/2006/relationships/hyperlink" Target="https://stackoverflow.com/questions/64004745" TargetMode="External"/><Relationship Id="rId828" Type="http://schemas.openxmlformats.org/officeDocument/2006/relationships/hyperlink" Target="https://stackoverflow.com/questions/35882637" TargetMode="External"/><Relationship Id="rId827" Type="http://schemas.openxmlformats.org/officeDocument/2006/relationships/hyperlink" Target="https://stackoverflow.com/questions/58558004" TargetMode="External"/><Relationship Id="rId822" Type="http://schemas.openxmlformats.org/officeDocument/2006/relationships/hyperlink" Target="https://stackoverflow.com/questions/61900877" TargetMode="External"/><Relationship Id="rId821" Type="http://schemas.openxmlformats.org/officeDocument/2006/relationships/hyperlink" Target="https://stackoverflow.com/questions/58718658" TargetMode="External"/><Relationship Id="rId820" Type="http://schemas.openxmlformats.org/officeDocument/2006/relationships/hyperlink" Target="https://stackoverflow.com/questions/59532768" TargetMode="External"/><Relationship Id="rId826" Type="http://schemas.openxmlformats.org/officeDocument/2006/relationships/hyperlink" Target="https://stackoverflow.com/questions/58475716" TargetMode="External"/><Relationship Id="rId825" Type="http://schemas.openxmlformats.org/officeDocument/2006/relationships/hyperlink" Target="https://stackoverflow.com/questions/61326144" TargetMode="External"/><Relationship Id="rId824" Type="http://schemas.openxmlformats.org/officeDocument/2006/relationships/hyperlink" Target="https://stackoverflow.com/questions/52365277" TargetMode="External"/><Relationship Id="rId823" Type="http://schemas.openxmlformats.org/officeDocument/2006/relationships/hyperlink" Target="https://stackoverflow.com/questions/41503127" TargetMode="External"/><Relationship Id="rId819" Type="http://schemas.openxmlformats.org/officeDocument/2006/relationships/hyperlink" Target="https://stackoverflow.com/questions/63761654" TargetMode="External"/><Relationship Id="rId818" Type="http://schemas.openxmlformats.org/officeDocument/2006/relationships/hyperlink" Target="https://stackoverflow.com/questions/63761654" TargetMode="External"/><Relationship Id="rId817" Type="http://schemas.openxmlformats.org/officeDocument/2006/relationships/hyperlink" Target="https://stackoverflow.com/questions/59013496" TargetMode="External"/><Relationship Id="rId816" Type="http://schemas.openxmlformats.org/officeDocument/2006/relationships/hyperlink" Target="https://stackoverflow.com/questions/57957101" TargetMode="External"/><Relationship Id="rId811" Type="http://schemas.openxmlformats.org/officeDocument/2006/relationships/hyperlink" Target="https://stackoverflow.com/questions/64339181" TargetMode="External"/><Relationship Id="rId810" Type="http://schemas.openxmlformats.org/officeDocument/2006/relationships/hyperlink" Target="https://stackoverflow.com/questions/59378742" TargetMode="External"/><Relationship Id="rId815" Type="http://schemas.openxmlformats.org/officeDocument/2006/relationships/hyperlink" Target="https://stackoverflow.com/questions/16640002" TargetMode="External"/><Relationship Id="rId814" Type="http://schemas.openxmlformats.org/officeDocument/2006/relationships/hyperlink" Target="https://stackoverflow.com/questions/47729029" TargetMode="External"/><Relationship Id="rId813" Type="http://schemas.openxmlformats.org/officeDocument/2006/relationships/hyperlink" Target="https://stackoverflow.com/questions/55481209" TargetMode="External"/><Relationship Id="rId812" Type="http://schemas.openxmlformats.org/officeDocument/2006/relationships/hyperlink" Target="https://stackoverflow.com/questions/58418067" TargetMode="External"/><Relationship Id="rId609" Type="http://schemas.openxmlformats.org/officeDocument/2006/relationships/hyperlink" Target="https://stackoverflow.com/questions/42622444" TargetMode="External"/><Relationship Id="rId608" Type="http://schemas.openxmlformats.org/officeDocument/2006/relationships/hyperlink" Target="https://stackoverflow.com/questions/48490411" TargetMode="External"/><Relationship Id="rId607" Type="http://schemas.openxmlformats.org/officeDocument/2006/relationships/hyperlink" Target="https://stackoverflow.com/questions/39266080" TargetMode="External"/><Relationship Id="rId849" Type="http://schemas.openxmlformats.org/officeDocument/2006/relationships/hyperlink" Target="https://stackoverflow.com/questions/58069259" TargetMode="External"/><Relationship Id="rId602" Type="http://schemas.openxmlformats.org/officeDocument/2006/relationships/hyperlink" Target="https://stackoverflow.com/questions/58927172" TargetMode="External"/><Relationship Id="rId844" Type="http://schemas.openxmlformats.org/officeDocument/2006/relationships/hyperlink" Target="https://stackoverflow.com/questions/55157440" TargetMode="External"/><Relationship Id="rId601" Type="http://schemas.openxmlformats.org/officeDocument/2006/relationships/hyperlink" Target="https://stackoverflow.com/questions/51760851" TargetMode="External"/><Relationship Id="rId843" Type="http://schemas.openxmlformats.org/officeDocument/2006/relationships/hyperlink" Target="https://stackoverflow.com/questions/24958317" TargetMode="External"/><Relationship Id="rId600" Type="http://schemas.openxmlformats.org/officeDocument/2006/relationships/hyperlink" Target="https://stackoverflow.com/questions/51760851" TargetMode="External"/><Relationship Id="rId842" Type="http://schemas.openxmlformats.org/officeDocument/2006/relationships/hyperlink" Target="https://stackoverflow.com/questions/55625048" TargetMode="External"/><Relationship Id="rId841" Type="http://schemas.openxmlformats.org/officeDocument/2006/relationships/hyperlink" Target="https://stackoverflow.com/questions/37516684" TargetMode="External"/><Relationship Id="rId606" Type="http://schemas.openxmlformats.org/officeDocument/2006/relationships/hyperlink" Target="https://stackoverflow.com/questions/62677973" TargetMode="External"/><Relationship Id="rId848" Type="http://schemas.openxmlformats.org/officeDocument/2006/relationships/hyperlink" Target="https://stackoverflow.com/questions/44685461" TargetMode="External"/><Relationship Id="rId605" Type="http://schemas.openxmlformats.org/officeDocument/2006/relationships/hyperlink" Target="https://stackoverflow.com/questions/62677973" TargetMode="External"/><Relationship Id="rId847" Type="http://schemas.openxmlformats.org/officeDocument/2006/relationships/hyperlink" Target="https://stackoverflow.com/questions/47484469" TargetMode="External"/><Relationship Id="rId604" Type="http://schemas.openxmlformats.org/officeDocument/2006/relationships/hyperlink" Target="https://stackoverflow.com/questions/64092664" TargetMode="External"/><Relationship Id="rId846" Type="http://schemas.openxmlformats.org/officeDocument/2006/relationships/hyperlink" Target="https://stackoverflow.com/questions/44685461" TargetMode="External"/><Relationship Id="rId603" Type="http://schemas.openxmlformats.org/officeDocument/2006/relationships/hyperlink" Target="https://stackoverflow.com/questions/56865740" TargetMode="External"/><Relationship Id="rId845" Type="http://schemas.openxmlformats.org/officeDocument/2006/relationships/hyperlink" Target="https://stackoverflow.com/questions/52682671" TargetMode="External"/><Relationship Id="rId840" Type="http://schemas.openxmlformats.org/officeDocument/2006/relationships/hyperlink" Target="https://stackoverflow.com/questions/34605249" TargetMode="External"/><Relationship Id="rId839" Type="http://schemas.openxmlformats.org/officeDocument/2006/relationships/hyperlink" Target="https://stackoverflow.com/questions/38605888" TargetMode="External"/><Relationship Id="rId838" Type="http://schemas.openxmlformats.org/officeDocument/2006/relationships/hyperlink" Target="https://stackoverflow.com/questions/44801494" TargetMode="External"/><Relationship Id="rId833" Type="http://schemas.openxmlformats.org/officeDocument/2006/relationships/hyperlink" Target="https://stackoverflow.com/questions/58839645" TargetMode="External"/><Relationship Id="rId832" Type="http://schemas.openxmlformats.org/officeDocument/2006/relationships/hyperlink" Target="https://stackoverflow.com/questions/55151323" TargetMode="External"/><Relationship Id="rId831" Type="http://schemas.openxmlformats.org/officeDocument/2006/relationships/hyperlink" Target="https://stackoverflow.com/questions/60744928" TargetMode="External"/><Relationship Id="rId830" Type="http://schemas.openxmlformats.org/officeDocument/2006/relationships/hyperlink" Target="https://stackoverflow.com/questions/60736688" TargetMode="External"/><Relationship Id="rId837" Type="http://schemas.openxmlformats.org/officeDocument/2006/relationships/hyperlink" Target="https://stackoverflow.com/questions/60483509" TargetMode="External"/><Relationship Id="rId836" Type="http://schemas.openxmlformats.org/officeDocument/2006/relationships/hyperlink" Target="https://stackoverflow.com/questions/48690423" TargetMode="External"/><Relationship Id="rId835" Type="http://schemas.openxmlformats.org/officeDocument/2006/relationships/hyperlink" Target="https://stackoverflow.com/questions/63654489" TargetMode="External"/><Relationship Id="rId834" Type="http://schemas.openxmlformats.org/officeDocument/2006/relationships/hyperlink" Target="https://stackoverflow.com/questions/44933545" TargetMode="External"/><Relationship Id="rId1059" Type="http://schemas.openxmlformats.org/officeDocument/2006/relationships/hyperlink" Target="https://stackoverflow.com/questions/61351387" TargetMode="External"/><Relationship Id="rId228" Type="http://schemas.openxmlformats.org/officeDocument/2006/relationships/hyperlink" Target="https://stackoverflow.com/questions/61916110" TargetMode="External"/><Relationship Id="rId227" Type="http://schemas.openxmlformats.org/officeDocument/2006/relationships/hyperlink" Target="https://stackoverflow.com/questions/48490411" TargetMode="External"/><Relationship Id="rId469" Type="http://schemas.openxmlformats.org/officeDocument/2006/relationships/hyperlink" Target="https://stackoverflow.com/questions/43766679" TargetMode="External"/><Relationship Id="rId226" Type="http://schemas.openxmlformats.org/officeDocument/2006/relationships/hyperlink" Target="https://stackoverflow.com/questions/58558004" TargetMode="External"/><Relationship Id="rId468" Type="http://schemas.openxmlformats.org/officeDocument/2006/relationships/hyperlink" Target="https://stackoverflow.com/questions/43766679" TargetMode="External"/><Relationship Id="rId225" Type="http://schemas.openxmlformats.org/officeDocument/2006/relationships/hyperlink" Target="https://stackoverflow.com/questions/58558004" TargetMode="External"/><Relationship Id="rId467" Type="http://schemas.openxmlformats.org/officeDocument/2006/relationships/hyperlink" Target="https://stackoverflow.com/questions/49477496" TargetMode="External"/><Relationship Id="rId229" Type="http://schemas.openxmlformats.org/officeDocument/2006/relationships/hyperlink" Target="https://stackoverflow.com/questions/63175154" TargetMode="External"/><Relationship Id="rId1050" Type="http://schemas.openxmlformats.org/officeDocument/2006/relationships/hyperlink" Target="https://stackoverflow.com/questions/44973518" TargetMode="External"/><Relationship Id="rId220" Type="http://schemas.openxmlformats.org/officeDocument/2006/relationships/hyperlink" Target="https://stackoverflow.com/questions/55648603" TargetMode="External"/><Relationship Id="rId462" Type="http://schemas.openxmlformats.org/officeDocument/2006/relationships/hyperlink" Target="https://stackoverflow.com/questions/62841176" TargetMode="External"/><Relationship Id="rId1051" Type="http://schemas.openxmlformats.org/officeDocument/2006/relationships/hyperlink" Target="https://stackoverflow.com/questions/48568886" TargetMode="External"/><Relationship Id="rId461" Type="http://schemas.openxmlformats.org/officeDocument/2006/relationships/hyperlink" Target="https://stackoverflow.com/questions/48888271" TargetMode="External"/><Relationship Id="rId1052" Type="http://schemas.openxmlformats.org/officeDocument/2006/relationships/hyperlink" Target="https://stackoverflow.com/questions/58513607" TargetMode="External"/><Relationship Id="rId460" Type="http://schemas.openxmlformats.org/officeDocument/2006/relationships/hyperlink" Target="https://stackoverflow.com/questions/54282179" TargetMode="External"/><Relationship Id="rId1053" Type="http://schemas.openxmlformats.org/officeDocument/2006/relationships/hyperlink" Target="https://stackoverflow.com/questions/48428415" TargetMode="External"/><Relationship Id="rId1054" Type="http://schemas.openxmlformats.org/officeDocument/2006/relationships/hyperlink" Target="https://stackoverflow.com/questions/55549257" TargetMode="External"/><Relationship Id="rId224" Type="http://schemas.openxmlformats.org/officeDocument/2006/relationships/hyperlink" Target="https://stackoverflow.com/questions/58558004" TargetMode="External"/><Relationship Id="rId466" Type="http://schemas.openxmlformats.org/officeDocument/2006/relationships/hyperlink" Target="https://stackoverflow.com/questions/38541233" TargetMode="External"/><Relationship Id="rId1055" Type="http://schemas.openxmlformats.org/officeDocument/2006/relationships/hyperlink" Target="https://stackoverflow.com/questions/48479571" TargetMode="External"/><Relationship Id="rId223" Type="http://schemas.openxmlformats.org/officeDocument/2006/relationships/hyperlink" Target="https://stackoverflow.com/questions/58475716" TargetMode="External"/><Relationship Id="rId465" Type="http://schemas.openxmlformats.org/officeDocument/2006/relationships/hyperlink" Target="https://stackoverflow.com/questions/37879138" TargetMode="External"/><Relationship Id="rId1056" Type="http://schemas.openxmlformats.org/officeDocument/2006/relationships/hyperlink" Target="https://github.com/python/cpython/blob/3.10/Lib/imp.py" TargetMode="External"/><Relationship Id="rId222" Type="http://schemas.openxmlformats.org/officeDocument/2006/relationships/hyperlink" Target="https://stackoverflow.com/questions/61326144" TargetMode="External"/><Relationship Id="rId464" Type="http://schemas.openxmlformats.org/officeDocument/2006/relationships/hyperlink" Target="https://stackoverflow.com/questions/59594166" TargetMode="External"/><Relationship Id="rId1057" Type="http://schemas.openxmlformats.org/officeDocument/2006/relationships/hyperlink" Target="https://stackoverflow.com/questions/58239781" TargetMode="External"/><Relationship Id="rId221" Type="http://schemas.openxmlformats.org/officeDocument/2006/relationships/hyperlink" Target="https://github.com/tensorflow/models/blob/master/research/object_detection/legacy/trainer.py" TargetMode="External"/><Relationship Id="rId463" Type="http://schemas.openxmlformats.org/officeDocument/2006/relationships/hyperlink" Target="https://stackoverflow.com/questions/59134773" TargetMode="External"/><Relationship Id="rId1058" Type="http://schemas.openxmlformats.org/officeDocument/2006/relationships/hyperlink" Target="https://stackoverflow.com/questions/58165203" TargetMode="External"/><Relationship Id="rId1048" Type="http://schemas.openxmlformats.org/officeDocument/2006/relationships/hyperlink" Target="https://stackoverflow.com/questions/61867526" TargetMode="External"/><Relationship Id="rId1049" Type="http://schemas.openxmlformats.org/officeDocument/2006/relationships/hyperlink" Target="https://stackoverflow.com/questions/53562793" TargetMode="External"/><Relationship Id="rId217" Type="http://schemas.openxmlformats.org/officeDocument/2006/relationships/hyperlink" Target="https://stackoverflow.com/questions/57699641" TargetMode="External"/><Relationship Id="rId459" Type="http://schemas.openxmlformats.org/officeDocument/2006/relationships/hyperlink" Target="https://stackoverflow.com/questions/64116586" TargetMode="External"/><Relationship Id="rId216" Type="http://schemas.openxmlformats.org/officeDocument/2006/relationships/hyperlink" Target="https://stackoverflow.com/questions/58889212" TargetMode="External"/><Relationship Id="rId458" Type="http://schemas.openxmlformats.org/officeDocument/2006/relationships/hyperlink" Target="https://stackoverflow.com/questions/59466597" TargetMode="External"/><Relationship Id="rId215" Type="http://schemas.openxmlformats.org/officeDocument/2006/relationships/hyperlink" Target="https://fossies.org/linux/tensorflow/tensorflow/python/framework/func_graph.py" TargetMode="External"/><Relationship Id="rId457" Type="http://schemas.openxmlformats.org/officeDocument/2006/relationships/hyperlink" Target="https://stackoverflow.com/questions/55953284" TargetMode="External"/><Relationship Id="rId699" Type="http://schemas.openxmlformats.org/officeDocument/2006/relationships/hyperlink" Target="https://stackoverflow.com/questions/55640538" TargetMode="External"/><Relationship Id="rId214" Type="http://schemas.openxmlformats.org/officeDocument/2006/relationships/hyperlink" Target="https://stackoverflow.com/questions/65003896" TargetMode="External"/><Relationship Id="rId456" Type="http://schemas.openxmlformats.org/officeDocument/2006/relationships/hyperlink" Target="https://stackoverflow.com/questions/46619869" TargetMode="External"/><Relationship Id="rId698" Type="http://schemas.openxmlformats.org/officeDocument/2006/relationships/hyperlink" Target="https://stackoverflow.com/questions/55640538" TargetMode="External"/><Relationship Id="rId219" Type="http://schemas.openxmlformats.org/officeDocument/2006/relationships/hyperlink" Target="https://stackoverflow.com/questions/49688535" TargetMode="External"/><Relationship Id="rId218" Type="http://schemas.openxmlformats.org/officeDocument/2006/relationships/hyperlink" Target="https://stackoverflow.com/questions/58858077" TargetMode="External"/><Relationship Id="rId451" Type="http://schemas.openxmlformats.org/officeDocument/2006/relationships/hyperlink" Target="https://stackoverflow.com/questions/57836849" TargetMode="External"/><Relationship Id="rId693" Type="http://schemas.openxmlformats.org/officeDocument/2006/relationships/hyperlink" Target="https://stackoverflow.com/questions/57475348" TargetMode="External"/><Relationship Id="rId1040" Type="http://schemas.openxmlformats.org/officeDocument/2006/relationships/hyperlink" Target="https://stackoverflow.com/questions/61929275" TargetMode="External"/><Relationship Id="rId450" Type="http://schemas.openxmlformats.org/officeDocument/2006/relationships/hyperlink" Target="https://stackoverflow.com/questions/37234475" TargetMode="External"/><Relationship Id="rId692" Type="http://schemas.openxmlformats.org/officeDocument/2006/relationships/hyperlink" Target="https://stackoverflow.com/questions/44801494" TargetMode="External"/><Relationship Id="rId1041" Type="http://schemas.openxmlformats.org/officeDocument/2006/relationships/hyperlink" Target="https://stackoverflow.com/questions/61929275" TargetMode="External"/><Relationship Id="rId691" Type="http://schemas.openxmlformats.org/officeDocument/2006/relationships/hyperlink" Target="https://stackoverflow.com/questions/63654489" TargetMode="External"/><Relationship Id="rId1042" Type="http://schemas.openxmlformats.org/officeDocument/2006/relationships/hyperlink" Target="https://github.com/pandas-ml/pandas-ml/blob/master/pandas_ml/skaccessors/metrics.py" TargetMode="External"/><Relationship Id="rId690" Type="http://schemas.openxmlformats.org/officeDocument/2006/relationships/hyperlink" Target="https://stackoverflow.com/questions/44933545" TargetMode="External"/><Relationship Id="rId1043" Type="http://schemas.openxmlformats.org/officeDocument/2006/relationships/hyperlink" Target="https://stackoverflow.com/questions/59985154" TargetMode="External"/><Relationship Id="rId213" Type="http://schemas.openxmlformats.org/officeDocument/2006/relationships/hyperlink" Target="https://stackoverflow.com/questions/64394603" TargetMode="External"/><Relationship Id="rId455" Type="http://schemas.openxmlformats.org/officeDocument/2006/relationships/hyperlink" Target="https://stackoverflow.com/questions/60248668" TargetMode="External"/><Relationship Id="rId697" Type="http://schemas.openxmlformats.org/officeDocument/2006/relationships/hyperlink" Target="https://stackoverflow.com/questions/59236764" TargetMode="External"/><Relationship Id="rId1044" Type="http://schemas.openxmlformats.org/officeDocument/2006/relationships/hyperlink" Target="https://stackoverflow.com/questions/51417764" TargetMode="External"/><Relationship Id="rId212" Type="http://schemas.openxmlformats.org/officeDocument/2006/relationships/hyperlink" Target="https://stackoverflow.com/questions/64516475" TargetMode="External"/><Relationship Id="rId454" Type="http://schemas.openxmlformats.org/officeDocument/2006/relationships/hyperlink" Target="https://stackoverflow.com/questions/57268310" TargetMode="External"/><Relationship Id="rId696" Type="http://schemas.openxmlformats.org/officeDocument/2006/relationships/hyperlink" Target="https://stackoverflow.com/questions/57192111" TargetMode="External"/><Relationship Id="rId1045" Type="http://schemas.openxmlformats.org/officeDocument/2006/relationships/hyperlink" Target="https://stackoverflow.com/questions/61555956" TargetMode="External"/><Relationship Id="rId211" Type="http://schemas.openxmlformats.org/officeDocument/2006/relationships/hyperlink" Target="https://stackoverflow.com/questions/65144547" TargetMode="External"/><Relationship Id="rId453" Type="http://schemas.openxmlformats.org/officeDocument/2006/relationships/hyperlink" Target="https://stackoverflow.com/questions/56289270" TargetMode="External"/><Relationship Id="rId695" Type="http://schemas.openxmlformats.org/officeDocument/2006/relationships/hyperlink" Target="https://stackoverflow.com/questions/60482214" TargetMode="External"/><Relationship Id="rId1046" Type="http://schemas.openxmlformats.org/officeDocument/2006/relationships/hyperlink" Target="https://stackoverflow.com/questions/59584838" TargetMode="External"/><Relationship Id="rId210" Type="http://schemas.openxmlformats.org/officeDocument/2006/relationships/hyperlink" Target="https://stackoverflow.com/questions/63368781" TargetMode="External"/><Relationship Id="rId452" Type="http://schemas.openxmlformats.org/officeDocument/2006/relationships/hyperlink" Target="https://stackoverflow.com/questions/57268310" TargetMode="External"/><Relationship Id="rId694" Type="http://schemas.openxmlformats.org/officeDocument/2006/relationships/hyperlink" Target="https://stackoverflow.com/questions/60483509" TargetMode="External"/><Relationship Id="rId1047" Type="http://schemas.openxmlformats.org/officeDocument/2006/relationships/hyperlink" Target="https://stackoverflow.com/questions/36807691" TargetMode="External"/><Relationship Id="rId491" Type="http://schemas.openxmlformats.org/officeDocument/2006/relationships/hyperlink" Target="https://stackoverflow.com/questions/59220550" TargetMode="External"/><Relationship Id="rId490" Type="http://schemas.openxmlformats.org/officeDocument/2006/relationships/hyperlink" Target="https://stackoverflow.com/questions/57461069" TargetMode="External"/><Relationship Id="rId249" Type="http://schemas.openxmlformats.org/officeDocument/2006/relationships/hyperlink" Target="https://stackoverflow.com/questions/56015575" TargetMode="External"/><Relationship Id="rId248" Type="http://schemas.openxmlformats.org/officeDocument/2006/relationships/hyperlink" Target="https://stackoverflow.com/questions/43965935" TargetMode="External"/><Relationship Id="rId247" Type="http://schemas.openxmlformats.org/officeDocument/2006/relationships/hyperlink" Target="https://stackoverflow.com/questions/53970055" TargetMode="External"/><Relationship Id="rId489" Type="http://schemas.openxmlformats.org/officeDocument/2006/relationships/hyperlink" Target="https://stackoverflow.com/questions/52673987" TargetMode="External"/><Relationship Id="rId1070" Type="http://schemas.openxmlformats.org/officeDocument/2006/relationships/hyperlink" Target="https://stackoverflow.com/questions/43939994" TargetMode="External"/><Relationship Id="rId1071" Type="http://schemas.openxmlformats.org/officeDocument/2006/relationships/hyperlink" Target="https://stackoverflow.com/questions/43939994" TargetMode="External"/><Relationship Id="rId1072" Type="http://schemas.openxmlformats.org/officeDocument/2006/relationships/drawing" Target="../drawings/drawing2.xml"/><Relationship Id="rId242" Type="http://schemas.openxmlformats.org/officeDocument/2006/relationships/hyperlink" Target="https://stackoverflow.com/questions/64902209" TargetMode="External"/><Relationship Id="rId484" Type="http://schemas.openxmlformats.org/officeDocument/2006/relationships/hyperlink" Target="https://stackoverflow.com/questions/54365045" TargetMode="External"/><Relationship Id="rId241" Type="http://schemas.openxmlformats.org/officeDocument/2006/relationships/hyperlink" Target="https://stackoverflow.com/questions/63529747" TargetMode="External"/><Relationship Id="rId483" Type="http://schemas.openxmlformats.org/officeDocument/2006/relationships/hyperlink" Target="https://stackoverflow.com/questions/51572536" TargetMode="External"/><Relationship Id="rId240" Type="http://schemas.openxmlformats.org/officeDocument/2006/relationships/hyperlink" Target="https://stackoverflow.com/questions/63529747" TargetMode="External"/><Relationship Id="rId482" Type="http://schemas.openxmlformats.org/officeDocument/2006/relationships/hyperlink" Target="https://stackoverflow.com/questions/59081201" TargetMode="External"/><Relationship Id="rId481" Type="http://schemas.openxmlformats.org/officeDocument/2006/relationships/hyperlink" Target="https://stackoverflow.com/questions/63728740" TargetMode="External"/><Relationship Id="rId246" Type="http://schemas.openxmlformats.org/officeDocument/2006/relationships/hyperlink" Target="https://stackoverflow.com/questions/63070040" TargetMode="External"/><Relationship Id="rId488" Type="http://schemas.openxmlformats.org/officeDocument/2006/relationships/hyperlink" Target="https://stackoverflow.com/questions/59629398" TargetMode="External"/><Relationship Id="rId245" Type="http://schemas.openxmlformats.org/officeDocument/2006/relationships/hyperlink" Target="https://stackoverflow.com/questions/63070040" TargetMode="External"/><Relationship Id="rId487" Type="http://schemas.openxmlformats.org/officeDocument/2006/relationships/hyperlink" Target="https://stackoverflow.com/questions/44591282" TargetMode="External"/><Relationship Id="rId244" Type="http://schemas.openxmlformats.org/officeDocument/2006/relationships/hyperlink" Target="https://stackoverflow.com/questions/63070040" TargetMode="External"/><Relationship Id="rId486" Type="http://schemas.openxmlformats.org/officeDocument/2006/relationships/hyperlink" Target="https://stackoverflow.com/questions/44685461" TargetMode="External"/><Relationship Id="rId243" Type="http://schemas.openxmlformats.org/officeDocument/2006/relationships/hyperlink" Target="https://stackoverflow.com/questions/63428743" TargetMode="External"/><Relationship Id="rId485" Type="http://schemas.openxmlformats.org/officeDocument/2006/relationships/hyperlink" Target="https://stackoverflow.com/questions/51572536" TargetMode="External"/><Relationship Id="rId480" Type="http://schemas.openxmlformats.org/officeDocument/2006/relationships/hyperlink" Target="https://stackoverflow.com/questions/58558004" TargetMode="External"/><Relationship Id="rId239" Type="http://schemas.openxmlformats.org/officeDocument/2006/relationships/hyperlink" Target="https://stackoverflow.com/questions/61555956" TargetMode="External"/><Relationship Id="rId238" Type="http://schemas.openxmlformats.org/officeDocument/2006/relationships/hyperlink" Target="https://stackoverflow.com/questions/60705802" TargetMode="External"/><Relationship Id="rId237" Type="http://schemas.openxmlformats.org/officeDocument/2006/relationships/hyperlink" Target="https://stackoverflow.com/questions/59223906" TargetMode="External"/><Relationship Id="rId479" Type="http://schemas.openxmlformats.org/officeDocument/2006/relationships/hyperlink" Target="https://stackoverflow.com/questions/58558004" TargetMode="External"/><Relationship Id="rId236" Type="http://schemas.openxmlformats.org/officeDocument/2006/relationships/hyperlink" Target="https://stackoverflow.com/questions/45059428" TargetMode="External"/><Relationship Id="rId478" Type="http://schemas.openxmlformats.org/officeDocument/2006/relationships/hyperlink" Target="https://stackoverflow.com/questions/46494742" TargetMode="External"/><Relationship Id="rId1060" Type="http://schemas.openxmlformats.org/officeDocument/2006/relationships/hyperlink" Target="https://stackoverflow.com/questions/56496692" TargetMode="External"/><Relationship Id="rId1061" Type="http://schemas.openxmlformats.org/officeDocument/2006/relationships/hyperlink" Target="https://stackoverflow.com/questions/61351387" TargetMode="External"/><Relationship Id="rId231" Type="http://schemas.openxmlformats.org/officeDocument/2006/relationships/hyperlink" Target="https://stackoverflow.com/questions/63506620" TargetMode="External"/><Relationship Id="rId473" Type="http://schemas.openxmlformats.org/officeDocument/2006/relationships/hyperlink" Target="https://stackoverflow.com/questions/47735205" TargetMode="External"/><Relationship Id="rId1062" Type="http://schemas.openxmlformats.org/officeDocument/2006/relationships/hyperlink" Target="https://stackoverflow.com/questions/59223906" TargetMode="External"/><Relationship Id="rId230" Type="http://schemas.openxmlformats.org/officeDocument/2006/relationships/hyperlink" Target="https://stackoverflow.com/questions/46494742" TargetMode="External"/><Relationship Id="rId472" Type="http://schemas.openxmlformats.org/officeDocument/2006/relationships/hyperlink" Target="https://stackoverflow.com/questions/43324156" TargetMode="External"/><Relationship Id="rId1063" Type="http://schemas.openxmlformats.org/officeDocument/2006/relationships/hyperlink" Target="https://stackoverflow.com/questions/60834028" TargetMode="External"/><Relationship Id="rId471" Type="http://schemas.openxmlformats.org/officeDocument/2006/relationships/hyperlink" Target="https://stackoverflow.com/questions/64875082" TargetMode="External"/><Relationship Id="rId1064" Type="http://schemas.openxmlformats.org/officeDocument/2006/relationships/hyperlink" Target="https://stackoverflow.com/questions/61555956" TargetMode="External"/><Relationship Id="rId470" Type="http://schemas.openxmlformats.org/officeDocument/2006/relationships/hyperlink" Target="https://docs.python.org/3/library/shutil.html" TargetMode="External"/><Relationship Id="rId1065" Type="http://schemas.openxmlformats.org/officeDocument/2006/relationships/hyperlink" Target="https://stackoverflow.com/questions/63529747" TargetMode="External"/><Relationship Id="rId235" Type="http://schemas.openxmlformats.org/officeDocument/2006/relationships/hyperlink" Target="https://stackoverflow.com/questions/41374175" TargetMode="External"/><Relationship Id="rId477" Type="http://schemas.openxmlformats.org/officeDocument/2006/relationships/hyperlink" Target="https://stackoverflow.com/questions/61916110" TargetMode="External"/><Relationship Id="rId1066" Type="http://schemas.openxmlformats.org/officeDocument/2006/relationships/hyperlink" Target="https://stackoverflow.com/questions/63529747" TargetMode="External"/><Relationship Id="rId234" Type="http://schemas.openxmlformats.org/officeDocument/2006/relationships/hyperlink" Target="https://stackoverflow.com/questions/54001128" TargetMode="External"/><Relationship Id="rId476" Type="http://schemas.openxmlformats.org/officeDocument/2006/relationships/hyperlink" Target="https://stackoverflow.com/questions/58475716" TargetMode="External"/><Relationship Id="rId1067" Type="http://schemas.openxmlformats.org/officeDocument/2006/relationships/hyperlink" Target="https://stackoverflow.com/questions/53486955" TargetMode="External"/><Relationship Id="rId233" Type="http://schemas.openxmlformats.org/officeDocument/2006/relationships/hyperlink" Target="https://stackoverflow.com/questions/51734983" TargetMode="External"/><Relationship Id="rId475" Type="http://schemas.openxmlformats.org/officeDocument/2006/relationships/hyperlink" Target="https://stackoverflow.com/questions/44274062" TargetMode="External"/><Relationship Id="rId1068" Type="http://schemas.openxmlformats.org/officeDocument/2006/relationships/hyperlink" Target="https://stackoverflow.com/questions/58085041" TargetMode="External"/><Relationship Id="rId232" Type="http://schemas.openxmlformats.org/officeDocument/2006/relationships/hyperlink" Target="https://stackoverflow.com/questions/59867929" TargetMode="External"/><Relationship Id="rId474" Type="http://schemas.openxmlformats.org/officeDocument/2006/relationships/hyperlink" Target="https://stackoverflow.com/questions/45078392" TargetMode="External"/><Relationship Id="rId1069" Type="http://schemas.openxmlformats.org/officeDocument/2006/relationships/hyperlink" Target="https://stackoverflow.com/questions/55019516" TargetMode="External"/><Relationship Id="rId1015" Type="http://schemas.openxmlformats.org/officeDocument/2006/relationships/hyperlink" Target="https://stackoverflow.com/questions/51100042" TargetMode="External"/><Relationship Id="rId1016" Type="http://schemas.openxmlformats.org/officeDocument/2006/relationships/hyperlink" Target="https://android.googlesource.com/platform/external/tensorflow/+/238eeca9461f65010b19e176c0eab98176498598/tensorflow/python/keras/engine/training.py" TargetMode="External"/><Relationship Id="rId1017" Type="http://schemas.openxmlformats.org/officeDocument/2006/relationships/hyperlink" Target="https://stackoverflow.com/questions/58401327" TargetMode="External"/><Relationship Id="rId1018" Type="http://schemas.openxmlformats.org/officeDocument/2006/relationships/hyperlink" Target="https://stackoverflow.com/questions/61169380" TargetMode="External"/><Relationship Id="rId1019" Type="http://schemas.openxmlformats.org/officeDocument/2006/relationships/hyperlink" Target="https://stackoverflow.com/questions/60937557" TargetMode="External"/><Relationship Id="rId426" Type="http://schemas.openxmlformats.org/officeDocument/2006/relationships/hyperlink" Target="https://stackoverflow.com/questions/63529747" TargetMode="External"/><Relationship Id="rId668" Type="http://schemas.openxmlformats.org/officeDocument/2006/relationships/hyperlink" Target="https://stackoverflow.com/questions/51741046" TargetMode="External"/><Relationship Id="rId425" Type="http://schemas.openxmlformats.org/officeDocument/2006/relationships/hyperlink" Target="https://stackoverflow.com/questions/61555956" TargetMode="External"/><Relationship Id="rId667" Type="http://schemas.openxmlformats.org/officeDocument/2006/relationships/hyperlink" Target="https://stackoverflow.com/questions/24171725" TargetMode="External"/><Relationship Id="rId424" Type="http://schemas.openxmlformats.org/officeDocument/2006/relationships/hyperlink" Target="https://stackoverflow.com/questions/60705802" TargetMode="External"/><Relationship Id="rId666" Type="http://schemas.openxmlformats.org/officeDocument/2006/relationships/hyperlink" Target="https://stackoverflow.com/questions/47762973" TargetMode="External"/><Relationship Id="rId423" Type="http://schemas.openxmlformats.org/officeDocument/2006/relationships/hyperlink" Target="https://stackoverflow.com/questions/59223906" TargetMode="External"/><Relationship Id="rId665" Type="http://schemas.openxmlformats.org/officeDocument/2006/relationships/hyperlink" Target="https://stackoverflow.com/questions/59421277" TargetMode="External"/><Relationship Id="rId429" Type="http://schemas.openxmlformats.org/officeDocument/2006/relationships/hyperlink" Target="https://stackoverflow.com/questions/59415663" TargetMode="External"/><Relationship Id="rId428" Type="http://schemas.openxmlformats.org/officeDocument/2006/relationships/hyperlink" Target="https://stackoverflow.com/questions/59556100" TargetMode="External"/><Relationship Id="rId427" Type="http://schemas.openxmlformats.org/officeDocument/2006/relationships/hyperlink" Target="https://stackoverflow.com/questions/63529747" TargetMode="External"/><Relationship Id="rId669" Type="http://schemas.openxmlformats.org/officeDocument/2006/relationships/hyperlink" Target="https://stackoverflow.com/questions/62437779" TargetMode="External"/><Relationship Id="rId660" Type="http://schemas.openxmlformats.org/officeDocument/2006/relationships/hyperlink" Target="https://stackoverflow.com/questions/45776592" TargetMode="External"/><Relationship Id="rId1010" Type="http://schemas.openxmlformats.org/officeDocument/2006/relationships/hyperlink" Target="https://stackoverflow.com/questions/57631705" TargetMode="External"/><Relationship Id="rId422" Type="http://schemas.openxmlformats.org/officeDocument/2006/relationships/hyperlink" Target="https://stackoverflow.com/questions/57095189" TargetMode="External"/><Relationship Id="rId664" Type="http://schemas.openxmlformats.org/officeDocument/2006/relationships/hyperlink" Target="https://stackoverflow.com/questions/50192731" TargetMode="External"/><Relationship Id="rId1011" Type="http://schemas.openxmlformats.org/officeDocument/2006/relationships/hyperlink" Target="https://stackoverflow.com/questions/59274840" TargetMode="External"/><Relationship Id="rId421" Type="http://schemas.openxmlformats.org/officeDocument/2006/relationships/hyperlink" Target="https://stackoverflow.com/questions/48819828" TargetMode="External"/><Relationship Id="rId663" Type="http://schemas.openxmlformats.org/officeDocument/2006/relationships/hyperlink" Target="https://stackoverflow.com/questions/50991972" TargetMode="External"/><Relationship Id="rId1012" Type="http://schemas.openxmlformats.org/officeDocument/2006/relationships/hyperlink" Target="https://stackoverflow.com/questions/55645953" TargetMode="External"/><Relationship Id="rId420" Type="http://schemas.openxmlformats.org/officeDocument/2006/relationships/hyperlink" Target="https://stackoverflow.com/questions/57095189" TargetMode="External"/><Relationship Id="rId662" Type="http://schemas.openxmlformats.org/officeDocument/2006/relationships/hyperlink" Target="https://stackoverflow.com/questions/62794048" TargetMode="External"/><Relationship Id="rId1013" Type="http://schemas.openxmlformats.org/officeDocument/2006/relationships/hyperlink" Target="https://stackoverflow.com/questions/57384342" TargetMode="External"/><Relationship Id="rId661" Type="http://schemas.openxmlformats.org/officeDocument/2006/relationships/hyperlink" Target="https://stackoverflow.com/questions/43304863" TargetMode="External"/><Relationship Id="rId1014" Type="http://schemas.openxmlformats.org/officeDocument/2006/relationships/hyperlink" Target="https://stackoverflow.com/questions/56034172" TargetMode="External"/><Relationship Id="rId1004" Type="http://schemas.openxmlformats.org/officeDocument/2006/relationships/hyperlink" Target="https://stackoverflow.com/questions/51852502" TargetMode="External"/><Relationship Id="rId1005" Type="http://schemas.openxmlformats.org/officeDocument/2006/relationships/hyperlink" Target="https://stackoverflow.com/questions/50996574" TargetMode="External"/><Relationship Id="rId1006" Type="http://schemas.openxmlformats.org/officeDocument/2006/relationships/hyperlink" Target="https://stackoverflow.com/questions/45047205" TargetMode="External"/><Relationship Id="rId1007" Type="http://schemas.openxmlformats.org/officeDocument/2006/relationships/hyperlink" Target="https://stackoverflow.com/questions/53584580" TargetMode="External"/><Relationship Id="rId1008" Type="http://schemas.openxmlformats.org/officeDocument/2006/relationships/hyperlink" Target="https://stackoverflow.com/questions/49053033" TargetMode="External"/><Relationship Id="rId1009" Type="http://schemas.openxmlformats.org/officeDocument/2006/relationships/hyperlink" Target="https://stackoverflow.com/questions/51611221" TargetMode="External"/><Relationship Id="rId415" Type="http://schemas.openxmlformats.org/officeDocument/2006/relationships/hyperlink" Target="https://stackoverflow.com/questions/60582012" TargetMode="External"/><Relationship Id="rId657" Type="http://schemas.openxmlformats.org/officeDocument/2006/relationships/hyperlink" Target="https://stackoverflow.com/questions/52550831" TargetMode="External"/><Relationship Id="rId899" Type="http://schemas.openxmlformats.org/officeDocument/2006/relationships/hyperlink" Target="https://stackoverflow.com/questions/60871774" TargetMode="External"/><Relationship Id="rId414" Type="http://schemas.openxmlformats.org/officeDocument/2006/relationships/hyperlink" Target="https://stackoverflow.com/questions/61737106" TargetMode="External"/><Relationship Id="rId656" Type="http://schemas.openxmlformats.org/officeDocument/2006/relationships/hyperlink" Target="https://stackoverflow.com/questions/46297371" TargetMode="External"/><Relationship Id="rId898" Type="http://schemas.openxmlformats.org/officeDocument/2006/relationships/hyperlink" Target="https://stackoverflow.com/questions/60141916" TargetMode="External"/><Relationship Id="rId413" Type="http://schemas.openxmlformats.org/officeDocument/2006/relationships/hyperlink" Target="https://stackoverflow.com/questions/61773514" TargetMode="External"/><Relationship Id="rId655" Type="http://schemas.openxmlformats.org/officeDocument/2006/relationships/hyperlink" Target="https://stackoverflow.com/questions/58469719" TargetMode="External"/><Relationship Id="rId897" Type="http://schemas.openxmlformats.org/officeDocument/2006/relationships/hyperlink" Target="https://stackoverflow.com/questions/61169380" TargetMode="External"/><Relationship Id="rId412" Type="http://schemas.openxmlformats.org/officeDocument/2006/relationships/hyperlink" Target="https://stackoverflow.com/questions/56289270" TargetMode="External"/><Relationship Id="rId654" Type="http://schemas.openxmlformats.org/officeDocument/2006/relationships/hyperlink" Target="https://stackoverflow.com/questions/48797747" TargetMode="External"/><Relationship Id="rId896" Type="http://schemas.openxmlformats.org/officeDocument/2006/relationships/hyperlink" Target="https://stackoverflow.com/questions/60277945" TargetMode="External"/><Relationship Id="rId419" Type="http://schemas.openxmlformats.org/officeDocument/2006/relationships/hyperlink" Target="https://stackoverflow.com/questions/54729225" TargetMode="External"/><Relationship Id="rId418" Type="http://schemas.openxmlformats.org/officeDocument/2006/relationships/hyperlink" Target="https://stackoverflow.com/questions/48025538" TargetMode="External"/><Relationship Id="rId417" Type="http://schemas.openxmlformats.org/officeDocument/2006/relationships/hyperlink" Target="https://stackoverflow.com/questions/61383287" TargetMode="External"/><Relationship Id="rId659" Type="http://schemas.openxmlformats.org/officeDocument/2006/relationships/hyperlink" Target="https://stackoverflow.com/questions/64668106" TargetMode="External"/><Relationship Id="rId416" Type="http://schemas.openxmlformats.org/officeDocument/2006/relationships/hyperlink" Target="https://stackoverflow.com/questions/61383287" TargetMode="External"/><Relationship Id="rId658" Type="http://schemas.openxmlformats.org/officeDocument/2006/relationships/hyperlink" Target="https://stackoverflow.com/questions/40423766" TargetMode="External"/><Relationship Id="rId891" Type="http://schemas.openxmlformats.org/officeDocument/2006/relationships/hyperlink" Target="https://stackoverflow.com/questions/39446543" TargetMode="External"/><Relationship Id="rId890" Type="http://schemas.openxmlformats.org/officeDocument/2006/relationships/hyperlink" Target="https://stackoverflow.com/questions/49143626" TargetMode="External"/><Relationship Id="rId411" Type="http://schemas.openxmlformats.org/officeDocument/2006/relationships/hyperlink" Target="https://stackoverflow.com/questions/56289270" TargetMode="External"/><Relationship Id="rId653" Type="http://schemas.openxmlformats.org/officeDocument/2006/relationships/hyperlink" Target="https://stackoverflow.com/questions/64722968" TargetMode="External"/><Relationship Id="rId895" Type="http://schemas.openxmlformats.org/officeDocument/2006/relationships/hyperlink" Target="https://stackoverflow.com/questions/60075919" TargetMode="External"/><Relationship Id="rId1000" Type="http://schemas.openxmlformats.org/officeDocument/2006/relationships/hyperlink" Target="https://stackoverflow.com/questions/56851895" TargetMode="External"/><Relationship Id="rId410" Type="http://schemas.openxmlformats.org/officeDocument/2006/relationships/hyperlink" Target="https://stackoverflow.com/questions/48844024" TargetMode="External"/><Relationship Id="rId652" Type="http://schemas.openxmlformats.org/officeDocument/2006/relationships/hyperlink" Target="https://stackoverflow.com/questions/53869616" TargetMode="External"/><Relationship Id="rId894" Type="http://schemas.openxmlformats.org/officeDocument/2006/relationships/hyperlink" Target="https://stackoverflow.com/questions/47175128" TargetMode="External"/><Relationship Id="rId1001" Type="http://schemas.openxmlformats.org/officeDocument/2006/relationships/hyperlink" Target="https://stackoverflow.com/questions/62672440" TargetMode="External"/><Relationship Id="rId651" Type="http://schemas.openxmlformats.org/officeDocument/2006/relationships/hyperlink" Target="https://stackoverflow.com/questions/52338532" TargetMode="External"/><Relationship Id="rId893" Type="http://schemas.openxmlformats.org/officeDocument/2006/relationships/hyperlink" Target="https://stackoverflow.com/questions/47175128" TargetMode="External"/><Relationship Id="rId1002" Type="http://schemas.openxmlformats.org/officeDocument/2006/relationships/hyperlink" Target="https://stackoverflow.com/questions/28387144" TargetMode="External"/><Relationship Id="rId650" Type="http://schemas.openxmlformats.org/officeDocument/2006/relationships/hyperlink" Target="https://stackoverflow.com/questions/45047205" TargetMode="External"/><Relationship Id="rId892" Type="http://schemas.openxmlformats.org/officeDocument/2006/relationships/hyperlink" Target="https://stackoverflow.com/questions/47175128" TargetMode="External"/><Relationship Id="rId1003" Type="http://schemas.openxmlformats.org/officeDocument/2006/relationships/hyperlink" Target="https://stackoverflow.com/questions/58115412" TargetMode="External"/><Relationship Id="rId1037" Type="http://schemas.openxmlformats.org/officeDocument/2006/relationships/hyperlink" Target="https://stackoverflow.com/questions/65155458" TargetMode="External"/><Relationship Id="rId1038" Type="http://schemas.openxmlformats.org/officeDocument/2006/relationships/hyperlink" Target="https://stackoverflow.com/questions/61819628" TargetMode="External"/><Relationship Id="rId1039" Type="http://schemas.openxmlformats.org/officeDocument/2006/relationships/hyperlink" Target="https://stackoverflow.com/questions/61929275" TargetMode="External"/><Relationship Id="rId206" Type="http://schemas.openxmlformats.org/officeDocument/2006/relationships/hyperlink" Target="https://stackoverflow.com/questions/19725139" TargetMode="External"/><Relationship Id="rId448" Type="http://schemas.openxmlformats.org/officeDocument/2006/relationships/hyperlink" Target="https://stackoverflow.com/questions/56174456" TargetMode="External"/><Relationship Id="rId205" Type="http://schemas.openxmlformats.org/officeDocument/2006/relationships/hyperlink" Target="https://stackoverflow.com/questions/51451435" TargetMode="External"/><Relationship Id="rId447" Type="http://schemas.openxmlformats.org/officeDocument/2006/relationships/hyperlink" Target="https://stackoverflow.com/questions/51026841" TargetMode="External"/><Relationship Id="rId689" Type="http://schemas.openxmlformats.org/officeDocument/2006/relationships/hyperlink" Target="https://stackoverflow.com/questions/49477496" TargetMode="External"/><Relationship Id="rId204" Type="http://schemas.openxmlformats.org/officeDocument/2006/relationships/hyperlink" Target="https://stackoverflow.com/questions/58442374" TargetMode="External"/><Relationship Id="rId446" Type="http://schemas.openxmlformats.org/officeDocument/2006/relationships/hyperlink" Target="https://stackoverflow.com/questions/59277549" TargetMode="External"/><Relationship Id="rId688" Type="http://schemas.openxmlformats.org/officeDocument/2006/relationships/hyperlink" Target="https://stackoverflow.com/questions/49477496" TargetMode="External"/><Relationship Id="rId203" Type="http://schemas.openxmlformats.org/officeDocument/2006/relationships/hyperlink" Target="https://github.com/scikit-learn/scikit-learn/blob/baf0ea25d/sklearn/linear_model/_ridge.py" TargetMode="External"/><Relationship Id="rId445" Type="http://schemas.openxmlformats.org/officeDocument/2006/relationships/hyperlink" Target="https://stackoverflow.com/questions/57651302" TargetMode="External"/><Relationship Id="rId687" Type="http://schemas.openxmlformats.org/officeDocument/2006/relationships/hyperlink" Target="https://stackoverflow.com/questions/55693629" TargetMode="External"/><Relationship Id="rId209" Type="http://schemas.openxmlformats.org/officeDocument/2006/relationships/hyperlink" Target="https://numpy.org/devdocs/reference/distutils.html" TargetMode="External"/><Relationship Id="rId208" Type="http://schemas.openxmlformats.org/officeDocument/2006/relationships/hyperlink" Target="https://stackoverflow.com/questions/19725139" TargetMode="External"/><Relationship Id="rId207" Type="http://schemas.openxmlformats.org/officeDocument/2006/relationships/hyperlink" Target="https://stackoverflow.com/questions/43301617" TargetMode="External"/><Relationship Id="rId449" Type="http://schemas.openxmlformats.org/officeDocument/2006/relationships/hyperlink" Target="https://stackoverflow.com/questions/51276171" TargetMode="External"/><Relationship Id="rId440" Type="http://schemas.openxmlformats.org/officeDocument/2006/relationships/hyperlink" Target="https://stackoverflow.com/questions/55193860" TargetMode="External"/><Relationship Id="rId682" Type="http://schemas.openxmlformats.org/officeDocument/2006/relationships/hyperlink" Target="https://stackoverflow.com/questions/54180124" TargetMode="External"/><Relationship Id="rId681" Type="http://schemas.openxmlformats.org/officeDocument/2006/relationships/hyperlink" Target="https://stackoverflow.com/questions/65012948" TargetMode="External"/><Relationship Id="rId1030" Type="http://schemas.openxmlformats.org/officeDocument/2006/relationships/hyperlink" Target="https://stackoverflow.com/questions/59412321" TargetMode="External"/><Relationship Id="rId680" Type="http://schemas.openxmlformats.org/officeDocument/2006/relationships/hyperlink" Target="https://stackoverflow.com/questions/50780361" TargetMode="External"/><Relationship Id="rId1031" Type="http://schemas.openxmlformats.org/officeDocument/2006/relationships/hyperlink" Target="https://stackoverflow.com/questions/24958317" TargetMode="External"/><Relationship Id="rId1032" Type="http://schemas.openxmlformats.org/officeDocument/2006/relationships/hyperlink" Target="https://stackoverflow.com/questions/64379457" TargetMode="External"/><Relationship Id="rId202" Type="http://schemas.openxmlformats.org/officeDocument/2006/relationships/hyperlink" Target="https://stackoverflow.com/questions/19938587" TargetMode="External"/><Relationship Id="rId444" Type="http://schemas.openxmlformats.org/officeDocument/2006/relationships/hyperlink" Target="https://stackoverflow.com/questions/57207031" TargetMode="External"/><Relationship Id="rId686" Type="http://schemas.openxmlformats.org/officeDocument/2006/relationships/hyperlink" Target="https://stackoverflow.com/questions/28890418" TargetMode="External"/><Relationship Id="rId1033" Type="http://schemas.openxmlformats.org/officeDocument/2006/relationships/hyperlink" Target="https://stackoverflow.com/questions/36159194" TargetMode="External"/><Relationship Id="rId201" Type="http://schemas.openxmlformats.org/officeDocument/2006/relationships/hyperlink" Target="https://stackoverflow.com/questions/19938587" TargetMode="External"/><Relationship Id="rId443" Type="http://schemas.openxmlformats.org/officeDocument/2006/relationships/hyperlink" Target="https://stackoverflow.com/questions/56289270" TargetMode="External"/><Relationship Id="rId685" Type="http://schemas.openxmlformats.org/officeDocument/2006/relationships/hyperlink" Target="https://stackoverflow.com/questions/59041120" TargetMode="External"/><Relationship Id="rId1034" Type="http://schemas.openxmlformats.org/officeDocument/2006/relationships/hyperlink" Target="https://stackoverflow.com/questions/50118546" TargetMode="External"/><Relationship Id="rId200" Type="http://schemas.openxmlformats.org/officeDocument/2006/relationships/hyperlink" Target="https://stackoverflow.com/questions/19938587" TargetMode="External"/><Relationship Id="rId442" Type="http://schemas.openxmlformats.org/officeDocument/2006/relationships/hyperlink" Target="https://stackoverflow.com/questions/57207031" TargetMode="External"/><Relationship Id="rId684" Type="http://schemas.openxmlformats.org/officeDocument/2006/relationships/hyperlink" Target="https://stackoverflow.com/questions/54180124" TargetMode="External"/><Relationship Id="rId1035" Type="http://schemas.openxmlformats.org/officeDocument/2006/relationships/hyperlink" Target="https://stackoverflow.com/questions/63508337" TargetMode="External"/><Relationship Id="rId441" Type="http://schemas.openxmlformats.org/officeDocument/2006/relationships/hyperlink" Target="https://stackoverflow.com/questions/36286701" TargetMode="External"/><Relationship Id="rId683" Type="http://schemas.openxmlformats.org/officeDocument/2006/relationships/hyperlink" Target="https://stackoverflow.com/questions/61960251" TargetMode="External"/><Relationship Id="rId1036" Type="http://schemas.openxmlformats.org/officeDocument/2006/relationships/hyperlink" Target="https://stackoverflow.com/questions/51877242" TargetMode="External"/><Relationship Id="rId1026" Type="http://schemas.openxmlformats.org/officeDocument/2006/relationships/hyperlink" Target="https://stackoverflow.com/questions/51129498" TargetMode="External"/><Relationship Id="rId1027" Type="http://schemas.openxmlformats.org/officeDocument/2006/relationships/hyperlink" Target="https://stackoverflow.com/questions/52309568" TargetMode="External"/><Relationship Id="rId1028" Type="http://schemas.openxmlformats.org/officeDocument/2006/relationships/hyperlink" Target="https://stackoverflow.com/questions/58040556" TargetMode="External"/><Relationship Id="rId1029" Type="http://schemas.openxmlformats.org/officeDocument/2006/relationships/hyperlink" Target="https://stackoverflow.com/questions/48012669" TargetMode="External"/><Relationship Id="rId437" Type="http://schemas.openxmlformats.org/officeDocument/2006/relationships/hyperlink" Target="https://stackoverflow.com/questions/45743663" TargetMode="External"/><Relationship Id="rId679" Type="http://schemas.openxmlformats.org/officeDocument/2006/relationships/hyperlink" Target="https://stackoverflow.com/questions/65023526" TargetMode="External"/><Relationship Id="rId436" Type="http://schemas.openxmlformats.org/officeDocument/2006/relationships/hyperlink" Target="https://stackoverflow.com/questions/45122021" TargetMode="External"/><Relationship Id="rId678" Type="http://schemas.openxmlformats.org/officeDocument/2006/relationships/hyperlink" Target="https://stackoverflow.com/questions/63624390" TargetMode="External"/><Relationship Id="rId435" Type="http://schemas.openxmlformats.org/officeDocument/2006/relationships/hyperlink" Target="https://stackoverflow.com/questions/43036982" TargetMode="External"/><Relationship Id="rId677" Type="http://schemas.openxmlformats.org/officeDocument/2006/relationships/hyperlink" Target="https://stackoverflow.com/questions/64291153" TargetMode="External"/><Relationship Id="rId434" Type="http://schemas.openxmlformats.org/officeDocument/2006/relationships/hyperlink" Target="https://stackoverflow.com/questions/42855057" TargetMode="External"/><Relationship Id="rId676" Type="http://schemas.openxmlformats.org/officeDocument/2006/relationships/hyperlink" Target="https://stackoverflow.com/questions/64044200" TargetMode="External"/><Relationship Id="rId439" Type="http://schemas.openxmlformats.org/officeDocument/2006/relationships/hyperlink" Target="https://github.com/mitsuhiko/pip-1/blob/master/pip/basecommand.py" TargetMode="External"/><Relationship Id="rId438" Type="http://schemas.openxmlformats.org/officeDocument/2006/relationships/hyperlink" Target="https://stackoverflow.com/questions/54167135" TargetMode="External"/><Relationship Id="rId671" Type="http://schemas.openxmlformats.org/officeDocument/2006/relationships/hyperlink" Target="https://stackoverflow.com/questions/59220550" TargetMode="External"/><Relationship Id="rId670" Type="http://schemas.openxmlformats.org/officeDocument/2006/relationships/hyperlink" Target="https://stackoverflow.com/questions/51741046" TargetMode="External"/><Relationship Id="rId1020" Type="http://schemas.openxmlformats.org/officeDocument/2006/relationships/hyperlink" Target="https://stackoverflow.com/questions/58511167" TargetMode="External"/><Relationship Id="rId1021" Type="http://schemas.openxmlformats.org/officeDocument/2006/relationships/hyperlink" Target="https://stackoverflow.com/questions/60448067" TargetMode="External"/><Relationship Id="rId433" Type="http://schemas.openxmlformats.org/officeDocument/2006/relationships/hyperlink" Target="https://github.com/python/cpython/blob/90a6e56e5663233fe986331ef3f10422fe57dcbc/Lib/concurrent/futures/_base.py" TargetMode="External"/><Relationship Id="rId675" Type="http://schemas.openxmlformats.org/officeDocument/2006/relationships/hyperlink" Target="https://stackoverflow.com/questions/36236153" TargetMode="External"/><Relationship Id="rId1022" Type="http://schemas.openxmlformats.org/officeDocument/2006/relationships/hyperlink" Target="https://stackoverflow.com/questions/52041545" TargetMode="External"/><Relationship Id="rId432" Type="http://schemas.openxmlformats.org/officeDocument/2006/relationships/hyperlink" Target="https://stackoverflow.com/questions/58626422" TargetMode="External"/><Relationship Id="rId674" Type="http://schemas.openxmlformats.org/officeDocument/2006/relationships/hyperlink" Target="https://stackoverflow.com/questions/60763498" TargetMode="External"/><Relationship Id="rId1023" Type="http://schemas.openxmlformats.org/officeDocument/2006/relationships/hyperlink" Target="https://stackoverflow.com/questions/31812147" TargetMode="External"/><Relationship Id="rId431" Type="http://schemas.openxmlformats.org/officeDocument/2006/relationships/hyperlink" Target="https://stackoverflow.com/questions/63525464" TargetMode="External"/><Relationship Id="rId673" Type="http://schemas.openxmlformats.org/officeDocument/2006/relationships/hyperlink" Target="https://stackoverflow.com/questions/31720340" TargetMode="External"/><Relationship Id="rId1024" Type="http://schemas.openxmlformats.org/officeDocument/2006/relationships/hyperlink" Target="https://stackoverflow.com/questions/51129498" TargetMode="External"/><Relationship Id="rId430" Type="http://schemas.openxmlformats.org/officeDocument/2006/relationships/hyperlink" Target="https://stackoverflow.com/questions/58626422" TargetMode="External"/><Relationship Id="rId672" Type="http://schemas.openxmlformats.org/officeDocument/2006/relationships/hyperlink" Target="https://stackoverflow.com/questions/24544985" TargetMode="External"/><Relationship Id="rId1025" Type="http://schemas.openxmlformats.org/officeDocument/2006/relationships/hyperlink" Target="https://stackoverflow.com/questions/51129498" TargetMode="External"/></Relationships>
</file>

<file path=xl/worksheets/_rels/sheet3.xml.rels><?xml version="1.0" encoding="UTF-8" standalone="yes"?><Relationships xmlns="http://schemas.openxmlformats.org/package/2006/relationships"><Relationship Id="rId392" Type="http://schemas.openxmlformats.org/officeDocument/2006/relationships/hyperlink" Target="https://stackoverflow.com/questions/53562704" TargetMode="External"/><Relationship Id="rId391" Type="http://schemas.openxmlformats.org/officeDocument/2006/relationships/hyperlink" Target="https://stackoverflow.com/questions/63411686" TargetMode="External"/><Relationship Id="rId390" Type="http://schemas.openxmlformats.org/officeDocument/2006/relationships/hyperlink" Target="https://stackoverflow.com/questions/57082995" TargetMode="External"/><Relationship Id="rId2180" Type="http://schemas.openxmlformats.org/officeDocument/2006/relationships/hyperlink" Target="https://stackoverflow.com/questions/59755464" TargetMode="External"/><Relationship Id="rId2181" Type="http://schemas.openxmlformats.org/officeDocument/2006/relationships/hyperlink" Target="https://stackoverflow.com/questions/56321465" TargetMode="External"/><Relationship Id="rId2182" Type="http://schemas.openxmlformats.org/officeDocument/2006/relationships/hyperlink" Target="https://stackoverflow.com/questions/63318685" TargetMode="External"/><Relationship Id="rId2183" Type="http://schemas.openxmlformats.org/officeDocument/2006/relationships/hyperlink" Target="https://stackoverflow.com/questions/60781662" TargetMode="External"/><Relationship Id="rId385" Type="http://schemas.openxmlformats.org/officeDocument/2006/relationships/hyperlink" Target="https://stackoverflow.com/questions/55369289" TargetMode="External"/><Relationship Id="rId2184" Type="http://schemas.openxmlformats.org/officeDocument/2006/relationships/hyperlink" Target="https://stackoverflow.com/questions/62282775" TargetMode="External"/><Relationship Id="rId384" Type="http://schemas.openxmlformats.org/officeDocument/2006/relationships/hyperlink" Target="https://stackoverflow.com/questions/59593972" TargetMode="External"/><Relationship Id="rId2185" Type="http://schemas.openxmlformats.org/officeDocument/2006/relationships/hyperlink" Target="https://stackoverflow.com/questions/64357424" TargetMode="External"/><Relationship Id="rId383" Type="http://schemas.openxmlformats.org/officeDocument/2006/relationships/hyperlink" Target="https://stackoverflow.com/questions/44993098" TargetMode="External"/><Relationship Id="rId2186" Type="http://schemas.openxmlformats.org/officeDocument/2006/relationships/hyperlink" Target="https://stackoverflow.com/questions/63506620" TargetMode="External"/><Relationship Id="rId382" Type="http://schemas.openxmlformats.org/officeDocument/2006/relationships/hyperlink" Target="https://stackoverflow.com/questions/54916508" TargetMode="External"/><Relationship Id="rId2187" Type="http://schemas.openxmlformats.org/officeDocument/2006/relationships/hyperlink" Target="https://stackoverflow.com/questions/47922435" TargetMode="External"/><Relationship Id="rId389" Type="http://schemas.openxmlformats.org/officeDocument/2006/relationships/hyperlink" Target="https://stackoverflow.com/questions/59727723" TargetMode="External"/><Relationship Id="rId2188" Type="http://schemas.openxmlformats.org/officeDocument/2006/relationships/hyperlink" Target="https://stackoverflow.com/questions/58558004" TargetMode="External"/><Relationship Id="rId388" Type="http://schemas.openxmlformats.org/officeDocument/2006/relationships/hyperlink" Target="https://stackoverflow.com/questions/61517193" TargetMode="External"/><Relationship Id="rId2189" Type="http://schemas.openxmlformats.org/officeDocument/2006/relationships/hyperlink" Target="https://stackoverflow.com/questions/55406464" TargetMode="External"/><Relationship Id="rId387" Type="http://schemas.openxmlformats.org/officeDocument/2006/relationships/hyperlink" Target="https://stackoverflow.com/questions/65047996" TargetMode="External"/><Relationship Id="rId386" Type="http://schemas.openxmlformats.org/officeDocument/2006/relationships/hyperlink" Target="https://stackoverflow.com/questions/64652834" TargetMode="External"/><Relationship Id="rId381" Type="http://schemas.openxmlformats.org/officeDocument/2006/relationships/hyperlink" Target="https://stackoverflow.com/questions/43814315" TargetMode="External"/><Relationship Id="rId380" Type="http://schemas.openxmlformats.org/officeDocument/2006/relationships/hyperlink" Target="https://stackoverflow.com/questions/64533007" TargetMode="External"/><Relationship Id="rId379" Type="http://schemas.openxmlformats.org/officeDocument/2006/relationships/hyperlink" Target="https://stackoverflow.com/questions/59060150" TargetMode="External"/><Relationship Id="rId2170" Type="http://schemas.openxmlformats.org/officeDocument/2006/relationships/hyperlink" Target="https://stackoverflow.com/questions/61086705" TargetMode="External"/><Relationship Id="rId2171" Type="http://schemas.openxmlformats.org/officeDocument/2006/relationships/hyperlink" Target="https://stackoverflow.com/questions/49073754" TargetMode="External"/><Relationship Id="rId2172" Type="http://schemas.openxmlformats.org/officeDocument/2006/relationships/hyperlink" Target="https://stackoverflow.com/questions/56681399" TargetMode="External"/><Relationship Id="rId374" Type="http://schemas.openxmlformats.org/officeDocument/2006/relationships/hyperlink" Target="https://stackoverflow.com/questions/60749006" TargetMode="External"/><Relationship Id="rId2173" Type="http://schemas.openxmlformats.org/officeDocument/2006/relationships/hyperlink" Target="https://stackoverflow.com/questions/63820168" TargetMode="External"/><Relationship Id="rId373" Type="http://schemas.openxmlformats.org/officeDocument/2006/relationships/hyperlink" Target="https://stackoverflow.com/questions/45986970" TargetMode="External"/><Relationship Id="rId2174" Type="http://schemas.openxmlformats.org/officeDocument/2006/relationships/hyperlink" Target="https://stackoverflow.com/questions/62102458" TargetMode="External"/><Relationship Id="rId372" Type="http://schemas.openxmlformats.org/officeDocument/2006/relationships/hyperlink" Target="https://stackoverflow.com/questions/39076388" TargetMode="External"/><Relationship Id="rId2175" Type="http://schemas.openxmlformats.org/officeDocument/2006/relationships/hyperlink" Target="https://stackoverflow.com/questions/63570400" TargetMode="External"/><Relationship Id="rId371" Type="http://schemas.openxmlformats.org/officeDocument/2006/relationships/hyperlink" Target="https://stackoverflow.com/questions/62315856" TargetMode="External"/><Relationship Id="rId2176" Type="http://schemas.openxmlformats.org/officeDocument/2006/relationships/hyperlink" Target="https://stackoverflow.com/questions/64666638" TargetMode="External"/><Relationship Id="rId378" Type="http://schemas.openxmlformats.org/officeDocument/2006/relationships/hyperlink" Target="https://stackoverflow.com/questions/54955595" TargetMode="External"/><Relationship Id="rId2177" Type="http://schemas.openxmlformats.org/officeDocument/2006/relationships/hyperlink" Target="https://stackoverflow.com/questions/64112222" TargetMode="External"/><Relationship Id="rId377" Type="http://schemas.openxmlformats.org/officeDocument/2006/relationships/hyperlink" Target="https://stackoverflow.com/questions/44328940" TargetMode="External"/><Relationship Id="rId2178" Type="http://schemas.openxmlformats.org/officeDocument/2006/relationships/hyperlink" Target="https://stackoverflow.com/questions/49851200" TargetMode="External"/><Relationship Id="rId376" Type="http://schemas.openxmlformats.org/officeDocument/2006/relationships/hyperlink" Target="https://stackoverflow.com/questions/44013298" TargetMode="External"/><Relationship Id="rId2179" Type="http://schemas.openxmlformats.org/officeDocument/2006/relationships/hyperlink" Target="https://stackoverflow.com/questions/59645758" TargetMode="External"/><Relationship Id="rId375" Type="http://schemas.openxmlformats.org/officeDocument/2006/relationships/hyperlink" Target="https://stackoverflow.com/questions/51863113" TargetMode="External"/><Relationship Id="rId2190" Type="http://schemas.openxmlformats.org/officeDocument/2006/relationships/hyperlink" Target="https://stackoverflow.com/questions/47615041" TargetMode="External"/><Relationship Id="rId2191" Type="http://schemas.openxmlformats.org/officeDocument/2006/relationships/hyperlink" Target="https://stackoverflow.com/questions/63235880" TargetMode="External"/><Relationship Id="rId2192" Type="http://schemas.openxmlformats.org/officeDocument/2006/relationships/hyperlink" Target="https://stackoverflow.com/questions/53003208" TargetMode="External"/><Relationship Id="rId2193" Type="http://schemas.openxmlformats.org/officeDocument/2006/relationships/hyperlink" Target="https://stackoverflow.com/questions/48888271" TargetMode="External"/><Relationship Id="rId2194" Type="http://schemas.openxmlformats.org/officeDocument/2006/relationships/hyperlink" Target="https://stackoverflow.com/questions/64875082" TargetMode="External"/><Relationship Id="rId396" Type="http://schemas.openxmlformats.org/officeDocument/2006/relationships/hyperlink" Target="https://stackoverflow.com/questions/51247229" TargetMode="External"/><Relationship Id="rId2195" Type="http://schemas.openxmlformats.org/officeDocument/2006/relationships/hyperlink" Target="https://stackoverflow.com/questions/61737710" TargetMode="External"/><Relationship Id="rId395" Type="http://schemas.openxmlformats.org/officeDocument/2006/relationships/hyperlink" Target="https://stackoverflow.com/questions/55572782" TargetMode="External"/><Relationship Id="rId2196" Type="http://schemas.openxmlformats.org/officeDocument/2006/relationships/hyperlink" Target="https://stackoverflow.com/questions/58278454" TargetMode="External"/><Relationship Id="rId394" Type="http://schemas.openxmlformats.org/officeDocument/2006/relationships/hyperlink" Target="https://stackoverflow.com/questions/55883985" TargetMode="External"/><Relationship Id="rId2197" Type="http://schemas.openxmlformats.org/officeDocument/2006/relationships/hyperlink" Target="https://stackoverflow.com/questions/56585023" TargetMode="External"/><Relationship Id="rId393" Type="http://schemas.openxmlformats.org/officeDocument/2006/relationships/hyperlink" Target="https://stackoverflow.com/questions/43061664" TargetMode="External"/><Relationship Id="rId2198" Type="http://schemas.openxmlformats.org/officeDocument/2006/relationships/hyperlink" Target="https://stackoverflow.com/questions/59427019" TargetMode="External"/><Relationship Id="rId2199" Type="http://schemas.openxmlformats.org/officeDocument/2006/relationships/hyperlink" Target="https://stackoverflow.com/questions/46011973" TargetMode="External"/><Relationship Id="rId399" Type="http://schemas.openxmlformats.org/officeDocument/2006/relationships/hyperlink" Target="https://stackoverflow.com/questions/54916508" TargetMode="External"/><Relationship Id="rId398" Type="http://schemas.openxmlformats.org/officeDocument/2006/relationships/hyperlink" Target="https://stackoverflow.com/questions/64533007" TargetMode="External"/><Relationship Id="rId397" Type="http://schemas.openxmlformats.org/officeDocument/2006/relationships/hyperlink" Target="https://stackoverflow.com/questions/57420998" TargetMode="External"/><Relationship Id="rId1730" Type="http://schemas.openxmlformats.org/officeDocument/2006/relationships/hyperlink" Target="https://stackoverflow.com/questions/51625911" TargetMode="External"/><Relationship Id="rId1731" Type="http://schemas.openxmlformats.org/officeDocument/2006/relationships/hyperlink" Target="https://stackoverflow.com/questions/45227229" TargetMode="External"/><Relationship Id="rId1732" Type="http://schemas.openxmlformats.org/officeDocument/2006/relationships/hyperlink" Target="https://stackoverflow.com/questions/51046867" TargetMode="External"/><Relationship Id="rId1733" Type="http://schemas.openxmlformats.org/officeDocument/2006/relationships/hyperlink" Target="https://stackoverflow.com/questions/58033286" TargetMode="External"/><Relationship Id="rId1734" Type="http://schemas.openxmlformats.org/officeDocument/2006/relationships/hyperlink" Target="https://stackoverflow.com/questions/60353358" TargetMode="External"/><Relationship Id="rId1735" Type="http://schemas.openxmlformats.org/officeDocument/2006/relationships/hyperlink" Target="https://stackoverflow.com/questions/60882081" TargetMode="External"/><Relationship Id="rId1736" Type="http://schemas.openxmlformats.org/officeDocument/2006/relationships/hyperlink" Target="https://stackoverflow.com/questions/61920569" TargetMode="External"/><Relationship Id="rId1737" Type="http://schemas.openxmlformats.org/officeDocument/2006/relationships/hyperlink" Target="https://stackoverflow.com/questions/62619918" TargetMode="External"/><Relationship Id="rId1738" Type="http://schemas.openxmlformats.org/officeDocument/2006/relationships/hyperlink" Target="https://stackoverflow.com/questions/51387027" TargetMode="External"/><Relationship Id="rId1739" Type="http://schemas.openxmlformats.org/officeDocument/2006/relationships/hyperlink" Target="https://stackoverflow.com/questions/53717852" TargetMode="External"/><Relationship Id="rId1720" Type="http://schemas.openxmlformats.org/officeDocument/2006/relationships/hyperlink" Target="https://stackoverflow.com/questions/63187967" TargetMode="External"/><Relationship Id="rId1721" Type="http://schemas.openxmlformats.org/officeDocument/2006/relationships/hyperlink" Target="https://stackoverflow.com/questions/63523531" TargetMode="External"/><Relationship Id="rId1722" Type="http://schemas.openxmlformats.org/officeDocument/2006/relationships/hyperlink" Target="https://stackoverflow.com/questions/53051274" TargetMode="External"/><Relationship Id="rId1723" Type="http://schemas.openxmlformats.org/officeDocument/2006/relationships/hyperlink" Target="https://stackoverflow.com/questions/56760868" TargetMode="External"/><Relationship Id="rId1724" Type="http://schemas.openxmlformats.org/officeDocument/2006/relationships/hyperlink" Target="https://stackoverflow.com/questions/58226787" TargetMode="External"/><Relationship Id="rId1725" Type="http://schemas.openxmlformats.org/officeDocument/2006/relationships/hyperlink" Target="https://stackoverflow.com/questions/56062971" TargetMode="External"/><Relationship Id="rId1726" Type="http://schemas.openxmlformats.org/officeDocument/2006/relationships/hyperlink" Target="https://stackoverflow.com/questions/60799664" TargetMode="External"/><Relationship Id="rId1727" Type="http://schemas.openxmlformats.org/officeDocument/2006/relationships/hyperlink" Target="https://stackoverflow.com/questions/59672402" TargetMode="External"/><Relationship Id="rId1728" Type="http://schemas.openxmlformats.org/officeDocument/2006/relationships/hyperlink" Target="https://stackoverflow.com/questions/43631662" TargetMode="External"/><Relationship Id="rId1729" Type="http://schemas.openxmlformats.org/officeDocument/2006/relationships/hyperlink" Target="https://stackoverflow.com/questions/44174697" TargetMode="External"/><Relationship Id="rId1752" Type="http://schemas.openxmlformats.org/officeDocument/2006/relationships/hyperlink" Target="https://stackoverflow.com/questions/45929189" TargetMode="External"/><Relationship Id="rId1753" Type="http://schemas.openxmlformats.org/officeDocument/2006/relationships/hyperlink" Target="https://stackoverflow.com/questions/48285212" TargetMode="External"/><Relationship Id="rId1754" Type="http://schemas.openxmlformats.org/officeDocument/2006/relationships/hyperlink" Target="https://stackoverflow.com/questions/39454685" TargetMode="External"/><Relationship Id="rId1755" Type="http://schemas.openxmlformats.org/officeDocument/2006/relationships/hyperlink" Target="https://stackoverflow.com/questions/61193360" TargetMode="External"/><Relationship Id="rId1756" Type="http://schemas.openxmlformats.org/officeDocument/2006/relationships/hyperlink" Target="https://stackoverflow.com/questions/64091029" TargetMode="External"/><Relationship Id="rId1757" Type="http://schemas.openxmlformats.org/officeDocument/2006/relationships/hyperlink" Target="https://stackoverflow.com/questions/59864710" TargetMode="External"/><Relationship Id="rId1758" Type="http://schemas.openxmlformats.org/officeDocument/2006/relationships/hyperlink" Target="https://stackoverflow.com/questions/59230831" TargetMode="External"/><Relationship Id="rId1759" Type="http://schemas.openxmlformats.org/officeDocument/2006/relationships/hyperlink" Target="https://stackoverflow.com/questions/58993596" TargetMode="External"/><Relationship Id="rId1750" Type="http://schemas.openxmlformats.org/officeDocument/2006/relationships/hyperlink" Target="https://stackoverflow.com/questions/41986583" TargetMode="External"/><Relationship Id="rId1751" Type="http://schemas.openxmlformats.org/officeDocument/2006/relationships/hyperlink" Target="https://stackoverflow.com/questions/50101695" TargetMode="External"/><Relationship Id="rId1741" Type="http://schemas.openxmlformats.org/officeDocument/2006/relationships/hyperlink" Target="https://stackoverflow.com/questions/59840411" TargetMode="External"/><Relationship Id="rId1742" Type="http://schemas.openxmlformats.org/officeDocument/2006/relationships/hyperlink" Target="https://stackoverflow.com/questions/60434430" TargetMode="External"/><Relationship Id="rId1743" Type="http://schemas.openxmlformats.org/officeDocument/2006/relationships/hyperlink" Target="https://stackoverflow.com/questions/60937557" TargetMode="External"/><Relationship Id="rId1744" Type="http://schemas.openxmlformats.org/officeDocument/2006/relationships/hyperlink" Target="https://stackoverflow.com/questions/61169380" TargetMode="External"/><Relationship Id="rId1745" Type="http://schemas.openxmlformats.org/officeDocument/2006/relationships/hyperlink" Target="https://stackoverflow.com/questions/56093768" TargetMode="External"/><Relationship Id="rId1746" Type="http://schemas.openxmlformats.org/officeDocument/2006/relationships/hyperlink" Target="https://stackoverflow.com/questions/56271619" TargetMode="External"/><Relationship Id="rId1747" Type="http://schemas.openxmlformats.org/officeDocument/2006/relationships/hyperlink" Target="https://stackoverflow.com/questions/47652345" TargetMode="External"/><Relationship Id="rId1748" Type="http://schemas.openxmlformats.org/officeDocument/2006/relationships/hyperlink" Target="https://stackoverflow.com/questions/49073754" TargetMode="External"/><Relationship Id="rId1749" Type="http://schemas.openxmlformats.org/officeDocument/2006/relationships/hyperlink" Target="https://stackoverflow.com/questions/48885193" TargetMode="External"/><Relationship Id="rId1740" Type="http://schemas.openxmlformats.org/officeDocument/2006/relationships/hyperlink" Target="https://stackoverflow.com/questions/62428455" TargetMode="External"/><Relationship Id="rId1710" Type="http://schemas.openxmlformats.org/officeDocument/2006/relationships/hyperlink" Target="https://stackoverflow.com/questions/61751324" TargetMode="External"/><Relationship Id="rId1711" Type="http://schemas.openxmlformats.org/officeDocument/2006/relationships/hyperlink" Target="https://stackoverflow.com/questions/54552681" TargetMode="External"/><Relationship Id="rId1712" Type="http://schemas.openxmlformats.org/officeDocument/2006/relationships/hyperlink" Target="https://stackoverflow.com/questions/61472241" TargetMode="External"/><Relationship Id="rId1713" Type="http://schemas.openxmlformats.org/officeDocument/2006/relationships/hyperlink" Target="https://stackoverflow.com/questions/51064323" TargetMode="External"/><Relationship Id="rId1714" Type="http://schemas.openxmlformats.org/officeDocument/2006/relationships/hyperlink" Target="https://stackoverflow.com/questions/44591282" TargetMode="External"/><Relationship Id="rId1715" Type="http://schemas.openxmlformats.org/officeDocument/2006/relationships/hyperlink" Target="https://stackoverflow.com/questions/61454585" TargetMode="External"/><Relationship Id="rId1716" Type="http://schemas.openxmlformats.org/officeDocument/2006/relationships/hyperlink" Target="https://stackoverflow.com/questions/48303166" TargetMode="External"/><Relationship Id="rId1717" Type="http://schemas.openxmlformats.org/officeDocument/2006/relationships/hyperlink" Target="https://stackoverflow.com/questions/56572586" TargetMode="External"/><Relationship Id="rId1718" Type="http://schemas.openxmlformats.org/officeDocument/2006/relationships/hyperlink" Target="https://stackoverflow.com/questions/62929545" TargetMode="External"/><Relationship Id="rId1719" Type="http://schemas.openxmlformats.org/officeDocument/2006/relationships/hyperlink" Target="https://stackoverflow.com/questions/59771314" TargetMode="External"/><Relationship Id="rId1700" Type="http://schemas.openxmlformats.org/officeDocument/2006/relationships/hyperlink" Target="https://stackoverflow.com/questions/60361603" TargetMode="External"/><Relationship Id="rId1701" Type="http://schemas.openxmlformats.org/officeDocument/2006/relationships/hyperlink" Target="https://stackoverflow.com/questions/49853718" TargetMode="External"/><Relationship Id="rId1702" Type="http://schemas.openxmlformats.org/officeDocument/2006/relationships/hyperlink" Target="https://stackoverflow.com/questions/49645151" TargetMode="External"/><Relationship Id="rId1703" Type="http://schemas.openxmlformats.org/officeDocument/2006/relationships/hyperlink" Target="https://stackoverflow.com/questions/65021701" TargetMode="External"/><Relationship Id="rId1704" Type="http://schemas.openxmlformats.org/officeDocument/2006/relationships/hyperlink" Target="https://stackoverflow.com/questions/64770484" TargetMode="External"/><Relationship Id="rId1705" Type="http://schemas.openxmlformats.org/officeDocument/2006/relationships/hyperlink" Target="https://stackoverflow.com/questions/61280885" TargetMode="External"/><Relationship Id="rId1706" Type="http://schemas.openxmlformats.org/officeDocument/2006/relationships/hyperlink" Target="https://stackoverflow.com/questions/63174874" TargetMode="External"/><Relationship Id="rId1707" Type="http://schemas.openxmlformats.org/officeDocument/2006/relationships/hyperlink" Target="https://stackoverflow.com/questions/64666638" TargetMode="External"/><Relationship Id="rId1708" Type="http://schemas.openxmlformats.org/officeDocument/2006/relationships/hyperlink" Target="https://stackoverflow.com/questions/59935050" TargetMode="External"/><Relationship Id="rId1709" Type="http://schemas.openxmlformats.org/officeDocument/2006/relationships/hyperlink" Target="https://stackoverflow.com/questions/53708351" TargetMode="External"/><Relationship Id="rId40" Type="http://schemas.openxmlformats.org/officeDocument/2006/relationships/hyperlink" Target="https://stackoverflow.com/questions/61054359" TargetMode="External"/><Relationship Id="rId42" Type="http://schemas.openxmlformats.org/officeDocument/2006/relationships/hyperlink" Target="https://stackoverflow.com/questions/42574476" TargetMode="External"/><Relationship Id="rId41" Type="http://schemas.openxmlformats.org/officeDocument/2006/relationships/hyperlink" Target="https://stackoverflow.com/questions/47610308" TargetMode="External"/><Relationship Id="rId44" Type="http://schemas.openxmlformats.org/officeDocument/2006/relationships/hyperlink" Target="https://stackoverflow.com/questions/59191583" TargetMode="External"/><Relationship Id="rId43" Type="http://schemas.openxmlformats.org/officeDocument/2006/relationships/hyperlink" Target="https://stackoverflow.com/questions/61149306" TargetMode="External"/><Relationship Id="rId46" Type="http://schemas.openxmlformats.org/officeDocument/2006/relationships/hyperlink" Target="https://stackoverflow.com/questions/58210609" TargetMode="External"/><Relationship Id="rId45" Type="http://schemas.openxmlformats.org/officeDocument/2006/relationships/hyperlink" Target="https://stackoverflow.com/questions/62241930" TargetMode="External"/><Relationship Id="rId48" Type="http://schemas.openxmlformats.org/officeDocument/2006/relationships/hyperlink" Target="https://stackoverflow.com/questions/64416859" TargetMode="External"/><Relationship Id="rId47" Type="http://schemas.openxmlformats.org/officeDocument/2006/relationships/hyperlink" Target="https://stackoverflow.com/questions/50609845" TargetMode="External"/><Relationship Id="rId49" Type="http://schemas.openxmlformats.org/officeDocument/2006/relationships/hyperlink" Target="https://stackoverflow.com/questions/60984241" TargetMode="External"/><Relationship Id="rId31" Type="http://schemas.openxmlformats.org/officeDocument/2006/relationships/hyperlink" Target="https://stackoverflow.com/questions/60781662" TargetMode="External"/><Relationship Id="rId30" Type="http://schemas.openxmlformats.org/officeDocument/2006/relationships/hyperlink" Target="https://stackoverflow.com/questions/60550005" TargetMode="External"/><Relationship Id="rId33" Type="http://schemas.openxmlformats.org/officeDocument/2006/relationships/hyperlink" Target="https://stackoverflow.com/questions/63910511" TargetMode="External"/><Relationship Id="rId32" Type="http://schemas.openxmlformats.org/officeDocument/2006/relationships/hyperlink" Target="https://stackoverflow.com/questions/64081214" TargetMode="External"/><Relationship Id="rId35" Type="http://schemas.openxmlformats.org/officeDocument/2006/relationships/hyperlink" Target="https://stackoverflow.com/questions/63191821" TargetMode="External"/><Relationship Id="rId34" Type="http://schemas.openxmlformats.org/officeDocument/2006/relationships/hyperlink" Target="https://stackoverflow.com/questions/57793505" TargetMode="External"/><Relationship Id="rId37" Type="http://schemas.openxmlformats.org/officeDocument/2006/relationships/hyperlink" Target="https://stackoverflow.com/questions/59087054" TargetMode="External"/><Relationship Id="rId36" Type="http://schemas.openxmlformats.org/officeDocument/2006/relationships/hyperlink" Target="https://stackoverflow.com/questions/58411571" TargetMode="External"/><Relationship Id="rId39" Type="http://schemas.openxmlformats.org/officeDocument/2006/relationships/hyperlink" Target="https://stackoverflow.com/questions/61585473" TargetMode="External"/><Relationship Id="rId38" Type="http://schemas.openxmlformats.org/officeDocument/2006/relationships/hyperlink" Target="https://stackoverflow.com/questions/53753776" TargetMode="External"/><Relationship Id="rId2203" Type="http://schemas.openxmlformats.org/officeDocument/2006/relationships/hyperlink" Target="https://stackoverflow.com/questions/51416719" TargetMode="External"/><Relationship Id="rId2204" Type="http://schemas.openxmlformats.org/officeDocument/2006/relationships/hyperlink" Target="https://stackoverflow.com/questions/46479008" TargetMode="External"/><Relationship Id="rId20" Type="http://schemas.openxmlformats.org/officeDocument/2006/relationships/hyperlink" Target="https://stackoverflow.com/questions/60904644" TargetMode="External"/><Relationship Id="rId2205" Type="http://schemas.openxmlformats.org/officeDocument/2006/relationships/hyperlink" Target="https://stackoverflow.com/questions/55555311" TargetMode="External"/><Relationship Id="rId2206" Type="http://schemas.openxmlformats.org/officeDocument/2006/relationships/hyperlink" Target="https://stackoverflow.com/questions/46827434" TargetMode="External"/><Relationship Id="rId22" Type="http://schemas.openxmlformats.org/officeDocument/2006/relationships/hyperlink" Target="https://stackoverflow.com/questions/48815350" TargetMode="External"/><Relationship Id="rId2207" Type="http://schemas.openxmlformats.org/officeDocument/2006/relationships/hyperlink" Target="https://stackoverflow.com/questions/60023907" TargetMode="External"/><Relationship Id="rId21" Type="http://schemas.openxmlformats.org/officeDocument/2006/relationships/hyperlink" Target="https://stackoverflow.com/questions/61940176" TargetMode="External"/><Relationship Id="rId2208" Type="http://schemas.openxmlformats.org/officeDocument/2006/relationships/hyperlink" Target="https://stackoverflow.com/questions/64377296" TargetMode="External"/><Relationship Id="rId24" Type="http://schemas.openxmlformats.org/officeDocument/2006/relationships/hyperlink" Target="https://stackoverflow.com/questions/61458947" TargetMode="External"/><Relationship Id="rId2209" Type="http://schemas.openxmlformats.org/officeDocument/2006/relationships/hyperlink" Target="https://stackoverflow.com/questions/39022374" TargetMode="External"/><Relationship Id="rId23" Type="http://schemas.openxmlformats.org/officeDocument/2006/relationships/hyperlink" Target="https://stackoverflow.com/questions/59761890" TargetMode="External"/><Relationship Id="rId26" Type="http://schemas.openxmlformats.org/officeDocument/2006/relationships/hyperlink" Target="https://stackoverflow.com/questions/52543817" TargetMode="External"/><Relationship Id="rId25" Type="http://schemas.openxmlformats.org/officeDocument/2006/relationships/hyperlink" Target="https://stackoverflow.com/questions/55773040" TargetMode="External"/><Relationship Id="rId28" Type="http://schemas.openxmlformats.org/officeDocument/2006/relationships/hyperlink" Target="https://stackoverflow.com/questions/59087054" TargetMode="External"/><Relationship Id="rId27" Type="http://schemas.openxmlformats.org/officeDocument/2006/relationships/hyperlink" Target="https://stackoverflow.com/questions/56034172" TargetMode="External"/><Relationship Id="rId29" Type="http://schemas.openxmlformats.org/officeDocument/2006/relationships/hyperlink" Target="https://stackoverflow.com/questions/60264581" TargetMode="External"/><Relationship Id="rId2200" Type="http://schemas.openxmlformats.org/officeDocument/2006/relationships/hyperlink" Target="https://stackoverflow.com/questions/50771636" TargetMode="External"/><Relationship Id="rId2201" Type="http://schemas.openxmlformats.org/officeDocument/2006/relationships/hyperlink" Target="https://stackoverflow.com/questions/44809532" TargetMode="External"/><Relationship Id="rId2202" Type="http://schemas.openxmlformats.org/officeDocument/2006/relationships/hyperlink" Target="https://stackoverflow.com/questions/48461151" TargetMode="External"/><Relationship Id="rId11" Type="http://schemas.openxmlformats.org/officeDocument/2006/relationships/hyperlink" Target="https://stackoverflow.com/questions/61172051" TargetMode="External"/><Relationship Id="rId10" Type="http://schemas.openxmlformats.org/officeDocument/2006/relationships/hyperlink" Target="https://stackoverflow.com/questions/61768940" TargetMode="External"/><Relationship Id="rId13" Type="http://schemas.openxmlformats.org/officeDocument/2006/relationships/hyperlink" Target="https://stackoverflow.com/questions/64734253" TargetMode="External"/><Relationship Id="rId12" Type="http://schemas.openxmlformats.org/officeDocument/2006/relationships/hyperlink" Target="https://stackoverflow.com/questions/61584446" TargetMode="External"/><Relationship Id="rId15" Type="http://schemas.openxmlformats.org/officeDocument/2006/relationships/hyperlink" Target="https://stackoverflow.com/questions/60395932" TargetMode="External"/><Relationship Id="rId14" Type="http://schemas.openxmlformats.org/officeDocument/2006/relationships/hyperlink" Target="https://stackoverflow.com/questions/49073754" TargetMode="External"/><Relationship Id="rId17" Type="http://schemas.openxmlformats.org/officeDocument/2006/relationships/hyperlink" Target="https://stackoverflow.com/questions/58582373" TargetMode="External"/><Relationship Id="rId16" Type="http://schemas.openxmlformats.org/officeDocument/2006/relationships/hyperlink" Target="https://stackoverflow.com/questions/50260495" TargetMode="External"/><Relationship Id="rId19" Type="http://schemas.openxmlformats.org/officeDocument/2006/relationships/hyperlink" Target="https://stackoverflow.com/questions/62145084" TargetMode="External"/><Relationship Id="rId18" Type="http://schemas.openxmlformats.org/officeDocument/2006/relationships/hyperlink" Target="https://stackoverflow.com/questions/62102870" TargetMode="External"/><Relationship Id="rId84" Type="http://schemas.openxmlformats.org/officeDocument/2006/relationships/hyperlink" Target="https://stackoverflow.com/questions/64779033" TargetMode="External"/><Relationship Id="rId1774" Type="http://schemas.openxmlformats.org/officeDocument/2006/relationships/hyperlink" Target="https://stackoverflow.com/questions/53306907" TargetMode="External"/><Relationship Id="rId83" Type="http://schemas.openxmlformats.org/officeDocument/2006/relationships/hyperlink" Target="https://stackoverflow.com/questions/63971321" TargetMode="External"/><Relationship Id="rId1775" Type="http://schemas.openxmlformats.org/officeDocument/2006/relationships/hyperlink" Target="https://stackoverflow.com/questions/55647209" TargetMode="External"/><Relationship Id="rId86" Type="http://schemas.openxmlformats.org/officeDocument/2006/relationships/hyperlink" Target="https://stackoverflow.com/questions/42223668" TargetMode="External"/><Relationship Id="rId1776" Type="http://schemas.openxmlformats.org/officeDocument/2006/relationships/hyperlink" Target="https://stackoverflow.com/questions/62576422" TargetMode="External"/><Relationship Id="rId85" Type="http://schemas.openxmlformats.org/officeDocument/2006/relationships/hyperlink" Target="https://stackoverflow.com/questions/43121525" TargetMode="External"/><Relationship Id="rId1777" Type="http://schemas.openxmlformats.org/officeDocument/2006/relationships/hyperlink" Target="https://stackoverflow.com/questions/57043808" TargetMode="External"/><Relationship Id="rId88" Type="http://schemas.openxmlformats.org/officeDocument/2006/relationships/hyperlink" Target="https://stackoverflow.com/questions/51822134" TargetMode="External"/><Relationship Id="rId1778" Type="http://schemas.openxmlformats.org/officeDocument/2006/relationships/hyperlink" Target="https://stackoverflow.com/questions/52365526" TargetMode="External"/><Relationship Id="rId87" Type="http://schemas.openxmlformats.org/officeDocument/2006/relationships/hyperlink" Target="https://stackoverflow.com/questions/47834733" TargetMode="External"/><Relationship Id="rId1779" Type="http://schemas.openxmlformats.org/officeDocument/2006/relationships/hyperlink" Target="https://stackoverflow.com/questions/62857315" TargetMode="External"/><Relationship Id="rId89" Type="http://schemas.openxmlformats.org/officeDocument/2006/relationships/hyperlink" Target="https://stackoverflow.com/questions/45059428" TargetMode="External"/><Relationship Id="rId80" Type="http://schemas.openxmlformats.org/officeDocument/2006/relationships/hyperlink" Target="https://stackoverflow.com/questions/42270132" TargetMode="External"/><Relationship Id="rId82" Type="http://schemas.openxmlformats.org/officeDocument/2006/relationships/hyperlink" Target="https://stackoverflow.com/questions/62466877" TargetMode="External"/><Relationship Id="rId81" Type="http://schemas.openxmlformats.org/officeDocument/2006/relationships/hyperlink" Target="https://stackoverflow.com/questions/63820168" TargetMode="External"/><Relationship Id="rId1770" Type="http://schemas.openxmlformats.org/officeDocument/2006/relationships/hyperlink" Target="https://stackoverflow.com/questions/53003208" TargetMode="External"/><Relationship Id="rId1771" Type="http://schemas.openxmlformats.org/officeDocument/2006/relationships/hyperlink" Target="https://stackoverflow.com/questions/43324156" TargetMode="External"/><Relationship Id="rId1772" Type="http://schemas.openxmlformats.org/officeDocument/2006/relationships/hyperlink" Target="https://stackoverflow.com/questions/49053033" TargetMode="External"/><Relationship Id="rId1773" Type="http://schemas.openxmlformats.org/officeDocument/2006/relationships/hyperlink" Target="https://stackoverflow.com/questions/57036446" TargetMode="External"/><Relationship Id="rId73" Type="http://schemas.openxmlformats.org/officeDocument/2006/relationships/hyperlink" Target="https://stackoverflow.com/questions/52544754" TargetMode="External"/><Relationship Id="rId1763" Type="http://schemas.openxmlformats.org/officeDocument/2006/relationships/hyperlink" Target="https://stackoverflow.com/questions/61648779" TargetMode="External"/><Relationship Id="rId72" Type="http://schemas.openxmlformats.org/officeDocument/2006/relationships/hyperlink" Target="https://stackoverflow.com/questions/59593972" TargetMode="External"/><Relationship Id="rId1764" Type="http://schemas.openxmlformats.org/officeDocument/2006/relationships/hyperlink" Target="https://stackoverflow.com/questions/61063190" TargetMode="External"/><Relationship Id="rId75" Type="http://schemas.openxmlformats.org/officeDocument/2006/relationships/hyperlink" Target="https://stackoverflow.com/questions/55120984" TargetMode="External"/><Relationship Id="rId1765" Type="http://schemas.openxmlformats.org/officeDocument/2006/relationships/hyperlink" Target="https://stackoverflow.com/questions/60694015" TargetMode="External"/><Relationship Id="rId74" Type="http://schemas.openxmlformats.org/officeDocument/2006/relationships/hyperlink" Target="https://stackoverflow.com/questions/48885193" TargetMode="External"/><Relationship Id="rId1766" Type="http://schemas.openxmlformats.org/officeDocument/2006/relationships/hyperlink" Target="https://stackoverflow.com/questions/62428455" TargetMode="External"/><Relationship Id="rId77" Type="http://schemas.openxmlformats.org/officeDocument/2006/relationships/hyperlink" Target="https://stackoverflow.com/questions/44973518" TargetMode="External"/><Relationship Id="rId1767" Type="http://schemas.openxmlformats.org/officeDocument/2006/relationships/hyperlink" Target="https://stackoverflow.com/questions/43480732" TargetMode="External"/><Relationship Id="rId76" Type="http://schemas.openxmlformats.org/officeDocument/2006/relationships/hyperlink" Target="https://stackoverflow.com/questions/61180970" TargetMode="External"/><Relationship Id="rId1768" Type="http://schemas.openxmlformats.org/officeDocument/2006/relationships/hyperlink" Target="https://stackoverflow.com/questions/55150828" TargetMode="External"/><Relationship Id="rId79" Type="http://schemas.openxmlformats.org/officeDocument/2006/relationships/hyperlink" Target="https://stackoverflow.com/questions/44202825" TargetMode="External"/><Relationship Id="rId1769" Type="http://schemas.openxmlformats.org/officeDocument/2006/relationships/hyperlink" Target="https://stackoverflow.com/questions/43990046" TargetMode="External"/><Relationship Id="rId78" Type="http://schemas.openxmlformats.org/officeDocument/2006/relationships/hyperlink" Target="https://stackoverflow.com/questions/50476182" TargetMode="External"/><Relationship Id="rId71" Type="http://schemas.openxmlformats.org/officeDocument/2006/relationships/hyperlink" Target="https://stackoverflow.com/questions/52761157" TargetMode="External"/><Relationship Id="rId70" Type="http://schemas.openxmlformats.org/officeDocument/2006/relationships/hyperlink" Target="https://stackoverflow.com/questions/62428455" TargetMode="External"/><Relationship Id="rId1760" Type="http://schemas.openxmlformats.org/officeDocument/2006/relationships/hyperlink" Target="https://stackoverflow.com/questions/59015359" TargetMode="External"/><Relationship Id="rId1761" Type="http://schemas.openxmlformats.org/officeDocument/2006/relationships/hyperlink" Target="https://stackoverflow.com/questions/61829870" TargetMode="External"/><Relationship Id="rId1762" Type="http://schemas.openxmlformats.org/officeDocument/2006/relationships/hyperlink" Target="https://stackoverflow.com/questions/62308262" TargetMode="External"/><Relationship Id="rId62" Type="http://schemas.openxmlformats.org/officeDocument/2006/relationships/hyperlink" Target="https://stackoverflow.com/questions/61336639" TargetMode="External"/><Relationship Id="rId1796" Type="http://schemas.openxmlformats.org/officeDocument/2006/relationships/hyperlink" Target="https://stackoverflow.com/questions/56326649" TargetMode="External"/><Relationship Id="rId61" Type="http://schemas.openxmlformats.org/officeDocument/2006/relationships/hyperlink" Target="https://stackoverflow.com/questions/62535782" TargetMode="External"/><Relationship Id="rId1797" Type="http://schemas.openxmlformats.org/officeDocument/2006/relationships/hyperlink" Target="https://stackoverflow.com/questions/56415547" TargetMode="External"/><Relationship Id="rId64" Type="http://schemas.openxmlformats.org/officeDocument/2006/relationships/hyperlink" Target="https://stackoverflow.com/questions/63322338" TargetMode="External"/><Relationship Id="rId1798" Type="http://schemas.openxmlformats.org/officeDocument/2006/relationships/hyperlink" Target="https://stackoverflow.com/questions/49274151" TargetMode="External"/><Relationship Id="rId63" Type="http://schemas.openxmlformats.org/officeDocument/2006/relationships/hyperlink" Target="https://stackoverflow.com/questions/50889192" TargetMode="External"/><Relationship Id="rId1799" Type="http://schemas.openxmlformats.org/officeDocument/2006/relationships/hyperlink" Target="https://stackoverflow.com/questions/63736368" TargetMode="External"/><Relationship Id="rId66" Type="http://schemas.openxmlformats.org/officeDocument/2006/relationships/hyperlink" Target="https://stackoverflow.com/questions/60005319" TargetMode="External"/><Relationship Id="rId65" Type="http://schemas.openxmlformats.org/officeDocument/2006/relationships/hyperlink" Target="https://stackoverflow.com/questions/64859381" TargetMode="External"/><Relationship Id="rId68" Type="http://schemas.openxmlformats.org/officeDocument/2006/relationships/hyperlink" Target="https://stackoverflow.com/questions/60937557" TargetMode="External"/><Relationship Id="rId67" Type="http://schemas.openxmlformats.org/officeDocument/2006/relationships/hyperlink" Target="https://stackoverflow.com/questions/61640660" TargetMode="External"/><Relationship Id="rId60" Type="http://schemas.openxmlformats.org/officeDocument/2006/relationships/hyperlink" Target="https://stackoverflow.com/questions/62075321" TargetMode="External"/><Relationship Id="rId69" Type="http://schemas.openxmlformats.org/officeDocument/2006/relationships/hyperlink" Target="https://stackoverflow.com/questions/59732495" TargetMode="External"/><Relationship Id="rId1790" Type="http://schemas.openxmlformats.org/officeDocument/2006/relationships/hyperlink" Target="https://stackoverflow.com/questions/60142707" TargetMode="External"/><Relationship Id="rId1791" Type="http://schemas.openxmlformats.org/officeDocument/2006/relationships/hyperlink" Target="https://stackoverflow.com/questions/62576422" TargetMode="External"/><Relationship Id="rId1792" Type="http://schemas.openxmlformats.org/officeDocument/2006/relationships/hyperlink" Target="https://stackoverflow.com/questions/58797155" TargetMode="External"/><Relationship Id="rId1793" Type="http://schemas.openxmlformats.org/officeDocument/2006/relationships/hyperlink" Target="https://stackoverflow.com/questions/43493193" TargetMode="External"/><Relationship Id="rId1794" Type="http://schemas.openxmlformats.org/officeDocument/2006/relationships/hyperlink" Target="https://stackoverflow.com/questions/63318020" TargetMode="External"/><Relationship Id="rId1795" Type="http://schemas.openxmlformats.org/officeDocument/2006/relationships/hyperlink" Target="https://stackoverflow.com/questions/64863021" TargetMode="External"/><Relationship Id="rId51" Type="http://schemas.openxmlformats.org/officeDocument/2006/relationships/hyperlink" Target="https://stackoverflow.com/questions/65021701" TargetMode="External"/><Relationship Id="rId1785" Type="http://schemas.openxmlformats.org/officeDocument/2006/relationships/hyperlink" Target="https://stackoverflow.com/questions/65081913" TargetMode="External"/><Relationship Id="rId50" Type="http://schemas.openxmlformats.org/officeDocument/2006/relationships/hyperlink" Target="https://stackoverflow.com/questions/44210620" TargetMode="External"/><Relationship Id="rId1786" Type="http://schemas.openxmlformats.org/officeDocument/2006/relationships/hyperlink" Target="https://stackoverflow.com/questions/63570400" TargetMode="External"/><Relationship Id="rId53" Type="http://schemas.openxmlformats.org/officeDocument/2006/relationships/hyperlink" Target="https://stackoverflow.com/questions/61280885" TargetMode="External"/><Relationship Id="rId1787" Type="http://schemas.openxmlformats.org/officeDocument/2006/relationships/hyperlink" Target="https://stackoverflow.com/questions/63423501" TargetMode="External"/><Relationship Id="rId52" Type="http://schemas.openxmlformats.org/officeDocument/2006/relationships/hyperlink" Target="https://stackoverflow.com/questions/64770484" TargetMode="External"/><Relationship Id="rId1788" Type="http://schemas.openxmlformats.org/officeDocument/2006/relationships/hyperlink" Target="https://stackoverflow.com/questions/64003545" TargetMode="External"/><Relationship Id="rId55" Type="http://schemas.openxmlformats.org/officeDocument/2006/relationships/hyperlink" Target="https://stackoverflow.com/questions/64666638" TargetMode="External"/><Relationship Id="rId1789" Type="http://schemas.openxmlformats.org/officeDocument/2006/relationships/hyperlink" Target="https://stackoverflow.com/questions/64668956" TargetMode="External"/><Relationship Id="rId54" Type="http://schemas.openxmlformats.org/officeDocument/2006/relationships/hyperlink" Target="https://stackoverflow.com/questions/63174874" TargetMode="External"/><Relationship Id="rId57" Type="http://schemas.openxmlformats.org/officeDocument/2006/relationships/hyperlink" Target="https://stackoverflow.com/questions/54955595" TargetMode="External"/><Relationship Id="rId56" Type="http://schemas.openxmlformats.org/officeDocument/2006/relationships/hyperlink" Target="https://stackoverflow.com/questions/62299803" TargetMode="External"/><Relationship Id="rId59" Type="http://schemas.openxmlformats.org/officeDocument/2006/relationships/hyperlink" Target="https://stackoverflow.com/questions/62466877" TargetMode="External"/><Relationship Id="rId58" Type="http://schemas.openxmlformats.org/officeDocument/2006/relationships/hyperlink" Target="https://stackoverflow.com/questions/55735837" TargetMode="External"/><Relationship Id="rId1780" Type="http://schemas.openxmlformats.org/officeDocument/2006/relationships/hyperlink" Target="https://stackoverflow.com/questions/55142210" TargetMode="External"/><Relationship Id="rId1781" Type="http://schemas.openxmlformats.org/officeDocument/2006/relationships/hyperlink" Target="https://stackoverflow.com/questions/60726421" TargetMode="External"/><Relationship Id="rId1782" Type="http://schemas.openxmlformats.org/officeDocument/2006/relationships/hyperlink" Target="https://stackoverflow.com/questions/63721741" TargetMode="External"/><Relationship Id="rId1783" Type="http://schemas.openxmlformats.org/officeDocument/2006/relationships/hyperlink" Target="https://stackoverflow.com/questions/60653297" TargetMode="External"/><Relationship Id="rId1784" Type="http://schemas.openxmlformats.org/officeDocument/2006/relationships/hyperlink" Target="https://stackoverflow.com/questions/63820168" TargetMode="External"/><Relationship Id="rId2269" Type="http://schemas.openxmlformats.org/officeDocument/2006/relationships/hyperlink" Target="https://stackoverflow.com/questions/54960509" TargetMode="External"/><Relationship Id="rId349" Type="http://schemas.openxmlformats.org/officeDocument/2006/relationships/hyperlink" Target="https://stackoverflow.com/questions/63079677" TargetMode="External"/><Relationship Id="rId348" Type="http://schemas.openxmlformats.org/officeDocument/2006/relationships/hyperlink" Target="https://stackoverflow.com/questions/63596569" TargetMode="External"/><Relationship Id="rId347" Type="http://schemas.openxmlformats.org/officeDocument/2006/relationships/hyperlink" Target="https://stackoverflow.com/questions/54284165" TargetMode="External"/><Relationship Id="rId346" Type="http://schemas.openxmlformats.org/officeDocument/2006/relationships/hyperlink" Target="https://stackoverflow.com/questions/44956125" TargetMode="External"/><Relationship Id="rId2260" Type="http://schemas.openxmlformats.org/officeDocument/2006/relationships/hyperlink" Target="https://stackoverflow.com/questions/60763498" TargetMode="External"/><Relationship Id="rId341" Type="http://schemas.openxmlformats.org/officeDocument/2006/relationships/hyperlink" Target="https://stackoverflow.com/questions/56326649" TargetMode="External"/><Relationship Id="rId2261" Type="http://schemas.openxmlformats.org/officeDocument/2006/relationships/hyperlink" Target="https://stackoverflow.com/questions/44795012" TargetMode="External"/><Relationship Id="rId340" Type="http://schemas.openxmlformats.org/officeDocument/2006/relationships/hyperlink" Target="https://stackoverflow.com/questions/48848853" TargetMode="External"/><Relationship Id="rId2262" Type="http://schemas.openxmlformats.org/officeDocument/2006/relationships/hyperlink" Target="https://stackoverflow.com/questions/60763498" TargetMode="External"/><Relationship Id="rId2263" Type="http://schemas.openxmlformats.org/officeDocument/2006/relationships/hyperlink" Target="https://stackoverflow.com/questions/49398875" TargetMode="External"/><Relationship Id="rId2264" Type="http://schemas.openxmlformats.org/officeDocument/2006/relationships/hyperlink" Target="https://stackoverflow.com/questions/1286301" TargetMode="External"/><Relationship Id="rId345" Type="http://schemas.openxmlformats.org/officeDocument/2006/relationships/hyperlink" Target="https://stackoverflow.com/questions/44937001" TargetMode="External"/><Relationship Id="rId2265" Type="http://schemas.openxmlformats.org/officeDocument/2006/relationships/hyperlink" Target="https://stackoverflow.com/questions/42100586" TargetMode="External"/><Relationship Id="rId344" Type="http://schemas.openxmlformats.org/officeDocument/2006/relationships/hyperlink" Target="https://stackoverflow.com/questions/48869256" TargetMode="External"/><Relationship Id="rId2266" Type="http://schemas.openxmlformats.org/officeDocument/2006/relationships/hyperlink" Target="https://stackoverflow.com/questions/58248337" TargetMode="External"/><Relationship Id="rId343" Type="http://schemas.openxmlformats.org/officeDocument/2006/relationships/hyperlink" Target="https://stackoverflow.com/questions/45259235" TargetMode="External"/><Relationship Id="rId2267" Type="http://schemas.openxmlformats.org/officeDocument/2006/relationships/hyperlink" Target="https://stackoverflow.com/questions/54948686" TargetMode="External"/><Relationship Id="rId342" Type="http://schemas.openxmlformats.org/officeDocument/2006/relationships/hyperlink" Target="https://stackoverflow.com/questions/45048225" TargetMode="External"/><Relationship Id="rId2268" Type="http://schemas.openxmlformats.org/officeDocument/2006/relationships/hyperlink" Target="https://stackoverflow.com/questions/49919642" TargetMode="External"/><Relationship Id="rId2258" Type="http://schemas.openxmlformats.org/officeDocument/2006/relationships/hyperlink" Target="https://stackoverflow.com/questions/44629737" TargetMode="External"/><Relationship Id="rId2259" Type="http://schemas.openxmlformats.org/officeDocument/2006/relationships/hyperlink" Target="https://stackoverflow.com/questions/42100586" TargetMode="External"/><Relationship Id="rId338" Type="http://schemas.openxmlformats.org/officeDocument/2006/relationships/hyperlink" Target="https://stackoverflow.com/questions/65055947" TargetMode="External"/><Relationship Id="rId337" Type="http://schemas.openxmlformats.org/officeDocument/2006/relationships/hyperlink" Target="https://stackoverflow.com/questions/43901332" TargetMode="External"/><Relationship Id="rId336" Type="http://schemas.openxmlformats.org/officeDocument/2006/relationships/hyperlink" Target="https://stackoverflow.com/questions/50977379" TargetMode="External"/><Relationship Id="rId335" Type="http://schemas.openxmlformats.org/officeDocument/2006/relationships/hyperlink" Target="https://stackoverflow.com/questions/57042429" TargetMode="External"/><Relationship Id="rId339" Type="http://schemas.openxmlformats.org/officeDocument/2006/relationships/hyperlink" Target="https://stackoverflow.com/questions/60277945" TargetMode="External"/><Relationship Id="rId330" Type="http://schemas.openxmlformats.org/officeDocument/2006/relationships/hyperlink" Target="https://stackoverflow.com/questions/60727762" TargetMode="External"/><Relationship Id="rId2250" Type="http://schemas.openxmlformats.org/officeDocument/2006/relationships/hyperlink" Target="https://stackoverflow.com/questions/36323993" TargetMode="External"/><Relationship Id="rId2251" Type="http://schemas.openxmlformats.org/officeDocument/2006/relationships/hyperlink" Target="https://stackoverflow.com/questions/53920226" TargetMode="External"/><Relationship Id="rId2252" Type="http://schemas.openxmlformats.org/officeDocument/2006/relationships/hyperlink" Target="https://stackoverflow.com/questions/46034861" TargetMode="External"/><Relationship Id="rId2253" Type="http://schemas.openxmlformats.org/officeDocument/2006/relationships/hyperlink" Target="https://stackoverflow.com/questions/57595990" TargetMode="External"/><Relationship Id="rId334" Type="http://schemas.openxmlformats.org/officeDocument/2006/relationships/hyperlink" Target="https://stackoverflow.com/questions/48483612" TargetMode="External"/><Relationship Id="rId2254" Type="http://schemas.openxmlformats.org/officeDocument/2006/relationships/hyperlink" Target="https://stackoverflow.com/questions/49254129" TargetMode="External"/><Relationship Id="rId333" Type="http://schemas.openxmlformats.org/officeDocument/2006/relationships/hyperlink" Target="https://stackoverflow.com/questions/48135452" TargetMode="External"/><Relationship Id="rId2255" Type="http://schemas.openxmlformats.org/officeDocument/2006/relationships/hyperlink" Target="https://stackoverflow.com/questions/42819535" TargetMode="External"/><Relationship Id="rId332" Type="http://schemas.openxmlformats.org/officeDocument/2006/relationships/hyperlink" Target="https://stackoverflow.com/questions/54259288" TargetMode="External"/><Relationship Id="rId2256" Type="http://schemas.openxmlformats.org/officeDocument/2006/relationships/hyperlink" Target="https://stackoverflow.com/questions/58085041" TargetMode="External"/><Relationship Id="rId331" Type="http://schemas.openxmlformats.org/officeDocument/2006/relationships/hyperlink" Target="https://stackoverflow.com/questions/59447043" TargetMode="External"/><Relationship Id="rId2257" Type="http://schemas.openxmlformats.org/officeDocument/2006/relationships/hyperlink" Target="https://stackoverflow.com/questions/53486955" TargetMode="External"/><Relationship Id="rId370" Type="http://schemas.openxmlformats.org/officeDocument/2006/relationships/hyperlink" Target="https://stackoverflow.com/questions/51631447" TargetMode="External"/><Relationship Id="rId369" Type="http://schemas.openxmlformats.org/officeDocument/2006/relationships/hyperlink" Target="https://stackoverflow.com/questions/51046867" TargetMode="External"/><Relationship Id="rId368" Type="http://schemas.openxmlformats.org/officeDocument/2006/relationships/hyperlink" Target="https://stackoverflow.com/questions/49586935" TargetMode="External"/><Relationship Id="rId2280" Type="http://schemas.openxmlformats.org/officeDocument/2006/relationships/hyperlink" Target="https://stackoverflow.com/questions/39007755" TargetMode="External"/><Relationship Id="rId2281" Type="http://schemas.openxmlformats.org/officeDocument/2006/relationships/hyperlink" Target="https://stackoverflow.com/questions/39210008" TargetMode="External"/><Relationship Id="rId2282" Type="http://schemas.openxmlformats.org/officeDocument/2006/relationships/hyperlink" Target="https://stackoverflow.com/questions/62468476" TargetMode="External"/><Relationship Id="rId363" Type="http://schemas.openxmlformats.org/officeDocument/2006/relationships/hyperlink" Target="https://stackoverflow.com/questions/63767102" TargetMode="External"/><Relationship Id="rId2283" Type="http://schemas.openxmlformats.org/officeDocument/2006/relationships/hyperlink" Target="https://stackoverflow.com/questions/28164510" TargetMode="External"/><Relationship Id="rId362" Type="http://schemas.openxmlformats.org/officeDocument/2006/relationships/hyperlink" Target="https://stackoverflow.com/questions/64201745" TargetMode="External"/><Relationship Id="rId2284" Type="http://schemas.openxmlformats.org/officeDocument/2006/relationships/hyperlink" Target="https://stackoverflow.com/questions/27319694" TargetMode="External"/><Relationship Id="rId361" Type="http://schemas.openxmlformats.org/officeDocument/2006/relationships/hyperlink" Target="https://stackoverflow.com/questions/61829870" TargetMode="External"/><Relationship Id="rId2285" Type="http://schemas.openxmlformats.org/officeDocument/2006/relationships/hyperlink" Target="https://stackoverflow.com/questions/48911850" TargetMode="External"/><Relationship Id="rId360" Type="http://schemas.openxmlformats.org/officeDocument/2006/relationships/hyperlink" Target="https://stackoverflow.com/questions/62619918" TargetMode="External"/><Relationship Id="rId2286" Type="http://schemas.openxmlformats.org/officeDocument/2006/relationships/hyperlink" Target="https://stackoverflow.com/questions/38717165" TargetMode="External"/><Relationship Id="rId367" Type="http://schemas.openxmlformats.org/officeDocument/2006/relationships/hyperlink" Target="https://stackoverflow.com/questions/59899767" TargetMode="External"/><Relationship Id="rId2287" Type="http://schemas.openxmlformats.org/officeDocument/2006/relationships/hyperlink" Target="https://stackoverflow.com/questions/59912210" TargetMode="External"/><Relationship Id="rId366" Type="http://schemas.openxmlformats.org/officeDocument/2006/relationships/hyperlink" Target="https://stackoverflow.com/questions/64554852" TargetMode="External"/><Relationship Id="rId2288" Type="http://schemas.openxmlformats.org/officeDocument/2006/relationships/hyperlink" Target="https://stackoverflow.com/questions/43721142" TargetMode="External"/><Relationship Id="rId365" Type="http://schemas.openxmlformats.org/officeDocument/2006/relationships/hyperlink" Target="https://stackoverflow.com/questions/64542483" TargetMode="External"/><Relationship Id="rId2289" Type="http://schemas.openxmlformats.org/officeDocument/2006/relationships/hyperlink" Target="https://stackoverflow.com/questions/28802476" TargetMode="External"/><Relationship Id="rId364" Type="http://schemas.openxmlformats.org/officeDocument/2006/relationships/hyperlink" Target="https://stackoverflow.com/questions/64376058" TargetMode="External"/><Relationship Id="rId95" Type="http://schemas.openxmlformats.org/officeDocument/2006/relationships/hyperlink" Target="https://stackoverflow.com/questions/46547319" TargetMode="External"/><Relationship Id="rId94" Type="http://schemas.openxmlformats.org/officeDocument/2006/relationships/hyperlink" Target="https://stackoverflow.com/questions/61156227" TargetMode="External"/><Relationship Id="rId97" Type="http://schemas.openxmlformats.org/officeDocument/2006/relationships/hyperlink" Target="https://stackoverflow.com/questions/40967761" TargetMode="External"/><Relationship Id="rId96" Type="http://schemas.openxmlformats.org/officeDocument/2006/relationships/hyperlink" Target="https://stackoverflow.com/questions/48285212" TargetMode="External"/><Relationship Id="rId99" Type="http://schemas.openxmlformats.org/officeDocument/2006/relationships/hyperlink" Target="https://stackoverflow.com/questions/45514055" TargetMode="External"/><Relationship Id="rId98" Type="http://schemas.openxmlformats.org/officeDocument/2006/relationships/hyperlink" Target="https://stackoverflow.com/questions/61295402" TargetMode="External"/><Relationship Id="rId91" Type="http://schemas.openxmlformats.org/officeDocument/2006/relationships/hyperlink" Target="https://stackoverflow.com/questions/65142116" TargetMode="External"/><Relationship Id="rId90" Type="http://schemas.openxmlformats.org/officeDocument/2006/relationships/hyperlink" Target="https://stackoverflow.com/questions/47735638" TargetMode="External"/><Relationship Id="rId93" Type="http://schemas.openxmlformats.org/officeDocument/2006/relationships/hyperlink" Target="https://stackoverflow.com/questions/58737712" TargetMode="External"/><Relationship Id="rId92" Type="http://schemas.openxmlformats.org/officeDocument/2006/relationships/hyperlink" Target="https://stackoverflow.com/questions/65092719" TargetMode="External"/><Relationship Id="rId359" Type="http://schemas.openxmlformats.org/officeDocument/2006/relationships/hyperlink" Target="https://stackoverflow.com/questions/59864710" TargetMode="External"/><Relationship Id="rId358" Type="http://schemas.openxmlformats.org/officeDocument/2006/relationships/hyperlink" Target="https://stackoverflow.com/questions/61994299" TargetMode="External"/><Relationship Id="rId357" Type="http://schemas.openxmlformats.org/officeDocument/2006/relationships/hyperlink" Target="https://stackoverflow.com/questions/61910143" TargetMode="External"/><Relationship Id="rId2270" Type="http://schemas.openxmlformats.org/officeDocument/2006/relationships/hyperlink" Target="https://stackoverflow.com/questions/43550534" TargetMode="External"/><Relationship Id="rId2271" Type="http://schemas.openxmlformats.org/officeDocument/2006/relationships/hyperlink" Target="https://stackoverflow.com/questions/33632682" TargetMode="External"/><Relationship Id="rId352" Type="http://schemas.openxmlformats.org/officeDocument/2006/relationships/hyperlink" Target="https://stackoverflow.com/questions/60497173" TargetMode="External"/><Relationship Id="rId2272" Type="http://schemas.openxmlformats.org/officeDocument/2006/relationships/hyperlink" Target="https://stackoverflow.com/questions/60763498" TargetMode="External"/><Relationship Id="rId351" Type="http://schemas.openxmlformats.org/officeDocument/2006/relationships/hyperlink" Target="https://stackoverflow.com/questions/53064834" TargetMode="External"/><Relationship Id="rId2273" Type="http://schemas.openxmlformats.org/officeDocument/2006/relationships/hyperlink" Target="https://stackoverflow.com/questions/48508714" TargetMode="External"/><Relationship Id="rId350" Type="http://schemas.openxmlformats.org/officeDocument/2006/relationships/hyperlink" Target="https://stackoverflow.com/questions/54805110" TargetMode="External"/><Relationship Id="rId2274" Type="http://schemas.openxmlformats.org/officeDocument/2006/relationships/hyperlink" Target="https://stackoverflow.com/questions/31707742" TargetMode="External"/><Relationship Id="rId2275" Type="http://schemas.openxmlformats.org/officeDocument/2006/relationships/hyperlink" Target="https://stackoverflow.com/questions/45280461" TargetMode="External"/><Relationship Id="rId356" Type="http://schemas.openxmlformats.org/officeDocument/2006/relationships/hyperlink" Target="https://stackoverflow.com/questions/54523836" TargetMode="External"/><Relationship Id="rId2276" Type="http://schemas.openxmlformats.org/officeDocument/2006/relationships/hyperlink" Target="https://stackoverflow.com/questions/58248337" TargetMode="External"/><Relationship Id="rId355" Type="http://schemas.openxmlformats.org/officeDocument/2006/relationships/hyperlink" Target="https://stackoverflow.com/questions/57042429" TargetMode="External"/><Relationship Id="rId2277" Type="http://schemas.openxmlformats.org/officeDocument/2006/relationships/hyperlink" Target="https://stackoverflow.com/questions/49143626" TargetMode="External"/><Relationship Id="rId354" Type="http://schemas.openxmlformats.org/officeDocument/2006/relationships/hyperlink" Target="https://stackoverflow.com/questions/60946205" TargetMode="External"/><Relationship Id="rId2278" Type="http://schemas.openxmlformats.org/officeDocument/2006/relationships/hyperlink" Target="https://stackoverflow.com/questions/62337501" TargetMode="External"/><Relationship Id="rId353" Type="http://schemas.openxmlformats.org/officeDocument/2006/relationships/hyperlink" Target="https://stackoverflow.com/questions/50086731" TargetMode="External"/><Relationship Id="rId2279" Type="http://schemas.openxmlformats.org/officeDocument/2006/relationships/hyperlink" Target="https://stackoverflow.com/questions/14110030" TargetMode="External"/><Relationship Id="rId2225" Type="http://schemas.openxmlformats.org/officeDocument/2006/relationships/hyperlink" Target="https://stackoverflow.com/questions/62081452" TargetMode="External"/><Relationship Id="rId2226" Type="http://schemas.openxmlformats.org/officeDocument/2006/relationships/hyperlink" Target="https://stackoverflow.com/questions/56687174" TargetMode="External"/><Relationship Id="rId2227" Type="http://schemas.openxmlformats.org/officeDocument/2006/relationships/hyperlink" Target="https://stackoverflow.com/questions/55859529" TargetMode="External"/><Relationship Id="rId2228" Type="http://schemas.openxmlformats.org/officeDocument/2006/relationships/hyperlink" Target="https://stackoverflow.com/questions/53562704" TargetMode="External"/><Relationship Id="rId2229" Type="http://schemas.openxmlformats.org/officeDocument/2006/relationships/hyperlink" Target="https://stackoverflow.com/questions/52850105" TargetMode="External"/><Relationship Id="rId305" Type="http://schemas.openxmlformats.org/officeDocument/2006/relationships/hyperlink" Target="https://stackoverflow.com/questions/59656559" TargetMode="External"/><Relationship Id="rId304" Type="http://schemas.openxmlformats.org/officeDocument/2006/relationships/hyperlink" Target="https://stackoverflow.com/questions/52577355" TargetMode="External"/><Relationship Id="rId303" Type="http://schemas.openxmlformats.org/officeDocument/2006/relationships/hyperlink" Target="https://stackoverflow.com/questions/55786512" TargetMode="External"/><Relationship Id="rId302" Type="http://schemas.openxmlformats.org/officeDocument/2006/relationships/hyperlink" Target="https://stackoverflow.com/questions/36159194" TargetMode="External"/><Relationship Id="rId309" Type="http://schemas.openxmlformats.org/officeDocument/2006/relationships/hyperlink" Target="https://stackoverflow.com/questions/50936396" TargetMode="External"/><Relationship Id="rId308" Type="http://schemas.openxmlformats.org/officeDocument/2006/relationships/hyperlink" Target="https://stackoverflow.com/questions/39199270" TargetMode="External"/><Relationship Id="rId307" Type="http://schemas.openxmlformats.org/officeDocument/2006/relationships/hyperlink" Target="https://stackoverflow.com/questions/52440940" TargetMode="External"/><Relationship Id="rId306" Type="http://schemas.openxmlformats.org/officeDocument/2006/relationships/hyperlink" Target="https://stackoverflow.com/questions/62236436" TargetMode="External"/><Relationship Id="rId2220" Type="http://schemas.openxmlformats.org/officeDocument/2006/relationships/hyperlink" Target="https://stackoverflow.com/questions/61100942" TargetMode="External"/><Relationship Id="rId301" Type="http://schemas.openxmlformats.org/officeDocument/2006/relationships/hyperlink" Target="https://stackoverflow.com/questions/54452322" TargetMode="External"/><Relationship Id="rId2221" Type="http://schemas.openxmlformats.org/officeDocument/2006/relationships/hyperlink" Target="https://stackoverflow.com/questions/50118546" TargetMode="External"/><Relationship Id="rId300" Type="http://schemas.openxmlformats.org/officeDocument/2006/relationships/hyperlink" Target="https://stackoverflow.com/questions/59120804" TargetMode="External"/><Relationship Id="rId2222" Type="http://schemas.openxmlformats.org/officeDocument/2006/relationships/hyperlink" Target="https://stackoverflow.com/questions/46275127" TargetMode="External"/><Relationship Id="rId2223" Type="http://schemas.openxmlformats.org/officeDocument/2006/relationships/hyperlink" Target="https://stackoverflow.com/questions/59645758" TargetMode="External"/><Relationship Id="rId2224" Type="http://schemas.openxmlformats.org/officeDocument/2006/relationships/hyperlink" Target="https://stackoverflow.com/questions/55252860" TargetMode="External"/><Relationship Id="rId2214" Type="http://schemas.openxmlformats.org/officeDocument/2006/relationships/hyperlink" Target="https://stackoverflow.com/questions/41616292" TargetMode="External"/><Relationship Id="rId2215" Type="http://schemas.openxmlformats.org/officeDocument/2006/relationships/hyperlink" Target="https://stackoverflow.com/questions/42260167" TargetMode="External"/><Relationship Id="rId2216" Type="http://schemas.openxmlformats.org/officeDocument/2006/relationships/hyperlink" Target="https://stackoverflow.com/questions/59205914" TargetMode="External"/><Relationship Id="rId2217" Type="http://schemas.openxmlformats.org/officeDocument/2006/relationships/hyperlink" Target="https://stackoverflow.com/questions/57421185" TargetMode="External"/><Relationship Id="rId2218" Type="http://schemas.openxmlformats.org/officeDocument/2006/relationships/hyperlink" Target="https://stackoverflow.com/questions/41077940" TargetMode="External"/><Relationship Id="rId2219" Type="http://schemas.openxmlformats.org/officeDocument/2006/relationships/hyperlink" Target="https://stackoverflow.com/questions/44424068" TargetMode="External"/><Relationship Id="rId2210" Type="http://schemas.openxmlformats.org/officeDocument/2006/relationships/hyperlink" Target="https://stackoverflow.com/questions/64668956" TargetMode="External"/><Relationship Id="rId2211" Type="http://schemas.openxmlformats.org/officeDocument/2006/relationships/hyperlink" Target="https://stackoverflow.com/questions/45107068" TargetMode="External"/><Relationship Id="rId2212" Type="http://schemas.openxmlformats.org/officeDocument/2006/relationships/hyperlink" Target="https://stackoverflow.com/questions/46996670" TargetMode="External"/><Relationship Id="rId2213" Type="http://schemas.openxmlformats.org/officeDocument/2006/relationships/hyperlink" Target="https://stackoverflow.com/questions/41294542" TargetMode="External"/><Relationship Id="rId2247" Type="http://schemas.openxmlformats.org/officeDocument/2006/relationships/hyperlink" Target="https://stackoverflow.com/questions/39266080" TargetMode="External"/><Relationship Id="rId2248" Type="http://schemas.openxmlformats.org/officeDocument/2006/relationships/hyperlink" Target="https://stackoverflow.com/questions/17968842" TargetMode="External"/><Relationship Id="rId2249" Type="http://schemas.openxmlformats.org/officeDocument/2006/relationships/hyperlink" Target="https://stackoverflow.com/questions/35882637" TargetMode="External"/><Relationship Id="rId327" Type="http://schemas.openxmlformats.org/officeDocument/2006/relationships/hyperlink" Target="https://stackoverflow.com/questions/56792262" TargetMode="External"/><Relationship Id="rId326" Type="http://schemas.openxmlformats.org/officeDocument/2006/relationships/hyperlink" Target="https://stackoverflow.com/questions/55120984" TargetMode="External"/><Relationship Id="rId325" Type="http://schemas.openxmlformats.org/officeDocument/2006/relationships/hyperlink" Target="https://stackoverflow.com/questions/51307978" TargetMode="External"/><Relationship Id="rId324" Type="http://schemas.openxmlformats.org/officeDocument/2006/relationships/hyperlink" Target="https://stackoverflow.com/questions/59593972" TargetMode="External"/><Relationship Id="rId329" Type="http://schemas.openxmlformats.org/officeDocument/2006/relationships/hyperlink" Target="https://stackoverflow.com/questions/59571944" TargetMode="External"/><Relationship Id="rId328" Type="http://schemas.openxmlformats.org/officeDocument/2006/relationships/hyperlink" Target="https://stackoverflow.com/questions/55621653" TargetMode="External"/><Relationship Id="rId2240" Type="http://schemas.openxmlformats.org/officeDocument/2006/relationships/hyperlink" Target="https://stackoverflow.com/questions/47519987" TargetMode="External"/><Relationship Id="rId2241" Type="http://schemas.openxmlformats.org/officeDocument/2006/relationships/hyperlink" Target="https://stackoverflow.com/questions/20368950" TargetMode="External"/><Relationship Id="rId2242" Type="http://schemas.openxmlformats.org/officeDocument/2006/relationships/hyperlink" Target="https://stackoverflow.com/questions/33632682" TargetMode="External"/><Relationship Id="rId323" Type="http://schemas.openxmlformats.org/officeDocument/2006/relationships/hyperlink" Target="https://stackoverflow.com/questions/56200950" TargetMode="External"/><Relationship Id="rId2243" Type="http://schemas.openxmlformats.org/officeDocument/2006/relationships/hyperlink" Target="https://stackoverflow.com/questions/32901132" TargetMode="External"/><Relationship Id="rId322" Type="http://schemas.openxmlformats.org/officeDocument/2006/relationships/hyperlink" Target="https://stackoverflow.com/questions/52761157" TargetMode="External"/><Relationship Id="rId2244" Type="http://schemas.openxmlformats.org/officeDocument/2006/relationships/hyperlink" Target="https://stackoverflow.com/questions/29732862" TargetMode="External"/><Relationship Id="rId321" Type="http://schemas.openxmlformats.org/officeDocument/2006/relationships/hyperlink" Target="https://stackoverflow.com/questions/58529504" TargetMode="External"/><Relationship Id="rId2245" Type="http://schemas.openxmlformats.org/officeDocument/2006/relationships/hyperlink" Target="https://stackoverflow.com/questions/58858431" TargetMode="External"/><Relationship Id="rId320" Type="http://schemas.openxmlformats.org/officeDocument/2006/relationships/hyperlink" Target="https://stackoverflow.com/questions/47644306" TargetMode="External"/><Relationship Id="rId2246" Type="http://schemas.openxmlformats.org/officeDocument/2006/relationships/hyperlink" Target="https://stackoverflow.com/questions/54948686" TargetMode="External"/><Relationship Id="rId2236" Type="http://schemas.openxmlformats.org/officeDocument/2006/relationships/hyperlink" Target="https://stackoverflow.com/questions/54948686" TargetMode="External"/><Relationship Id="rId2237" Type="http://schemas.openxmlformats.org/officeDocument/2006/relationships/hyperlink" Target="https://stackoverflow.com/questions/39321495" TargetMode="External"/><Relationship Id="rId2238" Type="http://schemas.openxmlformats.org/officeDocument/2006/relationships/hyperlink" Target="https://stackoverflow.com/questions/36349755" TargetMode="External"/><Relationship Id="rId2239" Type="http://schemas.openxmlformats.org/officeDocument/2006/relationships/hyperlink" Target="https://stackoverflow.com/questions/12879766" TargetMode="External"/><Relationship Id="rId316" Type="http://schemas.openxmlformats.org/officeDocument/2006/relationships/hyperlink" Target="https://stackoverflow.com/questions/49500495" TargetMode="External"/><Relationship Id="rId315" Type="http://schemas.openxmlformats.org/officeDocument/2006/relationships/hyperlink" Target="https://stackoverflow.com/questions/50080721" TargetMode="External"/><Relationship Id="rId314" Type="http://schemas.openxmlformats.org/officeDocument/2006/relationships/hyperlink" Target="https://stackoverflow.com/questions/55883985" TargetMode="External"/><Relationship Id="rId313" Type="http://schemas.openxmlformats.org/officeDocument/2006/relationships/hyperlink" Target="https://stackoverflow.com/questions/45974009" TargetMode="External"/><Relationship Id="rId319" Type="http://schemas.openxmlformats.org/officeDocument/2006/relationships/hyperlink" Target="https://stackoverflow.com/questions/47665774" TargetMode="External"/><Relationship Id="rId318" Type="http://schemas.openxmlformats.org/officeDocument/2006/relationships/hyperlink" Target="https://stackoverflow.com/questions/40768313" TargetMode="External"/><Relationship Id="rId317" Type="http://schemas.openxmlformats.org/officeDocument/2006/relationships/hyperlink" Target="https://stackoverflow.com/questions/40443024" TargetMode="External"/><Relationship Id="rId2230" Type="http://schemas.openxmlformats.org/officeDocument/2006/relationships/hyperlink" Target="https://stackoverflow.com/questions/60876735" TargetMode="External"/><Relationship Id="rId2231" Type="http://schemas.openxmlformats.org/officeDocument/2006/relationships/hyperlink" Target="https://stackoverflow.com/questions/53212559" TargetMode="External"/><Relationship Id="rId312" Type="http://schemas.openxmlformats.org/officeDocument/2006/relationships/hyperlink" Target="https://stackoverflow.com/questions/50937533" TargetMode="External"/><Relationship Id="rId2232" Type="http://schemas.openxmlformats.org/officeDocument/2006/relationships/hyperlink" Target="https://stackoverflow.com/questions/48508714" TargetMode="External"/><Relationship Id="rId311" Type="http://schemas.openxmlformats.org/officeDocument/2006/relationships/hyperlink" Target="https://stackoverflow.com/questions/46996670" TargetMode="External"/><Relationship Id="rId2233" Type="http://schemas.openxmlformats.org/officeDocument/2006/relationships/hyperlink" Target="https://stackoverflow.com/questions/48352048" TargetMode="External"/><Relationship Id="rId310" Type="http://schemas.openxmlformats.org/officeDocument/2006/relationships/hyperlink" Target="https://stackoverflow.com/questions/40854831" TargetMode="External"/><Relationship Id="rId2234" Type="http://schemas.openxmlformats.org/officeDocument/2006/relationships/hyperlink" Target="https://stackoverflow.com/questions/54960509" TargetMode="External"/><Relationship Id="rId2235" Type="http://schemas.openxmlformats.org/officeDocument/2006/relationships/hyperlink" Target="https://stackoverflow.com/questions/29732862" TargetMode="External"/><Relationship Id="rId297" Type="http://schemas.openxmlformats.org/officeDocument/2006/relationships/hyperlink" Target="https://stackoverflow.com/questions/56391755" TargetMode="External"/><Relationship Id="rId296" Type="http://schemas.openxmlformats.org/officeDocument/2006/relationships/hyperlink" Target="https://stackoverflow.com/questions/59353119" TargetMode="External"/><Relationship Id="rId295" Type="http://schemas.openxmlformats.org/officeDocument/2006/relationships/hyperlink" Target="https://stackoverflow.com/questions/56931005" TargetMode="External"/><Relationship Id="rId294" Type="http://schemas.openxmlformats.org/officeDocument/2006/relationships/hyperlink" Target="https://stackoverflow.com/questions/60799664" TargetMode="External"/><Relationship Id="rId299" Type="http://schemas.openxmlformats.org/officeDocument/2006/relationships/hyperlink" Target="https://stackoverflow.com/questions/63508337" TargetMode="External"/><Relationship Id="rId298" Type="http://schemas.openxmlformats.org/officeDocument/2006/relationships/hyperlink" Target="https://stackoverflow.com/questions/35893278" TargetMode="External"/><Relationship Id="rId271" Type="http://schemas.openxmlformats.org/officeDocument/2006/relationships/hyperlink" Target="https://stackoverflow.com/questions/63481755" TargetMode="External"/><Relationship Id="rId270" Type="http://schemas.openxmlformats.org/officeDocument/2006/relationships/hyperlink" Target="https://stackoverflow.com/questions/62704616" TargetMode="External"/><Relationship Id="rId269" Type="http://schemas.openxmlformats.org/officeDocument/2006/relationships/hyperlink" Target="https://stackoverflow.com/questions/63372487" TargetMode="External"/><Relationship Id="rId264" Type="http://schemas.openxmlformats.org/officeDocument/2006/relationships/hyperlink" Target="https://stackoverflow.com/questions/53937997" TargetMode="External"/><Relationship Id="rId263" Type="http://schemas.openxmlformats.org/officeDocument/2006/relationships/hyperlink" Target="https://stackoverflow.com/questions/60923917" TargetMode="External"/><Relationship Id="rId262" Type="http://schemas.openxmlformats.org/officeDocument/2006/relationships/hyperlink" Target="https://stackoverflow.com/questions/54015059" TargetMode="External"/><Relationship Id="rId261" Type="http://schemas.openxmlformats.org/officeDocument/2006/relationships/hyperlink" Target="https://stackoverflow.com/questions/54430310" TargetMode="External"/><Relationship Id="rId268" Type="http://schemas.openxmlformats.org/officeDocument/2006/relationships/hyperlink" Target="https://stackoverflow.com/questions/64708630" TargetMode="External"/><Relationship Id="rId267" Type="http://schemas.openxmlformats.org/officeDocument/2006/relationships/hyperlink" Target="https://stackoverflow.com/questions/62539712" TargetMode="External"/><Relationship Id="rId266" Type="http://schemas.openxmlformats.org/officeDocument/2006/relationships/hyperlink" Target="https://stackoverflow.com/questions/56447556" TargetMode="External"/><Relationship Id="rId265" Type="http://schemas.openxmlformats.org/officeDocument/2006/relationships/hyperlink" Target="https://stackoverflow.com/questions/64744483" TargetMode="External"/><Relationship Id="rId260" Type="http://schemas.openxmlformats.org/officeDocument/2006/relationships/hyperlink" Target="https://stackoverflow.com/questions/53753776" TargetMode="External"/><Relationship Id="rId259" Type="http://schemas.openxmlformats.org/officeDocument/2006/relationships/hyperlink" Target="https://stackoverflow.com/questions/55773040" TargetMode="External"/><Relationship Id="rId258" Type="http://schemas.openxmlformats.org/officeDocument/2006/relationships/hyperlink" Target="https://stackoverflow.com/questions/54278698" TargetMode="External"/><Relationship Id="rId2290" Type="http://schemas.openxmlformats.org/officeDocument/2006/relationships/hyperlink" Target="https://stackoverflow.com/questions/60104840" TargetMode="External"/><Relationship Id="rId2291" Type="http://schemas.openxmlformats.org/officeDocument/2006/relationships/hyperlink" Target="https://stackoverflow.com/questions/62746381" TargetMode="External"/><Relationship Id="rId2292" Type="http://schemas.openxmlformats.org/officeDocument/2006/relationships/hyperlink" Target="https://stackoverflow.com/questions/60567183" TargetMode="External"/><Relationship Id="rId2293" Type="http://schemas.openxmlformats.org/officeDocument/2006/relationships/hyperlink" Target="https://stackoverflow.com/questions/60482845" TargetMode="External"/><Relationship Id="rId253" Type="http://schemas.openxmlformats.org/officeDocument/2006/relationships/hyperlink" Target="https://stackoverflow.com/questions/58180390" TargetMode="External"/><Relationship Id="rId2294" Type="http://schemas.openxmlformats.org/officeDocument/2006/relationships/hyperlink" Target="https://stackoverflow.com/questions/60985161" TargetMode="External"/><Relationship Id="rId252" Type="http://schemas.openxmlformats.org/officeDocument/2006/relationships/hyperlink" Target="https://stackoverflow.com/questions/48303854" TargetMode="External"/><Relationship Id="rId2295" Type="http://schemas.openxmlformats.org/officeDocument/2006/relationships/hyperlink" Target="https://stackoverflow.com/questions/64666638" TargetMode="External"/><Relationship Id="rId251" Type="http://schemas.openxmlformats.org/officeDocument/2006/relationships/hyperlink" Target="https://stackoverflow.com/questions/53328826" TargetMode="External"/><Relationship Id="rId2296" Type="http://schemas.openxmlformats.org/officeDocument/2006/relationships/hyperlink" Target="https://stackoverflow.com/questions/62586443" TargetMode="External"/><Relationship Id="rId250" Type="http://schemas.openxmlformats.org/officeDocument/2006/relationships/hyperlink" Target="https://stackoverflow.com/questions/49573784" TargetMode="External"/><Relationship Id="rId2297" Type="http://schemas.openxmlformats.org/officeDocument/2006/relationships/hyperlink" Target="https://stackoverflow.com/questions/63549926" TargetMode="External"/><Relationship Id="rId257" Type="http://schemas.openxmlformats.org/officeDocument/2006/relationships/hyperlink" Target="https://stackoverflow.com/questions/58581575" TargetMode="External"/><Relationship Id="rId2298" Type="http://schemas.openxmlformats.org/officeDocument/2006/relationships/hyperlink" Target="https://stackoverflow.com/questions/62575377" TargetMode="External"/><Relationship Id="rId256" Type="http://schemas.openxmlformats.org/officeDocument/2006/relationships/hyperlink" Target="https://stackoverflow.com/questions/60152154" TargetMode="External"/><Relationship Id="rId2299" Type="http://schemas.openxmlformats.org/officeDocument/2006/relationships/hyperlink" Target="https://stackoverflow.com/questions/63570400" TargetMode="External"/><Relationship Id="rId255" Type="http://schemas.openxmlformats.org/officeDocument/2006/relationships/hyperlink" Target="https://stackoverflow.com/questions/60913324" TargetMode="External"/><Relationship Id="rId254" Type="http://schemas.openxmlformats.org/officeDocument/2006/relationships/hyperlink" Target="https://stackoverflow.com/questions/52931047" TargetMode="External"/><Relationship Id="rId293" Type="http://schemas.openxmlformats.org/officeDocument/2006/relationships/hyperlink" Target="https://stackoverflow.com/questions/56760868" TargetMode="External"/><Relationship Id="rId292" Type="http://schemas.openxmlformats.org/officeDocument/2006/relationships/hyperlink" Target="https://stackoverflow.com/questions/64105822" TargetMode="External"/><Relationship Id="rId291" Type="http://schemas.openxmlformats.org/officeDocument/2006/relationships/hyperlink" Target="https://stackoverflow.com/questions/64123445" TargetMode="External"/><Relationship Id="rId290" Type="http://schemas.openxmlformats.org/officeDocument/2006/relationships/hyperlink" Target="https://stackoverflow.com/questions/63914485" TargetMode="External"/><Relationship Id="rId286" Type="http://schemas.openxmlformats.org/officeDocument/2006/relationships/hyperlink" Target="https://stackoverflow.com/questions/64516475" TargetMode="External"/><Relationship Id="rId285" Type="http://schemas.openxmlformats.org/officeDocument/2006/relationships/hyperlink" Target="https://stackoverflow.com/questions/60882081" TargetMode="External"/><Relationship Id="rId284" Type="http://schemas.openxmlformats.org/officeDocument/2006/relationships/hyperlink" Target="https://stackoverflow.com/questions/63368781" TargetMode="External"/><Relationship Id="rId283" Type="http://schemas.openxmlformats.org/officeDocument/2006/relationships/hyperlink" Target="https://stackoverflow.com/questions/64708630" TargetMode="External"/><Relationship Id="rId289" Type="http://schemas.openxmlformats.org/officeDocument/2006/relationships/hyperlink" Target="https://stackoverflow.com/questions/62055656" TargetMode="External"/><Relationship Id="rId288" Type="http://schemas.openxmlformats.org/officeDocument/2006/relationships/hyperlink" Target="https://stackoverflow.com/questions/64988725" TargetMode="External"/><Relationship Id="rId287" Type="http://schemas.openxmlformats.org/officeDocument/2006/relationships/hyperlink" Target="https://stackoverflow.com/questions/60034629" TargetMode="External"/><Relationship Id="rId282" Type="http://schemas.openxmlformats.org/officeDocument/2006/relationships/hyperlink" Target="https://stackoverflow.com/questions/57043808" TargetMode="External"/><Relationship Id="rId281" Type="http://schemas.openxmlformats.org/officeDocument/2006/relationships/hyperlink" Target="https://stackoverflow.com/questions/54137493" TargetMode="External"/><Relationship Id="rId280" Type="http://schemas.openxmlformats.org/officeDocument/2006/relationships/hyperlink" Target="https://stackoverflow.com/questions/63197540" TargetMode="External"/><Relationship Id="rId275" Type="http://schemas.openxmlformats.org/officeDocument/2006/relationships/hyperlink" Target="https://stackoverflow.com/questions/42588145" TargetMode="External"/><Relationship Id="rId274" Type="http://schemas.openxmlformats.org/officeDocument/2006/relationships/hyperlink" Target="https://stackoverflow.com/questions/45747928" TargetMode="External"/><Relationship Id="rId273" Type="http://schemas.openxmlformats.org/officeDocument/2006/relationships/hyperlink" Target="https://stackoverflow.com/questions/50138891" TargetMode="External"/><Relationship Id="rId272" Type="http://schemas.openxmlformats.org/officeDocument/2006/relationships/hyperlink" Target="https://stackoverflow.com/questions/63613281" TargetMode="External"/><Relationship Id="rId279" Type="http://schemas.openxmlformats.org/officeDocument/2006/relationships/hyperlink" Target="https://stackoverflow.com/questions/59599685" TargetMode="External"/><Relationship Id="rId278" Type="http://schemas.openxmlformats.org/officeDocument/2006/relationships/hyperlink" Target="https://stackoverflow.com/questions/52595477" TargetMode="External"/><Relationship Id="rId277" Type="http://schemas.openxmlformats.org/officeDocument/2006/relationships/hyperlink" Target="https://stackoverflow.com/questions/41800643" TargetMode="External"/><Relationship Id="rId276" Type="http://schemas.openxmlformats.org/officeDocument/2006/relationships/hyperlink" Target="https://stackoverflow.com/questions/48494356" TargetMode="External"/><Relationship Id="rId1851" Type="http://schemas.openxmlformats.org/officeDocument/2006/relationships/hyperlink" Target="https://stackoverflow.com/questions/58123276" TargetMode="External"/><Relationship Id="rId1852" Type="http://schemas.openxmlformats.org/officeDocument/2006/relationships/hyperlink" Target="https://stackoverflow.com/questions/55884849" TargetMode="External"/><Relationship Id="rId1853" Type="http://schemas.openxmlformats.org/officeDocument/2006/relationships/hyperlink" Target="https://stackoverflow.com/questions/59532768" TargetMode="External"/><Relationship Id="rId1854" Type="http://schemas.openxmlformats.org/officeDocument/2006/relationships/hyperlink" Target="https://stackoverflow.com/questions/59887851" TargetMode="External"/><Relationship Id="rId1855" Type="http://schemas.openxmlformats.org/officeDocument/2006/relationships/hyperlink" Target="https://stackoverflow.com/questions/61899670" TargetMode="External"/><Relationship Id="rId1856" Type="http://schemas.openxmlformats.org/officeDocument/2006/relationships/hyperlink" Target="https://stackoverflow.com/questions/53828895" TargetMode="External"/><Relationship Id="rId1857" Type="http://schemas.openxmlformats.org/officeDocument/2006/relationships/hyperlink" Target="https://stackoverflow.com/questions/46621847" TargetMode="External"/><Relationship Id="rId1858" Type="http://schemas.openxmlformats.org/officeDocument/2006/relationships/hyperlink" Target="https://stackoverflow.com/questions/51528295" TargetMode="External"/><Relationship Id="rId1859" Type="http://schemas.openxmlformats.org/officeDocument/2006/relationships/hyperlink" Target="https://stackoverflow.com/questions/60044577" TargetMode="External"/><Relationship Id="rId1850" Type="http://schemas.openxmlformats.org/officeDocument/2006/relationships/hyperlink" Target="https://stackoverflow.com/questions/59274840" TargetMode="External"/><Relationship Id="rId1840" Type="http://schemas.openxmlformats.org/officeDocument/2006/relationships/hyperlink" Target="https://stackoverflow.com/questions/44365418" TargetMode="External"/><Relationship Id="rId1841" Type="http://schemas.openxmlformats.org/officeDocument/2006/relationships/hyperlink" Target="https://stackoverflow.com/questions/45461927" TargetMode="External"/><Relationship Id="rId1842" Type="http://schemas.openxmlformats.org/officeDocument/2006/relationships/hyperlink" Target="https://stackoverflow.com/questions/45693922" TargetMode="External"/><Relationship Id="rId1843" Type="http://schemas.openxmlformats.org/officeDocument/2006/relationships/hyperlink" Target="https://stackoverflow.com/questions/44058327" TargetMode="External"/><Relationship Id="rId1844" Type="http://schemas.openxmlformats.org/officeDocument/2006/relationships/hyperlink" Target="https://stackoverflow.com/questions/51863113" TargetMode="External"/><Relationship Id="rId1845" Type="http://schemas.openxmlformats.org/officeDocument/2006/relationships/hyperlink" Target="https://stackoverflow.com/questions/46363927" TargetMode="External"/><Relationship Id="rId1846" Type="http://schemas.openxmlformats.org/officeDocument/2006/relationships/hyperlink" Target="https://stackoverflow.com/questions/49433165" TargetMode="External"/><Relationship Id="rId1847" Type="http://schemas.openxmlformats.org/officeDocument/2006/relationships/hyperlink" Target="https://stackoverflow.com/questions/40203500" TargetMode="External"/><Relationship Id="rId1848" Type="http://schemas.openxmlformats.org/officeDocument/2006/relationships/hyperlink" Target="https://stackoverflow.com/questions/58698942" TargetMode="External"/><Relationship Id="rId1849" Type="http://schemas.openxmlformats.org/officeDocument/2006/relationships/hyperlink" Target="https://stackoverflow.com/questions/62727910" TargetMode="External"/><Relationship Id="rId1873" Type="http://schemas.openxmlformats.org/officeDocument/2006/relationships/hyperlink" Target="https://stackoverflow.com/questions/49239961" TargetMode="External"/><Relationship Id="rId1874" Type="http://schemas.openxmlformats.org/officeDocument/2006/relationships/hyperlink" Target="https://stackoverflow.com/questions/62216478" TargetMode="External"/><Relationship Id="rId1875" Type="http://schemas.openxmlformats.org/officeDocument/2006/relationships/hyperlink" Target="https://stackoverflow.com/questions/56177780" TargetMode="External"/><Relationship Id="rId1876" Type="http://schemas.openxmlformats.org/officeDocument/2006/relationships/hyperlink" Target="https://stackoverflow.com/questions/59447043" TargetMode="External"/><Relationship Id="rId1877" Type="http://schemas.openxmlformats.org/officeDocument/2006/relationships/hyperlink" Target="https://stackoverflow.com/questions/49864234" TargetMode="External"/><Relationship Id="rId1878" Type="http://schemas.openxmlformats.org/officeDocument/2006/relationships/hyperlink" Target="https://stackoverflow.com/questions/44435677" TargetMode="External"/><Relationship Id="rId1879" Type="http://schemas.openxmlformats.org/officeDocument/2006/relationships/hyperlink" Target="https://stackoverflow.com/questions/42223668" TargetMode="External"/><Relationship Id="rId1870" Type="http://schemas.openxmlformats.org/officeDocument/2006/relationships/hyperlink" Target="https://stackoverflow.com/questions/61295402" TargetMode="External"/><Relationship Id="rId1871" Type="http://schemas.openxmlformats.org/officeDocument/2006/relationships/hyperlink" Target="https://stackoverflow.com/questions/63817717" TargetMode="External"/><Relationship Id="rId1872" Type="http://schemas.openxmlformats.org/officeDocument/2006/relationships/hyperlink" Target="https://stackoverflow.com/questions/56792262" TargetMode="External"/><Relationship Id="rId1862" Type="http://schemas.openxmlformats.org/officeDocument/2006/relationships/hyperlink" Target="https://stackoverflow.com/questions/56934307" TargetMode="External"/><Relationship Id="rId1863" Type="http://schemas.openxmlformats.org/officeDocument/2006/relationships/hyperlink" Target="https://stackoverflow.com/questions/60073800" TargetMode="External"/><Relationship Id="rId1864" Type="http://schemas.openxmlformats.org/officeDocument/2006/relationships/hyperlink" Target="https://stackoverflow.com/questions/59333544" TargetMode="External"/><Relationship Id="rId1865" Type="http://schemas.openxmlformats.org/officeDocument/2006/relationships/hyperlink" Target="https://stackoverflow.com/questions/56667900" TargetMode="External"/><Relationship Id="rId1866" Type="http://schemas.openxmlformats.org/officeDocument/2006/relationships/hyperlink" Target="https://stackoverflow.com/questions/57012673" TargetMode="External"/><Relationship Id="rId1867" Type="http://schemas.openxmlformats.org/officeDocument/2006/relationships/hyperlink" Target="https://stackoverflow.com/questions/57573540" TargetMode="External"/><Relationship Id="rId1868" Type="http://schemas.openxmlformats.org/officeDocument/2006/relationships/hyperlink" Target="https://stackoverflow.com/questions/58273615" TargetMode="External"/><Relationship Id="rId1869" Type="http://schemas.openxmlformats.org/officeDocument/2006/relationships/hyperlink" Target="https://stackoverflow.com/questions/56437502" TargetMode="External"/><Relationship Id="rId1860" Type="http://schemas.openxmlformats.org/officeDocument/2006/relationships/hyperlink" Target="https://stackoverflow.com/questions/43721690" TargetMode="External"/><Relationship Id="rId1861" Type="http://schemas.openxmlformats.org/officeDocument/2006/relationships/hyperlink" Target="https://stackoverflow.com/questions/61640660" TargetMode="External"/><Relationship Id="rId1810" Type="http://schemas.openxmlformats.org/officeDocument/2006/relationships/hyperlink" Target="https://stackoverflow.com/questions/64852002" TargetMode="External"/><Relationship Id="rId1811" Type="http://schemas.openxmlformats.org/officeDocument/2006/relationships/hyperlink" Target="https://stackoverflow.com/questions/61332608" TargetMode="External"/><Relationship Id="rId1812" Type="http://schemas.openxmlformats.org/officeDocument/2006/relationships/hyperlink" Target="https://stackoverflow.com/questions/61169380" TargetMode="External"/><Relationship Id="rId1813" Type="http://schemas.openxmlformats.org/officeDocument/2006/relationships/hyperlink" Target="https://stackoverflow.com/questions/62428455" TargetMode="External"/><Relationship Id="rId1814" Type="http://schemas.openxmlformats.org/officeDocument/2006/relationships/hyperlink" Target="https://stackoverflow.com/questions/61174119" TargetMode="External"/><Relationship Id="rId1815" Type="http://schemas.openxmlformats.org/officeDocument/2006/relationships/hyperlink" Target="https://stackoverflow.com/questions/60497294" TargetMode="External"/><Relationship Id="rId1816" Type="http://schemas.openxmlformats.org/officeDocument/2006/relationships/hyperlink" Target="https://stackoverflow.com/questions/59417433" TargetMode="External"/><Relationship Id="rId1817" Type="http://schemas.openxmlformats.org/officeDocument/2006/relationships/hyperlink" Target="https://stackoverflow.com/questions/60398604" TargetMode="External"/><Relationship Id="rId1818" Type="http://schemas.openxmlformats.org/officeDocument/2006/relationships/hyperlink" Target="https://stackoverflow.com/questions/62335581" TargetMode="External"/><Relationship Id="rId1819" Type="http://schemas.openxmlformats.org/officeDocument/2006/relationships/hyperlink" Target="https://stackoverflow.com/questions/60152473" TargetMode="External"/><Relationship Id="rId1800" Type="http://schemas.openxmlformats.org/officeDocument/2006/relationships/hyperlink" Target="https://stackoverflow.com/questions/44212207" TargetMode="External"/><Relationship Id="rId1801" Type="http://schemas.openxmlformats.org/officeDocument/2006/relationships/hyperlink" Target="https://stackoverflow.com/questions/52993992" TargetMode="External"/><Relationship Id="rId1802" Type="http://schemas.openxmlformats.org/officeDocument/2006/relationships/hyperlink" Target="https://stackoverflow.com/questions/52517298" TargetMode="External"/><Relationship Id="rId1803" Type="http://schemas.openxmlformats.org/officeDocument/2006/relationships/hyperlink" Target="https://stackoverflow.com/questions/51625911" TargetMode="External"/><Relationship Id="rId1804" Type="http://schemas.openxmlformats.org/officeDocument/2006/relationships/hyperlink" Target="https://stackoverflow.com/questions/51456408" TargetMode="External"/><Relationship Id="rId1805" Type="http://schemas.openxmlformats.org/officeDocument/2006/relationships/hyperlink" Target="https://stackoverflow.com/questions/52917486" TargetMode="External"/><Relationship Id="rId1806" Type="http://schemas.openxmlformats.org/officeDocument/2006/relationships/hyperlink" Target="https://stackoverflow.com/questions/47610308" TargetMode="External"/><Relationship Id="rId1807" Type="http://schemas.openxmlformats.org/officeDocument/2006/relationships/hyperlink" Target="https://stackoverflow.com/questions/63554161" TargetMode="External"/><Relationship Id="rId1808" Type="http://schemas.openxmlformats.org/officeDocument/2006/relationships/hyperlink" Target="https://stackoverflow.com/questions/63207897" TargetMode="External"/><Relationship Id="rId1809" Type="http://schemas.openxmlformats.org/officeDocument/2006/relationships/hyperlink" Target="https://stackoverflow.com/questions/61507216" TargetMode="External"/><Relationship Id="rId1830" Type="http://schemas.openxmlformats.org/officeDocument/2006/relationships/hyperlink" Target="https://stackoverflow.com/questions/60937557" TargetMode="External"/><Relationship Id="rId1831" Type="http://schemas.openxmlformats.org/officeDocument/2006/relationships/hyperlink" Target="https://stackoverflow.com/questions/60582012" TargetMode="External"/><Relationship Id="rId1832" Type="http://schemas.openxmlformats.org/officeDocument/2006/relationships/hyperlink" Target="https://stackoverflow.com/questions/60399413" TargetMode="External"/><Relationship Id="rId1833" Type="http://schemas.openxmlformats.org/officeDocument/2006/relationships/hyperlink" Target="https://stackoverflow.com/questions/61135117" TargetMode="External"/><Relationship Id="rId1834" Type="http://schemas.openxmlformats.org/officeDocument/2006/relationships/hyperlink" Target="https://stackoverflow.com/questions/63301275" TargetMode="External"/><Relationship Id="rId1835" Type="http://schemas.openxmlformats.org/officeDocument/2006/relationships/hyperlink" Target="https://stackoverflow.com/questions/65144547" TargetMode="External"/><Relationship Id="rId1836" Type="http://schemas.openxmlformats.org/officeDocument/2006/relationships/hyperlink" Target="https://stackoverflow.com/questions/65076900" TargetMode="External"/><Relationship Id="rId1837" Type="http://schemas.openxmlformats.org/officeDocument/2006/relationships/hyperlink" Target="https://stackoverflow.com/questions/59417433" TargetMode="External"/><Relationship Id="rId1838" Type="http://schemas.openxmlformats.org/officeDocument/2006/relationships/hyperlink" Target="https://stackoverflow.com/questions/62494412" TargetMode="External"/><Relationship Id="rId1839" Type="http://schemas.openxmlformats.org/officeDocument/2006/relationships/hyperlink" Target="https://stackoverflow.com/questions/45897627" TargetMode="External"/><Relationship Id="rId1820" Type="http://schemas.openxmlformats.org/officeDocument/2006/relationships/hyperlink" Target="https://stackoverflow.com/questions/59440213" TargetMode="External"/><Relationship Id="rId1821" Type="http://schemas.openxmlformats.org/officeDocument/2006/relationships/hyperlink" Target="https://stackoverflow.com/questions/61105434" TargetMode="External"/><Relationship Id="rId1822" Type="http://schemas.openxmlformats.org/officeDocument/2006/relationships/hyperlink" Target="https://stackoverflow.com/questions/60614524" TargetMode="External"/><Relationship Id="rId1823" Type="http://schemas.openxmlformats.org/officeDocument/2006/relationships/hyperlink" Target="https://stackoverflow.com/questions/59848528" TargetMode="External"/><Relationship Id="rId1824" Type="http://schemas.openxmlformats.org/officeDocument/2006/relationships/hyperlink" Target="https://stackoverflow.com/questions/64708630" TargetMode="External"/><Relationship Id="rId1825" Type="http://schemas.openxmlformats.org/officeDocument/2006/relationships/hyperlink" Target="https://stackoverflow.com/questions/63139159" TargetMode="External"/><Relationship Id="rId1826" Type="http://schemas.openxmlformats.org/officeDocument/2006/relationships/hyperlink" Target="https://stackoverflow.com/questions/60882081" TargetMode="External"/><Relationship Id="rId1827" Type="http://schemas.openxmlformats.org/officeDocument/2006/relationships/hyperlink" Target="https://stackoverflow.com/questions/62494412" TargetMode="External"/><Relationship Id="rId1828" Type="http://schemas.openxmlformats.org/officeDocument/2006/relationships/hyperlink" Target="https://stackoverflow.com/questions/63320771" TargetMode="External"/><Relationship Id="rId1829" Type="http://schemas.openxmlformats.org/officeDocument/2006/relationships/hyperlink" Target="https://stackoverflow.com/questions/62295138" TargetMode="External"/><Relationship Id="rId2302" Type="http://schemas.openxmlformats.org/officeDocument/2006/relationships/hyperlink" Target="https://stackoverflow.com/questions/62675004" TargetMode="External"/><Relationship Id="rId2303" Type="http://schemas.openxmlformats.org/officeDocument/2006/relationships/hyperlink" Target="https://stackoverflow.com/questions/59441934" TargetMode="External"/><Relationship Id="rId2304" Type="http://schemas.openxmlformats.org/officeDocument/2006/relationships/hyperlink" Target="https://stackoverflow.com/questions/57150305" TargetMode="External"/><Relationship Id="rId2305" Type="http://schemas.openxmlformats.org/officeDocument/2006/relationships/hyperlink" Target="https://stackoverflow.com/questions/42763392" TargetMode="External"/><Relationship Id="rId2306" Type="http://schemas.openxmlformats.org/officeDocument/2006/relationships/hyperlink" Target="https://stackoverflow.com/questions/44424068" TargetMode="External"/><Relationship Id="rId2307" Type="http://schemas.openxmlformats.org/officeDocument/2006/relationships/hyperlink" Target="https://stackoverflow.com/questions/57539456" TargetMode="External"/><Relationship Id="rId2308" Type="http://schemas.openxmlformats.org/officeDocument/2006/relationships/hyperlink" Target="https://stackoverflow.com/questions/58530446" TargetMode="External"/><Relationship Id="rId2309" Type="http://schemas.openxmlformats.org/officeDocument/2006/relationships/hyperlink" Target="https://stackoverflow.com/questions/59394902" TargetMode="External"/><Relationship Id="rId2300" Type="http://schemas.openxmlformats.org/officeDocument/2006/relationships/hyperlink" Target="https://stackoverflow.com/questions/58744161" TargetMode="External"/><Relationship Id="rId2301" Type="http://schemas.openxmlformats.org/officeDocument/2006/relationships/hyperlink" Target="https://stackoverflow.com/questions/60799664" TargetMode="External"/><Relationship Id="rId2324" Type="http://schemas.openxmlformats.org/officeDocument/2006/relationships/hyperlink" Target="https://stackoverflow.com/questions/58751457" TargetMode="External"/><Relationship Id="rId2325" Type="http://schemas.openxmlformats.org/officeDocument/2006/relationships/hyperlink" Target="https://stackoverflow.com/questions/59440213" TargetMode="External"/><Relationship Id="rId2326" Type="http://schemas.openxmlformats.org/officeDocument/2006/relationships/hyperlink" Target="https://stackoverflow.com/questions/52351255" TargetMode="External"/><Relationship Id="rId2327" Type="http://schemas.openxmlformats.org/officeDocument/2006/relationships/hyperlink" Target="https://stackoverflow.com/questions/49794023" TargetMode="External"/><Relationship Id="rId2328" Type="http://schemas.openxmlformats.org/officeDocument/2006/relationships/hyperlink" Target="https://stackoverflow.com/questions/47735205" TargetMode="External"/><Relationship Id="rId2329" Type="http://schemas.openxmlformats.org/officeDocument/2006/relationships/hyperlink" Target="https://stackoverflow.com/questions/65031513" TargetMode="External"/><Relationship Id="rId2320" Type="http://schemas.openxmlformats.org/officeDocument/2006/relationships/hyperlink" Target="https://stackoverflow.com/questions/44013298" TargetMode="External"/><Relationship Id="rId2321" Type="http://schemas.openxmlformats.org/officeDocument/2006/relationships/hyperlink" Target="https://stackoverflow.com/questions/64661665" TargetMode="External"/><Relationship Id="rId2322" Type="http://schemas.openxmlformats.org/officeDocument/2006/relationships/hyperlink" Target="https://stackoverflow.com/questions/62944744" TargetMode="External"/><Relationship Id="rId2323" Type="http://schemas.openxmlformats.org/officeDocument/2006/relationships/hyperlink" Target="https://stackoverflow.com/questions/58002600" TargetMode="External"/><Relationship Id="rId2313" Type="http://schemas.openxmlformats.org/officeDocument/2006/relationships/hyperlink" Target="https://stackoverflow.com/questions/64958298" TargetMode="External"/><Relationship Id="rId2314" Type="http://schemas.openxmlformats.org/officeDocument/2006/relationships/hyperlink" Target="https://stackoverflow.com/questions/52836670" TargetMode="External"/><Relationship Id="rId2315" Type="http://schemas.openxmlformats.org/officeDocument/2006/relationships/hyperlink" Target="https://stackoverflow.com/questions/55786512" TargetMode="External"/><Relationship Id="rId2316" Type="http://schemas.openxmlformats.org/officeDocument/2006/relationships/hyperlink" Target="https://stackoverflow.com/questions/50825248" TargetMode="External"/><Relationship Id="rId2317" Type="http://schemas.openxmlformats.org/officeDocument/2006/relationships/hyperlink" Target="https://stackoverflow.com/questions/54700736" TargetMode="External"/><Relationship Id="rId2318" Type="http://schemas.openxmlformats.org/officeDocument/2006/relationships/hyperlink" Target="https://stackoverflow.com/questions/48362612" TargetMode="External"/><Relationship Id="rId2319" Type="http://schemas.openxmlformats.org/officeDocument/2006/relationships/hyperlink" Target="https://stackoverflow.com/questions/60975266" TargetMode="External"/><Relationship Id="rId2310" Type="http://schemas.openxmlformats.org/officeDocument/2006/relationships/hyperlink" Target="https://stackoverflow.com/questions/56585023" TargetMode="External"/><Relationship Id="rId2311" Type="http://schemas.openxmlformats.org/officeDocument/2006/relationships/hyperlink" Target="https://stackoverflow.com/questions/55900270" TargetMode="External"/><Relationship Id="rId2312" Type="http://schemas.openxmlformats.org/officeDocument/2006/relationships/hyperlink" Target="https://stackoverflow.com/questions/62680282" TargetMode="External"/><Relationship Id="rId1895" Type="http://schemas.openxmlformats.org/officeDocument/2006/relationships/hyperlink" Target="https://stackoverflow.com/questions/63317589" TargetMode="External"/><Relationship Id="rId1896" Type="http://schemas.openxmlformats.org/officeDocument/2006/relationships/hyperlink" Target="https://stackoverflow.com/questions/53507266" TargetMode="External"/><Relationship Id="rId1897" Type="http://schemas.openxmlformats.org/officeDocument/2006/relationships/hyperlink" Target="https://stackoverflow.com/questions/60975266" TargetMode="External"/><Relationship Id="rId1898" Type="http://schemas.openxmlformats.org/officeDocument/2006/relationships/hyperlink" Target="https://stackoverflow.com/questions/58744161" TargetMode="External"/><Relationship Id="rId1899" Type="http://schemas.openxmlformats.org/officeDocument/2006/relationships/hyperlink" Target="https://stackoverflow.com/questions/61087735" TargetMode="External"/><Relationship Id="rId1890" Type="http://schemas.openxmlformats.org/officeDocument/2006/relationships/hyperlink" Target="https://stackoverflow.com/questions/49645151" TargetMode="External"/><Relationship Id="rId1891" Type="http://schemas.openxmlformats.org/officeDocument/2006/relationships/hyperlink" Target="https://stackoverflow.com/questions/42750924" TargetMode="External"/><Relationship Id="rId1892" Type="http://schemas.openxmlformats.org/officeDocument/2006/relationships/hyperlink" Target="https://stackoverflow.com/questions/57012673" TargetMode="External"/><Relationship Id="rId1893" Type="http://schemas.openxmlformats.org/officeDocument/2006/relationships/hyperlink" Target="https://stackoverflow.com/questions/57592430" TargetMode="External"/><Relationship Id="rId1894" Type="http://schemas.openxmlformats.org/officeDocument/2006/relationships/hyperlink" Target="https://stackoverflow.com/questions/56569755" TargetMode="External"/><Relationship Id="rId1884" Type="http://schemas.openxmlformats.org/officeDocument/2006/relationships/hyperlink" Target="https://stackoverflow.com/questions/42223668" TargetMode="External"/><Relationship Id="rId1885" Type="http://schemas.openxmlformats.org/officeDocument/2006/relationships/hyperlink" Target="https://stackoverflow.com/questions/48157558" TargetMode="External"/><Relationship Id="rId1886" Type="http://schemas.openxmlformats.org/officeDocument/2006/relationships/hyperlink" Target="https://stackoverflow.com/questions/51046867" TargetMode="External"/><Relationship Id="rId1887" Type="http://schemas.openxmlformats.org/officeDocument/2006/relationships/hyperlink" Target="https://stackoverflow.com/questions/43990046" TargetMode="External"/><Relationship Id="rId1888" Type="http://schemas.openxmlformats.org/officeDocument/2006/relationships/hyperlink" Target="https://stackoverflow.com/questions/59718635" TargetMode="External"/><Relationship Id="rId1889" Type="http://schemas.openxmlformats.org/officeDocument/2006/relationships/hyperlink" Target="https://stackoverflow.com/questions/50733227" TargetMode="External"/><Relationship Id="rId1880" Type="http://schemas.openxmlformats.org/officeDocument/2006/relationships/hyperlink" Target="https://stackoverflow.com/questions/47735638" TargetMode="External"/><Relationship Id="rId1881" Type="http://schemas.openxmlformats.org/officeDocument/2006/relationships/hyperlink" Target="https://stackoverflow.com/questions/51123667" TargetMode="External"/><Relationship Id="rId1882" Type="http://schemas.openxmlformats.org/officeDocument/2006/relationships/hyperlink" Target="https://stackoverflow.com/questions/49864234" TargetMode="External"/><Relationship Id="rId1883" Type="http://schemas.openxmlformats.org/officeDocument/2006/relationships/hyperlink" Target="https://stackoverflow.com/questions/41990876" TargetMode="External"/><Relationship Id="rId1059" Type="http://schemas.openxmlformats.org/officeDocument/2006/relationships/hyperlink" Target="https://stackoverflow.com/questions/54839184" TargetMode="External"/><Relationship Id="rId228" Type="http://schemas.openxmlformats.org/officeDocument/2006/relationships/hyperlink" Target="https://stackoverflow.com/questions/58744161" TargetMode="External"/><Relationship Id="rId227" Type="http://schemas.openxmlformats.org/officeDocument/2006/relationships/hyperlink" Target="https://stackoverflow.com/questions/57719697" TargetMode="External"/><Relationship Id="rId226" Type="http://schemas.openxmlformats.org/officeDocument/2006/relationships/hyperlink" Target="https://stackoverflow.com/questions/59471003" TargetMode="External"/><Relationship Id="rId225" Type="http://schemas.openxmlformats.org/officeDocument/2006/relationships/hyperlink" Target="https://stackoverflow.com/questions/50080721" TargetMode="External"/><Relationship Id="rId2380" Type="http://schemas.openxmlformats.org/officeDocument/2006/relationships/hyperlink" Target="https://stackoverflow.com/questions/43411314" TargetMode="External"/><Relationship Id="rId229" Type="http://schemas.openxmlformats.org/officeDocument/2006/relationships/hyperlink" Target="https://stackoverflow.com/questions/64859507" TargetMode="External"/><Relationship Id="rId1050" Type="http://schemas.openxmlformats.org/officeDocument/2006/relationships/hyperlink" Target="https://stackoverflow.com/questions/55883985" TargetMode="External"/><Relationship Id="rId2381" Type="http://schemas.openxmlformats.org/officeDocument/2006/relationships/hyperlink" Target="https://stackoverflow.com/questions/51487339" TargetMode="External"/><Relationship Id="rId220" Type="http://schemas.openxmlformats.org/officeDocument/2006/relationships/hyperlink" Target="https://stackoverflow.com/questions/61737710" TargetMode="External"/><Relationship Id="rId1051" Type="http://schemas.openxmlformats.org/officeDocument/2006/relationships/hyperlink" Target="https://stackoverflow.com/questions/64073899" TargetMode="External"/><Relationship Id="rId2382" Type="http://schemas.openxmlformats.org/officeDocument/2006/relationships/hyperlink" Target="https://stackoverflow.com/questions/58867494" TargetMode="External"/><Relationship Id="rId1052" Type="http://schemas.openxmlformats.org/officeDocument/2006/relationships/hyperlink" Target="https://stackoverflow.com/questions/59074105" TargetMode="External"/><Relationship Id="rId2383" Type="http://schemas.openxmlformats.org/officeDocument/2006/relationships/hyperlink" Target="https://stackoverflow.com/questions/58228840" TargetMode="External"/><Relationship Id="rId1053" Type="http://schemas.openxmlformats.org/officeDocument/2006/relationships/hyperlink" Target="https://stackoverflow.com/questions/63596569" TargetMode="External"/><Relationship Id="rId2384" Type="http://schemas.openxmlformats.org/officeDocument/2006/relationships/hyperlink" Target="https://stackoverflow.com/questions/60035792" TargetMode="External"/><Relationship Id="rId1054" Type="http://schemas.openxmlformats.org/officeDocument/2006/relationships/hyperlink" Target="https://stackoverflow.com/questions/57164341" TargetMode="External"/><Relationship Id="rId2385" Type="http://schemas.openxmlformats.org/officeDocument/2006/relationships/hyperlink" Target="https://stackoverflow.com/questions/59632120" TargetMode="External"/><Relationship Id="rId224" Type="http://schemas.openxmlformats.org/officeDocument/2006/relationships/hyperlink" Target="https://stackoverflow.com/questions/49209810" TargetMode="External"/><Relationship Id="rId1055" Type="http://schemas.openxmlformats.org/officeDocument/2006/relationships/hyperlink" Target="https://stackoverflow.com/questions/62929545" TargetMode="External"/><Relationship Id="rId2386" Type="http://schemas.openxmlformats.org/officeDocument/2006/relationships/hyperlink" Target="https://stackoverflow.com/questions/59308263" TargetMode="External"/><Relationship Id="rId223" Type="http://schemas.openxmlformats.org/officeDocument/2006/relationships/hyperlink" Target="https://stackoverflow.com/questions/54872182" TargetMode="External"/><Relationship Id="rId1056" Type="http://schemas.openxmlformats.org/officeDocument/2006/relationships/hyperlink" Target="https://stackoverflow.com/questions/52012071" TargetMode="External"/><Relationship Id="rId2387" Type="http://schemas.openxmlformats.org/officeDocument/2006/relationships/hyperlink" Target="https://stackoverflow.com/questions/59807849" TargetMode="External"/><Relationship Id="rId222" Type="http://schemas.openxmlformats.org/officeDocument/2006/relationships/hyperlink" Target="https://stackoverflow.com/questions/49237607" TargetMode="External"/><Relationship Id="rId1057" Type="http://schemas.openxmlformats.org/officeDocument/2006/relationships/hyperlink" Target="https://stackoverflow.com/questions/49615401" TargetMode="External"/><Relationship Id="rId2388" Type="http://schemas.openxmlformats.org/officeDocument/2006/relationships/hyperlink" Target="https://stackoverflow.com/questions/56404284" TargetMode="External"/><Relationship Id="rId221" Type="http://schemas.openxmlformats.org/officeDocument/2006/relationships/hyperlink" Target="https://stackoverflow.com/questions/44414381" TargetMode="External"/><Relationship Id="rId1058" Type="http://schemas.openxmlformats.org/officeDocument/2006/relationships/hyperlink" Target="https://stackoverflow.com/questions/50138891" TargetMode="External"/><Relationship Id="rId2389" Type="http://schemas.openxmlformats.org/officeDocument/2006/relationships/hyperlink" Target="https://stackoverflow.com/questions/63636427" TargetMode="External"/><Relationship Id="rId1048" Type="http://schemas.openxmlformats.org/officeDocument/2006/relationships/hyperlink" Target="https://stackoverflow.com/questions/44876793" TargetMode="External"/><Relationship Id="rId2379" Type="http://schemas.openxmlformats.org/officeDocument/2006/relationships/hyperlink" Target="https://stackoverflow.com/questions/43054687" TargetMode="External"/><Relationship Id="rId1049" Type="http://schemas.openxmlformats.org/officeDocument/2006/relationships/hyperlink" Target="https://stackoverflow.com/questions/57420998" TargetMode="External"/><Relationship Id="rId217" Type="http://schemas.openxmlformats.org/officeDocument/2006/relationships/hyperlink" Target="https://stackoverflow.com/questions/58938886" TargetMode="External"/><Relationship Id="rId216" Type="http://schemas.openxmlformats.org/officeDocument/2006/relationships/hyperlink" Target="https://stackoverflow.com/questions/52598605" TargetMode="External"/><Relationship Id="rId215" Type="http://schemas.openxmlformats.org/officeDocument/2006/relationships/hyperlink" Target="https://stackoverflow.com/questions/48272580" TargetMode="External"/><Relationship Id="rId214" Type="http://schemas.openxmlformats.org/officeDocument/2006/relationships/hyperlink" Target="https://stackoverflow.com/questions/64652834" TargetMode="External"/><Relationship Id="rId219" Type="http://schemas.openxmlformats.org/officeDocument/2006/relationships/hyperlink" Target="https://stackoverflow.com/questions/55248631" TargetMode="External"/><Relationship Id="rId218" Type="http://schemas.openxmlformats.org/officeDocument/2006/relationships/hyperlink" Target="https://stackoverflow.com/questions/51611221" TargetMode="External"/><Relationship Id="rId2370" Type="http://schemas.openxmlformats.org/officeDocument/2006/relationships/hyperlink" Target="https://stackoverflow.com/questions/56572586" TargetMode="External"/><Relationship Id="rId1040" Type="http://schemas.openxmlformats.org/officeDocument/2006/relationships/hyperlink" Target="https://stackoverflow.com/questions/64771558" TargetMode="External"/><Relationship Id="rId2371" Type="http://schemas.openxmlformats.org/officeDocument/2006/relationships/hyperlink" Target="https://stackoverflow.com/questions/61326144" TargetMode="External"/><Relationship Id="rId1041" Type="http://schemas.openxmlformats.org/officeDocument/2006/relationships/hyperlink" Target="https://stackoverflow.com/questions/49645151" TargetMode="External"/><Relationship Id="rId2372" Type="http://schemas.openxmlformats.org/officeDocument/2006/relationships/hyperlink" Target="https://stackoverflow.com/questions/48490411" TargetMode="External"/><Relationship Id="rId1042" Type="http://schemas.openxmlformats.org/officeDocument/2006/relationships/hyperlink" Target="https://stackoverflow.com/questions/56437502" TargetMode="External"/><Relationship Id="rId2373" Type="http://schemas.openxmlformats.org/officeDocument/2006/relationships/hyperlink" Target="https://stackoverflow.com/questions/58558004" TargetMode="External"/><Relationship Id="rId1043" Type="http://schemas.openxmlformats.org/officeDocument/2006/relationships/hyperlink" Target="https://stackoverflow.com/questions/43324156" TargetMode="External"/><Relationship Id="rId2374" Type="http://schemas.openxmlformats.org/officeDocument/2006/relationships/hyperlink" Target="https://stackoverflow.com/questions/46494742" TargetMode="External"/><Relationship Id="rId213" Type="http://schemas.openxmlformats.org/officeDocument/2006/relationships/hyperlink" Target="https://stackoverflow.com/questions/60195238" TargetMode="External"/><Relationship Id="rId1044" Type="http://schemas.openxmlformats.org/officeDocument/2006/relationships/hyperlink" Target="https://stackoverflow.com/questions/52517298" TargetMode="External"/><Relationship Id="rId2375" Type="http://schemas.openxmlformats.org/officeDocument/2006/relationships/hyperlink" Target="https://stackoverflow.com/questions/63506620" TargetMode="External"/><Relationship Id="rId212" Type="http://schemas.openxmlformats.org/officeDocument/2006/relationships/hyperlink" Target="https://stackoverflow.com/questions/57082995" TargetMode="External"/><Relationship Id="rId1045" Type="http://schemas.openxmlformats.org/officeDocument/2006/relationships/hyperlink" Target="https://stackoverflow.com/questions/47834733" TargetMode="External"/><Relationship Id="rId2376" Type="http://schemas.openxmlformats.org/officeDocument/2006/relationships/hyperlink" Target="https://stackoverflow.com/questions/64726074" TargetMode="External"/><Relationship Id="rId211" Type="http://schemas.openxmlformats.org/officeDocument/2006/relationships/hyperlink" Target="https://stackoverflow.com/questions/60152154" TargetMode="External"/><Relationship Id="rId1046" Type="http://schemas.openxmlformats.org/officeDocument/2006/relationships/hyperlink" Target="https://stackoverflow.com/questions/40386921" TargetMode="External"/><Relationship Id="rId2377" Type="http://schemas.openxmlformats.org/officeDocument/2006/relationships/hyperlink" Target="https://stackoverflow.com/questions/43377203" TargetMode="External"/><Relationship Id="rId210" Type="http://schemas.openxmlformats.org/officeDocument/2006/relationships/hyperlink" Target="https://stackoverflow.com/questions/51253644" TargetMode="External"/><Relationship Id="rId1047" Type="http://schemas.openxmlformats.org/officeDocument/2006/relationships/hyperlink" Target="https://stackoverflow.com/questions/55572782" TargetMode="External"/><Relationship Id="rId2378" Type="http://schemas.openxmlformats.org/officeDocument/2006/relationships/hyperlink" Target="https://stackoverflow.com/questions/43682108" TargetMode="External"/><Relationship Id="rId249" Type="http://schemas.openxmlformats.org/officeDocument/2006/relationships/hyperlink" Target="https://stackoverflow.com/questions/48648240" TargetMode="External"/><Relationship Id="rId248" Type="http://schemas.openxmlformats.org/officeDocument/2006/relationships/hyperlink" Target="https://stackoverflow.com/questions/48054820" TargetMode="External"/><Relationship Id="rId247" Type="http://schemas.openxmlformats.org/officeDocument/2006/relationships/hyperlink" Target="https://stackoverflow.com/questions/64894027" TargetMode="External"/><Relationship Id="rId1070" Type="http://schemas.openxmlformats.org/officeDocument/2006/relationships/hyperlink" Target="https://stackoverflow.com/questions/58939656" TargetMode="External"/><Relationship Id="rId1071" Type="http://schemas.openxmlformats.org/officeDocument/2006/relationships/hyperlink" Target="https://stackoverflow.com/questions/43183661" TargetMode="External"/><Relationship Id="rId1072" Type="http://schemas.openxmlformats.org/officeDocument/2006/relationships/hyperlink" Target="https://stackoverflow.com/questions/61087735" TargetMode="External"/><Relationship Id="rId242" Type="http://schemas.openxmlformats.org/officeDocument/2006/relationships/hyperlink" Target="https://stackoverflow.com/questions/54167982" TargetMode="External"/><Relationship Id="rId1073" Type="http://schemas.openxmlformats.org/officeDocument/2006/relationships/hyperlink" Target="https://stackoverflow.com/questions/48404534" TargetMode="External"/><Relationship Id="rId241" Type="http://schemas.openxmlformats.org/officeDocument/2006/relationships/hyperlink" Target="https://stackoverflow.com/questions/54167135" TargetMode="External"/><Relationship Id="rId1074" Type="http://schemas.openxmlformats.org/officeDocument/2006/relationships/hyperlink" Target="https://stackoverflow.com/questions/46375398" TargetMode="External"/><Relationship Id="rId240" Type="http://schemas.openxmlformats.org/officeDocument/2006/relationships/hyperlink" Target="https://stackoverflow.com/questions/46507446" TargetMode="External"/><Relationship Id="rId1075" Type="http://schemas.openxmlformats.org/officeDocument/2006/relationships/hyperlink" Target="https://stackoverflow.com/questions/42327891" TargetMode="External"/><Relationship Id="rId1076" Type="http://schemas.openxmlformats.org/officeDocument/2006/relationships/hyperlink" Target="https://stackoverflow.com/questions/61887659" TargetMode="External"/><Relationship Id="rId246" Type="http://schemas.openxmlformats.org/officeDocument/2006/relationships/hyperlink" Target="https://stackoverflow.com/questions/60493396" TargetMode="External"/><Relationship Id="rId1077" Type="http://schemas.openxmlformats.org/officeDocument/2006/relationships/hyperlink" Target="https://stackoverflow.com/questions/56307656" TargetMode="External"/><Relationship Id="rId245" Type="http://schemas.openxmlformats.org/officeDocument/2006/relationships/hyperlink" Target="https://stackoverflow.com/questions/55734820" TargetMode="External"/><Relationship Id="rId1078" Type="http://schemas.openxmlformats.org/officeDocument/2006/relationships/hyperlink" Target="https://stackoverflow.com/questions/49364933" TargetMode="External"/><Relationship Id="rId244" Type="http://schemas.openxmlformats.org/officeDocument/2006/relationships/hyperlink" Target="https://stackoverflow.com/questions/63613281" TargetMode="External"/><Relationship Id="rId1079" Type="http://schemas.openxmlformats.org/officeDocument/2006/relationships/hyperlink" Target="https://stackoverflow.com/questions/60525257" TargetMode="External"/><Relationship Id="rId243" Type="http://schemas.openxmlformats.org/officeDocument/2006/relationships/hyperlink" Target="https://stackoverflow.com/questions/60882081" TargetMode="External"/><Relationship Id="rId239" Type="http://schemas.openxmlformats.org/officeDocument/2006/relationships/hyperlink" Target="https://stackoverflow.com/questions/48648816" TargetMode="External"/><Relationship Id="rId238" Type="http://schemas.openxmlformats.org/officeDocument/2006/relationships/hyperlink" Target="https://stackoverflow.com/questions/46808810" TargetMode="External"/><Relationship Id="rId237" Type="http://schemas.openxmlformats.org/officeDocument/2006/relationships/hyperlink" Target="https://stackoverflow.com/questions/56585023" TargetMode="External"/><Relationship Id="rId236" Type="http://schemas.openxmlformats.org/officeDocument/2006/relationships/hyperlink" Target="https://stackoverflow.com/questions/58278454" TargetMode="External"/><Relationship Id="rId2390" Type="http://schemas.openxmlformats.org/officeDocument/2006/relationships/hyperlink" Target="https://stackoverflow.com/questions/57811573" TargetMode="External"/><Relationship Id="rId1060" Type="http://schemas.openxmlformats.org/officeDocument/2006/relationships/hyperlink" Target="https://stackoverflow.com/questions/51573241" TargetMode="External"/><Relationship Id="rId2391" Type="http://schemas.openxmlformats.org/officeDocument/2006/relationships/hyperlink" Target="https://stackoverflow.com/questions/60745634" TargetMode="External"/><Relationship Id="rId1061" Type="http://schemas.openxmlformats.org/officeDocument/2006/relationships/hyperlink" Target="https://stackoverflow.com/questions/61910143" TargetMode="External"/><Relationship Id="rId2392" Type="http://schemas.openxmlformats.org/officeDocument/2006/relationships/hyperlink" Target="https://stackoverflow.com/questions/58697001" TargetMode="External"/><Relationship Id="rId231" Type="http://schemas.openxmlformats.org/officeDocument/2006/relationships/hyperlink" Target="https://stackoverflow.com/questions/62675004" TargetMode="External"/><Relationship Id="rId1062" Type="http://schemas.openxmlformats.org/officeDocument/2006/relationships/hyperlink" Target="https://stackoverflow.com/questions/63656294" TargetMode="External"/><Relationship Id="rId2393" Type="http://schemas.openxmlformats.org/officeDocument/2006/relationships/hyperlink" Target="https://stackoverflow.com/questions/64640117" TargetMode="External"/><Relationship Id="rId230" Type="http://schemas.openxmlformats.org/officeDocument/2006/relationships/hyperlink" Target="https://stackoverflow.com/questions/61446844" TargetMode="External"/><Relationship Id="rId1063" Type="http://schemas.openxmlformats.org/officeDocument/2006/relationships/hyperlink" Target="https://stackoverflow.com/questions/63004513" TargetMode="External"/><Relationship Id="rId2394" Type="http://schemas.openxmlformats.org/officeDocument/2006/relationships/hyperlink" Target="https://stackoverflow.com/questions/64902425" TargetMode="External"/><Relationship Id="rId1064" Type="http://schemas.openxmlformats.org/officeDocument/2006/relationships/hyperlink" Target="https://stackoverflow.com/questions/61102728" TargetMode="External"/><Relationship Id="rId2395" Type="http://schemas.openxmlformats.org/officeDocument/2006/relationships/hyperlink" Target="https://stackoverflow.com/questions/64347099" TargetMode="External"/><Relationship Id="rId1065" Type="http://schemas.openxmlformats.org/officeDocument/2006/relationships/hyperlink" Target="https://stackoverflow.com/questions/60732223" TargetMode="External"/><Relationship Id="rId2396" Type="http://schemas.openxmlformats.org/officeDocument/2006/relationships/hyperlink" Target="https://stackoverflow.com/questions/60565017" TargetMode="External"/><Relationship Id="rId235" Type="http://schemas.openxmlformats.org/officeDocument/2006/relationships/hyperlink" Target="https://stackoverflow.com/questions/55945364" TargetMode="External"/><Relationship Id="rId1066" Type="http://schemas.openxmlformats.org/officeDocument/2006/relationships/hyperlink" Target="https://stackoverflow.com/questions/58033286" TargetMode="External"/><Relationship Id="rId2397" Type="http://schemas.openxmlformats.org/officeDocument/2006/relationships/hyperlink" Target="https://stackoverflow.com/questions/53921581" TargetMode="External"/><Relationship Id="rId234" Type="http://schemas.openxmlformats.org/officeDocument/2006/relationships/hyperlink" Target="https://stackoverflow.com/questions/61737710" TargetMode="External"/><Relationship Id="rId1067" Type="http://schemas.openxmlformats.org/officeDocument/2006/relationships/hyperlink" Target="https://stackoverflow.com/questions/58764104" TargetMode="External"/><Relationship Id="rId2398" Type="http://schemas.openxmlformats.org/officeDocument/2006/relationships/hyperlink" Target="https://stackoverflow.com/questions/60490599" TargetMode="External"/><Relationship Id="rId233" Type="http://schemas.openxmlformats.org/officeDocument/2006/relationships/hyperlink" Target="https://stackoverflow.com/questions/64999781" TargetMode="External"/><Relationship Id="rId1068" Type="http://schemas.openxmlformats.org/officeDocument/2006/relationships/hyperlink" Target="https://stackoverflow.com/questions/60882081" TargetMode="External"/><Relationship Id="rId2399" Type="http://schemas.openxmlformats.org/officeDocument/2006/relationships/hyperlink" Target="https://stackoverflow.com/questions/59261876" TargetMode="External"/><Relationship Id="rId232" Type="http://schemas.openxmlformats.org/officeDocument/2006/relationships/hyperlink" Target="https://stackoverflow.com/questions/62970881" TargetMode="External"/><Relationship Id="rId1069" Type="http://schemas.openxmlformats.org/officeDocument/2006/relationships/hyperlink" Target="https://stackoverflow.com/questions/55585079" TargetMode="External"/><Relationship Id="rId1015" Type="http://schemas.openxmlformats.org/officeDocument/2006/relationships/hyperlink" Target="https://github.com/tensorflow/models/blob/0028cbed982f9e2a0640bac42374615627b76b2a/research/object_detection/builders/optimizer_builder.py" TargetMode="External"/><Relationship Id="rId2346" Type="http://schemas.openxmlformats.org/officeDocument/2006/relationships/hyperlink" Target="https://stackoverflow.com/questions/64639175" TargetMode="External"/><Relationship Id="rId1016" Type="http://schemas.openxmlformats.org/officeDocument/2006/relationships/hyperlink" Target="https://stackoverflow.com/questions/44306860" TargetMode="External"/><Relationship Id="rId2347" Type="http://schemas.openxmlformats.org/officeDocument/2006/relationships/hyperlink" Target="https://stackoverflow.com/questions/63570400" TargetMode="External"/><Relationship Id="rId1017" Type="http://schemas.openxmlformats.org/officeDocument/2006/relationships/hyperlink" Target="https://stackoverflow.com/questions/41618564" TargetMode="External"/><Relationship Id="rId2348" Type="http://schemas.openxmlformats.org/officeDocument/2006/relationships/hyperlink" Target="https://stackoverflow.com/questions/64175246" TargetMode="External"/><Relationship Id="rId1018" Type="http://schemas.openxmlformats.org/officeDocument/2006/relationships/hyperlink" Target="https://stackoverflow.com/questions/60142707" TargetMode="External"/><Relationship Id="rId2349" Type="http://schemas.openxmlformats.org/officeDocument/2006/relationships/hyperlink" Target="https://stackoverflow.com/questions/63544668" TargetMode="External"/><Relationship Id="rId1019" Type="http://schemas.openxmlformats.org/officeDocument/2006/relationships/hyperlink" Target="https://stackoverflow.com/questions/63543159" TargetMode="External"/><Relationship Id="rId2340" Type="http://schemas.openxmlformats.org/officeDocument/2006/relationships/hyperlink" Target="https://stackoverflow.com/questions/53212559" TargetMode="External"/><Relationship Id="rId1010" Type="http://schemas.openxmlformats.org/officeDocument/2006/relationships/hyperlink" Target="https://stackoverflow.com/questions/51123667" TargetMode="External"/><Relationship Id="rId2341" Type="http://schemas.openxmlformats.org/officeDocument/2006/relationships/hyperlink" Target="https://stackoverflow.com/questions/60761888" TargetMode="External"/><Relationship Id="rId1011" Type="http://schemas.openxmlformats.org/officeDocument/2006/relationships/hyperlink" Target="https://stackoverflow.com/questions/57699641" TargetMode="External"/><Relationship Id="rId2342" Type="http://schemas.openxmlformats.org/officeDocument/2006/relationships/hyperlink" Target="https://stackoverflow.com/questions/57836849" TargetMode="External"/><Relationship Id="rId1012" Type="http://schemas.openxmlformats.org/officeDocument/2006/relationships/hyperlink" Target="https://stackoverflow.com/questions/49333162" TargetMode="External"/><Relationship Id="rId2343" Type="http://schemas.openxmlformats.org/officeDocument/2006/relationships/hyperlink" Target="https://stackoverflow.com/questions/55775003" TargetMode="External"/><Relationship Id="rId1013" Type="http://schemas.openxmlformats.org/officeDocument/2006/relationships/hyperlink" Target="https://stackoverflow.com/questions/50203766" TargetMode="External"/><Relationship Id="rId2344" Type="http://schemas.openxmlformats.org/officeDocument/2006/relationships/hyperlink" Target="https://stackoverflow.com/questions/61286412" TargetMode="External"/><Relationship Id="rId1014" Type="http://schemas.openxmlformats.org/officeDocument/2006/relationships/hyperlink" Target="https://stackoverflow.com/questions/57719697" TargetMode="External"/><Relationship Id="rId2345" Type="http://schemas.openxmlformats.org/officeDocument/2006/relationships/hyperlink" Target="https://stackoverflow.com/questions/62619918" TargetMode="External"/><Relationship Id="rId1004" Type="http://schemas.openxmlformats.org/officeDocument/2006/relationships/hyperlink" Target="https://stackoverflow.com/questions/59842712" TargetMode="External"/><Relationship Id="rId2335" Type="http://schemas.openxmlformats.org/officeDocument/2006/relationships/hyperlink" Target="https://stackoverflow.com/questions/63025100" TargetMode="External"/><Relationship Id="rId1005" Type="http://schemas.openxmlformats.org/officeDocument/2006/relationships/hyperlink" Target="https://stackoverflow.com/questions/58744161" TargetMode="External"/><Relationship Id="rId2336" Type="http://schemas.openxmlformats.org/officeDocument/2006/relationships/hyperlink" Target="https://stackoverflow.com/questions/52598117" TargetMode="External"/><Relationship Id="rId1006" Type="http://schemas.openxmlformats.org/officeDocument/2006/relationships/hyperlink" Target="https://stackoverflow.com/questions/49372585" TargetMode="External"/><Relationship Id="rId2337" Type="http://schemas.openxmlformats.org/officeDocument/2006/relationships/hyperlink" Target="https://stackoverflow.com/questions/53562704" TargetMode="External"/><Relationship Id="rId1007" Type="http://schemas.openxmlformats.org/officeDocument/2006/relationships/hyperlink" Target="https://stackoverflow.com/questions/37117798" TargetMode="External"/><Relationship Id="rId2338" Type="http://schemas.openxmlformats.org/officeDocument/2006/relationships/hyperlink" Target="https://stackoverflow.com/questions/52850105" TargetMode="External"/><Relationship Id="rId1008" Type="http://schemas.openxmlformats.org/officeDocument/2006/relationships/hyperlink" Target="https://stackoverflow.com/questions/42223668" TargetMode="External"/><Relationship Id="rId2339" Type="http://schemas.openxmlformats.org/officeDocument/2006/relationships/hyperlink" Target="https://stackoverflow.com/questions/54237407" TargetMode="External"/><Relationship Id="rId1009" Type="http://schemas.openxmlformats.org/officeDocument/2006/relationships/hyperlink" Target="https://stackoverflow.com/questions/46278107" TargetMode="External"/><Relationship Id="rId2330" Type="http://schemas.openxmlformats.org/officeDocument/2006/relationships/hyperlink" Target="https://stackoverflow.com/questions/51035474" TargetMode="External"/><Relationship Id="rId1000" Type="http://schemas.openxmlformats.org/officeDocument/2006/relationships/hyperlink" Target="https://stackoverflow.com/questions/44352291" TargetMode="External"/><Relationship Id="rId2331" Type="http://schemas.openxmlformats.org/officeDocument/2006/relationships/hyperlink" Target="https://stackoverflow.com/questions/41218937" TargetMode="External"/><Relationship Id="rId1001" Type="http://schemas.openxmlformats.org/officeDocument/2006/relationships/hyperlink" Target="https://stackoverflow.com/questions/59441934" TargetMode="External"/><Relationship Id="rId2332" Type="http://schemas.openxmlformats.org/officeDocument/2006/relationships/hyperlink" Target="https://stackoverflow.com/questions/62482404" TargetMode="External"/><Relationship Id="rId1002" Type="http://schemas.openxmlformats.org/officeDocument/2006/relationships/hyperlink" Target="https://stackoverflow.com/questions/57434934" TargetMode="External"/><Relationship Id="rId2333" Type="http://schemas.openxmlformats.org/officeDocument/2006/relationships/hyperlink" Target="https://stackoverflow.com/questions/43833081" TargetMode="External"/><Relationship Id="rId1003" Type="http://schemas.openxmlformats.org/officeDocument/2006/relationships/hyperlink" Target="https://stackoverflow.com/questions/56918388" TargetMode="External"/><Relationship Id="rId2334" Type="http://schemas.openxmlformats.org/officeDocument/2006/relationships/hyperlink" Target="https://stackoverflow.com/questions/61137954" TargetMode="External"/><Relationship Id="rId1037" Type="http://schemas.openxmlformats.org/officeDocument/2006/relationships/hyperlink" Target="https://stackoverflow.com/questions/58878421" TargetMode="External"/><Relationship Id="rId2368" Type="http://schemas.openxmlformats.org/officeDocument/2006/relationships/hyperlink" Target="https://stackoverflow.com/questions/52682671" TargetMode="External"/><Relationship Id="rId1038" Type="http://schemas.openxmlformats.org/officeDocument/2006/relationships/hyperlink" Target="https://stackoverflow.com/questions/55252860" TargetMode="External"/><Relationship Id="rId2369" Type="http://schemas.openxmlformats.org/officeDocument/2006/relationships/hyperlink" Target="https://stackoverflow.com/questions/52673987" TargetMode="External"/><Relationship Id="rId1039" Type="http://schemas.openxmlformats.org/officeDocument/2006/relationships/hyperlink" Target="https://stackoverflow.com/questions/53757839" TargetMode="External"/><Relationship Id="rId206" Type="http://schemas.openxmlformats.org/officeDocument/2006/relationships/hyperlink" Target="https://stackoverflow.com/questions/55323723" TargetMode="External"/><Relationship Id="rId205" Type="http://schemas.openxmlformats.org/officeDocument/2006/relationships/hyperlink" Target="https://stackoverflow.com/questions/52832028" TargetMode="External"/><Relationship Id="rId204" Type="http://schemas.openxmlformats.org/officeDocument/2006/relationships/hyperlink" Target="https://stackoverflow.com/questions/44691509" TargetMode="External"/><Relationship Id="rId203" Type="http://schemas.openxmlformats.org/officeDocument/2006/relationships/hyperlink" Target="https://stackoverflow.com/questions/49524396" TargetMode="External"/><Relationship Id="rId209" Type="http://schemas.openxmlformats.org/officeDocument/2006/relationships/hyperlink" Target="https://stackoverflow.com/questions/63411686" TargetMode="External"/><Relationship Id="rId208" Type="http://schemas.openxmlformats.org/officeDocument/2006/relationships/hyperlink" Target="https://stackoverflow.com/questions/46619869" TargetMode="External"/><Relationship Id="rId207" Type="http://schemas.openxmlformats.org/officeDocument/2006/relationships/hyperlink" Target="https://stackoverflow.com/questions/46768626" TargetMode="External"/><Relationship Id="rId2360" Type="http://schemas.openxmlformats.org/officeDocument/2006/relationships/hyperlink" Target="https://stackoverflow.com/questions/55786512" TargetMode="External"/><Relationship Id="rId1030" Type="http://schemas.openxmlformats.org/officeDocument/2006/relationships/hyperlink" Target="https://stackoverflow.com/questions/59858677" TargetMode="External"/><Relationship Id="rId2361" Type="http://schemas.openxmlformats.org/officeDocument/2006/relationships/hyperlink" Target="https://stackoverflow.com/questions/62680282" TargetMode="External"/><Relationship Id="rId1031" Type="http://schemas.openxmlformats.org/officeDocument/2006/relationships/hyperlink" Target="https://stackoverflow.com/questions/43129225" TargetMode="External"/><Relationship Id="rId2362" Type="http://schemas.openxmlformats.org/officeDocument/2006/relationships/hyperlink" Target="https://stackoverflow.com/questions/64958298" TargetMode="External"/><Relationship Id="rId1032" Type="http://schemas.openxmlformats.org/officeDocument/2006/relationships/hyperlink" Target="https://stackoverflow.com/questions/40240343" TargetMode="External"/><Relationship Id="rId2363" Type="http://schemas.openxmlformats.org/officeDocument/2006/relationships/hyperlink" Target="https://stackoverflow.com/questions/55884849" TargetMode="External"/><Relationship Id="rId202" Type="http://schemas.openxmlformats.org/officeDocument/2006/relationships/hyperlink" Target="https://stackoverflow.com/questions/60656813" TargetMode="External"/><Relationship Id="rId1033" Type="http://schemas.openxmlformats.org/officeDocument/2006/relationships/hyperlink" Target="https://stackoverflow.com/questions/37733245" TargetMode="External"/><Relationship Id="rId2364" Type="http://schemas.openxmlformats.org/officeDocument/2006/relationships/hyperlink" Target="https://stackoverflow.com/questions/61483077" TargetMode="External"/><Relationship Id="rId201" Type="http://schemas.openxmlformats.org/officeDocument/2006/relationships/hyperlink" Target="https://stackoverflow.com/questions/39076388" TargetMode="External"/><Relationship Id="rId1034" Type="http://schemas.openxmlformats.org/officeDocument/2006/relationships/hyperlink" Target="https://stackoverflow.com/questions/46549502" TargetMode="External"/><Relationship Id="rId2365" Type="http://schemas.openxmlformats.org/officeDocument/2006/relationships/hyperlink" Target="https://stackoverflow.com/questions/56501318" TargetMode="External"/><Relationship Id="rId200" Type="http://schemas.openxmlformats.org/officeDocument/2006/relationships/hyperlink" Target="https://stackoverflow.com/questions/51035474" TargetMode="External"/><Relationship Id="rId1035" Type="http://schemas.openxmlformats.org/officeDocument/2006/relationships/hyperlink" Target="https://stackoverflow.com/questions/36521908" TargetMode="External"/><Relationship Id="rId2366" Type="http://schemas.openxmlformats.org/officeDocument/2006/relationships/hyperlink" Target="https://stackoverflow.com/questions/57233539" TargetMode="External"/><Relationship Id="rId1036" Type="http://schemas.openxmlformats.org/officeDocument/2006/relationships/hyperlink" Target="https://stackoverflow.com/questions/56090377" TargetMode="External"/><Relationship Id="rId2367" Type="http://schemas.openxmlformats.org/officeDocument/2006/relationships/hyperlink" Target="https://stackoverflow.com/questions/51806852" TargetMode="External"/><Relationship Id="rId1026" Type="http://schemas.openxmlformats.org/officeDocument/2006/relationships/hyperlink" Target="https://stackoverflow.com/questions/50152548" TargetMode="External"/><Relationship Id="rId2357" Type="http://schemas.openxmlformats.org/officeDocument/2006/relationships/hyperlink" Target="https://stackoverflow.com/questions/63967510" TargetMode="External"/><Relationship Id="rId1027" Type="http://schemas.openxmlformats.org/officeDocument/2006/relationships/hyperlink" Target="https://stackoverflow.com/questions/49249646" TargetMode="External"/><Relationship Id="rId2358" Type="http://schemas.openxmlformats.org/officeDocument/2006/relationships/hyperlink" Target="https://stackoverflow.com/questions/53098566" TargetMode="External"/><Relationship Id="rId1028" Type="http://schemas.openxmlformats.org/officeDocument/2006/relationships/hyperlink" Target="https://stackoverflow.com/questions/54262380" TargetMode="External"/><Relationship Id="rId2359" Type="http://schemas.openxmlformats.org/officeDocument/2006/relationships/hyperlink" Target="https://stackoverflow.com/questions/58905540" TargetMode="External"/><Relationship Id="rId1029" Type="http://schemas.openxmlformats.org/officeDocument/2006/relationships/hyperlink" Target="https://stackoverflow.com/questions/59141956" TargetMode="External"/><Relationship Id="rId2350" Type="http://schemas.openxmlformats.org/officeDocument/2006/relationships/hyperlink" Target="https://stackoverflow.com/questions/57233539" TargetMode="External"/><Relationship Id="rId1020" Type="http://schemas.openxmlformats.org/officeDocument/2006/relationships/hyperlink" Target="https://stackoverflow.com/questions/50889192" TargetMode="External"/><Relationship Id="rId2351" Type="http://schemas.openxmlformats.org/officeDocument/2006/relationships/hyperlink" Target="https://stackoverflow.com/questions/52682671" TargetMode="External"/><Relationship Id="rId1021" Type="http://schemas.openxmlformats.org/officeDocument/2006/relationships/hyperlink" Target="https://stackoverflow.com/questions/62727910" TargetMode="External"/><Relationship Id="rId2352" Type="http://schemas.openxmlformats.org/officeDocument/2006/relationships/hyperlink" Target="https://stackoverflow.com/questions/48303166" TargetMode="External"/><Relationship Id="rId1022" Type="http://schemas.openxmlformats.org/officeDocument/2006/relationships/hyperlink" Target="https://stackoverflow.com/questions/56445615" TargetMode="External"/><Relationship Id="rId2353" Type="http://schemas.openxmlformats.org/officeDocument/2006/relationships/hyperlink" Target="https://stackoverflow.com/questions/63035135" TargetMode="External"/><Relationship Id="rId1023" Type="http://schemas.openxmlformats.org/officeDocument/2006/relationships/hyperlink" Target="https://stackoverflow.com/questions/61054359" TargetMode="External"/><Relationship Id="rId2354" Type="http://schemas.openxmlformats.org/officeDocument/2006/relationships/hyperlink" Target="https://stackoverflow.com/questions/50243086" TargetMode="External"/><Relationship Id="rId1024" Type="http://schemas.openxmlformats.org/officeDocument/2006/relationships/hyperlink" Target="https://stackoverflow.com/questions/56818501" TargetMode="External"/><Relationship Id="rId2355" Type="http://schemas.openxmlformats.org/officeDocument/2006/relationships/hyperlink" Target="https://stackoverflow.com/questions/47047057" TargetMode="External"/><Relationship Id="rId1025" Type="http://schemas.openxmlformats.org/officeDocument/2006/relationships/hyperlink" Target="https://stackoverflow.com/questions/58880985" TargetMode="External"/><Relationship Id="rId2356" Type="http://schemas.openxmlformats.org/officeDocument/2006/relationships/hyperlink" Target="https://stackoverflow.com/questions/60373453" TargetMode="External"/><Relationship Id="rId1910" Type="http://schemas.openxmlformats.org/officeDocument/2006/relationships/hyperlink" Target="https://stackoverflow.com/questions/55181024" TargetMode="External"/><Relationship Id="rId1911" Type="http://schemas.openxmlformats.org/officeDocument/2006/relationships/hyperlink" Target="https://stackoverflow.com/questions/63677234" TargetMode="External"/><Relationship Id="rId1912" Type="http://schemas.openxmlformats.org/officeDocument/2006/relationships/hyperlink" Target="https://stackoverflow.com/questions/62502555" TargetMode="External"/><Relationship Id="rId1913" Type="http://schemas.openxmlformats.org/officeDocument/2006/relationships/hyperlink" Target="https://stackoverflow.com/questions/49333162" TargetMode="External"/><Relationship Id="rId1914" Type="http://schemas.openxmlformats.org/officeDocument/2006/relationships/hyperlink" Target="https://stackoverflow.com/questions/37141719" TargetMode="External"/><Relationship Id="rId1915" Type="http://schemas.openxmlformats.org/officeDocument/2006/relationships/hyperlink" Target="https://stackoverflow.com/questions/40562268" TargetMode="External"/><Relationship Id="rId1916" Type="http://schemas.openxmlformats.org/officeDocument/2006/relationships/hyperlink" Target="https://stackoverflow.com/questions/45266707" TargetMode="External"/><Relationship Id="rId1917" Type="http://schemas.openxmlformats.org/officeDocument/2006/relationships/hyperlink" Target="https://stackoverflow.com/questions/53837987" TargetMode="External"/><Relationship Id="rId1918" Type="http://schemas.openxmlformats.org/officeDocument/2006/relationships/hyperlink" Target="https://stackoverflow.com/questions/51046867" TargetMode="External"/><Relationship Id="rId1919" Type="http://schemas.openxmlformats.org/officeDocument/2006/relationships/hyperlink" Target="https://stackoverflow.com/questions/51631447" TargetMode="External"/><Relationship Id="rId1900" Type="http://schemas.openxmlformats.org/officeDocument/2006/relationships/hyperlink" Target="https://stackoverflow.com/questions/56760868" TargetMode="External"/><Relationship Id="rId1901" Type="http://schemas.openxmlformats.org/officeDocument/2006/relationships/hyperlink" Target="https://stackoverflow.com/questions/56190405" TargetMode="External"/><Relationship Id="rId1902" Type="http://schemas.openxmlformats.org/officeDocument/2006/relationships/hyperlink" Target="https://stackoverflow.com/questions/53999738" TargetMode="External"/><Relationship Id="rId1903" Type="http://schemas.openxmlformats.org/officeDocument/2006/relationships/hyperlink" Target="https://stackoverflow.com/questions/57617294" TargetMode="External"/><Relationship Id="rId1904" Type="http://schemas.openxmlformats.org/officeDocument/2006/relationships/hyperlink" Target="https://stackoverflow.com/questions/53999583" TargetMode="External"/><Relationship Id="rId1905" Type="http://schemas.openxmlformats.org/officeDocument/2006/relationships/hyperlink" Target="https://stackoverflow.com/questions/62929545" TargetMode="External"/><Relationship Id="rId1906" Type="http://schemas.openxmlformats.org/officeDocument/2006/relationships/hyperlink" Target="https://stackoverflow.com/questions/57164341" TargetMode="External"/><Relationship Id="rId1907" Type="http://schemas.openxmlformats.org/officeDocument/2006/relationships/hyperlink" Target="https://stackoverflow.com/questions/55138901" TargetMode="External"/><Relationship Id="rId1908" Type="http://schemas.openxmlformats.org/officeDocument/2006/relationships/hyperlink" Target="https://stackoverflow.com/questions/53051274" TargetMode="External"/><Relationship Id="rId1909" Type="http://schemas.openxmlformats.org/officeDocument/2006/relationships/hyperlink" Target="https://stackoverflow.com/questions/53079108" TargetMode="External"/><Relationship Id="rId1090" Type="http://schemas.openxmlformats.org/officeDocument/2006/relationships/hyperlink" Target="https://stackoverflow.com/questions/58226787" TargetMode="External"/><Relationship Id="rId1091" Type="http://schemas.openxmlformats.org/officeDocument/2006/relationships/hyperlink" Target="https://stackoverflow.com/questions/63656040" TargetMode="External"/><Relationship Id="rId1092" Type="http://schemas.openxmlformats.org/officeDocument/2006/relationships/hyperlink" Target="https://stackoverflow.com/questions/55962508" TargetMode="External"/><Relationship Id="rId1093" Type="http://schemas.openxmlformats.org/officeDocument/2006/relationships/hyperlink" Target="https://stackoverflow.com/questions/61772592" TargetMode="External"/><Relationship Id="rId1094" Type="http://schemas.openxmlformats.org/officeDocument/2006/relationships/hyperlink" Target="https://stackoverflow.com/questions/65082559" TargetMode="External"/><Relationship Id="rId1095" Type="http://schemas.openxmlformats.org/officeDocument/2006/relationships/hyperlink" Target="https://stackoverflow.com/questions/59276713" TargetMode="External"/><Relationship Id="rId1096" Type="http://schemas.openxmlformats.org/officeDocument/2006/relationships/hyperlink" Target="https://stackoverflow.com/questions/63923215" TargetMode="External"/><Relationship Id="rId1097" Type="http://schemas.openxmlformats.org/officeDocument/2006/relationships/hyperlink" Target="https://stackoverflow.com/questions/61994299" TargetMode="External"/><Relationship Id="rId1098" Type="http://schemas.openxmlformats.org/officeDocument/2006/relationships/hyperlink" Target="https://stackoverflow.com/questions/61071227" TargetMode="External"/><Relationship Id="rId1099" Type="http://schemas.openxmlformats.org/officeDocument/2006/relationships/hyperlink" Target="https://stackoverflow.com/questions/63274596" TargetMode="External"/><Relationship Id="rId1080" Type="http://schemas.openxmlformats.org/officeDocument/2006/relationships/hyperlink" Target="https://stackoverflow.com/questions/48405386" TargetMode="External"/><Relationship Id="rId1081" Type="http://schemas.openxmlformats.org/officeDocument/2006/relationships/hyperlink" Target="https://stackoverflow.com/questions/65081913" TargetMode="External"/><Relationship Id="rId1082" Type="http://schemas.openxmlformats.org/officeDocument/2006/relationships/hyperlink" Target="https://stackoverflow.com/questions/58180390" TargetMode="External"/><Relationship Id="rId1083" Type="http://schemas.openxmlformats.org/officeDocument/2006/relationships/hyperlink" Target="https://stackoverflow.com/questions/59073606" TargetMode="External"/><Relationship Id="rId1084" Type="http://schemas.openxmlformats.org/officeDocument/2006/relationships/hyperlink" Target="https://stackoverflow.com/questions/58902773" TargetMode="External"/><Relationship Id="rId1085" Type="http://schemas.openxmlformats.org/officeDocument/2006/relationships/hyperlink" Target="https://stackoverflow.com/questions/63471308" TargetMode="External"/><Relationship Id="rId1086" Type="http://schemas.openxmlformats.org/officeDocument/2006/relationships/hyperlink" Target="https://stackoverflow.com/questions/56190405" TargetMode="External"/><Relationship Id="rId1087" Type="http://schemas.openxmlformats.org/officeDocument/2006/relationships/hyperlink" Target="https://stackoverflow.com/questions/60001853" TargetMode="External"/><Relationship Id="rId1088" Type="http://schemas.openxmlformats.org/officeDocument/2006/relationships/hyperlink" Target="https://stackoverflow.com/questions/57748812" TargetMode="External"/><Relationship Id="rId1089" Type="http://schemas.openxmlformats.org/officeDocument/2006/relationships/hyperlink" Target="https://stackoverflow.com/questions/54112504" TargetMode="External"/><Relationship Id="rId1972" Type="http://schemas.openxmlformats.org/officeDocument/2006/relationships/hyperlink" Target="https://stackoverflow.com/questions/55672135" TargetMode="External"/><Relationship Id="rId1973" Type="http://schemas.openxmlformats.org/officeDocument/2006/relationships/hyperlink" Target="https://stackoverflow.com/questions/48157558" TargetMode="External"/><Relationship Id="rId1974" Type="http://schemas.openxmlformats.org/officeDocument/2006/relationships/hyperlink" Target="https://stackoverflow.com/questions/44174697" TargetMode="External"/><Relationship Id="rId1975" Type="http://schemas.openxmlformats.org/officeDocument/2006/relationships/hyperlink" Target="https://stackoverflow.com/questions/45047205" TargetMode="External"/><Relationship Id="rId1976" Type="http://schemas.openxmlformats.org/officeDocument/2006/relationships/hyperlink" Target="https://stackoverflow.com/questions/48690423" TargetMode="External"/><Relationship Id="rId1977" Type="http://schemas.openxmlformats.org/officeDocument/2006/relationships/hyperlink" Target="https://stackoverflow.com/questions/44725860" TargetMode="External"/><Relationship Id="rId1978" Type="http://schemas.openxmlformats.org/officeDocument/2006/relationships/hyperlink" Target="https://stackoverflow.com/questions/41294542" TargetMode="External"/><Relationship Id="rId1979" Type="http://schemas.openxmlformats.org/officeDocument/2006/relationships/hyperlink" Target="https://stackoverflow.com/questions/46996670" TargetMode="External"/><Relationship Id="rId1970" Type="http://schemas.openxmlformats.org/officeDocument/2006/relationships/hyperlink" Target="https://stackoverflow.com/questions/47040860" TargetMode="External"/><Relationship Id="rId1971" Type="http://schemas.openxmlformats.org/officeDocument/2006/relationships/hyperlink" Target="https://stackoverflow.com/questions/49701918" TargetMode="External"/><Relationship Id="rId1961" Type="http://schemas.openxmlformats.org/officeDocument/2006/relationships/hyperlink" Target="https://stackoverflow.com/questions/51729290" TargetMode="External"/><Relationship Id="rId1962" Type="http://schemas.openxmlformats.org/officeDocument/2006/relationships/hyperlink" Target="https://stackoverflow.com/questions/45836241" TargetMode="External"/><Relationship Id="rId1963" Type="http://schemas.openxmlformats.org/officeDocument/2006/relationships/hyperlink" Target="https://stackoverflow.com/questions/46347290" TargetMode="External"/><Relationship Id="rId1964" Type="http://schemas.openxmlformats.org/officeDocument/2006/relationships/hyperlink" Target="https://stackoverflow.com/questions/49252933" TargetMode="External"/><Relationship Id="rId1965" Type="http://schemas.openxmlformats.org/officeDocument/2006/relationships/hyperlink" Target="https://stackoverflow.com/questions/49767233" TargetMode="External"/><Relationship Id="rId1966" Type="http://schemas.openxmlformats.org/officeDocument/2006/relationships/hyperlink" Target="https://stackoverflow.com/questions/45098117" TargetMode="External"/><Relationship Id="rId1967" Type="http://schemas.openxmlformats.org/officeDocument/2006/relationships/hyperlink" Target="https://stackoverflow.com/questions/45912470" TargetMode="External"/><Relationship Id="rId1968" Type="http://schemas.openxmlformats.org/officeDocument/2006/relationships/hyperlink" Target="https://stackoverflow.com/questions/47047057" TargetMode="External"/><Relationship Id="rId1969" Type="http://schemas.openxmlformats.org/officeDocument/2006/relationships/hyperlink" Target="https://stackoverflow.com/questions/43983528" TargetMode="External"/><Relationship Id="rId1960" Type="http://schemas.openxmlformats.org/officeDocument/2006/relationships/hyperlink" Target="https://stackoverflow.com/questions/62121680" TargetMode="External"/><Relationship Id="rId1994" Type="http://schemas.openxmlformats.org/officeDocument/2006/relationships/hyperlink" Target="https://stackoverflow.com/questions/62428455" TargetMode="External"/><Relationship Id="rId1995" Type="http://schemas.openxmlformats.org/officeDocument/2006/relationships/hyperlink" Target="https://stackoverflow.com/questions/61121937" TargetMode="External"/><Relationship Id="rId1996" Type="http://schemas.openxmlformats.org/officeDocument/2006/relationships/hyperlink" Target="https://stackoverflow.com/questions/61648779" TargetMode="External"/><Relationship Id="rId1997" Type="http://schemas.openxmlformats.org/officeDocument/2006/relationships/hyperlink" Target="https://stackoverflow.com/questions/61169380" TargetMode="External"/><Relationship Id="rId1998" Type="http://schemas.openxmlformats.org/officeDocument/2006/relationships/hyperlink" Target="https://stackoverflow.com/questions/59732495" TargetMode="External"/><Relationship Id="rId1999" Type="http://schemas.openxmlformats.org/officeDocument/2006/relationships/hyperlink" Target="https://stackoverflow.com/questions/60972058" TargetMode="External"/><Relationship Id="rId1990" Type="http://schemas.openxmlformats.org/officeDocument/2006/relationships/hyperlink" Target="https://stackoverflow.com/questions/63341584" TargetMode="External"/><Relationship Id="rId1991" Type="http://schemas.openxmlformats.org/officeDocument/2006/relationships/hyperlink" Target="https://stackoverflow.com/questions/61665501" TargetMode="External"/><Relationship Id="rId1992" Type="http://schemas.openxmlformats.org/officeDocument/2006/relationships/hyperlink" Target="https://stackoverflow.com/questions/63914485" TargetMode="External"/><Relationship Id="rId1993" Type="http://schemas.openxmlformats.org/officeDocument/2006/relationships/hyperlink" Target="https://stackoverflow.com/questions/63826471" TargetMode="External"/><Relationship Id="rId1983" Type="http://schemas.openxmlformats.org/officeDocument/2006/relationships/hyperlink" Target="https://stackoverflow.com/questions/56122535" TargetMode="External"/><Relationship Id="rId1984" Type="http://schemas.openxmlformats.org/officeDocument/2006/relationships/hyperlink" Target="https://stackoverflow.com/questions/41008524" TargetMode="External"/><Relationship Id="rId1985" Type="http://schemas.openxmlformats.org/officeDocument/2006/relationships/hyperlink" Target="https://stackoverflow.com/questions/44686256" TargetMode="External"/><Relationship Id="rId1986" Type="http://schemas.openxmlformats.org/officeDocument/2006/relationships/hyperlink" Target="https://stackoverflow.com/questions/38534364" TargetMode="External"/><Relationship Id="rId1987" Type="http://schemas.openxmlformats.org/officeDocument/2006/relationships/hyperlink" Target="https://stackoverflow.com/questions/44989160" TargetMode="External"/><Relationship Id="rId1988" Type="http://schemas.openxmlformats.org/officeDocument/2006/relationships/hyperlink" Target="https://stackoverflow.com/questions/42270132" TargetMode="External"/><Relationship Id="rId1989" Type="http://schemas.openxmlformats.org/officeDocument/2006/relationships/hyperlink" Target="https://stackoverflow.com/questions/65051147" TargetMode="External"/><Relationship Id="rId1980" Type="http://schemas.openxmlformats.org/officeDocument/2006/relationships/hyperlink" Target="https://stackoverflow.com/questions/53828895" TargetMode="External"/><Relationship Id="rId1981" Type="http://schemas.openxmlformats.org/officeDocument/2006/relationships/hyperlink" Target="https://stackoverflow.com/questions/57372350" TargetMode="External"/><Relationship Id="rId1982" Type="http://schemas.openxmlformats.org/officeDocument/2006/relationships/hyperlink" Target="https://stackoverflow.com/questions/49632451" TargetMode="External"/><Relationship Id="rId1930" Type="http://schemas.openxmlformats.org/officeDocument/2006/relationships/hyperlink" Target="https://stackoverflow.com/questions/39249704" TargetMode="External"/><Relationship Id="rId1931" Type="http://schemas.openxmlformats.org/officeDocument/2006/relationships/hyperlink" Target="https://stackoverflow.com/questions/38536155" TargetMode="External"/><Relationship Id="rId1932" Type="http://schemas.openxmlformats.org/officeDocument/2006/relationships/hyperlink" Target="https://stackoverflow.com/questions/61454585" TargetMode="External"/><Relationship Id="rId1933" Type="http://schemas.openxmlformats.org/officeDocument/2006/relationships/hyperlink" Target="https://stackoverflow.com/questions/56572586" TargetMode="External"/><Relationship Id="rId1934" Type="http://schemas.openxmlformats.org/officeDocument/2006/relationships/hyperlink" Target="https://stackoverflow.com/questions/52673987" TargetMode="External"/><Relationship Id="rId1935" Type="http://schemas.openxmlformats.org/officeDocument/2006/relationships/hyperlink" Target="https://stackoverflow.com/questions/52682671" TargetMode="External"/><Relationship Id="rId1936" Type="http://schemas.openxmlformats.org/officeDocument/2006/relationships/hyperlink" Target="https://stackoverflow.com/questions/59864710" TargetMode="External"/><Relationship Id="rId1937" Type="http://schemas.openxmlformats.org/officeDocument/2006/relationships/hyperlink" Target="https://stackoverflow.com/questions/63419780" TargetMode="External"/><Relationship Id="rId1938" Type="http://schemas.openxmlformats.org/officeDocument/2006/relationships/hyperlink" Target="https://stackoverflow.com/questions/64831876" TargetMode="External"/><Relationship Id="rId1939" Type="http://schemas.openxmlformats.org/officeDocument/2006/relationships/hyperlink" Target="https://stackoverflow.com/questions/60882081" TargetMode="External"/><Relationship Id="rId1920" Type="http://schemas.openxmlformats.org/officeDocument/2006/relationships/hyperlink" Target="https://stackoverflow.com/questions/62315856" TargetMode="External"/><Relationship Id="rId1921" Type="http://schemas.openxmlformats.org/officeDocument/2006/relationships/hyperlink" Target="https://stackoverflow.com/questions/39076388" TargetMode="External"/><Relationship Id="rId1922" Type="http://schemas.openxmlformats.org/officeDocument/2006/relationships/hyperlink" Target="https://stackoverflow.com/questions/45986970" TargetMode="External"/><Relationship Id="rId1923" Type="http://schemas.openxmlformats.org/officeDocument/2006/relationships/hyperlink" Target="https://stackoverflow.com/questions/61459747" TargetMode="External"/><Relationship Id="rId1924" Type="http://schemas.openxmlformats.org/officeDocument/2006/relationships/hyperlink" Target="https://stackoverflow.com/questions/61348222" TargetMode="External"/><Relationship Id="rId1925" Type="http://schemas.openxmlformats.org/officeDocument/2006/relationships/hyperlink" Target="https://stackoverflow.com/questions/59353119" TargetMode="External"/><Relationship Id="rId1926" Type="http://schemas.openxmlformats.org/officeDocument/2006/relationships/hyperlink" Target="https://stackoverflow.com/questions/54955595" TargetMode="External"/><Relationship Id="rId1927" Type="http://schemas.openxmlformats.org/officeDocument/2006/relationships/hyperlink" Target="https://stackoverflow.com/questions/61087735" TargetMode="External"/><Relationship Id="rId1928" Type="http://schemas.openxmlformats.org/officeDocument/2006/relationships/hyperlink" Target="https://stackoverflow.com/questions/64978209" TargetMode="External"/><Relationship Id="rId1929" Type="http://schemas.openxmlformats.org/officeDocument/2006/relationships/hyperlink" Target="https://stackoverflow.com/questions/59057775" TargetMode="External"/><Relationship Id="rId1950" Type="http://schemas.openxmlformats.org/officeDocument/2006/relationships/hyperlink" Target="https://stackoverflow.com/questions/52761157" TargetMode="External"/><Relationship Id="rId1951" Type="http://schemas.openxmlformats.org/officeDocument/2006/relationships/hyperlink" Target="https://stackoverflow.com/questions/56304037" TargetMode="External"/><Relationship Id="rId1952" Type="http://schemas.openxmlformats.org/officeDocument/2006/relationships/hyperlink" Target="https://stackoverflow.com/questions/53003208" TargetMode="External"/><Relationship Id="rId1953" Type="http://schemas.openxmlformats.org/officeDocument/2006/relationships/hyperlink" Target="https://stackoverflow.com/questions/50469878" TargetMode="External"/><Relationship Id="rId1954" Type="http://schemas.openxmlformats.org/officeDocument/2006/relationships/hyperlink" Target="https://stackoverflow.com/questions/49864234" TargetMode="External"/><Relationship Id="rId1955" Type="http://schemas.openxmlformats.org/officeDocument/2006/relationships/hyperlink" Target="https://stackoverflow.com/questions/54998898" TargetMode="External"/><Relationship Id="rId1956" Type="http://schemas.openxmlformats.org/officeDocument/2006/relationships/hyperlink" Target="https://stackoverflow.com/questions/59304261" TargetMode="External"/><Relationship Id="rId1957" Type="http://schemas.openxmlformats.org/officeDocument/2006/relationships/hyperlink" Target="https://stackoverflow.com/questions/64805010" TargetMode="External"/><Relationship Id="rId1958" Type="http://schemas.openxmlformats.org/officeDocument/2006/relationships/hyperlink" Target="https://stackoverflow.com/questions/62837497" TargetMode="External"/><Relationship Id="rId1959" Type="http://schemas.openxmlformats.org/officeDocument/2006/relationships/hyperlink" Target="https://stackoverflow.com/questions/53413756" TargetMode="External"/><Relationship Id="rId1940" Type="http://schemas.openxmlformats.org/officeDocument/2006/relationships/hyperlink" Target="https://stackoverflow.com/questions/64958298" TargetMode="External"/><Relationship Id="rId1941" Type="http://schemas.openxmlformats.org/officeDocument/2006/relationships/hyperlink" Target="https://stackoverflow.com/questions/54947733" TargetMode="External"/><Relationship Id="rId1942" Type="http://schemas.openxmlformats.org/officeDocument/2006/relationships/hyperlink" Target="https://stackoverflow.com/questions/52515273" TargetMode="External"/><Relationship Id="rId1943" Type="http://schemas.openxmlformats.org/officeDocument/2006/relationships/hyperlink" Target="https://stackoverflow.com/questions/46992507" TargetMode="External"/><Relationship Id="rId1944" Type="http://schemas.openxmlformats.org/officeDocument/2006/relationships/hyperlink" Target="https://stackoverflow.com/questions/50599710" TargetMode="External"/><Relationship Id="rId1945" Type="http://schemas.openxmlformats.org/officeDocument/2006/relationships/hyperlink" Target="https://stackoverflow.com/questions/48419568" TargetMode="External"/><Relationship Id="rId1946" Type="http://schemas.openxmlformats.org/officeDocument/2006/relationships/hyperlink" Target="https://stackoverflow.com/questions/62169144" TargetMode="External"/><Relationship Id="rId1947" Type="http://schemas.openxmlformats.org/officeDocument/2006/relationships/hyperlink" Target="https://stackoverflow.com/questions/50283741" TargetMode="External"/><Relationship Id="rId1948" Type="http://schemas.openxmlformats.org/officeDocument/2006/relationships/hyperlink" Target="https://stackoverflow.com/questions/60884699" TargetMode="External"/><Relationship Id="rId1949" Type="http://schemas.openxmlformats.org/officeDocument/2006/relationships/hyperlink" Target="https://stackoverflow.com/questions/54916508" TargetMode="External"/><Relationship Id="rId2423" Type="http://schemas.openxmlformats.org/officeDocument/2006/relationships/hyperlink" Target="https://stackoverflow.com/questions/56391755" TargetMode="External"/><Relationship Id="rId2424" Type="http://schemas.openxmlformats.org/officeDocument/2006/relationships/hyperlink" Target="https://stackoverflow.com/questions/58744161" TargetMode="External"/><Relationship Id="rId2425" Type="http://schemas.openxmlformats.org/officeDocument/2006/relationships/hyperlink" Target="https://stackoverflow.com/questions/57434934" TargetMode="External"/><Relationship Id="rId2426" Type="http://schemas.openxmlformats.org/officeDocument/2006/relationships/hyperlink" Target="https://stackoverflow.com/questions/60349042" TargetMode="External"/><Relationship Id="rId2427" Type="http://schemas.openxmlformats.org/officeDocument/2006/relationships/hyperlink" Target="https://stackoverflow.com/questions/59585425" TargetMode="External"/><Relationship Id="rId2428" Type="http://schemas.openxmlformats.org/officeDocument/2006/relationships/hyperlink" Target="https://stackoverflow.com/questions/60066950" TargetMode="External"/><Relationship Id="rId2429" Type="http://schemas.openxmlformats.org/officeDocument/2006/relationships/hyperlink" Target="https://stackoverflow.com/questions/59599685" TargetMode="External"/><Relationship Id="rId509" Type="http://schemas.openxmlformats.org/officeDocument/2006/relationships/hyperlink" Target="https://stackoverflow.com/questions/54067061" TargetMode="External"/><Relationship Id="rId508" Type="http://schemas.openxmlformats.org/officeDocument/2006/relationships/hyperlink" Target="https://stackoverflow.com/questions/52517298" TargetMode="External"/><Relationship Id="rId503" Type="http://schemas.openxmlformats.org/officeDocument/2006/relationships/hyperlink" Target="https://stackoverflow.com/questions/52515273" TargetMode="External"/><Relationship Id="rId502" Type="http://schemas.openxmlformats.org/officeDocument/2006/relationships/hyperlink" Target="https://stackoverflow.com/questions/50152548" TargetMode="External"/><Relationship Id="rId501" Type="http://schemas.openxmlformats.org/officeDocument/2006/relationships/hyperlink" Target="https://stackoverflow.com/questions/64105822" TargetMode="External"/><Relationship Id="rId500" Type="http://schemas.openxmlformats.org/officeDocument/2006/relationships/hyperlink" Target="https://stackoverflow.com/questions/64978209" TargetMode="External"/><Relationship Id="rId507" Type="http://schemas.openxmlformats.org/officeDocument/2006/relationships/hyperlink" Target="https://stackoverflow.com/questions/54262380" TargetMode="External"/><Relationship Id="rId506" Type="http://schemas.openxmlformats.org/officeDocument/2006/relationships/hyperlink" Target="https://stackoverflow.com/questions/59471003" TargetMode="External"/><Relationship Id="rId505" Type="http://schemas.openxmlformats.org/officeDocument/2006/relationships/hyperlink" Target="https://stackoverflow.com/questions/54588880" TargetMode="External"/><Relationship Id="rId504" Type="http://schemas.openxmlformats.org/officeDocument/2006/relationships/hyperlink" Target="https://stackoverflow.com/questions/51876460" TargetMode="External"/><Relationship Id="rId2420" Type="http://schemas.openxmlformats.org/officeDocument/2006/relationships/hyperlink" Target="https://stackoverflow.com/questions/55959848" TargetMode="External"/><Relationship Id="rId2421" Type="http://schemas.openxmlformats.org/officeDocument/2006/relationships/hyperlink" Target="https://stackoverflow.com/questions/63621251" TargetMode="External"/><Relationship Id="rId2422" Type="http://schemas.openxmlformats.org/officeDocument/2006/relationships/hyperlink" Target="https://stackoverflow.com/questions/62675004" TargetMode="External"/><Relationship Id="rId2412" Type="http://schemas.openxmlformats.org/officeDocument/2006/relationships/hyperlink" Target="https://stackoverflow.com/questions/53562704" TargetMode="External"/><Relationship Id="rId2413" Type="http://schemas.openxmlformats.org/officeDocument/2006/relationships/hyperlink" Target="https://stackoverflow.com/questions/51963377" TargetMode="External"/><Relationship Id="rId2414" Type="http://schemas.openxmlformats.org/officeDocument/2006/relationships/hyperlink" Target="https://stackoverflow.com/questions/55992434" TargetMode="External"/><Relationship Id="rId2415" Type="http://schemas.openxmlformats.org/officeDocument/2006/relationships/hyperlink" Target="https://stackoverflow.com/questions/56687174" TargetMode="External"/><Relationship Id="rId2416" Type="http://schemas.openxmlformats.org/officeDocument/2006/relationships/hyperlink" Target="https://stackoverflow.com/questions/62081452" TargetMode="External"/><Relationship Id="rId2417" Type="http://schemas.openxmlformats.org/officeDocument/2006/relationships/hyperlink" Target="https://stackoverflow.com/questions/61292187" TargetMode="External"/><Relationship Id="rId2418" Type="http://schemas.openxmlformats.org/officeDocument/2006/relationships/hyperlink" Target="https://stackoverflow.com/questions/61597123" TargetMode="External"/><Relationship Id="rId2419" Type="http://schemas.openxmlformats.org/officeDocument/2006/relationships/hyperlink" Target="https://stackoverflow.com/questions/55252860" TargetMode="External"/><Relationship Id="rId2410" Type="http://schemas.openxmlformats.org/officeDocument/2006/relationships/hyperlink" Target="https://stackoverflow.com/questions/46994409" TargetMode="External"/><Relationship Id="rId2411" Type="http://schemas.openxmlformats.org/officeDocument/2006/relationships/hyperlink" Target="https://stackoverflow.com/questions/48991644" TargetMode="External"/><Relationship Id="rId1114" Type="http://schemas.openxmlformats.org/officeDocument/2006/relationships/hyperlink" Target="https://stackoverflow.com/questions/63820168" TargetMode="External"/><Relationship Id="rId2445" Type="http://schemas.openxmlformats.org/officeDocument/2006/relationships/hyperlink" Target="https://stackoverflow.com/questions/59506070" TargetMode="External"/><Relationship Id="rId1115" Type="http://schemas.openxmlformats.org/officeDocument/2006/relationships/hyperlink" Target="https://stackoverflow.com/questions/63546062" TargetMode="External"/><Relationship Id="rId2446" Type="http://schemas.openxmlformats.org/officeDocument/2006/relationships/hyperlink" Target="https://stackoverflow.com/questions/58418067" TargetMode="External"/><Relationship Id="rId1116" Type="http://schemas.openxmlformats.org/officeDocument/2006/relationships/hyperlink" Target="https://stackoverflow.com/questions/44232898" TargetMode="External"/><Relationship Id="rId2447" Type="http://schemas.openxmlformats.org/officeDocument/2006/relationships/hyperlink" Target="https://stackoverflow.com/questions/51046867" TargetMode="External"/><Relationship Id="rId1117" Type="http://schemas.openxmlformats.org/officeDocument/2006/relationships/hyperlink" Target="https://stackoverflow.com/questions/43990046" TargetMode="External"/><Relationship Id="rId2448" Type="http://schemas.openxmlformats.org/officeDocument/2006/relationships/hyperlink" Target="https://stackoverflow.com/questions/47007997" TargetMode="External"/><Relationship Id="rId1118" Type="http://schemas.openxmlformats.org/officeDocument/2006/relationships/hyperlink" Target="https://stackoverflow.com/questions/52139076" TargetMode="External"/><Relationship Id="rId2449" Type="http://schemas.openxmlformats.org/officeDocument/2006/relationships/hyperlink" Target="https://stackoverflow.com/questions/47593493" TargetMode="External"/><Relationship Id="rId1119" Type="http://schemas.openxmlformats.org/officeDocument/2006/relationships/hyperlink" Target="https://stackoverflow.com/questions/52595477" TargetMode="External"/><Relationship Id="rId525" Type="http://schemas.openxmlformats.org/officeDocument/2006/relationships/hyperlink" Target="https://stackoverflow.com/questions/63570400" TargetMode="External"/><Relationship Id="rId524" Type="http://schemas.openxmlformats.org/officeDocument/2006/relationships/hyperlink" Target="https://stackoverflow.com/questions/63481755" TargetMode="External"/><Relationship Id="rId523" Type="http://schemas.openxmlformats.org/officeDocument/2006/relationships/hyperlink" Target="https://stackoverflow.com/questions/64759372" TargetMode="External"/><Relationship Id="rId522" Type="http://schemas.openxmlformats.org/officeDocument/2006/relationships/hyperlink" Target="https://stackoverflow.com/questions/64091029" TargetMode="External"/><Relationship Id="rId529" Type="http://schemas.openxmlformats.org/officeDocument/2006/relationships/hyperlink" Target="https://stackoverflow.com/questions/58752552" TargetMode="External"/><Relationship Id="rId528" Type="http://schemas.openxmlformats.org/officeDocument/2006/relationships/hyperlink" Target="https://stackoverflow.com/questions/64759500" TargetMode="External"/><Relationship Id="rId527" Type="http://schemas.openxmlformats.org/officeDocument/2006/relationships/hyperlink" Target="https://stackoverflow.com/questions/63139159" TargetMode="External"/><Relationship Id="rId526" Type="http://schemas.openxmlformats.org/officeDocument/2006/relationships/hyperlink" Target="https://stackoverflow.com/questions/62143530" TargetMode="External"/><Relationship Id="rId2440" Type="http://schemas.openxmlformats.org/officeDocument/2006/relationships/hyperlink" Target="https://stackoverflow.com/questions/64988725" TargetMode="External"/><Relationship Id="rId521" Type="http://schemas.openxmlformats.org/officeDocument/2006/relationships/hyperlink" Target="https://stackoverflow.com/questions/63068639" TargetMode="External"/><Relationship Id="rId1110" Type="http://schemas.openxmlformats.org/officeDocument/2006/relationships/hyperlink" Target="https://stackoverflow.com/questions/62494412" TargetMode="External"/><Relationship Id="rId2441" Type="http://schemas.openxmlformats.org/officeDocument/2006/relationships/hyperlink" Target="https://stackoverflow.com/questions/64112222" TargetMode="External"/><Relationship Id="rId520" Type="http://schemas.openxmlformats.org/officeDocument/2006/relationships/hyperlink" Target="https://stackoverflow.com/questions/63244472" TargetMode="External"/><Relationship Id="rId1111" Type="http://schemas.openxmlformats.org/officeDocument/2006/relationships/hyperlink" Target="https://stackoverflow.com/questions/62529415" TargetMode="External"/><Relationship Id="rId2442" Type="http://schemas.openxmlformats.org/officeDocument/2006/relationships/hyperlink" Target="https://stackoverflow.com/questions/65113349" TargetMode="External"/><Relationship Id="rId1112" Type="http://schemas.openxmlformats.org/officeDocument/2006/relationships/hyperlink" Target="https://stackoverflow.com/questions/65105974" TargetMode="External"/><Relationship Id="rId2443" Type="http://schemas.openxmlformats.org/officeDocument/2006/relationships/hyperlink" Target="https://stackoverflow.com/questions/64003545" TargetMode="External"/><Relationship Id="rId1113" Type="http://schemas.openxmlformats.org/officeDocument/2006/relationships/hyperlink" Target="https://stackoverflow.com/questions/64003545" TargetMode="External"/><Relationship Id="rId2444" Type="http://schemas.openxmlformats.org/officeDocument/2006/relationships/hyperlink" Target="https://stackoverflow.com/questions/61910143" TargetMode="External"/><Relationship Id="rId1103" Type="http://schemas.openxmlformats.org/officeDocument/2006/relationships/hyperlink" Target="https://stackoverflow.com/questions/47646962" TargetMode="External"/><Relationship Id="rId2434" Type="http://schemas.openxmlformats.org/officeDocument/2006/relationships/hyperlink" Target="https://stackoverflow.com/questions/43136293" TargetMode="External"/><Relationship Id="rId1104" Type="http://schemas.openxmlformats.org/officeDocument/2006/relationships/hyperlink" Target="https://stackoverflow.com/questions/41604686" TargetMode="External"/><Relationship Id="rId2435" Type="http://schemas.openxmlformats.org/officeDocument/2006/relationships/hyperlink" Target="https://stackoverflow.com/questions/56177780" TargetMode="External"/><Relationship Id="rId1105" Type="http://schemas.openxmlformats.org/officeDocument/2006/relationships/hyperlink" Target="https://stackoverflow.com/questions/50295839" TargetMode="External"/><Relationship Id="rId2436" Type="http://schemas.openxmlformats.org/officeDocument/2006/relationships/hyperlink" Target="https://stackoverflow.com/questions/64863256" TargetMode="External"/><Relationship Id="rId1106" Type="http://schemas.openxmlformats.org/officeDocument/2006/relationships/hyperlink" Target="https://stackoverflow.com/questions/65005588" TargetMode="External"/><Relationship Id="rId2437" Type="http://schemas.openxmlformats.org/officeDocument/2006/relationships/hyperlink" Target="https://stackoverflow.com/questions/58636087" TargetMode="External"/><Relationship Id="rId1107" Type="http://schemas.openxmlformats.org/officeDocument/2006/relationships/hyperlink" Target="https://stackoverflow.com/questions/64003545" TargetMode="External"/><Relationship Id="rId2438" Type="http://schemas.openxmlformats.org/officeDocument/2006/relationships/hyperlink" Target="https://stackoverflow.com/questions/62089249" TargetMode="External"/><Relationship Id="rId1108" Type="http://schemas.openxmlformats.org/officeDocument/2006/relationships/hyperlink" Target="https://stackoverflow.com/questions/65076900" TargetMode="External"/><Relationship Id="rId2439" Type="http://schemas.openxmlformats.org/officeDocument/2006/relationships/hyperlink" Target="https://stackoverflow.com/questions/63564532" TargetMode="External"/><Relationship Id="rId1109" Type="http://schemas.openxmlformats.org/officeDocument/2006/relationships/hyperlink" Target="https://stackoverflow.com/questions/63546062" TargetMode="External"/><Relationship Id="rId519" Type="http://schemas.openxmlformats.org/officeDocument/2006/relationships/hyperlink" Target="https://stackoverflow.com/questions/64805010" TargetMode="External"/><Relationship Id="rId514" Type="http://schemas.openxmlformats.org/officeDocument/2006/relationships/hyperlink" Target="https://stackoverflow.com/questions/54262380" TargetMode="External"/><Relationship Id="rId513" Type="http://schemas.openxmlformats.org/officeDocument/2006/relationships/hyperlink" Target="https://stackoverflow.com/questions/47484469" TargetMode="External"/><Relationship Id="rId512" Type="http://schemas.openxmlformats.org/officeDocument/2006/relationships/hyperlink" Target="https://stackoverflow.com/questions/51064323" TargetMode="External"/><Relationship Id="rId511" Type="http://schemas.openxmlformats.org/officeDocument/2006/relationships/hyperlink" Target="https://stackoverflow.com/questions/60001853" TargetMode="External"/><Relationship Id="rId518" Type="http://schemas.openxmlformats.org/officeDocument/2006/relationships/hyperlink" Target="https://stackoverflow.com/questions/47254265" TargetMode="External"/><Relationship Id="rId517" Type="http://schemas.openxmlformats.org/officeDocument/2006/relationships/hyperlink" Target="https://stackoverflow.com/questions/49487158" TargetMode="External"/><Relationship Id="rId516" Type="http://schemas.openxmlformats.org/officeDocument/2006/relationships/hyperlink" Target="https://stackoverflow.com/questions/47451767" TargetMode="External"/><Relationship Id="rId515" Type="http://schemas.openxmlformats.org/officeDocument/2006/relationships/hyperlink" Target="https://stackoverflow.com/questions/49249646" TargetMode="External"/><Relationship Id="rId510" Type="http://schemas.openxmlformats.org/officeDocument/2006/relationships/hyperlink" Target="https://stackoverflow.com/questions/54668364" TargetMode="External"/><Relationship Id="rId2430" Type="http://schemas.openxmlformats.org/officeDocument/2006/relationships/hyperlink" Target="https://stackoverflow.com/questions/59685659" TargetMode="External"/><Relationship Id="rId1100" Type="http://schemas.openxmlformats.org/officeDocument/2006/relationships/hyperlink" Target="https://stackoverflow.com/questions/64815251" TargetMode="External"/><Relationship Id="rId2431" Type="http://schemas.openxmlformats.org/officeDocument/2006/relationships/hyperlink" Target="https://stackoverflow.com/questions/63859912" TargetMode="External"/><Relationship Id="rId1101" Type="http://schemas.openxmlformats.org/officeDocument/2006/relationships/hyperlink" Target="https://stackoverflow.com/questions/62647139" TargetMode="External"/><Relationship Id="rId2432" Type="http://schemas.openxmlformats.org/officeDocument/2006/relationships/hyperlink" Target="https://stackoverflow.com/questions/59524339" TargetMode="External"/><Relationship Id="rId1102" Type="http://schemas.openxmlformats.org/officeDocument/2006/relationships/hyperlink" Target="https://stackoverflow.com/questions/44361448" TargetMode="External"/><Relationship Id="rId2433" Type="http://schemas.openxmlformats.org/officeDocument/2006/relationships/hyperlink" Target="https://stackoverflow.com/questions/48272426" TargetMode="External"/><Relationship Id="rId2401" Type="http://schemas.openxmlformats.org/officeDocument/2006/relationships/hyperlink" Target="https://stackoverflow.com/questions/58256074" TargetMode="External"/><Relationship Id="rId2402" Type="http://schemas.openxmlformats.org/officeDocument/2006/relationships/hyperlink" Target="https://stackoverflow.com/questions/55912838" TargetMode="External"/><Relationship Id="rId2403" Type="http://schemas.openxmlformats.org/officeDocument/2006/relationships/hyperlink" Target="https://stackoverflow.com/questions/62311222" TargetMode="External"/><Relationship Id="rId2404" Type="http://schemas.openxmlformats.org/officeDocument/2006/relationships/hyperlink" Target="https://stackoverflow.com/questions/59847919" TargetMode="External"/><Relationship Id="rId2405" Type="http://schemas.openxmlformats.org/officeDocument/2006/relationships/hyperlink" Target="https://stackoverflow.com/questions/55833353" TargetMode="External"/><Relationship Id="rId2406" Type="http://schemas.openxmlformats.org/officeDocument/2006/relationships/hyperlink" Target="https://stackoverflow.com/questions/60694015" TargetMode="External"/><Relationship Id="rId2407" Type="http://schemas.openxmlformats.org/officeDocument/2006/relationships/hyperlink" Target="https://stackoverflow.com/questions/57326665" TargetMode="External"/><Relationship Id="rId2408" Type="http://schemas.openxmlformats.org/officeDocument/2006/relationships/hyperlink" Target="https://stackoverflow.com/questions/60793579" TargetMode="External"/><Relationship Id="rId2409" Type="http://schemas.openxmlformats.org/officeDocument/2006/relationships/hyperlink" Target="https://stackoverflow.com/questions/59571944" TargetMode="External"/><Relationship Id="rId2400" Type="http://schemas.openxmlformats.org/officeDocument/2006/relationships/hyperlink" Target="https://stackoverflow.com/questions/59525082" TargetMode="External"/><Relationship Id="rId590" Type="http://schemas.openxmlformats.org/officeDocument/2006/relationships/hyperlink" Target="https://stackoverflow.com/questions/62876780" TargetMode="External"/><Relationship Id="rId589" Type="http://schemas.openxmlformats.org/officeDocument/2006/relationships/hyperlink" Target="https://stackoverflow.com/questions/63848250" TargetMode="External"/><Relationship Id="rId588" Type="http://schemas.openxmlformats.org/officeDocument/2006/relationships/hyperlink" Target="https://stackoverflow.com/questions/61102728" TargetMode="External"/><Relationship Id="rId1170" Type="http://schemas.openxmlformats.org/officeDocument/2006/relationships/hyperlink" Target="https://stackoverflow.com/questions/51876460" TargetMode="External"/><Relationship Id="rId1171" Type="http://schemas.openxmlformats.org/officeDocument/2006/relationships/hyperlink" Target="https://stackoverflow.com/questions/53596521" TargetMode="External"/><Relationship Id="rId583" Type="http://schemas.openxmlformats.org/officeDocument/2006/relationships/hyperlink" Target="https://stackoverflow.com/questions/38121451" TargetMode="External"/><Relationship Id="rId1172" Type="http://schemas.openxmlformats.org/officeDocument/2006/relationships/hyperlink" Target="https://stackoverflow.com/questions/60112600" TargetMode="External"/><Relationship Id="rId582" Type="http://schemas.openxmlformats.org/officeDocument/2006/relationships/hyperlink" Target="https://stackoverflow.com/questions/51729858" TargetMode="External"/><Relationship Id="rId1173" Type="http://schemas.openxmlformats.org/officeDocument/2006/relationships/hyperlink" Target="https://stackoverflow.com/questions/63913653" TargetMode="External"/><Relationship Id="rId581" Type="http://schemas.openxmlformats.org/officeDocument/2006/relationships/hyperlink" Target="https://stackoverflow.com/questions/45906009" TargetMode="External"/><Relationship Id="rId1174" Type="http://schemas.openxmlformats.org/officeDocument/2006/relationships/hyperlink" Target="https://stackoverflow.com/questions/62341749" TargetMode="External"/><Relationship Id="rId580" Type="http://schemas.openxmlformats.org/officeDocument/2006/relationships/hyperlink" Target="https://stackoverflow.com/questions/44343081" TargetMode="External"/><Relationship Id="rId1175" Type="http://schemas.openxmlformats.org/officeDocument/2006/relationships/hyperlink" Target="https://stackoverflow.com/questions/59078406" TargetMode="External"/><Relationship Id="rId587" Type="http://schemas.openxmlformats.org/officeDocument/2006/relationships/hyperlink" Target="https://stackoverflow.com/questions/37516684" TargetMode="External"/><Relationship Id="rId1176" Type="http://schemas.openxmlformats.org/officeDocument/2006/relationships/hyperlink" Target="https://stackoverflow.com/questions/47632262" TargetMode="External"/><Relationship Id="rId586" Type="http://schemas.openxmlformats.org/officeDocument/2006/relationships/hyperlink" Target="https://stackoverflow.com/questions/35799198" TargetMode="External"/><Relationship Id="rId1177" Type="http://schemas.openxmlformats.org/officeDocument/2006/relationships/hyperlink" Target="https://stackoverflow.com/questions/45107068" TargetMode="External"/><Relationship Id="rId585" Type="http://schemas.openxmlformats.org/officeDocument/2006/relationships/hyperlink" Target="https://stackoverflow.com/questions/39814364" TargetMode="External"/><Relationship Id="rId1178" Type="http://schemas.openxmlformats.org/officeDocument/2006/relationships/hyperlink" Target="https://stackoverflow.com/questions/42432618" TargetMode="External"/><Relationship Id="rId584" Type="http://schemas.openxmlformats.org/officeDocument/2006/relationships/hyperlink" Target="https://stackoverflow.com/questions/50752787" TargetMode="External"/><Relationship Id="rId1179" Type="http://schemas.openxmlformats.org/officeDocument/2006/relationships/hyperlink" Target="https://stackoverflow.com/questions/50761702" TargetMode="External"/><Relationship Id="rId1169" Type="http://schemas.openxmlformats.org/officeDocument/2006/relationships/hyperlink" Target="https://stackoverflow.com/questions/41434206" TargetMode="External"/><Relationship Id="rId579" Type="http://schemas.openxmlformats.org/officeDocument/2006/relationships/hyperlink" Target="https://stackoverflow.com/questions/53971306" TargetMode="External"/><Relationship Id="rId578" Type="http://schemas.openxmlformats.org/officeDocument/2006/relationships/hyperlink" Target="https://stackoverflow.com/questions/51786661" TargetMode="External"/><Relationship Id="rId577" Type="http://schemas.openxmlformats.org/officeDocument/2006/relationships/hyperlink" Target="https://stackoverflow.com/questions/45059428" TargetMode="External"/><Relationship Id="rId2490" Type="http://schemas.openxmlformats.org/officeDocument/2006/relationships/hyperlink" Target="https://stackoverflow.com/questions/52351255" TargetMode="External"/><Relationship Id="rId1160" Type="http://schemas.openxmlformats.org/officeDocument/2006/relationships/hyperlink" Target="https://stackoverflow.com/questions/55650121" TargetMode="External"/><Relationship Id="rId2491" Type="http://schemas.openxmlformats.org/officeDocument/2006/relationships/hyperlink" Target="https://stackoverflow.com/questions/57043808" TargetMode="External"/><Relationship Id="rId572" Type="http://schemas.openxmlformats.org/officeDocument/2006/relationships/hyperlink" Target="https://stackoverflow.com/questions/60736688" TargetMode="External"/><Relationship Id="rId1161" Type="http://schemas.openxmlformats.org/officeDocument/2006/relationships/hyperlink" Target="https://stackoverflow.com/questions/64860866" TargetMode="External"/><Relationship Id="rId2492" Type="http://schemas.openxmlformats.org/officeDocument/2006/relationships/hyperlink" Target="https://stackoverflow.com/questions/45502673" TargetMode="External"/><Relationship Id="rId571" Type="http://schemas.openxmlformats.org/officeDocument/2006/relationships/hyperlink" Target="https://stackoverflow.com/questions/49376313" TargetMode="External"/><Relationship Id="rId1162" Type="http://schemas.openxmlformats.org/officeDocument/2006/relationships/hyperlink" Target="https://stackoverflow.com/questions/62533380" TargetMode="External"/><Relationship Id="rId2493" Type="http://schemas.openxmlformats.org/officeDocument/2006/relationships/hyperlink" Target="https://stackoverflow.com/questions/47593493" TargetMode="External"/><Relationship Id="rId570" Type="http://schemas.openxmlformats.org/officeDocument/2006/relationships/hyperlink" Target="https://stackoverflow.com/questions/41375651" TargetMode="External"/><Relationship Id="rId1163" Type="http://schemas.openxmlformats.org/officeDocument/2006/relationships/hyperlink" Target="https://stackoverflow.com/questions/62241930" TargetMode="External"/><Relationship Id="rId2494" Type="http://schemas.openxmlformats.org/officeDocument/2006/relationships/hyperlink" Target="https://stackoverflow.com/questions/55252860" TargetMode="External"/><Relationship Id="rId1164" Type="http://schemas.openxmlformats.org/officeDocument/2006/relationships/hyperlink" Target="https://stackoverflow.com/questions/63554161" TargetMode="External"/><Relationship Id="rId2495" Type="http://schemas.openxmlformats.org/officeDocument/2006/relationships/hyperlink" Target="https://stackoverflow.com/questions/62081452" TargetMode="External"/><Relationship Id="rId576" Type="http://schemas.openxmlformats.org/officeDocument/2006/relationships/hyperlink" Target="https://stackoverflow.com/questions/41616292" TargetMode="External"/><Relationship Id="rId1165" Type="http://schemas.openxmlformats.org/officeDocument/2006/relationships/hyperlink" Target="https://stackoverflow.com/questions/61149306" TargetMode="External"/><Relationship Id="rId2496" Type="http://schemas.openxmlformats.org/officeDocument/2006/relationships/hyperlink" Target="https://stackoverflow.com/questions/56687174" TargetMode="External"/><Relationship Id="rId575" Type="http://schemas.openxmlformats.org/officeDocument/2006/relationships/hyperlink" Target="https://stackoverflow.com/questions/46694252" TargetMode="External"/><Relationship Id="rId1166" Type="http://schemas.openxmlformats.org/officeDocument/2006/relationships/hyperlink" Target="https://stackoverflow.com/questions/43555365" TargetMode="External"/><Relationship Id="rId2497" Type="http://schemas.openxmlformats.org/officeDocument/2006/relationships/hyperlink" Target="https://stackoverflow.com/questions/62079524" TargetMode="External"/><Relationship Id="rId574" Type="http://schemas.openxmlformats.org/officeDocument/2006/relationships/hyperlink" Target="https://stackoverflow.com/questions/64059981" TargetMode="External"/><Relationship Id="rId1167" Type="http://schemas.openxmlformats.org/officeDocument/2006/relationships/hyperlink" Target="https://stackoverflow.com/questions/61606669" TargetMode="External"/><Relationship Id="rId2498" Type="http://schemas.openxmlformats.org/officeDocument/2006/relationships/hyperlink" Target="https://stackoverflow.com/questions/63343167" TargetMode="External"/><Relationship Id="rId573" Type="http://schemas.openxmlformats.org/officeDocument/2006/relationships/hyperlink" Target="https://stackoverflow.com/questions/49701918" TargetMode="External"/><Relationship Id="rId1168" Type="http://schemas.openxmlformats.org/officeDocument/2006/relationships/hyperlink" Target="https://stackoverflow.com/questions/42661424" TargetMode="External"/><Relationship Id="rId2499" Type="http://schemas.openxmlformats.org/officeDocument/2006/relationships/hyperlink" Target="https://stackoverflow.com/questions/63004513" TargetMode="External"/><Relationship Id="rId1190" Type="http://schemas.openxmlformats.org/officeDocument/2006/relationships/hyperlink" Target="https://stackoverflow.com/questions/52517298" TargetMode="External"/><Relationship Id="rId1191" Type="http://schemas.openxmlformats.org/officeDocument/2006/relationships/hyperlink" Target="https://stackoverflow.com/questions/55632511" TargetMode="External"/><Relationship Id="rId1192" Type="http://schemas.openxmlformats.org/officeDocument/2006/relationships/hyperlink" Target="https://stackoverflow.com/questions/60911907" TargetMode="External"/><Relationship Id="rId1193" Type="http://schemas.openxmlformats.org/officeDocument/2006/relationships/hyperlink" Target="https://stackoverflow.com/questions/64127480" TargetMode="External"/><Relationship Id="rId1194" Type="http://schemas.openxmlformats.org/officeDocument/2006/relationships/hyperlink" Target="https://stackoverflow.com/questions/58033286" TargetMode="External"/><Relationship Id="rId1195" Type="http://schemas.openxmlformats.org/officeDocument/2006/relationships/hyperlink" Target="https://stackoverflow.com/questions/61192645" TargetMode="External"/><Relationship Id="rId1196" Type="http://schemas.openxmlformats.org/officeDocument/2006/relationships/hyperlink" Target="https://stackoverflow.com/questions/63543159" TargetMode="External"/><Relationship Id="rId1197" Type="http://schemas.openxmlformats.org/officeDocument/2006/relationships/hyperlink" Target="https://stackoverflow.com/questions/55248631" TargetMode="External"/><Relationship Id="rId1198" Type="http://schemas.openxmlformats.org/officeDocument/2006/relationships/hyperlink" Target="https://stackoverflow.com/questions/51010312" TargetMode="External"/><Relationship Id="rId1199" Type="http://schemas.openxmlformats.org/officeDocument/2006/relationships/hyperlink" Target="https://stackoverflow.com/questions/51626510" TargetMode="External"/><Relationship Id="rId599" Type="http://schemas.openxmlformats.org/officeDocument/2006/relationships/hyperlink" Target="https://stackoverflow.com/questions/63554161" TargetMode="External"/><Relationship Id="rId1180" Type="http://schemas.openxmlformats.org/officeDocument/2006/relationships/hyperlink" Target="https://stackoverflow.com/questions/44299638" TargetMode="External"/><Relationship Id="rId1181" Type="http://schemas.openxmlformats.org/officeDocument/2006/relationships/hyperlink" Target="https://stackoverflow.com/questions/52059663" TargetMode="External"/><Relationship Id="rId1182" Type="http://schemas.openxmlformats.org/officeDocument/2006/relationships/hyperlink" Target="https://stackoverflow.com/questions/44287059" TargetMode="External"/><Relationship Id="rId594" Type="http://schemas.openxmlformats.org/officeDocument/2006/relationships/hyperlink" Target="https://stackoverflow.com/questions/45059428" TargetMode="External"/><Relationship Id="rId1183" Type="http://schemas.openxmlformats.org/officeDocument/2006/relationships/hyperlink" Target="https://stackoverflow.com/questions/53479930" TargetMode="External"/><Relationship Id="rId593" Type="http://schemas.openxmlformats.org/officeDocument/2006/relationships/hyperlink" Target="https://stackoverflow.com/questions/42092727" TargetMode="External"/><Relationship Id="rId1184" Type="http://schemas.openxmlformats.org/officeDocument/2006/relationships/hyperlink" Target="https://stackoverflow.com/questions/44685975" TargetMode="External"/><Relationship Id="rId592" Type="http://schemas.openxmlformats.org/officeDocument/2006/relationships/hyperlink" Target="https://stackoverflow.com/questions/54998898" TargetMode="External"/><Relationship Id="rId1185" Type="http://schemas.openxmlformats.org/officeDocument/2006/relationships/hyperlink" Target="https://stackoverflow.com/questions/44212207" TargetMode="External"/><Relationship Id="rId591" Type="http://schemas.openxmlformats.org/officeDocument/2006/relationships/hyperlink" Target="https://stackoverflow.com/questions/47644306" TargetMode="External"/><Relationship Id="rId1186" Type="http://schemas.openxmlformats.org/officeDocument/2006/relationships/hyperlink" Target="https://stackoverflow.com/questions/51955693" TargetMode="External"/><Relationship Id="rId598" Type="http://schemas.openxmlformats.org/officeDocument/2006/relationships/hyperlink" Target="https://stackoverflow.com/questions/62241930" TargetMode="External"/><Relationship Id="rId1187" Type="http://schemas.openxmlformats.org/officeDocument/2006/relationships/hyperlink" Target="https://stackoverflow.com/questions/61087735" TargetMode="External"/><Relationship Id="rId597" Type="http://schemas.openxmlformats.org/officeDocument/2006/relationships/hyperlink" Target="https://stackoverflow.com/questions/62533380" TargetMode="External"/><Relationship Id="rId1188" Type="http://schemas.openxmlformats.org/officeDocument/2006/relationships/hyperlink" Target="https://stackoverflow.com/questions/62299803" TargetMode="External"/><Relationship Id="rId596" Type="http://schemas.openxmlformats.org/officeDocument/2006/relationships/hyperlink" Target="https://stackoverflow.com/questions/64860866" TargetMode="External"/><Relationship Id="rId1189" Type="http://schemas.openxmlformats.org/officeDocument/2006/relationships/hyperlink" Target="https://stackoverflow.com/questions/55735837" TargetMode="External"/><Relationship Id="rId595" Type="http://schemas.openxmlformats.org/officeDocument/2006/relationships/hyperlink" Target="https://stackoverflow.com/questions/52227910" TargetMode="External"/><Relationship Id="rId1136" Type="http://schemas.openxmlformats.org/officeDocument/2006/relationships/hyperlink" Target="https://stackoverflow.com/questions/51064323" TargetMode="External"/><Relationship Id="rId2467" Type="http://schemas.openxmlformats.org/officeDocument/2006/relationships/hyperlink" Target="https://stackoverflow.com/questions/60733109" TargetMode="External"/><Relationship Id="rId1137" Type="http://schemas.openxmlformats.org/officeDocument/2006/relationships/hyperlink" Target="https://stackoverflow.com/questions/45612978" TargetMode="External"/><Relationship Id="rId2468" Type="http://schemas.openxmlformats.org/officeDocument/2006/relationships/hyperlink" Target="https://stackoverflow.com/questions/55720718" TargetMode="External"/><Relationship Id="rId1138" Type="http://schemas.openxmlformats.org/officeDocument/2006/relationships/hyperlink" Target="https://stackoverflow.com/questions/61454585" TargetMode="External"/><Relationship Id="rId2469" Type="http://schemas.openxmlformats.org/officeDocument/2006/relationships/hyperlink" Target="https://stackoverflow.com/questions/55375416" TargetMode="External"/><Relationship Id="rId1139" Type="http://schemas.openxmlformats.org/officeDocument/2006/relationships/hyperlink" Target="https://stackoverflow.com/questions/48303166" TargetMode="External"/><Relationship Id="rId547" Type="http://schemas.openxmlformats.org/officeDocument/2006/relationships/hyperlink" Target="https://stackoverflow.com/questions/63301275" TargetMode="External"/><Relationship Id="rId546" Type="http://schemas.openxmlformats.org/officeDocument/2006/relationships/hyperlink" Target="https://stackoverflow.com/questions/59417433" TargetMode="External"/><Relationship Id="rId545" Type="http://schemas.openxmlformats.org/officeDocument/2006/relationships/hyperlink" Target="https://stackoverflow.com/questions/63059589" TargetMode="External"/><Relationship Id="rId544" Type="http://schemas.openxmlformats.org/officeDocument/2006/relationships/hyperlink" Target="https://stackoverflow.com/questions/61976955" TargetMode="External"/><Relationship Id="rId549" Type="http://schemas.openxmlformats.org/officeDocument/2006/relationships/hyperlink" Target="https://stackoverflow.com/questions/62619918" TargetMode="External"/><Relationship Id="rId548" Type="http://schemas.openxmlformats.org/officeDocument/2006/relationships/hyperlink" Target="https://stackoverflow.com/questions/61920569" TargetMode="External"/><Relationship Id="rId2460" Type="http://schemas.openxmlformats.org/officeDocument/2006/relationships/hyperlink" Target="https://stackoverflow.com/questions/59761890" TargetMode="External"/><Relationship Id="rId1130" Type="http://schemas.openxmlformats.org/officeDocument/2006/relationships/hyperlink" Target="https://stackoverflow.com/questions/50819035" TargetMode="External"/><Relationship Id="rId2461" Type="http://schemas.openxmlformats.org/officeDocument/2006/relationships/hyperlink" Target="https://stackoverflow.com/questions/63301275" TargetMode="External"/><Relationship Id="rId1131" Type="http://schemas.openxmlformats.org/officeDocument/2006/relationships/hyperlink" Target="https://stackoverflow.com/questions/56337100" TargetMode="External"/><Relationship Id="rId2462" Type="http://schemas.openxmlformats.org/officeDocument/2006/relationships/hyperlink" Target="https://stackoverflow.com/questions/58971998" TargetMode="External"/><Relationship Id="rId543" Type="http://schemas.openxmlformats.org/officeDocument/2006/relationships/hyperlink" Target="https://stackoverflow.com/questions/62658158" TargetMode="External"/><Relationship Id="rId1132" Type="http://schemas.openxmlformats.org/officeDocument/2006/relationships/hyperlink" Target="https://stackoverflow.com/questions/61750870" TargetMode="External"/><Relationship Id="rId2463" Type="http://schemas.openxmlformats.org/officeDocument/2006/relationships/hyperlink" Target="https://stackoverflow.com/questions/61192138" TargetMode="External"/><Relationship Id="rId542" Type="http://schemas.openxmlformats.org/officeDocument/2006/relationships/hyperlink" Target="https://stackoverflow.com/questions/51625911" TargetMode="External"/><Relationship Id="rId1133" Type="http://schemas.openxmlformats.org/officeDocument/2006/relationships/hyperlink" Target="https://stackoverflow.com/questions/63071277" TargetMode="External"/><Relationship Id="rId2464" Type="http://schemas.openxmlformats.org/officeDocument/2006/relationships/hyperlink" Target="https://stackoverflow.com/questions/60731062" TargetMode="External"/><Relationship Id="rId541" Type="http://schemas.openxmlformats.org/officeDocument/2006/relationships/hyperlink" Target="https://stackoverflow.com/questions/63191821" TargetMode="External"/><Relationship Id="rId1134" Type="http://schemas.openxmlformats.org/officeDocument/2006/relationships/hyperlink" Target="https://stackoverflow.com/questions/57011976" TargetMode="External"/><Relationship Id="rId2465" Type="http://schemas.openxmlformats.org/officeDocument/2006/relationships/hyperlink" Target="https://stackoverflow.com/questions/61985531" TargetMode="External"/><Relationship Id="rId540" Type="http://schemas.openxmlformats.org/officeDocument/2006/relationships/hyperlink" Target="https://stackoverflow.com/questions/64875082" TargetMode="External"/><Relationship Id="rId1135" Type="http://schemas.openxmlformats.org/officeDocument/2006/relationships/hyperlink" Target="https://stackoverflow.com/questions/56364021" TargetMode="External"/><Relationship Id="rId2466" Type="http://schemas.openxmlformats.org/officeDocument/2006/relationships/hyperlink" Target="https://stackoverflow.com/questions/60597790" TargetMode="External"/><Relationship Id="rId1125" Type="http://schemas.openxmlformats.org/officeDocument/2006/relationships/hyperlink" Target="https://stackoverflow.com/questions/64947580" TargetMode="External"/><Relationship Id="rId2456" Type="http://schemas.openxmlformats.org/officeDocument/2006/relationships/hyperlink" Target="https://stackoverflow.com/questions/64347099" TargetMode="External"/><Relationship Id="rId1126" Type="http://schemas.openxmlformats.org/officeDocument/2006/relationships/hyperlink" Target="https://stackoverflow.com/questions/59761890" TargetMode="External"/><Relationship Id="rId2457" Type="http://schemas.openxmlformats.org/officeDocument/2006/relationships/hyperlink" Target="https://stackoverflow.com/questions/57509069" TargetMode="External"/><Relationship Id="rId1127" Type="http://schemas.openxmlformats.org/officeDocument/2006/relationships/hyperlink" Target="https://stackoverflow.com/questions/62299803" TargetMode="External"/><Relationship Id="rId2458" Type="http://schemas.openxmlformats.org/officeDocument/2006/relationships/hyperlink" Target="https://stackoverflow.com/questions/63194006" TargetMode="External"/><Relationship Id="rId1128" Type="http://schemas.openxmlformats.org/officeDocument/2006/relationships/hyperlink" Target="https://stackoverflow.com/questions/51494211" TargetMode="External"/><Relationship Id="rId2459" Type="http://schemas.openxmlformats.org/officeDocument/2006/relationships/hyperlink" Target="https://stackoverflow.com/questions/63320771" TargetMode="External"/><Relationship Id="rId1129" Type="http://schemas.openxmlformats.org/officeDocument/2006/relationships/hyperlink" Target="https://stackoverflow.com/questions/53501315" TargetMode="External"/><Relationship Id="rId536" Type="http://schemas.openxmlformats.org/officeDocument/2006/relationships/hyperlink" Target="https://stackoverflow.com/questions/61169380" TargetMode="External"/><Relationship Id="rId535" Type="http://schemas.openxmlformats.org/officeDocument/2006/relationships/hyperlink" Target="https://stackoverflow.com/questions/61648779" TargetMode="External"/><Relationship Id="rId534" Type="http://schemas.openxmlformats.org/officeDocument/2006/relationships/hyperlink" Target="https://stackoverflow.com/questions/61121937" TargetMode="External"/><Relationship Id="rId533" Type="http://schemas.openxmlformats.org/officeDocument/2006/relationships/hyperlink" Target="https://stackoverflow.com/questions/62428455" TargetMode="External"/><Relationship Id="rId539" Type="http://schemas.openxmlformats.org/officeDocument/2006/relationships/hyperlink" Target="https://stackoverflow.com/questions/51038503" TargetMode="External"/><Relationship Id="rId538" Type="http://schemas.openxmlformats.org/officeDocument/2006/relationships/hyperlink" Target="https://stackoverflow.com/questions/51368119" TargetMode="External"/><Relationship Id="rId537" Type="http://schemas.openxmlformats.org/officeDocument/2006/relationships/hyperlink" Target="https://stackoverflow.com/questions/59732495" TargetMode="External"/><Relationship Id="rId2450" Type="http://schemas.openxmlformats.org/officeDocument/2006/relationships/hyperlink" Target="https://stackoverflow.com/questions/41815023" TargetMode="External"/><Relationship Id="rId1120" Type="http://schemas.openxmlformats.org/officeDocument/2006/relationships/hyperlink" Target="https://stackoverflow.com/questions/51353522" TargetMode="External"/><Relationship Id="rId2451" Type="http://schemas.openxmlformats.org/officeDocument/2006/relationships/hyperlink" Target="https://stackoverflow.com/questions/43883271" TargetMode="External"/><Relationship Id="rId532" Type="http://schemas.openxmlformats.org/officeDocument/2006/relationships/hyperlink" Target="https://stackoverflow.com/questions/60923917" TargetMode="External"/><Relationship Id="rId1121" Type="http://schemas.openxmlformats.org/officeDocument/2006/relationships/hyperlink" Target="https://stackoverflow.com/questions/48347728" TargetMode="External"/><Relationship Id="rId2452" Type="http://schemas.openxmlformats.org/officeDocument/2006/relationships/hyperlink" Target="https://stackoverflow.com/questions/41817101" TargetMode="External"/><Relationship Id="rId531" Type="http://schemas.openxmlformats.org/officeDocument/2006/relationships/hyperlink" Target="https://stackoverflow.com/questions/58636880" TargetMode="External"/><Relationship Id="rId1122" Type="http://schemas.openxmlformats.org/officeDocument/2006/relationships/hyperlink" Target="https://stackoverflow.com/questions/53613984" TargetMode="External"/><Relationship Id="rId2453" Type="http://schemas.openxmlformats.org/officeDocument/2006/relationships/hyperlink" Target="https://stackoverflow.com/questions/45121909" TargetMode="External"/><Relationship Id="rId530" Type="http://schemas.openxmlformats.org/officeDocument/2006/relationships/hyperlink" Target="https://stackoverflow.com/questions/63834609" TargetMode="External"/><Relationship Id="rId1123" Type="http://schemas.openxmlformats.org/officeDocument/2006/relationships/hyperlink" Target="https://stackoverflow.com/questions/64779033" TargetMode="External"/><Relationship Id="rId2454" Type="http://schemas.openxmlformats.org/officeDocument/2006/relationships/hyperlink" Target="https://stackoverflow.com/questions/41396767" TargetMode="External"/><Relationship Id="rId1124" Type="http://schemas.openxmlformats.org/officeDocument/2006/relationships/hyperlink" Target="https://stackoverflow.com/questions/63473595" TargetMode="External"/><Relationship Id="rId2455" Type="http://schemas.openxmlformats.org/officeDocument/2006/relationships/hyperlink" Target="https://stackoverflow.com/questions/41651628" TargetMode="External"/><Relationship Id="rId1158" Type="http://schemas.openxmlformats.org/officeDocument/2006/relationships/hyperlink" Target="https://stackoverflow.com/questions/55837588" TargetMode="External"/><Relationship Id="rId2489" Type="http://schemas.openxmlformats.org/officeDocument/2006/relationships/hyperlink" Target="https://stackoverflow.com/questions/49814565" TargetMode="External"/><Relationship Id="rId1159" Type="http://schemas.openxmlformats.org/officeDocument/2006/relationships/hyperlink" Target="https://stackoverflow.com/questions/57780053" TargetMode="External"/><Relationship Id="rId569" Type="http://schemas.openxmlformats.org/officeDocument/2006/relationships/hyperlink" Target="https://stackoverflow.com/questions/40362680" TargetMode="External"/><Relationship Id="rId568" Type="http://schemas.openxmlformats.org/officeDocument/2006/relationships/hyperlink" Target="https://stackoverflow.com/questions/48157558" TargetMode="External"/><Relationship Id="rId567" Type="http://schemas.openxmlformats.org/officeDocument/2006/relationships/hyperlink" Target="https://stackoverflow.com/questions/46698701" TargetMode="External"/><Relationship Id="rId566" Type="http://schemas.openxmlformats.org/officeDocument/2006/relationships/hyperlink" Target="https://stackoverflow.com/questions/55200171" TargetMode="External"/><Relationship Id="rId2480" Type="http://schemas.openxmlformats.org/officeDocument/2006/relationships/hyperlink" Target="https://stackoverflow.com/questions/56667900" TargetMode="External"/><Relationship Id="rId561" Type="http://schemas.openxmlformats.org/officeDocument/2006/relationships/hyperlink" Target="https://stackoverflow.com/questions/54303308" TargetMode="External"/><Relationship Id="rId1150" Type="http://schemas.openxmlformats.org/officeDocument/2006/relationships/hyperlink" Target="https://stackoverflow.com/questions/51811510" TargetMode="External"/><Relationship Id="rId2481" Type="http://schemas.openxmlformats.org/officeDocument/2006/relationships/hyperlink" Target="https://stackoverflow.com/questions/53479623" TargetMode="External"/><Relationship Id="rId560" Type="http://schemas.openxmlformats.org/officeDocument/2006/relationships/hyperlink" Target="https://stackoverflow.com/questions/51471264" TargetMode="External"/><Relationship Id="rId1151" Type="http://schemas.openxmlformats.org/officeDocument/2006/relationships/hyperlink" Target="https://stackoverflow.com/questions/45059428" TargetMode="External"/><Relationship Id="rId2482" Type="http://schemas.openxmlformats.org/officeDocument/2006/relationships/hyperlink" Target="https://stackoverflow.com/questions/40818579" TargetMode="External"/><Relationship Id="rId1152" Type="http://schemas.openxmlformats.org/officeDocument/2006/relationships/hyperlink" Target="https://stackoverflow.com/questions/35106101" TargetMode="External"/><Relationship Id="rId2483" Type="http://schemas.openxmlformats.org/officeDocument/2006/relationships/hyperlink" Target="https://stackoverflow.com/questions/46688822" TargetMode="External"/><Relationship Id="rId1153" Type="http://schemas.openxmlformats.org/officeDocument/2006/relationships/hyperlink" Target="https://stackoverflow.com/questions/56463580" TargetMode="External"/><Relationship Id="rId2484" Type="http://schemas.openxmlformats.org/officeDocument/2006/relationships/hyperlink" Target="https://stackoverflow.com/questions/47273200" TargetMode="External"/><Relationship Id="rId565" Type="http://schemas.openxmlformats.org/officeDocument/2006/relationships/hyperlink" Target="https://stackoverflow.com/questions/54259288" TargetMode="External"/><Relationship Id="rId1154" Type="http://schemas.openxmlformats.org/officeDocument/2006/relationships/hyperlink" Target="https://stackoverflow.com/questions/34156639" TargetMode="External"/><Relationship Id="rId2485" Type="http://schemas.openxmlformats.org/officeDocument/2006/relationships/hyperlink" Target="https://stackoverflow.com/questions/58418067" TargetMode="External"/><Relationship Id="rId564" Type="http://schemas.openxmlformats.org/officeDocument/2006/relationships/hyperlink" Target="https://stackoverflow.com/questions/53620181" TargetMode="External"/><Relationship Id="rId1155" Type="http://schemas.openxmlformats.org/officeDocument/2006/relationships/hyperlink" Target="https://stackoverflow.com/questions/34442420" TargetMode="External"/><Relationship Id="rId2486" Type="http://schemas.openxmlformats.org/officeDocument/2006/relationships/hyperlink" Target="https://stackoverflow.com/questions/51377371" TargetMode="External"/><Relationship Id="rId563" Type="http://schemas.openxmlformats.org/officeDocument/2006/relationships/hyperlink" Target="https://stackoverflow.com/questions/56271619" TargetMode="External"/><Relationship Id="rId1156" Type="http://schemas.openxmlformats.org/officeDocument/2006/relationships/hyperlink" Target="https://stackoverflow.com/questions/54137493" TargetMode="External"/><Relationship Id="rId2487" Type="http://schemas.openxmlformats.org/officeDocument/2006/relationships/hyperlink" Target="https://stackoverflow.com/questions/60613538" TargetMode="External"/><Relationship Id="rId562" Type="http://schemas.openxmlformats.org/officeDocument/2006/relationships/hyperlink" Target="https://stackoverflow.com/questions/56093768" TargetMode="External"/><Relationship Id="rId1157" Type="http://schemas.openxmlformats.org/officeDocument/2006/relationships/hyperlink" Target="https://stackoverflow.com/questions/52365277" TargetMode="External"/><Relationship Id="rId2488" Type="http://schemas.openxmlformats.org/officeDocument/2006/relationships/hyperlink" Target="https://stackoverflow.com/questions/57750023" TargetMode="External"/><Relationship Id="rId1147" Type="http://schemas.openxmlformats.org/officeDocument/2006/relationships/hyperlink" Target="https://stackoverflow.com/questions/53003208" TargetMode="External"/><Relationship Id="rId2478" Type="http://schemas.openxmlformats.org/officeDocument/2006/relationships/hyperlink" Target="https://stackoverflow.com/questions/64767814" TargetMode="External"/><Relationship Id="rId1148" Type="http://schemas.openxmlformats.org/officeDocument/2006/relationships/hyperlink" Target="https://stackoverflow.com/questions/48888271" TargetMode="External"/><Relationship Id="rId2479" Type="http://schemas.openxmlformats.org/officeDocument/2006/relationships/hyperlink" Target="https://stackoverflow.com/questions/64771558" TargetMode="External"/><Relationship Id="rId1149" Type="http://schemas.openxmlformats.org/officeDocument/2006/relationships/hyperlink" Target="https://stackoverflow.com/questions/55406464" TargetMode="External"/><Relationship Id="rId558" Type="http://schemas.openxmlformats.org/officeDocument/2006/relationships/hyperlink" Target="https://stackoverflow.com/questions/52544754" TargetMode="External"/><Relationship Id="rId557" Type="http://schemas.openxmlformats.org/officeDocument/2006/relationships/hyperlink" Target="https://stackoverflow.com/questions/57002050" TargetMode="External"/><Relationship Id="rId556" Type="http://schemas.openxmlformats.org/officeDocument/2006/relationships/hyperlink" Target="https://stackoverflow.com/questions/60222391" TargetMode="External"/><Relationship Id="rId555" Type="http://schemas.openxmlformats.org/officeDocument/2006/relationships/hyperlink" Target="https://stackoverflow.com/questions/63244472" TargetMode="External"/><Relationship Id="rId559" Type="http://schemas.openxmlformats.org/officeDocument/2006/relationships/hyperlink" Target="https://stackoverflow.com/questions/63447282" TargetMode="External"/><Relationship Id="rId550" Type="http://schemas.openxmlformats.org/officeDocument/2006/relationships/hyperlink" Target="https://stackoverflow.com/questions/58917918" TargetMode="External"/><Relationship Id="rId2470" Type="http://schemas.openxmlformats.org/officeDocument/2006/relationships/hyperlink" Target="https://stackoverflow.com/questions/60280923" TargetMode="External"/><Relationship Id="rId1140" Type="http://schemas.openxmlformats.org/officeDocument/2006/relationships/hyperlink" Target="https://stackoverflow.com/questions/52682671" TargetMode="External"/><Relationship Id="rId2471" Type="http://schemas.openxmlformats.org/officeDocument/2006/relationships/hyperlink" Target="https://stackoverflow.com/questions/57020796" TargetMode="External"/><Relationship Id="rId1141" Type="http://schemas.openxmlformats.org/officeDocument/2006/relationships/hyperlink" Target="https://stackoverflow.com/questions/61295402" TargetMode="External"/><Relationship Id="rId2472" Type="http://schemas.openxmlformats.org/officeDocument/2006/relationships/hyperlink" Target="https://stackoverflow.com/questions/59639633" TargetMode="External"/><Relationship Id="rId1142" Type="http://schemas.openxmlformats.org/officeDocument/2006/relationships/hyperlink" Target="https://stackoverflow.com/questions/37680219" TargetMode="External"/><Relationship Id="rId2473" Type="http://schemas.openxmlformats.org/officeDocument/2006/relationships/hyperlink" Target="https://stackoverflow.com/questions/48447149" TargetMode="External"/><Relationship Id="rId554" Type="http://schemas.openxmlformats.org/officeDocument/2006/relationships/hyperlink" Target="https://stackoverflow.com/questions/55945956" TargetMode="External"/><Relationship Id="rId1143" Type="http://schemas.openxmlformats.org/officeDocument/2006/relationships/hyperlink" Target="https://stackoverflow.com/questions/50771636" TargetMode="External"/><Relationship Id="rId2474" Type="http://schemas.openxmlformats.org/officeDocument/2006/relationships/hyperlink" Target="https://stackoverflow.com/questions/49657455" TargetMode="External"/><Relationship Id="rId553" Type="http://schemas.openxmlformats.org/officeDocument/2006/relationships/hyperlink" Target="https://stackoverflow.com/questions/55882731" TargetMode="External"/><Relationship Id="rId1144" Type="http://schemas.openxmlformats.org/officeDocument/2006/relationships/hyperlink" Target="https://stackoverflow.com/questions/47787085" TargetMode="External"/><Relationship Id="rId2475" Type="http://schemas.openxmlformats.org/officeDocument/2006/relationships/hyperlink" Target="https://stackoverflow.com/questions/46876213" TargetMode="External"/><Relationship Id="rId552" Type="http://schemas.openxmlformats.org/officeDocument/2006/relationships/hyperlink" Target="https://stackoverflow.com/questions/53171885" TargetMode="External"/><Relationship Id="rId1145" Type="http://schemas.openxmlformats.org/officeDocument/2006/relationships/hyperlink" Target="https://stackoverflow.com/questions/45514055" TargetMode="External"/><Relationship Id="rId2476" Type="http://schemas.openxmlformats.org/officeDocument/2006/relationships/hyperlink" Target="https://stackoverflow.com/questions/46999519" TargetMode="External"/><Relationship Id="rId551" Type="http://schemas.openxmlformats.org/officeDocument/2006/relationships/hyperlink" Target="https://stackoverflow.com/questions/60653297" TargetMode="External"/><Relationship Id="rId1146" Type="http://schemas.openxmlformats.org/officeDocument/2006/relationships/hyperlink" Target="https://stackoverflow.com/questions/47615041" TargetMode="External"/><Relationship Id="rId2477" Type="http://schemas.openxmlformats.org/officeDocument/2006/relationships/hyperlink" Target="https://stackoverflow.com/questions/52388831" TargetMode="External"/><Relationship Id="rId495" Type="http://schemas.openxmlformats.org/officeDocument/2006/relationships/hyperlink" Target="https://stackoverflow.com/questions/56447556" TargetMode="External"/><Relationship Id="rId494" Type="http://schemas.openxmlformats.org/officeDocument/2006/relationships/hyperlink" Target="https://stackoverflow.com/questions/50727481" TargetMode="External"/><Relationship Id="rId493" Type="http://schemas.openxmlformats.org/officeDocument/2006/relationships/hyperlink" Target="https://stackoverflow.com/questions/51696464" TargetMode="External"/><Relationship Id="rId492" Type="http://schemas.openxmlformats.org/officeDocument/2006/relationships/hyperlink" Target="https://stackoverflow.com/questions/45726421" TargetMode="External"/><Relationship Id="rId499" Type="http://schemas.openxmlformats.org/officeDocument/2006/relationships/hyperlink" Target="https://stackoverflow.com/questions/62612696" TargetMode="External"/><Relationship Id="rId498" Type="http://schemas.openxmlformats.org/officeDocument/2006/relationships/hyperlink" Target="https://stackoverflow.com/questions/63341584" TargetMode="External"/><Relationship Id="rId497" Type="http://schemas.openxmlformats.org/officeDocument/2006/relationships/hyperlink" Target="https://stackoverflow.com/questions/64608870" TargetMode="External"/><Relationship Id="rId496" Type="http://schemas.openxmlformats.org/officeDocument/2006/relationships/hyperlink" Target="https://stackoverflow.com/questions/60899535" TargetMode="External"/><Relationship Id="rId1213" Type="http://schemas.openxmlformats.org/officeDocument/2006/relationships/hyperlink" Target="https://github.com/tensorflow/tensorflow/blob/f7bd96e6d866a22f020bfade79ca1f14b76724bb/tensorflow/python/autograph/impl/api.py" TargetMode="External"/><Relationship Id="rId2544" Type="http://schemas.openxmlformats.org/officeDocument/2006/relationships/hyperlink" Target="https://stackoverflow.com/questions/63847435" TargetMode="External"/><Relationship Id="rId1214" Type="http://schemas.openxmlformats.org/officeDocument/2006/relationships/hyperlink" Target="https://stackoverflow.com/questions/60946205" TargetMode="External"/><Relationship Id="rId2545" Type="http://schemas.openxmlformats.org/officeDocument/2006/relationships/hyperlink" Target="https://stackoverflow.com/questions/56662977" TargetMode="External"/><Relationship Id="rId1215" Type="http://schemas.openxmlformats.org/officeDocument/2006/relationships/hyperlink" Target="https://stackoverflow.com/questions/41218937" TargetMode="External"/><Relationship Id="rId2546" Type="http://schemas.openxmlformats.org/officeDocument/2006/relationships/hyperlink" Target="https://stackoverflow.com/questions/56814449" TargetMode="External"/><Relationship Id="rId1216" Type="http://schemas.openxmlformats.org/officeDocument/2006/relationships/hyperlink" Target="https://stackoverflow.com/questions/59120804" TargetMode="External"/><Relationship Id="rId2547" Type="http://schemas.openxmlformats.org/officeDocument/2006/relationships/hyperlink" Target="https://stackoverflow.com/questions/63484172" TargetMode="External"/><Relationship Id="rId1217" Type="http://schemas.openxmlformats.org/officeDocument/2006/relationships/hyperlink" Target="https://stackoverflow.com/questions/61710061" TargetMode="External"/><Relationship Id="rId2548" Type="http://schemas.openxmlformats.org/officeDocument/2006/relationships/hyperlink" Target="https://stackoverflow.com/questions/55258859" TargetMode="External"/><Relationship Id="rId1218" Type="http://schemas.openxmlformats.org/officeDocument/2006/relationships/hyperlink" Target="https://stackoverflow.com/questions/59920461" TargetMode="External"/><Relationship Id="rId2549" Type="http://schemas.openxmlformats.org/officeDocument/2006/relationships/hyperlink" Target="https://stackoverflow.com/questions/64978209" TargetMode="External"/><Relationship Id="rId1219" Type="http://schemas.openxmlformats.org/officeDocument/2006/relationships/hyperlink" Target="https://stackoverflow.com/questions/60044577" TargetMode="External"/><Relationship Id="rId2540" Type="http://schemas.openxmlformats.org/officeDocument/2006/relationships/hyperlink" Target="https://stackoverflow.com/questions/57042429" TargetMode="External"/><Relationship Id="rId1210" Type="http://schemas.openxmlformats.org/officeDocument/2006/relationships/hyperlink" Target="https://stackoverflow.com/questions/65065107" TargetMode="External"/><Relationship Id="rId2541" Type="http://schemas.openxmlformats.org/officeDocument/2006/relationships/hyperlink" Target="https://stackoverflow.com/questions/55833353" TargetMode="External"/><Relationship Id="rId1211" Type="http://schemas.openxmlformats.org/officeDocument/2006/relationships/hyperlink" Target="https://stackoverflow.com/questions/55734820" TargetMode="External"/><Relationship Id="rId2542" Type="http://schemas.openxmlformats.org/officeDocument/2006/relationships/hyperlink" Target="https://stackoverflow.com/questions/62311222" TargetMode="External"/><Relationship Id="rId1212" Type="http://schemas.openxmlformats.org/officeDocument/2006/relationships/hyperlink" Target="https://stackoverflow.com/questions/64085275" TargetMode="External"/><Relationship Id="rId2543" Type="http://schemas.openxmlformats.org/officeDocument/2006/relationships/hyperlink" Target="https://stackoverflow.com/questions/56271619" TargetMode="External"/><Relationship Id="rId1202" Type="http://schemas.openxmlformats.org/officeDocument/2006/relationships/hyperlink" Target="https://stackoverflow.com/questions/38462666" TargetMode="External"/><Relationship Id="rId2533" Type="http://schemas.openxmlformats.org/officeDocument/2006/relationships/hyperlink" Target="https://stackoverflow.com/questions/51794914" TargetMode="External"/><Relationship Id="rId1203" Type="http://schemas.openxmlformats.org/officeDocument/2006/relationships/hyperlink" Target="https://stackoverflow.com/questions/61710061" TargetMode="External"/><Relationship Id="rId2534" Type="http://schemas.openxmlformats.org/officeDocument/2006/relationships/hyperlink" Target="https://stackoverflow.com/questions/52019658" TargetMode="External"/><Relationship Id="rId1204" Type="http://schemas.openxmlformats.org/officeDocument/2006/relationships/hyperlink" Target="https://stackoverflow.com/questions/62787056" TargetMode="External"/><Relationship Id="rId2535" Type="http://schemas.openxmlformats.org/officeDocument/2006/relationships/hyperlink" Target="https://stackoverflow.com/questions/61766717" TargetMode="External"/><Relationship Id="rId1205" Type="http://schemas.openxmlformats.org/officeDocument/2006/relationships/hyperlink" Target="https://stackoverflow.com/questions/57985406" TargetMode="External"/><Relationship Id="rId2536" Type="http://schemas.openxmlformats.org/officeDocument/2006/relationships/hyperlink" Target="https://stackoverflow.com/questions/64341042" TargetMode="External"/><Relationship Id="rId1206" Type="http://schemas.openxmlformats.org/officeDocument/2006/relationships/hyperlink" Target="https://stackoverflow.com/questions/62872507" TargetMode="External"/><Relationship Id="rId2537" Type="http://schemas.openxmlformats.org/officeDocument/2006/relationships/hyperlink" Target="https://stackoverflow.com/questions/61560577" TargetMode="External"/><Relationship Id="rId1207" Type="http://schemas.openxmlformats.org/officeDocument/2006/relationships/hyperlink" Target="https://stackoverflow.com/questions/63418534" TargetMode="External"/><Relationship Id="rId2538" Type="http://schemas.openxmlformats.org/officeDocument/2006/relationships/hyperlink" Target="https://stackoverflow.com/questions/61420020" TargetMode="External"/><Relationship Id="rId1208" Type="http://schemas.openxmlformats.org/officeDocument/2006/relationships/hyperlink" Target="https://stackoverflow.com/questions/63653136" TargetMode="External"/><Relationship Id="rId2539" Type="http://schemas.openxmlformats.org/officeDocument/2006/relationships/hyperlink" Target="https://stackoverflow.com/questions/55912838" TargetMode="External"/><Relationship Id="rId1209" Type="http://schemas.openxmlformats.org/officeDocument/2006/relationships/hyperlink" Target="https://stackoverflow.com/questions/64947580" TargetMode="External"/><Relationship Id="rId2530" Type="http://schemas.openxmlformats.org/officeDocument/2006/relationships/hyperlink" Target="https://stackoverflow.com/questions/55258859" TargetMode="External"/><Relationship Id="rId1200" Type="http://schemas.openxmlformats.org/officeDocument/2006/relationships/hyperlink" Target="https://stackoverflow.com/questions/43089598" TargetMode="External"/><Relationship Id="rId2531" Type="http://schemas.openxmlformats.org/officeDocument/2006/relationships/hyperlink" Target="https://stackoverflow.com/questions/55138901" TargetMode="External"/><Relationship Id="rId1201" Type="http://schemas.openxmlformats.org/officeDocument/2006/relationships/hyperlink" Target="https://stackoverflow.com/questions/50329855" TargetMode="External"/><Relationship Id="rId2532" Type="http://schemas.openxmlformats.org/officeDocument/2006/relationships/hyperlink" Target="https://stackoverflow.com/questions/58878421" TargetMode="External"/><Relationship Id="rId1235" Type="http://schemas.openxmlformats.org/officeDocument/2006/relationships/hyperlink" Target="https://stackoverflow.com/questions/56103606" TargetMode="External"/><Relationship Id="rId2566" Type="http://schemas.openxmlformats.org/officeDocument/2006/relationships/hyperlink" Target="https://stackoverflow.com/questions/50479021" TargetMode="External"/><Relationship Id="rId1236" Type="http://schemas.openxmlformats.org/officeDocument/2006/relationships/hyperlink" Target="https://stackoverflow.com/questions/65047996" TargetMode="External"/><Relationship Id="rId2567" Type="http://schemas.openxmlformats.org/officeDocument/2006/relationships/hyperlink" Target="https://stackoverflow.com/questions/50958741" TargetMode="External"/><Relationship Id="rId1237" Type="http://schemas.openxmlformats.org/officeDocument/2006/relationships/hyperlink" Target="https://stackoverflow.com/questions/44274062" TargetMode="External"/><Relationship Id="rId2568" Type="http://schemas.openxmlformats.org/officeDocument/2006/relationships/hyperlink" Target="https://stackoverflow.com/questions/52351255" TargetMode="External"/><Relationship Id="rId1238" Type="http://schemas.openxmlformats.org/officeDocument/2006/relationships/hyperlink" Target="https://stackoverflow.com/questions/43358264" TargetMode="External"/><Relationship Id="rId2569" Type="http://schemas.openxmlformats.org/officeDocument/2006/relationships/hyperlink" Target="https://stackoverflow.com/questions/54806437" TargetMode="External"/><Relationship Id="rId1239" Type="http://schemas.openxmlformats.org/officeDocument/2006/relationships/hyperlink" Target="https://stackoverflow.com/questions/43324156" TargetMode="External"/><Relationship Id="rId409" Type="http://schemas.openxmlformats.org/officeDocument/2006/relationships/hyperlink" Target="https://stackoverflow.com/questions/44174697" TargetMode="External"/><Relationship Id="rId404" Type="http://schemas.openxmlformats.org/officeDocument/2006/relationships/hyperlink" Target="https://stackoverflow.com/questions/57075956" TargetMode="External"/><Relationship Id="rId403" Type="http://schemas.openxmlformats.org/officeDocument/2006/relationships/hyperlink" Target="https://stackoverflow.com/questions/41413582" TargetMode="External"/><Relationship Id="rId402" Type="http://schemas.openxmlformats.org/officeDocument/2006/relationships/hyperlink" Target="https://stackoverflow.com/questions/59847919" TargetMode="External"/><Relationship Id="rId401" Type="http://schemas.openxmlformats.org/officeDocument/2006/relationships/hyperlink" Target="https://stackoverflow.com/questions/44993098" TargetMode="External"/><Relationship Id="rId408" Type="http://schemas.openxmlformats.org/officeDocument/2006/relationships/hyperlink" Target="https://stackoverflow.com/questions/49864234" TargetMode="External"/><Relationship Id="rId407" Type="http://schemas.openxmlformats.org/officeDocument/2006/relationships/hyperlink" Target="https://stackoverflow.com/questions/44890067" TargetMode="External"/><Relationship Id="rId406" Type="http://schemas.openxmlformats.org/officeDocument/2006/relationships/hyperlink" Target="https://stackoverflow.com/questions/41703199" TargetMode="External"/><Relationship Id="rId405" Type="http://schemas.openxmlformats.org/officeDocument/2006/relationships/hyperlink" Target="https://stackoverflow.com/questions/60948958" TargetMode="External"/><Relationship Id="rId2560" Type="http://schemas.openxmlformats.org/officeDocument/2006/relationships/hyperlink" Target="https://stackoverflow.com/questions/60550005" TargetMode="External"/><Relationship Id="rId1230" Type="http://schemas.openxmlformats.org/officeDocument/2006/relationships/hyperlink" Target="https://stackoverflow.com/questions/63966872" TargetMode="External"/><Relationship Id="rId2561" Type="http://schemas.openxmlformats.org/officeDocument/2006/relationships/hyperlink" Target="https://stackoverflow.com/questions/56301426" TargetMode="External"/><Relationship Id="rId400" Type="http://schemas.openxmlformats.org/officeDocument/2006/relationships/hyperlink" Target="https://stackoverflow.com/questions/51449236" TargetMode="External"/><Relationship Id="rId1231" Type="http://schemas.openxmlformats.org/officeDocument/2006/relationships/hyperlink" Target="https://stackoverflow.com/questions/64273829" TargetMode="External"/><Relationship Id="rId2562" Type="http://schemas.openxmlformats.org/officeDocument/2006/relationships/hyperlink" Target="https://stackoverflow.com/questions/64608870" TargetMode="External"/><Relationship Id="rId1232" Type="http://schemas.openxmlformats.org/officeDocument/2006/relationships/hyperlink" Target="https://stackoverflow.com/questions/51919417" TargetMode="External"/><Relationship Id="rId2563" Type="http://schemas.openxmlformats.org/officeDocument/2006/relationships/hyperlink" Target="https://stackoverflow.com/questions/64499499" TargetMode="External"/><Relationship Id="rId1233" Type="http://schemas.openxmlformats.org/officeDocument/2006/relationships/hyperlink" Target="https://stackoverflow.com/questions/49016530" TargetMode="External"/><Relationship Id="rId2564" Type="http://schemas.openxmlformats.org/officeDocument/2006/relationships/hyperlink" Target="https://stackoverflow.com/questions/47305473" TargetMode="External"/><Relationship Id="rId1234" Type="http://schemas.openxmlformats.org/officeDocument/2006/relationships/hyperlink" Target="https://stackoverflow.com/questions/55277252" TargetMode="External"/><Relationship Id="rId2565" Type="http://schemas.openxmlformats.org/officeDocument/2006/relationships/hyperlink" Target="https://stackoverflow.com/questions/47735205" TargetMode="External"/><Relationship Id="rId1224" Type="http://schemas.openxmlformats.org/officeDocument/2006/relationships/hyperlink" Target="https://stackoverflow.com/questions/51268504" TargetMode="External"/><Relationship Id="rId2555" Type="http://schemas.openxmlformats.org/officeDocument/2006/relationships/hyperlink" Target="https://stackoverflow.com/questions/63549926" TargetMode="External"/><Relationship Id="rId1225" Type="http://schemas.openxmlformats.org/officeDocument/2006/relationships/hyperlink" Target="https://stackoverflow.com/questions/62675898" TargetMode="External"/><Relationship Id="rId2556" Type="http://schemas.openxmlformats.org/officeDocument/2006/relationships/hyperlink" Target="https://stackoverflow.com/questions/57448488" TargetMode="External"/><Relationship Id="rId1226" Type="http://schemas.openxmlformats.org/officeDocument/2006/relationships/hyperlink" Target="https://stackoverflow.com/questions/58858077" TargetMode="External"/><Relationship Id="rId2557" Type="http://schemas.openxmlformats.org/officeDocument/2006/relationships/hyperlink" Target="https://stackoverflow.com/questions/64112222" TargetMode="External"/><Relationship Id="rId1227" Type="http://schemas.openxmlformats.org/officeDocument/2006/relationships/hyperlink" Target="https://stackoverflow.com/questions/60060152" TargetMode="External"/><Relationship Id="rId2558" Type="http://schemas.openxmlformats.org/officeDocument/2006/relationships/hyperlink" Target="https://stackoverflow.com/questions/57748812" TargetMode="External"/><Relationship Id="rId1228" Type="http://schemas.openxmlformats.org/officeDocument/2006/relationships/hyperlink" Target="https://stackoverflow.com/questions/62413757" TargetMode="External"/><Relationship Id="rId2559" Type="http://schemas.openxmlformats.org/officeDocument/2006/relationships/hyperlink" Target="https://stackoverflow.com/questions/55788627" TargetMode="External"/><Relationship Id="rId1229" Type="http://schemas.openxmlformats.org/officeDocument/2006/relationships/hyperlink" Target="https://stackoverflow.com/questions/56535020" TargetMode="External"/><Relationship Id="rId2550" Type="http://schemas.openxmlformats.org/officeDocument/2006/relationships/hyperlink" Target="https://stackoverflow.com/questions/63769069" TargetMode="External"/><Relationship Id="rId1220" Type="http://schemas.openxmlformats.org/officeDocument/2006/relationships/hyperlink" Target="https://stackoverflow.com/questions/63649509" TargetMode="External"/><Relationship Id="rId2551" Type="http://schemas.openxmlformats.org/officeDocument/2006/relationships/hyperlink" Target="https://stackoverflow.com/questions/62913700" TargetMode="External"/><Relationship Id="rId1221" Type="http://schemas.openxmlformats.org/officeDocument/2006/relationships/hyperlink" Target="https://stackoverflow.com/questions/61063190" TargetMode="External"/><Relationship Id="rId2552" Type="http://schemas.openxmlformats.org/officeDocument/2006/relationships/hyperlink" Target="https://stackoverflow.com/questions/64105822" TargetMode="External"/><Relationship Id="rId1222" Type="http://schemas.openxmlformats.org/officeDocument/2006/relationships/hyperlink" Target="https://stackoverflow.com/questions/60490084" TargetMode="External"/><Relationship Id="rId2553" Type="http://schemas.openxmlformats.org/officeDocument/2006/relationships/hyperlink" Target="https://stackoverflow.com/questions/62744659" TargetMode="External"/><Relationship Id="rId1223" Type="http://schemas.openxmlformats.org/officeDocument/2006/relationships/hyperlink" Target="https://stackoverflow.com/questions/60667310" TargetMode="External"/><Relationship Id="rId2554" Type="http://schemas.openxmlformats.org/officeDocument/2006/relationships/hyperlink" Target="https://stackoverflow.com/questions/63122336" TargetMode="External"/><Relationship Id="rId2500" Type="http://schemas.openxmlformats.org/officeDocument/2006/relationships/hyperlink" Target="https://stackoverflow.com/questions/59305514" TargetMode="External"/><Relationship Id="rId2501" Type="http://schemas.openxmlformats.org/officeDocument/2006/relationships/hyperlink" Target="https://stackoverflow.com/questions/58751457" TargetMode="External"/><Relationship Id="rId2502" Type="http://schemas.openxmlformats.org/officeDocument/2006/relationships/hyperlink" Target="https://stackoverflow.com/questions/58513607" TargetMode="External"/><Relationship Id="rId2503" Type="http://schemas.openxmlformats.org/officeDocument/2006/relationships/hyperlink" Target="https://stackoverflow.com/questions/62311222" TargetMode="External"/><Relationship Id="rId2504" Type="http://schemas.openxmlformats.org/officeDocument/2006/relationships/hyperlink" Target="https://stackoverflow.com/questions/58011262" TargetMode="External"/><Relationship Id="rId2505" Type="http://schemas.openxmlformats.org/officeDocument/2006/relationships/hyperlink" Target="https://stackoverflow.com/questions/48428415" TargetMode="External"/><Relationship Id="rId2506" Type="http://schemas.openxmlformats.org/officeDocument/2006/relationships/hyperlink" Target="https://stackoverflow.com/questions/63025100" TargetMode="External"/><Relationship Id="rId2507" Type="http://schemas.openxmlformats.org/officeDocument/2006/relationships/hyperlink" Target="https://stackoverflow.com/questions/63122336" TargetMode="External"/><Relationship Id="rId2508" Type="http://schemas.openxmlformats.org/officeDocument/2006/relationships/hyperlink" Target="https://stackoverflow.com/questions/59906786" TargetMode="External"/><Relationship Id="rId2509" Type="http://schemas.openxmlformats.org/officeDocument/2006/relationships/hyperlink" Target="https://stackoverflow.com/questions/63367851" TargetMode="External"/><Relationship Id="rId2522" Type="http://schemas.openxmlformats.org/officeDocument/2006/relationships/hyperlink" Target="https://stackoverflow.com/questions/49016530" TargetMode="External"/><Relationship Id="rId2523" Type="http://schemas.openxmlformats.org/officeDocument/2006/relationships/hyperlink" Target="https://stackoverflow.com/questions/45502673" TargetMode="External"/><Relationship Id="rId2524" Type="http://schemas.openxmlformats.org/officeDocument/2006/relationships/hyperlink" Target="https://stackoverflow.com/questions/63301275" TargetMode="External"/><Relationship Id="rId2525" Type="http://schemas.openxmlformats.org/officeDocument/2006/relationships/hyperlink" Target="https://stackoverflow.com/questions/64805255" TargetMode="External"/><Relationship Id="rId2526" Type="http://schemas.openxmlformats.org/officeDocument/2006/relationships/hyperlink" Target="https://stackoverflow.com/questions/65076900" TargetMode="External"/><Relationship Id="rId2527" Type="http://schemas.openxmlformats.org/officeDocument/2006/relationships/hyperlink" Target="https://stackoverflow.com/questions/63139159" TargetMode="External"/><Relationship Id="rId2528" Type="http://schemas.openxmlformats.org/officeDocument/2006/relationships/hyperlink" Target="https://stackoverflow.com/questions/61456686" TargetMode="External"/><Relationship Id="rId2529" Type="http://schemas.openxmlformats.org/officeDocument/2006/relationships/hyperlink" Target="https://stackoverflow.com/questions/58346627" TargetMode="External"/><Relationship Id="rId2520" Type="http://schemas.openxmlformats.org/officeDocument/2006/relationships/hyperlink" Target="https://stackoverflow.com/questions/41993837" TargetMode="External"/><Relationship Id="rId2521" Type="http://schemas.openxmlformats.org/officeDocument/2006/relationships/hyperlink" Target="https://stackoverflow.com/questions/50366626" TargetMode="External"/><Relationship Id="rId2511" Type="http://schemas.openxmlformats.org/officeDocument/2006/relationships/hyperlink" Target="https://stackoverflow.com/questions/62586443" TargetMode="External"/><Relationship Id="rId2512" Type="http://schemas.openxmlformats.org/officeDocument/2006/relationships/hyperlink" Target="https://stackoverflow.com/questions/54414337" TargetMode="External"/><Relationship Id="rId2513" Type="http://schemas.openxmlformats.org/officeDocument/2006/relationships/hyperlink" Target="https://stackoverflow.com/questions/58927172" TargetMode="External"/><Relationship Id="rId2514" Type="http://schemas.openxmlformats.org/officeDocument/2006/relationships/hyperlink" Target="https://stackoverflow.com/questions/56708306" TargetMode="External"/><Relationship Id="rId2515" Type="http://schemas.openxmlformats.org/officeDocument/2006/relationships/hyperlink" Target="https://stackoverflow.com/questions/53651138" TargetMode="External"/><Relationship Id="rId2516" Type="http://schemas.openxmlformats.org/officeDocument/2006/relationships/hyperlink" Target="https://stackoverflow.com/questions/60894506" TargetMode="External"/><Relationship Id="rId2517" Type="http://schemas.openxmlformats.org/officeDocument/2006/relationships/hyperlink" Target="https://stackoverflow.com/questions/47829428" TargetMode="External"/><Relationship Id="rId2518" Type="http://schemas.openxmlformats.org/officeDocument/2006/relationships/hyperlink" Target="https://stackoverflow.com/questions/54370753" TargetMode="External"/><Relationship Id="rId2519" Type="http://schemas.openxmlformats.org/officeDocument/2006/relationships/hyperlink" Target="https://stackoverflow.com/questions/43990046" TargetMode="External"/><Relationship Id="rId2510" Type="http://schemas.openxmlformats.org/officeDocument/2006/relationships/hyperlink" Target="https://stackoverflow.com/questions/63174874" TargetMode="External"/><Relationship Id="rId469" Type="http://schemas.openxmlformats.org/officeDocument/2006/relationships/hyperlink" Target="https://stackoverflow.com/questions/64824662" TargetMode="External"/><Relationship Id="rId468" Type="http://schemas.openxmlformats.org/officeDocument/2006/relationships/hyperlink" Target="https://stackoverflow.com/questions/45974009" TargetMode="External"/><Relationship Id="rId467" Type="http://schemas.openxmlformats.org/officeDocument/2006/relationships/hyperlink" Target="https://stackoverflow.com/questions/64003545" TargetMode="External"/><Relationship Id="rId1290" Type="http://schemas.openxmlformats.org/officeDocument/2006/relationships/hyperlink" Target="https://stackoverflow.com/questions/36218823" TargetMode="External"/><Relationship Id="rId1291" Type="http://schemas.openxmlformats.org/officeDocument/2006/relationships/hyperlink" Target="https://stackoverflow.com/questions/52080424" TargetMode="External"/><Relationship Id="rId1292" Type="http://schemas.openxmlformats.org/officeDocument/2006/relationships/hyperlink" Target="https://stackoverflow.com/questions/42224655" TargetMode="External"/><Relationship Id="rId462" Type="http://schemas.openxmlformats.org/officeDocument/2006/relationships/hyperlink" Target="https://stackoverflow.com/questions/62951782" TargetMode="External"/><Relationship Id="rId1293" Type="http://schemas.openxmlformats.org/officeDocument/2006/relationships/hyperlink" Target="https://stackoverflow.com/questions/60155356" TargetMode="External"/><Relationship Id="rId461" Type="http://schemas.openxmlformats.org/officeDocument/2006/relationships/hyperlink" Target="https://stackoverflow.com/questions/62466877" TargetMode="External"/><Relationship Id="rId1294" Type="http://schemas.openxmlformats.org/officeDocument/2006/relationships/hyperlink" Target="https://stackoverflow.com/questions/50562311" TargetMode="External"/><Relationship Id="rId460" Type="http://schemas.openxmlformats.org/officeDocument/2006/relationships/hyperlink" Target="https://stackoverflow.com/questions/61796697" TargetMode="External"/><Relationship Id="rId1295" Type="http://schemas.openxmlformats.org/officeDocument/2006/relationships/hyperlink" Target="https://stackoverflow.com/questions/54277150" TargetMode="External"/><Relationship Id="rId1296" Type="http://schemas.openxmlformats.org/officeDocument/2006/relationships/hyperlink" Target="https://stackoverflow.com/questions/60448067" TargetMode="External"/><Relationship Id="rId466" Type="http://schemas.openxmlformats.org/officeDocument/2006/relationships/hyperlink" Target="https://stackoverflow.com/questions/64666638" TargetMode="External"/><Relationship Id="rId1297" Type="http://schemas.openxmlformats.org/officeDocument/2006/relationships/hyperlink" Target="https://stackoverflow.com/questions/44973518" TargetMode="External"/><Relationship Id="rId465" Type="http://schemas.openxmlformats.org/officeDocument/2006/relationships/hyperlink" Target="https://stackoverflow.com/questions/58751457" TargetMode="External"/><Relationship Id="rId1298" Type="http://schemas.openxmlformats.org/officeDocument/2006/relationships/hyperlink" Target="https://stackoverflow.com/questions/42270132" TargetMode="External"/><Relationship Id="rId464" Type="http://schemas.openxmlformats.org/officeDocument/2006/relationships/hyperlink" Target="https://stackoverflow.com/questions/64478391" TargetMode="External"/><Relationship Id="rId1299" Type="http://schemas.openxmlformats.org/officeDocument/2006/relationships/hyperlink" Target="https://stackoverflow.com/questions/50476182" TargetMode="External"/><Relationship Id="rId463" Type="http://schemas.openxmlformats.org/officeDocument/2006/relationships/hyperlink" Target="https://stackoverflow.com/questions/63820168" TargetMode="External"/><Relationship Id="rId459" Type="http://schemas.openxmlformats.org/officeDocument/2006/relationships/hyperlink" Target="https://stackoverflow.com/questions/62075321" TargetMode="External"/><Relationship Id="rId458" Type="http://schemas.openxmlformats.org/officeDocument/2006/relationships/hyperlink" Target="https://stackoverflow.com/questions/62897701" TargetMode="External"/><Relationship Id="rId457" Type="http://schemas.openxmlformats.org/officeDocument/2006/relationships/hyperlink" Target="https://stackoverflow.com/questions/57420998" TargetMode="External"/><Relationship Id="rId456" Type="http://schemas.openxmlformats.org/officeDocument/2006/relationships/hyperlink" Target="https://stackoverflow.com/questions/51247229" TargetMode="External"/><Relationship Id="rId1280" Type="http://schemas.openxmlformats.org/officeDocument/2006/relationships/hyperlink" Target="https://stackoverflow.com/questions/51729290" TargetMode="External"/><Relationship Id="rId1281" Type="http://schemas.openxmlformats.org/officeDocument/2006/relationships/hyperlink" Target="https://stackoverflow.com/questions/49031102" TargetMode="External"/><Relationship Id="rId451" Type="http://schemas.openxmlformats.org/officeDocument/2006/relationships/hyperlink" Target="https://stackoverflow.com/questions/42250340" TargetMode="External"/><Relationship Id="rId1282" Type="http://schemas.openxmlformats.org/officeDocument/2006/relationships/hyperlink" Target="https://stackoverflow.com/questions/54998898" TargetMode="External"/><Relationship Id="rId450" Type="http://schemas.openxmlformats.org/officeDocument/2006/relationships/hyperlink" Target="https://stackoverflow.com/questions/40314301" TargetMode="External"/><Relationship Id="rId1283" Type="http://schemas.openxmlformats.org/officeDocument/2006/relationships/hyperlink" Target="https://stackoverflow.com/questions/54462351" TargetMode="External"/><Relationship Id="rId1284" Type="http://schemas.openxmlformats.org/officeDocument/2006/relationships/hyperlink" Target="https://stackoverflow.com/questions/51245800" TargetMode="External"/><Relationship Id="rId1285" Type="http://schemas.openxmlformats.org/officeDocument/2006/relationships/hyperlink" Target="https://android.googlesource.com/platform/external/tensorflow/+/a17c23f99c540362cc50d9f1e04365704d3514e5/tensorflow/python/framework/importer.py" TargetMode="External"/><Relationship Id="rId455" Type="http://schemas.openxmlformats.org/officeDocument/2006/relationships/hyperlink" Target="https://stackoverflow.com/questions/55572782" TargetMode="External"/><Relationship Id="rId1286" Type="http://schemas.openxmlformats.org/officeDocument/2006/relationships/hyperlink" Target="https://stackoverflow.com/questions/61295402" TargetMode="External"/><Relationship Id="rId454" Type="http://schemas.openxmlformats.org/officeDocument/2006/relationships/hyperlink" Target="https://stackoverflow.com/questions/55883985" TargetMode="External"/><Relationship Id="rId1287" Type="http://schemas.openxmlformats.org/officeDocument/2006/relationships/hyperlink" Target="https://stackoverflow.com/questions/37680219" TargetMode="External"/><Relationship Id="rId453" Type="http://schemas.openxmlformats.org/officeDocument/2006/relationships/hyperlink" Target="https://stackoverflow.com/questions/43061664" TargetMode="External"/><Relationship Id="rId1288" Type="http://schemas.openxmlformats.org/officeDocument/2006/relationships/hyperlink" Target="https://stackoverflow.com/questions/50771636" TargetMode="External"/><Relationship Id="rId452" Type="http://schemas.openxmlformats.org/officeDocument/2006/relationships/hyperlink" Target="https://stackoverflow.com/questions/38241758" TargetMode="External"/><Relationship Id="rId1289" Type="http://schemas.openxmlformats.org/officeDocument/2006/relationships/hyperlink" Target="https://stackoverflow.com/questions/47787085" TargetMode="External"/><Relationship Id="rId3018" Type="http://schemas.openxmlformats.org/officeDocument/2006/relationships/hyperlink" Target="https://stackoverflow.com/questions/42622444" TargetMode="External"/><Relationship Id="rId3017" Type="http://schemas.openxmlformats.org/officeDocument/2006/relationships/hyperlink" Target="https://stackoverflow.com/questions/61326144" TargetMode="External"/><Relationship Id="rId3019" Type="http://schemas.openxmlformats.org/officeDocument/2006/relationships/hyperlink" Target="https://stackoverflow.com/questions/48490411" TargetMode="External"/><Relationship Id="rId491" Type="http://schemas.openxmlformats.org/officeDocument/2006/relationships/hyperlink" Target="https://stackoverflow.com/questions/43721690" TargetMode="External"/><Relationship Id="rId490" Type="http://schemas.openxmlformats.org/officeDocument/2006/relationships/hyperlink" Target="https://stackoverflow.com/questions/46621847" TargetMode="External"/><Relationship Id="rId489" Type="http://schemas.openxmlformats.org/officeDocument/2006/relationships/hyperlink" Target="https://stackoverflow.com/questions/51528295" TargetMode="External"/><Relationship Id="rId484" Type="http://schemas.openxmlformats.org/officeDocument/2006/relationships/hyperlink" Target="https://stackoverflow.com/questions/53299410" TargetMode="External"/><Relationship Id="rId3010" Type="http://schemas.openxmlformats.org/officeDocument/2006/relationships/hyperlink" Target="https://stackoverflow.com/questions/63317589" TargetMode="External"/><Relationship Id="rId483" Type="http://schemas.openxmlformats.org/officeDocument/2006/relationships/hyperlink" Target="https://stackoverflow.com/questions/53057591" TargetMode="External"/><Relationship Id="rId482" Type="http://schemas.openxmlformats.org/officeDocument/2006/relationships/hyperlink" Target="https://stackoverflow.com/questions/45047205" TargetMode="External"/><Relationship Id="rId3012" Type="http://schemas.openxmlformats.org/officeDocument/2006/relationships/hyperlink" Target="https://stackoverflow.com/questions/56662977" TargetMode="External"/><Relationship Id="rId481" Type="http://schemas.openxmlformats.org/officeDocument/2006/relationships/hyperlink" Target="https://stackoverflow.com/questions/47834733" TargetMode="External"/><Relationship Id="rId3011" Type="http://schemas.openxmlformats.org/officeDocument/2006/relationships/hyperlink" Target="https://stackoverflow.com/questions/57012673" TargetMode="External"/><Relationship Id="rId488" Type="http://schemas.openxmlformats.org/officeDocument/2006/relationships/hyperlink" Target="https://stackoverflow.com/questions/44685975" TargetMode="External"/><Relationship Id="rId3014" Type="http://schemas.openxmlformats.org/officeDocument/2006/relationships/hyperlink" Target="https://stackoverflow.com/questions/59533584" TargetMode="External"/><Relationship Id="rId487" Type="http://schemas.openxmlformats.org/officeDocument/2006/relationships/hyperlink" Target="https://stackoverflow.com/questions/55229836" TargetMode="External"/><Relationship Id="rId3013" Type="http://schemas.openxmlformats.org/officeDocument/2006/relationships/hyperlink" Target="https://stackoverflow.com/questions/59504713" TargetMode="External"/><Relationship Id="rId486" Type="http://schemas.openxmlformats.org/officeDocument/2006/relationships/hyperlink" Target="https://stackoverflow.com/questions/48480238" TargetMode="External"/><Relationship Id="rId3016" Type="http://schemas.openxmlformats.org/officeDocument/2006/relationships/hyperlink" Target="https://stackoverflow.com/questions/53064834" TargetMode="External"/><Relationship Id="rId485" Type="http://schemas.openxmlformats.org/officeDocument/2006/relationships/hyperlink" Target="https://stackoverflow.com/questions/39196882" TargetMode="External"/><Relationship Id="rId3015" Type="http://schemas.openxmlformats.org/officeDocument/2006/relationships/hyperlink" Target="https://stackoverflow.com/questions/58878421" TargetMode="External"/><Relationship Id="rId3007" Type="http://schemas.openxmlformats.org/officeDocument/2006/relationships/hyperlink" Target="https://stackoverflow.com/questions/59333544" TargetMode="External"/><Relationship Id="rId3006" Type="http://schemas.openxmlformats.org/officeDocument/2006/relationships/hyperlink" Target="https://stackoverflow.com/questions/64608870" TargetMode="External"/><Relationship Id="rId3009" Type="http://schemas.openxmlformats.org/officeDocument/2006/relationships/hyperlink" Target="https://stackoverflow.com/questions/55210684" TargetMode="External"/><Relationship Id="rId3008" Type="http://schemas.openxmlformats.org/officeDocument/2006/relationships/hyperlink" Target="https://stackoverflow.com/questions/51578810" TargetMode="External"/><Relationship Id="rId480" Type="http://schemas.openxmlformats.org/officeDocument/2006/relationships/hyperlink" Target="https://stackoverflow.com/questions/50469878" TargetMode="External"/><Relationship Id="rId479" Type="http://schemas.openxmlformats.org/officeDocument/2006/relationships/hyperlink" Target="https://stackoverflow.com/questions/51734983" TargetMode="External"/><Relationship Id="rId478" Type="http://schemas.openxmlformats.org/officeDocument/2006/relationships/hyperlink" Target="https://stackoverflow.com/questions/57036446" TargetMode="External"/><Relationship Id="rId473" Type="http://schemas.openxmlformats.org/officeDocument/2006/relationships/hyperlink" Target="https://stackoverflow.com/questions/49864234" TargetMode="External"/><Relationship Id="rId472" Type="http://schemas.openxmlformats.org/officeDocument/2006/relationships/hyperlink" Target="https://stackoverflow.com/questions/60226728" TargetMode="External"/><Relationship Id="rId471" Type="http://schemas.openxmlformats.org/officeDocument/2006/relationships/hyperlink" Target="https://stackoverflow.com/questions/58636880" TargetMode="External"/><Relationship Id="rId3001" Type="http://schemas.openxmlformats.org/officeDocument/2006/relationships/hyperlink" Target="https://stackoverflow.com/questions/57233539" TargetMode="External"/><Relationship Id="rId470" Type="http://schemas.openxmlformats.org/officeDocument/2006/relationships/hyperlink" Target="https://stackoverflow.com/questions/42450246" TargetMode="External"/><Relationship Id="rId3000" Type="http://schemas.openxmlformats.org/officeDocument/2006/relationships/hyperlink" Target="https://stackoverflow.com/questions/52440940" TargetMode="External"/><Relationship Id="rId477" Type="http://schemas.openxmlformats.org/officeDocument/2006/relationships/hyperlink" Target="https://stackoverflow.com/questions/41990876" TargetMode="External"/><Relationship Id="rId3003" Type="http://schemas.openxmlformats.org/officeDocument/2006/relationships/hyperlink" Target="https://stackoverflow.com/questions/52673987" TargetMode="External"/><Relationship Id="rId476" Type="http://schemas.openxmlformats.org/officeDocument/2006/relationships/hyperlink" Target="https://stackoverflow.com/questions/45059428" TargetMode="External"/><Relationship Id="rId3002" Type="http://schemas.openxmlformats.org/officeDocument/2006/relationships/hyperlink" Target="https://stackoverflow.com/questions/61454585" TargetMode="External"/><Relationship Id="rId475" Type="http://schemas.openxmlformats.org/officeDocument/2006/relationships/hyperlink" Target="https://stackoverflow.com/questions/47678647" TargetMode="External"/><Relationship Id="rId3005" Type="http://schemas.openxmlformats.org/officeDocument/2006/relationships/hyperlink" Target="https://stackoverflow.com/questions/47484469" TargetMode="External"/><Relationship Id="rId474" Type="http://schemas.openxmlformats.org/officeDocument/2006/relationships/hyperlink" Target="https://stackoverflow.com/questions/47834733" TargetMode="External"/><Relationship Id="rId3004" Type="http://schemas.openxmlformats.org/officeDocument/2006/relationships/hyperlink" Target="https://stackoverflow.com/questions/55157440" TargetMode="External"/><Relationship Id="rId1257" Type="http://schemas.openxmlformats.org/officeDocument/2006/relationships/hyperlink" Target="https://stackoverflow.com/questions/62344514" TargetMode="External"/><Relationship Id="rId2588" Type="http://schemas.openxmlformats.org/officeDocument/2006/relationships/hyperlink" Target="https://stackoverflow.com/questions/54590826" TargetMode="External"/><Relationship Id="rId1258" Type="http://schemas.openxmlformats.org/officeDocument/2006/relationships/hyperlink" Target="https://stackoverflow.com/questions/62205174" TargetMode="External"/><Relationship Id="rId2589" Type="http://schemas.openxmlformats.org/officeDocument/2006/relationships/hyperlink" Target="https://stackoverflow.com/questions/52189093" TargetMode="External"/><Relationship Id="rId1259" Type="http://schemas.openxmlformats.org/officeDocument/2006/relationships/hyperlink" Target="https://stackoverflow.com/questions/63656294" TargetMode="External"/><Relationship Id="rId426" Type="http://schemas.openxmlformats.org/officeDocument/2006/relationships/hyperlink" Target="https://stackoverflow.com/questions/56553494" TargetMode="External"/><Relationship Id="rId425" Type="http://schemas.openxmlformats.org/officeDocument/2006/relationships/hyperlink" Target="https://stackoverflow.com/questions/55547256" TargetMode="External"/><Relationship Id="rId424" Type="http://schemas.openxmlformats.org/officeDocument/2006/relationships/hyperlink" Target="https://stackoverflow.com/questions/56707063" TargetMode="External"/><Relationship Id="rId423" Type="http://schemas.openxmlformats.org/officeDocument/2006/relationships/hyperlink" Target="https://stackoverflow.com/questions/59248333" TargetMode="External"/><Relationship Id="rId429" Type="http://schemas.openxmlformats.org/officeDocument/2006/relationships/hyperlink" Target="https://stackoverflow.com/questions/52143856" TargetMode="External"/><Relationship Id="rId428" Type="http://schemas.openxmlformats.org/officeDocument/2006/relationships/hyperlink" Target="https://stackoverflow.com/questions/54462351" TargetMode="External"/><Relationship Id="rId427" Type="http://schemas.openxmlformats.org/officeDocument/2006/relationships/hyperlink" Target="https://stackoverflow.com/questions/57310339" TargetMode="External"/><Relationship Id="rId2580" Type="http://schemas.openxmlformats.org/officeDocument/2006/relationships/hyperlink" Target="https://stackoverflow.com/questions/45670244" TargetMode="External"/><Relationship Id="rId1250" Type="http://schemas.openxmlformats.org/officeDocument/2006/relationships/hyperlink" Target="https://stackoverflow.com/questions/64118620" TargetMode="External"/><Relationship Id="rId2581" Type="http://schemas.openxmlformats.org/officeDocument/2006/relationships/hyperlink" Target="https://stackoverflow.com/questions/47724077" TargetMode="External"/><Relationship Id="rId1251" Type="http://schemas.openxmlformats.org/officeDocument/2006/relationships/hyperlink" Target="https://stackoverflow.com/questions/60378450" TargetMode="External"/><Relationship Id="rId2582" Type="http://schemas.openxmlformats.org/officeDocument/2006/relationships/hyperlink" Target="https://stackoverflow.com/questions/49058777" TargetMode="External"/><Relationship Id="rId1252" Type="http://schemas.openxmlformats.org/officeDocument/2006/relationships/hyperlink" Target="https://stackoverflow.com/questions/47644306" TargetMode="External"/><Relationship Id="rId2583" Type="http://schemas.openxmlformats.org/officeDocument/2006/relationships/hyperlink" Target="https://stackoverflow.com/questions/49342925" TargetMode="External"/><Relationship Id="rId422" Type="http://schemas.openxmlformats.org/officeDocument/2006/relationships/hyperlink" Target="https://stackoverflow.com/questions/56585023" TargetMode="External"/><Relationship Id="rId1253" Type="http://schemas.openxmlformats.org/officeDocument/2006/relationships/hyperlink" Target="https://stackoverflow.com/questions/53499321" TargetMode="External"/><Relationship Id="rId2584" Type="http://schemas.openxmlformats.org/officeDocument/2006/relationships/hyperlink" Target="https://stackoverflow.com/questions/56792262" TargetMode="External"/><Relationship Id="rId421" Type="http://schemas.openxmlformats.org/officeDocument/2006/relationships/hyperlink" Target="https://stackoverflow.com/questions/56760868" TargetMode="External"/><Relationship Id="rId1254" Type="http://schemas.openxmlformats.org/officeDocument/2006/relationships/hyperlink" Target="https://stackoverflow.com/questions/52228023" TargetMode="External"/><Relationship Id="rId2585" Type="http://schemas.openxmlformats.org/officeDocument/2006/relationships/hyperlink" Target="https://stackoverflow.com/questions/61360423" TargetMode="External"/><Relationship Id="rId420" Type="http://schemas.openxmlformats.org/officeDocument/2006/relationships/hyperlink" Target="https://stackoverflow.com/questions/40395454" TargetMode="External"/><Relationship Id="rId1255" Type="http://schemas.openxmlformats.org/officeDocument/2006/relationships/hyperlink" Target="https://stackoverflow.com/questions/59681453" TargetMode="External"/><Relationship Id="rId2586" Type="http://schemas.openxmlformats.org/officeDocument/2006/relationships/hyperlink" Target="https://stackoverflow.com/questions/61351387" TargetMode="External"/><Relationship Id="rId1256" Type="http://schemas.openxmlformats.org/officeDocument/2006/relationships/hyperlink" Target="https://stackoverflow.com/questions/58771839" TargetMode="External"/><Relationship Id="rId2587" Type="http://schemas.openxmlformats.org/officeDocument/2006/relationships/hyperlink" Target="https://stackoverflow.com/questions/62216478" TargetMode="External"/><Relationship Id="rId1246" Type="http://schemas.openxmlformats.org/officeDocument/2006/relationships/hyperlink" Target="https://stackoverflow.com/questions/59336042" TargetMode="External"/><Relationship Id="rId2577" Type="http://schemas.openxmlformats.org/officeDocument/2006/relationships/hyperlink" Target="https://stackoverflow.com/questions/62444735" TargetMode="External"/><Relationship Id="rId1247" Type="http://schemas.openxmlformats.org/officeDocument/2006/relationships/hyperlink" Target="https://stackoverflow.com/questions/64978209" TargetMode="External"/><Relationship Id="rId2578" Type="http://schemas.openxmlformats.org/officeDocument/2006/relationships/hyperlink" Target="https://stackoverflow.com/questions/64805010" TargetMode="External"/><Relationship Id="rId1248" Type="http://schemas.openxmlformats.org/officeDocument/2006/relationships/hyperlink" Target="https://stackoverflow.com/questions/64493664" TargetMode="External"/><Relationship Id="rId2579" Type="http://schemas.openxmlformats.org/officeDocument/2006/relationships/hyperlink" Target="https://stackoverflow.com/questions/49843113" TargetMode="External"/><Relationship Id="rId1249" Type="http://schemas.openxmlformats.org/officeDocument/2006/relationships/hyperlink" Target="https://stackoverflow.com/questions/62913700" TargetMode="External"/><Relationship Id="rId415" Type="http://schemas.openxmlformats.org/officeDocument/2006/relationships/hyperlink" Target="https://stackoverflow.com/questions/46118952" TargetMode="External"/><Relationship Id="rId414" Type="http://schemas.openxmlformats.org/officeDocument/2006/relationships/hyperlink" Target="https://stackoverflow.com/questions/44989160" TargetMode="External"/><Relationship Id="rId413" Type="http://schemas.openxmlformats.org/officeDocument/2006/relationships/hyperlink" Target="https://stackoverflow.com/questions/35893278" TargetMode="External"/><Relationship Id="rId412" Type="http://schemas.openxmlformats.org/officeDocument/2006/relationships/hyperlink" Target="https://stackoverflow.com/questions/51046867" TargetMode="External"/><Relationship Id="rId419" Type="http://schemas.openxmlformats.org/officeDocument/2006/relationships/hyperlink" Target="https://stackoverflow.com/questions/47585817" TargetMode="External"/><Relationship Id="rId418" Type="http://schemas.openxmlformats.org/officeDocument/2006/relationships/hyperlink" Target="https://stackoverflow.com/questions/59998441" TargetMode="External"/><Relationship Id="rId417" Type="http://schemas.openxmlformats.org/officeDocument/2006/relationships/hyperlink" Target="https://stackoverflow.com/questions/39196882" TargetMode="External"/><Relationship Id="rId416" Type="http://schemas.openxmlformats.org/officeDocument/2006/relationships/hyperlink" Target="https://stackoverflow.com/questions/36159194" TargetMode="External"/><Relationship Id="rId2570" Type="http://schemas.openxmlformats.org/officeDocument/2006/relationships/hyperlink" Target="https://stackoverflow.com/questions/64182501" TargetMode="External"/><Relationship Id="rId1240" Type="http://schemas.openxmlformats.org/officeDocument/2006/relationships/hyperlink" Target="https://stackoverflow.com/questions/61644641" TargetMode="External"/><Relationship Id="rId2571" Type="http://schemas.openxmlformats.org/officeDocument/2006/relationships/hyperlink" Target="https://stackoverflow.com/questions/61868973" TargetMode="External"/><Relationship Id="rId1241" Type="http://schemas.openxmlformats.org/officeDocument/2006/relationships/hyperlink" Target="https://stackoverflow.com/questions/47644306" TargetMode="External"/><Relationship Id="rId2572" Type="http://schemas.openxmlformats.org/officeDocument/2006/relationships/hyperlink" Target="https://stackoverflow.com/questions/59825630" TargetMode="External"/><Relationship Id="rId411" Type="http://schemas.openxmlformats.org/officeDocument/2006/relationships/hyperlink" Target="https://stackoverflow.com/questions/45227229" TargetMode="External"/><Relationship Id="rId1242" Type="http://schemas.openxmlformats.org/officeDocument/2006/relationships/hyperlink" Target="https://stackoverflow.com/questions/65055254" TargetMode="External"/><Relationship Id="rId2573" Type="http://schemas.openxmlformats.org/officeDocument/2006/relationships/hyperlink" Target="https://stackoverflow.com/questions/64223186" TargetMode="External"/><Relationship Id="rId410" Type="http://schemas.openxmlformats.org/officeDocument/2006/relationships/hyperlink" Target="https://stackoverflow.com/questions/51625911" TargetMode="External"/><Relationship Id="rId1243" Type="http://schemas.openxmlformats.org/officeDocument/2006/relationships/hyperlink" Target="https://stackoverflow.com/questions/57748812" TargetMode="External"/><Relationship Id="rId2574" Type="http://schemas.openxmlformats.org/officeDocument/2006/relationships/hyperlink" Target="https://stackoverflow.com/questions/62066116" TargetMode="External"/><Relationship Id="rId1244" Type="http://schemas.openxmlformats.org/officeDocument/2006/relationships/hyperlink" Target="https://stackoverflow.com/questions/63532661" TargetMode="External"/><Relationship Id="rId2575" Type="http://schemas.openxmlformats.org/officeDocument/2006/relationships/hyperlink" Target="https://stackoverflow.com/questions/54853427" TargetMode="External"/><Relationship Id="rId1245" Type="http://schemas.openxmlformats.org/officeDocument/2006/relationships/hyperlink" Target="https://stackoverflow.com/questions/64363296" TargetMode="External"/><Relationship Id="rId2576" Type="http://schemas.openxmlformats.org/officeDocument/2006/relationships/hyperlink" Target="https://stackoverflow.com/questions/53413756" TargetMode="External"/><Relationship Id="rId1279" Type="http://schemas.openxmlformats.org/officeDocument/2006/relationships/hyperlink" Target="https://stackoverflow.com/questions/44876793" TargetMode="External"/><Relationship Id="rId448" Type="http://schemas.openxmlformats.org/officeDocument/2006/relationships/hyperlink" Target="https://stackoverflow.com/questions/41030706" TargetMode="External"/><Relationship Id="rId447" Type="http://schemas.openxmlformats.org/officeDocument/2006/relationships/hyperlink" Target="https://stackoverflow.com/questions/62502555" TargetMode="External"/><Relationship Id="rId446" Type="http://schemas.openxmlformats.org/officeDocument/2006/relationships/hyperlink" Target="https://stackoverflow.com/questions/43647264" TargetMode="External"/><Relationship Id="rId445" Type="http://schemas.openxmlformats.org/officeDocument/2006/relationships/hyperlink" Target="https://stackoverflow.com/questions/45513114" TargetMode="External"/><Relationship Id="rId449" Type="http://schemas.openxmlformats.org/officeDocument/2006/relationships/hyperlink" Target="https://stackoverflow.com/questions/40386921" TargetMode="External"/><Relationship Id="rId1270" Type="http://schemas.openxmlformats.org/officeDocument/2006/relationships/hyperlink" Target="https://stackoverflow.com/questions/52690283" TargetMode="External"/><Relationship Id="rId440" Type="http://schemas.openxmlformats.org/officeDocument/2006/relationships/hyperlink" Target="https://stackoverflow.com/questions/41077940" TargetMode="External"/><Relationship Id="rId1271" Type="http://schemas.openxmlformats.org/officeDocument/2006/relationships/hyperlink" Target="https://stackoverflow.com/questions/59081201" TargetMode="External"/><Relationship Id="rId1272" Type="http://schemas.openxmlformats.org/officeDocument/2006/relationships/hyperlink" Target="https://stackoverflow.com/questions/55435899" TargetMode="External"/><Relationship Id="rId1273" Type="http://schemas.openxmlformats.org/officeDocument/2006/relationships/hyperlink" Target="https://stackoverflow.com/questions/53413756" TargetMode="External"/><Relationship Id="rId1274" Type="http://schemas.openxmlformats.org/officeDocument/2006/relationships/hyperlink" Target="https://stackoverflow.com/questions/63654489" TargetMode="External"/><Relationship Id="rId444" Type="http://schemas.openxmlformats.org/officeDocument/2006/relationships/hyperlink" Target="https://stackoverflow.com/questions/57434742" TargetMode="External"/><Relationship Id="rId1275" Type="http://schemas.openxmlformats.org/officeDocument/2006/relationships/hyperlink" Target="https://stackoverflow.com/questions/43061664" TargetMode="External"/><Relationship Id="rId443" Type="http://schemas.openxmlformats.org/officeDocument/2006/relationships/hyperlink" Target="https://stackoverflow.com/questions/59183184" TargetMode="External"/><Relationship Id="rId1276" Type="http://schemas.openxmlformats.org/officeDocument/2006/relationships/hyperlink" Target="https://stackoverflow.com/questions/55883985" TargetMode="External"/><Relationship Id="rId442" Type="http://schemas.openxmlformats.org/officeDocument/2006/relationships/hyperlink" Target="https://stackoverflow.com/questions/59867929" TargetMode="External"/><Relationship Id="rId1277" Type="http://schemas.openxmlformats.org/officeDocument/2006/relationships/hyperlink" Target="https://stackoverflow.com/questions/51247229" TargetMode="External"/><Relationship Id="rId441" Type="http://schemas.openxmlformats.org/officeDocument/2006/relationships/hyperlink" Target="https://stackoverflow.com/questions/51872592" TargetMode="External"/><Relationship Id="rId1278" Type="http://schemas.openxmlformats.org/officeDocument/2006/relationships/hyperlink" Target="https://stackoverflow.com/questions/55572782" TargetMode="External"/><Relationship Id="rId1268" Type="http://schemas.openxmlformats.org/officeDocument/2006/relationships/hyperlink" Target="https://stackoverflow.com/questions/46839291" TargetMode="External"/><Relationship Id="rId2599" Type="http://schemas.openxmlformats.org/officeDocument/2006/relationships/hyperlink" Target="https://stackoverflow.com/questions/59026404" TargetMode="External"/><Relationship Id="rId1269" Type="http://schemas.openxmlformats.org/officeDocument/2006/relationships/hyperlink" Target="https://stackoverflow.com/questions/54865209" TargetMode="External"/><Relationship Id="rId437" Type="http://schemas.openxmlformats.org/officeDocument/2006/relationships/hyperlink" Target="https://stackoverflow.com/questions/42438170" TargetMode="External"/><Relationship Id="rId436" Type="http://schemas.openxmlformats.org/officeDocument/2006/relationships/hyperlink" Target="https://stackoverflow.com/questions/53584580" TargetMode="External"/><Relationship Id="rId435" Type="http://schemas.openxmlformats.org/officeDocument/2006/relationships/hyperlink" Target="https://stackoverflow.com/questions/62576422" TargetMode="External"/><Relationship Id="rId434" Type="http://schemas.openxmlformats.org/officeDocument/2006/relationships/hyperlink" Target="https://stackoverflow.com/questions/42542893" TargetMode="External"/><Relationship Id="rId439" Type="http://schemas.openxmlformats.org/officeDocument/2006/relationships/hyperlink" Target="https://stackoverflow.com/questions/49053033" TargetMode="External"/><Relationship Id="rId438" Type="http://schemas.openxmlformats.org/officeDocument/2006/relationships/hyperlink" Target="https://stackoverflow.com/questions/53565065" TargetMode="External"/><Relationship Id="rId2590" Type="http://schemas.openxmlformats.org/officeDocument/2006/relationships/hyperlink" Target="https://stackoverflow.com/questions/47192771" TargetMode="External"/><Relationship Id="rId1260" Type="http://schemas.openxmlformats.org/officeDocument/2006/relationships/hyperlink" Target="https://stackoverflow.com/questions/53082740" TargetMode="External"/><Relationship Id="rId2591" Type="http://schemas.openxmlformats.org/officeDocument/2006/relationships/hyperlink" Target="https://stackoverflow.com/questions/45302781" TargetMode="External"/><Relationship Id="rId1261" Type="http://schemas.openxmlformats.org/officeDocument/2006/relationships/hyperlink" Target="https://stackoverflow.com/questions/51456408" TargetMode="External"/><Relationship Id="rId2592" Type="http://schemas.openxmlformats.org/officeDocument/2006/relationships/hyperlink" Target="https://stackoverflow.com/questions/45670244" TargetMode="External"/><Relationship Id="rId1262" Type="http://schemas.openxmlformats.org/officeDocument/2006/relationships/hyperlink" Target="https://stackoverflow.com/questions/55837588" TargetMode="External"/><Relationship Id="rId2593" Type="http://schemas.openxmlformats.org/officeDocument/2006/relationships/hyperlink" Target="https://stackoverflow.com/questions/40578598" TargetMode="External"/><Relationship Id="rId1263" Type="http://schemas.openxmlformats.org/officeDocument/2006/relationships/hyperlink" Target="https://stackoverflow.com/questions/58940568" TargetMode="External"/><Relationship Id="rId2594" Type="http://schemas.openxmlformats.org/officeDocument/2006/relationships/hyperlink" Target="https://stackoverflow.com/questions/60975266" TargetMode="External"/><Relationship Id="rId433" Type="http://schemas.openxmlformats.org/officeDocument/2006/relationships/hyperlink" Target="https://stackoverflow.com/questions/64875082" TargetMode="External"/><Relationship Id="rId1264" Type="http://schemas.openxmlformats.org/officeDocument/2006/relationships/hyperlink" Target="https://stackoverflow.com/questions/43084137" TargetMode="External"/><Relationship Id="rId2595" Type="http://schemas.openxmlformats.org/officeDocument/2006/relationships/hyperlink" Target="https://stackoverflow.com/questions/54698069" TargetMode="External"/><Relationship Id="rId432" Type="http://schemas.openxmlformats.org/officeDocument/2006/relationships/hyperlink" Target="https://stackoverflow.com/questions/57950746" TargetMode="External"/><Relationship Id="rId1265" Type="http://schemas.openxmlformats.org/officeDocument/2006/relationships/hyperlink" Target="https://stackoverflow.com/questions/57378455" TargetMode="External"/><Relationship Id="rId2596" Type="http://schemas.openxmlformats.org/officeDocument/2006/relationships/hyperlink" Target="https://stackoverflow.com/questions/51578532" TargetMode="External"/><Relationship Id="rId431" Type="http://schemas.openxmlformats.org/officeDocument/2006/relationships/hyperlink" Target="https://stackoverflow.com/questions/59790342" TargetMode="External"/><Relationship Id="rId1266" Type="http://schemas.openxmlformats.org/officeDocument/2006/relationships/hyperlink" Target="https://stackoverflow.com/questions/63859912" TargetMode="External"/><Relationship Id="rId2597" Type="http://schemas.openxmlformats.org/officeDocument/2006/relationships/hyperlink" Target="https://stackoverflow.com/questions/49886416" TargetMode="External"/><Relationship Id="rId430" Type="http://schemas.openxmlformats.org/officeDocument/2006/relationships/hyperlink" Target="https://stackoverflow.com/questions/60615290" TargetMode="External"/><Relationship Id="rId1267" Type="http://schemas.openxmlformats.org/officeDocument/2006/relationships/hyperlink" Target="https://stackoverflow.com/questions/61751324" TargetMode="External"/><Relationship Id="rId2598" Type="http://schemas.openxmlformats.org/officeDocument/2006/relationships/hyperlink" Target="https://stackoverflow.com/questions/56190405" TargetMode="External"/><Relationship Id="rId3070" Type="http://schemas.openxmlformats.org/officeDocument/2006/relationships/hyperlink" Target="https://stackoverflow.com/questions/54274089" TargetMode="External"/><Relationship Id="rId3072" Type="http://schemas.openxmlformats.org/officeDocument/2006/relationships/hyperlink" Target="https://stackoverflow.com/questions/62673238" TargetMode="External"/><Relationship Id="rId3071" Type="http://schemas.openxmlformats.org/officeDocument/2006/relationships/hyperlink" Target="https://stackoverflow.com/questions/59986205" TargetMode="External"/><Relationship Id="rId3074" Type="http://schemas.openxmlformats.org/officeDocument/2006/relationships/hyperlink" Target="https://stackoverflow.com/questions/63145378" TargetMode="External"/><Relationship Id="rId3073" Type="http://schemas.openxmlformats.org/officeDocument/2006/relationships/hyperlink" Target="https://stackoverflow.com/questions/61509872" TargetMode="External"/><Relationship Id="rId3076" Type="http://schemas.openxmlformats.org/officeDocument/2006/relationships/hyperlink" Target="https://stackoverflow.com/questions/58506051" TargetMode="External"/><Relationship Id="rId3075" Type="http://schemas.openxmlformats.org/officeDocument/2006/relationships/hyperlink" Target="https://stackoverflow.com/questions/57065070" TargetMode="External"/><Relationship Id="rId3078" Type="http://schemas.openxmlformats.org/officeDocument/2006/relationships/hyperlink" Target="https://stackoverflow.com/questions/50480689" TargetMode="External"/><Relationship Id="rId3077" Type="http://schemas.openxmlformats.org/officeDocument/2006/relationships/hyperlink" Target="https://stackoverflow.com/questions/63790634" TargetMode="External"/><Relationship Id="rId3079" Type="http://schemas.openxmlformats.org/officeDocument/2006/relationships/hyperlink" Target="https://stackoverflow.com/questions/56866168" TargetMode="External"/><Relationship Id="rId3061" Type="http://schemas.openxmlformats.org/officeDocument/2006/relationships/hyperlink" Target="https://stackoverflow.com/questions/48139621" TargetMode="External"/><Relationship Id="rId3060" Type="http://schemas.openxmlformats.org/officeDocument/2006/relationships/hyperlink" Target="https://stackoverflow.com/questions/43039931" TargetMode="External"/><Relationship Id="rId3063" Type="http://schemas.openxmlformats.org/officeDocument/2006/relationships/hyperlink" Target="https://stackoverflow.com/questions/51533663" TargetMode="External"/><Relationship Id="rId3062" Type="http://schemas.openxmlformats.org/officeDocument/2006/relationships/hyperlink" Target="https://stackoverflow.com/questions/52388831" TargetMode="External"/><Relationship Id="rId3065" Type="http://schemas.openxmlformats.org/officeDocument/2006/relationships/hyperlink" Target="https://stackoverflow.com/questions/59330974" TargetMode="External"/><Relationship Id="rId3064" Type="http://schemas.openxmlformats.org/officeDocument/2006/relationships/hyperlink" Target="https://stackoverflow.com/questions/52782864" TargetMode="External"/><Relationship Id="rId3067" Type="http://schemas.openxmlformats.org/officeDocument/2006/relationships/hyperlink" Target="https://stackoverflow.com/questions/52615296" TargetMode="External"/><Relationship Id="rId3066" Type="http://schemas.openxmlformats.org/officeDocument/2006/relationships/hyperlink" Target="https://stackoverflow.com/questions/59800318" TargetMode="External"/><Relationship Id="rId3069" Type="http://schemas.openxmlformats.org/officeDocument/2006/relationships/hyperlink" Target="https://stackoverflow.com/questions/57957101" TargetMode="External"/><Relationship Id="rId3068" Type="http://schemas.openxmlformats.org/officeDocument/2006/relationships/hyperlink" Target="https://stackoverflow.com/questions/64679865" TargetMode="External"/><Relationship Id="rId3090" Type="http://schemas.openxmlformats.org/officeDocument/2006/relationships/hyperlink" Target="https://stackoverflow.com/questions/63793013" TargetMode="External"/><Relationship Id="rId3092" Type="http://schemas.openxmlformats.org/officeDocument/2006/relationships/hyperlink" Target="https://stackoverflow.com/questions/63927648" TargetMode="External"/><Relationship Id="rId3091" Type="http://schemas.openxmlformats.org/officeDocument/2006/relationships/hyperlink" Target="https://github.com/pytorch/pytorch/blob/d08157d5168015c3de0a6d182d08a77a38e5c207/test/quantization/jit/test_quantize_jit.py" TargetMode="External"/><Relationship Id="rId3094" Type="http://schemas.openxmlformats.org/officeDocument/2006/relationships/hyperlink" Target="https://stackoverflow.com/questions/63658604" TargetMode="External"/><Relationship Id="rId3093" Type="http://schemas.openxmlformats.org/officeDocument/2006/relationships/hyperlink" Target="https://stackoverflow.com/questions/58612453" TargetMode="External"/><Relationship Id="rId3096" Type="http://schemas.openxmlformats.org/officeDocument/2006/relationships/hyperlink" Target="https://stackoverflow.com/questions/63545434" TargetMode="External"/><Relationship Id="rId3095" Type="http://schemas.openxmlformats.org/officeDocument/2006/relationships/hyperlink" Target="https://stackoverflow.com/questions/64722968" TargetMode="External"/><Relationship Id="rId3098" Type="http://schemas.openxmlformats.org/officeDocument/2006/relationships/hyperlink" Target="https://stackoverflow.com/questions/55307561" TargetMode="External"/><Relationship Id="rId3097" Type="http://schemas.openxmlformats.org/officeDocument/2006/relationships/hyperlink" Target="https://stackoverflow.com/questions/56490431" TargetMode="External"/><Relationship Id="rId3099" Type="http://schemas.openxmlformats.org/officeDocument/2006/relationships/hyperlink" Target="https://stackoverflow.com/questions/55670244" TargetMode="External"/><Relationship Id="rId3081" Type="http://schemas.openxmlformats.org/officeDocument/2006/relationships/hyperlink" Target="https://stackoverflow.com/questions/62067849" TargetMode="External"/><Relationship Id="rId3080" Type="http://schemas.openxmlformats.org/officeDocument/2006/relationships/hyperlink" Target="https://stackoverflow.com/questions/60684061" TargetMode="External"/><Relationship Id="rId3083" Type="http://schemas.openxmlformats.org/officeDocument/2006/relationships/hyperlink" Target="https://stackoverflow.com/questions/60478862" TargetMode="External"/><Relationship Id="rId3082" Type="http://schemas.openxmlformats.org/officeDocument/2006/relationships/hyperlink" Target="https://stackoverflow.com/questions/56133521" TargetMode="External"/><Relationship Id="rId3085" Type="http://schemas.openxmlformats.org/officeDocument/2006/relationships/hyperlink" Target="https://stackoverflow.com/questions/50399055" TargetMode="External"/><Relationship Id="rId3084" Type="http://schemas.openxmlformats.org/officeDocument/2006/relationships/hyperlink" Target="https://stackoverflow.com/questions/62737043" TargetMode="External"/><Relationship Id="rId3087" Type="http://schemas.openxmlformats.org/officeDocument/2006/relationships/hyperlink" Target="https://stackoverflow.com/questions/51533663" TargetMode="External"/><Relationship Id="rId3086" Type="http://schemas.openxmlformats.org/officeDocument/2006/relationships/hyperlink" Target="https://stackoverflow.com/questions/51891743" TargetMode="External"/><Relationship Id="rId3089" Type="http://schemas.openxmlformats.org/officeDocument/2006/relationships/hyperlink" Target="https://stackoverflow.com/questions/62420902" TargetMode="External"/><Relationship Id="rId3088" Type="http://schemas.openxmlformats.org/officeDocument/2006/relationships/hyperlink" Target="https://stackoverflow.com/questions/59171833" TargetMode="External"/><Relationship Id="rId3039" Type="http://schemas.openxmlformats.org/officeDocument/2006/relationships/hyperlink" Target="https://stackoverflow.com/questions/64927203" TargetMode="External"/><Relationship Id="rId1" Type="http://schemas.openxmlformats.org/officeDocument/2006/relationships/hyperlink" Target="https://stackoverflow.com/questions/49729510" TargetMode="External"/><Relationship Id="rId2" Type="http://schemas.openxmlformats.org/officeDocument/2006/relationships/hyperlink" Target="https://stackoverflow.com/questions/53632689" TargetMode="External"/><Relationship Id="rId3" Type="http://schemas.openxmlformats.org/officeDocument/2006/relationships/hyperlink" Target="https://stackoverflow.com/questions/46257819" TargetMode="External"/><Relationship Id="rId4" Type="http://schemas.openxmlformats.org/officeDocument/2006/relationships/hyperlink" Target="https://stackoverflow.com/questions/37260902" TargetMode="External"/><Relationship Id="rId3030" Type="http://schemas.openxmlformats.org/officeDocument/2006/relationships/hyperlink" Target="https://stackoverflow.com/questions/60014636" TargetMode="External"/><Relationship Id="rId9" Type="http://schemas.openxmlformats.org/officeDocument/2006/relationships/hyperlink" Target="https://stackoverflow.com/questions/56585023" TargetMode="External"/><Relationship Id="rId3032" Type="http://schemas.openxmlformats.org/officeDocument/2006/relationships/hyperlink" Target="https://stackoverflow.com/questions/61982617" TargetMode="External"/><Relationship Id="rId3031" Type="http://schemas.openxmlformats.org/officeDocument/2006/relationships/hyperlink" Target="https://stackoverflow.com/questions/62282775" TargetMode="External"/><Relationship Id="rId3034" Type="http://schemas.openxmlformats.org/officeDocument/2006/relationships/hyperlink" Target="https://stackoverflow.com/questions/50825248" TargetMode="External"/><Relationship Id="rId3033" Type="http://schemas.openxmlformats.org/officeDocument/2006/relationships/hyperlink" Target="https://stackoverflow.com/questions/56386913" TargetMode="External"/><Relationship Id="rId5" Type="http://schemas.openxmlformats.org/officeDocument/2006/relationships/hyperlink" Target="https://stackoverflow.com/questions/40366588" TargetMode="External"/><Relationship Id="rId3036" Type="http://schemas.openxmlformats.org/officeDocument/2006/relationships/hyperlink" Target="https://stackoverflow.com/questions/52533188" TargetMode="External"/><Relationship Id="rId6" Type="http://schemas.openxmlformats.org/officeDocument/2006/relationships/hyperlink" Target="https://stackoverflow.com/questions/55672135" TargetMode="External"/><Relationship Id="rId3035" Type="http://schemas.openxmlformats.org/officeDocument/2006/relationships/hyperlink" Target="https://stackoverflow.com/questions/51035474" TargetMode="External"/><Relationship Id="rId7" Type="http://schemas.openxmlformats.org/officeDocument/2006/relationships/hyperlink" Target="https://stackoverflow.com/questions/61737710" TargetMode="External"/><Relationship Id="rId3038" Type="http://schemas.openxmlformats.org/officeDocument/2006/relationships/hyperlink" Target="https://stackoverflow.com/questions/62413757" TargetMode="External"/><Relationship Id="rId8" Type="http://schemas.openxmlformats.org/officeDocument/2006/relationships/hyperlink" Target="https://stackoverflow.com/questions/58278454" TargetMode="External"/><Relationship Id="rId3037" Type="http://schemas.openxmlformats.org/officeDocument/2006/relationships/hyperlink" Target="https://stackoverflow.com/questions/63966872" TargetMode="External"/><Relationship Id="rId3029" Type="http://schemas.openxmlformats.org/officeDocument/2006/relationships/hyperlink" Target="https://stackoverflow.com/questions/61597123" TargetMode="External"/><Relationship Id="rId3028" Type="http://schemas.openxmlformats.org/officeDocument/2006/relationships/hyperlink" Target="https://stackoverflow.com/questions/56321465" TargetMode="External"/><Relationship Id="rId3021" Type="http://schemas.openxmlformats.org/officeDocument/2006/relationships/hyperlink" Target="https://stackoverflow.com/questions/57150305" TargetMode="External"/><Relationship Id="rId3020" Type="http://schemas.openxmlformats.org/officeDocument/2006/relationships/hyperlink" Target="https://stackoverflow.com/questions/58558004" TargetMode="External"/><Relationship Id="rId3023" Type="http://schemas.openxmlformats.org/officeDocument/2006/relationships/hyperlink" Target="https://stackoverflow.com/questions/52365277" TargetMode="External"/><Relationship Id="rId3022" Type="http://schemas.openxmlformats.org/officeDocument/2006/relationships/hyperlink" Target="https://stackoverflow.com/questions/55650121" TargetMode="External"/><Relationship Id="rId3025" Type="http://schemas.openxmlformats.org/officeDocument/2006/relationships/hyperlink" Target="https://stackoverflow.com/questions/54806437" TargetMode="External"/><Relationship Id="rId3024" Type="http://schemas.openxmlformats.org/officeDocument/2006/relationships/hyperlink" Target="https://stackoverflow.com/questions/58367519" TargetMode="External"/><Relationship Id="rId3027" Type="http://schemas.openxmlformats.org/officeDocument/2006/relationships/hyperlink" Target="https://stackoverflow.com/questions/43990046" TargetMode="External"/><Relationship Id="rId3026" Type="http://schemas.openxmlformats.org/officeDocument/2006/relationships/hyperlink" Target="https://stackoverflow.com/questions/40818579" TargetMode="External"/><Relationship Id="rId3050" Type="http://schemas.openxmlformats.org/officeDocument/2006/relationships/hyperlink" Target="https://stackoverflow.com/questions/56289270" TargetMode="External"/><Relationship Id="rId3052" Type="http://schemas.openxmlformats.org/officeDocument/2006/relationships/hyperlink" Target="https://stackoverflow.com/questions/58744161" TargetMode="External"/><Relationship Id="rId3051" Type="http://schemas.openxmlformats.org/officeDocument/2006/relationships/hyperlink" Target="https://stackoverflow.com/questions/55714076" TargetMode="External"/><Relationship Id="rId3054" Type="http://schemas.openxmlformats.org/officeDocument/2006/relationships/hyperlink" Target="https://stackoverflow.com/questions/62675004" TargetMode="External"/><Relationship Id="rId3053" Type="http://schemas.openxmlformats.org/officeDocument/2006/relationships/hyperlink" Target="https://stackoverflow.com/questions/61606669" TargetMode="External"/><Relationship Id="rId3056" Type="http://schemas.openxmlformats.org/officeDocument/2006/relationships/hyperlink" Target="https://stackoverflow.com/questions/58607787" TargetMode="External"/><Relationship Id="rId3055" Type="http://schemas.openxmlformats.org/officeDocument/2006/relationships/hyperlink" Target="https://stackoverflow.com/questions/58367519" TargetMode="External"/><Relationship Id="rId3058" Type="http://schemas.openxmlformats.org/officeDocument/2006/relationships/hyperlink" Target="https://stackoverflow.com/questions/47600182" TargetMode="External"/><Relationship Id="rId3057" Type="http://schemas.openxmlformats.org/officeDocument/2006/relationships/hyperlink" Target="https://stackoverflow.com/questions/49477496" TargetMode="External"/><Relationship Id="rId3059" Type="http://schemas.openxmlformats.org/officeDocument/2006/relationships/hyperlink" Target="https://stackoverflow.com/questions/48571259" TargetMode="External"/><Relationship Id="rId3041" Type="http://schemas.openxmlformats.org/officeDocument/2006/relationships/hyperlink" Target="https://stackoverflow.com/questions/63308383" TargetMode="External"/><Relationship Id="rId3040" Type="http://schemas.openxmlformats.org/officeDocument/2006/relationships/hyperlink" Target="https://stackoverflow.com/questions/59685659" TargetMode="External"/><Relationship Id="rId3043" Type="http://schemas.openxmlformats.org/officeDocument/2006/relationships/hyperlink" Target="https://stackoverflow.com/questions/45078392" TargetMode="External"/><Relationship Id="rId3042" Type="http://schemas.openxmlformats.org/officeDocument/2006/relationships/hyperlink" Target="https://stackoverflow.com/questions/60077931" TargetMode="External"/><Relationship Id="rId3045" Type="http://schemas.openxmlformats.org/officeDocument/2006/relationships/hyperlink" Target="https://stackoverflow.com/questions/56585023" TargetMode="External"/><Relationship Id="rId3044" Type="http://schemas.openxmlformats.org/officeDocument/2006/relationships/hyperlink" Target="https://stackoverflow.com/questions/43990046" TargetMode="External"/><Relationship Id="rId3047" Type="http://schemas.openxmlformats.org/officeDocument/2006/relationships/hyperlink" Target="https://stackoverflow.com/questions/61575728" TargetMode="External"/><Relationship Id="rId3046" Type="http://schemas.openxmlformats.org/officeDocument/2006/relationships/hyperlink" Target="https://stackoverflow.com/questions/51046867" TargetMode="External"/><Relationship Id="rId3049" Type="http://schemas.openxmlformats.org/officeDocument/2006/relationships/hyperlink" Target="https://stackoverflow.com/questions/57268310" TargetMode="External"/><Relationship Id="rId3048" Type="http://schemas.openxmlformats.org/officeDocument/2006/relationships/hyperlink" Target="https://stackoverflow.com/questions/57836849" TargetMode="External"/><Relationship Id="rId2600" Type="http://schemas.openxmlformats.org/officeDocument/2006/relationships/hyperlink" Target="https://stackoverflow.com/questions/59497369" TargetMode="External"/><Relationship Id="rId2601" Type="http://schemas.openxmlformats.org/officeDocument/2006/relationships/hyperlink" Target="https://stackoverflow.com/questions/59757979" TargetMode="External"/><Relationship Id="rId2602" Type="http://schemas.openxmlformats.org/officeDocument/2006/relationships/hyperlink" Target="https://stackoverflow.com/questions/61458947" TargetMode="External"/><Relationship Id="rId2603" Type="http://schemas.openxmlformats.org/officeDocument/2006/relationships/hyperlink" Target="https://stackoverflow.com/questions/56663388" TargetMode="External"/><Relationship Id="rId2604" Type="http://schemas.openxmlformats.org/officeDocument/2006/relationships/hyperlink" Target="https://stackoverflow.com/questions/46608844" TargetMode="External"/><Relationship Id="rId2605" Type="http://schemas.openxmlformats.org/officeDocument/2006/relationships/hyperlink" Target="https://stackoverflow.com/questions/56826383" TargetMode="External"/><Relationship Id="rId2606" Type="http://schemas.openxmlformats.org/officeDocument/2006/relationships/hyperlink" Target="https://stackoverflow.com/questions/57606006" TargetMode="External"/><Relationship Id="rId808" Type="http://schemas.openxmlformats.org/officeDocument/2006/relationships/hyperlink" Target="https://stackoverflow.com/questions/57002050" TargetMode="External"/><Relationship Id="rId2607" Type="http://schemas.openxmlformats.org/officeDocument/2006/relationships/hyperlink" Target="https://stackoverflow.com/questions/53654090" TargetMode="External"/><Relationship Id="rId807" Type="http://schemas.openxmlformats.org/officeDocument/2006/relationships/hyperlink" Target="https://stackoverflow.com/questions/59858677" TargetMode="External"/><Relationship Id="rId2608" Type="http://schemas.openxmlformats.org/officeDocument/2006/relationships/hyperlink" Target="https://stackoverflow.com/questions/57411000" TargetMode="External"/><Relationship Id="rId806" Type="http://schemas.openxmlformats.org/officeDocument/2006/relationships/hyperlink" Target="https://stackoverflow.com/questions/54262380" TargetMode="External"/><Relationship Id="rId2609" Type="http://schemas.openxmlformats.org/officeDocument/2006/relationships/hyperlink" Target="https://stackoverflow.com/questions/58894472" TargetMode="External"/><Relationship Id="rId805" Type="http://schemas.openxmlformats.org/officeDocument/2006/relationships/hyperlink" Target="https://stackoverflow.com/questions/55883985" TargetMode="External"/><Relationship Id="rId809" Type="http://schemas.openxmlformats.org/officeDocument/2006/relationships/hyperlink" Target="https://stackoverflow.com/questions/52544754" TargetMode="External"/><Relationship Id="rId800" Type="http://schemas.openxmlformats.org/officeDocument/2006/relationships/hyperlink" Target="https://stackoverflow.com/questions/51353522" TargetMode="External"/><Relationship Id="rId804" Type="http://schemas.openxmlformats.org/officeDocument/2006/relationships/hyperlink" Target="https://stackoverflow.com/questions/54067061" TargetMode="External"/><Relationship Id="rId803" Type="http://schemas.openxmlformats.org/officeDocument/2006/relationships/hyperlink" Target="https://stackoverflow.com/questions/49249646" TargetMode="External"/><Relationship Id="rId802" Type="http://schemas.openxmlformats.org/officeDocument/2006/relationships/hyperlink" Target="https://stackoverflow.com/questions/49252933" TargetMode="External"/><Relationship Id="rId801" Type="http://schemas.openxmlformats.org/officeDocument/2006/relationships/hyperlink" Target="https://stackoverflow.com/questions/50138891" TargetMode="External"/><Relationship Id="rId1334" Type="http://schemas.openxmlformats.org/officeDocument/2006/relationships/hyperlink" Target="https://stackoverflow.com/questions/64411513" TargetMode="External"/><Relationship Id="rId2665" Type="http://schemas.openxmlformats.org/officeDocument/2006/relationships/hyperlink" Target="https://stackoverflow.com/questions/49105096" TargetMode="External"/><Relationship Id="rId1335" Type="http://schemas.openxmlformats.org/officeDocument/2006/relationships/hyperlink" Target="https://stackoverflow.com/questions/64515995" TargetMode="External"/><Relationship Id="rId2666" Type="http://schemas.openxmlformats.org/officeDocument/2006/relationships/hyperlink" Target="https://stackoverflow.com/questions/48428415" TargetMode="External"/><Relationship Id="rId1336" Type="http://schemas.openxmlformats.org/officeDocument/2006/relationships/hyperlink" Target="https://stackoverflow.com/questions/65055947" TargetMode="External"/><Relationship Id="rId2667" Type="http://schemas.openxmlformats.org/officeDocument/2006/relationships/hyperlink" Target="https://stackoverflow.com/questions/57406870" TargetMode="External"/><Relationship Id="rId1337" Type="http://schemas.openxmlformats.org/officeDocument/2006/relationships/hyperlink" Target="https://stackoverflow.com/questions/59333544" TargetMode="External"/><Relationship Id="rId2668" Type="http://schemas.openxmlformats.org/officeDocument/2006/relationships/hyperlink" Target="https://stackoverflow.com/questions/53142006" TargetMode="External"/><Relationship Id="rId1338" Type="http://schemas.openxmlformats.org/officeDocument/2006/relationships/hyperlink" Target="https://stackoverflow.com/questions/54430310" TargetMode="External"/><Relationship Id="rId2669" Type="http://schemas.openxmlformats.org/officeDocument/2006/relationships/hyperlink" Target="https://stackoverflow.com/questions/51764713" TargetMode="External"/><Relationship Id="rId1339" Type="http://schemas.openxmlformats.org/officeDocument/2006/relationships/hyperlink" Target="https://stackoverflow.com/questions/53921581" TargetMode="External"/><Relationship Id="rId745" Type="http://schemas.openxmlformats.org/officeDocument/2006/relationships/hyperlink" Target="https://stackoverflow.com/questions/58764104" TargetMode="External"/><Relationship Id="rId744" Type="http://schemas.openxmlformats.org/officeDocument/2006/relationships/hyperlink" Target="https://stackoverflow.com/questions/60287388" TargetMode="External"/><Relationship Id="rId743" Type="http://schemas.openxmlformats.org/officeDocument/2006/relationships/hyperlink" Target="https://stackoverflow.com/questions/58513607" TargetMode="External"/><Relationship Id="rId742" Type="http://schemas.openxmlformats.org/officeDocument/2006/relationships/hyperlink" Target="https://stackoverflow.com/questions/53729113" TargetMode="External"/><Relationship Id="rId749" Type="http://schemas.openxmlformats.org/officeDocument/2006/relationships/hyperlink" Target="https://stackoverflow.com/questions/55305803" TargetMode="External"/><Relationship Id="rId748" Type="http://schemas.openxmlformats.org/officeDocument/2006/relationships/hyperlink" Target="https://stackoverflow.com/questions/57775938" TargetMode="External"/><Relationship Id="rId747" Type="http://schemas.openxmlformats.org/officeDocument/2006/relationships/hyperlink" Target="https://stackoverflow.com/questions/64730222" TargetMode="External"/><Relationship Id="rId746" Type="http://schemas.openxmlformats.org/officeDocument/2006/relationships/hyperlink" Target="https://stackoverflow.com/questions/59305514" TargetMode="External"/><Relationship Id="rId2660" Type="http://schemas.openxmlformats.org/officeDocument/2006/relationships/hyperlink" Target="https://stackoverflow.com/questions/63656294" TargetMode="External"/><Relationship Id="rId741" Type="http://schemas.openxmlformats.org/officeDocument/2006/relationships/hyperlink" Target="https://stackoverflow.com/questions/61137954" TargetMode="External"/><Relationship Id="rId1330" Type="http://schemas.openxmlformats.org/officeDocument/2006/relationships/hyperlink" Target="https://stackoverflow.com/questions/44863095" TargetMode="External"/><Relationship Id="rId2661" Type="http://schemas.openxmlformats.org/officeDocument/2006/relationships/hyperlink" Target="https://stackoverflow.com/questions/58002600" TargetMode="External"/><Relationship Id="rId740" Type="http://schemas.openxmlformats.org/officeDocument/2006/relationships/hyperlink" Target="https://stackoverflow.com/questions/46838902" TargetMode="External"/><Relationship Id="rId1331" Type="http://schemas.openxmlformats.org/officeDocument/2006/relationships/hyperlink" Target="https://stackoverflow.com/questions/60044577" TargetMode="External"/><Relationship Id="rId2662" Type="http://schemas.openxmlformats.org/officeDocument/2006/relationships/hyperlink" Target="https://stackoverflow.com/questions/61882720" TargetMode="External"/><Relationship Id="rId1332" Type="http://schemas.openxmlformats.org/officeDocument/2006/relationships/hyperlink" Target="https://stackoverflow.com/questions/64542483" TargetMode="External"/><Relationship Id="rId2663" Type="http://schemas.openxmlformats.org/officeDocument/2006/relationships/hyperlink" Target="https://stackoverflow.com/questions/61940176" TargetMode="External"/><Relationship Id="rId1333" Type="http://schemas.openxmlformats.org/officeDocument/2006/relationships/hyperlink" Target="https://stackoverflow.com/questions/64707539" TargetMode="External"/><Relationship Id="rId2664" Type="http://schemas.openxmlformats.org/officeDocument/2006/relationships/hyperlink" Target="https://stackoverflow.com/questions/52248467" TargetMode="External"/><Relationship Id="rId1323" Type="http://schemas.openxmlformats.org/officeDocument/2006/relationships/hyperlink" Target="https://stackoverflow.com/questions/53492018" TargetMode="External"/><Relationship Id="rId2654" Type="http://schemas.openxmlformats.org/officeDocument/2006/relationships/hyperlink" Target="https://stackoverflow.com/questions/62079524" TargetMode="External"/><Relationship Id="rId1324" Type="http://schemas.openxmlformats.org/officeDocument/2006/relationships/hyperlink" Target="https://stackoverflow.com/questions/56034172" TargetMode="External"/><Relationship Id="rId2655" Type="http://schemas.openxmlformats.org/officeDocument/2006/relationships/hyperlink" Target="https://stackoverflow.com/questions/63343167" TargetMode="External"/><Relationship Id="rId1325" Type="http://schemas.openxmlformats.org/officeDocument/2006/relationships/hyperlink" Target="https://stackoverflow.com/questions/61773597" TargetMode="External"/><Relationship Id="rId2656" Type="http://schemas.openxmlformats.org/officeDocument/2006/relationships/hyperlink" Target="https://stackoverflow.com/questions/60587885" TargetMode="External"/><Relationship Id="rId1326" Type="http://schemas.openxmlformats.org/officeDocument/2006/relationships/hyperlink" Target="https://stackoverflow.com/questions/64377296" TargetMode="External"/><Relationship Id="rId2657" Type="http://schemas.openxmlformats.org/officeDocument/2006/relationships/hyperlink" Target="https://stackoverflow.com/questions/59305514" TargetMode="External"/><Relationship Id="rId1327" Type="http://schemas.openxmlformats.org/officeDocument/2006/relationships/hyperlink" Target="https://stackoverflow.com/questions/62483557" TargetMode="External"/><Relationship Id="rId2658" Type="http://schemas.openxmlformats.org/officeDocument/2006/relationships/hyperlink" Target="https://stackoverflow.com/questions/59761890" TargetMode="External"/><Relationship Id="rId1328" Type="http://schemas.openxmlformats.org/officeDocument/2006/relationships/hyperlink" Target="https://stackoverflow.com/questions/54064982" TargetMode="External"/><Relationship Id="rId2659" Type="http://schemas.openxmlformats.org/officeDocument/2006/relationships/hyperlink" Target="https://stackoverflow.com/questions/64661665" TargetMode="External"/><Relationship Id="rId1329" Type="http://schemas.openxmlformats.org/officeDocument/2006/relationships/hyperlink" Target="https://stackoverflow.com/questions/48479571" TargetMode="External"/><Relationship Id="rId739" Type="http://schemas.openxmlformats.org/officeDocument/2006/relationships/hyperlink" Target="https://stackoverflow.com/questions/57406870" TargetMode="External"/><Relationship Id="rId734" Type="http://schemas.openxmlformats.org/officeDocument/2006/relationships/hyperlink" Target="https://stackoverflow.com/questions/64875082" TargetMode="External"/><Relationship Id="rId733" Type="http://schemas.openxmlformats.org/officeDocument/2006/relationships/hyperlink" Target="https://stackoverflow.com/questions/54001128" TargetMode="External"/><Relationship Id="rId732" Type="http://schemas.openxmlformats.org/officeDocument/2006/relationships/hyperlink" Target="https://stackoverflow.com/questions/61254083" TargetMode="External"/><Relationship Id="rId731" Type="http://schemas.openxmlformats.org/officeDocument/2006/relationships/hyperlink" Target="https://stackoverflow.com/questions/64915407" TargetMode="External"/><Relationship Id="rId738" Type="http://schemas.openxmlformats.org/officeDocument/2006/relationships/hyperlink" Target="https://stackoverflow.com/questions/54636921" TargetMode="External"/><Relationship Id="rId737" Type="http://schemas.openxmlformats.org/officeDocument/2006/relationships/hyperlink" Target="https://stackoverflow.com/questions/62658158" TargetMode="External"/><Relationship Id="rId736" Type="http://schemas.openxmlformats.org/officeDocument/2006/relationships/hyperlink" Target="https://stackoverflow.com/questions/51400628" TargetMode="External"/><Relationship Id="rId735" Type="http://schemas.openxmlformats.org/officeDocument/2006/relationships/hyperlink" Target="https://stackoverflow.com/questions/59570956" TargetMode="External"/><Relationship Id="rId730" Type="http://schemas.openxmlformats.org/officeDocument/2006/relationships/hyperlink" Target="https://stackoverflow.com/questions/59223142" TargetMode="External"/><Relationship Id="rId2650" Type="http://schemas.openxmlformats.org/officeDocument/2006/relationships/hyperlink" Target="https://stackoverflow.com/questions/45502673" TargetMode="External"/><Relationship Id="rId1320" Type="http://schemas.openxmlformats.org/officeDocument/2006/relationships/hyperlink" Target="https://stackoverflow.com/questions/40225932" TargetMode="External"/><Relationship Id="rId2651" Type="http://schemas.openxmlformats.org/officeDocument/2006/relationships/hyperlink" Target="https://stackoverflow.com/questions/42315289" TargetMode="External"/><Relationship Id="rId1321" Type="http://schemas.openxmlformats.org/officeDocument/2006/relationships/hyperlink" Target="https://stackoverflow.com/questions/58582373" TargetMode="External"/><Relationship Id="rId2652" Type="http://schemas.openxmlformats.org/officeDocument/2006/relationships/hyperlink" Target="https://stackoverflow.com/questions/59113341" TargetMode="External"/><Relationship Id="rId1322" Type="http://schemas.openxmlformats.org/officeDocument/2006/relationships/hyperlink" Target="https://stackoverflow.com/questions/60264581" TargetMode="External"/><Relationship Id="rId2653" Type="http://schemas.openxmlformats.org/officeDocument/2006/relationships/hyperlink" Target="https://stackoverflow.com/questions/41815023" TargetMode="External"/><Relationship Id="rId1356" Type="http://schemas.openxmlformats.org/officeDocument/2006/relationships/hyperlink" Target="https://stackoverflow.com/questions/64367417" TargetMode="External"/><Relationship Id="rId2687" Type="http://schemas.openxmlformats.org/officeDocument/2006/relationships/hyperlink" Target="https://stackoverflow.com/questions/48846332" TargetMode="External"/><Relationship Id="rId1357" Type="http://schemas.openxmlformats.org/officeDocument/2006/relationships/hyperlink" Target="https://stackoverflow.com/questions/48939523" TargetMode="External"/><Relationship Id="rId2688" Type="http://schemas.openxmlformats.org/officeDocument/2006/relationships/hyperlink" Target="https://stackoverflow.com/questions/45309236" TargetMode="External"/><Relationship Id="rId1358" Type="http://schemas.openxmlformats.org/officeDocument/2006/relationships/hyperlink" Target="https://stackoverflow.com/questions/49249646" TargetMode="External"/><Relationship Id="rId2689" Type="http://schemas.openxmlformats.org/officeDocument/2006/relationships/hyperlink" Target="https://stackoverflow.com/questions/58697001" TargetMode="External"/><Relationship Id="rId1359" Type="http://schemas.openxmlformats.org/officeDocument/2006/relationships/hyperlink" Target="https://stackoverflow.com/questions/65081913" TargetMode="External"/><Relationship Id="rId767" Type="http://schemas.openxmlformats.org/officeDocument/2006/relationships/hyperlink" Target="https://stackoverflow.com/questions/59015359" TargetMode="External"/><Relationship Id="rId766" Type="http://schemas.openxmlformats.org/officeDocument/2006/relationships/hyperlink" Target="https://stackoverflow.com/questions/59403281" TargetMode="External"/><Relationship Id="rId765" Type="http://schemas.openxmlformats.org/officeDocument/2006/relationships/hyperlink" Target="https://stackoverflow.com/questions/44795910" TargetMode="External"/><Relationship Id="rId764" Type="http://schemas.openxmlformats.org/officeDocument/2006/relationships/hyperlink" Target="https://stackoverflow.com/questions/45126245" TargetMode="External"/><Relationship Id="rId769" Type="http://schemas.openxmlformats.org/officeDocument/2006/relationships/hyperlink" Target="https://stackoverflow.com/questions/59657058" TargetMode="External"/><Relationship Id="rId768" Type="http://schemas.openxmlformats.org/officeDocument/2006/relationships/hyperlink" Target="https://stackoverflow.com/questions/58676498" TargetMode="External"/><Relationship Id="rId2680" Type="http://schemas.openxmlformats.org/officeDocument/2006/relationships/hyperlink" Target="https://stackoverflow.com/questions/51035474" TargetMode="External"/><Relationship Id="rId1350" Type="http://schemas.openxmlformats.org/officeDocument/2006/relationships/hyperlink" Target="https://stackoverflow.com/questions/40105625" TargetMode="External"/><Relationship Id="rId2681" Type="http://schemas.openxmlformats.org/officeDocument/2006/relationships/hyperlink" Target="https://stackoverflow.com/questions/62937599" TargetMode="External"/><Relationship Id="rId1351" Type="http://schemas.openxmlformats.org/officeDocument/2006/relationships/hyperlink" Target="https://stackoverflow.com/questions/41061994" TargetMode="External"/><Relationship Id="rId2682" Type="http://schemas.openxmlformats.org/officeDocument/2006/relationships/hyperlink" Target="https://stackoverflow.com/questions/59458332" TargetMode="External"/><Relationship Id="rId763" Type="http://schemas.openxmlformats.org/officeDocument/2006/relationships/hyperlink" Target="https://stackoverflow.com/questions/63780524" TargetMode="External"/><Relationship Id="rId1352" Type="http://schemas.openxmlformats.org/officeDocument/2006/relationships/hyperlink" Target="https://stackoverflow.com/questions/57228487" TargetMode="External"/><Relationship Id="rId2683" Type="http://schemas.openxmlformats.org/officeDocument/2006/relationships/hyperlink" Target="https://stackoverflow.com/questions/57082995" TargetMode="External"/><Relationship Id="rId762" Type="http://schemas.openxmlformats.org/officeDocument/2006/relationships/hyperlink" Target="https://stackoverflow.com/questions/64947580" TargetMode="External"/><Relationship Id="rId1353" Type="http://schemas.openxmlformats.org/officeDocument/2006/relationships/hyperlink" Target="https://stackoverflow.com/questions/50657425" TargetMode="External"/><Relationship Id="rId2684" Type="http://schemas.openxmlformats.org/officeDocument/2006/relationships/hyperlink" Target="https://stackoverflow.com/questions/45569938" TargetMode="External"/><Relationship Id="rId761" Type="http://schemas.openxmlformats.org/officeDocument/2006/relationships/hyperlink" Target="https://stackoverflow.com/questions/63203450" TargetMode="External"/><Relationship Id="rId1354" Type="http://schemas.openxmlformats.org/officeDocument/2006/relationships/hyperlink" Target="https://stackoverflow.com/questions/61060247" TargetMode="External"/><Relationship Id="rId2685" Type="http://schemas.openxmlformats.org/officeDocument/2006/relationships/hyperlink" Target="https://stackoverflow.com/questions/44297040" TargetMode="External"/><Relationship Id="rId760" Type="http://schemas.openxmlformats.org/officeDocument/2006/relationships/hyperlink" Target="https://stackoverflow.com/questions/52095790" TargetMode="External"/><Relationship Id="rId1355" Type="http://schemas.openxmlformats.org/officeDocument/2006/relationships/hyperlink" Target="https://stackoverflow.com/questions/54814113" TargetMode="External"/><Relationship Id="rId2686" Type="http://schemas.openxmlformats.org/officeDocument/2006/relationships/hyperlink" Target="https://stackoverflow.com/questions/49520915" TargetMode="External"/><Relationship Id="rId1345" Type="http://schemas.openxmlformats.org/officeDocument/2006/relationships/hyperlink" Target="https://stackoverflow.com/questions/59035523" TargetMode="External"/><Relationship Id="rId2676" Type="http://schemas.openxmlformats.org/officeDocument/2006/relationships/hyperlink" Target="https://stackoverflow.com/questions/60593469" TargetMode="External"/><Relationship Id="rId1346" Type="http://schemas.openxmlformats.org/officeDocument/2006/relationships/hyperlink" Target="https://stackoverflow.com/questions/62675898" TargetMode="External"/><Relationship Id="rId2677" Type="http://schemas.openxmlformats.org/officeDocument/2006/relationships/hyperlink" Target="https://stackoverflow.com/questions/60520730" TargetMode="External"/><Relationship Id="rId1347" Type="http://schemas.openxmlformats.org/officeDocument/2006/relationships/hyperlink" Target="https://stackoverflow.com/questions/42756503" TargetMode="External"/><Relationship Id="rId2678" Type="http://schemas.openxmlformats.org/officeDocument/2006/relationships/hyperlink" Target="https://stackoverflow.com/questions/62546338" TargetMode="External"/><Relationship Id="rId1348" Type="http://schemas.openxmlformats.org/officeDocument/2006/relationships/hyperlink" Target="https://stackoverflow.com/questions/42925516" TargetMode="External"/><Relationship Id="rId2679" Type="http://schemas.openxmlformats.org/officeDocument/2006/relationships/hyperlink" Target="https://stackoverflow.com/questions/51515929" TargetMode="External"/><Relationship Id="rId1349" Type="http://schemas.openxmlformats.org/officeDocument/2006/relationships/hyperlink" Target="https://stackoverflow.com/questions/63105263" TargetMode="External"/><Relationship Id="rId756" Type="http://schemas.openxmlformats.org/officeDocument/2006/relationships/hyperlink" Target="https://stackoverflow.com/questions/60557629" TargetMode="External"/><Relationship Id="rId755" Type="http://schemas.openxmlformats.org/officeDocument/2006/relationships/hyperlink" Target="https://stackoverflow.com/questions/59468849" TargetMode="External"/><Relationship Id="rId754" Type="http://schemas.openxmlformats.org/officeDocument/2006/relationships/hyperlink" Target="https://stackoverflow.com/questions/58905540" TargetMode="External"/><Relationship Id="rId753" Type="http://schemas.openxmlformats.org/officeDocument/2006/relationships/hyperlink" Target="https://stackoverflow.com/questions/59771314" TargetMode="External"/><Relationship Id="rId759" Type="http://schemas.openxmlformats.org/officeDocument/2006/relationships/hyperlink" Target="https://stackoverflow.com/questions/64744483" TargetMode="External"/><Relationship Id="rId758" Type="http://schemas.openxmlformats.org/officeDocument/2006/relationships/hyperlink" Target="https://stackoverflow.com/questions/63721741" TargetMode="External"/><Relationship Id="rId757" Type="http://schemas.openxmlformats.org/officeDocument/2006/relationships/hyperlink" Target="https://stackoverflow.com/questions/59065022" TargetMode="External"/><Relationship Id="rId2670" Type="http://schemas.openxmlformats.org/officeDocument/2006/relationships/hyperlink" Target="https://stackoverflow.com/questions/57901522" TargetMode="External"/><Relationship Id="rId1340" Type="http://schemas.openxmlformats.org/officeDocument/2006/relationships/hyperlink" Target="https://stackoverflow.com/questions/57409101" TargetMode="External"/><Relationship Id="rId2671" Type="http://schemas.openxmlformats.org/officeDocument/2006/relationships/hyperlink" Target="https://stackoverflow.com/questions/55787452" TargetMode="External"/><Relationship Id="rId752" Type="http://schemas.openxmlformats.org/officeDocument/2006/relationships/hyperlink" Target="https://stackoverflow.com/questions/56090377" TargetMode="External"/><Relationship Id="rId1341" Type="http://schemas.openxmlformats.org/officeDocument/2006/relationships/hyperlink" Target="https://stackoverflow.com/questions/53507266" TargetMode="External"/><Relationship Id="rId2672" Type="http://schemas.openxmlformats.org/officeDocument/2006/relationships/hyperlink" Target="https://stackoverflow.com/questions/51132467" TargetMode="External"/><Relationship Id="rId751" Type="http://schemas.openxmlformats.org/officeDocument/2006/relationships/hyperlink" Target="https://stackoverflow.com/questions/64339181" TargetMode="External"/><Relationship Id="rId1342" Type="http://schemas.openxmlformats.org/officeDocument/2006/relationships/hyperlink" Target="https://stackoverflow.com/questions/56792262" TargetMode="External"/><Relationship Id="rId2673" Type="http://schemas.openxmlformats.org/officeDocument/2006/relationships/hyperlink" Target="https://stackoverflow.com/questions/48208724" TargetMode="External"/><Relationship Id="rId750" Type="http://schemas.openxmlformats.org/officeDocument/2006/relationships/hyperlink" Target="https://stackoverflow.com/questions/47053713" TargetMode="External"/><Relationship Id="rId1343" Type="http://schemas.openxmlformats.org/officeDocument/2006/relationships/hyperlink" Target="https://stackoverflow.com/questions/59571944" TargetMode="External"/><Relationship Id="rId2674" Type="http://schemas.openxmlformats.org/officeDocument/2006/relationships/hyperlink" Target="https://stackoverflow.com/questions/57775938" TargetMode="External"/><Relationship Id="rId1344" Type="http://schemas.openxmlformats.org/officeDocument/2006/relationships/hyperlink" Target="https://stackoverflow.com/questions/55621653" TargetMode="External"/><Relationship Id="rId2675" Type="http://schemas.openxmlformats.org/officeDocument/2006/relationships/hyperlink" Target="https://stackoverflow.com/questions/59864710" TargetMode="External"/><Relationship Id="rId2621" Type="http://schemas.openxmlformats.org/officeDocument/2006/relationships/hyperlink" Target="https://stackoverflow.com/questions/63320771" TargetMode="External"/><Relationship Id="rId2622" Type="http://schemas.openxmlformats.org/officeDocument/2006/relationships/hyperlink" Target="https://stackoverflow.com/questions/52231600" TargetMode="External"/><Relationship Id="rId2623" Type="http://schemas.openxmlformats.org/officeDocument/2006/relationships/hyperlink" Target="https://stackoverflow.com/questions/58165203" TargetMode="External"/><Relationship Id="rId2624" Type="http://schemas.openxmlformats.org/officeDocument/2006/relationships/hyperlink" Target="https://stackoverflow.com/questions/61351387" TargetMode="External"/><Relationship Id="rId2625" Type="http://schemas.openxmlformats.org/officeDocument/2006/relationships/hyperlink" Target="https://stackoverflow.com/questions/58239781" TargetMode="External"/><Relationship Id="rId2626" Type="http://schemas.openxmlformats.org/officeDocument/2006/relationships/hyperlink" Target="https://stackoverflow.com/questions/55927071" TargetMode="External"/><Relationship Id="rId2627" Type="http://schemas.openxmlformats.org/officeDocument/2006/relationships/hyperlink" Target="https://stackoverflow.com/questions/54430310" TargetMode="External"/><Relationship Id="rId2628" Type="http://schemas.openxmlformats.org/officeDocument/2006/relationships/hyperlink" Target="https://stackoverflow.com/questions/54590826" TargetMode="External"/><Relationship Id="rId709" Type="http://schemas.openxmlformats.org/officeDocument/2006/relationships/hyperlink" Target="https://stackoverflow.com/questions/64930416" TargetMode="External"/><Relationship Id="rId2629" Type="http://schemas.openxmlformats.org/officeDocument/2006/relationships/hyperlink" Target="https://stackoverflow.com/questions/52331133" TargetMode="External"/><Relationship Id="rId708" Type="http://schemas.openxmlformats.org/officeDocument/2006/relationships/hyperlink" Target="https://stackoverflow.com/questions/60705802" TargetMode="External"/><Relationship Id="rId707" Type="http://schemas.openxmlformats.org/officeDocument/2006/relationships/hyperlink" Target="https://stackoverflow.com/questions/51417764" TargetMode="External"/><Relationship Id="rId706" Type="http://schemas.openxmlformats.org/officeDocument/2006/relationships/hyperlink" Target="https://stackoverflow.com/questions/59468849" TargetMode="External"/><Relationship Id="rId701" Type="http://schemas.openxmlformats.org/officeDocument/2006/relationships/hyperlink" Target="https://stackoverflow.com/questions/63543159" TargetMode="External"/><Relationship Id="rId700" Type="http://schemas.openxmlformats.org/officeDocument/2006/relationships/hyperlink" Target="https://stackoverflow.com/questions/54837579" TargetMode="External"/><Relationship Id="rId705" Type="http://schemas.openxmlformats.org/officeDocument/2006/relationships/hyperlink" Target="https://stackoverflow.com/questions/63308383" TargetMode="External"/><Relationship Id="rId704" Type="http://schemas.openxmlformats.org/officeDocument/2006/relationships/hyperlink" Target="https://stackoverflow.com/questions/50937533" TargetMode="External"/><Relationship Id="rId703" Type="http://schemas.openxmlformats.org/officeDocument/2006/relationships/hyperlink" Target="https://stackoverflow.com/questions/59771314" TargetMode="External"/><Relationship Id="rId702" Type="http://schemas.openxmlformats.org/officeDocument/2006/relationships/hyperlink" Target="https://stackoverflow.com/questions/53079108" TargetMode="External"/><Relationship Id="rId2620" Type="http://schemas.openxmlformats.org/officeDocument/2006/relationships/hyperlink" Target="https://stackoverflow.com/questions/64943080" TargetMode="External"/><Relationship Id="rId2610" Type="http://schemas.openxmlformats.org/officeDocument/2006/relationships/hyperlink" Target="https://stackoverflow.com/questions/56386913" TargetMode="External"/><Relationship Id="rId2611" Type="http://schemas.openxmlformats.org/officeDocument/2006/relationships/hyperlink" Target="https://stackoverflow.com/questions/52595477" TargetMode="External"/><Relationship Id="rId2612" Type="http://schemas.openxmlformats.org/officeDocument/2006/relationships/hyperlink" Target="https://stackoverflow.com/questions/39848466" TargetMode="External"/><Relationship Id="rId2613" Type="http://schemas.openxmlformats.org/officeDocument/2006/relationships/hyperlink" Target="https://stackoverflow.com/questions/39280813" TargetMode="External"/><Relationship Id="rId2614" Type="http://schemas.openxmlformats.org/officeDocument/2006/relationships/hyperlink" Target="https://stackoverflow.com/questions/42588145" TargetMode="External"/><Relationship Id="rId2615" Type="http://schemas.openxmlformats.org/officeDocument/2006/relationships/hyperlink" Target="https://stackoverflow.com/questions/40818579" TargetMode="External"/><Relationship Id="rId2616" Type="http://schemas.openxmlformats.org/officeDocument/2006/relationships/hyperlink" Target="https://stackoverflow.com/questions/56329965" TargetMode="External"/><Relationship Id="rId2617" Type="http://schemas.openxmlformats.org/officeDocument/2006/relationships/hyperlink" Target="https://stackoverflow.com/questions/60520730" TargetMode="External"/><Relationship Id="rId2618" Type="http://schemas.openxmlformats.org/officeDocument/2006/relationships/hyperlink" Target="https://stackoverflow.com/questions/62494412" TargetMode="External"/><Relationship Id="rId2619" Type="http://schemas.openxmlformats.org/officeDocument/2006/relationships/hyperlink" Target="https://stackoverflow.com/questions/60882081" TargetMode="External"/><Relationship Id="rId1312" Type="http://schemas.openxmlformats.org/officeDocument/2006/relationships/hyperlink" Target="https://stackoverflow.com/questions/48333200" TargetMode="External"/><Relationship Id="rId2643" Type="http://schemas.openxmlformats.org/officeDocument/2006/relationships/hyperlink" Target="https://stackoverflow.com/questions/43249038" TargetMode="External"/><Relationship Id="rId1313" Type="http://schemas.openxmlformats.org/officeDocument/2006/relationships/hyperlink" Target="https://stackoverflow.com/questions/60934854" TargetMode="External"/><Relationship Id="rId2644" Type="http://schemas.openxmlformats.org/officeDocument/2006/relationships/hyperlink" Target="https://stackoverflow.com/questions/62066116" TargetMode="External"/><Relationship Id="rId1314" Type="http://schemas.openxmlformats.org/officeDocument/2006/relationships/hyperlink" Target="https://stackoverflow.com/questions/48157558" TargetMode="External"/><Relationship Id="rId2645" Type="http://schemas.openxmlformats.org/officeDocument/2006/relationships/hyperlink" Target="https://stackoverflow.com/questions/54853427" TargetMode="External"/><Relationship Id="rId1315" Type="http://schemas.openxmlformats.org/officeDocument/2006/relationships/hyperlink" Target="https://stackoverflow.com/questions/58113043" TargetMode="External"/><Relationship Id="rId2646" Type="http://schemas.openxmlformats.org/officeDocument/2006/relationships/hyperlink" Target="https://stackoverflow.com/questions/53413756" TargetMode="External"/><Relationship Id="rId1316" Type="http://schemas.openxmlformats.org/officeDocument/2006/relationships/hyperlink" Target="https://stackoverflow.com/questions/37117798" TargetMode="External"/><Relationship Id="rId2647" Type="http://schemas.openxmlformats.org/officeDocument/2006/relationships/hyperlink" Target="https://stackoverflow.com/questions/62444735" TargetMode="External"/><Relationship Id="rId1317" Type="http://schemas.openxmlformats.org/officeDocument/2006/relationships/hyperlink" Target="https://stackoverflow.com/questions/62745723" TargetMode="External"/><Relationship Id="rId2648" Type="http://schemas.openxmlformats.org/officeDocument/2006/relationships/hyperlink" Target="https://stackoverflow.com/questions/64805010" TargetMode="External"/><Relationship Id="rId1318" Type="http://schemas.openxmlformats.org/officeDocument/2006/relationships/hyperlink" Target="https://stackoverflow.com/questions/53596076" TargetMode="External"/><Relationship Id="rId2649" Type="http://schemas.openxmlformats.org/officeDocument/2006/relationships/hyperlink" Target="https://stackoverflow.com/questions/44836555" TargetMode="External"/><Relationship Id="rId1319" Type="http://schemas.openxmlformats.org/officeDocument/2006/relationships/hyperlink" Target="https://stackoverflow.com/questions/53562793" TargetMode="External"/><Relationship Id="rId729" Type="http://schemas.openxmlformats.org/officeDocument/2006/relationships/hyperlink" Target="https://stackoverflow.com/questions/64182501" TargetMode="External"/><Relationship Id="rId728" Type="http://schemas.openxmlformats.org/officeDocument/2006/relationships/hyperlink" Target="https://stackoverflow.com/questions/56591186" TargetMode="External"/><Relationship Id="rId723" Type="http://schemas.openxmlformats.org/officeDocument/2006/relationships/hyperlink" Target="https://stackoverflow.com/questions/62675004" TargetMode="External"/><Relationship Id="rId722" Type="http://schemas.openxmlformats.org/officeDocument/2006/relationships/hyperlink" Target="https://stackoverflow.com/questions/58905540" TargetMode="External"/><Relationship Id="rId721" Type="http://schemas.openxmlformats.org/officeDocument/2006/relationships/hyperlink" Target="https://stackoverflow.com/questions/52012071" TargetMode="External"/><Relationship Id="rId720" Type="http://schemas.openxmlformats.org/officeDocument/2006/relationships/hyperlink" Target="https://stackoverflow.com/questions/57780053" TargetMode="External"/><Relationship Id="rId727" Type="http://schemas.openxmlformats.org/officeDocument/2006/relationships/hyperlink" Target="https://stackoverflow.com/questions/62700675" TargetMode="External"/><Relationship Id="rId726" Type="http://schemas.openxmlformats.org/officeDocument/2006/relationships/hyperlink" Target="https://stackoverflow.com/questions/44453264" TargetMode="External"/><Relationship Id="rId725" Type="http://schemas.openxmlformats.org/officeDocument/2006/relationships/hyperlink" Target="https://stackoverflow.com/questions/56410003" TargetMode="External"/><Relationship Id="rId724" Type="http://schemas.openxmlformats.org/officeDocument/2006/relationships/hyperlink" Target="https://stackoverflow.com/questions/44863095" TargetMode="External"/><Relationship Id="rId2640" Type="http://schemas.openxmlformats.org/officeDocument/2006/relationships/hyperlink" Target="https://stackoverflow.com/questions/61326144" TargetMode="External"/><Relationship Id="rId1310" Type="http://schemas.openxmlformats.org/officeDocument/2006/relationships/hyperlink" Target="https://stackoverflow.com/questions/62935548" TargetMode="External"/><Relationship Id="rId2641" Type="http://schemas.openxmlformats.org/officeDocument/2006/relationships/hyperlink" Target="https://stackoverflow.com/questions/63506620" TargetMode="External"/><Relationship Id="rId1311" Type="http://schemas.openxmlformats.org/officeDocument/2006/relationships/hyperlink" Target="https://stackoverflow.com/questions/63669084" TargetMode="External"/><Relationship Id="rId2642" Type="http://schemas.openxmlformats.org/officeDocument/2006/relationships/hyperlink" Target="https://stackoverflow.com/questions/38868771" TargetMode="External"/><Relationship Id="rId1301" Type="http://schemas.openxmlformats.org/officeDocument/2006/relationships/hyperlink" Target="https://stackoverflow.com/questions/65047366" TargetMode="External"/><Relationship Id="rId2632" Type="http://schemas.openxmlformats.org/officeDocument/2006/relationships/hyperlink" Target="https://stackoverflow.com/questions/63275427" TargetMode="External"/><Relationship Id="rId1302" Type="http://schemas.openxmlformats.org/officeDocument/2006/relationships/hyperlink" Target="https://stackoverflow.com/questions/62872755" TargetMode="External"/><Relationship Id="rId2633" Type="http://schemas.openxmlformats.org/officeDocument/2006/relationships/hyperlink" Target="https://stackoverflow.com/questions/59771314" TargetMode="External"/><Relationship Id="rId1303" Type="http://schemas.openxmlformats.org/officeDocument/2006/relationships/hyperlink" Target="https://stackoverflow.com/questions/54024958" TargetMode="External"/><Relationship Id="rId2634" Type="http://schemas.openxmlformats.org/officeDocument/2006/relationships/hyperlink" Target="https://stackoverflow.com/questions/63244472" TargetMode="External"/><Relationship Id="rId1304" Type="http://schemas.openxmlformats.org/officeDocument/2006/relationships/hyperlink" Target="https://stackoverflow.com/questions/55632511" TargetMode="External"/><Relationship Id="rId2635" Type="http://schemas.openxmlformats.org/officeDocument/2006/relationships/hyperlink" Target="https://stackoverflow.com/questions/63068639" TargetMode="External"/><Relationship Id="rId1305" Type="http://schemas.openxmlformats.org/officeDocument/2006/relationships/hyperlink" Target="https://stackoverflow.com/questions/60104249" TargetMode="External"/><Relationship Id="rId2636" Type="http://schemas.openxmlformats.org/officeDocument/2006/relationships/hyperlink" Target="https://stackoverflow.com/questions/62081452" TargetMode="External"/><Relationship Id="rId1306" Type="http://schemas.openxmlformats.org/officeDocument/2006/relationships/hyperlink" Target="https://github.com/tensorflow/tensorflow/blob/master/tensorflow/python/data/ops/dataset_ops.py" TargetMode="External"/><Relationship Id="rId2637" Type="http://schemas.openxmlformats.org/officeDocument/2006/relationships/hyperlink" Target="https://stackoverflow.com/questions/48490411" TargetMode="External"/><Relationship Id="rId1307" Type="http://schemas.openxmlformats.org/officeDocument/2006/relationships/hyperlink" Target="https://stackoverflow.com/questions/60264581" TargetMode="External"/><Relationship Id="rId2638" Type="http://schemas.openxmlformats.org/officeDocument/2006/relationships/hyperlink" Target="https://stackoverflow.com/questions/58558004" TargetMode="External"/><Relationship Id="rId1308" Type="http://schemas.openxmlformats.org/officeDocument/2006/relationships/hyperlink" Target="https://stackoverflow.com/questions/60665202" TargetMode="External"/><Relationship Id="rId2639" Type="http://schemas.openxmlformats.org/officeDocument/2006/relationships/hyperlink" Target="https://stackoverflow.com/questions/46494742" TargetMode="External"/><Relationship Id="rId1309" Type="http://schemas.openxmlformats.org/officeDocument/2006/relationships/hyperlink" Target="https://stackoverflow.com/questions/53171885" TargetMode="External"/><Relationship Id="rId719" Type="http://schemas.openxmlformats.org/officeDocument/2006/relationships/hyperlink" Target="https://stackoverflow.com/questions/54027170" TargetMode="External"/><Relationship Id="rId718" Type="http://schemas.openxmlformats.org/officeDocument/2006/relationships/hyperlink" Target="https://stackoverflow.com/questions/62712483" TargetMode="External"/><Relationship Id="rId717" Type="http://schemas.openxmlformats.org/officeDocument/2006/relationships/hyperlink" Target="https://stackoverflow.com/questions/63732386" TargetMode="External"/><Relationship Id="rId712" Type="http://schemas.openxmlformats.org/officeDocument/2006/relationships/hyperlink" Target="https://stackoverflow.com/questions/59031852" TargetMode="External"/><Relationship Id="rId711" Type="http://schemas.openxmlformats.org/officeDocument/2006/relationships/hyperlink" Target="https://stackoverflow.com/questions/59442157" TargetMode="External"/><Relationship Id="rId710" Type="http://schemas.openxmlformats.org/officeDocument/2006/relationships/hyperlink" Target="https://stackoverflow.com/questions/59223906" TargetMode="External"/><Relationship Id="rId716" Type="http://schemas.openxmlformats.org/officeDocument/2006/relationships/hyperlink" Target="https://stackoverflow.com/questions/44858973" TargetMode="External"/><Relationship Id="rId715" Type="http://schemas.openxmlformats.org/officeDocument/2006/relationships/hyperlink" Target="https://stackoverflow.com/questions/50572259" TargetMode="External"/><Relationship Id="rId714" Type="http://schemas.openxmlformats.org/officeDocument/2006/relationships/hyperlink" Target="https://stackoverflow.com/questions/53568819" TargetMode="External"/><Relationship Id="rId713" Type="http://schemas.openxmlformats.org/officeDocument/2006/relationships/hyperlink" Target="https://stackoverflow.com/questions/60656500" TargetMode="External"/><Relationship Id="rId2630" Type="http://schemas.openxmlformats.org/officeDocument/2006/relationships/hyperlink" Target="https://stackoverflow.com/questions/61360423" TargetMode="External"/><Relationship Id="rId1300" Type="http://schemas.openxmlformats.org/officeDocument/2006/relationships/hyperlink" Target="https://stackoverflow.com/questions/45266845" TargetMode="External"/><Relationship Id="rId2631" Type="http://schemas.openxmlformats.org/officeDocument/2006/relationships/hyperlink" Target="https://stackoverflow.com/questions/61841656" TargetMode="External"/><Relationship Id="rId3117" Type="http://schemas.openxmlformats.org/officeDocument/2006/relationships/hyperlink" Target="https://stackoverflow.com/questions/57718447" TargetMode="External"/><Relationship Id="rId3116" Type="http://schemas.openxmlformats.org/officeDocument/2006/relationships/hyperlink" Target="https://stackoverflow.com/questions/59218671" TargetMode="External"/><Relationship Id="rId3119" Type="http://schemas.openxmlformats.org/officeDocument/2006/relationships/hyperlink" Target="https://stackoverflow.com/questions/63406621" TargetMode="External"/><Relationship Id="rId3118" Type="http://schemas.openxmlformats.org/officeDocument/2006/relationships/hyperlink" Target="https://stackoverflow.com/questions/64542924" TargetMode="External"/><Relationship Id="rId3111" Type="http://schemas.openxmlformats.org/officeDocument/2006/relationships/hyperlink" Target="https://stackoverflow.com/questions/50186348" TargetMode="External"/><Relationship Id="rId3110" Type="http://schemas.openxmlformats.org/officeDocument/2006/relationships/hyperlink" Target="https://stackoverflow.com/questions/61569612" TargetMode="External"/><Relationship Id="rId3113" Type="http://schemas.openxmlformats.org/officeDocument/2006/relationships/hyperlink" Target="https://stackoverflow.com/questions/45673949" TargetMode="External"/><Relationship Id="rId3112" Type="http://schemas.openxmlformats.org/officeDocument/2006/relationships/hyperlink" Target="https://stackoverflow.com/questions/61847448" TargetMode="External"/><Relationship Id="rId3115" Type="http://schemas.openxmlformats.org/officeDocument/2006/relationships/hyperlink" Target="https://stackoverflow.com/questions/63545434" TargetMode="External"/><Relationship Id="rId3114" Type="http://schemas.openxmlformats.org/officeDocument/2006/relationships/hyperlink" Target="https://stackoverflow.com/questions/63363235" TargetMode="External"/><Relationship Id="rId3106" Type="http://schemas.openxmlformats.org/officeDocument/2006/relationships/hyperlink" Target="https://stackoverflow.com/questions/64381906" TargetMode="External"/><Relationship Id="rId3105" Type="http://schemas.openxmlformats.org/officeDocument/2006/relationships/hyperlink" Target="https://stackoverflow.com/questions/59218671" TargetMode="External"/><Relationship Id="rId3108" Type="http://schemas.openxmlformats.org/officeDocument/2006/relationships/hyperlink" Target="https://stackoverflow.com/questions/64796538" TargetMode="External"/><Relationship Id="rId3107" Type="http://schemas.openxmlformats.org/officeDocument/2006/relationships/hyperlink" Target="https://stackoverflow.com/questions/55672391" TargetMode="External"/><Relationship Id="rId3109" Type="http://schemas.openxmlformats.org/officeDocument/2006/relationships/hyperlink" Target="https://stackoverflow.com/questions/54695953" TargetMode="External"/><Relationship Id="rId3100" Type="http://schemas.openxmlformats.org/officeDocument/2006/relationships/hyperlink" Target="https://stackoverflow.com/questions/63656680" TargetMode="External"/><Relationship Id="rId3102" Type="http://schemas.openxmlformats.org/officeDocument/2006/relationships/hyperlink" Target="https://stackoverflow.com/questions/63232732" TargetMode="External"/><Relationship Id="rId3101" Type="http://schemas.openxmlformats.org/officeDocument/2006/relationships/hyperlink" Target="https://stackoverflow.com/questions/56490431" TargetMode="External"/><Relationship Id="rId3104" Type="http://schemas.openxmlformats.org/officeDocument/2006/relationships/hyperlink" Target="https://stackoverflow.com/questions/64777195" TargetMode="External"/><Relationship Id="rId3103" Type="http://schemas.openxmlformats.org/officeDocument/2006/relationships/hyperlink" Target="https://stackoverflow.com/questions/60459292" TargetMode="External"/><Relationship Id="rId3139" Type="http://schemas.openxmlformats.org/officeDocument/2006/relationships/hyperlink" Target="https://stackoverflow.com/questions/58185506" TargetMode="External"/><Relationship Id="rId3138" Type="http://schemas.openxmlformats.org/officeDocument/2006/relationships/hyperlink" Target="https://stackoverflow.com/questions/63630933" TargetMode="External"/><Relationship Id="rId3131" Type="http://schemas.openxmlformats.org/officeDocument/2006/relationships/hyperlink" Target="https://stackoverflow.com/questions/63232732" TargetMode="External"/><Relationship Id="rId3130" Type="http://schemas.openxmlformats.org/officeDocument/2006/relationships/hyperlink" Target="https://stackoverflow.com/questions/56174293" TargetMode="External"/><Relationship Id="rId3133" Type="http://schemas.openxmlformats.org/officeDocument/2006/relationships/hyperlink" Target="https://stackoverflow.com/questions/62939056" TargetMode="External"/><Relationship Id="rId3132" Type="http://schemas.openxmlformats.org/officeDocument/2006/relationships/hyperlink" Target="https://stackoverflow.com/questions/62187263" TargetMode="External"/><Relationship Id="rId3135" Type="http://schemas.openxmlformats.org/officeDocument/2006/relationships/hyperlink" Target="https://stackoverflow.com/questions/62688442" TargetMode="External"/><Relationship Id="rId3134" Type="http://schemas.openxmlformats.org/officeDocument/2006/relationships/hyperlink" Target="https://stackoverflow.com/questions/63175154" TargetMode="External"/><Relationship Id="rId3137" Type="http://schemas.openxmlformats.org/officeDocument/2006/relationships/hyperlink" Target="https://stackoverflow.com/questions/59986205" TargetMode="External"/><Relationship Id="rId3136" Type="http://schemas.openxmlformats.org/officeDocument/2006/relationships/hyperlink" Target="https://stackoverflow.com/questions/54695953" TargetMode="External"/><Relationship Id="rId3128" Type="http://schemas.openxmlformats.org/officeDocument/2006/relationships/hyperlink" Target="https://stackoverflow.com/questions/54117962" TargetMode="External"/><Relationship Id="rId3127" Type="http://schemas.openxmlformats.org/officeDocument/2006/relationships/hyperlink" Target="https://stackoverflow.com/questions/57192111" TargetMode="External"/><Relationship Id="rId3129" Type="http://schemas.openxmlformats.org/officeDocument/2006/relationships/hyperlink" Target="https://stackoverflow.com/questions/56360644" TargetMode="External"/><Relationship Id="rId3120" Type="http://schemas.openxmlformats.org/officeDocument/2006/relationships/hyperlink" Target="https://stackoverflow.com/questions/53794900" TargetMode="External"/><Relationship Id="rId3122" Type="http://schemas.openxmlformats.org/officeDocument/2006/relationships/hyperlink" Target="https://stackoverflow.com/questions/64761518" TargetMode="External"/><Relationship Id="rId3121" Type="http://schemas.openxmlformats.org/officeDocument/2006/relationships/hyperlink" Target="https://stackoverflow.com/questions/64483065" TargetMode="External"/><Relationship Id="rId3124" Type="http://schemas.openxmlformats.org/officeDocument/2006/relationships/hyperlink" Target="https://stackoverflow.com/questions/64761518" TargetMode="External"/><Relationship Id="rId3123" Type="http://schemas.openxmlformats.org/officeDocument/2006/relationships/hyperlink" Target="https://stackoverflow.com/questions/64206070" TargetMode="External"/><Relationship Id="rId3126" Type="http://schemas.openxmlformats.org/officeDocument/2006/relationships/hyperlink" Target="https://stackoverflow.com/questions/64483065" TargetMode="External"/><Relationship Id="rId3125" Type="http://schemas.openxmlformats.org/officeDocument/2006/relationships/hyperlink" Target="https://stackoverflow.com/questions/52789474" TargetMode="External"/><Relationship Id="rId1378" Type="http://schemas.openxmlformats.org/officeDocument/2006/relationships/hyperlink" Target="https://stackoverflow.com/questions/64779719" TargetMode="External"/><Relationship Id="rId1379" Type="http://schemas.openxmlformats.org/officeDocument/2006/relationships/hyperlink" Target="https://stackoverflow.com/questions/49385958" TargetMode="External"/><Relationship Id="rId789" Type="http://schemas.openxmlformats.org/officeDocument/2006/relationships/hyperlink" Target="https://stackoverflow.com/questions/53306907" TargetMode="External"/><Relationship Id="rId788" Type="http://schemas.openxmlformats.org/officeDocument/2006/relationships/hyperlink" Target="https://stackoverflow.com/questions/45920640" TargetMode="External"/><Relationship Id="rId787" Type="http://schemas.openxmlformats.org/officeDocument/2006/relationships/hyperlink" Target="https://stackoverflow.com/questions/49784472" TargetMode="External"/><Relationship Id="rId786" Type="http://schemas.openxmlformats.org/officeDocument/2006/relationships/hyperlink" Target="https://stackoverflow.com/questions/60005319" TargetMode="External"/><Relationship Id="rId781" Type="http://schemas.openxmlformats.org/officeDocument/2006/relationships/hyperlink" Target="https://stackoverflow.com/questions/55572782" TargetMode="External"/><Relationship Id="rId1370" Type="http://schemas.openxmlformats.org/officeDocument/2006/relationships/hyperlink" Target="https://stackoverflow.com/questions/55193860" TargetMode="External"/><Relationship Id="rId780" Type="http://schemas.openxmlformats.org/officeDocument/2006/relationships/hyperlink" Target="https://stackoverflow.com/questions/55547256" TargetMode="External"/><Relationship Id="rId1371" Type="http://schemas.openxmlformats.org/officeDocument/2006/relationships/hyperlink" Target="https://stackoverflow.com/questions/63689072" TargetMode="External"/><Relationship Id="rId1372" Type="http://schemas.openxmlformats.org/officeDocument/2006/relationships/hyperlink" Target="https://stackoverflow.com/questions/61454585" TargetMode="External"/><Relationship Id="rId1373" Type="http://schemas.openxmlformats.org/officeDocument/2006/relationships/hyperlink" Target="https://stackoverflow.com/questions/64743941" TargetMode="External"/><Relationship Id="rId785" Type="http://schemas.openxmlformats.org/officeDocument/2006/relationships/hyperlink" Target="https://stackoverflow.com/questions/49081299" TargetMode="External"/><Relationship Id="rId1374" Type="http://schemas.openxmlformats.org/officeDocument/2006/relationships/hyperlink" Target="https://stackoverflow.com/questions/53952370" TargetMode="External"/><Relationship Id="rId784" Type="http://schemas.openxmlformats.org/officeDocument/2006/relationships/hyperlink" Target="https://stackoverflow.com/questions/61603465" TargetMode="External"/><Relationship Id="rId1375" Type="http://schemas.openxmlformats.org/officeDocument/2006/relationships/hyperlink" Target="https://stackoverflow.com/questions/63652692" TargetMode="External"/><Relationship Id="rId783" Type="http://schemas.openxmlformats.org/officeDocument/2006/relationships/hyperlink" Target="https://stackoverflow.com/questions/56707063" TargetMode="External"/><Relationship Id="rId1376" Type="http://schemas.openxmlformats.org/officeDocument/2006/relationships/hyperlink" Target="https://stackoverflow.com/questions/62897701" TargetMode="External"/><Relationship Id="rId782" Type="http://schemas.openxmlformats.org/officeDocument/2006/relationships/hyperlink" Target="https://stackoverflow.com/questions/57310339" TargetMode="External"/><Relationship Id="rId1377" Type="http://schemas.openxmlformats.org/officeDocument/2006/relationships/hyperlink" Target="https://stackoverflow.com/questions/49632790" TargetMode="External"/><Relationship Id="rId1367" Type="http://schemas.openxmlformats.org/officeDocument/2006/relationships/hyperlink" Target="https://stackoverflow.com/questions/61774445" TargetMode="External"/><Relationship Id="rId2698" Type="http://schemas.openxmlformats.org/officeDocument/2006/relationships/hyperlink" Target="https://stackoverflow.com/questions/45300218" TargetMode="External"/><Relationship Id="rId1368" Type="http://schemas.openxmlformats.org/officeDocument/2006/relationships/hyperlink" Target="https://stackoverflow.com/questions/48135452" TargetMode="External"/><Relationship Id="rId2699" Type="http://schemas.openxmlformats.org/officeDocument/2006/relationships/hyperlink" Target="https://stackoverflow.com/questions/59988742" TargetMode="External"/><Relationship Id="rId1369" Type="http://schemas.openxmlformats.org/officeDocument/2006/relationships/hyperlink" Target="https://stackoverflow.com/questions/54946564" TargetMode="External"/><Relationship Id="rId778" Type="http://schemas.openxmlformats.org/officeDocument/2006/relationships/hyperlink" Target="https://stackoverflow.com/questions/58059119" TargetMode="External"/><Relationship Id="rId777" Type="http://schemas.openxmlformats.org/officeDocument/2006/relationships/hyperlink" Target="https://stackoverflow.com/questions/40651509" TargetMode="External"/><Relationship Id="rId776" Type="http://schemas.openxmlformats.org/officeDocument/2006/relationships/hyperlink" Target="https://stackoverflow.com/questions/39216625" TargetMode="External"/><Relationship Id="rId775" Type="http://schemas.openxmlformats.org/officeDocument/2006/relationships/hyperlink" Target="https://stackoverflow.com/questions/63940539" TargetMode="External"/><Relationship Id="rId779" Type="http://schemas.openxmlformats.org/officeDocument/2006/relationships/hyperlink" Target="https://stackoverflow.com/questions/59248333" TargetMode="External"/><Relationship Id="rId770" Type="http://schemas.openxmlformats.org/officeDocument/2006/relationships/hyperlink" Target="https://stackoverflow.com/questions/60488764" TargetMode="External"/><Relationship Id="rId2690" Type="http://schemas.openxmlformats.org/officeDocument/2006/relationships/hyperlink" Target="https://stackoverflow.com/questions/57846223" TargetMode="External"/><Relationship Id="rId1360" Type="http://schemas.openxmlformats.org/officeDocument/2006/relationships/hyperlink" Target="https://stackoverflow.com/questions/58180390" TargetMode="External"/><Relationship Id="rId2691" Type="http://schemas.openxmlformats.org/officeDocument/2006/relationships/hyperlink" Target="https://stackoverflow.com/questions/63234932" TargetMode="External"/><Relationship Id="rId1361" Type="http://schemas.openxmlformats.org/officeDocument/2006/relationships/hyperlink" Target="https://stackoverflow.com/questions/59073606" TargetMode="External"/><Relationship Id="rId2692" Type="http://schemas.openxmlformats.org/officeDocument/2006/relationships/hyperlink" Target="https://stackoverflow.com/questions/64347099" TargetMode="External"/><Relationship Id="rId1362" Type="http://schemas.openxmlformats.org/officeDocument/2006/relationships/hyperlink" Target="https://stackoverflow.com/questions/58902773" TargetMode="External"/><Relationship Id="rId2693" Type="http://schemas.openxmlformats.org/officeDocument/2006/relationships/hyperlink" Target="https://stackoverflow.com/questions/60792076" TargetMode="External"/><Relationship Id="rId774" Type="http://schemas.openxmlformats.org/officeDocument/2006/relationships/hyperlink" Target="https://stackoverflow.com/questions/48385868" TargetMode="External"/><Relationship Id="rId1363" Type="http://schemas.openxmlformats.org/officeDocument/2006/relationships/hyperlink" Target="https://stackoverflow.com/questions/63546062" TargetMode="External"/><Relationship Id="rId2694" Type="http://schemas.openxmlformats.org/officeDocument/2006/relationships/hyperlink" Target="https://stackoverflow.com/questions/42026835" TargetMode="External"/><Relationship Id="rId773" Type="http://schemas.openxmlformats.org/officeDocument/2006/relationships/hyperlink" Target="https://stackoverflow.com/questions/44668828" TargetMode="External"/><Relationship Id="rId1364" Type="http://schemas.openxmlformats.org/officeDocument/2006/relationships/hyperlink" Target="https://stackoverflow.com/questions/50977379" TargetMode="External"/><Relationship Id="rId2695" Type="http://schemas.openxmlformats.org/officeDocument/2006/relationships/hyperlink" Target="https://stackoverflow.com/questions/44573784" TargetMode="External"/><Relationship Id="rId772" Type="http://schemas.openxmlformats.org/officeDocument/2006/relationships/hyperlink" Target="https://stackoverflow.com/questions/52365526" TargetMode="External"/><Relationship Id="rId1365" Type="http://schemas.openxmlformats.org/officeDocument/2006/relationships/hyperlink" Target="https://stackoverflow.com/questions/61172051" TargetMode="External"/><Relationship Id="rId2696" Type="http://schemas.openxmlformats.org/officeDocument/2006/relationships/hyperlink" Target="https://stackoverflow.com/questions/52347707" TargetMode="External"/><Relationship Id="rId771" Type="http://schemas.openxmlformats.org/officeDocument/2006/relationships/hyperlink" Target="https://stackoverflow.com/questions/47524881" TargetMode="External"/><Relationship Id="rId1366" Type="http://schemas.openxmlformats.org/officeDocument/2006/relationships/hyperlink" Target="https://stackoverflow.com/questions/57133906" TargetMode="External"/><Relationship Id="rId2697" Type="http://schemas.openxmlformats.org/officeDocument/2006/relationships/hyperlink" Target="https://stackoverflow.com/questions/46794257" TargetMode="External"/><Relationship Id="rId1390" Type="http://schemas.openxmlformats.org/officeDocument/2006/relationships/hyperlink" Target="https://stackoverflow.com/questions/62575377" TargetMode="External"/><Relationship Id="rId1391" Type="http://schemas.openxmlformats.org/officeDocument/2006/relationships/hyperlink" Target="https://stackoverflow.com/questions/64003545" TargetMode="External"/><Relationship Id="rId1392" Type="http://schemas.openxmlformats.org/officeDocument/2006/relationships/hyperlink" Target="https://stackoverflow.com/questions/65160085" TargetMode="External"/><Relationship Id="rId1393" Type="http://schemas.openxmlformats.org/officeDocument/2006/relationships/hyperlink" Target="https://stackoverflow.com/questions/63546062" TargetMode="External"/><Relationship Id="rId1394" Type="http://schemas.openxmlformats.org/officeDocument/2006/relationships/hyperlink" Target="https://stackoverflow.com/questions/64152263" TargetMode="External"/><Relationship Id="rId1395" Type="http://schemas.openxmlformats.org/officeDocument/2006/relationships/hyperlink" Target="https://stackoverflow.com/questions/52720886" TargetMode="External"/><Relationship Id="rId1396" Type="http://schemas.openxmlformats.org/officeDocument/2006/relationships/hyperlink" Target="https://stackoverflow.com/questions/52711895" TargetMode="External"/><Relationship Id="rId1397" Type="http://schemas.openxmlformats.org/officeDocument/2006/relationships/hyperlink" Target="https://stackoverflow.com/questions/50291346" TargetMode="External"/><Relationship Id="rId1398" Type="http://schemas.openxmlformats.org/officeDocument/2006/relationships/hyperlink" Target="https://stackoverflow.com/questions/47500342" TargetMode="External"/><Relationship Id="rId1399" Type="http://schemas.openxmlformats.org/officeDocument/2006/relationships/hyperlink" Target="https://stackoverflow.com/questions/45202404" TargetMode="External"/><Relationship Id="rId1389" Type="http://schemas.openxmlformats.org/officeDocument/2006/relationships/hyperlink" Target="https://stackoverflow.com/questions/43990046" TargetMode="External"/><Relationship Id="rId799" Type="http://schemas.openxmlformats.org/officeDocument/2006/relationships/hyperlink" Target="https://stackoverflow.com/questions/51729290" TargetMode="External"/><Relationship Id="rId798" Type="http://schemas.openxmlformats.org/officeDocument/2006/relationships/hyperlink" Target="https://stackoverflow.com/questions/51221958" TargetMode="External"/><Relationship Id="rId797" Type="http://schemas.openxmlformats.org/officeDocument/2006/relationships/hyperlink" Target="https://stackoverflow.com/questions/59839774" TargetMode="External"/><Relationship Id="rId1380" Type="http://schemas.openxmlformats.org/officeDocument/2006/relationships/hyperlink" Target="https://stackoverflow.com/questions/49520915" TargetMode="External"/><Relationship Id="rId792" Type="http://schemas.openxmlformats.org/officeDocument/2006/relationships/hyperlink" Target="https://stackoverflow.com/questions/55823850" TargetMode="External"/><Relationship Id="rId1381" Type="http://schemas.openxmlformats.org/officeDocument/2006/relationships/hyperlink" Target="https://stackoverflow.com/questions/50986580" TargetMode="External"/><Relationship Id="rId791" Type="http://schemas.openxmlformats.org/officeDocument/2006/relationships/hyperlink" Target="https://stackoverflow.com/questions/59362848" TargetMode="External"/><Relationship Id="rId1382" Type="http://schemas.openxmlformats.org/officeDocument/2006/relationships/hyperlink" Target="https://stackoverflow.com/questions/45313408" TargetMode="External"/><Relationship Id="rId790" Type="http://schemas.openxmlformats.org/officeDocument/2006/relationships/hyperlink" Target="https://stackoverflow.com/questions/50936396" TargetMode="External"/><Relationship Id="rId1383" Type="http://schemas.openxmlformats.org/officeDocument/2006/relationships/hyperlink" Target="https://stackoverflow.com/questions/47025750" TargetMode="External"/><Relationship Id="rId1384" Type="http://schemas.openxmlformats.org/officeDocument/2006/relationships/hyperlink" Target="https://stackoverflow.com/questions/63621251" TargetMode="External"/><Relationship Id="rId796" Type="http://schemas.openxmlformats.org/officeDocument/2006/relationships/hyperlink" Target="https://stackoverflow.com/questions/38961547" TargetMode="External"/><Relationship Id="rId1385" Type="http://schemas.openxmlformats.org/officeDocument/2006/relationships/hyperlink" Target="https://stackoverflow.com/questions/62675004" TargetMode="External"/><Relationship Id="rId795" Type="http://schemas.openxmlformats.org/officeDocument/2006/relationships/hyperlink" Target="https://stackoverflow.com/questions/47861084" TargetMode="External"/><Relationship Id="rId1386" Type="http://schemas.openxmlformats.org/officeDocument/2006/relationships/hyperlink" Target="https://stackoverflow.com/questions/59441934" TargetMode="External"/><Relationship Id="rId794" Type="http://schemas.openxmlformats.org/officeDocument/2006/relationships/hyperlink" Target="https://stackoverflow.com/questions/63221987" TargetMode="External"/><Relationship Id="rId1387" Type="http://schemas.openxmlformats.org/officeDocument/2006/relationships/hyperlink" Target="https://stackoverflow.com/questions/58744161" TargetMode="External"/><Relationship Id="rId793" Type="http://schemas.openxmlformats.org/officeDocument/2006/relationships/hyperlink" Target="https://stackoverflow.com/questions/52139076" TargetMode="External"/><Relationship Id="rId1388" Type="http://schemas.openxmlformats.org/officeDocument/2006/relationships/hyperlink" Target="https://stackoverflow.com/questions/64859507" TargetMode="External"/><Relationship Id="rId3191" Type="http://schemas.openxmlformats.org/officeDocument/2006/relationships/hyperlink" Target="https://stackoverflow.com/questions/43729651" TargetMode="External"/><Relationship Id="rId3190" Type="http://schemas.openxmlformats.org/officeDocument/2006/relationships/hyperlink" Target="https://stackoverflow.com/questions/52728119" TargetMode="External"/><Relationship Id="rId3193" Type="http://schemas.openxmlformats.org/officeDocument/2006/relationships/hyperlink" Target="https://stackoverflow.com/questions/44338119" TargetMode="External"/><Relationship Id="rId3192" Type="http://schemas.openxmlformats.org/officeDocument/2006/relationships/hyperlink" Target="https://stackoverflow.com/questions/42072721" TargetMode="External"/><Relationship Id="rId3195" Type="http://schemas.openxmlformats.org/officeDocument/2006/relationships/hyperlink" Target="https://stackoverflow.com/questions/38108832" TargetMode="External"/><Relationship Id="rId3194" Type="http://schemas.openxmlformats.org/officeDocument/2006/relationships/hyperlink" Target="https://stackoverflow.com/questions/54309239" TargetMode="External"/><Relationship Id="rId3197" Type="http://schemas.openxmlformats.org/officeDocument/2006/relationships/hyperlink" Target="https://stackoverflow.com/questions/32372952" TargetMode="External"/><Relationship Id="rId3196" Type="http://schemas.openxmlformats.org/officeDocument/2006/relationships/hyperlink" Target="https://stackoverflow.com/questions/53351781" TargetMode="External"/><Relationship Id="rId3199" Type="http://schemas.openxmlformats.org/officeDocument/2006/relationships/hyperlink" Target="https://stackoverflow.com/questions/29005004" TargetMode="External"/><Relationship Id="rId3198" Type="http://schemas.openxmlformats.org/officeDocument/2006/relationships/hyperlink" Target="https://stackoverflow.com/questions/31774906" TargetMode="External"/><Relationship Id="rId3180" Type="http://schemas.openxmlformats.org/officeDocument/2006/relationships/hyperlink" Target="https://stackoverflow.com/questions/45983690" TargetMode="External"/><Relationship Id="rId3182" Type="http://schemas.openxmlformats.org/officeDocument/2006/relationships/hyperlink" Target="https://stackoverflow.com/questions/32097392" TargetMode="External"/><Relationship Id="rId3181" Type="http://schemas.openxmlformats.org/officeDocument/2006/relationships/hyperlink" Target="https://stackoverflow.com/questions/46920490" TargetMode="External"/><Relationship Id="rId3184" Type="http://schemas.openxmlformats.org/officeDocument/2006/relationships/hyperlink" Target="https://stackoverflow.com/questions/31617530" TargetMode="External"/><Relationship Id="rId3183" Type="http://schemas.openxmlformats.org/officeDocument/2006/relationships/hyperlink" Target="https://stackoverflow.com/questions/60029226" TargetMode="External"/><Relationship Id="rId3186" Type="http://schemas.openxmlformats.org/officeDocument/2006/relationships/hyperlink" Target="https://stackoverflow.com/questions/46939608" TargetMode="External"/><Relationship Id="rId3185" Type="http://schemas.openxmlformats.org/officeDocument/2006/relationships/hyperlink" Target="https://stackoverflow.com/questions/59273860" TargetMode="External"/><Relationship Id="rId3188" Type="http://schemas.openxmlformats.org/officeDocument/2006/relationships/hyperlink" Target="https://stackoverflow.com/questions/33438061" TargetMode="External"/><Relationship Id="rId3187" Type="http://schemas.openxmlformats.org/officeDocument/2006/relationships/hyperlink" Target="https://stackoverflow.com/questions/29670503" TargetMode="External"/><Relationship Id="rId3189" Type="http://schemas.openxmlformats.org/officeDocument/2006/relationships/hyperlink" Target="https://stackoverflow.com/questions/32097392" TargetMode="External"/><Relationship Id="rId3151" Type="http://schemas.openxmlformats.org/officeDocument/2006/relationships/hyperlink" Target="https://stackoverflow.com/questions/21589177" TargetMode="External"/><Relationship Id="rId3150" Type="http://schemas.openxmlformats.org/officeDocument/2006/relationships/hyperlink" Target="https://stackoverflow.com/questions/40371271" TargetMode="External"/><Relationship Id="rId3153" Type="http://schemas.openxmlformats.org/officeDocument/2006/relationships/hyperlink" Target="https://stackoverflow.com/questions/45723699" TargetMode="External"/><Relationship Id="rId3152" Type="http://schemas.openxmlformats.org/officeDocument/2006/relationships/hyperlink" Target="https://stackoverflow.com/questions/44645497" TargetMode="External"/><Relationship Id="rId3155" Type="http://schemas.openxmlformats.org/officeDocument/2006/relationships/hyperlink" Target="https://stackoverflow.com/questions/37678471" TargetMode="External"/><Relationship Id="rId3154" Type="http://schemas.openxmlformats.org/officeDocument/2006/relationships/hyperlink" Target="https://stackoverflow.com/questions/27789555" TargetMode="External"/><Relationship Id="rId3157" Type="http://schemas.openxmlformats.org/officeDocument/2006/relationships/hyperlink" Target="https://stackoverflow.com/questions/26504053" TargetMode="External"/><Relationship Id="rId3156" Type="http://schemas.openxmlformats.org/officeDocument/2006/relationships/hyperlink" Target="https://stackoverflow.com/questions/26018543" TargetMode="External"/><Relationship Id="rId3159" Type="http://schemas.openxmlformats.org/officeDocument/2006/relationships/hyperlink" Target="https://stackoverflow.com/questions/31007753" TargetMode="External"/><Relationship Id="rId3158" Type="http://schemas.openxmlformats.org/officeDocument/2006/relationships/hyperlink" Target="https://stackoverflow.com/questions/35022463" TargetMode="External"/><Relationship Id="rId3149" Type="http://schemas.openxmlformats.org/officeDocument/2006/relationships/hyperlink" Target="https://stackoverflow.com/questions/48516633" TargetMode="External"/><Relationship Id="rId3140" Type="http://schemas.openxmlformats.org/officeDocument/2006/relationships/hyperlink" Target="https://stackoverflow.com/questions/58059221" TargetMode="External"/><Relationship Id="rId3142" Type="http://schemas.openxmlformats.org/officeDocument/2006/relationships/hyperlink" Target="https://stackoverflow.com/questions/60843170" TargetMode="External"/><Relationship Id="rId3141" Type="http://schemas.openxmlformats.org/officeDocument/2006/relationships/hyperlink" Target="https://stackoverflow.com/questions/63624390" TargetMode="External"/><Relationship Id="rId3144" Type="http://schemas.openxmlformats.org/officeDocument/2006/relationships/hyperlink" Target="https://stackoverflow.com/questions/36665460" TargetMode="External"/><Relationship Id="rId3143" Type="http://schemas.openxmlformats.org/officeDocument/2006/relationships/hyperlink" Target="https://stackoverflow.com/questions/37286220" TargetMode="External"/><Relationship Id="rId3146" Type="http://schemas.openxmlformats.org/officeDocument/2006/relationships/hyperlink" Target="https://stackoverflow.com/questions/61819628" TargetMode="External"/><Relationship Id="rId3145" Type="http://schemas.openxmlformats.org/officeDocument/2006/relationships/hyperlink" Target="https://stackoverflow.com/questions/62328486" TargetMode="External"/><Relationship Id="rId3148" Type="http://schemas.openxmlformats.org/officeDocument/2006/relationships/hyperlink" Target="https://stackoverflow.com/questions/22722517" TargetMode="External"/><Relationship Id="rId3147" Type="http://schemas.openxmlformats.org/officeDocument/2006/relationships/hyperlink" Target="https://stackoverflow.com/questions/43946259" TargetMode="External"/><Relationship Id="rId3171" Type="http://schemas.openxmlformats.org/officeDocument/2006/relationships/hyperlink" Target="https://stackoverflow.com/questions/31615190" TargetMode="External"/><Relationship Id="rId3170" Type="http://schemas.openxmlformats.org/officeDocument/2006/relationships/hyperlink" Target="https://stackoverflow.com/questions/55090337" TargetMode="External"/><Relationship Id="rId3173" Type="http://schemas.openxmlformats.org/officeDocument/2006/relationships/hyperlink" Target="https://stackoverflow.com/questions/19820369" TargetMode="External"/><Relationship Id="rId3172" Type="http://schemas.openxmlformats.org/officeDocument/2006/relationships/hyperlink" Target="https://stackoverflow.com/questions/22752931" TargetMode="External"/><Relationship Id="rId3175" Type="http://schemas.openxmlformats.org/officeDocument/2006/relationships/hyperlink" Target="https://stackoverflow.com/questions/36182502" TargetMode="External"/><Relationship Id="rId3174" Type="http://schemas.openxmlformats.org/officeDocument/2006/relationships/hyperlink" Target="https://stackoverflow.com/questions/29476807" TargetMode="External"/><Relationship Id="rId3177" Type="http://schemas.openxmlformats.org/officeDocument/2006/relationships/hyperlink" Target="https://stackoverflow.com/questions/49398834" TargetMode="External"/><Relationship Id="rId3176" Type="http://schemas.openxmlformats.org/officeDocument/2006/relationships/hyperlink" Target="https://stackoverflow.com/questions/18931277" TargetMode="External"/><Relationship Id="rId3179" Type="http://schemas.openxmlformats.org/officeDocument/2006/relationships/hyperlink" Target="https://stackoverflow.com/questions/27257339" TargetMode="External"/><Relationship Id="rId3178" Type="http://schemas.openxmlformats.org/officeDocument/2006/relationships/hyperlink" Target="https://stackoverflow.com/questions/32734949" TargetMode="External"/><Relationship Id="rId3160" Type="http://schemas.openxmlformats.org/officeDocument/2006/relationships/hyperlink" Target="https://stackoverflow.com/questions/42711654" TargetMode="External"/><Relationship Id="rId3162" Type="http://schemas.openxmlformats.org/officeDocument/2006/relationships/hyperlink" Target="https://stackoverflow.com/questions/55108902" TargetMode="External"/><Relationship Id="rId3161" Type="http://schemas.openxmlformats.org/officeDocument/2006/relationships/hyperlink" Target="https://stackoverflow.com/questions/30438696" TargetMode="External"/><Relationship Id="rId3164" Type="http://schemas.openxmlformats.org/officeDocument/2006/relationships/hyperlink" Target="https://stackoverflow.com/questions/36665460" TargetMode="External"/><Relationship Id="rId3163" Type="http://schemas.openxmlformats.org/officeDocument/2006/relationships/hyperlink" Target="https://stackoverflow.com/questions/36028905" TargetMode="External"/><Relationship Id="rId3166" Type="http://schemas.openxmlformats.org/officeDocument/2006/relationships/hyperlink" Target="https://stackoverflow.com/questions/50912312" TargetMode="External"/><Relationship Id="rId3165" Type="http://schemas.openxmlformats.org/officeDocument/2006/relationships/hyperlink" Target="https://stackoverflow.com/questions/39314282" TargetMode="External"/><Relationship Id="rId3168" Type="http://schemas.openxmlformats.org/officeDocument/2006/relationships/hyperlink" Target="https://stackoverflow.com/questions/51510679" TargetMode="External"/><Relationship Id="rId3167" Type="http://schemas.openxmlformats.org/officeDocument/2006/relationships/hyperlink" Target="https://stackoverflow.com/questions/60232314" TargetMode="External"/><Relationship Id="rId3169" Type="http://schemas.openxmlformats.org/officeDocument/2006/relationships/hyperlink" Target="https://stackoverflow.com/questions/39903337" TargetMode="External"/><Relationship Id="rId2700" Type="http://schemas.openxmlformats.org/officeDocument/2006/relationships/hyperlink" Target="https://stackoverflow.com/questions/52152341" TargetMode="External"/><Relationship Id="rId2701" Type="http://schemas.openxmlformats.org/officeDocument/2006/relationships/hyperlink" Target="https://stackoverflow.com/questions/58894472" TargetMode="External"/><Relationship Id="rId2702" Type="http://schemas.openxmlformats.org/officeDocument/2006/relationships/hyperlink" Target="https://stackoverflow.com/questions/51376802" TargetMode="External"/><Relationship Id="rId2703" Type="http://schemas.openxmlformats.org/officeDocument/2006/relationships/hyperlink" Target="https://stackoverflow.com/questions/50083315" TargetMode="External"/><Relationship Id="rId2704" Type="http://schemas.openxmlformats.org/officeDocument/2006/relationships/hyperlink" Target="https://stackoverflow.com/questions/57150305" TargetMode="External"/><Relationship Id="rId2705" Type="http://schemas.openxmlformats.org/officeDocument/2006/relationships/hyperlink" Target="https://stackoverflow.com/questions/56585023" TargetMode="External"/><Relationship Id="rId2706" Type="http://schemas.openxmlformats.org/officeDocument/2006/relationships/hyperlink" Target="https://stackoverflow.com/questions/52365277" TargetMode="External"/><Relationship Id="rId2707" Type="http://schemas.openxmlformats.org/officeDocument/2006/relationships/hyperlink" Target="https://stackoverflow.com/questions/58367519" TargetMode="External"/><Relationship Id="rId2708" Type="http://schemas.openxmlformats.org/officeDocument/2006/relationships/hyperlink" Target="https://stackoverflow.com/questions/55650121" TargetMode="External"/><Relationship Id="rId2709" Type="http://schemas.openxmlformats.org/officeDocument/2006/relationships/hyperlink" Target="https://stackoverflow.com/questions/48490411" TargetMode="External"/><Relationship Id="rId2720" Type="http://schemas.openxmlformats.org/officeDocument/2006/relationships/hyperlink" Target="https://stackoverflow.com/questions/60520730" TargetMode="External"/><Relationship Id="rId2721" Type="http://schemas.openxmlformats.org/officeDocument/2006/relationships/hyperlink" Target="https://stackoverflow.com/questions/58971998" TargetMode="External"/><Relationship Id="rId2722" Type="http://schemas.openxmlformats.org/officeDocument/2006/relationships/hyperlink" Target="https://stackoverflow.com/questions/61148454" TargetMode="External"/><Relationship Id="rId2723" Type="http://schemas.openxmlformats.org/officeDocument/2006/relationships/hyperlink" Target="https://stackoverflow.com/questions/48751075" TargetMode="External"/><Relationship Id="rId2724" Type="http://schemas.openxmlformats.org/officeDocument/2006/relationships/hyperlink" Target="https://stackoverflow.com/questions/55181044" TargetMode="External"/><Relationship Id="rId2725" Type="http://schemas.openxmlformats.org/officeDocument/2006/relationships/hyperlink" Target="https://stackoverflow.com/questions/61543081" TargetMode="External"/><Relationship Id="rId2726" Type="http://schemas.openxmlformats.org/officeDocument/2006/relationships/hyperlink" Target="https://stackoverflow.com/questions/46619869" TargetMode="External"/><Relationship Id="rId2727" Type="http://schemas.openxmlformats.org/officeDocument/2006/relationships/hyperlink" Target="https://stackoverflow.com/questions/60520730" TargetMode="External"/><Relationship Id="rId2728" Type="http://schemas.openxmlformats.org/officeDocument/2006/relationships/hyperlink" Target="https://stackoverflow.com/questions/61192645" TargetMode="External"/><Relationship Id="rId2729" Type="http://schemas.openxmlformats.org/officeDocument/2006/relationships/hyperlink" Target="https://stackoverflow.com/questions/59223142" TargetMode="External"/><Relationship Id="rId2710" Type="http://schemas.openxmlformats.org/officeDocument/2006/relationships/hyperlink" Target="https://stackoverflow.com/questions/63506620" TargetMode="External"/><Relationship Id="rId2711" Type="http://schemas.openxmlformats.org/officeDocument/2006/relationships/hyperlink" Target="https://stackoverflow.com/questions/46494742" TargetMode="External"/><Relationship Id="rId2712" Type="http://schemas.openxmlformats.org/officeDocument/2006/relationships/hyperlink" Target="https://stackoverflow.com/questions/59336042" TargetMode="External"/><Relationship Id="rId2713" Type="http://schemas.openxmlformats.org/officeDocument/2006/relationships/hyperlink" Target="https://stackoverflow.com/questions/56301426" TargetMode="External"/><Relationship Id="rId2714" Type="http://schemas.openxmlformats.org/officeDocument/2006/relationships/hyperlink" Target="https://stackoverflow.com/questions/58123276" TargetMode="External"/><Relationship Id="rId2715" Type="http://schemas.openxmlformats.org/officeDocument/2006/relationships/hyperlink" Target="https://stackoverflow.com/questions/56501318" TargetMode="External"/><Relationship Id="rId2716" Type="http://schemas.openxmlformats.org/officeDocument/2006/relationships/hyperlink" Target="https://stackoverflow.com/questions/55884849" TargetMode="External"/><Relationship Id="rId2717" Type="http://schemas.openxmlformats.org/officeDocument/2006/relationships/hyperlink" Target="https://stackoverflow.com/questions/63194006" TargetMode="External"/><Relationship Id="rId2718" Type="http://schemas.openxmlformats.org/officeDocument/2006/relationships/hyperlink" Target="https://stackoverflow.com/questions/63320771" TargetMode="External"/><Relationship Id="rId2719" Type="http://schemas.openxmlformats.org/officeDocument/2006/relationships/hyperlink" Target="https://stackoverflow.com/questions/65144547" TargetMode="External"/><Relationship Id="rId1455" Type="http://schemas.openxmlformats.org/officeDocument/2006/relationships/hyperlink" Target="https://stackoverflow.com/questions/56386913" TargetMode="External"/><Relationship Id="rId2786" Type="http://schemas.openxmlformats.org/officeDocument/2006/relationships/hyperlink" Target="https://stackoverflow.com/questions/61960251" TargetMode="External"/><Relationship Id="rId1456" Type="http://schemas.openxmlformats.org/officeDocument/2006/relationships/hyperlink" Target="https://stackoverflow.com/questions/57561944" TargetMode="External"/><Relationship Id="rId2787" Type="http://schemas.openxmlformats.org/officeDocument/2006/relationships/hyperlink" Target="https://stackoverflow.com/questions/54180124" TargetMode="External"/><Relationship Id="rId1457" Type="http://schemas.openxmlformats.org/officeDocument/2006/relationships/hyperlink" Target="https://stackoverflow.com/questions/64292524" TargetMode="External"/><Relationship Id="rId2788" Type="http://schemas.openxmlformats.org/officeDocument/2006/relationships/hyperlink" Target="https://stackoverflow.com/questions/53970055" TargetMode="External"/><Relationship Id="rId1458" Type="http://schemas.openxmlformats.org/officeDocument/2006/relationships/hyperlink" Target="https://stackoverflow.com/questions/56999387" TargetMode="External"/><Relationship Id="rId2789" Type="http://schemas.openxmlformats.org/officeDocument/2006/relationships/hyperlink" Target="https://stackoverflow.com/questions/63621251" TargetMode="External"/><Relationship Id="rId1459" Type="http://schemas.openxmlformats.org/officeDocument/2006/relationships/hyperlink" Target="https://stackoverflow.com/questions/62872755" TargetMode="External"/><Relationship Id="rId629" Type="http://schemas.openxmlformats.org/officeDocument/2006/relationships/hyperlink" Target="https://stackoverflow.com/questions/51955693" TargetMode="External"/><Relationship Id="rId624" Type="http://schemas.openxmlformats.org/officeDocument/2006/relationships/hyperlink" Target="https://stackoverflow.com/questions/34050071" TargetMode="External"/><Relationship Id="rId623" Type="http://schemas.openxmlformats.org/officeDocument/2006/relationships/hyperlink" Target="https://stackoverflow.com/questions/42542893" TargetMode="External"/><Relationship Id="rId622" Type="http://schemas.openxmlformats.org/officeDocument/2006/relationships/hyperlink" Target="https://stackoverflow.com/questions/37240053" TargetMode="External"/><Relationship Id="rId621" Type="http://schemas.openxmlformats.org/officeDocument/2006/relationships/hyperlink" Target="https://stackoverflow.com/questions/63736368" TargetMode="External"/><Relationship Id="rId628" Type="http://schemas.openxmlformats.org/officeDocument/2006/relationships/hyperlink" Target="https://stackoverflow.com/questions/57748812" TargetMode="External"/><Relationship Id="rId627" Type="http://schemas.openxmlformats.org/officeDocument/2006/relationships/hyperlink" Target="https://stackoverflow.com/questions/43546136" TargetMode="External"/><Relationship Id="rId626" Type="http://schemas.openxmlformats.org/officeDocument/2006/relationships/hyperlink" Target="https://stackoverflow.com/questions/44762532" TargetMode="External"/><Relationship Id="rId625" Type="http://schemas.openxmlformats.org/officeDocument/2006/relationships/hyperlink" Target="https://stackoverflow.com/questions/38028762" TargetMode="External"/><Relationship Id="rId2780" Type="http://schemas.openxmlformats.org/officeDocument/2006/relationships/hyperlink" Target="https://stackoverflow.com/questions/53328826" TargetMode="External"/><Relationship Id="rId1450" Type="http://schemas.openxmlformats.org/officeDocument/2006/relationships/hyperlink" Target="https://stackoverflow.com/questions/62986661" TargetMode="External"/><Relationship Id="rId2781" Type="http://schemas.openxmlformats.org/officeDocument/2006/relationships/hyperlink" Target="https://stackoverflow.com/questions/54839184" TargetMode="External"/><Relationship Id="rId620" Type="http://schemas.openxmlformats.org/officeDocument/2006/relationships/hyperlink" Target="https://stackoverflow.com/questions/61308343" TargetMode="External"/><Relationship Id="rId1451" Type="http://schemas.openxmlformats.org/officeDocument/2006/relationships/hyperlink" Target="https://stackoverflow.com/questions/63588102" TargetMode="External"/><Relationship Id="rId2782" Type="http://schemas.openxmlformats.org/officeDocument/2006/relationships/hyperlink" Target="https://stackoverflow.com/questions/60077931" TargetMode="External"/><Relationship Id="rId1452" Type="http://schemas.openxmlformats.org/officeDocument/2006/relationships/hyperlink" Target="https://stackoverflow.com/questions/53306907" TargetMode="External"/><Relationship Id="rId2783" Type="http://schemas.openxmlformats.org/officeDocument/2006/relationships/hyperlink" Target="https://stackoverflow.com/questions/48764716" TargetMode="External"/><Relationship Id="rId1453" Type="http://schemas.openxmlformats.org/officeDocument/2006/relationships/hyperlink" Target="https://stackoverflow.com/questions/55823850" TargetMode="External"/><Relationship Id="rId2784" Type="http://schemas.openxmlformats.org/officeDocument/2006/relationships/hyperlink" Target="https://stackoverflow.com/questions/56790945" TargetMode="External"/><Relationship Id="rId1454" Type="http://schemas.openxmlformats.org/officeDocument/2006/relationships/hyperlink" Target="https://stackoverflow.com/questions/62576422" TargetMode="External"/><Relationship Id="rId2785" Type="http://schemas.openxmlformats.org/officeDocument/2006/relationships/hyperlink" Target="https://stackoverflow.com/questions/50961544" TargetMode="External"/><Relationship Id="rId1444" Type="http://schemas.openxmlformats.org/officeDocument/2006/relationships/hyperlink" Target="https://stackoverflow.com/questions/46011973" TargetMode="External"/><Relationship Id="rId2775" Type="http://schemas.openxmlformats.org/officeDocument/2006/relationships/hyperlink" Target="https://stackoverflow.com/questions/43328152" TargetMode="External"/><Relationship Id="rId1445" Type="http://schemas.openxmlformats.org/officeDocument/2006/relationships/hyperlink" Target="https://stackoverflow.com/questions/44809532" TargetMode="External"/><Relationship Id="rId2776" Type="http://schemas.openxmlformats.org/officeDocument/2006/relationships/hyperlink" Target="https://stackoverflow.com/questions/42903605" TargetMode="External"/><Relationship Id="rId1446" Type="http://schemas.openxmlformats.org/officeDocument/2006/relationships/hyperlink" Target="https://stackoverflow.com/questions/50026460" TargetMode="External"/><Relationship Id="rId2777" Type="http://schemas.openxmlformats.org/officeDocument/2006/relationships/hyperlink" Target="https://stackoverflow.com/questions/48157558" TargetMode="External"/><Relationship Id="rId1447" Type="http://schemas.openxmlformats.org/officeDocument/2006/relationships/hyperlink" Target="https://stackoverflow.com/questions/48494356" TargetMode="External"/><Relationship Id="rId2778" Type="http://schemas.openxmlformats.org/officeDocument/2006/relationships/hyperlink" Target="https://stackoverflow.com/questions/42885646" TargetMode="External"/><Relationship Id="rId1448" Type="http://schemas.openxmlformats.org/officeDocument/2006/relationships/hyperlink" Target="https://stackoverflow.com/questions/45164770" TargetMode="External"/><Relationship Id="rId2779" Type="http://schemas.openxmlformats.org/officeDocument/2006/relationships/hyperlink" Target="https://stackoverflow.com/questions/50138891" TargetMode="External"/><Relationship Id="rId1449" Type="http://schemas.openxmlformats.org/officeDocument/2006/relationships/hyperlink" Target="https://stackoverflow.com/questions/62186080" TargetMode="External"/><Relationship Id="rId619" Type="http://schemas.openxmlformats.org/officeDocument/2006/relationships/hyperlink" Target="https://stackoverflow.com/questions/48885193" TargetMode="External"/><Relationship Id="rId618" Type="http://schemas.openxmlformats.org/officeDocument/2006/relationships/hyperlink" Target="https://stackoverflow.com/questions/51491307" TargetMode="External"/><Relationship Id="rId613" Type="http://schemas.openxmlformats.org/officeDocument/2006/relationships/hyperlink" Target="https://stackoverflow.com/questions/53565065" TargetMode="External"/><Relationship Id="rId612" Type="http://schemas.openxmlformats.org/officeDocument/2006/relationships/hyperlink" Target="https://github.com/tensorflow/models/blob/master/research/object_detection/builders/dataset_builder.py" TargetMode="External"/><Relationship Id="rId611" Type="http://schemas.openxmlformats.org/officeDocument/2006/relationships/hyperlink" Target="https://stackoverflow.com/questions/58745285" TargetMode="External"/><Relationship Id="rId610" Type="http://schemas.openxmlformats.org/officeDocument/2006/relationships/hyperlink" Target="https://stackoverflow.com/questions/54947733" TargetMode="External"/><Relationship Id="rId617" Type="http://schemas.openxmlformats.org/officeDocument/2006/relationships/hyperlink" Target="https://stackoverflow.com/questions/61737710" TargetMode="External"/><Relationship Id="rId616" Type="http://schemas.openxmlformats.org/officeDocument/2006/relationships/hyperlink" Target="https://stackoverflow.com/questions/56304037" TargetMode="External"/><Relationship Id="rId615" Type="http://schemas.openxmlformats.org/officeDocument/2006/relationships/hyperlink" Target="https://stackoverflow.com/questions/59427019" TargetMode="External"/><Relationship Id="rId614" Type="http://schemas.openxmlformats.org/officeDocument/2006/relationships/hyperlink" Target="https://stackoverflow.com/questions/64875082" TargetMode="External"/><Relationship Id="rId2770" Type="http://schemas.openxmlformats.org/officeDocument/2006/relationships/hyperlink" Target="https://stackoverflow.com/questions/59533584" TargetMode="External"/><Relationship Id="rId1440" Type="http://schemas.openxmlformats.org/officeDocument/2006/relationships/hyperlink" Target="https://stackoverflow.com/questions/61994299" TargetMode="External"/><Relationship Id="rId2771" Type="http://schemas.openxmlformats.org/officeDocument/2006/relationships/hyperlink" Target="https://stackoverflow.com/questions/55305803" TargetMode="External"/><Relationship Id="rId1441" Type="http://schemas.openxmlformats.org/officeDocument/2006/relationships/hyperlink" Target="https://stackoverflow.com/questions/61071227" TargetMode="External"/><Relationship Id="rId2772" Type="http://schemas.openxmlformats.org/officeDocument/2006/relationships/hyperlink" Target="https://stackoverflow.com/questions/54286368" TargetMode="External"/><Relationship Id="rId1442" Type="http://schemas.openxmlformats.org/officeDocument/2006/relationships/hyperlink" Target="https://stackoverflow.com/questions/65144547" TargetMode="External"/><Relationship Id="rId2773" Type="http://schemas.openxmlformats.org/officeDocument/2006/relationships/hyperlink" Target="https://stackoverflow.com/questions/53079108" TargetMode="External"/><Relationship Id="rId1443" Type="http://schemas.openxmlformats.org/officeDocument/2006/relationships/hyperlink" Target="https://stackoverflow.com/questions/64815251" TargetMode="External"/><Relationship Id="rId2774" Type="http://schemas.openxmlformats.org/officeDocument/2006/relationships/hyperlink" Target="https://stackoverflow.com/questions/50937533" TargetMode="External"/><Relationship Id="rId1477" Type="http://schemas.openxmlformats.org/officeDocument/2006/relationships/hyperlink" Target="https://stackoverflow.com/questions/54806437" TargetMode="External"/><Relationship Id="rId1478" Type="http://schemas.openxmlformats.org/officeDocument/2006/relationships/hyperlink" Target="https://stackoverflow.com/questions/40939915" TargetMode="External"/><Relationship Id="rId1479" Type="http://schemas.openxmlformats.org/officeDocument/2006/relationships/hyperlink" Target="https://stackoverflow.com/questions/43324923" TargetMode="External"/><Relationship Id="rId646" Type="http://schemas.openxmlformats.org/officeDocument/2006/relationships/hyperlink" Target="https://stackoverflow.com/questions/44725860" TargetMode="External"/><Relationship Id="rId645" Type="http://schemas.openxmlformats.org/officeDocument/2006/relationships/hyperlink" Target="https://stackoverflow.com/questions/48749515" TargetMode="External"/><Relationship Id="rId644" Type="http://schemas.openxmlformats.org/officeDocument/2006/relationships/hyperlink" Target="https://stackoverflow.com/questions/44937001" TargetMode="External"/><Relationship Id="rId643" Type="http://schemas.openxmlformats.org/officeDocument/2006/relationships/hyperlink" Target="https://stackoverflow.com/questions/60127537" TargetMode="External"/><Relationship Id="rId649" Type="http://schemas.openxmlformats.org/officeDocument/2006/relationships/hyperlink" Target="https://stackoverflow.com/questions/62879867" TargetMode="External"/><Relationship Id="rId648" Type="http://schemas.openxmlformats.org/officeDocument/2006/relationships/hyperlink" Target="https://stackoverflow.com/questions/61507216" TargetMode="External"/><Relationship Id="rId647" Type="http://schemas.openxmlformats.org/officeDocument/2006/relationships/hyperlink" Target="https://stackoverflow.com/questions/47610308" TargetMode="External"/><Relationship Id="rId1470" Type="http://schemas.openxmlformats.org/officeDocument/2006/relationships/hyperlink" Target="https://stackoverflow.com/questions/61750563" TargetMode="External"/><Relationship Id="rId1471" Type="http://schemas.openxmlformats.org/officeDocument/2006/relationships/hyperlink" Target="https://stackoverflow.com/questions/45024333" TargetMode="External"/><Relationship Id="rId1472" Type="http://schemas.openxmlformats.org/officeDocument/2006/relationships/hyperlink" Target="https://stackoverflow.com/questions/45047205" TargetMode="External"/><Relationship Id="rId642" Type="http://schemas.openxmlformats.org/officeDocument/2006/relationships/hyperlink" Target="https://stackoverflow.com/questions/54194763" TargetMode="External"/><Relationship Id="rId1473" Type="http://schemas.openxmlformats.org/officeDocument/2006/relationships/hyperlink" Target="https://stackoverflow.com/questions/51611221" TargetMode="External"/><Relationship Id="rId641" Type="http://schemas.openxmlformats.org/officeDocument/2006/relationships/hyperlink" Target="https://stackoverflow.com/questions/51877242" TargetMode="External"/><Relationship Id="rId1474" Type="http://schemas.openxmlformats.org/officeDocument/2006/relationships/hyperlink" Target="https://stackoverflow.com/questions/43631662" TargetMode="External"/><Relationship Id="rId640" Type="http://schemas.openxmlformats.org/officeDocument/2006/relationships/hyperlink" Target="https://stackoverflow.com/questions/53261074" TargetMode="External"/><Relationship Id="rId1475" Type="http://schemas.openxmlformats.org/officeDocument/2006/relationships/hyperlink" Target="https://stackoverflow.com/questions/47273200" TargetMode="External"/><Relationship Id="rId1476" Type="http://schemas.openxmlformats.org/officeDocument/2006/relationships/hyperlink" Target="https://stackoverflow.com/questions/51123667" TargetMode="External"/><Relationship Id="rId1466" Type="http://schemas.openxmlformats.org/officeDocument/2006/relationships/hyperlink" Target="https://stackoverflow.com/questions/49915490" TargetMode="External"/><Relationship Id="rId2797" Type="http://schemas.openxmlformats.org/officeDocument/2006/relationships/hyperlink" Target="https://stackoverflow.com/questions/58216682" TargetMode="External"/><Relationship Id="rId1467" Type="http://schemas.openxmlformats.org/officeDocument/2006/relationships/hyperlink" Target="https://stackoverflow.com/questions/48494356" TargetMode="External"/><Relationship Id="rId2798" Type="http://schemas.openxmlformats.org/officeDocument/2006/relationships/hyperlink" Target="https://stackoverflow.com/questions/43833081" TargetMode="External"/><Relationship Id="rId1468" Type="http://schemas.openxmlformats.org/officeDocument/2006/relationships/hyperlink" Target="https://stackoverflow.com/questions/51708373" TargetMode="External"/><Relationship Id="rId2799" Type="http://schemas.openxmlformats.org/officeDocument/2006/relationships/hyperlink" Target="https://stackoverflow.com/questions/61929275" TargetMode="External"/><Relationship Id="rId1469" Type="http://schemas.openxmlformats.org/officeDocument/2006/relationships/hyperlink" Target="https://stackoverflow.com/questions/43896553" TargetMode="External"/><Relationship Id="rId635" Type="http://schemas.openxmlformats.org/officeDocument/2006/relationships/hyperlink" Target="https://stackoverflow.com/questions/54902024" TargetMode="External"/><Relationship Id="rId634" Type="http://schemas.openxmlformats.org/officeDocument/2006/relationships/hyperlink" Target="https://stackoverflow.com/questions/51872592" TargetMode="External"/><Relationship Id="rId633" Type="http://schemas.openxmlformats.org/officeDocument/2006/relationships/hyperlink" Target="https://stackoverflow.com/questions/51456408" TargetMode="External"/><Relationship Id="rId632" Type="http://schemas.openxmlformats.org/officeDocument/2006/relationships/hyperlink" Target="https://stackoverflow.com/questions/51625911" TargetMode="External"/><Relationship Id="rId639" Type="http://schemas.openxmlformats.org/officeDocument/2006/relationships/hyperlink" Target="https://stackoverflow.com/questions/62315856" TargetMode="External"/><Relationship Id="rId638" Type="http://schemas.openxmlformats.org/officeDocument/2006/relationships/hyperlink" Target="https://stackoverflow.com/questions/62466877" TargetMode="External"/><Relationship Id="rId637" Type="http://schemas.openxmlformats.org/officeDocument/2006/relationships/hyperlink" Target="https://stackoverflow.com/questions/62075321" TargetMode="External"/><Relationship Id="rId636" Type="http://schemas.openxmlformats.org/officeDocument/2006/relationships/hyperlink" Target="https://stackoverflow.com/questions/52517298" TargetMode="External"/><Relationship Id="rId2790" Type="http://schemas.openxmlformats.org/officeDocument/2006/relationships/hyperlink" Target="https://stackoverflow.com/questions/59441934" TargetMode="External"/><Relationship Id="rId1460" Type="http://schemas.openxmlformats.org/officeDocument/2006/relationships/hyperlink" Target="https://stackoverflow.com/questions/60378450" TargetMode="External"/><Relationship Id="rId2791" Type="http://schemas.openxmlformats.org/officeDocument/2006/relationships/hyperlink" Target="https://stackoverflow.com/questions/62675004" TargetMode="External"/><Relationship Id="rId1461" Type="http://schemas.openxmlformats.org/officeDocument/2006/relationships/hyperlink" Target="https://stackoverflow.com/questions/65047366" TargetMode="External"/><Relationship Id="rId2792" Type="http://schemas.openxmlformats.org/officeDocument/2006/relationships/hyperlink" Target="https://stackoverflow.com/questions/58367519" TargetMode="External"/><Relationship Id="rId631" Type="http://schemas.openxmlformats.org/officeDocument/2006/relationships/hyperlink" Target="https://stackoverflow.com/questions/52517298" TargetMode="External"/><Relationship Id="rId1462" Type="http://schemas.openxmlformats.org/officeDocument/2006/relationships/hyperlink" Target="https://stackoverflow.com/questions/38173580" TargetMode="External"/><Relationship Id="rId2793" Type="http://schemas.openxmlformats.org/officeDocument/2006/relationships/hyperlink" Target="https://stackoverflow.com/questions/61606669" TargetMode="External"/><Relationship Id="rId630" Type="http://schemas.openxmlformats.org/officeDocument/2006/relationships/hyperlink" Target="https://stackoverflow.com/questions/52993992" TargetMode="External"/><Relationship Id="rId1463" Type="http://schemas.openxmlformats.org/officeDocument/2006/relationships/hyperlink" Target="https://stackoverflow.com/questions/47615041" TargetMode="External"/><Relationship Id="rId2794" Type="http://schemas.openxmlformats.org/officeDocument/2006/relationships/hyperlink" Target="https://stackoverflow.com/questions/43702571" TargetMode="External"/><Relationship Id="rId1464" Type="http://schemas.openxmlformats.org/officeDocument/2006/relationships/hyperlink" Target="https://stackoverflow.com/questions/42618861" TargetMode="External"/><Relationship Id="rId2795" Type="http://schemas.openxmlformats.org/officeDocument/2006/relationships/hyperlink" Target="https://stackoverflow.com/questions/45081204" TargetMode="External"/><Relationship Id="rId1465" Type="http://schemas.openxmlformats.org/officeDocument/2006/relationships/hyperlink" Target="https://stackoverflow.com/questions/62601746" TargetMode="External"/><Relationship Id="rId2796" Type="http://schemas.openxmlformats.org/officeDocument/2006/relationships/hyperlink" Target="https://stackoverflow.com/questions/44220446" TargetMode="External"/><Relationship Id="rId1411" Type="http://schemas.openxmlformats.org/officeDocument/2006/relationships/hyperlink" Target="https://stackoverflow.com/questions/63138039" TargetMode="External"/><Relationship Id="rId2742" Type="http://schemas.openxmlformats.org/officeDocument/2006/relationships/hyperlink" Target="https://stackoverflow.com/questions/56501318" TargetMode="External"/><Relationship Id="rId1412" Type="http://schemas.openxmlformats.org/officeDocument/2006/relationships/hyperlink" Target="https://stackoverflow.com/questions/60913324" TargetMode="External"/><Relationship Id="rId2743" Type="http://schemas.openxmlformats.org/officeDocument/2006/relationships/hyperlink" Target="https://stackoverflow.com/questions/62575377" TargetMode="External"/><Relationship Id="rId1413" Type="http://schemas.openxmlformats.org/officeDocument/2006/relationships/hyperlink" Target="https://stackoverflow.com/questions/60691155" TargetMode="External"/><Relationship Id="rId2744" Type="http://schemas.openxmlformats.org/officeDocument/2006/relationships/hyperlink" Target="https://stackoverflow.com/questions/59440213" TargetMode="External"/><Relationship Id="rId1414" Type="http://schemas.openxmlformats.org/officeDocument/2006/relationships/hyperlink" Target="https://stackoverflow.com/questions/50599710" TargetMode="External"/><Relationship Id="rId2745" Type="http://schemas.openxmlformats.org/officeDocument/2006/relationships/hyperlink" Target="https://stackoverflow.com/questions/63570400" TargetMode="External"/><Relationship Id="rId1415" Type="http://schemas.openxmlformats.org/officeDocument/2006/relationships/hyperlink" Target="https://stackoverflow.com/questions/52598605" TargetMode="External"/><Relationship Id="rId2746" Type="http://schemas.openxmlformats.org/officeDocument/2006/relationships/hyperlink" Target="https://stackoverflow.com/questions/62796530" TargetMode="External"/><Relationship Id="rId1416" Type="http://schemas.openxmlformats.org/officeDocument/2006/relationships/hyperlink" Target="https://stackoverflow.com/questions/50203766" TargetMode="External"/><Relationship Id="rId2747" Type="http://schemas.openxmlformats.org/officeDocument/2006/relationships/hyperlink" Target="https://stackoverflow.com/questions/60077931" TargetMode="External"/><Relationship Id="rId1417" Type="http://schemas.openxmlformats.org/officeDocument/2006/relationships/hyperlink" Target="https://stackoverflow.com/questions/45844769" TargetMode="External"/><Relationship Id="rId2748" Type="http://schemas.openxmlformats.org/officeDocument/2006/relationships/hyperlink" Target="https://stackoverflow.com/questions/49441748" TargetMode="External"/><Relationship Id="rId1418" Type="http://schemas.openxmlformats.org/officeDocument/2006/relationships/hyperlink" Target="https://stackoverflow.com/questions/48920762" TargetMode="External"/><Relationship Id="rId2749" Type="http://schemas.openxmlformats.org/officeDocument/2006/relationships/hyperlink" Target="https://stackoverflow.com/questions/51507322" TargetMode="External"/><Relationship Id="rId1419" Type="http://schemas.openxmlformats.org/officeDocument/2006/relationships/hyperlink" Target="https://stackoverflow.com/questions/50977379" TargetMode="External"/><Relationship Id="rId2740" Type="http://schemas.openxmlformats.org/officeDocument/2006/relationships/hyperlink" Target="https://stackoverflow.com/questions/43990046" TargetMode="External"/><Relationship Id="rId1410" Type="http://schemas.openxmlformats.org/officeDocument/2006/relationships/hyperlink" Target="https://stackoverflow.com/questions/58363103" TargetMode="External"/><Relationship Id="rId2741" Type="http://schemas.openxmlformats.org/officeDocument/2006/relationships/hyperlink" Target="https://stackoverflow.com/questions/61077516" TargetMode="External"/><Relationship Id="rId1400" Type="http://schemas.openxmlformats.org/officeDocument/2006/relationships/hyperlink" Target="https://stackoverflow.com/questions/48494356" TargetMode="External"/><Relationship Id="rId2731" Type="http://schemas.openxmlformats.org/officeDocument/2006/relationships/hyperlink" Target="https://stackoverflow.com/questions/63613281" TargetMode="External"/><Relationship Id="rId1401" Type="http://schemas.openxmlformats.org/officeDocument/2006/relationships/hyperlink" Target="https://stackoverflow.com/questions/48461151" TargetMode="External"/><Relationship Id="rId2732" Type="http://schemas.openxmlformats.org/officeDocument/2006/relationships/hyperlink" Target="https://stackoverflow.com/questions/60520730" TargetMode="External"/><Relationship Id="rId1402" Type="http://schemas.openxmlformats.org/officeDocument/2006/relationships/hyperlink" Target="https://stackoverflow.com/questions/49864234" TargetMode="External"/><Relationship Id="rId2733" Type="http://schemas.openxmlformats.org/officeDocument/2006/relationships/hyperlink" Target="https://stackoverflow.com/questions/58311358" TargetMode="External"/><Relationship Id="rId1403" Type="http://schemas.openxmlformats.org/officeDocument/2006/relationships/hyperlink" Target="https://stackoverflow.com/questions/43084137" TargetMode="External"/><Relationship Id="rId2734" Type="http://schemas.openxmlformats.org/officeDocument/2006/relationships/hyperlink" Target="https://stackoverflow.com/questions/58902773" TargetMode="External"/><Relationship Id="rId1404" Type="http://schemas.openxmlformats.org/officeDocument/2006/relationships/hyperlink" Target="https://stackoverflow.com/questions/51822134" TargetMode="External"/><Relationship Id="rId2735" Type="http://schemas.openxmlformats.org/officeDocument/2006/relationships/hyperlink" Target="https://stackoverflow.com/questions/59906786" TargetMode="External"/><Relationship Id="rId1405" Type="http://schemas.openxmlformats.org/officeDocument/2006/relationships/hyperlink" Target="https://stackoverflow.com/questions/41990876" TargetMode="External"/><Relationship Id="rId2736" Type="http://schemas.openxmlformats.org/officeDocument/2006/relationships/hyperlink" Target="https://stackoverflow.com/questions/62079524" TargetMode="External"/><Relationship Id="rId1406" Type="http://schemas.openxmlformats.org/officeDocument/2006/relationships/hyperlink" Target="https://stackoverflow.com/questions/44890067" TargetMode="External"/><Relationship Id="rId2737" Type="http://schemas.openxmlformats.org/officeDocument/2006/relationships/hyperlink" Target="https://stackoverflow.com/questions/54284165" TargetMode="External"/><Relationship Id="rId1407" Type="http://schemas.openxmlformats.org/officeDocument/2006/relationships/hyperlink" Target="https://stackoverflow.com/questions/55547256" TargetMode="External"/><Relationship Id="rId2738" Type="http://schemas.openxmlformats.org/officeDocument/2006/relationships/hyperlink" Target="https://stackoverflow.com/questions/61286412" TargetMode="External"/><Relationship Id="rId1408" Type="http://schemas.openxmlformats.org/officeDocument/2006/relationships/hyperlink" Target="https://stackoverflow.com/questions/59248333" TargetMode="External"/><Relationship Id="rId2739" Type="http://schemas.openxmlformats.org/officeDocument/2006/relationships/hyperlink" Target="https://stackoverflow.com/questions/48157558" TargetMode="External"/><Relationship Id="rId1409" Type="http://schemas.openxmlformats.org/officeDocument/2006/relationships/hyperlink" Target="https://stackoverflow.com/questions/60195238" TargetMode="External"/><Relationship Id="rId2730" Type="http://schemas.openxmlformats.org/officeDocument/2006/relationships/hyperlink" Target="https://stackoverflow.com/questions/60882081" TargetMode="External"/><Relationship Id="rId1433" Type="http://schemas.openxmlformats.org/officeDocument/2006/relationships/hyperlink" Target="https://stackoverflow.com/questions/55120984" TargetMode="External"/><Relationship Id="rId2764" Type="http://schemas.openxmlformats.org/officeDocument/2006/relationships/hyperlink" Target="https://stackoverflow.com/questions/60494789" TargetMode="External"/><Relationship Id="rId1434" Type="http://schemas.openxmlformats.org/officeDocument/2006/relationships/hyperlink" Target="https://stackoverflow.com/questions/59497369" TargetMode="External"/><Relationship Id="rId2765" Type="http://schemas.openxmlformats.org/officeDocument/2006/relationships/hyperlink" Target="https://stackoverflow.com/questions/60726421" TargetMode="External"/><Relationship Id="rId1435" Type="http://schemas.openxmlformats.org/officeDocument/2006/relationships/hyperlink" Target="https://stackoverflow.com/questions/55896791" TargetMode="External"/><Relationship Id="rId2766" Type="http://schemas.openxmlformats.org/officeDocument/2006/relationships/hyperlink" Target="https://stackoverflow.com/questions/47047057" TargetMode="External"/><Relationship Id="rId1436" Type="http://schemas.openxmlformats.org/officeDocument/2006/relationships/hyperlink" Target="https://stackoverflow.com/questions/60512411" TargetMode="External"/><Relationship Id="rId2767" Type="http://schemas.openxmlformats.org/officeDocument/2006/relationships/hyperlink" Target="https://stackoverflow.com/questions/57149091" TargetMode="External"/><Relationship Id="rId1437" Type="http://schemas.openxmlformats.org/officeDocument/2006/relationships/hyperlink" Target="https://stackoverflow.com/questions/56818501" TargetMode="External"/><Relationship Id="rId2768" Type="http://schemas.openxmlformats.org/officeDocument/2006/relationships/hyperlink" Target="https://stackoverflow.com/questions/60077931" TargetMode="External"/><Relationship Id="rId1438" Type="http://schemas.openxmlformats.org/officeDocument/2006/relationships/hyperlink" Target="https://stackoverflow.com/questions/55950519" TargetMode="External"/><Relationship Id="rId2769" Type="http://schemas.openxmlformats.org/officeDocument/2006/relationships/hyperlink" Target="https://stackoverflow.com/questions/51035474" TargetMode="External"/><Relationship Id="rId1439" Type="http://schemas.openxmlformats.org/officeDocument/2006/relationships/hyperlink" Target="https://stackoverflow.com/questions/63923215" TargetMode="External"/><Relationship Id="rId609" Type="http://schemas.openxmlformats.org/officeDocument/2006/relationships/hyperlink" Target="https://stackoverflow.com/questions/48920762" TargetMode="External"/><Relationship Id="rId608" Type="http://schemas.openxmlformats.org/officeDocument/2006/relationships/hyperlink" Target="https://stackoverflow.com/questions/60104249" TargetMode="External"/><Relationship Id="rId607" Type="http://schemas.openxmlformats.org/officeDocument/2006/relationships/hyperlink" Target="https://stackoverflow.com/questions/62871654" TargetMode="External"/><Relationship Id="rId602" Type="http://schemas.openxmlformats.org/officeDocument/2006/relationships/hyperlink" Target="https://stackoverflow.com/questions/62675004" TargetMode="External"/><Relationship Id="rId601" Type="http://schemas.openxmlformats.org/officeDocument/2006/relationships/hyperlink" Target="https://stackoverflow.com/questions/59441934" TargetMode="External"/><Relationship Id="rId600" Type="http://schemas.openxmlformats.org/officeDocument/2006/relationships/hyperlink" Target="https://stackoverflow.com/questions/63207897" TargetMode="External"/><Relationship Id="rId606" Type="http://schemas.openxmlformats.org/officeDocument/2006/relationships/hyperlink" Target="https://github.com/sourcecode369/tensorflow-1/blob/9f446aba8aaeb2b3c4c6e5ba1ab4cf31494b8a64/tensorflow/python/ops/resource_variable_ops.py" TargetMode="External"/><Relationship Id="rId605" Type="http://schemas.openxmlformats.org/officeDocument/2006/relationships/hyperlink" Target="https://stackoverflow.com/questions/60799664" TargetMode="External"/><Relationship Id="rId604" Type="http://schemas.openxmlformats.org/officeDocument/2006/relationships/hyperlink" Target="https://stackoverflow.com/questions/64702742" TargetMode="External"/><Relationship Id="rId603" Type="http://schemas.openxmlformats.org/officeDocument/2006/relationships/hyperlink" Target="https://stackoverflow.com/questions/64859507" TargetMode="External"/><Relationship Id="rId2760" Type="http://schemas.openxmlformats.org/officeDocument/2006/relationships/hyperlink" Target="https://stackoverflow.com/questions/54493351" TargetMode="External"/><Relationship Id="rId1430" Type="http://schemas.openxmlformats.org/officeDocument/2006/relationships/hyperlink" Target="https://stackoverflow.com/questions/59593972" TargetMode="External"/><Relationship Id="rId2761" Type="http://schemas.openxmlformats.org/officeDocument/2006/relationships/hyperlink" Target="https://stackoverflow.com/questions/56847576" TargetMode="External"/><Relationship Id="rId1431" Type="http://schemas.openxmlformats.org/officeDocument/2006/relationships/hyperlink" Target="https://stackoverflow.com/questions/52544754" TargetMode="External"/><Relationship Id="rId2762" Type="http://schemas.openxmlformats.org/officeDocument/2006/relationships/hyperlink" Target="https://stackoverflow.com/questions/62491640" TargetMode="External"/><Relationship Id="rId1432" Type="http://schemas.openxmlformats.org/officeDocument/2006/relationships/hyperlink" Target="https://stackoverflow.com/questions/60920262" TargetMode="External"/><Relationship Id="rId2763" Type="http://schemas.openxmlformats.org/officeDocument/2006/relationships/hyperlink" Target="https://stackoverflow.com/questions/64088673" TargetMode="External"/><Relationship Id="rId1422" Type="http://schemas.openxmlformats.org/officeDocument/2006/relationships/hyperlink" Target="https://stackoverflow.com/questions/61774445" TargetMode="External"/><Relationship Id="rId2753" Type="http://schemas.openxmlformats.org/officeDocument/2006/relationships/hyperlink" Target="https://stackoverflow.com/questions/53142006" TargetMode="External"/><Relationship Id="rId1423" Type="http://schemas.openxmlformats.org/officeDocument/2006/relationships/hyperlink" Target="https://stackoverflow.com/questions/60044577" TargetMode="External"/><Relationship Id="rId2754" Type="http://schemas.openxmlformats.org/officeDocument/2006/relationships/hyperlink" Target="https://stackoverflow.com/questions/61137954" TargetMode="External"/><Relationship Id="rId1424" Type="http://schemas.openxmlformats.org/officeDocument/2006/relationships/hyperlink" Target="https://stackoverflow.com/questions/63059589" TargetMode="External"/><Relationship Id="rId2755" Type="http://schemas.openxmlformats.org/officeDocument/2006/relationships/hyperlink" Target="https://stackoverflow.com/questions/39945443" TargetMode="External"/><Relationship Id="rId1425" Type="http://schemas.openxmlformats.org/officeDocument/2006/relationships/hyperlink" Target="https://stackoverflow.com/questions/64958298" TargetMode="External"/><Relationship Id="rId2756" Type="http://schemas.openxmlformats.org/officeDocument/2006/relationships/hyperlink" Target="https://stackoverflow.com/questions/54562425" TargetMode="External"/><Relationship Id="rId1426" Type="http://schemas.openxmlformats.org/officeDocument/2006/relationships/hyperlink" Target="https://stackoverflow.com/questions/63301275" TargetMode="External"/><Relationship Id="rId2757" Type="http://schemas.openxmlformats.org/officeDocument/2006/relationships/hyperlink" Target="https://stackoverflow.com/questions/52682671" TargetMode="External"/><Relationship Id="rId1427" Type="http://schemas.openxmlformats.org/officeDocument/2006/relationships/hyperlink" Target="https://stackoverflow.com/questions/64138041" TargetMode="External"/><Relationship Id="rId2758" Type="http://schemas.openxmlformats.org/officeDocument/2006/relationships/hyperlink" Target="https://stackoverflow.com/questions/56186384" TargetMode="External"/><Relationship Id="rId1428" Type="http://schemas.openxmlformats.org/officeDocument/2006/relationships/hyperlink" Target="https://stackoverflow.com/questions/63653136" TargetMode="External"/><Relationship Id="rId2759" Type="http://schemas.openxmlformats.org/officeDocument/2006/relationships/hyperlink" Target="https://stackoverflow.com/questions/61454585" TargetMode="External"/><Relationship Id="rId1429" Type="http://schemas.openxmlformats.org/officeDocument/2006/relationships/hyperlink" Target="https://stackoverflow.com/questions/52761157" TargetMode="External"/><Relationship Id="rId2750" Type="http://schemas.openxmlformats.org/officeDocument/2006/relationships/hyperlink" Target="https://stackoverflow.com/questions/56836895" TargetMode="External"/><Relationship Id="rId1420" Type="http://schemas.openxmlformats.org/officeDocument/2006/relationships/hyperlink" Target="https://stackoverflow.com/questions/54064982" TargetMode="External"/><Relationship Id="rId2751" Type="http://schemas.openxmlformats.org/officeDocument/2006/relationships/hyperlink" Target="https://stackoverflow.com/questions/58418067" TargetMode="External"/><Relationship Id="rId1421" Type="http://schemas.openxmlformats.org/officeDocument/2006/relationships/hyperlink" Target="https://stackoverflow.com/questions/48479571" TargetMode="External"/><Relationship Id="rId2752" Type="http://schemas.openxmlformats.org/officeDocument/2006/relationships/hyperlink" Target="https://stackoverflow.com/questions/57406870" TargetMode="External"/><Relationship Id="rId3238" Type="http://schemas.openxmlformats.org/officeDocument/2006/relationships/hyperlink" Target="https://stackoverflow.com/questions/48772769" TargetMode="External"/><Relationship Id="rId3237" Type="http://schemas.openxmlformats.org/officeDocument/2006/relationships/hyperlink" Target="https://stackoverflow.com/questions/43106417" TargetMode="External"/><Relationship Id="rId3239" Type="http://schemas.openxmlformats.org/officeDocument/2006/relationships/hyperlink" Target="https://stackoverflow.com/questions/39595399" TargetMode="External"/><Relationship Id="rId3230" Type="http://schemas.openxmlformats.org/officeDocument/2006/relationships/hyperlink" Target="https://stackoverflow.com/questions/53345375" TargetMode="External"/><Relationship Id="rId3232" Type="http://schemas.openxmlformats.org/officeDocument/2006/relationships/hyperlink" Target="https://stackoverflow.com/questions/60705612" TargetMode="External"/><Relationship Id="rId3231" Type="http://schemas.openxmlformats.org/officeDocument/2006/relationships/hyperlink" Target="https://stackoverflow.com/questions/58315555" TargetMode="External"/><Relationship Id="rId3234" Type="http://schemas.openxmlformats.org/officeDocument/2006/relationships/hyperlink" Target="https://stackoverflow.com/questions/28655889" TargetMode="External"/><Relationship Id="rId3233" Type="http://schemas.openxmlformats.org/officeDocument/2006/relationships/hyperlink" Target="https://stackoverflow.com/questions/63979458" TargetMode="External"/><Relationship Id="rId3236" Type="http://schemas.openxmlformats.org/officeDocument/2006/relationships/hyperlink" Target="https://stackoverflow.com/questions/43314707" TargetMode="External"/><Relationship Id="rId3235" Type="http://schemas.openxmlformats.org/officeDocument/2006/relationships/hyperlink" Target="https://stackoverflow.com/questions/46034861" TargetMode="External"/><Relationship Id="rId3227" Type="http://schemas.openxmlformats.org/officeDocument/2006/relationships/hyperlink" Target="https://stackoverflow.com/questions/37014996" TargetMode="External"/><Relationship Id="rId3226" Type="http://schemas.openxmlformats.org/officeDocument/2006/relationships/hyperlink" Target="https://stackoverflow.com/questions/35998112" TargetMode="External"/><Relationship Id="rId3229" Type="http://schemas.openxmlformats.org/officeDocument/2006/relationships/hyperlink" Target="https://stackoverflow.com/questions/45883679" TargetMode="External"/><Relationship Id="rId3228" Type="http://schemas.openxmlformats.org/officeDocument/2006/relationships/hyperlink" Target="https://stackoverflow.com/questions/34213199" TargetMode="External"/><Relationship Id="rId699" Type="http://schemas.openxmlformats.org/officeDocument/2006/relationships/hyperlink" Target="https://stackoverflow.com/questions/54902024" TargetMode="External"/><Relationship Id="rId698" Type="http://schemas.openxmlformats.org/officeDocument/2006/relationships/hyperlink" Target="https://stackoverflow.com/questions/44873984" TargetMode="External"/><Relationship Id="rId693" Type="http://schemas.openxmlformats.org/officeDocument/2006/relationships/hyperlink" Target="https://stackoverflow.com/questions/61135117" TargetMode="External"/><Relationship Id="rId692" Type="http://schemas.openxmlformats.org/officeDocument/2006/relationships/hyperlink" Target="https://stackoverflow.com/questions/60399413" TargetMode="External"/><Relationship Id="rId691" Type="http://schemas.openxmlformats.org/officeDocument/2006/relationships/hyperlink" Target="https://stackoverflow.com/questions/60582012" TargetMode="External"/><Relationship Id="rId3221" Type="http://schemas.openxmlformats.org/officeDocument/2006/relationships/hyperlink" Target="https://stackoverflow.com/questions/60955037" TargetMode="External"/><Relationship Id="rId690" Type="http://schemas.openxmlformats.org/officeDocument/2006/relationships/hyperlink" Target="https://stackoverflow.com/questions/60937557" TargetMode="External"/><Relationship Id="rId3220" Type="http://schemas.openxmlformats.org/officeDocument/2006/relationships/hyperlink" Target="https://stackoverflow.com/questions/42593892" TargetMode="External"/><Relationship Id="rId697" Type="http://schemas.openxmlformats.org/officeDocument/2006/relationships/hyperlink" Target="https://stackoverflow.com/questions/43010339" TargetMode="External"/><Relationship Id="rId3223" Type="http://schemas.openxmlformats.org/officeDocument/2006/relationships/hyperlink" Target="https://stackoverflow.com/questions/50759927" TargetMode="External"/><Relationship Id="rId696" Type="http://schemas.openxmlformats.org/officeDocument/2006/relationships/hyperlink" Target="https://stackoverflow.com/questions/47442054" TargetMode="External"/><Relationship Id="rId3222" Type="http://schemas.openxmlformats.org/officeDocument/2006/relationships/hyperlink" Target="https://stackoverflow.com/questions/56416710" TargetMode="External"/><Relationship Id="rId695" Type="http://schemas.openxmlformats.org/officeDocument/2006/relationships/hyperlink" Target="https://stackoverflow.com/questions/51872592" TargetMode="External"/><Relationship Id="rId3225" Type="http://schemas.openxmlformats.org/officeDocument/2006/relationships/hyperlink" Target="https://stackoverflow.com/questions/27890413" TargetMode="External"/><Relationship Id="rId694" Type="http://schemas.openxmlformats.org/officeDocument/2006/relationships/hyperlink" Target="https://stackoverflow.com/questions/49030273" TargetMode="External"/><Relationship Id="rId3224" Type="http://schemas.openxmlformats.org/officeDocument/2006/relationships/hyperlink" Target="https://stackoverflow.com/questions/35416989" TargetMode="External"/><Relationship Id="rId3259" Type="http://schemas.openxmlformats.org/officeDocument/2006/relationships/hyperlink" Target="https://stackoverflow.com/questions/62471014" TargetMode="External"/><Relationship Id="rId3250" Type="http://schemas.openxmlformats.org/officeDocument/2006/relationships/hyperlink" Target="https://stackoverflow.com/questions/64116586" TargetMode="External"/><Relationship Id="rId3252" Type="http://schemas.openxmlformats.org/officeDocument/2006/relationships/hyperlink" Target="https://stackoverflow.com/questions/50523930" TargetMode="External"/><Relationship Id="rId3251" Type="http://schemas.openxmlformats.org/officeDocument/2006/relationships/hyperlink" Target="https://stackoverflow.com/questions/48211590" TargetMode="External"/><Relationship Id="rId3254" Type="http://schemas.openxmlformats.org/officeDocument/2006/relationships/hyperlink" Target="https://stackoverflow.com/questions/52338532" TargetMode="External"/><Relationship Id="rId3253" Type="http://schemas.openxmlformats.org/officeDocument/2006/relationships/hyperlink" Target="https://stackoverflow.com/questions/64671488" TargetMode="External"/><Relationship Id="rId3256" Type="http://schemas.openxmlformats.org/officeDocument/2006/relationships/hyperlink" Target="https://stackoverflow.com/questions/48948319" TargetMode="External"/><Relationship Id="rId3255" Type="http://schemas.openxmlformats.org/officeDocument/2006/relationships/hyperlink" Target="https://stackoverflow.com/questions/40508119" TargetMode="External"/><Relationship Id="rId3258" Type="http://schemas.openxmlformats.org/officeDocument/2006/relationships/hyperlink" Target="https://stackoverflow.com/questions/48797747" TargetMode="External"/><Relationship Id="rId3257" Type="http://schemas.openxmlformats.org/officeDocument/2006/relationships/hyperlink" Target="https://stackoverflow.com/questions/37380831" TargetMode="External"/><Relationship Id="rId3249" Type="http://schemas.openxmlformats.org/officeDocument/2006/relationships/hyperlink" Target="https://stackoverflow.com/questions/52359797" TargetMode="External"/><Relationship Id="rId3248" Type="http://schemas.openxmlformats.org/officeDocument/2006/relationships/hyperlink" Target="https://stackoverflow.com/questions/48490411" TargetMode="External"/><Relationship Id="rId3241" Type="http://schemas.openxmlformats.org/officeDocument/2006/relationships/hyperlink" Target="https://stackoverflow.com/questions/38770169" TargetMode="External"/><Relationship Id="rId3240" Type="http://schemas.openxmlformats.org/officeDocument/2006/relationships/hyperlink" Target="https://stackoverflow.com/questions/43026934" TargetMode="External"/><Relationship Id="rId3243" Type="http://schemas.openxmlformats.org/officeDocument/2006/relationships/hyperlink" Target="https://stackoverflow.com/questions/37879138" TargetMode="External"/><Relationship Id="rId3242" Type="http://schemas.openxmlformats.org/officeDocument/2006/relationships/hyperlink" Target="https://stackoverflow.com/questions/28890418" TargetMode="External"/><Relationship Id="rId3245" Type="http://schemas.openxmlformats.org/officeDocument/2006/relationships/hyperlink" Target="https://stackoverflow.com/questions/35970126" TargetMode="External"/><Relationship Id="rId3244" Type="http://schemas.openxmlformats.org/officeDocument/2006/relationships/hyperlink" Target="https://stackoverflow.com/questions/25301958" TargetMode="External"/><Relationship Id="rId3247" Type="http://schemas.openxmlformats.org/officeDocument/2006/relationships/hyperlink" Target="https://stackoverflow.com/questions/24406937" TargetMode="External"/><Relationship Id="rId3246" Type="http://schemas.openxmlformats.org/officeDocument/2006/relationships/hyperlink" Target="https://stackoverflow.com/questions/36911990" TargetMode="External"/><Relationship Id="rId1499" Type="http://schemas.openxmlformats.org/officeDocument/2006/relationships/hyperlink" Target="https://stackoverflow.com/questions/49743142" TargetMode="External"/><Relationship Id="rId668" Type="http://schemas.openxmlformats.org/officeDocument/2006/relationships/hyperlink" Target="https://stackoverflow.com/questions/53562793" TargetMode="External"/><Relationship Id="rId667" Type="http://schemas.openxmlformats.org/officeDocument/2006/relationships/hyperlink" Target="https://stackoverflow.com/questions/64533007" TargetMode="External"/><Relationship Id="rId666" Type="http://schemas.openxmlformats.org/officeDocument/2006/relationships/hyperlink" Target="https://stackoverflow.com/questions/55672135" TargetMode="External"/><Relationship Id="rId665" Type="http://schemas.openxmlformats.org/officeDocument/2006/relationships/hyperlink" Target="https://stackoverflow.com/questions/45059428" TargetMode="External"/><Relationship Id="rId669" Type="http://schemas.openxmlformats.org/officeDocument/2006/relationships/hyperlink" Target="https://stackoverflow.com/questions/47660443" TargetMode="External"/><Relationship Id="rId1490" Type="http://schemas.openxmlformats.org/officeDocument/2006/relationships/hyperlink" Target="https://stackoverflow.com/questions/48751075" TargetMode="External"/><Relationship Id="rId660" Type="http://schemas.openxmlformats.org/officeDocument/2006/relationships/hyperlink" Target="https://stackoverflow.com/questions/60488764" TargetMode="External"/><Relationship Id="rId1491" Type="http://schemas.openxmlformats.org/officeDocument/2006/relationships/hyperlink" Target="https://stackoverflow.com/questions/51990034" TargetMode="External"/><Relationship Id="rId1492" Type="http://schemas.openxmlformats.org/officeDocument/2006/relationships/hyperlink" Target="https://stackoverflow.com/questions/62601746" TargetMode="External"/><Relationship Id="rId1493" Type="http://schemas.openxmlformats.org/officeDocument/2006/relationships/hyperlink" Target="https://stackoverflow.com/questions/53003208" TargetMode="External"/><Relationship Id="rId1494" Type="http://schemas.openxmlformats.org/officeDocument/2006/relationships/hyperlink" Target="https://stackoverflow.com/questions/60142707" TargetMode="External"/><Relationship Id="rId664" Type="http://schemas.openxmlformats.org/officeDocument/2006/relationships/hyperlink" Target="https://stackoverflow.com/questions/47678647" TargetMode="External"/><Relationship Id="rId1495" Type="http://schemas.openxmlformats.org/officeDocument/2006/relationships/hyperlink" Target="https://stackoverflow.com/questions/50317335" TargetMode="External"/><Relationship Id="rId663" Type="http://schemas.openxmlformats.org/officeDocument/2006/relationships/hyperlink" Target="https://stackoverflow.com/questions/48157558" TargetMode="External"/><Relationship Id="rId1496" Type="http://schemas.openxmlformats.org/officeDocument/2006/relationships/hyperlink" Target="https://stackoverflow.com/questions/57844580" TargetMode="External"/><Relationship Id="rId662" Type="http://schemas.openxmlformats.org/officeDocument/2006/relationships/hyperlink" Target="https://stackoverflow.com/questions/47644306" TargetMode="External"/><Relationship Id="rId1497" Type="http://schemas.openxmlformats.org/officeDocument/2006/relationships/hyperlink" Target="https://stackoverflow.com/questions/56934307" TargetMode="External"/><Relationship Id="rId661" Type="http://schemas.openxmlformats.org/officeDocument/2006/relationships/hyperlink" Target="https://stackoverflow.com/questions/59223142" TargetMode="External"/><Relationship Id="rId1498" Type="http://schemas.openxmlformats.org/officeDocument/2006/relationships/hyperlink" Target="https://stackoverflow.com/questions/54430310" TargetMode="External"/><Relationship Id="rId1488" Type="http://schemas.openxmlformats.org/officeDocument/2006/relationships/hyperlink" Target="https://stackoverflow.com/questions/48764716" TargetMode="External"/><Relationship Id="rId1489" Type="http://schemas.openxmlformats.org/officeDocument/2006/relationships/hyperlink" Target="https://stackoverflow.com/questions/49441748" TargetMode="External"/><Relationship Id="rId657" Type="http://schemas.openxmlformats.org/officeDocument/2006/relationships/hyperlink" Target="https://stackoverflow.com/questions/59864710" TargetMode="External"/><Relationship Id="rId656" Type="http://schemas.openxmlformats.org/officeDocument/2006/relationships/hyperlink" Target="https://stackoverflow.com/questions/37611479" TargetMode="External"/><Relationship Id="rId655" Type="http://schemas.openxmlformats.org/officeDocument/2006/relationships/hyperlink" Target="https://stackoverflow.com/questions/58672278" TargetMode="External"/><Relationship Id="rId654" Type="http://schemas.openxmlformats.org/officeDocument/2006/relationships/hyperlink" Target="https://stackoverflow.com/questions/41842440" TargetMode="External"/><Relationship Id="rId659" Type="http://schemas.openxmlformats.org/officeDocument/2006/relationships/hyperlink" Target="https://stackoverflow.com/questions/58971998" TargetMode="External"/><Relationship Id="rId658" Type="http://schemas.openxmlformats.org/officeDocument/2006/relationships/hyperlink" Target="https://stackoverflow.com/questions/60593469" TargetMode="External"/><Relationship Id="rId1480" Type="http://schemas.openxmlformats.org/officeDocument/2006/relationships/hyperlink" Target="https://stackoverflow.com/questions/52365277" TargetMode="External"/><Relationship Id="rId1481" Type="http://schemas.openxmlformats.org/officeDocument/2006/relationships/hyperlink" Target="https://stackoverflow.com/questions/48819561" TargetMode="External"/><Relationship Id="rId1482" Type="http://schemas.openxmlformats.org/officeDocument/2006/relationships/hyperlink" Target="https://stackoverflow.com/questions/62079524" TargetMode="External"/><Relationship Id="rId1483" Type="http://schemas.openxmlformats.org/officeDocument/2006/relationships/hyperlink" Target="https://stackoverflow.com/questions/59364422" TargetMode="External"/><Relationship Id="rId653" Type="http://schemas.openxmlformats.org/officeDocument/2006/relationships/hyperlink" Target="https://stackoverflow.com/questions/42250340" TargetMode="External"/><Relationship Id="rId1484" Type="http://schemas.openxmlformats.org/officeDocument/2006/relationships/hyperlink" Target="https://stackoverflow.com/questions/63367851" TargetMode="External"/><Relationship Id="rId652" Type="http://schemas.openxmlformats.org/officeDocument/2006/relationships/hyperlink" Target="https://stackoverflow.com/questions/43129225" TargetMode="External"/><Relationship Id="rId1485" Type="http://schemas.openxmlformats.org/officeDocument/2006/relationships/hyperlink" Target="https://stackoverflow.com/questions/58902773" TargetMode="External"/><Relationship Id="rId651" Type="http://schemas.openxmlformats.org/officeDocument/2006/relationships/hyperlink" Target="https://stackoverflow.com/questions/62241930" TargetMode="External"/><Relationship Id="rId1486" Type="http://schemas.openxmlformats.org/officeDocument/2006/relationships/hyperlink" Target="https://stackoverflow.com/questions/59073606" TargetMode="External"/><Relationship Id="rId650" Type="http://schemas.openxmlformats.org/officeDocument/2006/relationships/hyperlink" Target="https://stackoverflow.com/questions/59191583" TargetMode="External"/><Relationship Id="rId1487" Type="http://schemas.openxmlformats.org/officeDocument/2006/relationships/hyperlink" Target="https://stackoverflow.com/questions/61148454" TargetMode="External"/><Relationship Id="rId3216" Type="http://schemas.openxmlformats.org/officeDocument/2006/relationships/hyperlink" Target="https://stackoverflow.com/questions/63647178" TargetMode="External"/><Relationship Id="rId3215" Type="http://schemas.openxmlformats.org/officeDocument/2006/relationships/hyperlink" Target="https://stackoverflow.com/questions/59945342" TargetMode="External"/><Relationship Id="rId3218" Type="http://schemas.openxmlformats.org/officeDocument/2006/relationships/hyperlink" Target="https://stackoverflow.com/questions/57005306" TargetMode="External"/><Relationship Id="rId3217" Type="http://schemas.openxmlformats.org/officeDocument/2006/relationships/hyperlink" Target="https://stackoverflow.com/questions/54723168" TargetMode="External"/><Relationship Id="rId3219" Type="http://schemas.openxmlformats.org/officeDocument/2006/relationships/hyperlink" Target="https://stackoverflow.com/questions/52675842" TargetMode="External"/><Relationship Id="rId689" Type="http://schemas.openxmlformats.org/officeDocument/2006/relationships/hyperlink" Target="https://stackoverflow.com/questions/62295138" TargetMode="External"/><Relationship Id="rId688" Type="http://schemas.openxmlformats.org/officeDocument/2006/relationships/hyperlink" Target="https://stackoverflow.com/questions/49399327" TargetMode="External"/><Relationship Id="rId687" Type="http://schemas.openxmlformats.org/officeDocument/2006/relationships/hyperlink" Target="https://stackoverflow.com/questions/55527383" TargetMode="External"/><Relationship Id="rId682" Type="http://schemas.openxmlformats.org/officeDocument/2006/relationships/hyperlink" Target="https://stackoverflow.com/questions/61994299" TargetMode="External"/><Relationship Id="rId681" Type="http://schemas.openxmlformats.org/officeDocument/2006/relationships/hyperlink" Target="https://stackoverflow.com/questions/64577667" TargetMode="External"/><Relationship Id="rId680" Type="http://schemas.openxmlformats.org/officeDocument/2006/relationships/hyperlink" Target="https://stackoverflow.com/questions/63411686" TargetMode="External"/><Relationship Id="rId3210" Type="http://schemas.openxmlformats.org/officeDocument/2006/relationships/hyperlink" Target="https://stackoverflow.com/questions/40508119" TargetMode="External"/><Relationship Id="rId686" Type="http://schemas.openxmlformats.org/officeDocument/2006/relationships/hyperlink" Target="https://stackoverflow.com/questions/48869032" TargetMode="External"/><Relationship Id="rId3212" Type="http://schemas.openxmlformats.org/officeDocument/2006/relationships/hyperlink" Target="https://stackoverflow.com/questions/54245923" TargetMode="External"/><Relationship Id="rId685" Type="http://schemas.openxmlformats.org/officeDocument/2006/relationships/hyperlink" Target="https://stackoverflow.com/questions/54369539" TargetMode="External"/><Relationship Id="rId3211" Type="http://schemas.openxmlformats.org/officeDocument/2006/relationships/hyperlink" Target="https://stackoverflow.com/questions/18931277" TargetMode="External"/><Relationship Id="rId684" Type="http://schemas.openxmlformats.org/officeDocument/2006/relationships/hyperlink" Target="https://stackoverflow.com/questions/64127480" TargetMode="External"/><Relationship Id="rId3214" Type="http://schemas.openxmlformats.org/officeDocument/2006/relationships/hyperlink" Target="https://stackoverflow.com/questions/63525464" TargetMode="External"/><Relationship Id="rId683" Type="http://schemas.openxmlformats.org/officeDocument/2006/relationships/hyperlink" Target="https://stackoverflow.com/questions/64815251" TargetMode="External"/><Relationship Id="rId3213" Type="http://schemas.openxmlformats.org/officeDocument/2006/relationships/hyperlink" Target="https://stackoverflow.com/questions/50612523" TargetMode="External"/><Relationship Id="rId3205" Type="http://schemas.openxmlformats.org/officeDocument/2006/relationships/hyperlink" Target="https://stackoverflow.com/questions/38891600" TargetMode="External"/><Relationship Id="rId3204" Type="http://schemas.openxmlformats.org/officeDocument/2006/relationships/hyperlink" Target="https://stackoverflow.com/questions/24363300" TargetMode="External"/><Relationship Id="rId3207" Type="http://schemas.openxmlformats.org/officeDocument/2006/relationships/hyperlink" Target="https://stackoverflow.com/questions/46054644" TargetMode="External"/><Relationship Id="rId3206" Type="http://schemas.openxmlformats.org/officeDocument/2006/relationships/hyperlink" Target="https://stackoverflow.com/questions/37780139" TargetMode="External"/><Relationship Id="rId3209" Type="http://schemas.openxmlformats.org/officeDocument/2006/relationships/hyperlink" Target="https://stackoverflow.com/questions/43012227" TargetMode="External"/><Relationship Id="rId3208" Type="http://schemas.openxmlformats.org/officeDocument/2006/relationships/hyperlink" Target="https://stackoverflow.com/questions/44091787" TargetMode="External"/><Relationship Id="rId679" Type="http://schemas.openxmlformats.org/officeDocument/2006/relationships/hyperlink" Target="https://stackoverflow.com/questions/59727723" TargetMode="External"/><Relationship Id="rId678" Type="http://schemas.openxmlformats.org/officeDocument/2006/relationships/hyperlink" Target="https://stackoverflow.com/questions/52850105" TargetMode="External"/><Relationship Id="rId677" Type="http://schemas.openxmlformats.org/officeDocument/2006/relationships/hyperlink" Target="https://stackoverflow.com/questions/53562704" TargetMode="External"/><Relationship Id="rId676" Type="http://schemas.openxmlformats.org/officeDocument/2006/relationships/hyperlink" Target="https://stackoverflow.com/questions/55521652" TargetMode="External"/><Relationship Id="rId671" Type="http://schemas.openxmlformats.org/officeDocument/2006/relationships/hyperlink" Target="https://stackoverflow.com/questions/52544754" TargetMode="External"/><Relationship Id="rId670" Type="http://schemas.openxmlformats.org/officeDocument/2006/relationships/hyperlink" Target="https://stackoverflow.com/questions/44993098" TargetMode="External"/><Relationship Id="rId675" Type="http://schemas.openxmlformats.org/officeDocument/2006/relationships/hyperlink" Target="https://stackoverflow.com/questions/49636412" TargetMode="External"/><Relationship Id="rId3201" Type="http://schemas.openxmlformats.org/officeDocument/2006/relationships/hyperlink" Target="https://stackoverflow.com/questions/52338532" TargetMode="External"/><Relationship Id="rId674" Type="http://schemas.openxmlformats.org/officeDocument/2006/relationships/hyperlink" Target="https://stackoverflow.com/questions/41415926" TargetMode="External"/><Relationship Id="rId3200" Type="http://schemas.openxmlformats.org/officeDocument/2006/relationships/hyperlink" Target="https://stackoverflow.com/questions/52359797" TargetMode="External"/><Relationship Id="rId673" Type="http://schemas.openxmlformats.org/officeDocument/2006/relationships/hyperlink" Target="https://stackoverflow.com/questions/61169380" TargetMode="External"/><Relationship Id="rId3203" Type="http://schemas.openxmlformats.org/officeDocument/2006/relationships/hyperlink" Target="https://stackoverflow.com/questions/27740804" TargetMode="External"/><Relationship Id="rId672" Type="http://schemas.openxmlformats.org/officeDocument/2006/relationships/hyperlink" Target="https://stackoverflow.com/questions/57915055" TargetMode="External"/><Relationship Id="rId3202" Type="http://schemas.openxmlformats.org/officeDocument/2006/relationships/hyperlink" Target="https://stackoverflow.com/questions/59466597" TargetMode="External"/><Relationship Id="rId190" Type="http://schemas.openxmlformats.org/officeDocument/2006/relationships/hyperlink" Target="https://stackoverflow.com/questions/59029836" TargetMode="External"/><Relationship Id="rId194" Type="http://schemas.openxmlformats.org/officeDocument/2006/relationships/hyperlink" Target="https://stackoverflow.com/questions/49503518" TargetMode="External"/><Relationship Id="rId193" Type="http://schemas.openxmlformats.org/officeDocument/2006/relationships/hyperlink" Target="https://stackoverflow.com/questions/55205966" TargetMode="External"/><Relationship Id="rId192" Type="http://schemas.openxmlformats.org/officeDocument/2006/relationships/hyperlink" Target="https://stackoverflow.com/questions/60182306" TargetMode="External"/><Relationship Id="rId191" Type="http://schemas.openxmlformats.org/officeDocument/2006/relationships/hyperlink" Target="https://stackoverflow.com/questions/60582012" TargetMode="External"/><Relationship Id="rId187" Type="http://schemas.openxmlformats.org/officeDocument/2006/relationships/hyperlink" Target="https://stackoverflow.com/questions/61214015" TargetMode="External"/><Relationship Id="rId186" Type="http://schemas.openxmlformats.org/officeDocument/2006/relationships/hyperlink" Target="https://stackoverflow.com/questions/61172051" TargetMode="External"/><Relationship Id="rId185" Type="http://schemas.openxmlformats.org/officeDocument/2006/relationships/hyperlink" Target="https://stackoverflow.com/questions/59673125" TargetMode="External"/><Relationship Id="rId184" Type="http://schemas.openxmlformats.org/officeDocument/2006/relationships/hyperlink" Target="https://stackoverflow.com/questions/61007457" TargetMode="External"/><Relationship Id="rId189" Type="http://schemas.openxmlformats.org/officeDocument/2006/relationships/hyperlink" Target="https://stackoverflow.com/questions/49975629" TargetMode="External"/><Relationship Id="rId188" Type="http://schemas.openxmlformats.org/officeDocument/2006/relationships/hyperlink" Target="https://stackoverflow.com/questions/59501673" TargetMode="External"/><Relationship Id="rId183" Type="http://schemas.openxmlformats.org/officeDocument/2006/relationships/hyperlink" Target="https://stackoverflow.com/questions/59757089" TargetMode="External"/><Relationship Id="rId182" Type="http://schemas.openxmlformats.org/officeDocument/2006/relationships/hyperlink" Target="https://stackoverflow.com/questions/63138030" TargetMode="External"/><Relationship Id="rId181" Type="http://schemas.openxmlformats.org/officeDocument/2006/relationships/hyperlink" Target="https://stackoverflow.com/questions/56760868" TargetMode="External"/><Relationship Id="rId180" Type="http://schemas.openxmlformats.org/officeDocument/2006/relationships/hyperlink" Target="https://stackoverflow.com/questions/54112504" TargetMode="External"/><Relationship Id="rId176" Type="http://schemas.openxmlformats.org/officeDocument/2006/relationships/hyperlink" Target="https://stackoverflow.com/questions/57452396" TargetMode="External"/><Relationship Id="rId175" Type="http://schemas.openxmlformats.org/officeDocument/2006/relationships/hyperlink" Target="https://stackoverflow.com/questions/62272412" TargetMode="External"/><Relationship Id="rId174" Type="http://schemas.openxmlformats.org/officeDocument/2006/relationships/hyperlink" Target="https://stackoverflow.com/questions/60550005" TargetMode="External"/><Relationship Id="rId173" Type="http://schemas.openxmlformats.org/officeDocument/2006/relationships/hyperlink" Target="https://stackoverflow.com/questions/56792262" TargetMode="External"/><Relationship Id="rId179" Type="http://schemas.openxmlformats.org/officeDocument/2006/relationships/hyperlink" Target="https://stackoverflow.com/questions/56190405" TargetMode="External"/><Relationship Id="rId178" Type="http://schemas.openxmlformats.org/officeDocument/2006/relationships/hyperlink" Target="https://stackoverflow.com/questions/60975266" TargetMode="External"/><Relationship Id="rId177" Type="http://schemas.openxmlformats.org/officeDocument/2006/relationships/hyperlink" Target="https://stackoverflow.com/questions/59613957" TargetMode="External"/><Relationship Id="rId198" Type="http://schemas.openxmlformats.org/officeDocument/2006/relationships/hyperlink" Target="https://stackoverflow.com/questions/51046867" TargetMode="External"/><Relationship Id="rId197" Type="http://schemas.openxmlformats.org/officeDocument/2006/relationships/hyperlink" Target="https://stackoverflow.com/questions/62295138" TargetMode="External"/><Relationship Id="rId196" Type="http://schemas.openxmlformats.org/officeDocument/2006/relationships/hyperlink" Target="https://stackoverflow.com/questions/57042429" TargetMode="External"/><Relationship Id="rId195" Type="http://schemas.openxmlformats.org/officeDocument/2006/relationships/hyperlink" Target="https://stackoverflow.com/questions/48135452" TargetMode="External"/><Relationship Id="rId199" Type="http://schemas.openxmlformats.org/officeDocument/2006/relationships/hyperlink" Target="https://stackoverflow.com/questions/37981536" TargetMode="External"/><Relationship Id="rId150" Type="http://schemas.openxmlformats.org/officeDocument/2006/relationships/hyperlink" Target="https://stackoverflow.com/questions/44274062" TargetMode="External"/><Relationship Id="rId149" Type="http://schemas.openxmlformats.org/officeDocument/2006/relationships/hyperlink" Target="https://stackoverflow.com/questions/52682671" TargetMode="External"/><Relationship Id="rId148" Type="http://schemas.openxmlformats.org/officeDocument/2006/relationships/hyperlink" Target="https://stackoverflow.com/questions/48303166" TargetMode="External"/><Relationship Id="rId3270" Type="http://schemas.openxmlformats.org/officeDocument/2006/relationships/hyperlink" Target="https://stackoverflow.com/questions/48219751" TargetMode="External"/><Relationship Id="rId3272" Type="http://schemas.openxmlformats.org/officeDocument/2006/relationships/hyperlink" Target="https://stackoverflow.com/questions/60232314" TargetMode="External"/><Relationship Id="rId3271" Type="http://schemas.openxmlformats.org/officeDocument/2006/relationships/hyperlink" Target="https://stackoverflow.com/questions/61157679" TargetMode="External"/><Relationship Id="rId143" Type="http://schemas.openxmlformats.org/officeDocument/2006/relationships/hyperlink" Target="https://stackoverflow.com/questions/56206746" TargetMode="External"/><Relationship Id="rId3274" Type="http://schemas.openxmlformats.org/officeDocument/2006/relationships/hyperlink" Target="https://stackoverflow.com/questions/62937340" TargetMode="External"/><Relationship Id="rId142" Type="http://schemas.openxmlformats.org/officeDocument/2006/relationships/hyperlink" Target="https://stackoverflow.com/questions/60884699" TargetMode="External"/><Relationship Id="rId3273" Type="http://schemas.openxmlformats.org/officeDocument/2006/relationships/hyperlink" Target="https://stackoverflow.com/questions/57960429" TargetMode="External"/><Relationship Id="rId141" Type="http://schemas.openxmlformats.org/officeDocument/2006/relationships/hyperlink" Target="https://stackoverflow.com/questions/50283741" TargetMode="External"/><Relationship Id="rId3276" Type="http://schemas.openxmlformats.org/officeDocument/2006/relationships/hyperlink" Target="https://stackoverflow.com/questions/19018333" TargetMode="External"/><Relationship Id="rId140" Type="http://schemas.openxmlformats.org/officeDocument/2006/relationships/hyperlink" Target="https://stackoverflow.com/questions/52673987" TargetMode="External"/><Relationship Id="rId3275" Type="http://schemas.openxmlformats.org/officeDocument/2006/relationships/hyperlink" Target="https://stackoverflow.com/questions/35416989" TargetMode="External"/><Relationship Id="rId147" Type="http://schemas.openxmlformats.org/officeDocument/2006/relationships/hyperlink" Target="https://stackoverflow.com/questions/59362269" TargetMode="External"/><Relationship Id="rId3278" Type="http://schemas.openxmlformats.org/officeDocument/2006/relationships/hyperlink" Target="https://stackoverflow.com/questions/19820369" TargetMode="External"/><Relationship Id="rId146" Type="http://schemas.openxmlformats.org/officeDocument/2006/relationships/hyperlink" Target="https://stackoverflow.com/questions/45612978" TargetMode="External"/><Relationship Id="rId3277" Type="http://schemas.openxmlformats.org/officeDocument/2006/relationships/hyperlink" Target="https://stackoverflow.com/questions/35998112" TargetMode="External"/><Relationship Id="rId145" Type="http://schemas.openxmlformats.org/officeDocument/2006/relationships/hyperlink" Target="https://stackoverflow.com/questions/62169144" TargetMode="External"/><Relationship Id="rId144" Type="http://schemas.openxmlformats.org/officeDocument/2006/relationships/hyperlink" Target="https://stackoverflow.com/questions/52761157" TargetMode="External"/><Relationship Id="rId3279" Type="http://schemas.openxmlformats.org/officeDocument/2006/relationships/hyperlink" Target="https://stackoverflow.com/questions/34276814" TargetMode="External"/><Relationship Id="rId139" Type="http://schemas.openxmlformats.org/officeDocument/2006/relationships/hyperlink" Target="https://stackoverflow.com/questions/51064323" TargetMode="External"/><Relationship Id="rId138" Type="http://schemas.openxmlformats.org/officeDocument/2006/relationships/hyperlink" Target="https://stackoverflow.com/questions/48303166" TargetMode="External"/><Relationship Id="rId137" Type="http://schemas.openxmlformats.org/officeDocument/2006/relationships/hyperlink" Target="https://stackoverflow.com/questions/44685461" TargetMode="External"/><Relationship Id="rId3261" Type="http://schemas.openxmlformats.org/officeDocument/2006/relationships/hyperlink" Target="https://stackoverflow.com/questions/63164175" TargetMode="External"/><Relationship Id="rId3260" Type="http://schemas.openxmlformats.org/officeDocument/2006/relationships/hyperlink" Target="https://stackoverflow.com/questions/64538474" TargetMode="External"/><Relationship Id="rId132" Type="http://schemas.openxmlformats.org/officeDocument/2006/relationships/hyperlink" Target="https://stackoverflow.com/questions/49169016" TargetMode="External"/><Relationship Id="rId3263" Type="http://schemas.openxmlformats.org/officeDocument/2006/relationships/hyperlink" Target="https://stackoverflow.com/questions/64856763" TargetMode="External"/><Relationship Id="rId131" Type="http://schemas.openxmlformats.org/officeDocument/2006/relationships/hyperlink" Target="https://stackoverflow.com/questions/48619383" TargetMode="External"/><Relationship Id="rId3262" Type="http://schemas.openxmlformats.org/officeDocument/2006/relationships/hyperlink" Target="https://stackoverflow.com/questions/64762309" TargetMode="External"/><Relationship Id="rId130" Type="http://schemas.openxmlformats.org/officeDocument/2006/relationships/hyperlink" Target="https://stackoverflow.com/questions/49209810" TargetMode="External"/><Relationship Id="rId3265" Type="http://schemas.openxmlformats.org/officeDocument/2006/relationships/hyperlink" Target="https://stackoverflow.com/questions/61373393" TargetMode="External"/><Relationship Id="rId3264" Type="http://schemas.openxmlformats.org/officeDocument/2006/relationships/hyperlink" Target="https://stackoverflow.com/questions/59128712" TargetMode="External"/><Relationship Id="rId136" Type="http://schemas.openxmlformats.org/officeDocument/2006/relationships/hyperlink" Target="https://stackoverflow.com/questions/45612978" TargetMode="External"/><Relationship Id="rId3267" Type="http://schemas.openxmlformats.org/officeDocument/2006/relationships/hyperlink" Target="https://stackoverflow.com/questions/49422283" TargetMode="External"/><Relationship Id="rId135" Type="http://schemas.openxmlformats.org/officeDocument/2006/relationships/hyperlink" Target="https://stackoverflow.com/questions/61147366" TargetMode="External"/><Relationship Id="rId3266" Type="http://schemas.openxmlformats.org/officeDocument/2006/relationships/hyperlink" Target="https://stackoverflow.com/questions/59840139" TargetMode="External"/><Relationship Id="rId134" Type="http://schemas.openxmlformats.org/officeDocument/2006/relationships/hyperlink" Target="https://stackoverflow.com/questions/64371884" TargetMode="External"/><Relationship Id="rId3269" Type="http://schemas.openxmlformats.org/officeDocument/2006/relationships/hyperlink" Target="https://stackoverflow.com/questions/56981382" TargetMode="External"/><Relationship Id="rId133" Type="http://schemas.openxmlformats.org/officeDocument/2006/relationships/hyperlink" Target="https://stackoverflow.com/questions/50752176" TargetMode="External"/><Relationship Id="rId3268" Type="http://schemas.openxmlformats.org/officeDocument/2006/relationships/hyperlink" Target="https://stackoverflow.com/questions/58457929" TargetMode="External"/><Relationship Id="rId172" Type="http://schemas.openxmlformats.org/officeDocument/2006/relationships/hyperlink" Target="https://stackoverflow.com/questions/57937938" TargetMode="External"/><Relationship Id="rId171" Type="http://schemas.openxmlformats.org/officeDocument/2006/relationships/hyperlink" Target="https://stackoverflow.com/questions/52682671" TargetMode="External"/><Relationship Id="rId170" Type="http://schemas.openxmlformats.org/officeDocument/2006/relationships/hyperlink" Target="https://stackoverflow.com/questions/48303166" TargetMode="External"/><Relationship Id="rId3290" Type="http://schemas.openxmlformats.org/officeDocument/2006/relationships/hyperlink" Target="https://stackoverflow.com/questions/52338532" TargetMode="External"/><Relationship Id="rId3292" Type="http://schemas.openxmlformats.org/officeDocument/2006/relationships/hyperlink" Target="https://stackoverflow.com/questions/50523930" TargetMode="External"/><Relationship Id="rId3291" Type="http://schemas.openxmlformats.org/officeDocument/2006/relationships/hyperlink" Target="https://stackoverflow.com/questions/48373710" TargetMode="External"/><Relationship Id="rId3294" Type="http://schemas.openxmlformats.org/officeDocument/2006/relationships/hyperlink" Target="https://stackoverflow.com/questions/52629767" TargetMode="External"/><Relationship Id="rId3293" Type="http://schemas.openxmlformats.org/officeDocument/2006/relationships/hyperlink" Target="https://stackoverflow.com/questions/54028667" TargetMode="External"/><Relationship Id="rId165" Type="http://schemas.openxmlformats.org/officeDocument/2006/relationships/hyperlink" Target="https://stackoverflow.com/questions/44346384" TargetMode="External"/><Relationship Id="rId3296" Type="http://schemas.openxmlformats.org/officeDocument/2006/relationships/hyperlink" Target="https://stackoverflow.com/questions/57057964" TargetMode="External"/><Relationship Id="rId164" Type="http://schemas.openxmlformats.org/officeDocument/2006/relationships/hyperlink" Target="https://stackoverflow.com/questions/45341924" TargetMode="External"/><Relationship Id="rId3295" Type="http://schemas.openxmlformats.org/officeDocument/2006/relationships/hyperlink" Target="https://stackoverflow.com/questions/65080328" TargetMode="External"/><Relationship Id="rId163" Type="http://schemas.openxmlformats.org/officeDocument/2006/relationships/hyperlink" Target="https://stackoverflow.com/questions/44993098" TargetMode="External"/><Relationship Id="rId3298" Type="http://schemas.openxmlformats.org/officeDocument/2006/relationships/hyperlink" Target="https://stackoverflow.com/questions/64524749" TargetMode="External"/><Relationship Id="rId162" Type="http://schemas.openxmlformats.org/officeDocument/2006/relationships/hyperlink" Target="https://stackoverflow.com/questions/44453264" TargetMode="External"/><Relationship Id="rId3297" Type="http://schemas.openxmlformats.org/officeDocument/2006/relationships/hyperlink" Target="https://stackoverflow.com/questions/57977559" TargetMode="External"/><Relationship Id="rId169" Type="http://schemas.openxmlformats.org/officeDocument/2006/relationships/hyperlink" Target="https://stackoverflow.com/questions/61454585" TargetMode="External"/><Relationship Id="rId168" Type="http://schemas.openxmlformats.org/officeDocument/2006/relationships/hyperlink" Target="https://stackoverflow.com/questions/45612978" TargetMode="External"/><Relationship Id="rId3299" Type="http://schemas.openxmlformats.org/officeDocument/2006/relationships/hyperlink" Target="https://stackoverflow.com/questions/57599021" TargetMode="External"/><Relationship Id="rId167" Type="http://schemas.openxmlformats.org/officeDocument/2006/relationships/hyperlink" Target="https://stackoverflow.com/questions/51064323" TargetMode="External"/><Relationship Id="rId166" Type="http://schemas.openxmlformats.org/officeDocument/2006/relationships/hyperlink" Target="https://stackoverflow.com/questions/44762532" TargetMode="External"/><Relationship Id="rId161" Type="http://schemas.openxmlformats.org/officeDocument/2006/relationships/hyperlink" Target="https://stackoverflow.com/questions/47660443" TargetMode="External"/><Relationship Id="rId160" Type="http://schemas.openxmlformats.org/officeDocument/2006/relationships/hyperlink" Target="https://stackoverflow.com/questions/64533007" TargetMode="External"/><Relationship Id="rId159" Type="http://schemas.openxmlformats.org/officeDocument/2006/relationships/hyperlink" Target="https://stackoverflow.com/questions/44081119" TargetMode="External"/><Relationship Id="rId3281" Type="http://schemas.openxmlformats.org/officeDocument/2006/relationships/hyperlink" Target="https://stackoverflow.com/questions/15426066" TargetMode="External"/><Relationship Id="rId3280" Type="http://schemas.openxmlformats.org/officeDocument/2006/relationships/hyperlink" Target="https://stackoverflow.com/questions/41843007" TargetMode="External"/><Relationship Id="rId3283" Type="http://schemas.openxmlformats.org/officeDocument/2006/relationships/hyperlink" Target="https://stackoverflow.com/questions/37749791" TargetMode="External"/><Relationship Id="rId3282" Type="http://schemas.openxmlformats.org/officeDocument/2006/relationships/hyperlink" Target="https://stackoverflow.com/questions/21105661" TargetMode="External"/><Relationship Id="rId154" Type="http://schemas.openxmlformats.org/officeDocument/2006/relationships/hyperlink" Target="https://stackoverflow.com/questions/57846223" TargetMode="External"/><Relationship Id="rId3285" Type="http://schemas.openxmlformats.org/officeDocument/2006/relationships/hyperlink" Target="https://stackoverflow.com/questions/51708715" TargetMode="External"/><Relationship Id="rId153" Type="http://schemas.openxmlformats.org/officeDocument/2006/relationships/hyperlink" Target="https://stackoverflow.com/questions/55248631" TargetMode="External"/><Relationship Id="rId3284" Type="http://schemas.openxmlformats.org/officeDocument/2006/relationships/hyperlink" Target="https://stackoverflow.com/questions/11916267" TargetMode="External"/><Relationship Id="rId152" Type="http://schemas.openxmlformats.org/officeDocument/2006/relationships/hyperlink" Target="https://stackoverflow.com/questions/41397297" TargetMode="External"/><Relationship Id="rId3287" Type="http://schemas.openxmlformats.org/officeDocument/2006/relationships/hyperlink" Target="https://stackoverflow.com/questions/51229016" TargetMode="External"/><Relationship Id="rId151" Type="http://schemas.openxmlformats.org/officeDocument/2006/relationships/hyperlink" Target="https://stackoverflow.com/questions/43435077" TargetMode="External"/><Relationship Id="rId3286" Type="http://schemas.openxmlformats.org/officeDocument/2006/relationships/hyperlink" Target="https://stackoverflow.com/questions/50800085" TargetMode="External"/><Relationship Id="rId158" Type="http://schemas.openxmlformats.org/officeDocument/2006/relationships/hyperlink" Target="https://stackoverflow.com/questions/45098117" TargetMode="External"/><Relationship Id="rId3289" Type="http://schemas.openxmlformats.org/officeDocument/2006/relationships/hyperlink" Target="https://stackoverflow.com/questions/58163026" TargetMode="External"/><Relationship Id="rId157" Type="http://schemas.openxmlformats.org/officeDocument/2006/relationships/hyperlink" Target="https://stackoverflow.com/questions/36631868" TargetMode="External"/><Relationship Id="rId3288" Type="http://schemas.openxmlformats.org/officeDocument/2006/relationships/hyperlink" Target="https://stackoverflow.com/questions/40669951" TargetMode="External"/><Relationship Id="rId156" Type="http://schemas.openxmlformats.org/officeDocument/2006/relationships/hyperlink" Target="https://stackoverflow.com/questions/44797757" TargetMode="External"/><Relationship Id="rId155" Type="http://schemas.openxmlformats.org/officeDocument/2006/relationships/hyperlink" Target="https://stackoverflow.com/questions/44725860" TargetMode="External"/><Relationship Id="rId2820" Type="http://schemas.openxmlformats.org/officeDocument/2006/relationships/hyperlink" Target="https://stackoverflow.com/questions/64771558" TargetMode="External"/><Relationship Id="rId2821" Type="http://schemas.openxmlformats.org/officeDocument/2006/relationships/hyperlink" Target="https://stackoverflow.com/questions/61326144" TargetMode="External"/><Relationship Id="rId2822" Type="http://schemas.openxmlformats.org/officeDocument/2006/relationships/hyperlink" Target="https://stackoverflow.com/questions/58558004" TargetMode="External"/><Relationship Id="rId2823" Type="http://schemas.openxmlformats.org/officeDocument/2006/relationships/hyperlink" Target="https://stackoverflow.com/questions/50455114" TargetMode="External"/><Relationship Id="rId2824" Type="http://schemas.openxmlformats.org/officeDocument/2006/relationships/hyperlink" Target="https://stackoverflow.com/questions/35951503" TargetMode="External"/><Relationship Id="rId2825" Type="http://schemas.openxmlformats.org/officeDocument/2006/relationships/hyperlink" Target="https://stackoverflow.com/questions/44671799" TargetMode="External"/><Relationship Id="rId2826" Type="http://schemas.openxmlformats.org/officeDocument/2006/relationships/hyperlink" Target="https://stackoverflow.com/questions/54381234" TargetMode="External"/><Relationship Id="rId2827" Type="http://schemas.openxmlformats.org/officeDocument/2006/relationships/hyperlink" Target="https://stackoverflow.com/questions/47543113" TargetMode="External"/><Relationship Id="rId2828" Type="http://schemas.openxmlformats.org/officeDocument/2006/relationships/hyperlink" Target="https://stackoverflow.com/questions/60520730" TargetMode="External"/><Relationship Id="rId2829" Type="http://schemas.openxmlformats.org/officeDocument/2006/relationships/hyperlink" Target="https://stackoverflow.com/questions/64958298" TargetMode="External"/><Relationship Id="rId2810" Type="http://schemas.openxmlformats.org/officeDocument/2006/relationships/hyperlink" Target="https://stackoverflow.com/questions/51487339" TargetMode="External"/><Relationship Id="rId2811" Type="http://schemas.openxmlformats.org/officeDocument/2006/relationships/hyperlink" Target="https://stackoverflow.com/questions/55553027" TargetMode="External"/><Relationship Id="rId2812" Type="http://schemas.openxmlformats.org/officeDocument/2006/relationships/hyperlink" Target="https://stackoverflow.com/questions/44023976" TargetMode="External"/><Relationship Id="rId2813" Type="http://schemas.openxmlformats.org/officeDocument/2006/relationships/hyperlink" Target="https://stackoverflow.com/questions/40755024" TargetMode="External"/><Relationship Id="rId2814" Type="http://schemas.openxmlformats.org/officeDocument/2006/relationships/hyperlink" Target="https://stackoverflow.com/questions/44034624" TargetMode="External"/><Relationship Id="rId2815" Type="http://schemas.openxmlformats.org/officeDocument/2006/relationships/hyperlink" Target="https://stackoverflow.com/questions/44003285" TargetMode="External"/><Relationship Id="rId2816" Type="http://schemas.openxmlformats.org/officeDocument/2006/relationships/hyperlink" Target="https://stackoverflow.com/questions/56090377" TargetMode="External"/><Relationship Id="rId2817" Type="http://schemas.openxmlformats.org/officeDocument/2006/relationships/hyperlink" Target="https://stackoverflow.com/questions/57370046" TargetMode="External"/><Relationship Id="rId2818" Type="http://schemas.openxmlformats.org/officeDocument/2006/relationships/hyperlink" Target="https://stackoverflow.com/questions/55258859" TargetMode="External"/><Relationship Id="rId2819" Type="http://schemas.openxmlformats.org/officeDocument/2006/relationships/hyperlink" Target="https://stackoverflow.com/questions/60978701" TargetMode="External"/><Relationship Id="rId1510" Type="http://schemas.openxmlformats.org/officeDocument/2006/relationships/hyperlink" Target="https://stackoverflow.com/questions/60337743" TargetMode="External"/><Relationship Id="rId2841" Type="http://schemas.openxmlformats.org/officeDocument/2006/relationships/hyperlink" Target="https://stackoverflow.com/questions/42630504" TargetMode="External"/><Relationship Id="rId1511" Type="http://schemas.openxmlformats.org/officeDocument/2006/relationships/hyperlink" Target="https://stackoverflow.com/questions/48143306" TargetMode="External"/><Relationship Id="rId2842" Type="http://schemas.openxmlformats.org/officeDocument/2006/relationships/hyperlink" Target="https://stackoverflow.com/questions/41097567" TargetMode="External"/><Relationship Id="rId1512" Type="http://schemas.openxmlformats.org/officeDocument/2006/relationships/hyperlink" Target="https://stackoverflow.com/questions/42804103" TargetMode="External"/><Relationship Id="rId2843" Type="http://schemas.openxmlformats.org/officeDocument/2006/relationships/hyperlink" Target="https://stackoverflow.com/questions/41373079" TargetMode="External"/><Relationship Id="rId1513" Type="http://schemas.openxmlformats.org/officeDocument/2006/relationships/hyperlink" Target="https://stackoverflow.com/questions/61420020" TargetMode="External"/><Relationship Id="rId2844" Type="http://schemas.openxmlformats.org/officeDocument/2006/relationships/hyperlink" Target="https://stackoverflow.com/questions/58858077" TargetMode="External"/><Relationship Id="rId1514" Type="http://schemas.openxmlformats.org/officeDocument/2006/relationships/hyperlink" Target="https://stackoverflow.com/questions/61685773" TargetMode="External"/><Relationship Id="rId2845" Type="http://schemas.openxmlformats.org/officeDocument/2006/relationships/hyperlink" Target="https://stackoverflow.com/questions/59497369" TargetMode="External"/><Relationship Id="rId1515" Type="http://schemas.openxmlformats.org/officeDocument/2006/relationships/hyperlink" Target="https://stackoverflow.com/questions/54590961" TargetMode="External"/><Relationship Id="rId2846" Type="http://schemas.openxmlformats.org/officeDocument/2006/relationships/hyperlink" Target="https://stackoverflow.com/questions/57592430" TargetMode="External"/><Relationship Id="rId1516" Type="http://schemas.openxmlformats.org/officeDocument/2006/relationships/hyperlink" Target="https://stackoverflow.com/questions/52690293" TargetMode="External"/><Relationship Id="rId2847" Type="http://schemas.openxmlformats.org/officeDocument/2006/relationships/hyperlink" Target="https://stackoverflow.com/questions/60490084" TargetMode="External"/><Relationship Id="rId1517" Type="http://schemas.openxmlformats.org/officeDocument/2006/relationships/hyperlink" Target="https://stackoverflow.com/questions/53860022" TargetMode="External"/><Relationship Id="rId2848" Type="http://schemas.openxmlformats.org/officeDocument/2006/relationships/hyperlink" Target="https://stackoverflow.com/questions/59680019" TargetMode="External"/><Relationship Id="rId1518" Type="http://schemas.openxmlformats.org/officeDocument/2006/relationships/hyperlink" Target="https://stackoverflow.com/questions/49372585" TargetMode="External"/><Relationship Id="rId2849" Type="http://schemas.openxmlformats.org/officeDocument/2006/relationships/hyperlink" Target="https://stackoverflow.com/questions/50738706" TargetMode="External"/><Relationship Id="rId1519" Type="http://schemas.openxmlformats.org/officeDocument/2006/relationships/hyperlink" Target="https://stackoverflow.com/questions/52917486" TargetMode="External"/><Relationship Id="rId2840" Type="http://schemas.openxmlformats.org/officeDocument/2006/relationships/hyperlink" Target="https://stackoverflow.com/questions/52673987" TargetMode="External"/><Relationship Id="rId2830" Type="http://schemas.openxmlformats.org/officeDocument/2006/relationships/hyperlink" Target="https://stackoverflow.com/questions/64127480" TargetMode="External"/><Relationship Id="rId1500" Type="http://schemas.openxmlformats.org/officeDocument/2006/relationships/hyperlink" Target="https://stackoverflow.com/questions/54015059" TargetMode="External"/><Relationship Id="rId2831" Type="http://schemas.openxmlformats.org/officeDocument/2006/relationships/hyperlink" Target="https://stackoverflow.com/questions/58971998" TargetMode="External"/><Relationship Id="rId1501" Type="http://schemas.openxmlformats.org/officeDocument/2006/relationships/hyperlink" Target="https://stackoverflow.com/questions/44232898" TargetMode="External"/><Relationship Id="rId2832" Type="http://schemas.openxmlformats.org/officeDocument/2006/relationships/hyperlink" Target="https://stackoverflow.com/questions/63481755" TargetMode="External"/><Relationship Id="rId1502" Type="http://schemas.openxmlformats.org/officeDocument/2006/relationships/hyperlink" Target="https://stackoverflow.com/questions/57149091" TargetMode="External"/><Relationship Id="rId2833" Type="http://schemas.openxmlformats.org/officeDocument/2006/relationships/hyperlink" Target="https://stackoverflow.com/questions/60077931" TargetMode="External"/><Relationship Id="rId1503" Type="http://schemas.openxmlformats.org/officeDocument/2006/relationships/hyperlink" Target="https://stackoverflow.com/questions/50761702" TargetMode="External"/><Relationship Id="rId2834" Type="http://schemas.openxmlformats.org/officeDocument/2006/relationships/hyperlink" Target="https://stackoverflow.com/questions/51046867" TargetMode="External"/><Relationship Id="rId1504" Type="http://schemas.openxmlformats.org/officeDocument/2006/relationships/hyperlink" Target="https://stackoverflow.com/questions/44343081" TargetMode="External"/><Relationship Id="rId2835" Type="http://schemas.openxmlformats.org/officeDocument/2006/relationships/hyperlink" Target="https://stackoverflow.com/questions/43990046" TargetMode="External"/><Relationship Id="rId1505" Type="http://schemas.openxmlformats.org/officeDocument/2006/relationships/hyperlink" Target="https://stackoverflow.com/questions/53157197" TargetMode="External"/><Relationship Id="rId2836" Type="http://schemas.openxmlformats.org/officeDocument/2006/relationships/hyperlink" Target="https://stackoverflow.com/questions/56585023" TargetMode="External"/><Relationship Id="rId1506" Type="http://schemas.openxmlformats.org/officeDocument/2006/relationships/hyperlink" Target="https://stackoverflow.com/questions/41294542" TargetMode="External"/><Relationship Id="rId2837" Type="http://schemas.openxmlformats.org/officeDocument/2006/relationships/hyperlink" Target="https://stackoverflow.com/questions/58418067" TargetMode="External"/><Relationship Id="rId1507" Type="http://schemas.openxmlformats.org/officeDocument/2006/relationships/hyperlink" Target="https://stackoverflow.com/questions/64668956" TargetMode="External"/><Relationship Id="rId2838" Type="http://schemas.openxmlformats.org/officeDocument/2006/relationships/hyperlink" Target="https://stackoverflow.com/questions/49425056" TargetMode="External"/><Relationship Id="rId1508" Type="http://schemas.openxmlformats.org/officeDocument/2006/relationships/hyperlink" Target="https://stackoverflow.com/questions/58797155" TargetMode="External"/><Relationship Id="rId2839" Type="http://schemas.openxmlformats.org/officeDocument/2006/relationships/hyperlink" Target="https://stackoverflow.com/questions/61454585" TargetMode="External"/><Relationship Id="rId1509" Type="http://schemas.openxmlformats.org/officeDocument/2006/relationships/hyperlink" Target="https://stackoverflow.com/questions/53828895" TargetMode="External"/><Relationship Id="rId2800" Type="http://schemas.openxmlformats.org/officeDocument/2006/relationships/hyperlink" Target="https://stackoverflow.com/questions/34898247" TargetMode="External"/><Relationship Id="rId2801" Type="http://schemas.openxmlformats.org/officeDocument/2006/relationships/hyperlink" Target="https://stackoverflow.com/questions/45406140" TargetMode="External"/><Relationship Id="rId2802" Type="http://schemas.openxmlformats.org/officeDocument/2006/relationships/hyperlink" Target="https://stackoverflow.com/questions/57233539" TargetMode="External"/><Relationship Id="rId2803" Type="http://schemas.openxmlformats.org/officeDocument/2006/relationships/hyperlink" Target="https://stackoverflow.com/questions/47484469" TargetMode="External"/><Relationship Id="rId2804" Type="http://schemas.openxmlformats.org/officeDocument/2006/relationships/hyperlink" Target="https://stackoverflow.com/questions/59362269" TargetMode="External"/><Relationship Id="rId2805" Type="http://schemas.openxmlformats.org/officeDocument/2006/relationships/hyperlink" Target="https://stackoverflow.com/questions/48303166" TargetMode="External"/><Relationship Id="rId2806" Type="http://schemas.openxmlformats.org/officeDocument/2006/relationships/hyperlink" Target="https://stackoverflow.com/questions/52682671" TargetMode="External"/><Relationship Id="rId2807" Type="http://schemas.openxmlformats.org/officeDocument/2006/relationships/hyperlink" Target="https://stackoverflow.com/questions/47907083" TargetMode="External"/><Relationship Id="rId2808" Type="http://schemas.openxmlformats.org/officeDocument/2006/relationships/hyperlink" Target="https://stackoverflow.com/questions/44369789" TargetMode="External"/><Relationship Id="rId2809" Type="http://schemas.openxmlformats.org/officeDocument/2006/relationships/hyperlink" Target="https://stackoverflow.com/questions/47047057" TargetMode="External"/><Relationship Id="rId1576" Type="http://schemas.openxmlformats.org/officeDocument/2006/relationships/hyperlink" Target="https://stackoverflow.com/questions/58683612" TargetMode="External"/><Relationship Id="rId1577" Type="http://schemas.openxmlformats.org/officeDocument/2006/relationships/hyperlink" Target="https://stackoverflow.com/questions/60694015" TargetMode="External"/><Relationship Id="rId1578" Type="http://schemas.openxmlformats.org/officeDocument/2006/relationships/hyperlink" Target="https://stackoverflow.com/questions/61648779" TargetMode="External"/><Relationship Id="rId1579" Type="http://schemas.openxmlformats.org/officeDocument/2006/relationships/hyperlink" Target="https://stackoverflow.com/questions/61169380" TargetMode="External"/><Relationship Id="rId987" Type="http://schemas.openxmlformats.org/officeDocument/2006/relationships/hyperlink" Target="https://stackoverflow.com/questions/47796534" TargetMode="External"/><Relationship Id="rId986" Type="http://schemas.openxmlformats.org/officeDocument/2006/relationships/hyperlink" Target="https://stackoverflow.com/questions/49338837" TargetMode="External"/><Relationship Id="rId985" Type="http://schemas.openxmlformats.org/officeDocument/2006/relationships/hyperlink" Target="https://stackoverflow.com/questions/47254265" TargetMode="External"/><Relationship Id="rId984" Type="http://schemas.openxmlformats.org/officeDocument/2006/relationships/hyperlink" Target="https://stackoverflow.com/questions/48135452" TargetMode="External"/><Relationship Id="rId989" Type="http://schemas.openxmlformats.org/officeDocument/2006/relationships/hyperlink" Target="https://stackoverflow.com/questions/41818654" TargetMode="External"/><Relationship Id="rId988" Type="http://schemas.openxmlformats.org/officeDocument/2006/relationships/hyperlink" Target="https://github.com/tensorflow/tensorflow/blob/master/tensorflow/python/data/ops/dataset_ops.py" TargetMode="External"/><Relationship Id="rId1570" Type="http://schemas.openxmlformats.org/officeDocument/2006/relationships/hyperlink" Target="https://stackoverflow.com/questions/44685461" TargetMode="External"/><Relationship Id="rId1571" Type="http://schemas.openxmlformats.org/officeDocument/2006/relationships/hyperlink" Target="https://stackoverflow.com/questions/61454585" TargetMode="External"/><Relationship Id="rId983" Type="http://schemas.openxmlformats.org/officeDocument/2006/relationships/hyperlink" Target="https://stackoverflow.com/questions/44863095" TargetMode="External"/><Relationship Id="rId1572" Type="http://schemas.openxmlformats.org/officeDocument/2006/relationships/hyperlink" Target="https://stackoverflow.com/questions/45612978" TargetMode="External"/><Relationship Id="rId982" Type="http://schemas.openxmlformats.org/officeDocument/2006/relationships/hyperlink" Target="https://stackoverflow.com/questions/57133906" TargetMode="External"/><Relationship Id="rId1573" Type="http://schemas.openxmlformats.org/officeDocument/2006/relationships/hyperlink" Target="https://stackoverflow.com/questions/44454081" TargetMode="External"/><Relationship Id="rId981" Type="http://schemas.openxmlformats.org/officeDocument/2006/relationships/hyperlink" Target="https://stackoverflow.com/questions/61172051" TargetMode="External"/><Relationship Id="rId1574" Type="http://schemas.openxmlformats.org/officeDocument/2006/relationships/hyperlink" Target="https://stackoverflow.com/questions/62308262" TargetMode="External"/><Relationship Id="rId980" Type="http://schemas.openxmlformats.org/officeDocument/2006/relationships/hyperlink" Target="https://stackoverflow.com/questions/62483557" TargetMode="External"/><Relationship Id="rId1575" Type="http://schemas.openxmlformats.org/officeDocument/2006/relationships/hyperlink" Target="https://stackoverflow.com/questions/59029836" TargetMode="External"/><Relationship Id="rId1565" Type="http://schemas.openxmlformats.org/officeDocument/2006/relationships/hyperlink" Target="https://stackoverflow.com/questions/48143306" TargetMode="External"/><Relationship Id="rId2896" Type="http://schemas.openxmlformats.org/officeDocument/2006/relationships/hyperlink" Target="https://stackoverflow.com/questions/53413756" TargetMode="External"/><Relationship Id="rId1566" Type="http://schemas.openxmlformats.org/officeDocument/2006/relationships/hyperlink" Target="https://stackoverflow.com/questions/60337743" TargetMode="External"/><Relationship Id="rId2897" Type="http://schemas.openxmlformats.org/officeDocument/2006/relationships/hyperlink" Target="https://stackoverflow.com/questions/62444735" TargetMode="External"/><Relationship Id="rId1567" Type="http://schemas.openxmlformats.org/officeDocument/2006/relationships/hyperlink" Target="https://stackoverflow.com/questions/56212752" TargetMode="External"/><Relationship Id="rId2898" Type="http://schemas.openxmlformats.org/officeDocument/2006/relationships/hyperlink" Target="https://stackoverflow.com/questions/64805010" TargetMode="External"/><Relationship Id="rId1568" Type="http://schemas.openxmlformats.org/officeDocument/2006/relationships/hyperlink" Target="https://stackoverflow.com/questions/49283031" TargetMode="External"/><Relationship Id="rId2899" Type="http://schemas.openxmlformats.org/officeDocument/2006/relationships/hyperlink" Target="https://stackoverflow.com/questions/63621251" TargetMode="External"/><Relationship Id="rId1569" Type="http://schemas.openxmlformats.org/officeDocument/2006/relationships/hyperlink" Target="https://stackoverflow.com/questions/51064323" TargetMode="External"/><Relationship Id="rId976" Type="http://schemas.openxmlformats.org/officeDocument/2006/relationships/hyperlink" Target="https://stackoverflow.com/questions/64654700" TargetMode="External"/><Relationship Id="rId975" Type="http://schemas.openxmlformats.org/officeDocument/2006/relationships/hyperlink" Target="https://stackoverflow.com/questions/61459747" TargetMode="External"/><Relationship Id="rId974" Type="http://schemas.openxmlformats.org/officeDocument/2006/relationships/hyperlink" Target="https://stackoverflow.com/questions/63318110" TargetMode="External"/><Relationship Id="rId973" Type="http://schemas.openxmlformats.org/officeDocument/2006/relationships/hyperlink" Target="https://stackoverflow.com/questions/46220285" TargetMode="External"/><Relationship Id="rId979" Type="http://schemas.openxmlformats.org/officeDocument/2006/relationships/hyperlink" Target="https://stackoverflow.com/questions/61348222" TargetMode="External"/><Relationship Id="rId978" Type="http://schemas.openxmlformats.org/officeDocument/2006/relationships/hyperlink" Target="https://stackoverflow.com/questions/61997378" TargetMode="External"/><Relationship Id="rId977" Type="http://schemas.openxmlformats.org/officeDocument/2006/relationships/hyperlink" Target="https://stackoverflow.com/questions/64958298" TargetMode="External"/><Relationship Id="rId2890" Type="http://schemas.openxmlformats.org/officeDocument/2006/relationships/hyperlink" Target="https://stackoverflow.com/questions/48303166" TargetMode="External"/><Relationship Id="rId1560" Type="http://schemas.openxmlformats.org/officeDocument/2006/relationships/hyperlink" Target="https://stackoverflow.com/questions/60763595" TargetMode="External"/><Relationship Id="rId2891" Type="http://schemas.openxmlformats.org/officeDocument/2006/relationships/hyperlink" Target="https://stackoverflow.com/questions/52682671" TargetMode="External"/><Relationship Id="rId972" Type="http://schemas.openxmlformats.org/officeDocument/2006/relationships/hyperlink" Target="https://stackoverflow.com/questions/52094675" TargetMode="External"/><Relationship Id="rId1561" Type="http://schemas.openxmlformats.org/officeDocument/2006/relationships/hyperlink" Target="https://stackoverflow.com/questions/53643164" TargetMode="External"/><Relationship Id="rId2892" Type="http://schemas.openxmlformats.org/officeDocument/2006/relationships/hyperlink" Target="https://stackoverflow.com/questions/63630875" TargetMode="External"/><Relationship Id="rId971" Type="http://schemas.openxmlformats.org/officeDocument/2006/relationships/hyperlink" Target="https://stackoverflow.com/questions/46369902" TargetMode="External"/><Relationship Id="rId1562" Type="http://schemas.openxmlformats.org/officeDocument/2006/relationships/hyperlink" Target="https://stackoverflow.com/questions/50733227" TargetMode="External"/><Relationship Id="rId2893" Type="http://schemas.openxmlformats.org/officeDocument/2006/relationships/hyperlink" Target="https://stackoverflow.com/questions/61376222" TargetMode="External"/><Relationship Id="rId970" Type="http://schemas.openxmlformats.org/officeDocument/2006/relationships/hyperlink" Target="https://stackoverflow.com/questions/51417764" TargetMode="External"/><Relationship Id="rId1563" Type="http://schemas.openxmlformats.org/officeDocument/2006/relationships/hyperlink" Target="https://stackoverflow.com/questions/49645151" TargetMode="External"/><Relationship Id="rId2894" Type="http://schemas.openxmlformats.org/officeDocument/2006/relationships/hyperlink" Target="https://stackoverflow.com/questions/62066116" TargetMode="External"/><Relationship Id="rId1564" Type="http://schemas.openxmlformats.org/officeDocument/2006/relationships/hyperlink" Target="https://stackoverflow.com/questions/45128515" TargetMode="External"/><Relationship Id="rId2895" Type="http://schemas.openxmlformats.org/officeDocument/2006/relationships/hyperlink" Target="https://stackoverflow.com/questions/54853427" TargetMode="External"/><Relationship Id="rId1598" Type="http://schemas.openxmlformats.org/officeDocument/2006/relationships/hyperlink" Target="https://stackoverflow.com/questions/51046867" TargetMode="External"/><Relationship Id="rId1599" Type="http://schemas.openxmlformats.org/officeDocument/2006/relationships/hyperlink" Target="https://stackoverflow.com/questions/64852002" TargetMode="External"/><Relationship Id="rId1590" Type="http://schemas.openxmlformats.org/officeDocument/2006/relationships/hyperlink" Target="https://stackoverflow.com/questions/52917486" TargetMode="External"/><Relationship Id="rId1591" Type="http://schemas.openxmlformats.org/officeDocument/2006/relationships/hyperlink" Target="https://stackoverflow.com/questions/51456408" TargetMode="External"/><Relationship Id="rId1592" Type="http://schemas.openxmlformats.org/officeDocument/2006/relationships/hyperlink" Target="https://stackoverflow.com/questions/53328826" TargetMode="External"/><Relationship Id="rId1593" Type="http://schemas.openxmlformats.org/officeDocument/2006/relationships/hyperlink" Target="https://stackoverflow.com/questions/64059981" TargetMode="External"/><Relationship Id="rId1594" Type="http://schemas.openxmlformats.org/officeDocument/2006/relationships/hyperlink" Target="https://stackoverflow.com/questions/43631662" TargetMode="External"/><Relationship Id="rId1595" Type="http://schemas.openxmlformats.org/officeDocument/2006/relationships/hyperlink" Target="https://stackoverflow.com/questions/41374175" TargetMode="External"/><Relationship Id="rId1596" Type="http://schemas.openxmlformats.org/officeDocument/2006/relationships/hyperlink" Target="https://stackoverflow.com/questions/47678647" TargetMode="External"/><Relationship Id="rId1597" Type="http://schemas.openxmlformats.org/officeDocument/2006/relationships/hyperlink" Target="https://stackoverflow.com/questions/41990876" TargetMode="External"/><Relationship Id="rId1587" Type="http://schemas.openxmlformats.org/officeDocument/2006/relationships/hyperlink" Target="https://stackoverflow.com/questions/52638191" TargetMode="External"/><Relationship Id="rId1588" Type="http://schemas.openxmlformats.org/officeDocument/2006/relationships/hyperlink" Target="https://stackoverflow.com/questions/48514608" TargetMode="External"/><Relationship Id="rId1589" Type="http://schemas.openxmlformats.org/officeDocument/2006/relationships/hyperlink" Target="https://stackoverflow.com/questions/52993992" TargetMode="External"/><Relationship Id="rId998" Type="http://schemas.openxmlformats.org/officeDocument/2006/relationships/hyperlink" Target="https://stackoverflow.com/questions/51811510" TargetMode="External"/><Relationship Id="rId997" Type="http://schemas.openxmlformats.org/officeDocument/2006/relationships/hyperlink" Target="https://stackoverflow.com/questions/55406464" TargetMode="External"/><Relationship Id="rId996" Type="http://schemas.openxmlformats.org/officeDocument/2006/relationships/hyperlink" Target="https://stackoverflow.com/questions/48888271" TargetMode="External"/><Relationship Id="rId995" Type="http://schemas.openxmlformats.org/officeDocument/2006/relationships/hyperlink" Target="https://stackoverflow.com/questions/53003208" TargetMode="External"/><Relationship Id="rId999" Type="http://schemas.openxmlformats.org/officeDocument/2006/relationships/hyperlink" Target="https://stackoverflow.com/questions/38716584" TargetMode="External"/><Relationship Id="rId990" Type="http://schemas.openxmlformats.org/officeDocument/2006/relationships/hyperlink" Target="https://stackoverflow.com/questions/44797757" TargetMode="External"/><Relationship Id="rId1580" Type="http://schemas.openxmlformats.org/officeDocument/2006/relationships/hyperlink" Target="https://stackoverflow.com/questions/61648779" TargetMode="External"/><Relationship Id="rId1581" Type="http://schemas.openxmlformats.org/officeDocument/2006/relationships/hyperlink" Target="https://stackoverflow.com/questions/61121937" TargetMode="External"/><Relationship Id="rId1582" Type="http://schemas.openxmlformats.org/officeDocument/2006/relationships/hyperlink" Target="https://stackoverflow.com/questions/60694015" TargetMode="External"/><Relationship Id="rId994" Type="http://schemas.openxmlformats.org/officeDocument/2006/relationships/hyperlink" Target="https://stackoverflow.com/questions/47615041" TargetMode="External"/><Relationship Id="rId1583" Type="http://schemas.openxmlformats.org/officeDocument/2006/relationships/hyperlink" Target="https://stackoverflow.com/questions/62428455" TargetMode="External"/><Relationship Id="rId993" Type="http://schemas.openxmlformats.org/officeDocument/2006/relationships/hyperlink" Target="https://stackoverflow.com/questions/40967761" TargetMode="External"/><Relationship Id="rId1584" Type="http://schemas.openxmlformats.org/officeDocument/2006/relationships/hyperlink" Target="https://stackoverflow.com/questions/41478027" TargetMode="External"/><Relationship Id="rId992" Type="http://schemas.openxmlformats.org/officeDocument/2006/relationships/hyperlink" Target="https://stackoverflow.com/questions/57981959" TargetMode="External"/><Relationship Id="rId1585" Type="http://schemas.openxmlformats.org/officeDocument/2006/relationships/hyperlink" Target="https://stackoverflow.com/questions/51834679" TargetMode="External"/><Relationship Id="rId991" Type="http://schemas.openxmlformats.org/officeDocument/2006/relationships/hyperlink" Target="https://stackoverflow.com/questions/59998441" TargetMode="External"/><Relationship Id="rId1586" Type="http://schemas.openxmlformats.org/officeDocument/2006/relationships/hyperlink" Target="https://stackoverflow.com/questions/50657425" TargetMode="External"/><Relationship Id="rId1532" Type="http://schemas.openxmlformats.org/officeDocument/2006/relationships/hyperlink" Target="https://stackoverflow.com/questions/39076388" TargetMode="External"/><Relationship Id="rId2863" Type="http://schemas.openxmlformats.org/officeDocument/2006/relationships/hyperlink" Target="https://stackoverflow.com/questions/61796296" TargetMode="External"/><Relationship Id="rId1533" Type="http://schemas.openxmlformats.org/officeDocument/2006/relationships/hyperlink" Target="https://stackoverflow.com/questions/47738016" TargetMode="External"/><Relationship Id="rId2864" Type="http://schemas.openxmlformats.org/officeDocument/2006/relationships/hyperlink" Target="https://stackoverflow.com/questions/45046727" TargetMode="External"/><Relationship Id="rId1534" Type="http://schemas.openxmlformats.org/officeDocument/2006/relationships/hyperlink" Target="https://stackoverflow.com/questions/53501315" TargetMode="External"/><Relationship Id="rId2865" Type="http://schemas.openxmlformats.org/officeDocument/2006/relationships/hyperlink" Target="https://stackoverflow.com/questions/46509007" TargetMode="External"/><Relationship Id="rId1535" Type="http://schemas.openxmlformats.org/officeDocument/2006/relationships/hyperlink" Target="https://stackoverflow.com/questions/51955693" TargetMode="External"/><Relationship Id="rId2866" Type="http://schemas.openxmlformats.org/officeDocument/2006/relationships/hyperlink" Target="https://stackoverflow.com/questions/48709839" TargetMode="External"/><Relationship Id="rId1536" Type="http://schemas.openxmlformats.org/officeDocument/2006/relationships/hyperlink" Target="https://stackoverflow.com/questions/49661495" TargetMode="External"/><Relationship Id="rId2867" Type="http://schemas.openxmlformats.org/officeDocument/2006/relationships/hyperlink" Target="https://stackoverflow.com/questions/63697062" TargetMode="External"/><Relationship Id="rId1537" Type="http://schemas.openxmlformats.org/officeDocument/2006/relationships/hyperlink" Target="https://stackoverflow.com/questions/49701918" TargetMode="External"/><Relationship Id="rId2868" Type="http://schemas.openxmlformats.org/officeDocument/2006/relationships/hyperlink" Target="https://stackoverflow.com/questions/59840411" TargetMode="External"/><Relationship Id="rId1538" Type="http://schemas.openxmlformats.org/officeDocument/2006/relationships/hyperlink" Target="https://stackoverflow.com/questions/47205248" TargetMode="External"/><Relationship Id="rId2869" Type="http://schemas.openxmlformats.org/officeDocument/2006/relationships/hyperlink" Target="https://stackoverflow.com/questions/59109436" TargetMode="External"/><Relationship Id="rId1539" Type="http://schemas.openxmlformats.org/officeDocument/2006/relationships/hyperlink" Target="https://stackoverflow.com/questions/45164770" TargetMode="External"/><Relationship Id="rId949" Type="http://schemas.openxmlformats.org/officeDocument/2006/relationships/hyperlink" Target="https://stackoverflow.com/questions/64377948" TargetMode="External"/><Relationship Id="rId948" Type="http://schemas.openxmlformats.org/officeDocument/2006/relationships/hyperlink" Target="https://stackoverflow.com/questions/56528929" TargetMode="External"/><Relationship Id="rId943" Type="http://schemas.openxmlformats.org/officeDocument/2006/relationships/hyperlink" Target="https://stackoverflow.com/questions/46164791" TargetMode="External"/><Relationship Id="rId942" Type="http://schemas.openxmlformats.org/officeDocument/2006/relationships/hyperlink" Target="https://stackoverflow.com/questions/51286963" TargetMode="External"/><Relationship Id="rId941" Type="http://schemas.openxmlformats.org/officeDocument/2006/relationships/hyperlink" Target="https://stackoverflow.com/questions/57101765" TargetMode="External"/><Relationship Id="rId940" Type="http://schemas.openxmlformats.org/officeDocument/2006/relationships/hyperlink" Target="https://stackoverflow.com/questions/35072754" TargetMode="External"/><Relationship Id="rId947" Type="http://schemas.openxmlformats.org/officeDocument/2006/relationships/hyperlink" Target="https://stackoverflow.com/questions/62685422" TargetMode="External"/><Relationship Id="rId946" Type="http://schemas.openxmlformats.org/officeDocument/2006/relationships/hyperlink" Target="https://stackoverflow.com/questions/64668956" TargetMode="External"/><Relationship Id="rId945" Type="http://schemas.openxmlformats.org/officeDocument/2006/relationships/hyperlink" Target="https://stackoverflow.com/questions/58607787" TargetMode="External"/><Relationship Id="rId944" Type="http://schemas.openxmlformats.org/officeDocument/2006/relationships/hyperlink" Target="https://stackoverflow.com/questions/53496095" TargetMode="External"/><Relationship Id="rId2860" Type="http://schemas.openxmlformats.org/officeDocument/2006/relationships/hyperlink" Target="https://stackoverflow.com/questions/58667499" TargetMode="External"/><Relationship Id="rId1530" Type="http://schemas.openxmlformats.org/officeDocument/2006/relationships/hyperlink" Target="https://stackoverflow.com/questions/45061344" TargetMode="External"/><Relationship Id="rId2861" Type="http://schemas.openxmlformats.org/officeDocument/2006/relationships/hyperlink" Target="https://stackoverflow.com/questions/63414587" TargetMode="External"/><Relationship Id="rId1531" Type="http://schemas.openxmlformats.org/officeDocument/2006/relationships/hyperlink" Target="https://stackoverflow.com/questions/44890067" TargetMode="External"/><Relationship Id="rId2862" Type="http://schemas.openxmlformats.org/officeDocument/2006/relationships/hyperlink" Target="https://stackoverflow.com/questions/59825630" TargetMode="External"/><Relationship Id="rId1521" Type="http://schemas.openxmlformats.org/officeDocument/2006/relationships/hyperlink" Target="https://stackoverflow.com/questions/49031102" TargetMode="External"/><Relationship Id="rId2852" Type="http://schemas.openxmlformats.org/officeDocument/2006/relationships/hyperlink" Target="https://stackoverflow.com/questions/43682108" TargetMode="External"/><Relationship Id="rId1522" Type="http://schemas.openxmlformats.org/officeDocument/2006/relationships/hyperlink" Target="https://stackoverflow.com/questions/48461151" TargetMode="External"/><Relationship Id="rId2853" Type="http://schemas.openxmlformats.org/officeDocument/2006/relationships/hyperlink" Target="https://stackoverflow.com/questions/54704052" TargetMode="External"/><Relationship Id="rId1523" Type="http://schemas.openxmlformats.org/officeDocument/2006/relationships/hyperlink" Target="https://stackoverflow.com/questions/55181024" TargetMode="External"/><Relationship Id="rId2854" Type="http://schemas.openxmlformats.org/officeDocument/2006/relationships/hyperlink" Target="https://stackoverflow.com/questions/59506070" TargetMode="External"/><Relationship Id="rId1524" Type="http://schemas.openxmlformats.org/officeDocument/2006/relationships/hyperlink" Target="https://stackoverflow.com/questions/44725860" TargetMode="External"/><Relationship Id="rId2855" Type="http://schemas.openxmlformats.org/officeDocument/2006/relationships/hyperlink" Target="https://stackoverflow.com/questions/64894027" TargetMode="External"/><Relationship Id="rId1525" Type="http://schemas.openxmlformats.org/officeDocument/2006/relationships/hyperlink" Target="https://stackoverflow.com/questions/64668956" TargetMode="External"/><Relationship Id="rId2856" Type="http://schemas.openxmlformats.org/officeDocument/2006/relationships/hyperlink" Target="https://stackoverflow.com/questions/64127480" TargetMode="External"/><Relationship Id="rId1526" Type="http://schemas.openxmlformats.org/officeDocument/2006/relationships/hyperlink" Target="https://stackoverflow.com/questions/45107068" TargetMode="External"/><Relationship Id="rId2857" Type="http://schemas.openxmlformats.org/officeDocument/2006/relationships/hyperlink" Target="https://stackoverflow.com/questions/63301275" TargetMode="External"/><Relationship Id="rId1527" Type="http://schemas.openxmlformats.org/officeDocument/2006/relationships/hyperlink" Target="https://stackoverflow.com/questions/53828895" TargetMode="External"/><Relationship Id="rId2858" Type="http://schemas.openxmlformats.org/officeDocument/2006/relationships/hyperlink" Target="https://stackoverflow.com/questions/59223142" TargetMode="External"/><Relationship Id="rId1528" Type="http://schemas.openxmlformats.org/officeDocument/2006/relationships/hyperlink" Target="https://stackoverflow.com/questions/36884947" TargetMode="External"/><Relationship Id="rId2859" Type="http://schemas.openxmlformats.org/officeDocument/2006/relationships/hyperlink" Target="https://stackoverflow.com/questions/59223142" TargetMode="External"/><Relationship Id="rId1529" Type="http://schemas.openxmlformats.org/officeDocument/2006/relationships/hyperlink" Target="https://stackoverflow.com/questions/49419504" TargetMode="External"/><Relationship Id="rId939" Type="http://schemas.openxmlformats.org/officeDocument/2006/relationships/hyperlink" Target="https://stackoverflow.com/questions/60044577" TargetMode="External"/><Relationship Id="rId938" Type="http://schemas.openxmlformats.org/officeDocument/2006/relationships/hyperlink" Target="https://stackoverflow.com/questions/61774445" TargetMode="External"/><Relationship Id="rId937" Type="http://schemas.openxmlformats.org/officeDocument/2006/relationships/hyperlink" Target="https://stackoverflow.com/questions/59372863" TargetMode="External"/><Relationship Id="rId932" Type="http://schemas.openxmlformats.org/officeDocument/2006/relationships/hyperlink" Target="https://stackoverflow.com/questions/58184299" TargetMode="External"/><Relationship Id="rId931" Type="http://schemas.openxmlformats.org/officeDocument/2006/relationships/hyperlink" Target="https://stackoverflow.com/questions/64944018" TargetMode="External"/><Relationship Id="rId930" Type="http://schemas.openxmlformats.org/officeDocument/2006/relationships/hyperlink" Target="https://stackoverflow.com/questions/60448067" TargetMode="External"/><Relationship Id="rId936" Type="http://schemas.openxmlformats.org/officeDocument/2006/relationships/hyperlink" Target="https://stackoverflow.com/questions/61007457" TargetMode="External"/><Relationship Id="rId935" Type="http://schemas.openxmlformats.org/officeDocument/2006/relationships/hyperlink" Target="https://github.com/tensorflow/federated/blob/main/tensorflow_federated/python/core/impl/executors/executor_base.py" TargetMode="External"/><Relationship Id="rId934" Type="http://schemas.openxmlformats.org/officeDocument/2006/relationships/hyperlink" Target="https://stackoverflow.com/questions/55959848" TargetMode="External"/><Relationship Id="rId933" Type="http://schemas.openxmlformats.org/officeDocument/2006/relationships/hyperlink" Target="https://stackoverflow.com/questions/52441790" TargetMode="External"/><Relationship Id="rId2850" Type="http://schemas.openxmlformats.org/officeDocument/2006/relationships/hyperlink" Target="https://stackoverflow.com/questions/63025100" TargetMode="External"/><Relationship Id="rId1520" Type="http://schemas.openxmlformats.org/officeDocument/2006/relationships/hyperlink" Target="https://stackoverflow.com/questions/49701918" TargetMode="External"/><Relationship Id="rId2851" Type="http://schemas.openxmlformats.org/officeDocument/2006/relationships/hyperlink" Target="https://stackoverflow.com/questions/52218258" TargetMode="External"/><Relationship Id="rId1554" Type="http://schemas.openxmlformats.org/officeDocument/2006/relationships/hyperlink" Target="https://stackoverflow.com/questions/51123667" TargetMode="External"/><Relationship Id="rId2885" Type="http://schemas.openxmlformats.org/officeDocument/2006/relationships/hyperlink" Target="https://stackoverflow.com/questions/43620335" TargetMode="External"/><Relationship Id="rId1555" Type="http://schemas.openxmlformats.org/officeDocument/2006/relationships/hyperlink" Target="https://stackoverflow.com/questions/41892246" TargetMode="External"/><Relationship Id="rId2886" Type="http://schemas.openxmlformats.org/officeDocument/2006/relationships/hyperlink" Target="https://stackoverflow.com/questions/45266707" TargetMode="External"/><Relationship Id="rId1556" Type="http://schemas.openxmlformats.org/officeDocument/2006/relationships/hyperlink" Target="https://stackoverflow.com/questions/56190405" TargetMode="External"/><Relationship Id="rId2887" Type="http://schemas.openxmlformats.org/officeDocument/2006/relationships/hyperlink" Target="https://stackoverflow.com/questions/57233539" TargetMode="External"/><Relationship Id="rId1557" Type="http://schemas.openxmlformats.org/officeDocument/2006/relationships/hyperlink" Target="https://stackoverflow.com/questions/50006011" TargetMode="External"/><Relationship Id="rId2888" Type="http://schemas.openxmlformats.org/officeDocument/2006/relationships/hyperlink" Target="https://stackoverflow.com/questions/45081204" TargetMode="External"/><Relationship Id="rId1558" Type="http://schemas.openxmlformats.org/officeDocument/2006/relationships/hyperlink" Target="https://stackoverflow.com/questions/49852061" TargetMode="External"/><Relationship Id="rId2889" Type="http://schemas.openxmlformats.org/officeDocument/2006/relationships/hyperlink" Target="https://stackoverflow.com/questions/59362269" TargetMode="External"/><Relationship Id="rId1559" Type="http://schemas.openxmlformats.org/officeDocument/2006/relationships/hyperlink" Target="https://stackoverflow.com/questions/42588145" TargetMode="External"/><Relationship Id="rId965" Type="http://schemas.openxmlformats.org/officeDocument/2006/relationships/hyperlink" Target="https://stackoverflow.com/questions/49364933" TargetMode="External"/><Relationship Id="rId964" Type="http://schemas.openxmlformats.org/officeDocument/2006/relationships/hyperlink" Target="https://stackoverflow.com/questions/39076388" TargetMode="External"/><Relationship Id="rId963" Type="http://schemas.openxmlformats.org/officeDocument/2006/relationships/hyperlink" Target="https://stackoverflow.com/questions/49743142" TargetMode="External"/><Relationship Id="rId962" Type="http://schemas.openxmlformats.org/officeDocument/2006/relationships/hyperlink" Target="https://stackoverflow.com/questions/35106101" TargetMode="External"/><Relationship Id="rId969" Type="http://schemas.openxmlformats.org/officeDocument/2006/relationships/hyperlink" Target="https://stackoverflow.com/questions/44585735" TargetMode="External"/><Relationship Id="rId968" Type="http://schemas.openxmlformats.org/officeDocument/2006/relationships/hyperlink" Target="https://stackoverflow.com/questions/48848853" TargetMode="External"/><Relationship Id="rId967" Type="http://schemas.openxmlformats.org/officeDocument/2006/relationships/hyperlink" Target="https://stackoverflow.com/questions/45796177" TargetMode="External"/><Relationship Id="rId966" Type="http://schemas.openxmlformats.org/officeDocument/2006/relationships/hyperlink" Target="https://stackoverflow.com/questions/44485560" TargetMode="External"/><Relationship Id="rId2880" Type="http://schemas.openxmlformats.org/officeDocument/2006/relationships/hyperlink" Target="https://stackoverflow.com/questions/63268144" TargetMode="External"/><Relationship Id="rId961" Type="http://schemas.openxmlformats.org/officeDocument/2006/relationships/hyperlink" Target="https://stackoverflow.com/questions/51046867" TargetMode="External"/><Relationship Id="rId1550" Type="http://schemas.openxmlformats.org/officeDocument/2006/relationships/hyperlink" Target="https://stackoverflow.com/questions/49053033" TargetMode="External"/><Relationship Id="rId2881" Type="http://schemas.openxmlformats.org/officeDocument/2006/relationships/hyperlink" Target="https://stackoverflow.com/questions/61998249" TargetMode="External"/><Relationship Id="rId960" Type="http://schemas.openxmlformats.org/officeDocument/2006/relationships/hyperlink" Target="https://stackoverflow.com/questions/54841085" TargetMode="External"/><Relationship Id="rId1551" Type="http://schemas.openxmlformats.org/officeDocument/2006/relationships/hyperlink" Target="https://stackoverflow.com/questions/34982492" TargetMode="External"/><Relationship Id="rId2882" Type="http://schemas.openxmlformats.org/officeDocument/2006/relationships/hyperlink" Target="https://stackoverflow.com/questions/43771978" TargetMode="External"/><Relationship Id="rId1552" Type="http://schemas.openxmlformats.org/officeDocument/2006/relationships/hyperlink" Target="https://stackoverflow.com/questions/33624048" TargetMode="External"/><Relationship Id="rId2883" Type="http://schemas.openxmlformats.org/officeDocument/2006/relationships/hyperlink" Target="https://stackoverflow.com/questions/44671799" TargetMode="External"/><Relationship Id="rId1553" Type="http://schemas.openxmlformats.org/officeDocument/2006/relationships/hyperlink" Target="https://stackoverflow.com/questions/52993992" TargetMode="External"/><Relationship Id="rId2884" Type="http://schemas.openxmlformats.org/officeDocument/2006/relationships/hyperlink" Target="https://stackoverflow.com/questions/42976869" TargetMode="External"/><Relationship Id="rId1543" Type="http://schemas.openxmlformats.org/officeDocument/2006/relationships/hyperlink" Target="https://stackoverflow.com/questions/49030273" TargetMode="External"/><Relationship Id="rId2874" Type="http://schemas.openxmlformats.org/officeDocument/2006/relationships/hyperlink" Target="https://stackoverflow.com/questions/55138901" TargetMode="External"/><Relationship Id="rId1544" Type="http://schemas.openxmlformats.org/officeDocument/2006/relationships/hyperlink" Target="https://stackoverflow.com/questions/46437187" TargetMode="External"/><Relationship Id="rId2875" Type="http://schemas.openxmlformats.org/officeDocument/2006/relationships/hyperlink" Target="https://stackoverflow.com/questions/42970099" TargetMode="External"/><Relationship Id="rId1545" Type="http://schemas.openxmlformats.org/officeDocument/2006/relationships/hyperlink" Target="https://stackoverflow.com/questions/47442054" TargetMode="External"/><Relationship Id="rId2876" Type="http://schemas.openxmlformats.org/officeDocument/2006/relationships/hyperlink" Target="https://stackoverflow.com/questions/63967510" TargetMode="External"/><Relationship Id="rId1546" Type="http://schemas.openxmlformats.org/officeDocument/2006/relationships/hyperlink" Target="https://stackoverflow.com/questions/45844769" TargetMode="External"/><Relationship Id="rId2877" Type="http://schemas.openxmlformats.org/officeDocument/2006/relationships/hyperlink" Target="https://stackoverflow.com/questions/62810922" TargetMode="External"/><Relationship Id="rId1547" Type="http://schemas.openxmlformats.org/officeDocument/2006/relationships/hyperlink" Target="https://stackoverflow.com/questions/49756909" TargetMode="External"/><Relationship Id="rId2878" Type="http://schemas.openxmlformats.org/officeDocument/2006/relationships/hyperlink" Target="https://stackoverflow.com/questions/59533584" TargetMode="External"/><Relationship Id="rId1548" Type="http://schemas.openxmlformats.org/officeDocument/2006/relationships/hyperlink" Target="https://stackoverflow.com/questions/51626510" TargetMode="External"/><Relationship Id="rId2879" Type="http://schemas.openxmlformats.org/officeDocument/2006/relationships/hyperlink" Target="https://stackoverflow.com/questions/61926835" TargetMode="External"/><Relationship Id="rId1549" Type="http://schemas.openxmlformats.org/officeDocument/2006/relationships/hyperlink" Target="https://stackoverflow.com/questions/57421185" TargetMode="External"/><Relationship Id="rId959" Type="http://schemas.openxmlformats.org/officeDocument/2006/relationships/hyperlink" Target="https://stackoverflow.com/questions/58180390" TargetMode="External"/><Relationship Id="rId954" Type="http://schemas.openxmlformats.org/officeDocument/2006/relationships/hyperlink" Target="https://stackoverflow.com/questions/58751457" TargetMode="External"/><Relationship Id="rId953" Type="http://schemas.openxmlformats.org/officeDocument/2006/relationships/hyperlink" Target="https://stackoverflow.com/questions/62660163" TargetMode="External"/><Relationship Id="rId952" Type="http://schemas.openxmlformats.org/officeDocument/2006/relationships/hyperlink" Target="https://stackoverflow.com/questions/60991253" TargetMode="External"/><Relationship Id="rId951" Type="http://schemas.openxmlformats.org/officeDocument/2006/relationships/hyperlink" Target="https://stackoverflow.com/questions/55375416" TargetMode="External"/><Relationship Id="rId958" Type="http://schemas.openxmlformats.org/officeDocument/2006/relationships/hyperlink" Target="https://stackoverflow.com/questions/63203450" TargetMode="External"/><Relationship Id="rId957" Type="http://schemas.openxmlformats.org/officeDocument/2006/relationships/hyperlink" Target="https://stackoverflow.com/questions/64729958" TargetMode="External"/><Relationship Id="rId956" Type="http://schemas.openxmlformats.org/officeDocument/2006/relationships/hyperlink" Target="https://stackoverflow.com/questions/58228840" TargetMode="External"/><Relationship Id="rId955" Type="http://schemas.openxmlformats.org/officeDocument/2006/relationships/hyperlink" Target="https://stackoverflow.com/questions/61828821" TargetMode="External"/><Relationship Id="rId950" Type="http://schemas.openxmlformats.org/officeDocument/2006/relationships/hyperlink" Target="https://stackoverflow.com/questions/59415503" TargetMode="External"/><Relationship Id="rId2870" Type="http://schemas.openxmlformats.org/officeDocument/2006/relationships/hyperlink" Target="https://stackoverflow.com/questions/65155458" TargetMode="External"/><Relationship Id="rId1540" Type="http://schemas.openxmlformats.org/officeDocument/2006/relationships/hyperlink" Target="https://stackoverflow.com/questions/49453203" TargetMode="External"/><Relationship Id="rId2871" Type="http://schemas.openxmlformats.org/officeDocument/2006/relationships/hyperlink" Target="https://stackoverflow.com/questions/60434430" TargetMode="External"/><Relationship Id="rId1541" Type="http://schemas.openxmlformats.org/officeDocument/2006/relationships/hyperlink" Target="https://stackoverflow.com/questions/50771636" TargetMode="External"/><Relationship Id="rId2872" Type="http://schemas.openxmlformats.org/officeDocument/2006/relationships/hyperlink" Target="https://stackoverflow.com/questions/59504713" TargetMode="External"/><Relationship Id="rId1542" Type="http://schemas.openxmlformats.org/officeDocument/2006/relationships/hyperlink" Target="https://stackoverflow.com/questions/44809532" TargetMode="External"/><Relationship Id="rId2873" Type="http://schemas.openxmlformats.org/officeDocument/2006/relationships/hyperlink" Target="https://stackoverflow.com/questions/55252860" TargetMode="External"/><Relationship Id="rId2027" Type="http://schemas.openxmlformats.org/officeDocument/2006/relationships/hyperlink" Target="https://stackoverflow.com/questions/42672431" TargetMode="External"/><Relationship Id="rId3359" Type="http://schemas.openxmlformats.org/officeDocument/2006/relationships/hyperlink" Target="https://stackoverflow.com/questions/48074462" TargetMode="External"/><Relationship Id="rId2028" Type="http://schemas.openxmlformats.org/officeDocument/2006/relationships/hyperlink" Target="https://stackoverflow.com/questions/55833410" TargetMode="External"/><Relationship Id="rId3358" Type="http://schemas.openxmlformats.org/officeDocument/2006/relationships/hyperlink" Target="https://stackoverflow.com/questions/51295392" TargetMode="External"/><Relationship Id="rId2029" Type="http://schemas.openxmlformats.org/officeDocument/2006/relationships/hyperlink" Target="https://stackoverflow.com/questions/44835223" TargetMode="External"/><Relationship Id="rId107" Type="http://schemas.openxmlformats.org/officeDocument/2006/relationships/hyperlink" Target="https://stackoverflow.com/questions/55772880" TargetMode="External"/><Relationship Id="rId106" Type="http://schemas.openxmlformats.org/officeDocument/2006/relationships/hyperlink" Target="https://stackoverflow.com/questions/58278454" TargetMode="External"/><Relationship Id="rId105" Type="http://schemas.openxmlformats.org/officeDocument/2006/relationships/hyperlink" Target="https://stackoverflow.com/questions/60245886" TargetMode="External"/><Relationship Id="rId104" Type="http://schemas.openxmlformats.org/officeDocument/2006/relationships/hyperlink" Target="https://stackoverflow.com/questions/58968487" TargetMode="External"/><Relationship Id="rId109" Type="http://schemas.openxmlformats.org/officeDocument/2006/relationships/hyperlink" Target="https://stackoverflow.com/questions/43768498" TargetMode="External"/><Relationship Id="rId108" Type="http://schemas.openxmlformats.org/officeDocument/2006/relationships/hyperlink" Target="https://stackoverflow.com/questions/43089598" TargetMode="External"/><Relationship Id="rId3351" Type="http://schemas.openxmlformats.org/officeDocument/2006/relationships/hyperlink" Target="https://stackoverflow.com/questions/64723176" TargetMode="External"/><Relationship Id="rId2020" Type="http://schemas.openxmlformats.org/officeDocument/2006/relationships/hyperlink" Target="https://stackoverflow.com/questions/63274596" TargetMode="External"/><Relationship Id="rId3350" Type="http://schemas.openxmlformats.org/officeDocument/2006/relationships/hyperlink" Target="https://stackoverflow.com/questions/23879139" TargetMode="External"/><Relationship Id="rId2021" Type="http://schemas.openxmlformats.org/officeDocument/2006/relationships/hyperlink" Target="https://stackoverflow.com/questions/64404009" TargetMode="External"/><Relationship Id="rId3353" Type="http://schemas.openxmlformats.org/officeDocument/2006/relationships/hyperlink" Target="https://stackoverflow.com/questions/64856763" TargetMode="External"/><Relationship Id="rId2022" Type="http://schemas.openxmlformats.org/officeDocument/2006/relationships/hyperlink" Target="https://stackoverflow.com/questions/65139674" TargetMode="External"/><Relationship Id="rId3352" Type="http://schemas.openxmlformats.org/officeDocument/2006/relationships/hyperlink" Target="https://stackoverflow.com/questions/61641852" TargetMode="External"/><Relationship Id="rId103" Type="http://schemas.openxmlformats.org/officeDocument/2006/relationships/hyperlink" Target="https://stackoverflow.com/questions/60582012" TargetMode="External"/><Relationship Id="rId2023" Type="http://schemas.openxmlformats.org/officeDocument/2006/relationships/hyperlink" Target="https://stackoverflow.com/questions/63368781" TargetMode="External"/><Relationship Id="rId3355" Type="http://schemas.openxmlformats.org/officeDocument/2006/relationships/hyperlink" Target="https://stackoverflow.com/questions/54987484" TargetMode="External"/><Relationship Id="rId102" Type="http://schemas.openxmlformats.org/officeDocument/2006/relationships/hyperlink" Target="https://stackoverflow.com/questions/61737106" TargetMode="External"/><Relationship Id="rId2024" Type="http://schemas.openxmlformats.org/officeDocument/2006/relationships/hyperlink" Target="https://stackoverflow.com/questions/57459366" TargetMode="External"/><Relationship Id="rId3354" Type="http://schemas.openxmlformats.org/officeDocument/2006/relationships/hyperlink" Target="https://stackoverflow.com/questions/64762309" TargetMode="External"/><Relationship Id="rId101" Type="http://schemas.openxmlformats.org/officeDocument/2006/relationships/hyperlink" Target="https://stackoverflow.com/questions/61773514" TargetMode="External"/><Relationship Id="rId2025" Type="http://schemas.openxmlformats.org/officeDocument/2006/relationships/hyperlink" Target="https://stackoverflow.com/questions/63289566" TargetMode="External"/><Relationship Id="rId3357" Type="http://schemas.openxmlformats.org/officeDocument/2006/relationships/hyperlink" Target="https://stackoverflow.com/questions/59629398" TargetMode="External"/><Relationship Id="rId100" Type="http://schemas.openxmlformats.org/officeDocument/2006/relationships/hyperlink" Target="https://stackoverflow.com/questions/54020164" TargetMode="External"/><Relationship Id="rId2026" Type="http://schemas.openxmlformats.org/officeDocument/2006/relationships/hyperlink" Target="https://stackoverflow.com/questions/51978488" TargetMode="External"/><Relationship Id="rId3356" Type="http://schemas.openxmlformats.org/officeDocument/2006/relationships/hyperlink" Target="https://stackoverflow.com/questions/61922885" TargetMode="External"/><Relationship Id="rId2016" Type="http://schemas.openxmlformats.org/officeDocument/2006/relationships/hyperlink" Target="https://stackoverflow.com/questions/48494356" TargetMode="External"/><Relationship Id="rId3348" Type="http://schemas.openxmlformats.org/officeDocument/2006/relationships/hyperlink" Target="https://stackoverflow.com/questions/61088062" TargetMode="External"/><Relationship Id="rId2017" Type="http://schemas.openxmlformats.org/officeDocument/2006/relationships/hyperlink" Target="https://stackoverflow.com/questions/41011707" TargetMode="External"/><Relationship Id="rId3347" Type="http://schemas.openxmlformats.org/officeDocument/2006/relationships/hyperlink" Target="https://stackoverflow.com/questions/17184079" TargetMode="External"/><Relationship Id="rId2018" Type="http://schemas.openxmlformats.org/officeDocument/2006/relationships/hyperlink" Target="https://stackoverflow.com/questions/58956352" TargetMode="External"/><Relationship Id="rId2019" Type="http://schemas.openxmlformats.org/officeDocument/2006/relationships/hyperlink" Target="https://stackoverflow.com/questions/60882081" TargetMode="External"/><Relationship Id="rId3349" Type="http://schemas.openxmlformats.org/officeDocument/2006/relationships/hyperlink" Target="https://stackoverflow.com/questions/50442427" TargetMode="External"/><Relationship Id="rId3340" Type="http://schemas.openxmlformats.org/officeDocument/2006/relationships/hyperlink" Target="https://stackoverflow.com/questions/43702571" TargetMode="External"/><Relationship Id="rId2010" Type="http://schemas.openxmlformats.org/officeDocument/2006/relationships/hyperlink" Target="https://stackoverflow.com/questions/61597123" TargetMode="External"/><Relationship Id="rId3342" Type="http://schemas.openxmlformats.org/officeDocument/2006/relationships/hyperlink" Target="https://stackoverflow.com/questions/55738711" TargetMode="External"/><Relationship Id="rId2011" Type="http://schemas.openxmlformats.org/officeDocument/2006/relationships/hyperlink" Target="https://stackoverflow.com/questions/56687174" TargetMode="External"/><Relationship Id="rId3341" Type="http://schemas.openxmlformats.org/officeDocument/2006/relationships/hyperlink" Target="https://stackoverflow.com/questions/47788673" TargetMode="External"/><Relationship Id="rId2012" Type="http://schemas.openxmlformats.org/officeDocument/2006/relationships/hyperlink" Target="https://stackoverflow.com/questions/62081452" TargetMode="External"/><Relationship Id="rId3344" Type="http://schemas.openxmlformats.org/officeDocument/2006/relationships/hyperlink" Target="https://stackoverflow.com/questions/40203416" TargetMode="External"/><Relationship Id="rId2013" Type="http://schemas.openxmlformats.org/officeDocument/2006/relationships/hyperlink" Target="https://stackoverflow.com/questions/61292187" TargetMode="External"/><Relationship Id="rId3343" Type="http://schemas.openxmlformats.org/officeDocument/2006/relationships/hyperlink" Target="https://stackoverflow.com/questions/56484180" TargetMode="External"/><Relationship Id="rId2014" Type="http://schemas.openxmlformats.org/officeDocument/2006/relationships/hyperlink" Target="https://stackoverflow.com/questions/39559953" TargetMode="External"/><Relationship Id="rId3346" Type="http://schemas.openxmlformats.org/officeDocument/2006/relationships/hyperlink" Target="https://stackoverflow.com/questions/52005058" TargetMode="External"/><Relationship Id="rId2015" Type="http://schemas.openxmlformats.org/officeDocument/2006/relationships/hyperlink" Target="https://stackoverflow.com/questions/49252933" TargetMode="External"/><Relationship Id="rId3345" Type="http://schemas.openxmlformats.org/officeDocument/2006/relationships/hyperlink" Target="https://stackoverflow.com/questions/43159536" TargetMode="External"/><Relationship Id="rId2049" Type="http://schemas.openxmlformats.org/officeDocument/2006/relationships/hyperlink" Target="https://stackoverflow.com/questions/50152548" TargetMode="External"/><Relationship Id="rId129" Type="http://schemas.openxmlformats.org/officeDocument/2006/relationships/hyperlink" Target="https://stackoverflow.com/questions/48781230" TargetMode="External"/><Relationship Id="rId128" Type="http://schemas.openxmlformats.org/officeDocument/2006/relationships/hyperlink" Target="https://stackoverflow.com/questions/56604825" TargetMode="External"/><Relationship Id="rId127" Type="http://schemas.openxmlformats.org/officeDocument/2006/relationships/hyperlink" Target="https://stackoverflow.com/questions/55896791" TargetMode="External"/><Relationship Id="rId126" Type="http://schemas.openxmlformats.org/officeDocument/2006/relationships/hyperlink" Target="https://stackoverflow.com/questions/58428466" TargetMode="External"/><Relationship Id="rId3371" Type="http://schemas.openxmlformats.org/officeDocument/2006/relationships/hyperlink" Target="https://stackoverflow.com/questions/61404404" TargetMode="External"/><Relationship Id="rId2040" Type="http://schemas.openxmlformats.org/officeDocument/2006/relationships/hyperlink" Target="https://stackoverflow.com/questions/47007997" TargetMode="External"/><Relationship Id="rId3370" Type="http://schemas.openxmlformats.org/officeDocument/2006/relationships/hyperlink" Target="https://stackoverflow.com/questions/64126397" TargetMode="External"/><Relationship Id="rId121" Type="http://schemas.openxmlformats.org/officeDocument/2006/relationships/hyperlink" Target="https://stackoverflow.com/questions/38097181" TargetMode="External"/><Relationship Id="rId2041" Type="http://schemas.openxmlformats.org/officeDocument/2006/relationships/hyperlink" Target="https://stackoverflow.com/questions/45670244" TargetMode="External"/><Relationship Id="rId3373" Type="http://schemas.openxmlformats.org/officeDocument/2006/relationships/hyperlink" Target="https://stackoverflow.com/questions/52359797" TargetMode="External"/><Relationship Id="rId120" Type="http://schemas.openxmlformats.org/officeDocument/2006/relationships/hyperlink" Target="https://stackoverflow.com/questions/40372026" TargetMode="External"/><Relationship Id="rId2042" Type="http://schemas.openxmlformats.org/officeDocument/2006/relationships/hyperlink" Target="https://stackoverflow.com/questions/49843113" TargetMode="External"/><Relationship Id="rId3372" Type="http://schemas.openxmlformats.org/officeDocument/2006/relationships/hyperlink" Target="https://stackoverflow.com/questions/51154180" TargetMode="External"/><Relationship Id="rId2043" Type="http://schemas.openxmlformats.org/officeDocument/2006/relationships/hyperlink" Target="https://stackoverflow.com/questions/45479009" TargetMode="External"/><Relationship Id="rId3375" Type="http://schemas.openxmlformats.org/officeDocument/2006/relationships/hyperlink" Target="https://stackoverflow.com/questions/63363598" TargetMode="External"/><Relationship Id="rId2044" Type="http://schemas.openxmlformats.org/officeDocument/2006/relationships/hyperlink" Target="https://stackoverflow.com/questions/47821287" TargetMode="External"/><Relationship Id="rId3374" Type="http://schemas.openxmlformats.org/officeDocument/2006/relationships/hyperlink" Target="https://stackoverflow.com/questions/63428743" TargetMode="External"/><Relationship Id="rId125" Type="http://schemas.openxmlformats.org/officeDocument/2006/relationships/hyperlink" Target="https://stackoverflow.com/questions/60309106" TargetMode="External"/><Relationship Id="rId2045" Type="http://schemas.openxmlformats.org/officeDocument/2006/relationships/hyperlink" Target="https://stackoverflow.com/questions/49809177" TargetMode="External"/><Relationship Id="rId3377" Type="http://schemas.openxmlformats.org/officeDocument/2006/relationships/hyperlink" Target="https://stackoverflow.com/questions/63525464" TargetMode="External"/><Relationship Id="rId124" Type="http://schemas.openxmlformats.org/officeDocument/2006/relationships/hyperlink" Target="https://stackoverflow.com/questions/55720718" TargetMode="External"/><Relationship Id="rId2046" Type="http://schemas.openxmlformats.org/officeDocument/2006/relationships/hyperlink" Target="https://stackoverflow.com/questions/44311244" TargetMode="External"/><Relationship Id="rId3376" Type="http://schemas.openxmlformats.org/officeDocument/2006/relationships/hyperlink" Target="https://stackoverflow.com/questions/63890583" TargetMode="External"/><Relationship Id="rId123" Type="http://schemas.openxmlformats.org/officeDocument/2006/relationships/hyperlink" Target="https://stackoverflow.com/questions/41414867" TargetMode="External"/><Relationship Id="rId2047" Type="http://schemas.openxmlformats.org/officeDocument/2006/relationships/hyperlink" Target="https://stackoverflow.com/questions/38546903" TargetMode="External"/><Relationship Id="rId3379" Type="http://schemas.openxmlformats.org/officeDocument/2006/relationships/hyperlink" Target="https://stackoverflow.com/questions/52350074" TargetMode="External"/><Relationship Id="rId122" Type="http://schemas.openxmlformats.org/officeDocument/2006/relationships/hyperlink" Target="https://stackoverflow.com/questions/41374175" TargetMode="External"/><Relationship Id="rId2048" Type="http://schemas.openxmlformats.org/officeDocument/2006/relationships/hyperlink" Target="https://stackoverflow.com/questions/36479335" TargetMode="External"/><Relationship Id="rId3378" Type="http://schemas.openxmlformats.org/officeDocument/2006/relationships/hyperlink" Target="https://stackoverflow.com/questions/64884238" TargetMode="External"/><Relationship Id="rId2038" Type="http://schemas.openxmlformats.org/officeDocument/2006/relationships/hyperlink" Target="https://stackoverflow.com/questions/59998441" TargetMode="External"/><Relationship Id="rId2039" Type="http://schemas.openxmlformats.org/officeDocument/2006/relationships/hyperlink" Target="https://stackoverflow.com/questions/49239961" TargetMode="External"/><Relationship Id="rId3369" Type="http://schemas.openxmlformats.org/officeDocument/2006/relationships/hyperlink" Target="https://stackoverflow.com/questions/64723176" TargetMode="External"/><Relationship Id="rId118" Type="http://schemas.openxmlformats.org/officeDocument/2006/relationships/hyperlink" Target="https://stackoverflow.com/questions/44496325" TargetMode="External"/><Relationship Id="rId117" Type="http://schemas.openxmlformats.org/officeDocument/2006/relationships/hyperlink" Target="https://stackoverflow.com/questions/43377203" TargetMode="External"/><Relationship Id="rId116" Type="http://schemas.openxmlformats.org/officeDocument/2006/relationships/hyperlink" Target="https://stackoverflow.com/questions/43682108" TargetMode="External"/><Relationship Id="rId115" Type="http://schemas.openxmlformats.org/officeDocument/2006/relationships/hyperlink" Target="https://stackoverflow.com/questions/54932122" TargetMode="External"/><Relationship Id="rId3360" Type="http://schemas.openxmlformats.org/officeDocument/2006/relationships/hyperlink" Target="https://stackoverflow.com/questions/56913478" TargetMode="External"/><Relationship Id="rId119" Type="http://schemas.openxmlformats.org/officeDocument/2006/relationships/hyperlink" Target="https://stackoverflow.com/questions/39435341" TargetMode="External"/><Relationship Id="rId110" Type="http://schemas.openxmlformats.org/officeDocument/2006/relationships/hyperlink" Target="https://stackoverflow.com/questions/39130553" TargetMode="External"/><Relationship Id="rId2030" Type="http://schemas.openxmlformats.org/officeDocument/2006/relationships/hyperlink" Target="https://stackoverflow.com/questions/52673987" TargetMode="External"/><Relationship Id="rId3362" Type="http://schemas.openxmlformats.org/officeDocument/2006/relationships/hyperlink" Target="https://stackoverflow.com/questions/46766662" TargetMode="External"/><Relationship Id="rId2031" Type="http://schemas.openxmlformats.org/officeDocument/2006/relationships/hyperlink" Target="https://stackoverflow.com/questions/61454585" TargetMode="External"/><Relationship Id="rId3361" Type="http://schemas.openxmlformats.org/officeDocument/2006/relationships/hyperlink" Target="https://stackoverflow.com/questions/64532724" TargetMode="External"/><Relationship Id="rId2032" Type="http://schemas.openxmlformats.org/officeDocument/2006/relationships/hyperlink" Target="https://stackoverflow.com/questions/49425056" TargetMode="External"/><Relationship Id="rId3364" Type="http://schemas.openxmlformats.org/officeDocument/2006/relationships/hyperlink" Target="https://stackoverflow.com/questions/44765165" TargetMode="External"/><Relationship Id="rId2033" Type="http://schemas.openxmlformats.org/officeDocument/2006/relationships/hyperlink" Target="https://stackoverflow.com/questions/53662521" TargetMode="External"/><Relationship Id="rId3363" Type="http://schemas.openxmlformats.org/officeDocument/2006/relationships/hyperlink" Target="https://stackoverflow.com/questions/46372738" TargetMode="External"/><Relationship Id="rId114" Type="http://schemas.openxmlformats.org/officeDocument/2006/relationships/hyperlink" Target="https://stackoverflow.com/questions/51527115" TargetMode="External"/><Relationship Id="rId2034" Type="http://schemas.openxmlformats.org/officeDocument/2006/relationships/hyperlink" Target="https://stackoverflow.com/questions/45355399" TargetMode="External"/><Relationship Id="rId3366" Type="http://schemas.openxmlformats.org/officeDocument/2006/relationships/hyperlink" Target="https://stackoverflow.com/questions/64762309" TargetMode="External"/><Relationship Id="rId113" Type="http://schemas.openxmlformats.org/officeDocument/2006/relationships/hyperlink" Target="https://stackoverflow.com/questions/56968108" TargetMode="External"/><Relationship Id="rId2035" Type="http://schemas.openxmlformats.org/officeDocument/2006/relationships/hyperlink" Target="https://stackoverflow.com/questions/61295402" TargetMode="External"/><Relationship Id="rId3365" Type="http://schemas.openxmlformats.org/officeDocument/2006/relationships/hyperlink" Target="https://stackoverflow.com/questions/50523930" TargetMode="External"/><Relationship Id="rId112" Type="http://schemas.openxmlformats.org/officeDocument/2006/relationships/hyperlink" Target="https://stackoverflow.com/questions/55333241" TargetMode="External"/><Relationship Id="rId2036" Type="http://schemas.openxmlformats.org/officeDocument/2006/relationships/hyperlink" Target="https://stackoverflow.com/questions/41986583" TargetMode="External"/><Relationship Id="rId3368" Type="http://schemas.openxmlformats.org/officeDocument/2006/relationships/hyperlink" Target="https://stackoverflow.com/questions/45883679" TargetMode="External"/><Relationship Id="rId111" Type="http://schemas.openxmlformats.org/officeDocument/2006/relationships/hyperlink" Target="https://stackoverflow.com/questions/53207057" TargetMode="External"/><Relationship Id="rId2037" Type="http://schemas.openxmlformats.org/officeDocument/2006/relationships/hyperlink" Target="https://stackoverflow.com/questions/44797757" TargetMode="External"/><Relationship Id="rId3367" Type="http://schemas.openxmlformats.org/officeDocument/2006/relationships/hyperlink" Target="https://stackoverflow.com/questions/64538474" TargetMode="External"/><Relationship Id="rId3315" Type="http://schemas.openxmlformats.org/officeDocument/2006/relationships/hyperlink" Target="https://stackoverflow.com/questions/57960429" TargetMode="External"/><Relationship Id="rId3314" Type="http://schemas.openxmlformats.org/officeDocument/2006/relationships/hyperlink" Target="https://stackoverflow.com/questions/33400621" TargetMode="External"/><Relationship Id="rId3317" Type="http://schemas.openxmlformats.org/officeDocument/2006/relationships/hyperlink" Target="https://stackoverflow.com/questions/59224166" TargetMode="External"/><Relationship Id="rId3316" Type="http://schemas.openxmlformats.org/officeDocument/2006/relationships/hyperlink" Target="https://stackoverflow.com/questions/52547379" TargetMode="External"/><Relationship Id="rId3319" Type="http://schemas.openxmlformats.org/officeDocument/2006/relationships/hyperlink" Target="https://stackoverflow.com/questions/65164203" TargetMode="External"/><Relationship Id="rId3318" Type="http://schemas.openxmlformats.org/officeDocument/2006/relationships/hyperlink" Target="https://stackoverflow.com/questions/52928348" TargetMode="External"/><Relationship Id="rId3311" Type="http://schemas.openxmlformats.org/officeDocument/2006/relationships/hyperlink" Target="https://stackoverflow.com/questions/48490411" TargetMode="External"/><Relationship Id="rId3310" Type="http://schemas.openxmlformats.org/officeDocument/2006/relationships/hyperlink" Target="https://stackoverflow.com/questions/31835795" TargetMode="External"/><Relationship Id="rId3313" Type="http://schemas.openxmlformats.org/officeDocument/2006/relationships/hyperlink" Target="https://stackoverflow.com/questions/61916110" TargetMode="External"/><Relationship Id="rId3312" Type="http://schemas.openxmlformats.org/officeDocument/2006/relationships/hyperlink" Target="https://stackoverflow.com/questions/58475716" TargetMode="External"/><Relationship Id="rId3304" Type="http://schemas.openxmlformats.org/officeDocument/2006/relationships/hyperlink" Target="https://stackoverflow.com/questions/64846142" TargetMode="External"/><Relationship Id="rId3303" Type="http://schemas.openxmlformats.org/officeDocument/2006/relationships/hyperlink" Target="https://stackoverflow.com/questions/49770851" TargetMode="External"/><Relationship Id="rId3306" Type="http://schemas.openxmlformats.org/officeDocument/2006/relationships/hyperlink" Target="https://stackoverflow.com/questions/50523930" TargetMode="External"/><Relationship Id="rId3305" Type="http://schemas.openxmlformats.org/officeDocument/2006/relationships/hyperlink" Target="https://stackoverflow.com/questions/52661363" TargetMode="External"/><Relationship Id="rId3308" Type="http://schemas.openxmlformats.org/officeDocument/2006/relationships/hyperlink" Target="https://stackoverflow.com/questions/45325283" TargetMode="External"/><Relationship Id="rId3307" Type="http://schemas.openxmlformats.org/officeDocument/2006/relationships/hyperlink" Target="https://stackoverflow.com/questions/61415039" TargetMode="External"/><Relationship Id="rId3309" Type="http://schemas.openxmlformats.org/officeDocument/2006/relationships/hyperlink" Target="https://stackoverflow.com/questions/46054644" TargetMode="External"/><Relationship Id="rId3300" Type="http://schemas.openxmlformats.org/officeDocument/2006/relationships/hyperlink" Target="https://stackoverflow.com/questions/63662308" TargetMode="External"/><Relationship Id="rId3302" Type="http://schemas.openxmlformats.org/officeDocument/2006/relationships/hyperlink" Target="https://stackoverflow.com/questions/51026841" TargetMode="External"/><Relationship Id="rId3301" Type="http://schemas.openxmlformats.org/officeDocument/2006/relationships/hyperlink" Target="https://stackoverflow.com/questions/59167730" TargetMode="External"/><Relationship Id="rId2005" Type="http://schemas.openxmlformats.org/officeDocument/2006/relationships/hyperlink" Target="https://stackoverflow.com/questions/64138041" TargetMode="External"/><Relationship Id="rId3337" Type="http://schemas.openxmlformats.org/officeDocument/2006/relationships/hyperlink" Target="https://stackoverflow.com/questions/49566157" TargetMode="External"/><Relationship Id="rId2006" Type="http://schemas.openxmlformats.org/officeDocument/2006/relationships/hyperlink" Target="https://stackoverflow.com/questions/62268283" TargetMode="External"/><Relationship Id="rId3336" Type="http://schemas.openxmlformats.org/officeDocument/2006/relationships/hyperlink" Target="https://stackoverflow.com/questions/51140650" TargetMode="External"/><Relationship Id="rId2007" Type="http://schemas.openxmlformats.org/officeDocument/2006/relationships/hyperlink" Target="https://stackoverflow.com/questions/65144547" TargetMode="External"/><Relationship Id="rId3339" Type="http://schemas.openxmlformats.org/officeDocument/2006/relationships/hyperlink" Target="https://stackoverflow.com/questions/45837885" TargetMode="External"/><Relationship Id="rId2008" Type="http://schemas.openxmlformats.org/officeDocument/2006/relationships/hyperlink" Target="https://stackoverflow.com/questions/64815251" TargetMode="External"/><Relationship Id="rId3338" Type="http://schemas.openxmlformats.org/officeDocument/2006/relationships/hyperlink" Target="https://stackoverflow.com/questions/56174456" TargetMode="External"/><Relationship Id="rId2009" Type="http://schemas.openxmlformats.org/officeDocument/2006/relationships/hyperlink" Target="https://stackoverflow.com/questions/50262913" TargetMode="External"/><Relationship Id="rId3331" Type="http://schemas.openxmlformats.org/officeDocument/2006/relationships/hyperlink" Target="https://stackoverflow.com/questions/35416989" TargetMode="External"/><Relationship Id="rId2000" Type="http://schemas.openxmlformats.org/officeDocument/2006/relationships/hyperlink" Target="https://stackoverflow.com/questions/56523728" TargetMode="External"/><Relationship Id="rId3330" Type="http://schemas.openxmlformats.org/officeDocument/2006/relationships/hyperlink" Target="https://stackoverflow.com/questions/18931277" TargetMode="External"/><Relationship Id="rId2001" Type="http://schemas.openxmlformats.org/officeDocument/2006/relationships/hyperlink" Target="https://stackoverflow.com/questions/63105263" TargetMode="External"/><Relationship Id="rId3333" Type="http://schemas.openxmlformats.org/officeDocument/2006/relationships/hyperlink" Target="https://stackoverflow.com/questions/61437856" TargetMode="External"/><Relationship Id="rId2002" Type="http://schemas.openxmlformats.org/officeDocument/2006/relationships/hyperlink" Target="https://stackoverflow.com/questions/48148507" TargetMode="External"/><Relationship Id="rId3332" Type="http://schemas.openxmlformats.org/officeDocument/2006/relationships/hyperlink" Target="https://stackoverflow.com/questions/41635426" TargetMode="External"/><Relationship Id="rId2003" Type="http://schemas.openxmlformats.org/officeDocument/2006/relationships/hyperlink" Target="https://stackoverflow.com/questions/62482404" TargetMode="External"/><Relationship Id="rId3335" Type="http://schemas.openxmlformats.org/officeDocument/2006/relationships/hyperlink" Target="https://stackoverflow.com/questions/63647178" TargetMode="External"/><Relationship Id="rId2004" Type="http://schemas.openxmlformats.org/officeDocument/2006/relationships/hyperlink" Target="https://stackoverflow.com/questions/63923215" TargetMode="External"/><Relationship Id="rId3334" Type="http://schemas.openxmlformats.org/officeDocument/2006/relationships/hyperlink" Target="https://stackoverflow.com/questions/55202518" TargetMode="External"/><Relationship Id="rId3326" Type="http://schemas.openxmlformats.org/officeDocument/2006/relationships/hyperlink" Target="https://stackoverflow.com/questions/59466597" TargetMode="External"/><Relationship Id="rId3325" Type="http://schemas.openxmlformats.org/officeDocument/2006/relationships/hyperlink" Target="https://stackoverflow.com/questions/45883679" TargetMode="External"/><Relationship Id="rId3328" Type="http://schemas.openxmlformats.org/officeDocument/2006/relationships/hyperlink" Target="https://stackoverflow.com/questions/49394654" TargetMode="External"/><Relationship Id="rId3327" Type="http://schemas.openxmlformats.org/officeDocument/2006/relationships/hyperlink" Target="https://stackoverflow.com/questions/58315555" TargetMode="External"/><Relationship Id="rId3329" Type="http://schemas.openxmlformats.org/officeDocument/2006/relationships/hyperlink" Target="https://stackoverflow.com/questions/60705612" TargetMode="External"/><Relationship Id="rId3320" Type="http://schemas.openxmlformats.org/officeDocument/2006/relationships/hyperlink" Target="https://stackoverflow.com/questions/37380831" TargetMode="External"/><Relationship Id="rId3322" Type="http://schemas.openxmlformats.org/officeDocument/2006/relationships/hyperlink" Target="https://stackoverflow.com/questions/57717423" TargetMode="External"/><Relationship Id="rId3321" Type="http://schemas.openxmlformats.org/officeDocument/2006/relationships/hyperlink" Target="https://stackoverflow.com/questions/55019516" TargetMode="External"/><Relationship Id="rId3324" Type="http://schemas.openxmlformats.org/officeDocument/2006/relationships/hyperlink" Target="https://stackoverflow.com/questions/58475716" TargetMode="External"/><Relationship Id="rId3323" Type="http://schemas.openxmlformats.org/officeDocument/2006/relationships/hyperlink" Target="https://stackoverflow.com/questions/60269142" TargetMode="External"/><Relationship Id="rId2090" Type="http://schemas.openxmlformats.org/officeDocument/2006/relationships/hyperlink" Target="https://stackoverflow.com/questions/55945364" TargetMode="External"/><Relationship Id="rId2091" Type="http://schemas.openxmlformats.org/officeDocument/2006/relationships/hyperlink" Target="https://stackoverflow.com/questions/60930920" TargetMode="External"/><Relationship Id="rId2092" Type="http://schemas.openxmlformats.org/officeDocument/2006/relationships/hyperlink" Target="https://stackoverflow.com/questions/61446844" TargetMode="External"/><Relationship Id="rId2093" Type="http://schemas.openxmlformats.org/officeDocument/2006/relationships/hyperlink" Target="https://stackoverflow.com/questions/59210074" TargetMode="External"/><Relationship Id="rId2094" Type="http://schemas.openxmlformats.org/officeDocument/2006/relationships/hyperlink" Target="https://stackoverflow.com/questions/55650121" TargetMode="External"/><Relationship Id="rId2095" Type="http://schemas.openxmlformats.org/officeDocument/2006/relationships/hyperlink" Target="https://stackoverflow.com/questions/44668828" TargetMode="External"/><Relationship Id="rId2096" Type="http://schemas.openxmlformats.org/officeDocument/2006/relationships/hyperlink" Target="https://stackoverflow.com/questions/50026460" TargetMode="External"/><Relationship Id="rId2097" Type="http://schemas.openxmlformats.org/officeDocument/2006/relationships/hyperlink" Target="https://stackoverflow.com/questions/53613984" TargetMode="External"/><Relationship Id="rId2098" Type="http://schemas.openxmlformats.org/officeDocument/2006/relationships/hyperlink" Target="https://stackoverflow.com/questions/40967761" TargetMode="External"/><Relationship Id="rId2099" Type="http://schemas.openxmlformats.org/officeDocument/2006/relationships/hyperlink" Target="https://stackoverflow.com/questions/60034629" TargetMode="External"/><Relationship Id="rId3391" Type="http://schemas.openxmlformats.org/officeDocument/2006/relationships/hyperlink" Target="https://stackoverflow.com/questions/54201162" TargetMode="External"/><Relationship Id="rId2060" Type="http://schemas.openxmlformats.org/officeDocument/2006/relationships/hyperlink" Target="https://stackoverflow.com/questions/45598493" TargetMode="External"/><Relationship Id="rId3390" Type="http://schemas.openxmlformats.org/officeDocument/2006/relationships/hyperlink" Target="https://stackoverflow.com/questions/60074316" TargetMode="External"/><Relationship Id="rId2061" Type="http://schemas.openxmlformats.org/officeDocument/2006/relationships/hyperlink" Target="https://stackoverflow.com/questions/60975651" TargetMode="External"/><Relationship Id="rId3393" Type="http://schemas.openxmlformats.org/officeDocument/2006/relationships/hyperlink" Target="https://stackoverflow.com/questions/63428743" TargetMode="External"/><Relationship Id="rId2062" Type="http://schemas.openxmlformats.org/officeDocument/2006/relationships/hyperlink" Target="https://stackoverflow.com/questions/64327397" TargetMode="External"/><Relationship Id="rId3392" Type="http://schemas.openxmlformats.org/officeDocument/2006/relationships/hyperlink" Target="https://stackoverflow.com/questions/58101126" TargetMode="External"/><Relationship Id="rId2063" Type="http://schemas.openxmlformats.org/officeDocument/2006/relationships/hyperlink" Target="https://stackoverflow.com/questions/63106341" TargetMode="External"/><Relationship Id="rId3395" Type="http://schemas.openxmlformats.org/officeDocument/2006/relationships/hyperlink" Target="https://stackoverflow.com/questions/62651998" TargetMode="External"/><Relationship Id="rId2064" Type="http://schemas.openxmlformats.org/officeDocument/2006/relationships/hyperlink" Target="https://stackoverflow.com/questions/63291221" TargetMode="External"/><Relationship Id="rId3394" Type="http://schemas.openxmlformats.org/officeDocument/2006/relationships/hyperlink" Target="https://stackoverflow.com/questions/63890583" TargetMode="External"/><Relationship Id="rId2065" Type="http://schemas.openxmlformats.org/officeDocument/2006/relationships/hyperlink" Target="https://stackoverflow.com/questions/56391755" TargetMode="External"/><Relationship Id="rId3397" Type="http://schemas.openxmlformats.org/officeDocument/2006/relationships/hyperlink" Target="https://stackoverflow.com/questions/61484786" TargetMode="External"/><Relationship Id="rId2066" Type="http://schemas.openxmlformats.org/officeDocument/2006/relationships/hyperlink" Target="https://stackoverflow.com/questions/54872182" TargetMode="External"/><Relationship Id="rId3396" Type="http://schemas.openxmlformats.org/officeDocument/2006/relationships/hyperlink" Target="https://stackoverflow.com/questions/61415039" TargetMode="External"/><Relationship Id="rId2067" Type="http://schemas.openxmlformats.org/officeDocument/2006/relationships/hyperlink" Target="https://stackoverflow.com/questions/44870419" TargetMode="External"/><Relationship Id="rId3399" Type="http://schemas.openxmlformats.org/officeDocument/2006/relationships/hyperlink" Target="https://stackoverflow.com/questions/63890583" TargetMode="External"/><Relationship Id="rId2068" Type="http://schemas.openxmlformats.org/officeDocument/2006/relationships/hyperlink" Target="https://stackoverflow.com/questions/51780725" TargetMode="External"/><Relationship Id="rId3398" Type="http://schemas.openxmlformats.org/officeDocument/2006/relationships/hyperlink" Target="https://stackoverflow.com/questions/55302500" TargetMode="External"/><Relationship Id="rId2069" Type="http://schemas.openxmlformats.org/officeDocument/2006/relationships/hyperlink" Target="https://stackoverflow.com/questions/46025966" TargetMode="External"/><Relationship Id="rId3380" Type="http://schemas.openxmlformats.org/officeDocument/2006/relationships/hyperlink" Target="https://stackoverflow.com/questions/32857903" TargetMode="External"/><Relationship Id="rId2050" Type="http://schemas.openxmlformats.org/officeDocument/2006/relationships/hyperlink" Target="https://stackoverflow.com/questions/53575529" TargetMode="External"/><Relationship Id="rId3382" Type="http://schemas.openxmlformats.org/officeDocument/2006/relationships/hyperlink" Target="https://stackoverflow.com/questions/43530398" TargetMode="External"/><Relationship Id="rId2051" Type="http://schemas.openxmlformats.org/officeDocument/2006/relationships/hyperlink" Target="https://stackoverflow.com/questions/51982966" TargetMode="External"/><Relationship Id="rId3381" Type="http://schemas.openxmlformats.org/officeDocument/2006/relationships/hyperlink" Target="https://stackoverflow.com/questions/61015323" TargetMode="External"/><Relationship Id="rId2052" Type="http://schemas.openxmlformats.org/officeDocument/2006/relationships/hyperlink" Target="https://stackoverflow.com/questions/47241010" TargetMode="External"/><Relationship Id="rId3384" Type="http://schemas.openxmlformats.org/officeDocument/2006/relationships/hyperlink" Target="https://stackoverflow.com/questions/50523930" TargetMode="External"/><Relationship Id="rId2053" Type="http://schemas.openxmlformats.org/officeDocument/2006/relationships/hyperlink" Target="https://stackoverflow.com/questions/59858677" TargetMode="External"/><Relationship Id="rId3383" Type="http://schemas.openxmlformats.org/officeDocument/2006/relationships/hyperlink" Target="https://stackoverflow.com/questions/43513966" TargetMode="External"/><Relationship Id="rId2054" Type="http://schemas.openxmlformats.org/officeDocument/2006/relationships/hyperlink" Target="https://stackoverflow.com/questions/51861062" TargetMode="External"/><Relationship Id="rId3386" Type="http://schemas.openxmlformats.org/officeDocument/2006/relationships/hyperlink" Target="https://stackoverflow.com/questions/61641852" TargetMode="External"/><Relationship Id="rId2055" Type="http://schemas.openxmlformats.org/officeDocument/2006/relationships/hyperlink" Target="https://stackoverflow.com/questions/44181783" TargetMode="External"/><Relationship Id="rId3385" Type="http://schemas.openxmlformats.org/officeDocument/2006/relationships/hyperlink" Target="https://stackoverflow.com/questions/64846142" TargetMode="External"/><Relationship Id="rId2056" Type="http://schemas.openxmlformats.org/officeDocument/2006/relationships/hyperlink" Target="https://stackoverflow.com/questions/43493193" TargetMode="External"/><Relationship Id="rId3388" Type="http://schemas.openxmlformats.org/officeDocument/2006/relationships/hyperlink" Target="https://stackoverflow.com/questions/45883679" TargetMode="External"/><Relationship Id="rId2057" Type="http://schemas.openxmlformats.org/officeDocument/2006/relationships/hyperlink" Target="https://stackoverflow.com/questions/50317335" TargetMode="External"/><Relationship Id="rId3387" Type="http://schemas.openxmlformats.org/officeDocument/2006/relationships/hyperlink" Target="https://stackoverflow.com/questions/64723176" TargetMode="External"/><Relationship Id="rId2058" Type="http://schemas.openxmlformats.org/officeDocument/2006/relationships/hyperlink" Target="https://stackoverflow.com/questions/45282297" TargetMode="External"/><Relationship Id="rId2059" Type="http://schemas.openxmlformats.org/officeDocument/2006/relationships/hyperlink" Target="https://stackoverflow.com/questions/51050053" TargetMode="External"/><Relationship Id="rId3389" Type="http://schemas.openxmlformats.org/officeDocument/2006/relationships/hyperlink" Target="https://stackoverflow.com/questions/61938210" TargetMode="External"/><Relationship Id="rId2080" Type="http://schemas.openxmlformats.org/officeDocument/2006/relationships/hyperlink" Target="https://stackoverflow.com/questions/45048225" TargetMode="External"/><Relationship Id="rId2081" Type="http://schemas.openxmlformats.org/officeDocument/2006/relationships/hyperlink" Target="https://stackoverflow.com/questions/45259235" TargetMode="External"/><Relationship Id="rId2082" Type="http://schemas.openxmlformats.org/officeDocument/2006/relationships/hyperlink" Target="https://stackoverflow.com/questions/44937001" TargetMode="External"/><Relationship Id="rId2083" Type="http://schemas.openxmlformats.org/officeDocument/2006/relationships/hyperlink" Target="https://stackoverflow.com/questions/61169380" TargetMode="External"/><Relationship Id="rId2084" Type="http://schemas.openxmlformats.org/officeDocument/2006/relationships/hyperlink" Target="https://stackoverflow.com/questions/47273200" TargetMode="External"/><Relationship Id="rId2085" Type="http://schemas.openxmlformats.org/officeDocument/2006/relationships/hyperlink" Target="https://stackoverflow.com/questions/52306842" TargetMode="External"/><Relationship Id="rId2086" Type="http://schemas.openxmlformats.org/officeDocument/2006/relationships/hyperlink" Target="https://stackoverflow.com/questions/43990046" TargetMode="External"/><Relationship Id="rId2087" Type="http://schemas.openxmlformats.org/officeDocument/2006/relationships/hyperlink" Target="https://stackoverflow.com/questions/56386913" TargetMode="External"/><Relationship Id="rId2088" Type="http://schemas.openxmlformats.org/officeDocument/2006/relationships/hyperlink" Target="https://stackoverflow.com/questions/62466877" TargetMode="External"/><Relationship Id="rId2089" Type="http://schemas.openxmlformats.org/officeDocument/2006/relationships/hyperlink" Target="https://stackoverflow.com/questions/59409919" TargetMode="External"/><Relationship Id="rId2070" Type="http://schemas.openxmlformats.org/officeDocument/2006/relationships/hyperlink" Target="https://stackoverflow.com/questions/55672135" TargetMode="External"/><Relationship Id="rId2071" Type="http://schemas.openxmlformats.org/officeDocument/2006/relationships/hyperlink" Target="https://stackoverflow.com/questions/61737710" TargetMode="External"/><Relationship Id="rId2072" Type="http://schemas.openxmlformats.org/officeDocument/2006/relationships/hyperlink" Target="https://stackoverflow.com/questions/58278454" TargetMode="External"/><Relationship Id="rId2073" Type="http://schemas.openxmlformats.org/officeDocument/2006/relationships/hyperlink" Target="https://stackoverflow.com/questions/56585023" TargetMode="External"/><Relationship Id="rId2074" Type="http://schemas.openxmlformats.org/officeDocument/2006/relationships/hyperlink" Target="https://stackoverflow.com/questions/61768940" TargetMode="External"/><Relationship Id="rId2075" Type="http://schemas.openxmlformats.org/officeDocument/2006/relationships/hyperlink" Target="https://stackoverflow.com/questions/61121937" TargetMode="External"/><Relationship Id="rId2076" Type="http://schemas.openxmlformats.org/officeDocument/2006/relationships/hyperlink" Target="https://stackoverflow.com/questions/61812227" TargetMode="External"/><Relationship Id="rId2077" Type="http://schemas.openxmlformats.org/officeDocument/2006/relationships/hyperlink" Target="https://stackoverflow.com/questions/61169380" TargetMode="External"/><Relationship Id="rId2078" Type="http://schemas.openxmlformats.org/officeDocument/2006/relationships/hyperlink" Target="https://stackoverflow.com/questions/62428455" TargetMode="External"/><Relationship Id="rId2079" Type="http://schemas.openxmlformats.org/officeDocument/2006/relationships/hyperlink" Target="https://stackoverflow.com/questions/48869256" TargetMode="External"/><Relationship Id="rId2940" Type="http://schemas.openxmlformats.org/officeDocument/2006/relationships/hyperlink" Target="https://stackoverflow.com/questions/64779033" TargetMode="External"/><Relationship Id="rId1610" Type="http://schemas.openxmlformats.org/officeDocument/2006/relationships/hyperlink" Target="https://stackoverflow.com/questions/63767055" TargetMode="External"/><Relationship Id="rId2941" Type="http://schemas.openxmlformats.org/officeDocument/2006/relationships/hyperlink" Target="https://github.com/tensorflow/tensorflow/blob/master/tensorflow/python/data/ops/dataset_ops.py" TargetMode="External"/><Relationship Id="rId1611" Type="http://schemas.openxmlformats.org/officeDocument/2006/relationships/hyperlink" Target="https://stackoverflow.com/questions/64376058" TargetMode="External"/><Relationship Id="rId2942" Type="http://schemas.openxmlformats.org/officeDocument/2006/relationships/hyperlink" Target="https://stackoverflow.com/questions/55269907" TargetMode="External"/><Relationship Id="rId1612" Type="http://schemas.openxmlformats.org/officeDocument/2006/relationships/hyperlink" Target="https://stackoverflow.com/questions/64691806" TargetMode="External"/><Relationship Id="rId2943" Type="http://schemas.openxmlformats.org/officeDocument/2006/relationships/hyperlink" Target="https://stackoverflow.com/questions/62796481" TargetMode="External"/><Relationship Id="rId1613" Type="http://schemas.openxmlformats.org/officeDocument/2006/relationships/hyperlink" Target="https://stackoverflow.com/questions/65055947" TargetMode="External"/><Relationship Id="rId2944" Type="http://schemas.openxmlformats.org/officeDocument/2006/relationships/hyperlink" Target="https://stackoverflow.com/questions/54849555" TargetMode="External"/><Relationship Id="rId1614" Type="http://schemas.openxmlformats.org/officeDocument/2006/relationships/hyperlink" Target="https://stackoverflow.com/questions/51751833" TargetMode="External"/><Relationship Id="rId2945" Type="http://schemas.openxmlformats.org/officeDocument/2006/relationships/hyperlink" Target="https://stackoverflow.com/questions/52155642" TargetMode="External"/><Relationship Id="rId1615" Type="http://schemas.openxmlformats.org/officeDocument/2006/relationships/hyperlink" Target="https://stackoverflow.com/questions/56119136" TargetMode="External"/><Relationship Id="rId2946" Type="http://schemas.openxmlformats.org/officeDocument/2006/relationships/hyperlink" Target="https://stackoverflow.com/questions/63845434" TargetMode="External"/><Relationship Id="rId1616" Type="http://schemas.openxmlformats.org/officeDocument/2006/relationships/hyperlink" Target="https://stackoverflow.com/questions/64463478" TargetMode="External"/><Relationship Id="rId2947" Type="http://schemas.openxmlformats.org/officeDocument/2006/relationships/hyperlink" Target="https://stackoverflow.com/questions/53562704" TargetMode="External"/><Relationship Id="rId907" Type="http://schemas.openxmlformats.org/officeDocument/2006/relationships/hyperlink" Target="https://stackoverflow.com/questions/58858077" TargetMode="External"/><Relationship Id="rId1617" Type="http://schemas.openxmlformats.org/officeDocument/2006/relationships/hyperlink" Target="https://stackoverflow.com/questions/64652834" TargetMode="External"/><Relationship Id="rId2948" Type="http://schemas.openxmlformats.org/officeDocument/2006/relationships/hyperlink" Target="https://stackoverflow.com/questions/51963377" TargetMode="External"/><Relationship Id="rId906" Type="http://schemas.openxmlformats.org/officeDocument/2006/relationships/hyperlink" Target="https://stackoverflow.com/questions/61099772" TargetMode="External"/><Relationship Id="rId1618" Type="http://schemas.openxmlformats.org/officeDocument/2006/relationships/hyperlink" Target="https://stackoverflow.com/questions/58745285" TargetMode="External"/><Relationship Id="rId2949" Type="http://schemas.openxmlformats.org/officeDocument/2006/relationships/hyperlink" Target="https://stackoverflow.com/questions/55992434" TargetMode="External"/><Relationship Id="rId905" Type="http://schemas.openxmlformats.org/officeDocument/2006/relationships/hyperlink" Target="https://stackoverflow.com/questions/60683795" TargetMode="External"/><Relationship Id="rId1619" Type="http://schemas.openxmlformats.org/officeDocument/2006/relationships/hyperlink" Target="https://stackoverflow.com/questions/59998441" TargetMode="External"/><Relationship Id="rId904" Type="http://schemas.openxmlformats.org/officeDocument/2006/relationships/hyperlink" Target="https://stackoverflow.com/questions/62660163" TargetMode="External"/><Relationship Id="rId909" Type="http://schemas.openxmlformats.org/officeDocument/2006/relationships/hyperlink" Target="https://stackoverflow.com/questions/55362917" TargetMode="External"/><Relationship Id="rId908" Type="http://schemas.openxmlformats.org/officeDocument/2006/relationships/hyperlink" Target="https://stackoverflow.com/questions/61575728" TargetMode="External"/><Relationship Id="rId903" Type="http://schemas.openxmlformats.org/officeDocument/2006/relationships/hyperlink" Target="https://stackoverflow.com/questions/59571944" TargetMode="External"/><Relationship Id="rId902" Type="http://schemas.openxmlformats.org/officeDocument/2006/relationships/hyperlink" Target="https://stackoverflow.com/questions/57937938" TargetMode="External"/><Relationship Id="rId901" Type="http://schemas.openxmlformats.org/officeDocument/2006/relationships/hyperlink" Target="https://stackoverflow.com/questions/63871470" TargetMode="External"/><Relationship Id="rId900" Type="http://schemas.openxmlformats.org/officeDocument/2006/relationships/hyperlink" Target="https://stackoverflow.com/questions/62675898" TargetMode="External"/><Relationship Id="rId2930" Type="http://schemas.openxmlformats.org/officeDocument/2006/relationships/hyperlink" Target="https://stackoverflow.com/questions/59684810" TargetMode="External"/><Relationship Id="rId1600" Type="http://schemas.openxmlformats.org/officeDocument/2006/relationships/hyperlink" Target="https://stackoverflow.com/questions/42574476" TargetMode="External"/><Relationship Id="rId2931" Type="http://schemas.openxmlformats.org/officeDocument/2006/relationships/hyperlink" Target="https://stackoverflow.com/questions/51346918" TargetMode="External"/><Relationship Id="rId1601" Type="http://schemas.openxmlformats.org/officeDocument/2006/relationships/hyperlink" Target="https://stackoverflow.com/questions/61149306" TargetMode="External"/><Relationship Id="rId2932" Type="http://schemas.openxmlformats.org/officeDocument/2006/relationships/hyperlink" Target="https://stackoverflow.com/questions/49164797" TargetMode="External"/><Relationship Id="rId1602" Type="http://schemas.openxmlformats.org/officeDocument/2006/relationships/hyperlink" Target="https://stackoverflow.com/questions/54167135" TargetMode="External"/><Relationship Id="rId2933" Type="http://schemas.openxmlformats.org/officeDocument/2006/relationships/hyperlink" Target="https://stackoverflow.com/questions/47859532" TargetMode="External"/><Relationship Id="rId1603" Type="http://schemas.openxmlformats.org/officeDocument/2006/relationships/hyperlink" Target="https://stackoverflow.com/questions/62241930" TargetMode="External"/><Relationship Id="rId2934" Type="http://schemas.openxmlformats.org/officeDocument/2006/relationships/hyperlink" Target="https://stackoverflow.com/questions/44259651" TargetMode="External"/><Relationship Id="rId1604" Type="http://schemas.openxmlformats.org/officeDocument/2006/relationships/hyperlink" Target="https://stackoverflow.com/questions/48483612" TargetMode="External"/><Relationship Id="rId2935" Type="http://schemas.openxmlformats.org/officeDocument/2006/relationships/hyperlink" Target="https://stackoverflow.com/questions/51377371" TargetMode="External"/><Relationship Id="rId1605" Type="http://schemas.openxmlformats.org/officeDocument/2006/relationships/hyperlink" Target="https://stackoverflow.com/questions/49040998" TargetMode="External"/><Relationship Id="rId2936" Type="http://schemas.openxmlformats.org/officeDocument/2006/relationships/hyperlink" Target="https://stackoverflow.com/questions/61102728" TargetMode="External"/><Relationship Id="rId1606" Type="http://schemas.openxmlformats.org/officeDocument/2006/relationships/hyperlink" Target="https://stackoverflow.com/questions/45964839" TargetMode="External"/><Relationship Id="rId2937" Type="http://schemas.openxmlformats.org/officeDocument/2006/relationships/hyperlink" Target="https://stackoverflow.com/questions/63820168" TargetMode="External"/><Relationship Id="rId1607" Type="http://schemas.openxmlformats.org/officeDocument/2006/relationships/hyperlink" Target="https://stackoverflow.com/questions/48479571" TargetMode="External"/><Relationship Id="rId2938" Type="http://schemas.openxmlformats.org/officeDocument/2006/relationships/hyperlink" Target="https://stackoverflow.com/questions/60727762" TargetMode="External"/><Relationship Id="rId1608" Type="http://schemas.openxmlformats.org/officeDocument/2006/relationships/hyperlink" Target="https://stackoverflow.com/questions/57334227" TargetMode="External"/><Relationship Id="rId2939" Type="http://schemas.openxmlformats.org/officeDocument/2006/relationships/hyperlink" Target="https://stackoverflow.com/questions/63091894" TargetMode="External"/><Relationship Id="rId1609" Type="http://schemas.openxmlformats.org/officeDocument/2006/relationships/hyperlink" Target="https://stackoverflow.com/questions/63816038" TargetMode="External"/><Relationship Id="rId1631" Type="http://schemas.openxmlformats.org/officeDocument/2006/relationships/hyperlink" Target="https://stackoverflow.com/questions/51872592" TargetMode="External"/><Relationship Id="rId2962" Type="http://schemas.openxmlformats.org/officeDocument/2006/relationships/hyperlink" Target="https://stackoverflow.com/questions/61985531" TargetMode="External"/><Relationship Id="rId1632" Type="http://schemas.openxmlformats.org/officeDocument/2006/relationships/hyperlink" Target="https://stackoverflow.com/questions/51424835" TargetMode="External"/><Relationship Id="rId2963" Type="http://schemas.openxmlformats.org/officeDocument/2006/relationships/hyperlink" Target="https://stackoverflow.com/questions/51770552" TargetMode="External"/><Relationship Id="rId1633" Type="http://schemas.openxmlformats.org/officeDocument/2006/relationships/hyperlink" Target="https://stackoverflow.com/questions/49151662" TargetMode="External"/><Relationship Id="rId2964" Type="http://schemas.openxmlformats.org/officeDocument/2006/relationships/hyperlink" Target="https://stackoverflow.com/questions/48244919" TargetMode="External"/><Relationship Id="rId1634" Type="http://schemas.openxmlformats.org/officeDocument/2006/relationships/hyperlink" Target="https://stackoverflow.com/questions/43766679" TargetMode="External"/><Relationship Id="rId2965" Type="http://schemas.openxmlformats.org/officeDocument/2006/relationships/hyperlink" Target="https://stackoverflow.com/questions/51578532" TargetMode="External"/><Relationship Id="rId1635" Type="http://schemas.openxmlformats.org/officeDocument/2006/relationships/hyperlink" Target="https://stackoverflow.com/questions/58183711" TargetMode="External"/><Relationship Id="rId2966" Type="http://schemas.openxmlformats.org/officeDocument/2006/relationships/hyperlink" Target="https://stackoverflow.com/questions/59585425" TargetMode="External"/><Relationship Id="rId1636" Type="http://schemas.openxmlformats.org/officeDocument/2006/relationships/hyperlink" Target="https://stackoverflow.com/questions/60025661" TargetMode="External"/><Relationship Id="rId2967" Type="http://schemas.openxmlformats.org/officeDocument/2006/relationships/hyperlink" Target="https://stackoverflow.com/questions/49016530" TargetMode="External"/><Relationship Id="rId1637" Type="http://schemas.openxmlformats.org/officeDocument/2006/relationships/hyperlink" Target="https://stackoverflow.com/questions/57592430" TargetMode="External"/><Relationship Id="rId2968" Type="http://schemas.openxmlformats.org/officeDocument/2006/relationships/hyperlink" Target="https://stackoverflow.com/questions/40818579" TargetMode="External"/><Relationship Id="rId1638" Type="http://schemas.openxmlformats.org/officeDocument/2006/relationships/hyperlink" Target="https://stackoverflow.com/questions/56934307" TargetMode="External"/><Relationship Id="rId2969" Type="http://schemas.openxmlformats.org/officeDocument/2006/relationships/hyperlink" Target="https://stackoverflow.com/questions/52041545" TargetMode="External"/><Relationship Id="rId929" Type="http://schemas.openxmlformats.org/officeDocument/2006/relationships/hyperlink" Target="https://stackoverflow.com/questions/52366226" TargetMode="External"/><Relationship Id="rId1639" Type="http://schemas.openxmlformats.org/officeDocument/2006/relationships/hyperlink" Target="https://stackoverflow.com/questions/60490599" TargetMode="External"/><Relationship Id="rId928" Type="http://schemas.openxmlformats.org/officeDocument/2006/relationships/hyperlink" Target="https://stackoverflow.com/questions/63982154" TargetMode="External"/><Relationship Id="rId927" Type="http://schemas.openxmlformats.org/officeDocument/2006/relationships/hyperlink" Target="https://stackoverflow.com/questions/64867031" TargetMode="External"/><Relationship Id="rId926" Type="http://schemas.openxmlformats.org/officeDocument/2006/relationships/hyperlink" Target="https://stackoverflow.com/questions/60287388" TargetMode="External"/><Relationship Id="rId921" Type="http://schemas.openxmlformats.org/officeDocument/2006/relationships/hyperlink" Target="https://stackoverflow.com/questions/57842734" TargetMode="External"/><Relationship Id="rId920" Type="http://schemas.openxmlformats.org/officeDocument/2006/relationships/hyperlink" Target="https://stackoverflow.com/questions/60035792" TargetMode="External"/><Relationship Id="rId925" Type="http://schemas.openxmlformats.org/officeDocument/2006/relationships/hyperlink" Target="https://stackoverflow.com/questions/63315046" TargetMode="External"/><Relationship Id="rId924" Type="http://schemas.openxmlformats.org/officeDocument/2006/relationships/hyperlink" Target="https://stackoverflow.com/questions/65160085" TargetMode="External"/><Relationship Id="rId923" Type="http://schemas.openxmlformats.org/officeDocument/2006/relationships/hyperlink" Target="https://stackoverflow.com/questions/57775938" TargetMode="External"/><Relationship Id="rId922" Type="http://schemas.openxmlformats.org/officeDocument/2006/relationships/hyperlink" Target="https://stackoverflow.com/questions/64504134" TargetMode="External"/><Relationship Id="rId2960" Type="http://schemas.openxmlformats.org/officeDocument/2006/relationships/hyperlink" Target="https://stackoverflow.com/questions/46167901" TargetMode="External"/><Relationship Id="rId1630" Type="http://schemas.openxmlformats.org/officeDocument/2006/relationships/hyperlink" Target="https://stackoverflow.com/questions/44414381" TargetMode="External"/><Relationship Id="rId2961" Type="http://schemas.openxmlformats.org/officeDocument/2006/relationships/hyperlink" Target="https://stackoverflow.com/questions/60071597" TargetMode="External"/><Relationship Id="rId1620" Type="http://schemas.openxmlformats.org/officeDocument/2006/relationships/hyperlink" Target="https://stackoverflow.com/questions/44797757" TargetMode="External"/><Relationship Id="rId2951" Type="http://schemas.openxmlformats.org/officeDocument/2006/relationships/hyperlink" Target="https://stackoverflow.com/questions/64091029" TargetMode="External"/><Relationship Id="rId1621" Type="http://schemas.openxmlformats.org/officeDocument/2006/relationships/hyperlink" Target="https://stackoverflow.com/questions/57981959" TargetMode="External"/><Relationship Id="rId2952" Type="http://schemas.openxmlformats.org/officeDocument/2006/relationships/hyperlink" Target="https://stackoverflow.com/questions/61292187" TargetMode="External"/><Relationship Id="rId1622" Type="http://schemas.openxmlformats.org/officeDocument/2006/relationships/hyperlink" Target="https://stackoverflow.com/questions/55127970" TargetMode="External"/><Relationship Id="rId2953" Type="http://schemas.openxmlformats.org/officeDocument/2006/relationships/hyperlink" Target="https://stackoverflow.com/questions/62413757" TargetMode="External"/><Relationship Id="rId1623" Type="http://schemas.openxmlformats.org/officeDocument/2006/relationships/hyperlink" Target="https://stackoverflow.com/questions/55389913" TargetMode="External"/><Relationship Id="rId2954" Type="http://schemas.openxmlformats.org/officeDocument/2006/relationships/hyperlink" Target="https://stackoverflow.com/questions/64759372" TargetMode="External"/><Relationship Id="rId1624" Type="http://schemas.openxmlformats.org/officeDocument/2006/relationships/hyperlink" Target="https://stackoverflow.com/questions/56034172" TargetMode="External"/><Relationship Id="rId2955" Type="http://schemas.openxmlformats.org/officeDocument/2006/relationships/hyperlink" Target="https://stackoverflow.com/questions/60434430" TargetMode="External"/><Relationship Id="rId1625" Type="http://schemas.openxmlformats.org/officeDocument/2006/relationships/hyperlink" Target="https://stackoverflow.com/questions/49524396" TargetMode="External"/><Relationship Id="rId2956" Type="http://schemas.openxmlformats.org/officeDocument/2006/relationships/hyperlink" Target="https://stackoverflow.com/questions/49425056" TargetMode="External"/><Relationship Id="rId1626" Type="http://schemas.openxmlformats.org/officeDocument/2006/relationships/hyperlink" Target="https://stackoverflow.com/questions/64377296" TargetMode="External"/><Relationship Id="rId2957" Type="http://schemas.openxmlformats.org/officeDocument/2006/relationships/hyperlink" Target="https://stackoverflow.com/questions/47484469" TargetMode="External"/><Relationship Id="rId1627" Type="http://schemas.openxmlformats.org/officeDocument/2006/relationships/hyperlink" Target="https://stackoverflow.com/questions/45598493" TargetMode="External"/><Relationship Id="rId2958" Type="http://schemas.openxmlformats.org/officeDocument/2006/relationships/hyperlink" Target="https://stackoverflow.com/questions/50243086" TargetMode="External"/><Relationship Id="rId918" Type="http://schemas.openxmlformats.org/officeDocument/2006/relationships/hyperlink" Target="https://stackoverflow.com/questions/59304261" TargetMode="External"/><Relationship Id="rId1628" Type="http://schemas.openxmlformats.org/officeDocument/2006/relationships/hyperlink" Target="https://stackoverflow.com/questions/35532457" TargetMode="External"/><Relationship Id="rId2959" Type="http://schemas.openxmlformats.org/officeDocument/2006/relationships/hyperlink" Target="https://stackoverflow.com/questions/46876213" TargetMode="External"/><Relationship Id="rId917" Type="http://schemas.openxmlformats.org/officeDocument/2006/relationships/hyperlink" Target="https://stackoverflow.com/questions/62837497" TargetMode="External"/><Relationship Id="rId1629" Type="http://schemas.openxmlformats.org/officeDocument/2006/relationships/hyperlink" Target="https://stackoverflow.com/questions/46326238" TargetMode="External"/><Relationship Id="rId916" Type="http://schemas.openxmlformats.org/officeDocument/2006/relationships/hyperlink" Target="https://stackoverflow.com/questions/62121680" TargetMode="External"/><Relationship Id="rId915" Type="http://schemas.openxmlformats.org/officeDocument/2006/relationships/hyperlink" Target="https://stackoverflow.com/questions/51919417" TargetMode="External"/><Relationship Id="rId919" Type="http://schemas.openxmlformats.org/officeDocument/2006/relationships/hyperlink" Target="https://stackoverflow.com/questions/59305514" TargetMode="External"/><Relationship Id="rId910" Type="http://schemas.openxmlformats.org/officeDocument/2006/relationships/hyperlink" Target="https://stackoverflow.com/questions/57293848" TargetMode="External"/><Relationship Id="rId914" Type="http://schemas.openxmlformats.org/officeDocument/2006/relationships/hyperlink" Target="https://stackoverflow.com/questions/59492586" TargetMode="External"/><Relationship Id="rId913" Type="http://schemas.openxmlformats.org/officeDocument/2006/relationships/hyperlink" Target="https://stackoverflow.com/questions/54994533" TargetMode="External"/><Relationship Id="rId912" Type="http://schemas.openxmlformats.org/officeDocument/2006/relationships/hyperlink" Target="https://stackoverflow.com/questions/48286968" TargetMode="External"/><Relationship Id="rId911" Type="http://schemas.openxmlformats.org/officeDocument/2006/relationships/hyperlink" Target="https://stackoverflow.com/questions/50817851" TargetMode="External"/><Relationship Id="rId2950" Type="http://schemas.openxmlformats.org/officeDocument/2006/relationships/hyperlink" Target="https://stackoverflow.com/questions/52598117" TargetMode="External"/><Relationship Id="rId2900" Type="http://schemas.openxmlformats.org/officeDocument/2006/relationships/hyperlink" Target="https://stackoverflow.com/questions/58367519" TargetMode="External"/><Relationship Id="rId2901" Type="http://schemas.openxmlformats.org/officeDocument/2006/relationships/hyperlink" Target="https://stackoverflow.com/questions/63411686" TargetMode="External"/><Relationship Id="rId2902" Type="http://schemas.openxmlformats.org/officeDocument/2006/relationships/hyperlink" Target="https://stackoverflow.com/questions/53562704" TargetMode="External"/><Relationship Id="rId2903" Type="http://schemas.openxmlformats.org/officeDocument/2006/relationships/hyperlink" Target="https://stackoverflow.com/questions/55992434" TargetMode="External"/><Relationship Id="rId2904" Type="http://schemas.openxmlformats.org/officeDocument/2006/relationships/hyperlink" Target="https://stackoverflow.com/questions/52850105" TargetMode="External"/><Relationship Id="rId2905" Type="http://schemas.openxmlformats.org/officeDocument/2006/relationships/hyperlink" Target="https://stackoverflow.com/questions/59727723" TargetMode="External"/><Relationship Id="rId2906" Type="http://schemas.openxmlformats.org/officeDocument/2006/relationships/hyperlink" Target="https://stackoverflow.com/questions/51503274" TargetMode="External"/><Relationship Id="rId2907" Type="http://schemas.openxmlformats.org/officeDocument/2006/relationships/hyperlink" Target="https://stackoverflow.com/questions/60733109" TargetMode="External"/><Relationship Id="rId2908" Type="http://schemas.openxmlformats.org/officeDocument/2006/relationships/hyperlink" Target="https://stackoverflow.com/questions/51770552" TargetMode="External"/><Relationship Id="rId2909" Type="http://schemas.openxmlformats.org/officeDocument/2006/relationships/hyperlink" Target="https://stackoverflow.com/questions/61985531" TargetMode="External"/><Relationship Id="rId2920" Type="http://schemas.openxmlformats.org/officeDocument/2006/relationships/hyperlink" Target="https://stackoverflow.com/questions/63481755" TargetMode="External"/><Relationship Id="rId2921" Type="http://schemas.openxmlformats.org/officeDocument/2006/relationships/hyperlink" Target="https://stackoverflow.com/questions/52218258" TargetMode="External"/><Relationship Id="rId2922" Type="http://schemas.openxmlformats.org/officeDocument/2006/relationships/hyperlink" Target="https://stackoverflow.com/questions/64726074" TargetMode="External"/><Relationship Id="rId2923" Type="http://schemas.openxmlformats.org/officeDocument/2006/relationships/hyperlink" Target="https://stackoverflow.com/questions/53142006" TargetMode="External"/><Relationship Id="rId2924" Type="http://schemas.openxmlformats.org/officeDocument/2006/relationships/hyperlink" Target="https://stackoverflow.com/questions/60497173" TargetMode="External"/><Relationship Id="rId2925" Type="http://schemas.openxmlformats.org/officeDocument/2006/relationships/hyperlink" Target="https://stackoverflow.com/questions/54574591" TargetMode="External"/><Relationship Id="rId2926" Type="http://schemas.openxmlformats.org/officeDocument/2006/relationships/hyperlink" Target="https://stackoverflow.com/questions/59685659" TargetMode="External"/><Relationship Id="rId2927" Type="http://schemas.openxmlformats.org/officeDocument/2006/relationships/hyperlink" Target="https://stackoverflow.com/questions/63581028" TargetMode="External"/><Relationship Id="rId2928" Type="http://schemas.openxmlformats.org/officeDocument/2006/relationships/hyperlink" Target="https://stackoverflow.com/questions/59074461" TargetMode="External"/><Relationship Id="rId2929" Type="http://schemas.openxmlformats.org/officeDocument/2006/relationships/hyperlink" Target="https://stackoverflow.com/questions/56212951" TargetMode="External"/><Relationship Id="rId2910" Type="http://schemas.openxmlformats.org/officeDocument/2006/relationships/hyperlink" Target="https://stackoverflow.com/questions/53169455" TargetMode="External"/><Relationship Id="rId2911" Type="http://schemas.openxmlformats.org/officeDocument/2006/relationships/hyperlink" Target="https://stackoverflow.com/questions/57175459" TargetMode="External"/><Relationship Id="rId2912" Type="http://schemas.openxmlformats.org/officeDocument/2006/relationships/hyperlink" Target="https://stackoverflow.com/questions/60490084" TargetMode="External"/><Relationship Id="rId2913" Type="http://schemas.openxmlformats.org/officeDocument/2006/relationships/hyperlink" Target="https://stackoverflow.com/questions/56723373" TargetMode="External"/><Relationship Id="rId2914" Type="http://schemas.openxmlformats.org/officeDocument/2006/relationships/hyperlink" Target="https://stackoverflow.com/questions/50083284" TargetMode="External"/><Relationship Id="rId2915" Type="http://schemas.openxmlformats.org/officeDocument/2006/relationships/hyperlink" Target="https://stackoverflow.com/questions/59639633" TargetMode="External"/><Relationship Id="rId2916" Type="http://schemas.openxmlformats.org/officeDocument/2006/relationships/hyperlink" Target="https://stackoverflow.com/questions/59223142" TargetMode="External"/><Relationship Id="rId2917" Type="http://schemas.openxmlformats.org/officeDocument/2006/relationships/hyperlink" Target="https://stackoverflow.com/questions/65021701" TargetMode="External"/><Relationship Id="rId2918" Type="http://schemas.openxmlformats.org/officeDocument/2006/relationships/hyperlink" Target="https://stackoverflow.com/questions/65139674" TargetMode="External"/><Relationship Id="rId2919" Type="http://schemas.openxmlformats.org/officeDocument/2006/relationships/hyperlink" Target="https://stackoverflow.com/questions/63541379" TargetMode="External"/><Relationship Id="rId1697" Type="http://schemas.openxmlformats.org/officeDocument/2006/relationships/hyperlink" Target="https://stackoverflow.com/questions/44274618" TargetMode="External"/><Relationship Id="rId1698" Type="http://schemas.openxmlformats.org/officeDocument/2006/relationships/hyperlink" Target="https://stackoverflow.com/questions/53328826" TargetMode="External"/><Relationship Id="rId1699" Type="http://schemas.openxmlformats.org/officeDocument/2006/relationships/hyperlink" Target="https://stackoverflow.com/questions/55277252" TargetMode="External"/><Relationship Id="rId866" Type="http://schemas.openxmlformats.org/officeDocument/2006/relationships/hyperlink" Target="https://stackoverflow.com/questions/64944018" TargetMode="External"/><Relationship Id="rId865" Type="http://schemas.openxmlformats.org/officeDocument/2006/relationships/hyperlink" Target="https://stackoverflow.com/questions/56538943" TargetMode="External"/><Relationship Id="rId864" Type="http://schemas.openxmlformats.org/officeDocument/2006/relationships/hyperlink" Target="https://stackoverflow.com/questions/56307568" TargetMode="External"/><Relationship Id="rId863" Type="http://schemas.openxmlformats.org/officeDocument/2006/relationships/hyperlink" Target="https://stackoverflow.com/questions/56119136" TargetMode="External"/><Relationship Id="rId869" Type="http://schemas.openxmlformats.org/officeDocument/2006/relationships/hyperlink" Target="https://stackoverflow.com/questions/56215065" TargetMode="External"/><Relationship Id="rId868" Type="http://schemas.openxmlformats.org/officeDocument/2006/relationships/hyperlink" Target="https://stackoverflow.com/questions/58184299" TargetMode="External"/><Relationship Id="rId867" Type="http://schemas.openxmlformats.org/officeDocument/2006/relationships/hyperlink" Target="https://stackoverflow.com/questions/55481547" TargetMode="External"/><Relationship Id="rId1690" Type="http://schemas.openxmlformats.org/officeDocument/2006/relationships/hyperlink" Target="https://stackoverflow.com/questions/50911052" TargetMode="External"/><Relationship Id="rId1691" Type="http://schemas.openxmlformats.org/officeDocument/2006/relationships/hyperlink" Target="https://stackoverflow.com/questions/46479008" TargetMode="External"/><Relationship Id="rId1692" Type="http://schemas.openxmlformats.org/officeDocument/2006/relationships/hyperlink" Target="https://stackoverflow.com/questions/49252970" TargetMode="External"/><Relationship Id="rId862" Type="http://schemas.openxmlformats.org/officeDocument/2006/relationships/hyperlink" Target="https://stackoverflow.com/questions/60380958" TargetMode="External"/><Relationship Id="rId1693" Type="http://schemas.openxmlformats.org/officeDocument/2006/relationships/hyperlink" Target="https://stackoverflow.com/questions/53206781" TargetMode="External"/><Relationship Id="rId861" Type="http://schemas.openxmlformats.org/officeDocument/2006/relationships/hyperlink" Target="https://stackoverflow.com/questions/60066950" TargetMode="External"/><Relationship Id="rId1694" Type="http://schemas.openxmlformats.org/officeDocument/2006/relationships/hyperlink" Target="https://stackoverflow.com/questions/48133160" TargetMode="External"/><Relationship Id="rId860" Type="http://schemas.openxmlformats.org/officeDocument/2006/relationships/hyperlink" Target="https://stackoverflow.com/questions/59757217" TargetMode="External"/><Relationship Id="rId1695" Type="http://schemas.openxmlformats.org/officeDocument/2006/relationships/hyperlink" Target="https://stackoverflow.com/questions/58842687" TargetMode="External"/><Relationship Id="rId1696" Type="http://schemas.openxmlformats.org/officeDocument/2006/relationships/hyperlink" Target="https://stackoverflow.com/questions/41077940" TargetMode="External"/><Relationship Id="rId1686" Type="http://schemas.openxmlformats.org/officeDocument/2006/relationships/hyperlink" Target="https://stackoverflow.com/questions/51734983" TargetMode="External"/><Relationship Id="rId1687" Type="http://schemas.openxmlformats.org/officeDocument/2006/relationships/hyperlink" Target="https://stackoverflow.com/questions/54998898" TargetMode="External"/><Relationship Id="rId1688" Type="http://schemas.openxmlformats.org/officeDocument/2006/relationships/hyperlink" Target="https://stackoverflow.com/questions/51625911" TargetMode="External"/><Relationship Id="rId1689" Type="http://schemas.openxmlformats.org/officeDocument/2006/relationships/hyperlink" Target="https://stackoverflow.com/questions/51822134" TargetMode="External"/><Relationship Id="rId855" Type="http://schemas.openxmlformats.org/officeDocument/2006/relationships/hyperlink" Target="https://stackoverflow.com/questions/65048304" TargetMode="External"/><Relationship Id="rId854" Type="http://schemas.openxmlformats.org/officeDocument/2006/relationships/hyperlink" Target="https://stackoverflow.com/questions/57002050" TargetMode="External"/><Relationship Id="rId853" Type="http://schemas.openxmlformats.org/officeDocument/2006/relationships/hyperlink" Target="https://stackoverflow.com/questions/58184299" TargetMode="External"/><Relationship Id="rId852" Type="http://schemas.openxmlformats.org/officeDocument/2006/relationships/hyperlink" Target="https://stackoverflow.com/questions/61063190" TargetMode="External"/><Relationship Id="rId859" Type="http://schemas.openxmlformats.org/officeDocument/2006/relationships/hyperlink" Target="https://stackoverflow.com/questions/59656096" TargetMode="External"/><Relationship Id="rId858" Type="http://schemas.openxmlformats.org/officeDocument/2006/relationships/hyperlink" Target="https://stackoverflow.com/questions/61526096" TargetMode="External"/><Relationship Id="rId857" Type="http://schemas.openxmlformats.org/officeDocument/2006/relationships/hyperlink" Target="https://stackoverflow.com/questions/51848122" TargetMode="External"/><Relationship Id="rId856" Type="http://schemas.openxmlformats.org/officeDocument/2006/relationships/hyperlink" Target="https://stackoverflow.com/questions/55564014" TargetMode="External"/><Relationship Id="rId1680" Type="http://schemas.openxmlformats.org/officeDocument/2006/relationships/hyperlink" Target="https://stackoverflow.com/questions/60593469" TargetMode="External"/><Relationship Id="rId1681" Type="http://schemas.openxmlformats.org/officeDocument/2006/relationships/hyperlink" Target="https://stackoverflow.com/questions/58764104" TargetMode="External"/><Relationship Id="rId851" Type="http://schemas.openxmlformats.org/officeDocument/2006/relationships/hyperlink" Target="https://stackoverflow.com/questions/59847919" TargetMode="External"/><Relationship Id="rId1682" Type="http://schemas.openxmlformats.org/officeDocument/2006/relationships/hyperlink" Target="https://stackoverflow.com/questions/61920569" TargetMode="External"/><Relationship Id="rId850" Type="http://schemas.openxmlformats.org/officeDocument/2006/relationships/hyperlink" Target="https://stackoverflow.com/questions/59995456" TargetMode="External"/><Relationship Id="rId1683" Type="http://schemas.openxmlformats.org/officeDocument/2006/relationships/hyperlink" Target="https://stackoverflow.com/questions/59761890" TargetMode="External"/><Relationship Id="rId1684" Type="http://schemas.openxmlformats.org/officeDocument/2006/relationships/hyperlink" Target="https://stackoverflow.com/questions/56032597" TargetMode="External"/><Relationship Id="rId1685" Type="http://schemas.openxmlformats.org/officeDocument/2006/relationships/hyperlink" Target="https://stackoverflow.com/questions/55672542" TargetMode="External"/><Relationship Id="rId3414" Type="http://schemas.openxmlformats.org/officeDocument/2006/relationships/hyperlink" Target="https://stackoverflow.com/questions/43946259" TargetMode="External"/><Relationship Id="rId3413" Type="http://schemas.openxmlformats.org/officeDocument/2006/relationships/hyperlink" Target="https://stackoverflow.com/questions/43314707" TargetMode="External"/><Relationship Id="rId3416" Type="http://schemas.openxmlformats.org/officeDocument/2006/relationships/hyperlink" Target="https://stackoverflow.com/questions/29980037" TargetMode="External"/><Relationship Id="rId3415" Type="http://schemas.openxmlformats.org/officeDocument/2006/relationships/hyperlink" Target="https://stackoverflow.com/questions/51497681" TargetMode="External"/><Relationship Id="rId3418" Type="http://schemas.openxmlformats.org/officeDocument/2006/relationships/hyperlink" Target="https://stackoverflow.com/questions/37265268" TargetMode="External"/><Relationship Id="rId3417" Type="http://schemas.openxmlformats.org/officeDocument/2006/relationships/hyperlink" Target="https://stackoverflow.com/questions/32316336" TargetMode="External"/><Relationship Id="rId3419" Type="http://schemas.openxmlformats.org/officeDocument/2006/relationships/hyperlink" Target="https://stackoverflow.com/questions/48646202" TargetMode="External"/><Relationship Id="rId888" Type="http://schemas.openxmlformats.org/officeDocument/2006/relationships/hyperlink" Target="https://stackoverflow.com/questions/55280872" TargetMode="External"/><Relationship Id="rId887" Type="http://schemas.openxmlformats.org/officeDocument/2006/relationships/hyperlink" Target="https://stackoverflow.com/questions/61063190" TargetMode="External"/><Relationship Id="rId886" Type="http://schemas.openxmlformats.org/officeDocument/2006/relationships/hyperlink" Target="https://stackoverflow.com/questions/60044577" TargetMode="External"/><Relationship Id="rId885" Type="http://schemas.openxmlformats.org/officeDocument/2006/relationships/hyperlink" Target="https://stackoverflow.com/questions/61192645" TargetMode="External"/><Relationship Id="rId889" Type="http://schemas.openxmlformats.org/officeDocument/2006/relationships/hyperlink" Target="https://stackoverflow.com/questions/64771558" TargetMode="External"/><Relationship Id="rId880" Type="http://schemas.openxmlformats.org/officeDocument/2006/relationships/hyperlink" Target="https://stackoverflow.com/questions/56333388" TargetMode="External"/><Relationship Id="rId884" Type="http://schemas.openxmlformats.org/officeDocument/2006/relationships/hyperlink" Target="https://stackoverflow.com/questions/59364422" TargetMode="External"/><Relationship Id="rId3410" Type="http://schemas.openxmlformats.org/officeDocument/2006/relationships/hyperlink" Target="https://stackoverflow.com/questions/22332886" TargetMode="External"/><Relationship Id="rId883" Type="http://schemas.openxmlformats.org/officeDocument/2006/relationships/hyperlink" Target="https://stackoverflow.com/questions/57842734" TargetMode="External"/><Relationship Id="rId882" Type="http://schemas.openxmlformats.org/officeDocument/2006/relationships/hyperlink" Target="https://stackoverflow.com/questions/61882720" TargetMode="External"/><Relationship Id="rId3412" Type="http://schemas.openxmlformats.org/officeDocument/2006/relationships/hyperlink" Target="https://stackoverflow.com/questions/25599816" TargetMode="External"/><Relationship Id="rId881" Type="http://schemas.openxmlformats.org/officeDocument/2006/relationships/hyperlink" Target="https://stackoverflow.com/questions/59305514" TargetMode="External"/><Relationship Id="rId3411" Type="http://schemas.openxmlformats.org/officeDocument/2006/relationships/hyperlink" Target="https://stackoverflow.com/questions/34478319" TargetMode="External"/><Relationship Id="rId3403" Type="http://schemas.openxmlformats.org/officeDocument/2006/relationships/hyperlink" Target="https://stackoverflow.com/questions/39903337" TargetMode="External"/><Relationship Id="rId3402" Type="http://schemas.openxmlformats.org/officeDocument/2006/relationships/hyperlink" Target="https://stackoverflow.com/questions/59945342" TargetMode="External"/><Relationship Id="rId3405" Type="http://schemas.openxmlformats.org/officeDocument/2006/relationships/hyperlink" Target="https://stackoverflow.com/questions/46415260" TargetMode="External"/><Relationship Id="rId3404" Type="http://schemas.openxmlformats.org/officeDocument/2006/relationships/hyperlink" Target="https://stackoverflow.com/questions/57960429" TargetMode="External"/><Relationship Id="rId3407" Type="http://schemas.openxmlformats.org/officeDocument/2006/relationships/hyperlink" Target="https://stackoverflow.com/questions/55201924" TargetMode="External"/><Relationship Id="rId3406" Type="http://schemas.openxmlformats.org/officeDocument/2006/relationships/hyperlink" Target="https://stackoverflow.com/questions/50912312" TargetMode="External"/><Relationship Id="rId3409" Type="http://schemas.openxmlformats.org/officeDocument/2006/relationships/hyperlink" Target="https://stackoverflow.com/questions/56174456" TargetMode="External"/><Relationship Id="rId3408" Type="http://schemas.openxmlformats.org/officeDocument/2006/relationships/hyperlink" Target="https://stackoverflow.com/questions/45291093" TargetMode="External"/><Relationship Id="rId877" Type="http://schemas.openxmlformats.org/officeDocument/2006/relationships/hyperlink" Target="https://stackoverflow.com/questions/52143856" TargetMode="External"/><Relationship Id="rId876" Type="http://schemas.openxmlformats.org/officeDocument/2006/relationships/hyperlink" Target="https://stackoverflow.com/questions/51861062" TargetMode="External"/><Relationship Id="rId875" Type="http://schemas.openxmlformats.org/officeDocument/2006/relationships/hyperlink" Target="https://stackoverflow.com/questions/33686607" TargetMode="External"/><Relationship Id="rId874" Type="http://schemas.openxmlformats.org/officeDocument/2006/relationships/hyperlink" Target="https://stackoverflow.com/questions/41065945" TargetMode="External"/><Relationship Id="rId879" Type="http://schemas.openxmlformats.org/officeDocument/2006/relationships/hyperlink" Target="https://stackoverflow.com/questions/61976955" TargetMode="External"/><Relationship Id="rId878" Type="http://schemas.openxmlformats.org/officeDocument/2006/relationships/hyperlink" Target="https://stackoverflow.com/questions/55647209" TargetMode="External"/><Relationship Id="rId873" Type="http://schemas.openxmlformats.org/officeDocument/2006/relationships/hyperlink" Target="https://stackoverflow.com/questions/57915055" TargetMode="External"/><Relationship Id="rId872" Type="http://schemas.openxmlformats.org/officeDocument/2006/relationships/hyperlink" Target="https://stackoverflow.com/questions/41061994" TargetMode="External"/><Relationship Id="rId871" Type="http://schemas.openxmlformats.org/officeDocument/2006/relationships/hyperlink" Target="https://stackoverflow.com/questions/44895394" TargetMode="External"/><Relationship Id="rId3401" Type="http://schemas.openxmlformats.org/officeDocument/2006/relationships/hyperlink" Target="https://stackoverflow.com/questions/54450453" TargetMode="External"/><Relationship Id="rId870" Type="http://schemas.openxmlformats.org/officeDocument/2006/relationships/hyperlink" Target="https://stackoverflow.com/questions/59791553" TargetMode="External"/><Relationship Id="rId3400" Type="http://schemas.openxmlformats.org/officeDocument/2006/relationships/hyperlink" Target="https://stackoverflow.com/questions/52055658" TargetMode="External"/><Relationship Id="rId1653" Type="http://schemas.openxmlformats.org/officeDocument/2006/relationships/hyperlink" Target="https://stackoverflow.com/questions/58511167" TargetMode="External"/><Relationship Id="rId2984" Type="http://schemas.openxmlformats.org/officeDocument/2006/relationships/hyperlink" Target="https://stackoverflow.com/questions/54381234" TargetMode="External"/><Relationship Id="rId1654" Type="http://schemas.openxmlformats.org/officeDocument/2006/relationships/hyperlink" Target="https://stackoverflow.com/questions/45845095" TargetMode="External"/><Relationship Id="rId2985" Type="http://schemas.openxmlformats.org/officeDocument/2006/relationships/hyperlink" Target="https://stackoverflow.com/questions/51939618" TargetMode="External"/><Relationship Id="rId1655" Type="http://schemas.openxmlformats.org/officeDocument/2006/relationships/hyperlink" Target="https://stackoverflow.com/questions/64944018" TargetMode="External"/><Relationship Id="rId2986" Type="http://schemas.openxmlformats.org/officeDocument/2006/relationships/hyperlink" Target="https://stackoverflow.com/questions/58609967" TargetMode="External"/><Relationship Id="rId1656" Type="http://schemas.openxmlformats.org/officeDocument/2006/relationships/hyperlink" Target="https://stackoverflow.com/questions/61276762" TargetMode="External"/><Relationship Id="rId2987" Type="http://schemas.openxmlformats.org/officeDocument/2006/relationships/hyperlink" Target="https://stackoverflow.com/questions/60587885" TargetMode="External"/><Relationship Id="rId1657" Type="http://schemas.openxmlformats.org/officeDocument/2006/relationships/hyperlink" Target="https://stackoverflow.com/questions/65081913" TargetMode="External"/><Relationship Id="rId2988" Type="http://schemas.openxmlformats.org/officeDocument/2006/relationships/hyperlink" Target="https://stackoverflow.com/questions/61920569" TargetMode="External"/><Relationship Id="rId1658" Type="http://schemas.openxmlformats.org/officeDocument/2006/relationships/hyperlink" Target="https://stackoverflow.com/questions/58180390" TargetMode="External"/><Relationship Id="rId2989" Type="http://schemas.openxmlformats.org/officeDocument/2006/relationships/hyperlink" Target="https://stackoverflow.com/questions/59906786" TargetMode="External"/><Relationship Id="rId1659" Type="http://schemas.openxmlformats.org/officeDocument/2006/relationships/hyperlink" Target="https://stackoverflow.com/questions/59073606" TargetMode="External"/><Relationship Id="rId829" Type="http://schemas.openxmlformats.org/officeDocument/2006/relationships/hyperlink" Target="https://stackoverflow.com/questions/56391755" TargetMode="External"/><Relationship Id="rId828" Type="http://schemas.openxmlformats.org/officeDocument/2006/relationships/hyperlink" Target="https://stackoverflow.com/questions/59353119" TargetMode="External"/><Relationship Id="rId827" Type="http://schemas.openxmlformats.org/officeDocument/2006/relationships/hyperlink" Target="https://stackoverflow.com/questions/58698942" TargetMode="External"/><Relationship Id="rId822" Type="http://schemas.openxmlformats.org/officeDocument/2006/relationships/hyperlink" Target="https://stackoverflow.com/questions/53828895" TargetMode="External"/><Relationship Id="rId821" Type="http://schemas.openxmlformats.org/officeDocument/2006/relationships/hyperlink" Target="https://stackoverflow.com/questions/60142707" TargetMode="External"/><Relationship Id="rId820" Type="http://schemas.openxmlformats.org/officeDocument/2006/relationships/hyperlink" Target="https://stackoverflow.com/questions/64668956" TargetMode="External"/><Relationship Id="rId826" Type="http://schemas.openxmlformats.org/officeDocument/2006/relationships/hyperlink" Target="https://stackoverflow.com/questions/57748812" TargetMode="External"/><Relationship Id="rId825" Type="http://schemas.openxmlformats.org/officeDocument/2006/relationships/hyperlink" Target="https://stackoverflow.com/questions/58226787" TargetMode="External"/><Relationship Id="rId824" Type="http://schemas.openxmlformats.org/officeDocument/2006/relationships/hyperlink" Target="https://stackoverflow.com/questions/48888271" TargetMode="External"/><Relationship Id="rId823" Type="http://schemas.openxmlformats.org/officeDocument/2006/relationships/hyperlink" Target="https://stackoverflow.com/questions/49915490" TargetMode="External"/><Relationship Id="rId2980" Type="http://schemas.openxmlformats.org/officeDocument/2006/relationships/hyperlink" Target="https://stackoverflow.com/questions/57865460" TargetMode="External"/><Relationship Id="rId1650" Type="http://schemas.openxmlformats.org/officeDocument/2006/relationships/hyperlink" Target="https://stackoverflow.com/questions/48303166" TargetMode="External"/><Relationship Id="rId2981" Type="http://schemas.openxmlformats.org/officeDocument/2006/relationships/hyperlink" Target="https://stackoverflow.com/questions/63203450" TargetMode="External"/><Relationship Id="rId1651" Type="http://schemas.openxmlformats.org/officeDocument/2006/relationships/hyperlink" Target="https://stackoverflow.com/questions/50243086" TargetMode="External"/><Relationship Id="rId2982" Type="http://schemas.openxmlformats.org/officeDocument/2006/relationships/hyperlink" Target="https://stackoverflow.com/questions/62690426" TargetMode="External"/><Relationship Id="rId1652" Type="http://schemas.openxmlformats.org/officeDocument/2006/relationships/hyperlink" Target="https://stackoverflow.com/questions/33868433" TargetMode="External"/><Relationship Id="rId2983" Type="http://schemas.openxmlformats.org/officeDocument/2006/relationships/hyperlink" Target="https://stackoverflow.com/questions/61606669" TargetMode="External"/><Relationship Id="rId1642" Type="http://schemas.openxmlformats.org/officeDocument/2006/relationships/hyperlink" Target="https://stackoverflow.com/questions/49476287" TargetMode="External"/><Relationship Id="rId2973" Type="http://schemas.openxmlformats.org/officeDocument/2006/relationships/hyperlink" Target="https://stackoverflow.com/questions/62680282" TargetMode="External"/><Relationship Id="rId1643" Type="http://schemas.openxmlformats.org/officeDocument/2006/relationships/hyperlink" Target="https://stackoverflow.com/questions/43084137" TargetMode="External"/><Relationship Id="rId2974" Type="http://schemas.openxmlformats.org/officeDocument/2006/relationships/hyperlink" Target="https://stackoverflow.com/questions/65139674" TargetMode="External"/><Relationship Id="rId1644" Type="http://schemas.openxmlformats.org/officeDocument/2006/relationships/hyperlink" Target="https://stackoverflow.com/questions/50911052" TargetMode="External"/><Relationship Id="rId2975" Type="http://schemas.openxmlformats.org/officeDocument/2006/relationships/hyperlink" Target="https://stackoverflow.com/questions/64759500" TargetMode="External"/><Relationship Id="rId1645" Type="http://schemas.openxmlformats.org/officeDocument/2006/relationships/hyperlink" Target="https://stackoverflow.com/questions/62622704" TargetMode="External"/><Relationship Id="rId2976" Type="http://schemas.openxmlformats.org/officeDocument/2006/relationships/hyperlink" Target="https://stackoverflow.com/questions/58183711" TargetMode="External"/><Relationship Id="rId1646" Type="http://schemas.openxmlformats.org/officeDocument/2006/relationships/hyperlink" Target="https://stackoverflow.com/questions/63418534" TargetMode="External"/><Relationship Id="rId2977" Type="http://schemas.openxmlformats.org/officeDocument/2006/relationships/hyperlink" Target="https://stackoverflow.com/questions/50455114" TargetMode="External"/><Relationship Id="rId1647" Type="http://schemas.openxmlformats.org/officeDocument/2006/relationships/hyperlink" Target="https://stackoverflow.com/questions/51064323" TargetMode="External"/><Relationship Id="rId2978" Type="http://schemas.openxmlformats.org/officeDocument/2006/relationships/hyperlink" Target="https://stackoverflow.com/questions/57020796" TargetMode="External"/><Relationship Id="rId1648" Type="http://schemas.openxmlformats.org/officeDocument/2006/relationships/hyperlink" Target="https://stackoverflow.com/questions/52682671" TargetMode="External"/><Relationship Id="rId2979" Type="http://schemas.openxmlformats.org/officeDocument/2006/relationships/hyperlink" Target="https://stackoverflow.com/questions/46677926" TargetMode="External"/><Relationship Id="rId1649" Type="http://schemas.openxmlformats.org/officeDocument/2006/relationships/hyperlink" Target="https://stackoverflow.com/questions/59362269" TargetMode="External"/><Relationship Id="rId819" Type="http://schemas.openxmlformats.org/officeDocument/2006/relationships/hyperlink" Target="https://stackoverflow.com/questions/39700969" TargetMode="External"/><Relationship Id="rId818" Type="http://schemas.openxmlformats.org/officeDocument/2006/relationships/hyperlink" Target="https://stackoverflow.com/questions/44978255" TargetMode="External"/><Relationship Id="rId817" Type="http://schemas.openxmlformats.org/officeDocument/2006/relationships/hyperlink" Target="https://stackoverflow.com/questions/38924283" TargetMode="External"/><Relationship Id="rId816" Type="http://schemas.openxmlformats.org/officeDocument/2006/relationships/hyperlink" Target="https://stackoverflow.com/questions/47007997" TargetMode="External"/><Relationship Id="rId811" Type="http://schemas.openxmlformats.org/officeDocument/2006/relationships/hyperlink" Target="https://stackoverflow.com/questions/60005319" TargetMode="External"/><Relationship Id="rId810" Type="http://schemas.openxmlformats.org/officeDocument/2006/relationships/hyperlink" Target="https://stackoverflow.com/questions/65048304" TargetMode="External"/><Relationship Id="rId815" Type="http://schemas.openxmlformats.org/officeDocument/2006/relationships/hyperlink" Target="https://stackoverflow.com/questions/55323723" TargetMode="External"/><Relationship Id="rId814" Type="http://schemas.openxmlformats.org/officeDocument/2006/relationships/hyperlink" Target="https://stackoverflow.com/questions/40186722" TargetMode="External"/><Relationship Id="rId813" Type="http://schemas.openxmlformats.org/officeDocument/2006/relationships/hyperlink" Target="https://stackoverflow.com/questions/55883985" TargetMode="External"/><Relationship Id="rId812" Type="http://schemas.openxmlformats.org/officeDocument/2006/relationships/hyperlink" Target="https://stackoverflow.com/questions/61526096" TargetMode="External"/><Relationship Id="rId2970" Type="http://schemas.openxmlformats.org/officeDocument/2006/relationships/hyperlink" Target="https://stackoverflow.com/questions/56280640" TargetMode="External"/><Relationship Id="rId1640" Type="http://schemas.openxmlformats.org/officeDocument/2006/relationships/hyperlink" Target="https://stackoverflow.com/questions/47644306" TargetMode="External"/><Relationship Id="rId2971" Type="http://schemas.openxmlformats.org/officeDocument/2006/relationships/hyperlink" Target="https://stackoverflow.com/questions/64401570" TargetMode="External"/><Relationship Id="rId1641" Type="http://schemas.openxmlformats.org/officeDocument/2006/relationships/hyperlink" Target="https://stackoverflow.com/questions/44274062" TargetMode="External"/><Relationship Id="rId2972" Type="http://schemas.openxmlformats.org/officeDocument/2006/relationships/hyperlink" Target="https://stackoverflow.com/questions/65144547" TargetMode="External"/><Relationship Id="rId1675" Type="http://schemas.openxmlformats.org/officeDocument/2006/relationships/hyperlink" Target="https://stackoverflow.com/questions/61100907" TargetMode="External"/><Relationship Id="rId1676" Type="http://schemas.openxmlformats.org/officeDocument/2006/relationships/hyperlink" Target="https://stackoverflow.com/questions/60557629" TargetMode="External"/><Relationship Id="rId1677" Type="http://schemas.openxmlformats.org/officeDocument/2006/relationships/hyperlink" Target="https://stackoverflow.com/questions/51978488" TargetMode="External"/><Relationship Id="rId1678" Type="http://schemas.openxmlformats.org/officeDocument/2006/relationships/hyperlink" Target="https://stackoverflow.com/questions/58905540" TargetMode="External"/><Relationship Id="rId1679" Type="http://schemas.openxmlformats.org/officeDocument/2006/relationships/hyperlink" Target="https://stackoverflow.com/questions/59223142" TargetMode="External"/><Relationship Id="rId849" Type="http://schemas.openxmlformats.org/officeDocument/2006/relationships/hyperlink" Target="https://stackoverflow.com/questions/59693201" TargetMode="External"/><Relationship Id="rId844" Type="http://schemas.openxmlformats.org/officeDocument/2006/relationships/hyperlink" Target="https://stackoverflow.com/questions/45726421" TargetMode="External"/><Relationship Id="rId843" Type="http://schemas.openxmlformats.org/officeDocument/2006/relationships/hyperlink" Target="https://stackoverflow.com/questions/43721690" TargetMode="External"/><Relationship Id="rId842" Type="http://schemas.openxmlformats.org/officeDocument/2006/relationships/hyperlink" Target="https://stackoverflow.com/questions/46621847" TargetMode="External"/><Relationship Id="rId841" Type="http://schemas.openxmlformats.org/officeDocument/2006/relationships/hyperlink" Target="https://stackoverflow.com/questions/51528295" TargetMode="External"/><Relationship Id="rId848" Type="http://schemas.openxmlformats.org/officeDocument/2006/relationships/hyperlink" Target="https://stackoverflow.com/questions/55835798" TargetMode="External"/><Relationship Id="rId847" Type="http://schemas.openxmlformats.org/officeDocument/2006/relationships/hyperlink" Target="https://stackoverflow.com/questions/60911907" TargetMode="External"/><Relationship Id="rId846" Type="http://schemas.openxmlformats.org/officeDocument/2006/relationships/hyperlink" Target="https://stackoverflow.com/questions/59305514" TargetMode="External"/><Relationship Id="rId845" Type="http://schemas.openxmlformats.org/officeDocument/2006/relationships/hyperlink" Target="https://stackoverflow.com/questions/60112435" TargetMode="External"/><Relationship Id="rId1670" Type="http://schemas.openxmlformats.org/officeDocument/2006/relationships/hyperlink" Target="https://stackoverflow.com/questions/51372223" TargetMode="External"/><Relationship Id="rId840" Type="http://schemas.openxmlformats.org/officeDocument/2006/relationships/hyperlink" Target="https://stackoverflow.com/questions/44685975" TargetMode="External"/><Relationship Id="rId1671" Type="http://schemas.openxmlformats.org/officeDocument/2006/relationships/hyperlink" Target="https://stackoverflow.com/questions/57509069" TargetMode="External"/><Relationship Id="rId1672" Type="http://schemas.openxmlformats.org/officeDocument/2006/relationships/hyperlink" Target="https://stackoverflow.com/questions/64357424" TargetMode="External"/><Relationship Id="rId1673" Type="http://schemas.openxmlformats.org/officeDocument/2006/relationships/hyperlink" Target="https://stackoverflow.com/questions/58558004" TargetMode="External"/><Relationship Id="rId1674" Type="http://schemas.openxmlformats.org/officeDocument/2006/relationships/hyperlink" Target="https://stackoverflow.com/questions/55734820" TargetMode="External"/><Relationship Id="rId1664" Type="http://schemas.openxmlformats.org/officeDocument/2006/relationships/hyperlink" Target="https://stackoverflow.com/questions/59593972" TargetMode="External"/><Relationship Id="rId2995" Type="http://schemas.openxmlformats.org/officeDocument/2006/relationships/hyperlink" Target="https://stackoverflow.com/questions/56931005" TargetMode="External"/><Relationship Id="rId1665" Type="http://schemas.openxmlformats.org/officeDocument/2006/relationships/hyperlink" Target="https://stackoverflow.com/questions/60319768" TargetMode="External"/><Relationship Id="rId2996" Type="http://schemas.openxmlformats.org/officeDocument/2006/relationships/hyperlink" Target="https://stackoverflow.com/questions/62236436" TargetMode="External"/><Relationship Id="rId1666" Type="http://schemas.openxmlformats.org/officeDocument/2006/relationships/hyperlink" Target="https://stackoverflow.com/questions/61774445" TargetMode="External"/><Relationship Id="rId2997" Type="http://schemas.openxmlformats.org/officeDocument/2006/relationships/hyperlink" Target="https://stackoverflow.com/questions/59338054" TargetMode="External"/><Relationship Id="rId1667" Type="http://schemas.openxmlformats.org/officeDocument/2006/relationships/hyperlink" Target="https://stackoverflow.com/questions/41988267" TargetMode="External"/><Relationship Id="rId2998" Type="http://schemas.openxmlformats.org/officeDocument/2006/relationships/hyperlink" Target="https://stackoverflow.com/questions/55884655" TargetMode="External"/><Relationship Id="rId1668" Type="http://schemas.openxmlformats.org/officeDocument/2006/relationships/hyperlink" Target="https://stackoverflow.com/questions/54852561" TargetMode="External"/><Relationship Id="rId2999" Type="http://schemas.openxmlformats.org/officeDocument/2006/relationships/hyperlink" Target="https://stackoverflow.com/questions/62371094" TargetMode="External"/><Relationship Id="rId1669" Type="http://schemas.openxmlformats.org/officeDocument/2006/relationships/hyperlink" Target="https://stackoverflow.com/questions/45107068" TargetMode="External"/><Relationship Id="rId839" Type="http://schemas.openxmlformats.org/officeDocument/2006/relationships/hyperlink" Target="https://stackoverflow.com/questions/58138071" TargetMode="External"/><Relationship Id="rId838" Type="http://schemas.openxmlformats.org/officeDocument/2006/relationships/hyperlink" Target="https://stackoverflow.com/questions/62343258" TargetMode="External"/><Relationship Id="rId833" Type="http://schemas.openxmlformats.org/officeDocument/2006/relationships/hyperlink" Target="https://stackoverflow.com/questions/40660121" TargetMode="External"/><Relationship Id="rId832" Type="http://schemas.openxmlformats.org/officeDocument/2006/relationships/hyperlink" Target="https://stackoverflow.com/questions/38175673" TargetMode="External"/><Relationship Id="rId831" Type="http://schemas.openxmlformats.org/officeDocument/2006/relationships/hyperlink" Target="https://stackoverflow.com/questions/52170932" TargetMode="External"/><Relationship Id="rId830" Type="http://schemas.openxmlformats.org/officeDocument/2006/relationships/hyperlink" Target="https://stackoverflow.com/questions/43545770" TargetMode="External"/><Relationship Id="rId837" Type="http://schemas.openxmlformats.org/officeDocument/2006/relationships/hyperlink" Target="https://stackoverflow.com/questions/52595477" TargetMode="External"/><Relationship Id="rId836" Type="http://schemas.openxmlformats.org/officeDocument/2006/relationships/hyperlink" Target="https://stackoverflow.com/questions/64702742" TargetMode="External"/><Relationship Id="rId835" Type="http://schemas.openxmlformats.org/officeDocument/2006/relationships/hyperlink" Target="https://stackoverflow.com/questions/56391755" TargetMode="External"/><Relationship Id="rId834" Type="http://schemas.openxmlformats.org/officeDocument/2006/relationships/hyperlink" Target="https://stackoverflow.com/questions/38563173" TargetMode="External"/><Relationship Id="rId2990" Type="http://schemas.openxmlformats.org/officeDocument/2006/relationships/hyperlink" Target="https://stackoverflow.com/questions/58971998" TargetMode="External"/><Relationship Id="rId1660" Type="http://schemas.openxmlformats.org/officeDocument/2006/relationships/hyperlink" Target="https://stackoverflow.com/questions/58902773" TargetMode="External"/><Relationship Id="rId2991" Type="http://schemas.openxmlformats.org/officeDocument/2006/relationships/hyperlink" Target="https://stackoverflow.com/questions/59757979" TargetMode="External"/><Relationship Id="rId1661" Type="http://schemas.openxmlformats.org/officeDocument/2006/relationships/hyperlink" Target="https://stackoverflow.com/questions/63471308" TargetMode="External"/><Relationship Id="rId2992" Type="http://schemas.openxmlformats.org/officeDocument/2006/relationships/hyperlink" Target="https://stackoverflow.com/questions/60280923" TargetMode="External"/><Relationship Id="rId1662" Type="http://schemas.openxmlformats.org/officeDocument/2006/relationships/hyperlink" Target="https://stackoverflow.com/questions/59042324" TargetMode="External"/><Relationship Id="rId2993" Type="http://schemas.openxmlformats.org/officeDocument/2006/relationships/hyperlink" Target="https://stackoverflow.com/questions/56598010" TargetMode="External"/><Relationship Id="rId1663" Type="http://schemas.openxmlformats.org/officeDocument/2006/relationships/hyperlink" Target="https://stackoverflow.com/questions/58511167" TargetMode="External"/><Relationship Id="rId2994" Type="http://schemas.openxmlformats.org/officeDocument/2006/relationships/hyperlink" Target="https://stackoverflow.com/questions/57152157" TargetMode="External"/><Relationship Id="rId2148" Type="http://schemas.openxmlformats.org/officeDocument/2006/relationships/hyperlink" Target="https://stackoverflow.com/questions/48447149" TargetMode="External"/><Relationship Id="rId2149" Type="http://schemas.openxmlformats.org/officeDocument/2006/relationships/hyperlink" Target="https://stackoverflow.com/questions/59223142" TargetMode="External"/><Relationship Id="rId3470" Type="http://schemas.openxmlformats.org/officeDocument/2006/relationships/table" Target="../tables/table1.xml"/><Relationship Id="rId2140" Type="http://schemas.openxmlformats.org/officeDocument/2006/relationships/hyperlink" Target="https://stackoverflow.com/questions/41818654" TargetMode="External"/><Relationship Id="rId2141" Type="http://schemas.openxmlformats.org/officeDocument/2006/relationships/hyperlink" Target="https://stackoverflow.com/questions/45441365" TargetMode="External"/><Relationship Id="rId2142" Type="http://schemas.openxmlformats.org/officeDocument/2006/relationships/hyperlink" Target="https://stackoverflow.com/questions/51286963" TargetMode="External"/><Relationship Id="rId2143" Type="http://schemas.openxmlformats.org/officeDocument/2006/relationships/hyperlink" Target="https://stackoverflow.com/questions/48959947" TargetMode="External"/><Relationship Id="rId2144" Type="http://schemas.openxmlformats.org/officeDocument/2006/relationships/hyperlink" Target="https://stackoverflow.com/questions/49364933" TargetMode="External"/><Relationship Id="rId2145" Type="http://schemas.openxmlformats.org/officeDocument/2006/relationships/hyperlink" Target="https://stackoverflow.com/questions/52012071" TargetMode="External"/><Relationship Id="rId2146" Type="http://schemas.openxmlformats.org/officeDocument/2006/relationships/hyperlink" Target="https://stackoverflow.com/questions/64915407" TargetMode="External"/><Relationship Id="rId2147" Type="http://schemas.openxmlformats.org/officeDocument/2006/relationships/hyperlink" Target="https://stackoverflow.com/questions/60309753" TargetMode="External"/><Relationship Id="rId2137" Type="http://schemas.openxmlformats.org/officeDocument/2006/relationships/hyperlink" Target="https://stackoverflow.com/questions/48419568" TargetMode="External"/><Relationship Id="rId2138" Type="http://schemas.openxmlformats.org/officeDocument/2006/relationships/hyperlink" Target="https://stackoverflow.com/questions/64652834" TargetMode="External"/><Relationship Id="rId3468" Type="http://schemas.openxmlformats.org/officeDocument/2006/relationships/drawing" Target="../drawings/drawing3.xml"/><Relationship Id="rId2139" Type="http://schemas.openxmlformats.org/officeDocument/2006/relationships/hyperlink" Target="https://stackoverflow.com/questions/59887851" TargetMode="External"/><Relationship Id="rId3461" Type="http://schemas.openxmlformats.org/officeDocument/2006/relationships/hyperlink" Target="https://stackoverflow.com/questions/52055658" TargetMode="External"/><Relationship Id="rId2130" Type="http://schemas.openxmlformats.org/officeDocument/2006/relationships/hyperlink" Target="https://stackoverflow.com/questions/41616292" TargetMode="External"/><Relationship Id="rId3460" Type="http://schemas.openxmlformats.org/officeDocument/2006/relationships/hyperlink" Target="https://stackoverflow.com/questions/46309539" TargetMode="External"/><Relationship Id="rId2131" Type="http://schemas.openxmlformats.org/officeDocument/2006/relationships/hyperlink" Target="https://stackoverflow.com/questions/42092727" TargetMode="External"/><Relationship Id="rId3463" Type="http://schemas.openxmlformats.org/officeDocument/2006/relationships/hyperlink" Target="https://stackoverflow.com/questions/63525464" TargetMode="External"/><Relationship Id="rId2132" Type="http://schemas.openxmlformats.org/officeDocument/2006/relationships/hyperlink" Target="https://stackoverflow.com/questions/53328826" TargetMode="External"/><Relationship Id="rId3462" Type="http://schemas.openxmlformats.org/officeDocument/2006/relationships/hyperlink" Target="https://stackoverflow.com/questions/60236102" TargetMode="External"/><Relationship Id="rId2133" Type="http://schemas.openxmlformats.org/officeDocument/2006/relationships/hyperlink" Target="https://stackoverflow.com/questions/51388690" TargetMode="External"/><Relationship Id="rId3465" Type="http://schemas.openxmlformats.org/officeDocument/2006/relationships/hyperlink" Target="https://stackoverflow.com/questions/58469719" TargetMode="External"/><Relationship Id="rId2134" Type="http://schemas.openxmlformats.org/officeDocument/2006/relationships/hyperlink" Target="https://stackoverflow.com/questions/44274618" TargetMode="External"/><Relationship Id="rId3464" Type="http://schemas.openxmlformats.org/officeDocument/2006/relationships/hyperlink" Target="https://stackoverflow.com/questions/63730042" TargetMode="External"/><Relationship Id="rId2135" Type="http://schemas.openxmlformats.org/officeDocument/2006/relationships/hyperlink" Target="https://stackoverflow.com/questions/56553494" TargetMode="External"/><Relationship Id="rId3467" Type="http://schemas.openxmlformats.org/officeDocument/2006/relationships/hyperlink" Target="https://stackoverflow.com/questions/62772819" TargetMode="External"/><Relationship Id="rId2136" Type="http://schemas.openxmlformats.org/officeDocument/2006/relationships/hyperlink" Target="https://stackoverflow.com/questions/50080721" TargetMode="External"/><Relationship Id="rId3466" Type="http://schemas.openxmlformats.org/officeDocument/2006/relationships/hyperlink" Target="https://stackoverflow.com/questions/60401474" TargetMode="External"/><Relationship Id="rId2160" Type="http://schemas.openxmlformats.org/officeDocument/2006/relationships/hyperlink" Target="https://stackoverflow.com/questions/52690283" TargetMode="External"/><Relationship Id="rId2161" Type="http://schemas.openxmlformats.org/officeDocument/2006/relationships/hyperlink" Target="https://stackoverflow.com/questions/59081201" TargetMode="External"/><Relationship Id="rId2162" Type="http://schemas.openxmlformats.org/officeDocument/2006/relationships/hyperlink" Target="https://stackoverflow.com/questions/55435899" TargetMode="External"/><Relationship Id="rId2163" Type="http://schemas.openxmlformats.org/officeDocument/2006/relationships/hyperlink" Target="https://stackoverflow.com/questions/53413756" TargetMode="External"/><Relationship Id="rId2164" Type="http://schemas.openxmlformats.org/officeDocument/2006/relationships/hyperlink" Target="https://stackoverflow.com/questions/63654489" TargetMode="External"/><Relationship Id="rId2165" Type="http://schemas.openxmlformats.org/officeDocument/2006/relationships/hyperlink" Target="https://stackoverflow.com/questions/49864234" TargetMode="External"/><Relationship Id="rId2166" Type="http://schemas.openxmlformats.org/officeDocument/2006/relationships/hyperlink" Target="https://stackoverflow.com/questions/52376692" TargetMode="External"/><Relationship Id="rId2167" Type="http://schemas.openxmlformats.org/officeDocument/2006/relationships/hyperlink" Target="https://stackoverflow.com/questions/50469878" TargetMode="External"/><Relationship Id="rId2168" Type="http://schemas.openxmlformats.org/officeDocument/2006/relationships/hyperlink" Target="https://stackoverflow.com/questions/56093768" TargetMode="External"/><Relationship Id="rId2169" Type="http://schemas.openxmlformats.org/officeDocument/2006/relationships/hyperlink" Target="https://stackoverflow.com/questions/62294271" TargetMode="External"/><Relationship Id="rId2159" Type="http://schemas.openxmlformats.org/officeDocument/2006/relationships/hyperlink" Target="https://stackoverflow.com/questions/45514055" TargetMode="External"/><Relationship Id="rId2150" Type="http://schemas.openxmlformats.org/officeDocument/2006/relationships/hyperlink" Target="https://stackoverflow.com/questions/59078406" TargetMode="External"/><Relationship Id="rId2151" Type="http://schemas.openxmlformats.org/officeDocument/2006/relationships/hyperlink" Target="https://stackoverflow.com/questions/56044273" TargetMode="External"/><Relationship Id="rId2152" Type="http://schemas.openxmlformats.org/officeDocument/2006/relationships/hyperlink" Target="https://stackoverflow.com/questions/63913653" TargetMode="External"/><Relationship Id="rId2153" Type="http://schemas.openxmlformats.org/officeDocument/2006/relationships/hyperlink" Target="https://stackoverflow.com/questions/56804123" TargetMode="External"/><Relationship Id="rId2154" Type="http://schemas.openxmlformats.org/officeDocument/2006/relationships/hyperlink" Target="https://stackoverflow.com/questions/60112600" TargetMode="External"/><Relationship Id="rId2155" Type="http://schemas.openxmlformats.org/officeDocument/2006/relationships/hyperlink" Target="https://stackoverflow.com/questions/61295402" TargetMode="External"/><Relationship Id="rId2156" Type="http://schemas.openxmlformats.org/officeDocument/2006/relationships/hyperlink" Target="https://stackoverflow.com/questions/39454685" TargetMode="External"/><Relationship Id="rId2157" Type="http://schemas.openxmlformats.org/officeDocument/2006/relationships/hyperlink" Target="https://stackoverflow.com/questions/50771636" TargetMode="External"/><Relationship Id="rId2158" Type="http://schemas.openxmlformats.org/officeDocument/2006/relationships/hyperlink" Target="https://stackoverflow.com/questions/47787085" TargetMode="External"/><Relationship Id="rId2104" Type="http://schemas.openxmlformats.org/officeDocument/2006/relationships/hyperlink" Target="https://stackoverflow.com/questions/48550159" TargetMode="External"/><Relationship Id="rId3436" Type="http://schemas.openxmlformats.org/officeDocument/2006/relationships/hyperlink" Target="https://stackoverflow.com/questions/58718658" TargetMode="External"/><Relationship Id="rId2105" Type="http://schemas.openxmlformats.org/officeDocument/2006/relationships/hyperlink" Target="https://stackoverflow.com/questions/44064344" TargetMode="External"/><Relationship Id="rId3435" Type="http://schemas.openxmlformats.org/officeDocument/2006/relationships/hyperlink" Target="https://stackoverflow.com/questions/33771255" TargetMode="External"/><Relationship Id="rId2106" Type="http://schemas.openxmlformats.org/officeDocument/2006/relationships/hyperlink" Target="https://stackoverflow.com/questions/45408000" TargetMode="External"/><Relationship Id="rId3438" Type="http://schemas.openxmlformats.org/officeDocument/2006/relationships/hyperlink" Target="https://stackoverflow.com/questions/63394510" TargetMode="External"/><Relationship Id="rId2107" Type="http://schemas.openxmlformats.org/officeDocument/2006/relationships/hyperlink" Target="https://stackoverflow.com/questions/47175128" TargetMode="External"/><Relationship Id="rId3437" Type="http://schemas.openxmlformats.org/officeDocument/2006/relationships/hyperlink" Target="https://stackoverflow.com/questions/65066537" TargetMode="External"/><Relationship Id="rId2108" Type="http://schemas.openxmlformats.org/officeDocument/2006/relationships/hyperlink" Target="https://stackoverflow.com/questions/57673826" TargetMode="External"/><Relationship Id="rId2109" Type="http://schemas.openxmlformats.org/officeDocument/2006/relationships/hyperlink" Target="https://stackoverflow.com/questions/57528770" TargetMode="External"/><Relationship Id="rId3439" Type="http://schemas.openxmlformats.org/officeDocument/2006/relationships/hyperlink" Target="https://stackoverflow.com/questions/63811127" TargetMode="External"/><Relationship Id="rId3430" Type="http://schemas.openxmlformats.org/officeDocument/2006/relationships/hyperlink" Target="https://stackoverflow.com/questions/59550394" TargetMode="External"/><Relationship Id="rId2100" Type="http://schemas.openxmlformats.org/officeDocument/2006/relationships/hyperlink" Target="https://stackoverflow.com/questions/48725179" TargetMode="External"/><Relationship Id="rId3432" Type="http://schemas.openxmlformats.org/officeDocument/2006/relationships/hyperlink" Target="https://stackoverflow.com/questions/57696925" TargetMode="External"/><Relationship Id="rId2101" Type="http://schemas.openxmlformats.org/officeDocument/2006/relationships/hyperlink" Target="https://stackoverflow.com/questions/40328751" TargetMode="External"/><Relationship Id="rId3431" Type="http://schemas.openxmlformats.org/officeDocument/2006/relationships/hyperlink" Target="https://stackoverflow.com/questions/61818704" TargetMode="External"/><Relationship Id="rId2102" Type="http://schemas.openxmlformats.org/officeDocument/2006/relationships/hyperlink" Target="https://stackoverflow.com/questions/47765595" TargetMode="External"/><Relationship Id="rId3434" Type="http://schemas.openxmlformats.org/officeDocument/2006/relationships/hyperlink" Target="https://stackoverflow.com/questions/38351778" TargetMode="External"/><Relationship Id="rId2103" Type="http://schemas.openxmlformats.org/officeDocument/2006/relationships/hyperlink" Target="https://stackoverflow.com/questions/42822844" TargetMode="External"/><Relationship Id="rId3433" Type="http://schemas.openxmlformats.org/officeDocument/2006/relationships/hyperlink" Target="https://stackoverflow.com/questions/44338119" TargetMode="External"/><Relationship Id="rId3425" Type="http://schemas.openxmlformats.org/officeDocument/2006/relationships/hyperlink" Target="https://stackoverflow.com/questions/27257339" TargetMode="External"/><Relationship Id="rId3424" Type="http://schemas.openxmlformats.org/officeDocument/2006/relationships/hyperlink" Target="https://stackoverflow.com/questions/49398834" TargetMode="External"/><Relationship Id="rId3427" Type="http://schemas.openxmlformats.org/officeDocument/2006/relationships/hyperlink" Target="https://stackoverflow.com/questions/60721291" TargetMode="External"/><Relationship Id="rId3426" Type="http://schemas.openxmlformats.org/officeDocument/2006/relationships/hyperlink" Target="https://stackoverflow.com/questions/36220776" TargetMode="External"/><Relationship Id="rId3429" Type="http://schemas.openxmlformats.org/officeDocument/2006/relationships/hyperlink" Target="https://stackoverflow.com/questions/61626072" TargetMode="External"/><Relationship Id="rId3428" Type="http://schemas.openxmlformats.org/officeDocument/2006/relationships/hyperlink" Target="https://stackoverflow.com/questions/61049039" TargetMode="External"/><Relationship Id="rId899" Type="http://schemas.openxmlformats.org/officeDocument/2006/relationships/hyperlink" Target="https://stackoverflow.com/questions/50114065" TargetMode="External"/><Relationship Id="rId898" Type="http://schemas.openxmlformats.org/officeDocument/2006/relationships/hyperlink" Target="https://stackoverflow.com/questions/60694015" TargetMode="External"/><Relationship Id="rId897" Type="http://schemas.openxmlformats.org/officeDocument/2006/relationships/hyperlink" Target="https://stackoverflow.com/questions/60044577" TargetMode="External"/><Relationship Id="rId896" Type="http://schemas.openxmlformats.org/officeDocument/2006/relationships/hyperlink" Target="https://stackoverflow.com/questions/61063190" TargetMode="External"/><Relationship Id="rId891" Type="http://schemas.openxmlformats.org/officeDocument/2006/relationships/hyperlink" Target="https://stackoverflow.com/questions/51955693" TargetMode="External"/><Relationship Id="rId890" Type="http://schemas.openxmlformats.org/officeDocument/2006/relationships/hyperlink" Target="https://stackoverflow.com/questions/59940366" TargetMode="External"/><Relationship Id="rId895" Type="http://schemas.openxmlformats.org/officeDocument/2006/relationships/hyperlink" Target="https://stackoverflow.com/questions/59029836" TargetMode="External"/><Relationship Id="rId3421" Type="http://schemas.openxmlformats.org/officeDocument/2006/relationships/hyperlink" Target="https://stackoverflow.com/questions/43222882" TargetMode="External"/><Relationship Id="rId894" Type="http://schemas.openxmlformats.org/officeDocument/2006/relationships/hyperlink" Target="https://stackoverflow.com/questions/62428455" TargetMode="External"/><Relationship Id="rId3420" Type="http://schemas.openxmlformats.org/officeDocument/2006/relationships/hyperlink" Target="https://stackoverflow.com/questions/56811515" TargetMode="External"/><Relationship Id="rId893" Type="http://schemas.openxmlformats.org/officeDocument/2006/relationships/hyperlink" Target="https://stackoverflow.com/questions/61087735" TargetMode="External"/><Relationship Id="rId3423" Type="http://schemas.openxmlformats.org/officeDocument/2006/relationships/hyperlink" Target="https://stackoverflow.com/questions/24171725" TargetMode="External"/><Relationship Id="rId892" Type="http://schemas.openxmlformats.org/officeDocument/2006/relationships/hyperlink" Target="https://stackoverflow.com/questions/62466877" TargetMode="External"/><Relationship Id="rId3422" Type="http://schemas.openxmlformats.org/officeDocument/2006/relationships/hyperlink" Target="https://stackoverflow.com/questions/36182502" TargetMode="External"/><Relationship Id="rId2126" Type="http://schemas.openxmlformats.org/officeDocument/2006/relationships/hyperlink" Target="https://stackoverflow.com/questions/43327981" TargetMode="External"/><Relationship Id="rId3458" Type="http://schemas.openxmlformats.org/officeDocument/2006/relationships/hyperlink" Target="https://stackoverflow.com/questions/43904731" TargetMode="External"/><Relationship Id="rId2127" Type="http://schemas.openxmlformats.org/officeDocument/2006/relationships/hyperlink" Target="https://stackoverflow.com/questions/45669786" TargetMode="External"/><Relationship Id="rId3457" Type="http://schemas.openxmlformats.org/officeDocument/2006/relationships/hyperlink" Target="https://stackoverflow.com/questions/54245923" TargetMode="External"/><Relationship Id="rId2128" Type="http://schemas.openxmlformats.org/officeDocument/2006/relationships/hyperlink" Target="https://stackoverflow.com/questions/54167135" TargetMode="External"/><Relationship Id="rId2129" Type="http://schemas.openxmlformats.org/officeDocument/2006/relationships/hyperlink" Target="https://stackoverflow.com/questions/49861900" TargetMode="External"/><Relationship Id="rId3459" Type="http://schemas.openxmlformats.org/officeDocument/2006/relationships/hyperlink" Target="https://stackoverflow.com/questions/43689716" TargetMode="External"/><Relationship Id="rId3450" Type="http://schemas.openxmlformats.org/officeDocument/2006/relationships/hyperlink" Target="https://stackoverflow.com/questions/50268691" TargetMode="External"/><Relationship Id="rId2120" Type="http://schemas.openxmlformats.org/officeDocument/2006/relationships/hyperlink" Target="https://stackoverflow.com/questions/42979971" TargetMode="External"/><Relationship Id="rId3452" Type="http://schemas.openxmlformats.org/officeDocument/2006/relationships/hyperlink" Target="https://stackoverflow.com/questions/54309239" TargetMode="External"/><Relationship Id="rId2121" Type="http://schemas.openxmlformats.org/officeDocument/2006/relationships/hyperlink" Target="https://stackoverflow.com/questions/62258549" TargetMode="External"/><Relationship Id="rId3451" Type="http://schemas.openxmlformats.org/officeDocument/2006/relationships/hyperlink" Target="https://stackoverflow.com/questions/34605249" TargetMode="External"/><Relationship Id="rId2122" Type="http://schemas.openxmlformats.org/officeDocument/2006/relationships/hyperlink" Target="https://stackoverflow.com/questions/42464109" TargetMode="External"/><Relationship Id="rId3454" Type="http://schemas.openxmlformats.org/officeDocument/2006/relationships/hyperlink" Target="https://stackoverflow.com/questions/35439723" TargetMode="External"/><Relationship Id="rId2123" Type="http://schemas.openxmlformats.org/officeDocument/2006/relationships/hyperlink" Target="https://stackoverflow.com/questions/61507216" TargetMode="External"/><Relationship Id="rId3453" Type="http://schemas.openxmlformats.org/officeDocument/2006/relationships/hyperlink" Target="https://stackoverflow.com/questions/57696925" TargetMode="External"/><Relationship Id="rId2124" Type="http://schemas.openxmlformats.org/officeDocument/2006/relationships/hyperlink" Target="https://stackoverflow.com/questions/40372026" TargetMode="External"/><Relationship Id="rId3456" Type="http://schemas.openxmlformats.org/officeDocument/2006/relationships/hyperlink" Target="https://stackoverflow.com/questions/55128356" TargetMode="External"/><Relationship Id="rId2125" Type="http://schemas.openxmlformats.org/officeDocument/2006/relationships/hyperlink" Target="https://stackoverflow.com/questions/46110184" TargetMode="External"/><Relationship Id="rId3455" Type="http://schemas.openxmlformats.org/officeDocument/2006/relationships/hyperlink" Target="https://stackoverflow.com/questions/53560187" TargetMode="External"/><Relationship Id="rId2115" Type="http://schemas.openxmlformats.org/officeDocument/2006/relationships/hyperlink" Target="https://stackoverflow.com/questions/48787465" TargetMode="External"/><Relationship Id="rId3447" Type="http://schemas.openxmlformats.org/officeDocument/2006/relationships/hyperlink" Target="https://stackoverflow.com/questions/46638641" TargetMode="External"/><Relationship Id="rId2116" Type="http://schemas.openxmlformats.org/officeDocument/2006/relationships/hyperlink" Target="https://stackoverflow.com/questions/62465109" TargetMode="External"/><Relationship Id="rId3446" Type="http://schemas.openxmlformats.org/officeDocument/2006/relationships/hyperlink" Target="https://stackoverflow.com/questions/53351781" TargetMode="External"/><Relationship Id="rId2117" Type="http://schemas.openxmlformats.org/officeDocument/2006/relationships/hyperlink" Target="https://stackoverflow.com/questions/53413756" TargetMode="External"/><Relationship Id="rId3449" Type="http://schemas.openxmlformats.org/officeDocument/2006/relationships/hyperlink" Target="https://stackoverflow.com/questions/58475716" TargetMode="External"/><Relationship Id="rId2118" Type="http://schemas.openxmlformats.org/officeDocument/2006/relationships/hyperlink" Target="https://stackoverflow.com/questions/46990079" TargetMode="External"/><Relationship Id="rId3448" Type="http://schemas.openxmlformats.org/officeDocument/2006/relationships/hyperlink" Target="https://stackoverflow.com/questions/42622444" TargetMode="External"/><Relationship Id="rId2119" Type="http://schemas.openxmlformats.org/officeDocument/2006/relationships/hyperlink" Target="https://stackoverflow.com/questions/58003475" TargetMode="External"/><Relationship Id="rId3441" Type="http://schemas.openxmlformats.org/officeDocument/2006/relationships/hyperlink" Target="https://stackoverflow.com/questions/63851453" TargetMode="External"/><Relationship Id="rId2110" Type="http://schemas.openxmlformats.org/officeDocument/2006/relationships/hyperlink" Target="https://stackoverflow.com/questions/59223142" TargetMode="External"/><Relationship Id="rId3440" Type="http://schemas.openxmlformats.org/officeDocument/2006/relationships/hyperlink" Target="https://stackoverflow.com/questions/65137085" TargetMode="External"/><Relationship Id="rId2111" Type="http://schemas.openxmlformats.org/officeDocument/2006/relationships/hyperlink" Target="https://stackoverflow.com/questions/60488764" TargetMode="External"/><Relationship Id="rId3443" Type="http://schemas.openxmlformats.org/officeDocument/2006/relationships/hyperlink" Target="https://stackoverflow.com/questions/46500357" TargetMode="External"/><Relationship Id="rId2112" Type="http://schemas.openxmlformats.org/officeDocument/2006/relationships/hyperlink" Target="https://stackoverflow.com/questions/58971998" TargetMode="External"/><Relationship Id="rId3442" Type="http://schemas.openxmlformats.org/officeDocument/2006/relationships/hyperlink" Target="https://stackoverflow.com/questions/31835795" TargetMode="External"/><Relationship Id="rId2113" Type="http://schemas.openxmlformats.org/officeDocument/2006/relationships/hyperlink" Target="https://stackoverflow.com/questions/63358166" TargetMode="External"/><Relationship Id="rId3445" Type="http://schemas.openxmlformats.org/officeDocument/2006/relationships/hyperlink" Target="https://stackoverflow.com/questions/50023892" TargetMode="External"/><Relationship Id="rId2114" Type="http://schemas.openxmlformats.org/officeDocument/2006/relationships/hyperlink" Target="https://stackoverflow.com/questions/59761890" TargetMode="External"/><Relationship Id="rId3444" Type="http://schemas.openxmlformats.org/officeDocument/2006/relationships/hyperlink" Target="https://stackoverflow.com/questions/44338119" TargetMode="External"/></Relationships>
</file>

<file path=xl/worksheets/_rels/sheet4.xml.rels><?xml version="1.0" encoding="UTF-8" standalone="yes"?><Relationships xmlns="http://schemas.openxmlformats.org/package/2006/relationships"><Relationship Id="rId392" Type="http://schemas.openxmlformats.org/officeDocument/2006/relationships/hyperlink" Target="https://stackoverflow.com/questions/63411686" TargetMode="External"/><Relationship Id="rId391" Type="http://schemas.openxmlformats.org/officeDocument/2006/relationships/hyperlink" Target="https://stackoverflow.com/questions/57082995" TargetMode="External"/><Relationship Id="rId390" Type="http://schemas.openxmlformats.org/officeDocument/2006/relationships/hyperlink" Target="https://stackoverflow.com/questions/59727723" TargetMode="External"/><Relationship Id="rId2180" Type="http://schemas.openxmlformats.org/officeDocument/2006/relationships/hyperlink" Target="https://stackoverflow.com/questions/47922435" TargetMode="External"/><Relationship Id="rId2181" Type="http://schemas.openxmlformats.org/officeDocument/2006/relationships/hyperlink" Target="https://stackoverflow.com/questions/58558004" TargetMode="External"/><Relationship Id="rId2182" Type="http://schemas.openxmlformats.org/officeDocument/2006/relationships/hyperlink" Target="https://stackoverflow.com/questions/55406464" TargetMode="External"/><Relationship Id="rId2183" Type="http://schemas.openxmlformats.org/officeDocument/2006/relationships/hyperlink" Target="https://stackoverflow.com/questions/47615041" TargetMode="External"/><Relationship Id="rId385" Type="http://schemas.openxmlformats.org/officeDocument/2006/relationships/hyperlink" Target="https://stackoverflow.com/questions/59593972" TargetMode="External"/><Relationship Id="rId2184" Type="http://schemas.openxmlformats.org/officeDocument/2006/relationships/hyperlink" Target="https://stackoverflow.com/questions/63235880" TargetMode="External"/><Relationship Id="rId384" Type="http://schemas.openxmlformats.org/officeDocument/2006/relationships/hyperlink" Target="https://stackoverflow.com/questions/44993098" TargetMode="External"/><Relationship Id="rId2185" Type="http://schemas.openxmlformats.org/officeDocument/2006/relationships/hyperlink" Target="https://stackoverflow.com/questions/53003208" TargetMode="External"/><Relationship Id="rId383" Type="http://schemas.openxmlformats.org/officeDocument/2006/relationships/hyperlink" Target="https://stackoverflow.com/questions/54916508" TargetMode="External"/><Relationship Id="rId2186" Type="http://schemas.openxmlformats.org/officeDocument/2006/relationships/hyperlink" Target="https://stackoverflow.com/questions/48888271" TargetMode="External"/><Relationship Id="rId382" Type="http://schemas.openxmlformats.org/officeDocument/2006/relationships/hyperlink" Target="https://stackoverflow.com/questions/43814315" TargetMode="External"/><Relationship Id="rId2187" Type="http://schemas.openxmlformats.org/officeDocument/2006/relationships/hyperlink" Target="https://stackoverflow.com/questions/64875082" TargetMode="External"/><Relationship Id="rId389" Type="http://schemas.openxmlformats.org/officeDocument/2006/relationships/hyperlink" Target="https://stackoverflow.com/questions/61517193" TargetMode="External"/><Relationship Id="rId2188" Type="http://schemas.openxmlformats.org/officeDocument/2006/relationships/hyperlink" Target="https://stackoverflow.com/questions/61737710" TargetMode="External"/><Relationship Id="rId388" Type="http://schemas.openxmlformats.org/officeDocument/2006/relationships/hyperlink" Target="https://stackoverflow.com/questions/65047996" TargetMode="External"/><Relationship Id="rId2189" Type="http://schemas.openxmlformats.org/officeDocument/2006/relationships/hyperlink" Target="https://stackoverflow.com/questions/58278454" TargetMode="External"/><Relationship Id="rId387" Type="http://schemas.openxmlformats.org/officeDocument/2006/relationships/hyperlink" Target="https://stackoverflow.com/questions/64652834" TargetMode="External"/><Relationship Id="rId386" Type="http://schemas.openxmlformats.org/officeDocument/2006/relationships/hyperlink" Target="https://stackoverflow.com/questions/55369289" TargetMode="External"/><Relationship Id="rId381" Type="http://schemas.openxmlformats.org/officeDocument/2006/relationships/hyperlink" Target="https://stackoverflow.com/questions/64533007" TargetMode="External"/><Relationship Id="rId380" Type="http://schemas.openxmlformats.org/officeDocument/2006/relationships/hyperlink" Target="https://stackoverflow.com/questions/59060150" TargetMode="External"/><Relationship Id="rId379" Type="http://schemas.openxmlformats.org/officeDocument/2006/relationships/hyperlink" Target="https://stackoverflow.com/questions/54955595" TargetMode="External"/><Relationship Id="rId2170" Type="http://schemas.openxmlformats.org/officeDocument/2006/relationships/hyperlink" Target="https://stackoverflow.com/questions/64112222" TargetMode="External"/><Relationship Id="rId2171" Type="http://schemas.openxmlformats.org/officeDocument/2006/relationships/hyperlink" Target="https://stackoverflow.com/questions/49851200" TargetMode="External"/><Relationship Id="rId2172" Type="http://schemas.openxmlformats.org/officeDocument/2006/relationships/hyperlink" Target="https://stackoverflow.com/questions/59645758" TargetMode="External"/><Relationship Id="rId374" Type="http://schemas.openxmlformats.org/officeDocument/2006/relationships/hyperlink" Target="https://stackoverflow.com/questions/45986970" TargetMode="External"/><Relationship Id="rId2173" Type="http://schemas.openxmlformats.org/officeDocument/2006/relationships/hyperlink" Target="https://stackoverflow.com/questions/59755464" TargetMode="External"/><Relationship Id="rId373" Type="http://schemas.openxmlformats.org/officeDocument/2006/relationships/hyperlink" Target="https://stackoverflow.com/questions/39076388" TargetMode="External"/><Relationship Id="rId2174" Type="http://schemas.openxmlformats.org/officeDocument/2006/relationships/hyperlink" Target="https://stackoverflow.com/questions/56321465" TargetMode="External"/><Relationship Id="rId372" Type="http://schemas.openxmlformats.org/officeDocument/2006/relationships/hyperlink" Target="https://stackoverflow.com/questions/62315856" TargetMode="External"/><Relationship Id="rId2175" Type="http://schemas.openxmlformats.org/officeDocument/2006/relationships/hyperlink" Target="https://stackoverflow.com/questions/63318685" TargetMode="External"/><Relationship Id="rId371" Type="http://schemas.openxmlformats.org/officeDocument/2006/relationships/hyperlink" Target="https://stackoverflow.com/questions/51631447" TargetMode="External"/><Relationship Id="rId2176" Type="http://schemas.openxmlformats.org/officeDocument/2006/relationships/hyperlink" Target="https://stackoverflow.com/questions/60781662" TargetMode="External"/><Relationship Id="rId378" Type="http://schemas.openxmlformats.org/officeDocument/2006/relationships/hyperlink" Target="https://stackoverflow.com/questions/44328940" TargetMode="External"/><Relationship Id="rId2177" Type="http://schemas.openxmlformats.org/officeDocument/2006/relationships/hyperlink" Target="https://stackoverflow.com/questions/62282775" TargetMode="External"/><Relationship Id="rId377" Type="http://schemas.openxmlformats.org/officeDocument/2006/relationships/hyperlink" Target="https://stackoverflow.com/questions/44013298" TargetMode="External"/><Relationship Id="rId2178" Type="http://schemas.openxmlformats.org/officeDocument/2006/relationships/hyperlink" Target="https://stackoverflow.com/questions/64357424" TargetMode="External"/><Relationship Id="rId376" Type="http://schemas.openxmlformats.org/officeDocument/2006/relationships/hyperlink" Target="https://stackoverflow.com/questions/51863113" TargetMode="External"/><Relationship Id="rId2179" Type="http://schemas.openxmlformats.org/officeDocument/2006/relationships/hyperlink" Target="https://stackoverflow.com/questions/63506620" TargetMode="External"/><Relationship Id="rId375" Type="http://schemas.openxmlformats.org/officeDocument/2006/relationships/hyperlink" Target="https://stackoverflow.com/questions/60749006" TargetMode="External"/><Relationship Id="rId2190" Type="http://schemas.openxmlformats.org/officeDocument/2006/relationships/hyperlink" Target="https://stackoverflow.com/questions/56585023" TargetMode="External"/><Relationship Id="rId2191" Type="http://schemas.openxmlformats.org/officeDocument/2006/relationships/hyperlink" Target="https://stackoverflow.com/questions/59427019" TargetMode="External"/><Relationship Id="rId2192" Type="http://schemas.openxmlformats.org/officeDocument/2006/relationships/hyperlink" Target="https://stackoverflow.com/questions/46011973" TargetMode="External"/><Relationship Id="rId2193" Type="http://schemas.openxmlformats.org/officeDocument/2006/relationships/hyperlink" Target="https://stackoverflow.com/questions/50771636" TargetMode="External"/><Relationship Id="rId2194" Type="http://schemas.openxmlformats.org/officeDocument/2006/relationships/hyperlink" Target="https://stackoverflow.com/questions/44809532" TargetMode="External"/><Relationship Id="rId396" Type="http://schemas.openxmlformats.org/officeDocument/2006/relationships/hyperlink" Target="https://stackoverflow.com/questions/55572782" TargetMode="External"/><Relationship Id="rId2195" Type="http://schemas.openxmlformats.org/officeDocument/2006/relationships/hyperlink" Target="https://stackoverflow.com/questions/48461151" TargetMode="External"/><Relationship Id="rId395" Type="http://schemas.openxmlformats.org/officeDocument/2006/relationships/hyperlink" Target="https://stackoverflow.com/questions/55883985" TargetMode="External"/><Relationship Id="rId2196" Type="http://schemas.openxmlformats.org/officeDocument/2006/relationships/hyperlink" Target="https://stackoverflow.com/questions/51416719" TargetMode="External"/><Relationship Id="rId394" Type="http://schemas.openxmlformats.org/officeDocument/2006/relationships/hyperlink" Target="https://stackoverflow.com/questions/43061664" TargetMode="External"/><Relationship Id="rId2197" Type="http://schemas.openxmlformats.org/officeDocument/2006/relationships/hyperlink" Target="https://stackoverflow.com/questions/46479008" TargetMode="External"/><Relationship Id="rId393" Type="http://schemas.openxmlformats.org/officeDocument/2006/relationships/hyperlink" Target="https://stackoverflow.com/questions/53562704" TargetMode="External"/><Relationship Id="rId2198" Type="http://schemas.openxmlformats.org/officeDocument/2006/relationships/hyperlink" Target="https://stackoverflow.com/questions/55555311" TargetMode="External"/><Relationship Id="rId2199" Type="http://schemas.openxmlformats.org/officeDocument/2006/relationships/hyperlink" Target="https://stackoverflow.com/questions/46827434" TargetMode="External"/><Relationship Id="rId399" Type="http://schemas.openxmlformats.org/officeDocument/2006/relationships/hyperlink" Target="https://stackoverflow.com/questions/64533007" TargetMode="External"/><Relationship Id="rId398" Type="http://schemas.openxmlformats.org/officeDocument/2006/relationships/hyperlink" Target="https://stackoverflow.com/questions/57420998" TargetMode="External"/><Relationship Id="rId397" Type="http://schemas.openxmlformats.org/officeDocument/2006/relationships/hyperlink" Target="https://stackoverflow.com/questions/51247229" TargetMode="External"/><Relationship Id="rId1730" Type="http://schemas.openxmlformats.org/officeDocument/2006/relationships/hyperlink" Target="https://stackoverflow.com/questions/62619918" TargetMode="External"/><Relationship Id="rId1731" Type="http://schemas.openxmlformats.org/officeDocument/2006/relationships/hyperlink" Target="https://stackoverflow.com/questions/51387027" TargetMode="External"/><Relationship Id="rId1732" Type="http://schemas.openxmlformats.org/officeDocument/2006/relationships/hyperlink" Target="https://stackoverflow.com/questions/53717852" TargetMode="External"/><Relationship Id="rId1733" Type="http://schemas.openxmlformats.org/officeDocument/2006/relationships/hyperlink" Target="https://stackoverflow.com/questions/62428455" TargetMode="External"/><Relationship Id="rId1734" Type="http://schemas.openxmlformats.org/officeDocument/2006/relationships/hyperlink" Target="https://stackoverflow.com/questions/59840411" TargetMode="External"/><Relationship Id="rId1735" Type="http://schemas.openxmlformats.org/officeDocument/2006/relationships/hyperlink" Target="https://stackoverflow.com/questions/60434430" TargetMode="External"/><Relationship Id="rId1736" Type="http://schemas.openxmlformats.org/officeDocument/2006/relationships/hyperlink" Target="https://stackoverflow.com/questions/60937557" TargetMode="External"/><Relationship Id="rId1737" Type="http://schemas.openxmlformats.org/officeDocument/2006/relationships/hyperlink" Target="https://stackoverflow.com/questions/61169380" TargetMode="External"/><Relationship Id="rId1738" Type="http://schemas.openxmlformats.org/officeDocument/2006/relationships/hyperlink" Target="https://stackoverflow.com/questions/56093768" TargetMode="External"/><Relationship Id="rId1739" Type="http://schemas.openxmlformats.org/officeDocument/2006/relationships/hyperlink" Target="https://stackoverflow.com/questions/56271619" TargetMode="External"/><Relationship Id="rId1720" Type="http://schemas.openxmlformats.org/officeDocument/2006/relationships/hyperlink" Target="https://stackoverflow.com/questions/59672402" TargetMode="External"/><Relationship Id="rId1721" Type="http://schemas.openxmlformats.org/officeDocument/2006/relationships/hyperlink" Target="https://stackoverflow.com/questions/43631662" TargetMode="External"/><Relationship Id="rId1722" Type="http://schemas.openxmlformats.org/officeDocument/2006/relationships/hyperlink" Target="https://stackoverflow.com/questions/44174697" TargetMode="External"/><Relationship Id="rId1723" Type="http://schemas.openxmlformats.org/officeDocument/2006/relationships/hyperlink" Target="https://stackoverflow.com/questions/51625911" TargetMode="External"/><Relationship Id="rId1724" Type="http://schemas.openxmlformats.org/officeDocument/2006/relationships/hyperlink" Target="https://stackoverflow.com/questions/45227229" TargetMode="External"/><Relationship Id="rId1725" Type="http://schemas.openxmlformats.org/officeDocument/2006/relationships/hyperlink" Target="https://stackoverflow.com/questions/51046867" TargetMode="External"/><Relationship Id="rId1726" Type="http://schemas.openxmlformats.org/officeDocument/2006/relationships/hyperlink" Target="https://stackoverflow.com/questions/58033286" TargetMode="External"/><Relationship Id="rId1727" Type="http://schemas.openxmlformats.org/officeDocument/2006/relationships/hyperlink" Target="https://stackoverflow.com/questions/60353358" TargetMode="External"/><Relationship Id="rId1728" Type="http://schemas.openxmlformats.org/officeDocument/2006/relationships/hyperlink" Target="https://stackoverflow.com/questions/60882081" TargetMode="External"/><Relationship Id="rId1729" Type="http://schemas.openxmlformats.org/officeDocument/2006/relationships/hyperlink" Target="https://stackoverflow.com/questions/61920569" TargetMode="External"/><Relationship Id="rId1752" Type="http://schemas.openxmlformats.org/officeDocument/2006/relationships/hyperlink" Target="https://stackoverflow.com/questions/58993596" TargetMode="External"/><Relationship Id="rId1753" Type="http://schemas.openxmlformats.org/officeDocument/2006/relationships/hyperlink" Target="https://stackoverflow.com/questions/59015359" TargetMode="External"/><Relationship Id="rId1754" Type="http://schemas.openxmlformats.org/officeDocument/2006/relationships/hyperlink" Target="https://stackoverflow.com/questions/61829870" TargetMode="External"/><Relationship Id="rId1755" Type="http://schemas.openxmlformats.org/officeDocument/2006/relationships/hyperlink" Target="https://stackoverflow.com/questions/62308262" TargetMode="External"/><Relationship Id="rId1756" Type="http://schemas.openxmlformats.org/officeDocument/2006/relationships/hyperlink" Target="https://stackoverflow.com/questions/61648779" TargetMode="External"/><Relationship Id="rId1757" Type="http://schemas.openxmlformats.org/officeDocument/2006/relationships/hyperlink" Target="https://stackoverflow.com/questions/61063190" TargetMode="External"/><Relationship Id="rId1758" Type="http://schemas.openxmlformats.org/officeDocument/2006/relationships/hyperlink" Target="https://stackoverflow.com/questions/60694015" TargetMode="External"/><Relationship Id="rId1759" Type="http://schemas.openxmlformats.org/officeDocument/2006/relationships/hyperlink" Target="https://stackoverflow.com/questions/62428455" TargetMode="External"/><Relationship Id="rId1750" Type="http://schemas.openxmlformats.org/officeDocument/2006/relationships/hyperlink" Target="https://stackoverflow.com/questions/59864710" TargetMode="External"/><Relationship Id="rId1751" Type="http://schemas.openxmlformats.org/officeDocument/2006/relationships/hyperlink" Target="https://stackoverflow.com/questions/59230831" TargetMode="External"/><Relationship Id="rId1741" Type="http://schemas.openxmlformats.org/officeDocument/2006/relationships/hyperlink" Target="https://stackoverflow.com/questions/49073754" TargetMode="External"/><Relationship Id="rId1742" Type="http://schemas.openxmlformats.org/officeDocument/2006/relationships/hyperlink" Target="https://stackoverflow.com/questions/48885193" TargetMode="External"/><Relationship Id="rId1743" Type="http://schemas.openxmlformats.org/officeDocument/2006/relationships/hyperlink" Target="https://stackoverflow.com/questions/41986583" TargetMode="External"/><Relationship Id="rId1744" Type="http://schemas.openxmlformats.org/officeDocument/2006/relationships/hyperlink" Target="https://stackoverflow.com/questions/50101695" TargetMode="External"/><Relationship Id="rId1745" Type="http://schemas.openxmlformats.org/officeDocument/2006/relationships/hyperlink" Target="https://stackoverflow.com/questions/45929189" TargetMode="External"/><Relationship Id="rId1746" Type="http://schemas.openxmlformats.org/officeDocument/2006/relationships/hyperlink" Target="https://stackoverflow.com/questions/48285212" TargetMode="External"/><Relationship Id="rId1747" Type="http://schemas.openxmlformats.org/officeDocument/2006/relationships/hyperlink" Target="https://stackoverflow.com/questions/39454685" TargetMode="External"/><Relationship Id="rId1748" Type="http://schemas.openxmlformats.org/officeDocument/2006/relationships/hyperlink" Target="https://stackoverflow.com/questions/61193360" TargetMode="External"/><Relationship Id="rId1749" Type="http://schemas.openxmlformats.org/officeDocument/2006/relationships/hyperlink" Target="https://stackoverflow.com/questions/64091029" TargetMode="External"/><Relationship Id="rId1740" Type="http://schemas.openxmlformats.org/officeDocument/2006/relationships/hyperlink" Target="https://stackoverflow.com/questions/47652345" TargetMode="External"/><Relationship Id="rId1710" Type="http://schemas.openxmlformats.org/officeDocument/2006/relationships/hyperlink" Target="https://stackoverflow.com/questions/56572586" TargetMode="External"/><Relationship Id="rId1711" Type="http://schemas.openxmlformats.org/officeDocument/2006/relationships/hyperlink" Target="https://stackoverflow.com/questions/62929545" TargetMode="External"/><Relationship Id="rId1712" Type="http://schemas.openxmlformats.org/officeDocument/2006/relationships/hyperlink" Target="https://stackoverflow.com/questions/59771314" TargetMode="External"/><Relationship Id="rId1713" Type="http://schemas.openxmlformats.org/officeDocument/2006/relationships/hyperlink" Target="https://stackoverflow.com/questions/63187967" TargetMode="External"/><Relationship Id="rId1714" Type="http://schemas.openxmlformats.org/officeDocument/2006/relationships/hyperlink" Target="https://stackoverflow.com/questions/63523531" TargetMode="External"/><Relationship Id="rId1715" Type="http://schemas.openxmlformats.org/officeDocument/2006/relationships/hyperlink" Target="https://stackoverflow.com/questions/53051274" TargetMode="External"/><Relationship Id="rId1716" Type="http://schemas.openxmlformats.org/officeDocument/2006/relationships/hyperlink" Target="https://stackoverflow.com/questions/56760868" TargetMode="External"/><Relationship Id="rId1717" Type="http://schemas.openxmlformats.org/officeDocument/2006/relationships/hyperlink" Target="https://stackoverflow.com/questions/58226787" TargetMode="External"/><Relationship Id="rId1718" Type="http://schemas.openxmlformats.org/officeDocument/2006/relationships/hyperlink" Target="https://stackoverflow.com/questions/56062971" TargetMode="External"/><Relationship Id="rId1719" Type="http://schemas.openxmlformats.org/officeDocument/2006/relationships/hyperlink" Target="https://stackoverflow.com/questions/60799664" TargetMode="External"/><Relationship Id="rId1700" Type="http://schemas.openxmlformats.org/officeDocument/2006/relationships/hyperlink" Target="https://stackoverflow.com/questions/64666638" TargetMode="External"/><Relationship Id="rId1701" Type="http://schemas.openxmlformats.org/officeDocument/2006/relationships/hyperlink" Target="https://stackoverflow.com/questions/59935050" TargetMode="External"/><Relationship Id="rId1702" Type="http://schemas.openxmlformats.org/officeDocument/2006/relationships/hyperlink" Target="https://stackoverflow.com/questions/53708351" TargetMode="External"/><Relationship Id="rId1703" Type="http://schemas.openxmlformats.org/officeDocument/2006/relationships/hyperlink" Target="https://stackoverflow.com/questions/61751324" TargetMode="External"/><Relationship Id="rId1704" Type="http://schemas.openxmlformats.org/officeDocument/2006/relationships/hyperlink" Target="https://stackoverflow.com/questions/54552681" TargetMode="External"/><Relationship Id="rId1705" Type="http://schemas.openxmlformats.org/officeDocument/2006/relationships/hyperlink" Target="https://stackoverflow.com/questions/61472241" TargetMode="External"/><Relationship Id="rId1706" Type="http://schemas.openxmlformats.org/officeDocument/2006/relationships/hyperlink" Target="https://stackoverflow.com/questions/51064323" TargetMode="External"/><Relationship Id="rId1707" Type="http://schemas.openxmlformats.org/officeDocument/2006/relationships/hyperlink" Target="https://stackoverflow.com/questions/44591282" TargetMode="External"/><Relationship Id="rId1708" Type="http://schemas.openxmlformats.org/officeDocument/2006/relationships/hyperlink" Target="https://stackoverflow.com/questions/61454585" TargetMode="External"/><Relationship Id="rId1709" Type="http://schemas.openxmlformats.org/officeDocument/2006/relationships/hyperlink" Target="https://stackoverflow.com/questions/48303166" TargetMode="External"/><Relationship Id="rId40" Type="http://schemas.openxmlformats.org/officeDocument/2006/relationships/hyperlink" Target="https://stackoverflow.com/questions/61054359" TargetMode="External"/><Relationship Id="rId42" Type="http://schemas.openxmlformats.org/officeDocument/2006/relationships/hyperlink" Target="https://stackoverflow.com/questions/42574476" TargetMode="External"/><Relationship Id="rId41" Type="http://schemas.openxmlformats.org/officeDocument/2006/relationships/hyperlink" Target="https://stackoverflow.com/questions/47610308" TargetMode="External"/><Relationship Id="rId44" Type="http://schemas.openxmlformats.org/officeDocument/2006/relationships/hyperlink" Target="https://stackoverflow.com/questions/59191583" TargetMode="External"/><Relationship Id="rId43" Type="http://schemas.openxmlformats.org/officeDocument/2006/relationships/hyperlink" Target="https://stackoverflow.com/questions/61149306" TargetMode="External"/><Relationship Id="rId46" Type="http://schemas.openxmlformats.org/officeDocument/2006/relationships/hyperlink" Target="https://stackoverflow.com/questions/58210609" TargetMode="External"/><Relationship Id="rId45" Type="http://schemas.openxmlformats.org/officeDocument/2006/relationships/hyperlink" Target="https://stackoverflow.com/questions/62241930" TargetMode="External"/><Relationship Id="rId48" Type="http://schemas.openxmlformats.org/officeDocument/2006/relationships/hyperlink" Target="https://stackoverflow.com/questions/64416859" TargetMode="External"/><Relationship Id="rId47" Type="http://schemas.openxmlformats.org/officeDocument/2006/relationships/hyperlink" Target="https://stackoverflow.com/questions/50609845" TargetMode="External"/><Relationship Id="rId49" Type="http://schemas.openxmlformats.org/officeDocument/2006/relationships/hyperlink" Target="https://stackoverflow.com/questions/60984241" TargetMode="External"/><Relationship Id="rId31" Type="http://schemas.openxmlformats.org/officeDocument/2006/relationships/hyperlink" Target="https://stackoverflow.com/questions/60781662" TargetMode="External"/><Relationship Id="rId30" Type="http://schemas.openxmlformats.org/officeDocument/2006/relationships/hyperlink" Target="https://stackoverflow.com/questions/60550005" TargetMode="External"/><Relationship Id="rId33" Type="http://schemas.openxmlformats.org/officeDocument/2006/relationships/hyperlink" Target="https://stackoverflow.com/questions/63910511" TargetMode="External"/><Relationship Id="rId32" Type="http://schemas.openxmlformats.org/officeDocument/2006/relationships/hyperlink" Target="https://stackoverflow.com/questions/64081214" TargetMode="External"/><Relationship Id="rId35" Type="http://schemas.openxmlformats.org/officeDocument/2006/relationships/hyperlink" Target="https://stackoverflow.com/questions/63191821" TargetMode="External"/><Relationship Id="rId34" Type="http://schemas.openxmlformats.org/officeDocument/2006/relationships/hyperlink" Target="https://stackoverflow.com/questions/57793505" TargetMode="External"/><Relationship Id="rId37" Type="http://schemas.openxmlformats.org/officeDocument/2006/relationships/hyperlink" Target="https://stackoverflow.com/questions/59087054" TargetMode="External"/><Relationship Id="rId36" Type="http://schemas.openxmlformats.org/officeDocument/2006/relationships/hyperlink" Target="https://stackoverflow.com/questions/58411571" TargetMode="External"/><Relationship Id="rId39" Type="http://schemas.openxmlformats.org/officeDocument/2006/relationships/hyperlink" Target="https://stackoverflow.com/questions/61585473" TargetMode="External"/><Relationship Id="rId38" Type="http://schemas.openxmlformats.org/officeDocument/2006/relationships/hyperlink" Target="https://stackoverflow.com/questions/53753776" TargetMode="External"/><Relationship Id="rId2203" Type="http://schemas.openxmlformats.org/officeDocument/2006/relationships/hyperlink" Target="https://stackoverflow.com/questions/64668956" TargetMode="External"/><Relationship Id="rId2204" Type="http://schemas.openxmlformats.org/officeDocument/2006/relationships/hyperlink" Target="https://stackoverflow.com/questions/45107068" TargetMode="External"/><Relationship Id="rId20" Type="http://schemas.openxmlformats.org/officeDocument/2006/relationships/hyperlink" Target="https://stackoverflow.com/questions/60904644" TargetMode="External"/><Relationship Id="rId2205" Type="http://schemas.openxmlformats.org/officeDocument/2006/relationships/hyperlink" Target="https://stackoverflow.com/questions/46996670" TargetMode="External"/><Relationship Id="rId2206" Type="http://schemas.openxmlformats.org/officeDocument/2006/relationships/hyperlink" Target="https://stackoverflow.com/questions/41294542" TargetMode="External"/><Relationship Id="rId22" Type="http://schemas.openxmlformats.org/officeDocument/2006/relationships/hyperlink" Target="https://stackoverflow.com/questions/48815350" TargetMode="External"/><Relationship Id="rId2207" Type="http://schemas.openxmlformats.org/officeDocument/2006/relationships/hyperlink" Target="https://stackoverflow.com/questions/41616292" TargetMode="External"/><Relationship Id="rId21" Type="http://schemas.openxmlformats.org/officeDocument/2006/relationships/hyperlink" Target="https://stackoverflow.com/questions/61940176" TargetMode="External"/><Relationship Id="rId2208" Type="http://schemas.openxmlformats.org/officeDocument/2006/relationships/hyperlink" Target="https://stackoverflow.com/questions/42260167" TargetMode="External"/><Relationship Id="rId24" Type="http://schemas.openxmlformats.org/officeDocument/2006/relationships/hyperlink" Target="https://stackoverflow.com/questions/61458947" TargetMode="External"/><Relationship Id="rId2209" Type="http://schemas.openxmlformats.org/officeDocument/2006/relationships/hyperlink" Target="https://stackoverflow.com/questions/59205914" TargetMode="External"/><Relationship Id="rId23" Type="http://schemas.openxmlformats.org/officeDocument/2006/relationships/hyperlink" Target="https://stackoverflow.com/questions/59761890" TargetMode="External"/><Relationship Id="rId26" Type="http://schemas.openxmlformats.org/officeDocument/2006/relationships/hyperlink" Target="https://stackoverflow.com/questions/52543817" TargetMode="External"/><Relationship Id="rId25" Type="http://schemas.openxmlformats.org/officeDocument/2006/relationships/hyperlink" Target="https://stackoverflow.com/questions/55773040" TargetMode="External"/><Relationship Id="rId28" Type="http://schemas.openxmlformats.org/officeDocument/2006/relationships/hyperlink" Target="https://stackoverflow.com/questions/59087054" TargetMode="External"/><Relationship Id="rId27" Type="http://schemas.openxmlformats.org/officeDocument/2006/relationships/hyperlink" Target="https://stackoverflow.com/questions/56034172" TargetMode="External"/><Relationship Id="rId29" Type="http://schemas.openxmlformats.org/officeDocument/2006/relationships/hyperlink" Target="https://stackoverflow.com/questions/60264581" TargetMode="External"/><Relationship Id="rId2200" Type="http://schemas.openxmlformats.org/officeDocument/2006/relationships/hyperlink" Target="https://stackoverflow.com/questions/60023907" TargetMode="External"/><Relationship Id="rId2201" Type="http://schemas.openxmlformats.org/officeDocument/2006/relationships/hyperlink" Target="https://stackoverflow.com/questions/64377296" TargetMode="External"/><Relationship Id="rId2202" Type="http://schemas.openxmlformats.org/officeDocument/2006/relationships/hyperlink" Target="https://stackoverflow.com/questions/39022374" TargetMode="External"/><Relationship Id="rId11" Type="http://schemas.openxmlformats.org/officeDocument/2006/relationships/hyperlink" Target="https://stackoverflow.com/questions/61172051" TargetMode="External"/><Relationship Id="rId10" Type="http://schemas.openxmlformats.org/officeDocument/2006/relationships/hyperlink" Target="https://stackoverflow.com/questions/61768940" TargetMode="External"/><Relationship Id="rId13" Type="http://schemas.openxmlformats.org/officeDocument/2006/relationships/hyperlink" Target="https://stackoverflow.com/questions/64734253" TargetMode="External"/><Relationship Id="rId12" Type="http://schemas.openxmlformats.org/officeDocument/2006/relationships/hyperlink" Target="https://stackoverflow.com/questions/61584446" TargetMode="External"/><Relationship Id="rId15" Type="http://schemas.openxmlformats.org/officeDocument/2006/relationships/hyperlink" Target="https://stackoverflow.com/questions/60395932" TargetMode="External"/><Relationship Id="rId14" Type="http://schemas.openxmlformats.org/officeDocument/2006/relationships/hyperlink" Target="https://stackoverflow.com/questions/49073754" TargetMode="External"/><Relationship Id="rId17" Type="http://schemas.openxmlformats.org/officeDocument/2006/relationships/hyperlink" Target="https://stackoverflow.com/questions/58582373" TargetMode="External"/><Relationship Id="rId16" Type="http://schemas.openxmlformats.org/officeDocument/2006/relationships/hyperlink" Target="https://stackoverflow.com/questions/50260495" TargetMode="External"/><Relationship Id="rId19" Type="http://schemas.openxmlformats.org/officeDocument/2006/relationships/hyperlink" Target="https://stackoverflow.com/questions/62145084" TargetMode="External"/><Relationship Id="rId18" Type="http://schemas.openxmlformats.org/officeDocument/2006/relationships/hyperlink" Target="https://stackoverflow.com/questions/62102870" TargetMode="External"/><Relationship Id="rId84" Type="http://schemas.openxmlformats.org/officeDocument/2006/relationships/hyperlink" Target="https://stackoverflow.com/questions/64779033" TargetMode="External"/><Relationship Id="rId1774" Type="http://schemas.openxmlformats.org/officeDocument/2006/relationships/hyperlink" Target="https://stackoverflow.com/questions/60726421" TargetMode="External"/><Relationship Id="rId83" Type="http://schemas.openxmlformats.org/officeDocument/2006/relationships/hyperlink" Target="https://stackoverflow.com/questions/63971321" TargetMode="External"/><Relationship Id="rId1775" Type="http://schemas.openxmlformats.org/officeDocument/2006/relationships/hyperlink" Target="https://stackoverflow.com/questions/63721741" TargetMode="External"/><Relationship Id="rId86" Type="http://schemas.openxmlformats.org/officeDocument/2006/relationships/hyperlink" Target="https://stackoverflow.com/questions/42223668" TargetMode="External"/><Relationship Id="rId1776" Type="http://schemas.openxmlformats.org/officeDocument/2006/relationships/hyperlink" Target="https://stackoverflow.com/questions/60653297" TargetMode="External"/><Relationship Id="rId85" Type="http://schemas.openxmlformats.org/officeDocument/2006/relationships/hyperlink" Target="https://stackoverflow.com/questions/43121525" TargetMode="External"/><Relationship Id="rId1777" Type="http://schemas.openxmlformats.org/officeDocument/2006/relationships/hyperlink" Target="https://stackoverflow.com/questions/63820168" TargetMode="External"/><Relationship Id="rId88" Type="http://schemas.openxmlformats.org/officeDocument/2006/relationships/hyperlink" Target="https://stackoverflow.com/questions/51822134" TargetMode="External"/><Relationship Id="rId1778" Type="http://schemas.openxmlformats.org/officeDocument/2006/relationships/hyperlink" Target="https://stackoverflow.com/questions/65081913" TargetMode="External"/><Relationship Id="rId87" Type="http://schemas.openxmlformats.org/officeDocument/2006/relationships/hyperlink" Target="https://stackoverflow.com/questions/47834733" TargetMode="External"/><Relationship Id="rId1779" Type="http://schemas.openxmlformats.org/officeDocument/2006/relationships/hyperlink" Target="https://stackoverflow.com/questions/63570400" TargetMode="External"/><Relationship Id="rId89" Type="http://schemas.openxmlformats.org/officeDocument/2006/relationships/hyperlink" Target="https://stackoverflow.com/questions/45059428" TargetMode="External"/><Relationship Id="rId80" Type="http://schemas.openxmlformats.org/officeDocument/2006/relationships/hyperlink" Target="https://stackoverflow.com/questions/42270132" TargetMode="External"/><Relationship Id="rId82" Type="http://schemas.openxmlformats.org/officeDocument/2006/relationships/hyperlink" Target="https://stackoverflow.com/questions/62466877" TargetMode="External"/><Relationship Id="rId81" Type="http://schemas.openxmlformats.org/officeDocument/2006/relationships/hyperlink" Target="https://stackoverflow.com/questions/63820168" TargetMode="External"/><Relationship Id="rId1770" Type="http://schemas.openxmlformats.org/officeDocument/2006/relationships/hyperlink" Target="https://stackoverflow.com/questions/57043808" TargetMode="External"/><Relationship Id="rId1771" Type="http://schemas.openxmlformats.org/officeDocument/2006/relationships/hyperlink" Target="https://stackoverflow.com/questions/52365526" TargetMode="External"/><Relationship Id="rId1772" Type="http://schemas.openxmlformats.org/officeDocument/2006/relationships/hyperlink" Target="https://stackoverflow.com/questions/62857315" TargetMode="External"/><Relationship Id="rId1773" Type="http://schemas.openxmlformats.org/officeDocument/2006/relationships/hyperlink" Target="https://stackoverflow.com/questions/55142210" TargetMode="External"/><Relationship Id="rId73" Type="http://schemas.openxmlformats.org/officeDocument/2006/relationships/hyperlink" Target="https://stackoverflow.com/questions/52544754" TargetMode="External"/><Relationship Id="rId1763" Type="http://schemas.openxmlformats.org/officeDocument/2006/relationships/hyperlink" Target="https://stackoverflow.com/questions/53003208" TargetMode="External"/><Relationship Id="rId72" Type="http://schemas.openxmlformats.org/officeDocument/2006/relationships/hyperlink" Target="https://stackoverflow.com/questions/59593972" TargetMode="External"/><Relationship Id="rId1764" Type="http://schemas.openxmlformats.org/officeDocument/2006/relationships/hyperlink" Target="https://stackoverflow.com/questions/43324156" TargetMode="External"/><Relationship Id="rId75" Type="http://schemas.openxmlformats.org/officeDocument/2006/relationships/hyperlink" Target="https://stackoverflow.com/questions/55120984" TargetMode="External"/><Relationship Id="rId1765" Type="http://schemas.openxmlformats.org/officeDocument/2006/relationships/hyperlink" Target="https://stackoverflow.com/questions/49053033" TargetMode="External"/><Relationship Id="rId74" Type="http://schemas.openxmlformats.org/officeDocument/2006/relationships/hyperlink" Target="https://stackoverflow.com/questions/48885193" TargetMode="External"/><Relationship Id="rId1766" Type="http://schemas.openxmlformats.org/officeDocument/2006/relationships/hyperlink" Target="https://stackoverflow.com/questions/57036446" TargetMode="External"/><Relationship Id="rId77" Type="http://schemas.openxmlformats.org/officeDocument/2006/relationships/hyperlink" Target="https://stackoverflow.com/questions/44973518" TargetMode="External"/><Relationship Id="rId1767" Type="http://schemas.openxmlformats.org/officeDocument/2006/relationships/hyperlink" Target="https://stackoverflow.com/questions/53306907" TargetMode="External"/><Relationship Id="rId76" Type="http://schemas.openxmlformats.org/officeDocument/2006/relationships/hyperlink" Target="https://stackoverflow.com/questions/61180970" TargetMode="External"/><Relationship Id="rId1768" Type="http://schemas.openxmlformats.org/officeDocument/2006/relationships/hyperlink" Target="https://stackoverflow.com/questions/55647209" TargetMode="External"/><Relationship Id="rId79" Type="http://schemas.openxmlformats.org/officeDocument/2006/relationships/hyperlink" Target="https://stackoverflow.com/questions/44202825" TargetMode="External"/><Relationship Id="rId1769" Type="http://schemas.openxmlformats.org/officeDocument/2006/relationships/hyperlink" Target="https://stackoverflow.com/questions/62576422" TargetMode="External"/><Relationship Id="rId78" Type="http://schemas.openxmlformats.org/officeDocument/2006/relationships/hyperlink" Target="https://stackoverflow.com/questions/50476182" TargetMode="External"/><Relationship Id="rId71" Type="http://schemas.openxmlformats.org/officeDocument/2006/relationships/hyperlink" Target="https://stackoverflow.com/questions/52761157" TargetMode="External"/><Relationship Id="rId70" Type="http://schemas.openxmlformats.org/officeDocument/2006/relationships/hyperlink" Target="https://stackoverflow.com/questions/62428455" TargetMode="External"/><Relationship Id="rId1760" Type="http://schemas.openxmlformats.org/officeDocument/2006/relationships/hyperlink" Target="https://stackoverflow.com/questions/43480732" TargetMode="External"/><Relationship Id="rId1761" Type="http://schemas.openxmlformats.org/officeDocument/2006/relationships/hyperlink" Target="https://stackoverflow.com/questions/55150828" TargetMode="External"/><Relationship Id="rId1762" Type="http://schemas.openxmlformats.org/officeDocument/2006/relationships/hyperlink" Target="https://stackoverflow.com/questions/43990046" TargetMode="External"/><Relationship Id="rId62" Type="http://schemas.openxmlformats.org/officeDocument/2006/relationships/hyperlink" Target="https://stackoverflow.com/questions/61336639" TargetMode="External"/><Relationship Id="rId1796" Type="http://schemas.openxmlformats.org/officeDocument/2006/relationships/hyperlink" Target="https://stackoverflow.com/questions/51625911" TargetMode="External"/><Relationship Id="rId61" Type="http://schemas.openxmlformats.org/officeDocument/2006/relationships/hyperlink" Target="https://stackoverflow.com/questions/62535782" TargetMode="External"/><Relationship Id="rId1797" Type="http://schemas.openxmlformats.org/officeDocument/2006/relationships/hyperlink" Target="https://stackoverflow.com/questions/51456408" TargetMode="External"/><Relationship Id="rId64" Type="http://schemas.openxmlformats.org/officeDocument/2006/relationships/hyperlink" Target="https://stackoverflow.com/questions/63322338" TargetMode="External"/><Relationship Id="rId1798" Type="http://schemas.openxmlformats.org/officeDocument/2006/relationships/hyperlink" Target="https://stackoverflow.com/questions/52917486" TargetMode="External"/><Relationship Id="rId63" Type="http://schemas.openxmlformats.org/officeDocument/2006/relationships/hyperlink" Target="https://stackoverflow.com/questions/50889192" TargetMode="External"/><Relationship Id="rId1799" Type="http://schemas.openxmlformats.org/officeDocument/2006/relationships/hyperlink" Target="https://stackoverflow.com/questions/47610308" TargetMode="External"/><Relationship Id="rId66" Type="http://schemas.openxmlformats.org/officeDocument/2006/relationships/hyperlink" Target="https://stackoverflow.com/questions/60005319" TargetMode="External"/><Relationship Id="rId65" Type="http://schemas.openxmlformats.org/officeDocument/2006/relationships/hyperlink" Target="https://stackoverflow.com/questions/64859381" TargetMode="External"/><Relationship Id="rId68" Type="http://schemas.openxmlformats.org/officeDocument/2006/relationships/hyperlink" Target="https://stackoverflow.com/questions/60937557" TargetMode="External"/><Relationship Id="rId67" Type="http://schemas.openxmlformats.org/officeDocument/2006/relationships/hyperlink" Target="https://stackoverflow.com/questions/61640660" TargetMode="External"/><Relationship Id="rId60" Type="http://schemas.openxmlformats.org/officeDocument/2006/relationships/hyperlink" Target="https://stackoverflow.com/questions/62075321" TargetMode="External"/><Relationship Id="rId69" Type="http://schemas.openxmlformats.org/officeDocument/2006/relationships/hyperlink" Target="https://stackoverflow.com/questions/59732495" TargetMode="External"/><Relationship Id="rId1790" Type="http://schemas.openxmlformats.org/officeDocument/2006/relationships/hyperlink" Target="https://stackoverflow.com/questions/56415547" TargetMode="External"/><Relationship Id="rId1791" Type="http://schemas.openxmlformats.org/officeDocument/2006/relationships/hyperlink" Target="https://stackoverflow.com/questions/49274151" TargetMode="External"/><Relationship Id="rId1792" Type="http://schemas.openxmlformats.org/officeDocument/2006/relationships/hyperlink" Target="https://stackoverflow.com/questions/63736368" TargetMode="External"/><Relationship Id="rId1793" Type="http://schemas.openxmlformats.org/officeDocument/2006/relationships/hyperlink" Target="https://stackoverflow.com/questions/44212207" TargetMode="External"/><Relationship Id="rId1794" Type="http://schemas.openxmlformats.org/officeDocument/2006/relationships/hyperlink" Target="https://stackoverflow.com/questions/52993992" TargetMode="External"/><Relationship Id="rId1795" Type="http://schemas.openxmlformats.org/officeDocument/2006/relationships/hyperlink" Target="https://stackoverflow.com/questions/52517298" TargetMode="External"/><Relationship Id="rId51" Type="http://schemas.openxmlformats.org/officeDocument/2006/relationships/hyperlink" Target="https://stackoverflow.com/questions/65021701" TargetMode="External"/><Relationship Id="rId1785" Type="http://schemas.openxmlformats.org/officeDocument/2006/relationships/hyperlink" Target="https://stackoverflow.com/questions/58797155" TargetMode="External"/><Relationship Id="rId50" Type="http://schemas.openxmlformats.org/officeDocument/2006/relationships/hyperlink" Target="https://stackoverflow.com/questions/44210620" TargetMode="External"/><Relationship Id="rId1786" Type="http://schemas.openxmlformats.org/officeDocument/2006/relationships/hyperlink" Target="https://stackoverflow.com/questions/43493193" TargetMode="External"/><Relationship Id="rId53" Type="http://schemas.openxmlformats.org/officeDocument/2006/relationships/hyperlink" Target="https://stackoverflow.com/questions/61280885" TargetMode="External"/><Relationship Id="rId1787" Type="http://schemas.openxmlformats.org/officeDocument/2006/relationships/hyperlink" Target="https://stackoverflow.com/questions/63318020" TargetMode="External"/><Relationship Id="rId52" Type="http://schemas.openxmlformats.org/officeDocument/2006/relationships/hyperlink" Target="https://stackoverflow.com/questions/64770484" TargetMode="External"/><Relationship Id="rId1788" Type="http://schemas.openxmlformats.org/officeDocument/2006/relationships/hyperlink" Target="https://stackoverflow.com/questions/64863021" TargetMode="External"/><Relationship Id="rId55" Type="http://schemas.openxmlformats.org/officeDocument/2006/relationships/hyperlink" Target="https://stackoverflow.com/questions/64666638" TargetMode="External"/><Relationship Id="rId1789" Type="http://schemas.openxmlformats.org/officeDocument/2006/relationships/hyperlink" Target="https://stackoverflow.com/questions/56326649" TargetMode="External"/><Relationship Id="rId54" Type="http://schemas.openxmlformats.org/officeDocument/2006/relationships/hyperlink" Target="https://stackoverflow.com/questions/63174874" TargetMode="External"/><Relationship Id="rId57" Type="http://schemas.openxmlformats.org/officeDocument/2006/relationships/hyperlink" Target="https://stackoverflow.com/questions/54955595" TargetMode="External"/><Relationship Id="rId56" Type="http://schemas.openxmlformats.org/officeDocument/2006/relationships/hyperlink" Target="https://stackoverflow.com/questions/62299803" TargetMode="External"/><Relationship Id="rId59" Type="http://schemas.openxmlformats.org/officeDocument/2006/relationships/hyperlink" Target="https://stackoverflow.com/questions/62466877" TargetMode="External"/><Relationship Id="rId58" Type="http://schemas.openxmlformats.org/officeDocument/2006/relationships/hyperlink" Target="https://stackoverflow.com/questions/55735837" TargetMode="External"/><Relationship Id="rId1780" Type="http://schemas.openxmlformats.org/officeDocument/2006/relationships/hyperlink" Target="https://stackoverflow.com/questions/63423501" TargetMode="External"/><Relationship Id="rId1781" Type="http://schemas.openxmlformats.org/officeDocument/2006/relationships/hyperlink" Target="https://stackoverflow.com/questions/64003545" TargetMode="External"/><Relationship Id="rId1782" Type="http://schemas.openxmlformats.org/officeDocument/2006/relationships/hyperlink" Target="https://stackoverflow.com/questions/64668956" TargetMode="External"/><Relationship Id="rId1783" Type="http://schemas.openxmlformats.org/officeDocument/2006/relationships/hyperlink" Target="https://stackoverflow.com/questions/60142707" TargetMode="External"/><Relationship Id="rId1784" Type="http://schemas.openxmlformats.org/officeDocument/2006/relationships/hyperlink" Target="https://stackoverflow.com/questions/62576422" TargetMode="External"/><Relationship Id="rId2269" Type="http://schemas.openxmlformats.org/officeDocument/2006/relationships/hyperlink" Target="https://stackoverflow.com/questions/58248337" TargetMode="External"/><Relationship Id="rId349" Type="http://schemas.openxmlformats.org/officeDocument/2006/relationships/hyperlink" Target="https://stackoverflow.com/questions/63596569" TargetMode="External"/><Relationship Id="rId348" Type="http://schemas.openxmlformats.org/officeDocument/2006/relationships/hyperlink" Target="https://stackoverflow.com/questions/54284165" TargetMode="External"/><Relationship Id="rId347" Type="http://schemas.openxmlformats.org/officeDocument/2006/relationships/hyperlink" Target="https://stackoverflow.com/questions/44956125" TargetMode="External"/><Relationship Id="rId346" Type="http://schemas.openxmlformats.org/officeDocument/2006/relationships/hyperlink" Target="https://stackoverflow.com/questions/44937001" TargetMode="External"/><Relationship Id="rId2260" Type="http://schemas.openxmlformats.org/officeDocument/2006/relationships/hyperlink" Target="https://stackoverflow.com/questions/54948686" TargetMode="External"/><Relationship Id="rId341" Type="http://schemas.openxmlformats.org/officeDocument/2006/relationships/hyperlink" Target="https://stackoverflow.com/questions/48848853" TargetMode="External"/><Relationship Id="rId2261" Type="http://schemas.openxmlformats.org/officeDocument/2006/relationships/hyperlink" Target="https://stackoverflow.com/questions/49919642" TargetMode="External"/><Relationship Id="rId340" Type="http://schemas.openxmlformats.org/officeDocument/2006/relationships/hyperlink" Target="https://stackoverflow.com/questions/60277945" TargetMode="External"/><Relationship Id="rId2262" Type="http://schemas.openxmlformats.org/officeDocument/2006/relationships/hyperlink" Target="https://stackoverflow.com/questions/54960509" TargetMode="External"/><Relationship Id="rId2263" Type="http://schemas.openxmlformats.org/officeDocument/2006/relationships/hyperlink" Target="https://stackoverflow.com/questions/43550534" TargetMode="External"/><Relationship Id="rId2264" Type="http://schemas.openxmlformats.org/officeDocument/2006/relationships/hyperlink" Target="https://stackoverflow.com/questions/33632682" TargetMode="External"/><Relationship Id="rId345" Type="http://schemas.openxmlformats.org/officeDocument/2006/relationships/hyperlink" Target="https://stackoverflow.com/questions/48869256" TargetMode="External"/><Relationship Id="rId2265" Type="http://schemas.openxmlformats.org/officeDocument/2006/relationships/hyperlink" Target="https://stackoverflow.com/questions/60763498" TargetMode="External"/><Relationship Id="rId344" Type="http://schemas.openxmlformats.org/officeDocument/2006/relationships/hyperlink" Target="https://stackoverflow.com/questions/45259235" TargetMode="External"/><Relationship Id="rId2266" Type="http://schemas.openxmlformats.org/officeDocument/2006/relationships/hyperlink" Target="https://stackoverflow.com/questions/48508714" TargetMode="External"/><Relationship Id="rId343" Type="http://schemas.openxmlformats.org/officeDocument/2006/relationships/hyperlink" Target="https://stackoverflow.com/questions/45048225" TargetMode="External"/><Relationship Id="rId2267" Type="http://schemas.openxmlformats.org/officeDocument/2006/relationships/hyperlink" Target="https://stackoverflow.com/questions/31707742" TargetMode="External"/><Relationship Id="rId342" Type="http://schemas.openxmlformats.org/officeDocument/2006/relationships/hyperlink" Target="https://stackoverflow.com/questions/56326649" TargetMode="External"/><Relationship Id="rId2268" Type="http://schemas.openxmlformats.org/officeDocument/2006/relationships/hyperlink" Target="https://stackoverflow.com/questions/45280461" TargetMode="External"/><Relationship Id="rId2258" Type="http://schemas.openxmlformats.org/officeDocument/2006/relationships/hyperlink" Target="https://stackoverflow.com/questions/42100586" TargetMode="External"/><Relationship Id="rId2259" Type="http://schemas.openxmlformats.org/officeDocument/2006/relationships/hyperlink" Target="https://stackoverflow.com/questions/58248337" TargetMode="External"/><Relationship Id="rId338" Type="http://schemas.openxmlformats.org/officeDocument/2006/relationships/hyperlink" Target="https://stackoverflow.com/questions/43901332" TargetMode="External"/><Relationship Id="rId337" Type="http://schemas.openxmlformats.org/officeDocument/2006/relationships/hyperlink" Target="https://stackoverflow.com/questions/50977379" TargetMode="External"/><Relationship Id="rId336" Type="http://schemas.openxmlformats.org/officeDocument/2006/relationships/hyperlink" Target="https://stackoverflow.com/questions/57042429" TargetMode="External"/><Relationship Id="rId335" Type="http://schemas.openxmlformats.org/officeDocument/2006/relationships/hyperlink" Target="https://stackoverflow.com/questions/48483612" TargetMode="External"/><Relationship Id="rId339" Type="http://schemas.openxmlformats.org/officeDocument/2006/relationships/hyperlink" Target="https://stackoverflow.com/questions/65055947" TargetMode="External"/><Relationship Id="rId330" Type="http://schemas.openxmlformats.org/officeDocument/2006/relationships/hyperlink" Target="https://stackoverflow.com/questions/59571944" TargetMode="External"/><Relationship Id="rId2250" Type="http://schemas.openxmlformats.org/officeDocument/2006/relationships/hyperlink" Target="https://stackoverflow.com/questions/53486955" TargetMode="External"/><Relationship Id="rId2251" Type="http://schemas.openxmlformats.org/officeDocument/2006/relationships/hyperlink" Target="https://stackoverflow.com/questions/44629737" TargetMode="External"/><Relationship Id="rId2252" Type="http://schemas.openxmlformats.org/officeDocument/2006/relationships/hyperlink" Target="https://stackoverflow.com/questions/42100586" TargetMode="External"/><Relationship Id="rId2253" Type="http://schemas.openxmlformats.org/officeDocument/2006/relationships/hyperlink" Target="https://stackoverflow.com/questions/60763498" TargetMode="External"/><Relationship Id="rId334" Type="http://schemas.openxmlformats.org/officeDocument/2006/relationships/hyperlink" Target="https://stackoverflow.com/questions/48135452" TargetMode="External"/><Relationship Id="rId2254" Type="http://schemas.openxmlformats.org/officeDocument/2006/relationships/hyperlink" Target="https://stackoverflow.com/questions/44795012" TargetMode="External"/><Relationship Id="rId333" Type="http://schemas.openxmlformats.org/officeDocument/2006/relationships/hyperlink" Target="https://stackoverflow.com/questions/54259288" TargetMode="External"/><Relationship Id="rId2255" Type="http://schemas.openxmlformats.org/officeDocument/2006/relationships/hyperlink" Target="https://stackoverflow.com/questions/60763498" TargetMode="External"/><Relationship Id="rId332" Type="http://schemas.openxmlformats.org/officeDocument/2006/relationships/hyperlink" Target="https://stackoverflow.com/questions/59447043" TargetMode="External"/><Relationship Id="rId2256" Type="http://schemas.openxmlformats.org/officeDocument/2006/relationships/hyperlink" Target="https://stackoverflow.com/questions/49398875" TargetMode="External"/><Relationship Id="rId331" Type="http://schemas.openxmlformats.org/officeDocument/2006/relationships/hyperlink" Target="https://stackoverflow.com/questions/60727762" TargetMode="External"/><Relationship Id="rId2257" Type="http://schemas.openxmlformats.org/officeDocument/2006/relationships/hyperlink" Target="https://stackoverflow.com/questions/1286301" TargetMode="External"/><Relationship Id="rId370" Type="http://schemas.openxmlformats.org/officeDocument/2006/relationships/hyperlink" Target="https://stackoverflow.com/questions/51046867" TargetMode="External"/><Relationship Id="rId369" Type="http://schemas.openxmlformats.org/officeDocument/2006/relationships/hyperlink" Target="https://stackoverflow.com/questions/49586935" TargetMode="External"/><Relationship Id="rId368" Type="http://schemas.openxmlformats.org/officeDocument/2006/relationships/hyperlink" Target="https://stackoverflow.com/questions/59899767" TargetMode="External"/><Relationship Id="rId2280" Type="http://schemas.openxmlformats.org/officeDocument/2006/relationships/hyperlink" Target="https://stackoverflow.com/questions/59912210" TargetMode="External"/><Relationship Id="rId2281" Type="http://schemas.openxmlformats.org/officeDocument/2006/relationships/hyperlink" Target="https://stackoverflow.com/questions/43721142" TargetMode="External"/><Relationship Id="rId2282" Type="http://schemas.openxmlformats.org/officeDocument/2006/relationships/hyperlink" Target="https://stackoverflow.com/questions/28802476" TargetMode="External"/><Relationship Id="rId363" Type="http://schemas.openxmlformats.org/officeDocument/2006/relationships/hyperlink" Target="https://stackoverflow.com/questions/64201745" TargetMode="External"/><Relationship Id="rId2283" Type="http://schemas.openxmlformats.org/officeDocument/2006/relationships/hyperlink" Target="https://stackoverflow.com/questions/60104840" TargetMode="External"/><Relationship Id="rId362" Type="http://schemas.openxmlformats.org/officeDocument/2006/relationships/hyperlink" Target="https://stackoverflow.com/questions/61829870" TargetMode="External"/><Relationship Id="rId2284" Type="http://schemas.openxmlformats.org/officeDocument/2006/relationships/hyperlink" Target="https://stackoverflow.com/questions/62746381" TargetMode="External"/><Relationship Id="rId361" Type="http://schemas.openxmlformats.org/officeDocument/2006/relationships/hyperlink" Target="https://stackoverflow.com/questions/62619918" TargetMode="External"/><Relationship Id="rId2285" Type="http://schemas.openxmlformats.org/officeDocument/2006/relationships/hyperlink" Target="https://stackoverflow.com/questions/60567183" TargetMode="External"/><Relationship Id="rId360" Type="http://schemas.openxmlformats.org/officeDocument/2006/relationships/hyperlink" Target="https://stackoverflow.com/questions/59864710" TargetMode="External"/><Relationship Id="rId2286" Type="http://schemas.openxmlformats.org/officeDocument/2006/relationships/hyperlink" Target="https://stackoverflow.com/questions/60482845" TargetMode="External"/><Relationship Id="rId367" Type="http://schemas.openxmlformats.org/officeDocument/2006/relationships/hyperlink" Target="https://stackoverflow.com/questions/64554852" TargetMode="External"/><Relationship Id="rId2287" Type="http://schemas.openxmlformats.org/officeDocument/2006/relationships/hyperlink" Target="https://stackoverflow.com/questions/60985161" TargetMode="External"/><Relationship Id="rId366" Type="http://schemas.openxmlformats.org/officeDocument/2006/relationships/hyperlink" Target="https://stackoverflow.com/questions/64542483" TargetMode="External"/><Relationship Id="rId2288" Type="http://schemas.openxmlformats.org/officeDocument/2006/relationships/hyperlink" Target="https://stackoverflow.com/questions/64666638" TargetMode="External"/><Relationship Id="rId365" Type="http://schemas.openxmlformats.org/officeDocument/2006/relationships/hyperlink" Target="https://stackoverflow.com/questions/64376058" TargetMode="External"/><Relationship Id="rId2289" Type="http://schemas.openxmlformats.org/officeDocument/2006/relationships/hyperlink" Target="https://stackoverflow.com/questions/62586443" TargetMode="External"/><Relationship Id="rId364" Type="http://schemas.openxmlformats.org/officeDocument/2006/relationships/hyperlink" Target="https://stackoverflow.com/questions/63767102" TargetMode="External"/><Relationship Id="rId95" Type="http://schemas.openxmlformats.org/officeDocument/2006/relationships/hyperlink" Target="https://stackoverflow.com/questions/46547319" TargetMode="External"/><Relationship Id="rId94" Type="http://schemas.openxmlformats.org/officeDocument/2006/relationships/hyperlink" Target="https://stackoverflow.com/questions/61156227" TargetMode="External"/><Relationship Id="rId97" Type="http://schemas.openxmlformats.org/officeDocument/2006/relationships/hyperlink" Target="https://stackoverflow.com/questions/40967761" TargetMode="External"/><Relationship Id="rId96" Type="http://schemas.openxmlformats.org/officeDocument/2006/relationships/hyperlink" Target="https://stackoverflow.com/questions/48285212" TargetMode="External"/><Relationship Id="rId99" Type="http://schemas.openxmlformats.org/officeDocument/2006/relationships/hyperlink" Target="https://stackoverflow.com/questions/45514055" TargetMode="External"/><Relationship Id="rId98" Type="http://schemas.openxmlformats.org/officeDocument/2006/relationships/hyperlink" Target="https://stackoverflow.com/questions/61295402" TargetMode="External"/><Relationship Id="rId91" Type="http://schemas.openxmlformats.org/officeDocument/2006/relationships/hyperlink" Target="https://stackoverflow.com/questions/65142116" TargetMode="External"/><Relationship Id="rId90" Type="http://schemas.openxmlformats.org/officeDocument/2006/relationships/hyperlink" Target="https://stackoverflow.com/questions/47735638" TargetMode="External"/><Relationship Id="rId93" Type="http://schemas.openxmlformats.org/officeDocument/2006/relationships/hyperlink" Target="https://stackoverflow.com/questions/58737712" TargetMode="External"/><Relationship Id="rId92" Type="http://schemas.openxmlformats.org/officeDocument/2006/relationships/hyperlink" Target="https://stackoverflow.com/questions/65092719" TargetMode="External"/><Relationship Id="rId359" Type="http://schemas.openxmlformats.org/officeDocument/2006/relationships/hyperlink" Target="https://stackoverflow.com/questions/61994299" TargetMode="External"/><Relationship Id="rId358" Type="http://schemas.openxmlformats.org/officeDocument/2006/relationships/hyperlink" Target="https://stackoverflow.com/questions/61910143" TargetMode="External"/><Relationship Id="rId357" Type="http://schemas.openxmlformats.org/officeDocument/2006/relationships/hyperlink" Target="https://stackoverflow.com/questions/54523836" TargetMode="External"/><Relationship Id="rId2270" Type="http://schemas.openxmlformats.org/officeDocument/2006/relationships/hyperlink" Target="https://stackoverflow.com/questions/49143626" TargetMode="External"/><Relationship Id="rId2271" Type="http://schemas.openxmlformats.org/officeDocument/2006/relationships/hyperlink" Target="https://stackoverflow.com/questions/62337501" TargetMode="External"/><Relationship Id="rId352" Type="http://schemas.openxmlformats.org/officeDocument/2006/relationships/hyperlink" Target="https://stackoverflow.com/questions/53064834" TargetMode="External"/><Relationship Id="rId2272" Type="http://schemas.openxmlformats.org/officeDocument/2006/relationships/hyperlink" Target="https://stackoverflow.com/questions/14110030" TargetMode="External"/><Relationship Id="rId351" Type="http://schemas.openxmlformats.org/officeDocument/2006/relationships/hyperlink" Target="https://stackoverflow.com/questions/54805110" TargetMode="External"/><Relationship Id="rId2273" Type="http://schemas.openxmlformats.org/officeDocument/2006/relationships/hyperlink" Target="https://stackoverflow.com/questions/39007755" TargetMode="External"/><Relationship Id="rId350" Type="http://schemas.openxmlformats.org/officeDocument/2006/relationships/hyperlink" Target="https://stackoverflow.com/questions/63079677" TargetMode="External"/><Relationship Id="rId2274" Type="http://schemas.openxmlformats.org/officeDocument/2006/relationships/hyperlink" Target="https://stackoverflow.com/questions/39210008" TargetMode="External"/><Relationship Id="rId2275" Type="http://schemas.openxmlformats.org/officeDocument/2006/relationships/hyperlink" Target="https://stackoverflow.com/questions/62468476" TargetMode="External"/><Relationship Id="rId356" Type="http://schemas.openxmlformats.org/officeDocument/2006/relationships/hyperlink" Target="https://stackoverflow.com/questions/57042429" TargetMode="External"/><Relationship Id="rId2276" Type="http://schemas.openxmlformats.org/officeDocument/2006/relationships/hyperlink" Target="https://stackoverflow.com/questions/28164510" TargetMode="External"/><Relationship Id="rId355" Type="http://schemas.openxmlformats.org/officeDocument/2006/relationships/hyperlink" Target="https://stackoverflow.com/questions/60946205" TargetMode="External"/><Relationship Id="rId2277" Type="http://schemas.openxmlformats.org/officeDocument/2006/relationships/hyperlink" Target="https://stackoverflow.com/questions/27319694" TargetMode="External"/><Relationship Id="rId354" Type="http://schemas.openxmlformats.org/officeDocument/2006/relationships/hyperlink" Target="https://stackoverflow.com/questions/50086731" TargetMode="External"/><Relationship Id="rId2278" Type="http://schemas.openxmlformats.org/officeDocument/2006/relationships/hyperlink" Target="https://stackoverflow.com/questions/48911850" TargetMode="External"/><Relationship Id="rId353" Type="http://schemas.openxmlformats.org/officeDocument/2006/relationships/hyperlink" Target="https://stackoverflow.com/questions/60497173" TargetMode="External"/><Relationship Id="rId2279" Type="http://schemas.openxmlformats.org/officeDocument/2006/relationships/hyperlink" Target="https://stackoverflow.com/questions/38717165" TargetMode="External"/><Relationship Id="rId2225" Type="http://schemas.openxmlformats.org/officeDocument/2006/relationships/hyperlink" Target="https://stackoverflow.com/questions/48508714" TargetMode="External"/><Relationship Id="rId2226" Type="http://schemas.openxmlformats.org/officeDocument/2006/relationships/hyperlink" Target="https://stackoverflow.com/questions/48352048" TargetMode="External"/><Relationship Id="rId2227" Type="http://schemas.openxmlformats.org/officeDocument/2006/relationships/hyperlink" Target="https://stackoverflow.com/questions/54960509" TargetMode="External"/><Relationship Id="rId2228" Type="http://schemas.openxmlformats.org/officeDocument/2006/relationships/hyperlink" Target="https://stackoverflow.com/questions/29732862" TargetMode="External"/><Relationship Id="rId2229" Type="http://schemas.openxmlformats.org/officeDocument/2006/relationships/hyperlink" Target="https://stackoverflow.com/questions/54948686" TargetMode="External"/><Relationship Id="rId305" Type="http://schemas.openxmlformats.org/officeDocument/2006/relationships/hyperlink" Target="https://stackoverflow.com/questions/52577355" TargetMode="External"/><Relationship Id="rId304" Type="http://schemas.openxmlformats.org/officeDocument/2006/relationships/hyperlink" Target="https://stackoverflow.com/questions/55786512" TargetMode="External"/><Relationship Id="rId303" Type="http://schemas.openxmlformats.org/officeDocument/2006/relationships/hyperlink" Target="https://stackoverflow.com/questions/36159194" TargetMode="External"/><Relationship Id="rId302" Type="http://schemas.openxmlformats.org/officeDocument/2006/relationships/hyperlink" Target="https://stackoverflow.com/questions/54452322" TargetMode="External"/><Relationship Id="rId309" Type="http://schemas.openxmlformats.org/officeDocument/2006/relationships/hyperlink" Target="https://stackoverflow.com/questions/39199270" TargetMode="External"/><Relationship Id="rId308" Type="http://schemas.openxmlformats.org/officeDocument/2006/relationships/hyperlink" Target="https://stackoverflow.com/questions/52440940" TargetMode="External"/><Relationship Id="rId307" Type="http://schemas.openxmlformats.org/officeDocument/2006/relationships/hyperlink" Target="https://stackoverflow.com/questions/62236436" TargetMode="External"/><Relationship Id="rId306" Type="http://schemas.openxmlformats.org/officeDocument/2006/relationships/hyperlink" Target="https://stackoverflow.com/questions/59656559" TargetMode="External"/><Relationship Id="rId2220" Type="http://schemas.openxmlformats.org/officeDocument/2006/relationships/hyperlink" Target="https://stackoverflow.com/questions/55859529" TargetMode="External"/><Relationship Id="rId301" Type="http://schemas.openxmlformats.org/officeDocument/2006/relationships/hyperlink" Target="https://stackoverflow.com/questions/59120804" TargetMode="External"/><Relationship Id="rId2221" Type="http://schemas.openxmlformats.org/officeDocument/2006/relationships/hyperlink" Target="https://stackoverflow.com/questions/53562704" TargetMode="External"/><Relationship Id="rId300" Type="http://schemas.openxmlformats.org/officeDocument/2006/relationships/hyperlink" Target="https://stackoverflow.com/questions/63508337" TargetMode="External"/><Relationship Id="rId2222" Type="http://schemas.openxmlformats.org/officeDocument/2006/relationships/hyperlink" Target="https://stackoverflow.com/questions/52850105" TargetMode="External"/><Relationship Id="rId2223" Type="http://schemas.openxmlformats.org/officeDocument/2006/relationships/hyperlink" Target="https://stackoverflow.com/questions/60876735" TargetMode="External"/><Relationship Id="rId2224" Type="http://schemas.openxmlformats.org/officeDocument/2006/relationships/hyperlink" Target="https://stackoverflow.com/questions/53212559" TargetMode="External"/><Relationship Id="rId2214" Type="http://schemas.openxmlformats.org/officeDocument/2006/relationships/hyperlink" Target="https://stackoverflow.com/questions/50118546" TargetMode="External"/><Relationship Id="rId2215" Type="http://schemas.openxmlformats.org/officeDocument/2006/relationships/hyperlink" Target="https://stackoverflow.com/questions/46275127" TargetMode="External"/><Relationship Id="rId2216" Type="http://schemas.openxmlformats.org/officeDocument/2006/relationships/hyperlink" Target="https://stackoverflow.com/questions/59645758" TargetMode="External"/><Relationship Id="rId2217" Type="http://schemas.openxmlformats.org/officeDocument/2006/relationships/hyperlink" Target="https://stackoverflow.com/questions/55252860" TargetMode="External"/><Relationship Id="rId2218" Type="http://schemas.openxmlformats.org/officeDocument/2006/relationships/hyperlink" Target="https://stackoverflow.com/questions/62081452" TargetMode="External"/><Relationship Id="rId2219" Type="http://schemas.openxmlformats.org/officeDocument/2006/relationships/hyperlink" Target="https://stackoverflow.com/questions/56687174" TargetMode="External"/><Relationship Id="rId2210" Type="http://schemas.openxmlformats.org/officeDocument/2006/relationships/hyperlink" Target="https://stackoverflow.com/questions/57421185" TargetMode="External"/><Relationship Id="rId2211" Type="http://schemas.openxmlformats.org/officeDocument/2006/relationships/hyperlink" Target="https://stackoverflow.com/questions/41077940" TargetMode="External"/><Relationship Id="rId2212" Type="http://schemas.openxmlformats.org/officeDocument/2006/relationships/hyperlink" Target="https://stackoverflow.com/questions/44424068" TargetMode="External"/><Relationship Id="rId2213" Type="http://schemas.openxmlformats.org/officeDocument/2006/relationships/hyperlink" Target="https://stackoverflow.com/questions/61100942" TargetMode="External"/><Relationship Id="rId2247" Type="http://schemas.openxmlformats.org/officeDocument/2006/relationships/hyperlink" Target="https://stackoverflow.com/questions/49254129" TargetMode="External"/><Relationship Id="rId2248" Type="http://schemas.openxmlformats.org/officeDocument/2006/relationships/hyperlink" Target="https://stackoverflow.com/questions/42819535" TargetMode="External"/><Relationship Id="rId2249" Type="http://schemas.openxmlformats.org/officeDocument/2006/relationships/hyperlink" Target="https://stackoverflow.com/questions/58085041" TargetMode="External"/><Relationship Id="rId327" Type="http://schemas.openxmlformats.org/officeDocument/2006/relationships/hyperlink" Target="https://stackoverflow.com/questions/55120984" TargetMode="External"/><Relationship Id="rId326" Type="http://schemas.openxmlformats.org/officeDocument/2006/relationships/hyperlink" Target="https://stackoverflow.com/questions/51307978" TargetMode="External"/><Relationship Id="rId325" Type="http://schemas.openxmlformats.org/officeDocument/2006/relationships/hyperlink" Target="https://stackoverflow.com/questions/59593972" TargetMode="External"/><Relationship Id="rId324" Type="http://schemas.openxmlformats.org/officeDocument/2006/relationships/hyperlink" Target="https://stackoverflow.com/questions/56200950" TargetMode="External"/><Relationship Id="rId329" Type="http://schemas.openxmlformats.org/officeDocument/2006/relationships/hyperlink" Target="https://stackoverflow.com/questions/55621653" TargetMode="External"/><Relationship Id="rId328" Type="http://schemas.openxmlformats.org/officeDocument/2006/relationships/hyperlink" Target="https://stackoverflow.com/questions/56792262" TargetMode="External"/><Relationship Id="rId2240" Type="http://schemas.openxmlformats.org/officeDocument/2006/relationships/hyperlink" Target="https://stackoverflow.com/questions/39266080" TargetMode="External"/><Relationship Id="rId2241" Type="http://schemas.openxmlformats.org/officeDocument/2006/relationships/hyperlink" Target="https://stackoverflow.com/questions/17968842" TargetMode="External"/><Relationship Id="rId2242" Type="http://schemas.openxmlformats.org/officeDocument/2006/relationships/hyperlink" Target="https://stackoverflow.com/questions/35882637" TargetMode="External"/><Relationship Id="rId323" Type="http://schemas.openxmlformats.org/officeDocument/2006/relationships/hyperlink" Target="https://stackoverflow.com/questions/52761157" TargetMode="External"/><Relationship Id="rId2243" Type="http://schemas.openxmlformats.org/officeDocument/2006/relationships/hyperlink" Target="https://stackoverflow.com/questions/36323993" TargetMode="External"/><Relationship Id="rId322" Type="http://schemas.openxmlformats.org/officeDocument/2006/relationships/hyperlink" Target="https://stackoverflow.com/questions/58529504" TargetMode="External"/><Relationship Id="rId2244" Type="http://schemas.openxmlformats.org/officeDocument/2006/relationships/hyperlink" Target="https://stackoverflow.com/questions/53920226" TargetMode="External"/><Relationship Id="rId321" Type="http://schemas.openxmlformats.org/officeDocument/2006/relationships/hyperlink" Target="https://stackoverflow.com/questions/47644306" TargetMode="External"/><Relationship Id="rId2245" Type="http://schemas.openxmlformats.org/officeDocument/2006/relationships/hyperlink" Target="https://stackoverflow.com/questions/46034861" TargetMode="External"/><Relationship Id="rId320" Type="http://schemas.openxmlformats.org/officeDocument/2006/relationships/hyperlink" Target="https://stackoverflow.com/questions/47665774" TargetMode="External"/><Relationship Id="rId2246" Type="http://schemas.openxmlformats.org/officeDocument/2006/relationships/hyperlink" Target="https://stackoverflow.com/questions/57595990" TargetMode="External"/><Relationship Id="rId2236" Type="http://schemas.openxmlformats.org/officeDocument/2006/relationships/hyperlink" Target="https://stackoverflow.com/questions/32901132" TargetMode="External"/><Relationship Id="rId2237" Type="http://schemas.openxmlformats.org/officeDocument/2006/relationships/hyperlink" Target="https://stackoverflow.com/questions/29732862" TargetMode="External"/><Relationship Id="rId2238" Type="http://schemas.openxmlformats.org/officeDocument/2006/relationships/hyperlink" Target="https://stackoverflow.com/questions/58858431" TargetMode="External"/><Relationship Id="rId2239" Type="http://schemas.openxmlformats.org/officeDocument/2006/relationships/hyperlink" Target="https://stackoverflow.com/questions/54948686" TargetMode="External"/><Relationship Id="rId316" Type="http://schemas.openxmlformats.org/officeDocument/2006/relationships/hyperlink" Target="https://stackoverflow.com/questions/50080721" TargetMode="External"/><Relationship Id="rId315" Type="http://schemas.openxmlformats.org/officeDocument/2006/relationships/hyperlink" Target="https://stackoverflow.com/questions/55883985" TargetMode="External"/><Relationship Id="rId314" Type="http://schemas.openxmlformats.org/officeDocument/2006/relationships/hyperlink" Target="https://stackoverflow.com/questions/45974009" TargetMode="External"/><Relationship Id="rId313" Type="http://schemas.openxmlformats.org/officeDocument/2006/relationships/hyperlink" Target="https://stackoverflow.com/questions/50937533" TargetMode="External"/><Relationship Id="rId319" Type="http://schemas.openxmlformats.org/officeDocument/2006/relationships/hyperlink" Target="https://stackoverflow.com/questions/40768313" TargetMode="External"/><Relationship Id="rId318" Type="http://schemas.openxmlformats.org/officeDocument/2006/relationships/hyperlink" Target="https://stackoverflow.com/questions/40443024" TargetMode="External"/><Relationship Id="rId317" Type="http://schemas.openxmlformats.org/officeDocument/2006/relationships/hyperlink" Target="https://stackoverflow.com/questions/49500495" TargetMode="External"/><Relationship Id="rId2230" Type="http://schemas.openxmlformats.org/officeDocument/2006/relationships/hyperlink" Target="https://stackoverflow.com/questions/39321495" TargetMode="External"/><Relationship Id="rId2231" Type="http://schemas.openxmlformats.org/officeDocument/2006/relationships/hyperlink" Target="https://stackoverflow.com/questions/36349755" TargetMode="External"/><Relationship Id="rId312" Type="http://schemas.openxmlformats.org/officeDocument/2006/relationships/hyperlink" Target="https://stackoverflow.com/questions/46996670" TargetMode="External"/><Relationship Id="rId2232" Type="http://schemas.openxmlformats.org/officeDocument/2006/relationships/hyperlink" Target="https://stackoverflow.com/questions/12879766" TargetMode="External"/><Relationship Id="rId311" Type="http://schemas.openxmlformats.org/officeDocument/2006/relationships/hyperlink" Target="https://stackoverflow.com/questions/40854831" TargetMode="External"/><Relationship Id="rId2233" Type="http://schemas.openxmlformats.org/officeDocument/2006/relationships/hyperlink" Target="https://stackoverflow.com/questions/47519987" TargetMode="External"/><Relationship Id="rId310" Type="http://schemas.openxmlformats.org/officeDocument/2006/relationships/hyperlink" Target="https://stackoverflow.com/questions/50936396" TargetMode="External"/><Relationship Id="rId2234" Type="http://schemas.openxmlformats.org/officeDocument/2006/relationships/hyperlink" Target="https://stackoverflow.com/questions/20368950" TargetMode="External"/><Relationship Id="rId2235" Type="http://schemas.openxmlformats.org/officeDocument/2006/relationships/hyperlink" Target="https://stackoverflow.com/questions/33632682" TargetMode="External"/><Relationship Id="rId297" Type="http://schemas.openxmlformats.org/officeDocument/2006/relationships/hyperlink" Target="https://stackoverflow.com/questions/59353119" TargetMode="External"/><Relationship Id="rId296" Type="http://schemas.openxmlformats.org/officeDocument/2006/relationships/hyperlink" Target="https://stackoverflow.com/questions/56931005" TargetMode="External"/><Relationship Id="rId295" Type="http://schemas.openxmlformats.org/officeDocument/2006/relationships/hyperlink" Target="https://stackoverflow.com/questions/60799664" TargetMode="External"/><Relationship Id="rId294" Type="http://schemas.openxmlformats.org/officeDocument/2006/relationships/hyperlink" Target="https://stackoverflow.com/questions/56760868" TargetMode="External"/><Relationship Id="rId299" Type="http://schemas.openxmlformats.org/officeDocument/2006/relationships/hyperlink" Target="https://stackoverflow.com/questions/35893278" TargetMode="External"/><Relationship Id="rId298" Type="http://schemas.openxmlformats.org/officeDocument/2006/relationships/hyperlink" Target="https://stackoverflow.com/questions/56391755" TargetMode="External"/><Relationship Id="rId271" Type="http://schemas.openxmlformats.org/officeDocument/2006/relationships/hyperlink" Target="https://stackoverflow.com/questions/62704616" TargetMode="External"/><Relationship Id="rId270" Type="http://schemas.openxmlformats.org/officeDocument/2006/relationships/hyperlink" Target="https://stackoverflow.com/questions/63372487" TargetMode="External"/><Relationship Id="rId269" Type="http://schemas.openxmlformats.org/officeDocument/2006/relationships/hyperlink" Target="https://stackoverflow.com/questions/64708630" TargetMode="External"/><Relationship Id="rId264" Type="http://schemas.openxmlformats.org/officeDocument/2006/relationships/hyperlink" Target="https://stackoverflow.com/questions/60923917" TargetMode="External"/><Relationship Id="rId263" Type="http://schemas.openxmlformats.org/officeDocument/2006/relationships/hyperlink" Target="https://stackoverflow.com/questions/54015059" TargetMode="External"/><Relationship Id="rId262" Type="http://schemas.openxmlformats.org/officeDocument/2006/relationships/hyperlink" Target="https://stackoverflow.com/questions/54430310" TargetMode="External"/><Relationship Id="rId261" Type="http://schemas.openxmlformats.org/officeDocument/2006/relationships/hyperlink" Target="https://stackoverflow.com/questions/53753776" TargetMode="External"/><Relationship Id="rId268" Type="http://schemas.openxmlformats.org/officeDocument/2006/relationships/hyperlink" Target="https://stackoverflow.com/questions/62539712" TargetMode="External"/><Relationship Id="rId267" Type="http://schemas.openxmlformats.org/officeDocument/2006/relationships/hyperlink" Target="https://stackoverflow.com/questions/56447556" TargetMode="External"/><Relationship Id="rId266" Type="http://schemas.openxmlformats.org/officeDocument/2006/relationships/hyperlink" Target="https://stackoverflow.com/questions/64744483" TargetMode="External"/><Relationship Id="rId265" Type="http://schemas.openxmlformats.org/officeDocument/2006/relationships/hyperlink" Target="https://stackoverflow.com/questions/53937997" TargetMode="External"/><Relationship Id="rId260" Type="http://schemas.openxmlformats.org/officeDocument/2006/relationships/hyperlink" Target="https://stackoverflow.com/questions/55773040" TargetMode="External"/><Relationship Id="rId259" Type="http://schemas.openxmlformats.org/officeDocument/2006/relationships/hyperlink" Target="https://stackoverflow.com/questions/54278698" TargetMode="External"/><Relationship Id="rId258" Type="http://schemas.openxmlformats.org/officeDocument/2006/relationships/hyperlink" Target="https://stackoverflow.com/questions/58581575" TargetMode="External"/><Relationship Id="rId2290" Type="http://schemas.openxmlformats.org/officeDocument/2006/relationships/hyperlink" Target="https://stackoverflow.com/questions/63549926" TargetMode="External"/><Relationship Id="rId2291" Type="http://schemas.openxmlformats.org/officeDocument/2006/relationships/hyperlink" Target="https://stackoverflow.com/questions/62575377" TargetMode="External"/><Relationship Id="rId2292" Type="http://schemas.openxmlformats.org/officeDocument/2006/relationships/hyperlink" Target="https://stackoverflow.com/questions/63570400" TargetMode="External"/><Relationship Id="rId2293" Type="http://schemas.openxmlformats.org/officeDocument/2006/relationships/hyperlink" Target="https://stackoverflow.com/questions/58744161" TargetMode="External"/><Relationship Id="rId253" Type="http://schemas.openxmlformats.org/officeDocument/2006/relationships/hyperlink" Target="https://stackoverflow.com/questions/48303854" TargetMode="External"/><Relationship Id="rId2294" Type="http://schemas.openxmlformats.org/officeDocument/2006/relationships/hyperlink" Target="https://stackoverflow.com/questions/60799664" TargetMode="External"/><Relationship Id="rId252" Type="http://schemas.openxmlformats.org/officeDocument/2006/relationships/hyperlink" Target="https://stackoverflow.com/questions/53328826" TargetMode="External"/><Relationship Id="rId2295" Type="http://schemas.openxmlformats.org/officeDocument/2006/relationships/hyperlink" Target="https://stackoverflow.com/questions/62675004" TargetMode="External"/><Relationship Id="rId251" Type="http://schemas.openxmlformats.org/officeDocument/2006/relationships/hyperlink" Target="https://stackoverflow.com/questions/49573784" TargetMode="External"/><Relationship Id="rId2296" Type="http://schemas.openxmlformats.org/officeDocument/2006/relationships/hyperlink" Target="https://stackoverflow.com/questions/59441934" TargetMode="External"/><Relationship Id="rId250" Type="http://schemas.openxmlformats.org/officeDocument/2006/relationships/hyperlink" Target="https://stackoverflow.com/questions/48648240" TargetMode="External"/><Relationship Id="rId2297" Type="http://schemas.openxmlformats.org/officeDocument/2006/relationships/hyperlink" Target="https://stackoverflow.com/questions/57150305" TargetMode="External"/><Relationship Id="rId257" Type="http://schemas.openxmlformats.org/officeDocument/2006/relationships/hyperlink" Target="https://stackoverflow.com/questions/60152154" TargetMode="External"/><Relationship Id="rId2298" Type="http://schemas.openxmlformats.org/officeDocument/2006/relationships/hyperlink" Target="https://stackoverflow.com/questions/42763392" TargetMode="External"/><Relationship Id="rId256" Type="http://schemas.openxmlformats.org/officeDocument/2006/relationships/hyperlink" Target="https://stackoverflow.com/questions/60913324" TargetMode="External"/><Relationship Id="rId2299" Type="http://schemas.openxmlformats.org/officeDocument/2006/relationships/hyperlink" Target="https://stackoverflow.com/questions/44424068" TargetMode="External"/><Relationship Id="rId255" Type="http://schemas.openxmlformats.org/officeDocument/2006/relationships/hyperlink" Target="https://stackoverflow.com/questions/52931047" TargetMode="External"/><Relationship Id="rId254" Type="http://schemas.openxmlformats.org/officeDocument/2006/relationships/hyperlink" Target="https://stackoverflow.com/questions/58180390" TargetMode="External"/><Relationship Id="rId293" Type="http://schemas.openxmlformats.org/officeDocument/2006/relationships/hyperlink" Target="https://stackoverflow.com/questions/64105822" TargetMode="External"/><Relationship Id="rId292" Type="http://schemas.openxmlformats.org/officeDocument/2006/relationships/hyperlink" Target="https://stackoverflow.com/questions/64123445" TargetMode="External"/><Relationship Id="rId291" Type="http://schemas.openxmlformats.org/officeDocument/2006/relationships/hyperlink" Target="https://stackoverflow.com/questions/63914485" TargetMode="External"/><Relationship Id="rId290" Type="http://schemas.openxmlformats.org/officeDocument/2006/relationships/hyperlink" Target="https://stackoverflow.com/questions/62055656" TargetMode="External"/><Relationship Id="rId286" Type="http://schemas.openxmlformats.org/officeDocument/2006/relationships/hyperlink" Target="https://stackoverflow.com/questions/60882081" TargetMode="External"/><Relationship Id="rId285" Type="http://schemas.openxmlformats.org/officeDocument/2006/relationships/hyperlink" Target="https://stackoverflow.com/questions/63368781" TargetMode="External"/><Relationship Id="rId284" Type="http://schemas.openxmlformats.org/officeDocument/2006/relationships/hyperlink" Target="https://stackoverflow.com/questions/64708630" TargetMode="External"/><Relationship Id="rId283" Type="http://schemas.openxmlformats.org/officeDocument/2006/relationships/hyperlink" Target="https://stackoverflow.com/questions/57043808" TargetMode="External"/><Relationship Id="rId289" Type="http://schemas.openxmlformats.org/officeDocument/2006/relationships/hyperlink" Target="https://stackoverflow.com/questions/64988725" TargetMode="External"/><Relationship Id="rId288" Type="http://schemas.openxmlformats.org/officeDocument/2006/relationships/hyperlink" Target="https://stackoverflow.com/questions/60034629" TargetMode="External"/><Relationship Id="rId287" Type="http://schemas.openxmlformats.org/officeDocument/2006/relationships/hyperlink" Target="https://stackoverflow.com/questions/64516475" TargetMode="External"/><Relationship Id="rId282" Type="http://schemas.openxmlformats.org/officeDocument/2006/relationships/hyperlink" Target="https://stackoverflow.com/questions/54137493" TargetMode="External"/><Relationship Id="rId281" Type="http://schemas.openxmlformats.org/officeDocument/2006/relationships/hyperlink" Target="https://stackoverflow.com/questions/63197540" TargetMode="External"/><Relationship Id="rId280" Type="http://schemas.openxmlformats.org/officeDocument/2006/relationships/hyperlink" Target="https://stackoverflow.com/questions/59599685" TargetMode="External"/><Relationship Id="rId275" Type="http://schemas.openxmlformats.org/officeDocument/2006/relationships/hyperlink" Target="https://stackoverflow.com/questions/45747928" TargetMode="External"/><Relationship Id="rId274" Type="http://schemas.openxmlformats.org/officeDocument/2006/relationships/hyperlink" Target="https://stackoverflow.com/questions/50138891" TargetMode="External"/><Relationship Id="rId273" Type="http://schemas.openxmlformats.org/officeDocument/2006/relationships/hyperlink" Target="https://stackoverflow.com/questions/63613281" TargetMode="External"/><Relationship Id="rId272" Type="http://schemas.openxmlformats.org/officeDocument/2006/relationships/hyperlink" Target="https://stackoverflow.com/questions/63481755" TargetMode="External"/><Relationship Id="rId279" Type="http://schemas.openxmlformats.org/officeDocument/2006/relationships/hyperlink" Target="https://stackoverflow.com/questions/52595477" TargetMode="External"/><Relationship Id="rId278" Type="http://schemas.openxmlformats.org/officeDocument/2006/relationships/hyperlink" Target="https://stackoverflow.com/questions/41800643" TargetMode="External"/><Relationship Id="rId277" Type="http://schemas.openxmlformats.org/officeDocument/2006/relationships/hyperlink" Target="https://stackoverflow.com/questions/48494356" TargetMode="External"/><Relationship Id="rId276" Type="http://schemas.openxmlformats.org/officeDocument/2006/relationships/hyperlink" Target="https://stackoverflow.com/questions/42588145" TargetMode="External"/><Relationship Id="rId1851" Type="http://schemas.openxmlformats.org/officeDocument/2006/relationships/hyperlink" Target="https://stackoverflow.com/questions/51528295" TargetMode="External"/><Relationship Id="rId1852" Type="http://schemas.openxmlformats.org/officeDocument/2006/relationships/hyperlink" Target="https://stackoverflow.com/questions/60044577" TargetMode="External"/><Relationship Id="rId1853" Type="http://schemas.openxmlformats.org/officeDocument/2006/relationships/hyperlink" Target="https://stackoverflow.com/questions/43721690" TargetMode="External"/><Relationship Id="rId1854" Type="http://schemas.openxmlformats.org/officeDocument/2006/relationships/hyperlink" Target="https://stackoverflow.com/questions/61640660" TargetMode="External"/><Relationship Id="rId1855" Type="http://schemas.openxmlformats.org/officeDocument/2006/relationships/hyperlink" Target="https://stackoverflow.com/questions/56934307" TargetMode="External"/><Relationship Id="rId1856" Type="http://schemas.openxmlformats.org/officeDocument/2006/relationships/hyperlink" Target="https://stackoverflow.com/questions/60073800" TargetMode="External"/><Relationship Id="rId1857" Type="http://schemas.openxmlformats.org/officeDocument/2006/relationships/hyperlink" Target="https://stackoverflow.com/questions/59333544" TargetMode="External"/><Relationship Id="rId1858" Type="http://schemas.openxmlformats.org/officeDocument/2006/relationships/hyperlink" Target="https://stackoverflow.com/questions/56667900" TargetMode="External"/><Relationship Id="rId1859" Type="http://schemas.openxmlformats.org/officeDocument/2006/relationships/hyperlink" Target="https://stackoverflow.com/questions/57012673" TargetMode="External"/><Relationship Id="rId1850" Type="http://schemas.openxmlformats.org/officeDocument/2006/relationships/hyperlink" Target="https://stackoverflow.com/questions/46621847" TargetMode="External"/><Relationship Id="rId1840" Type="http://schemas.openxmlformats.org/officeDocument/2006/relationships/hyperlink" Target="https://stackoverflow.com/questions/40203500" TargetMode="External"/><Relationship Id="rId1841" Type="http://schemas.openxmlformats.org/officeDocument/2006/relationships/hyperlink" Target="https://stackoverflow.com/questions/58698942" TargetMode="External"/><Relationship Id="rId1842" Type="http://schemas.openxmlformats.org/officeDocument/2006/relationships/hyperlink" Target="https://stackoverflow.com/questions/62727910" TargetMode="External"/><Relationship Id="rId1843" Type="http://schemas.openxmlformats.org/officeDocument/2006/relationships/hyperlink" Target="https://stackoverflow.com/questions/59274840" TargetMode="External"/><Relationship Id="rId1844" Type="http://schemas.openxmlformats.org/officeDocument/2006/relationships/hyperlink" Target="https://stackoverflow.com/questions/58123276" TargetMode="External"/><Relationship Id="rId1845" Type="http://schemas.openxmlformats.org/officeDocument/2006/relationships/hyperlink" Target="https://stackoverflow.com/questions/55884849" TargetMode="External"/><Relationship Id="rId1846" Type="http://schemas.openxmlformats.org/officeDocument/2006/relationships/hyperlink" Target="https://stackoverflow.com/questions/59532768" TargetMode="External"/><Relationship Id="rId1847" Type="http://schemas.openxmlformats.org/officeDocument/2006/relationships/hyperlink" Target="https://stackoverflow.com/questions/59887851" TargetMode="External"/><Relationship Id="rId1848" Type="http://schemas.openxmlformats.org/officeDocument/2006/relationships/hyperlink" Target="https://stackoverflow.com/questions/61899670" TargetMode="External"/><Relationship Id="rId1849" Type="http://schemas.openxmlformats.org/officeDocument/2006/relationships/hyperlink" Target="https://stackoverflow.com/questions/53828895" TargetMode="External"/><Relationship Id="rId1873" Type="http://schemas.openxmlformats.org/officeDocument/2006/relationships/hyperlink" Target="https://stackoverflow.com/questions/47735638" TargetMode="External"/><Relationship Id="rId1874" Type="http://schemas.openxmlformats.org/officeDocument/2006/relationships/hyperlink" Target="https://stackoverflow.com/questions/51123667" TargetMode="External"/><Relationship Id="rId1875" Type="http://schemas.openxmlformats.org/officeDocument/2006/relationships/hyperlink" Target="https://stackoverflow.com/questions/49864234" TargetMode="External"/><Relationship Id="rId1876" Type="http://schemas.openxmlformats.org/officeDocument/2006/relationships/hyperlink" Target="https://stackoverflow.com/questions/41990876" TargetMode="External"/><Relationship Id="rId1877" Type="http://schemas.openxmlformats.org/officeDocument/2006/relationships/hyperlink" Target="https://stackoverflow.com/questions/42223668" TargetMode="External"/><Relationship Id="rId1878" Type="http://schemas.openxmlformats.org/officeDocument/2006/relationships/hyperlink" Target="https://stackoverflow.com/questions/48157558" TargetMode="External"/><Relationship Id="rId1879" Type="http://schemas.openxmlformats.org/officeDocument/2006/relationships/hyperlink" Target="https://stackoverflow.com/questions/51046867" TargetMode="External"/><Relationship Id="rId1870" Type="http://schemas.openxmlformats.org/officeDocument/2006/relationships/hyperlink" Target="https://stackoverflow.com/questions/49864234" TargetMode="External"/><Relationship Id="rId1871" Type="http://schemas.openxmlformats.org/officeDocument/2006/relationships/hyperlink" Target="https://stackoverflow.com/questions/44435677" TargetMode="External"/><Relationship Id="rId1872" Type="http://schemas.openxmlformats.org/officeDocument/2006/relationships/hyperlink" Target="https://stackoverflow.com/questions/42223668" TargetMode="External"/><Relationship Id="rId1862" Type="http://schemas.openxmlformats.org/officeDocument/2006/relationships/hyperlink" Target="https://stackoverflow.com/questions/56437502" TargetMode="External"/><Relationship Id="rId1863" Type="http://schemas.openxmlformats.org/officeDocument/2006/relationships/hyperlink" Target="https://stackoverflow.com/questions/61295402" TargetMode="External"/><Relationship Id="rId1864" Type="http://schemas.openxmlformats.org/officeDocument/2006/relationships/hyperlink" Target="https://stackoverflow.com/questions/63817717" TargetMode="External"/><Relationship Id="rId1865" Type="http://schemas.openxmlformats.org/officeDocument/2006/relationships/hyperlink" Target="https://stackoverflow.com/questions/56792262" TargetMode="External"/><Relationship Id="rId1866" Type="http://schemas.openxmlformats.org/officeDocument/2006/relationships/hyperlink" Target="https://stackoverflow.com/questions/49239961" TargetMode="External"/><Relationship Id="rId1867" Type="http://schemas.openxmlformats.org/officeDocument/2006/relationships/hyperlink" Target="https://stackoverflow.com/questions/62216478" TargetMode="External"/><Relationship Id="rId1868" Type="http://schemas.openxmlformats.org/officeDocument/2006/relationships/hyperlink" Target="https://stackoverflow.com/questions/56177780" TargetMode="External"/><Relationship Id="rId1869" Type="http://schemas.openxmlformats.org/officeDocument/2006/relationships/hyperlink" Target="https://stackoverflow.com/questions/59447043" TargetMode="External"/><Relationship Id="rId1860" Type="http://schemas.openxmlformats.org/officeDocument/2006/relationships/hyperlink" Target="https://stackoverflow.com/questions/57573540" TargetMode="External"/><Relationship Id="rId1861" Type="http://schemas.openxmlformats.org/officeDocument/2006/relationships/hyperlink" Target="https://stackoverflow.com/questions/58273615" TargetMode="External"/><Relationship Id="rId1810" Type="http://schemas.openxmlformats.org/officeDocument/2006/relationships/hyperlink" Target="https://stackoverflow.com/questions/60398604" TargetMode="External"/><Relationship Id="rId1811" Type="http://schemas.openxmlformats.org/officeDocument/2006/relationships/hyperlink" Target="https://stackoverflow.com/questions/62335581" TargetMode="External"/><Relationship Id="rId1812" Type="http://schemas.openxmlformats.org/officeDocument/2006/relationships/hyperlink" Target="https://stackoverflow.com/questions/60152473" TargetMode="External"/><Relationship Id="rId1813" Type="http://schemas.openxmlformats.org/officeDocument/2006/relationships/hyperlink" Target="https://stackoverflow.com/questions/59440213" TargetMode="External"/><Relationship Id="rId1814" Type="http://schemas.openxmlformats.org/officeDocument/2006/relationships/hyperlink" Target="https://stackoverflow.com/questions/61105434" TargetMode="External"/><Relationship Id="rId1815" Type="http://schemas.openxmlformats.org/officeDocument/2006/relationships/hyperlink" Target="https://stackoverflow.com/questions/60614524" TargetMode="External"/><Relationship Id="rId1816" Type="http://schemas.openxmlformats.org/officeDocument/2006/relationships/hyperlink" Target="https://stackoverflow.com/questions/59848528" TargetMode="External"/><Relationship Id="rId1817" Type="http://schemas.openxmlformats.org/officeDocument/2006/relationships/hyperlink" Target="https://stackoverflow.com/questions/64708630" TargetMode="External"/><Relationship Id="rId1818" Type="http://schemas.openxmlformats.org/officeDocument/2006/relationships/hyperlink" Target="https://stackoverflow.com/questions/63139159" TargetMode="External"/><Relationship Id="rId1819" Type="http://schemas.openxmlformats.org/officeDocument/2006/relationships/hyperlink" Target="https://stackoverflow.com/questions/60882081" TargetMode="External"/><Relationship Id="rId1800" Type="http://schemas.openxmlformats.org/officeDocument/2006/relationships/hyperlink" Target="https://stackoverflow.com/questions/63554161" TargetMode="External"/><Relationship Id="rId1801" Type="http://schemas.openxmlformats.org/officeDocument/2006/relationships/hyperlink" Target="https://stackoverflow.com/questions/63207897" TargetMode="External"/><Relationship Id="rId1802" Type="http://schemas.openxmlformats.org/officeDocument/2006/relationships/hyperlink" Target="https://stackoverflow.com/questions/61507216" TargetMode="External"/><Relationship Id="rId1803" Type="http://schemas.openxmlformats.org/officeDocument/2006/relationships/hyperlink" Target="https://stackoverflow.com/questions/64852002" TargetMode="External"/><Relationship Id="rId1804" Type="http://schemas.openxmlformats.org/officeDocument/2006/relationships/hyperlink" Target="https://stackoverflow.com/questions/61332608" TargetMode="External"/><Relationship Id="rId1805" Type="http://schemas.openxmlformats.org/officeDocument/2006/relationships/hyperlink" Target="https://stackoverflow.com/questions/61169380" TargetMode="External"/><Relationship Id="rId1806" Type="http://schemas.openxmlformats.org/officeDocument/2006/relationships/hyperlink" Target="https://stackoverflow.com/questions/62428455" TargetMode="External"/><Relationship Id="rId1807" Type="http://schemas.openxmlformats.org/officeDocument/2006/relationships/hyperlink" Target="https://stackoverflow.com/questions/61174119" TargetMode="External"/><Relationship Id="rId1808" Type="http://schemas.openxmlformats.org/officeDocument/2006/relationships/hyperlink" Target="https://stackoverflow.com/questions/60497294" TargetMode="External"/><Relationship Id="rId1809" Type="http://schemas.openxmlformats.org/officeDocument/2006/relationships/hyperlink" Target="https://stackoverflow.com/questions/59417433" TargetMode="External"/><Relationship Id="rId1830" Type="http://schemas.openxmlformats.org/officeDocument/2006/relationships/hyperlink" Target="https://stackoverflow.com/questions/59417433" TargetMode="External"/><Relationship Id="rId1831" Type="http://schemas.openxmlformats.org/officeDocument/2006/relationships/hyperlink" Target="https://stackoverflow.com/questions/62494412" TargetMode="External"/><Relationship Id="rId1832" Type="http://schemas.openxmlformats.org/officeDocument/2006/relationships/hyperlink" Target="https://stackoverflow.com/questions/45897627" TargetMode="External"/><Relationship Id="rId1833" Type="http://schemas.openxmlformats.org/officeDocument/2006/relationships/hyperlink" Target="https://stackoverflow.com/questions/44365418" TargetMode="External"/><Relationship Id="rId1834" Type="http://schemas.openxmlformats.org/officeDocument/2006/relationships/hyperlink" Target="https://stackoverflow.com/questions/45461927" TargetMode="External"/><Relationship Id="rId1835" Type="http://schemas.openxmlformats.org/officeDocument/2006/relationships/hyperlink" Target="https://stackoverflow.com/questions/45693922" TargetMode="External"/><Relationship Id="rId1836" Type="http://schemas.openxmlformats.org/officeDocument/2006/relationships/hyperlink" Target="https://stackoverflow.com/questions/44058327" TargetMode="External"/><Relationship Id="rId1837" Type="http://schemas.openxmlformats.org/officeDocument/2006/relationships/hyperlink" Target="https://stackoverflow.com/questions/51863113" TargetMode="External"/><Relationship Id="rId1838" Type="http://schemas.openxmlformats.org/officeDocument/2006/relationships/hyperlink" Target="https://stackoverflow.com/questions/46363927" TargetMode="External"/><Relationship Id="rId1839" Type="http://schemas.openxmlformats.org/officeDocument/2006/relationships/hyperlink" Target="https://stackoverflow.com/questions/49433165" TargetMode="External"/><Relationship Id="rId1820" Type="http://schemas.openxmlformats.org/officeDocument/2006/relationships/hyperlink" Target="https://stackoverflow.com/questions/62494412" TargetMode="External"/><Relationship Id="rId1821" Type="http://schemas.openxmlformats.org/officeDocument/2006/relationships/hyperlink" Target="https://stackoverflow.com/questions/63320771" TargetMode="External"/><Relationship Id="rId1822" Type="http://schemas.openxmlformats.org/officeDocument/2006/relationships/hyperlink" Target="https://stackoverflow.com/questions/62295138" TargetMode="External"/><Relationship Id="rId1823" Type="http://schemas.openxmlformats.org/officeDocument/2006/relationships/hyperlink" Target="https://stackoverflow.com/questions/60937557" TargetMode="External"/><Relationship Id="rId1824" Type="http://schemas.openxmlformats.org/officeDocument/2006/relationships/hyperlink" Target="https://stackoverflow.com/questions/60582012" TargetMode="External"/><Relationship Id="rId1825" Type="http://schemas.openxmlformats.org/officeDocument/2006/relationships/hyperlink" Target="https://stackoverflow.com/questions/60399413" TargetMode="External"/><Relationship Id="rId1826" Type="http://schemas.openxmlformats.org/officeDocument/2006/relationships/hyperlink" Target="https://stackoverflow.com/questions/61135117" TargetMode="External"/><Relationship Id="rId1827" Type="http://schemas.openxmlformats.org/officeDocument/2006/relationships/hyperlink" Target="https://stackoverflow.com/questions/63301275" TargetMode="External"/><Relationship Id="rId1828" Type="http://schemas.openxmlformats.org/officeDocument/2006/relationships/hyperlink" Target="https://stackoverflow.com/questions/65144547" TargetMode="External"/><Relationship Id="rId1829" Type="http://schemas.openxmlformats.org/officeDocument/2006/relationships/hyperlink" Target="https://stackoverflow.com/questions/65076900" TargetMode="External"/><Relationship Id="rId2302" Type="http://schemas.openxmlformats.org/officeDocument/2006/relationships/hyperlink" Target="https://stackoverflow.com/questions/59394902" TargetMode="External"/><Relationship Id="rId2303" Type="http://schemas.openxmlformats.org/officeDocument/2006/relationships/hyperlink" Target="https://stackoverflow.com/questions/56585023" TargetMode="External"/><Relationship Id="rId2304" Type="http://schemas.openxmlformats.org/officeDocument/2006/relationships/hyperlink" Target="https://stackoverflow.com/questions/55900270" TargetMode="External"/><Relationship Id="rId2305" Type="http://schemas.openxmlformats.org/officeDocument/2006/relationships/hyperlink" Target="https://stackoverflow.com/questions/62680282" TargetMode="External"/><Relationship Id="rId2306" Type="http://schemas.openxmlformats.org/officeDocument/2006/relationships/hyperlink" Target="https://stackoverflow.com/questions/64958298" TargetMode="External"/><Relationship Id="rId2307" Type="http://schemas.openxmlformats.org/officeDocument/2006/relationships/hyperlink" Target="https://stackoverflow.com/questions/52836670" TargetMode="External"/><Relationship Id="rId2308" Type="http://schemas.openxmlformats.org/officeDocument/2006/relationships/hyperlink" Target="https://stackoverflow.com/questions/55786512" TargetMode="External"/><Relationship Id="rId2309" Type="http://schemas.openxmlformats.org/officeDocument/2006/relationships/hyperlink" Target="https://stackoverflow.com/questions/50825248" TargetMode="External"/><Relationship Id="rId2300" Type="http://schemas.openxmlformats.org/officeDocument/2006/relationships/hyperlink" Target="https://stackoverflow.com/questions/57539456" TargetMode="External"/><Relationship Id="rId2301" Type="http://schemas.openxmlformats.org/officeDocument/2006/relationships/hyperlink" Target="https://stackoverflow.com/questions/58530446" TargetMode="External"/><Relationship Id="rId2324" Type="http://schemas.openxmlformats.org/officeDocument/2006/relationships/hyperlink" Target="https://stackoverflow.com/questions/41218937" TargetMode="External"/><Relationship Id="rId2325" Type="http://schemas.openxmlformats.org/officeDocument/2006/relationships/hyperlink" Target="https://stackoverflow.com/questions/62482404" TargetMode="External"/><Relationship Id="rId2326" Type="http://schemas.openxmlformats.org/officeDocument/2006/relationships/hyperlink" Target="https://stackoverflow.com/questions/43833081" TargetMode="External"/><Relationship Id="rId2327" Type="http://schemas.openxmlformats.org/officeDocument/2006/relationships/hyperlink" Target="https://stackoverflow.com/questions/61137954" TargetMode="External"/><Relationship Id="rId2328" Type="http://schemas.openxmlformats.org/officeDocument/2006/relationships/hyperlink" Target="https://stackoverflow.com/questions/63025100" TargetMode="External"/><Relationship Id="rId2329" Type="http://schemas.openxmlformats.org/officeDocument/2006/relationships/hyperlink" Target="https://stackoverflow.com/questions/52598117" TargetMode="External"/><Relationship Id="rId2320" Type="http://schemas.openxmlformats.org/officeDocument/2006/relationships/hyperlink" Target="https://stackoverflow.com/questions/49794023" TargetMode="External"/><Relationship Id="rId2321" Type="http://schemas.openxmlformats.org/officeDocument/2006/relationships/hyperlink" Target="https://stackoverflow.com/questions/47735205" TargetMode="External"/><Relationship Id="rId2322" Type="http://schemas.openxmlformats.org/officeDocument/2006/relationships/hyperlink" Target="https://stackoverflow.com/questions/65031513" TargetMode="External"/><Relationship Id="rId2323" Type="http://schemas.openxmlformats.org/officeDocument/2006/relationships/hyperlink" Target="https://stackoverflow.com/questions/51035474" TargetMode="External"/><Relationship Id="rId2313" Type="http://schemas.openxmlformats.org/officeDocument/2006/relationships/hyperlink" Target="https://stackoverflow.com/questions/44013298" TargetMode="External"/><Relationship Id="rId2314" Type="http://schemas.openxmlformats.org/officeDocument/2006/relationships/hyperlink" Target="https://stackoverflow.com/questions/64661665" TargetMode="External"/><Relationship Id="rId2315" Type="http://schemas.openxmlformats.org/officeDocument/2006/relationships/hyperlink" Target="https://stackoverflow.com/questions/62944744" TargetMode="External"/><Relationship Id="rId2316" Type="http://schemas.openxmlformats.org/officeDocument/2006/relationships/hyperlink" Target="https://stackoverflow.com/questions/58002600" TargetMode="External"/><Relationship Id="rId2317" Type="http://schemas.openxmlformats.org/officeDocument/2006/relationships/hyperlink" Target="https://stackoverflow.com/questions/58751457" TargetMode="External"/><Relationship Id="rId2318" Type="http://schemas.openxmlformats.org/officeDocument/2006/relationships/hyperlink" Target="https://stackoverflow.com/questions/59440213" TargetMode="External"/><Relationship Id="rId2319" Type="http://schemas.openxmlformats.org/officeDocument/2006/relationships/hyperlink" Target="https://stackoverflow.com/questions/52351255" TargetMode="External"/><Relationship Id="rId2310" Type="http://schemas.openxmlformats.org/officeDocument/2006/relationships/hyperlink" Target="https://stackoverflow.com/questions/54700736" TargetMode="External"/><Relationship Id="rId2311" Type="http://schemas.openxmlformats.org/officeDocument/2006/relationships/hyperlink" Target="https://stackoverflow.com/questions/48362612" TargetMode="External"/><Relationship Id="rId2312" Type="http://schemas.openxmlformats.org/officeDocument/2006/relationships/hyperlink" Target="https://stackoverflow.com/questions/60975266" TargetMode="External"/><Relationship Id="rId1895" Type="http://schemas.openxmlformats.org/officeDocument/2006/relationships/hyperlink" Target="https://stackoverflow.com/questions/53999738" TargetMode="External"/><Relationship Id="rId1896" Type="http://schemas.openxmlformats.org/officeDocument/2006/relationships/hyperlink" Target="https://stackoverflow.com/questions/57617294" TargetMode="External"/><Relationship Id="rId1897" Type="http://schemas.openxmlformats.org/officeDocument/2006/relationships/hyperlink" Target="https://stackoverflow.com/questions/53999583" TargetMode="External"/><Relationship Id="rId1898" Type="http://schemas.openxmlformats.org/officeDocument/2006/relationships/hyperlink" Target="https://stackoverflow.com/questions/62929545" TargetMode="External"/><Relationship Id="rId1899" Type="http://schemas.openxmlformats.org/officeDocument/2006/relationships/hyperlink" Target="https://stackoverflow.com/questions/57164341" TargetMode="External"/><Relationship Id="rId1890" Type="http://schemas.openxmlformats.org/officeDocument/2006/relationships/hyperlink" Target="https://stackoverflow.com/questions/60975266" TargetMode="External"/><Relationship Id="rId1891" Type="http://schemas.openxmlformats.org/officeDocument/2006/relationships/hyperlink" Target="https://stackoverflow.com/questions/58744161" TargetMode="External"/><Relationship Id="rId1892" Type="http://schemas.openxmlformats.org/officeDocument/2006/relationships/hyperlink" Target="https://stackoverflow.com/questions/61087735" TargetMode="External"/><Relationship Id="rId1893" Type="http://schemas.openxmlformats.org/officeDocument/2006/relationships/hyperlink" Target="https://stackoverflow.com/questions/56760868" TargetMode="External"/><Relationship Id="rId1894" Type="http://schemas.openxmlformats.org/officeDocument/2006/relationships/hyperlink" Target="https://stackoverflow.com/questions/56190405" TargetMode="External"/><Relationship Id="rId1884" Type="http://schemas.openxmlformats.org/officeDocument/2006/relationships/hyperlink" Target="https://stackoverflow.com/questions/42750924" TargetMode="External"/><Relationship Id="rId1885" Type="http://schemas.openxmlformats.org/officeDocument/2006/relationships/hyperlink" Target="https://stackoverflow.com/questions/57012673" TargetMode="External"/><Relationship Id="rId1886" Type="http://schemas.openxmlformats.org/officeDocument/2006/relationships/hyperlink" Target="https://stackoverflow.com/questions/57592430" TargetMode="External"/><Relationship Id="rId1887" Type="http://schemas.openxmlformats.org/officeDocument/2006/relationships/hyperlink" Target="https://stackoverflow.com/questions/56569755" TargetMode="External"/><Relationship Id="rId1888" Type="http://schemas.openxmlformats.org/officeDocument/2006/relationships/hyperlink" Target="https://stackoverflow.com/questions/63317589" TargetMode="External"/><Relationship Id="rId1889" Type="http://schemas.openxmlformats.org/officeDocument/2006/relationships/hyperlink" Target="https://stackoverflow.com/questions/53507266" TargetMode="External"/><Relationship Id="rId1880" Type="http://schemas.openxmlformats.org/officeDocument/2006/relationships/hyperlink" Target="https://stackoverflow.com/questions/43990046" TargetMode="External"/><Relationship Id="rId1881" Type="http://schemas.openxmlformats.org/officeDocument/2006/relationships/hyperlink" Target="https://stackoverflow.com/questions/59718635" TargetMode="External"/><Relationship Id="rId1882" Type="http://schemas.openxmlformats.org/officeDocument/2006/relationships/hyperlink" Target="https://stackoverflow.com/questions/50733227" TargetMode="External"/><Relationship Id="rId1883" Type="http://schemas.openxmlformats.org/officeDocument/2006/relationships/hyperlink" Target="https://stackoverflow.com/questions/49645151" TargetMode="External"/><Relationship Id="rId1059" Type="http://schemas.openxmlformats.org/officeDocument/2006/relationships/hyperlink" Target="https://stackoverflow.com/questions/63004513" TargetMode="External"/><Relationship Id="rId228" Type="http://schemas.openxmlformats.org/officeDocument/2006/relationships/hyperlink" Target="https://stackoverflow.com/questions/57719697" TargetMode="External"/><Relationship Id="rId227" Type="http://schemas.openxmlformats.org/officeDocument/2006/relationships/hyperlink" Target="https://stackoverflow.com/questions/59471003" TargetMode="External"/><Relationship Id="rId226" Type="http://schemas.openxmlformats.org/officeDocument/2006/relationships/hyperlink" Target="https://stackoverflow.com/questions/50080721" TargetMode="External"/><Relationship Id="rId225" Type="http://schemas.openxmlformats.org/officeDocument/2006/relationships/hyperlink" Target="https://stackoverflow.com/questions/49209810" TargetMode="External"/><Relationship Id="rId2380" Type="http://schemas.openxmlformats.org/officeDocument/2006/relationships/hyperlink" Target="https://stackoverflow.com/questions/59807849" TargetMode="External"/><Relationship Id="rId229" Type="http://schemas.openxmlformats.org/officeDocument/2006/relationships/hyperlink" Target="https://stackoverflow.com/questions/58744161" TargetMode="External"/><Relationship Id="rId1050" Type="http://schemas.openxmlformats.org/officeDocument/2006/relationships/hyperlink" Target="https://stackoverflow.com/questions/57164341" TargetMode="External"/><Relationship Id="rId2381" Type="http://schemas.openxmlformats.org/officeDocument/2006/relationships/hyperlink" Target="https://stackoverflow.com/questions/56404284" TargetMode="External"/><Relationship Id="rId220" Type="http://schemas.openxmlformats.org/officeDocument/2006/relationships/hyperlink" Target="https://stackoverflow.com/questions/55248631" TargetMode="External"/><Relationship Id="rId1051" Type="http://schemas.openxmlformats.org/officeDocument/2006/relationships/hyperlink" Target="https://stackoverflow.com/questions/62929545" TargetMode="External"/><Relationship Id="rId2382" Type="http://schemas.openxmlformats.org/officeDocument/2006/relationships/hyperlink" Target="https://stackoverflow.com/questions/63636427" TargetMode="External"/><Relationship Id="rId1052" Type="http://schemas.openxmlformats.org/officeDocument/2006/relationships/hyperlink" Target="https://stackoverflow.com/questions/52012071" TargetMode="External"/><Relationship Id="rId2383" Type="http://schemas.openxmlformats.org/officeDocument/2006/relationships/hyperlink" Target="https://stackoverflow.com/questions/57811573" TargetMode="External"/><Relationship Id="rId1053" Type="http://schemas.openxmlformats.org/officeDocument/2006/relationships/hyperlink" Target="https://stackoverflow.com/questions/49615401" TargetMode="External"/><Relationship Id="rId2384" Type="http://schemas.openxmlformats.org/officeDocument/2006/relationships/hyperlink" Target="https://stackoverflow.com/questions/60745634" TargetMode="External"/><Relationship Id="rId1054" Type="http://schemas.openxmlformats.org/officeDocument/2006/relationships/hyperlink" Target="https://stackoverflow.com/questions/50138891" TargetMode="External"/><Relationship Id="rId2385" Type="http://schemas.openxmlformats.org/officeDocument/2006/relationships/hyperlink" Target="https://stackoverflow.com/questions/58697001" TargetMode="External"/><Relationship Id="rId224" Type="http://schemas.openxmlformats.org/officeDocument/2006/relationships/hyperlink" Target="https://stackoverflow.com/questions/54872182" TargetMode="External"/><Relationship Id="rId1055" Type="http://schemas.openxmlformats.org/officeDocument/2006/relationships/hyperlink" Target="https://stackoverflow.com/questions/54839184" TargetMode="External"/><Relationship Id="rId2386" Type="http://schemas.openxmlformats.org/officeDocument/2006/relationships/hyperlink" Target="https://stackoverflow.com/questions/64640117" TargetMode="External"/><Relationship Id="rId223" Type="http://schemas.openxmlformats.org/officeDocument/2006/relationships/hyperlink" Target="https://stackoverflow.com/questions/49237607" TargetMode="External"/><Relationship Id="rId1056" Type="http://schemas.openxmlformats.org/officeDocument/2006/relationships/hyperlink" Target="https://stackoverflow.com/questions/51573241" TargetMode="External"/><Relationship Id="rId2387" Type="http://schemas.openxmlformats.org/officeDocument/2006/relationships/hyperlink" Target="https://stackoverflow.com/questions/64902425" TargetMode="External"/><Relationship Id="rId222" Type="http://schemas.openxmlformats.org/officeDocument/2006/relationships/hyperlink" Target="https://stackoverflow.com/questions/44414381" TargetMode="External"/><Relationship Id="rId1057" Type="http://schemas.openxmlformats.org/officeDocument/2006/relationships/hyperlink" Target="https://stackoverflow.com/questions/61910143" TargetMode="External"/><Relationship Id="rId2388" Type="http://schemas.openxmlformats.org/officeDocument/2006/relationships/hyperlink" Target="https://stackoverflow.com/questions/64347099" TargetMode="External"/><Relationship Id="rId221" Type="http://schemas.openxmlformats.org/officeDocument/2006/relationships/hyperlink" Target="https://stackoverflow.com/questions/61737710" TargetMode="External"/><Relationship Id="rId1058" Type="http://schemas.openxmlformats.org/officeDocument/2006/relationships/hyperlink" Target="https://stackoverflow.com/questions/63656294" TargetMode="External"/><Relationship Id="rId2389" Type="http://schemas.openxmlformats.org/officeDocument/2006/relationships/hyperlink" Target="https://stackoverflow.com/questions/60565017" TargetMode="External"/><Relationship Id="rId1048" Type="http://schemas.openxmlformats.org/officeDocument/2006/relationships/hyperlink" Target="https://stackoverflow.com/questions/59074105" TargetMode="External"/><Relationship Id="rId2379" Type="http://schemas.openxmlformats.org/officeDocument/2006/relationships/hyperlink" Target="https://stackoverflow.com/questions/59308263" TargetMode="External"/><Relationship Id="rId1049" Type="http://schemas.openxmlformats.org/officeDocument/2006/relationships/hyperlink" Target="https://stackoverflow.com/questions/63596569" TargetMode="External"/><Relationship Id="rId217" Type="http://schemas.openxmlformats.org/officeDocument/2006/relationships/hyperlink" Target="https://stackoverflow.com/questions/52598605" TargetMode="External"/><Relationship Id="rId216" Type="http://schemas.openxmlformats.org/officeDocument/2006/relationships/hyperlink" Target="https://stackoverflow.com/questions/48272580" TargetMode="External"/><Relationship Id="rId215" Type="http://schemas.openxmlformats.org/officeDocument/2006/relationships/hyperlink" Target="https://stackoverflow.com/questions/64652834" TargetMode="External"/><Relationship Id="rId214" Type="http://schemas.openxmlformats.org/officeDocument/2006/relationships/hyperlink" Target="https://stackoverflow.com/questions/60195238" TargetMode="External"/><Relationship Id="rId219" Type="http://schemas.openxmlformats.org/officeDocument/2006/relationships/hyperlink" Target="https://stackoverflow.com/questions/51611221" TargetMode="External"/><Relationship Id="rId218" Type="http://schemas.openxmlformats.org/officeDocument/2006/relationships/hyperlink" Target="https://stackoverflow.com/questions/58938886" TargetMode="External"/><Relationship Id="rId2370" Type="http://schemas.openxmlformats.org/officeDocument/2006/relationships/hyperlink" Target="https://stackoverflow.com/questions/43377203" TargetMode="External"/><Relationship Id="rId1040" Type="http://schemas.openxmlformats.org/officeDocument/2006/relationships/hyperlink" Target="https://stackoverflow.com/questions/52517298" TargetMode="External"/><Relationship Id="rId2371" Type="http://schemas.openxmlformats.org/officeDocument/2006/relationships/hyperlink" Target="https://stackoverflow.com/questions/43682108" TargetMode="External"/><Relationship Id="rId1041" Type="http://schemas.openxmlformats.org/officeDocument/2006/relationships/hyperlink" Target="https://stackoverflow.com/questions/47834733" TargetMode="External"/><Relationship Id="rId2372" Type="http://schemas.openxmlformats.org/officeDocument/2006/relationships/hyperlink" Target="https://stackoverflow.com/questions/43054687" TargetMode="External"/><Relationship Id="rId1042" Type="http://schemas.openxmlformats.org/officeDocument/2006/relationships/hyperlink" Target="https://stackoverflow.com/questions/40386921" TargetMode="External"/><Relationship Id="rId2373" Type="http://schemas.openxmlformats.org/officeDocument/2006/relationships/hyperlink" Target="https://stackoverflow.com/questions/43411314" TargetMode="External"/><Relationship Id="rId1043" Type="http://schemas.openxmlformats.org/officeDocument/2006/relationships/hyperlink" Target="https://stackoverflow.com/questions/55572782" TargetMode="External"/><Relationship Id="rId2374" Type="http://schemas.openxmlformats.org/officeDocument/2006/relationships/hyperlink" Target="https://stackoverflow.com/questions/51487339" TargetMode="External"/><Relationship Id="rId213" Type="http://schemas.openxmlformats.org/officeDocument/2006/relationships/hyperlink" Target="https://stackoverflow.com/questions/57082995" TargetMode="External"/><Relationship Id="rId1044" Type="http://schemas.openxmlformats.org/officeDocument/2006/relationships/hyperlink" Target="https://stackoverflow.com/questions/44876793" TargetMode="External"/><Relationship Id="rId2375" Type="http://schemas.openxmlformats.org/officeDocument/2006/relationships/hyperlink" Target="https://stackoverflow.com/questions/58867494" TargetMode="External"/><Relationship Id="rId212" Type="http://schemas.openxmlformats.org/officeDocument/2006/relationships/hyperlink" Target="https://stackoverflow.com/questions/60152154" TargetMode="External"/><Relationship Id="rId1045" Type="http://schemas.openxmlformats.org/officeDocument/2006/relationships/hyperlink" Target="https://stackoverflow.com/questions/57420998" TargetMode="External"/><Relationship Id="rId2376" Type="http://schemas.openxmlformats.org/officeDocument/2006/relationships/hyperlink" Target="https://stackoverflow.com/questions/58228840" TargetMode="External"/><Relationship Id="rId211" Type="http://schemas.openxmlformats.org/officeDocument/2006/relationships/hyperlink" Target="https://stackoverflow.com/questions/51253644" TargetMode="External"/><Relationship Id="rId1046" Type="http://schemas.openxmlformats.org/officeDocument/2006/relationships/hyperlink" Target="https://stackoverflow.com/questions/55883985" TargetMode="External"/><Relationship Id="rId2377" Type="http://schemas.openxmlformats.org/officeDocument/2006/relationships/hyperlink" Target="https://stackoverflow.com/questions/60035792" TargetMode="External"/><Relationship Id="rId210" Type="http://schemas.openxmlformats.org/officeDocument/2006/relationships/hyperlink" Target="https://stackoverflow.com/questions/63411686" TargetMode="External"/><Relationship Id="rId1047" Type="http://schemas.openxmlformats.org/officeDocument/2006/relationships/hyperlink" Target="https://stackoverflow.com/questions/64073899" TargetMode="External"/><Relationship Id="rId2378" Type="http://schemas.openxmlformats.org/officeDocument/2006/relationships/hyperlink" Target="https://stackoverflow.com/questions/59632120" TargetMode="External"/><Relationship Id="rId249" Type="http://schemas.openxmlformats.org/officeDocument/2006/relationships/hyperlink" Target="https://stackoverflow.com/questions/48054820" TargetMode="External"/><Relationship Id="rId248" Type="http://schemas.openxmlformats.org/officeDocument/2006/relationships/hyperlink" Target="https://stackoverflow.com/questions/64894027" TargetMode="External"/><Relationship Id="rId247" Type="http://schemas.openxmlformats.org/officeDocument/2006/relationships/hyperlink" Target="https://stackoverflow.com/questions/60493396" TargetMode="External"/><Relationship Id="rId1070" Type="http://schemas.openxmlformats.org/officeDocument/2006/relationships/hyperlink" Target="https://stackoverflow.com/questions/46375398" TargetMode="External"/><Relationship Id="rId1071" Type="http://schemas.openxmlformats.org/officeDocument/2006/relationships/hyperlink" Target="https://stackoverflow.com/questions/42327891" TargetMode="External"/><Relationship Id="rId1072" Type="http://schemas.openxmlformats.org/officeDocument/2006/relationships/hyperlink" Target="https://stackoverflow.com/questions/61887659" TargetMode="External"/><Relationship Id="rId242" Type="http://schemas.openxmlformats.org/officeDocument/2006/relationships/hyperlink" Target="https://stackoverflow.com/questions/54167135" TargetMode="External"/><Relationship Id="rId1073" Type="http://schemas.openxmlformats.org/officeDocument/2006/relationships/hyperlink" Target="https://stackoverflow.com/questions/56307656" TargetMode="External"/><Relationship Id="rId241" Type="http://schemas.openxmlformats.org/officeDocument/2006/relationships/hyperlink" Target="https://stackoverflow.com/questions/46507446" TargetMode="External"/><Relationship Id="rId1074" Type="http://schemas.openxmlformats.org/officeDocument/2006/relationships/hyperlink" Target="https://stackoverflow.com/questions/49364933" TargetMode="External"/><Relationship Id="rId240" Type="http://schemas.openxmlformats.org/officeDocument/2006/relationships/hyperlink" Target="https://stackoverflow.com/questions/48648816" TargetMode="External"/><Relationship Id="rId1075" Type="http://schemas.openxmlformats.org/officeDocument/2006/relationships/hyperlink" Target="https://stackoverflow.com/questions/60525257" TargetMode="External"/><Relationship Id="rId1076" Type="http://schemas.openxmlformats.org/officeDocument/2006/relationships/hyperlink" Target="https://stackoverflow.com/questions/48405386" TargetMode="External"/><Relationship Id="rId246" Type="http://schemas.openxmlformats.org/officeDocument/2006/relationships/hyperlink" Target="https://stackoverflow.com/questions/55734820" TargetMode="External"/><Relationship Id="rId1077" Type="http://schemas.openxmlformats.org/officeDocument/2006/relationships/hyperlink" Target="https://stackoverflow.com/questions/65081913" TargetMode="External"/><Relationship Id="rId245" Type="http://schemas.openxmlformats.org/officeDocument/2006/relationships/hyperlink" Target="https://stackoverflow.com/questions/63613281" TargetMode="External"/><Relationship Id="rId1078" Type="http://schemas.openxmlformats.org/officeDocument/2006/relationships/hyperlink" Target="https://stackoverflow.com/questions/58180390" TargetMode="External"/><Relationship Id="rId244" Type="http://schemas.openxmlformats.org/officeDocument/2006/relationships/hyperlink" Target="https://stackoverflow.com/questions/60882081" TargetMode="External"/><Relationship Id="rId1079" Type="http://schemas.openxmlformats.org/officeDocument/2006/relationships/hyperlink" Target="https://stackoverflow.com/questions/59073606" TargetMode="External"/><Relationship Id="rId243" Type="http://schemas.openxmlformats.org/officeDocument/2006/relationships/hyperlink" Target="https://stackoverflow.com/questions/54167982" TargetMode="External"/><Relationship Id="rId239" Type="http://schemas.openxmlformats.org/officeDocument/2006/relationships/hyperlink" Target="https://stackoverflow.com/questions/46808810" TargetMode="External"/><Relationship Id="rId238" Type="http://schemas.openxmlformats.org/officeDocument/2006/relationships/hyperlink" Target="https://stackoverflow.com/questions/56585023" TargetMode="External"/><Relationship Id="rId237" Type="http://schemas.openxmlformats.org/officeDocument/2006/relationships/hyperlink" Target="https://stackoverflow.com/questions/58278454" TargetMode="External"/><Relationship Id="rId236" Type="http://schemas.openxmlformats.org/officeDocument/2006/relationships/hyperlink" Target="https://stackoverflow.com/questions/55945364" TargetMode="External"/><Relationship Id="rId2390" Type="http://schemas.openxmlformats.org/officeDocument/2006/relationships/hyperlink" Target="https://stackoverflow.com/questions/53921581" TargetMode="External"/><Relationship Id="rId1060" Type="http://schemas.openxmlformats.org/officeDocument/2006/relationships/hyperlink" Target="https://stackoverflow.com/questions/61102728" TargetMode="External"/><Relationship Id="rId2391" Type="http://schemas.openxmlformats.org/officeDocument/2006/relationships/hyperlink" Target="https://stackoverflow.com/questions/60490599" TargetMode="External"/><Relationship Id="rId1061" Type="http://schemas.openxmlformats.org/officeDocument/2006/relationships/hyperlink" Target="https://stackoverflow.com/questions/60732223" TargetMode="External"/><Relationship Id="rId2392" Type="http://schemas.openxmlformats.org/officeDocument/2006/relationships/hyperlink" Target="https://stackoverflow.com/questions/59261876" TargetMode="External"/><Relationship Id="rId231" Type="http://schemas.openxmlformats.org/officeDocument/2006/relationships/hyperlink" Target="https://stackoverflow.com/questions/61446844" TargetMode="External"/><Relationship Id="rId1062" Type="http://schemas.openxmlformats.org/officeDocument/2006/relationships/hyperlink" Target="https://stackoverflow.com/questions/58033286" TargetMode="External"/><Relationship Id="rId2393" Type="http://schemas.openxmlformats.org/officeDocument/2006/relationships/hyperlink" Target="https://stackoverflow.com/questions/59525082" TargetMode="External"/><Relationship Id="rId230" Type="http://schemas.openxmlformats.org/officeDocument/2006/relationships/hyperlink" Target="https://stackoverflow.com/questions/64859507" TargetMode="External"/><Relationship Id="rId1063" Type="http://schemas.openxmlformats.org/officeDocument/2006/relationships/hyperlink" Target="https://stackoverflow.com/questions/58764104" TargetMode="External"/><Relationship Id="rId2394" Type="http://schemas.openxmlformats.org/officeDocument/2006/relationships/hyperlink" Target="https://stackoverflow.com/questions/58256074" TargetMode="External"/><Relationship Id="rId1064" Type="http://schemas.openxmlformats.org/officeDocument/2006/relationships/hyperlink" Target="https://stackoverflow.com/questions/60882081" TargetMode="External"/><Relationship Id="rId2395" Type="http://schemas.openxmlformats.org/officeDocument/2006/relationships/hyperlink" Target="https://stackoverflow.com/questions/55912838" TargetMode="External"/><Relationship Id="rId1065" Type="http://schemas.openxmlformats.org/officeDocument/2006/relationships/hyperlink" Target="https://stackoverflow.com/questions/55585079" TargetMode="External"/><Relationship Id="rId2396" Type="http://schemas.openxmlformats.org/officeDocument/2006/relationships/hyperlink" Target="https://stackoverflow.com/questions/62311222" TargetMode="External"/><Relationship Id="rId235" Type="http://schemas.openxmlformats.org/officeDocument/2006/relationships/hyperlink" Target="https://stackoverflow.com/questions/61737710" TargetMode="External"/><Relationship Id="rId1066" Type="http://schemas.openxmlformats.org/officeDocument/2006/relationships/hyperlink" Target="https://stackoverflow.com/questions/58939656" TargetMode="External"/><Relationship Id="rId2397" Type="http://schemas.openxmlformats.org/officeDocument/2006/relationships/hyperlink" Target="https://stackoverflow.com/questions/59847919" TargetMode="External"/><Relationship Id="rId234" Type="http://schemas.openxmlformats.org/officeDocument/2006/relationships/hyperlink" Target="https://stackoverflow.com/questions/64999781" TargetMode="External"/><Relationship Id="rId1067" Type="http://schemas.openxmlformats.org/officeDocument/2006/relationships/hyperlink" Target="https://stackoverflow.com/questions/43183661" TargetMode="External"/><Relationship Id="rId2398" Type="http://schemas.openxmlformats.org/officeDocument/2006/relationships/hyperlink" Target="https://stackoverflow.com/questions/55833353" TargetMode="External"/><Relationship Id="rId233" Type="http://schemas.openxmlformats.org/officeDocument/2006/relationships/hyperlink" Target="https://stackoverflow.com/questions/62970881" TargetMode="External"/><Relationship Id="rId1068" Type="http://schemas.openxmlformats.org/officeDocument/2006/relationships/hyperlink" Target="https://stackoverflow.com/questions/61087735" TargetMode="External"/><Relationship Id="rId2399" Type="http://schemas.openxmlformats.org/officeDocument/2006/relationships/hyperlink" Target="https://stackoverflow.com/questions/60694015" TargetMode="External"/><Relationship Id="rId232" Type="http://schemas.openxmlformats.org/officeDocument/2006/relationships/hyperlink" Target="https://stackoverflow.com/questions/62675004" TargetMode="External"/><Relationship Id="rId1069" Type="http://schemas.openxmlformats.org/officeDocument/2006/relationships/hyperlink" Target="https://stackoverflow.com/questions/48404534" TargetMode="External"/><Relationship Id="rId1015" Type="http://schemas.openxmlformats.org/officeDocument/2006/relationships/hyperlink" Target="https://stackoverflow.com/questions/63543159" TargetMode="External"/><Relationship Id="rId2346" Type="http://schemas.openxmlformats.org/officeDocument/2006/relationships/hyperlink" Target="https://stackoverflow.com/questions/63035135" TargetMode="External"/><Relationship Id="rId1016" Type="http://schemas.openxmlformats.org/officeDocument/2006/relationships/hyperlink" Target="https://stackoverflow.com/questions/50889192" TargetMode="External"/><Relationship Id="rId2347" Type="http://schemas.openxmlformats.org/officeDocument/2006/relationships/hyperlink" Target="https://stackoverflow.com/questions/50243086" TargetMode="External"/><Relationship Id="rId1017" Type="http://schemas.openxmlformats.org/officeDocument/2006/relationships/hyperlink" Target="https://stackoverflow.com/questions/62727910" TargetMode="External"/><Relationship Id="rId2348" Type="http://schemas.openxmlformats.org/officeDocument/2006/relationships/hyperlink" Target="https://stackoverflow.com/questions/47047057" TargetMode="External"/><Relationship Id="rId1018" Type="http://schemas.openxmlformats.org/officeDocument/2006/relationships/hyperlink" Target="https://stackoverflow.com/questions/56445615" TargetMode="External"/><Relationship Id="rId2349" Type="http://schemas.openxmlformats.org/officeDocument/2006/relationships/hyperlink" Target="https://stackoverflow.com/questions/60373453" TargetMode="External"/><Relationship Id="rId1019" Type="http://schemas.openxmlformats.org/officeDocument/2006/relationships/hyperlink" Target="https://stackoverflow.com/questions/61054359" TargetMode="External"/><Relationship Id="rId2340" Type="http://schemas.openxmlformats.org/officeDocument/2006/relationships/hyperlink" Target="https://stackoverflow.com/questions/63570400" TargetMode="External"/><Relationship Id="rId1010" Type="http://schemas.openxmlformats.org/officeDocument/2006/relationships/hyperlink" Target="https://stackoverflow.com/questions/50203766" TargetMode="External"/><Relationship Id="rId2341" Type="http://schemas.openxmlformats.org/officeDocument/2006/relationships/hyperlink" Target="https://stackoverflow.com/questions/64175246" TargetMode="External"/><Relationship Id="rId1011" Type="http://schemas.openxmlformats.org/officeDocument/2006/relationships/hyperlink" Target="https://stackoverflow.com/questions/57719697" TargetMode="External"/><Relationship Id="rId2342" Type="http://schemas.openxmlformats.org/officeDocument/2006/relationships/hyperlink" Target="https://stackoverflow.com/questions/63544668" TargetMode="External"/><Relationship Id="rId1012" Type="http://schemas.openxmlformats.org/officeDocument/2006/relationships/hyperlink" Target="https://stackoverflow.com/questions/44306860" TargetMode="External"/><Relationship Id="rId2343" Type="http://schemas.openxmlformats.org/officeDocument/2006/relationships/hyperlink" Target="https://stackoverflow.com/questions/57233539" TargetMode="External"/><Relationship Id="rId1013" Type="http://schemas.openxmlformats.org/officeDocument/2006/relationships/hyperlink" Target="https://stackoverflow.com/questions/41618564" TargetMode="External"/><Relationship Id="rId2344" Type="http://schemas.openxmlformats.org/officeDocument/2006/relationships/hyperlink" Target="https://stackoverflow.com/questions/52682671" TargetMode="External"/><Relationship Id="rId1014" Type="http://schemas.openxmlformats.org/officeDocument/2006/relationships/hyperlink" Target="https://stackoverflow.com/questions/60142707" TargetMode="External"/><Relationship Id="rId2345" Type="http://schemas.openxmlformats.org/officeDocument/2006/relationships/hyperlink" Target="https://stackoverflow.com/questions/48303166" TargetMode="External"/><Relationship Id="rId1004" Type="http://schemas.openxmlformats.org/officeDocument/2006/relationships/hyperlink" Target="https://stackoverflow.com/questions/37117798" TargetMode="External"/><Relationship Id="rId2335" Type="http://schemas.openxmlformats.org/officeDocument/2006/relationships/hyperlink" Target="https://stackoverflow.com/questions/57836849" TargetMode="External"/><Relationship Id="rId1005" Type="http://schemas.openxmlformats.org/officeDocument/2006/relationships/hyperlink" Target="https://stackoverflow.com/questions/42223668" TargetMode="External"/><Relationship Id="rId2336" Type="http://schemas.openxmlformats.org/officeDocument/2006/relationships/hyperlink" Target="https://stackoverflow.com/questions/55775003" TargetMode="External"/><Relationship Id="rId1006" Type="http://schemas.openxmlformats.org/officeDocument/2006/relationships/hyperlink" Target="https://stackoverflow.com/questions/46278107" TargetMode="External"/><Relationship Id="rId2337" Type="http://schemas.openxmlformats.org/officeDocument/2006/relationships/hyperlink" Target="https://stackoverflow.com/questions/61286412" TargetMode="External"/><Relationship Id="rId1007" Type="http://schemas.openxmlformats.org/officeDocument/2006/relationships/hyperlink" Target="https://stackoverflow.com/questions/51123667" TargetMode="External"/><Relationship Id="rId2338" Type="http://schemas.openxmlformats.org/officeDocument/2006/relationships/hyperlink" Target="https://stackoverflow.com/questions/62619918" TargetMode="External"/><Relationship Id="rId1008" Type="http://schemas.openxmlformats.org/officeDocument/2006/relationships/hyperlink" Target="https://stackoverflow.com/questions/57699641" TargetMode="External"/><Relationship Id="rId2339" Type="http://schemas.openxmlformats.org/officeDocument/2006/relationships/hyperlink" Target="https://stackoverflow.com/questions/64639175" TargetMode="External"/><Relationship Id="rId1009" Type="http://schemas.openxmlformats.org/officeDocument/2006/relationships/hyperlink" Target="https://stackoverflow.com/questions/49333162" TargetMode="External"/><Relationship Id="rId2330" Type="http://schemas.openxmlformats.org/officeDocument/2006/relationships/hyperlink" Target="https://stackoverflow.com/questions/53562704" TargetMode="External"/><Relationship Id="rId1000" Type="http://schemas.openxmlformats.org/officeDocument/2006/relationships/hyperlink" Target="https://stackoverflow.com/questions/56918388" TargetMode="External"/><Relationship Id="rId2331" Type="http://schemas.openxmlformats.org/officeDocument/2006/relationships/hyperlink" Target="https://stackoverflow.com/questions/52850105" TargetMode="External"/><Relationship Id="rId1001" Type="http://schemas.openxmlformats.org/officeDocument/2006/relationships/hyperlink" Target="https://stackoverflow.com/questions/59842712" TargetMode="External"/><Relationship Id="rId2332" Type="http://schemas.openxmlformats.org/officeDocument/2006/relationships/hyperlink" Target="https://stackoverflow.com/questions/54237407" TargetMode="External"/><Relationship Id="rId1002" Type="http://schemas.openxmlformats.org/officeDocument/2006/relationships/hyperlink" Target="https://stackoverflow.com/questions/58744161" TargetMode="External"/><Relationship Id="rId2333" Type="http://schemas.openxmlformats.org/officeDocument/2006/relationships/hyperlink" Target="https://stackoverflow.com/questions/53212559" TargetMode="External"/><Relationship Id="rId1003" Type="http://schemas.openxmlformats.org/officeDocument/2006/relationships/hyperlink" Target="https://stackoverflow.com/questions/49372585" TargetMode="External"/><Relationship Id="rId2334" Type="http://schemas.openxmlformats.org/officeDocument/2006/relationships/hyperlink" Target="https://stackoverflow.com/questions/60761888" TargetMode="External"/><Relationship Id="rId1037" Type="http://schemas.openxmlformats.org/officeDocument/2006/relationships/hyperlink" Target="https://stackoverflow.com/questions/49645151" TargetMode="External"/><Relationship Id="rId2368" Type="http://schemas.openxmlformats.org/officeDocument/2006/relationships/hyperlink" Target="https://stackoverflow.com/questions/63506620" TargetMode="External"/><Relationship Id="rId1038" Type="http://schemas.openxmlformats.org/officeDocument/2006/relationships/hyperlink" Target="https://stackoverflow.com/questions/56437502" TargetMode="External"/><Relationship Id="rId2369" Type="http://schemas.openxmlformats.org/officeDocument/2006/relationships/hyperlink" Target="https://stackoverflow.com/questions/64726074" TargetMode="External"/><Relationship Id="rId1039" Type="http://schemas.openxmlformats.org/officeDocument/2006/relationships/hyperlink" Target="https://stackoverflow.com/questions/43324156" TargetMode="External"/><Relationship Id="rId206" Type="http://schemas.openxmlformats.org/officeDocument/2006/relationships/hyperlink" Target="https://stackoverflow.com/questions/52832028" TargetMode="External"/><Relationship Id="rId205" Type="http://schemas.openxmlformats.org/officeDocument/2006/relationships/hyperlink" Target="https://stackoverflow.com/questions/44691509" TargetMode="External"/><Relationship Id="rId204" Type="http://schemas.openxmlformats.org/officeDocument/2006/relationships/hyperlink" Target="https://stackoverflow.com/questions/49524396" TargetMode="External"/><Relationship Id="rId203" Type="http://schemas.openxmlformats.org/officeDocument/2006/relationships/hyperlink" Target="https://stackoverflow.com/questions/60656813" TargetMode="External"/><Relationship Id="rId209" Type="http://schemas.openxmlformats.org/officeDocument/2006/relationships/hyperlink" Target="https://stackoverflow.com/questions/46619869" TargetMode="External"/><Relationship Id="rId208" Type="http://schemas.openxmlformats.org/officeDocument/2006/relationships/hyperlink" Target="https://stackoverflow.com/questions/46768626" TargetMode="External"/><Relationship Id="rId207" Type="http://schemas.openxmlformats.org/officeDocument/2006/relationships/hyperlink" Target="https://stackoverflow.com/questions/55323723" TargetMode="External"/><Relationship Id="rId2360" Type="http://schemas.openxmlformats.org/officeDocument/2006/relationships/hyperlink" Target="https://stackoverflow.com/questions/51806852" TargetMode="External"/><Relationship Id="rId1030" Type="http://schemas.openxmlformats.org/officeDocument/2006/relationships/hyperlink" Target="https://stackoverflow.com/questions/46549502" TargetMode="External"/><Relationship Id="rId2361" Type="http://schemas.openxmlformats.org/officeDocument/2006/relationships/hyperlink" Target="https://stackoverflow.com/questions/52682671" TargetMode="External"/><Relationship Id="rId1031" Type="http://schemas.openxmlformats.org/officeDocument/2006/relationships/hyperlink" Target="https://stackoverflow.com/questions/36521908" TargetMode="External"/><Relationship Id="rId2362" Type="http://schemas.openxmlformats.org/officeDocument/2006/relationships/hyperlink" Target="https://stackoverflow.com/questions/52673987" TargetMode="External"/><Relationship Id="rId1032" Type="http://schemas.openxmlformats.org/officeDocument/2006/relationships/hyperlink" Target="https://stackoverflow.com/questions/56090377" TargetMode="External"/><Relationship Id="rId2363" Type="http://schemas.openxmlformats.org/officeDocument/2006/relationships/hyperlink" Target="https://stackoverflow.com/questions/56572586" TargetMode="External"/><Relationship Id="rId202" Type="http://schemas.openxmlformats.org/officeDocument/2006/relationships/hyperlink" Target="https://stackoverflow.com/questions/39076388" TargetMode="External"/><Relationship Id="rId1033" Type="http://schemas.openxmlformats.org/officeDocument/2006/relationships/hyperlink" Target="https://stackoverflow.com/questions/58878421" TargetMode="External"/><Relationship Id="rId2364" Type="http://schemas.openxmlformats.org/officeDocument/2006/relationships/hyperlink" Target="https://stackoverflow.com/questions/61326144" TargetMode="External"/><Relationship Id="rId201" Type="http://schemas.openxmlformats.org/officeDocument/2006/relationships/hyperlink" Target="https://stackoverflow.com/questions/51035474" TargetMode="External"/><Relationship Id="rId1034" Type="http://schemas.openxmlformats.org/officeDocument/2006/relationships/hyperlink" Target="https://stackoverflow.com/questions/55252860" TargetMode="External"/><Relationship Id="rId2365" Type="http://schemas.openxmlformats.org/officeDocument/2006/relationships/hyperlink" Target="https://stackoverflow.com/questions/48490411" TargetMode="External"/><Relationship Id="rId200" Type="http://schemas.openxmlformats.org/officeDocument/2006/relationships/hyperlink" Target="https://stackoverflow.com/questions/37981536" TargetMode="External"/><Relationship Id="rId1035" Type="http://schemas.openxmlformats.org/officeDocument/2006/relationships/hyperlink" Target="https://stackoverflow.com/questions/53757839" TargetMode="External"/><Relationship Id="rId2366" Type="http://schemas.openxmlformats.org/officeDocument/2006/relationships/hyperlink" Target="https://stackoverflow.com/questions/58558004" TargetMode="External"/><Relationship Id="rId1036" Type="http://schemas.openxmlformats.org/officeDocument/2006/relationships/hyperlink" Target="https://stackoverflow.com/questions/64771558" TargetMode="External"/><Relationship Id="rId2367" Type="http://schemas.openxmlformats.org/officeDocument/2006/relationships/hyperlink" Target="https://stackoverflow.com/questions/46494742" TargetMode="External"/><Relationship Id="rId1026" Type="http://schemas.openxmlformats.org/officeDocument/2006/relationships/hyperlink" Target="https://stackoverflow.com/questions/59858677" TargetMode="External"/><Relationship Id="rId2357" Type="http://schemas.openxmlformats.org/officeDocument/2006/relationships/hyperlink" Target="https://stackoverflow.com/questions/61483077" TargetMode="External"/><Relationship Id="rId1027" Type="http://schemas.openxmlformats.org/officeDocument/2006/relationships/hyperlink" Target="https://stackoverflow.com/questions/43129225" TargetMode="External"/><Relationship Id="rId2358" Type="http://schemas.openxmlformats.org/officeDocument/2006/relationships/hyperlink" Target="https://stackoverflow.com/questions/56501318" TargetMode="External"/><Relationship Id="rId1028" Type="http://schemas.openxmlformats.org/officeDocument/2006/relationships/hyperlink" Target="https://stackoverflow.com/questions/40240343" TargetMode="External"/><Relationship Id="rId2359" Type="http://schemas.openxmlformats.org/officeDocument/2006/relationships/hyperlink" Target="https://stackoverflow.com/questions/57233539" TargetMode="External"/><Relationship Id="rId1029" Type="http://schemas.openxmlformats.org/officeDocument/2006/relationships/hyperlink" Target="https://stackoverflow.com/questions/37733245" TargetMode="External"/><Relationship Id="rId2350" Type="http://schemas.openxmlformats.org/officeDocument/2006/relationships/hyperlink" Target="https://stackoverflow.com/questions/63967510" TargetMode="External"/><Relationship Id="rId1020" Type="http://schemas.openxmlformats.org/officeDocument/2006/relationships/hyperlink" Target="https://stackoverflow.com/questions/56818501" TargetMode="External"/><Relationship Id="rId2351" Type="http://schemas.openxmlformats.org/officeDocument/2006/relationships/hyperlink" Target="https://stackoverflow.com/questions/53098566" TargetMode="External"/><Relationship Id="rId1021" Type="http://schemas.openxmlformats.org/officeDocument/2006/relationships/hyperlink" Target="https://stackoverflow.com/questions/58880985" TargetMode="External"/><Relationship Id="rId2352" Type="http://schemas.openxmlformats.org/officeDocument/2006/relationships/hyperlink" Target="https://stackoverflow.com/questions/58905540" TargetMode="External"/><Relationship Id="rId1022" Type="http://schemas.openxmlformats.org/officeDocument/2006/relationships/hyperlink" Target="https://stackoverflow.com/questions/50152548" TargetMode="External"/><Relationship Id="rId2353" Type="http://schemas.openxmlformats.org/officeDocument/2006/relationships/hyperlink" Target="https://stackoverflow.com/questions/55786512" TargetMode="External"/><Relationship Id="rId1023" Type="http://schemas.openxmlformats.org/officeDocument/2006/relationships/hyperlink" Target="https://stackoverflow.com/questions/49249646" TargetMode="External"/><Relationship Id="rId2354" Type="http://schemas.openxmlformats.org/officeDocument/2006/relationships/hyperlink" Target="https://stackoverflow.com/questions/62680282" TargetMode="External"/><Relationship Id="rId1024" Type="http://schemas.openxmlformats.org/officeDocument/2006/relationships/hyperlink" Target="https://stackoverflow.com/questions/54262380" TargetMode="External"/><Relationship Id="rId2355" Type="http://schemas.openxmlformats.org/officeDocument/2006/relationships/hyperlink" Target="https://stackoverflow.com/questions/64958298" TargetMode="External"/><Relationship Id="rId1025" Type="http://schemas.openxmlformats.org/officeDocument/2006/relationships/hyperlink" Target="https://stackoverflow.com/questions/59141956" TargetMode="External"/><Relationship Id="rId2356" Type="http://schemas.openxmlformats.org/officeDocument/2006/relationships/hyperlink" Target="https://stackoverflow.com/questions/55884849" TargetMode="External"/><Relationship Id="rId1910" Type="http://schemas.openxmlformats.org/officeDocument/2006/relationships/hyperlink" Target="https://stackoverflow.com/questions/53837987" TargetMode="External"/><Relationship Id="rId1911" Type="http://schemas.openxmlformats.org/officeDocument/2006/relationships/hyperlink" Target="https://stackoverflow.com/questions/51046867" TargetMode="External"/><Relationship Id="rId1912" Type="http://schemas.openxmlformats.org/officeDocument/2006/relationships/hyperlink" Target="https://stackoverflow.com/questions/51631447" TargetMode="External"/><Relationship Id="rId1913" Type="http://schemas.openxmlformats.org/officeDocument/2006/relationships/hyperlink" Target="https://stackoverflow.com/questions/62315856" TargetMode="External"/><Relationship Id="rId1914" Type="http://schemas.openxmlformats.org/officeDocument/2006/relationships/hyperlink" Target="https://stackoverflow.com/questions/39076388" TargetMode="External"/><Relationship Id="rId1915" Type="http://schemas.openxmlformats.org/officeDocument/2006/relationships/hyperlink" Target="https://stackoverflow.com/questions/45986970" TargetMode="External"/><Relationship Id="rId1916" Type="http://schemas.openxmlformats.org/officeDocument/2006/relationships/hyperlink" Target="https://stackoverflow.com/questions/61459747" TargetMode="External"/><Relationship Id="rId1917" Type="http://schemas.openxmlformats.org/officeDocument/2006/relationships/hyperlink" Target="https://stackoverflow.com/questions/61348222" TargetMode="External"/><Relationship Id="rId1918" Type="http://schemas.openxmlformats.org/officeDocument/2006/relationships/hyperlink" Target="https://stackoverflow.com/questions/59353119" TargetMode="External"/><Relationship Id="rId1919" Type="http://schemas.openxmlformats.org/officeDocument/2006/relationships/hyperlink" Target="https://stackoverflow.com/questions/54955595" TargetMode="External"/><Relationship Id="rId1900" Type="http://schemas.openxmlformats.org/officeDocument/2006/relationships/hyperlink" Target="https://stackoverflow.com/questions/55138901" TargetMode="External"/><Relationship Id="rId1901" Type="http://schemas.openxmlformats.org/officeDocument/2006/relationships/hyperlink" Target="https://stackoverflow.com/questions/53051274" TargetMode="External"/><Relationship Id="rId1902" Type="http://schemas.openxmlformats.org/officeDocument/2006/relationships/hyperlink" Target="https://stackoverflow.com/questions/53079108" TargetMode="External"/><Relationship Id="rId1903" Type="http://schemas.openxmlformats.org/officeDocument/2006/relationships/hyperlink" Target="https://stackoverflow.com/questions/55181024" TargetMode="External"/><Relationship Id="rId1904" Type="http://schemas.openxmlformats.org/officeDocument/2006/relationships/hyperlink" Target="https://stackoverflow.com/questions/63677234" TargetMode="External"/><Relationship Id="rId1905" Type="http://schemas.openxmlformats.org/officeDocument/2006/relationships/hyperlink" Target="https://stackoverflow.com/questions/62502555" TargetMode="External"/><Relationship Id="rId1906" Type="http://schemas.openxmlformats.org/officeDocument/2006/relationships/hyperlink" Target="https://stackoverflow.com/questions/49333162" TargetMode="External"/><Relationship Id="rId1907" Type="http://schemas.openxmlformats.org/officeDocument/2006/relationships/hyperlink" Target="https://stackoverflow.com/questions/37141719" TargetMode="External"/><Relationship Id="rId1908" Type="http://schemas.openxmlformats.org/officeDocument/2006/relationships/hyperlink" Target="https://stackoverflow.com/questions/40562268" TargetMode="External"/><Relationship Id="rId1909" Type="http://schemas.openxmlformats.org/officeDocument/2006/relationships/hyperlink" Target="https://stackoverflow.com/questions/45266707" TargetMode="External"/><Relationship Id="rId1090" Type="http://schemas.openxmlformats.org/officeDocument/2006/relationships/hyperlink" Target="https://stackoverflow.com/questions/65082559" TargetMode="External"/><Relationship Id="rId1091" Type="http://schemas.openxmlformats.org/officeDocument/2006/relationships/hyperlink" Target="https://stackoverflow.com/questions/59276713" TargetMode="External"/><Relationship Id="rId1092" Type="http://schemas.openxmlformats.org/officeDocument/2006/relationships/hyperlink" Target="https://stackoverflow.com/questions/63923215" TargetMode="External"/><Relationship Id="rId1093" Type="http://schemas.openxmlformats.org/officeDocument/2006/relationships/hyperlink" Target="https://stackoverflow.com/questions/61994299" TargetMode="External"/><Relationship Id="rId1094" Type="http://schemas.openxmlformats.org/officeDocument/2006/relationships/hyperlink" Target="https://stackoverflow.com/questions/61071227" TargetMode="External"/><Relationship Id="rId1095" Type="http://schemas.openxmlformats.org/officeDocument/2006/relationships/hyperlink" Target="https://stackoverflow.com/questions/63274596" TargetMode="External"/><Relationship Id="rId1096" Type="http://schemas.openxmlformats.org/officeDocument/2006/relationships/hyperlink" Target="https://stackoverflow.com/questions/64815251" TargetMode="External"/><Relationship Id="rId1097" Type="http://schemas.openxmlformats.org/officeDocument/2006/relationships/hyperlink" Target="https://stackoverflow.com/questions/62647139" TargetMode="External"/><Relationship Id="rId1098" Type="http://schemas.openxmlformats.org/officeDocument/2006/relationships/hyperlink" Target="https://stackoverflow.com/questions/44361448" TargetMode="External"/><Relationship Id="rId1099" Type="http://schemas.openxmlformats.org/officeDocument/2006/relationships/hyperlink" Target="https://stackoverflow.com/questions/47646962" TargetMode="External"/><Relationship Id="rId1080" Type="http://schemas.openxmlformats.org/officeDocument/2006/relationships/hyperlink" Target="https://stackoverflow.com/questions/58902773" TargetMode="External"/><Relationship Id="rId1081" Type="http://schemas.openxmlformats.org/officeDocument/2006/relationships/hyperlink" Target="https://stackoverflow.com/questions/63471308" TargetMode="External"/><Relationship Id="rId1082" Type="http://schemas.openxmlformats.org/officeDocument/2006/relationships/hyperlink" Target="https://stackoverflow.com/questions/56190405" TargetMode="External"/><Relationship Id="rId1083" Type="http://schemas.openxmlformats.org/officeDocument/2006/relationships/hyperlink" Target="https://stackoverflow.com/questions/60001853" TargetMode="External"/><Relationship Id="rId1084" Type="http://schemas.openxmlformats.org/officeDocument/2006/relationships/hyperlink" Target="https://stackoverflow.com/questions/57748812" TargetMode="External"/><Relationship Id="rId1085" Type="http://schemas.openxmlformats.org/officeDocument/2006/relationships/hyperlink" Target="https://stackoverflow.com/questions/54112504" TargetMode="External"/><Relationship Id="rId1086" Type="http://schemas.openxmlformats.org/officeDocument/2006/relationships/hyperlink" Target="https://stackoverflow.com/questions/58226787" TargetMode="External"/><Relationship Id="rId1087" Type="http://schemas.openxmlformats.org/officeDocument/2006/relationships/hyperlink" Target="https://stackoverflow.com/questions/63656040" TargetMode="External"/><Relationship Id="rId1088" Type="http://schemas.openxmlformats.org/officeDocument/2006/relationships/hyperlink" Target="https://stackoverflow.com/questions/55962508" TargetMode="External"/><Relationship Id="rId1089" Type="http://schemas.openxmlformats.org/officeDocument/2006/relationships/hyperlink" Target="https://stackoverflow.com/questions/61772592" TargetMode="External"/><Relationship Id="rId1972" Type="http://schemas.openxmlformats.org/officeDocument/2006/relationships/hyperlink" Target="https://stackoverflow.com/questions/46996670" TargetMode="External"/><Relationship Id="rId1973" Type="http://schemas.openxmlformats.org/officeDocument/2006/relationships/hyperlink" Target="https://stackoverflow.com/questions/53828895" TargetMode="External"/><Relationship Id="rId1974" Type="http://schemas.openxmlformats.org/officeDocument/2006/relationships/hyperlink" Target="https://stackoverflow.com/questions/57372350" TargetMode="External"/><Relationship Id="rId1975" Type="http://schemas.openxmlformats.org/officeDocument/2006/relationships/hyperlink" Target="https://stackoverflow.com/questions/49632451" TargetMode="External"/><Relationship Id="rId1976" Type="http://schemas.openxmlformats.org/officeDocument/2006/relationships/hyperlink" Target="https://stackoverflow.com/questions/56122535" TargetMode="External"/><Relationship Id="rId1977" Type="http://schemas.openxmlformats.org/officeDocument/2006/relationships/hyperlink" Target="https://stackoverflow.com/questions/41008524" TargetMode="External"/><Relationship Id="rId1978" Type="http://schemas.openxmlformats.org/officeDocument/2006/relationships/hyperlink" Target="https://stackoverflow.com/questions/44686256" TargetMode="External"/><Relationship Id="rId1979" Type="http://schemas.openxmlformats.org/officeDocument/2006/relationships/hyperlink" Target="https://stackoverflow.com/questions/38534364" TargetMode="External"/><Relationship Id="rId1970" Type="http://schemas.openxmlformats.org/officeDocument/2006/relationships/hyperlink" Target="https://stackoverflow.com/questions/44725860" TargetMode="External"/><Relationship Id="rId1971" Type="http://schemas.openxmlformats.org/officeDocument/2006/relationships/hyperlink" Target="https://stackoverflow.com/questions/41294542" TargetMode="External"/><Relationship Id="rId1961" Type="http://schemas.openxmlformats.org/officeDocument/2006/relationships/hyperlink" Target="https://stackoverflow.com/questions/47047057" TargetMode="External"/><Relationship Id="rId1962" Type="http://schemas.openxmlformats.org/officeDocument/2006/relationships/hyperlink" Target="https://stackoverflow.com/questions/43983528" TargetMode="External"/><Relationship Id="rId1963" Type="http://schemas.openxmlformats.org/officeDocument/2006/relationships/hyperlink" Target="https://stackoverflow.com/questions/47040860" TargetMode="External"/><Relationship Id="rId1964" Type="http://schemas.openxmlformats.org/officeDocument/2006/relationships/hyperlink" Target="https://stackoverflow.com/questions/49701918" TargetMode="External"/><Relationship Id="rId1965" Type="http://schemas.openxmlformats.org/officeDocument/2006/relationships/hyperlink" Target="https://stackoverflow.com/questions/55672135" TargetMode="External"/><Relationship Id="rId1966" Type="http://schemas.openxmlformats.org/officeDocument/2006/relationships/hyperlink" Target="https://stackoverflow.com/questions/48157558" TargetMode="External"/><Relationship Id="rId1967" Type="http://schemas.openxmlformats.org/officeDocument/2006/relationships/hyperlink" Target="https://stackoverflow.com/questions/44174697" TargetMode="External"/><Relationship Id="rId1968" Type="http://schemas.openxmlformats.org/officeDocument/2006/relationships/hyperlink" Target="https://stackoverflow.com/questions/45047205" TargetMode="External"/><Relationship Id="rId1969" Type="http://schemas.openxmlformats.org/officeDocument/2006/relationships/hyperlink" Target="https://stackoverflow.com/questions/48690423" TargetMode="External"/><Relationship Id="rId1960" Type="http://schemas.openxmlformats.org/officeDocument/2006/relationships/hyperlink" Target="https://stackoverflow.com/questions/45912470" TargetMode="External"/><Relationship Id="rId1994" Type="http://schemas.openxmlformats.org/officeDocument/2006/relationships/hyperlink" Target="https://stackoverflow.com/questions/63105263" TargetMode="External"/><Relationship Id="rId1995" Type="http://schemas.openxmlformats.org/officeDocument/2006/relationships/hyperlink" Target="https://stackoverflow.com/questions/48148507" TargetMode="External"/><Relationship Id="rId1996" Type="http://schemas.openxmlformats.org/officeDocument/2006/relationships/hyperlink" Target="https://stackoverflow.com/questions/62482404" TargetMode="External"/><Relationship Id="rId1997" Type="http://schemas.openxmlformats.org/officeDocument/2006/relationships/hyperlink" Target="https://stackoverflow.com/questions/63923215" TargetMode="External"/><Relationship Id="rId1998" Type="http://schemas.openxmlformats.org/officeDocument/2006/relationships/hyperlink" Target="https://stackoverflow.com/questions/64138041" TargetMode="External"/><Relationship Id="rId1999" Type="http://schemas.openxmlformats.org/officeDocument/2006/relationships/hyperlink" Target="https://stackoverflow.com/questions/62268283" TargetMode="External"/><Relationship Id="rId1990" Type="http://schemas.openxmlformats.org/officeDocument/2006/relationships/hyperlink" Target="https://stackoverflow.com/questions/61169380" TargetMode="External"/><Relationship Id="rId1991" Type="http://schemas.openxmlformats.org/officeDocument/2006/relationships/hyperlink" Target="https://stackoverflow.com/questions/59732495" TargetMode="External"/><Relationship Id="rId1992" Type="http://schemas.openxmlformats.org/officeDocument/2006/relationships/hyperlink" Target="https://stackoverflow.com/questions/60972058" TargetMode="External"/><Relationship Id="rId1993" Type="http://schemas.openxmlformats.org/officeDocument/2006/relationships/hyperlink" Target="https://stackoverflow.com/questions/56523728" TargetMode="External"/><Relationship Id="rId1983" Type="http://schemas.openxmlformats.org/officeDocument/2006/relationships/hyperlink" Target="https://stackoverflow.com/questions/63341584" TargetMode="External"/><Relationship Id="rId1984" Type="http://schemas.openxmlformats.org/officeDocument/2006/relationships/hyperlink" Target="https://stackoverflow.com/questions/61665501" TargetMode="External"/><Relationship Id="rId1985" Type="http://schemas.openxmlformats.org/officeDocument/2006/relationships/hyperlink" Target="https://stackoverflow.com/questions/63914485" TargetMode="External"/><Relationship Id="rId1986" Type="http://schemas.openxmlformats.org/officeDocument/2006/relationships/hyperlink" Target="https://stackoverflow.com/questions/63826471" TargetMode="External"/><Relationship Id="rId1987" Type="http://schemas.openxmlformats.org/officeDocument/2006/relationships/hyperlink" Target="https://stackoverflow.com/questions/62428455" TargetMode="External"/><Relationship Id="rId1988" Type="http://schemas.openxmlformats.org/officeDocument/2006/relationships/hyperlink" Target="https://stackoverflow.com/questions/61121937" TargetMode="External"/><Relationship Id="rId1989" Type="http://schemas.openxmlformats.org/officeDocument/2006/relationships/hyperlink" Target="https://stackoverflow.com/questions/61648779" TargetMode="External"/><Relationship Id="rId1980" Type="http://schemas.openxmlformats.org/officeDocument/2006/relationships/hyperlink" Target="https://stackoverflow.com/questions/44989160" TargetMode="External"/><Relationship Id="rId1981" Type="http://schemas.openxmlformats.org/officeDocument/2006/relationships/hyperlink" Target="https://stackoverflow.com/questions/42270132" TargetMode="External"/><Relationship Id="rId1982" Type="http://schemas.openxmlformats.org/officeDocument/2006/relationships/hyperlink" Target="https://stackoverflow.com/questions/65051147" TargetMode="External"/><Relationship Id="rId1930" Type="http://schemas.openxmlformats.org/officeDocument/2006/relationships/hyperlink" Target="https://stackoverflow.com/questions/63419780" TargetMode="External"/><Relationship Id="rId1931" Type="http://schemas.openxmlformats.org/officeDocument/2006/relationships/hyperlink" Target="https://stackoverflow.com/questions/64831876" TargetMode="External"/><Relationship Id="rId1932" Type="http://schemas.openxmlformats.org/officeDocument/2006/relationships/hyperlink" Target="https://stackoverflow.com/questions/60882081" TargetMode="External"/><Relationship Id="rId1933" Type="http://schemas.openxmlformats.org/officeDocument/2006/relationships/hyperlink" Target="https://stackoverflow.com/questions/64958298" TargetMode="External"/><Relationship Id="rId1934" Type="http://schemas.openxmlformats.org/officeDocument/2006/relationships/hyperlink" Target="https://stackoverflow.com/questions/54947733" TargetMode="External"/><Relationship Id="rId1935" Type="http://schemas.openxmlformats.org/officeDocument/2006/relationships/hyperlink" Target="https://stackoverflow.com/questions/52515273" TargetMode="External"/><Relationship Id="rId1936" Type="http://schemas.openxmlformats.org/officeDocument/2006/relationships/hyperlink" Target="https://stackoverflow.com/questions/46992507" TargetMode="External"/><Relationship Id="rId1937" Type="http://schemas.openxmlformats.org/officeDocument/2006/relationships/hyperlink" Target="https://stackoverflow.com/questions/50599710" TargetMode="External"/><Relationship Id="rId1938" Type="http://schemas.openxmlformats.org/officeDocument/2006/relationships/hyperlink" Target="https://stackoverflow.com/questions/48419568" TargetMode="External"/><Relationship Id="rId1939" Type="http://schemas.openxmlformats.org/officeDocument/2006/relationships/hyperlink" Target="https://stackoverflow.com/questions/62169144" TargetMode="External"/><Relationship Id="rId1920" Type="http://schemas.openxmlformats.org/officeDocument/2006/relationships/hyperlink" Target="https://stackoverflow.com/questions/61087735" TargetMode="External"/><Relationship Id="rId1921" Type="http://schemas.openxmlformats.org/officeDocument/2006/relationships/hyperlink" Target="https://stackoverflow.com/questions/64978209" TargetMode="External"/><Relationship Id="rId1922" Type="http://schemas.openxmlformats.org/officeDocument/2006/relationships/hyperlink" Target="https://stackoverflow.com/questions/59057775" TargetMode="External"/><Relationship Id="rId1923" Type="http://schemas.openxmlformats.org/officeDocument/2006/relationships/hyperlink" Target="https://stackoverflow.com/questions/39249704" TargetMode="External"/><Relationship Id="rId1924" Type="http://schemas.openxmlformats.org/officeDocument/2006/relationships/hyperlink" Target="https://stackoverflow.com/questions/38536155" TargetMode="External"/><Relationship Id="rId1925" Type="http://schemas.openxmlformats.org/officeDocument/2006/relationships/hyperlink" Target="https://stackoverflow.com/questions/61454585" TargetMode="External"/><Relationship Id="rId1926" Type="http://schemas.openxmlformats.org/officeDocument/2006/relationships/hyperlink" Target="https://stackoverflow.com/questions/56572586" TargetMode="External"/><Relationship Id="rId1927" Type="http://schemas.openxmlformats.org/officeDocument/2006/relationships/hyperlink" Target="https://stackoverflow.com/questions/52673987" TargetMode="External"/><Relationship Id="rId1928" Type="http://schemas.openxmlformats.org/officeDocument/2006/relationships/hyperlink" Target="https://stackoverflow.com/questions/52682671" TargetMode="External"/><Relationship Id="rId1929" Type="http://schemas.openxmlformats.org/officeDocument/2006/relationships/hyperlink" Target="https://stackoverflow.com/questions/59864710" TargetMode="External"/><Relationship Id="rId1950" Type="http://schemas.openxmlformats.org/officeDocument/2006/relationships/hyperlink" Target="https://stackoverflow.com/questions/64805010" TargetMode="External"/><Relationship Id="rId1951" Type="http://schemas.openxmlformats.org/officeDocument/2006/relationships/hyperlink" Target="https://stackoverflow.com/questions/62837497" TargetMode="External"/><Relationship Id="rId1952" Type="http://schemas.openxmlformats.org/officeDocument/2006/relationships/hyperlink" Target="https://stackoverflow.com/questions/53413756" TargetMode="External"/><Relationship Id="rId1953" Type="http://schemas.openxmlformats.org/officeDocument/2006/relationships/hyperlink" Target="https://stackoverflow.com/questions/62121680" TargetMode="External"/><Relationship Id="rId1954" Type="http://schemas.openxmlformats.org/officeDocument/2006/relationships/hyperlink" Target="https://stackoverflow.com/questions/51729290" TargetMode="External"/><Relationship Id="rId1955" Type="http://schemas.openxmlformats.org/officeDocument/2006/relationships/hyperlink" Target="https://stackoverflow.com/questions/45836241" TargetMode="External"/><Relationship Id="rId1956" Type="http://schemas.openxmlformats.org/officeDocument/2006/relationships/hyperlink" Target="https://stackoverflow.com/questions/46347290" TargetMode="External"/><Relationship Id="rId1957" Type="http://schemas.openxmlformats.org/officeDocument/2006/relationships/hyperlink" Target="https://stackoverflow.com/questions/49252933" TargetMode="External"/><Relationship Id="rId1958" Type="http://schemas.openxmlformats.org/officeDocument/2006/relationships/hyperlink" Target="https://stackoverflow.com/questions/49767233" TargetMode="External"/><Relationship Id="rId1959" Type="http://schemas.openxmlformats.org/officeDocument/2006/relationships/hyperlink" Target="https://stackoverflow.com/questions/45098117" TargetMode="External"/><Relationship Id="rId1940" Type="http://schemas.openxmlformats.org/officeDocument/2006/relationships/hyperlink" Target="https://stackoverflow.com/questions/50283741" TargetMode="External"/><Relationship Id="rId1941" Type="http://schemas.openxmlformats.org/officeDocument/2006/relationships/hyperlink" Target="https://stackoverflow.com/questions/60884699" TargetMode="External"/><Relationship Id="rId1942" Type="http://schemas.openxmlformats.org/officeDocument/2006/relationships/hyperlink" Target="https://stackoverflow.com/questions/54916508" TargetMode="External"/><Relationship Id="rId1943" Type="http://schemas.openxmlformats.org/officeDocument/2006/relationships/hyperlink" Target="https://stackoverflow.com/questions/52761157" TargetMode="External"/><Relationship Id="rId1944" Type="http://schemas.openxmlformats.org/officeDocument/2006/relationships/hyperlink" Target="https://stackoverflow.com/questions/56304037" TargetMode="External"/><Relationship Id="rId1945" Type="http://schemas.openxmlformats.org/officeDocument/2006/relationships/hyperlink" Target="https://stackoverflow.com/questions/53003208" TargetMode="External"/><Relationship Id="rId1946" Type="http://schemas.openxmlformats.org/officeDocument/2006/relationships/hyperlink" Target="https://stackoverflow.com/questions/50469878" TargetMode="External"/><Relationship Id="rId1947" Type="http://schemas.openxmlformats.org/officeDocument/2006/relationships/hyperlink" Target="https://stackoverflow.com/questions/49864234" TargetMode="External"/><Relationship Id="rId1948" Type="http://schemas.openxmlformats.org/officeDocument/2006/relationships/hyperlink" Target="https://stackoverflow.com/questions/54998898" TargetMode="External"/><Relationship Id="rId1949" Type="http://schemas.openxmlformats.org/officeDocument/2006/relationships/hyperlink" Target="https://stackoverflow.com/questions/59304261" TargetMode="External"/><Relationship Id="rId2423" Type="http://schemas.openxmlformats.org/officeDocument/2006/relationships/hyperlink" Target="https://stackoverflow.com/questions/59685659" TargetMode="External"/><Relationship Id="rId2424" Type="http://schemas.openxmlformats.org/officeDocument/2006/relationships/hyperlink" Target="https://stackoverflow.com/questions/63859912" TargetMode="External"/><Relationship Id="rId2425" Type="http://schemas.openxmlformats.org/officeDocument/2006/relationships/hyperlink" Target="https://stackoverflow.com/questions/59524339" TargetMode="External"/><Relationship Id="rId2426" Type="http://schemas.openxmlformats.org/officeDocument/2006/relationships/hyperlink" Target="https://stackoverflow.com/questions/48272426" TargetMode="External"/><Relationship Id="rId2427" Type="http://schemas.openxmlformats.org/officeDocument/2006/relationships/hyperlink" Target="https://stackoverflow.com/questions/43136293" TargetMode="External"/><Relationship Id="rId2428" Type="http://schemas.openxmlformats.org/officeDocument/2006/relationships/hyperlink" Target="https://stackoverflow.com/questions/56177780" TargetMode="External"/><Relationship Id="rId2429" Type="http://schemas.openxmlformats.org/officeDocument/2006/relationships/hyperlink" Target="https://stackoverflow.com/questions/64863256" TargetMode="External"/><Relationship Id="rId509" Type="http://schemas.openxmlformats.org/officeDocument/2006/relationships/hyperlink" Target="https://stackoverflow.com/questions/52517298" TargetMode="External"/><Relationship Id="rId508" Type="http://schemas.openxmlformats.org/officeDocument/2006/relationships/hyperlink" Target="https://stackoverflow.com/questions/54262380" TargetMode="External"/><Relationship Id="rId503" Type="http://schemas.openxmlformats.org/officeDocument/2006/relationships/hyperlink" Target="https://stackoverflow.com/questions/50152548" TargetMode="External"/><Relationship Id="rId502" Type="http://schemas.openxmlformats.org/officeDocument/2006/relationships/hyperlink" Target="https://stackoverflow.com/questions/64105822" TargetMode="External"/><Relationship Id="rId501" Type="http://schemas.openxmlformats.org/officeDocument/2006/relationships/hyperlink" Target="https://stackoverflow.com/questions/64978209" TargetMode="External"/><Relationship Id="rId500" Type="http://schemas.openxmlformats.org/officeDocument/2006/relationships/hyperlink" Target="https://stackoverflow.com/questions/62612696" TargetMode="External"/><Relationship Id="rId507" Type="http://schemas.openxmlformats.org/officeDocument/2006/relationships/hyperlink" Target="https://stackoverflow.com/questions/59471003" TargetMode="External"/><Relationship Id="rId506" Type="http://schemas.openxmlformats.org/officeDocument/2006/relationships/hyperlink" Target="https://stackoverflow.com/questions/54588880" TargetMode="External"/><Relationship Id="rId505" Type="http://schemas.openxmlformats.org/officeDocument/2006/relationships/hyperlink" Target="https://stackoverflow.com/questions/51876460" TargetMode="External"/><Relationship Id="rId504" Type="http://schemas.openxmlformats.org/officeDocument/2006/relationships/hyperlink" Target="https://stackoverflow.com/questions/52515273" TargetMode="External"/><Relationship Id="rId2420" Type="http://schemas.openxmlformats.org/officeDocument/2006/relationships/hyperlink" Target="https://stackoverflow.com/questions/59585425" TargetMode="External"/><Relationship Id="rId2421" Type="http://schemas.openxmlformats.org/officeDocument/2006/relationships/hyperlink" Target="https://stackoverflow.com/questions/60066950" TargetMode="External"/><Relationship Id="rId2422" Type="http://schemas.openxmlformats.org/officeDocument/2006/relationships/hyperlink" Target="https://stackoverflow.com/questions/59599685" TargetMode="External"/><Relationship Id="rId2412" Type="http://schemas.openxmlformats.org/officeDocument/2006/relationships/hyperlink" Target="https://stackoverflow.com/questions/55252860" TargetMode="External"/><Relationship Id="rId2413" Type="http://schemas.openxmlformats.org/officeDocument/2006/relationships/hyperlink" Target="https://stackoverflow.com/questions/55959848" TargetMode="External"/><Relationship Id="rId2414" Type="http://schemas.openxmlformats.org/officeDocument/2006/relationships/hyperlink" Target="https://stackoverflow.com/questions/63621251" TargetMode="External"/><Relationship Id="rId2415" Type="http://schemas.openxmlformats.org/officeDocument/2006/relationships/hyperlink" Target="https://stackoverflow.com/questions/62675004" TargetMode="External"/><Relationship Id="rId2416" Type="http://schemas.openxmlformats.org/officeDocument/2006/relationships/hyperlink" Target="https://stackoverflow.com/questions/56391755" TargetMode="External"/><Relationship Id="rId2417" Type="http://schemas.openxmlformats.org/officeDocument/2006/relationships/hyperlink" Target="https://stackoverflow.com/questions/58744161" TargetMode="External"/><Relationship Id="rId2418" Type="http://schemas.openxmlformats.org/officeDocument/2006/relationships/hyperlink" Target="https://stackoverflow.com/questions/57434934" TargetMode="External"/><Relationship Id="rId2419" Type="http://schemas.openxmlformats.org/officeDocument/2006/relationships/hyperlink" Target="https://stackoverflow.com/questions/60349042" TargetMode="External"/><Relationship Id="rId2410" Type="http://schemas.openxmlformats.org/officeDocument/2006/relationships/hyperlink" Target="https://stackoverflow.com/questions/61292187" TargetMode="External"/><Relationship Id="rId2411" Type="http://schemas.openxmlformats.org/officeDocument/2006/relationships/hyperlink" Target="https://stackoverflow.com/questions/61597123" TargetMode="External"/><Relationship Id="rId1114" Type="http://schemas.openxmlformats.org/officeDocument/2006/relationships/hyperlink" Target="https://stackoverflow.com/questions/52139076" TargetMode="External"/><Relationship Id="rId2445" Type="http://schemas.openxmlformats.org/officeDocument/2006/relationships/hyperlink" Target="https://stackoverflow.com/questions/41817101" TargetMode="External"/><Relationship Id="rId1115" Type="http://schemas.openxmlformats.org/officeDocument/2006/relationships/hyperlink" Target="https://stackoverflow.com/questions/52595477" TargetMode="External"/><Relationship Id="rId2446" Type="http://schemas.openxmlformats.org/officeDocument/2006/relationships/hyperlink" Target="https://stackoverflow.com/questions/45121909" TargetMode="External"/><Relationship Id="rId1116" Type="http://schemas.openxmlformats.org/officeDocument/2006/relationships/hyperlink" Target="https://stackoverflow.com/questions/51353522" TargetMode="External"/><Relationship Id="rId2447" Type="http://schemas.openxmlformats.org/officeDocument/2006/relationships/hyperlink" Target="https://stackoverflow.com/questions/41396767" TargetMode="External"/><Relationship Id="rId1117" Type="http://schemas.openxmlformats.org/officeDocument/2006/relationships/hyperlink" Target="https://stackoverflow.com/questions/48347728" TargetMode="External"/><Relationship Id="rId2448" Type="http://schemas.openxmlformats.org/officeDocument/2006/relationships/hyperlink" Target="https://stackoverflow.com/questions/41651628" TargetMode="External"/><Relationship Id="rId1118" Type="http://schemas.openxmlformats.org/officeDocument/2006/relationships/hyperlink" Target="https://stackoverflow.com/questions/53613984" TargetMode="External"/><Relationship Id="rId2449" Type="http://schemas.openxmlformats.org/officeDocument/2006/relationships/hyperlink" Target="https://stackoverflow.com/questions/64347099" TargetMode="External"/><Relationship Id="rId1119" Type="http://schemas.openxmlformats.org/officeDocument/2006/relationships/hyperlink" Target="https://stackoverflow.com/questions/64779033" TargetMode="External"/><Relationship Id="rId525" Type="http://schemas.openxmlformats.org/officeDocument/2006/relationships/hyperlink" Target="https://stackoverflow.com/questions/63481755" TargetMode="External"/><Relationship Id="rId524" Type="http://schemas.openxmlformats.org/officeDocument/2006/relationships/hyperlink" Target="https://stackoverflow.com/questions/64759372" TargetMode="External"/><Relationship Id="rId523" Type="http://schemas.openxmlformats.org/officeDocument/2006/relationships/hyperlink" Target="https://stackoverflow.com/questions/64091029" TargetMode="External"/><Relationship Id="rId522" Type="http://schemas.openxmlformats.org/officeDocument/2006/relationships/hyperlink" Target="https://stackoverflow.com/questions/63068639" TargetMode="External"/><Relationship Id="rId529" Type="http://schemas.openxmlformats.org/officeDocument/2006/relationships/hyperlink" Target="https://stackoverflow.com/questions/64759500" TargetMode="External"/><Relationship Id="rId528" Type="http://schemas.openxmlformats.org/officeDocument/2006/relationships/hyperlink" Target="https://stackoverflow.com/questions/63139159" TargetMode="External"/><Relationship Id="rId527" Type="http://schemas.openxmlformats.org/officeDocument/2006/relationships/hyperlink" Target="https://stackoverflow.com/questions/62143530" TargetMode="External"/><Relationship Id="rId526" Type="http://schemas.openxmlformats.org/officeDocument/2006/relationships/hyperlink" Target="https://stackoverflow.com/questions/63570400" TargetMode="External"/><Relationship Id="rId2440" Type="http://schemas.openxmlformats.org/officeDocument/2006/relationships/hyperlink" Target="https://stackoverflow.com/questions/51046867" TargetMode="External"/><Relationship Id="rId521" Type="http://schemas.openxmlformats.org/officeDocument/2006/relationships/hyperlink" Target="https://stackoverflow.com/questions/63244472" TargetMode="External"/><Relationship Id="rId1110" Type="http://schemas.openxmlformats.org/officeDocument/2006/relationships/hyperlink" Target="https://stackoverflow.com/questions/63820168" TargetMode="External"/><Relationship Id="rId2441" Type="http://schemas.openxmlformats.org/officeDocument/2006/relationships/hyperlink" Target="https://stackoverflow.com/questions/47007997" TargetMode="External"/><Relationship Id="rId520" Type="http://schemas.openxmlformats.org/officeDocument/2006/relationships/hyperlink" Target="https://stackoverflow.com/questions/64805010" TargetMode="External"/><Relationship Id="rId1111" Type="http://schemas.openxmlformats.org/officeDocument/2006/relationships/hyperlink" Target="https://stackoverflow.com/questions/63546062" TargetMode="External"/><Relationship Id="rId2442" Type="http://schemas.openxmlformats.org/officeDocument/2006/relationships/hyperlink" Target="https://stackoverflow.com/questions/47593493" TargetMode="External"/><Relationship Id="rId1112" Type="http://schemas.openxmlformats.org/officeDocument/2006/relationships/hyperlink" Target="https://stackoverflow.com/questions/44232898" TargetMode="External"/><Relationship Id="rId2443" Type="http://schemas.openxmlformats.org/officeDocument/2006/relationships/hyperlink" Target="https://stackoverflow.com/questions/41815023" TargetMode="External"/><Relationship Id="rId1113" Type="http://schemas.openxmlformats.org/officeDocument/2006/relationships/hyperlink" Target="https://stackoverflow.com/questions/43990046" TargetMode="External"/><Relationship Id="rId2444" Type="http://schemas.openxmlformats.org/officeDocument/2006/relationships/hyperlink" Target="https://stackoverflow.com/questions/43883271" TargetMode="External"/><Relationship Id="rId1103" Type="http://schemas.openxmlformats.org/officeDocument/2006/relationships/hyperlink" Target="https://stackoverflow.com/questions/64003545" TargetMode="External"/><Relationship Id="rId2434" Type="http://schemas.openxmlformats.org/officeDocument/2006/relationships/hyperlink" Target="https://stackoverflow.com/questions/64112222" TargetMode="External"/><Relationship Id="rId1104" Type="http://schemas.openxmlformats.org/officeDocument/2006/relationships/hyperlink" Target="https://stackoverflow.com/questions/65076900" TargetMode="External"/><Relationship Id="rId2435" Type="http://schemas.openxmlformats.org/officeDocument/2006/relationships/hyperlink" Target="https://stackoverflow.com/questions/65113349" TargetMode="External"/><Relationship Id="rId1105" Type="http://schemas.openxmlformats.org/officeDocument/2006/relationships/hyperlink" Target="https://stackoverflow.com/questions/63546062" TargetMode="External"/><Relationship Id="rId2436" Type="http://schemas.openxmlformats.org/officeDocument/2006/relationships/hyperlink" Target="https://stackoverflow.com/questions/64003545" TargetMode="External"/><Relationship Id="rId1106" Type="http://schemas.openxmlformats.org/officeDocument/2006/relationships/hyperlink" Target="https://stackoverflow.com/questions/62494412" TargetMode="External"/><Relationship Id="rId2437" Type="http://schemas.openxmlformats.org/officeDocument/2006/relationships/hyperlink" Target="https://stackoverflow.com/questions/61910143" TargetMode="External"/><Relationship Id="rId1107" Type="http://schemas.openxmlformats.org/officeDocument/2006/relationships/hyperlink" Target="https://stackoverflow.com/questions/62529415" TargetMode="External"/><Relationship Id="rId2438" Type="http://schemas.openxmlformats.org/officeDocument/2006/relationships/hyperlink" Target="https://stackoverflow.com/questions/59506070" TargetMode="External"/><Relationship Id="rId1108" Type="http://schemas.openxmlformats.org/officeDocument/2006/relationships/hyperlink" Target="https://stackoverflow.com/questions/65105974" TargetMode="External"/><Relationship Id="rId2439" Type="http://schemas.openxmlformats.org/officeDocument/2006/relationships/hyperlink" Target="https://stackoverflow.com/questions/58418067" TargetMode="External"/><Relationship Id="rId1109" Type="http://schemas.openxmlformats.org/officeDocument/2006/relationships/hyperlink" Target="https://stackoverflow.com/questions/64003545" TargetMode="External"/><Relationship Id="rId519" Type="http://schemas.openxmlformats.org/officeDocument/2006/relationships/hyperlink" Target="https://stackoverflow.com/questions/47254265" TargetMode="External"/><Relationship Id="rId514" Type="http://schemas.openxmlformats.org/officeDocument/2006/relationships/hyperlink" Target="https://stackoverflow.com/questions/47484469" TargetMode="External"/><Relationship Id="rId513" Type="http://schemas.openxmlformats.org/officeDocument/2006/relationships/hyperlink" Target="https://stackoverflow.com/questions/51064323" TargetMode="External"/><Relationship Id="rId512" Type="http://schemas.openxmlformats.org/officeDocument/2006/relationships/hyperlink" Target="https://stackoverflow.com/questions/60001853" TargetMode="External"/><Relationship Id="rId511" Type="http://schemas.openxmlformats.org/officeDocument/2006/relationships/hyperlink" Target="https://stackoverflow.com/questions/54668364" TargetMode="External"/><Relationship Id="rId518" Type="http://schemas.openxmlformats.org/officeDocument/2006/relationships/hyperlink" Target="https://stackoverflow.com/questions/49487158" TargetMode="External"/><Relationship Id="rId517" Type="http://schemas.openxmlformats.org/officeDocument/2006/relationships/hyperlink" Target="https://stackoverflow.com/questions/47451767" TargetMode="External"/><Relationship Id="rId516" Type="http://schemas.openxmlformats.org/officeDocument/2006/relationships/hyperlink" Target="https://stackoverflow.com/questions/49249646" TargetMode="External"/><Relationship Id="rId515" Type="http://schemas.openxmlformats.org/officeDocument/2006/relationships/hyperlink" Target="https://stackoverflow.com/questions/54262380" TargetMode="External"/><Relationship Id="rId510" Type="http://schemas.openxmlformats.org/officeDocument/2006/relationships/hyperlink" Target="https://stackoverflow.com/questions/54067061" TargetMode="External"/><Relationship Id="rId2430" Type="http://schemas.openxmlformats.org/officeDocument/2006/relationships/hyperlink" Target="https://stackoverflow.com/questions/58636087" TargetMode="External"/><Relationship Id="rId1100" Type="http://schemas.openxmlformats.org/officeDocument/2006/relationships/hyperlink" Target="https://stackoverflow.com/questions/41604686" TargetMode="External"/><Relationship Id="rId2431" Type="http://schemas.openxmlformats.org/officeDocument/2006/relationships/hyperlink" Target="https://stackoverflow.com/questions/62089249" TargetMode="External"/><Relationship Id="rId1101" Type="http://schemas.openxmlformats.org/officeDocument/2006/relationships/hyperlink" Target="https://stackoverflow.com/questions/50295839" TargetMode="External"/><Relationship Id="rId2432" Type="http://schemas.openxmlformats.org/officeDocument/2006/relationships/hyperlink" Target="https://stackoverflow.com/questions/63564532" TargetMode="External"/><Relationship Id="rId1102" Type="http://schemas.openxmlformats.org/officeDocument/2006/relationships/hyperlink" Target="https://stackoverflow.com/questions/65005588" TargetMode="External"/><Relationship Id="rId2433" Type="http://schemas.openxmlformats.org/officeDocument/2006/relationships/hyperlink" Target="https://stackoverflow.com/questions/64988725" TargetMode="External"/><Relationship Id="rId2401" Type="http://schemas.openxmlformats.org/officeDocument/2006/relationships/hyperlink" Target="https://stackoverflow.com/questions/60793579" TargetMode="External"/><Relationship Id="rId2402" Type="http://schemas.openxmlformats.org/officeDocument/2006/relationships/hyperlink" Target="https://stackoverflow.com/questions/59571944" TargetMode="External"/><Relationship Id="rId2403" Type="http://schemas.openxmlformats.org/officeDocument/2006/relationships/hyperlink" Target="https://stackoverflow.com/questions/46994409" TargetMode="External"/><Relationship Id="rId2404" Type="http://schemas.openxmlformats.org/officeDocument/2006/relationships/hyperlink" Target="https://stackoverflow.com/questions/48991644" TargetMode="External"/><Relationship Id="rId2405" Type="http://schemas.openxmlformats.org/officeDocument/2006/relationships/hyperlink" Target="https://stackoverflow.com/questions/53562704" TargetMode="External"/><Relationship Id="rId2406" Type="http://schemas.openxmlformats.org/officeDocument/2006/relationships/hyperlink" Target="https://stackoverflow.com/questions/51963377" TargetMode="External"/><Relationship Id="rId2407" Type="http://schemas.openxmlformats.org/officeDocument/2006/relationships/hyperlink" Target="https://stackoverflow.com/questions/55992434" TargetMode="External"/><Relationship Id="rId2408" Type="http://schemas.openxmlformats.org/officeDocument/2006/relationships/hyperlink" Target="https://stackoverflow.com/questions/56687174" TargetMode="External"/><Relationship Id="rId2409" Type="http://schemas.openxmlformats.org/officeDocument/2006/relationships/hyperlink" Target="https://stackoverflow.com/questions/62081452" TargetMode="External"/><Relationship Id="rId2400" Type="http://schemas.openxmlformats.org/officeDocument/2006/relationships/hyperlink" Target="https://stackoverflow.com/questions/57326665" TargetMode="External"/><Relationship Id="rId590" Type="http://schemas.openxmlformats.org/officeDocument/2006/relationships/hyperlink" Target="https://stackoverflow.com/questions/63848250" TargetMode="External"/><Relationship Id="rId589" Type="http://schemas.openxmlformats.org/officeDocument/2006/relationships/hyperlink" Target="https://stackoverflow.com/questions/61102728" TargetMode="External"/><Relationship Id="rId588" Type="http://schemas.openxmlformats.org/officeDocument/2006/relationships/hyperlink" Target="https://stackoverflow.com/questions/37516684" TargetMode="External"/><Relationship Id="rId1170" Type="http://schemas.openxmlformats.org/officeDocument/2006/relationships/hyperlink" Target="https://stackoverflow.com/questions/62341749" TargetMode="External"/><Relationship Id="rId1171" Type="http://schemas.openxmlformats.org/officeDocument/2006/relationships/hyperlink" Target="https://stackoverflow.com/questions/59078406" TargetMode="External"/><Relationship Id="rId583" Type="http://schemas.openxmlformats.org/officeDocument/2006/relationships/hyperlink" Target="https://stackoverflow.com/questions/51729858" TargetMode="External"/><Relationship Id="rId1172" Type="http://schemas.openxmlformats.org/officeDocument/2006/relationships/hyperlink" Target="https://stackoverflow.com/questions/47632262" TargetMode="External"/><Relationship Id="rId582" Type="http://schemas.openxmlformats.org/officeDocument/2006/relationships/hyperlink" Target="https://stackoverflow.com/questions/45906009" TargetMode="External"/><Relationship Id="rId1173" Type="http://schemas.openxmlformats.org/officeDocument/2006/relationships/hyperlink" Target="https://stackoverflow.com/questions/45107068" TargetMode="External"/><Relationship Id="rId581" Type="http://schemas.openxmlformats.org/officeDocument/2006/relationships/hyperlink" Target="https://stackoverflow.com/questions/44343081" TargetMode="External"/><Relationship Id="rId1174" Type="http://schemas.openxmlformats.org/officeDocument/2006/relationships/hyperlink" Target="https://stackoverflow.com/questions/42432618" TargetMode="External"/><Relationship Id="rId580" Type="http://schemas.openxmlformats.org/officeDocument/2006/relationships/hyperlink" Target="https://stackoverflow.com/questions/53971306" TargetMode="External"/><Relationship Id="rId1175" Type="http://schemas.openxmlformats.org/officeDocument/2006/relationships/hyperlink" Target="https://stackoverflow.com/questions/50761702" TargetMode="External"/><Relationship Id="rId587" Type="http://schemas.openxmlformats.org/officeDocument/2006/relationships/hyperlink" Target="https://stackoverflow.com/questions/35799198" TargetMode="External"/><Relationship Id="rId1176" Type="http://schemas.openxmlformats.org/officeDocument/2006/relationships/hyperlink" Target="https://stackoverflow.com/questions/44299638" TargetMode="External"/><Relationship Id="rId586" Type="http://schemas.openxmlformats.org/officeDocument/2006/relationships/hyperlink" Target="https://stackoverflow.com/questions/39814364" TargetMode="External"/><Relationship Id="rId1177" Type="http://schemas.openxmlformats.org/officeDocument/2006/relationships/hyperlink" Target="https://stackoverflow.com/questions/52059663" TargetMode="External"/><Relationship Id="rId585" Type="http://schemas.openxmlformats.org/officeDocument/2006/relationships/hyperlink" Target="https://stackoverflow.com/questions/50752787" TargetMode="External"/><Relationship Id="rId1178" Type="http://schemas.openxmlformats.org/officeDocument/2006/relationships/hyperlink" Target="https://stackoverflow.com/questions/44287059" TargetMode="External"/><Relationship Id="rId584" Type="http://schemas.openxmlformats.org/officeDocument/2006/relationships/hyperlink" Target="https://stackoverflow.com/questions/38121451" TargetMode="External"/><Relationship Id="rId1179" Type="http://schemas.openxmlformats.org/officeDocument/2006/relationships/hyperlink" Target="https://stackoverflow.com/questions/53479930" TargetMode="External"/><Relationship Id="rId1169" Type="http://schemas.openxmlformats.org/officeDocument/2006/relationships/hyperlink" Target="https://stackoverflow.com/questions/63913653" TargetMode="External"/><Relationship Id="rId579" Type="http://schemas.openxmlformats.org/officeDocument/2006/relationships/hyperlink" Target="https://stackoverflow.com/questions/51786661" TargetMode="External"/><Relationship Id="rId578" Type="http://schemas.openxmlformats.org/officeDocument/2006/relationships/hyperlink" Target="https://stackoverflow.com/questions/45059428" TargetMode="External"/><Relationship Id="rId577" Type="http://schemas.openxmlformats.org/officeDocument/2006/relationships/hyperlink" Target="https://stackoverflow.com/questions/41616292" TargetMode="External"/><Relationship Id="rId2490" Type="http://schemas.openxmlformats.org/officeDocument/2006/relationships/hyperlink" Target="https://stackoverflow.com/questions/62079524" TargetMode="External"/><Relationship Id="rId1160" Type="http://schemas.openxmlformats.org/officeDocument/2006/relationships/hyperlink" Target="https://stackoverflow.com/questions/63554161" TargetMode="External"/><Relationship Id="rId2491" Type="http://schemas.openxmlformats.org/officeDocument/2006/relationships/hyperlink" Target="https://stackoverflow.com/questions/63343167" TargetMode="External"/><Relationship Id="rId572" Type="http://schemas.openxmlformats.org/officeDocument/2006/relationships/hyperlink" Target="https://stackoverflow.com/questions/49376313" TargetMode="External"/><Relationship Id="rId1161" Type="http://schemas.openxmlformats.org/officeDocument/2006/relationships/hyperlink" Target="https://stackoverflow.com/questions/61149306" TargetMode="External"/><Relationship Id="rId2492" Type="http://schemas.openxmlformats.org/officeDocument/2006/relationships/hyperlink" Target="https://stackoverflow.com/questions/63004513" TargetMode="External"/><Relationship Id="rId571" Type="http://schemas.openxmlformats.org/officeDocument/2006/relationships/hyperlink" Target="https://stackoverflow.com/questions/41375651" TargetMode="External"/><Relationship Id="rId1162" Type="http://schemas.openxmlformats.org/officeDocument/2006/relationships/hyperlink" Target="https://stackoverflow.com/questions/43555365" TargetMode="External"/><Relationship Id="rId2493" Type="http://schemas.openxmlformats.org/officeDocument/2006/relationships/hyperlink" Target="https://stackoverflow.com/questions/59305514" TargetMode="External"/><Relationship Id="rId570" Type="http://schemas.openxmlformats.org/officeDocument/2006/relationships/hyperlink" Target="https://stackoverflow.com/questions/40362680" TargetMode="External"/><Relationship Id="rId1163" Type="http://schemas.openxmlformats.org/officeDocument/2006/relationships/hyperlink" Target="https://stackoverflow.com/questions/61606669" TargetMode="External"/><Relationship Id="rId2494" Type="http://schemas.openxmlformats.org/officeDocument/2006/relationships/hyperlink" Target="https://stackoverflow.com/questions/58751457" TargetMode="External"/><Relationship Id="rId1164" Type="http://schemas.openxmlformats.org/officeDocument/2006/relationships/hyperlink" Target="https://stackoverflow.com/questions/42661424" TargetMode="External"/><Relationship Id="rId2495" Type="http://schemas.openxmlformats.org/officeDocument/2006/relationships/hyperlink" Target="https://stackoverflow.com/questions/58513607" TargetMode="External"/><Relationship Id="rId576" Type="http://schemas.openxmlformats.org/officeDocument/2006/relationships/hyperlink" Target="https://stackoverflow.com/questions/46694252" TargetMode="External"/><Relationship Id="rId1165" Type="http://schemas.openxmlformats.org/officeDocument/2006/relationships/hyperlink" Target="https://stackoverflow.com/questions/41434206" TargetMode="External"/><Relationship Id="rId2496" Type="http://schemas.openxmlformats.org/officeDocument/2006/relationships/hyperlink" Target="https://stackoverflow.com/questions/62311222" TargetMode="External"/><Relationship Id="rId575" Type="http://schemas.openxmlformats.org/officeDocument/2006/relationships/hyperlink" Target="https://stackoverflow.com/questions/64059981" TargetMode="External"/><Relationship Id="rId1166" Type="http://schemas.openxmlformats.org/officeDocument/2006/relationships/hyperlink" Target="https://stackoverflow.com/questions/51876460" TargetMode="External"/><Relationship Id="rId2497" Type="http://schemas.openxmlformats.org/officeDocument/2006/relationships/hyperlink" Target="https://stackoverflow.com/questions/58011262" TargetMode="External"/><Relationship Id="rId574" Type="http://schemas.openxmlformats.org/officeDocument/2006/relationships/hyperlink" Target="https://stackoverflow.com/questions/49701918" TargetMode="External"/><Relationship Id="rId1167" Type="http://schemas.openxmlformats.org/officeDocument/2006/relationships/hyperlink" Target="https://stackoverflow.com/questions/53596521" TargetMode="External"/><Relationship Id="rId2498" Type="http://schemas.openxmlformats.org/officeDocument/2006/relationships/hyperlink" Target="https://stackoverflow.com/questions/48428415" TargetMode="External"/><Relationship Id="rId573" Type="http://schemas.openxmlformats.org/officeDocument/2006/relationships/hyperlink" Target="https://stackoverflow.com/questions/60736688" TargetMode="External"/><Relationship Id="rId1168" Type="http://schemas.openxmlformats.org/officeDocument/2006/relationships/hyperlink" Target="https://stackoverflow.com/questions/60112600" TargetMode="External"/><Relationship Id="rId2499" Type="http://schemas.openxmlformats.org/officeDocument/2006/relationships/hyperlink" Target="https://stackoverflow.com/questions/63025100" TargetMode="External"/><Relationship Id="rId1190" Type="http://schemas.openxmlformats.org/officeDocument/2006/relationships/hyperlink" Target="https://stackoverflow.com/questions/58033286" TargetMode="External"/><Relationship Id="rId1191" Type="http://schemas.openxmlformats.org/officeDocument/2006/relationships/hyperlink" Target="https://stackoverflow.com/questions/61192645" TargetMode="External"/><Relationship Id="rId1192" Type="http://schemas.openxmlformats.org/officeDocument/2006/relationships/hyperlink" Target="https://stackoverflow.com/questions/63543159" TargetMode="External"/><Relationship Id="rId1193" Type="http://schemas.openxmlformats.org/officeDocument/2006/relationships/hyperlink" Target="https://stackoverflow.com/questions/55248631" TargetMode="External"/><Relationship Id="rId1194" Type="http://schemas.openxmlformats.org/officeDocument/2006/relationships/hyperlink" Target="https://stackoverflow.com/questions/51010312" TargetMode="External"/><Relationship Id="rId1195" Type="http://schemas.openxmlformats.org/officeDocument/2006/relationships/hyperlink" Target="https://stackoverflow.com/questions/51626510" TargetMode="External"/><Relationship Id="rId1196" Type="http://schemas.openxmlformats.org/officeDocument/2006/relationships/hyperlink" Target="https://stackoverflow.com/questions/43089598" TargetMode="External"/><Relationship Id="rId1197" Type="http://schemas.openxmlformats.org/officeDocument/2006/relationships/hyperlink" Target="https://stackoverflow.com/questions/50329855" TargetMode="External"/><Relationship Id="rId1198" Type="http://schemas.openxmlformats.org/officeDocument/2006/relationships/hyperlink" Target="https://stackoverflow.com/questions/38462666" TargetMode="External"/><Relationship Id="rId1199" Type="http://schemas.openxmlformats.org/officeDocument/2006/relationships/hyperlink" Target="https://stackoverflow.com/questions/61710061" TargetMode="External"/><Relationship Id="rId599" Type="http://schemas.openxmlformats.org/officeDocument/2006/relationships/hyperlink" Target="https://stackoverflow.com/questions/62241930" TargetMode="External"/><Relationship Id="rId1180" Type="http://schemas.openxmlformats.org/officeDocument/2006/relationships/hyperlink" Target="https://stackoverflow.com/questions/44685975" TargetMode="External"/><Relationship Id="rId1181" Type="http://schemas.openxmlformats.org/officeDocument/2006/relationships/hyperlink" Target="https://stackoverflow.com/questions/44212207" TargetMode="External"/><Relationship Id="rId1182" Type="http://schemas.openxmlformats.org/officeDocument/2006/relationships/hyperlink" Target="https://stackoverflow.com/questions/51955693" TargetMode="External"/><Relationship Id="rId594" Type="http://schemas.openxmlformats.org/officeDocument/2006/relationships/hyperlink" Target="https://stackoverflow.com/questions/42092727" TargetMode="External"/><Relationship Id="rId1183" Type="http://schemas.openxmlformats.org/officeDocument/2006/relationships/hyperlink" Target="https://stackoverflow.com/questions/61087735" TargetMode="External"/><Relationship Id="rId593" Type="http://schemas.openxmlformats.org/officeDocument/2006/relationships/hyperlink" Target="https://stackoverflow.com/questions/54998898" TargetMode="External"/><Relationship Id="rId1184" Type="http://schemas.openxmlformats.org/officeDocument/2006/relationships/hyperlink" Target="https://stackoverflow.com/questions/62299803" TargetMode="External"/><Relationship Id="rId592" Type="http://schemas.openxmlformats.org/officeDocument/2006/relationships/hyperlink" Target="https://stackoverflow.com/questions/47644306" TargetMode="External"/><Relationship Id="rId1185" Type="http://schemas.openxmlformats.org/officeDocument/2006/relationships/hyperlink" Target="https://stackoverflow.com/questions/55735837" TargetMode="External"/><Relationship Id="rId591" Type="http://schemas.openxmlformats.org/officeDocument/2006/relationships/hyperlink" Target="https://stackoverflow.com/questions/62876780" TargetMode="External"/><Relationship Id="rId1186" Type="http://schemas.openxmlformats.org/officeDocument/2006/relationships/hyperlink" Target="https://stackoverflow.com/questions/52517298" TargetMode="External"/><Relationship Id="rId598" Type="http://schemas.openxmlformats.org/officeDocument/2006/relationships/hyperlink" Target="https://stackoverflow.com/questions/62533380" TargetMode="External"/><Relationship Id="rId1187" Type="http://schemas.openxmlformats.org/officeDocument/2006/relationships/hyperlink" Target="https://stackoverflow.com/questions/55632511" TargetMode="External"/><Relationship Id="rId597" Type="http://schemas.openxmlformats.org/officeDocument/2006/relationships/hyperlink" Target="https://stackoverflow.com/questions/64860866" TargetMode="External"/><Relationship Id="rId1188" Type="http://schemas.openxmlformats.org/officeDocument/2006/relationships/hyperlink" Target="https://stackoverflow.com/questions/60911907" TargetMode="External"/><Relationship Id="rId596" Type="http://schemas.openxmlformats.org/officeDocument/2006/relationships/hyperlink" Target="https://stackoverflow.com/questions/52227910" TargetMode="External"/><Relationship Id="rId1189" Type="http://schemas.openxmlformats.org/officeDocument/2006/relationships/hyperlink" Target="https://stackoverflow.com/questions/64127480" TargetMode="External"/><Relationship Id="rId595" Type="http://schemas.openxmlformats.org/officeDocument/2006/relationships/hyperlink" Target="https://stackoverflow.com/questions/45059428" TargetMode="External"/><Relationship Id="rId1136" Type="http://schemas.openxmlformats.org/officeDocument/2006/relationships/hyperlink" Target="https://stackoverflow.com/questions/52682671" TargetMode="External"/><Relationship Id="rId2467" Type="http://schemas.openxmlformats.org/officeDocument/2006/relationships/hyperlink" Target="https://stackoverflow.com/questions/49657455" TargetMode="External"/><Relationship Id="rId1137" Type="http://schemas.openxmlformats.org/officeDocument/2006/relationships/hyperlink" Target="https://stackoverflow.com/questions/61295402" TargetMode="External"/><Relationship Id="rId2468" Type="http://schemas.openxmlformats.org/officeDocument/2006/relationships/hyperlink" Target="https://stackoverflow.com/questions/46876213" TargetMode="External"/><Relationship Id="rId1138" Type="http://schemas.openxmlformats.org/officeDocument/2006/relationships/hyperlink" Target="https://stackoverflow.com/questions/37680219" TargetMode="External"/><Relationship Id="rId2469" Type="http://schemas.openxmlformats.org/officeDocument/2006/relationships/hyperlink" Target="https://stackoverflow.com/questions/46999519" TargetMode="External"/><Relationship Id="rId1139" Type="http://schemas.openxmlformats.org/officeDocument/2006/relationships/hyperlink" Target="https://stackoverflow.com/questions/50771636" TargetMode="External"/><Relationship Id="rId547" Type="http://schemas.openxmlformats.org/officeDocument/2006/relationships/hyperlink" Target="https://stackoverflow.com/questions/59417433" TargetMode="External"/><Relationship Id="rId546" Type="http://schemas.openxmlformats.org/officeDocument/2006/relationships/hyperlink" Target="https://stackoverflow.com/questions/63059589" TargetMode="External"/><Relationship Id="rId545" Type="http://schemas.openxmlformats.org/officeDocument/2006/relationships/hyperlink" Target="https://stackoverflow.com/questions/61976955" TargetMode="External"/><Relationship Id="rId544" Type="http://schemas.openxmlformats.org/officeDocument/2006/relationships/hyperlink" Target="https://stackoverflow.com/questions/62658158" TargetMode="External"/><Relationship Id="rId549" Type="http://schemas.openxmlformats.org/officeDocument/2006/relationships/hyperlink" Target="https://stackoverflow.com/questions/61920569" TargetMode="External"/><Relationship Id="rId548" Type="http://schemas.openxmlformats.org/officeDocument/2006/relationships/hyperlink" Target="https://stackoverflow.com/questions/63301275" TargetMode="External"/><Relationship Id="rId2460" Type="http://schemas.openxmlformats.org/officeDocument/2006/relationships/hyperlink" Target="https://stackoverflow.com/questions/60733109" TargetMode="External"/><Relationship Id="rId1130" Type="http://schemas.openxmlformats.org/officeDocument/2006/relationships/hyperlink" Target="https://stackoverflow.com/questions/57011976" TargetMode="External"/><Relationship Id="rId2461" Type="http://schemas.openxmlformats.org/officeDocument/2006/relationships/hyperlink" Target="https://stackoverflow.com/questions/55720718" TargetMode="External"/><Relationship Id="rId1131" Type="http://schemas.openxmlformats.org/officeDocument/2006/relationships/hyperlink" Target="https://stackoverflow.com/questions/56364021" TargetMode="External"/><Relationship Id="rId2462" Type="http://schemas.openxmlformats.org/officeDocument/2006/relationships/hyperlink" Target="https://stackoverflow.com/questions/55375416" TargetMode="External"/><Relationship Id="rId543" Type="http://schemas.openxmlformats.org/officeDocument/2006/relationships/hyperlink" Target="https://stackoverflow.com/questions/51625911" TargetMode="External"/><Relationship Id="rId1132" Type="http://schemas.openxmlformats.org/officeDocument/2006/relationships/hyperlink" Target="https://stackoverflow.com/questions/51064323" TargetMode="External"/><Relationship Id="rId2463" Type="http://schemas.openxmlformats.org/officeDocument/2006/relationships/hyperlink" Target="https://stackoverflow.com/questions/60280923" TargetMode="External"/><Relationship Id="rId542" Type="http://schemas.openxmlformats.org/officeDocument/2006/relationships/hyperlink" Target="https://stackoverflow.com/questions/63191821" TargetMode="External"/><Relationship Id="rId1133" Type="http://schemas.openxmlformats.org/officeDocument/2006/relationships/hyperlink" Target="https://stackoverflow.com/questions/45612978" TargetMode="External"/><Relationship Id="rId2464" Type="http://schemas.openxmlformats.org/officeDocument/2006/relationships/hyperlink" Target="https://stackoverflow.com/questions/57020796" TargetMode="External"/><Relationship Id="rId541" Type="http://schemas.openxmlformats.org/officeDocument/2006/relationships/hyperlink" Target="https://stackoverflow.com/questions/64875082" TargetMode="External"/><Relationship Id="rId1134" Type="http://schemas.openxmlformats.org/officeDocument/2006/relationships/hyperlink" Target="https://stackoverflow.com/questions/61454585" TargetMode="External"/><Relationship Id="rId2465" Type="http://schemas.openxmlformats.org/officeDocument/2006/relationships/hyperlink" Target="https://stackoverflow.com/questions/59639633" TargetMode="External"/><Relationship Id="rId540" Type="http://schemas.openxmlformats.org/officeDocument/2006/relationships/hyperlink" Target="https://stackoverflow.com/questions/51038503" TargetMode="External"/><Relationship Id="rId1135" Type="http://schemas.openxmlformats.org/officeDocument/2006/relationships/hyperlink" Target="https://stackoverflow.com/questions/48303166" TargetMode="External"/><Relationship Id="rId2466" Type="http://schemas.openxmlformats.org/officeDocument/2006/relationships/hyperlink" Target="https://stackoverflow.com/questions/48447149" TargetMode="External"/><Relationship Id="rId1125" Type="http://schemas.openxmlformats.org/officeDocument/2006/relationships/hyperlink" Target="https://stackoverflow.com/questions/53501315" TargetMode="External"/><Relationship Id="rId2456" Type="http://schemas.openxmlformats.org/officeDocument/2006/relationships/hyperlink" Target="https://stackoverflow.com/questions/61192138" TargetMode="External"/><Relationship Id="rId1126" Type="http://schemas.openxmlformats.org/officeDocument/2006/relationships/hyperlink" Target="https://stackoverflow.com/questions/50819035" TargetMode="External"/><Relationship Id="rId2457" Type="http://schemas.openxmlformats.org/officeDocument/2006/relationships/hyperlink" Target="https://stackoverflow.com/questions/60731062" TargetMode="External"/><Relationship Id="rId1127" Type="http://schemas.openxmlformats.org/officeDocument/2006/relationships/hyperlink" Target="https://stackoverflow.com/questions/56337100" TargetMode="External"/><Relationship Id="rId2458" Type="http://schemas.openxmlformats.org/officeDocument/2006/relationships/hyperlink" Target="https://stackoverflow.com/questions/61985531" TargetMode="External"/><Relationship Id="rId1128" Type="http://schemas.openxmlformats.org/officeDocument/2006/relationships/hyperlink" Target="https://stackoverflow.com/questions/61750870" TargetMode="External"/><Relationship Id="rId2459" Type="http://schemas.openxmlformats.org/officeDocument/2006/relationships/hyperlink" Target="https://stackoverflow.com/questions/60597790" TargetMode="External"/><Relationship Id="rId1129" Type="http://schemas.openxmlformats.org/officeDocument/2006/relationships/hyperlink" Target="https://stackoverflow.com/questions/63071277" TargetMode="External"/><Relationship Id="rId536" Type="http://schemas.openxmlformats.org/officeDocument/2006/relationships/hyperlink" Target="https://stackoverflow.com/questions/61648779" TargetMode="External"/><Relationship Id="rId535" Type="http://schemas.openxmlformats.org/officeDocument/2006/relationships/hyperlink" Target="https://stackoverflow.com/questions/61121937" TargetMode="External"/><Relationship Id="rId534" Type="http://schemas.openxmlformats.org/officeDocument/2006/relationships/hyperlink" Target="https://stackoverflow.com/questions/62428455" TargetMode="External"/><Relationship Id="rId533" Type="http://schemas.openxmlformats.org/officeDocument/2006/relationships/hyperlink" Target="https://stackoverflow.com/questions/60923917" TargetMode="External"/><Relationship Id="rId539" Type="http://schemas.openxmlformats.org/officeDocument/2006/relationships/hyperlink" Target="https://stackoverflow.com/questions/51368119" TargetMode="External"/><Relationship Id="rId538" Type="http://schemas.openxmlformats.org/officeDocument/2006/relationships/hyperlink" Target="https://stackoverflow.com/questions/59732495" TargetMode="External"/><Relationship Id="rId537" Type="http://schemas.openxmlformats.org/officeDocument/2006/relationships/hyperlink" Target="https://stackoverflow.com/questions/61169380" TargetMode="External"/><Relationship Id="rId2450" Type="http://schemas.openxmlformats.org/officeDocument/2006/relationships/hyperlink" Target="https://stackoverflow.com/questions/57509069" TargetMode="External"/><Relationship Id="rId1120" Type="http://schemas.openxmlformats.org/officeDocument/2006/relationships/hyperlink" Target="https://stackoverflow.com/questions/63473595" TargetMode="External"/><Relationship Id="rId2451" Type="http://schemas.openxmlformats.org/officeDocument/2006/relationships/hyperlink" Target="https://stackoverflow.com/questions/63194006" TargetMode="External"/><Relationship Id="rId532" Type="http://schemas.openxmlformats.org/officeDocument/2006/relationships/hyperlink" Target="https://stackoverflow.com/questions/58636880" TargetMode="External"/><Relationship Id="rId1121" Type="http://schemas.openxmlformats.org/officeDocument/2006/relationships/hyperlink" Target="https://stackoverflow.com/questions/64947580" TargetMode="External"/><Relationship Id="rId2452" Type="http://schemas.openxmlformats.org/officeDocument/2006/relationships/hyperlink" Target="https://stackoverflow.com/questions/63320771" TargetMode="External"/><Relationship Id="rId531" Type="http://schemas.openxmlformats.org/officeDocument/2006/relationships/hyperlink" Target="https://stackoverflow.com/questions/63834609" TargetMode="External"/><Relationship Id="rId1122" Type="http://schemas.openxmlformats.org/officeDocument/2006/relationships/hyperlink" Target="https://stackoverflow.com/questions/59761890" TargetMode="External"/><Relationship Id="rId2453" Type="http://schemas.openxmlformats.org/officeDocument/2006/relationships/hyperlink" Target="https://stackoverflow.com/questions/59761890" TargetMode="External"/><Relationship Id="rId530" Type="http://schemas.openxmlformats.org/officeDocument/2006/relationships/hyperlink" Target="https://stackoverflow.com/questions/58752552" TargetMode="External"/><Relationship Id="rId1123" Type="http://schemas.openxmlformats.org/officeDocument/2006/relationships/hyperlink" Target="https://stackoverflow.com/questions/62299803" TargetMode="External"/><Relationship Id="rId2454" Type="http://schemas.openxmlformats.org/officeDocument/2006/relationships/hyperlink" Target="https://stackoverflow.com/questions/63301275" TargetMode="External"/><Relationship Id="rId1124" Type="http://schemas.openxmlformats.org/officeDocument/2006/relationships/hyperlink" Target="https://stackoverflow.com/questions/51494211" TargetMode="External"/><Relationship Id="rId2455" Type="http://schemas.openxmlformats.org/officeDocument/2006/relationships/hyperlink" Target="https://stackoverflow.com/questions/58971998" TargetMode="External"/><Relationship Id="rId1158" Type="http://schemas.openxmlformats.org/officeDocument/2006/relationships/hyperlink" Target="https://stackoverflow.com/questions/62533380" TargetMode="External"/><Relationship Id="rId2489" Type="http://schemas.openxmlformats.org/officeDocument/2006/relationships/hyperlink" Target="https://stackoverflow.com/questions/56687174" TargetMode="External"/><Relationship Id="rId1159" Type="http://schemas.openxmlformats.org/officeDocument/2006/relationships/hyperlink" Target="https://stackoverflow.com/questions/62241930" TargetMode="External"/><Relationship Id="rId569" Type="http://schemas.openxmlformats.org/officeDocument/2006/relationships/hyperlink" Target="https://stackoverflow.com/questions/48157558" TargetMode="External"/><Relationship Id="rId568" Type="http://schemas.openxmlformats.org/officeDocument/2006/relationships/hyperlink" Target="https://stackoverflow.com/questions/46698701" TargetMode="External"/><Relationship Id="rId567" Type="http://schemas.openxmlformats.org/officeDocument/2006/relationships/hyperlink" Target="https://stackoverflow.com/questions/55200171" TargetMode="External"/><Relationship Id="rId566" Type="http://schemas.openxmlformats.org/officeDocument/2006/relationships/hyperlink" Target="https://stackoverflow.com/questions/54259288" TargetMode="External"/><Relationship Id="rId2480" Type="http://schemas.openxmlformats.org/officeDocument/2006/relationships/hyperlink" Target="https://stackoverflow.com/questions/60613538" TargetMode="External"/><Relationship Id="rId561" Type="http://schemas.openxmlformats.org/officeDocument/2006/relationships/hyperlink" Target="https://stackoverflow.com/questions/51471264" TargetMode="External"/><Relationship Id="rId1150" Type="http://schemas.openxmlformats.org/officeDocument/2006/relationships/hyperlink" Target="https://stackoverflow.com/questions/34156639" TargetMode="External"/><Relationship Id="rId2481" Type="http://schemas.openxmlformats.org/officeDocument/2006/relationships/hyperlink" Target="https://stackoverflow.com/questions/57750023" TargetMode="External"/><Relationship Id="rId560" Type="http://schemas.openxmlformats.org/officeDocument/2006/relationships/hyperlink" Target="https://stackoverflow.com/questions/63447282" TargetMode="External"/><Relationship Id="rId1151" Type="http://schemas.openxmlformats.org/officeDocument/2006/relationships/hyperlink" Target="https://stackoverflow.com/questions/34442420" TargetMode="External"/><Relationship Id="rId2482" Type="http://schemas.openxmlformats.org/officeDocument/2006/relationships/hyperlink" Target="https://stackoverflow.com/questions/49814565" TargetMode="External"/><Relationship Id="rId1152" Type="http://schemas.openxmlformats.org/officeDocument/2006/relationships/hyperlink" Target="https://stackoverflow.com/questions/54137493" TargetMode="External"/><Relationship Id="rId2483" Type="http://schemas.openxmlformats.org/officeDocument/2006/relationships/hyperlink" Target="https://stackoverflow.com/questions/52351255" TargetMode="External"/><Relationship Id="rId1153" Type="http://schemas.openxmlformats.org/officeDocument/2006/relationships/hyperlink" Target="https://stackoverflow.com/questions/52365277" TargetMode="External"/><Relationship Id="rId2484" Type="http://schemas.openxmlformats.org/officeDocument/2006/relationships/hyperlink" Target="https://stackoverflow.com/questions/57043808" TargetMode="External"/><Relationship Id="rId565" Type="http://schemas.openxmlformats.org/officeDocument/2006/relationships/hyperlink" Target="https://stackoverflow.com/questions/53620181" TargetMode="External"/><Relationship Id="rId1154" Type="http://schemas.openxmlformats.org/officeDocument/2006/relationships/hyperlink" Target="https://stackoverflow.com/questions/55837588" TargetMode="External"/><Relationship Id="rId2485" Type="http://schemas.openxmlformats.org/officeDocument/2006/relationships/hyperlink" Target="https://stackoverflow.com/questions/45502673" TargetMode="External"/><Relationship Id="rId564" Type="http://schemas.openxmlformats.org/officeDocument/2006/relationships/hyperlink" Target="https://stackoverflow.com/questions/56271619" TargetMode="External"/><Relationship Id="rId1155" Type="http://schemas.openxmlformats.org/officeDocument/2006/relationships/hyperlink" Target="https://stackoverflow.com/questions/57780053" TargetMode="External"/><Relationship Id="rId2486" Type="http://schemas.openxmlformats.org/officeDocument/2006/relationships/hyperlink" Target="https://stackoverflow.com/questions/47593493" TargetMode="External"/><Relationship Id="rId563" Type="http://schemas.openxmlformats.org/officeDocument/2006/relationships/hyperlink" Target="https://stackoverflow.com/questions/56093768" TargetMode="External"/><Relationship Id="rId1156" Type="http://schemas.openxmlformats.org/officeDocument/2006/relationships/hyperlink" Target="https://stackoverflow.com/questions/55650121" TargetMode="External"/><Relationship Id="rId2487" Type="http://schemas.openxmlformats.org/officeDocument/2006/relationships/hyperlink" Target="https://stackoverflow.com/questions/55252860" TargetMode="External"/><Relationship Id="rId562" Type="http://schemas.openxmlformats.org/officeDocument/2006/relationships/hyperlink" Target="https://stackoverflow.com/questions/54303308" TargetMode="External"/><Relationship Id="rId1157" Type="http://schemas.openxmlformats.org/officeDocument/2006/relationships/hyperlink" Target="https://stackoverflow.com/questions/64860866" TargetMode="External"/><Relationship Id="rId2488" Type="http://schemas.openxmlformats.org/officeDocument/2006/relationships/hyperlink" Target="https://stackoverflow.com/questions/62081452" TargetMode="External"/><Relationship Id="rId1147" Type="http://schemas.openxmlformats.org/officeDocument/2006/relationships/hyperlink" Target="https://stackoverflow.com/questions/45059428" TargetMode="External"/><Relationship Id="rId2478" Type="http://schemas.openxmlformats.org/officeDocument/2006/relationships/hyperlink" Target="https://stackoverflow.com/questions/58418067" TargetMode="External"/><Relationship Id="rId1148" Type="http://schemas.openxmlformats.org/officeDocument/2006/relationships/hyperlink" Target="https://stackoverflow.com/questions/35106101" TargetMode="External"/><Relationship Id="rId2479" Type="http://schemas.openxmlformats.org/officeDocument/2006/relationships/hyperlink" Target="https://stackoverflow.com/questions/51377371" TargetMode="External"/><Relationship Id="rId1149" Type="http://schemas.openxmlformats.org/officeDocument/2006/relationships/hyperlink" Target="https://stackoverflow.com/questions/56463580" TargetMode="External"/><Relationship Id="rId558" Type="http://schemas.openxmlformats.org/officeDocument/2006/relationships/hyperlink" Target="https://stackoverflow.com/questions/57002050" TargetMode="External"/><Relationship Id="rId557" Type="http://schemas.openxmlformats.org/officeDocument/2006/relationships/hyperlink" Target="https://stackoverflow.com/questions/60222391" TargetMode="External"/><Relationship Id="rId556" Type="http://schemas.openxmlformats.org/officeDocument/2006/relationships/hyperlink" Target="https://stackoverflow.com/questions/63244472" TargetMode="External"/><Relationship Id="rId555" Type="http://schemas.openxmlformats.org/officeDocument/2006/relationships/hyperlink" Target="https://stackoverflow.com/questions/55945956" TargetMode="External"/><Relationship Id="rId559" Type="http://schemas.openxmlformats.org/officeDocument/2006/relationships/hyperlink" Target="https://stackoverflow.com/questions/52544754" TargetMode="External"/><Relationship Id="rId550" Type="http://schemas.openxmlformats.org/officeDocument/2006/relationships/hyperlink" Target="https://stackoverflow.com/questions/62619918" TargetMode="External"/><Relationship Id="rId2470" Type="http://schemas.openxmlformats.org/officeDocument/2006/relationships/hyperlink" Target="https://stackoverflow.com/questions/52388831" TargetMode="External"/><Relationship Id="rId1140" Type="http://schemas.openxmlformats.org/officeDocument/2006/relationships/hyperlink" Target="https://stackoverflow.com/questions/47787085" TargetMode="External"/><Relationship Id="rId2471" Type="http://schemas.openxmlformats.org/officeDocument/2006/relationships/hyperlink" Target="https://stackoverflow.com/questions/64767814" TargetMode="External"/><Relationship Id="rId1141" Type="http://schemas.openxmlformats.org/officeDocument/2006/relationships/hyperlink" Target="https://stackoverflow.com/questions/45514055" TargetMode="External"/><Relationship Id="rId2472" Type="http://schemas.openxmlformats.org/officeDocument/2006/relationships/hyperlink" Target="https://stackoverflow.com/questions/64771558" TargetMode="External"/><Relationship Id="rId1142" Type="http://schemas.openxmlformats.org/officeDocument/2006/relationships/hyperlink" Target="https://stackoverflow.com/questions/47615041" TargetMode="External"/><Relationship Id="rId2473" Type="http://schemas.openxmlformats.org/officeDocument/2006/relationships/hyperlink" Target="https://stackoverflow.com/questions/56667900" TargetMode="External"/><Relationship Id="rId554" Type="http://schemas.openxmlformats.org/officeDocument/2006/relationships/hyperlink" Target="https://stackoverflow.com/questions/55882731" TargetMode="External"/><Relationship Id="rId1143" Type="http://schemas.openxmlformats.org/officeDocument/2006/relationships/hyperlink" Target="https://stackoverflow.com/questions/53003208" TargetMode="External"/><Relationship Id="rId2474" Type="http://schemas.openxmlformats.org/officeDocument/2006/relationships/hyperlink" Target="https://stackoverflow.com/questions/53479623" TargetMode="External"/><Relationship Id="rId553" Type="http://schemas.openxmlformats.org/officeDocument/2006/relationships/hyperlink" Target="https://stackoverflow.com/questions/53171885" TargetMode="External"/><Relationship Id="rId1144" Type="http://schemas.openxmlformats.org/officeDocument/2006/relationships/hyperlink" Target="https://stackoverflow.com/questions/48888271" TargetMode="External"/><Relationship Id="rId2475" Type="http://schemas.openxmlformats.org/officeDocument/2006/relationships/hyperlink" Target="https://stackoverflow.com/questions/40818579" TargetMode="External"/><Relationship Id="rId552" Type="http://schemas.openxmlformats.org/officeDocument/2006/relationships/hyperlink" Target="https://stackoverflow.com/questions/60653297" TargetMode="External"/><Relationship Id="rId1145" Type="http://schemas.openxmlformats.org/officeDocument/2006/relationships/hyperlink" Target="https://stackoverflow.com/questions/55406464" TargetMode="External"/><Relationship Id="rId2476" Type="http://schemas.openxmlformats.org/officeDocument/2006/relationships/hyperlink" Target="https://stackoverflow.com/questions/46688822" TargetMode="External"/><Relationship Id="rId551" Type="http://schemas.openxmlformats.org/officeDocument/2006/relationships/hyperlink" Target="https://stackoverflow.com/questions/58917918" TargetMode="External"/><Relationship Id="rId1146" Type="http://schemas.openxmlformats.org/officeDocument/2006/relationships/hyperlink" Target="https://stackoverflow.com/questions/51811510" TargetMode="External"/><Relationship Id="rId2477" Type="http://schemas.openxmlformats.org/officeDocument/2006/relationships/hyperlink" Target="https://stackoverflow.com/questions/47273200" TargetMode="External"/><Relationship Id="rId495" Type="http://schemas.openxmlformats.org/officeDocument/2006/relationships/hyperlink" Target="https://stackoverflow.com/questions/50727481" TargetMode="External"/><Relationship Id="rId494" Type="http://schemas.openxmlformats.org/officeDocument/2006/relationships/hyperlink" Target="https://stackoverflow.com/questions/51696464" TargetMode="External"/><Relationship Id="rId493" Type="http://schemas.openxmlformats.org/officeDocument/2006/relationships/hyperlink" Target="https://stackoverflow.com/questions/45726421" TargetMode="External"/><Relationship Id="rId492" Type="http://schemas.openxmlformats.org/officeDocument/2006/relationships/hyperlink" Target="https://stackoverflow.com/questions/43721690" TargetMode="External"/><Relationship Id="rId499" Type="http://schemas.openxmlformats.org/officeDocument/2006/relationships/hyperlink" Target="https://stackoverflow.com/questions/63341584" TargetMode="External"/><Relationship Id="rId498" Type="http://schemas.openxmlformats.org/officeDocument/2006/relationships/hyperlink" Target="https://stackoverflow.com/questions/64608870" TargetMode="External"/><Relationship Id="rId497" Type="http://schemas.openxmlformats.org/officeDocument/2006/relationships/hyperlink" Target="https://stackoverflow.com/questions/60899535" TargetMode="External"/><Relationship Id="rId496" Type="http://schemas.openxmlformats.org/officeDocument/2006/relationships/hyperlink" Target="https://stackoverflow.com/questions/56447556" TargetMode="External"/><Relationship Id="rId1213" Type="http://schemas.openxmlformats.org/officeDocument/2006/relationships/hyperlink" Target="https://stackoverflow.com/questions/59920461" TargetMode="External"/><Relationship Id="rId2544" Type="http://schemas.openxmlformats.org/officeDocument/2006/relationships/hyperlink" Target="https://stackoverflow.com/questions/62913700" TargetMode="External"/><Relationship Id="rId1214" Type="http://schemas.openxmlformats.org/officeDocument/2006/relationships/hyperlink" Target="https://stackoverflow.com/questions/60044577" TargetMode="External"/><Relationship Id="rId2545" Type="http://schemas.openxmlformats.org/officeDocument/2006/relationships/hyperlink" Target="https://stackoverflow.com/questions/64105822" TargetMode="External"/><Relationship Id="rId1215" Type="http://schemas.openxmlformats.org/officeDocument/2006/relationships/hyperlink" Target="https://stackoverflow.com/questions/63649509" TargetMode="External"/><Relationship Id="rId2546" Type="http://schemas.openxmlformats.org/officeDocument/2006/relationships/hyperlink" Target="https://stackoverflow.com/questions/62744659" TargetMode="External"/><Relationship Id="rId1216" Type="http://schemas.openxmlformats.org/officeDocument/2006/relationships/hyperlink" Target="https://stackoverflow.com/questions/61063190" TargetMode="External"/><Relationship Id="rId2547" Type="http://schemas.openxmlformats.org/officeDocument/2006/relationships/hyperlink" Target="https://stackoverflow.com/questions/63122336" TargetMode="External"/><Relationship Id="rId1217" Type="http://schemas.openxmlformats.org/officeDocument/2006/relationships/hyperlink" Target="https://stackoverflow.com/questions/60490084" TargetMode="External"/><Relationship Id="rId2548" Type="http://schemas.openxmlformats.org/officeDocument/2006/relationships/hyperlink" Target="https://stackoverflow.com/questions/63549926" TargetMode="External"/><Relationship Id="rId1218" Type="http://schemas.openxmlformats.org/officeDocument/2006/relationships/hyperlink" Target="https://stackoverflow.com/questions/60667310" TargetMode="External"/><Relationship Id="rId2549" Type="http://schemas.openxmlformats.org/officeDocument/2006/relationships/hyperlink" Target="https://stackoverflow.com/questions/57448488" TargetMode="External"/><Relationship Id="rId1219" Type="http://schemas.openxmlformats.org/officeDocument/2006/relationships/hyperlink" Target="https://stackoverflow.com/questions/51268504" TargetMode="External"/><Relationship Id="rId2540" Type="http://schemas.openxmlformats.org/officeDocument/2006/relationships/hyperlink" Target="https://stackoverflow.com/questions/63484172" TargetMode="External"/><Relationship Id="rId1210" Type="http://schemas.openxmlformats.org/officeDocument/2006/relationships/hyperlink" Target="https://stackoverflow.com/questions/41218937" TargetMode="External"/><Relationship Id="rId2541" Type="http://schemas.openxmlformats.org/officeDocument/2006/relationships/hyperlink" Target="https://stackoverflow.com/questions/55258859" TargetMode="External"/><Relationship Id="rId1211" Type="http://schemas.openxmlformats.org/officeDocument/2006/relationships/hyperlink" Target="https://stackoverflow.com/questions/59120804" TargetMode="External"/><Relationship Id="rId2542" Type="http://schemas.openxmlformats.org/officeDocument/2006/relationships/hyperlink" Target="https://stackoverflow.com/questions/64978209" TargetMode="External"/><Relationship Id="rId1212" Type="http://schemas.openxmlformats.org/officeDocument/2006/relationships/hyperlink" Target="https://stackoverflow.com/questions/61710061" TargetMode="External"/><Relationship Id="rId2543" Type="http://schemas.openxmlformats.org/officeDocument/2006/relationships/hyperlink" Target="https://stackoverflow.com/questions/63769069" TargetMode="External"/><Relationship Id="rId1202" Type="http://schemas.openxmlformats.org/officeDocument/2006/relationships/hyperlink" Target="https://stackoverflow.com/questions/62872507" TargetMode="External"/><Relationship Id="rId2533" Type="http://schemas.openxmlformats.org/officeDocument/2006/relationships/hyperlink" Target="https://stackoverflow.com/questions/57042429" TargetMode="External"/><Relationship Id="rId1203" Type="http://schemas.openxmlformats.org/officeDocument/2006/relationships/hyperlink" Target="https://stackoverflow.com/questions/63418534" TargetMode="External"/><Relationship Id="rId2534" Type="http://schemas.openxmlformats.org/officeDocument/2006/relationships/hyperlink" Target="https://stackoverflow.com/questions/55833353" TargetMode="External"/><Relationship Id="rId1204" Type="http://schemas.openxmlformats.org/officeDocument/2006/relationships/hyperlink" Target="https://stackoverflow.com/questions/63653136" TargetMode="External"/><Relationship Id="rId2535" Type="http://schemas.openxmlformats.org/officeDocument/2006/relationships/hyperlink" Target="https://stackoverflow.com/questions/62311222" TargetMode="External"/><Relationship Id="rId1205" Type="http://schemas.openxmlformats.org/officeDocument/2006/relationships/hyperlink" Target="https://stackoverflow.com/questions/64947580" TargetMode="External"/><Relationship Id="rId2536" Type="http://schemas.openxmlformats.org/officeDocument/2006/relationships/hyperlink" Target="https://stackoverflow.com/questions/56271619" TargetMode="External"/><Relationship Id="rId1206" Type="http://schemas.openxmlformats.org/officeDocument/2006/relationships/hyperlink" Target="https://stackoverflow.com/questions/65065107" TargetMode="External"/><Relationship Id="rId2537" Type="http://schemas.openxmlformats.org/officeDocument/2006/relationships/hyperlink" Target="https://stackoverflow.com/questions/63847435" TargetMode="External"/><Relationship Id="rId1207" Type="http://schemas.openxmlformats.org/officeDocument/2006/relationships/hyperlink" Target="https://stackoverflow.com/questions/55734820" TargetMode="External"/><Relationship Id="rId2538" Type="http://schemas.openxmlformats.org/officeDocument/2006/relationships/hyperlink" Target="https://stackoverflow.com/questions/56662977" TargetMode="External"/><Relationship Id="rId1208" Type="http://schemas.openxmlformats.org/officeDocument/2006/relationships/hyperlink" Target="https://stackoverflow.com/questions/64085275" TargetMode="External"/><Relationship Id="rId2539" Type="http://schemas.openxmlformats.org/officeDocument/2006/relationships/hyperlink" Target="https://stackoverflow.com/questions/56814449" TargetMode="External"/><Relationship Id="rId1209" Type="http://schemas.openxmlformats.org/officeDocument/2006/relationships/hyperlink" Target="https://stackoverflow.com/questions/60946205" TargetMode="External"/><Relationship Id="rId2530" Type="http://schemas.openxmlformats.org/officeDocument/2006/relationships/hyperlink" Target="https://stackoverflow.com/questions/61560577" TargetMode="External"/><Relationship Id="rId1200" Type="http://schemas.openxmlformats.org/officeDocument/2006/relationships/hyperlink" Target="https://stackoverflow.com/questions/62787056" TargetMode="External"/><Relationship Id="rId2531" Type="http://schemas.openxmlformats.org/officeDocument/2006/relationships/hyperlink" Target="https://stackoverflow.com/questions/61420020" TargetMode="External"/><Relationship Id="rId1201" Type="http://schemas.openxmlformats.org/officeDocument/2006/relationships/hyperlink" Target="https://stackoverflow.com/questions/57985406" TargetMode="External"/><Relationship Id="rId2532" Type="http://schemas.openxmlformats.org/officeDocument/2006/relationships/hyperlink" Target="https://stackoverflow.com/questions/55912838" TargetMode="External"/><Relationship Id="rId1235" Type="http://schemas.openxmlformats.org/officeDocument/2006/relationships/hyperlink" Target="https://stackoverflow.com/questions/61644641" TargetMode="External"/><Relationship Id="rId2566" Type="http://schemas.openxmlformats.org/officeDocument/2006/relationships/hyperlink" Target="https://stackoverflow.com/questions/64223186" TargetMode="External"/><Relationship Id="rId1236" Type="http://schemas.openxmlformats.org/officeDocument/2006/relationships/hyperlink" Target="https://stackoverflow.com/questions/47644306" TargetMode="External"/><Relationship Id="rId2567" Type="http://schemas.openxmlformats.org/officeDocument/2006/relationships/hyperlink" Target="https://stackoverflow.com/questions/62066116" TargetMode="External"/><Relationship Id="rId1237" Type="http://schemas.openxmlformats.org/officeDocument/2006/relationships/hyperlink" Target="https://stackoverflow.com/questions/65055254" TargetMode="External"/><Relationship Id="rId2568" Type="http://schemas.openxmlformats.org/officeDocument/2006/relationships/hyperlink" Target="https://stackoverflow.com/questions/54853427" TargetMode="External"/><Relationship Id="rId1238" Type="http://schemas.openxmlformats.org/officeDocument/2006/relationships/hyperlink" Target="https://stackoverflow.com/questions/57748812" TargetMode="External"/><Relationship Id="rId2569" Type="http://schemas.openxmlformats.org/officeDocument/2006/relationships/hyperlink" Target="https://stackoverflow.com/questions/53413756" TargetMode="External"/><Relationship Id="rId1239" Type="http://schemas.openxmlformats.org/officeDocument/2006/relationships/hyperlink" Target="https://stackoverflow.com/questions/63532661" TargetMode="External"/><Relationship Id="rId409" Type="http://schemas.openxmlformats.org/officeDocument/2006/relationships/hyperlink" Target="https://stackoverflow.com/questions/49864234" TargetMode="External"/><Relationship Id="rId404" Type="http://schemas.openxmlformats.org/officeDocument/2006/relationships/hyperlink" Target="https://stackoverflow.com/questions/41413582" TargetMode="External"/><Relationship Id="rId403" Type="http://schemas.openxmlformats.org/officeDocument/2006/relationships/hyperlink" Target="https://stackoverflow.com/questions/59847919" TargetMode="External"/><Relationship Id="rId402" Type="http://schemas.openxmlformats.org/officeDocument/2006/relationships/hyperlink" Target="https://stackoverflow.com/questions/44993098" TargetMode="External"/><Relationship Id="rId401" Type="http://schemas.openxmlformats.org/officeDocument/2006/relationships/hyperlink" Target="https://stackoverflow.com/questions/51449236" TargetMode="External"/><Relationship Id="rId408" Type="http://schemas.openxmlformats.org/officeDocument/2006/relationships/hyperlink" Target="https://stackoverflow.com/questions/44890067" TargetMode="External"/><Relationship Id="rId407" Type="http://schemas.openxmlformats.org/officeDocument/2006/relationships/hyperlink" Target="https://stackoverflow.com/questions/41703199" TargetMode="External"/><Relationship Id="rId406" Type="http://schemas.openxmlformats.org/officeDocument/2006/relationships/hyperlink" Target="https://stackoverflow.com/questions/60948958" TargetMode="External"/><Relationship Id="rId405" Type="http://schemas.openxmlformats.org/officeDocument/2006/relationships/hyperlink" Target="https://stackoverflow.com/questions/57075956" TargetMode="External"/><Relationship Id="rId2560" Type="http://schemas.openxmlformats.org/officeDocument/2006/relationships/hyperlink" Target="https://stackoverflow.com/questions/50958741" TargetMode="External"/><Relationship Id="rId1230" Type="http://schemas.openxmlformats.org/officeDocument/2006/relationships/hyperlink" Target="https://stackoverflow.com/questions/56103606" TargetMode="External"/><Relationship Id="rId2561" Type="http://schemas.openxmlformats.org/officeDocument/2006/relationships/hyperlink" Target="https://stackoverflow.com/questions/52351255" TargetMode="External"/><Relationship Id="rId400" Type="http://schemas.openxmlformats.org/officeDocument/2006/relationships/hyperlink" Target="https://stackoverflow.com/questions/54916508" TargetMode="External"/><Relationship Id="rId1231" Type="http://schemas.openxmlformats.org/officeDocument/2006/relationships/hyperlink" Target="https://stackoverflow.com/questions/65047996" TargetMode="External"/><Relationship Id="rId2562" Type="http://schemas.openxmlformats.org/officeDocument/2006/relationships/hyperlink" Target="https://stackoverflow.com/questions/54806437" TargetMode="External"/><Relationship Id="rId1232" Type="http://schemas.openxmlformats.org/officeDocument/2006/relationships/hyperlink" Target="https://stackoverflow.com/questions/44274062" TargetMode="External"/><Relationship Id="rId2563" Type="http://schemas.openxmlformats.org/officeDocument/2006/relationships/hyperlink" Target="https://stackoverflow.com/questions/64182501" TargetMode="External"/><Relationship Id="rId1233" Type="http://schemas.openxmlformats.org/officeDocument/2006/relationships/hyperlink" Target="https://stackoverflow.com/questions/43358264" TargetMode="External"/><Relationship Id="rId2564" Type="http://schemas.openxmlformats.org/officeDocument/2006/relationships/hyperlink" Target="https://stackoverflow.com/questions/61868973" TargetMode="External"/><Relationship Id="rId1234" Type="http://schemas.openxmlformats.org/officeDocument/2006/relationships/hyperlink" Target="https://stackoverflow.com/questions/43324156" TargetMode="External"/><Relationship Id="rId2565" Type="http://schemas.openxmlformats.org/officeDocument/2006/relationships/hyperlink" Target="https://stackoverflow.com/questions/59825630" TargetMode="External"/><Relationship Id="rId1224" Type="http://schemas.openxmlformats.org/officeDocument/2006/relationships/hyperlink" Target="https://stackoverflow.com/questions/56535020" TargetMode="External"/><Relationship Id="rId2555" Type="http://schemas.openxmlformats.org/officeDocument/2006/relationships/hyperlink" Target="https://stackoverflow.com/questions/64608870" TargetMode="External"/><Relationship Id="rId1225" Type="http://schemas.openxmlformats.org/officeDocument/2006/relationships/hyperlink" Target="https://stackoverflow.com/questions/63966872" TargetMode="External"/><Relationship Id="rId2556" Type="http://schemas.openxmlformats.org/officeDocument/2006/relationships/hyperlink" Target="https://stackoverflow.com/questions/64499499" TargetMode="External"/><Relationship Id="rId1226" Type="http://schemas.openxmlformats.org/officeDocument/2006/relationships/hyperlink" Target="https://stackoverflow.com/questions/64273829" TargetMode="External"/><Relationship Id="rId2557" Type="http://schemas.openxmlformats.org/officeDocument/2006/relationships/hyperlink" Target="https://stackoverflow.com/questions/47305473" TargetMode="External"/><Relationship Id="rId1227" Type="http://schemas.openxmlformats.org/officeDocument/2006/relationships/hyperlink" Target="https://stackoverflow.com/questions/51919417" TargetMode="External"/><Relationship Id="rId2558" Type="http://schemas.openxmlformats.org/officeDocument/2006/relationships/hyperlink" Target="https://stackoverflow.com/questions/47735205" TargetMode="External"/><Relationship Id="rId1228" Type="http://schemas.openxmlformats.org/officeDocument/2006/relationships/hyperlink" Target="https://stackoverflow.com/questions/49016530" TargetMode="External"/><Relationship Id="rId2559" Type="http://schemas.openxmlformats.org/officeDocument/2006/relationships/hyperlink" Target="https://stackoverflow.com/questions/50479021" TargetMode="External"/><Relationship Id="rId1229" Type="http://schemas.openxmlformats.org/officeDocument/2006/relationships/hyperlink" Target="https://stackoverflow.com/questions/55277252" TargetMode="External"/><Relationship Id="rId2550" Type="http://schemas.openxmlformats.org/officeDocument/2006/relationships/hyperlink" Target="https://stackoverflow.com/questions/64112222" TargetMode="External"/><Relationship Id="rId1220" Type="http://schemas.openxmlformats.org/officeDocument/2006/relationships/hyperlink" Target="https://stackoverflow.com/questions/62675898" TargetMode="External"/><Relationship Id="rId2551" Type="http://schemas.openxmlformats.org/officeDocument/2006/relationships/hyperlink" Target="https://stackoverflow.com/questions/57748812" TargetMode="External"/><Relationship Id="rId1221" Type="http://schemas.openxmlformats.org/officeDocument/2006/relationships/hyperlink" Target="https://stackoverflow.com/questions/58858077" TargetMode="External"/><Relationship Id="rId2552" Type="http://schemas.openxmlformats.org/officeDocument/2006/relationships/hyperlink" Target="https://stackoverflow.com/questions/55788627" TargetMode="External"/><Relationship Id="rId1222" Type="http://schemas.openxmlformats.org/officeDocument/2006/relationships/hyperlink" Target="https://stackoverflow.com/questions/60060152" TargetMode="External"/><Relationship Id="rId2553" Type="http://schemas.openxmlformats.org/officeDocument/2006/relationships/hyperlink" Target="https://stackoverflow.com/questions/60550005" TargetMode="External"/><Relationship Id="rId1223" Type="http://schemas.openxmlformats.org/officeDocument/2006/relationships/hyperlink" Target="https://stackoverflow.com/questions/62413757" TargetMode="External"/><Relationship Id="rId2554" Type="http://schemas.openxmlformats.org/officeDocument/2006/relationships/hyperlink" Target="https://stackoverflow.com/questions/56301426" TargetMode="External"/><Relationship Id="rId2500" Type="http://schemas.openxmlformats.org/officeDocument/2006/relationships/hyperlink" Target="https://stackoverflow.com/questions/63122336" TargetMode="External"/><Relationship Id="rId2501" Type="http://schemas.openxmlformats.org/officeDocument/2006/relationships/hyperlink" Target="https://stackoverflow.com/questions/59906786" TargetMode="External"/><Relationship Id="rId2502" Type="http://schemas.openxmlformats.org/officeDocument/2006/relationships/hyperlink" Target="https://stackoverflow.com/questions/63367851" TargetMode="External"/><Relationship Id="rId2503" Type="http://schemas.openxmlformats.org/officeDocument/2006/relationships/hyperlink" Target="https://stackoverflow.com/questions/63174874" TargetMode="External"/><Relationship Id="rId2504" Type="http://schemas.openxmlformats.org/officeDocument/2006/relationships/hyperlink" Target="https://stackoverflow.com/questions/62586443" TargetMode="External"/><Relationship Id="rId2505" Type="http://schemas.openxmlformats.org/officeDocument/2006/relationships/hyperlink" Target="https://stackoverflow.com/questions/54414337" TargetMode="External"/><Relationship Id="rId2506" Type="http://schemas.openxmlformats.org/officeDocument/2006/relationships/hyperlink" Target="https://stackoverflow.com/questions/58927172" TargetMode="External"/><Relationship Id="rId2507" Type="http://schemas.openxmlformats.org/officeDocument/2006/relationships/hyperlink" Target="https://stackoverflow.com/questions/56708306" TargetMode="External"/><Relationship Id="rId2508" Type="http://schemas.openxmlformats.org/officeDocument/2006/relationships/hyperlink" Target="https://stackoverflow.com/questions/53651138" TargetMode="External"/><Relationship Id="rId2509" Type="http://schemas.openxmlformats.org/officeDocument/2006/relationships/hyperlink" Target="https://stackoverflow.com/questions/60894506" TargetMode="External"/><Relationship Id="rId2522" Type="http://schemas.openxmlformats.org/officeDocument/2006/relationships/hyperlink" Target="https://stackoverflow.com/questions/58346627" TargetMode="External"/><Relationship Id="rId2523" Type="http://schemas.openxmlformats.org/officeDocument/2006/relationships/hyperlink" Target="https://stackoverflow.com/questions/55258859" TargetMode="External"/><Relationship Id="rId2524" Type="http://schemas.openxmlformats.org/officeDocument/2006/relationships/hyperlink" Target="https://stackoverflow.com/questions/55138901" TargetMode="External"/><Relationship Id="rId2525" Type="http://schemas.openxmlformats.org/officeDocument/2006/relationships/hyperlink" Target="https://stackoverflow.com/questions/58878421" TargetMode="External"/><Relationship Id="rId2526" Type="http://schemas.openxmlformats.org/officeDocument/2006/relationships/hyperlink" Target="https://stackoverflow.com/questions/51794914" TargetMode="External"/><Relationship Id="rId2527" Type="http://schemas.openxmlformats.org/officeDocument/2006/relationships/hyperlink" Target="https://stackoverflow.com/questions/52019658" TargetMode="External"/><Relationship Id="rId2528" Type="http://schemas.openxmlformats.org/officeDocument/2006/relationships/hyperlink" Target="https://stackoverflow.com/questions/61766717" TargetMode="External"/><Relationship Id="rId2529" Type="http://schemas.openxmlformats.org/officeDocument/2006/relationships/hyperlink" Target="https://stackoverflow.com/questions/64341042" TargetMode="External"/><Relationship Id="rId2520" Type="http://schemas.openxmlformats.org/officeDocument/2006/relationships/hyperlink" Target="https://stackoverflow.com/questions/63139159" TargetMode="External"/><Relationship Id="rId2521" Type="http://schemas.openxmlformats.org/officeDocument/2006/relationships/hyperlink" Target="https://stackoverflow.com/questions/61456686" TargetMode="External"/><Relationship Id="rId2511" Type="http://schemas.openxmlformats.org/officeDocument/2006/relationships/hyperlink" Target="https://stackoverflow.com/questions/54370753" TargetMode="External"/><Relationship Id="rId2512" Type="http://schemas.openxmlformats.org/officeDocument/2006/relationships/hyperlink" Target="https://stackoverflow.com/questions/43990046" TargetMode="External"/><Relationship Id="rId2513" Type="http://schemas.openxmlformats.org/officeDocument/2006/relationships/hyperlink" Target="https://stackoverflow.com/questions/41993837" TargetMode="External"/><Relationship Id="rId2514" Type="http://schemas.openxmlformats.org/officeDocument/2006/relationships/hyperlink" Target="https://stackoverflow.com/questions/50366626" TargetMode="External"/><Relationship Id="rId2515" Type="http://schemas.openxmlformats.org/officeDocument/2006/relationships/hyperlink" Target="https://stackoverflow.com/questions/49016530" TargetMode="External"/><Relationship Id="rId2516" Type="http://schemas.openxmlformats.org/officeDocument/2006/relationships/hyperlink" Target="https://stackoverflow.com/questions/45502673" TargetMode="External"/><Relationship Id="rId2517" Type="http://schemas.openxmlformats.org/officeDocument/2006/relationships/hyperlink" Target="https://stackoverflow.com/questions/63301275" TargetMode="External"/><Relationship Id="rId2518" Type="http://schemas.openxmlformats.org/officeDocument/2006/relationships/hyperlink" Target="https://stackoverflow.com/questions/64805255" TargetMode="External"/><Relationship Id="rId2519" Type="http://schemas.openxmlformats.org/officeDocument/2006/relationships/hyperlink" Target="https://stackoverflow.com/questions/65076900" TargetMode="External"/><Relationship Id="rId2510" Type="http://schemas.openxmlformats.org/officeDocument/2006/relationships/hyperlink" Target="https://stackoverflow.com/questions/47829428" TargetMode="External"/><Relationship Id="rId469" Type="http://schemas.openxmlformats.org/officeDocument/2006/relationships/hyperlink" Target="https://stackoverflow.com/questions/45974009" TargetMode="External"/><Relationship Id="rId468" Type="http://schemas.openxmlformats.org/officeDocument/2006/relationships/hyperlink" Target="https://stackoverflow.com/questions/64003545" TargetMode="External"/><Relationship Id="rId467" Type="http://schemas.openxmlformats.org/officeDocument/2006/relationships/hyperlink" Target="https://stackoverflow.com/questions/64666638" TargetMode="External"/><Relationship Id="rId1290" Type="http://schemas.openxmlformats.org/officeDocument/2006/relationships/hyperlink" Target="https://stackoverflow.com/questions/60448067" TargetMode="External"/><Relationship Id="rId1291" Type="http://schemas.openxmlformats.org/officeDocument/2006/relationships/hyperlink" Target="https://stackoverflow.com/questions/44973518" TargetMode="External"/><Relationship Id="rId1292" Type="http://schemas.openxmlformats.org/officeDocument/2006/relationships/hyperlink" Target="https://stackoverflow.com/questions/42270132" TargetMode="External"/><Relationship Id="rId462" Type="http://schemas.openxmlformats.org/officeDocument/2006/relationships/hyperlink" Target="https://stackoverflow.com/questions/62466877" TargetMode="External"/><Relationship Id="rId1293" Type="http://schemas.openxmlformats.org/officeDocument/2006/relationships/hyperlink" Target="https://stackoverflow.com/questions/50476182" TargetMode="External"/><Relationship Id="rId461" Type="http://schemas.openxmlformats.org/officeDocument/2006/relationships/hyperlink" Target="https://stackoverflow.com/questions/61796697" TargetMode="External"/><Relationship Id="rId1294" Type="http://schemas.openxmlformats.org/officeDocument/2006/relationships/hyperlink" Target="https://stackoverflow.com/questions/45266845" TargetMode="External"/><Relationship Id="rId460" Type="http://schemas.openxmlformats.org/officeDocument/2006/relationships/hyperlink" Target="https://stackoverflow.com/questions/62075321" TargetMode="External"/><Relationship Id="rId1295" Type="http://schemas.openxmlformats.org/officeDocument/2006/relationships/hyperlink" Target="https://stackoverflow.com/questions/65047366" TargetMode="External"/><Relationship Id="rId1296" Type="http://schemas.openxmlformats.org/officeDocument/2006/relationships/hyperlink" Target="https://stackoverflow.com/questions/62872755" TargetMode="External"/><Relationship Id="rId466" Type="http://schemas.openxmlformats.org/officeDocument/2006/relationships/hyperlink" Target="https://stackoverflow.com/questions/58751457" TargetMode="External"/><Relationship Id="rId1297" Type="http://schemas.openxmlformats.org/officeDocument/2006/relationships/hyperlink" Target="https://stackoverflow.com/questions/54024958" TargetMode="External"/><Relationship Id="rId465" Type="http://schemas.openxmlformats.org/officeDocument/2006/relationships/hyperlink" Target="https://stackoverflow.com/questions/64478391" TargetMode="External"/><Relationship Id="rId1298" Type="http://schemas.openxmlformats.org/officeDocument/2006/relationships/hyperlink" Target="https://stackoverflow.com/questions/55632511" TargetMode="External"/><Relationship Id="rId464" Type="http://schemas.openxmlformats.org/officeDocument/2006/relationships/hyperlink" Target="https://stackoverflow.com/questions/63820168" TargetMode="External"/><Relationship Id="rId1299" Type="http://schemas.openxmlformats.org/officeDocument/2006/relationships/hyperlink" Target="https://stackoverflow.com/questions/60104249" TargetMode="External"/><Relationship Id="rId463" Type="http://schemas.openxmlformats.org/officeDocument/2006/relationships/hyperlink" Target="https://stackoverflow.com/questions/62951782" TargetMode="External"/><Relationship Id="rId459" Type="http://schemas.openxmlformats.org/officeDocument/2006/relationships/hyperlink" Target="https://stackoverflow.com/questions/62897701" TargetMode="External"/><Relationship Id="rId458" Type="http://schemas.openxmlformats.org/officeDocument/2006/relationships/hyperlink" Target="https://stackoverflow.com/questions/57420998" TargetMode="External"/><Relationship Id="rId457" Type="http://schemas.openxmlformats.org/officeDocument/2006/relationships/hyperlink" Target="https://stackoverflow.com/questions/51247229" TargetMode="External"/><Relationship Id="rId456" Type="http://schemas.openxmlformats.org/officeDocument/2006/relationships/hyperlink" Target="https://stackoverflow.com/questions/55572782" TargetMode="External"/><Relationship Id="rId1280" Type="http://schemas.openxmlformats.org/officeDocument/2006/relationships/hyperlink" Target="https://stackoverflow.com/questions/61295402" TargetMode="External"/><Relationship Id="rId1281" Type="http://schemas.openxmlformats.org/officeDocument/2006/relationships/hyperlink" Target="https://stackoverflow.com/questions/37680219" TargetMode="External"/><Relationship Id="rId451" Type="http://schemas.openxmlformats.org/officeDocument/2006/relationships/hyperlink" Target="https://stackoverflow.com/questions/40314301" TargetMode="External"/><Relationship Id="rId1282" Type="http://schemas.openxmlformats.org/officeDocument/2006/relationships/hyperlink" Target="https://stackoverflow.com/questions/50771636" TargetMode="External"/><Relationship Id="rId450" Type="http://schemas.openxmlformats.org/officeDocument/2006/relationships/hyperlink" Target="https://stackoverflow.com/questions/40386921" TargetMode="External"/><Relationship Id="rId1283" Type="http://schemas.openxmlformats.org/officeDocument/2006/relationships/hyperlink" Target="https://stackoverflow.com/questions/47787085" TargetMode="External"/><Relationship Id="rId1284" Type="http://schemas.openxmlformats.org/officeDocument/2006/relationships/hyperlink" Target="https://stackoverflow.com/questions/36218823" TargetMode="External"/><Relationship Id="rId1285" Type="http://schemas.openxmlformats.org/officeDocument/2006/relationships/hyperlink" Target="https://stackoverflow.com/questions/52080424" TargetMode="External"/><Relationship Id="rId455" Type="http://schemas.openxmlformats.org/officeDocument/2006/relationships/hyperlink" Target="https://stackoverflow.com/questions/55883985" TargetMode="External"/><Relationship Id="rId1286" Type="http://schemas.openxmlformats.org/officeDocument/2006/relationships/hyperlink" Target="https://stackoverflow.com/questions/42224655" TargetMode="External"/><Relationship Id="rId454" Type="http://schemas.openxmlformats.org/officeDocument/2006/relationships/hyperlink" Target="https://stackoverflow.com/questions/43061664" TargetMode="External"/><Relationship Id="rId1287" Type="http://schemas.openxmlformats.org/officeDocument/2006/relationships/hyperlink" Target="https://stackoverflow.com/questions/60155356" TargetMode="External"/><Relationship Id="rId453" Type="http://schemas.openxmlformats.org/officeDocument/2006/relationships/hyperlink" Target="https://stackoverflow.com/questions/38241758" TargetMode="External"/><Relationship Id="rId1288" Type="http://schemas.openxmlformats.org/officeDocument/2006/relationships/hyperlink" Target="https://stackoverflow.com/questions/50562311" TargetMode="External"/><Relationship Id="rId452" Type="http://schemas.openxmlformats.org/officeDocument/2006/relationships/hyperlink" Target="https://stackoverflow.com/questions/42250340" TargetMode="External"/><Relationship Id="rId1289" Type="http://schemas.openxmlformats.org/officeDocument/2006/relationships/hyperlink" Target="https://stackoverflow.com/questions/54277150" TargetMode="External"/><Relationship Id="rId3018" Type="http://schemas.openxmlformats.org/officeDocument/2006/relationships/hyperlink" Target="https://stackoverflow.com/questions/40818579" TargetMode="External"/><Relationship Id="rId3017" Type="http://schemas.openxmlformats.org/officeDocument/2006/relationships/hyperlink" Target="https://stackoverflow.com/questions/54806437" TargetMode="External"/><Relationship Id="rId3019" Type="http://schemas.openxmlformats.org/officeDocument/2006/relationships/hyperlink" Target="https://stackoverflow.com/questions/43990046" TargetMode="External"/><Relationship Id="rId491" Type="http://schemas.openxmlformats.org/officeDocument/2006/relationships/hyperlink" Target="https://stackoverflow.com/questions/46621847" TargetMode="External"/><Relationship Id="rId490" Type="http://schemas.openxmlformats.org/officeDocument/2006/relationships/hyperlink" Target="https://stackoverflow.com/questions/51528295" TargetMode="External"/><Relationship Id="rId489" Type="http://schemas.openxmlformats.org/officeDocument/2006/relationships/hyperlink" Target="https://stackoverflow.com/questions/44685975" TargetMode="External"/><Relationship Id="rId484" Type="http://schemas.openxmlformats.org/officeDocument/2006/relationships/hyperlink" Target="https://stackoverflow.com/questions/53057591" TargetMode="External"/><Relationship Id="rId3010" Type="http://schemas.openxmlformats.org/officeDocument/2006/relationships/hyperlink" Target="https://stackoverflow.com/questions/42622444" TargetMode="External"/><Relationship Id="rId483" Type="http://schemas.openxmlformats.org/officeDocument/2006/relationships/hyperlink" Target="https://stackoverflow.com/questions/45047205" TargetMode="External"/><Relationship Id="rId482" Type="http://schemas.openxmlformats.org/officeDocument/2006/relationships/hyperlink" Target="https://stackoverflow.com/questions/47834733" TargetMode="External"/><Relationship Id="rId3012" Type="http://schemas.openxmlformats.org/officeDocument/2006/relationships/hyperlink" Target="https://stackoverflow.com/questions/58558004" TargetMode="External"/><Relationship Id="rId481" Type="http://schemas.openxmlformats.org/officeDocument/2006/relationships/hyperlink" Target="https://stackoverflow.com/questions/50469878" TargetMode="External"/><Relationship Id="rId3011" Type="http://schemas.openxmlformats.org/officeDocument/2006/relationships/hyperlink" Target="https://stackoverflow.com/questions/48490411" TargetMode="External"/><Relationship Id="rId488" Type="http://schemas.openxmlformats.org/officeDocument/2006/relationships/hyperlink" Target="https://stackoverflow.com/questions/55229836" TargetMode="External"/><Relationship Id="rId3014" Type="http://schemas.openxmlformats.org/officeDocument/2006/relationships/hyperlink" Target="https://stackoverflow.com/questions/55650121" TargetMode="External"/><Relationship Id="rId487" Type="http://schemas.openxmlformats.org/officeDocument/2006/relationships/hyperlink" Target="https://stackoverflow.com/questions/48480238" TargetMode="External"/><Relationship Id="rId3013" Type="http://schemas.openxmlformats.org/officeDocument/2006/relationships/hyperlink" Target="https://stackoverflow.com/questions/57150305" TargetMode="External"/><Relationship Id="rId486" Type="http://schemas.openxmlformats.org/officeDocument/2006/relationships/hyperlink" Target="https://stackoverflow.com/questions/39196882" TargetMode="External"/><Relationship Id="rId3016" Type="http://schemas.openxmlformats.org/officeDocument/2006/relationships/hyperlink" Target="https://stackoverflow.com/questions/58367519" TargetMode="External"/><Relationship Id="rId485" Type="http://schemas.openxmlformats.org/officeDocument/2006/relationships/hyperlink" Target="https://stackoverflow.com/questions/53299410" TargetMode="External"/><Relationship Id="rId3015" Type="http://schemas.openxmlformats.org/officeDocument/2006/relationships/hyperlink" Target="https://stackoverflow.com/questions/52365277" TargetMode="External"/><Relationship Id="rId3007" Type="http://schemas.openxmlformats.org/officeDocument/2006/relationships/hyperlink" Target="https://stackoverflow.com/questions/58878421" TargetMode="External"/><Relationship Id="rId3006" Type="http://schemas.openxmlformats.org/officeDocument/2006/relationships/hyperlink" Target="https://stackoverflow.com/questions/59533584" TargetMode="External"/><Relationship Id="rId3009" Type="http://schemas.openxmlformats.org/officeDocument/2006/relationships/hyperlink" Target="https://stackoverflow.com/questions/61326144" TargetMode="External"/><Relationship Id="rId3008" Type="http://schemas.openxmlformats.org/officeDocument/2006/relationships/hyperlink" Target="https://stackoverflow.com/questions/53064834" TargetMode="External"/><Relationship Id="rId480" Type="http://schemas.openxmlformats.org/officeDocument/2006/relationships/hyperlink" Target="https://stackoverflow.com/questions/51734983" TargetMode="External"/><Relationship Id="rId479" Type="http://schemas.openxmlformats.org/officeDocument/2006/relationships/hyperlink" Target="https://stackoverflow.com/questions/57036446" TargetMode="External"/><Relationship Id="rId478" Type="http://schemas.openxmlformats.org/officeDocument/2006/relationships/hyperlink" Target="https://stackoverflow.com/questions/41990876" TargetMode="External"/><Relationship Id="rId473" Type="http://schemas.openxmlformats.org/officeDocument/2006/relationships/hyperlink" Target="https://stackoverflow.com/questions/60226728" TargetMode="External"/><Relationship Id="rId472" Type="http://schemas.openxmlformats.org/officeDocument/2006/relationships/hyperlink" Target="https://stackoverflow.com/questions/58636880" TargetMode="External"/><Relationship Id="rId471" Type="http://schemas.openxmlformats.org/officeDocument/2006/relationships/hyperlink" Target="https://stackoverflow.com/questions/42450246" TargetMode="External"/><Relationship Id="rId3001" Type="http://schemas.openxmlformats.org/officeDocument/2006/relationships/hyperlink" Target="https://stackoverflow.com/questions/55210684" TargetMode="External"/><Relationship Id="rId470" Type="http://schemas.openxmlformats.org/officeDocument/2006/relationships/hyperlink" Target="https://stackoverflow.com/questions/64824662" TargetMode="External"/><Relationship Id="rId3000" Type="http://schemas.openxmlformats.org/officeDocument/2006/relationships/hyperlink" Target="https://stackoverflow.com/questions/51578810" TargetMode="External"/><Relationship Id="rId477" Type="http://schemas.openxmlformats.org/officeDocument/2006/relationships/hyperlink" Target="https://stackoverflow.com/questions/45059428" TargetMode="External"/><Relationship Id="rId3003" Type="http://schemas.openxmlformats.org/officeDocument/2006/relationships/hyperlink" Target="https://stackoverflow.com/questions/57012673" TargetMode="External"/><Relationship Id="rId476" Type="http://schemas.openxmlformats.org/officeDocument/2006/relationships/hyperlink" Target="https://stackoverflow.com/questions/47678647" TargetMode="External"/><Relationship Id="rId3002" Type="http://schemas.openxmlformats.org/officeDocument/2006/relationships/hyperlink" Target="https://stackoverflow.com/questions/63317589" TargetMode="External"/><Relationship Id="rId475" Type="http://schemas.openxmlformats.org/officeDocument/2006/relationships/hyperlink" Target="https://stackoverflow.com/questions/47834733" TargetMode="External"/><Relationship Id="rId3005" Type="http://schemas.openxmlformats.org/officeDocument/2006/relationships/hyperlink" Target="https://stackoverflow.com/questions/59504713" TargetMode="External"/><Relationship Id="rId474" Type="http://schemas.openxmlformats.org/officeDocument/2006/relationships/hyperlink" Target="https://stackoverflow.com/questions/49864234" TargetMode="External"/><Relationship Id="rId3004" Type="http://schemas.openxmlformats.org/officeDocument/2006/relationships/hyperlink" Target="https://stackoverflow.com/questions/56662977" TargetMode="External"/><Relationship Id="rId1257" Type="http://schemas.openxmlformats.org/officeDocument/2006/relationships/hyperlink" Target="https://stackoverflow.com/questions/55837588" TargetMode="External"/><Relationship Id="rId2588" Type="http://schemas.openxmlformats.org/officeDocument/2006/relationships/hyperlink" Target="https://stackoverflow.com/questions/54698069" TargetMode="External"/><Relationship Id="rId1258" Type="http://schemas.openxmlformats.org/officeDocument/2006/relationships/hyperlink" Target="https://stackoverflow.com/questions/58940568" TargetMode="External"/><Relationship Id="rId2589" Type="http://schemas.openxmlformats.org/officeDocument/2006/relationships/hyperlink" Target="https://stackoverflow.com/questions/51578532" TargetMode="External"/><Relationship Id="rId1259" Type="http://schemas.openxmlformats.org/officeDocument/2006/relationships/hyperlink" Target="https://stackoverflow.com/questions/43084137" TargetMode="External"/><Relationship Id="rId426" Type="http://schemas.openxmlformats.org/officeDocument/2006/relationships/hyperlink" Target="https://stackoverflow.com/questions/55547256" TargetMode="External"/><Relationship Id="rId425" Type="http://schemas.openxmlformats.org/officeDocument/2006/relationships/hyperlink" Target="https://stackoverflow.com/questions/56707063" TargetMode="External"/><Relationship Id="rId424" Type="http://schemas.openxmlformats.org/officeDocument/2006/relationships/hyperlink" Target="https://stackoverflow.com/questions/59248333" TargetMode="External"/><Relationship Id="rId423" Type="http://schemas.openxmlformats.org/officeDocument/2006/relationships/hyperlink" Target="https://stackoverflow.com/questions/56585023" TargetMode="External"/><Relationship Id="rId429" Type="http://schemas.openxmlformats.org/officeDocument/2006/relationships/hyperlink" Target="https://stackoverflow.com/questions/54462351" TargetMode="External"/><Relationship Id="rId428" Type="http://schemas.openxmlformats.org/officeDocument/2006/relationships/hyperlink" Target="https://stackoverflow.com/questions/57310339" TargetMode="External"/><Relationship Id="rId427" Type="http://schemas.openxmlformats.org/officeDocument/2006/relationships/hyperlink" Target="https://stackoverflow.com/questions/56553494" TargetMode="External"/><Relationship Id="rId2580" Type="http://schemas.openxmlformats.org/officeDocument/2006/relationships/hyperlink" Target="https://stackoverflow.com/questions/62216478" TargetMode="External"/><Relationship Id="rId1250" Type="http://schemas.openxmlformats.org/officeDocument/2006/relationships/hyperlink" Target="https://stackoverflow.com/questions/59681453" TargetMode="External"/><Relationship Id="rId2581" Type="http://schemas.openxmlformats.org/officeDocument/2006/relationships/hyperlink" Target="https://stackoverflow.com/questions/54590826" TargetMode="External"/><Relationship Id="rId1251" Type="http://schemas.openxmlformats.org/officeDocument/2006/relationships/hyperlink" Target="https://stackoverflow.com/questions/58771839" TargetMode="External"/><Relationship Id="rId2582" Type="http://schemas.openxmlformats.org/officeDocument/2006/relationships/hyperlink" Target="https://stackoverflow.com/questions/52189093" TargetMode="External"/><Relationship Id="rId1252" Type="http://schemas.openxmlformats.org/officeDocument/2006/relationships/hyperlink" Target="https://stackoverflow.com/questions/62344514" TargetMode="External"/><Relationship Id="rId2583" Type="http://schemas.openxmlformats.org/officeDocument/2006/relationships/hyperlink" Target="https://stackoverflow.com/questions/47192771" TargetMode="External"/><Relationship Id="rId422" Type="http://schemas.openxmlformats.org/officeDocument/2006/relationships/hyperlink" Target="https://stackoverflow.com/questions/56760868" TargetMode="External"/><Relationship Id="rId1253" Type="http://schemas.openxmlformats.org/officeDocument/2006/relationships/hyperlink" Target="https://stackoverflow.com/questions/62205174" TargetMode="External"/><Relationship Id="rId2584" Type="http://schemas.openxmlformats.org/officeDocument/2006/relationships/hyperlink" Target="https://stackoverflow.com/questions/45302781" TargetMode="External"/><Relationship Id="rId421" Type="http://schemas.openxmlformats.org/officeDocument/2006/relationships/hyperlink" Target="https://stackoverflow.com/questions/40395454" TargetMode="External"/><Relationship Id="rId1254" Type="http://schemas.openxmlformats.org/officeDocument/2006/relationships/hyperlink" Target="https://stackoverflow.com/questions/63656294" TargetMode="External"/><Relationship Id="rId2585" Type="http://schemas.openxmlformats.org/officeDocument/2006/relationships/hyperlink" Target="https://stackoverflow.com/questions/45670244" TargetMode="External"/><Relationship Id="rId420" Type="http://schemas.openxmlformats.org/officeDocument/2006/relationships/hyperlink" Target="https://stackoverflow.com/questions/47585817" TargetMode="External"/><Relationship Id="rId1255" Type="http://schemas.openxmlformats.org/officeDocument/2006/relationships/hyperlink" Target="https://stackoverflow.com/questions/53082740" TargetMode="External"/><Relationship Id="rId2586" Type="http://schemas.openxmlformats.org/officeDocument/2006/relationships/hyperlink" Target="https://stackoverflow.com/questions/40578598" TargetMode="External"/><Relationship Id="rId1256" Type="http://schemas.openxmlformats.org/officeDocument/2006/relationships/hyperlink" Target="https://stackoverflow.com/questions/51456408" TargetMode="External"/><Relationship Id="rId2587" Type="http://schemas.openxmlformats.org/officeDocument/2006/relationships/hyperlink" Target="https://stackoverflow.com/questions/60975266" TargetMode="External"/><Relationship Id="rId1246" Type="http://schemas.openxmlformats.org/officeDocument/2006/relationships/hyperlink" Target="https://stackoverflow.com/questions/60378450" TargetMode="External"/><Relationship Id="rId2577" Type="http://schemas.openxmlformats.org/officeDocument/2006/relationships/hyperlink" Target="https://stackoverflow.com/questions/56792262" TargetMode="External"/><Relationship Id="rId1247" Type="http://schemas.openxmlformats.org/officeDocument/2006/relationships/hyperlink" Target="https://stackoverflow.com/questions/47644306" TargetMode="External"/><Relationship Id="rId2578" Type="http://schemas.openxmlformats.org/officeDocument/2006/relationships/hyperlink" Target="https://stackoverflow.com/questions/61360423" TargetMode="External"/><Relationship Id="rId1248" Type="http://schemas.openxmlformats.org/officeDocument/2006/relationships/hyperlink" Target="https://stackoverflow.com/questions/53499321" TargetMode="External"/><Relationship Id="rId2579" Type="http://schemas.openxmlformats.org/officeDocument/2006/relationships/hyperlink" Target="https://stackoverflow.com/questions/61351387" TargetMode="External"/><Relationship Id="rId1249" Type="http://schemas.openxmlformats.org/officeDocument/2006/relationships/hyperlink" Target="https://stackoverflow.com/questions/52228023" TargetMode="External"/><Relationship Id="rId415" Type="http://schemas.openxmlformats.org/officeDocument/2006/relationships/hyperlink" Target="https://stackoverflow.com/questions/44989160" TargetMode="External"/><Relationship Id="rId414" Type="http://schemas.openxmlformats.org/officeDocument/2006/relationships/hyperlink" Target="https://stackoverflow.com/questions/35893278" TargetMode="External"/><Relationship Id="rId413" Type="http://schemas.openxmlformats.org/officeDocument/2006/relationships/hyperlink" Target="https://stackoverflow.com/questions/51046867" TargetMode="External"/><Relationship Id="rId412" Type="http://schemas.openxmlformats.org/officeDocument/2006/relationships/hyperlink" Target="https://stackoverflow.com/questions/45227229" TargetMode="External"/><Relationship Id="rId419" Type="http://schemas.openxmlformats.org/officeDocument/2006/relationships/hyperlink" Target="https://stackoverflow.com/questions/59998441" TargetMode="External"/><Relationship Id="rId418" Type="http://schemas.openxmlformats.org/officeDocument/2006/relationships/hyperlink" Target="https://stackoverflow.com/questions/39196882" TargetMode="External"/><Relationship Id="rId417" Type="http://schemas.openxmlformats.org/officeDocument/2006/relationships/hyperlink" Target="https://stackoverflow.com/questions/36159194" TargetMode="External"/><Relationship Id="rId416" Type="http://schemas.openxmlformats.org/officeDocument/2006/relationships/hyperlink" Target="https://stackoverflow.com/questions/46118952" TargetMode="External"/><Relationship Id="rId2570" Type="http://schemas.openxmlformats.org/officeDocument/2006/relationships/hyperlink" Target="https://stackoverflow.com/questions/62444735" TargetMode="External"/><Relationship Id="rId1240" Type="http://schemas.openxmlformats.org/officeDocument/2006/relationships/hyperlink" Target="https://stackoverflow.com/questions/64363296" TargetMode="External"/><Relationship Id="rId2571" Type="http://schemas.openxmlformats.org/officeDocument/2006/relationships/hyperlink" Target="https://stackoverflow.com/questions/64805010" TargetMode="External"/><Relationship Id="rId1241" Type="http://schemas.openxmlformats.org/officeDocument/2006/relationships/hyperlink" Target="https://stackoverflow.com/questions/59336042" TargetMode="External"/><Relationship Id="rId2572" Type="http://schemas.openxmlformats.org/officeDocument/2006/relationships/hyperlink" Target="https://stackoverflow.com/questions/49843113" TargetMode="External"/><Relationship Id="rId411" Type="http://schemas.openxmlformats.org/officeDocument/2006/relationships/hyperlink" Target="https://stackoverflow.com/questions/51625911" TargetMode="External"/><Relationship Id="rId1242" Type="http://schemas.openxmlformats.org/officeDocument/2006/relationships/hyperlink" Target="https://stackoverflow.com/questions/64978209" TargetMode="External"/><Relationship Id="rId2573" Type="http://schemas.openxmlformats.org/officeDocument/2006/relationships/hyperlink" Target="https://stackoverflow.com/questions/45670244" TargetMode="External"/><Relationship Id="rId410" Type="http://schemas.openxmlformats.org/officeDocument/2006/relationships/hyperlink" Target="https://stackoverflow.com/questions/44174697" TargetMode="External"/><Relationship Id="rId1243" Type="http://schemas.openxmlformats.org/officeDocument/2006/relationships/hyperlink" Target="https://stackoverflow.com/questions/64493664" TargetMode="External"/><Relationship Id="rId2574" Type="http://schemas.openxmlformats.org/officeDocument/2006/relationships/hyperlink" Target="https://stackoverflow.com/questions/47724077" TargetMode="External"/><Relationship Id="rId1244" Type="http://schemas.openxmlformats.org/officeDocument/2006/relationships/hyperlink" Target="https://stackoverflow.com/questions/62913700" TargetMode="External"/><Relationship Id="rId2575" Type="http://schemas.openxmlformats.org/officeDocument/2006/relationships/hyperlink" Target="https://stackoverflow.com/questions/49058777" TargetMode="External"/><Relationship Id="rId1245" Type="http://schemas.openxmlformats.org/officeDocument/2006/relationships/hyperlink" Target="https://stackoverflow.com/questions/64118620" TargetMode="External"/><Relationship Id="rId2576" Type="http://schemas.openxmlformats.org/officeDocument/2006/relationships/hyperlink" Target="https://stackoverflow.com/questions/49342925" TargetMode="External"/><Relationship Id="rId1279" Type="http://schemas.openxmlformats.org/officeDocument/2006/relationships/hyperlink" Target="https://stackoverflow.com/questions/51245800" TargetMode="External"/><Relationship Id="rId448" Type="http://schemas.openxmlformats.org/officeDocument/2006/relationships/hyperlink" Target="https://stackoverflow.com/questions/62502555" TargetMode="External"/><Relationship Id="rId447" Type="http://schemas.openxmlformats.org/officeDocument/2006/relationships/hyperlink" Target="https://stackoverflow.com/questions/43647264" TargetMode="External"/><Relationship Id="rId446" Type="http://schemas.openxmlformats.org/officeDocument/2006/relationships/hyperlink" Target="https://stackoverflow.com/questions/45513114" TargetMode="External"/><Relationship Id="rId445" Type="http://schemas.openxmlformats.org/officeDocument/2006/relationships/hyperlink" Target="https://stackoverflow.com/questions/57434742" TargetMode="External"/><Relationship Id="rId449" Type="http://schemas.openxmlformats.org/officeDocument/2006/relationships/hyperlink" Target="https://stackoverflow.com/questions/41030706" TargetMode="External"/><Relationship Id="rId1270" Type="http://schemas.openxmlformats.org/officeDocument/2006/relationships/hyperlink" Target="https://stackoverflow.com/questions/43061664" TargetMode="External"/><Relationship Id="rId440" Type="http://schemas.openxmlformats.org/officeDocument/2006/relationships/hyperlink" Target="https://stackoverflow.com/questions/49053033" TargetMode="External"/><Relationship Id="rId1271" Type="http://schemas.openxmlformats.org/officeDocument/2006/relationships/hyperlink" Target="https://stackoverflow.com/questions/55883985" TargetMode="External"/><Relationship Id="rId1272" Type="http://schemas.openxmlformats.org/officeDocument/2006/relationships/hyperlink" Target="https://stackoverflow.com/questions/51247229" TargetMode="External"/><Relationship Id="rId1273" Type="http://schemas.openxmlformats.org/officeDocument/2006/relationships/hyperlink" Target="https://stackoverflow.com/questions/55572782" TargetMode="External"/><Relationship Id="rId1274" Type="http://schemas.openxmlformats.org/officeDocument/2006/relationships/hyperlink" Target="https://stackoverflow.com/questions/44876793" TargetMode="External"/><Relationship Id="rId444" Type="http://schemas.openxmlformats.org/officeDocument/2006/relationships/hyperlink" Target="https://stackoverflow.com/questions/59183184" TargetMode="External"/><Relationship Id="rId1275" Type="http://schemas.openxmlformats.org/officeDocument/2006/relationships/hyperlink" Target="https://stackoverflow.com/questions/51729290" TargetMode="External"/><Relationship Id="rId443" Type="http://schemas.openxmlformats.org/officeDocument/2006/relationships/hyperlink" Target="https://stackoverflow.com/questions/59867929" TargetMode="External"/><Relationship Id="rId1276" Type="http://schemas.openxmlformats.org/officeDocument/2006/relationships/hyperlink" Target="https://stackoverflow.com/questions/49031102" TargetMode="External"/><Relationship Id="rId442" Type="http://schemas.openxmlformats.org/officeDocument/2006/relationships/hyperlink" Target="https://stackoverflow.com/questions/51872592" TargetMode="External"/><Relationship Id="rId1277" Type="http://schemas.openxmlformats.org/officeDocument/2006/relationships/hyperlink" Target="https://stackoverflow.com/questions/54998898" TargetMode="External"/><Relationship Id="rId441" Type="http://schemas.openxmlformats.org/officeDocument/2006/relationships/hyperlink" Target="https://stackoverflow.com/questions/41077940" TargetMode="External"/><Relationship Id="rId1278" Type="http://schemas.openxmlformats.org/officeDocument/2006/relationships/hyperlink" Target="https://stackoverflow.com/questions/54462351" TargetMode="External"/><Relationship Id="rId1268" Type="http://schemas.openxmlformats.org/officeDocument/2006/relationships/hyperlink" Target="https://stackoverflow.com/questions/53413756" TargetMode="External"/><Relationship Id="rId2599" Type="http://schemas.openxmlformats.org/officeDocument/2006/relationships/hyperlink" Target="https://stackoverflow.com/questions/57606006" TargetMode="External"/><Relationship Id="rId1269" Type="http://schemas.openxmlformats.org/officeDocument/2006/relationships/hyperlink" Target="https://stackoverflow.com/questions/63654489" TargetMode="External"/><Relationship Id="rId437" Type="http://schemas.openxmlformats.org/officeDocument/2006/relationships/hyperlink" Target="https://stackoverflow.com/questions/53584580" TargetMode="External"/><Relationship Id="rId436" Type="http://schemas.openxmlformats.org/officeDocument/2006/relationships/hyperlink" Target="https://stackoverflow.com/questions/62576422" TargetMode="External"/><Relationship Id="rId435" Type="http://schemas.openxmlformats.org/officeDocument/2006/relationships/hyperlink" Target="https://stackoverflow.com/questions/42542893" TargetMode="External"/><Relationship Id="rId434" Type="http://schemas.openxmlformats.org/officeDocument/2006/relationships/hyperlink" Target="https://stackoverflow.com/questions/64875082" TargetMode="External"/><Relationship Id="rId439" Type="http://schemas.openxmlformats.org/officeDocument/2006/relationships/hyperlink" Target="https://stackoverflow.com/questions/53565065" TargetMode="External"/><Relationship Id="rId438" Type="http://schemas.openxmlformats.org/officeDocument/2006/relationships/hyperlink" Target="https://stackoverflow.com/questions/42438170" TargetMode="External"/><Relationship Id="rId2590" Type="http://schemas.openxmlformats.org/officeDocument/2006/relationships/hyperlink" Target="https://stackoverflow.com/questions/49886416" TargetMode="External"/><Relationship Id="rId1260" Type="http://schemas.openxmlformats.org/officeDocument/2006/relationships/hyperlink" Target="https://stackoverflow.com/questions/57378455" TargetMode="External"/><Relationship Id="rId2591" Type="http://schemas.openxmlformats.org/officeDocument/2006/relationships/hyperlink" Target="https://stackoverflow.com/questions/56190405" TargetMode="External"/><Relationship Id="rId1261" Type="http://schemas.openxmlformats.org/officeDocument/2006/relationships/hyperlink" Target="https://stackoverflow.com/questions/63859912" TargetMode="External"/><Relationship Id="rId2592" Type="http://schemas.openxmlformats.org/officeDocument/2006/relationships/hyperlink" Target="https://stackoverflow.com/questions/59026404" TargetMode="External"/><Relationship Id="rId1262" Type="http://schemas.openxmlformats.org/officeDocument/2006/relationships/hyperlink" Target="https://stackoverflow.com/questions/61751324" TargetMode="External"/><Relationship Id="rId2593" Type="http://schemas.openxmlformats.org/officeDocument/2006/relationships/hyperlink" Target="https://stackoverflow.com/questions/59497369" TargetMode="External"/><Relationship Id="rId1263" Type="http://schemas.openxmlformats.org/officeDocument/2006/relationships/hyperlink" Target="https://stackoverflow.com/questions/46839291" TargetMode="External"/><Relationship Id="rId2594" Type="http://schemas.openxmlformats.org/officeDocument/2006/relationships/hyperlink" Target="https://stackoverflow.com/questions/59757979" TargetMode="External"/><Relationship Id="rId433" Type="http://schemas.openxmlformats.org/officeDocument/2006/relationships/hyperlink" Target="https://stackoverflow.com/questions/57950746" TargetMode="External"/><Relationship Id="rId1264" Type="http://schemas.openxmlformats.org/officeDocument/2006/relationships/hyperlink" Target="https://stackoverflow.com/questions/54865209" TargetMode="External"/><Relationship Id="rId2595" Type="http://schemas.openxmlformats.org/officeDocument/2006/relationships/hyperlink" Target="https://stackoverflow.com/questions/61458947" TargetMode="External"/><Relationship Id="rId432" Type="http://schemas.openxmlformats.org/officeDocument/2006/relationships/hyperlink" Target="https://stackoverflow.com/questions/59790342" TargetMode="External"/><Relationship Id="rId1265" Type="http://schemas.openxmlformats.org/officeDocument/2006/relationships/hyperlink" Target="https://stackoverflow.com/questions/52690283" TargetMode="External"/><Relationship Id="rId2596" Type="http://schemas.openxmlformats.org/officeDocument/2006/relationships/hyperlink" Target="https://stackoverflow.com/questions/56663388" TargetMode="External"/><Relationship Id="rId431" Type="http://schemas.openxmlformats.org/officeDocument/2006/relationships/hyperlink" Target="https://stackoverflow.com/questions/60615290" TargetMode="External"/><Relationship Id="rId1266" Type="http://schemas.openxmlformats.org/officeDocument/2006/relationships/hyperlink" Target="https://stackoverflow.com/questions/59081201" TargetMode="External"/><Relationship Id="rId2597" Type="http://schemas.openxmlformats.org/officeDocument/2006/relationships/hyperlink" Target="https://stackoverflow.com/questions/46608844" TargetMode="External"/><Relationship Id="rId430" Type="http://schemas.openxmlformats.org/officeDocument/2006/relationships/hyperlink" Target="https://stackoverflow.com/questions/52143856" TargetMode="External"/><Relationship Id="rId1267" Type="http://schemas.openxmlformats.org/officeDocument/2006/relationships/hyperlink" Target="https://stackoverflow.com/questions/55435899" TargetMode="External"/><Relationship Id="rId2598" Type="http://schemas.openxmlformats.org/officeDocument/2006/relationships/hyperlink" Target="https://stackoverflow.com/questions/56826383" TargetMode="External"/><Relationship Id="rId3070" Type="http://schemas.openxmlformats.org/officeDocument/2006/relationships/hyperlink" Target="https://stackoverflow.com/questions/50480689" TargetMode="External"/><Relationship Id="rId3072" Type="http://schemas.openxmlformats.org/officeDocument/2006/relationships/hyperlink" Target="https://stackoverflow.com/questions/60684061" TargetMode="External"/><Relationship Id="rId3071" Type="http://schemas.openxmlformats.org/officeDocument/2006/relationships/hyperlink" Target="https://stackoverflow.com/questions/56866168" TargetMode="External"/><Relationship Id="rId3074" Type="http://schemas.openxmlformats.org/officeDocument/2006/relationships/hyperlink" Target="https://stackoverflow.com/questions/56133521" TargetMode="External"/><Relationship Id="rId3073" Type="http://schemas.openxmlformats.org/officeDocument/2006/relationships/hyperlink" Target="https://stackoverflow.com/questions/62067849" TargetMode="External"/><Relationship Id="rId3076" Type="http://schemas.openxmlformats.org/officeDocument/2006/relationships/hyperlink" Target="https://stackoverflow.com/questions/62737043" TargetMode="External"/><Relationship Id="rId3075" Type="http://schemas.openxmlformats.org/officeDocument/2006/relationships/hyperlink" Target="https://stackoverflow.com/questions/60478862" TargetMode="External"/><Relationship Id="rId3078" Type="http://schemas.openxmlformats.org/officeDocument/2006/relationships/hyperlink" Target="https://stackoverflow.com/questions/51891743" TargetMode="External"/><Relationship Id="rId3077" Type="http://schemas.openxmlformats.org/officeDocument/2006/relationships/hyperlink" Target="https://stackoverflow.com/questions/50399055" TargetMode="External"/><Relationship Id="rId3079" Type="http://schemas.openxmlformats.org/officeDocument/2006/relationships/hyperlink" Target="https://stackoverflow.com/questions/51533663" TargetMode="External"/><Relationship Id="rId3061" Type="http://schemas.openxmlformats.org/officeDocument/2006/relationships/hyperlink" Target="https://stackoverflow.com/questions/57957101" TargetMode="External"/><Relationship Id="rId3060" Type="http://schemas.openxmlformats.org/officeDocument/2006/relationships/hyperlink" Target="https://stackoverflow.com/questions/64679865" TargetMode="External"/><Relationship Id="rId3063" Type="http://schemas.openxmlformats.org/officeDocument/2006/relationships/hyperlink" Target="https://stackoverflow.com/questions/59986205" TargetMode="External"/><Relationship Id="rId3062" Type="http://schemas.openxmlformats.org/officeDocument/2006/relationships/hyperlink" Target="https://stackoverflow.com/questions/54274089" TargetMode="External"/><Relationship Id="rId3065" Type="http://schemas.openxmlformats.org/officeDocument/2006/relationships/hyperlink" Target="https://stackoverflow.com/questions/61509872" TargetMode="External"/><Relationship Id="rId3064" Type="http://schemas.openxmlformats.org/officeDocument/2006/relationships/hyperlink" Target="https://stackoverflow.com/questions/62673238" TargetMode="External"/><Relationship Id="rId3067" Type="http://schemas.openxmlformats.org/officeDocument/2006/relationships/hyperlink" Target="https://stackoverflow.com/questions/57065070" TargetMode="External"/><Relationship Id="rId3066" Type="http://schemas.openxmlformats.org/officeDocument/2006/relationships/hyperlink" Target="https://stackoverflow.com/questions/63145378" TargetMode="External"/><Relationship Id="rId3069" Type="http://schemas.openxmlformats.org/officeDocument/2006/relationships/hyperlink" Target="https://stackoverflow.com/questions/63790634" TargetMode="External"/><Relationship Id="rId3068" Type="http://schemas.openxmlformats.org/officeDocument/2006/relationships/hyperlink" Target="https://stackoverflow.com/questions/58506051" TargetMode="External"/><Relationship Id="rId3090" Type="http://schemas.openxmlformats.org/officeDocument/2006/relationships/hyperlink" Target="https://stackoverflow.com/questions/55670244" TargetMode="External"/><Relationship Id="rId3092" Type="http://schemas.openxmlformats.org/officeDocument/2006/relationships/hyperlink" Target="https://stackoverflow.com/questions/56490431" TargetMode="External"/><Relationship Id="rId3091" Type="http://schemas.openxmlformats.org/officeDocument/2006/relationships/hyperlink" Target="https://stackoverflow.com/questions/63656680" TargetMode="External"/><Relationship Id="rId3094" Type="http://schemas.openxmlformats.org/officeDocument/2006/relationships/hyperlink" Target="https://stackoverflow.com/questions/60459292" TargetMode="External"/><Relationship Id="rId3093" Type="http://schemas.openxmlformats.org/officeDocument/2006/relationships/hyperlink" Target="https://stackoverflow.com/questions/63232732" TargetMode="External"/><Relationship Id="rId3096" Type="http://schemas.openxmlformats.org/officeDocument/2006/relationships/hyperlink" Target="https://stackoverflow.com/questions/59218671" TargetMode="External"/><Relationship Id="rId3095" Type="http://schemas.openxmlformats.org/officeDocument/2006/relationships/hyperlink" Target="https://stackoverflow.com/questions/64777195" TargetMode="External"/><Relationship Id="rId3098" Type="http://schemas.openxmlformats.org/officeDocument/2006/relationships/hyperlink" Target="https://stackoverflow.com/questions/55672391" TargetMode="External"/><Relationship Id="rId3097" Type="http://schemas.openxmlformats.org/officeDocument/2006/relationships/hyperlink" Target="https://stackoverflow.com/questions/64381906" TargetMode="External"/><Relationship Id="rId3099" Type="http://schemas.openxmlformats.org/officeDocument/2006/relationships/hyperlink" Target="https://stackoverflow.com/questions/64796538" TargetMode="External"/><Relationship Id="rId3081" Type="http://schemas.openxmlformats.org/officeDocument/2006/relationships/hyperlink" Target="https://stackoverflow.com/questions/62420902" TargetMode="External"/><Relationship Id="rId3080" Type="http://schemas.openxmlformats.org/officeDocument/2006/relationships/hyperlink" Target="https://stackoverflow.com/questions/59171833" TargetMode="External"/><Relationship Id="rId3083" Type="http://schemas.openxmlformats.org/officeDocument/2006/relationships/hyperlink" Target="https://stackoverflow.com/questions/63927648" TargetMode="External"/><Relationship Id="rId3082" Type="http://schemas.openxmlformats.org/officeDocument/2006/relationships/hyperlink" Target="https://stackoverflow.com/questions/63793013" TargetMode="External"/><Relationship Id="rId3085" Type="http://schemas.openxmlformats.org/officeDocument/2006/relationships/hyperlink" Target="https://stackoverflow.com/questions/63658604" TargetMode="External"/><Relationship Id="rId3084" Type="http://schemas.openxmlformats.org/officeDocument/2006/relationships/hyperlink" Target="https://stackoverflow.com/questions/58612453" TargetMode="External"/><Relationship Id="rId3087" Type="http://schemas.openxmlformats.org/officeDocument/2006/relationships/hyperlink" Target="https://stackoverflow.com/questions/63545434" TargetMode="External"/><Relationship Id="rId3086" Type="http://schemas.openxmlformats.org/officeDocument/2006/relationships/hyperlink" Target="https://stackoverflow.com/questions/64722968" TargetMode="External"/><Relationship Id="rId3089" Type="http://schemas.openxmlformats.org/officeDocument/2006/relationships/hyperlink" Target="https://stackoverflow.com/questions/55307561" TargetMode="External"/><Relationship Id="rId3088" Type="http://schemas.openxmlformats.org/officeDocument/2006/relationships/hyperlink" Target="https://stackoverflow.com/questions/56490431" TargetMode="External"/><Relationship Id="rId3039" Type="http://schemas.openxmlformats.org/officeDocument/2006/relationships/hyperlink" Target="https://stackoverflow.com/questions/61575728" TargetMode="External"/><Relationship Id="rId1" Type="http://schemas.openxmlformats.org/officeDocument/2006/relationships/hyperlink" Target="https://stackoverflow.com/questions/49729510" TargetMode="External"/><Relationship Id="rId2" Type="http://schemas.openxmlformats.org/officeDocument/2006/relationships/hyperlink" Target="https://stackoverflow.com/questions/53632689" TargetMode="External"/><Relationship Id="rId3" Type="http://schemas.openxmlformats.org/officeDocument/2006/relationships/hyperlink" Target="https://stackoverflow.com/questions/46257819" TargetMode="External"/><Relationship Id="rId4" Type="http://schemas.openxmlformats.org/officeDocument/2006/relationships/hyperlink" Target="https://stackoverflow.com/questions/37260902" TargetMode="External"/><Relationship Id="rId3030" Type="http://schemas.openxmlformats.org/officeDocument/2006/relationships/hyperlink" Target="https://stackoverflow.com/questions/62413757" TargetMode="External"/><Relationship Id="rId9" Type="http://schemas.openxmlformats.org/officeDocument/2006/relationships/hyperlink" Target="https://stackoverflow.com/questions/56585023" TargetMode="External"/><Relationship Id="rId3032" Type="http://schemas.openxmlformats.org/officeDocument/2006/relationships/hyperlink" Target="https://stackoverflow.com/questions/59685659" TargetMode="External"/><Relationship Id="rId3031" Type="http://schemas.openxmlformats.org/officeDocument/2006/relationships/hyperlink" Target="https://stackoverflow.com/questions/64927203" TargetMode="External"/><Relationship Id="rId3034" Type="http://schemas.openxmlformats.org/officeDocument/2006/relationships/hyperlink" Target="https://stackoverflow.com/questions/60077931" TargetMode="External"/><Relationship Id="rId3033" Type="http://schemas.openxmlformats.org/officeDocument/2006/relationships/hyperlink" Target="https://stackoverflow.com/questions/63308383" TargetMode="External"/><Relationship Id="rId5" Type="http://schemas.openxmlformats.org/officeDocument/2006/relationships/hyperlink" Target="https://stackoverflow.com/questions/40366588" TargetMode="External"/><Relationship Id="rId3036" Type="http://schemas.openxmlformats.org/officeDocument/2006/relationships/hyperlink" Target="https://stackoverflow.com/questions/43990046" TargetMode="External"/><Relationship Id="rId6" Type="http://schemas.openxmlformats.org/officeDocument/2006/relationships/hyperlink" Target="https://stackoverflow.com/questions/55672135" TargetMode="External"/><Relationship Id="rId3035" Type="http://schemas.openxmlformats.org/officeDocument/2006/relationships/hyperlink" Target="https://stackoverflow.com/questions/45078392" TargetMode="External"/><Relationship Id="rId7" Type="http://schemas.openxmlformats.org/officeDocument/2006/relationships/hyperlink" Target="https://stackoverflow.com/questions/61737710" TargetMode="External"/><Relationship Id="rId3038" Type="http://schemas.openxmlformats.org/officeDocument/2006/relationships/hyperlink" Target="https://stackoverflow.com/questions/51046867" TargetMode="External"/><Relationship Id="rId8" Type="http://schemas.openxmlformats.org/officeDocument/2006/relationships/hyperlink" Target="https://stackoverflow.com/questions/58278454" TargetMode="External"/><Relationship Id="rId3037" Type="http://schemas.openxmlformats.org/officeDocument/2006/relationships/hyperlink" Target="https://stackoverflow.com/questions/56585023" TargetMode="External"/><Relationship Id="rId3029" Type="http://schemas.openxmlformats.org/officeDocument/2006/relationships/hyperlink" Target="https://stackoverflow.com/questions/63966872" TargetMode="External"/><Relationship Id="rId3028" Type="http://schemas.openxmlformats.org/officeDocument/2006/relationships/hyperlink" Target="https://stackoverflow.com/questions/52533188" TargetMode="External"/><Relationship Id="rId3021" Type="http://schemas.openxmlformats.org/officeDocument/2006/relationships/hyperlink" Target="https://stackoverflow.com/questions/61597123" TargetMode="External"/><Relationship Id="rId3020" Type="http://schemas.openxmlformats.org/officeDocument/2006/relationships/hyperlink" Target="https://stackoverflow.com/questions/56321465" TargetMode="External"/><Relationship Id="rId3023" Type="http://schemas.openxmlformats.org/officeDocument/2006/relationships/hyperlink" Target="https://stackoverflow.com/questions/62282775" TargetMode="External"/><Relationship Id="rId3022" Type="http://schemas.openxmlformats.org/officeDocument/2006/relationships/hyperlink" Target="https://stackoverflow.com/questions/60014636" TargetMode="External"/><Relationship Id="rId3025" Type="http://schemas.openxmlformats.org/officeDocument/2006/relationships/hyperlink" Target="https://stackoverflow.com/questions/56386913" TargetMode="External"/><Relationship Id="rId3024" Type="http://schemas.openxmlformats.org/officeDocument/2006/relationships/hyperlink" Target="https://stackoverflow.com/questions/61982617" TargetMode="External"/><Relationship Id="rId3027" Type="http://schemas.openxmlformats.org/officeDocument/2006/relationships/hyperlink" Target="https://stackoverflow.com/questions/51035474" TargetMode="External"/><Relationship Id="rId3026" Type="http://schemas.openxmlformats.org/officeDocument/2006/relationships/hyperlink" Target="https://stackoverflow.com/questions/50825248" TargetMode="External"/><Relationship Id="rId3050" Type="http://schemas.openxmlformats.org/officeDocument/2006/relationships/hyperlink" Target="https://stackoverflow.com/questions/47600182" TargetMode="External"/><Relationship Id="rId3052" Type="http://schemas.openxmlformats.org/officeDocument/2006/relationships/hyperlink" Target="https://stackoverflow.com/questions/43039931" TargetMode="External"/><Relationship Id="rId3051" Type="http://schemas.openxmlformats.org/officeDocument/2006/relationships/hyperlink" Target="https://stackoverflow.com/questions/48571259" TargetMode="External"/><Relationship Id="rId3054" Type="http://schemas.openxmlformats.org/officeDocument/2006/relationships/hyperlink" Target="https://stackoverflow.com/questions/52388831" TargetMode="External"/><Relationship Id="rId3053" Type="http://schemas.openxmlformats.org/officeDocument/2006/relationships/hyperlink" Target="https://stackoverflow.com/questions/48139621" TargetMode="External"/><Relationship Id="rId3056" Type="http://schemas.openxmlformats.org/officeDocument/2006/relationships/hyperlink" Target="https://stackoverflow.com/questions/52782864" TargetMode="External"/><Relationship Id="rId3055" Type="http://schemas.openxmlformats.org/officeDocument/2006/relationships/hyperlink" Target="https://stackoverflow.com/questions/51533663" TargetMode="External"/><Relationship Id="rId3058" Type="http://schemas.openxmlformats.org/officeDocument/2006/relationships/hyperlink" Target="https://stackoverflow.com/questions/59800318" TargetMode="External"/><Relationship Id="rId3057" Type="http://schemas.openxmlformats.org/officeDocument/2006/relationships/hyperlink" Target="https://stackoverflow.com/questions/59330974" TargetMode="External"/><Relationship Id="rId3059" Type="http://schemas.openxmlformats.org/officeDocument/2006/relationships/hyperlink" Target="https://stackoverflow.com/questions/52615296" TargetMode="External"/><Relationship Id="rId3041" Type="http://schemas.openxmlformats.org/officeDocument/2006/relationships/hyperlink" Target="https://stackoverflow.com/questions/57268310" TargetMode="External"/><Relationship Id="rId3040" Type="http://schemas.openxmlformats.org/officeDocument/2006/relationships/hyperlink" Target="https://stackoverflow.com/questions/57836849" TargetMode="External"/><Relationship Id="rId3043" Type="http://schemas.openxmlformats.org/officeDocument/2006/relationships/hyperlink" Target="https://stackoverflow.com/questions/55714076" TargetMode="External"/><Relationship Id="rId3042" Type="http://schemas.openxmlformats.org/officeDocument/2006/relationships/hyperlink" Target="https://stackoverflow.com/questions/56289270" TargetMode="External"/><Relationship Id="rId3045" Type="http://schemas.openxmlformats.org/officeDocument/2006/relationships/hyperlink" Target="https://stackoverflow.com/questions/61606669" TargetMode="External"/><Relationship Id="rId3044" Type="http://schemas.openxmlformats.org/officeDocument/2006/relationships/hyperlink" Target="https://stackoverflow.com/questions/58744161" TargetMode="External"/><Relationship Id="rId3047" Type="http://schemas.openxmlformats.org/officeDocument/2006/relationships/hyperlink" Target="https://stackoverflow.com/questions/58367519" TargetMode="External"/><Relationship Id="rId3046" Type="http://schemas.openxmlformats.org/officeDocument/2006/relationships/hyperlink" Target="https://stackoverflow.com/questions/62675004" TargetMode="External"/><Relationship Id="rId3049" Type="http://schemas.openxmlformats.org/officeDocument/2006/relationships/hyperlink" Target="https://stackoverflow.com/questions/49477496" TargetMode="External"/><Relationship Id="rId3048" Type="http://schemas.openxmlformats.org/officeDocument/2006/relationships/hyperlink" Target="https://stackoverflow.com/questions/58607787" TargetMode="External"/><Relationship Id="rId2600" Type="http://schemas.openxmlformats.org/officeDocument/2006/relationships/hyperlink" Target="https://stackoverflow.com/questions/53654090" TargetMode="External"/><Relationship Id="rId2601" Type="http://schemas.openxmlformats.org/officeDocument/2006/relationships/hyperlink" Target="https://stackoverflow.com/questions/57411000" TargetMode="External"/><Relationship Id="rId2602" Type="http://schemas.openxmlformats.org/officeDocument/2006/relationships/hyperlink" Target="https://stackoverflow.com/questions/58894472" TargetMode="External"/><Relationship Id="rId2603" Type="http://schemas.openxmlformats.org/officeDocument/2006/relationships/hyperlink" Target="https://stackoverflow.com/questions/56386913" TargetMode="External"/><Relationship Id="rId2604" Type="http://schemas.openxmlformats.org/officeDocument/2006/relationships/hyperlink" Target="https://stackoverflow.com/questions/52595477" TargetMode="External"/><Relationship Id="rId2605" Type="http://schemas.openxmlformats.org/officeDocument/2006/relationships/hyperlink" Target="https://stackoverflow.com/questions/39848466" TargetMode="External"/><Relationship Id="rId2606" Type="http://schemas.openxmlformats.org/officeDocument/2006/relationships/hyperlink" Target="https://stackoverflow.com/questions/39280813" TargetMode="External"/><Relationship Id="rId808" Type="http://schemas.openxmlformats.org/officeDocument/2006/relationships/hyperlink" Target="https://stackoverflow.com/questions/52544754" TargetMode="External"/><Relationship Id="rId2607" Type="http://schemas.openxmlformats.org/officeDocument/2006/relationships/hyperlink" Target="https://stackoverflow.com/questions/42588145" TargetMode="External"/><Relationship Id="rId807" Type="http://schemas.openxmlformats.org/officeDocument/2006/relationships/hyperlink" Target="https://stackoverflow.com/questions/57002050" TargetMode="External"/><Relationship Id="rId2608" Type="http://schemas.openxmlformats.org/officeDocument/2006/relationships/hyperlink" Target="https://stackoverflow.com/questions/40818579" TargetMode="External"/><Relationship Id="rId806" Type="http://schemas.openxmlformats.org/officeDocument/2006/relationships/hyperlink" Target="https://stackoverflow.com/questions/59858677" TargetMode="External"/><Relationship Id="rId2609" Type="http://schemas.openxmlformats.org/officeDocument/2006/relationships/hyperlink" Target="https://stackoverflow.com/questions/56329965" TargetMode="External"/><Relationship Id="rId805" Type="http://schemas.openxmlformats.org/officeDocument/2006/relationships/hyperlink" Target="https://stackoverflow.com/questions/54262380" TargetMode="External"/><Relationship Id="rId809" Type="http://schemas.openxmlformats.org/officeDocument/2006/relationships/hyperlink" Target="https://stackoverflow.com/questions/65048304" TargetMode="External"/><Relationship Id="rId800" Type="http://schemas.openxmlformats.org/officeDocument/2006/relationships/hyperlink" Target="https://stackoverflow.com/questions/50138891" TargetMode="External"/><Relationship Id="rId804" Type="http://schemas.openxmlformats.org/officeDocument/2006/relationships/hyperlink" Target="https://stackoverflow.com/questions/55883985" TargetMode="External"/><Relationship Id="rId803" Type="http://schemas.openxmlformats.org/officeDocument/2006/relationships/hyperlink" Target="https://stackoverflow.com/questions/54067061" TargetMode="External"/><Relationship Id="rId802" Type="http://schemas.openxmlformats.org/officeDocument/2006/relationships/hyperlink" Target="https://stackoverflow.com/questions/49249646" TargetMode="External"/><Relationship Id="rId801" Type="http://schemas.openxmlformats.org/officeDocument/2006/relationships/hyperlink" Target="https://stackoverflow.com/questions/49252933" TargetMode="External"/><Relationship Id="rId1334" Type="http://schemas.openxmlformats.org/officeDocument/2006/relationships/hyperlink" Target="https://stackoverflow.com/questions/53507266" TargetMode="External"/><Relationship Id="rId2665" Type="http://schemas.openxmlformats.org/officeDocument/2006/relationships/hyperlink" Target="https://stackoverflow.com/questions/51132467" TargetMode="External"/><Relationship Id="rId1335" Type="http://schemas.openxmlformats.org/officeDocument/2006/relationships/hyperlink" Target="https://stackoverflow.com/questions/56792262" TargetMode="External"/><Relationship Id="rId2666" Type="http://schemas.openxmlformats.org/officeDocument/2006/relationships/hyperlink" Target="https://stackoverflow.com/questions/48208724" TargetMode="External"/><Relationship Id="rId1336" Type="http://schemas.openxmlformats.org/officeDocument/2006/relationships/hyperlink" Target="https://stackoverflow.com/questions/59571944" TargetMode="External"/><Relationship Id="rId2667" Type="http://schemas.openxmlformats.org/officeDocument/2006/relationships/hyperlink" Target="https://stackoverflow.com/questions/57775938" TargetMode="External"/><Relationship Id="rId1337" Type="http://schemas.openxmlformats.org/officeDocument/2006/relationships/hyperlink" Target="https://stackoverflow.com/questions/55621653" TargetMode="External"/><Relationship Id="rId2668" Type="http://schemas.openxmlformats.org/officeDocument/2006/relationships/hyperlink" Target="https://stackoverflow.com/questions/59864710" TargetMode="External"/><Relationship Id="rId1338" Type="http://schemas.openxmlformats.org/officeDocument/2006/relationships/hyperlink" Target="https://stackoverflow.com/questions/59035523" TargetMode="External"/><Relationship Id="rId2669" Type="http://schemas.openxmlformats.org/officeDocument/2006/relationships/hyperlink" Target="https://stackoverflow.com/questions/60593469" TargetMode="External"/><Relationship Id="rId1339" Type="http://schemas.openxmlformats.org/officeDocument/2006/relationships/hyperlink" Target="https://stackoverflow.com/questions/62675898" TargetMode="External"/><Relationship Id="rId745" Type="http://schemas.openxmlformats.org/officeDocument/2006/relationships/hyperlink" Target="https://stackoverflow.com/questions/59305514" TargetMode="External"/><Relationship Id="rId744" Type="http://schemas.openxmlformats.org/officeDocument/2006/relationships/hyperlink" Target="https://stackoverflow.com/questions/58764104" TargetMode="External"/><Relationship Id="rId743" Type="http://schemas.openxmlformats.org/officeDocument/2006/relationships/hyperlink" Target="https://stackoverflow.com/questions/60287388" TargetMode="External"/><Relationship Id="rId742" Type="http://schemas.openxmlformats.org/officeDocument/2006/relationships/hyperlink" Target="https://stackoverflow.com/questions/58513607" TargetMode="External"/><Relationship Id="rId749" Type="http://schemas.openxmlformats.org/officeDocument/2006/relationships/hyperlink" Target="https://stackoverflow.com/questions/47053713" TargetMode="External"/><Relationship Id="rId748" Type="http://schemas.openxmlformats.org/officeDocument/2006/relationships/hyperlink" Target="https://stackoverflow.com/questions/55305803" TargetMode="External"/><Relationship Id="rId747" Type="http://schemas.openxmlformats.org/officeDocument/2006/relationships/hyperlink" Target="https://stackoverflow.com/questions/57775938" TargetMode="External"/><Relationship Id="rId746" Type="http://schemas.openxmlformats.org/officeDocument/2006/relationships/hyperlink" Target="https://stackoverflow.com/questions/64730222" TargetMode="External"/><Relationship Id="rId2660" Type="http://schemas.openxmlformats.org/officeDocument/2006/relationships/hyperlink" Target="https://stackoverflow.com/questions/57406870" TargetMode="External"/><Relationship Id="rId741" Type="http://schemas.openxmlformats.org/officeDocument/2006/relationships/hyperlink" Target="https://stackoverflow.com/questions/53729113" TargetMode="External"/><Relationship Id="rId1330" Type="http://schemas.openxmlformats.org/officeDocument/2006/relationships/hyperlink" Target="https://stackoverflow.com/questions/59333544" TargetMode="External"/><Relationship Id="rId2661" Type="http://schemas.openxmlformats.org/officeDocument/2006/relationships/hyperlink" Target="https://stackoverflow.com/questions/53142006" TargetMode="External"/><Relationship Id="rId740" Type="http://schemas.openxmlformats.org/officeDocument/2006/relationships/hyperlink" Target="https://stackoverflow.com/questions/61137954" TargetMode="External"/><Relationship Id="rId1331" Type="http://schemas.openxmlformats.org/officeDocument/2006/relationships/hyperlink" Target="https://stackoverflow.com/questions/54430310" TargetMode="External"/><Relationship Id="rId2662" Type="http://schemas.openxmlformats.org/officeDocument/2006/relationships/hyperlink" Target="https://stackoverflow.com/questions/51764713" TargetMode="External"/><Relationship Id="rId1332" Type="http://schemas.openxmlformats.org/officeDocument/2006/relationships/hyperlink" Target="https://stackoverflow.com/questions/53921581" TargetMode="External"/><Relationship Id="rId2663" Type="http://schemas.openxmlformats.org/officeDocument/2006/relationships/hyperlink" Target="https://stackoverflow.com/questions/57901522" TargetMode="External"/><Relationship Id="rId1333" Type="http://schemas.openxmlformats.org/officeDocument/2006/relationships/hyperlink" Target="https://stackoverflow.com/questions/57409101" TargetMode="External"/><Relationship Id="rId2664" Type="http://schemas.openxmlformats.org/officeDocument/2006/relationships/hyperlink" Target="https://stackoverflow.com/questions/55787452" TargetMode="External"/><Relationship Id="rId1323" Type="http://schemas.openxmlformats.org/officeDocument/2006/relationships/hyperlink" Target="https://stackoverflow.com/questions/44863095" TargetMode="External"/><Relationship Id="rId2654" Type="http://schemas.openxmlformats.org/officeDocument/2006/relationships/hyperlink" Target="https://stackoverflow.com/questions/58002600" TargetMode="External"/><Relationship Id="rId1324" Type="http://schemas.openxmlformats.org/officeDocument/2006/relationships/hyperlink" Target="https://stackoverflow.com/questions/60044577" TargetMode="External"/><Relationship Id="rId2655" Type="http://schemas.openxmlformats.org/officeDocument/2006/relationships/hyperlink" Target="https://stackoverflow.com/questions/61882720" TargetMode="External"/><Relationship Id="rId1325" Type="http://schemas.openxmlformats.org/officeDocument/2006/relationships/hyperlink" Target="https://stackoverflow.com/questions/64542483" TargetMode="External"/><Relationship Id="rId2656" Type="http://schemas.openxmlformats.org/officeDocument/2006/relationships/hyperlink" Target="https://stackoverflow.com/questions/61940176" TargetMode="External"/><Relationship Id="rId1326" Type="http://schemas.openxmlformats.org/officeDocument/2006/relationships/hyperlink" Target="https://stackoverflow.com/questions/64707539" TargetMode="External"/><Relationship Id="rId2657" Type="http://schemas.openxmlformats.org/officeDocument/2006/relationships/hyperlink" Target="https://stackoverflow.com/questions/52248467" TargetMode="External"/><Relationship Id="rId1327" Type="http://schemas.openxmlformats.org/officeDocument/2006/relationships/hyperlink" Target="https://stackoverflow.com/questions/64411513" TargetMode="External"/><Relationship Id="rId2658" Type="http://schemas.openxmlformats.org/officeDocument/2006/relationships/hyperlink" Target="https://stackoverflow.com/questions/49105096" TargetMode="External"/><Relationship Id="rId1328" Type="http://schemas.openxmlformats.org/officeDocument/2006/relationships/hyperlink" Target="https://stackoverflow.com/questions/64515995" TargetMode="External"/><Relationship Id="rId2659" Type="http://schemas.openxmlformats.org/officeDocument/2006/relationships/hyperlink" Target="https://stackoverflow.com/questions/48428415" TargetMode="External"/><Relationship Id="rId1329" Type="http://schemas.openxmlformats.org/officeDocument/2006/relationships/hyperlink" Target="https://stackoverflow.com/questions/65055947" TargetMode="External"/><Relationship Id="rId739" Type="http://schemas.openxmlformats.org/officeDocument/2006/relationships/hyperlink" Target="https://stackoverflow.com/questions/46838902" TargetMode="External"/><Relationship Id="rId734" Type="http://schemas.openxmlformats.org/officeDocument/2006/relationships/hyperlink" Target="https://stackoverflow.com/questions/59570956" TargetMode="External"/><Relationship Id="rId733" Type="http://schemas.openxmlformats.org/officeDocument/2006/relationships/hyperlink" Target="https://stackoverflow.com/questions/64875082" TargetMode="External"/><Relationship Id="rId732" Type="http://schemas.openxmlformats.org/officeDocument/2006/relationships/hyperlink" Target="https://stackoverflow.com/questions/54001128" TargetMode="External"/><Relationship Id="rId731" Type="http://schemas.openxmlformats.org/officeDocument/2006/relationships/hyperlink" Target="https://stackoverflow.com/questions/61254083" TargetMode="External"/><Relationship Id="rId738" Type="http://schemas.openxmlformats.org/officeDocument/2006/relationships/hyperlink" Target="https://stackoverflow.com/questions/57406870" TargetMode="External"/><Relationship Id="rId737" Type="http://schemas.openxmlformats.org/officeDocument/2006/relationships/hyperlink" Target="https://stackoverflow.com/questions/54636921" TargetMode="External"/><Relationship Id="rId736" Type="http://schemas.openxmlformats.org/officeDocument/2006/relationships/hyperlink" Target="https://stackoverflow.com/questions/62658158" TargetMode="External"/><Relationship Id="rId735" Type="http://schemas.openxmlformats.org/officeDocument/2006/relationships/hyperlink" Target="https://stackoverflow.com/questions/51400628" TargetMode="External"/><Relationship Id="rId730" Type="http://schemas.openxmlformats.org/officeDocument/2006/relationships/hyperlink" Target="https://stackoverflow.com/questions/64915407" TargetMode="External"/><Relationship Id="rId2650" Type="http://schemas.openxmlformats.org/officeDocument/2006/relationships/hyperlink" Target="https://stackoverflow.com/questions/59305514" TargetMode="External"/><Relationship Id="rId1320" Type="http://schemas.openxmlformats.org/officeDocument/2006/relationships/hyperlink" Target="https://stackoverflow.com/questions/62483557" TargetMode="External"/><Relationship Id="rId2651" Type="http://schemas.openxmlformats.org/officeDocument/2006/relationships/hyperlink" Target="https://stackoverflow.com/questions/59761890" TargetMode="External"/><Relationship Id="rId1321" Type="http://schemas.openxmlformats.org/officeDocument/2006/relationships/hyperlink" Target="https://stackoverflow.com/questions/54064982" TargetMode="External"/><Relationship Id="rId2652" Type="http://schemas.openxmlformats.org/officeDocument/2006/relationships/hyperlink" Target="https://stackoverflow.com/questions/64661665" TargetMode="External"/><Relationship Id="rId1322" Type="http://schemas.openxmlformats.org/officeDocument/2006/relationships/hyperlink" Target="https://stackoverflow.com/questions/48479571" TargetMode="External"/><Relationship Id="rId2653" Type="http://schemas.openxmlformats.org/officeDocument/2006/relationships/hyperlink" Target="https://stackoverflow.com/questions/63656294" TargetMode="External"/><Relationship Id="rId1356" Type="http://schemas.openxmlformats.org/officeDocument/2006/relationships/hyperlink" Target="https://stackoverflow.com/questions/63546062" TargetMode="External"/><Relationship Id="rId2687" Type="http://schemas.openxmlformats.org/officeDocument/2006/relationships/hyperlink" Target="https://stackoverflow.com/questions/42026835" TargetMode="External"/><Relationship Id="rId1357" Type="http://schemas.openxmlformats.org/officeDocument/2006/relationships/hyperlink" Target="https://stackoverflow.com/questions/50977379" TargetMode="External"/><Relationship Id="rId2688" Type="http://schemas.openxmlformats.org/officeDocument/2006/relationships/hyperlink" Target="https://stackoverflow.com/questions/44573784" TargetMode="External"/><Relationship Id="rId1358" Type="http://schemas.openxmlformats.org/officeDocument/2006/relationships/hyperlink" Target="https://stackoverflow.com/questions/61172051" TargetMode="External"/><Relationship Id="rId2689" Type="http://schemas.openxmlformats.org/officeDocument/2006/relationships/hyperlink" Target="https://stackoverflow.com/questions/52347707" TargetMode="External"/><Relationship Id="rId1359" Type="http://schemas.openxmlformats.org/officeDocument/2006/relationships/hyperlink" Target="https://stackoverflow.com/questions/57133906" TargetMode="External"/><Relationship Id="rId767" Type="http://schemas.openxmlformats.org/officeDocument/2006/relationships/hyperlink" Target="https://stackoverflow.com/questions/58676498" TargetMode="External"/><Relationship Id="rId766" Type="http://schemas.openxmlformats.org/officeDocument/2006/relationships/hyperlink" Target="https://stackoverflow.com/questions/59015359" TargetMode="External"/><Relationship Id="rId765" Type="http://schemas.openxmlformats.org/officeDocument/2006/relationships/hyperlink" Target="https://stackoverflow.com/questions/59403281" TargetMode="External"/><Relationship Id="rId764" Type="http://schemas.openxmlformats.org/officeDocument/2006/relationships/hyperlink" Target="https://stackoverflow.com/questions/44795910" TargetMode="External"/><Relationship Id="rId769" Type="http://schemas.openxmlformats.org/officeDocument/2006/relationships/hyperlink" Target="https://stackoverflow.com/questions/60488764" TargetMode="External"/><Relationship Id="rId768" Type="http://schemas.openxmlformats.org/officeDocument/2006/relationships/hyperlink" Target="https://stackoverflow.com/questions/59657058" TargetMode="External"/><Relationship Id="rId2680" Type="http://schemas.openxmlformats.org/officeDocument/2006/relationships/hyperlink" Target="https://stackoverflow.com/questions/48846332" TargetMode="External"/><Relationship Id="rId1350" Type="http://schemas.openxmlformats.org/officeDocument/2006/relationships/hyperlink" Target="https://stackoverflow.com/questions/48939523" TargetMode="External"/><Relationship Id="rId2681" Type="http://schemas.openxmlformats.org/officeDocument/2006/relationships/hyperlink" Target="https://stackoverflow.com/questions/45309236" TargetMode="External"/><Relationship Id="rId1351" Type="http://schemas.openxmlformats.org/officeDocument/2006/relationships/hyperlink" Target="https://stackoverflow.com/questions/49249646" TargetMode="External"/><Relationship Id="rId2682" Type="http://schemas.openxmlformats.org/officeDocument/2006/relationships/hyperlink" Target="https://stackoverflow.com/questions/58697001" TargetMode="External"/><Relationship Id="rId763" Type="http://schemas.openxmlformats.org/officeDocument/2006/relationships/hyperlink" Target="https://stackoverflow.com/questions/45126245" TargetMode="External"/><Relationship Id="rId1352" Type="http://schemas.openxmlformats.org/officeDocument/2006/relationships/hyperlink" Target="https://stackoverflow.com/questions/65081913" TargetMode="External"/><Relationship Id="rId2683" Type="http://schemas.openxmlformats.org/officeDocument/2006/relationships/hyperlink" Target="https://stackoverflow.com/questions/57846223" TargetMode="External"/><Relationship Id="rId762" Type="http://schemas.openxmlformats.org/officeDocument/2006/relationships/hyperlink" Target="https://stackoverflow.com/questions/63780524" TargetMode="External"/><Relationship Id="rId1353" Type="http://schemas.openxmlformats.org/officeDocument/2006/relationships/hyperlink" Target="https://stackoverflow.com/questions/58180390" TargetMode="External"/><Relationship Id="rId2684" Type="http://schemas.openxmlformats.org/officeDocument/2006/relationships/hyperlink" Target="https://stackoverflow.com/questions/63234932" TargetMode="External"/><Relationship Id="rId761" Type="http://schemas.openxmlformats.org/officeDocument/2006/relationships/hyperlink" Target="https://stackoverflow.com/questions/64947580" TargetMode="External"/><Relationship Id="rId1354" Type="http://schemas.openxmlformats.org/officeDocument/2006/relationships/hyperlink" Target="https://stackoverflow.com/questions/59073606" TargetMode="External"/><Relationship Id="rId2685" Type="http://schemas.openxmlformats.org/officeDocument/2006/relationships/hyperlink" Target="https://stackoverflow.com/questions/64347099" TargetMode="External"/><Relationship Id="rId760" Type="http://schemas.openxmlformats.org/officeDocument/2006/relationships/hyperlink" Target="https://stackoverflow.com/questions/63203450" TargetMode="External"/><Relationship Id="rId1355" Type="http://schemas.openxmlformats.org/officeDocument/2006/relationships/hyperlink" Target="https://stackoverflow.com/questions/58902773" TargetMode="External"/><Relationship Id="rId2686" Type="http://schemas.openxmlformats.org/officeDocument/2006/relationships/hyperlink" Target="https://stackoverflow.com/questions/60792076" TargetMode="External"/><Relationship Id="rId1345" Type="http://schemas.openxmlformats.org/officeDocument/2006/relationships/hyperlink" Target="https://stackoverflow.com/questions/57228487" TargetMode="External"/><Relationship Id="rId2676" Type="http://schemas.openxmlformats.org/officeDocument/2006/relationships/hyperlink" Target="https://stackoverflow.com/questions/57082995" TargetMode="External"/><Relationship Id="rId1346" Type="http://schemas.openxmlformats.org/officeDocument/2006/relationships/hyperlink" Target="https://stackoverflow.com/questions/50657425" TargetMode="External"/><Relationship Id="rId2677" Type="http://schemas.openxmlformats.org/officeDocument/2006/relationships/hyperlink" Target="https://stackoverflow.com/questions/45569938" TargetMode="External"/><Relationship Id="rId1347" Type="http://schemas.openxmlformats.org/officeDocument/2006/relationships/hyperlink" Target="https://stackoverflow.com/questions/61060247" TargetMode="External"/><Relationship Id="rId2678" Type="http://schemas.openxmlformats.org/officeDocument/2006/relationships/hyperlink" Target="https://stackoverflow.com/questions/44297040" TargetMode="External"/><Relationship Id="rId1348" Type="http://schemas.openxmlformats.org/officeDocument/2006/relationships/hyperlink" Target="https://stackoverflow.com/questions/54814113" TargetMode="External"/><Relationship Id="rId2679" Type="http://schemas.openxmlformats.org/officeDocument/2006/relationships/hyperlink" Target="https://stackoverflow.com/questions/49520915" TargetMode="External"/><Relationship Id="rId1349" Type="http://schemas.openxmlformats.org/officeDocument/2006/relationships/hyperlink" Target="https://stackoverflow.com/questions/64367417" TargetMode="External"/><Relationship Id="rId756" Type="http://schemas.openxmlformats.org/officeDocument/2006/relationships/hyperlink" Target="https://stackoverflow.com/questions/59065022" TargetMode="External"/><Relationship Id="rId755" Type="http://schemas.openxmlformats.org/officeDocument/2006/relationships/hyperlink" Target="https://stackoverflow.com/questions/60557629" TargetMode="External"/><Relationship Id="rId754" Type="http://schemas.openxmlformats.org/officeDocument/2006/relationships/hyperlink" Target="https://stackoverflow.com/questions/59468849" TargetMode="External"/><Relationship Id="rId753" Type="http://schemas.openxmlformats.org/officeDocument/2006/relationships/hyperlink" Target="https://stackoverflow.com/questions/58905540" TargetMode="External"/><Relationship Id="rId759" Type="http://schemas.openxmlformats.org/officeDocument/2006/relationships/hyperlink" Target="https://stackoverflow.com/questions/52095790" TargetMode="External"/><Relationship Id="rId758" Type="http://schemas.openxmlformats.org/officeDocument/2006/relationships/hyperlink" Target="https://stackoverflow.com/questions/64744483" TargetMode="External"/><Relationship Id="rId757" Type="http://schemas.openxmlformats.org/officeDocument/2006/relationships/hyperlink" Target="https://stackoverflow.com/questions/63721741" TargetMode="External"/><Relationship Id="rId2670" Type="http://schemas.openxmlformats.org/officeDocument/2006/relationships/hyperlink" Target="https://stackoverflow.com/questions/60520730" TargetMode="External"/><Relationship Id="rId1340" Type="http://schemas.openxmlformats.org/officeDocument/2006/relationships/hyperlink" Target="https://stackoverflow.com/questions/42756503" TargetMode="External"/><Relationship Id="rId2671" Type="http://schemas.openxmlformats.org/officeDocument/2006/relationships/hyperlink" Target="https://stackoverflow.com/questions/62546338" TargetMode="External"/><Relationship Id="rId752" Type="http://schemas.openxmlformats.org/officeDocument/2006/relationships/hyperlink" Target="https://stackoverflow.com/questions/59771314" TargetMode="External"/><Relationship Id="rId1341" Type="http://schemas.openxmlformats.org/officeDocument/2006/relationships/hyperlink" Target="https://stackoverflow.com/questions/42925516" TargetMode="External"/><Relationship Id="rId2672" Type="http://schemas.openxmlformats.org/officeDocument/2006/relationships/hyperlink" Target="https://stackoverflow.com/questions/51515929" TargetMode="External"/><Relationship Id="rId751" Type="http://schemas.openxmlformats.org/officeDocument/2006/relationships/hyperlink" Target="https://stackoverflow.com/questions/56090377" TargetMode="External"/><Relationship Id="rId1342" Type="http://schemas.openxmlformats.org/officeDocument/2006/relationships/hyperlink" Target="https://stackoverflow.com/questions/63105263" TargetMode="External"/><Relationship Id="rId2673" Type="http://schemas.openxmlformats.org/officeDocument/2006/relationships/hyperlink" Target="https://stackoverflow.com/questions/51035474" TargetMode="External"/><Relationship Id="rId750" Type="http://schemas.openxmlformats.org/officeDocument/2006/relationships/hyperlink" Target="https://stackoverflow.com/questions/64339181" TargetMode="External"/><Relationship Id="rId1343" Type="http://schemas.openxmlformats.org/officeDocument/2006/relationships/hyperlink" Target="https://stackoverflow.com/questions/40105625" TargetMode="External"/><Relationship Id="rId2674" Type="http://schemas.openxmlformats.org/officeDocument/2006/relationships/hyperlink" Target="https://stackoverflow.com/questions/62937599" TargetMode="External"/><Relationship Id="rId1344" Type="http://schemas.openxmlformats.org/officeDocument/2006/relationships/hyperlink" Target="https://stackoverflow.com/questions/41061994" TargetMode="External"/><Relationship Id="rId2675" Type="http://schemas.openxmlformats.org/officeDocument/2006/relationships/hyperlink" Target="https://stackoverflow.com/questions/59458332" TargetMode="External"/><Relationship Id="rId2621" Type="http://schemas.openxmlformats.org/officeDocument/2006/relationships/hyperlink" Target="https://stackoverflow.com/questions/54590826" TargetMode="External"/><Relationship Id="rId2622" Type="http://schemas.openxmlformats.org/officeDocument/2006/relationships/hyperlink" Target="https://stackoverflow.com/questions/52331133" TargetMode="External"/><Relationship Id="rId2623" Type="http://schemas.openxmlformats.org/officeDocument/2006/relationships/hyperlink" Target="https://stackoverflow.com/questions/61360423" TargetMode="External"/><Relationship Id="rId2624" Type="http://schemas.openxmlformats.org/officeDocument/2006/relationships/hyperlink" Target="https://stackoverflow.com/questions/61841656" TargetMode="External"/><Relationship Id="rId2625" Type="http://schemas.openxmlformats.org/officeDocument/2006/relationships/hyperlink" Target="https://stackoverflow.com/questions/63275427" TargetMode="External"/><Relationship Id="rId2626" Type="http://schemas.openxmlformats.org/officeDocument/2006/relationships/hyperlink" Target="https://stackoverflow.com/questions/59771314" TargetMode="External"/><Relationship Id="rId2627" Type="http://schemas.openxmlformats.org/officeDocument/2006/relationships/hyperlink" Target="https://stackoverflow.com/questions/63244472" TargetMode="External"/><Relationship Id="rId2628" Type="http://schemas.openxmlformats.org/officeDocument/2006/relationships/hyperlink" Target="https://stackoverflow.com/questions/63068639" TargetMode="External"/><Relationship Id="rId709" Type="http://schemas.openxmlformats.org/officeDocument/2006/relationships/hyperlink" Target="https://stackoverflow.com/questions/59223906" TargetMode="External"/><Relationship Id="rId2629" Type="http://schemas.openxmlformats.org/officeDocument/2006/relationships/hyperlink" Target="https://stackoverflow.com/questions/62081452" TargetMode="External"/><Relationship Id="rId708" Type="http://schemas.openxmlformats.org/officeDocument/2006/relationships/hyperlink" Target="https://stackoverflow.com/questions/64930416" TargetMode="External"/><Relationship Id="rId707" Type="http://schemas.openxmlformats.org/officeDocument/2006/relationships/hyperlink" Target="https://stackoverflow.com/questions/60705802" TargetMode="External"/><Relationship Id="rId706" Type="http://schemas.openxmlformats.org/officeDocument/2006/relationships/hyperlink" Target="https://stackoverflow.com/questions/51417764" TargetMode="External"/><Relationship Id="rId701" Type="http://schemas.openxmlformats.org/officeDocument/2006/relationships/hyperlink" Target="https://stackoverflow.com/questions/53079108" TargetMode="External"/><Relationship Id="rId700" Type="http://schemas.openxmlformats.org/officeDocument/2006/relationships/hyperlink" Target="https://stackoverflow.com/questions/63543159" TargetMode="External"/><Relationship Id="rId705" Type="http://schemas.openxmlformats.org/officeDocument/2006/relationships/hyperlink" Target="https://stackoverflow.com/questions/59468849" TargetMode="External"/><Relationship Id="rId704" Type="http://schemas.openxmlformats.org/officeDocument/2006/relationships/hyperlink" Target="https://stackoverflow.com/questions/63308383" TargetMode="External"/><Relationship Id="rId703" Type="http://schemas.openxmlformats.org/officeDocument/2006/relationships/hyperlink" Target="https://stackoverflow.com/questions/50937533" TargetMode="External"/><Relationship Id="rId702" Type="http://schemas.openxmlformats.org/officeDocument/2006/relationships/hyperlink" Target="https://stackoverflow.com/questions/59771314" TargetMode="External"/><Relationship Id="rId2620" Type="http://schemas.openxmlformats.org/officeDocument/2006/relationships/hyperlink" Target="https://stackoverflow.com/questions/54430310" TargetMode="External"/><Relationship Id="rId2610" Type="http://schemas.openxmlformats.org/officeDocument/2006/relationships/hyperlink" Target="https://stackoverflow.com/questions/60520730" TargetMode="External"/><Relationship Id="rId2611" Type="http://schemas.openxmlformats.org/officeDocument/2006/relationships/hyperlink" Target="https://stackoverflow.com/questions/62494412" TargetMode="External"/><Relationship Id="rId2612" Type="http://schemas.openxmlformats.org/officeDocument/2006/relationships/hyperlink" Target="https://stackoverflow.com/questions/60882081" TargetMode="External"/><Relationship Id="rId2613" Type="http://schemas.openxmlformats.org/officeDocument/2006/relationships/hyperlink" Target="https://stackoverflow.com/questions/64943080" TargetMode="External"/><Relationship Id="rId2614" Type="http://schemas.openxmlformats.org/officeDocument/2006/relationships/hyperlink" Target="https://stackoverflow.com/questions/63320771" TargetMode="External"/><Relationship Id="rId2615" Type="http://schemas.openxmlformats.org/officeDocument/2006/relationships/hyperlink" Target="https://stackoverflow.com/questions/52231600" TargetMode="External"/><Relationship Id="rId2616" Type="http://schemas.openxmlformats.org/officeDocument/2006/relationships/hyperlink" Target="https://stackoverflow.com/questions/58165203" TargetMode="External"/><Relationship Id="rId2617" Type="http://schemas.openxmlformats.org/officeDocument/2006/relationships/hyperlink" Target="https://stackoverflow.com/questions/61351387" TargetMode="External"/><Relationship Id="rId2618" Type="http://schemas.openxmlformats.org/officeDocument/2006/relationships/hyperlink" Target="https://stackoverflow.com/questions/58239781" TargetMode="External"/><Relationship Id="rId2619" Type="http://schemas.openxmlformats.org/officeDocument/2006/relationships/hyperlink" Target="https://stackoverflow.com/questions/55927071" TargetMode="External"/><Relationship Id="rId1312" Type="http://schemas.openxmlformats.org/officeDocument/2006/relationships/hyperlink" Target="https://stackoverflow.com/questions/53562793" TargetMode="External"/><Relationship Id="rId2643" Type="http://schemas.openxmlformats.org/officeDocument/2006/relationships/hyperlink" Target="https://stackoverflow.com/questions/45502673" TargetMode="External"/><Relationship Id="rId1313" Type="http://schemas.openxmlformats.org/officeDocument/2006/relationships/hyperlink" Target="https://stackoverflow.com/questions/40225932" TargetMode="External"/><Relationship Id="rId2644" Type="http://schemas.openxmlformats.org/officeDocument/2006/relationships/hyperlink" Target="https://stackoverflow.com/questions/42315289" TargetMode="External"/><Relationship Id="rId1314" Type="http://schemas.openxmlformats.org/officeDocument/2006/relationships/hyperlink" Target="https://stackoverflow.com/questions/58582373" TargetMode="External"/><Relationship Id="rId2645" Type="http://schemas.openxmlformats.org/officeDocument/2006/relationships/hyperlink" Target="https://stackoverflow.com/questions/59113341" TargetMode="External"/><Relationship Id="rId1315" Type="http://schemas.openxmlformats.org/officeDocument/2006/relationships/hyperlink" Target="https://stackoverflow.com/questions/60264581" TargetMode="External"/><Relationship Id="rId2646" Type="http://schemas.openxmlformats.org/officeDocument/2006/relationships/hyperlink" Target="https://stackoverflow.com/questions/41815023" TargetMode="External"/><Relationship Id="rId1316" Type="http://schemas.openxmlformats.org/officeDocument/2006/relationships/hyperlink" Target="https://stackoverflow.com/questions/53492018" TargetMode="External"/><Relationship Id="rId2647" Type="http://schemas.openxmlformats.org/officeDocument/2006/relationships/hyperlink" Target="https://stackoverflow.com/questions/62079524" TargetMode="External"/><Relationship Id="rId1317" Type="http://schemas.openxmlformats.org/officeDocument/2006/relationships/hyperlink" Target="https://stackoverflow.com/questions/56034172" TargetMode="External"/><Relationship Id="rId2648" Type="http://schemas.openxmlformats.org/officeDocument/2006/relationships/hyperlink" Target="https://stackoverflow.com/questions/63343167" TargetMode="External"/><Relationship Id="rId1318" Type="http://schemas.openxmlformats.org/officeDocument/2006/relationships/hyperlink" Target="https://stackoverflow.com/questions/61773597" TargetMode="External"/><Relationship Id="rId2649" Type="http://schemas.openxmlformats.org/officeDocument/2006/relationships/hyperlink" Target="https://stackoverflow.com/questions/60587885" TargetMode="External"/><Relationship Id="rId1319" Type="http://schemas.openxmlformats.org/officeDocument/2006/relationships/hyperlink" Target="https://stackoverflow.com/questions/64377296" TargetMode="External"/><Relationship Id="rId729" Type="http://schemas.openxmlformats.org/officeDocument/2006/relationships/hyperlink" Target="https://stackoverflow.com/questions/59223142" TargetMode="External"/><Relationship Id="rId728" Type="http://schemas.openxmlformats.org/officeDocument/2006/relationships/hyperlink" Target="https://stackoverflow.com/questions/64182501" TargetMode="External"/><Relationship Id="rId723" Type="http://schemas.openxmlformats.org/officeDocument/2006/relationships/hyperlink" Target="https://stackoverflow.com/questions/44863095" TargetMode="External"/><Relationship Id="rId722" Type="http://schemas.openxmlformats.org/officeDocument/2006/relationships/hyperlink" Target="https://stackoverflow.com/questions/62675004" TargetMode="External"/><Relationship Id="rId721" Type="http://schemas.openxmlformats.org/officeDocument/2006/relationships/hyperlink" Target="https://stackoverflow.com/questions/58905540" TargetMode="External"/><Relationship Id="rId720" Type="http://schemas.openxmlformats.org/officeDocument/2006/relationships/hyperlink" Target="https://stackoverflow.com/questions/52012071" TargetMode="External"/><Relationship Id="rId727" Type="http://schemas.openxmlformats.org/officeDocument/2006/relationships/hyperlink" Target="https://stackoverflow.com/questions/56591186" TargetMode="External"/><Relationship Id="rId726" Type="http://schemas.openxmlformats.org/officeDocument/2006/relationships/hyperlink" Target="https://stackoverflow.com/questions/62700675" TargetMode="External"/><Relationship Id="rId725" Type="http://schemas.openxmlformats.org/officeDocument/2006/relationships/hyperlink" Target="https://stackoverflow.com/questions/44453264" TargetMode="External"/><Relationship Id="rId724" Type="http://schemas.openxmlformats.org/officeDocument/2006/relationships/hyperlink" Target="https://stackoverflow.com/questions/56410003" TargetMode="External"/><Relationship Id="rId2640" Type="http://schemas.openxmlformats.org/officeDocument/2006/relationships/hyperlink" Target="https://stackoverflow.com/questions/62444735" TargetMode="External"/><Relationship Id="rId1310" Type="http://schemas.openxmlformats.org/officeDocument/2006/relationships/hyperlink" Target="https://stackoverflow.com/questions/62745723" TargetMode="External"/><Relationship Id="rId2641" Type="http://schemas.openxmlformats.org/officeDocument/2006/relationships/hyperlink" Target="https://stackoverflow.com/questions/64805010" TargetMode="External"/><Relationship Id="rId1311" Type="http://schemas.openxmlformats.org/officeDocument/2006/relationships/hyperlink" Target="https://stackoverflow.com/questions/53596076" TargetMode="External"/><Relationship Id="rId2642" Type="http://schemas.openxmlformats.org/officeDocument/2006/relationships/hyperlink" Target="https://stackoverflow.com/questions/44836555" TargetMode="External"/><Relationship Id="rId1301" Type="http://schemas.openxmlformats.org/officeDocument/2006/relationships/hyperlink" Target="https://stackoverflow.com/questions/60665202" TargetMode="External"/><Relationship Id="rId2632" Type="http://schemas.openxmlformats.org/officeDocument/2006/relationships/hyperlink" Target="https://stackoverflow.com/questions/46494742" TargetMode="External"/><Relationship Id="rId1302" Type="http://schemas.openxmlformats.org/officeDocument/2006/relationships/hyperlink" Target="https://stackoverflow.com/questions/53171885" TargetMode="External"/><Relationship Id="rId2633" Type="http://schemas.openxmlformats.org/officeDocument/2006/relationships/hyperlink" Target="https://stackoverflow.com/questions/61326144" TargetMode="External"/><Relationship Id="rId1303" Type="http://schemas.openxmlformats.org/officeDocument/2006/relationships/hyperlink" Target="https://stackoverflow.com/questions/62935548" TargetMode="External"/><Relationship Id="rId2634" Type="http://schemas.openxmlformats.org/officeDocument/2006/relationships/hyperlink" Target="https://stackoverflow.com/questions/63506620" TargetMode="External"/><Relationship Id="rId1304" Type="http://schemas.openxmlformats.org/officeDocument/2006/relationships/hyperlink" Target="https://stackoverflow.com/questions/63669084" TargetMode="External"/><Relationship Id="rId2635" Type="http://schemas.openxmlformats.org/officeDocument/2006/relationships/hyperlink" Target="https://stackoverflow.com/questions/38868771" TargetMode="External"/><Relationship Id="rId1305" Type="http://schemas.openxmlformats.org/officeDocument/2006/relationships/hyperlink" Target="https://stackoverflow.com/questions/48333200" TargetMode="External"/><Relationship Id="rId2636" Type="http://schemas.openxmlformats.org/officeDocument/2006/relationships/hyperlink" Target="https://stackoverflow.com/questions/43249038" TargetMode="External"/><Relationship Id="rId1306" Type="http://schemas.openxmlformats.org/officeDocument/2006/relationships/hyperlink" Target="https://stackoverflow.com/questions/60934854" TargetMode="External"/><Relationship Id="rId2637" Type="http://schemas.openxmlformats.org/officeDocument/2006/relationships/hyperlink" Target="https://stackoverflow.com/questions/62066116" TargetMode="External"/><Relationship Id="rId1307" Type="http://schemas.openxmlformats.org/officeDocument/2006/relationships/hyperlink" Target="https://stackoverflow.com/questions/48157558" TargetMode="External"/><Relationship Id="rId2638" Type="http://schemas.openxmlformats.org/officeDocument/2006/relationships/hyperlink" Target="https://stackoverflow.com/questions/54853427" TargetMode="External"/><Relationship Id="rId1308" Type="http://schemas.openxmlformats.org/officeDocument/2006/relationships/hyperlink" Target="https://stackoverflow.com/questions/58113043" TargetMode="External"/><Relationship Id="rId2639" Type="http://schemas.openxmlformats.org/officeDocument/2006/relationships/hyperlink" Target="https://stackoverflow.com/questions/53413756" TargetMode="External"/><Relationship Id="rId1309" Type="http://schemas.openxmlformats.org/officeDocument/2006/relationships/hyperlink" Target="https://stackoverflow.com/questions/37117798" TargetMode="External"/><Relationship Id="rId719" Type="http://schemas.openxmlformats.org/officeDocument/2006/relationships/hyperlink" Target="https://stackoverflow.com/questions/57780053" TargetMode="External"/><Relationship Id="rId718" Type="http://schemas.openxmlformats.org/officeDocument/2006/relationships/hyperlink" Target="https://stackoverflow.com/questions/54027170" TargetMode="External"/><Relationship Id="rId717" Type="http://schemas.openxmlformats.org/officeDocument/2006/relationships/hyperlink" Target="https://stackoverflow.com/questions/62712483" TargetMode="External"/><Relationship Id="rId712" Type="http://schemas.openxmlformats.org/officeDocument/2006/relationships/hyperlink" Target="https://stackoverflow.com/questions/60656500" TargetMode="External"/><Relationship Id="rId711" Type="http://schemas.openxmlformats.org/officeDocument/2006/relationships/hyperlink" Target="https://stackoverflow.com/questions/59031852" TargetMode="External"/><Relationship Id="rId710" Type="http://schemas.openxmlformats.org/officeDocument/2006/relationships/hyperlink" Target="https://stackoverflow.com/questions/59442157" TargetMode="External"/><Relationship Id="rId716" Type="http://schemas.openxmlformats.org/officeDocument/2006/relationships/hyperlink" Target="https://stackoverflow.com/questions/63732386" TargetMode="External"/><Relationship Id="rId715" Type="http://schemas.openxmlformats.org/officeDocument/2006/relationships/hyperlink" Target="https://stackoverflow.com/questions/44858973" TargetMode="External"/><Relationship Id="rId714" Type="http://schemas.openxmlformats.org/officeDocument/2006/relationships/hyperlink" Target="https://stackoverflow.com/questions/50572259" TargetMode="External"/><Relationship Id="rId713" Type="http://schemas.openxmlformats.org/officeDocument/2006/relationships/hyperlink" Target="https://stackoverflow.com/questions/53568819" TargetMode="External"/><Relationship Id="rId2630" Type="http://schemas.openxmlformats.org/officeDocument/2006/relationships/hyperlink" Target="https://stackoverflow.com/questions/48490411" TargetMode="External"/><Relationship Id="rId1300" Type="http://schemas.openxmlformats.org/officeDocument/2006/relationships/hyperlink" Target="https://stackoverflow.com/questions/60264581" TargetMode="External"/><Relationship Id="rId2631" Type="http://schemas.openxmlformats.org/officeDocument/2006/relationships/hyperlink" Target="https://stackoverflow.com/questions/58558004" TargetMode="External"/><Relationship Id="rId3117" Type="http://schemas.openxmlformats.org/officeDocument/2006/relationships/hyperlink" Target="https://stackoverflow.com/questions/64483065" TargetMode="External"/><Relationship Id="rId3116" Type="http://schemas.openxmlformats.org/officeDocument/2006/relationships/hyperlink" Target="https://stackoverflow.com/questions/52789474" TargetMode="External"/><Relationship Id="rId3119" Type="http://schemas.openxmlformats.org/officeDocument/2006/relationships/hyperlink" Target="https://stackoverflow.com/questions/54117962" TargetMode="External"/><Relationship Id="rId3118" Type="http://schemas.openxmlformats.org/officeDocument/2006/relationships/hyperlink" Target="https://stackoverflow.com/questions/57192111" TargetMode="External"/><Relationship Id="rId3111" Type="http://schemas.openxmlformats.org/officeDocument/2006/relationships/hyperlink" Target="https://stackoverflow.com/questions/53794900" TargetMode="External"/><Relationship Id="rId3110" Type="http://schemas.openxmlformats.org/officeDocument/2006/relationships/hyperlink" Target="https://stackoverflow.com/questions/63406621" TargetMode="External"/><Relationship Id="rId3113" Type="http://schemas.openxmlformats.org/officeDocument/2006/relationships/hyperlink" Target="https://stackoverflow.com/questions/64761518" TargetMode="External"/><Relationship Id="rId3112" Type="http://schemas.openxmlformats.org/officeDocument/2006/relationships/hyperlink" Target="https://stackoverflow.com/questions/64483065" TargetMode="External"/><Relationship Id="rId3115" Type="http://schemas.openxmlformats.org/officeDocument/2006/relationships/hyperlink" Target="https://stackoverflow.com/questions/64761518" TargetMode="External"/><Relationship Id="rId3114" Type="http://schemas.openxmlformats.org/officeDocument/2006/relationships/hyperlink" Target="https://stackoverflow.com/questions/64206070" TargetMode="External"/><Relationship Id="rId3106" Type="http://schemas.openxmlformats.org/officeDocument/2006/relationships/hyperlink" Target="https://stackoverflow.com/questions/63545434" TargetMode="External"/><Relationship Id="rId3105" Type="http://schemas.openxmlformats.org/officeDocument/2006/relationships/hyperlink" Target="https://stackoverflow.com/questions/63363235" TargetMode="External"/><Relationship Id="rId3108" Type="http://schemas.openxmlformats.org/officeDocument/2006/relationships/hyperlink" Target="https://stackoverflow.com/questions/57718447" TargetMode="External"/><Relationship Id="rId3107" Type="http://schemas.openxmlformats.org/officeDocument/2006/relationships/hyperlink" Target="https://stackoverflow.com/questions/59218671" TargetMode="External"/><Relationship Id="rId3109" Type="http://schemas.openxmlformats.org/officeDocument/2006/relationships/hyperlink" Target="https://stackoverflow.com/questions/64542924" TargetMode="External"/><Relationship Id="rId3100" Type="http://schemas.openxmlformats.org/officeDocument/2006/relationships/hyperlink" Target="https://stackoverflow.com/questions/54695953" TargetMode="External"/><Relationship Id="rId3102" Type="http://schemas.openxmlformats.org/officeDocument/2006/relationships/hyperlink" Target="https://stackoverflow.com/questions/50186348" TargetMode="External"/><Relationship Id="rId3101" Type="http://schemas.openxmlformats.org/officeDocument/2006/relationships/hyperlink" Target="https://stackoverflow.com/questions/61569612" TargetMode="External"/><Relationship Id="rId3104" Type="http://schemas.openxmlformats.org/officeDocument/2006/relationships/hyperlink" Target="https://stackoverflow.com/questions/45673949" TargetMode="External"/><Relationship Id="rId3103" Type="http://schemas.openxmlformats.org/officeDocument/2006/relationships/hyperlink" Target="https://stackoverflow.com/questions/61847448" TargetMode="External"/><Relationship Id="rId3139" Type="http://schemas.openxmlformats.org/officeDocument/2006/relationships/hyperlink" Target="https://stackoverflow.com/questions/22722517" TargetMode="External"/><Relationship Id="rId3138" Type="http://schemas.openxmlformats.org/officeDocument/2006/relationships/hyperlink" Target="https://stackoverflow.com/questions/43946259" TargetMode="External"/><Relationship Id="rId3131" Type="http://schemas.openxmlformats.org/officeDocument/2006/relationships/hyperlink" Target="https://stackoverflow.com/questions/58059221" TargetMode="External"/><Relationship Id="rId3130" Type="http://schemas.openxmlformats.org/officeDocument/2006/relationships/hyperlink" Target="https://stackoverflow.com/questions/58185506" TargetMode="External"/><Relationship Id="rId3133" Type="http://schemas.openxmlformats.org/officeDocument/2006/relationships/hyperlink" Target="https://stackoverflow.com/questions/60843170" TargetMode="External"/><Relationship Id="rId3132" Type="http://schemas.openxmlformats.org/officeDocument/2006/relationships/hyperlink" Target="https://stackoverflow.com/questions/63624390" TargetMode="External"/><Relationship Id="rId3135" Type="http://schemas.openxmlformats.org/officeDocument/2006/relationships/hyperlink" Target="https://stackoverflow.com/questions/36665460" TargetMode="External"/><Relationship Id="rId3134" Type="http://schemas.openxmlformats.org/officeDocument/2006/relationships/hyperlink" Target="https://stackoverflow.com/questions/37286220" TargetMode="External"/><Relationship Id="rId3137" Type="http://schemas.openxmlformats.org/officeDocument/2006/relationships/hyperlink" Target="https://stackoverflow.com/questions/61819628" TargetMode="External"/><Relationship Id="rId3136" Type="http://schemas.openxmlformats.org/officeDocument/2006/relationships/hyperlink" Target="https://stackoverflow.com/questions/62328486" TargetMode="External"/><Relationship Id="rId3128" Type="http://schemas.openxmlformats.org/officeDocument/2006/relationships/hyperlink" Target="https://stackoverflow.com/questions/59986205" TargetMode="External"/><Relationship Id="rId3127" Type="http://schemas.openxmlformats.org/officeDocument/2006/relationships/hyperlink" Target="https://stackoverflow.com/questions/54695953" TargetMode="External"/><Relationship Id="rId3129" Type="http://schemas.openxmlformats.org/officeDocument/2006/relationships/hyperlink" Target="https://stackoverflow.com/questions/63630933" TargetMode="External"/><Relationship Id="rId3120" Type="http://schemas.openxmlformats.org/officeDocument/2006/relationships/hyperlink" Target="https://stackoverflow.com/questions/56360644" TargetMode="External"/><Relationship Id="rId3122" Type="http://schemas.openxmlformats.org/officeDocument/2006/relationships/hyperlink" Target="https://stackoverflow.com/questions/63232732" TargetMode="External"/><Relationship Id="rId3121" Type="http://schemas.openxmlformats.org/officeDocument/2006/relationships/hyperlink" Target="https://stackoverflow.com/questions/56174293" TargetMode="External"/><Relationship Id="rId3124" Type="http://schemas.openxmlformats.org/officeDocument/2006/relationships/hyperlink" Target="https://stackoverflow.com/questions/62939056" TargetMode="External"/><Relationship Id="rId3123" Type="http://schemas.openxmlformats.org/officeDocument/2006/relationships/hyperlink" Target="https://stackoverflow.com/questions/62187263" TargetMode="External"/><Relationship Id="rId3126" Type="http://schemas.openxmlformats.org/officeDocument/2006/relationships/hyperlink" Target="https://stackoverflow.com/questions/62688442" TargetMode="External"/><Relationship Id="rId3125" Type="http://schemas.openxmlformats.org/officeDocument/2006/relationships/hyperlink" Target="https://stackoverflow.com/questions/63175154" TargetMode="External"/><Relationship Id="rId1378" Type="http://schemas.openxmlformats.org/officeDocument/2006/relationships/hyperlink" Target="https://stackoverflow.com/questions/62675004" TargetMode="External"/><Relationship Id="rId1379" Type="http://schemas.openxmlformats.org/officeDocument/2006/relationships/hyperlink" Target="https://stackoverflow.com/questions/59441934" TargetMode="External"/><Relationship Id="rId789" Type="http://schemas.openxmlformats.org/officeDocument/2006/relationships/hyperlink" Target="https://stackoverflow.com/questions/50936396" TargetMode="External"/><Relationship Id="rId788" Type="http://schemas.openxmlformats.org/officeDocument/2006/relationships/hyperlink" Target="https://stackoverflow.com/questions/53306907" TargetMode="External"/><Relationship Id="rId787" Type="http://schemas.openxmlformats.org/officeDocument/2006/relationships/hyperlink" Target="https://stackoverflow.com/questions/45920640" TargetMode="External"/><Relationship Id="rId786" Type="http://schemas.openxmlformats.org/officeDocument/2006/relationships/hyperlink" Target="https://stackoverflow.com/questions/49784472" TargetMode="External"/><Relationship Id="rId781" Type="http://schemas.openxmlformats.org/officeDocument/2006/relationships/hyperlink" Target="https://stackoverflow.com/questions/57310339" TargetMode="External"/><Relationship Id="rId1370" Type="http://schemas.openxmlformats.org/officeDocument/2006/relationships/hyperlink" Target="https://stackoverflow.com/questions/49632790" TargetMode="External"/><Relationship Id="rId780" Type="http://schemas.openxmlformats.org/officeDocument/2006/relationships/hyperlink" Target="https://stackoverflow.com/questions/55572782" TargetMode="External"/><Relationship Id="rId1371" Type="http://schemas.openxmlformats.org/officeDocument/2006/relationships/hyperlink" Target="https://stackoverflow.com/questions/64779719" TargetMode="External"/><Relationship Id="rId1372" Type="http://schemas.openxmlformats.org/officeDocument/2006/relationships/hyperlink" Target="https://stackoverflow.com/questions/49385958" TargetMode="External"/><Relationship Id="rId1373" Type="http://schemas.openxmlformats.org/officeDocument/2006/relationships/hyperlink" Target="https://stackoverflow.com/questions/49520915" TargetMode="External"/><Relationship Id="rId785" Type="http://schemas.openxmlformats.org/officeDocument/2006/relationships/hyperlink" Target="https://stackoverflow.com/questions/60005319" TargetMode="External"/><Relationship Id="rId1374" Type="http://schemas.openxmlformats.org/officeDocument/2006/relationships/hyperlink" Target="https://stackoverflow.com/questions/50986580" TargetMode="External"/><Relationship Id="rId784" Type="http://schemas.openxmlformats.org/officeDocument/2006/relationships/hyperlink" Target="https://stackoverflow.com/questions/49081299" TargetMode="External"/><Relationship Id="rId1375" Type="http://schemas.openxmlformats.org/officeDocument/2006/relationships/hyperlink" Target="https://stackoverflow.com/questions/45313408" TargetMode="External"/><Relationship Id="rId783" Type="http://schemas.openxmlformats.org/officeDocument/2006/relationships/hyperlink" Target="https://stackoverflow.com/questions/61603465" TargetMode="External"/><Relationship Id="rId1376" Type="http://schemas.openxmlformats.org/officeDocument/2006/relationships/hyperlink" Target="https://stackoverflow.com/questions/47025750" TargetMode="External"/><Relationship Id="rId782" Type="http://schemas.openxmlformats.org/officeDocument/2006/relationships/hyperlink" Target="https://stackoverflow.com/questions/56707063" TargetMode="External"/><Relationship Id="rId1377" Type="http://schemas.openxmlformats.org/officeDocument/2006/relationships/hyperlink" Target="https://stackoverflow.com/questions/63621251" TargetMode="External"/><Relationship Id="rId1367" Type="http://schemas.openxmlformats.org/officeDocument/2006/relationships/hyperlink" Target="https://stackoverflow.com/questions/53952370" TargetMode="External"/><Relationship Id="rId2698" Type="http://schemas.openxmlformats.org/officeDocument/2006/relationships/hyperlink" Target="https://stackoverflow.com/questions/56585023" TargetMode="External"/><Relationship Id="rId1368" Type="http://schemas.openxmlformats.org/officeDocument/2006/relationships/hyperlink" Target="https://stackoverflow.com/questions/63652692" TargetMode="External"/><Relationship Id="rId2699" Type="http://schemas.openxmlformats.org/officeDocument/2006/relationships/hyperlink" Target="https://stackoverflow.com/questions/52365277" TargetMode="External"/><Relationship Id="rId1369" Type="http://schemas.openxmlformats.org/officeDocument/2006/relationships/hyperlink" Target="https://stackoverflow.com/questions/62897701" TargetMode="External"/><Relationship Id="rId778" Type="http://schemas.openxmlformats.org/officeDocument/2006/relationships/hyperlink" Target="https://stackoverflow.com/questions/59248333" TargetMode="External"/><Relationship Id="rId777" Type="http://schemas.openxmlformats.org/officeDocument/2006/relationships/hyperlink" Target="https://stackoverflow.com/questions/58059119" TargetMode="External"/><Relationship Id="rId776" Type="http://schemas.openxmlformats.org/officeDocument/2006/relationships/hyperlink" Target="https://stackoverflow.com/questions/40651509" TargetMode="External"/><Relationship Id="rId775" Type="http://schemas.openxmlformats.org/officeDocument/2006/relationships/hyperlink" Target="https://stackoverflow.com/questions/39216625" TargetMode="External"/><Relationship Id="rId779" Type="http://schemas.openxmlformats.org/officeDocument/2006/relationships/hyperlink" Target="https://stackoverflow.com/questions/55547256" TargetMode="External"/><Relationship Id="rId770" Type="http://schemas.openxmlformats.org/officeDocument/2006/relationships/hyperlink" Target="https://stackoverflow.com/questions/47524881" TargetMode="External"/><Relationship Id="rId2690" Type="http://schemas.openxmlformats.org/officeDocument/2006/relationships/hyperlink" Target="https://stackoverflow.com/questions/46794257" TargetMode="External"/><Relationship Id="rId1360" Type="http://schemas.openxmlformats.org/officeDocument/2006/relationships/hyperlink" Target="https://stackoverflow.com/questions/61774445" TargetMode="External"/><Relationship Id="rId2691" Type="http://schemas.openxmlformats.org/officeDocument/2006/relationships/hyperlink" Target="https://stackoverflow.com/questions/45300218" TargetMode="External"/><Relationship Id="rId1361" Type="http://schemas.openxmlformats.org/officeDocument/2006/relationships/hyperlink" Target="https://stackoverflow.com/questions/48135452" TargetMode="External"/><Relationship Id="rId2692" Type="http://schemas.openxmlformats.org/officeDocument/2006/relationships/hyperlink" Target="https://stackoverflow.com/questions/59988742" TargetMode="External"/><Relationship Id="rId1362" Type="http://schemas.openxmlformats.org/officeDocument/2006/relationships/hyperlink" Target="https://stackoverflow.com/questions/54946564" TargetMode="External"/><Relationship Id="rId2693" Type="http://schemas.openxmlformats.org/officeDocument/2006/relationships/hyperlink" Target="https://stackoverflow.com/questions/52152341" TargetMode="External"/><Relationship Id="rId774" Type="http://schemas.openxmlformats.org/officeDocument/2006/relationships/hyperlink" Target="https://stackoverflow.com/questions/63940539" TargetMode="External"/><Relationship Id="rId1363" Type="http://schemas.openxmlformats.org/officeDocument/2006/relationships/hyperlink" Target="https://stackoverflow.com/questions/55193860" TargetMode="External"/><Relationship Id="rId2694" Type="http://schemas.openxmlformats.org/officeDocument/2006/relationships/hyperlink" Target="https://stackoverflow.com/questions/58894472" TargetMode="External"/><Relationship Id="rId773" Type="http://schemas.openxmlformats.org/officeDocument/2006/relationships/hyperlink" Target="https://stackoverflow.com/questions/48385868" TargetMode="External"/><Relationship Id="rId1364" Type="http://schemas.openxmlformats.org/officeDocument/2006/relationships/hyperlink" Target="https://stackoverflow.com/questions/63689072" TargetMode="External"/><Relationship Id="rId2695" Type="http://schemas.openxmlformats.org/officeDocument/2006/relationships/hyperlink" Target="https://stackoverflow.com/questions/51376802" TargetMode="External"/><Relationship Id="rId772" Type="http://schemas.openxmlformats.org/officeDocument/2006/relationships/hyperlink" Target="https://stackoverflow.com/questions/44668828" TargetMode="External"/><Relationship Id="rId1365" Type="http://schemas.openxmlformats.org/officeDocument/2006/relationships/hyperlink" Target="https://stackoverflow.com/questions/61454585" TargetMode="External"/><Relationship Id="rId2696" Type="http://schemas.openxmlformats.org/officeDocument/2006/relationships/hyperlink" Target="https://stackoverflow.com/questions/50083315" TargetMode="External"/><Relationship Id="rId771" Type="http://schemas.openxmlformats.org/officeDocument/2006/relationships/hyperlink" Target="https://stackoverflow.com/questions/52365526" TargetMode="External"/><Relationship Id="rId1366" Type="http://schemas.openxmlformats.org/officeDocument/2006/relationships/hyperlink" Target="https://stackoverflow.com/questions/64743941" TargetMode="External"/><Relationship Id="rId2697" Type="http://schemas.openxmlformats.org/officeDocument/2006/relationships/hyperlink" Target="https://stackoverflow.com/questions/57150305" TargetMode="External"/><Relationship Id="rId1390" Type="http://schemas.openxmlformats.org/officeDocument/2006/relationships/hyperlink" Target="https://stackoverflow.com/questions/50291346" TargetMode="External"/><Relationship Id="rId1391" Type="http://schemas.openxmlformats.org/officeDocument/2006/relationships/hyperlink" Target="https://stackoverflow.com/questions/47500342" TargetMode="External"/><Relationship Id="rId1392" Type="http://schemas.openxmlformats.org/officeDocument/2006/relationships/hyperlink" Target="https://stackoverflow.com/questions/45202404" TargetMode="External"/><Relationship Id="rId1393" Type="http://schemas.openxmlformats.org/officeDocument/2006/relationships/hyperlink" Target="https://stackoverflow.com/questions/48494356" TargetMode="External"/><Relationship Id="rId1394" Type="http://schemas.openxmlformats.org/officeDocument/2006/relationships/hyperlink" Target="https://stackoverflow.com/questions/48461151" TargetMode="External"/><Relationship Id="rId1395" Type="http://schemas.openxmlformats.org/officeDocument/2006/relationships/hyperlink" Target="https://stackoverflow.com/questions/49864234" TargetMode="External"/><Relationship Id="rId1396" Type="http://schemas.openxmlformats.org/officeDocument/2006/relationships/hyperlink" Target="https://stackoverflow.com/questions/43084137" TargetMode="External"/><Relationship Id="rId1397" Type="http://schemas.openxmlformats.org/officeDocument/2006/relationships/hyperlink" Target="https://stackoverflow.com/questions/51822134" TargetMode="External"/><Relationship Id="rId1398" Type="http://schemas.openxmlformats.org/officeDocument/2006/relationships/hyperlink" Target="https://stackoverflow.com/questions/41990876" TargetMode="External"/><Relationship Id="rId1399" Type="http://schemas.openxmlformats.org/officeDocument/2006/relationships/hyperlink" Target="https://stackoverflow.com/questions/44890067" TargetMode="External"/><Relationship Id="rId1389" Type="http://schemas.openxmlformats.org/officeDocument/2006/relationships/hyperlink" Target="https://stackoverflow.com/questions/52711895" TargetMode="External"/><Relationship Id="rId799" Type="http://schemas.openxmlformats.org/officeDocument/2006/relationships/hyperlink" Target="https://stackoverflow.com/questions/51353522" TargetMode="External"/><Relationship Id="rId798" Type="http://schemas.openxmlformats.org/officeDocument/2006/relationships/hyperlink" Target="https://stackoverflow.com/questions/51729290" TargetMode="External"/><Relationship Id="rId797" Type="http://schemas.openxmlformats.org/officeDocument/2006/relationships/hyperlink" Target="https://stackoverflow.com/questions/51221958" TargetMode="External"/><Relationship Id="rId1380" Type="http://schemas.openxmlformats.org/officeDocument/2006/relationships/hyperlink" Target="https://stackoverflow.com/questions/58744161" TargetMode="External"/><Relationship Id="rId792" Type="http://schemas.openxmlformats.org/officeDocument/2006/relationships/hyperlink" Target="https://stackoverflow.com/questions/52139076" TargetMode="External"/><Relationship Id="rId1381" Type="http://schemas.openxmlformats.org/officeDocument/2006/relationships/hyperlink" Target="https://stackoverflow.com/questions/64859507" TargetMode="External"/><Relationship Id="rId791" Type="http://schemas.openxmlformats.org/officeDocument/2006/relationships/hyperlink" Target="https://stackoverflow.com/questions/55823850" TargetMode="External"/><Relationship Id="rId1382" Type="http://schemas.openxmlformats.org/officeDocument/2006/relationships/hyperlink" Target="https://stackoverflow.com/questions/43990046" TargetMode="External"/><Relationship Id="rId790" Type="http://schemas.openxmlformats.org/officeDocument/2006/relationships/hyperlink" Target="https://stackoverflow.com/questions/59362848" TargetMode="External"/><Relationship Id="rId1383" Type="http://schemas.openxmlformats.org/officeDocument/2006/relationships/hyperlink" Target="https://stackoverflow.com/questions/62575377" TargetMode="External"/><Relationship Id="rId1384" Type="http://schemas.openxmlformats.org/officeDocument/2006/relationships/hyperlink" Target="https://stackoverflow.com/questions/64003545" TargetMode="External"/><Relationship Id="rId796" Type="http://schemas.openxmlformats.org/officeDocument/2006/relationships/hyperlink" Target="https://stackoverflow.com/questions/59839774" TargetMode="External"/><Relationship Id="rId1385" Type="http://schemas.openxmlformats.org/officeDocument/2006/relationships/hyperlink" Target="https://stackoverflow.com/questions/65160085" TargetMode="External"/><Relationship Id="rId795" Type="http://schemas.openxmlformats.org/officeDocument/2006/relationships/hyperlink" Target="https://stackoverflow.com/questions/38961547" TargetMode="External"/><Relationship Id="rId1386" Type="http://schemas.openxmlformats.org/officeDocument/2006/relationships/hyperlink" Target="https://stackoverflow.com/questions/63546062" TargetMode="External"/><Relationship Id="rId794" Type="http://schemas.openxmlformats.org/officeDocument/2006/relationships/hyperlink" Target="https://stackoverflow.com/questions/47861084" TargetMode="External"/><Relationship Id="rId1387" Type="http://schemas.openxmlformats.org/officeDocument/2006/relationships/hyperlink" Target="https://stackoverflow.com/questions/64152263" TargetMode="External"/><Relationship Id="rId793" Type="http://schemas.openxmlformats.org/officeDocument/2006/relationships/hyperlink" Target="https://stackoverflow.com/questions/63221987" TargetMode="External"/><Relationship Id="rId1388" Type="http://schemas.openxmlformats.org/officeDocument/2006/relationships/hyperlink" Target="https://stackoverflow.com/questions/52720886" TargetMode="External"/><Relationship Id="rId3191" Type="http://schemas.openxmlformats.org/officeDocument/2006/relationships/hyperlink" Target="https://stackoverflow.com/questions/52359797" TargetMode="External"/><Relationship Id="rId3190" Type="http://schemas.openxmlformats.org/officeDocument/2006/relationships/hyperlink" Target="https://stackoverflow.com/questions/29005004" TargetMode="External"/><Relationship Id="rId3193" Type="http://schemas.openxmlformats.org/officeDocument/2006/relationships/hyperlink" Target="https://stackoverflow.com/questions/59466597" TargetMode="External"/><Relationship Id="rId3192" Type="http://schemas.openxmlformats.org/officeDocument/2006/relationships/hyperlink" Target="https://stackoverflow.com/questions/52338532" TargetMode="External"/><Relationship Id="rId3195" Type="http://schemas.openxmlformats.org/officeDocument/2006/relationships/hyperlink" Target="https://stackoverflow.com/questions/24363300" TargetMode="External"/><Relationship Id="rId3194" Type="http://schemas.openxmlformats.org/officeDocument/2006/relationships/hyperlink" Target="https://stackoverflow.com/questions/27740804" TargetMode="External"/><Relationship Id="rId3197" Type="http://schemas.openxmlformats.org/officeDocument/2006/relationships/hyperlink" Target="https://stackoverflow.com/questions/37780139" TargetMode="External"/><Relationship Id="rId3196" Type="http://schemas.openxmlformats.org/officeDocument/2006/relationships/hyperlink" Target="https://stackoverflow.com/questions/38891600" TargetMode="External"/><Relationship Id="rId3199" Type="http://schemas.openxmlformats.org/officeDocument/2006/relationships/hyperlink" Target="https://stackoverflow.com/questions/44091787" TargetMode="External"/><Relationship Id="rId3198" Type="http://schemas.openxmlformats.org/officeDocument/2006/relationships/hyperlink" Target="https://stackoverflow.com/questions/46054644" TargetMode="External"/><Relationship Id="rId3180" Type="http://schemas.openxmlformats.org/officeDocument/2006/relationships/hyperlink" Target="https://stackoverflow.com/questions/32097392" TargetMode="External"/><Relationship Id="rId3182" Type="http://schemas.openxmlformats.org/officeDocument/2006/relationships/hyperlink" Target="https://stackoverflow.com/questions/43729651" TargetMode="External"/><Relationship Id="rId3181" Type="http://schemas.openxmlformats.org/officeDocument/2006/relationships/hyperlink" Target="https://stackoverflow.com/questions/52728119" TargetMode="External"/><Relationship Id="rId3184" Type="http://schemas.openxmlformats.org/officeDocument/2006/relationships/hyperlink" Target="https://stackoverflow.com/questions/44338119" TargetMode="External"/><Relationship Id="rId3183" Type="http://schemas.openxmlformats.org/officeDocument/2006/relationships/hyperlink" Target="https://stackoverflow.com/questions/42072721" TargetMode="External"/><Relationship Id="rId3186" Type="http://schemas.openxmlformats.org/officeDocument/2006/relationships/hyperlink" Target="https://stackoverflow.com/questions/38108832" TargetMode="External"/><Relationship Id="rId3185" Type="http://schemas.openxmlformats.org/officeDocument/2006/relationships/hyperlink" Target="https://stackoverflow.com/questions/54309239" TargetMode="External"/><Relationship Id="rId3188" Type="http://schemas.openxmlformats.org/officeDocument/2006/relationships/hyperlink" Target="https://stackoverflow.com/questions/32372952" TargetMode="External"/><Relationship Id="rId3187" Type="http://schemas.openxmlformats.org/officeDocument/2006/relationships/hyperlink" Target="https://stackoverflow.com/questions/53351781" TargetMode="External"/><Relationship Id="rId3189" Type="http://schemas.openxmlformats.org/officeDocument/2006/relationships/hyperlink" Target="https://stackoverflow.com/questions/31774906" TargetMode="External"/><Relationship Id="rId3151" Type="http://schemas.openxmlformats.org/officeDocument/2006/relationships/hyperlink" Target="https://stackoverflow.com/questions/42711654" TargetMode="External"/><Relationship Id="rId3150" Type="http://schemas.openxmlformats.org/officeDocument/2006/relationships/hyperlink" Target="https://stackoverflow.com/questions/31007753" TargetMode="External"/><Relationship Id="rId3153" Type="http://schemas.openxmlformats.org/officeDocument/2006/relationships/hyperlink" Target="https://stackoverflow.com/questions/55108902" TargetMode="External"/><Relationship Id="rId3152" Type="http://schemas.openxmlformats.org/officeDocument/2006/relationships/hyperlink" Target="https://stackoverflow.com/questions/30438696" TargetMode="External"/><Relationship Id="rId3155" Type="http://schemas.openxmlformats.org/officeDocument/2006/relationships/hyperlink" Target="https://stackoverflow.com/questions/36665460" TargetMode="External"/><Relationship Id="rId3154" Type="http://schemas.openxmlformats.org/officeDocument/2006/relationships/hyperlink" Target="https://stackoverflow.com/questions/36028905" TargetMode="External"/><Relationship Id="rId3157" Type="http://schemas.openxmlformats.org/officeDocument/2006/relationships/hyperlink" Target="https://stackoverflow.com/questions/50912312" TargetMode="External"/><Relationship Id="rId3156" Type="http://schemas.openxmlformats.org/officeDocument/2006/relationships/hyperlink" Target="https://stackoverflow.com/questions/39314282" TargetMode="External"/><Relationship Id="rId3159" Type="http://schemas.openxmlformats.org/officeDocument/2006/relationships/hyperlink" Target="https://stackoverflow.com/questions/51510679" TargetMode="External"/><Relationship Id="rId3158" Type="http://schemas.openxmlformats.org/officeDocument/2006/relationships/hyperlink" Target="https://stackoverflow.com/questions/60232314" TargetMode="External"/><Relationship Id="rId3149" Type="http://schemas.openxmlformats.org/officeDocument/2006/relationships/hyperlink" Target="https://stackoverflow.com/questions/35022463" TargetMode="External"/><Relationship Id="rId3140" Type="http://schemas.openxmlformats.org/officeDocument/2006/relationships/hyperlink" Target="https://stackoverflow.com/questions/48516633" TargetMode="External"/><Relationship Id="rId3142" Type="http://schemas.openxmlformats.org/officeDocument/2006/relationships/hyperlink" Target="https://stackoverflow.com/questions/21589177" TargetMode="External"/><Relationship Id="rId3141" Type="http://schemas.openxmlformats.org/officeDocument/2006/relationships/hyperlink" Target="https://stackoverflow.com/questions/40371271" TargetMode="External"/><Relationship Id="rId3144" Type="http://schemas.openxmlformats.org/officeDocument/2006/relationships/hyperlink" Target="https://stackoverflow.com/questions/45723699" TargetMode="External"/><Relationship Id="rId3143" Type="http://schemas.openxmlformats.org/officeDocument/2006/relationships/hyperlink" Target="https://stackoverflow.com/questions/44645497" TargetMode="External"/><Relationship Id="rId3146" Type="http://schemas.openxmlformats.org/officeDocument/2006/relationships/hyperlink" Target="https://stackoverflow.com/questions/37678471" TargetMode="External"/><Relationship Id="rId3145" Type="http://schemas.openxmlformats.org/officeDocument/2006/relationships/hyperlink" Target="https://stackoverflow.com/questions/27789555" TargetMode="External"/><Relationship Id="rId3148" Type="http://schemas.openxmlformats.org/officeDocument/2006/relationships/hyperlink" Target="https://stackoverflow.com/questions/26504053" TargetMode="External"/><Relationship Id="rId3147" Type="http://schemas.openxmlformats.org/officeDocument/2006/relationships/hyperlink" Target="https://stackoverflow.com/questions/26018543" TargetMode="External"/><Relationship Id="rId3171" Type="http://schemas.openxmlformats.org/officeDocument/2006/relationships/hyperlink" Target="https://stackoverflow.com/questions/45983690" TargetMode="External"/><Relationship Id="rId3170" Type="http://schemas.openxmlformats.org/officeDocument/2006/relationships/hyperlink" Target="https://stackoverflow.com/questions/27257339" TargetMode="External"/><Relationship Id="rId3173" Type="http://schemas.openxmlformats.org/officeDocument/2006/relationships/hyperlink" Target="https://stackoverflow.com/questions/32097392" TargetMode="External"/><Relationship Id="rId3172" Type="http://schemas.openxmlformats.org/officeDocument/2006/relationships/hyperlink" Target="https://stackoverflow.com/questions/46920490" TargetMode="External"/><Relationship Id="rId3175" Type="http://schemas.openxmlformats.org/officeDocument/2006/relationships/hyperlink" Target="https://stackoverflow.com/questions/31617530" TargetMode="External"/><Relationship Id="rId3174" Type="http://schemas.openxmlformats.org/officeDocument/2006/relationships/hyperlink" Target="https://stackoverflow.com/questions/60029226" TargetMode="External"/><Relationship Id="rId3177" Type="http://schemas.openxmlformats.org/officeDocument/2006/relationships/hyperlink" Target="https://stackoverflow.com/questions/46939608" TargetMode="External"/><Relationship Id="rId3176" Type="http://schemas.openxmlformats.org/officeDocument/2006/relationships/hyperlink" Target="https://stackoverflow.com/questions/59273860" TargetMode="External"/><Relationship Id="rId3179" Type="http://schemas.openxmlformats.org/officeDocument/2006/relationships/hyperlink" Target="https://stackoverflow.com/questions/33438061" TargetMode="External"/><Relationship Id="rId3178" Type="http://schemas.openxmlformats.org/officeDocument/2006/relationships/hyperlink" Target="https://stackoverflow.com/questions/29670503" TargetMode="External"/><Relationship Id="rId3160" Type="http://schemas.openxmlformats.org/officeDocument/2006/relationships/hyperlink" Target="https://stackoverflow.com/questions/39903337" TargetMode="External"/><Relationship Id="rId3162" Type="http://schemas.openxmlformats.org/officeDocument/2006/relationships/hyperlink" Target="https://stackoverflow.com/questions/31615190" TargetMode="External"/><Relationship Id="rId3161" Type="http://schemas.openxmlformats.org/officeDocument/2006/relationships/hyperlink" Target="https://stackoverflow.com/questions/55090337" TargetMode="External"/><Relationship Id="rId3164" Type="http://schemas.openxmlformats.org/officeDocument/2006/relationships/hyperlink" Target="https://stackoverflow.com/questions/19820369" TargetMode="External"/><Relationship Id="rId3163" Type="http://schemas.openxmlformats.org/officeDocument/2006/relationships/hyperlink" Target="https://stackoverflow.com/questions/22752931" TargetMode="External"/><Relationship Id="rId3166" Type="http://schemas.openxmlformats.org/officeDocument/2006/relationships/hyperlink" Target="https://stackoverflow.com/questions/36182502" TargetMode="External"/><Relationship Id="rId3165" Type="http://schemas.openxmlformats.org/officeDocument/2006/relationships/hyperlink" Target="https://stackoverflow.com/questions/29476807" TargetMode="External"/><Relationship Id="rId3168" Type="http://schemas.openxmlformats.org/officeDocument/2006/relationships/hyperlink" Target="https://stackoverflow.com/questions/49398834" TargetMode="External"/><Relationship Id="rId3167" Type="http://schemas.openxmlformats.org/officeDocument/2006/relationships/hyperlink" Target="https://stackoverflow.com/questions/18931277" TargetMode="External"/><Relationship Id="rId3169" Type="http://schemas.openxmlformats.org/officeDocument/2006/relationships/hyperlink" Target="https://stackoverflow.com/questions/32734949" TargetMode="External"/><Relationship Id="rId2700" Type="http://schemas.openxmlformats.org/officeDocument/2006/relationships/hyperlink" Target="https://stackoverflow.com/questions/58367519" TargetMode="External"/><Relationship Id="rId2701" Type="http://schemas.openxmlformats.org/officeDocument/2006/relationships/hyperlink" Target="https://stackoverflow.com/questions/55650121" TargetMode="External"/><Relationship Id="rId2702" Type="http://schemas.openxmlformats.org/officeDocument/2006/relationships/hyperlink" Target="https://stackoverflow.com/questions/48490411" TargetMode="External"/><Relationship Id="rId2703" Type="http://schemas.openxmlformats.org/officeDocument/2006/relationships/hyperlink" Target="https://stackoverflow.com/questions/63506620" TargetMode="External"/><Relationship Id="rId2704" Type="http://schemas.openxmlformats.org/officeDocument/2006/relationships/hyperlink" Target="https://stackoverflow.com/questions/46494742" TargetMode="External"/><Relationship Id="rId2705" Type="http://schemas.openxmlformats.org/officeDocument/2006/relationships/hyperlink" Target="https://stackoverflow.com/questions/59336042" TargetMode="External"/><Relationship Id="rId2706" Type="http://schemas.openxmlformats.org/officeDocument/2006/relationships/hyperlink" Target="https://stackoverflow.com/questions/56301426" TargetMode="External"/><Relationship Id="rId2707" Type="http://schemas.openxmlformats.org/officeDocument/2006/relationships/hyperlink" Target="https://stackoverflow.com/questions/58123276" TargetMode="External"/><Relationship Id="rId2708" Type="http://schemas.openxmlformats.org/officeDocument/2006/relationships/hyperlink" Target="https://stackoverflow.com/questions/56501318" TargetMode="External"/><Relationship Id="rId2709" Type="http://schemas.openxmlformats.org/officeDocument/2006/relationships/hyperlink" Target="https://stackoverflow.com/questions/55884849" TargetMode="External"/><Relationship Id="rId2720" Type="http://schemas.openxmlformats.org/officeDocument/2006/relationships/hyperlink" Target="https://stackoverflow.com/questions/60520730" TargetMode="External"/><Relationship Id="rId2721" Type="http://schemas.openxmlformats.org/officeDocument/2006/relationships/hyperlink" Target="https://stackoverflow.com/questions/61192645" TargetMode="External"/><Relationship Id="rId2722" Type="http://schemas.openxmlformats.org/officeDocument/2006/relationships/hyperlink" Target="https://stackoverflow.com/questions/59223142" TargetMode="External"/><Relationship Id="rId2723" Type="http://schemas.openxmlformats.org/officeDocument/2006/relationships/hyperlink" Target="https://stackoverflow.com/questions/60882081" TargetMode="External"/><Relationship Id="rId2724" Type="http://schemas.openxmlformats.org/officeDocument/2006/relationships/hyperlink" Target="https://stackoverflow.com/questions/63613281" TargetMode="External"/><Relationship Id="rId2725" Type="http://schemas.openxmlformats.org/officeDocument/2006/relationships/hyperlink" Target="https://stackoverflow.com/questions/60520730" TargetMode="External"/><Relationship Id="rId2726" Type="http://schemas.openxmlformats.org/officeDocument/2006/relationships/hyperlink" Target="https://stackoverflow.com/questions/58311358" TargetMode="External"/><Relationship Id="rId2727" Type="http://schemas.openxmlformats.org/officeDocument/2006/relationships/hyperlink" Target="https://stackoverflow.com/questions/58902773" TargetMode="External"/><Relationship Id="rId2728" Type="http://schemas.openxmlformats.org/officeDocument/2006/relationships/hyperlink" Target="https://stackoverflow.com/questions/59906786" TargetMode="External"/><Relationship Id="rId2729" Type="http://schemas.openxmlformats.org/officeDocument/2006/relationships/hyperlink" Target="https://stackoverflow.com/questions/62079524" TargetMode="External"/><Relationship Id="rId2710" Type="http://schemas.openxmlformats.org/officeDocument/2006/relationships/hyperlink" Target="https://stackoverflow.com/questions/63194006" TargetMode="External"/><Relationship Id="rId2711" Type="http://schemas.openxmlformats.org/officeDocument/2006/relationships/hyperlink" Target="https://stackoverflow.com/questions/63320771" TargetMode="External"/><Relationship Id="rId2712" Type="http://schemas.openxmlformats.org/officeDocument/2006/relationships/hyperlink" Target="https://stackoverflow.com/questions/65144547" TargetMode="External"/><Relationship Id="rId2713" Type="http://schemas.openxmlformats.org/officeDocument/2006/relationships/hyperlink" Target="https://stackoverflow.com/questions/60520730" TargetMode="External"/><Relationship Id="rId2714" Type="http://schemas.openxmlformats.org/officeDocument/2006/relationships/hyperlink" Target="https://stackoverflow.com/questions/58971998" TargetMode="External"/><Relationship Id="rId2715" Type="http://schemas.openxmlformats.org/officeDocument/2006/relationships/hyperlink" Target="https://stackoverflow.com/questions/61148454" TargetMode="External"/><Relationship Id="rId2716" Type="http://schemas.openxmlformats.org/officeDocument/2006/relationships/hyperlink" Target="https://stackoverflow.com/questions/48751075" TargetMode="External"/><Relationship Id="rId2717" Type="http://schemas.openxmlformats.org/officeDocument/2006/relationships/hyperlink" Target="https://stackoverflow.com/questions/55181044" TargetMode="External"/><Relationship Id="rId2718" Type="http://schemas.openxmlformats.org/officeDocument/2006/relationships/hyperlink" Target="https://stackoverflow.com/questions/61543081" TargetMode="External"/><Relationship Id="rId2719" Type="http://schemas.openxmlformats.org/officeDocument/2006/relationships/hyperlink" Target="https://stackoverflow.com/questions/46619869" TargetMode="External"/><Relationship Id="rId1455" Type="http://schemas.openxmlformats.org/officeDocument/2006/relationships/hyperlink" Target="https://stackoverflow.com/questions/38173580" TargetMode="External"/><Relationship Id="rId2786" Type="http://schemas.openxmlformats.org/officeDocument/2006/relationships/hyperlink" Target="https://stackoverflow.com/questions/61606669" TargetMode="External"/><Relationship Id="rId1456" Type="http://schemas.openxmlformats.org/officeDocument/2006/relationships/hyperlink" Target="https://stackoverflow.com/questions/47615041" TargetMode="External"/><Relationship Id="rId2787" Type="http://schemas.openxmlformats.org/officeDocument/2006/relationships/hyperlink" Target="https://stackoverflow.com/questions/43702571" TargetMode="External"/><Relationship Id="rId1457" Type="http://schemas.openxmlformats.org/officeDocument/2006/relationships/hyperlink" Target="https://stackoverflow.com/questions/42618861" TargetMode="External"/><Relationship Id="rId2788" Type="http://schemas.openxmlformats.org/officeDocument/2006/relationships/hyperlink" Target="https://stackoverflow.com/questions/45081204" TargetMode="External"/><Relationship Id="rId1458" Type="http://schemas.openxmlformats.org/officeDocument/2006/relationships/hyperlink" Target="https://stackoverflow.com/questions/62601746" TargetMode="External"/><Relationship Id="rId2789" Type="http://schemas.openxmlformats.org/officeDocument/2006/relationships/hyperlink" Target="https://stackoverflow.com/questions/44220446" TargetMode="External"/><Relationship Id="rId1459" Type="http://schemas.openxmlformats.org/officeDocument/2006/relationships/hyperlink" Target="https://stackoverflow.com/questions/49915490" TargetMode="External"/><Relationship Id="rId629" Type="http://schemas.openxmlformats.org/officeDocument/2006/relationships/hyperlink" Target="https://stackoverflow.com/questions/52993992" TargetMode="External"/><Relationship Id="rId624" Type="http://schemas.openxmlformats.org/officeDocument/2006/relationships/hyperlink" Target="https://stackoverflow.com/questions/38028762" TargetMode="External"/><Relationship Id="rId623" Type="http://schemas.openxmlformats.org/officeDocument/2006/relationships/hyperlink" Target="https://stackoverflow.com/questions/34050071" TargetMode="External"/><Relationship Id="rId622" Type="http://schemas.openxmlformats.org/officeDocument/2006/relationships/hyperlink" Target="https://stackoverflow.com/questions/42542893" TargetMode="External"/><Relationship Id="rId621" Type="http://schemas.openxmlformats.org/officeDocument/2006/relationships/hyperlink" Target="https://stackoverflow.com/questions/37240053" TargetMode="External"/><Relationship Id="rId628" Type="http://schemas.openxmlformats.org/officeDocument/2006/relationships/hyperlink" Target="https://stackoverflow.com/questions/51955693" TargetMode="External"/><Relationship Id="rId627" Type="http://schemas.openxmlformats.org/officeDocument/2006/relationships/hyperlink" Target="https://stackoverflow.com/questions/57748812" TargetMode="External"/><Relationship Id="rId626" Type="http://schemas.openxmlformats.org/officeDocument/2006/relationships/hyperlink" Target="https://stackoverflow.com/questions/43546136" TargetMode="External"/><Relationship Id="rId625" Type="http://schemas.openxmlformats.org/officeDocument/2006/relationships/hyperlink" Target="https://stackoverflow.com/questions/44762532" TargetMode="External"/><Relationship Id="rId2780" Type="http://schemas.openxmlformats.org/officeDocument/2006/relationships/hyperlink" Target="https://stackoverflow.com/questions/54180124" TargetMode="External"/><Relationship Id="rId1450" Type="http://schemas.openxmlformats.org/officeDocument/2006/relationships/hyperlink" Target="https://stackoverflow.com/questions/64292524" TargetMode="External"/><Relationship Id="rId2781" Type="http://schemas.openxmlformats.org/officeDocument/2006/relationships/hyperlink" Target="https://stackoverflow.com/questions/53970055" TargetMode="External"/><Relationship Id="rId620" Type="http://schemas.openxmlformats.org/officeDocument/2006/relationships/hyperlink" Target="https://stackoverflow.com/questions/63736368" TargetMode="External"/><Relationship Id="rId1451" Type="http://schemas.openxmlformats.org/officeDocument/2006/relationships/hyperlink" Target="https://stackoverflow.com/questions/56999387" TargetMode="External"/><Relationship Id="rId2782" Type="http://schemas.openxmlformats.org/officeDocument/2006/relationships/hyperlink" Target="https://stackoverflow.com/questions/63621251" TargetMode="External"/><Relationship Id="rId1452" Type="http://schemas.openxmlformats.org/officeDocument/2006/relationships/hyperlink" Target="https://stackoverflow.com/questions/62872755" TargetMode="External"/><Relationship Id="rId2783" Type="http://schemas.openxmlformats.org/officeDocument/2006/relationships/hyperlink" Target="https://stackoverflow.com/questions/59441934" TargetMode="External"/><Relationship Id="rId1453" Type="http://schemas.openxmlformats.org/officeDocument/2006/relationships/hyperlink" Target="https://stackoverflow.com/questions/60378450" TargetMode="External"/><Relationship Id="rId2784" Type="http://schemas.openxmlformats.org/officeDocument/2006/relationships/hyperlink" Target="https://stackoverflow.com/questions/62675004" TargetMode="External"/><Relationship Id="rId1454" Type="http://schemas.openxmlformats.org/officeDocument/2006/relationships/hyperlink" Target="https://stackoverflow.com/questions/65047366" TargetMode="External"/><Relationship Id="rId2785" Type="http://schemas.openxmlformats.org/officeDocument/2006/relationships/hyperlink" Target="https://stackoverflow.com/questions/58367519" TargetMode="External"/><Relationship Id="rId1444" Type="http://schemas.openxmlformats.org/officeDocument/2006/relationships/hyperlink" Target="https://stackoverflow.com/questions/63588102" TargetMode="External"/><Relationship Id="rId2775" Type="http://schemas.openxmlformats.org/officeDocument/2006/relationships/hyperlink" Target="https://stackoverflow.com/questions/60077931" TargetMode="External"/><Relationship Id="rId1445" Type="http://schemas.openxmlformats.org/officeDocument/2006/relationships/hyperlink" Target="https://stackoverflow.com/questions/53306907" TargetMode="External"/><Relationship Id="rId2776" Type="http://schemas.openxmlformats.org/officeDocument/2006/relationships/hyperlink" Target="https://stackoverflow.com/questions/48764716" TargetMode="External"/><Relationship Id="rId1446" Type="http://schemas.openxmlformats.org/officeDocument/2006/relationships/hyperlink" Target="https://stackoverflow.com/questions/55823850" TargetMode="External"/><Relationship Id="rId2777" Type="http://schemas.openxmlformats.org/officeDocument/2006/relationships/hyperlink" Target="https://stackoverflow.com/questions/56790945" TargetMode="External"/><Relationship Id="rId1447" Type="http://schemas.openxmlformats.org/officeDocument/2006/relationships/hyperlink" Target="https://stackoverflow.com/questions/62576422" TargetMode="External"/><Relationship Id="rId2778" Type="http://schemas.openxmlformats.org/officeDocument/2006/relationships/hyperlink" Target="https://stackoverflow.com/questions/50961544" TargetMode="External"/><Relationship Id="rId1448" Type="http://schemas.openxmlformats.org/officeDocument/2006/relationships/hyperlink" Target="https://stackoverflow.com/questions/56386913" TargetMode="External"/><Relationship Id="rId2779" Type="http://schemas.openxmlformats.org/officeDocument/2006/relationships/hyperlink" Target="https://stackoverflow.com/questions/61960251" TargetMode="External"/><Relationship Id="rId1449" Type="http://schemas.openxmlformats.org/officeDocument/2006/relationships/hyperlink" Target="https://stackoverflow.com/questions/57561944" TargetMode="External"/><Relationship Id="rId619" Type="http://schemas.openxmlformats.org/officeDocument/2006/relationships/hyperlink" Target="https://stackoverflow.com/questions/61308343" TargetMode="External"/><Relationship Id="rId618" Type="http://schemas.openxmlformats.org/officeDocument/2006/relationships/hyperlink" Target="https://stackoverflow.com/questions/48885193" TargetMode="External"/><Relationship Id="rId613" Type="http://schemas.openxmlformats.org/officeDocument/2006/relationships/hyperlink" Target="https://stackoverflow.com/questions/64875082" TargetMode="External"/><Relationship Id="rId612" Type="http://schemas.openxmlformats.org/officeDocument/2006/relationships/hyperlink" Target="https://stackoverflow.com/questions/53565065" TargetMode="External"/><Relationship Id="rId611" Type="http://schemas.openxmlformats.org/officeDocument/2006/relationships/hyperlink" Target="https://stackoverflow.com/questions/58745285" TargetMode="External"/><Relationship Id="rId610" Type="http://schemas.openxmlformats.org/officeDocument/2006/relationships/hyperlink" Target="https://stackoverflow.com/questions/54947733" TargetMode="External"/><Relationship Id="rId617" Type="http://schemas.openxmlformats.org/officeDocument/2006/relationships/hyperlink" Target="https://stackoverflow.com/questions/51491307" TargetMode="External"/><Relationship Id="rId616" Type="http://schemas.openxmlformats.org/officeDocument/2006/relationships/hyperlink" Target="https://stackoverflow.com/questions/61737710" TargetMode="External"/><Relationship Id="rId615" Type="http://schemas.openxmlformats.org/officeDocument/2006/relationships/hyperlink" Target="https://stackoverflow.com/questions/56304037" TargetMode="External"/><Relationship Id="rId614" Type="http://schemas.openxmlformats.org/officeDocument/2006/relationships/hyperlink" Target="https://stackoverflow.com/questions/59427019" TargetMode="External"/><Relationship Id="rId2770" Type="http://schemas.openxmlformats.org/officeDocument/2006/relationships/hyperlink" Target="https://stackoverflow.com/questions/48157558" TargetMode="External"/><Relationship Id="rId1440" Type="http://schemas.openxmlformats.org/officeDocument/2006/relationships/hyperlink" Target="https://stackoverflow.com/questions/48494356" TargetMode="External"/><Relationship Id="rId2771" Type="http://schemas.openxmlformats.org/officeDocument/2006/relationships/hyperlink" Target="https://stackoverflow.com/questions/42885646" TargetMode="External"/><Relationship Id="rId1441" Type="http://schemas.openxmlformats.org/officeDocument/2006/relationships/hyperlink" Target="https://stackoverflow.com/questions/45164770" TargetMode="External"/><Relationship Id="rId2772" Type="http://schemas.openxmlformats.org/officeDocument/2006/relationships/hyperlink" Target="https://stackoverflow.com/questions/50138891" TargetMode="External"/><Relationship Id="rId1442" Type="http://schemas.openxmlformats.org/officeDocument/2006/relationships/hyperlink" Target="https://stackoverflow.com/questions/62186080" TargetMode="External"/><Relationship Id="rId2773" Type="http://schemas.openxmlformats.org/officeDocument/2006/relationships/hyperlink" Target="https://stackoverflow.com/questions/53328826" TargetMode="External"/><Relationship Id="rId1443" Type="http://schemas.openxmlformats.org/officeDocument/2006/relationships/hyperlink" Target="https://stackoverflow.com/questions/62986661" TargetMode="External"/><Relationship Id="rId2774" Type="http://schemas.openxmlformats.org/officeDocument/2006/relationships/hyperlink" Target="https://stackoverflow.com/questions/54839184" TargetMode="External"/><Relationship Id="rId1477" Type="http://schemas.openxmlformats.org/officeDocument/2006/relationships/hyperlink" Target="https://stackoverflow.com/questions/63367851" TargetMode="External"/><Relationship Id="rId1478" Type="http://schemas.openxmlformats.org/officeDocument/2006/relationships/hyperlink" Target="https://stackoverflow.com/questions/58902773" TargetMode="External"/><Relationship Id="rId1479" Type="http://schemas.openxmlformats.org/officeDocument/2006/relationships/hyperlink" Target="https://stackoverflow.com/questions/59073606" TargetMode="External"/><Relationship Id="rId646" Type="http://schemas.openxmlformats.org/officeDocument/2006/relationships/hyperlink" Target="https://stackoverflow.com/questions/47610308" TargetMode="External"/><Relationship Id="rId645" Type="http://schemas.openxmlformats.org/officeDocument/2006/relationships/hyperlink" Target="https://stackoverflow.com/questions/44725860" TargetMode="External"/><Relationship Id="rId644" Type="http://schemas.openxmlformats.org/officeDocument/2006/relationships/hyperlink" Target="https://stackoverflow.com/questions/48749515" TargetMode="External"/><Relationship Id="rId643" Type="http://schemas.openxmlformats.org/officeDocument/2006/relationships/hyperlink" Target="https://stackoverflow.com/questions/44937001" TargetMode="External"/><Relationship Id="rId649" Type="http://schemas.openxmlformats.org/officeDocument/2006/relationships/hyperlink" Target="https://stackoverflow.com/questions/59191583" TargetMode="External"/><Relationship Id="rId648" Type="http://schemas.openxmlformats.org/officeDocument/2006/relationships/hyperlink" Target="https://stackoverflow.com/questions/62879867" TargetMode="External"/><Relationship Id="rId647" Type="http://schemas.openxmlformats.org/officeDocument/2006/relationships/hyperlink" Target="https://stackoverflow.com/questions/61507216" TargetMode="External"/><Relationship Id="rId1470" Type="http://schemas.openxmlformats.org/officeDocument/2006/relationships/hyperlink" Target="https://stackoverflow.com/questions/54806437" TargetMode="External"/><Relationship Id="rId1471" Type="http://schemas.openxmlformats.org/officeDocument/2006/relationships/hyperlink" Target="https://stackoverflow.com/questions/40939915" TargetMode="External"/><Relationship Id="rId1472" Type="http://schemas.openxmlformats.org/officeDocument/2006/relationships/hyperlink" Target="https://stackoverflow.com/questions/43324923" TargetMode="External"/><Relationship Id="rId642" Type="http://schemas.openxmlformats.org/officeDocument/2006/relationships/hyperlink" Target="https://stackoverflow.com/questions/60127537" TargetMode="External"/><Relationship Id="rId1473" Type="http://schemas.openxmlformats.org/officeDocument/2006/relationships/hyperlink" Target="https://stackoverflow.com/questions/52365277" TargetMode="External"/><Relationship Id="rId641" Type="http://schemas.openxmlformats.org/officeDocument/2006/relationships/hyperlink" Target="https://stackoverflow.com/questions/54194763" TargetMode="External"/><Relationship Id="rId1474" Type="http://schemas.openxmlformats.org/officeDocument/2006/relationships/hyperlink" Target="https://stackoverflow.com/questions/48819561" TargetMode="External"/><Relationship Id="rId640" Type="http://schemas.openxmlformats.org/officeDocument/2006/relationships/hyperlink" Target="https://stackoverflow.com/questions/51877242" TargetMode="External"/><Relationship Id="rId1475" Type="http://schemas.openxmlformats.org/officeDocument/2006/relationships/hyperlink" Target="https://stackoverflow.com/questions/62079524" TargetMode="External"/><Relationship Id="rId1476" Type="http://schemas.openxmlformats.org/officeDocument/2006/relationships/hyperlink" Target="https://stackoverflow.com/questions/59364422" TargetMode="External"/><Relationship Id="rId1466" Type="http://schemas.openxmlformats.org/officeDocument/2006/relationships/hyperlink" Target="https://stackoverflow.com/questions/51611221" TargetMode="External"/><Relationship Id="rId2797" Type="http://schemas.openxmlformats.org/officeDocument/2006/relationships/hyperlink" Target="https://stackoverflow.com/questions/59362269" TargetMode="External"/><Relationship Id="rId1467" Type="http://schemas.openxmlformats.org/officeDocument/2006/relationships/hyperlink" Target="https://stackoverflow.com/questions/43631662" TargetMode="External"/><Relationship Id="rId2798" Type="http://schemas.openxmlformats.org/officeDocument/2006/relationships/hyperlink" Target="https://stackoverflow.com/questions/48303166" TargetMode="External"/><Relationship Id="rId1468" Type="http://schemas.openxmlformats.org/officeDocument/2006/relationships/hyperlink" Target="https://stackoverflow.com/questions/47273200" TargetMode="External"/><Relationship Id="rId2799" Type="http://schemas.openxmlformats.org/officeDocument/2006/relationships/hyperlink" Target="https://stackoverflow.com/questions/52682671" TargetMode="External"/><Relationship Id="rId1469" Type="http://schemas.openxmlformats.org/officeDocument/2006/relationships/hyperlink" Target="https://stackoverflow.com/questions/51123667" TargetMode="External"/><Relationship Id="rId635" Type="http://schemas.openxmlformats.org/officeDocument/2006/relationships/hyperlink" Target="https://stackoverflow.com/questions/52517298" TargetMode="External"/><Relationship Id="rId634" Type="http://schemas.openxmlformats.org/officeDocument/2006/relationships/hyperlink" Target="https://stackoverflow.com/questions/54902024" TargetMode="External"/><Relationship Id="rId633" Type="http://schemas.openxmlformats.org/officeDocument/2006/relationships/hyperlink" Target="https://stackoverflow.com/questions/51872592" TargetMode="External"/><Relationship Id="rId632" Type="http://schemas.openxmlformats.org/officeDocument/2006/relationships/hyperlink" Target="https://stackoverflow.com/questions/51456408" TargetMode="External"/><Relationship Id="rId639" Type="http://schemas.openxmlformats.org/officeDocument/2006/relationships/hyperlink" Target="https://stackoverflow.com/questions/53261074" TargetMode="External"/><Relationship Id="rId638" Type="http://schemas.openxmlformats.org/officeDocument/2006/relationships/hyperlink" Target="https://stackoverflow.com/questions/62315856" TargetMode="External"/><Relationship Id="rId637" Type="http://schemas.openxmlformats.org/officeDocument/2006/relationships/hyperlink" Target="https://stackoverflow.com/questions/62466877" TargetMode="External"/><Relationship Id="rId636" Type="http://schemas.openxmlformats.org/officeDocument/2006/relationships/hyperlink" Target="https://stackoverflow.com/questions/62075321" TargetMode="External"/><Relationship Id="rId2790" Type="http://schemas.openxmlformats.org/officeDocument/2006/relationships/hyperlink" Target="https://stackoverflow.com/questions/58216682" TargetMode="External"/><Relationship Id="rId1460" Type="http://schemas.openxmlformats.org/officeDocument/2006/relationships/hyperlink" Target="https://stackoverflow.com/questions/48494356" TargetMode="External"/><Relationship Id="rId2791" Type="http://schemas.openxmlformats.org/officeDocument/2006/relationships/hyperlink" Target="https://stackoverflow.com/questions/43833081" TargetMode="External"/><Relationship Id="rId1461" Type="http://schemas.openxmlformats.org/officeDocument/2006/relationships/hyperlink" Target="https://stackoverflow.com/questions/51708373" TargetMode="External"/><Relationship Id="rId2792" Type="http://schemas.openxmlformats.org/officeDocument/2006/relationships/hyperlink" Target="https://stackoverflow.com/questions/61929275" TargetMode="External"/><Relationship Id="rId631" Type="http://schemas.openxmlformats.org/officeDocument/2006/relationships/hyperlink" Target="https://stackoverflow.com/questions/51625911" TargetMode="External"/><Relationship Id="rId1462" Type="http://schemas.openxmlformats.org/officeDocument/2006/relationships/hyperlink" Target="https://stackoverflow.com/questions/43896553" TargetMode="External"/><Relationship Id="rId2793" Type="http://schemas.openxmlformats.org/officeDocument/2006/relationships/hyperlink" Target="https://stackoverflow.com/questions/34898247" TargetMode="External"/><Relationship Id="rId630" Type="http://schemas.openxmlformats.org/officeDocument/2006/relationships/hyperlink" Target="https://stackoverflow.com/questions/52517298" TargetMode="External"/><Relationship Id="rId1463" Type="http://schemas.openxmlformats.org/officeDocument/2006/relationships/hyperlink" Target="https://stackoverflow.com/questions/61750563" TargetMode="External"/><Relationship Id="rId2794" Type="http://schemas.openxmlformats.org/officeDocument/2006/relationships/hyperlink" Target="https://stackoverflow.com/questions/45406140" TargetMode="External"/><Relationship Id="rId1464" Type="http://schemas.openxmlformats.org/officeDocument/2006/relationships/hyperlink" Target="https://stackoverflow.com/questions/45024333" TargetMode="External"/><Relationship Id="rId2795" Type="http://schemas.openxmlformats.org/officeDocument/2006/relationships/hyperlink" Target="https://stackoverflow.com/questions/57233539" TargetMode="External"/><Relationship Id="rId1465" Type="http://schemas.openxmlformats.org/officeDocument/2006/relationships/hyperlink" Target="https://stackoverflow.com/questions/45047205" TargetMode="External"/><Relationship Id="rId2796" Type="http://schemas.openxmlformats.org/officeDocument/2006/relationships/hyperlink" Target="https://stackoverflow.com/questions/47484469" TargetMode="External"/><Relationship Id="rId1411" Type="http://schemas.openxmlformats.org/officeDocument/2006/relationships/hyperlink" Target="https://stackoverflow.com/questions/48920762" TargetMode="External"/><Relationship Id="rId2742" Type="http://schemas.openxmlformats.org/officeDocument/2006/relationships/hyperlink" Target="https://stackoverflow.com/questions/51507322" TargetMode="External"/><Relationship Id="rId1412" Type="http://schemas.openxmlformats.org/officeDocument/2006/relationships/hyperlink" Target="https://stackoverflow.com/questions/50977379" TargetMode="External"/><Relationship Id="rId2743" Type="http://schemas.openxmlformats.org/officeDocument/2006/relationships/hyperlink" Target="https://stackoverflow.com/questions/56836895" TargetMode="External"/><Relationship Id="rId1413" Type="http://schemas.openxmlformats.org/officeDocument/2006/relationships/hyperlink" Target="https://stackoverflow.com/questions/54064982" TargetMode="External"/><Relationship Id="rId2744" Type="http://schemas.openxmlformats.org/officeDocument/2006/relationships/hyperlink" Target="https://stackoverflow.com/questions/58418067" TargetMode="External"/><Relationship Id="rId1414" Type="http://schemas.openxmlformats.org/officeDocument/2006/relationships/hyperlink" Target="https://stackoverflow.com/questions/48479571" TargetMode="External"/><Relationship Id="rId2745" Type="http://schemas.openxmlformats.org/officeDocument/2006/relationships/hyperlink" Target="https://stackoverflow.com/questions/57406870" TargetMode="External"/><Relationship Id="rId1415" Type="http://schemas.openxmlformats.org/officeDocument/2006/relationships/hyperlink" Target="https://stackoverflow.com/questions/61774445" TargetMode="External"/><Relationship Id="rId2746" Type="http://schemas.openxmlformats.org/officeDocument/2006/relationships/hyperlink" Target="https://stackoverflow.com/questions/53142006" TargetMode="External"/><Relationship Id="rId1416" Type="http://schemas.openxmlformats.org/officeDocument/2006/relationships/hyperlink" Target="https://stackoverflow.com/questions/60044577" TargetMode="External"/><Relationship Id="rId2747" Type="http://schemas.openxmlformats.org/officeDocument/2006/relationships/hyperlink" Target="https://stackoverflow.com/questions/61137954" TargetMode="External"/><Relationship Id="rId1417" Type="http://schemas.openxmlformats.org/officeDocument/2006/relationships/hyperlink" Target="https://stackoverflow.com/questions/63059589" TargetMode="External"/><Relationship Id="rId2748" Type="http://schemas.openxmlformats.org/officeDocument/2006/relationships/hyperlink" Target="https://stackoverflow.com/questions/39945443" TargetMode="External"/><Relationship Id="rId1418" Type="http://schemas.openxmlformats.org/officeDocument/2006/relationships/hyperlink" Target="https://stackoverflow.com/questions/64958298" TargetMode="External"/><Relationship Id="rId2749" Type="http://schemas.openxmlformats.org/officeDocument/2006/relationships/hyperlink" Target="https://stackoverflow.com/questions/54562425" TargetMode="External"/><Relationship Id="rId1419" Type="http://schemas.openxmlformats.org/officeDocument/2006/relationships/hyperlink" Target="https://stackoverflow.com/questions/63301275" TargetMode="External"/><Relationship Id="rId2740" Type="http://schemas.openxmlformats.org/officeDocument/2006/relationships/hyperlink" Target="https://stackoverflow.com/questions/60077931" TargetMode="External"/><Relationship Id="rId1410" Type="http://schemas.openxmlformats.org/officeDocument/2006/relationships/hyperlink" Target="https://stackoverflow.com/questions/45844769" TargetMode="External"/><Relationship Id="rId2741" Type="http://schemas.openxmlformats.org/officeDocument/2006/relationships/hyperlink" Target="https://stackoverflow.com/questions/49441748" TargetMode="External"/><Relationship Id="rId1400" Type="http://schemas.openxmlformats.org/officeDocument/2006/relationships/hyperlink" Target="https://stackoverflow.com/questions/55547256" TargetMode="External"/><Relationship Id="rId2731" Type="http://schemas.openxmlformats.org/officeDocument/2006/relationships/hyperlink" Target="https://stackoverflow.com/questions/61286412" TargetMode="External"/><Relationship Id="rId1401" Type="http://schemas.openxmlformats.org/officeDocument/2006/relationships/hyperlink" Target="https://stackoverflow.com/questions/59248333" TargetMode="External"/><Relationship Id="rId2732" Type="http://schemas.openxmlformats.org/officeDocument/2006/relationships/hyperlink" Target="https://stackoverflow.com/questions/48157558" TargetMode="External"/><Relationship Id="rId1402" Type="http://schemas.openxmlformats.org/officeDocument/2006/relationships/hyperlink" Target="https://stackoverflow.com/questions/60195238" TargetMode="External"/><Relationship Id="rId2733" Type="http://schemas.openxmlformats.org/officeDocument/2006/relationships/hyperlink" Target="https://stackoverflow.com/questions/43990046" TargetMode="External"/><Relationship Id="rId1403" Type="http://schemas.openxmlformats.org/officeDocument/2006/relationships/hyperlink" Target="https://stackoverflow.com/questions/58363103" TargetMode="External"/><Relationship Id="rId2734" Type="http://schemas.openxmlformats.org/officeDocument/2006/relationships/hyperlink" Target="https://stackoverflow.com/questions/61077516" TargetMode="External"/><Relationship Id="rId1404" Type="http://schemas.openxmlformats.org/officeDocument/2006/relationships/hyperlink" Target="https://stackoverflow.com/questions/63138039" TargetMode="External"/><Relationship Id="rId2735" Type="http://schemas.openxmlformats.org/officeDocument/2006/relationships/hyperlink" Target="https://stackoverflow.com/questions/56501318" TargetMode="External"/><Relationship Id="rId1405" Type="http://schemas.openxmlformats.org/officeDocument/2006/relationships/hyperlink" Target="https://stackoverflow.com/questions/60913324" TargetMode="External"/><Relationship Id="rId2736" Type="http://schemas.openxmlformats.org/officeDocument/2006/relationships/hyperlink" Target="https://stackoverflow.com/questions/62575377" TargetMode="External"/><Relationship Id="rId1406" Type="http://schemas.openxmlformats.org/officeDocument/2006/relationships/hyperlink" Target="https://stackoverflow.com/questions/60691155" TargetMode="External"/><Relationship Id="rId2737" Type="http://schemas.openxmlformats.org/officeDocument/2006/relationships/hyperlink" Target="https://stackoverflow.com/questions/59440213" TargetMode="External"/><Relationship Id="rId1407" Type="http://schemas.openxmlformats.org/officeDocument/2006/relationships/hyperlink" Target="https://stackoverflow.com/questions/50599710" TargetMode="External"/><Relationship Id="rId2738" Type="http://schemas.openxmlformats.org/officeDocument/2006/relationships/hyperlink" Target="https://stackoverflow.com/questions/63570400" TargetMode="External"/><Relationship Id="rId1408" Type="http://schemas.openxmlformats.org/officeDocument/2006/relationships/hyperlink" Target="https://stackoverflow.com/questions/52598605" TargetMode="External"/><Relationship Id="rId2739" Type="http://schemas.openxmlformats.org/officeDocument/2006/relationships/hyperlink" Target="https://stackoverflow.com/questions/62796530" TargetMode="External"/><Relationship Id="rId1409" Type="http://schemas.openxmlformats.org/officeDocument/2006/relationships/hyperlink" Target="https://stackoverflow.com/questions/50203766" TargetMode="External"/><Relationship Id="rId2730" Type="http://schemas.openxmlformats.org/officeDocument/2006/relationships/hyperlink" Target="https://stackoverflow.com/questions/54284165" TargetMode="External"/><Relationship Id="rId1433" Type="http://schemas.openxmlformats.org/officeDocument/2006/relationships/hyperlink" Target="https://stackoverflow.com/questions/61994299" TargetMode="External"/><Relationship Id="rId2764" Type="http://schemas.openxmlformats.org/officeDocument/2006/relationships/hyperlink" Target="https://stackoverflow.com/questions/55305803" TargetMode="External"/><Relationship Id="rId1434" Type="http://schemas.openxmlformats.org/officeDocument/2006/relationships/hyperlink" Target="https://stackoverflow.com/questions/61071227" TargetMode="External"/><Relationship Id="rId2765" Type="http://schemas.openxmlformats.org/officeDocument/2006/relationships/hyperlink" Target="https://stackoverflow.com/questions/54286368" TargetMode="External"/><Relationship Id="rId1435" Type="http://schemas.openxmlformats.org/officeDocument/2006/relationships/hyperlink" Target="https://stackoverflow.com/questions/65144547" TargetMode="External"/><Relationship Id="rId2766" Type="http://schemas.openxmlformats.org/officeDocument/2006/relationships/hyperlink" Target="https://stackoverflow.com/questions/53079108" TargetMode="External"/><Relationship Id="rId1436" Type="http://schemas.openxmlformats.org/officeDocument/2006/relationships/hyperlink" Target="https://stackoverflow.com/questions/64815251" TargetMode="External"/><Relationship Id="rId2767" Type="http://schemas.openxmlformats.org/officeDocument/2006/relationships/hyperlink" Target="https://stackoverflow.com/questions/50937533" TargetMode="External"/><Relationship Id="rId1437" Type="http://schemas.openxmlformats.org/officeDocument/2006/relationships/hyperlink" Target="https://stackoverflow.com/questions/46011973" TargetMode="External"/><Relationship Id="rId2768" Type="http://schemas.openxmlformats.org/officeDocument/2006/relationships/hyperlink" Target="https://stackoverflow.com/questions/43328152" TargetMode="External"/><Relationship Id="rId1438" Type="http://schemas.openxmlformats.org/officeDocument/2006/relationships/hyperlink" Target="https://stackoverflow.com/questions/44809532" TargetMode="External"/><Relationship Id="rId2769" Type="http://schemas.openxmlformats.org/officeDocument/2006/relationships/hyperlink" Target="https://stackoverflow.com/questions/42903605" TargetMode="External"/><Relationship Id="rId1439" Type="http://schemas.openxmlformats.org/officeDocument/2006/relationships/hyperlink" Target="https://stackoverflow.com/questions/50026460" TargetMode="External"/><Relationship Id="rId609" Type="http://schemas.openxmlformats.org/officeDocument/2006/relationships/hyperlink" Target="https://stackoverflow.com/questions/48920762" TargetMode="External"/><Relationship Id="rId608" Type="http://schemas.openxmlformats.org/officeDocument/2006/relationships/hyperlink" Target="https://stackoverflow.com/questions/60104249" TargetMode="External"/><Relationship Id="rId607" Type="http://schemas.openxmlformats.org/officeDocument/2006/relationships/hyperlink" Target="https://stackoverflow.com/questions/62871654" TargetMode="External"/><Relationship Id="rId602" Type="http://schemas.openxmlformats.org/officeDocument/2006/relationships/hyperlink" Target="https://stackoverflow.com/questions/59441934" TargetMode="External"/><Relationship Id="rId601" Type="http://schemas.openxmlformats.org/officeDocument/2006/relationships/hyperlink" Target="https://stackoverflow.com/questions/63207897" TargetMode="External"/><Relationship Id="rId600" Type="http://schemas.openxmlformats.org/officeDocument/2006/relationships/hyperlink" Target="https://stackoverflow.com/questions/63554161" TargetMode="External"/><Relationship Id="rId606" Type="http://schemas.openxmlformats.org/officeDocument/2006/relationships/hyperlink" Target="https://stackoverflow.com/questions/60799664" TargetMode="External"/><Relationship Id="rId605" Type="http://schemas.openxmlformats.org/officeDocument/2006/relationships/hyperlink" Target="https://stackoverflow.com/questions/64702742" TargetMode="External"/><Relationship Id="rId604" Type="http://schemas.openxmlformats.org/officeDocument/2006/relationships/hyperlink" Target="https://stackoverflow.com/questions/64859507" TargetMode="External"/><Relationship Id="rId603" Type="http://schemas.openxmlformats.org/officeDocument/2006/relationships/hyperlink" Target="https://stackoverflow.com/questions/62675004" TargetMode="External"/><Relationship Id="rId2760" Type="http://schemas.openxmlformats.org/officeDocument/2006/relationships/hyperlink" Target="https://stackoverflow.com/questions/57149091" TargetMode="External"/><Relationship Id="rId1430" Type="http://schemas.openxmlformats.org/officeDocument/2006/relationships/hyperlink" Target="https://stackoverflow.com/questions/56818501" TargetMode="External"/><Relationship Id="rId2761" Type="http://schemas.openxmlformats.org/officeDocument/2006/relationships/hyperlink" Target="https://stackoverflow.com/questions/60077931" TargetMode="External"/><Relationship Id="rId1431" Type="http://schemas.openxmlformats.org/officeDocument/2006/relationships/hyperlink" Target="https://stackoverflow.com/questions/55950519" TargetMode="External"/><Relationship Id="rId2762" Type="http://schemas.openxmlformats.org/officeDocument/2006/relationships/hyperlink" Target="https://stackoverflow.com/questions/51035474" TargetMode="External"/><Relationship Id="rId1432" Type="http://schemas.openxmlformats.org/officeDocument/2006/relationships/hyperlink" Target="https://stackoverflow.com/questions/63923215" TargetMode="External"/><Relationship Id="rId2763" Type="http://schemas.openxmlformats.org/officeDocument/2006/relationships/hyperlink" Target="https://stackoverflow.com/questions/59533584" TargetMode="External"/><Relationship Id="rId1422" Type="http://schemas.openxmlformats.org/officeDocument/2006/relationships/hyperlink" Target="https://stackoverflow.com/questions/52761157" TargetMode="External"/><Relationship Id="rId2753" Type="http://schemas.openxmlformats.org/officeDocument/2006/relationships/hyperlink" Target="https://stackoverflow.com/questions/54493351" TargetMode="External"/><Relationship Id="rId1423" Type="http://schemas.openxmlformats.org/officeDocument/2006/relationships/hyperlink" Target="https://stackoverflow.com/questions/59593972" TargetMode="External"/><Relationship Id="rId2754" Type="http://schemas.openxmlformats.org/officeDocument/2006/relationships/hyperlink" Target="https://stackoverflow.com/questions/56847576" TargetMode="External"/><Relationship Id="rId1424" Type="http://schemas.openxmlformats.org/officeDocument/2006/relationships/hyperlink" Target="https://stackoverflow.com/questions/52544754" TargetMode="External"/><Relationship Id="rId2755" Type="http://schemas.openxmlformats.org/officeDocument/2006/relationships/hyperlink" Target="https://stackoverflow.com/questions/62491640" TargetMode="External"/><Relationship Id="rId1425" Type="http://schemas.openxmlformats.org/officeDocument/2006/relationships/hyperlink" Target="https://stackoverflow.com/questions/60920262" TargetMode="External"/><Relationship Id="rId2756" Type="http://schemas.openxmlformats.org/officeDocument/2006/relationships/hyperlink" Target="https://stackoverflow.com/questions/64088673" TargetMode="External"/><Relationship Id="rId1426" Type="http://schemas.openxmlformats.org/officeDocument/2006/relationships/hyperlink" Target="https://stackoverflow.com/questions/55120984" TargetMode="External"/><Relationship Id="rId2757" Type="http://schemas.openxmlformats.org/officeDocument/2006/relationships/hyperlink" Target="https://stackoverflow.com/questions/60494789" TargetMode="External"/><Relationship Id="rId1427" Type="http://schemas.openxmlformats.org/officeDocument/2006/relationships/hyperlink" Target="https://stackoverflow.com/questions/59497369" TargetMode="External"/><Relationship Id="rId2758" Type="http://schemas.openxmlformats.org/officeDocument/2006/relationships/hyperlink" Target="https://stackoverflow.com/questions/60726421" TargetMode="External"/><Relationship Id="rId1428" Type="http://schemas.openxmlformats.org/officeDocument/2006/relationships/hyperlink" Target="https://stackoverflow.com/questions/55896791" TargetMode="External"/><Relationship Id="rId2759" Type="http://schemas.openxmlformats.org/officeDocument/2006/relationships/hyperlink" Target="https://stackoverflow.com/questions/47047057" TargetMode="External"/><Relationship Id="rId1429" Type="http://schemas.openxmlformats.org/officeDocument/2006/relationships/hyperlink" Target="https://stackoverflow.com/questions/60512411" TargetMode="External"/><Relationship Id="rId2750" Type="http://schemas.openxmlformats.org/officeDocument/2006/relationships/hyperlink" Target="https://stackoverflow.com/questions/52682671" TargetMode="External"/><Relationship Id="rId1420" Type="http://schemas.openxmlformats.org/officeDocument/2006/relationships/hyperlink" Target="https://stackoverflow.com/questions/64138041" TargetMode="External"/><Relationship Id="rId2751" Type="http://schemas.openxmlformats.org/officeDocument/2006/relationships/hyperlink" Target="https://stackoverflow.com/questions/56186384" TargetMode="External"/><Relationship Id="rId1421" Type="http://schemas.openxmlformats.org/officeDocument/2006/relationships/hyperlink" Target="https://stackoverflow.com/questions/63653136" TargetMode="External"/><Relationship Id="rId2752" Type="http://schemas.openxmlformats.org/officeDocument/2006/relationships/hyperlink" Target="https://stackoverflow.com/questions/61454585" TargetMode="External"/><Relationship Id="rId3238" Type="http://schemas.openxmlformats.org/officeDocument/2006/relationships/hyperlink" Target="https://stackoverflow.com/questions/24406937" TargetMode="External"/><Relationship Id="rId3237" Type="http://schemas.openxmlformats.org/officeDocument/2006/relationships/hyperlink" Target="https://stackoverflow.com/questions/36911990" TargetMode="External"/><Relationship Id="rId3239" Type="http://schemas.openxmlformats.org/officeDocument/2006/relationships/hyperlink" Target="https://stackoverflow.com/questions/48490411" TargetMode="External"/><Relationship Id="rId3230" Type="http://schemas.openxmlformats.org/officeDocument/2006/relationships/hyperlink" Target="https://stackoverflow.com/questions/39595399" TargetMode="External"/><Relationship Id="rId3232" Type="http://schemas.openxmlformats.org/officeDocument/2006/relationships/hyperlink" Target="https://stackoverflow.com/questions/38770169" TargetMode="External"/><Relationship Id="rId3231" Type="http://schemas.openxmlformats.org/officeDocument/2006/relationships/hyperlink" Target="https://stackoverflow.com/questions/43026934" TargetMode="External"/><Relationship Id="rId3234" Type="http://schemas.openxmlformats.org/officeDocument/2006/relationships/hyperlink" Target="https://stackoverflow.com/questions/37879138" TargetMode="External"/><Relationship Id="rId3233" Type="http://schemas.openxmlformats.org/officeDocument/2006/relationships/hyperlink" Target="https://stackoverflow.com/questions/28890418" TargetMode="External"/><Relationship Id="rId3236" Type="http://schemas.openxmlformats.org/officeDocument/2006/relationships/hyperlink" Target="https://stackoverflow.com/questions/35970126" TargetMode="External"/><Relationship Id="rId3235" Type="http://schemas.openxmlformats.org/officeDocument/2006/relationships/hyperlink" Target="https://stackoverflow.com/questions/25301958" TargetMode="External"/><Relationship Id="rId3227" Type="http://schemas.openxmlformats.org/officeDocument/2006/relationships/hyperlink" Target="https://stackoverflow.com/questions/43314707" TargetMode="External"/><Relationship Id="rId3226" Type="http://schemas.openxmlformats.org/officeDocument/2006/relationships/hyperlink" Target="https://stackoverflow.com/questions/46034861" TargetMode="External"/><Relationship Id="rId3229" Type="http://schemas.openxmlformats.org/officeDocument/2006/relationships/hyperlink" Target="https://stackoverflow.com/questions/48772769" TargetMode="External"/><Relationship Id="rId3228" Type="http://schemas.openxmlformats.org/officeDocument/2006/relationships/hyperlink" Target="https://stackoverflow.com/questions/43106417" TargetMode="External"/><Relationship Id="rId699" Type="http://schemas.openxmlformats.org/officeDocument/2006/relationships/hyperlink" Target="https://stackoverflow.com/questions/54837579" TargetMode="External"/><Relationship Id="rId698" Type="http://schemas.openxmlformats.org/officeDocument/2006/relationships/hyperlink" Target="https://stackoverflow.com/questions/54902024" TargetMode="External"/><Relationship Id="rId693" Type="http://schemas.openxmlformats.org/officeDocument/2006/relationships/hyperlink" Target="https://stackoverflow.com/questions/49030273" TargetMode="External"/><Relationship Id="rId692" Type="http://schemas.openxmlformats.org/officeDocument/2006/relationships/hyperlink" Target="https://stackoverflow.com/questions/61135117" TargetMode="External"/><Relationship Id="rId691" Type="http://schemas.openxmlformats.org/officeDocument/2006/relationships/hyperlink" Target="https://stackoverflow.com/questions/60399413" TargetMode="External"/><Relationship Id="rId3221" Type="http://schemas.openxmlformats.org/officeDocument/2006/relationships/hyperlink" Target="https://stackoverflow.com/questions/53345375" TargetMode="External"/><Relationship Id="rId690" Type="http://schemas.openxmlformats.org/officeDocument/2006/relationships/hyperlink" Target="https://stackoverflow.com/questions/60582012" TargetMode="External"/><Relationship Id="rId3220" Type="http://schemas.openxmlformats.org/officeDocument/2006/relationships/hyperlink" Target="https://stackoverflow.com/questions/45883679" TargetMode="External"/><Relationship Id="rId697" Type="http://schemas.openxmlformats.org/officeDocument/2006/relationships/hyperlink" Target="https://stackoverflow.com/questions/44873984" TargetMode="External"/><Relationship Id="rId3223" Type="http://schemas.openxmlformats.org/officeDocument/2006/relationships/hyperlink" Target="https://stackoverflow.com/questions/60705612" TargetMode="External"/><Relationship Id="rId696" Type="http://schemas.openxmlformats.org/officeDocument/2006/relationships/hyperlink" Target="https://stackoverflow.com/questions/43010339" TargetMode="External"/><Relationship Id="rId3222" Type="http://schemas.openxmlformats.org/officeDocument/2006/relationships/hyperlink" Target="https://stackoverflow.com/questions/58315555" TargetMode="External"/><Relationship Id="rId695" Type="http://schemas.openxmlformats.org/officeDocument/2006/relationships/hyperlink" Target="https://stackoverflow.com/questions/47442054" TargetMode="External"/><Relationship Id="rId3225" Type="http://schemas.openxmlformats.org/officeDocument/2006/relationships/hyperlink" Target="https://stackoverflow.com/questions/28655889" TargetMode="External"/><Relationship Id="rId694" Type="http://schemas.openxmlformats.org/officeDocument/2006/relationships/hyperlink" Target="https://stackoverflow.com/questions/51872592" TargetMode="External"/><Relationship Id="rId3224" Type="http://schemas.openxmlformats.org/officeDocument/2006/relationships/hyperlink" Target="https://stackoverflow.com/questions/63979458" TargetMode="External"/><Relationship Id="rId3259" Type="http://schemas.openxmlformats.org/officeDocument/2006/relationships/hyperlink" Target="https://stackoverflow.com/questions/58457929" TargetMode="External"/><Relationship Id="rId3250" Type="http://schemas.openxmlformats.org/officeDocument/2006/relationships/hyperlink" Target="https://stackoverflow.com/questions/62471014" TargetMode="External"/><Relationship Id="rId3252" Type="http://schemas.openxmlformats.org/officeDocument/2006/relationships/hyperlink" Target="https://stackoverflow.com/questions/63164175" TargetMode="External"/><Relationship Id="rId3251" Type="http://schemas.openxmlformats.org/officeDocument/2006/relationships/hyperlink" Target="https://stackoverflow.com/questions/64538474" TargetMode="External"/><Relationship Id="rId3254" Type="http://schemas.openxmlformats.org/officeDocument/2006/relationships/hyperlink" Target="https://stackoverflow.com/questions/64856763" TargetMode="External"/><Relationship Id="rId3253" Type="http://schemas.openxmlformats.org/officeDocument/2006/relationships/hyperlink" Target="https://stackoverflow.com/questions/64762309" TargetMode="External"/><Relationship Id="rId3256" Type="http://schemas.openxmlformats.org/officeDocument/2006/relationships/hyperlink" Target="https://stackoverflow.com/questions/61373393" TargetMode="External"/><Relationship Id="rId3255" Type="http://schemas.openxmlformats.org/officeDocument/2006/relationships/hyperlink" Target="https://stackoverflow.com/questions/59128712" TargetMode="External"/><Relationship Id="rId3258" Type="http://schemas.openxmlformats.org/officeDocument/2006/relationships/hyperlink" Target="https://stackoverflow.com/questions/49422283" TargetMode="External"/><Relationship Id="rId3257" Type="http://schemas.openxmlformats.org/officeDocument/2006/relationships/hyperlink" Target="https://stackoverflow.com/questions/59840139" TargetMode="External"/><Relationship Id="rId3249" Type="http://schemas.openxmlformats.org/officeDocument/2006/relationships/hyperlink" Target="https://stackoverflow.com/questions/48797747" TargetMode="External"/><Relationship Id="rId3248" Type="http://schemas.openxmlformats.org/officeDocument/2006/relationships/hyperlink" Target="https://stackoverflow.com/questions/37380831" TargetMode="External"/><Relationship Id="rId3241" Type="http://schemas.openxmlformats.org/officeDocument/2006/relationships/hyperlink" Target="https://stackoverflow.com/questions/64116586" TargetMode="External"/><Relationship Id="rId3240" Type="http://schemas.openxmlformats.org/officeDocument/2006/relationships/hyperlink" Target="https://stackoverflow.com/questions/52359797" TargetMode="External"/><Relationship Id="rId3243" Type="http://schemas.openxmlformats.org/officeDocument/2006/relationships/hyperlink" Target="https://stackoverflow.com/questions/50523930" TargetMode="External"/><Relationship Id="rId3242" Type="http://schemas.openxmlformats.org/officeDocument/2006/relationships/hyperlink" Target="https://stackoverflow.com/questions/48211590" TargetMode="External"/><Relationship Id="rId3245" Type="http://schemas.openxmlformats.org/officeDocument/2006/relationships/hyperlink" Target="https://stackoverflow.com/questions/52338532" TargetMode="External"/><Relationship Id="rId3244" Type="http://schemas.openxmlformats.org/officeDocument/2006/relationships/hyperlink" Target="https://stackoverflow.com/questions/64671488" TargetMode="External"/><Relationship Id="rId3247" Type="http://schemas.openxmlformats.org/officeDocument/2006/relationships/hyperlink" Target="https://stackoverflow.com/questions/48948319" TargetMode="External"/><Relationship Id="rId3246" Type="http://schemas.openxmlformats.org/officeDocument/2006/relationships/hyperlink" Target="https://stackoverflow.com/questions/40508119" TargetMode="External"/><Relationship Id="rId1499" Type="http://schemas.openxmlformats.org/officeDocument/2006/relationships/hyperlink" Target="https://stackoverflow.com/questions/41294542" TargetMode="External"/><Relationship Id="rId668" Type="http://schemas.openxmlformats.org/officeDocument/2006/relationships/hyperlink" Target="https://stackoverflow.com/questions/47660443" TargetMode="External"/><Relationship Id="rId667" Type="http://schemas.openxmlformats.org/officeDocument/2006/relationships/hyperlink" Target="https://stackoverflow.com/questions/53562793" TargetMode="External"/><Relationship Id="rId666" Type="http://schemas.openxmlformats.org/officeDocument/2006/relationships/hyperlink" Target="https://stackoverflow.com/questions/64533007" TargetMode="External"/><Relationship Id="rId665" Type="http://schemas.openxmlformats.org/officeDocument/2006/relationships/hyperlink" Target="https://stackoverflow.com/questions/55672135" TargetMode="External"/><Relationship Id="rId669" Type="http://schemas.openxmlformats.org/officeDocument/2006/relationships/hyperlink" Target="https://stackoverflow.com/questions/44993098" TargetMode="External"/><Relationship Id="rId1490" Type="http://schemas.openxmlformats.org/officeDocument/2006/relationships/hyperlink" Target="https://stackoverflow.com/questions/56934307" TargetMode="External"/><Relationship Id="rId660" Type="http://schemas.openxmlformats.org/officeDocument/2006/relationships/hyperlink" Target="https://stackoverflow.com/questions/59223142" TargetMode="External"/><Relationship Id="rId1491" Type="http://schemas.openxmlformats.org/officeDocument/2006/relationships/hyperlink" Target="https://stackoverflow.com/questions/54430310" TargetMode="External"/><Relationship Id="rId1492" Type="http://schemas.openxmlformats.org/officeDocument/2006/relationships/hyperlink" Target="https://stackoverflow.com/questions/49743142" TargetMode="External"/><Relationship Id="rId1493" Type="http://schemas.openxmlformats.org/officeDocument/2006/relationships/hyperlink" Target="https://stackoverflow.com/questions/54015059" TargetMode="External"/><Relationship Id="rId1494" Type="http://schemas.openxmlformats.org/officeDocument/2006/relationships/hyperlink" Target="https://stackoverflow.com/questions/44232898" TargetMode="External"/><Relationship Id="rId664" Type="http://schemas.openxmlformats.org/officeDocument/2006/relationships/hyperlink" Target="https://stackoverflow.com/questions/45059428" TargetMode="External"/><Relationship Id="rId1495" Type="http://schemas.openxmlformats.org/officeDocument/2006/relationships/hyperlink" Target="https://stackoverflow.com/questions/57149091" TargetMode="External"/><Relationship Id="rId663" Type="http://schemas.openxmlformats.org/officeDocument/2006/relationships/hyperlink" Target="https://stackoverflow.com/questions/47678647" TargetMode="External"/><Relationship Id="rId1496" Type="http://schemas.openxmlformats.org/officeDocument/2006/relationships/hyperlink" Target="https://stackoverflow.com/questions/50761702" TargetMode="External"/><Relationship Id="rId662" Type="http://schemas.openxmlformats.org/officeDocument/2006/relationships/hyperlink" Target="https://stackoverflow.com/questions/48157558" TargetMode="External"/><Relationship Id="rId1497" Type="http://schemas.openxmlformats.org/officeDocument/2006/relationships/hyperlink" Target="https://stackoverflow.com/questions/44343081" TargetMode="External"/><Relationship Id="rId661" Type="http://schemas.openxmlformats.org/officeDocument/2006/relationships/hyperlink" Target="https://stackoverflow.com/questions/47644306" TargetMode="External"/><Relationship Id="rId1498" Type="http://schemas.openxmlformats.org/officeDocument/2006/relationships/hyperlink" Target="https://stackoverflow.com/questions/53157197" TargetMode="External"/><Relationship Id="rId1488" Type="http://schemas.openxmlformats.org/officeDocument/2006/relationships/hyperlink" Target="https://stackoverflow.com/questions/50317335" TargetMode="External"/><Relationship Id="rId1489" Type="http://schemas.openxmlformats.org/officeDocument/2006/relationships/hyperlink" Target="https://stackoverflow.com/questions/57844580" TargetMode="External"/><Relationship Id="rId657" Type="http://schemas.openxmlformats.org/officeDocument/2006/relationships/hyperlink" Target="https://stackoverflow.com/questions/60593469" TargetMode="External"/><Relationship Id="rId656" Type="http://schemas.openxmlformats.org/officeDocument/2006/relationships/hyperlink" Target="https://stackoverflow.com/questions/59864710" TargetMode="External"/><Relationship Id="rId655" Type="http://schemas.openxmlformats.org/officeDocument/2006/relationships/hyperlink" Target="https://stackoverflow.com/questions/37611479" TargetMode="External"/><Relationship Id="rId654" Type="http://schemas.openxmlformats.org/officeDocument/2006/relationships/hyperlink" Target="https://stackoverflow.com/questions/58672278" TargetMode="External"/><Relationship Id="rId659" Type="http://schemas.openxmlformats.org/officeDocument/2006/relationships/hyperlink" Target="https://stackoverflow.com/questions/60488764" TargetMode="External"/><Relationship Id="rId658" Type="http://schemas.openxmlformats.org/officeDocument/2006/relationships/hyperlink" Target="https://stackoverflow.com/questions/58971998" TargetMode="External"/><Relationship Id="rId1480" Type="http://schemas.openxmlformats.org/officeDocument/2006/relationships/hyperlink" Target="https://stackoverflow.com/questions/61148454" TargetMode="External"/><Relationship Id="rId1481" Type="http://schemas.openxmlformats.org/officeDocument/2006/relationships/hyperlink" Target="https://stackoverflow.com/questions/48764716" TargetMode="External"/><Relationship Id="rId1482" Type="http://schemas.openxmlformats.org/officeDocument/2006/relationships/hyperlink" Target="https://stackoverflow.com/questions/49441748" TargetMode="External"/><Relationship Id="rId1483" Type="http://schemas.openxmlformats.org/officeDocument/2006/relationships/hyperlink" Target="https://stackoverflow.com/questions/48751075" TargetMode="External"/><Relationship Id="rId653" Type="http://schemas.openxmlformats.org/officeDocument/2006/relationships/hyperlink" Target="https://stackoverflow.com/questions/41842440" TargetMode="External"/><Relationship Id="rId1484" Type="http://schemas.openxmlformats.org/officeDocument/2006/relationships/hyperlink" Target="https://stackoverflow.com/questions/51990034" TargetMode="External"/><Relationship Id="rId652" Type="http://schemas.openxmlformats.org/officeDocument/2006/relationships/hyperlink" Target="https://stackoverflow.com/questions/42250340" TargetMode="External"/><Relationship Id="rId1485" Type="http://schemas.openxmlformats.org/officeDocument/2006/relationships/hyperlink" Target="https://stackoverflow.com/questions/62601746" TargetMode="External"/><Relationship Id="rId651" Type="http://schemas.openxmlformats.org/officeDocument/2006/relationships/hyperlink" Target="https://stackoverflow.com/questions/43129225" TargetMode="External"/><Relationship Id="rId1486" Type="http://schemas.openxmlformats.org/officeDocument/2006/relationships/hyperlink" Target="https://stackoverflow.com/questions/53003208" TargetMode="External"/><Relationship Id="rId650" Type="http://schemas.openxmlformats.org/officeDocument/2006/relationships/hyperlink" Target="https://stackoverflow.com/questions/62241930" TargetMode="External"/><Relationship Id="rId1487" Type="http://schemas.openxmlformats.org/officeDocument/2006/relationships/hyperlink" Target="https://stackoverflow.com/questions/60142707" TargetMode="External"/><Relationship Id="rId3216" Type="http://schemas.openxmlformats.org/officeDocument/2006/relationships/hyperlink" Target="https://stackoverflow.com/questions/27890413" TargetMode="External"/><Relationship Id="rId3215" Type="http://schemas.openxmlformats.org/officeDocument/2006/relationships/hyperlink" Target="https://stackoverflow.com/questions/35416989" TargetMode="External"/><Relationship Id="rId3218" Type="http://schemas.openxmlformats.org/officeDocument/2006/relationships/hyperlink" Target="https://stackoverflow.com/questions/37014996" TargetMode="External"/><Relationship Id="rId3217" Type="http://schemas.openxmlformats.org/officeDocument/2006/relationships/hyperlink" Target="https://stackoverflow.com/questions/35998112" TargetMode="External"/><Relationship Id="rId3219" Type="http://schemas.openxmlformats.org/officeDocument/2006/relationships/hyperlink" Target="https://stackoverflow.com/questions/34213199" TargetMode="External"/><Relationship Id="rId689" Type="http://schemas.openxmlformats.org/officeDocument/2006/relationships/hyperlink" Target="https://stackoverflow.com/questions/60937557" TargetMode="External"/><Relationship Id="rId688" Type="http://schemas.openxmlformats.org/officeDocument/2006/relationships/hyperlink" Target="https://stackoverflow.com/questions/62295138" TargetMode="External"/><Relationship Id="rId687" Type="http://schemas.openxmlformats.org/officeDocument/2006/relationships/hyperlink" Target="https://stackoverflow.com/questions/49399327" TargetMode="External"/><Relationship Id="rId682" Type="http://schemas.openxmlformats.org/officeDocument/2006/relationships/hyperlink" Target="https://stackoverflow.com/questions/64815251" TargetMode="External"/><Relationship Id="rId681" Type="http://schemas.openxmlformats.org/officeDocument/2006/relationships/hyperlink" Target="https://stackoverflow.com/questions/61994299" TargetMode="External"/><Relationship Id="rId680" Type="http://schemas.openxmlformats.org/officeDocument/2006/relationships/hyperlink" Target="https://stackoverflow.com/questions/64577667" TargetMode="External"/><Relationship Id="rId3210" Type="http://schemas.openxmlformats.org/officeDocument/2006/relationships/hyperlink" Target="https://stackoverflow.com/questions/52675842" TargetMode="External"/><Relationship Id="rId686" Type="http://schemas.openxmlformats.org/officeDocument/2006/relationships/hyperlink" Target="https://stackoverflow.com/questions/55527383" TargetMode="External"/><Relationship Id="rId3212" Type="http://schemas.openxmlformats.org/officeDocument/2006/relationships/hyperlink" Target="https://stackoverflow.com/questions/60955037" TargetMode="External"/><Relationship Id="rId685" Type="http://schemas.openxmlformats.org/officeDocument/2006/relationships/hyperlink" Target="https://stackoverflow.com/questions/48869032" TargetMode="External"/><Relationship Id="rId3211" Type="http://schemas.openxmlformats.org/officeDocument/2006/relationships/hyperlink" Target="https://stackoverflow.com/questions/42593892" TargetMode="External"/><Relationship Id="rId684" Type="http://schemas.openxmlformats.org/officeDocument/2006/relationships/hyperlink" Target="https://stackoverflow.com/questions/54369539" TargetMode="External"/><Relationship Id="rId3214" Type="http://schemas.openxmlformats.org/officeDocument/2006/relationships/hyperlink" Target="https://stackoverflow.com/questions/50759927" TargetMode="External"/><Relationship Id="rId683" Type="http://schemas.openxmlformats.org/officeDocument/2006/relationships/hyperlink" Target="https://stackoverflow.com/questions/64127480" TargetMode="External"/><Relationship Id="rId3213" Type="http://schemas.openxmlformats.org/officeDocument/2006/relationships/hyperlink" Target="https://stackoverflow.com/questions/56416710" TargetMode="External"/><Relationship Id="rId3205" Type="http://schemas.openxmlformats.org/officeDocument/2006/relationships/hyperlink" Target="https://stackoverflow.com/questions/63525464" TargetMode="External"/><Relationship Id="rId3204" Type="http://schemas.openxmlformats.org/officeDocument/2006/relationships/hyperlink" Target="https://stackoverflow.com/questions/50612523" TargetMode="External"/><Relationship Id="rId3207" Type="http://schemas.openxmlformats.org/officeDocument/2006/relationships/hyperlink" Target="https://stackoverflow.com/questions/63647178" TargetMode="External"/><Relationship Id="rId3206" Type="http://schemas.openxmlformats.org/officeDocument/2006/relationships/hyperlink" Target="https://stackoverflow.com/questions/59945342" TargetMode="External"/><Relationship Id="rId3209" Type="http://schemas.openxmlformats.org/officeDocument/2006/relationships/hyperlink" Target="https://stackoverflow.com/questions/57005306" TargetMode="External"/><Relationship Id="rId3208" Type="http://schemas.openxmlformats.org/officeDocument/2006/relationships/hyperlink" Target="https://stackoverflow.com/questions/54723168" TargetMode="External"/><Relationship Id="rId679" Type="http://schemas.openxmlformats.org/officeDocument/2006/relationships/hyperlink" Target="https://stackoverflow.com/questions/63411686" TargetMode="External"/><Relationship Id="rId678" Type="http://schemas.openxmlformats.org/officeDocument/2006/relationships/hyperlink" Target="https://stackoverflow.com/questions/59727723" TargetMode="External"/><Relationship Id="rId677" Type="http://schemas.openxmlformats.org/officeDocument/2006/relationships/hyperlink" Target="https://stackoverflow.com/questions/52850105" TargetMode="External"/><Relationship Id="rId676" Type="http://schemas.openxmlformats.org/officeDocument/2006/relationships/hyperlink" Target="https://stackoverflow.com/questions/53562704" TargetMode="External"/><Relationship Id="rId671" Type="http://schemas.openxmlformats.org/officeDocument/2006/relationships/hyperlink" Target="https://stackoverflow.com/questions/57915055" TargetMode="External"/><Relationship Id="rId670" Type="http://schemas.openxmlformats.org/officeDocument/2006/relationships/hyperlink" Target="https://stackoverflow.com/questions/52544754" TargetMode="External"/><Relationship Id="rId675" Type="http://schemas.openxmlformats.org/officeDocument/2006/relationships/hyperlink" Target="https://stackoverflow.com/questions/55521652" TargetMode="External"/><Relationship Id="rId3201" Type="http://schemas.openxmlformats.org/officeDocument/2006/relationships/hyperlink" Target="https://stackoverflow.com/questions/40508119" TargetMode="External"/><Relationship Id="rId674" Type="http://schemas.openxmlformats.org/officeDocument/2006/relationships/hyperlink" Target="https://stackoverflow.com/questions/49636412" TargetMode="External"/><Relationship Id="rId3200" Type="http://schemas.openxmlformats.org/officeDocument/2006/relationships/hyperlink" Target="https://stackoverflow.com/questions/43012227" TargetMode="External"/><Relationship Id="rId673" Type="http://schemas.openxmlformats.org/officeDocument/2006/relationships/hyperlink" Target="https://stackoverflow.com/questions/41415926" TargetMode="External"/><Relationship Id="rId3203" Type="http://schemas.openxmlformats.org/officeDocument/2006/relationships/hyperlink" Target="https://stackoverflow.com/questions/54245923" TargetMode="External"/><Relationship Id="rId672" Type="http://schemas.openxmlformats.org/officeDocument/2006/relationships/hyperlink" Target="https://stackoverflow.com/questions/61169380" TargetMode="External"/><Relationship Id="rId3202" Type="http://schemas.openxmlformats.org/officeDocument/2006/relationships/hyperlink" Target="https://stackoverflow.com/questions/18931277" TargetMode="External"/><Relationship Id="rId190" Type="http://schemas.openxmlformats.org/officeDocument/2006/relationships/hyperlink" Target="https://stackoverflow.com/questions/49975629" TargetMode="External"/><Relationship Id="rId194" Type="http://schemas.openxmlformats.org/officeDocument/2006/relationships/hyperlink" Target="https://stackoverflow.com/questions/55205966" TargetMode="External"/><Relationship Id="rId193" Type="http://schemas.openxmlformats.org/officeDocument/2006/relationships/hyperlink" Target="https://stackoverflow.com/questions/60182306" TargetMode="External"/><Relationship Id="rId192" Type="http://schemas.openxmlformats.org/officeDocument/2006/relationships/hyperlink" Target="https://stackoverflow.com/questions/60582012" TargetMode="External"/><Relationship Id="rId191" Type="http://schemas.openxmlformats.org/officeDocument/2006/relationships/hyperlink" Target="https://stackoverflow.com/questions/59029836" TargetMode="External"/><Relationship Id="rId187" Type="http://schemas.openxmlformats.org/officeDocument/2006/relationships/hyperlink" Target="https://stackoverflow.com/questions/61172051" TargetMode="External"/><Relationship Id="rId186" Type="http://schemas.openxmlformats.org/officeDocument/2006/relationships/hyperlink" Target="https://stackoverflow.com/questions/59673125" TargetMode="External"/><Relationship Id="rId185" Type="http://schemas.openxmlformats.org/officeDocument/2006/relationships/hyperlink" Target="https://stackoverflow.com/questions/61007457" TargetMode="External"/><Relationship Id="rId184" Type="http://schemas.openxmlformats.org/officeDocument/2006/relationships/hyperlink" Target="https://stackoverflow.com/questions/59757089" TargetMode="External"/><Relationship Id="rId189" Type="http://schemas.openxmlformats.org/officeDocument/2006/relationships/hyperlink" Target="https://stackoverflow.com/questions/59501673" TargetMode="External"/><Relationship Id="rId188" Type="http://schemas.openxmlformats.org/officeDocument/2006/relationships/hyperlink" Target="https://stackoverflow.com/questions/61214015" TargetMode="External"/><Relationship Id="rId183" Type="http://schemas.openxmlformats.org/officeDocument/2006/relationships/hyperlink" Target="https://stackoverflow.com/questions/63138030" TargetMode="External"/><Relationship Id="rId182" Type="http://schemas.openxmlformats.org/officeDocument/2006/relationships/hyperlink" Target="https://stackoverflow.com/questions/56760868" TargetMode="External"/><Relationship Id="rId181" Type="http://schemas.openxmlformats.org/officeDocument/2006/relationships/hyperlink" Target="https://stackoverflow.com/questions/54112504" TargetMode="External"/><Relationship Id="rId180" Type="http://schemas.openxmlformats.org/officeDocument/2006/relationships/hyperlink" Target="https://stackoverflow.com/questions/56190405" TargetMode="External"/><Relationship Id="rId176" Type="http://schemas.openxmlformats.org/officeDocument/2006/relationships/hyperlink" Target="https://stackoverflow.com/questions/62272412" TargetMode="External"/><Relationship Id="rId175" Type="http://schemas.openxmlformats.org/officeDocument/2006/relationships/hyperlink" Target="https://stackoverflow.com/questions/60550005" TargetMode="External"/><Relationship Id="rId174" Type="http://schemas.openxmlformats.org/officeDocument/2006/relationships/hyperlink" Target="https://stackoverflow.com/questions/56792262" TargetMode="External"/><Relationship Id="rId173" Type="http://schemas.openxmlformats.org/officeDocument/2006/relationships/hyperlink" Target="https://stackoverflow.com/questions/57937938" TargetMode="External"/><Relationship Id="rId179" Type="http://schemas.openxmlformats.org/officeDocument/2006/relationships/hyperlink" Target="https://stackoverflow.com/questions/60975266" TargetMode="External"/><Relationship Id="rId178" Type="http://schemas.openxmlformats.org/officeDocument/2006/relationships/hyperlink" Target="https://stackoverflow.com/questions/59613957" TargetMode="External"/><Relationship Id="rId177" Type="http://schemas.openxmlformats.org/officeDocument/2006/relationships/hyperlink" Target="https://stackoverflow.com/questions/57452396" TargetMode="External"/><Relationship Id="rId198" Type="http://schemas.openxmlformats.org/officeDocument/2006/relationships/hyperlink" Target="https://stackoverflow.com/questions/62295138" TargetMode="External"/><Relationship Id="rId197" Type="http://schemas.openxmlformats.org/officeDocument/2006/relationships/hyperlink" Target="https://stackoverflow.com/questions/57042429" TargetMode="External"/><Relationship Id="rId196" Type="http://schemas.openxmlformats.org/officeDocument/2006/relationships/hyperlink" Target="https://stackoverflow.com/questions/48135452" TargetMode="External"/><Relationship Id="rId195" Type="http://schemas.openxmlformats.org/officeDocument/2006/relationships/hyperlink" Target="https://stackoverflow.com/questions/49503518" TargetMode="External"/><Relationship Id="rId199" Type="http://schemas.openxmlformats.org/officeDocument/2006/relationships/hyperlink" Target="https://stackoverflow.com/questions/51046867" TargetMode="External"/><Relationship Id="rId150" Type="http://schemas.openxmlformats.org/officeDocument/2006/relationships/hyperlink" Target="https://stackoverflow.com/questions/52682671" TargetMode="External"/><Relationship Id="rId149" Type="http://schemas.openxmlformats.org/officeDocument/2006/relationships/hyperlink" Target="https://stackoverflow.com/questions/48303166" TargetMode="External"/><Relationship Id="rId148" Type="http://schemas.openxmlformats.org/officeDocument/2006/relationships/hyperlink" Target="https://stackoverflow.com/questions/59362269" TargetMode="External"/><Relationship Id="rId3270" Type="http://schemas.openxmlformats.org/officeDocument/2006/relationships/hyperlink" Target="https://stackoverflow.com/questions/34276814" TargetMode="External"/><Relationship Id="rId3272" Type="http://schemas.openxmlformats.org/officeDocument/2006/relationships/hyperlink" Target="https://stackoverflow.com/questions/15426066" TargetMode="External"/><Relationship Id="rId3271" Type="http://schemas.openxmlformats.org/officeDocument/2006/relationships/hyperlink" Target="https://stackoverflow.com/questions/41843007" TargetMode="External"/><Relationship Id="rId143" Type="http://schemas.openxmlformats.org/officeDocument/2006/relationships/hyperlink" Target="https://stackoverflow.com/questions/60884699" TargetMode="External"/><Relationship Id="rId3274" Type="http://schemas.openxmlformats.org/officeDocument/2006/relationships/hyperlink" Target="https://stackoverflow.com/questions/37749791" TargetMode="External"/><Relationship Id="rId142" Type="http://schemas.openxmlformats.org/officeDocument/2006/relationships/hyperlink" Target="https://stackoverflow.com/questions/50283741" TargetMode="External"/><Relationship Id="rId3273" Type="http://schemas.openxmlformats.org/officeDocument/2006/relationships/hyperlink" Target="https://stackoverflow.com/questions/21105661" TargetMode="External"/><Relationship Id="rId141" Type="http://schemas.openxmlformats.org/officeDocument/2006/relationships/hyperlink" Target="https://stackoverflow.com/questions/62169144" TargetMode="External"/><Relationship Id="rId3276" Type="http://schemas.openxmlformats.org/officeDocument/2006/relationships/hyperlink" Target="https://stackoverflow.com/questions/51708715" TargetMode="External"/><Relationship Id="rId140" Type="http://schemas.openxmlformats.org/officeDocument/2006/relationships/hyperlink" Target="https://stackoverflow.com/questions/51064323" TargetMode="External"/><Relationship Id="rId3275" Type="http://schemas.openxmlformats.org/officeDocument/2006/relationships/hyperlink" Target="https://stackoverflow.com/questions/11916267" TargetMode="External"/><Relationship Id="rId147" Type="http://schemas.openxmlformats.org/officeDocument/2006/relationships/hyperlink" Target="https://stackoverflow.com/questions/45612978" TargetMode="External"/><Relationship Id="rId3278" Type="http://schemas.openxmlformats.org/officeDocument/2006/relationships/hyperlink" Target="https://stackoverflow.com/questions/51229016" TargetMode="External"/><Relationship Id="rId146" Type="http://schemas.openxmlformats.org/officeDocument/2006/relationships/hyperlink" Target="https://stackoverflow.com/questions/51064323" TargetMode="External"/><Relationship Id="rId3277" Type="http://schemas.openxmlformats.org/officeDocument/2006/relationships/hyperlink" Target="https://stackoverflow.com/questions/50800085" TargetMode="External"/><Relationship Id="rId145" Type="http://schemas.openxmlformats.org/officeDocument/2006/relationships/hyperlink" Target="https://stackoverflow.com/questions/52761157" TargetMode="External"/><Relationship Id="rId144" Type="http://schemas.openxmlformats.org/officeDocument/2006/relationships/hyperlink" Target="https://stackoverflow.com/questions/56206746" TargetMode="External"/><Relationship Id="rId3279" Type="http://schemas.openxmlformats.org/officeDocument/2006/relationships/hyperlink" Target="https://stackoverflow.com/questions/40669951" TargetMode="External"/><Relationship Id="rId139" Type="http://schemas.openxmlformats.org/officeDocument/2006/relationships/hyperlink" Target="https://stackoverflow.com/questions/48303166" TargetMode="External"/><Relationship Id="rId138" Type="http://schemas.openxmlformats.org/officeDocument/2006/relationships/hyperlink" Target="https://stackoverflow.com/questions/44685461" TargetMode="External"/><Relationship Id="rId137" Type="http://schemas.openxmlformats.org/officeDocument/2006/relationships/hyperlink" Target="https://stackoverflow.com/questions/45612978" TargetMode="External"/><Relationship Id="rId3261" Type="http://schemas.openxmlformats.org/officeDocument/2006/relationships/hyperlink" Target="https://stackoverflow.com/questions/48219751" TargetMode="External"/><Relationship Id="rId3260" Type="http://schemas.openxmlformats.org/officeDocument/2006/relationships/hyperlink" Target="https://stackoverflow.com/questions/56981382" TargetMode="External"/><Relationship Id="rId132" Type="http://schemas.openxmlformats.org/officeDocument/2006/relationships/hyperlink" Target="https://stackoverflow.com/questions/49169016" TargetMode="External"/><Relationship Id="rId3263" Type="http://schemas.openxmlformats.org/officeDocument/2006/relationships/hyperlink" Target="https://stackoverflow.com/questions/60232314" TargetMode="External"/><Relationship Id="rId131" Type="http://schemas.openxmlformats.org/officeDocument/2006/relationships/hyperlink" Target="https://stackoverflow.com/questions/48619383" TargetMode="External"/><Relationship Id="rId3262" Type="http://schemas.openxmlformats.org/officeDocument/2006/relationships/hyperlink" Target="https://stackoverflow.com/questions/61157679" TargetMode="External"/><Relationship Id="rId130" Type="http://schemas.openxmlformats.org/officeDocument/2006/relationships/hyperlink" Target="https://stackoverflow.com/questions/49209810" TargetMode="External"/><Relationship Id="rId3265" Type="http://schemas.openxmlformats.org/officeDocument/2006/relationships/hyperlink" Target="https://stackoverflow.com/questions/62937340" TargetMode="External"/><Relationship Id="rId3264" Type="http://schemas.openxmlformats.org/officeDocument/2006/relationships/hyperlink" Target="https://stackoverflow.com/questions/57960429" TargetMode="External"/><Relationship Id="rId136" Type="http://schemas.openxmlformats.org/officeDocument/2006/relationships/hyperlink" Target="https://stackoverflow.com/questions/52673987" TargetMode="External"/><Relationship Id="rId3267" Type="http://schemas.openxmlformats.org/officeDocument/2006/relationships/hyperlink" Target="https://stackoverflow.com/questions/19018333" TargetMode="External"/><Relationship Id="rId135" Type="http://schemas.openxmlformats.org/officeDocument/2006/relationships/hyperlink" Target="https://stackoverflow.com/questions/61147366" TargetMode="External"/><Relationship Id="rId3266" Type="http://schemas.openxmlformats.org/officeDocument/2006/relationships/hyperlink" Target="https://stackoverflow.com/questions/35416989" TargetMode="External"/><Relationship Id="rId134" Type="http://schemas.openxmlformats.org/officeDocument/2006/relationships/hyperlink" Target="https://stackoverflow.com/questions/64371884" TargetMode="External"/><Relationship Id="rId3269" Type="http://schemas.openxmlformats.org/officeDocument/2006/relationships/hyperlink" Target="https://stackoverflow.com/questions/19820369" TargetMode="External"/><Relationship Id="rId133" Type="http://schemas.openxmlformats.org/officeDocument/2006/relationships/hyperlink" Target="https://stackoverflow.com/questions/50752176" TargetMode="External"/><Relationship Id="rId3268" Type="http://schemas.openxmlformats.org/officeDocument/2006/relationships/hyperlink" Target="https://stackoverflow.com/questions/35998112" TargetMode="External"/><Relationship Id="rId172" Type="http://schemas.openxmlformats.org/officeDocument/2006/relationships/hyperlink" Target="https://stackoverflow.com/questions/52682671" TargetMode="External"/><Relationship Id="rId171" Type="http://schemas.openxmlformats.org/officeDocument/2006/relationships/hyperlink" Target="https://stackoverflow.com/questions/48303166" TargetMode="External"/><Relationship Id="rId170" Type="http://schemas.openxmlformats.org/officeDocument/2006/relationships/hyperlink" Target="https://stackoverflow.com/questions/61454585" TargetMode="External"/><Relationship Id="rId3290" Type="http://schemas.openxmlformats.org/officeDocument/2006/relationships/hyperlink" Target="https://stackoverflow.com/questions/57599021" TargetMode="External"/><Relationship Id="rId3292" Type="http://schemas.openxmlformats.org/officeDocument/2006/relationships/hyperlink" Target="https://stackoverflow.com/questions/59167730" TargetMode="External"/><Relationship Id="rId3291" Type="http://schemas.openxmlformats.org/officeDocument/2006/relationships/hyperlink" Target="https://stackoverflow.com/questions/63662308" TargetMode="External"/><Relationship Id="rId3294" Type="http://schemas.openxmlformats.org/officeDocument/2006/relationships/hyperlink" Target="https://stackoverflow.com/questions/49770851" TargetMode="External"/><Relationship Id="rId3293" Type="http://schemas.openxmlformats.org/officeDocument/2006/relationships/hyperlink" Target="https://stackoverflow.com/questions/51026841" TargetMode="External"/><Relationship Id="rId165" Type="http://schemas.openxmlformats.org/officeDocument/2006/relationships/hyperlink" Target="https://stackoverflow.com/questions/45341924" TargetMode="External"/><Relationship Id="rId3296" Type="http://schemas.openxmlformats.org/officeDocument/2006/relationships/hyperlink" Target="https://stackoverflow.com/questions/52661363" TargetMode="External"/><Relationship Id="rId164" Type="http://schemas.openxmlformats.org/officeDocument/2006/relationships/hyperlink" Target="https://stackoverflow.com/questions/44993098" TargetMode="External"/><Relationship Id="rId3295" Type="http://schemas.openxmlformats.org/officeDocument/2006/relationships/hyperlink" Target="https://stackoverflow.com/questions/64846142" TargetMode="External"/><Relationship Id="rId163" Type="http://schemas.openxmlformats.org/officeDocument/2006/relationships/hyperlink" Target="https://stackoverflow.com/questions/44453264" TargetMode="External"/><Relationship Id="rId3298" Type="http://schemas.openxmlformats.org/officeDocument/2006/relationships/hyperlink" Target="https://stackoverflow.com/questions/61415039" TargetMode="External"/><Relationship Id="rId162" Type="http://schemas.openxmlformats.org/officeDocument/2006/relationships/hyperlink" Target="https://stackoverflow.com/questions/47660443" TargetMode="External"/><Relationship Id="rId3297" Type="http://schemas.openxmlformats.org/officeDocument/2006/relationships/hyperlink" Target="https://stackoverflow.com/questions/50523930" TargetMode="External"/><Relationship Id="rId169" Type="http://schemas.openxmlformats.org/officeDocument/2006/relationships/hyperlink" Target="https://stackoverflow.com/questions/45612978" TargetMode="External"/><Relationship Id="rId168" Type="http://schemas.openxmlformats.org/officeDocument/2006/relationships/hyperlink" Target="https://stackoverflow.com/questions/51064323" TargetMode="External"/><Relationship Id="rId3299" Type="http://schemas.openxmlformats.org/officeDocument/2006/relationships/hyperlink" Target="https://stackoverflow.com/questions/45325283" TargetMode="External"/><Relationship Id="rId167" Type="http://schemas.openxmlformats.org/officeDocument/2006/relationships/hyperlink" Target="https://stackoverflow.com/questions/44762532" TargetMode="External"/><Relationship Id="rId166" Type="http://schemas.openxmlformats.org/officeDocument/2006/relationships/hyperlink" Target="https://stackoverflow.com/questions/44346384" TargetMode="External"/><Relationship Id="rId161" Type="http://schemas.openxmlformats.org/officeDocument/2006/relationships/hyperlink" Target="https://stackoverflow.com/questions/64533007" TargetMode="External"/><Relationship Id="rId160" Type="http://schemas.openxmlformats.org/officeDocument/2006/relationships/hyperlink" Target="https://stackoverflow.com/questions/44081119" TargetMode="External"/><Relationship Id="rId159" Type="http://schemas.openxmlformats.org/officeDocument/2006/relationships/hyperlink" Target="https://stackoverflow.com/questions/45098117" TargetMode="External"/><Relationship Id="rId3281" Type="http://schemas.openxmlformats.org/officeDocument/2006/relationships/hyperlink" Target="https://stackoverflow.com/questions/52338532" TargetMode="External"/><Relationship Id="rId3280" Type="http://schemas.openxmlformats.org/officeDocument/2006/relationships/hyperlink" Target="https://stackoverflow.com/questions/58163026" TargetMode="External"/><Relationship Id="rId3283" Type="http://schemas.openxmlformats.org/officeDocument/2006/relationships/hyperlink" Target="https://stackoverflow.com/questions/50523930" TargetMode="External"/><Relationship Id="rId3282" Type="http://schemas.openxmlformats.org/officeDocument/2006/relationships/hyperlink" Target="https://stackoverflow.com/questions/48373710" TargetMode="External"/><Relationship Id="rId154" Type="http://schemas.openxmlformats.org/officeDocument/2006/relationships/hyperlink" Target="https://stackoverflow.com/questions/55248631" TargetMode="External"/><Relationship Id="rId3285" Type="http://schemas.openxmlformats.org/officeDocument/2006/relationships/hyperlink" Target="https://stackoverflow.com/questions/52629767" TargetMode="External"/><Relationship Id="rId153" Type="http://schemas.openxmlformats.org/officeDocument/2006/relationships/hyperlink" Target="https://stackoverflow.com/questions/41397297" TargetMode="External"/><Relationship Id="rId3284" Type="http://schemas.openxmlformats.org/officeDocument/2006/relationships/hyperlink" Target="https://stackoverflow.com/questions/54028667" TargetMode="External"/><Relationship Id="rId152" Type="http://schemas.openxmlformats.org/officeDocument/2006/relationships/hyperlink" Target="https://stackoverflow.com/questions/43435077" TargetMode="External"/><Relationship Id="rId3287" Type="http://schemas.openxmlformats.org/officeDocument/2006/relationships/hyperlink" Target="https://stackoverflow.com/questions/57057964" TargetMode="External"/><Relationship Id="rId151" Type="http://schemas.openxmlformats.org/officeDocument/2006/relationships/hyperlink" Target="https://stackoverflow.com/questions/44274062" TargetMode="External"/><Relationship Id="rId3286" Type="http://schemas.openxmlformats.org/officeDocument/2006/relationships/hyperlink" Target="https://stackoverflow.com/questions/65080328" TargetMode="External"/><Relationship Id="rId158" Type="http://schemas.openxmlformats.org/officeDocument/2006/relationships/hyperlink" Target="https://stackoverflow.com/questions/36631868" TargetMode="External"/><Relationship Id="rId3289" Type="http://schemas.openxmlformats.org/officeDocument/2006/relationships/hyperlink" Target="https://stackoverflow.com/questions/64524749" TargetMode="External"/><Relationship Id="rId157" Type="http://schemas.openxmlformats.org/officeDocument/2006/relationships/hyperlink" Target="https://stackoverflow.com/questions/44797757" TargetMode="External"/><Relationship Id="rId3288" Type="http://schemas.openxmlformats.org/officeDocument/2006/relationships/hyperlink" Target="https://stackoverflow.com/questions/57977559" TargetMode="External"/><Relationship Id="rId156" Type="http://schemas.openxmlformats.org/officeDocument/2006/relationships/hyperlink" Target="https://stackoverflow.com/questions/44725860" TargetMode="External"/><Relationship Id="rId155" Type="http://schemas.openxmlformats.org/officeDocument/2006/relationships/hyperlink" Target="https://stackoverflow.com/questions/57846223" TargetMode="External"/><Relationship Id="rId2820" Type="http://schemas.openxmlformats.org/officeDocument/2006/relationships/hyperlink" Target="https://stackoverflow.com/questions/47543113" TargetMode="External"/><Relationship Id="rId2821" Type="http://schemas.openxmlformats.org/officeDocument/2006/relationships/hyperlink" Target="https://stackoverflow.com/questions/60520730" TargetMode="External"/><Relationship Id="rId2822" Type="http://schemas.openxmlformats.org/officeDocument/2006/relationships/hyperlink" Target="https://stackoverflow.com/questions/64958298" TargetMode="External"/><Relationship Id="rId2823" Type="http://schemas.openxmlformats.org/officeDocument/2006/relationships/hyperlink" Target="https://stackoverflow.com/questions/64127480" TargetMode="External"/><Relationship Id="rId2824" Type="http://schemas.openxmlformats.org/officeDocument/2006/relationships/hyperlink" Target="https://stackoverflow.com/questions/58971998" TargetMode="External"/><Relationship Id="rId2825" Type="http://schemas.openxmlformats.org/officeDocument/2006/relationships/hyperlink" Target="https://stackoverflow.com/questions/63481755" TargetMode="External"/><Relationship Id="rId2826" Type="http://schemas.openxmlformats.org/officeDocument/2006/relationships/hyperlink" Target="https://stackoverflow.com/questions/60077931" TargetMode="External"/><Relationship Id="rId2827" Type="http://schemas.openxmlformats.org/officeDocument/2006/relationships/hyperlink" Target="https://stackoverflow.com/questions/51046867" TargetMode="External"/><Relationship Id="rId2828" Type="http://schemas.openxmlformats.org/officeDocument/2006/relationships/hyperlink" Target="https://stackoverflow.com/questions/43990046" TargetMode="External"/><Relationship Id="rId2829" Type="http://schemas.openxmlformats.org/officeDocument/2006/relationships/hyperlink" Target="https://stackoverflow.com/questions/56585023" TargetMode="External"/><Relationship Id="rId2810" Type="http://schemas.openxmlformats.org/officeDocument/2006/relationships/hyperlink" Target="https://stackoverflow.com/questions/57370046" TargetMode="External"/><Relationship Id="rId2811" Type="http://schemas.openxmlformats.org/officeDocument/2006/relationships/hyperlink" Target="https://stackoverflow.com/questions/55258859" TargetMode="External"/><Relationship Id="rId2812" Type="http://schemas.openxmlformats.org/officeDocument/2006/relationships/hyperlink" Target="https://stackoverflow.com/questions/60978701" TargetMode="External"/><Relationship Id="rId2813" Type="http://schemas.openxmlformats.org/officeDocument/2006/relationships/hyperlink" Target="https://stackoverflow.com/questions/64771558" TargetMode="External"/><Relationship Id="rId2814" Type="http://schemas.openxmlformats.org/officeDocument/2006/relationships/hyperlink" Target="https://stackoverflow.com/questions/61326144" TargetMode="External"/><Relationship Id="rId2815" Type="http://schemas.openxmlformats.org/officeDocument/2006/relationships/hyperlink" Target="https://stackoverflow.com/questions/58558004" TargetMode="External"/><Relationship Id="rId2816" Type="http://schemas.openxmlformats.org/officeDocument/2006/relationships/hyperlink" Target="https://stackoverflow.com/questions/50455114" TargetMode="External"/><Relationship Id="rId2817" Type="http://schemas.openxmlformats.org/officeDocument/2006/relationships/hyperlink" Target="https://stackoverflow.com/questions/35951503" TargetMode="External"/><Relationship Id="rId2818" Type="http://schemas.openxmlformats.org/officeDocument/2006/relationships/hyperlink" Target="https://stackoverflow.com/questions/44671799" TargetMode="External"/><Relationship Id="rId2819" Type="http://schemas.openxmlformats.org/officeDocument/2006/relationships/hyperlink" Target="https://stackoverflow.com/questions/54381234" TargetMode="External"/><Relationship Id="rId1510" Type="http://schemas.openxmlformats.org/officeDocument/2006/relationships/hyperlink" Target="https://stackoverflow.com/questions/53860022" TargetMode="External"/><Relationship Id="rId2841" Type="http://schemas.openxmlformats.org/officeDocument/2006/relationships/hyperlink" Target="https://stackoverflow.com/questions/59680019" TargetMode="External"/><Relationship Id="rId1511" Type="http://schemas.openxmlformats.org/officeDocument/2006/relationships/hyperlink" Target="https://stackoverflow.com/questions/49372585" TargetMode="External"/><Relationship Id="rId2842" Type="http://schemas.openxmlformats.org/officeDocument/2006/relationships/hyperlink" Target="https://stackoverflow.com/questions/50738706" TargetMode="External"/><Relationship Id="rId1512" Type="http://schemas.openxmlformats.org/officeDocument/2006/relationships/hyperlink" Target="https://stackoverflow.com/questions/52917486" TargetMode="External"/><Relationship Id="rId2843" Type="http://schemas.openxmlformats.org/officeDocument/2006/relationships/hyperlink" Target="https://stackoverflow.com/questions/63025100" TargetMode="External"/><Relationship Id="rId1513" Type="http://schemas.openxmlformats.org/officeDocument/2006/relationships/hyperlink" Target="https://stackoverflow.com/questions/49701918" TargetMode="External"/><Relationship Id="rId2844" Type="http://schemas.openxmlformats.org/officeDocument/2006/relationships/hyperlink" Target="https://stackoverflow.com/questions/52218258" TargetMode="External"/><Relationship Id="rId1514" Type="http://schemas.openxmlformats.org/officeDocument/2006/relationships/hyperlink" Target="https://stackoverflow.com/questions/49031102" TargetMode="External"/><Relationship Id="rId2845" Type="http://schemas.openxmlformats.org/officeDocument/2006/relationships/hyperlink" Target="https://stackoverflow.com/questions/43682108" TargetMode="External"/><Relationship Id="rId1515" Type="http://schemas.openxmlformats.org/officeDocument/2006/relationships/hyperlink" Target="https://stackoverflow.com/questions/48461151" TargetMode="External"/><Relationship Id="rId2846" Type="http://schemas.openxmlformats.org/officeDocument/2006/relationships/hyperlink" Target="https://stackoverflow.com/questions/54704052" TargetMode="External"/><Relationship Id="rId1516" Type="http://schemas.openxmlformats.org/officeDocument/2006/relationships/hyperlink" Target="https://stackoverflow.com/questions/55181024" TargetMode="External"/><Relationship Id="rId2847" Type="http://schemas.openxmlformats.org/officeDocument/2006/relationships/hyperlink" Target="https://stackoverflow.com/questions/59506070" TargetMode="External"/><Relationship Id="rId1517" Type="http://schemas.openxmlformats.org/officeDocument/2006/relationships/hyperlink" Target="https://stackoverflow.com/questions/44725860" TargetMode="External"/><Relationship Id="rId2848" Type="http://schemas.openxmlformats.org/officeDocument/2006/relationships/hyperlink" Target="https://stackoverflow.com/questions/64894027" TargetMode="External"/><Relationship Id="rId1518" Type="http://schemas.openxmlformats.org/officeDocument/2006/relationships/hyperlink" Target="https://stackoverflow.com/questions/64668956" TargetMode="External"/><Relationship Id="rId2849" Type="http://schemas.openxmlformats.org/officeDocument/2006/relationships/hyperlink" Target="https://stackoverflow.com/questions/64127480" TargetMode="External"/><Relationship Id="rId1519" Type="http://schemas.openxmlformats.org/officeDocument/2006/relationships/hyperlink" Target="https://stackoverflow.com/questions/45107068" TargetMode="External"/><Relationship Id="rId2840" Type="http://schemas.openxmlformats.org/officeDocument/2006/relationships/hyperlink" Target="https://stackoverflow.com/questions/60490084" TargetMode="External"/><Relationship Id="rId2830" Type="http://schemas.openxmlformats.org/officeDocument/2006/relationships/hyperlink" Target="https://stackoverflow.com/questions/58418067" TargetMode="External"/><Relationship Id="rId1500" Type="http://schemas.openxmlformats.org/officeDocument/2006/relationships/hyperlink" Target="https://stackoverflow.com/questions/64668956" TargetMode="External"/><Relationship Id="rId2831" Type="http://schemas.openxmlformats.org/officeDocument/2006/relationships/hyperlink" Target="https://stackoverflow.com/questions/49425056" TargetMode="External"/><Relationship Id="rId1501" Type="http://schemas.openxmlformats.org/officeDocument/2006/relationships/hyperlink" Target="https://stackoverflow.com/questions/58797155" TargetMode="External"/><Relationship Id="rId2832" Type="http://schemas.openxmlformats.org/officeDocument/2006/relationships/hyperlink" Target="https://stackoverflow.com/questions/61454585" TargetMode="External"/><Relationship Id="rId1502" Type="http://schemas.openxmlformats.org/officeDocument/2006/relationships/hyperlink" Target="https://stackoverflow.com/questions/53828895" TargetMode="External"/><Relationship Id="rId2833" Type="http://schemas.openxmlformats.org/officeDocument/2006/relationships/hyperlink" Target="https://stackoverflow.com/questions/52673987" TargetMode="External"/><Relationship Id="rId1503" Type="http://schemas.openxmlformats.org/officeDocument/2006/relationships/hyperlink" Target="https://stackoverflow.com/questions/60337743" TargetMode="External"/><Relationship Id="rId2834" Type="http://schemas.openxmlformats.org/officeDocument/2006/relationships/hyperlink" Target="https://stackoverflow.com/questions/42630504" TargetMode="External"/><Relationship Id="rId1504" Type="http://schemas.openxmlformats.org/officeDocument/2006/relationships/hyperlink" Target="https://stackoverflow.com/questions/48143306" TargetMode="External"/><Relationship Id="rId2835" Type="http://schemas.openxmlformats.org/officeDocument/2006/relationships/hyperlink" Target="https://stackoverflow.com/questions/41097567" TargetMode="External"/><Relationship Id="rId1505" Type="http://schemas.openxmlformats.org/officeDocument/2006/relationships/hyperlink" Target="https://stackoverflow.com/questions/42804103" TargetMode="External"/><Relationship Id="rId2836" Type="http://schemas.openxmlformats.org/officeDocument/2006/relationships/hyperlink" Target="https://stackoverflow.com/questions/41373079" TargetMode="External"/><Relationship Id="rId1506" Type="http://schemas.openxmlformats.org/officeDocument/2006/relationships/hyperlink" Target="https://stackoverflow.com/questions/61420020" TargetMode="External"/><Relationship Id="rId2837" Type="http://schemas.openxmlformats.org/officeDocument/2006/relationships/hyperlink" Target="https://stackoverflow.com/questions/58858077" TargetMode="External"/><Relationship Id="rId1507" Type="http://schemas.openxmlformats.org/officeDocument/2006/relationships/hyperlink" Target="https://stackoverflow.com/questions/61685773" TargetMode="External"/><Relationship Id="rId2838" Type="http://schemas.openxmlformats.org/officeDocument/2006/relationships/hyperlink" Target="https://stackoverflow.com/questions/59497369" TargetMode="External"/><Relationship Id="rId1508" Type="http://schemas.openxmlformats.org/officeDocument/2006/relationships/hyperlink" Target="https://stackoverflow.com/questions/54590961" TargetMode="External"/><Relationship Id="rId2839" Type="http://schemas.openxmlformats.org/officeDocument/2006/relationships/hyperlink" Target="https://stackoverflow.com/questions/57592430" TargetMode="External"/><Relationship Id="rId1509" Type="http://schemas.openxmlformats.org/officeDocument/2006/relationships/hyperlink" Target="https://stackoverflow.com/questions/52690293" TargetMode="External"/><Relationship Id="rId2800" Type="http://schemas.openxmlformats.org/officeDocument/2006/relationships/hyperlink" Target="https://stackoverflow.com/questions/47907083" TargetMode="External"/><Relationship Id="rId2801" Type="http://schemas.openxmlformats.org/officeDocument/2006/relationships/hyperlink" Target="https://stackoverflow.com/questions/44369789" TargetMode="External"/><Relationship Id="rId2802" Type="http://schemas.openxmlformats.org/officeDocument/2006/relationships/hyperlink" Target="https://stackoverflow.com/questions/47047057" TargetMode="External"/><Relationship Id="rId2803" Type="http://schemas.openxmlformats.org/officeDocument/2006/relationships/hyperlink" Target="https://stackoverflow.com/questions/51487339" TargetMode="External"/><Relationship Id="rId2804" Type="http://schemas.openxmlformats.org/officeDocument/2006/relationships/hyperlink" Target="https://stackoverflow.com/questions/55553027" TargetMode="External"/><Relationship Id="rId2805" Type="http://schemas.openxmlformats.org/officeDocument/2006/relationships/hyperlink" Target="https://stackoverflow.com/questions/44023976" TargetMode="External"/><Relationship Id="rId2806" Type="http://schemas.openxmlformats.org/officeDocument/2006/relationships/hyperlink" Target="https://stackoverflow.com/questions/40755024" TargetMode="External"/><Relationship Id="rId2807" Type="http://schemas.openxmlformats.org/officeDocument/2006/relationships/hyperlink" Target="https://stackoverflow.com/questions/44034624" TargetMode="External"/><Relationship Id="rId2808" Type="http://schemas.openxmlformats.org/officeDocument/2006/relationships/hyperlink" Target="https://stackoverflow.com/questions/44003285" TargetMode="External"/><Relationship Id="rId2809" Type="http://schemas.openxmlformats.org/officeDocument/2006/relationships/hyperlink" Target="https://stackoverflow.com/questions/56090377" TargetMode="External"/><Relationship Id="rId1576" Type="http://schemas.openxmlformats.org/officeDocument/2006/relationships/hyperlink" Target="https://stackoverflow.com/questions/62428455" TargetMode="External"/><Relationship Id="rId1577" Type="http://schemas.openxmlformats.org/officeDocument/2006/relationships/hyperlink" Target="https://stackoverflow.com/questions/41478027" TargetMode="External"/><Relationship Id="rId1578" Type="http://schemas.openxmlformats.org/officeDocument/2006/relationships/hyperlink" Target="https://stackoverflow.com/questions/51834679" TargetMode="External"/><Relationship Id="rId1579" Type="http://schemas.openxmlformats.org/officeDocument/2006/relationships/hyperlink" Target="https://stackoverflow.com/questions/50657425" TargetMode="External"/><Relationship Id="rId987" Type="http://schemas.openxmlformats.org/officeDocument/2006/relationships/hyperlink" Target="https://stackoverflow.com/questions/44797757" TargetMode="External"/><Relationship Id="rId986" Type="http://schemas.openxmlformats.org/officeDocument/2006/relationships/hyperlink" Target="https://stackoverflow.com/questions/41818654" TargetMode="External"/><Relationship Id="rId985" Type="http://schemas.openxmlformats.org/officeDocument/2006/relationships/hyperlink" Target="https://stackoverflow.com/questions/47796534" TargetMode="External"/><Relationship Id="rId984" Type="http://schemas.openxmlformats.org/officeDocument/2006/relationships/hyperlink" Target="https://stackoverflow.com/questions/49338837" TargetMode="External"/><Relationship Id="rId989" Type="http://schemas.openxmlformats.org/officeDocument/2006/relationships/hyperlink" Target="https://stackoverflow.com/questions/57981959" TargetMode="External"/><Relationship Id="rId988" Type="http://schemas.openxmlformats.org/officeDocument/2006/relationships/hyperlink" Target="https://stackoverflow.com/questions/59998441" TargetMode="External"/><Relationship Id="rId1570" Type="http://schemas.openxmlformats.org/officeDocument/2006/relationships/hyperlink" Target="https://stackoverflow.com/questions/60694015" TargetMode="External"/><Relationship Id="rId1571" Type="http://schemas.openxmlformats.org/officeDocument/2006/relationships/hyperlink" Target="https://stackoverflow.com/questions/61648779" TargetMode="External"/><Relationship Id="rId983" Type="http://schemas.openxmlformats.org/officeDocument/2006/relationships/hyperlink" Target="https://stackoverflow.com/questions/47254265" TargetMode="External"/><Relationship Id="rId1572" Type="http://schemas.openxmlformats.org/officeDocument/2006/relationships/hyperlink" Target="https://stackoverflow.com/questions/61169380" TargetMode="External"/><Relationship Id="rId982" Type="http://schemas.openxmlformats.org/officeDocument/2006/relationships/hyperlink" Target="https://stackoverflow.com/questions/48135452" TargetMode="External"/><Relationship Id="rId1573" Type="http://schemas.openxmlformats.org/officeDocument/2006/relationships/hyperlink" Target="https://stackoverflow.com/questions/61648779" TargetMode="External"/><Relationship Id="rId981" Type="http://schemas.openxmlformats.org/officeDocument/2006/relationships/hyperlink" Target="https://stackoverflow.com/questions/44863095" TargetMode="External"/><Relationship Id="rId1574" Type="http://schemas.openxmlformats.org/officeDocument/2006/relationships/hyperlink" Target="https://stackoverflow.com/questions/61121937" TargetMode="External"/><Relationship Id="rId980" Type="http://schemas.openxmlformats.org/officeDocument/2006/relationships/hyperlink" Target="https://stackoverflow.com/questions/57133906" TargetMode="External"/><Relationship Id="rId1575" Type="http://schemas.openxmlformats.org/officeDocument/2006/relationships/hyperlink" Target="https://stackoverflow.com/questions/60694015" TargetMode="External"/><Relationship Id="rId1565" Type="http://schemas.openxmlformats.org/officeDocument/2006/relationships/hyperlink" Target="https://stackoverflow.com/questions/45612978" TargetMode="External"/><Relationship Id="rId2896" Type="http://schemas.openxmlformats.org/officeDocument/2006/relationships/hyperlink" Target="https://stackoverflow.com/questions/55992434" TargetMode="External"/><Relationship Id="rId1566" Type="http://schemas.openxmlformats.org/officeDocument/2006/relationships/hyperlink" Target="https://stackoverflow.com/questions/44454081" TargetMode="External"/><Relationship Id="rId2897" Type="http://schemas.openxmlformats.org/officeDocument/2006/relationships/hyperlink" Target="https://stackoverflow.com/questions/52850105" TargetMode="External"/><Relationship Id="rId1567" Type="http://schemas.openxmlformats.org/officeDocument/2006/relationships/hyperlink" Target="https://stackoverflow.com/questions/62308262" TargetMode="External"/><Relationship Id="rId2898" Type="http://schemas.openxmlformats.org/officeDocument/2006/relationships/hyperlink" Target="https://stackoverflow.com/questions/59727723" TargetMode="External"/><Relationship Id="rId1568" Type="http://schemas.openxmlformats.org/officeDocument/2006/relationships/hyperlink" Target="https://stackoverflow.com/questions/59029836" TargetMode="External"/><Relationship Id="rId2899" Type="http://schemas.openxmlformats.org/officeDocument/2006/relationships/hyperlink" Target="https://stackoverflow.com/questions/51503274" TargetMode="External"/><Relationship Id="rId1569" Type="http://schemas.openxmlformats.org/officeDocument/2006/relationships/hyperlink" Target="https://stackoverflow.com/questions/58683612" TargetMode="External"/><Relationship Id="rId976" Type="http://schemas.openxmlformats.org/officeDocument/2006/relationships/hyperlink" Target="https://stackoverflow.com/questions/61997378" TargetMode="External"/><Relationship Id="rId975" Type="http://schemas.openxmlformats.org/officeDocument/2006/relationships/hyperlink" Target="https://stackoverflow.com/questions/64958298" TargetMode="External"/><Relationship Id="rId974" Type="http://schemas.openxmlformats.org/officeDocument/2006/relationships/hyperlink" Target="https://stackoverflow.com/questions/64654700" TargetMode="External"/><Relationship Id="rId973" Type="http://schemas.openxmlformats.org/officeDocument/2006/relationships/hyperlink" Target="https://stackoverflow.com/questions/61459747" TargetMode="External"/><Relationship Id="rId979" Type="http://schemas.openxmlformats.org/officeDocument/2006/relationships/hyperlink" Target="https://stackoverflow.com/questions/61172051" TargetMode="External"/><Relationship Id="rId978" Type="http://schemas.openxmlformats.org/officeDocument/2006/relationships/hyperlink" Target="https://stackoverflow.com/questions/62483557" TargetMode="External"/><Relationship Id="rId977" Type="http://schemas.openxmlformats.org/officeDocument/2006/relationships/hyperlink" Target="https://stackoverflow.com/questions/61348222" TargetMode="External"/><Relationship Id="rId2890" Type="http://schemas.openxmlformats.org/officeDocument/2006/relationships/hyperlink" Target="https://stackoverflow.com/questions/62444735" TargetMode="External"/><Relationship Id="rId1560" Type="http://schemas.openxmlformats.org/officeDocument/2006/relationships/hyperlink" Target="https://stackoverflow.com/questions/56212752" TargetMode="External"/><Relationship Id="rId2891" Type="http://schemas.openxmlformats.org/officeDocument/2006/relationships/hyperlink" Target="https://stackoverflow.com/questions/64805010" TargetMode="External"/><Relationship Id="rId972" Type="http://schemas.openxmlformats.org/officeDocument/2006/relationships/hyperlink" Target="https://stackoverflow.com/questions/63318110" TargetMode="External"/><Relationship Id="rId1561" Type="http://schemas.openxmlformats.org/officeDocument/2006/relationships/hyperlink" Target="https://stackoverflow.com/questions/49283031" TargetMode="External"/><Relationship Id="rId2892" Type="http://schemas.openxmlformats.org/officeDocument/2006/relationships/hyperlink" Target="https://stackoverflow.com/questions/63621251" TargetMode="External"/><Relationship Id="rId971" Type="http://schemas.openxmlformats.org/officeDocument/2006/relationships/hyperlink" Target="https://stackoverflow.com/questions/46220285" TargetMode="External"/><Relationship Id="rId1562" Type="http://schemas.openxmlformats.org/officeDocument/2006/relationships/hyperlink" Target="https://stackoverflow.com/questions/51064323" TargetMode="External"/><Relationship Id="rId2893" Type="http://schemas.openxmlformats.org/officeDocument/2006/relationships/hyperlink" Target="https://stackoverflow.com/questions/58367519" TargetMode="External"/><Relationship Id="rId970" Type="http://schemas.openxmlformats.org/officeDocument/2006/relationships/hyperlink" Target="https://stackoverflow.com/questions/52094675" TargetMode="External"/><Relationship Id="rId1563" Type="http://schemas.openxmlformats.org/officeDocument/2006/relationships/hyperlink" Target="https://stackoverflow.com/questions/44685461" TargetMode="External"/><Relationship Id="rId2894" Type="http://schemas.openxmlformats.org/officeDocument/2006/relationships/hyperlink" Target="https://stackoverflow.com/questions/63411686" TargetMode="External"/><Relationship Id="rId1564" Type="http://schemas.openxmlformats.org/officeDocument/2006/relationships/hyperlink" Target="https://stackoverflow.com/questions/61454585" TargetMode="External"/><Relationship Id="rId2895" Type="http://schemas.openxmlformats.org/officeDocument/2006/relationships/hyperlink" Target="https://stackoverflow.com/questions/53562704" TargetMode="External"/><Relationship Id="rId1598" Type="http://schemas.openxmlformats.org/officeDocument/2006/relationships/hyperlink" Target="https://stackoverflow.com/questions/49040998" TargetMode="External"/><Relationship Id="rId1599" Type="http://schemas.openxmlformats.org/officeDocument/2006/relationships/hyperlink" Target="https://stackoverflow.com/questions/45964839" TargetMode="External"/><Relationship Id="rId1590" Type="http://schemas.openxmlformats.org/officeDocument/2006/relationships/hyperlink" Target="https://stackoverflow.com/questions/41990876" TargetMode="External"/><Relationship Id="rId1591" Type="http://schemas.openxmlformats.org/officeDocument/2006/relationships/hyperlink" Target="https://stackoverflow.com/questions/51046867" TargetMode="External"/><Relationship Id="rId1592" Type="http://schemas.openxmlformats.org/officeDocument/2006/relationships/hyperlink" Target="https://stackoverflow.com/questions/64852002" TargetMode="External"/><Relationship Id="rId1593" Type="http://schemas.openxmlformats.org/officeDocument/2006/relationships/hyperlink" Target="https://stackoverflow.com/questions/42574476" TargetMode="External"/><Relationship Id="rId1594" Type="http://schemas.openxmlformats.org/officeDocument/2006/relationships/hyperlink" Target="https://stackoverflow.com/questions/61149306" TargetMode="External"/><Relationship Id="rId1595" Type="http://schemas.openxmlformats.org/officeDocument/2006/relationships/hyperlink" Target="https://stackoverflow.com/questions/54167135" TargetMode="External"/><Relationship Id="rId1596" Type="http://schemas.openxmlformats.org/officeDocument/2006/relationships/hyperlink" Target="https://stackoverflow.com/questions/62241930" TargetMode="External"/><Relationship Id="rId1597" Type="http://schemas.openxmlformats.org/officeDocument/2006/relationships/hyperlink" Target="https://stackoverflow.com/questions/48483612" TargetMode="External"/><Relationship Id="rId1587" Type="http://schemas.openxmlformats.org/officeDocument/2006/relationships/hyperlink" Target="https://stackoverflow.com/questions/43631662" TargetMode="External"/><Relationship Id="rId1588" Type="http://schemas.openxmlformats.org/officeDocument/2006/relationships/hyperlink" Target="https://stackoverflow.com/questions/41374175" TargetMode="External"/><Relationship Id="rId1589" Type="http://schemas.openxmlformats.org/officeDocument/2006/relationships/hyperlink" Target="https://stackoverflow.com/questions/47678647" TargetMode="External"/><Relationship Id="rId998" Type="http://schemas.openxmlformats.org/officeDocument/2006/relationships/hyperlink" Target="https://stackoverflow.com/questions/59441934" TargetMode="External"/><Relationship Id="rId997" Type="http://schemas.openxmlformats.org/officeDocument/2006/relationships/hyperlink" Target="https://stackoverflow.com/questions/44352291" TargetMode="External"/><Relationship Id="rId996" Type="http://schemas.openxmlformats.org/officeDocument/2006/relationships/hyperlink" Target="https://stackoverflow.com/questions/38716584" TargetMode="External"/><Relationship Id="rId995" Type="http://schemas.openxmlformats.org/officeDocument/2006/relationships/hyperlink" Target="https://stackoverflow.com/questions/51811510" TargetMode="External"/><Relationship Id="rId999" Type="http://schemas.openxmlformats.org/officeDocument/2006/relationships/hyperlink" Target="https://stackoverflow.com/questions/57434934" TargetMode="External"/><Relationship Id="rId990" Type="http://schemas.openxmlformats.org/officeDocument/2006/relationships/hyperlink" Target="https://stackoverflow.com/questions/40967761" TargetMode="External"/><Relationship Id="rId1580" Type="http://schemas.openxmlformats.org/officeDocument/2006/relationships/hyperlink" Target="https://stackoverflow.com/questions/52638191" TargetMode="External"/><Relationship Id="rId1581" Type="http://schemas.openxmlformats.org/officeDocument/2006/relationships/hyperlink" Target="https://stackoverflow.com/questions/48514608" TargetMode="External"/><Relationship Id="rId1582" Type="http://schemas.openxmlformats.org/officeDocument/2006/relationships/hyperlink" Target="https://stackoverflow.com/questions/52993992" TargetMode="External"/><Relationship Id="rId994" Type="http://schemas.openxmlformats.org/officeDocument/2006/relationships/hyperlink" Target="https://stackoverflow.com/questions/55406464" TargetMode="External"/><Relationship Id="rId1583" Type="http://schemas.openxmlformats.org/officeDocument/2006/relationships/hyperlink" Target="https://stackoverflow.com/questions/52917486" TargetMode="External"/><Relationship Id="rId993" Type="http://schemas.openxmlformats.org/officeDocument/2006/relationships/hyperlink" Target="https://stackoverflow.com/questions/48888271" TargetMode="External"/><Relationship Id="rId1584" Type="http://schemas.openxmlformats.org/officeDocument/2006/relationships/hyperlink" Target="https://stackoverflow.com/questions/51456408" TargetMode="External"/><Relationship Id="rId992" Type="http://schemas.openxmlformats.org/officeDocument/2006/relationships/hyperlink" Target="https://stackoverflow.com/questions/53003208" TargetMode="External"/><Relationship Id="rId1585" Type="http://schemas.openxmlformats.org/officeDocument/2006/relationships/hyperlink" Target="https://stackoverflow.com/questions/53328826" TargetMode="External"/><Relationship Id="rId991" Type="http://schemas.openxmlformats.org/officeDocument/2006/relationships/hyperlink" Target="https://stackoverflow.com/questions/47615041" TargetMode="External"/><Relationship Id="rId1586" Type="http://schemas.openxmlformats.org/officeDocument/2006/relationships/hyperlink" Target="https://stackoverflow.com/questions/64059981" TargetMode="External"/><Relationship Id="rId1532" Type="http://schemas.openxmlformats.org/officeDocument/2006/relationships/hyperlink" Target="https://stackoverflow.com/questions/45164770" TargetMode="External"/><Relationship Id="rId2863" Type="http://schemas.openxmlformats.org/officeDocument/2006/relationships/hyperlink" Target="https://stackoverflow.com/questions/65155458" TargetMode="External"/><Relationship Id="rId1533" Type="http://schemas.openxmlformats.org/officeDocument/2006/relationships/hyperlink" Target="https://stackoverflow.com/questions/49453203" TargetMode="External"/><Relationship Id="rId2864" Type="http://schemas.openxmlformats.org/officeDocument/2006/relationships/hyperlink" Target="https://stackoverflow.com/questions/60434430" TargetMode="External"/><Relationship Id="rId1534" Type="http://schemas.openxmlformats.org/officeDocument/2006/relationships/hyperlink" Target="https://stackoverflow.com/questions/50771636" TargetMode="External"/><Relationship Id="rId2865" Type="http://schemas.openxmlformats.org/officeDocument/2006/relationships/hyperlink" Target="https://stackoverflow.com/questions/59504713" TargetMode="External"/><Relationship Id="rId1535" Type="http://schemas.openxmlformats.org/officeDocument/2006/relationships/hyperlink" Target="https://stackoverflow.com/questions/44809532" TargetMode="External"/><Relationship Id="rId2866" Type="http://schemas.openxmlformats.org/officeDocument/2006/relationships/hyperlink" Target="https://stackoverflow.com/questions/55252860" TargetMode="External"/><Relationship Id="rId1536" Type="http://schemas.openxmlformats.org/officeDocument/2006/relationships/hyperlink" Target="https://stackoverflow.com/questions/49030273" TargetMode="External"/><Relationship Id="rId2867" Type="http://schemas.openxmlformats.org/officeDocument/2006/relationships/hyperlink" Target="https://stackoverflow.com/questions/55138901" TargetMode="External"/><Relationship Id="rId1537" Type="http://schemas.openxmlformats.org/officeDocument/2006/relationships/hyperlink" Target="https://stackoverflow.com/questions/46437187" TargetMode="External"/><Relationship Id="rId2868" Type="http://schemas.openxmlformats.org/officeDocument/2006/relationships/hyperlink" Target="https://stackoverflow.com/questions/42970099" TargetMode="External"/><Relationship Id="rId1538" Type="http://schemas.openxmlformats.org/officeDocument/2006/relationships/hyperlink" Target="https://stackoverflow.com/questions/47442054" TargetMode="External"/><Relationship Id="rId2869" Type="http://schemas.openxmlformats.org/officeDocument/2006/relationships/hyperlink" Target="https://stackoverflow.com/questions/63967510" TargetMode="External"/><Relationship Id="rId1539" Type="http://schemas.openxmlformats.org/officeDocument/2006/relationships/hyperlink" Target="https://stackoverflow.com/questions/45844769" TargetMode="External"/><Relationship Id="rId949" Type="http://schemas.openxmlformats.org/officeDocument/2006/relationships/hyperlink" Target="https://stackoverflow.com/questions/55375416" TargetMode="External"/><Relationship Id="rId948" Type="http://schemas.openxmlformats.org/officeDocument/2006/relationships/hyperlink" Target="https://stackoverflow.com/questions/59415503" TargetMode="External"/><Relationship Id="rId943" Type="http://schemas.openxmlformats.org/officeDocument/2006/relationships/hyperlink" Target="https://stackoverflow.com/questions/58607787" TargetMode="External"/><Relationship Id="rId942" Type="http://schemas.openxmlformats.org/officeDocument/2006/relationships/hyperlink" Target="https://stackoverflow.com/questions/53496095" TargetMode="External"/><Relationship Id="rId941" Type="http://schemas.openxmlformats.org/officeDocument/2006/relationships/hyperlink" Target="https://stackoverflow.com/questions/46164791" TargetMode="External"/><Relationship Id="rId940" Type="http://schemas.openxmlformats.org/officeDocument/2006/relationships/hyperlink" Target="https://stackoverflow.com/questions/51286963" TargetMode="External"/><Relationship Id="rId947" Type="http://schemas.openxmlformats.org/officeDocument/2006/relationships/hyperlink" Target="https://stackoverflow.com/questions/64377948" TargetMode="External"/><Relationship Id="rId946" Type="http://schemas.openxmlformats.org/officeDocument/2006/relationships/hyperlink" Target="https://stackoverflow.com/questions/56528929" TargetMode="External"/><Relationship Id="rId945" Type="http://schemas.openxmlformats.org/officeDocument/2006/relationships/hyperlink" Target="https://stackoverflow.com/questions/62685422" TargetMode="External"/><Relationship Id="rId944" Type="http://schemas.openxmlformats.org/officeDocument/2006/relationships/hyperlink" Target="https://stackoverflow.com/questions/64668956" TargetMode="External"/><Relationship Id="rId2860" Type="http://schemas.openxmlformats.org/officeDocument/2006/relationships/hyperlink" Target="https://stackoverflow.com/questions/63697062" TargetMode="External"/><Relationship Id="rId1530" Type="http://schemas.openxmlformats.org/officeDocument/2006/relationships/hyperlink" Target="https://stackoverflow.com/questions/49701918" TargetMode="External"/><Relationship Id="rId2861" Type="http://schemas.openxmlformats.org/officeDocument/2006/relationships/hyperlink" Target="https://stackoverflow.com/questions/59840411" TargetMode="External"/><Relationship Id="rId1531" Type="http://schemas.openxmlformats.org/officeDocument/2006/relationships/hyperlink" Target="https://stackoverflow.com/questions/47205248" TargetMode="External"/><Relationship Id="rId2862" Type="http://schemas.openxmlformats.org/officeDocument/2006/relationships/hyperlink" Target="https://stackoverflow.com/questions/59109436" TargetMode="External"/><Relationship Id="rId1521" Type="http://schemas.openxmlformats.org/officeDocument/2006/relationships/hyperlink" Target="https://stackoverflow.com/questions/36884947" TargetMode="External"/><Relationship Id="rId2852" Type="http://schemas.openxmlformats.org/officeDocument/2006/relationships/hyperlink" Target="https://stackoverflow.com/questions/59223142" TargetMode="External"/><Relationship Id="rId1522" Type="http://schemas.openxmlformats.org/officeDocument/2006/relationships/hyperlink" Target="https://stackoverflow.com/questions/49419504" TargetMode="External"/><Relationship Id="rId2853" Type="http://schemas.openxmlformats.org/officeDocument/2006/relationships/hyperlink" Target="https://stackoverflow.com/questions/58667499" TargetMode="External"/><Relationship Id="rId1523" Type="http://schemas.openxmlformats.org/officeDocument/2006/relationships/hyperlink" Target="https://stackoverflow.com/questions/45061344" TargetMode="External"/><Relationship Id="rId2854" Type="http://schemas.openxmlformats.org/officeDocument/2006/relationships/hyperlink" Target="https://stackoverflow.com/questions/63414587" TargetMode="External"/><Relationship Id="rId1524" Type="http://schemas.openxmlformats.org/officeDocument/2006/relationships/hyperlink" Target="https://stackoverflow.com/questions/44890067" TargetMode="External"/><Relationship Id="rId2855" Type="http://schemas.openxmlformats.org/officeDocument/2006/relationships/hyperlink" Target="https://stackoverflow.com/questions/59825630" TargetMode="External"/><Relationship Id="rId1525" Type="http://schemas.openxmlformats.org/officeDocument/2006/relationships/hyperlink" Target="https://stackoverflow.com/questions/39076388" TargetMode="External"/><Relationship Id="rId2856" Type="http://schemas.openxmlformats.org/officeDocument/2006/relationships/hyperlink" Target="https://stackoverflow.com/questions/61796296" TargetMode="External"/><Relationship Id="rId1526" Type="http://schemas.openxmlformats.org/officeDocument/2006/relationships/hyperlink" Target="https://stackoverflow.com/questions/47738016" TargetMode="External"/><Relationship Id="rId2857" Type="http://schemas.openxmlformats.org/officeDocument/2006/relationships/hyperlink" Target="https://stackoverflow.com/questions/45046727" TargetMode="External"/><Relationship Id="rId1527" Type="http://schemas.openxmlformats.org/officeDocument/2006/relationships/hyperlink" Target="https://stackoverflow.com/questions/53501315" TargetMode="External"/><Relationship Id="rId2858" Type="http://schemas.openxmlformats.org/officeDocument/2006/relationships/hyperlink" Target="https://stackoverflow.com/questions/46509007" TargetMode="External"/><Relationship Id="rId1528" Type="http://schemas.openxmlformats.org/officeDocument/2006/relationships/hyperlink" Target="https://stackoverflow.com/questions/51955693" TargetMode="External"/><Relationship Id="rId2859" Type="http://schemas.openxmlformats.org/officeDocument/2006/relationships/hyperlink" Target="https://stackoverflow.com/questions/48709839" TargetMode="External"/><Relationship Id="rId1529" Type="http://schemas.openxmlformats.org/officeDocument/2006/relationships/hyperlink" Target="https://stackoverflow.com/questions/49661495" TargetMode="External"/><Relationship Id="rId939" Type="http://schemas.openxmlformats.org/officeDocument/2006/relationships/hyperlink" Target="https://stackoverflow.com/questions/57101765" TargetMode="External"/><Relationship Id="rId938" Type="http://schemas.openxmlformats.org/officeDocument/2006/relationships/hyperlink" Target="https://stackoverflow.com/questions/35072754" TargetMode="External"/><Relationship Id="rId937" Type="http://schemas.openxmlformats.org/officeDocument/2006/relationships/hyperlink" Target="https://stackoverflow.com/questions/60044577" TargetMode="External"/><Relationship Id="rId932" Type="http://schemas.openxmlformats.org/officeDocument/2006/relationships/hyperlink" Target="https://stackoverflow.com/questions/52441790" TargetMode="External"/><Relationship Id="rId931" Type="http://schemas.openxmlformats.org/officeDocument/2006/relationships/hyperlink" Target="https://stackoverflow.com/questions/58184299" TargetMode="External"/><Relationship Id="rId930" Type="http://schemas.openxmlformats.org/officeDocument/2006/relationships/hyperlink" Target="https://stackoverflow.com/questions/64944018" TargetMode="External"/><Relationship Id="rId936" Type="http://schemas.openxmlformats.org/officeDocument/2006/relationships/hyperlink" Target="https://stackoverflow.com/questions/61774445" TargetMode="External"/><Relationship Id="rId935" Type="http://schemas.openxmlformats.org/officeDocument/2006/relationships/hyperlink" Target="https://stackoverflow.com/questions/59372863" TargetMode="External"/><Relationship Id="rId934" Type="http://schemas.openxmlformats.org/officeDocument/2006/relationships/hyperlink" Target="https://stackoverflow.com/questions/61007457" TargetMode="External"/><Relationship Id="rId933" Type="http://schemas.openxmlformats.org/officeDocument/2006/relationships/hyperlink" Target="https://stackoverflow.com/questions/55959848" TargetMode="External"/><Relationship Id="rId2850" Type="http://schemas.openxmlformats.org/officeDocument/2006/relationships/hyperlink" Target="https://stackoverflow.com/questions/63301275" TargetMode="External"/><Relationship Id="rId1520" Type="http://schemas.openxmlformats.org/officeDocument/2006/relationships/hyperlink" Target="https://stackoverflow.com/questions/53828895" TargetMode="External"/><Relationship Id="rId2851" Type="http://schemas.openxmlformats.org/officeDocument/2006/relationships/hyperlink" Target="https://stackoverflow.com/questions/59223142" TargetMode="External"/><Relationship Id="rId1554" Type="http://schemas.openxmlformats.org/officeDocument/2006/relationships/hyperlink" Target="https://stackoverflow.com/questions/53643164" TargetMode="External"/><Relationship Id="rId2885" Type="http://schemas.openxmlformats.org/officeDocument/2006/relationships/hyperlink" Target="https://stackoverflow.com/questions/63630875" TargetMode="External"/><Relationship Id="rId1555" Type="http://schemas.openxmlformats.org/officeDocument/2006/relationships/hyperlink" Target="https://stackoverflow.com/questions/50733227" TargetMode="External"/><Relationship Id="rId2886" Type="http://schemas.openxmlformats.org/officeDocument/2006/relationships/hyperlink" Target="https://stackoverflow.com/questions/61376222" TargetMode="External"/><Relationship Id="rId1556" Type="http://schemas.openxmlformats.org/officeDocument/2006/relationships/hyperlink" Target="https://stackoverflow.com/questions/49645151" TargetMode="External"/><Relationship Id="rId2887" Type="http://schemas.openxmlformats.org/officeDocument/2006/relationships/hyperlink" Target="https://stackoverflow.com/questions/62066116" TargetMode="External"/><Relationship Id="rId1557" Type="http://schemas.openxmlformats.org/officeDocument/2006/relationships/hyperlink" Target="https://stackoverflow.com/questions/45128515" TargetMode="External"/><Relationship Id="rId2888" Type="http://schemas.openxmlformats.org/officeDocument/2006/relationships/hyperlink" Target="https://stackoverflow.com/questions/54853427" TargetMode="External"/><Relationship Id="rId1558" Type="http://schemas.openxmlformats.org/officeDocument/2006/relationships/hyperlink" Target="https://stackoverflow.com/questions/48143306" TargetMode="External"/><Relationship Id="rId2889" Type="http://schemas.openxmlformats.org/officeDocument/2006/relationships/hyperlink" Target="https://stackoverflow.com/questions/53413756" TargetMode="External"/><Relationship Id="rId1559" Type="http://schemas.openxmlformats.org/officeDocument/2006/relationships/hyperlink" Target="https://stackoverflow.com/questions/60337743" TargetMode="External"/><Relationship Id="rId965" Type="http://schemas.openxmlformats.org/officeDocument/2006/relationships/hyperlink" Target="https://stackoverflow.com/questions/45796177" TargetMode="External"/><Relationship Id="rId964" Type="http://schemas.openxmlformats.org/officeDocument/2006/relationships/hyperlink" Target="https://stackoverflow.com/questions/44485560" TargetMode="External"/><Relationship Id="rId963" Type="http://schemas.openxmlformats.org/officeDocument/2006/relationships/hyperlink" Target="https://stackoverflow.com/questions/49364933" TargetMode="External"/><Relationship Id="rId962" Type="http://schemas.openxmlformats.org/officeDocument/2006/relationships/hyperlink" Target="https://stackoverflow.com/questions/39076388" TargetMode="External"/><Relationship Id="rId969" Type="http://schemas.openxmlformats.org/officeDocument/2006/relationships/hyperlink" Target="https://stackoverflow.com/questions/46369902" TargetMode="External"/><Relationship Id="rId968" Type="http://schemas.openxmlformats.org/officeDocument/2006/relationships/hyperlink" Target="https://stackoverflow.com/questions/51417764" TargetMode="External"/><Relationship Id="rId967" Type="http://schemas.openxmlformats.org/officeDocument/2006/relationships/hyperlink" Target="https://stackoverflow.com/questions/44585735" TargetMode="External"/><Relationship Id="rId966" Type="http://schemas.openxmlformats.org/officeDocument/2006/relationships/hyperlink" Target="https://stackoverflow.com/questions/48848853" TargetMode="External"/><Relationship Id="rId2880" Type="http://schemas.openxmlformats.org/officeDocument/2006/relationships/hyperlink" Target="https://stackoverflow.com/questions/57233539" TargetMode="External"/><Relationship Id="rId961" Type="http://schemas.openxmlformats.org/officeDocument/2006/relationships/hyperlink" Target="https://stackoverflow.com/questions/49743142" TargetMode="External"/><Relationship Id="rId1550" Type="http://schemas.openxmlformats.org/officeDocument/2006/relationships/hyperlink" Target="https://stackoverflow.com/questions/50006011" TargetMode="External"/><Relationship Id="rId2881" Type="http://schemas.openxmlformats.org/officeDocument/2006/relationships/hyperlink" Target="https://stackoverflow.com/questions/45081204" TargetMode="External"/><Relationship Id="rId960" Type="http://schemas.openxmlformats.org/officeDocument/2006/relationships/hyperlink" Target="https://stackoverflow.com/questions/35106101" TargetMode="External"/><Relationship Id="rId1551" Type="http://schemas.openxmlformats.org/officeDocument/2006/relationships/hyperlink" Target="https://stackoverflow.com/questions/49852061" TargetMode="External"/><Relationship Id="rId2882" Type="http://schemas.openxmlformats.org/officeDocument/2006/relationships/hyperlink" Target="https://stackoverflow.com/questions/59362269" TargetMode="External"/><Relationship Id="rId1552" Type="http://schemas.openxmlformats.org/officeDocument/2006/relationships/hyperlink" Target="https://stackoverflow.com/questions/42588145" TargetMode="External"/><Relationship Id="rId2883" Type="http://schemas.openxmlformats.org/officeDocument/2006/relationships/hyperlink" Target="https://stackoverflow.com/questions/48303166" TargetMode="External"/><Relationship Id="rId1553" Type="http://schemas.openxmlformats.org/officeDocument/2006/relationships/hyperlink" Target="https://stackoverflow.com/questions/60763595" TargetMode="External"/><Relationship Id="rId2884" Type="http://schemas.openxmlformats.org/officeDocument/2006/relationships/hyperlink" Target="https://stackoverflow.com/questions/52682671" TargetMode="External"/><Relationship Id="rId1543" Type="http://schemas.openxmlformats.org/officeDocument/2006/relationships/hyperlink" Target="https://stackoverflow.com/questions/49053033" TargetMode="External"/><Relationship Id="rId2874" Type="http://schemas.openxmlformats.org/officeDocument/2006/relationships/hyperlink" Target="https://stackoverflow.com/questions/61998249" TargetMode="External"/><Relationship Id="rId1544" Type="http://schemas.openxmlformats.org/officeDocument/2006/relationships/hyperlink" Target="https://stackoverflow.com/questions/34982492" TargetMode="External"/><Relationship Id="rId2875" Type="http://schemas.openxmlformats.org/officeDocument/2006/relationships/hyperlink" Target="https://stackoverflow.com/questions/43771978" TargetMode="External"/><Relationship Id="rId1545" Type="http://schemas.openxmlformats.org/officeDocument/2006/relationships/hyperlink" Target="https://stackoverflow.com/questions/33624048" TargetMode="External"/><Relationship Id="rId2876" Type="http://schemas.openxmlformats.org/officeDocument/2006/relationships/hyperlink" Target="https://stackoverflow.com/questions/44671799" TargetMode="External"/><Relationship Id="rId1546" Type="http://schemas.openxmlformats.org/officeDocument/2006/relationships/hyperlink" Target="https://stackoverflow.com/questions/52993992" TargetMode="External"/><Relationship Id="rId2877" Type="http://schemas.openxmlformats.org/officeDocument/2006/relationships/hyperlink" Target="https://stackoverflow.com/questions/42976869" TargetMode="External"/><Relationship Id="rId1547" Type="http://schemas.openxmlformats.org/officeDocument/2006/relationships/hyperlink" Target="https://stackoverflow.com/questions/51123667" TargetMode="External"/><Relationship Id="rId2878" Type="http://schemas.openxmlformats.org/officeDocument/2006/relationships/hyperlink" Target="https://stackoverflow.com/questions/43620335" TargetMode="External"/><Relationship Id="rId1548" Type="http://schemas.openxmlformats.org/officeDocument/2006/relationships/hyperlink" Target="https://stackoverflow.com/questions/41892246" TargetMode="External"/><Relationship Id="rId2879" Type="http://schemas.openxmlformats.org/officeDocument/2006/relationships/hyperlink" Target="https://stackoverflow.com/questions/45266707" TargetMode="External"/><Relationship Id="rId1549" Type="http://schemas.openxmlformats.org/officeDocument/2006/relationships/hyperlink" Target="https://stackoverflow.com/questions/56190405" TargetMode="External"/><Relationship Id="rId959" Type="http://schemas.openxmlformats.org/officeDocument/2006/relationships/hyperlink" Target="https://stackoverflow.com/questions/51046867" TargetMode="External"/><Relationship Id="rId954" Type="http://schemas.openxmlformats.org/officeDocument/2006/relationships/hyperlink" Target="https://stackoverflow.com/questions/58228840" TargetMode="External"/><Relationship Id="rId953" Type="http://schemas.openxmlformats.org/officeDocument/2006/relationships/hyperlink" Target="https://stackoverflow.com/questions/61828821" TargetMode="External"/><Relationship Id="rId952" Type="http://schemas.openxmlformats.org/officeDocument/2006/relationships/hyperlink" Target="https://stackoverflow.com/questions/58751457" TargetMode="External"/><Relationship Id="rId951" Type="http://schemas.openxmlformats.org/officeDocument/2006/relationships/hyperlink" Target="https://stackoverflow.com/questions/62660163" TargetMode="External"/><Relationship Id="rId958" Type="http://schemas.openxmlformats.org/officeDocument/2006/relationships/hyperlink" Target="https://stackoverflow.com/questions/54841085" TargetMode="External"/><Relationship Id="rId957" Type="http://schemas.openxmlformats.org/officeDocument/2006/relationships/hyperlink" Target="https://stackoverflow.com/questions/58180390" TargetMode="External"/><Relationship Id="rId956" Type="http://schemas.openxmlformats.org/officeDocument/2006/relationships/hyperlink" Target="https://stackoverflow.com/questions/63203450" TargetMode="External"/><Relationship Id="rId955" Type="http://schemas.openxmlformats.org/officeDocument/2006/relationships/hyperlink" Target="https://stackoverflow.com/questions/64729958" TargetMode="External"/><Relationship Id="rId950" Type="http://schemas.openxmlformats.org/officeDocument/2006/relationships/hyperlink" Target="https://stackoverflow.com/questions/60991253" TargetMode="External"/><Relationship Id="rId2870" Type="http://schemas.openxmlformats.org/officeDocument/2006/relationships/hyperlink" Target="https://stackoverflow.com/questions/62810922" TargetMode="External"/><Relationship Id="rId1540" Type="http://schemas.openxmlformats.org/officeDocument/2006/relationships/hyperlink" Target="https://stackoverflow.com/questions/49756909" TargetMode="External"/><Relationship Id="rId2871" Type="http://schemas.openxmlformats.org/officeDocument/2006/relationships/hyperlink" Target="https://stackoverflow.com/questions/59533584" TargetMode="External"/><Relationship Id="rId1541" Type="http://schemas.openxmlformats.org/officeDocument/2006/relationships/hyperlink" Target="https://stackoverflow.com/questions/51626510" TargetMode="External"/><Relationship Id="rId2872" Type="http://schemas.openxmlformats.org/officeDocument/2006/relationships/hyperlink" Target="https://stackoverflow.com/questions/61926835" TargetMode="External"/><Relationship Id="rId1542" Type="http://schemas.openxmlformats.org/officeDocument/2006/relationships/hyperlink" Target="https://stackoverflow.com/questions/57421185" TargetMode="External"/><Relationship Id="rId2873" Type="http://schemas.openxmlformats.org/officeDocument/2006/relationships/hyperlink" Target="https://stackoverflow.com/questions/63268144" TargetMode="External"/><Relationship Id="rId2027" Type="http://schemas.openxmlformats.org/officeDocument/2006/relationships/hyperlink" Target="https://stackoverflow.com/questions/45355399" TargetMode="External"/><Relationship Id="rId3359" Type="http://schemas.openxmlformats.org/officeDocument/2006/relationships/hyperlink" Target="https://stackoverflow.com/questions/45883679" TargetMode="External"/><Relationship Id="rId2028" Type="http://schemas.openxmlformats.org/officeDocument/2006/relationships/hyperlink" Target="https://stackoverflow.com/questions/61295402" TargetMode="External"/><Relationship Id="rId3358" Type="http://schemas.openxmlformats.org/officeDocument/2006/relationships/hyperlink" Target="https://stackoverflow.com/questions/64538474" TargetMode="External"/><Relationship Id="rId2029" Type="http://schemas.openxmlformats.org/officeDocument/2006/relationships/hyperlink" Target="https://stackoverflow.com/questions/41986583" TargetMode="External"/><Relationship Id="rId107" Type="http://schemas.openxmlformats.org/officeDocument/2006/relationships/hyperlink" Target="https://stackoverflow.com/questions/55772880" TargetMode="External"/><Relationship Id="rId106" Type="http://schemas.openxmlformats.org/officeDocument/2006/relationships/hyperlink" Target="https://stackoverflow.com/questions/58278454" TargetMode="External"/><Relationship Id="rId105" Type="http://schemas.openxmlformats.org/officeDocument/2006/relationships/hyperlink" Target="https://stackoverflow.com/questions/60245886" TargetMode="External"/><Relationship Id="rId104" Type="http://schemas.openxmlformats.org/officeDocument/2006/relationships/hyperlink" Target="https://stackoverflow.com/questions/58968487" TargetMode="External"/><Relationship Id="rId109" Type="http://schemas.openxmlformats.org/officeDocument/2006/relationships/hyperlink" Target="https://stackoverflow.com/questions/43768498" TargetMode="External"/><Relationship Id="rId108" Type="http://schemas.openxmlformats.org/officeDocument/2006/relationships/hyperlink" Target="https://stackoverflow.com/questions/43089598" TargetMode="External"/><Relationship Id="rId3351" Type="http://schemas.openxmlformats.org/officeDocument/2006/relationships/hyperlink" Target="https://stackoverflow.com/questions/56913478" TargetMode="External"/><Relationship Id="rId2020" Type="http://schemas.openxmlformats.org/officeDocument/2006/relationships/hyperlink" Target="https://stackoverflow.com/questions/42672431" TargetMode="External"/><Relationship Id="rId3350" Type="http://schemas.openxmlformats.org/officeDocument/2006/relationships/hyperlink" Target="https://stackoverflow.com/questions/48074462" TargetMode="External"/><Relationship Id="rId2021" Type="http://schemas.openxmlformats.org/officeDocument/2006/relationships/hyperlink" Target="https://stackoverflow.com/questions/55833410" TargetMode="External"/><Relationship Id="rId3353" Type="http://schemas.openxmlformats.org/officeDocument/2006/relationships/hyperlink" Target="https://stackoverflow.com/questions/46766662" TargetMode="External"/><Relationship Id="rId2022" Type="http://schemas.openxmlformats.org/officeDocument/2006/relationships/hyperlink" Target="https://stackoverflow.com/questions/44835223" TargetMode="External"/><Relationship Id="rId3352" Type="http://schemas.openxmlformats.org/officeDocument/2006/relationships/hyperlink" Target="https://stackoverflow.com/questions/64532724" TargetMode="External"/><Relationship Id="rId103" Type="http://schemas.openxmlformats.org/officeDocument/2006/relationships/hyperlink" Target="https://stackoverflow.com/questions/60582012" TargetMode="External"/><Relationship Id="rId2023" Type="http://schemas.openxmlformats.org/officeDocument/2006/relationships/hyperlink" Target="https://stackoverflow.com/questions/52673987" TargetMode="External"/><Relationship Id="rId3355" Type="http://schemas.openxmlformats.org/officeDocument/2006/relationships/hyperlink" Target="https://stackoverflow.com/questions/44765165" TargetMode="External"/><Relationship Id="rId102" Type="http://schemas.openxmlformats.org/officeDocument/2006/relationships/hyperlink" Target="https://stackoverflow.com/questions/61737106" TargetMode="External"/><Relationship Id="rId2024" Type="http://schemas.openxmlformats.org/officeDocument/2006/relationships/hyperlink" Target="https://stackoverflow.com/questions/61454585" TargetMode="External"/><Relationship Id="rId3354" Type="http://schemas.openxmlformats.org/officeDocument/2006/relationships/hyperlink" Target="https://stackoverflow.com/questions/46372738" TargetMode="External"/><Relationship Id="rId101" Type="http://schemas.openxmlformats.org/officeDocument/2006/relationships/hyperlink" Target="https://stackoverflow.com/questions/61773514" TargetMode="External"/><Relationship Id="rId2025" Type="http://schemas.openxmlformats.org/officeDocument/2006/relationships/hyperlink" Target="https://stackoverflow.com/questions/49425056" TargetMode="External"/><Relationship Id="rId3357" Type="http://schemas.openxmlformats.org/officeDocument/2006/relationships/hyperlink" Target="https://stackoverflow.com/questions/64762309" TargetMode="External"/><Relationship Id="rId100" Type="http://schemas.openxmlformats.org/officeDocument/2006/relationships/hyperlink" Target="https://stackoverflow.com/questions/54020164" TargetMode="External"/><Relationship Id="rId2026" Type="http://schemas.openxmlformats.org/officeDocument/2006/relationships/hyperlink" Target="https://stackoverflow.com/questions/53662521" TargetMode="External"/><Relationship Id="rId3356" Type="http://schemas.openxmlformats.org/officeDocument/2006/relationships/hyperlink" Target="https://stackoverflow.com/questions/50523930" TargetMode="External"/><Relationship Id="rId2016" Type="http://schemas.openxmlformats.org/officeDocument/2006/relationships/hyperlink" Target="https://stackoverflow.com/questions/63368781" TargetMode="External"/><Relationship Id="rId3348" Type="http://schemas.openxmlformats.org/officeDocument/2006/relationships/hyperlink" Target="https://stackoverflow.com/questions/59629398" TargetMode="External"/><Relationship Id="rId2017" Type="http://schemas.openxmlformats.org/officeDocument/2006/relationships/hyperlink" Target="https://stackoverflow.com/questions/57459366" TargetMode="External"/><Relationship Id="rId3347" Type="http://schemas.openxmlformats.org/officeDocument/2006/relationships/hyperlink" Target="https://stackoverflow.com/questions/61922885" TargetMode="External"/><Relationship Id="rId2018" Type="http://schemas.openxmlformats.org/officeDocument/2006/relationships/hyperlink" Target="https://stackoverflow.com/questions/63289566" TargetMode="External"/><Relationship Id="rId2019" Type="http://schemas.openxmlformats.org/officeDocument/2006/relationships/hyperlink" Target="https://stackoverflow.com/questions/51978488" TargetMode="External"/><Relationship Id="rId3349" Type="http://schemas.openxmlformats.org/officeDocument/2006/relationships/hyperlink" Target="https://stackoverflow.com/questions/51295392" TargetMode="External"/><Relationship Id="rId3340" Type="http://schemas.openxmlformats.org/officeDocument/2006/relationships/hyperlink" Target="https://stackoverflow.com/questions/50442427" TargetMode="External"/><Relationship Id="rId2010" Type="http://schemas.openxmlformats.org/officeDocument/2006/relationships/hyperlink" Target="https://stackoverflow.com/questions/41011707" TargetMode="External"/><Relationship Id="rId3342" Type="http://schemas.openxmlformats.org/officeDocument/2006/relationships/hyperlink" Target="https://stackoverflow.com/questions/64723176" TargetMode="External"/><Relationship Id="rId2011" Type="http://schemas.openxmlformats.org/officeDocument/2006/relationships/hyperlink" Target="https://stackoverflow.com/questions/58956352" TargetMode="External"/><Relationship Id="rId3341" Type="http://schemas.openxmlformats.org/officeDocument/2006/relationships/hyperlink" Target="https://stackoverflow.com/questions/23879139" TargetMode="External"/><Relationship Id="rId2012" Type="http://schemas.openxmlformats.org/officeDocument/2006/relationships/hyperlink" Target="https://stackoverflow.com/questions/60882081" TargetMode="External"/><Relationship Id="rId3344" Type="http://schemas.openxmlformats.org/officeDocument/2006/relationships/hyperlink" Target="https://stackoverflow.com/questions/64856763" TargetMode="External"/><Relationship Id="rId2013" Type="http://schemas.openxmlformats.org/officeDocument/2006/relationships/hyperlink" Target="https://stackoverflow.com/questions/63274596" TargetMode="External"/><Relationship Id="rId3343" Type="http://schemas.openxmlformats.org/officeDocument/2006/relationships/hyperlink" Target="https://stackoverflow.com/questions/61641852" TargetMode="External"/><Relationship Id="rId2014" Type="http://schemas.openxmlformats.org/officeDocument/2006/relationships/hyperlink" Target="https://stackoverflow.com/questions/64404009" TargetMode="External"/><Relationship Id="rId3346" Type="http://schemas.openxmlformats.org/officeDocument/2006/relationships/hyperlink" Target="https://stackoverflow.com/questions/54987484" TargetMode="External"/><Relationship Id="rId2015" Type="http://schemas.openxmlformats.org/officeDocument/2006/relationships/hyperlink" Target="https://stackoverflow.com/questions/65139674" TargetMode="External"/><Relationship Id="rId3345" Type="http://schemas.openxmlformats.org/officeDocument/2006/relationships/hyperlink" Target="https://stackoverflow.com/questions/64762309" TargetMode="External"/><Relationship Id="rId2049" Type="http://schemas.openxmlformats.org/officeDocument/2006/relationships/hyperlink" Target="https://stackoverflow.com/questions/43493193" TargetMode="External"/><Relationship Id="rId129" Type="http://schemas.openxmlformats.org/officeDocument/2006/relationships/hyperlink" Target="https://stackoverflow.com/questions/48781230" TargetMode="External"/><Relationship Id="rId128" Type="http://schemas.openxmlformats.org/officeDocument/2006/relationships/hyperlink" Target="https://stackoverflow.com/questions/56604825" TargetMode="External"/><Relationship Id="rId127" Type="http://schemas.openxmlformats.org/officeDocument/2006/relationships/hyperlink" Target="https://stackoverflow.com/questions/55896791" TargetMode="External"/><Relationship Id="rId126" Type="http://schemas.openxmlformats.org/officeDocument/2006/relationships/hyperlink" Target="https://stackoverflow.com/questions/58428466" TargetMode="External"/><Relationship Id="rId3371" Type="http://schemas.openxmlformats.org/officeDocument/2006/relationships/hyperlink" Target="https://stackoverflow.com/questions/32857903" TargetMode="External"/><Relationship Id="rId2040" Type="http://schemas.openxmlformats.org/officeDocument/2006/relationships/hyperlink" Target="https://stackoverflow.com/questions/38546903" TargetMode="External"/><Relationship Id="rId3370" Type="http://schemas.openxmlformats.org/officeDocument/2006/relationships/hyperlink" Target="https://stackoverflow.com/questions/52350074" TargetMode="External"/><Relationship Id="rId121" Type="http://schemas.openxmlformats.org/officeDocument/2006/relationships/hyperlink" Target="https://stackoverflow.com/questions/38097181" TargetMode="External"/><Relationship Id="rId2041" Type="http://schemas.openxmlformats.org/officeDocument/2006/relationships/hyperlink" Target="https://stackoverflow.com/questions/36479335" TargetMode="External"/><Relationship Id="rId3373" Type="http://schemas.openxmlformats.org/officeDocument/2006/relationships/hyperlink" Target="https://stackoverflow.com/questions/43530398" TargetMode="External"/><Relationship Id="rId120" Type="http://schemas.openxmlformats.org/officeDocument/2006/relationships/hyperlink" Target="https://stackoverflow.com/questions/40372026" TargetMode="External"/><Relationship Id="rId2042" Type="http://schemas.openxmlformats.org/officeDocument/2006/relationships/hyperlink" Target="https://stackoverflow.com/questions/50152548" TargetMode="External"/><Relationship Id="rId3372" Type="http://schemas.openxmlformats.org/officeDocument/2006/relationships/hyperlink" Target="https://stackoverflow.com/questions/61015323" TargetMode="External"/><Relationship Id="rId2043" Type="http://schemas.openxmlformats.org/officeDocument/2006/relationships/hyperlink" Target="https://stackoverflow.com/questions/53575529" TargetMode="External"/><Relationship Id="rId3375" Type="http://schemas.openxmlformats.org/officeDocument/2006/relationships/hyperlink" Target="https://stackoverflow.com/questions/50523930" TargetMode="External"/><Relationship Id="rId2044" Type="http://schemas.openxmlformats.org/officeDocument/2006/relationships/hyperlink" Target="https://stackoverflow.com/questions/51982966" TargetMode="External"/><Relationship Id="rId3374" Type="http://schemas.openxmlformats.org/officeDocument/2006/relationships/hyperlink" Target="https://stackoverflow.com/questions/43513966" TargetMode="External"/><Relationship Id="rId125" Type="http://schemas.openxmlformats.org/officeDocument/2006/relationships/hyperlink" Target="https://stackoverflow.com/questions/60309106" TargetMode="External"/><Relationship Id="rId2045" Type="http://schemas.openxmlformats.org/officeDocument/2006/relationships/hyperlink" Target="https://stackoverflow.com/questions/47241010" TargetMode="External"/><Relationship Id="rId3377" Type="http://schemas.openxmlformats.org/officeDocument/2006/relationships/hyperlink" Target="https://stackoverflow.com/questions/61641852" TargetMode="External"/><Relationship Id="rId124" Type="http://schemas.openxmlformats.org/officeDocument/2006/relationships/hyperlink" Target="https://stackoverflow.com/questions/55720718" TargetMode="External"/><Relationship Id="rId2046" Type="http://schemas.openxmlformats.org/officeDocument/2006/relationships/hyperlink" Target="https://stackoverflow.com/questions/59858677" TargetMode="External"/><Relationship Id="rId3376" Type="http://schemas.openxmlformats.org/officeDocument/2006/relationships/hyperlink" Target="https://stackoverflow.com/questions/64846142" TargetMode="External"/><Relationship Id="rId123" Type="http://schemas.openxmlformats.org/officeDocument/2006/relationships/hyperlink" Target="https://stackoverflow.com/questions/41414867" TargetMode="External"/><Relationship Id="rId2047" Type="http://schemas.openxmlformats.org/officeDocument/2006/relationships/hyperlink" Target="https://stackoverflow.com/questions/51861062" TargetMode="External"/><Relationship Id="rId3379" Type="http://schemas.openxmlformats.org/officeDocument/2006/relationships/hyperlink" Target="https://stackoverflow.com/questions/45883679" TargetMode="External"/><Relationship Id="rId122" Type="http://schemas.openxmlformats.org/officeDocument/2006/relationships/hyperlink" Target="https://stackoverflow.com/questions/41374175" TargetMode="External"/><Relationship Id="rId2048" Type="http://schemas.openxmlformats.org/officeDocument/2006/relationships/hyperlink" Target="https://stackoverflow.com/questions/44181783" TargetMode="External"/><Relationship Id="rId3378" Type="http://schemas.openxmlformats.org/officeDocument/2006/relationships/hyperlink" Target="https://stackoverflow.com/questions/64723176" TargetMode="External"/><Relationship Id="rId2038" Type="http://schemas.openxmlformats.org/officeDocument/2006/relationships/hyperlink" Target="https://stackoverflow.com/questions/49809177" TargetMode="External"/><Relationship Id="rId2039" Type="http://schemas.openxmlformats.org/officeDocument/2006/relationships/hyperlink" Target="https://stackoverflow.com/questions/44311244" TargetMode="External"/><Relationship Id="rId3369" Type="http://schemas.openxmlformats.org/officeDocument/2006/relationships/hyperlink" Target="https://stackoverflow.com/questions/64884238" TargetMode="External"/><Relationship Id="rId118" Type="http://schemas.openxmlformats.org/officeDocument/2006/relationships/hyperlink" Target="https://stackoverflow.com/questions/44496325" TargetMode="External"/><Relationship Id="rId117" Type="http://schemas.openxmlformats.org/officeDocument/2006/relationships/hyperlink" Target="https://stackoverflow.com/questions/43377203" TargetMode="External"/><Relationship Id="rId116" Type="http://schemas.openxmlformats.org/officeDocument/2006/relationships/hyperlink" Target="https://stackoverflow.com/questions/43682108" TargetMode="External"/><Relationship Id="rId115" Type="http://schemas.openxmlformats.org/officeDocument/2006/relationships/hyperlink" Target="https://stackoverflow.com/questions/54932122" TargetMode="External"/><Relationship Id="rId3360" Type="http://schemas.openxmlformats.org/officeDocument/2006/relationships/hyperlink" Target="https://stackoverflow.com/questions/64723176" TargetMode="External"/><Relationship Id="rId119" Type="http://schemas.openxmlformats.org/officeDocument/2006/relationships/hyperlink" Target="https://stackoverflow.com/questions/39435341" TargetMode="External"/><Relationship Id="rId110" Type="http://schemas.openxmlformats.org/officeDocument/2006/relationships/hyperlink" Target="https://stackoverflow.com/questions/39130553" TargetMode="External"/><Relationship Id="rId2030" Type="http://schemas.openxmlformats.org/officeDocument/2006/relationships/hyperlink" Target="https://stackoverflow.com/questions/44797757" TargetMode="External"/><Relationship Id="rId3362" Type="http://schemas.openxmlformats.org/officeDocument/2006/relationships/hyperlink" Target="https://stackoverflow.com/questions/61404404" TargetMode="External"/><Relationship Id="rId2031" Type="http://schemas.openxmlformats.org/officeDocument/2006/relationships/hyperlink" Target="https://stackoverflow.com/questions/59998441" TargetMode="External"/><Relationship Id="rId3361" Type="http://schemas.openxmlformats.org/officeDocument/2006/relationships/hyperlink" Target="https://stackoverflow.com/questions/64126397" TargetMode="External"/><Relationship Id="rId2032" Type="http://schemas.openxmlformats.org/officeDocument/2006/relationships/hyperlink" Target="https://stackoverflow.com/questions/49239961" TargetMode="External"/><Relationship Id="rId3364" Type="http://schemas.openxmlformats.org/officeDocument/2006/relationships/hyperlink" Target="https://stackoverflow.com/questions/52359797" TargetMode="External"/><Relationship Id="rId2033" Type="http://schemas.openxmlformats.org/officeDocument/2006/relationships/hyperlink" Target="https://stackoverflow.com/questions/47007997" TargetMode="External"/><Relationship Id="rId3363" Type="http://schemas.openxmlformats.org/officeDocument/2006/relationships/hyperlink" Target="https://stackoverflow.com/questions/51154180" TargetMode="External"/><Relationship Id="rId114" Type="http://schemas.openxmlformats.org/officeDocument/2006/relationships/hyperlink" Target="https://stackoverflow.com/questions/51527115" TargetMode="External"/><Relationship Id="rId2034" Type="http://schemas.openxmlformats.org/officeDocument/2006/relationships/hyperlink" Target="https://stackoverflow.com/questions/45670244" TargetMode="External"/><Relationship Id="rId3366" Type="http://schemas.openxmlformats.org/officeDocument/2006/relationships/hyperlink" Target="https://stackoverflow.com/questions/63363598" TargetMode="External"/><Relationship Id="rId113" Type="http://schemas.openxmlformats.org/officeDocument/2006/relationships/hyperlink" Target="https://stackoverflow.com/questions/56968108" TargetMode="External"/><Relationship Id="rId2035" Type="http://schemas.openxmlformats.org/officeDocument/2006/relationships/hyperlink" Target="https://stackoverflow.com/questions/49843113" TargetMode="External"/><Relationship Id="rId3365" Type="http://schemas.openxmlformats.org/officeDocument/2006/relationships/hyperlink" Target="https://stackoverflow.com/questions/63428743" TargetMode="External"/><Relationship Id="rId112" Type="http://schemas.openxmlformats.org/officeDocument/2006/relationships/hyperlink" Target="https://stackoverflow.com/questions/55333241" TargetMode="External"/><Relationship Id="rId2036" Type="http://schemas.openxmlformats.org/officeDocument/2006/relationships/hyperlink" Target="https://stackoverflow.com/questions/45479009" TargetMode="External"/><Relationship Id="rId3368" Type="http://schemas.openxmlformats.org/officeDocument/2006/relationships/hyperlink" Target="https://stackoverflow.com/questions/63525464" TargetMode="External"/><Relationship Id="rId111" Type="http://schemas.openxmlformats.org/officeDocument/2006/relationships/hyperlink" Target="https://stackoverflow.com/questions/53207057" TargetMode="External"/><Relationship Id="rId2037" Type="http://schemas.openxmlformats.org/officeDocument/2006/relationships/hyperlink" Target="https://stackoverflow.com/questions/47821287" TargetMode="External"/><Relationship Id="rId3367" Type="http://schemas.openxmlformats.org/officeDocument/2006/relationships/hyperlink" Target="https://stackoverflow.com/questions/63890583" TargetMode="External"/><Relationship Id="rId3315" Type="http://schemas.openxmlformats.org/officeDocument/2006/relationships/hyperlink" Target="https://stackoverflow.com/questions/58475716" TargetMode="External"/><Relationship Id="rId3314" Type="http://schemas.openxmlformats.org/officeDocument/2006/relationships/hyperlink" Target="https://stackoverflow.com/questions/60269142" TargetMode="External"/><Relationship Id="rId3317" Type="http://schemas.openxmlformats.org/officeDocument/2006/relationships/hyperlink" Target="https://stackoverflow.com/questions/59466597" TargetMode="External"/><Relationship Id="rId3316" Type="http://schemas.openxmlformats.org/officeDocument/2006/relationships/hyperlink" Target="https://stackoverflow.com/questions/45883679" TargetMode="External"/><Relationship Id="rId3319" Type="http://schemas.openxmlformats.org/officeDocument/2006/relationships/hyperlink" Target="https://stackoverflow.com/questions/49394654" TargetMode="External"/><Relationship Id="rId3318" Type="http://schemas.openxmlformats.org/officeDocument/2006/relationships/hyperlink" Target="https://stackoverflow.com/questions/58315555" TargetMode="External"/><Relationship Id="rId3311" Type="http://schemas.openxmlformats.org/officeDocument/2006/relationships/hyperlink" Target="https://stackoverflow.com/questions/37380831" TargetMode="External"/><Relationship Id="rId3310" Type="http://schemas.openxmlformats.org/officeDocument/2006/relationships/hyperlink" Target="https://stackoverflow.com/questions/65164203" TargetMode="External"/><Relationship Id="rId3313" Type="http://schemas.openxmlformats.org/officeDocument/2006/relationships/hyperlink" Target="https://stackoverflow.com/questions/57717423" TargetMode="External"/><Relationship Id="rId3312" Type="http://schemas.openxmlformats.org/officeDocument/2006/relationships/hyperlink" Target="https://stackoverflow.com/questions/55019516" TargetMode="External"/><Relationship Id="rId3304" Type="http://schemas.openxmlformats.org/officeDocument/2006/relationships/hyperlink" Target="https://stackoverflow.com/questions/61916110" TargetMode="External"/><Relationship Id="rId3303" Type="http://schemas.openxmlformats.org/officeDocument/2006/relationships/hyperlink" Target="https://stackoverflow.com/questions/58475716" TargetMode="External"/><Relationship Id="rId3306" Type="http://schemas.openxmlformats.org/officeDocument/2006/relationships/hyperlink" Target="https://stackoverflow.com/questions/57960429" TargetMode="External"/><Relationship Id="rId3305" Type="http://schemas.openxmlformats.org/officeDocument/2006/relationships/hyperlink" Target="https://stackoverflow.com/questions/33400621" TargetMode="External"/><Relationship Id="rId3308" Type="http://schemas.openxmlformats.org/officeDocument/2006/relationships/hyperlink" Target="https://stackoverflow.com/questions/59224166" TargetMode="External"/><Relationship Id="rId3307" Type="http://schemas.openxmlformats.org/officeDocument/2006/relationships/hyperlink" Target="https://stackoverflow.com/questions/52547379" TargetMode="External"/><Relationship Id="rId3309" Type="http://schemas.openxmlformats.org/officeDocument/2006/relationships/hyperlink" Target="https://stackoverflow.com/questions/52928348" TargetMode="External"/><Relationship Id="rId3300" Type="http://schemas.openxmlformats.org/officeDocument/2006/relationships/hyperlink" Target="https://stackoverflow.com/questions/46054644" TargetMode="External"/><Relationship Id="rId3302" Type="http://schemas.openxmlformats.org/officeDocument/2006/relationships/hyperlink" Target="https://stackoverflow.com/questions/48490411" TargetMode="External"/><Relationship Id="rId3301" Type="http://schemas.openxmlformats.org/officeDocument/2006/relationships/hyperlink" Target="https://stackoverflow.com/questions/31835795" TargetMode="External"/><Relationship Id="rId2005" Type="http://schemas.openxmlformats.org/officeDocument/2006/relationships/hyperlink" Target="https://stackoverflow.com/questions/62081452" TargetMode="External"/><Relationship Id="rId3337" Type="http://schemas.openxmlformats.org/officeDocument/2006/relationships/hyperlink" Target="https://stackoverflow.com/questions/52005058" TargetMode="External"/><Relationship Id="rId2006" Type="http://schemas.openxmlformats.org/officeDocument/2006/relationships/hyperlink" Target="https://stackoverflow.com/questions/61292187" TargetMode="External"/><Relationship Id="rId3336" Type="http://schemas.openxmlformats.org/officeDocument/2006/relationships/hyperlink" Target="https://stackoverflow.com/questions/43159536" TargetMode="External"/><Relationship Id="rId2007" Type="http://schemas.openxmlformats.org/officeDocument/2006/relationships/hyperlink" Target="https://stackoverflow.com/questions/39559953" TargetMode="External"/><Relationship Id="rId3339" Type="http://schemas.openxmlformats.org/officeDocument/2006/relationships/hyperlink" Target="https://stackoverflow.com/questions/61088062" TargetMode="External"/><Relationship Id="rId2008" Type="http://schemas.openxmlformats.org/officeDocument/2006/relationships/hyperlink" Target="https://stackoverflow.com/questions/49252933" TargetMode="External"/><Relationship Id="rId3338" Type="http://schemas.openxmlformats.org/officeDocument/2006/relationships/hyperlink" Target="https://stackoverflow.com/questions/17184079" TargetMode="External"/><Relationship Id="rId2009" Type="http://schemas.openxmlformats.org/officeDocument/2006/relationships/hyperlink" Target="https://stackoverflow.com/questions/48494356" TargetMode="External"/><Relationship Id="rId3331" Type="http://schemas.openxmlformats.org/officeDocument/2006/relationships/hyperlink" Target="https://stackoverflow.com/questions/43702571" TargetMode="External"/><Relationship Id="rId2000" Type="http://schemas.openxmlformats.org/officeDocument/2006/relationships/hyperlink" Target="https://stackoverflow.com/questions/65144547" TargetMode="External"/><Relationship Id="rId3330" Type="http://schemas.openxmlformats.org/officeDocument/2006/relationships/hyperlink" Target="https://stackoverflow.com/questions/45837885" TargetMode="External"/><Relationship Id="rId2001" Type="http://schemas.openxmlformats.org/officeDocument/2006/relationships/hyperlink" Target="https://stackoverflow.com/questions/64815251" TargetMode="External"/><Relationship Id="rId3333" Type="http://schemas.openxmlformats.org/officeDocument/2006/relationships/hyperlink" Target="https://stackoverflow.com/questions/55738711" TargetMode="External"/><Relationship Id="rId2002" Type="http://schemas.openxmlformats.org/officeDocument/2006/relationships/hyperlink" Target="https://stackoverflow.com/questions/50262913" TargetMode="External"/><Relationship Id="rId3332" Type="http://schemas.openxmlformats.org/officeDocument/2006/relationships/hyperlink" Target="https://stackoverflow.com/questions/47788673" TargetMode="External"/><Relationship Id="rId2003" Type="http://schemas.openxmlformats.org/officeDocument/2006/relationships/hyperlink" Target="https://stackoverflow.com/questions/61597123" TargetMode="External"/><Relationship Id="rId3335" Type="http://schemas.openxmlformats.org/officeDocument/2006/relationships/hyperlink" Target="https://stackoverflow.com/questions/40203416" TargetMode="External"/><Relationship Id="rId2004" Type="http://schemas.openxmlformats.org/officeDocument/2006/relationships/hyperlink" Target="https://stackoverflow.com/questions/56687174" TargetMode="External"/><Relationship Id="rId3334" Type="http://schemas.openxmlformats.org/officeDocument/2006/relationships/hyperlink" Target="https://stackoverflow.com/questions/56484180" TargetMode="External"/><Relationship Id="rId3326" Type="http://schemas.openxmlformats.org/officeDocument/2006/relationships/hyperlink" Target="https://stackoverflow.com/questions/63647178" TargetMode="External"/><Relationship Id="rId3325" Type="http://schemas.openxmlformats.org/officeDocument/2006/relationships/hyperlink" Target="https://stackoverflow.com/questions/55202518" TargetMode="External"/><Relationship Id="rId3328" Type="http://schemas.openxmlformats.org/officeDocument/2006/relationships/hyperlink" Target="https://stackoverflow.com/questions/49566157" TargetMode="External"/><Relationship Id="rId3327" Type="http://schemas.openxmlformats.org/officeDocument/2006/relationships/hyperlink" Target="https://stackoverflow.com/questions/51140650" TargetMode="External"/><Relationship Id="rId3329" Type="http://schemas.openxmlformats.org/officeDocument/2006/relationships/hyperlink" Target="https://stackoverflow.com/questions/56174456" TargetMode="External"/><Relationship Id="rId3320" Type="http://schemas.openxmlformats.org/officeDocument/2006/relationships/hyperlink" Target="https://stackoverflow.com/questions/60705612" TargetMode="External"/><Relationship Id="rId3322" Type="http://schemas.openxmlformats.org/officeDocument/2006/relationships/hyperlink" Target="https://stackoverflow.com/questions/35416989" TargetMode="External"/><Relationship Id="rId3321" Type="http://schemas.openxmlformats.org/officeDocument/2006/relationships/hyperlink" Target="https://stackoverflow.com/questions/18931277" TargetMode="External"/><Relationship Id="rId3324" Type="http://schemas.openxmlformats.org/officeDocument/2006/relationships/hyperlink" Target="https://stackoverflow.com/questions/61437856" TargetMode="External"/><Relationship Id="rId3323" Type="http://schemas.openxmlformats.org/officeDocument/2006/relationships/hyperlink" Target="https://stackoverflow.com/questions/41635426" TargetMode="External"/><Relationship Id="rId2090" Type="http://schemas.openxmlformats.org/officeDocument/2006/relationships/hyperlink" Target="https://stackoverflow.com/questions/53613984" TargetMode="External"/><Relationship Id="rId2091" Type="http://schemas.openxmlformats.org/officeDocument/2006/relationships/hyperlink" Target="https://stackoverflow.com/questions/40967761" TargetMode="External"/><Relationship Id="rId2092" Type="http://schemas.openxmlformats.org/officeDocument/2006/relationships/hyperlink" Target="https://stackoverflow.com/questions/60034629" TargetMode="External"/><Relationship Id="rId2093" Type="http://schemas.openxmlformats.org/officeDocument/2006/relationships/hyperlink" Target="https://stackoverflow.com/questions/48725179" TargetMode="External"/><Relationship Id="rId2094" Type="http://schemas.openxmlformats.org/officeDocument/2006/relationships/hyperlink" Target="https://stackoverflow.com/questions/40328751" TargetMode="External"/><Relationship Id="rId2095" Type="http://schemas.openxmlformats.org/officeDocument/2006/relationships/hyperlink" Target="https://stackoverflow.com/questions/47765595" TargetMode="External"/><Relationship Id="rId2096" Type="http://schemas.openxmlformats.org/officeDocument/2006/relationships/hyperlink" Target="https://stackoverflow.com/questions/42822844" TargetMode="External"/><Relationship Id="rId2097" Type="http://schemas.openxmlformats.org/officeDocument/2006/relationships/hyperlink" Target="https://stackoverflow.com/questions/48550159" TargetMode="External"/><Relationship Id="rId2098" Type="http://schemas.openxmlformats.org/officeDocument/2006/relationships/hyperlink" Target="https://stackoverflow.com/questions/44064344" TargetMode="External"/><Relationship Id="rId2099" Type="http://schemas.openxmlformats.org/officeDocument/2006/relationships/hyperlink" Target="https://stackoverflow.com/questions/45408000" TargetMode="External"/><Relationship Id="rId3391" Type="http://schemas.openxmlformats.org/officeDocument/2006/relationships/hyperlink" Target="https://stackoverflow.com/questions/52055658" TargetMode="External"/><Relationship Id="rId2060" Type="http://schemas.openxmlformats.org/officeDocument/2006/relationships/hyperlink" Target="https://stackoverflow.com/questions/44870419" TargetMode="External"/><Relationship Id="rId3390" Type="http://schemas.openxmlformats.org/officeDocument/2006/relationships/hyperlink" Target="https://stackoverflow.com/questions/63890583" TargetMode="External"/><Relationship Id="rId2061" Type="http://schemas.openxmlformats.org/officeDocument/2006/relationships/hyperlink" Target="https://stackoverflow.com/questions/51780725" TargetMode="External"/><Relationship Id="rId3393" Type="http://schemas.openxmlformats.org/officeDocument/2006/relationships/hyperlink" Target="https://stackoverflow.com/questions/59945342" TargetMode="External"/><Relationship Id="rId2062" Type="http://schemas.openxmlformats.org/officeDocument/2006/relationships/hyperlink" Target="https://stackoverflow.com/questions/46025966" TargetMode="External"/><Relationship Id="rId3392" Type="http://schemas.openxmlformats.org/officeDocument/2006/relationships/hyperlink" Target="https://stackoverflow.com/questions/54450453" TargetMode="External"/><Relationship Id="rId2063" Type="http://schemas.openxmlformats.org/officeDocument/2006/relationships/hyperlink" Target="https://stackoverflow.com/questions/55672135" TargetMode="External"/><Relationship Id="rId3395" Type="http://schemas.openxmlformats.org/officeDocument/2006/relationships/hyperlink" Target="https://stackoverflow.com/questions/57960429" TargetMode="External"/><Relationship Id="rId2064" Type="http://schemas.openxmlformats.org/officeDocument/2006/relationships/hyperlink" Target="https://stackoverflow.com/questions/61737710" TargetMode="External"/><Relationship Id="rId3394" Type="http://schemas.openxmlformats.org/officeDocument/2006/relationships/hyperlink" Target="https://stackoverflow.com/questions/39903337" TargetMode="External"/><Relationship Id="rId2065" Type="http://schemas.openxmlformats.org/officeDocument/2006/relationships/hyperlink" Target="https://stackoverflow.com/questions/58278454" TargetMode="External"/><Relationship Id="rId3397" Type="http://schemas.openxmlformats.org/officeDocument/2006/relationships/hyperlink" Target="https://stackoverflow.com/questions/50912312" TargetMode="External"/><Relationship Id="rId2066" Type="http://schemas.openxmlformats.org/officeDocument/2006/relationships/hyperlink" Target="https://stackoverflow.com/questions/56585023" TargetMode="External"/><Relationship Id="rId3396" Type="http://schemas.openxmlformats.org/officeDocument/2006/relationships/hyperlink" Target="https://stackoverflow.com/questions/46415260" TargetMode="External"/><Relationship Id="rId2067" Type="http://schemas.openxmlformats.org/officeDocument/2006/relationships/hyperlink" Target="https://stackoverflow.com/questions/61768940" TargetMode="External"/><Relationship Id="rId3399" Type="http://schemas.openxmlformats.org/officeDocument/2006/relationships/hyperlink" Target="https://stackoverflow.com/questions/45291093" TargetMode="External"/><Relationship Id="rId2068" Type="http://schemas.openxmlformats.org/officeDocument/2006/relationships/hyperlink" Target="https://stackoverflow.com/questions/61121937" TargetMode="External"/><Relationship Id="rId3398" Type="http://schemas.openxmlformats.org/officeDocument/2006/relationships/hyperlink" Target="https://stackoverflow.com/questions/55201924" TargetMode="External"/><Relationship Id="rId2069" Type="http://schemas.openxmlformats.org/officeDocument/2006/relationships/hyperlink" Target="https://stackoverflow.com/questions/61812227" TargetMode="External"/><Relationship Id="rId3380" Type="http://schemas.openxmlformats.org/officeDocument/2006/relationships/hyperlink" Target="https://stackoverflow.com/questions/61938210" TargetMode="External"/><Relationship Id="rId2050" Type="http://schemas.openxmlformats.org/officeDocument/2006/relationships/hyperlink" Target="https://stackoverflow.com/questions/50317335" TargetMode="External"/><Relationship Id="rId3382" Type="http://schemas.openxmlformats.org/officeDocument/2006/relationships/hyperlink" Target="https://stackoverflow.com/questions/54201162" TargetMode="External"/><Relationship Id="rId2051" Type="http://schemas.openxmlformats.org/officeDocument/2006/relationships/hyperlink" Target="https://stackoverflow.com/questions/45282297" TargetMode="External"/><Relationship Id="rId3381" Type="http://schemas.openxmlformats.org/officeDocument/2006/relationships/hyperlink" Target="https://stackoverflow.com/questions/60074316" TargetMode="External"/><Relationship Id="rId2052" Type="http://schemas.openxmlformats.org/officeDocument/2006/relationships/hyperlink" Target="https://stackoverflow.com/questions/51050053" TargetMode="External"/><Relationship Id="rId3384" Type="http://schemas.openxmlformats.org/officeDocument/2006/relationships/hyperlink" Target="https://stackoverflow.com/questions/63428743" TargetMode="External"/><Relationship Id="rId2053" Type="http://schemas.openxmlformats.org/officeDocument/2006/relationships/hyperlink" Target="https://stackoverflow.com/questions/45598493" TargetMode="External"/><Relationship Id="rId3383" Type="http://schemas.openxmlformats.org/officeDocument/2006/relationships/hyperlink" Target="https://stackoverflow.com/questions/58101126" TargetMode="External"/><Relationship Id="rId2054" Type="http://schemas.openxmlformats.org/officeDocument/2006/relationships/hyperlink" Target="https://stackoverflow.com/questions/60975651" TargetMode="External"/><Relationship Id="rId3386" Type="http://schemas.openxmlformats.org/officeDocument/2006/relationships/hyperlink" Target="https://stackoverflow.com/questions/62651998" TargetMode="External"/><Relationship Id="rId2055" Type="http://schemas.openxmlformats.org/officeDocument/2006/relationships/hyperlink" Target="https://stackoverflow.com/questions/64327397" TargetMode="External"/><Relationship Id="rId3385" Type="http://schemas.openxmlformats.org/officeDocument/2006/relationships/hyperlink" Target="https://stackoverflow.com/questions/63890583" TargetMode="External"/><Relationship Id="rId2056" Type="http://schemas.openxmlformats.org/officeDocument/2006/relationships/hyperlink" Target="https://stackoverflow.com/questions/63106341" TargetMode="External"/><Relationship Id="rId3388" Type="http://schemas.openxmlformats.org/officeDocument/2006/relationships/hyperlink" Target="https://stackoverflow.com/questions/61484786" TargetMode="External"/><Relationship Id="rId2057" Type="http://schemas.openxmlformats.org/officeDocument/2006/relationships/hyperlink" Target="https://stackoverflow.com/questions/63291221" TargetMode="External"/><Relationship Id="rId3387" Type="http://schemas.openxmlformats.org/officeDocument/2006/relationships/hyperlink" Target="https://stackoverflow.com/questions/61415039" TargetMode="External"/><Relationship Id="rId2058" Type="http://schemas.openxmlformats.org/officeDocument/2006/relationships/hyperlink" Target="https://stackoverflow.com/questions/56391755" TargetMode="External"/><Relationship Id="rId2059" Type="http://schemas.openxmlformats.org/officeDocument/2006/relationships/hyperlink" Target="https://stackoverflow.com/questions/54872182" TargetMode="External"/><Relationship Id="rId3389" Type="http://schemas.openxmlformats.org/officeDocument/2006/relationships/hyperlink" Target="https://stackoverflow.com/questions/55302500" TargetMode="External"/><Relationship Id="rId2080" Type="http://schemas.openxmlformats.org/officeDocument/2006/relationships/hyperlink" Target="https://stackoverflow.com/questions/56386913" TargetMode="External"/><Relationship Id="rId2081" Type="http://schemas.openxmlformats.org/officeDocument/2006/relationships/hyperlink" Target="https://stackoverflow.com/questions/62466877" TargetMode="External"/><Relationship Id="rId2082" Type="http://schemas.openxmlformats.org/officeDocument/2006/relationships/hyperlink" Target="https://stackoverflow.com/questions/59409919" TargetMode="External"/><Relationship Id="rId2083" Type="http://schemas.openxmlformats.org/officeDocument/2006/relationships/hyperlink" Target="https://stackoverflow.com/questions/55945364" TargetMode="External"/><Relationship Id="rId2084" Type="http://schemas.openxmlformats.org/officeDocument/2006/relationships/hyperlink" Target="https://stackoverflow.com/questions/60930920" TargetMode="External"/><Relationship Id="rId2085" Type="http://schemas.openxmlformats.org/officeDocument/2006/relationships/hyperlink" Target="https://stackoverflow.com/questions/61446844" TargetMode="External"/><Relationship Id="rId2086" Type="http://schemas.openxmlformats.org/officeDocument/2006/relationships/hyperlink" Target="https://stackoverflow.com/questions/59210074" TargetMode="External"/><Relationship Id="rId2087" Type="http://schemas.openxmlformats.org/officeDocument/2006/relationships/hyperlink" Target="https://stackoverflow.com/questions/55650121" TargetMode="External"/><Relationship Id="rId2088" Type="http://schemas.openxmlformats.org/officeDocument/2006/relationships/hyperlink" Target="https://stackoverflow.com/questions/44668828" TargetMode="External"/><Relationship Id="rId2089" Type="http://schemas.openxmlformats.org/officeDocument/2006/relationships/hyperlink" Target="https://stackoverflow.com/questions/50026460" TargetMode="External"/><Relationship Id="rId2070" Type="http://schemas.openxmlformats.org/officeDocument/2006/relationships/hyperlink" Target="https://stackoverflow.com/questions/61169380" TargetMode="External"/><Relationship Id="rId2071" Type="http://schemas.openxmlformats.org/officeDocument/2006/relationships/hyperlink" Target="https://stackoverflow.com/questions/62428455" TargetMode="External"/><Relationship Id="rId2072" Type="http://schemas.openxmlformats.org/officeDocument/2006/relationships/hyperlink" Target="https://stackoverflow.com/questions/48869256" TargetMode="External"/><Relationship Id="rId2073" Type="http://schemas.openxmlformats.org/officeDocument/2006/relationships/hyperlink" Target="https://stackoverflow.com/questions/45048225" TargetMode="External"/><Relationship Id="rId2074" Type="http://schemas.openxmlformats.org/officeDocument/2006/relationships/hyperlink" Target="https://stackoverflow.com/questions/45259235" TargetMode="External"/><Relationship Id="rId2075" Type="http://schemas.openxmlformats.org/officeDocument/2006/relationships/hyperlink" Target="https://stackoverflow.com/questions/44937001" TargetMode="External"/><Relationship Id="rId2076" Type="http://schemas.openxmlformats.org/officeDocument/2006/relationships/hyperlink" Target="https://stackoverflow.com/questions/61169380" TargetMode="External"/><Relationship Id="rId2077" Type="http://schemas.openxmlformats.org/officeDocument/2006/relationships/hyperlink" Target="https://stackoverflow.com/questions/47273200" TargetMode="External"/><Relationship Id="rId2078" Type="http://schemas.openxmlformats.org/officeDocument/2006/relationships/hyperlink" Target="https://stackoverflow.com/questions/52306842" TargetMode="External"/><Relationship Id="rId2079" Type="http://schemas.openxmlformats.org/officeDocument/2006/relationships/hyperlink" Target="https://stackoverflow.com/questions/43990046" TargetMode="External"/><Relationship Id="rId2940" Type="http://schemas.openxmlformats.org/officeDocument/2006/relationships/hyperlink" Target="https://stackoverflow.com/questions/51963377" TargetMode="External"/><Relationship Id="rId1610" Type="http://schemas.openxmlformats.org/officeDocument/2006/relationships/hyperlink" Target="https://stackoverflow.com/questions/64652834" TargetMode="External"/><Relationship Id="rId2941" Type="http://schemas.openxmlformats.org/officeDocument/2006/relationships/hyperlink" Target="https://stackoverflow.com/questions/55992434" TargetMode="External"/><Relationship Id="rId1611" Type="http://schemas.openxmlformats.org/officeDocument/2006/relationships/hyperlink" Target="https://stackoverflow.com/questions/58745285" TargetMode="External"/><Relationship Id="rId2942" Type="http://schemas.openxmlformats.org/officeDocument/2006/relationships/hyperlink" Target="https://stackoverflow.com/questions/52598117" TargetMode="External"/><Relationship Id="rId1612" Type="http://schemas.openxmlformats.org/officeDocument/2006/relationships/hyperlink" Target="https://stackoverflow.com/questions/59998441" TargetMode="External"/><Relationship Id="rId2943" Type="http://schemas.openxmlformats.org/officeDocument/2006/relationships/hyperlink" Target="https://stackoverflow.com/questions/64091029" TargetMode="External"/><Relationship Id="rId1613" Type="http://schemas.openxmlformats.org/officeDocument/2006/relationships/hyperlink" Target="https://stackoverflow.com/questions/44797757" TargetMode="External"/><Relationship Id="rId2944" Type="http://schemas.openxmlformats.org/officeDocument/2006/relationships/hyperlink" Target="https://stackoverflow.com/questions/61292187" TargetMode="External"/><Relationship Id="rId1614" Type="http://schemas.openxmlformats.org/officeDocument/2006/relationships/hyperlink" Target="https://stackoverflow.com/questions/57981959" TargetMode="External"/><Relationship Id="rId2945" Type="http://schemas.openxmlformats.org/officeDocument/2006/relationships/hyperlink" Target="https://stackoverflow.com/questions/62413757" TargetMode="External"/><Relationship Id="rId1615" Type="http://schemas.openxmlformats.org/officeDocument/2006/relationships/hyperlink" Target="https://stackoverflow.com/questions/55127970" TargetMode="External"/><Relationship Id="rId2946" Type="http://schemas.openxmlformats.org/officeDocument/2006/relationships/hyperlink" Target="https://stackoverflow.com/questions/64759372" TargetMode="External"/><Relationship Id="rId1616" Type="http://schemas.openxmlformats.org/officeDocument/2006/relationships/hyperlink" Target="https://stackoverflow.com/questions/55389913" TargetMode="External"/><Relationship Id="rId2947" Type="http://schemas.openxmlformats.org/officeDocument/2006/relationships/hyperlink" Target="https://stackoverflow.com/questions/60434430" TargetMode="External"/><Relationship Id="rId907" Type="http://schemas.openxmlformats.org/officeDocument/2006/relationships/hyperlink" Target="https://stackoverflow.com/questions/61575728" TargetMode="External"/><Relationship Id="rId1617" Type="http://schemas.openxmlformats.org/officeDocument/2006/relationships/hyperlink" Target="https://stackoverflow.com/questions/56034172" TargetMode="External"/><Relationship Id="rId2948" Type="http://schemas.openxmlformats.org/officeDocument/2006/relationships/hyperlink" Target="https://stackoverflow.com/questions/49425056" TargetMode="External"/><Relationship Id="rId906" Type="http://schemas.openxmlformats.org/officeDocument/2006/relationships/hyperlink" Target="https://stackoverflow.com/questions/58858077" TargetMode="External"/><Relationship Id="rId1618" Type="http://schemas.openxmlformats.org/officeDocument/2006/relationships/hyperlink" Target="https://stackoverflow.com/questions/49524396" TargetMode="External"/><Relationship Id="rId2949" Type="http://schemas.openxmlformats.org/officeDocument/2006/relationships/hyperlink" Target="https://stackoverflow.com/questions/47484469" TargetMode="External"/><Relationship Id="rId905" Type="http://schemas.openxmlformats.org/officeDocument/2006/relationships/hyperlink" Target="https://stackoverflow.com/questions/61099772" TargetMode="External"/><Relationship Id="rId1619" Type="http://schemas.openxmlformats.org/officeDocument/2006/relationships/hyperlink" Target="https://stackoverflow.com/questions/64377296" TargetMode="External"/><Relationship Id="rId904" Type="http://schemas.openxmlformats.org/officeDocument/2006/relationships/hyperlink" Target="https://stackoverflow.com/questions/60683795" TargetMode="External"/><Relationship Id="rId909" Type="http://schemas.openxmlformats.org/officeDocument/2006/relationships/hyperlink" Target="https://stackoverflow.com/questions/57293848" TargetMode="External"/><Relationship Id="rId908" Type="http://schemas.openxmlformats.org/officeDocument/2006/relationships/hyperlink" Target="https://stackoverflow.com/questions/55362917" TargetMode="External"/><Relationship Id="rId903" Type="http://schemas.openxmlformats.org/officeDocument/2006/relationships/hyperlink" Target="https://stackoverflow.com/questions/62660163" TargetMode="External"/><Relationship Id="rId902" Type="http://schemas.openxmlformats.org/officeDocument/2006/relationships/hyperlink" Target="https://stackoverflow.com/questions/59571944" TargetMode="External"/><Relationship Id="rId901" Type="http://schemas.openxmlformats.org/officeDocument/2006/relationships/hyperlink" Target="https://stackoverflow.com/questions/57937938" TargetMode="External"/><Relationship Id="rId900" Type="http://schemas.openxmlformats.org/officeDocument/2006/relationships/hyperlink" Target="https://stackoverflow.com/questions/63871470" TargetMode="External"/><Relationship Id="rId2930" Type="http://schemas.openxmlformats.org/officeDocument/2006/relationships/hyperlink" Target="https://stackoverflow.com/questions/63820168" TargetMode="External"/><Relationship Id="rId1600" Type="http://schemas.openxmlformats.org/officeDocument/2006/relationships/hyperlink" Target="https://stackoverflow.com/questions/48479571" TargetMode="External"/><Relationship Id="rId2931" Type="http://schemas.openxmlformats.org/officeDocument/2006/relationships/hyperlink" Target="https://stackoverflow.com/questions/60727762" TargetMode="External"/><Relationship Id="rId1601" Type="http://schemas.openxmlformats.org/officeDocument/2006/relationships/hyperlink" Target="https://stackoverflow.com/questions/57334227" TargetMode="External"/><Relationship Id="rId2932" Type="http://schemas.openxmlformats.org/officeDocument/2006/relationships/hyperlink" Target="https://stackoverflow.com/questions/63091894" TargetMode="External"/><Relationship Id="rId1602" Type="http://schemas.openxmlformats.org/officeDocument/2006/relationships/hyperlink" Target="https://stackoverflow.com/questions/63816038" TargetMode="External"/><Relationship Id="rId2933" Type="http://schemas.openxmlformats.org/officeDocument/2006/relationships/hyperlink" Target="https://stackoverflow.com/questions/64779033" TargetMode="External"/><Relationship Id="rId1603" Type="http://schemas.openxmlformats.org/officeDocument/2006/relationships/hyperlink" Target="https://stackoverflow.com/questions/63767055" TargetMode="External"/><Relationship Id="rId2934" Type="http://schemas.openxmlformats.org/officeDocument/2006/relationships/hyperlink" Target="https://stackoverflow.com/questions/55269907" TargetMode="External"/><Relationship Id="rId1604" Type="http://schemas.openxmlformats.org/officeDocument/2006/relationships/hyperlink" Target="https://stackoverflow.com/questions/64376058" TargetMode="External"/><Relationship Id="rId2935" Type="http://schemas.openxmlformats.org/officeDocument/2006/relationships/hyperlink" Target="https://stackoverflow.com/questions/62796481" TargetMode="External"/><Relationship Id="rId1605" Type="http://schemas.openxmlformats.org/officeDocument/2006/relationships/hyperlink" Target="https://stackoverflow.com/questions/64691806" TargetMode="External"/><Relationship Id="rId2936" Type="http://schemas.openxmlformats.org/officeDocument/2006/relationships/hyperlink" Target="https://stackoverflow.com/questions/54849555" TargetMode="External"/><Relationship Id="rId1606" Type="http://schemas.openxmlformats.org/officeDocument/2006/relationships/hyperlink" Target="https://stackoverflow.com/questions/65055947" TargetMode="External"/><Relationship Id="rId2937" Type="http://schemas.openxmlformats.org/officeDocument/2006/relationships/hyperlink" Target="https://stackoverflow.com/questions/52155642" TargetMode="External"/><Relationship Id="rId1607" Type="http://schemas.openxmlformats.org/officeDocument/2006/relationships/hyperlink" Target="https://stackoverflow.com/questions/51751833" TargetMode="External"/><Relationship Id="rId2938" Type="http://schemas.openxmlformats.org/officeDocument/2006/relationships/hyperlink" Target="https://stackoverflow.com/questions/63845434" TargetMode="External"/><Relationship Id="rId1608" Type="http://schemas.openxmlformats.org/officeDocument/2006/relationships/hyperlink" Target="https://stackoverflow.com/questions/56119136" TargetMode="External"/><Relationship Id="rId2939" Type="http://schemas.openxmlformats.org/officeDocument/2006/relationships/hyperlink" Target="https://stackoverflow.com/questions/53562704" TargetMode="External"/><Relationship Id="rId1609" Type="http://schemas.openxmlformats.org/officeDocument/2006/relationships/hyperlink" Target="https://stackoverflow.com/questions/64463478" TargetMode="External"/><Relationship Id="rId1631" Type="http://schemas.openxmlformats.org/officeDocument/2006/relationships/hyperlink" Target="https://stackoverflow.com/questions/56934307" TargetMode="External"/><Relationship Id="rId2962" Type="http://schemas.openxmlformats.org/officeDocument/2006/relationships/hyperlink" Target="https://stackoverflow.com/questions/56280640" TargetMode="External"/><Relationship Id="rId1632" Type="http://schemas.openxmlformats.org/officeDocument/2006/relationships/hyperlink" Target="https://stackoverflow.com/questions/60490599" TargetMode="External"/><Relationship Id="rId2963" Type="http://schemas.openxmlformats.org/officeDocument/2006/relationships/hyperlink" Target="https://stackoverflow.com/questions/64401570" TargetMode="External"/><Relationship Id="rId1633" Type="http://schemas.openxmlformats.org/officeDocument/2006/relationships/hyperlink" Target="https://stackoverflow.com/questions/47644306" TargetMode="External"/><Relationship Id="rId2964" Type="http://schemas.openxmlformats.org/officeDocument/2006/relationships/hyperlink" Target="https://stackoverflow.com/questions/65144547" TargetMode="External"/><Relationship Id="rId1634" Type="http://schemas.openxmlformats.org/officeDocument/2006/relationships/hyperlink" Target="https://stackoverflow.com/questions/44274062" TargetMode="External"/><Relationship Id="rId2965" Type="http://schemas.openxmlformats.org/officeDocument/2006/relationships/hyperlink" Target="https://stackoverflow.com/questions/62680282" TargetMode="External"/><Relationship Id="rId1635" Type="http://schemas.openxmlformats.org/officeDocument/2006/relationships/hyperlink" Target="https://stackoverflow.com/questions/49476287" TargetMode="External"/><Relationship Id="rId2966" Type="http://schemas.openxmlformats.org/officeDocument/2006/relationships/hyperlink" Target="https://stackoverflow.com/questions/65139674" TargetMode="External"/><Relationship Id="rId1636" Type="http://schemas.openxmlformats.org/officeDocument/2006/relationships/hyperlink" Target="https://stackoverflow.com/questions/43084137" TargetMode="External"/><Relationship Id="rId2967" Type="http://schemas.openxmlformats.org/officeDocument/2006/relationships/hyperlink" Target="https://stackoverflow.com/questions/64759500" TargetMode="External"/><Relationship Id="rId1637" Type="http://schemas.openxmlformats.org/officeDocument/2006/relationships/hyperlink" Target="https://stackoverflow.com/questions/50911052" TargetMode="External"/><Relationship Id="rId2968" Type="http://schemas.openxmlformats.org/officeDocument/2006/relationships/hyperlink" Target="https://stackoverflow.com/questions/58183711" TargetMode="External"/><Relationship Id="rId1638" Type="http://schemas.openxmlformats.org/officeDocument/2006/relationships/hyperlink" Target="https://stackoverflow.com/questions/62622704" TargetMode="External"/><Relationship Id="rId2969" Type="http://schemas.openxmlformats.org/officeDocument/2006/relationships/hyperlink" Target="https://stackoverflow.com/questions/50455114" TargetMode="External"/><Relationship Id="rId929" Type="http://schemas.openxmlformats.org/officeDocument/2006/relationships/hyperlink" Target="https://stackoverflow.com/questions/60448067" TargetMode="External"/><Relationship Id="rId1639" Type="http://schemas.openxmlformats.org/officeDocument/2006/relationships/hyperlink" Target="https://stackoverflow.com/questions/63418534" TargetMode="External"/><Relationship Id="rId928" Type="http://schemas.openxmlformats.org/officeDocument/2006/relationships/hyperlink" Target="https://stackoverflow.com/questions/52366226" TargetMode="External"/><Relationship Id="rId927" Type="http://schemas.openxmlformats.org/officeDocument/2006/relationships/hyperlink" Target="https://stackoverflow.com/questions/63982154" TargetMode="External"/><Relationship Id="rId926" Type="http://schemas.openxmlformats.org/officeDocument/2006/relationships/hyperlink" Target="https://stackoverflow.com/questions/64867031" TargetMode="External"/><Relationship Id="rId921" Type="http://schemas.openxmlformats.org/officeDocument/2006/relationships/hyperlink" Target="https://stackoverflow.com/questions/64504134" TargetMode="External"/><Relationship Id="rId920" Type="http://schemas.openxmlformats.org/officeDocument/2006/relationships/hyperlink" Target="https://stackoverflow.com/questions/57842734" TargetMode="External"/><Relationship Id="rId925" Type="http://schemas.openxmlformats.org/officeDocument/2006/relationships/hyperlink" Target="https://stackoverflow.com/questions/60287388" TargetMode="External"/><Relationship Id="rId924" Type="http://schemas.openxmlformats.org/officeDocument/2006/relationships/hyperlink" Target="https://stackoverflow.com/questions/63315046" TargetMode="External"/><Relationship Id="rId923" Type="http://schemas.openxmlformats.org/officeDocument/2006/relationships/hyperlink" Target="https://stackoverflow.com/questions/65160085" TargetMode="External"/><Relationship Id="rId922" Type="http://schemas.openxmlformats.org/officeDocument/2006/relationships/hyperlink" Target="https://stackoverflow.com/questions/57775938" TargetMode="External"/><Relationship Id="rId2960" Type="http://schemas.openxmlformats.org/officeDocument/2006/relationships/hyperlink" Target="https://stackoverflow.com/questions/40818579" TargetMode="External"/><Relationship Id="rId1630" Type="http://schemas.openxmlformats.org/officeDocument/2006/relationships/hyperlink" Target="https://stackoverflow.com/questions/57592430" TargetMode="External"/><Relationship Id="rId2961" Type="http://schemas.openxmlformats.org/officeDocument/2006/relationships/hyperlink" Target="https://stackoverflow.com/questions/52041545" TargetMode="External"/><Relationship Id="rId1620" Type="http://schemas.openxmlformats.org/officeDocument/2006/relationships/hyperlink" Target="https://stackoverflow.com/questions/45598493" TargetMode="External"/><Relationship Id="rId2951" Type="http://schemas.openxmlformats.org/officeDocument/2006/relationships/hyperlink" Target="https://stackoverflow.com/questions/46876213" TargetMode="External"/><Relationship Id="rId1621" Type="http://schemas.openxmlformats.org/officeDocument/2006/relationships/hyperlink" Target="https://stackoverflow.com/questions/35532457" TargetMode="External"/><Relationship Id="rId2952" Type="http://schemas.openxmlformats.org/officeDocument/2006/relationships/hyperlink" Target="https://stackoverflow.com/questions/46167901" TargetMode="External"/><Relationship Id="rId1622" Type="http://schemas.openxmlformats.org/officeDocument/2006/relationships/hyperlink" Target="https://stackoverflow.com/questions/46326238" TargetMode="External"/><Relationship Id="rId2953" Type="http://schemas.openxmlformats.org/officeDocument/2006/relationships/hyperlink" Target="https://stackoverflow.com/questions/60071597" TargetMode="External"/><Relationship Id="rId1623" Type="http://schemas.openxmlformats.org/officeDocument/2006/relationships/hyperlink" Target="https://stackoverflow.com/questions/44414381" TargetMode="External"/><Relationship Id="rId2954" Type="http://schemas.openxmlformats.org/officeDocument/2006/relationships/hyperlink" Target="https://stackoverflow.com/questions/61985531" TargetMode="External"/><Relationship Id="rId1624" Type="http://schemas.openxmlformats.org/officeDocument/2006/relationships/hyperlink" Target="https://stackoverflow.com/questions/51872592" TargetMode="External"/><Relationship Id="rId2955" Type="http://schemas.openxmlformats.org/officeDocument/2006/relationships/hyperlink" Target="https://stackoverflow.com/questions/51770552" TargetMode="External"/><Relationship Id="rId1625" Type="http://schemas.openxmlformats.org/officeDocument/2006/relationships/hyperlink" Target="https://stackoverflow.com/questions/51424835" TargetMode="External"/><Relationship Id="rId2956" Type="http://schemas.openxmlformats.org/officeDocument/2006/relationships/hyperlink" Target="https://stackoverflow.com/questions/48244919" TargetMode="External"/><Relationship Id="rId1626" Type="http://schemas.openxmlformats.org/officeDocument/2006/relationships/hyperlink" Target="https://stackoverflow.com/questions/49151662" TargetMode="External"/><Relationship Id="rId2957" Type="http://schemas.openxmlformats.org/officeDocument/2006/relationships/hyperlink" Target="https://stackoverflow.com/questions/51578532" TargetMode="External"/><Relationship Id="rId1627" Type="http://schemas.openxmlformats.org/officeDocument/2006/relationships/hyperlink" Target="https://stackoverflow.com/questions/43766679" TargetMode="External"/><Relationship Id="rId2958" Type="http://schemas.openxmlformats.org/officeDocument/2006/relationships/hyperlink" Target="https://stackoverflow.com/questions/59585425" TargetMode="External"/><Relationship Id="rId918" Type="http://schemas.openxmlformats.org/officeDocument/2006/relationships/hyperlink" Target="https://stackoverflow.com/questions/59305514" TargetMode="External"/><Relationship Id="rId1628" Type="http://schemas.openxmlformats.org/officeDocument/2006/relationships/hyperlink" Target="https://stackoverflow.com/questions/58183711" TargetMode="External"/><Relationship Id="rId2959" Type="http://schemas.openxmlformats.org/officeDocument/2006/relationships/hyperlink" Target="https://stackoverflow.com/questions/49016530" TargetMode="External"/><Relationship Id="rId917" Type="http://schemas.openxmlformats.org/officeDocument/2006/relationships/hyperlink" Target="https://stackoverflow.com/questions/59304261" TargetMode="External"/><Relationship Id="rId1629" Type="http://schemas.openxmlformats.org/officeDocument/2006/relationships/hyperlink" Target="https://stackoverflow.com/questions/60025661" TargetMode="External"/><Relationship Id="rId916" Type="http://schemas.openxmlformats.org/officeDocument/2006/relationships/hyperlink" Target="https://stackoverflow.com/questions/62837497" TargetMode="External"/><Relationship Id="rId915" Type="http://schemas.openxmlformats.org/officeDocument/2006/relationships/hyperlink" Target="https://stackoverflow.com/questions/62121680" TargetMode="External"/><Relationship Id="rId919" Type="http://schemas.openxmlformats.org/officeDocument/2006/relationships/hyperlink" Target="https://stackoverflow.com/questions/60035792" TargetMode="External"/><Relationship Id="rId910" Type="http://schemas.openxmlformats.org/officeDocument/2006/relationships/hyperlink" Target="https://stackoverflow.com/questions/50817851" TargetMode="External"/><Relationship Id="rId914" Type="http://schemas.openxmlformats.org/officeDocument/2006/relationships/hyperlink" Target="https://stackoverflow.com/questions/51919417" TargetMode="External"/><Relationship Id="rId913" Type="http://schemas.openxmlformats.org/officeDocument/2006/relationships/hyperlink" Target="https://stackoverflow.com/questions/59492586" TargetMode="External"/><Relationship Id="rId912" Type="http://schemas.openxmlformats.org/officeDocument/2006/relationships/hyperlink" Target="https://stackoverflow.com/questions/54994533" TargetMode="External"/><Relationship Id="rId911" Type="http://schemas.openxmlformats.org/officeDocument/2006/relationships/hyperlink" Target="https://stackoverflow.com/questions/48286968" TargetMode="External"/><Relationship Id="rId2950" Type="http://schemas.openxmlformats.org/officeDocument/2006/relationships/hyperlink" Target="https://stackoverflow.com/questions/50243086" TargetMode="External"/><Relationship Id="rId2900" Type="http://schemas.openxmlformats.org/officeDocument/2006/relationships/hyperlink" Target="https://stackoverflow.com/questions/60733109" TargetMode="External"/><Relationship Id="rId2901" Type="http://schemas.openxmlformats.org/officeDocument/2006/relationships/hyperlink" Target="https://stackoverflow.com/questions/51770552" TargetMode="External"/><Relationship Id="rId2902" Type="http://schemas.openxmlformats.org/officeDocument/2006/relationships/hyperlink" Target="https://stackoverflow.com/questions/61985531" TargetMode="External"/><Relationship Id="rId2903" Type="http://schemas.openxmlformats.org/officeDocument/2006/relationships/hyperlink" Target="https://stackoverflow.com/questions/53169455" TargetMode="External"/><Relationship Id="rId2904" Type="http://schemas.openxmlformats.org/officeDocument/2006/relationships/hyperlink" Target="https://stackoverflow.com/questions/57175459" TargetMode="External"/><Relationship Id="rId2905" Type="http://schemas.openxmlformats.org/officeDocument/2006/relationships/hyperlink" Target="https://stackoverflow.com/questions/60490084" TargetMode="External"/><Relationship Id="rId2906" Type="http://schemas.openxmlformats.org/officeDocument/2006/relationships/hyperlink" Target="https://stackoverflow.com/questions/56723373" TargetMode="External"/><Relationship Id="rId2907" Type="http://schemas.openxmlformats.org/officeDocument/2006/relationships/hyperlink" Target="https://stackoverflow.com/questions/50083284" TargetMode="External"/><Relationship Id="rId2908" Type="http://schemas.openxmlformats.org/officeDocument/2006/relationships/hyperlink" Target="https://stackoverflow.com/questions/59639633" TargetMode="External"/><Relationship Id="rId2909" Type="http://schemas.openxmlformats.org/officeDocument/2006/relationships/hyperlink" Target="https://stackoverflow.com/questions/59223142" TargetMode="External"/><Relationship Id="rId2920" Type="http://schemas.openxmlformats.org/officeDocument/2006/relationships/hyperlink" Target="https://stackoverflow.com/questions/63581028" TargetMode="External"/><Relationship Id="rId2921" Type="http://schemas.openxmlformats.org/officeDocument/2006/relationships/hyperlink" Target="https://stackoverflow.com/questions/59074461" TargetMode="External"/><Relationship Id="rId2922" Type="http://schemas.openxmlformats.org/officeDocument/2006/relationships/hyperlink" Target="https://stackoverflow.com/questions/56212951" TargetMode="External"/><Relationship Id="rId2923" Type="http://schemas.openxmlformats.org/officeDocument/2006/relationships/hyperlink" Target="https://stackoverflow.com/questions/59684810" TargetMode="External"/><Relationship Id="rId2924" Type="http://schemas.openxmlformats.org/officeDocument/2006/relationships/hyperlink" Target="https://stackoverflow.com/questions/51346918" TargetMode="External"/><Relationship Id="rId2925" Type="http://schemas.openxmlformats.org/officeDocument/2006/relationships/hyperlink" Target="https://stackoverflow.com/questions/49164797" TargetMode="External"/><Relationship Id="rId2926" Type="http://schemas.openxmlformats.org/officeDocument/2006/relationships/hyperlink" Target="https://stackoverflow.com/questions/47859532" TargetMode="External"/><Relationship Id="rId2927" Type="http://schemas.openxmlformats.org/officeDocument/2006/relationships/hyperlink" Target="https://stackoverflow.com/questions/44259651" TargetMode="External"/><Relationship Id="rId2928" Type="http://schemas.openxmlformats.org/officeDocument/2006/relationships/hyperlink" Target="https://stackoverflow.com/questions/51377371" TargetMode="External"/><Relationship Id="rId2929" Type="http://schemas.openxmlformats.org/officeDocument/2006/relationships/hyperlink" Target="https://stackoverflow.com/questions/61102728" TargetMode="External"/><Relationship Id="rId2910" Type="http://schemas.openxmlformats.org/officeDocument/2006/relationships/hyperlink" Target="https://stackoverflow.com/questions/65021701" TargetMode="External"/><Relationship Id="rId2911" Type="http://schemas.openxmlformats.org/officeDocument/2006/relationships/hyperlink" Target="https://stackoverflow.com/questions/65139674" TargetMode="External"/><Relationship Id="rId2912" Type="http://schemas.openxmlformats.org/officeDocument/2006/relationships/hyperlink" Target="https://stackoverflow.com/questions/63541379" TargetMode="External"/><Relationship Id="rId2913" Type="http://schemas.openxmlformats.org/officeDocument/2006/relationships/hyperlink" Target="https://stackoverflow.com/questions/63481755" TargetMode="External"/><Relationship Id="rId2914" Type="http://schemas.openxmlformats.org/officeDocument/2006/relationships/hyperlink" Target="https://stackoverflow.com/questions/52218258" TargetMode="External"/><Relationship Id="rId2915" Type="http://schemas.openxmlformats.org/officeDocument/2006/relationships/hyperlink" Target="https://stackoverflow.com/questions/64726074" TargetMode="External"/><Relationship Id="rId2916" Type="http://schemas.openxmlformats.org/officeDocument/2006/relationships/hyperlink" Target="https://stackoverflow.com/questions/53142006" TargetMode="External"/><Relationship Id="rId2917" Type="http://schemas.openxmlformats.org/officeDocument/2006/relationships/hyperlink" Target="https://stackoverflow.com/questions/60497173" TargetMode="External"/><Relationship Id="rId2918" Type="http://schemas.openxmlformats.org/officeDocument/2006/relationships/hyperlink" Target="https://stackoverflow.com/questions/54574591" TargetMode="External"/><Relationship Id="rId2919" Type="http://schemas.openxmlformats.org/officeDocument/2006/relationships/hyperlink" Target="https://stackoverflow.com/questions/59685659" TargetMode="External"/><Relationship Id="rId1697" Type="http://schemas.openxmlformats.org/officeDocument/2006/relationships/hyperlink" Target="https://stackoverflow.com/questions/64770484" TargetMode="External"/><Relationship Id="rId1698" Type="http://schemas.openxmlformats.org/officeDocument/2006/relationships/hyperlink" Target="https://stackoverflow.com/questions/61280885" TargetMode="External"/><Relationship Id="rId1699" Type="http://schemas.openxmlformats.org/officeDocument/2006/relationships/hyperlink" Target="https://stackoverflow.com/questions/63174874" TargetMode="External"/><Relationship Id="rId866" Type="http://schemas.openxmlformats.org/officeDocument/2006/relationships/hyperlink" Target="https://stackoverflow.com/questions/55481547" TargetMode="External"/><Relationship Id="rId865" Type="http://schemas.openxmlformats.org/officeDocument/2006/relationships/hyperlink" Target="https://stackoverflow.com/questions/64944018" TargetMode="External"/><Relationship Id="rId864" Type="http://schemas.openxmlformats.org/officeDocument/2006/relationships/hyperlink" Target="https://stackoverflow.com/questions/56538943" TargetMode="External"/><Relationship Id="rId863" Type="http://schemas.openxmlformats.org/officeDocument/2006/relationships/hyperlink" Target="https://stackoverflow.com/questions/56307568" TargetMode="External"/><Relationship Id="rId869" Type="http://schemas.openxmlformats.org/officeDocument/2006/relationships/hyperlink" Target="https://stackoverflow.com/questions/59791553" TargetMode="External"/><Relationship Id="rId868" Type="http://schemas.openxmlformats.org/officeDocument/2006/relationships/hyperlink" Target="https://stackoverflow.com/questions/56215065" TargetMode="External"/><Relationship Id="rId867" Type="http://schemas.openxmlformats.org/officeDocument/2006/relationships/hyperlink" Target="https://stackoverflow.com/questions/58184299" TargetMode="External"/><Relationship Id="rId1690" Type="http://schemas.openxmlformats.org/officeDocument/2006/relationships/hyperlink" Target="https://stackoverflow.com/questions/44274618" TargetMode="External"/><Relationship Id="rId1691" Type="http://schemas.openxmlformats.org/officeDocument/2006/relationships/hyperlink" Target="https://stackoverflow.com/questions/53328826" TargetMode="External"/><Relationship Id="rId1692" Type="http://schemas.openxmlformats.org/officeDocument/2006/relationships/hyperlink" Target="https://stackoverflow.com/questions/55277252" TargetMode="External"/><Relationship Id="rId862" Type="http://schemas.openxmlformats.org/officeDocument/2006/relationships/hyperlink" Target="https://stackoverflow.com/questions/56119136" TargetMode="External"/><Relationship Id="rId1693" Type="http://schemas.openxmlformats.org/officeDocument/2006/relationships/hyperlink" Target="https://stackoverflow.com/questions/60361603" TargetMode="External"/><Relationship Id="rId861" Type="http://schemas.openxmlformats.org/officeDocument/2006/relationships/hyperlink" Target="https://stackoverflow.com/questions/60380958" TargetMode="External"/><Relationship Id="rId1694" Type="http://schemas.openxmlformats.org/officeDocument/2006/relationships/hyperlink" Target="https://stackoverflow.com/questions/49853718" TargetMode="External"/><Relationship Id="rId860" Type="http://schemas.openxmlformats.org/officeDocument/2006/relationships/hyperlink" Target="https://stackoverflow.com/questions/60066950" TargetMode="External"/><Relationship Id="rId1695" Type="http://schemas.openxmlformats.org/officeDocument/2006/relationships/hyperlink" Target="https://stackoverflow.com/questions/49645151" TargetMode="External"/><Relationship Id="rId1696" Type="http://schemas.openxmlformats.org/officeDocument/2006/relationships/hyperlink" Target="https://stackoverflow.com/questions/65021701" TargetMode="External"/><Relationship Id="rId1686" Type="http://schemas.openxmlformats.org/officeDocument/2006/relationships/hyperlink" Target="https://stackoverflow.com/questions/53206781" TargetMode="External"/><Relationship Id="rId1687" Type="http://schemas.openxmlformats.org/officeDocument/2006/relationships/hyperlink" Target="https://stackoverflow.com/questions/48133160" TargetMode="External"/><Relationship Id="rId1688" Type="http://schemas.openxmlformats.org/officeDocument/2006/relationships/hyperlink" Target="https://stackoverflow.com/questions/58842687" TargetMode="External"/><Relationship Id="rId1689" Type="http://schemas.openxmlformats.org/officeDocument/2006/relationships/hyperlink" Target="https://stackoverflow.com/questions/41077940" TargetMode="External"/><Relationship Id="rId855" Type="http://schemas.openxmlformats.org/officeDocument/2006/relationships/hyperlink" Target="https://stackoverflow.com/questions/55564014" TargetMode="External"/><Relationship Id="rId854" Type="http://schemas.openxmlformats.org/officeDocument/2006/relationships/hyperlink" Target="https://stackoverflow.com/questions/65048304" TargetMode="External"/><Relationship Id="rId853" Type="http://schemas.openxmlformats.org/officeDocument/2006/relationships/hyperlink" Target="https://stackoverflow.com/questions/57002050" TargetMode="External"/><Relationship Id="rId852" Type="http://schemas.openxmlformats.org/officeDocument/2006/relationships/hyperlink" Target="https://stackoverflow.com/questions/58184299" TargetMode="External"/><Relationship Id="rId859" Type="http://schemas.openxmlformats.org/officeDocument/2006/relationships/hyperlink" Target="https://stackoverflow.com/questions/59757217" TargetMode="External"/><Relationship Id="rId858" Type="http://schemas.openxmlformats.org/officeDocument/2006/relationships/hyperlink" Target="https://stackoverflow.com/questions/59656096" TargetMode="External"/><Relationship Id="rId857" Type="http://schemas.openxmlformats.org/officeDocument/2006/relationships/hyperlink" Target="https://stackoverflow.com/questions/61526096" TargetMode="External"/><Relationship Id="rId856" Type="http://schemas.openxmlformats.org/officeDocument/2006/relationships/hyperlink" Target="https://stackoverflow.com/questions/51848122" TargetMode="External"/><Relationship Id="rId1680" Type="http://schemas.openxmlformats.org/officeDocument/2006/relationships/hyperlink" Target="https://stackoverflow.com/questions/54998898" TargetMode="External"/><Relationship Id="rId1681" Type="http://schemas.openxmlformats.org/officeDocument/2006/relationships/hyperlink" Target="https://stackoverflow.com/questions/51625911" TargetMode="External"/><Relationship Id="rId851" Type="http://schemas.openxmlformats.org/officeDocument/2006/relationships/hyperlink" Target="https://stackoverflow.com/questions/61063190" TargetMode="External"/><Relationship Id="rId1682" Type="http://schemas.openxmlformats.org/officeDocument/2006/relationships/hyperlink" Target="https://stackoverflow.com/questions/51822134" TargetMode="External"/><Relationship Id="rId850" Type="http://schemas.openxmlformats.org/officeDocument/2006/relationships/hyperlink" Target="https://stackoverflow.com/questions/59847919" TargetMode="External"/><Relationship Id="rId1683" Type="http://schemas.openxmlformats.org/officeDocument/2006/relationships/hyperlink" Target="https://stackoverflow.com/questions/50911052" TargetMode="External"/><Relationship Id="rId1684" Type="http://schemas.openxmlformats.org/officeDocument/2006/relationships/hyperlink" Target="https://stackoverflow.com/questions/46479008" TargetMode="External"/><Relationship Id="rId1685" Type="http://schemas.openxmlformats.org/officeDocument/2006/relationships/hyperlink" Target="https://stackoverflow.com/questions/49252970" TargetMode="External"/><Relationship Id="rId3414" Type="http://schemas.openxmlformats.org/officeDocument/2006/relationships/hyperlink" Target="https://stackoverflow.com/questions/24171725" TargetMode="External"/><Relationship Id="rId3413" Type="http://schemas.openxmlformats.org/officeDocument/2006/relationships/hyperlink" Target="https://stackoverflow.com/questions/36182502" TargetMode="External"/><Relationship Id="rId3416" Type="http://schemas.openxmlformats.org/officeDocument/2006/relationships/hyperlink" Target="https://stackoverflow.com/questions/27257339" TargetMode="External"/><Relationship Id="rId3415" Type="http://schemas.openxmlformats.org/officeDocument/2006/relationships/hyperlink" Target="https://stackoverflow.com/questions/49398834" TargetMode="External"/><Relationship Id="rId3418" Type="http://schemas.openxmlformats.org/officeDocument/2006/relationships/hyperlink" Target="https://stackoverflow.com/questions/60721291" TargetMode="External"/><Relationship Id="rId3417" Type="http://schemas.openxmlformats.org/officeDocument/2006/relationships/hyperlink" Target="https://stackoverflow.com/questions/36220776" TargetMode="External"/><Relationship Id="rId3419" Type="http://schemas.openxmlformats.org/officeDocument/2006/relationships/hyperlink" Target="https://stackoverflow.com/questions/61049039" TargetMode="External"/><Relationship Id="rId888" Type="http://schemas.openxmlformats.org/officeDocument/2006/relationships/hyperlink" Target="https://stackoverflow.com/questions/64771558" TargetMode="External"/><Relationship Id="rId887" Type="http://schemas.openxmlformats.org/officeDocument/2006/relationships/hyperlink" Target="https://stackoverflow.com/questions/55280872" TargetMode="External"/><Relationship Id="rId886" Type="http://schemas.openxmlformats.org/officeDocument/2006/relationships/hyperlink" Target="https://stackoverflow.com/questions/61063190" TargetMode="External"/><Relationship Id="rId885" Type="http://schemas.openxmlformats.org/officeDocument/2006/relationships/hyperlink" Target="https://stackoverflow.com/questions/60044577" TargetMode="External"/><Relationship Id="rId889" Type="http://schemas.openxmlformats.org/officeDocument/2006/relationships/hyperlink" Target="https://stackoverflow.com/questions/59940366" TargetMode="External"/><Relationship Id="rId880" Type="http://schemas.openxmlformats.org/officeDocument/2006/relationships/hyperlink" Target="https://stackoverflow.com/questions/59305514" TargetMode="External"/><Relationship Id="rId884" Type="http://schemas.openxmlformats.org/officeDocument/2006/relationships/hyperlink" Target="https://stackoverflow.com/questions/61192645" TargetMode="External"/><Relationship Id="rId3410" Type="http://schemas.openxmlformats.org/officeDocument/2006/relationships/hyperlink" Target="https://stackoverflow.com/questions/48646202" TargetMode="External"/><Relationship Id="rId883" Type="http://schemas.openxmlformats.org/officeDocument/2006/relationships/hyperlink" Target="https://stackoverflow.com/questions/59364422" TargetMode="External"/><Relationship Id="rId882" Type="http://schemas.openxmlformats.org/officeDocument/2006/relationships/hyperlink" Target="https://stackoverflow.com/questions/57842734" TargetMode="External"/><Relationship Id="rId3412" Type="http://schemas.openxmlformats.org/officeDocument/2006/relationships/hyperlink" Target="https://stackoverflow.com/questions/43222882" TargetMode="External"/><Relationship Id="rId881" Type="http://schemas.openxmlformats.org/officeDocument/2006/relationships/hyperlink" Target="https://stackoverflow.com/questions/61882720" TargetMode="External"/><Relationship Id="rId3411" Type="http://schemas.openxmlformats.org/officeDocument/2006/relationships/hyperlink" Target="https://stackoverflow.com/questions/56811515" TargetMode="External"/><Relationship Id="rId3403" Type="http://schemas.openxmlformats.org/officeDocument/2006/relationships/hyperlink" Target="https://stackoverflow.com/questions/25599816" TargetMode="External"/><Relationship Id="rId3402" Type="http://schemas.openxmlformats.org/officeDocument/2006/relationships/hyperlink" Target="https://stackoverflow.com/questions/34478319" TargetMode="External"/><Relationship Id="rId3405" Type="http://schemas.openxmlformats.org/officeDocument/2006/relationships/hyperlink" Target="https://stackoverflow.com/questions/43946259" TargetMode="External"/><Relationship Id="rId3404" Type="http://schemas.openxmlformats.org/officeDocument/2006/relationships/hyperlink" Target="https://stackoverflow.com/questions/43314707" TargetMode="External"/><Relationship Id="rId3407" Type="http://schemas.openxmlformats.org/officeDocument/2006/relationships/hyperlink" Target="https://stackoverflow.com/questions/29980037" TargetMode="External"/><Relationship Id="rId3406" Type="http://schemas.openxmlformats.org/officeDocument/2006/relationships/hyperlink" Target="https://stackoverflow.com/questions/51497681" TargetMode="External"/><Relationship Id="rId3409" Type="http://schemas.openxmlformats.org/officeDocument/2006/relationships/hyperlink" Target="https://stackoverflow.com/questions/37265268" TargetMode="External"/><Relationship Id="rId3408" Type="http://schemas.openxmlformats.org/officeDocument/2006/relationships/hyperlink" Target="https://stackoverflow.com/questions/32316336" TargetMode="External"/><Relationship Id="rId877" Type="http://schemas.openxmlformats.org/officeDocument/2006/relationships/hyperlink" Target="https://stackoverflow.com/questions/55647209" TargetMode="External"/><Relationship Id="rId876" Type="http://schemas.openxmlformats.org/officeDocument/2006/relationships/hyperlink" Target="https://stackoverflow.com/questions/52143856" TargetMode="External"/><Relationship Id="rId875" Type="http://schemas.openxmlformats.org/officeDocument/2006/relationships/hyperlink" Target="https://stackoverflow.com/questions/51861062" TargetMode="External"/><Relationship Id="rId874" Type="http://schemas.openxmlformats.org/officeDocument/2006/relationships/hyperlink" Target="https://stackoverflow.com/questions/33686607" TargetMode="External"/><Relationship Id="rId879" Type="http://schemas.openxmlformats.org/officeDocument/2006/relationships/hyperlink" Target="https://stackoverflow.com/questions/56333388" TargetMode="External"/><Relationship Id="rId878" Type="http://schemas.openxmlformats.org/officeDocument/2006/relationships/hyperlink" Target="https://stackoverflow.com/questions/61976955" TargetMode="External"/><Relationship Id="rId873" Type="http://schemas.openxmlformats.org/officeDocument/2006/relationships/hyperlink" Target="https://stackoverflow.com/questions/41065945" TargetMode="External"/><Relationship Id="rId872" Type="http://schemas.openxmlformats.org/officeDocument/2006/relationships/hyperlink" Target="https://stackoverflow.com/questions/57915055" TargetMode="External"/><Relationship Id="rId871" Type="http://schemas.openxmlformats.org/officeDocument/2006/relationships/hyperlink" Target="https://stackoverflow.com/questions/41061994" TargetMode="External"/><Relationship Id="rId3401" Type="http://schemas.openxmlformats.org/officeDocument/2006/relationships/hyperlink" Target="https://stackoverflow.com/questions/22332886" TargetMode="External"/><Relationship Id="rId870" Type="http://schemas.openxmlformats.org/officeDocument/2006/relationships/hyperlink" Target="https://stackoverflow.com/questions/44895394" TargetMode="External"/><Relationship Id="rId3400" Type="http://schemas.openxmlformats.org/officeDocument/2006/relationships/hyperlink" Target="https://stackoverflow.com/questions/56174456" TargetMode="External"/><Relationship Id="rId1653" Type="http://schemas.openxmlformats.org/officeDocument/2006/relationships/hyperlink" Target="https://stackoverflow.com/questions/58902773" TargetMode="External"/><Relationship Id="rId2984" Type="http://schemas.openxmlformats.org/officeDocument/2006/relationships/hyperlink" Target="https://stackoverflow.com/questions/60280923" TargetMode="External"/><Relationship Id="rId1654" Type="http://schemas.openxmlformats.org/officeDocument/2006/relationships/hyperlink" Target="https://stackoverflow.com/questions/63471308" TargetMode="External"/><Relationship Id="rId2985" Type="http://schemas.openxmlformats.org/officeDocument/2006/relationships/hyperlink" Target="https://stackoverflow.com/questions/56598010" TargetMode="External"/><Relationship Id="rId1655" Type="http://schemas.openxmlformats.org/officeDocument/2006/relationships/hyperlink" Target="https://stackoverflow.com/questions/59042324" TargetMode="External"/><Relationship Id="rId2986" Type="http://schemas.openxmlformats.org/officeDocument/2006/relationships/hyperlink" Target="https://stackoverflow.com/questions/57152157" TargetMode="External"/><Relationship Id="rId1656" Type="http://schemas.openxmlformats.org/officeDocument/2006/relationships/hyperlink" Target="https://stackoverflow.com/questions/58511167" TargetMode="External"/><Relationship Id="rId2987" Type="http://schemas.openxmlformats.org/officeDocument/2006/relationships/hyperlink" Target="https://stackoverflow.com/questions/56931005" TargetMode="External"/><Relationship Id="rId1657" Type="http://schemas.openxmlformats.org/officeDocument/2006/relationships/hyperlink" Target="https://stackoverflow.com/questions/59593972" TargetMode="External"/><Relationship Id="rId2988" Type="http://schemas.openxmlformats.org/officeDocument/2006/relationships/hyperlink" Target="https://stackoverflow.com/questions/62236436" TargetMode="External"/><Relationship Id="rId1658" Type="http://schemas.openxmlformats.org/officeDocument/2006/relationships/hyperlink" Target="https://stackoverflow.com/questions/60319768" TargetMode="External"/><Relationship Id="rId2989" Type="http://schemas.openxmlformats.org/officeDocument/2006/relationships/hyperlink" Target="https://stackoverflow.com/questions/59338054" TargetMode="External"/><Relationship Id="rId1659" Type="http://schemas.openxmlformats.org/officeDocument/2006/relationships/hyperlink" Target="https://stackoverflow.com/questions/61774445" TargetMode="External"/><Relationship Id="rId829" Type="http://schemas.openxmlformats.org/officeDocument/2006/relationships/hyperlink" Target="https://stackoverflow.com/questions/43545770" TargetMode="External"/><Relationship Id="rId828" Type="http://schemas.openxmlformats.org/officeDocument/2006/relationships/hyperlink" Target="https://stackoverflow.com/questions/56391755" TargetMode="External"/><Relationship Id="rId827" Type="http://schemas.openxmlformats.org/officeDocument/2006/relationships/hyperlink" Target="https://stackoverflow.com/questions/59353119" TargetMode="External"/><Relationship Id="rId822" Type="http://schemas.openxmlformats.org/officeDocument/2006/relationships/hyperlink" Target="https://stackoverflow.com/questions/49915490" TargetMode="External"/><Relationship Id="rId821" Type="http://schemas.openxmlformats.org/officeDocument/2006/relationships/hyperlink" Target="https://stackoverflow.com/questions/53828895" TargetMode="External"/><Relationship Id="rId820" Type="http://schemas.openxmlformats.org/officeDocument/2006/relationships/hyperlink" Target="https://stackoverflow.com/questions/60142707" TargetMode="External"/><Relationship Id="rId826" Type="http://schemas.openxmlformats.org/officeDocument/2006/relationships/hyperlink" Target="https://stackoverflow.com/questions/58698942" TargetMode="External"/><Relationship Id="rId825" Type="http://schemas.openxmlformats.org/officeDocument/2006/relationships/hyperlink" Target="https://stackoverflow.com/questions/57748812" TargetMode="External"/><Relationship Id="rId824" Type="http://schemas.openxmlformats.org/officeDocument/2006/relationships/hyperlink" Target="https://stackoverflow.com/questions/58226787" TargetMode="External"/><Relationship Id="rId823" Type="http://schemas.openxmlformats.org/officeDocument/2006/relationships/hyperlink" Target="https://stackoverflow.com/questions/48888271" TargetMode="External"/><Relationship Id="rId2980" Type="http://schemas.openxmlformats.org/officeDocument/2006/relationships/hyperlink" Target="https://stackoverflow.com/questions/61920569" TargetMode="External"/><Relationship Id="rId1650" Type="http://schemas.openxmlformats.org/officeDocument/2006/relationships/hyperlink" Target="https://stackoverflow.com/questions/65081913" TargetMode="External"/><Relationship Id="rId2981" Type="http://schemas.openxmlformats.org/officeDocument/2006/relationships/hyperlink" Target="https://stackoverflow.com/questions/59906786" TargetMode="External"/><Relationship Id="rId1651" Type="http://schemas.openxmlformats.org/officeDocument/2006/relationships/hyperlink" Target="https://stackoverflow.com/questions/58180390" TargetMode="External"/><Relationship Id="rId2982" Type="http://schemas.openxmlformats.org/officeDocument/2006/relationships/hyperlink" Target="https://stackoverflow.com/questions/58971998" TargetMode="External"/><Relationship Id="rId1652" Type="http://schemas.openxmlformats.org/officeDocument/2006/relationships/hyperlink" Target="https://stackoverflow.com/questions/59073606" TargetMode="External"/><Relationship Id="rId2983" Type="http://schemas.openxmlformats.org/officeDocument/2006/relationships/hyperlink" Target="https://stackoverflow.com/questions/59757979" TargetMode="External"/><Relationship Id="rId1642" Type="http://schemas.openxmlformats.org/officeDocument/2006/relationships/hyperlink" Target="https://stackoverflow.com/questions/59362269" TargetMode="External"/><Relationship Id="rId2973" Type="http://schemas.openxmlformats.org/officeDocument/2006/relationships/hyperlink" Target="https://stackoverflow.com/questions/63203450" TargetMode="External"/><Relationship Id="rId1643" Type="http://schemas.openxmlformats.org/officeDocument/2006/relationships/hyperlink" Target="https://stackoverflow.com/questions/48303166" TargetMode="External"/><Relationship Id="rId2974" Type="http://schemas.openxmlformats.org/officeDocument/2006/relationships/hyperlink" Target="https://stackoverflow.com/questions/62690426" TargetMode="External"/><Relationship Id="rId1644" Type="http://schemas.openxmlformats.org/officeDocument/2006/relationships/hyperlink" Target="https://stackoverflow.com/questions/50243086" TargetMode="External"/><Relationship Id="rId2975" Type="http://schemas.openxmlformats.org/officeDocument/2006/relationships/hyperlink" Target="https://stackoverflow.com/questions/61606669" TargetMode="External"/><Relationship Id="rId1645" Type="http://schemas.openxmlformats.org/officeDocument/2006/relationships/hyperlink" Target="https://stackoverflow.com/questions/33868433" TargetMode="External"/><Relationship Id="rId2976" Type="http://schemas.openxmlformats.org/officeDocument/2006/relationships/hyperlink" Target="https://stackoverflow.com/questions/54381234" TargetMode="External"/><Relationship Id="rId1646" Type="http://schemas.openxmlformats.org/officeDocument/2006/relationships/hyperlink" Target="https://stackoverflow.com/questions/58511167" TargetMode="External"/><Relationship Id="rId2977" Type="http://schemas.openxmlformats.org/officeDocument/2006/relationships/hyperlink" Target="https://stackoverflow.com/questions/51939618" TargetMode="External"/><Relationship Id="rId1647" Type="http://schemas.openxmlformats.org/officeDocument/2006/relationships/hyperlink" Target="https://stackoverflow.com/questions/45845095" TargetMode="External"/><Relationship Id="rId2978" Type="http://schemas.openxmlformats.org/officeDocument/2006/relationships/hyperlink" Target="https://stackoverflow.com/questions/58609967" TargetMode="External"/><Relationship Id="rId1648" Type="http://schemas.openxmlformats.org/officeDocument/2006/relationships/hyperlink" Target="https://stackoverflow.com/questions/64944018" TargetMode="External"/><Relationship Id="rId2979" Type="http://schemas.openxmlformats.org/officeDocument/2006/relationships/hyperlink" Target="https://stackoverflow.com/questions/60587885" TargetMode="External"/><Relationship Id="rId1649" Type="http://schemas.openxmlformats.org/officeDocument/2006/relationships/hyperlink" Target="https://stackoverflow.com/questions/61276762" TargetMode="External"/><Relationship Id="rId819" Type="http://schemas.openxmlformats.org/officeDocument/2006/relationships/hyperlink" Target="https://stackoverflow.com/questions/64668956" TargetMode="External"/><Relationship Id="rId818" Type="http://schemas.openxmlformats.org/officeDocument/2006/relationships/hyperlink" Target="https://stackoverflow.com/questions/39700969" TargetMode="External"/><Relationship Id="rId817" Type="http://schemas.openxmlformats.org/officeDocument/2006/relationships/hyperlink" Target="https://stackoverflow.com/questions/44978255" TargetMode="External"/><Relationship Id="rId816" Type="http://schemas.openxmlformats.org/officeDocument/2006/relationships/hyperlink" Target="https://stackoverflow.com/questions/38924283" TargetMode="External"/><Relationship Id="rId811" Type="http://schemas.openxmlformats.org/officeDocument/2006/relationships/hyperlink" Target="https://stackoverflow.com/questions/61526096" TargetMode="External"/><Relationship Id="rId810" Type="http://schemas.openxmlformats.org/officeDocument/2006/relationships/hyperlink" Target="https://stackoverflow.com/questions/60005319" TargetMode="External"/><Relationship Id="rId815" Type="http://schemas.openxmlformats.org/officeDocument/2006/relationships/hyperlink" Target="https://stackoverflow.com/questions/47007997" TargetMode="External"/><Relationship Id="rId814" Type="http://schemas.openxmlformats.org/officeDocument/2006/relationships/hyperlink" Target="https://stackoverflow.com/questions/55323723" TargetMode="External"/><Relationship Id="rId813" Type="http://schemas.openxmlformats.org/officeDocument/2006/relationships/hyperlink" Target="https://stackoverflow.com/questions/40186722" TargetMode="External"/><Relationship Id="rId812" Type="http://schemas.openxmlformats.org/officeDocument/2006/relationships/hyperlink" Target="https://stackoverflow.com/questions/55883985" TargetMode="External"/><Relationship Id="rId2970" Type="http://schemas.openxmlformats.org/officeDocument/2006/relationships/hyperlink" Target="https://stackoverflow.com/questions/57020796" TargetMode="External"/><Relationship Id="rId1640" Type="http://schemas.openxmlformats.org/officeDocument/2006/relationships/hyperlink" Target="https://stackoverflow.com/questions/51064323" TargetMode="External"/><Relationship Id="rId2971" Type="http://schemas.openxmlformats.org/officeDocument/2006/relationships/hyperlink" Target="https://stackoverflow.com/questions/46677926" TargetMode="External"/><Relationship Id="rId1641" Type="http://schemas.openxmlformats.org/officeDocument/2006/relationships/hyperlink" Target="https://stackoverflow.com/questions/52682671" TargetMode="External"/><Relationship Id="rId2972" Type="http://schemas.openxmlformats.org/officeDocument/2006/relationships/hyperlink" Target="https://stackoverflow.com/questions/57865460" TargetMode="External"/><Relationship Id="rId1675" Type="http://schemas.openxmlformats.org/officeDocument/2006/relationships/hyperlink" Target="https://stackoverflow.com/questions/61920569" TargetMode="External"/><Relationship Id="rId1676" Type="http://schemas.openxmlformats.org/officeDocument/2006/relationships/hyperlink" Target="https://stackoverflow.com/questions/59761890" TargetMode="External"/><Relationship Id="rId1677" Type="http://schemas.openxmlformats.org/officeDocument/2006/relationships/hyperlink" Target="https://stackoverflow.com/questions/56032597" TargetMode="External"/><Relationship Id="rId1678" Type="http://schemas.openxmlformats.org/officeDocument/2006/relationships/hyperlink" Target="https://stackoverflow.com/questions/55672542" TargetMode="External"/><Relationship Id="rId1679" Type="http://schemas.openxmlformats.org/officeDocument/2006/relationships/hyperlink" Target="https://stackoverflow.com/questions/51734983" TargetMode="External"/><Relationship Id="rId849" Type="http://schemas.openxmlformats.org/officeDocument/2006/relationships/hyperlink" Target="https://stackoverflow.com/questions/59995456" TargetMode="External"/><Relationship Id="rId844" Type="http://schemas.openxmlformats.org/officeDocument/2006/relationships/hyperlink" Target="https://stackoverflow.com/questions/60112435" TargetMode="External"/><Relationship Id="rId843" Type="http://schemas.openxmlformats.org/officeDocument/2006/relationships/hyperlink" Target="https://stackoverflow.com/questions/45726421" TargetMode="External"/><Relationship Id="rId842" Type="http://schemas.openxmlformats.org/officeDocument/2006/relationships/hyperlink" Target="https://stackoverflow.com/questions/43721690" TargetMode="External"/><Relationship Id="rId841" Type="http://schemas.openxmlformats.org/officeDocument/2006/relationships/hyperlink" Target="https://stackoverflow.com/questions/46621847" TargetMode="External"/><Relationship Id="rId848" Type="http://schemas.openxmlformats.org/officeDocument/2006/relationships/hyperlink" Target="https://stackoverflow.com/questions/59693201" TargetMode="External"/><Relationship Id="rId847" Type="http://schemas.openxmlformats.org/officeDocument/2006/relationships/hyperlink" Target="https://stackoverflow.com/questions/55835798" TargetMode="External"/><Relationship Id="rId846" Type="http://schemas.openxmlformats.org/officeDocument/2006/relationships/hyperlink" Target="https://stackoverflow.com/questions/60911907" TargetMode="External"/><Relationship Id="rId845" Type="http://schemas.openxmlformats.org/officeDocument/2006/relationships/hyperlink" Target="https://stackoverflow.com/questions/59305514" TargetMode="External"/><Relationship Id="rId1670" Type="http://schemas.openxmlformats.org/officeDocument/2006/relationships/hyperlink" Target="https://stackoverflow.com/questions/51978488" TargetMode="External"/><Relationship Id="rId840" Type="http://schemas.openxmlformats.org/officeDocument/2006/relationships/hyperlink" Target="https://stackoverflow.com/questions/51528295" TargetMode="External"/><Relationship Id="rId1671" Type="http://schemas.openxmlformats.org/officeDocument/2006/relationships/hyperlink" Target="https://stackoverflow.com/questions/58905540" TargetMode="External"/><Relationship Id="rId1672" Type="http://schemas.openxmlformats.org/officeDocument/2006/relationships/hyperlink" Target="https://stackoverflow.com/questions/59223142" TargetMode="External"/><Relationship Id="rId1673" Type="http://schemas.openxmlformats.org/officeDocument/2006/relationships/hyperlink" Target="https://stackoverflow.com/questions/60593469" TargetMode="External"/><Relationship Id="rId1674" Type="http://schemas.openxmlformats.org/officeDocument/2006/relationships/hyperlink" Target="https://stackoverflow.com/questions/58764104" TargetMode="External"/><Relationship Id="rId1664" Type="http://schemas.openxmlformats.org/officeDocument/2006/relationships/hyperlink" Target="https://stackoverflow.com/questions/57509069" TargetMode="External"/><Relationship Id="rId2995" Type="http://schemas.openxmlformats.org/officeDocument/2006/relationships/hyperlink" Target="https://stackoverflow.com/questions/52673987" TargetMode="External"/><Relationship Id="rId1665" Type="http://schemas.openxmlformats.org/officeDocument/2006/relationships/hyperlink" Target="https://stackoverflow.com/questions/64357424" TargetMode="External"/><Relationship Id="rId2996" Type="http://schemas.openxmlformats.org/officeDocument/2006/relationships/hyperlink" Target="https://stackoverflow.com/questions/55157440" TargetMode="External"/><Relationship Id="rId1666" Type="http://schemas.openxmlformats.org/officeDocument/2006/relationships/hyperlink" Target="https://stackoverflow.com/questions/58558004" TargetMode="External"/><Relationship Id="rId2997" Type="http://schemas.openxmlformats.org/officeDocument/2006/relationships/hyperlink" Target="https://stackoverflow.com/questions/47484469" TargetMode="External"/><Relationship Id="rId1667" Type="http://schemas.openxmlformats.org/officeDocument/2006/relationships/hyperlink" Target="https://stackoverflow.com/questions/55734820" TargetMode="External"/><Relationship Id="rId2998" Type="http://schemas.openxmlformats.org/officeDocument/2006/relationships/hyperlink" Target="https://stackoverflow.com/questions/64608870" TargetMode="External"/><Relationship Id="rId1668" Type="http://schemas.openxmlformats.org/officeDocument/2006/relationships/hyperlink" Target="https://stackoverflow.com/questions/61100907" TargetMode="External"/><Relationship Id="rId2999" Type="http://schemas.openxmlformats.org/officeDocument/2006/relationships/hyperlink" Target="https://stackoverflow.com/questions/59333544" TargetMode="External"/><Relationship Id="rId1669" Type="http://schemas.openxmlformats.org/officeDocument/2006/relationships/hyperlink" Target="https://stackoverflow.com/questions/60557629" TargetMode="External"/><Relationship Id="rId839" Type="http://schemas.openxmlformats.org/officeDocument/2006/relationships/hyperlink" Target="https://stackoverflow.com/questions/44685975" TargetMode="External"/><Relationship Id="rId838" Type="http://schemas.openxmlformats.org/officeDocument/2006/relationships/hyperlink" Target="https://stackoverflow.com/questions/58138071" TargetMode="External"/><Relationship Id="rId833" Type="http://schemas.openxmlformats.org/officeDocument/2006/relationships/hyperlink" Target="https://stackoverflow.com/questions/38563173" TargetMode="External"/><Relationship Id="rId832" Type="http://schemas.openxmlformats.org/officeDocument/2006/relationships/hyperlink" Target="https://stackoverflow.com/questions/40660121" TargetMode="External"/><Relationship Id="rId831" Type="http://schemas.openxmlformats.org/officeDocument/2006/relationships/hyperlink" Target="https://stackoverflow.com/questions/38175673" TargetMode="External"/><Relationship Id="rId830" Type="http://schemas.openxmlformats.org/officeDocument/2006/relationships/hyperlink" Target="https://stackoverflow.com/questions/52170932" TargetMode="External"/><Relationship Id="rId837" Type="http://schemas.openxmlformats.org/officeDocument/2006/relationships/hyperlink" Target="https://stackoverflow.com/questions/62343258" TargetMode="External"/><Relationship Id="rId836" Type="http://schemas.openxmlformats.org/officeDocument/2006/relationships/hyperlink" Target="https://stackoverflow.com/questions/52595477" TargetMode="External"/><Relationship Id="rId835" Type="http://schemas.openxmlformats.org/officeDocument/2006/relationships/hyperlink" Target="https://stackoverflow.com/questions/64702742" TargetMode="External"/><Relationship Id="rId834" Type="http://schemas.openxmlformats.org/officeDocument/2006/relationships/hyperlink" Target="https://stackoverflow.com/questions/56391755" TargetMode="External"/><Relationship Id="rId2990" Type="http://schemas.openxmlformats.org/officeDocument/2006/relationships/hyperlink" Target="https://stackoverflow.com/questions/55884655" TargetMode="External"/><Relationship Id="rId1660" Type="http://schemas.openxmlformats.org/officeDocument/2006/relationships/hyperlink" Target="https://stackoverflow.com/questions/41988267" TargetMode="External"/><Relationship Id="rId2991" Type="http://schemas.openxmlformats.org/officeDocument/2006/relationships/hyperlink" Target="https://stackoverflow.com/questions/62371094" TargetMode="External"/><Relationship Id="rId1661" Type="http://schemas.openxmlformats.org/officeDocument/2006/relationships/hyperlink" Target="https://stackoverflow.com/questions/54852561" TargetMode="External"/><Relationship Id="rId2992" Type="http://schemas.openxmlformats.org/officeDocument/2006/relationships/hyperlink" Target="https://stackoverflow.com/questions/52440940" TargetMode="External"/><Relationship Id="rId1662" Type="http://schemas.openxmlformats.org/officeDocument/2006/relationships/hyperlink" Target="https://stackoverflow.com/questions/45107068" TargetMode="External"/><Relationship Id="rId2993" Type="http://schemas.openxmlformats.org/officeDocument/2006/relationships/hyperlink" Target="https://stackoverflow.com/questions/57233539" TargetMode="External"/><Relationship Id="rId1663" Type="http://schemas.openxmlformats.org/officeDocument/2006/relationships/hyperlink" Target="https://stackoverflow.com/questions/51372223" TargetMode="External"/><Relationship Id="rId2994" Type="http://schemas.openxmlformats.org/officeDocument/2006/relationships/hyperlink" Target="https://stackoverflow.com/questions/61454585" TargetMode="External"/><Relationship Id="rId2148" Type="http://schemas.openxmlformats.org/officeDocument/2006/relationships/hyperlink" Target="https://stackoverflow.com/questions/61295402" TargetMode="External"/><Relationship Id="rId2149" Type="http://schemas.openxmlformats.org/officeDocument/2006/relationships/hyperlink" Target="https://stackoverflow.com/questions/39454685" TargetMode="External"/><Relationship Id="rId2140" Type="http://schemas.openxmlformats.org/officeDocument/2006/relationships/hyperlink" Target="https://stackoverflow.com/questions/60309753" TargetMode="External"/><Relationship Id="rId2141" Type="http://schemas.openxmlformats.org/officeDocument/2006/relationships/hyperlink" Target="https://stackoverflow.com/questions/48447149" TargetMode="External"/><Relationship Id="rId2142" Type="http://schemas.openxmlformats.org/officeDocument/2006/relationships/hyperlink" Target="https://stackoverflow.com/questions/59223142" TargetMode="External"/><Relationship Id="rId2143" Type="http://schemas.openxmlformats.org/officeDocument/2006/relationships/hyperlink" Target="https://stackoverflow.com/questions/59078406" TargetMode="External"/><Relationship Id="rId2144" Type="http://schemas.openxmlformats.org/officeDocument/2006/relationships/hyperlink" Target="https://stackoverflow.com/questions/56044273" TargetMode="External"/><Relationship Id="rId2145" Type="http://schemas.openxmlformats.org/officeDocument/2006/relationships/hyperlink" Target="https://stackoverflow.com/questions/63913653" TargetMode="External"/><Relationship Id="rId2146" Type="http://schemas.openxmlformats.org/officeDocument/2006/relationships/hyperlink" Target="https://stackoverflow.com/questions/56804123" TargetMode="External"/><Relationship Id="rId2147" Type="http://schemas.openxmlformats.org/officeDocument/2006/relationships/hyperlink" Target="https://stackoverflow.com/questions/60112600" TargetMode="External"/><Relationship Id="rId2137" Type="http://schemas.openxmlformats.org/officeDocument/2006/relationships/hyperlink" Target="https://stackoverflow.com/questions/49364933" TargetMode="External"/><Relationship Id="rId2138" Type="http://schemas.openxmlformats.org/officeDocument/2006/relationships/hyperlink" Target="https://stackoverflow.com/questions/52012071" TargetMode="External"/><Relationship Id="rId2139" Type="http://schemas.openxmlformats.org/officeDocument/2006/relationships/hyperlink" Target="https://stackoverflow.com/questions/64915407" TargetMode="External"/><Relationship Id="rId3461" Type="http://schemas.openxmlformats.org/officeDocument/2006/relationships/table" Target="../tables/table2.xml"/><Relationship Id="rId2130" Type="http://schemas.openxmlformats.org/officeDocument/2006/relationships/hyperlink" Target="https://stackoverflow.com/questions/48419568" TargetMode="External"/><Relationship Id="rId2131" Type="http://schemas.openxmlformats.org/officeDocument/2006/relationships/hyperlink" Target="https://stackoverflow.com/questions/64652834" TargetMode="External"/><Relationship Id="rId2132" Type="http://schemas.openxmlformats.org/officeDocument/2006/relationships/hyperlink" Target="https://stackoverflow.com/questions/59887851" TargetMode="External"/><Relationship Id="rId2133" Type="http://schemas.openxmlformats.org/officeDocument/2006/relationships/hyperlink" Target="https://stackoverflow.com/questions/41818654" TargetMode="External"/><Relationship Id="rId2134" Type="http://schemas.openxmlformats.org/officeDocument/2006/relationships/hyperlink" Target="https://stackoverflow.com/questions/45441365" TargetMode="External"/><Relationship Id="rId2135" Type="http://schemas.openxmlformats.org/officeDocument/2006/relationships/hyperlink" Target="https://stackoverflow.com/questions/51286963" TargetMode="External"/><Relationship Id="rId2136" Type="http://schemas.openxmlformats.org/officeDocument/2006/relationships/hyperlink" Target="https://stackoverflow.com/questions/48959947" TargetMode="External"/><Relationship Id="rId2160" Type="http://schemas.openxmlformats.org/officeDocument/2006/relationships/hyperlink" Target="https://stackoverflow.com/questions/50469878" TargetMode="External"/><Relationship Id="rId2161" Type="http://schemas.openxmlformats.org/officeDocument/2006/relationships/hyperlink" Target="https://stackoverflow.com/questions/56093768" TargetMode="External"/><Relationship Id="rId2162" Type="http://schemas.openxmlformats.org/officeDocument/2006/relationships/hyperlink" Target="https://stackoverflow.com/questions/62294271" TargetMode="External"/><Relationship Id="rId2163" Type="http://schemas.openxmlformats.org/officeDocument/2006/relationships/hyperlink" Target="https://stackoverflow.com/questions/61086705" TargetMode="External"/><Relationship Id="rId2164" Type="http://schemas.openxmlformats.org/officeDocument/2006/relationships/hyperlink" Target="https://stackoverflow.com/questions/49073754" TargetMode="External"/><Relationship Id="rId2165" Type="http://schemas.openxmlformats.org/officeDocument/2006/relationships/hyperlink" Target="https://stackoverflow.com/questions/56681399" TargetMode="External"/><Relationship Id="rId2166" Type="http://schemas.openxmlformats.org/officeDocument/2006/relationships/hyperlink" Target="https://stackoverflow.com/questions/63820168" TargetMode="External"/><Relationship Id="rId2167" Type="http://schemas.openxmlformats.org/officeDocument/2006/relationships/hyperlink" Target="https://stackoverflow.com/questions/62102458" TargetMode="External"/><Relationship Id="rId2168" Type="http://schemas.openxmlformats.org/officeDocument/2006/relationships/hyperlink" Target="https://stackoverflow.com/questions/63570400" TargetMode="External"/><Relationship Id="rId2169" Type="http://schemas.openxmlformats.org/officeDocument/2006/relationships/hyperlink" Target="https://stackoverflow.com/questions/64666638" TargetMode="External"/><Relationship Id="rId2159" Type="http://schemas.openxmlformats.org/officeDocument/2006/relationships/hyperlink" Target="https://stackoverflow.com/questions/52376692" TargetMode="External"/><Relationship Id="rId2150" Type="http://schemas.openxmlformats.org/officeDocument/2006/relationships/hyperlink" Target="https://stackoverflow.com/questions/50771636" TargetMode="External"/><Relationship Id="rId2151" Type="http://schemas.openxmlformats.org/officeDocument/2006/relationships/hyperlink" Target="https://stackoverflow.com/questions/47787085" TargetMode="External"/><Relationship Id="rId2152" Type="http://schemas.openxmlformats.org/officeDocument/2006/relationships/hyperlink" Target="https://stackoverflow.com/questions/45514055" TargetMode="External"/><Relationship Id="rId2153" Type="http://schemas.openxmlformats.org/officeDocument/2006/relationships/hyperlink" Target="https://stackoverflow.com/questions/52690283" TargetMode="External"/><Relationship Id="rId2154" Type="http://schemas.openxmlformats.org/officeDocument/2006/relationships/hyperlink" Target="https://stackoverflow.com/questions/59081201" TargetMode="External"/><Relationship Id="rId2155" Type="http://schemas.openxmlformats.org/officeDocument/2006/relationships/hyperlink" Target="https://stackoverflow.com/questions/55435899" TargetMode="External"/><Relationship Id="rId2156" Type="http://schemas.openxmlformats.org/officeDocument/2006/relationships/hyperlink" Target="https://stackoverflow.com/questions/53413756" TargetMode="External"/><Relationship Id="rId2157" Type="http://schemas.openxmlformats.org/officeDocument/2006/relationships/hyperlink" Target="https://stackoverflow.com/questions/63654489" TargetMode="External"/><Relationship Id="rId2158" Type="http://schemas.openxmlformats.org/officeDocument/2006/relationships/hyperlink" Target="https://stackoverflow.com/questions/49864234" TargetMode="External"/><Relationship Id="rId2104" Type="http://schemas.openxmlformats.org/officeDocument/2006/relationships/hyperlink" Target="https://stackoverflow.com/questions/60488764" TargetMode="External"/><Relationship Id="rId3436" Type="http://schemas.openxmlformats.org/officeDocument/2006/relationships/hyperlink" Target="https://stackoverflow.com/questions/50023892" TargetMode="External"/><Relationship Id="rId2105" Type="http://schemas.openxmlformats.org/officeDocument/2006/relationships/hyperlink" Target="https://stackoverflow.com/questions/58971998" TargetMode="External"/><Relationship Id="rId3435" Type="http://schemas.openxmlformats.org/officeDocument/2006/relationships/hyperlink" Target="https://stackoverflow.com/questions/44338119" TargetMode="External"/><Relationship Id="rId2106" Type="http://schemas.openxmlformats.org/officeDocument/2006/relationships/hyperlink" Target="https://stackoverflow.com/questions/63358166" TargetMode="External"/><Relationship Id="rId3438" Type="http://schemas.openxmlformats.org/officeDocument/2006/relationships/hyperlink" Target="https://stackoverflow.com/questions/46638641" TargetMode="External"/><Relationship Id="rId2107" Type="http://schemas.openxmlformats.org/officeDocument/2006/relationships/hyperlink" Target="https://stackoverflow.com/questions/59761890" TargetMode="External"/><Relationship Id="rId3437" Type="http://schemas.openxmlformats.org/officeDocument/2006/relationships/hyperlink" Target="https://stackoverflow.com/questions/53351781" TargetMode="External"/><Relationship Id="rId2108" Type="http://schemas.openxmlformats.org/officeDocument/2006/relationships/hyperlink" Target="https://stackoverflow.com/questions/48787465" TargetMode="External"/><Relationship Id="rId2109" Type="http://schemas.openxmlformats.org/officeDocument/2006/relationships/hyperlink" Target="https://stackoverflow.com/questions/62465109" TargetMode="External"/><Relationship Id="rId3439" Type="http://schemas.openxmlformats.org/officeDocument/2006/relationships/hyperlink" Target="https://stackoverflow.com/questions/42622444" TargetMode="External"/><Relationship Id="rId3430" Type="http://schemas.openxmlformats.org/officeDocument/2006/relationships/hyperlink" Target="https://stackoverflow.com/questions/63811127" TargetMode="External"/><Relationship Id="rId2100" Type="http://schemas.openxmlformats.org/officeDocument/2006/relationships/hyperlink" Target="https://stackoverflow.com/questions/47175128" TargetMode="External"/><Relationship Id="rId3432" Type="http://schemas.openxmlformats.org/officeDocument/2006/relationships/hyperlink" Target="https://stackoverflow.com/questions/63851453" TargetMode="External"/><Relationship Id="rId2101" Type="http://schemas.openxmlformats.org/officeDocument/2006/relationships/hyperlink" Target="https://stackoverflow.com/questions/57673826" TargetMode="External"/><Relationship Id="rId3431" Type="http://schemas.openxmlformats.org/officeDocument/2006/relationships/hyperlink" Target="https://stackoverflow.com/questions/65137085" TargetMode="External"/><Relationship Id="rId2102" Type="http://schemas.openxmlformats.org/officeDocument/2006/relationships/hyperlink" Target="https://stackoverflow.com/questions/57528770" TargetMode="External"/><Relationship Id="rId3434" Type="http://schemas.openxmlformats.org/officeDocument/2006/relationships/hyperlink" Target="https://stackoverflow.com/questions/46500357" TargetMode="External"/><Relationship Id="rId2103" Type="http://schemas.openxmlformats.org/officeDocument/2006/relationships/hyperlink" Target="https://stackoverflow.com/questions/59223142" TargetMode="External"/><Relationship Id="rId3433" Type="http://schemas.openxmlformats.org/officeDocument/2006/relationships/hyperlink" Target="https://stackoverflow.com/questions/31835795" TargetMode="External"/><Relationship Id="rId3425" Type="http://schemas.openxmlformats.org/officeDocument/2006/relationships/hyperlink" Target="https://stackoverflow.com/questions/38351778" TargetMode="External"/><Relationship Id="rId3424" Type="http://schemas.openxmlformats.org/officeDocument/2006/relationships/hyperlink" Target="https://stackoverflow.com/questions/44338119" TargetMode="External"/><Relationship Id="rId3427" Type="http://schemas.openxmlformats.org/officeDocument/2006/relationships/hyperlink" Target="https://stackoverflow.com/questions/58718658" TargetMode="External"/><Relationship Id="rId3426" Type="http://schemas.openxmlformats.org/officeDocument/2006/relationships/hyperlink" Target="https://stackoverflow.com/questions/33771255" TargetMode="External"/><Relationship Id="rId3429" Type="http://schemas.openxmlformats.org/officeDocument/2006/relationships/hyperlink" Target="https://stackoverflow.com/questions/63394510" TargetMode="External"/><Relationship Id="rId3428" Type="http://schemas.openxmlformats.org/officeDocument/2006/relationships/hyperlink" Target="https://stackoverflow.com/questions/65066537" TargetMode="External"/><Relationship Id="rId899" Type="http://schemas.openxmlformats.org/officeDocument/2006/relationships/hyperlink" Target="https://stackoverflow.com/questions/62675898" TargetMode="External"/><Relationship Id="rId898" Type="http://schemas.openxmlformats.org/officeDocument/2006/relationships/hyperlink" Target="https://stackoverflow.com/questions/50114065" TargetMode="External"/><Relationship Id="rId897" Type="http://schemas.openxmlformats.org/officeDocument/2006/relationships/hyperlink" Target="https://stackoverflow.com/questions/60694015" TargetMode="External"/><Relationship Id="rId896" Type="http://schemas.openxmlformats.org/officeDocument/2006/relationships/hyperlink" Target="https://stackoverflow.com/questions/60044577" TargetMode="External"/><Relationship Id="rId891" Type="http://schemas.openxmlformats.org/officeDocument/2006/relationships/hyperlink" Target="https://stackoverflow.com/questions/62466877" TargetMode="External"/><Relationship Id="rId890" Type="http://schemas.openxmlformats.org/officeDocument/2006/relationships/hyperlink" Target="https://stackoverflow.com/questions/51955693" TargetMode="External"/><Relationship Id="rId895" Type="http://schemas.openxmlformats.org/officeDocument/2006/relationships/hyperlink" Target="https://stackoverflow.com/questions/61063190" TargetMode="External"/><Relationship Id="rId3421" Type="http://schemas.openxmlformats.org/officeDocument/2006/relationships/hyperlink" Target="https://stackoverflow.com/questions/59550394" TargetMode="External"/><Relationship Id="rId894" Type="http://schemas.openxmlformats.org/officeDocument/2006/relationships/hyperlink" Target="https://stackoverflow.com/questions/59029836" TargetMode="External"/><Relationship Id="rId3420" Type="http://schemas.openxmlformats.org/officeDocument/2006/relationships/hyperlink" Target="https://stackoverflow.com/questions/61626072" TargetMode="External"/><Relationship Id="rId893" Type="http://schemas.openxmlformats.org/officeDocument/2006/relationships/hyperlink" Target="https://stackoverflow.com/questions/62428455" TargetMode="External"/><Relationship Id="rId3423" Type="http://schemas.openxmlformats.org/officeDocument/2006/relationships/hyperlink" Target="https://stackoverflow.com/questions/57696925" TargetMode="External"/><Relationship Id="rId892" Type="http://schemas.openxmlformats.org/officeDocument/2006/relationships/hyperlink" Target="https://stackoverflow.com/questions/61087735" TargetMode="External"/><Relationship Id="rId3422" Type="http://schemas.openxmlformats.org/officeDocument/2006/relationships/hyperlink" Target="https://stackoverflow.com/questions/61818704" TargetMode="External"/><Relationship Id="rId2126" Type="http://schemas.openxmlformats.org/officeDocument/2006/relationships/hyperlink" Target="https://stackoverflow.com/questions/51388690" TargetMode="External"/><Relationship Id="rId3458" Type="http://schemas.openxmlformats.org/officeDocument/2006/relationships/hyperlink" Target="https://stackoverflow.com/questions/62772819" TargetMode="External"/><Relationship Id="rId2127" Type="http://schemas.openxmlformats.org/officeDocument/2006/relationships/hyperlink" Target="https://stackoverflow.com/questions/44274618" TargetMode="External"/><Relationship Id="rId3457" Type="http://schemas.openxmlformats.org/officeDocument/2006/relationships/hyperlink" Target="https://stackoverflow.com/questions/60401474" TargetMode="External"/><Relationship Id="rId2128" Type="http://schemas.openxmlformats.org/officeDocument/2006/relationships/hyperlink" Target="https://stackoverflow.com/questions/56553494" TargetMode="External"/><Relationship Id="rId2129" Type="http://schemas.openxmlformats.org/officeDocument/2006/relationships/hyperlink" Target="https://stackoverflow.com/questions/50080721" TargetMode="External"/><Relationship Id="rId3459" Type="http://schemas.openxmlformats.org/officeDocument/2006/relationships/drawing" Target="../drawings/drawing4.xml"/><Relationship Id="rId3450" Type="http://schemas.openxmlformats.org/officeDocument/2006/relationships/hyperlink" Target="https://stackoverflow.com/questions/43689716" TargetMode="External"/><Relationship Id="rId2120" Type="http://schemas.openxmlformats.org/officeDocument/2006/relationships/hyperlink" Target="https://stackoverflow.com/questions/45669786" TargetMode="External"/><Relationship Id="rId3452" Type="http://schemas.openxmlformats.org/officeDocument/2006/relationships/hyperlink" Target="https://stackoverflow.com/questions/52055658" TargetMode="External"/><Relationship Id="rId2121" Type="http://schemas.openxmlformats.org/officeDocument/2006/relationships/hyperlink" Target="https://stackoverflow.com/questions/54167135" TargetMode="External"/><Relationship Id="rId3451" Type="http://schemas.openxmlformats.org/officeDocument/2006/relationships/hyperlink" Target="https://stackoverflow.com/questions/46309539" TargetMode="External"/><Relationship Id="rId2122" Type="http://schemas.openxmlformats.org/officeDocument/2006/relationships/hyperlink" Target="https://stackoverflow.com/questions/49861900" TargetMode="External"/><Relationship Id="rId3454" Type="http://schemas.openxmlformats.org/officeDocument/2006/relationships/hyperlink" Target="https://stackoverflow.com/questions/63525464" TargetMode="External"/><Relationship Id="rId2123" Type="http://schemas.openxmlformats.org/officeDocument/2006/relationships/hyperlink" Target="https://stackoverflow.com/questions/41616292" TargetMode="External"/><Relationship Id="rId3453" Type="http://schemas.openxmlformats.org/officeDocument/2006/relationships/hyperlink" Target="https://stackoverflow.com/questions/60236102" TargetMode="External"/><Relationship Id="rId2124" Type="http://schemas.openxmlformats.org/officeDocument/2006/relationships/hyperlink" Target="https://stackoverflow.com/questions/42092727" TargetMode="External"/><Relationship Id="rId3456" Type="http://schemas.openxmlformats.org/officeDocument/2006/relationships/hyperlink" Target="https://stackoverflow.com/questions/58469719" TargetMode="External"/><Relationship Id="rId2125" Type="http://schemas.openxmlformats.org/officeDocument/2006/relationships/hyperlink" Target="https://stackoverflow.com/questions/53328826" TargetMode="External"/><Relationship Id="rId3455" Type="http://schemas.openxmlformats.org/officeDocument/2006/relationships/hyperlink" Target="https://stackoverflow.com/questions/63730042" TargetMode="External"/><Relationship Id="rId2115" Type="http://schemas.openxmlformats.org/officeDocument/2006/relationships/hyperlink" Target="https://stackoverflow.com/questions/42464109" TargetMode="External"/><Relationship Id="rId3447" Type="http://schemas.openxmlformats.org/officeDocument/2006/relationships/hyperlink" Target="https://stackoverflow.com/questions/55128356" TargetMode="External"/><Relationship Id="rId2116" Type="http://schemas.openxmlformats.org/officeDocument/2006/relationships/hyperlink" Target="https://stackoverflow.com/questions/61507216" TargetMode="External"/><Relationship Id="rId3446" Type="http://schemas.openxmlformats.org/officeDocument/2006/relationships/hyperlink" Target="https://stackoverflow.com/questions/53560187" TargetMode="External"/><Relationship Id="rId2117" Type="http://schemas.openxmlformats.org/officeDocument/2006/relationships/hyperlink" Target="https://stackoverflow.com/questions/40372026" TargetMode="External"/><Relationship Id="rId3449" Type="http://schemas.openxmlformats.org/officeDocument/2006/relationships/hyperlink" Target="https://stackoverflow.com/questions/43904731" TargetMode="External"/><Relationship Id="rId2118" Type="http://schemas.openxmlformats.org/officeDocument/2006/relationships/hyperlink" Target="https://stackoverflow.com/questions/46110184" TargetMode="External"/><Relationship Id="rId3448" Type="http://schemas.openxmlformats.org/officeDocument/2006/relationships/hyperlink" Target="https://stackoverflow.com/questions/54245923" TargetMode="External"/><Relationship Id="rId2119" Type="http://schemas.openxmlformats.org/officeDocument/2006/relationships/hyperlink" Target="https://stackoverflow.com/questions/43327981" TargetMode="External"/><Relationship Id="rId3441" Type="http://schemas.openxmlformats.org/officeDocument/2006/relationships/hyperlink" Target="https://stackoverflow.com/questions/50268691" TargetMode="External"/><Relationship Id="rId2110" Type="http://schemas.openxmlformats.org/officeDocument/2006/relationships/hyperlink" Target="https://stackoverflow.com/questions/53413756" TargetMode="External"/><Relationship Id="rId3440" Type="http://schemas.openxmlformats.org/officeDocument/2006/relationships/hyperlink" Target="https://stackoverflow.com/questions/58475716" TargetMode="External"/><Relationship Id="rId2111" Type="http://schemas.openxmlformats.org/officeDocument/2006/relationships/hyperlink" Target="https://stackoverflow.com/questions/46990079" TargetMode="External"/><Relationship Id="rId3443" Type="http://schemas.openxmlformats.org/officeDocument/2006/relationships/hyperlink" Target="https://stackoverflow.com/questions/54309239" TargetMode="External"/><Relationship Id="rId2112" Type="http://schemas.openxmlformats.org/officeDocument/2006/relationships/hyperlink" Target="https://stackoverflow.com/questions/58003475" TargetMode="External"/><Relationship Id="rId3442" Type="http://schemas.openxmlformats.org/officeDocument/2006/relationships/hyperlink" Target="https://stackoverflow.com/questions/34605249" TargetMode="External"/><Relationship Id="rId2113" Type="http://schemas.openxmlformats.org/officeDocument/2006/relationships/hyperlink" Target="https://stackoverflow.com/questions/42979971" TargetMode="External"/><Relationship Id="rId3445" Type="http://schemas.openxmlformats.org/officeDocument/2006/relationships/hyperlink" Target="https://stackoverflow.com/questions/35439723" TargetMode="External"/><Relationship Id="rId2114" Type="http://schemas.openxmlformats.org/officeDocument/2006/relationships/hyperlink" Target="https://stackoverflow.com/questions/62258549" TargetMode="External"/><Relationship Id="rId3444" Type="http://schemas.openxmlformats.org/officeDocument/2006/relationships/hyperlink" Target="https://stackoverflow.com/questions/57696925"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4" Type="http://schemas.openxmlformats.org/officeDocument/2006/relationships/table" Target="../tables/table3.xml"/><Relationship Id="rId5"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309" Type="http://schemas.openxmlformats.org/officeDocument/2006/relationships/hyperlink" Target="https://stackoverflow.com/questions/44369789" TargetMode="External"/><Relationship Id="rId8308" Type="http://schemas.openxmlformats.org/officeDocument/2006/relationships/hyperlink" Target="https://stackoverflow.com/questions/57409101" TargetMode="External"/><Relationship Id="rId8303" Type="http://schemas.openxmlformats.org/officeDocument/2006/relationships/hyperlink" Target="https://stackoverflow.com/questions/61775956" TargetMode="External"/><Relationship Id="rId8302" Type="http://schemas.openxmlformats.org/officeDocument/2006/relationships/hyperlink" Target="https://stackoverflow.com/questions/61775956" TargetMode="External"/><Relationship Id="rId8301" Type="http://schemas.openxmlformats.org/officeDocument/2006/relationships/hyperlink" Target="https://stackoverflow.com/questions/51827602" TargetMode="External"/><Relationship Id="rId8300" Type="http://schemas.openxmlformats.org/officeDocument/2006/relationships/hyperlink" Target="https://stackoverflow.com/questions/60073800" TargetMode="External"/><Relationship Id="rId8307" Type="http://schemas.openxmlformats.org/officeDocument/2006/relationships/hyperlink" Target="https://stackoverflow.com/questions/47907083" TargetMode="External"/><Relationship Id="rId8306" Type="http://schemas.openxmlformats.org/officeDocument/2006/relationships/hyperlink" Target="https://stackoverflow.com/questions/60073800" TargetMode="External"/><Relationship Id="rId8305" Type="http://schemas.openxmlformats.org/officeDocument/2006/relationships/hyperlink" Target="https://stackoverflow.com/questions/64166694" TargetMode="External"/><Relationship Id="rId8304" Type="http://schemas.openxmlformats.org/officeDocument/2006/relationships/hyperlink" Target="https://stackoverflow.com/questions/61775956" TargetMode="External"/><Relationship Id="rId2180" Type="http://schemas.openxmlformats.org/officeDocument/2006/relationships/hyperlink" Target="https://stackoverflow.com/questions/65092719" TargetMode="External"/><Relationship Id="rId2181" Type="http://schemas.openxmlformats.org/officeDocument/2006/relationships/hyperlink" Target="https://stackoverflow.com/questions/59497369" TargetMode="External"/><Relationship Id="rId2182" Type="http://schemas.openxmlformats.org/officeDocument/2006/relationships/hyperlink" Target="https://stackoverflow.com/questions/59435036" TargetMode="External"/><Relationship Id="rId2183" Type="http://schemas.openxmlformats.org/officeDocument/2006/relationships/hyperlink" Target="https://stackoverflow.com/questions/58842687" TargetMode="External"/><Relationship Id="rId2184" Type="http://schemas.openxmlformats.org/officeDocument/2006/relationships/hyperlink" Target="https://stackoverflow.com/questions/60034629" TargetMode="External"/><Relationship Id="rId2185" Type="http://schemas.openxmlformats.org/officeDocument/2006/relationships/hyperlink" Target="https://stackoverflow.com/questions/58575586" TargetMode="External"/><Relationship Id="rId2186" Type="http://schemas.openxmlformats.org/officeDocument/2006/relationships/hyperlink" Target="https://stackoverflow.com/questions/60587885" TargetMode="External"/><Relationship Id="rId2187" Type="http://schemas.openxmlformats.org/officeDocument/2006/relationships/hyperlink" Target="https://stackoverflow.com/questions/63139159" TargetMode="External"/><Relationship Id="rId2188" Type="http://schemas.openxmlformats.org/officeDocument/2006/relationships/hyperlink" Target="https://stackoverflow.com/questions/61882720" TargetMode="External"/><Relationship Id="rId2189" Type="http://schemas.openxmlformats.org/officeDocument/2006/relationships/hyperlink" Target="https://stackoverflow.com/questions/63982154" TargetMode="External"/><Relationship Id="rId2170" Type="http://schemas.openxmlformats.org/officeDocument/2006/relationships/hyperlink" Target="https://stackoverflow.com/questions/64742557" TargetMode="External"/><Relationship Id="rId2171" Type="http://schemas.openxmlformats.org/officeDocument/2006/relationships/hyperlink" Target="https://stackoverflow.com/questions/64742557" TargetMode="External"/><Relationship Id="rId2172" Type="http://schemas.openxmlformats.org/officeDocument/2006/relationships/hyperlink" Target="https://stackoverflow.com/questions/65047366" TargetMode="External"/><Relationship Id="rId2173" Type="http://schemas.openxmlformats.org/officeDocument/2006/relationships/hyperlink" Target="https://stackoverflow.com/questions/63478378" TargetMode="External"/><Relationship Id="rId2174" Type="http://schemas.openxmlformats.org/officeDocument/2006/relationships/hyperlink" Target="https://stackoverflow.com/questions/62872755" TargetMode="External"/><Relationship Id="rId2175" Type="http://schemas.openxmlformats.org/officeDocument/2006/relationships/hyperlink" Target="https://stackoverflow.com/questions/65151225" TargetMode="External"/><Relationship Id="rId2176" Type="http://schemas.openxmlformats.org/officeDocument/2006/relationships/hyperlink" Target="https://stackoverflow.com/questions/63473595" TargetMode="External"/><Relationship Id="rId2177" Type="http://schemas.openxmlformats.org/officeDocument/2006/relationships/hyperlink" Target="https://stackoverflow.com/questions/59770562" TargetMode="External"/><Relationship Id="rId2178" Type="http://schemas.openxmlformats.org/officeDocument/2006/relationships/hyperlink" Target="https://stackoverflow.com/questions/61156227" TargetMode="External"/><Relationship Id="rId2179" Type="http://schemas.openxmlformats.org/officeDocument/2006/relationships/hyperlink" Target="https://stackoverflow.com/questions/65142116" TargetMode="External"/><Relationship Id="rId2190" Type="http://schemas.openxmlformats.org/officeDocument/2006/relationships/hyperlink" Target="https://stackoverflow.com/questions/62906596" TargetMode="External"/><Relationship Id="rId2191" Type="http://schemas.openxmlformats.org/officeDocument/2006/relationships/hyperlink" Target="https://stackoverflow.com/questions/64516475" TargetMode="External"/><Relationship Id="rId2192" Type="http://schemas.openxmlformats.org/officeDocument/2006/relationships/hyperlink" Target="https://stackoverflow.com/questions/61882720" TargetMode="External"/><Relationship Id="rId2193" Type="http://schemas.openxmlformats.org/officeDocument/2006/relationships/hyperlink" Target="https://stackoverflow.com/questions/64394603" TargetMode="External"/><Relationship Id="rId2194" Type="http://schemas.openxmlformats.org/officeDocument/2006/relationships/hyperlink" Target="https://stackoverflow.com/questions/63923215" TargetMode="External"/><Relationship Id="rId2195" Type="http://schemas.openxmlformats.org/officeDocument/2006/relationships/hyperlink" Target="https://stackoverflow.com/questions/64138041" TargetMode="External"/><Relationship Id="rId2196" Type="http://schemas.openxmlformats.org/officeDocument/2006/relationships/hyperlink" Target="https://stackoverflow.com/questions/58575586" TargetMode="External"/><Relationship Id="rId2197" Type="http://schemas.openxmlformats.org/officeDocument/2006/relationships/hyperlink" Target="https://stackoverflow.com/questions/64958298" TargetMode="External"/><Relationship Id="rId2198" Type="http://schemas.openxmlformats.org/officeDocument/2006/relationships/hyperlink" Target="https://stackoverflow.com/questions/64758746" TargetMode="External"/><Relationship Id="rId2199" Type="http://schemas.openxmlformats.org/officeDocument/2006/relationships/hyperlink" Target="https://stackoverflow.com/questions/63923215" TargetMode="External"/><Relationship Id="rId7030" Type="http://schemas.openxmlformats.org/officeDocument/2006/relationships/hyperlink" Target="https://stackoverflow.com/questions/54994533" TargetMode="External"/><Relationship Id="rId8361" Type="http://schemas.openxmlformats.org/officeDocument/2006/relationships/hyperlink" Target="https://stackoverflow.com/questions/46164791" TargetMode="External"/><Relationship Id="rId8360" Type="http://schemas.openxmlformats.org/officeDocument/2006/relationships/hyperlink" Target="https://stackoverflow.com/questions/61259623" TargetMode="External"/><Relationship Id="rId7034" Type="http://schemas.openxmlformats.org/officeDocument/2006/relationships/hyperlink" Target="https://stackoverflow.com/questions/52901611" TargetMode="External"/><Relationship Id="rId8365" Type="http://schemas.openxmlformats.org/officeDocument/2006/relationships/hyperlink" Target="https://stackoverflow.com/questions/61259623" TargetMode="External"/><Relationship Id="rId7033" Type="http://schemas.openxmlformats.org/officeDocument/2006/relationships/hyperlink" Target="https://stackoverflow.com/questions/54994533" TargetMode="External"/><Relationship Id="rId8364" Type="http://schemas.openxmlformats.org/officeDocument/2006/relationships/hyperlink" Target="https://stackoverflow.com/questions/46167901" TargetMode="External"/><Relationship Id="rId7032" Type="http://schemas.openxmlformats.org/officeDocument/2006/relationships/hyperlink" Target="https://stackoverflow.com/questions/56779949" TargetMode="External"/><Relationship Id="rId8363" Type="http://schemas.openxmlformats.org/officeDocument/2006/relationships/hyperlink" Target="https://stackoverflow.com/questions/46164791" TargetMode="External"/><Relationship Id="rId7031" Type="http://schemas.openxmlformats.org/officeDocument/2006/relationships/hyperlink" Target="https://stackoverflow.com/questions/56968108" TargetMode="External"/><Relationship Id="rId8362" Type="http://schemas.openxmlformats.org/officeDocument/2006/relationships/hyperlink" Target="https://stackoverflow.com/questions/46167901" TargetMode="External"/><Relationship Id="rId7038" Type="http://schemas.openxmlformats.org/officeDocument/2006/relationships/hyperlink" Target="https://stackoverflow.com/questions/53596521" TargetMode="External"/><Relationship Id="rId8369" Type="http://schemas.openxmlformats.org/officeDocument/2006/relationships/hyperlink" Target="https://stackoverflow.com/questions/59784018" TargetMode="External"/><Relationship Id="rId7037" Type="http://schemas.openxmlformats.org/officeDocument/2006/relationships/hyperlink" Target="https://stackoverflow.com/questions/56779949" TargetMode="External"/><Relationship Id="rId8368" Type="http://schemas.openxmlformats.org/officeDocument/2006/relationships/hyperlink" Target="https://stackoverflow.com/questions/50402779" TargetMode="External"/><Relationship Id="rId7036" Type="http://schemas.openxmlformats.org/officeDocument/2006/relationships/hyperlink" Target="https://stackoverflow.com/questions/56968108" TargetMode="External"/><Relationship Id="rId8367" Type="http://schemas.openxmlformats.org/officeDocument/2006/relationships/hyperlink" Target="https://stackoverflow.com/questions/45896492" TargetMode="External"/><Relationship Id="rId7035" Type="http://schemas.openxmlformats.org/officeDocument/2006/relationships/hyperlink" Target="https://stackoverflow.com/questions/56779949" TargetMode="External"/><Relationship Id="rId8366" Type="http://schemas.openxmlformats.org/officeDocument/2006/relationships/hyperlink" Target="https://stackoverflow.com/questions/56030354" TargetMode="External"/><Relationship Id="rId7039" Type="http://schemas.openxmlformats.org/officeDocument/2006/relationships/hyperlink" Target="https://stackoverflow.com/questions/52901611" TargetMode="External"/><Relationship Id="rId8350" Type="http://schemas.openxmlformats.org/officeDocument/2006/relationships/hyperlink" Target="https://stackoverflow.com/questions/59203601" TargetMode="External"/><Relationship Id="rId7023" Type="http://schemas.openxmlformats.org/officeDocument/2006/relationships/hyperlink" Target="https://stackoverflow.com/questions/54381234" TargetMode="External"/><Relationship Id="rId8354" Type="http://schemas.openxmlformats.org/officeDocument/2006/relationships/hyperlink" Target="https://stackoverflow.com/questions/48514608" TargetMode="External"/><Relationship Id="rId7022" Type="http://schemas.openxmlformats.org/officeDocument/2006/relationships/hyperlink" Target="https://stackoverflow.com/questions/58607787" TargetMode="External"/><Relationship Id="rId8353" Type="http://schemas.openxmlformats.org/officeDocument/2006/relationships/hyperlink" Target="https://stackoverflow.com/questions/54049460" TargetMode="External"/><Relationship Id="rId7021" Type="http://schemas.openxmlformats.org/officeDocument/2006/relationships/hyperlink" Target="https://stackoverflow.com/questions/57542946" TargetMode="External"/><Relationship Id="rId8352" Type="http://schemas.openxmlformats.org/officeDocument/2006/relationships/hyperlink" Target="https://stackoverflow.com/questions/54049460" TargetMode="External"/><Relationship Id="rId7020" Type="http://schemas.openxmlformats.org/officeDocument/2006/relationships/hyperlink" Target="https://stackoverflow.com/questions/51708373" TargetMode="External"/><Relationship Id="rId8351" Type="http://schemas.openxmlformats.org/officeDocument/2006/relationships/hyperlink" Target="https://stackoverflow.com/questions/54049460" TargetMode="External"/><Relationship Id="rId7027" Type="http://schemas.openxmlformats.org/officeDocument/2006/relationships/hyperlink" Target="https://stackoverflow.com/questions/54381234" TargetMode="External"/><Relationship Id="rId8358" Type="http://schemas.openxmlformats.org/officeDocument/2006/relationships/hyperlink" Target="https://stackoverflow.com/questions/45296260" TargetMode="External"/><Relationship Id="rId7026" Type="http://schemas.openxmlformats.org/officeDocument/2006/relationships/hyperlink" Target="https://stackoverflow.com/questions/60529408" TargetMode="External"/><Relationship Id="rId8357" Type="http://schemas.openxmlformats.org/officeDocument/2006/relationships/hyperlink" Target="https://stackoverflow.com/questions/46164791" TargetMode="External"/><Relationship Id="rId7025" Type="http://schemas.openxmlformats.org/officeDocument/2006/relationships/hyperlink" Target="https://stackoverflow.com/questions/54381234" TargetMode="External"/><Relationship Id="rId8356" Type="http://schemas.openxmlformats.org/officeDocument/2006/relationships/hyperlink" Target="https://stackoverflow.com/questions/53206781" TargetMode="External"/><Relationship Id="rId7024" Type="http://schemas.openxmlformats.org/officeDocument/2006/relationships/hyperlink" Target="https://stackoverflow.com/questions/61832658" TargetMode="External"/><Relationship Id="rId8355" Type="http://schemas.openxmlformats.org/officeDocument/2006/relationships/hyperlink" Target="https://stackoverflow.com/questions/45078392" TargetMode="External"/><Relationship Id="rId7029" Type="http://schemas.openxmlformats.org/officeDocument/2006/relationships/hyperlink" Target="https://stackoverflow.com/questions/53207057" TargetMode="External"/><Relationship Id="rId7028" Type="http://schemas.openxmlformats.org/officeDocument/2006/relationships/hyperlink" Target="https://stackoverflow.com/questions/58607787" TargetMode="External"/><Relationship Id="rId8359" Type="http://schemas.openxmlformats.org/officeDocument/2006/relationships/hyperlink" Target="https://stackoverflow.com/questions/58261348" TargetMode="External"/><Relationship Id="rId8390" Type="http://schemas.openxmlformats.org/officeDocument/2006/relationships/hyperlink" Target="https://stackoverflow.com/questions/59621899" TargetMode="External"/><Relationship Id="rId7052" Type="http://schemas.openxmlformats.org/officeDocument/2006/relationships/hyperlink" Target="https://stackoverflow.com/questions/40958982" TargetMode="External"/><Relationship Id="rId8383" Type="http://schemas.openxmlformats.org/officeDocument/2006/relationships/hyperlink" Target="https://stackoverflow.com/questions/59532768" TargetMode="External"/><Relationship Id="rId7051" Type="http://schemas.openxmlformats.org/officeDocument/2006/relationships/hyperlink" Target="https://stackoverflow.com/questions/47279851" TargetMode="External"/><Relationship Id="rId8382" Type="http://schemas.openxmlformats.org/officeDocument/2006/relationships/hyperlink" Target="https://stackoverflow.com/questions/54918386" TargetMode="External"/><Relationship Id="rId7050" Type="http://schemas.openxmlformats.org/officeDocument/2006/relationships/hyperlink" Target="https://stackoverflow.com/questions/40325994" TargetMode="External"/><Relationship Id="rId8381" Type="http://schemas.openxmlformats.org/officeDocument/2006/relationships/hyperlink" Target="https://stackoverflow.com/questions/51100042" TargetMode="External"/><Relationship Id="rId8380" Type="http://schemas.openxmlformats.org/officeDocument/2006/relationships/hyperlink" Target="https://stackoverflow.com/questions/64377296" TargetMode="External"/><Relationship Id="rId7056" Type="http://schemas.openxmlformats.org/officeDocument/2006/relationships/hyperlink" Target="https://stackoverflow.com/questions/42438170" TargetMode="External"/><Relationship Id="rId8387" Type="http://schemas.openxmlformats.org/officeDocument/2006/relationships/hyperlink" Target="https://stackoverflow.com/questions/59403281" TargetMode="External"/><Relationship Id="rId7055" Type="http://schemas.openxmlformats.org/officeDocument/2006/relationships/hyperlink" Target="https://stackoverflow.com/questions/41883800" TargetMode="External"/><Relationship Id="rId8386" Type="http://schemas.openxmlformats.org/officeDocument/2006/relationships/hyperlink" Target="https://stackoverflow.com/questions/59621899" TargetMode="External"/><Relationship Id="rId7054" Type="http://schemas.openxmlformats.org/officeDocument/2006/relationships/hyperlink" Target="https://stackoverflow.com/questions/42438170" TargetMode="External"/><Relationship Id="rId8385" Type="http://schemas.openxmlformats.org/officeDocument/2006/relationships/hyperlink" Target="https://stackoverflow.com/questions/59403281" TargetMode="External"/><Relationship Id="rId7053" Type="http://schemas.openxmlformats.org/officeDocument/2006/relationships/hyperlink" Target="https://stackoverflow.com/questions/42590770" TargetMode="External"/><Relationship Id="rId8384" Type="http://schemas.openxmlformats.org/officeDocument/2006/relationships/hyperlink" Target="https://stackoverflow.com/questions/58369283" TargetMode="External"/><Relationship Id="rId7059" Type="http://schemas.openxmlformats.org/officeDocument/2006/relationships/hyperlink" Target="https://stackoverflow.com/questions/62772819" TargetMode="External"/><Relationship Id="rId7058" Type="http://schemas.openxmlformats.org/officeDocument/2006/relationships/hyperlink" Target="https://stackoverflow.com/questions/58636880" TargetMode="External"/><Relationship Id="rId8389" Type="http://schemas.openxmlformats.org/officeDocument/2006/relationships/hyperlink" Target="https://stackoverflow.com/questions/58369283" TargetMode="External"/><Relationship Id="rId7057" Type="http://schemas.openxmlformats.org/officeDocument/2006/relationships/hyperlink" Target="https://stackoverflow.com/questions/58752552" TargetMode="External"/><Relationship Id="rId8388" Type="http://schemas.openxmlformats.org/officeDocument/2006/relationships/hyperlink" Target="https://stackoverflow.com/questions/59532768" TargetMode="External"/><Relationship Id="rId7041" Type="http://schemas.openxmlformats.org/officeDocument/2006/relationships/hyperlink" Target="https://stackoverflow.com/questions/53207057" TargetMode="External"/><Relationship Id="rId8372" Type="http://schemas.openxmlformats.org/officeDocument/2006/relationships/hyperlink" Target="https://stackoverflow.com/questions/49524396" TargetMode="External"/><Relationship Id="rId7040" Type="http://schemas.openxmlformats.org/officeDocument/2006/relationships/hyperlink" Target="https://stackoverflow.com/questions/54994533" TargetMode="External"/><Relationship Id="rId8371" Type="http://schemas.openxmlformats.org/officeDocument/2006/relationships/hyperlink" Target="https://stackoverflow.com/questions/46404581" TargetMode="External"/><Relationship Id="rId8370" Type="http://schemas.openxmlformats.org/officeDocument/2006/relationships/hyperlink" Target="https://stackoverflow.com/questions/59274840" TargetMode="External"/><Relationship Id="rId7045" Type="http://schemas.openxmlformats.org/officeDocument/2006/relationships/hyperlink" Target="https://stackoverflow.com/questions/56968108" TargetMode="External"/><Relationship Id="rId8376" Type="http://schemas.openxmlformats.org/officeDocument/2006/relationships/hyperlink" Target="https://stackoverflow.com/questions/54641159" TargetMode="External"/><Relationship Id="rId7044" Type="http://schemas.openxmlformats.org/officeDocument/2006/relationships/hyperlink" Target="https://stackoverflow.com/questions/56779949" TargetMode="External"/><Relationship Id="rId8375" Type="http://schemas.openxmlformats.org/officeDocument/2006/relationships/hyperlink" Target="https://stackoverflow.com/questions/51134105" TargetMode="External"/><Relationship Id="rId7043" Type="http://schemas.openxmlformats.org/officeDocument/2006/relationships/hyperlink" Target="https://stackoverflow.com/questions/52901611" TargetMode="External"/><Relationship Id="rId8374" Type="http://schemas.openxmlformats.org/officeDocument/2006/relationships/hyperlink" Target="https://stackoverflow.com/questions/50206574" TargetMode="External"/><Relationship Id="rId7042" Type="http://schemas.openxmlformats.org/officeDocument/2006/relationships/hyperlink" Target="https://stackoverflow.com/questions/54994533" TargetMode="External"/><Relationship Id="rId8373" Type="http://schemas.openxmlformats.org/officeDocument/2006/relationships/hyperlink" Target="https://stackoverflow.com/questions/51134105" TargetMode="External"/><Relationship Id="rId7049" Type="http://schemas.openxmlformats.org/officeDocument/2006/relationships/hyperlink" Target="https://stackoverflow.com/questions/53413490" TargetMode="External"/><Relationship Id="rId7048" Type="http://schemas.openxmlformats.org/officeDocument/2006/relationships/hyperlink" Target="https://stackoverflow.com/questions/42627909" TargetMode="External"/><Relationship Id="rId8379" Type="http://schemas.openxmlformats.org/officeDocument/2006/relationships/hyperlink" Target="https://stackoverflow.com/questions/64377296" TargetMode="External"/><Relationship Id="rId7047" Type="http://schemas.openxmlformats.org/officeDocument/2006/relationships/hyperlink" Target="https://stackoverflow.com/questions/41883800" TargetMode="External"/><Relationship Id="rId8378" Type="http://schemas.openxmlformats.org/officeDocument/2006/relationships/hyperlink" Target="https://stackoverflow.com/questions/59784018" TargetMode="External"/><Relationship Id="rId7046" Type="http://schemas.openxmlformats.org/officeDocument/2006/relationships/hyperlink" Target="https://stackoverflow.com/questions/56779949" TargetMode="External"/><Relationship Id="rId8377" Type="http://schemas.openxmlformats.org/officeDocument/2006/relationships/hyperlink" Target="https://stackoverflow.com/questions/57873324" TargetMode="External"/><Relationship Id="rId8321" Type="http://schemas.openxmlformats.org/officeDocument/2006/relationships/hyperlink" Target="https://stackoverflow.com/questions/56386913" TargetMode="External"/><Relationship Id="rId8320" Type="http://schemas.openxmlformats.org/officeDocument/2006/relationships/hyperlink" Target="https://stackoverflow.com/questions/60104249" TargetMode="External"/><Relationship Id="rId8325" Type="http://schemas.openxmlformats.org/officeDocument/2006/relationships/hyperlink" Target="https://stackoverflow.com/questions/49902780" TargetMode="External"/><Relationship Id="rId8324" Type="http://schemas.openxmlformats.org/officeDocument/2006/relationships/hyperlink" Target="https://stackoverflow.com/questions/49005616" TargetMode="External"/><Relationship Id="rId8323" Type="http://schemas.openxmlformats.org/officeDocument/2006/relationships/hyperlink" Target="https://stackoverflow.com/questions/56386913" TargetMode="External"/><Relationship Id="rId8322" Type="http://schemas.openxmlformats.org/officeDocument/2006/relationships/hyperlink" Target="https://stackoverflow.com/questions/57134808" TargetMode="External"/><Relationship Id="rId8329" Type="http://schemas.openxmlformats.org/officeDocument/2006/relationships/hyperlink" Target="https://stackoverflow.com/questions/56818501" TargetMode="External"/><Relationship Id="rId8328" Type="http://schemas.openxmlformats.org/officeDocument/2006/relationships/hyperlink" Target="https://stackoverflow.com/questions/59657058" TargetMode="External"/><Relationship Id="rId8327" Type="http://schemas.openxmlformats.org/officeDocument/2006/relationships/hyperlink" Target="https://stackoverflow.com/questions/59784018" TargetMode="External"/><Relationship Id="rId8326" Type="http://schemas.openxmlformats.org/officeDocument/2006/relationships/hyperlink" Target="https://stackoverflow.com/questions/50206574" TargetMode="External"/><Relationship Id="rId8319" Type="http://schemas.openxmlformats.org/officeDocument/2006/relationships/hyperlink" Target="https://stackoverflow.com/questions/57719697" TargetMode="External"/><Relationship Id="rId8310" Type="http://schemas.openxmlformats.org/officeDocument/2006/relationships/hyperlink" Target="https://stackoverflow.com/questions/61165443" TargetMode="External"/><Relationship Id="rId8314" Type="http://schemas.openxmlformats.org/officeDocument/2006/relationships/hyperlink" Target="https://stackoverflow.com/questions/49853718" TargetMode="External"/><Relationship Id="rId8313" Type="http://schemas.openxmlformats.org/officeDocument/2006/relationships/hyperlink" Target="https://stackoverflow.com/questions/64118599" TargetMode="External"/><Relationship Id="rId8312" Type="http://schemas.openxmlformats.org/officeDocument/2006/relationships/hyperlink" Target="https://stackoverflow.com/questions/64503497" TargetMode="External"/><Relationship Id="rId8311" Type="http://schemas.openxmlformats.org/officeDocument/2006/relationships/hyperlink" Target="https://stackoverflow.com/questions/60726421" TargetMode="External"/><Relationship Id="rId8318" Type="http://schemas.openxmlformats.org/officeDocument/2006/relationships/hyperlink" Target="https://stackoverflow.com/questions/57134808" TargetMode="External"/><Relationship Id="rId8317" Type="http://schemas.openxmlformats.org/officeDocument/2006/relationships/hyperlink" Target="https://stackoverflow.com/questions/57134808" TargetMode="External"/><Relationship Id="rId8316" Type="http://schemas.openxmlformats.org/officeDocument/2006/relationships/hyperlink" Target="https://stackoverflow.com/questions/56386913" TargetMode="External"/><Relationship Id="rId8315" Type="http://schemas.openxmlformats.org/officeDocument/2006/relationships/hyperlink" Target="https://stackoverflow.com/questions/54867896" TargetMode="External"/><Relationship Id="rId7012" Type="http://schemas.openxmlformats.org/officeDocument/2006/relationships/hyperlink" Target="https://stackoverflow.com/questions/51861062" TargetMode="External"/><Relationship Id="rId8343" Type="http://schemas.openxmlformats.org/officeDocument/2006/relationships/hyperlink" Target="https://stackoverflow.com/questions/54430310" TargetMode="External"/><Relationship Id="rId7011" Type="http://schemas.openxmlformats.org/officeDocument/2006/relationships/hyperlink" Target="https://stackoverflow.com/questions/36323993" TargetMode="External"/><Relationship Id="rId8342" Type="http://schemas.openxmlformats.org/officeDocument/2006/relationships/hyperlink" Target="https://stackoverflow.com/questions/54430310" TargetMode="External"/><Relationship Id="rId7010" Type="http://schemas.openxmlformats.org/officeDocument/2006/relationships/hyperlink" Target="https://stackoverflow.com/questions/49422283" TargetMode="External"/><Relationship Id="rId8341" Type="http://schemas.openxmlformats.org/officeDocument/2006/relationships/hyperlink" Target="https://stackoverflow.com/questions/49252970" TargetMode="External"/><Relationship Id="rId8340" Type="http://schemas.openxmlformats.org/officeDocument/2006/relationships/hyperlink" Target="https://stackoverflow.com/questions/54049460" TargetMode="External"/><Relationship Id="rId7016" Type="http://schemas.openxmlformats.org/officeDocument/2006/relationships/hyperlink" Target="https://stackoverflow.com/questions/58867494" TargetMode="External"/><Relationship Id="rId8347" Type="http://schemas.openxmlformats.org/officeDocument/2006/relationships/hyperlink" Target="https://stackoverflow.com/questions/54049460" TargetMode="External"/><Relationship Id="rId7015" Type="http://schemas.openxmlformats.org/officeDocument/2006/relationships/hyperlink" Target="https://stackoverflow.com/questions/43158719" TargetMode="External"/><Relationship Id="rId8346" Type="http://schemas.openxmlformats.org/officeDocument/2006/relationships/hyperlink" Target="https://stackoverflow.com/questions/55181237" TargetMode="External"/><Relationship Id="rId7014" Type="http://schemas.openxmlformats.org/officeDocument/2006/relationships/hyperlink" Target="https://stackoverflow.com/questions/43158719" TargetMode="External"/><Relationship Id="rId8345" Type="http://schemas.openxmlformats.org/officeDocument/2006/relationships/hyperlink" Target="https://stackoverflow.com/questions/53753776" TargetMode="External"/><Relationship Id="rId7013" Type="http://schemas.openxmlformats.org/officeDocument/2006/relationships/hyperlink" Target="https://stackoverflow.com/questions/51861062" TargetMode="External"/><Relationship Id="rId8344" Type="http://schemas.openxmlformats.org/officeDocument/2006/relationships/hyperlink" Target="https://stackoverflow.com/questions/61360423" TargetMode="External"/><Relationship Id="rId7019" Type="http://schemas.openxmlformats.org/officeDocument/2006/relationships/hyperlink" Target="https://stackoverflow.com/questions/51708373" TargetMode="External"/><Relationship Id="rId7018" Type="http://schemas.openxmlformats.org/officeDocument/2006/relationships/hyperlink" Target="https://stackoverflow.com/questions/53717852" TargetMode="External"/><Relationship Id="rId8349" Type="http://schemas.openxmlformats.org/officeDocument/2006/relationships/hyperlink" Target="https://stackoverflow.com/questions/54278698" TargetMode="External"/><Relationship Id="rId7017" Type="http://schemas.openxmlformats.org/officeDocument/2006/relationships/hyperlink" Target="https://stackoverflow.com/questions/58697001" TargetMode="External"/><Relationship Id="rId8348" Type="http://schemas.openxmlformats.org/officeDocument/2006/relationships/hyperlink" Target="https://stackoverflow.com/questions/54049460" TargetMode="External"/><Relationship Id="rId7001" Type="http://schemas.openxmlformats.org/officeDocument/2006/relationships/hyperlink" Target="https://stackoverflow.com/questions/61402071" TargetMode="External"/><Relationship Id="rId8332" Type="http://schemas.openxmlformats.org/officeDocument/2006/relationships/hyperlink" Target="https://stackoverflow.com/questions/55884849" TargetMode="External"/><Relationship Id="rId7000" Type="http://schemas.openxmlformats.org/officeDocument/2006/relationships/hyperlink" Target="https://stackoverflow.com/questions/64313908" TargetMode="External"/><Relationship Id="rId8331" Type="http://schemas.openxmlformats.org/officeDocument/2006/relationships/hyperlink" Target="https://stackoverflow.com/questions/56301426" TargetMode="External"/><Relationship Id="rId8330" Type="http://schemas.openxmlformats.org/officeDocument/2006/relationships/hyperlink" Target="https://stackoverflow.com/questions/58123276" TargetMode="External"/><Relationship Id="rId7005" Type="http://schemas.openxmlformats.org/officeDocument/2006/relationships/hyperlink" Target="https://stackoverflow.com/questions/49422283" TargetMode="External"/><Relationship Id="rId8336" Type="http://schemas.openxmlformats.org/officeDocument/2006/relationships/hyperlink" Target="https://stackoverflow.com/questions/56501318" TargetMode="External"/><Relationship Id="rId7004" Type="http://schemas.openxmlformats.org/officeDocument/2006/relationships/hyperlink" Target="https://stackoverflow.com/questions/64614736" TargetMode="External"/><Relationship Id="rId8335" Type="http://schemas.openxmlformats.org/officeDocument/2006/relationships/hyperlink" Target="https://stackoverflow.com/questions/61483077" TargetMode="External"/><Relationship Id="rId7003" Type="http://schemas.openxmlformats.org/officeDocument/2006/relationships/hyperlink" Target="https://stackoverflow.com/questions/25650601" TargetMode="External"/><Relationship Id="rId8334" Type="http://schemas.openxmlformats.org/officeDocument/2006/relationships/hyperlink" Target="https://stackoverflow.com/questions/60779011" TargetMode="External"/><Relationship Id="rId7002" Type="http://schemas.openxmlformats.org/officeDocument/2006/relationships/hyperlink" Target="https://stackoverflow.com/questions/44193154" TargetMode="External"/><Relationship Id="rId8333" Type="http://schemas.openxmlformats.org/officeDocument/2006/relationships/hyperlink" Target="https://stackoverflow.com/questions/55884849" TargetMode="External"/><Relationship Id="rId7009" Type="http://schemas.openxmlformats.org/officeDocument/2006/relationships/hyperlink" Target="https://stackoverflow.com/questions/31744519" TargetMode="External"/><Relationship Id="rId7008" Type="http://schemas.openxmlformats.org/officeDocument/2006/relationships/hyperlink" Target="https://stackoverflow.com/questions/49547715" TargetMode="External"/><Relationship Id="rId8339" Type="http://schemas.openxmlformats.org/officeDocument/2006/relationships/hyperlink" Target="https://stackoverflow.com/questions/43990046" TargetMode="External"/><Relationship Id="rId7007" Type="http://schemas.openxmlformats.org/officeDocument/2006/relationships/hyperlink" Target="https://stackoverflow.com/questions/44193154" TargetMode="External"/><Relationship Id="rId8338" Type="http://schemas.openxmlformats.org/officeDocument/2006/relationships/hyperlink" Target="https://stackoverflow.com/questions/55884849" TargetMode="External"/><Relationship Id="rId7006" Type="http://schemas.openxmlformats.org/officeDocument/2006/relationships/hyperlink" Target="https://stackoverflow.com/questions/49422283" TargetMode="External"/><Relationship Id="rId8337" Type="http://schemas.openxmlformats.org/officeDocument/2006/relationships/hyperlink" Target="https://stackoverflow.com/questions/63871470" TargetMode="External"/><Relationship Id="rId3513" Type="http://schemas.openxmlformats.org/officeDocument/2006/relationships/hyperlink" Target="https://stackoverflow.com/questions/56190405" TargetMode="External"/><Relationship Id="rId4844" Type="http://schemas.openxmlformats.org/officeDocument/2006/relationships/hyperlink" Target="https://stackoverflow.com/questions/46876213" TargetMode="External"/><Relationship Id="rId3512" Type="http://schemas.openxmlformats.org/officeDocument/2006/relationships/hyperlink" Target="https://stackoverflow.com/questions/45078392" TargetMode="External"/><Relationship Id="rId4843" Type="http://schemas.openxmlformats.org/officeDocument/2006/relationships/hyperlink" Target="https://stackoverflow.com/questions/47759384" TargetMode="External"/><Relationship Id="rId3515" Type="http://schemas.openxmlformats.org/officeDocument/2006/relationships/hyperlink" Target="https://stackoverflow.com/questions/58655785" TargetMode="External"/><Relationship Id="rId4846" Type="http://schemas.openxmlformats.org/officeDocument/2006/relationships/hyperlink" Target="https://stackoverflow.com/questions/43056512" TargetMode="External"/><Relationship Id="rId3514" Type="http://schemas.openxmlformats.org/officeDocument/2006/relationships/hyperlink" Target="https://stackoverflow.com/questions/53636610" TargetMode="External"/><Relationship Id="rId4845" Type="http://schemas.openxmlformats.org/officeDocument/2006/relationships/hyperlink" Target="https://stackoverflow.com/questions/47759384" TargetMode="External"/><Relationship Id="rId3517" Type="http://schemas.openxmlformats.org/officeDocument/2006/relationships/hyperlink" Target="https://stackoverflow.com/questions/52781514" TargetMode="External"/><Relationship Id="rId4848" Type="http://schemas.openxmlformats.org/officeDocument/2006/relationships/hyperlink" Target="https://stackoverflow.com/questions/46375398" TargetMode="External"/><Relationship Id="rId3516" Type="http://schemas.openxmlformats.org/officeDocument/2006/relationships/hyperlink" Target="https://stackoverflow.com/questions/53063850" TargetMode="External"/><Relationship Id="rId4847" Type="http://schemas.openxmlformats.org/officeDocument/2006/relationships/hyperlink" Target="https://stackoverflow.com/questions/46876213" TargetMode="External"/><Relationship Id="rId3519" Type="http://schemas.openxmlformats.org/officeDocument/2006/relationships/hyperlink" Target="https://stackoverflow.com/questions/59447043" TargetMode="External"/><Relationship Id="rId3518" Type="http://schemas.openxmlformats.org/officeDocument/2006/relationships/hyperlink" Target="https://stackoverflow.com/questions/53063850" TargetMode="External"/><Relationship Id="rId4849" Type="http://schemas.openxmlformats.org/officeDocument/2006/relationships/hyperlink" Target="https://stackoverflow.com/questions/59504009" TargetMode="External"/><Relationship Id="rId4840" Type="http://schemas.openxmlformats.org/officeDocument/2006/relationships/hyperlink" Target="https://stackoverflow.com/questions/45202404" TargetMode="External"/><Relationship Id="rId3511" Type="http://schemas.openxmlformats.org/officeDocument/2006/relationships/hyperlink" Target="https://stackoverflow.com/questions/48533216" TargetMode="External"/><Relationship Id="rId4842" Type="http://schemas.openxmlformats.org/officeDocument/2006/relationships/hyperlink" Target="https://stackoverflow.com/questions/43786994" TargetMode="External"/><Relationship Id="rId3510" Type="http://schemas.openxmlformats.org/officeDocument/2006/relationships/hyperlink" Target="https://stackoverflow.com/questions/48244919" TargetMode="External"/><Relationship Id="rId4841" Type="http://schemas.openxmlformats.org/officeDocument/2006/relationships/hyperlink" Target="https://stackoverflow.com/questions/46375398" TargetMode="External"/><Relationship Id="rId3502" Type="http://schemas.openxmlformats.org/officeDocument/2006/relationships/hyperlink" Target="https://stackoverflow.com/questions/51578532" TargetMode="External"/><Relationship Id="rId4833" Type="http://schemas.openxmlformats.org/officeDocument/2006/relationships/hyperlink" Target="https://stackoverflow.com/questions/42250340" TargetMode="External"/><Relationship Id="rId3501" Type="http://schemas.openxmlformats.org/officeDocument/2006/relationships/hyperlink" Target="https://stackoverflow.com/questions/56096399" TargetMode="External"/><Relationship Id="rId4832" Type="http://schemas.openxmlformats.org/officeDocument/2006/relationships/hyperlink" Target="https://stackoverflow.com/questions/43149493" TargetMode="External"/><Relationship Id="rId3504" Type="http://schemas.openxmlformats.org/officeDocument/2006/relationships/hyperlink" Target="https://stackoverflow.com/questions/54092885" TargetMode="External"/><Relationship Id="rId4835" Type="http://schemas.openxmlformats.org/officeDocument/2006/relationships/hyperlink" Target="https://stackoverflow.com/questions/40440289" TargetMode="External"/><Relationship Id="rId3503" Type="http://schemas.openxmlformats.org/officeDocument/2006/relationships/hyperlink" Target="https://stackoverflow.com/questions/50455114" TargetMode="External"/><Relationship Id="rId4834" Type="http://schemas.openxmlformats.org/officeDocument/2006/relationships/hyperlink" Target="https://stackoverflow.com/questions/44081119" TargetMode="External"/><Relationship Id="rId3506" Type="http://schemas.openxmlformats.org/officeDocument/2006/relationships/hyperlink" Target="https://stackoverflow.com/questions/54092885" TargetMode="External"/><Relationship Id="rId4837" Type="http://schemas.openxmlformats.org/officeDocument/2006/relationships/hyperlink" Target="https://stackoverflow.com/questions/45421121" TargetMode="External"/><Relationship Id="rId3505" Type="http://schemas.openxmlformats.org/officeDocument/2006/relationships/hyperlink" Target="https://stackoverflow.com/questions/54092885" TargetMode="External"/><Relationship Id="rId4836" Type="http://schemas.openxmlformats.org/officeDocument/2006/relationships/hyperlink" Target="https://stackoverflow.com/questions/43883271" TargetMode="External"/><Relationship Id="rId3508" Type="http://schemas.openxmlformats.org/officeDocument/2006/relationships/hyperlink" Target="https://stackoverflow.com/questions/45302781" TargetMode="External"/><Relationship Id="rId4839" Type="http://schemas.openxmlformats.org/officeDocument/2006/relationships/hyperlink" Target="https://stackoverflow.com/questions/45202404" TargetMode="External"/><Relationship Id="rId3507" Type="http://schemas.openxmlformats.org/officeDocument/2006/relationships/hyperlink" Target="https://stackoverflow.com/questions/51578532" TargetMode="External"/><Relationship Id="rId4838" Type="http://schemas.openxmlformats.org/officeDocument/2006/relationships/hyperlink" Target="https://stackoverflow.com/questions/42250340" TargetMode="External"/><Relationship Id="rId3509" Type="http://schemas.openxmlformats.org/officeDocument/2006/relationships/hyperlink" Target="https://stackoverflow.com/questions/54092885" TargetMode="External"/><Relationship Id="rId3500" Type="http://schemas.openxmlformats.org/officeDocument/2006/relationships/hyperlink" Target="https://stackoverflow.com/questions/50986580" TargetMode="External"/><Relationship Id="rId4831" Type="http://schemas.openxmlformats.org/officeDocument/2006/relationships/hyperlink" Target="https://stackoverflow.com/questions/39559953" TargetMode="External"/><Relationship Id="rId4830" Type="http://schemas.openxmlformats.org/officeDocument/2006/relationships/hyperlink" Target="https://stackoverflow.com/questions/41818654" TargetMode="External"/><Relationship Id="rId2203" Type="http://schemas.openxmlformats.org/officeDocument/2006/relationships/hyperlink" Target="https://stackoverflow.com/questions/64758746" TargetMode="External"/><Relationship Id="rId3535" Type="http://schemas.openxmlformats.org/officeDocument/2006/relationships/hyperlink" Target="https://stackoverflow.com/questions/47273200" TargetMode="External"/><Relationship Id="rId4866" Type="http://schemas.openxmlformats.org/officeDocument/2006/relationships/hyperlink" Target="https://stackoverflow.com/questions/59940366" TargetMode="External"/><Relationship Id="rId2204" Type="http://schemas.openxmlformats.org/officeDocument/2006/relationships/hyperlink" Target="https://stackoverflow.com/questions/63923215" TargetMode="External"/><Relationship Id="rId3534" Type="http://schemas.openxmlformats.org/officeDocument/2006/relationships/hyperlink" Target="https://stackoverflow.com/questions/56103606" TargetMode="External"/><Relationship Id="rId4865" Type="http://schemas.openxmlformats.org/officeDocument/2006/relationships/hyperlink" Target="https://stackoverflow.com/questions/59940366" TargetMode="External"/><Relationship Id="rId2205" Type="http://schemas.openxmlformats.org/officeDocument/2006/relationships/hyperlink" Target="https://stackoverflow.com/questions/64138041" TargetMode="External"/><Relationship Id="rId3537" Type="http://schemas.openxmlformats.org/officeDocument/2006/relationships/hyperlink" Target="https://stackoverflow.com/questions/43990046" TargetMode="External"/><Relationship Id="rId4868" Type="http://schemas.openxmlformats.org/officeDocument/2006/relationships/hyperlink" Target="https://stackoverflow.com/questions/59146928" TargetMode="External"/><Relationship Id="rId2206" Type="http://schemas.openxmlformats.org/officeDocument/2006/relationships/hyperlink" Target="https://stackoverflow.com/questions/63613281" TargetMode="External"/><Relationship Id="rId3536" Type="http://schemas.openxmlformats.org/officeDocument/2006/relationships/hyperlink" Target="https://stackoverflow.com/questions/44232898" TargetMode="External"/><Relationship Id="rId4867" Type="http://schemas.openxmlformats.org/officeDocument/2006/relationships/hyperlink" Target="https://stackoverflow.com/questions/59940366" TargetMode="External"/><Relationship Id="rId2207" Type="http://schemas.openxmlformats.org/officeDocument/2006/relationships/hyperlink" Target="https://stackoverflow.com/questions/65139674" TargetMode="External"/><Relationship Id="rId3539" Type="http://schemas.openxmlformats.org/officeDocument/2006/relationships/hyperlink" Target="https://stackoverflow.com/questions/47273200" TargetMode="External"/><Relationship Id="rId2208" Type="http://schemas.openxmlformats.org/officeDocument/2006/relationships/hyperlink" Target="https://stackoverflow.com/questions/63544668" TargetMode="External"/><Relationship Id="rId3538" Type="http://schemas.openxmlformats.org/officeDocument/2006/relationships/hyperlink" Target="https://stackoverflow.com/questions/52306842" TargetMode="External"/><Relationship Id="rId4869" Type="http://schemas.openxmlformats.org/officeDocument/2006/relationships/hyperlink" Target="https://stackoverflow.com/questions/55048392" TargetMode="External"/><Relationship Id="rId2209" Type="http://schemas.openxmlformats.org/officeDocument/2006/relationships/hyperlink" Target="https://stackoverflow.com/questions/63923215" TargetMode="External"/><Relationship Id="rId4860" Type="http://schemas.openxmlformats.org/officeDocument/2006/relationships/hyperlink" Target="https://stackoverflow.com/questions/60035792" TargetMode="External"/><Relationship Id="rId3531" Type="http://schemas.openxmlformats.org/officeDocument/2006/relationships/hyperlink" Target="https://stackoverflow.com/questions/50206574" TargetMode="External"/><Relationship Id="rId4862" Type="http://schemas.openxmlformats.org/officeDocument/2006/relationships/hyperlink" Target="https://stackoverflow.com/questions/60035792" TargetMode="External"/><Relationship Id="rId2200" Type="http://schemas.openxmlformats.org/officeDocument/2006/relationships/hyperlink" Target="https://stackoverflow.com/questions/61994299" TargetMode="External"/><Relationship Id="rId3530" Type="http://schemas.openxmlformats.org/officeDocument/2006/relationships/hyperlink" Target="https://stackoverflow.com/questions/46404581" TargetMode="External"/><Relationship Id="rId4861" Type="http://schemas.openxmlformats.org/officeDocument/2006/relationships/hyperlink" Target="https://stackoverflow.com/questions/59940366" TargetMode="External"/><Relationship Id="rId2201" Type="http://schemas.openxmlformats.org/officeDocument/2006/relationships/hyperlink" Target="https://stackoverflow.com/questions/63613281" TargetMode="External"/><Relationship Id="rId3533" Type="http://schemas.openxmlformats.org/officeDocument/2006/relationships/hyperlink" Target="https://stackoverflow.com/questions/56103606" TargetMode="External"/><Relationship Id="rId4864" Type="http://schemas.openxmlformats.org/officeDocument/2006/relationships/hyperlink" Target="https://stackoverflow.com/questions/59308263" TargetMode="External"/><Relationship Id="rId2202" Type="http://schemas.openxmlformats.org/officeDocument/2006/relationships/hyperlink" Target="https://stackoverflow.com/questions/64958298" TargetMode="External"/><Relationship Id="rId3532" Type="http://schemas.openxmlformats.org/officeDocument/2006/relationships/hyperlink" Target="https://stackoverflow.com/questions/51134105" TargetMode="External"/><Relationship Id="rId4863" Type="http://schemas.openxmlformats.org/officeDocument/2006/relationships/hyperlink" Target="https://stackoverflow.com/questions/63581028" TargetMode="External"/><Relationship Id="rId3524" Type="http://schemas.openxmlformats.org/officeDocument/2006/relationships/hyperlink" Target="https://stackoverflow.com/questions/59087054" TargetMode="External"/><Relationship Id="rId4855" Type="http://schemas.openxmlformats.org/officeDocument/2006/relationships/hyperlink" Target="https://stackoverflow.com/questions/63581028" TargetMode="External"/><Relationship Id="rId3523" Type="http://schemas.openxmlformats.org/officeDocument/2006/relationships/hyperlink" Target="https://stackoverflow.com/questions/60686394" TargetMode="External"/><Relationship Id="rId4854" Type="http://schemas.openxmlformats.org/officeDocument/2006/relationships/hyperlink" Target="https://stackoverflow.com/questions/59632120" TargetMode="External"/><Relationship Id="rId3526" Type="http://schemas.openxmlformats.org/officeDocument/2006/relationships/hyperlink" Target="https://stackoverflow.com/questions/60550005" TargetMode="External"/><Relationship Id="rId4857" Type="http://schemas.openxmlformats.org/officeDocument/2006/relationships/hyperlink" Target="https://stackoverflow.com/questions/62387043" TargetMode="External"/><Relationship Id="rId3525" Type="http://schemas.openxmlformats.org/officeDocument/2006/relationships/hyperlink" Target="https://stackoverflow.com/questions/62272412" TargetMode="External"/><Relationship Id="rId4856" Type="http://schemas.openxmlformats.org/officeDocument/2006/relationships/hyperlink" Target="https://stackoverflow.com/questions/58994650" TargetMode="External"/><Relationship Id="rId3528" Type="http://schemas.openxmlformats.org/officeDocument/2006/relationships/hyperlink" Target="https://stackoverflow.com/questions/49035200" TargetMode="External"/><Relationship Id="rId4859" Type="http://schemas.openxmlformats.org/officeDocument/2006/relationships/hyperlink" Target="https://stackoverflow.com/questions/58228840" TargetMode="External"/><Relationship Id="rId3527" Type="http://schemas.openxmlformats.org/officeDocument/2006/relationships/hyperlink" Target="https://stackoverflow.com/questions/59035523" TargetMode="External"/><Relationship Id="rId4858" Type="http://schemas.openxmlformats.org/officeDocument/2006/relationships/hyperlink" Target="https://stackoverflow.com/questions/58867494" TargetMode="External"/><Relationship Id="rId3529" Type="http://schemas.openxmlformats.org/officeDocument/2006/relationships/hyperlink" Target="https://stackoverflow.com/questions/55555311" TargetMode="External"/><Relationship Id="rId3520" Type="http://schemas.openxmlformats.org/officeDocument/2006/relationships/hyperlink" Target="https://stackoverflow.com/questions/58655785" TargetMode="External"/><Relationship Id="rId4851" Type="http://schemas.openxmlformats.org/officeDocument/2006/relationships/hyperlink" Target="https://stackoverflow.com/questions/63636332" TargetMode="External"/><Relationship Id="rId4850" Type="http://schemas.openxmlformats.org/officeDocument/2006/relationships/hyperlink" Target="https://stackoverflow.com/questions/58411571" TargetMode="External"/><Relationship Id="rId3522" Type="http://schemas.openxmlformats.org/officeDocument/2006/relationships/hyperlink" Target="https://stackoverflow.com/questions/55788627" TargetMode="External"/><Relationship Id="rId4853" Type="http://schemas.openxmlformats.org/officeDocument/2006/relationships/hyperlink" Target="https://stackoverflow.com/questions/45682829" TargetMode="External"/><Relationship Id="rId3521" Type="http://schemas.openxmlformats.org/officeDocument/2006/relationships/hyperlink" Target="https://stackoverflow.com/questions/53063850" TargetMode="External"/><Relationship Id="rId4852" Type="http://schemas.openxmlformats.org/officeDocument/2006/relationships/hyperlink" Target="https://stackoverflow.com/questions/63532661" TargetMode="External"/><Relationship Id="rId4800" Type="http://schemas.openxmlformats.org/officeDocument/2006/relationships/hyperlink" Target="https://stackoverflow.com/questions/51139028" TargetMode="External"/><Relationship Id="rId4802" Type="http://schemas.openxmlformats.org/officeDocument/2006/relationships/hyperlink" Target="https://stackoverflow.com/questions/56772852" TargetMode="External"/><Relationship Id="rId4801" Type="http://schemas.openxmlformats.org/officeDocument/2006/relationships/hyperlink" Target="https://stackoverflow.com/questions/52720886" TargetMode="External"/><Relationship Id="rId4804" Type="http://schemas.openxmlformats.org/officeDocument/2006/relationships/hyperlink" Target="https://stackoverflow.com/questions/50825248" TargetMode="External"/><Relationship Id="rId4803" Type="http://schemas.openxmlformats.org/officeDocument/2006/relationships/hyperlink" Target="https://stackoverflow.com/questions/56772852" TargetMode="External"/><Relationship Id="rId4806" Type="http://schemas.openxmlformats.org/officeDocument/2006/relationships/hyperlink" Target="https://stackoverflow.com/questions/49845113" TargetMode="External"/><Relationship Id="rId4805" Type="http://schemas.openxmlformats.org/officeDocument/2006/relationships/hyperlink" Target="https://stackoverflow.com/questions/54707880" TargetMode="External"/><Relationship Id="rId4808" Type="http://schemas.openxmlformats.org/officeDocument/2006/relationships/hyperlink" Target="https://stackoverflow.com/questions/49845113" TargetMode="External"/><Relationship Id="rId4807" Type="http://schemas.openxmlformats.org/officeDocument/2006/relationships/hyperlink" Target="https://stackoverflow.com/questions/49845113" TargetMode="External"/><Relationship Id="rId4809" Type="http://schemas.openxmlformats.org/officeDocument/2006/relationships/hyperlink" Target="https://stackoverflow.com/questions/51955693" TargetMode="External"/><Relationship Id="rId7081" Type="http://schemas.openxmlformats.org/officeDocument/2006/relationships/hyperlink" Target="https://stackoverflow.com/questions/61597123" TargetMode="External"/><Relationship Id="rId7080" Type="http://schemas.openxmlformats.org/officeDocument/2006/relationships/hyperlink" Target="https://stackoverflow.com/questions/42438170" TargetMode="External"/><Relationship Id="rId7074" Type="http://schemas.openxmlformats.org/officeDocument/2006/relationships/hyperlink" Target="https://stackoverflow.com/questions/44369789" TargetMode="External"/><Relationship Id="rId7073" Type="http://schemas.openxmlformats.org/officeDocument/2006/relationships/hyperlink" Target="https://stackoverflow.com/questions/44232898" TargetMode="External"/><Relationship Id="rId7072" Type="http://schemas.openxmlformats.org/officeDocument/2006/relationships/hyperlink" Target="https://stackoverflow.com/questions/56447556" TargetMode="External"/><Relationship Id="rId7071" Type="http://schemas.openxmlformats.org/officeDocument/2006/relationships/hyperlink" Target="https://stackoverflow.com/questions/58069259" TargetMode="External"/><Relationship Id="rId7078" Type="http://schemas.openxmlformats.org/officeDocument/2006/relationships/hyperlink" Target="https://stackoverflow.com/questions/42438170" TargetMode="External"/><Relationship Id="rId7077" Type="http://schemas.openxmlformats.org/officeDocument/2006/relationships/hyperlink" Target="https://stackoverflow.com/questions/37798410" TargetMode="External"/><Relationship Id="rId7076" Type="http://schemas.openxmlformats.org/officeDocument/2006/relationships/hyperlink" Target="https://stackoverflow.com/questions/51786661" TargetMode="External"/><Relationship Id="rId7075" Type="http://schemas.openxmlformats.org/officeDocument/2006/relationships/hyperlink" Target="https://stackoverflow.com/questions/51786661" TargetMode="External"/><Relationship Id="rId7079" Type="http://schemas.openxmlformats.org/officeDocument/2006/relationships/hyperlink" Target="https://stackoverflow.com/questions/42438170" TargetMode="External"/><Relationship Id="rId7070" Type="http://schemas.openxmlformats.org/officeDocument/2006/relationships/hyperlink" Target="https://stackoverflow.com/questions/52014004" TargetMode="External"/><Relationship Id="rId7063" Type="http://schemas.openxmlformats.org/officeDocument/2006/relationships/hyperlink" Target="https://stackoverflow.com/questions/56447556" TargetMode="External"/><Relationship Id="rId8394" Type="http://schemas.openxmlformats.org/officeDocument/2006/relationships/hyperlink" Target="https://stackoverflow.com/questions/62186080" TargetMode="External"/><Relationship Id="rId7062" Type="http://schemas.openxmlformats.org/officeDocument/2006/relationships/hyperlink" Target="https://stackoverflow.com/questions/50593538" TargetMode="External"/><Relationship Id="rId8393" Type="http://schemas.openxmlformats.org/officeDocument/2006/relationships/hyperlink" Target="https://stackoverflow.com/questions/59873568" TargetMode="External"/><Relationship Id="rId7061" Type="http://schemas.openxmlformats.org/officeDocument/2006/relationships/hyperlink" Target="https://stackoverflow.com/questions/62772819" TargetMode="External"/><Relationship Id="rId8392" Type="http://schemas.openxmlformats.org/officeDocument/2006/relationships/hyperlink" Target="https://stackoverflow.com/questions/59621899" TargetMode="External"/><Relationship Id="rId7060" Type="http://schemas.openxmlformats.org/officeDocument/2006/relationships/hyperlink" Target="https://stackoverflow.com/questions/63834609" TargetMode="External"/><Relationship Id="rId8391" Type="http://schemas.openxmlformats.org/officeDocument/2006/relationships/hyperlink" Target="https://stackoverflow.com/questions/59621899" TargetMode="External"/><Relationship Id="rId7067" Type="http://schemas.openxmlformats.org/officeDocument/2006/relationships/hyperlink" Target="https://stackoverflow.com/questions/52014004" TargetMode="External"/><Relationship Id="rId8398" Type="http://schemas.openxmlformats.org/officeDocument/2006/relationships/hyperlink" Target="https://stackoverflow.com/questions/48412424" TargetMode="External"/><Relationship Id="rId7066" Type="http://schemas.openxmlformats.org/officeDocument/2006/relationships/hyperlink" Target="https://stackoverflow.com/questions/52014004" TargetMode="External"/><Relationship Id="rId8397" Type="http://schemas.openxmlformats.org/officeDocument/2006/relationships/hyperlink" Target="https://stackoverflow.com/questions/59015359" TargetMode="External"/><Relationship Id="rId7065" Type="http://schemas.openxmlformats.org/officeDocument/2006/relationships/hyperlink" Target="https://stackoverflow.com/questions/56740492" TargetMode="External"/><Relationship Id="rId8396" Type="http://schemas.openxmlformats.org/officeDocument/2006/relationships/hyperlink" Target="https://stackoverflow.com/questions/64499499" TargetMode="External"/><Relationship Id="rId7064" Type="http://schemas.openxmlformats.org/officeDocument/2006/relationships/hyperlink" Target="https://stackoverflow.com/questions/58069259" TargetMode="External"/><Relationship Id="rId8395" Type="http://schemas.openxmlformats.org/officeDocument/2006/relationships/hyperlink" Target="https://stackoverflow.com/questions/59621899" TargetMode="External"/><Relationship Id="rId7069" Type="http://schemas.openxmlformats.org/officeDocument/2006/relationships/hyperlink" Target="https://stackoverflow.com/questions/56447556" TargetMode="External"/><Relationship Id="rId7068" Type="http://schemas.openxmlformats.org/officeDocument/2006/relationships/hyperlink" Target="https://stackoverflow.com/questions/58069259" TargetMode="External"/><Relationship Id="rId8399" Type="http://schemas.openxmlformats.org/officeDocument/2006/relationships/hyperlink" Target="https://stackoverflow.com/questions/45502673" TargetMode="External"/><Relationship Id="rId4822" Type="http://schemas.openxmlformats.org/officeDocument/2006/relationships/hyperlink" Target="https://stackoverflow.com/questions/38755719" TargetMode="External"/><Relationship Id="rId4821" Type="http://schemas.openxmlformats.org/officeDocument/2006/relationships/hyperlink" Target="https://stackoverflow.com/questions/44762532" TargetMode="External"/><Relationship Id="rId4824" Type="http://schemas.openxmlformats.org/officeDocument/2006/relationships/hyperlink" Target="https://stackoverflow.com/questions/47609938" TargetMode="External"/><Relationship Id="rId4823" Type="http://schemas.openxmlformats.org/officeDocument/2006/relationships/hyperlink" Target="https://stackoverflow.com/questions/45912470" TargetMode="External"/><Relationship Id="rId4826" Type="http://schemas.openxmlformats.org/officeDocument/2006/relationships/hyperlink" Target="https://stackoverflow.com/questions/44762532" TargetMode="External"/><Relationship Id="rId4825" Type="http://schemas.openxmlformats.org/officeDocument/2006/relationships/hyperlink" Target="https://stackoverflow.com/questions/45227229" TargetMode="External"/><Relationship Id="rId4828" Type="http://schemas.openxmlformats.org/officeDocument/2006/relationships/hyperlink" Target="https://stackoverflow.com/questions/45912470" TargetMode="External"/><Relationship Id="rId4827" Type="http://schemas.openxmlformats.org/officeDocument/2006/relationships/hyperlink" Target="https://stackoverflow.com/questions/43129225" TargetMode="External"/><Relationship Id="rId4829" Type="http://schemas.openxmlformats.org/officeDocument/2006/relationships/hyperlink" Target="https://stackoverflow.com/questions/52306842" TargetMode="External"/><Relationship Id="rId7096" Type="http://schemas.openxmlformats.org/officeDocument/2006/relationships/hyperlink" Target="https://stackoverflow.com/questions/61597123" TargetMode="External"/><Relationship Id="rId7095" Type="http://schemas.openxmlformats.org/officeDocument/2006/relationships/hyperlink" Target="https://stackoverflow.com/questions/63318685" TargetMode="External"/><Relationship Id="rId7094" Type="http://schemas.openxmlformats.org/officeDocument/2006/relationships/hyperlink" Target="https://stackoverflow.com/questions/56321465" TargetMode="External"/><Relationship Id="rId7093" Type="http://schemas.openxmlformats.org/officeDocument/2006/relationships/hyperlink" Target="https://stackoverflow.com/questions/53646680" TargetMode="External"/><Relationship Id="rId7099" Type="http://schemas.openxmlformats.org/officeDocument/2006/relationships/hyperlink" Target="https://stackoverflow.com/questions/56321465" TargetMode="External"/><Relationship Id="rId7098" Type="http://schemas.openxmlformats.org/officeDocument/2006/relationships/hyperlink" Target="https://stackoverflow.com/questions/62282775" TargetMode="External"/><Relationship Id="rId7097" Type="http://schemas.openxmlformats.org/officeDocument/2006/relationships/hyperlink" Target="https://stackoverflow.com/questions/63318685" TargetMode="External"/><Relationship Id="rId4820" Type="http://schemas.openxmlformats.org/officeDocument/2006/relationships/hyperlink" Target="https://stackoverflow.com/questions/44435677" TargetMode="External"/><Relationship Id="rId4811" Type="http://schemas.openxmlformats.org/officeDocument/2006/relationships/hyperlink" Target="https://stackoverflow.com/questions/51392603" TargetMode="External"/><Relationship Id="rId4810" Type="http://schemas.openxmlformats.org/officeDocument/2006/relationships/hyperlink" Target="https://stackoverflow.com/questions/51139028" TargetMode="External"/><Relationship Id="rId4813" Type="http://schemas.openxmlformats.org/officeDocument/2006/relationships/hyperlink" Target="https://stackoverflow.com/questions/51392603" TargetMode="External"/><Relationship Id="rId4812" Type="http://schemas.openxmlformats.org/officeDocument/2006/relationships/hyperlink" Target="https://stackoverflow.com/questions/52720886" TargetMode="External"/><Relationship Id="rId4815" Type="http://schemas.openxmlformats.org/officeDocument/2006/relationships/hyperlink" Target="https://stackoverflow.com/questions/41900775" TargetMode="External"/><Relationship Id="rId4814" Type="http://schemas.openxmlformats.org/officeDocument/2006/relationships/hyperlink" Target="https://stackoverflow.com/questions/39435341" TargetMode="External"/><Relationship Id="rId4817" Type="http://schemas.openxmlformats.org/officeDocument/2006/relationships/hyperlink" Target="https://stackoverflow.com/questions/45694344" TargetMode="External"/><Relationship Id="rId4816" Type="http://schemas.openxmlformats.org/officeDocument/2006/relationships/hyperlink" Target="https://stackoverflow.com/questions/41375651" TargetMode="External"/><Relationship Id="rId4819" Type="http://schemas.openxmlformats.org/officeDocument/2006/relationships/hyperlink" Target="https://stackoverflow.com/questions/40967761" TargetMode="External"/><Relationship Id="rId4818" Type="http://schemas.openxmlformats.org/officeDocument/2006/relationships/hyperlink" Target="https://stackoverflow.com/questions/43462036" TargetMode="External"/><Relationship Id="rId7092" Type="http://schemas.openxmlformats.org/officeDocument/2006/relationships/hyperlink" Target="https://stackoverflow.com/questions/62282775" TargetMode="External"/><Relationship Id="rId7091" Type="http://schemas.openxmlformats.org/officeDocument/2006/relationships/hyperlink" Target="https://stackoverflow.com/questions/61597123" TargetMode="External"/><Relationship Id="rId7090" Type="http://schemas.openxmlformats.org/officeDocument/2006/relationships/hyperlink" Target="https://stackoverflow.com/questions/56804123" TargetMode="External"/><Relationship Id="rId7085" Type="http://schemas.openxmlformats.org/officeDocument/2006/relationships/hyperlink" Target="https://stackoverflow.com/questions/56804123" TargetMode="External"/><Relationship Id="rId7084" Type="http://schemas.openxmlformats.org/officeDocument/2006/relationships/hyperlink" Target="https://stackoverflow.com/questions/56321465" TargetMode="External"/><Relationship Id="rId7083" Type="http://schemas.openxmlformats.org/officeDocument/2006/relationships/hyperlink" Target="https://stackoverflow.com/questions/56804123" TargetMode="External"/><Relationship Id="rId7082" Type="http://schemas.openxmlformats.org/officeDocument/2006/relationships/hyperlink" Target="https://stackoverflow.com/questions/62282775" TargetMode="External"/><Relationship Id="rId7089" Type="http://schemas.openxmlformats.org/officeDocument/2006/relationships/hyperlink" Target="https://stackoverflow.com/questions/56321465" TargetMode="External"/><Relationship Id="rId7088" Type="http://schemas.openxmlformats.org/officeDocument/2006/relationships/hyperlink" Target="https://stackoverflow.com/questions/56804123" TargetMode="External"/><Relationship Id="rId7087" Type="http://schemas.openxmlformats.org/officeDocument/2006/relationships/hyperlink" Target="https://stackoverflow.com/questions/62282775" TargetMode="External"/><Relationship Id="rId7086" Type="http://schemas.openxmlformats.org/officeDocument/2006/relationships/hyperlink" Target="https://stackoverflow.com/questions/61597123" TargetMode="External"/><Relationship Id="rId2269" Type="http://schemas.openxmlformats.org/officeDocument/2006/relationships/hyperlink" Target="https://stackoverflow.com/questions/62680282" TargetMode="External"/><Relationship Id="rId3591" Type="http://schemas.openxmlformats.org/officeDocument/2006/relationships/hyperlink" Target="https://stackoverflow.com/questions/59571944" TargetMode="External"/><Relationship Id="rId2260" Type="http://schemas.openxmlformats.org/officeDocument/2006/relationships/hyperlink" Target="https://stackoverflow.com/questions/58971998" TargetMode="External"/><Relationship Id="rId3590" Type="http://schemas.openxmlformats.org/officeDocument/2006/relationships/hyperlink" Target="https://stackoverflow.com/questions/55621653" TargetMode="External"/><Relationship Id="rId2261" Type="http://schemas.openxmlformats.org/officeDocument/2006/relationships/hyperlink" Target="https://stackoverflow.com/questions/63923215" TargetMode="External"/><Relationship Id="rId3593" Type="http://schemas.openxmlformats.org/officeDocument/2006/relationships/hyperlink" Target="https://stackoverflow.com/questions/55621653" TargetMode="External"/><Relationship Id="rId2262" Type="http://schemas.openxmlformats.org/officeDocument/2006/relationships/hyperlink" Target="https://stackoverflow.com/questions/61994299" TargetMode="External"/><Relationship Id="rId3592" Type="http://schemas.openxmlformats.org/officeDocument/2006/relationships/hyperlink" Target="https://stackoverflow.com/questions/54729225" TargetMode="External"/><Relationship Id="rId2263" Type="http://schemas.openxmlformats.org/officeDocument/2006/relationships/hyperlink" Target="https://stackoverflow.com/questions/63613281" TargetMode="External"/><Relationship Id="rId3595" Type="http://schemas.openxmlformats.org/officeDocument/2006/relationships/hyperlink" Target="https://stackoverflow.com/questions/59571944" TargetMode="External"/><Relationship Id="rId2264" Type="http://schemas.openxmlformats.org/officeDocument/2006/relationships/hyperlink" Target="https://stackoverflow.com/questions/63544668" TargetMode="External"/><Relationship Id="rId3594" Type="http://schemas.openxmlformats.org/officeDocument/2006/relationships/hyperlink" Target="https://stackoverflow.com/questions/56792262" TargetMode="External"/><Relationship Id="rId2265" Type="http://schemas.openxmlformats.org/officeDocument/2006/relationships/hyperlink" Target="https://stackoverflow.com/questions/58971998" TargetMode="External"/><Relationship Id="rId3597" Type="http://schemas.openxmlformats.org/officeDocument/2006/relationships/hyperlink" Target="https://stackoverflow.com/questions/56792262" TargetMode="External"/><Relationship Id="rId2266" Type="http://schemas.openxmlformats.org/officeDocument/2006/relationships/hyperlink" Target="https://stackoverflow.com/questions/63923215" TargetMode="External"/><Relationship Id="rId3596" Type="http://schemas.openxmlformats.org/officeDocument/2006/relationships/hyperlink" Target="https://stackoverflow.com/questions/54729225" TargetMode="External"/><Relationship Id="rId2267" Type="http://schemas.openxmlformats.org/officeDocument/2006/relationships/hyperlink" Target="https://stackoverflow.com/questions/61994299" TargetMode="External"/><Relationship Id="rId3599" Type="http://schemas.openxmlformats.org/officeDocument/2006/relationships/hyperlink" Target="https://stackoverflow.com/questions/53063850" TargetMode="External"/><Relationship Id="rId2268" Type="http://schemas.openxmlformats.org/officeDocument/2006/relationships/hyperlink" Target="https://stackoverflow.com/questions/64758746" TargetMode="External"/><Relationship Id="rId3598" Type="http://schemas.openxmlformats.org/officeDocument/2006/relationships/hyperlink" Target="https://stackoverflow.com/questions/59447043" TargetMode="External"/><Relationship Id="rId2258" Type="http://schemas.openxmlformats.org/officeDocument/2006/relationships/hyperlink" Target="https://stackoverflow.com/questions/58575586" TargetMode="External"/><Relationship Id="rId2259" Type="http://schemas.openxmlformats.org/officeDocument/2006/relationships/hyperlink" Target="https://stackoverflow.com/questions/63544668" TargetMode="External"/><Relationship Id="rId3589" Type="http://schemas.openxmlformats.org/officeDocument/2006/relationships/hyperlink" Target="https://stackoverflow.com/questions/54729225" TargetMode="External"/><Relationship Id="rId3580" Type="http://schemas.openxmlformats.org/officeDocument/2006/relationships/hyperlink" Target="https://stackoverflow.com/questions/62675898" TargetMode="External"/><Relationship Id="rId2250" Type="http://schemas.openxmlformats.org/officeDocument/2006/relationships/hyperlink" Target="https://stackoverflow.com/questions/63653136" TargetMode="External"/><Relationship Id="rId3582" Type="http://schemas.openxmlformats.org/officeDocument/2006/relationships/hyperlink" Target="https://stackoverflow.com/questions/61841656" TargetMode="External"/><Relationship Id="rId2251" Type="http://schemas.openxmlformats.org/officeDocument/2006/relationships/hyperlink" Target="https://stackoverflow.com/questions/59364422" TargetMode="External"/><Relationship Id="rId3581" Type="http://schemas.openxmlformats.org/officeDocument/2006/relationships/hyperlink" Target="https://stackoverflow.com/questions/61841656" TargetMode="External"/><Relationship Id="rId2252" Type="http://schemas.openxmlformats.org/officeDocument/2006/relationships/hyperlink" Target="https://stackoverflow.com/questions/59906786" TargetMode="External"/><Relationship Id="rId3584" Type="http://schemas.openxmlformats.org/officeDocument/2006/relationships/hyperlink" Target="https://stackoverflow.com/questions/55244001" TargetMode="External"/><Relationship Id="rId2253" Type="http://schemas.openxmlformats.org/officeDocument/2006/relationships/hyperlink" Target="https://stackoverflow.com/questions/62268283" TargetMode="External"/><Relationship Id="rId3583" Type="http://schemas.openxmlformats.org/officeDocument/2006/relationships/hyperlink" Target="https://stackoverflow.com/questions/61841656" TargetMode="External"/><Relationship Id="rId2254" Type="http://schemas.openxmlformats.org/officeDocument/2006/relationships/hyperlink" Target="https://stackoverflow.com/questions/61882720" TargetMode="External"/><Relationship Id="rId3586" Type="http://schemas.openxmlformats.org/officeDocument/2006/relationships/hyperlink" Target="https://stackoverflow.com/questions/56792262" TargetMode="External"/><Relationship Id="rId2255" Type="http://schemas.openxmlformats.org/officeDocument/2006/relationships/hyperlink" Target="https://stackoverflow.com/questions/64394603" TargetMode="External"/><Relationship Id="rId3585" Type="http://schemas.openxmlformats.org/officeDocument/2006/relationships/hyperlink" Target="https://stackoverflow.com/questions/62216478" TargetMode="External"/><Relationship Id="rId2256" Type="http://schemas.openxmlformats.org/officeDocument/2006/relationships/hyperlink" Target="https://stackoverflow.com/questions/60532242" TargetMode="External"/><Relationship Id="rId3588" Type="http://schemas.openxmlformats.org/officeDocument/2006/relationships/hyperlink" Target="https://stackoverflow.com/questions/55621653" TargetMode="External"/><Relationship Id="rId2257" Type="http://schemas.openxmlformats.org/officeDocument/2006/relationships/hyperlink" Target="https://stackoverflow.com/questions/61994299" TargetMode="External"/><Relationship Id="rId3587" Type="http://schemas.openxmlformats.org/officeDocument/2006/relationships/hyperlink" Target="https://stackoverflow.com/questions/59571944" TargetMode="External"/><Relationship Id="rId2280" Type="http://schemas.openxmlformats.org/officeDocument/2006/relationships/hyperlink" Target="https://stackoverflow.com/questions/59417433" TargetMode="External"/><Relationship Id="rId2281" Type="http://schemas.openxmlformats.org/officeDocument/2006/relationships/hyperlink" Target="https://stackoverflow.com/questions/62619918" TargetMode="External"/><Relationship Id="rId2282" Type="http://schemas.openxmlformats.org/officeDocument/2006/relationships/hyperlink" Target="https://stackoverflow.com/questions/64138041" TargetMode="External"/><Relationship Id="rId2283" Type="http://schemas.openxmlformats.org/officeDocument/2006/relationships/hyperlink" Target="https://stackoverflow.com/questions/58971998" TargetMode="External"/><Relationship Id="rId2284" Type="http://schemas.openxmlformats.org/officeDocument/2006/relationships/hyperlink" Target="https://stackoverflow.com/questions/59417433" TargetMode="External"/><Relationship Id="rId2285" Type="http://schemas.openxmlformats.org/officeDocument/2006/relationships/hyperlink" Target="https://stackoverflow.com/questions/62680282" TargetMode="External"/><Relationship Id="rId2286" Type="http://schemas.openxmlformats.org/officeDocument/2006/relationships/hyperlink" Target="https://stackoverflow.com/questions/62619918" TargetMode="External"/><Relationship Id="rId2287" Type="http://schemas.openxmlformats.org/officeDocument/2006/relationships/hyperlink" Target="https://stackoverflow.com/questions/61994299" TargetMode="External"/><Relationship Id="rId2288" Type="http://schemas.openxmlformats.org/officeDocument/2006/relationships/hyperlink" Target="https://stackoverflow.com/questions/58971998" TargetMode="External"/><Relationship Id="rId2289" Type="http://schemas.openxmlformats.org/officeDocument/2006/relationships/hyperlink" Target="https://stackoverflow.com/questions/59417433" TargetMode="External"/><Relationship Id="rId2270" Type="http://schemas.openxmlformats.org/officeDocument/2006/relationships/hyperlink" Target="https://stackoverflow.com/questions/64958298" TargetMode="External"/><Relationship Id="rId2271" Type="http://schemas.openxmlformats.org/officeDocument/2006/relationships/hyperlink" Target="https://stackoverflow.com/questions/63923215" TargetMode="External"/><Relationship Id="rId2272" Type="http://schemas.openxmlformats.org/officeDocument/2006/relationships/hyperlink" Target="https://stackoverflow.com/questions/64138041" TargetMode="External"/><Relationship Id="rId2273" Type="http://schemas.openxmlformats.org/officeDocument/2006/relationships/hyperlink" Target="https://stackoverflow.com/questions/64758746" TargetMode="External"/><Relationship Id="rId2274" Type="http://schemas.openxmlformats.org/officeDocument/2006/relationships/hyperlink" Target="https://stackoverflow.com/questions/62680282" TargetMode="External"/><Relationship Id="rId2275" Type="http://schemas.openxmlformats.org/officeDocument/2006/relationships/hyperlink" Target="https://stackoverflow.com/questions/63544668" TargetMode="External"/><Relationship Id="rId2276" Type="http://schemas.openxmlformats.org/officeDocument/2006/relationships/hyperlink" Target="https://stackoverflow.com/questions/63368781" TargetMode="External"/><Relationship Id="rId2277" Type="http://schemas.openxmlformats.org/officeDocument/2006/relationships/hyperlink" Target="https://stackoverflow.com/questions/61829870" TargetMode="External"/><Relationship Id="rId2278" Type="http://schemas.openxmlformats.org/officeDocument/2006/relationships/hyperlink" Target="https://stackoverflow.com/questions/58971998" TargetMode="External"/><Relationship Id="rId2279" Type="http://schemas.openxmlformats.org/officeDocument/2006/relationships/hyperlink" Target="https://stackoverflow.com/questions/60353358" TargetMode="External"/><Relationship Id="rId2225" Type="http://schemas.openxmlformats.org/officeDocument/2006/relationships/hyperlink" Target="https://stackoverflow.com/questions/65105974" TargetMode="External"/><Relationship Id="rId3557" Type="http://schemas.openxmlformats.org/officeDocument/2006/relationships/hyperlink" Target="https://stackoverflow.com/questions/56847576" TargetMode="External"/><Relationship Id="rId4888" Type="http://schemas.openxmlformats.org/officeDocument/2006/relationships/hyperlink" Target="https://stackoverflow.com/questions/62857315" TargetMode="External"/><Relationship Id="rId2226" Type="http://schemas.openxmlformats.org/officeDocument/2006/relationships/hyperlink" Target="https://stackoverflow.com/questions/63174874" TargetMode="External"/><Relationship Id="rId3556" Type="http://schemas.openxmlformats.org/officeDocument/2006/relationships/hyperlink" Target="https://stackoverflow.com/questions/56847576" TargetMode="External"/><Relationship Id="rId4887" Type="http://schemas.openxmlformats.org/officeDocument/2006/relationships/hyperlink" Target="https://stackoverflow.com/questions/54853427" TargetMode="External"/><Relationship Id="rId2227" Type="http://schemas.openxmlformats.org/officeDocument/2006/relationships/hyperlink" Target="https://stackoverflow.com/questions/63546062" TargetMode="External"/><Relationship Id="rId3559" Type="http://schemas.openxmlformats.org/officeDocument/2006/relationships/hyperlink" Target="https://stackoverflow.com/questions/57233539" TargetMode="External"/><Relationship Id="rId2228" Type="http://schemas.openxmlformats.org/officeDocument/2006/relationships/hyperlink" Target="https://stackoverflow.com/questions/61940176" TargetMode="External"/><Relationship Id="rId3558" Type="http://schemas.openxmlformats.org/officeDocument/2006/relationships/hyperlink" Target="https://stackoverflow.com/questions/61454585" TargetMode="External"/><Relationship Id="rId4889" Type="http://schemas.openxmlformats.org/officeDocument/2006/relationships/hyperlink" Target="https://stackoverflow.com/questions/53364952" TargetMode="External"/><Relationship Id="rId2229" Type="http://schemas.openxmlformats.org/officeDocument/2006/relationships/hyperlink" Target="https://stackoverflow.com/questions/61102728" TargetMode="External"/><Relationship Id="rId4880" Type="http://schemas.openxmlformats.org/officeDocument/2006/relationships/hyperlink" Target="https://stackoverflow.com/questions/53999583" TargetMode="External"/><Relationship Id="rId3551" Type="http://schemas.openxmlformats.org/officeDocument/2006/relationships/hyperlink" Target="https://stackoverflow.com/questions/57452396" TargetMode="External"/><Relationship Id="rId4882" Type="http://schemas.openxmlformats.org/officeDocument/2006/relationships/hyperlink" Target="https://stackoverflow.com/questions/61280184" TargetMode="External"/><Relationship Id="rId2220" Type="http://schemas.openxmlformats.org/officeDocument/2006/relationships/hyperlink" Target="https://stackoverflow.com/questions/59853748" TargetMode="External"/><Relationship Id="rId3550" Type="http://schemas.openxmlformats.org/officeDocument/2006/relationships/hyperlink" Target="https://stackoverflow.com/questions/51100042" TargetMode="External"/><Relationship Id="rId4881" Type="http://schemas.openxmlformats.org/officeDocument/2006/relationships/hyperlink" Target="https://stackoverflow.com/questions/42890908" TargetMode="External"/><Relationship Id="rId2221" Type="http://schemas.openxmlformats.org/officeDocument/2006/relationships/hyperlink" Target="https://stackoverflow.com/questions/64003545" TargetMode="External"/><Relationship Id="rId3553" Type="http://schemas.openxmlformats.org/officeDocument/2006/relationships/hyperlink" Target="https://stackoverflow.com/questions/56529321" TargetMode="External"/><Relationship Id="rId4884" Type="http://schemas.openxmlformats.org/officeDocument/2006/relationships/hyperlink" Target="https://stackoverflow.com/questions/63289566" TargetMode="External"/><Relationship Id="rId2222" Type="http://schemas.openxmlformats.org/officeDocument/2006/relationships/hyperlink" Target="https://stackoverflow.com/questions/63546062" TargetMode="External"/><Relationship Id="rId3552" Type="http://schemas.openxmlformats.org/officeDocument/2006/relationships/hyperlink" Target="https://stackoverflow.com/questions/56034172" TargetMode="External"/><Relationship Id="rId4883" Type="http://schemas.openxmlformats.org/officeDocument/2006/relationships/hyperlink" Target="https://stackoverflow.com/questions/48325733" TargetMode="External"/><Relationship Id="rId2223" Type="http://schemas.openxmlformats.org/officeDocument/2006/relationships/hyperlink" Target="https://stackoverflow.com/questions/61940176" TargetMode="External"/><Relationship Id="rId3555" Type="http://schemas.openxmlformats.org/officeDocument/2006/relationships/hyperlink" Target="https://stackoverflow.com/questions/61454585" TargetMode="External"/><Relationship Id="rId4886" Type="http://schemas.openxmlformats.org/officeDocument/2006/relationships/hyperlink" Target="https://stackoverflow.com/questions/60726421" TargetMode="External"/><Relationship Id="rId2224" Type="http://schemas.openxmlformats.org/officeDocument/2006/relationships/hyperlink" Target="https://stackoverflow.com/questions/63820168" TargetMode="External"/><Relationship Id="rId3554" Type="http://schemas.openxmlformats.org/officeDocument/2006/relationships/hyperlink" Target="https://stackoverflow.com/questions/51298992" TargetMode="External"/><Relationship Id="rId4885" Type="http://schemas.openxmlformats.org/officeDocument/2006/relationships/hyperlink" Target="https://stackoverflow.com/questions/48325733" TargetMode="External"/><Relationship Id="rId2214" Type="http://schemas.openxmlformats.org/officeDocument/2006/relationships/hyperlink" Target="https://stackoverflow.com/questions/63059589" TargetMode="External"/><Relationship Id="rId3546" Type="http://schemas.openxmlformats.org/officeDocument/2006/relationships/hyperlink" Target="https://stackoverflow.com/questions/50206574" TargetMode="External"/><Relationship Id="rId4877" Type="http://schemas.openxmlformats.org/officeDocument/2006/relationships/hyperlink" Target="https://stackoverflow.com/questions/57190848" TargetMode="External"/><Relationship Id="rId2215" Type="http://schemas.openxmlformats.org/officeDocument/2006/relationships/hyperlink" Target="https://stackoverflow.com/questions/60488764" TargetMode="External"/><Relationship Id="rId3545" Type="http://schemas.openxmlformats.org/officeDocument/2006/relationships/hyperlink" Target="https://stackoverflow.com/questions/50206574" TargetMode="External"/><Relationship Id="rId4876" Type="http://schemas.openxmlformats.org/officeDocument/2006/relationships/hyperlink" Target="https://stackoverflow.com/questions/50331668" TargetMode="External"/><Relationship Id="rId2216" Type="http://schemas.openxmlformats.org/officeDocument/2006/relationships/hyperlink" Target="https://stackoverflow.com/questions/64823773" TargetMode="External"/><Relationship Id="rId3548" Type="http://schemas.openxmlformats.org/officeDocument/2006/relationships/hyperlink" Target="https://stackoverflow.com/questions/58867771" TargetMode="External"/><Relationship Id="rId4879" Type="http://schemas.openxmlformats.org/officeDocument/2006/relationships/hyperlink" Target="https://stackoverflow.com/questions/59825630" TargetMode="External"/><Relationship Id="rId2217" Type="http://schemas.openxmlformats.org/officeDocument/2006/relationships/hyperlink" Target="https://stackoverflow.com/questions/64867031" TargetMode="External"/><Relationship Id="rId3547" Type="http://schemas.openxmlformats.org/officeDocument/2006/relationships/hyperlink" Target="https://stackoverflow.com/questions/50206574" TargetMode="External"/><Relationship Id="rId4878" Type="http://schemas.openxmlformats.org/officeDocument/2006/relationships/hyperlink" Target="https://stackoverflow.com/questions/57043808" TargetMode="External"/><Relationship Id="rId2218" Type="http://schemas.openxmlformats.org/officeDocument/2006/relationships/hyperlink" Target="https://stackoverflow.com/questions/63174874" TargetMode="External"/><Relationship Id="rId2219" Type="http://schemas.openxmlformats.org/officeDocument/2006/relationships/hyperlink" Target="https://stackoverflow.com/questions/61102728" TargetMode="External"/><Relationship Id="rId3549" Type="http://schemas.openxmlformats.org/officeDocument/2006/relationships/hyperlink" Target="https://stackoverflow.com/questions/64464603" TargetMode="External"/><Relationship Id="rId3540" Type="http://schemas.openxmlformats.org/officeDocument/2006/relationships/hyperlink" Target="https://stackoverflow.com/questions/52306842" TargetMode="External"/><Relationship Id="rId4871" Type="http://schemas.openxmlformats.org/officeDocument/2006/relationships/hyperlink" Target="https://stackoverflow.com/questions/45912470" TargetMode="External"/><Relationship Id="rId4870" Type="http://schemas.openxmlformats.org/officeDocument/2006/relationships/hyperlink" Target="https://stackoverflow.com/questions/60337743" TargetMode="External"/><Relationship Id="rId2210" Type="http://schemas.openxmlformats.org/officeDocument/2006/relationships/hyperlink" Target="https://stackoverflow.com/questions/64138041" TargetMode="External"/><Relationship Id="rId3542" Type="http://schemas.openxmlformats.org/officeDocument/2006/relationships/hyperlink" Target="https://stackoverflow.com/questions/43990046" TargetMode="External"/><Relationship Id="rId4873" Type="http://schemas.openxmlformats.org/officeDocument/2006/relationships/hyperlink" Target="https://stackoverflow.com/questions/42976869" TargetMode="External"/><Relationship Id="rId2211" Type="http://schemas.openxmlformats.org/officeDocument/2006/relationships/hyperlink" Target="https://stackoverflow.com/questions/64758746" TargetMode="External"/><Relationship Id="rId3541" Type="http://schemas.openxmlformats.org/officeDocument/2006/relationships/hyperlink" Target="https://stackoverflow.com/questions/43990046" TargetMode="External"/><Relationship Id="rId4872" Type="http://schemas.openxmlformats.org/officeDocument/2006/relationships/hyperlink" Target="https://stackoverflow.com/questions/49683444" TargetMode="External"/><Relationship Id="rId2212" Type="http://schemas.openxmlformats.org/officeDocument/2006/relationships/hyperlink" Target="https://stackoverflow.com/questions/65139674" TargetMode="External"/><Relationship Id="rId3544" Type="http://schemas.openxmlformats.org/officeDocument/2006/relationships/hyperlink" Target="https://stackoverflow.com/questions/45467720" TargetMode="External"/><Relationship Id="rId4875" Type="http://schemas.openxmlformats.org/officeDocument/2006/relationships/hyperlink" Target="https://stackoverflow.com/questions/64652834" TargetMode="External"/><Relationship Id="rId2213" Type="http://schemas.openxmlformats.org/officeDocument/2006/relationships/hyperlink" Target="https://stackoverflow.com/questions/63544668" TargetMode="External"/><Relationship Id="rId3543" Type="http://schemas.openxmlformats.org/officeDocument/2006/relationships/hyperlink" Target="https://stackoverflow.com/questions/46404581" TargetMode="External"/><Relationship Id="rId4874" Type="http://schemas.openxmlformats.org/officeDocument/2006/relationships/hyperlink" Target="https://stackoverflow.com/questions/48377332" TargetMode="External"/><Relationship Id="rId2247" Type="http://schemas.openxmlformats.org/officeDocument/2006/relationships/hyperlink" Target="https://stackoverflow.com/questions/60034629" TargetMode="External"/><Relationship Id="rId3579" Type="http://schemas.openxmlformats.org/officeDocument/2006/relationships/hyperlink" Target="https://stackoverflow.com/questions/54729225" TargetMode="External"/><Relationship Id="rId2248" Type="http://schemas.openxmlformats.org/officeDocument/2006/relationships/hyperlink" Target="https://stackoverflow.com/questions/63653136" TargetMode="External"/><Relationship Id="rId3578" Type="http://schemas.openxmlformats.org/officeDocument/2006/relationships/hyperlink" Target="https://stackoverflow.com/questions/59035523" TargetMode="External"/><Relationship Id="rId2249" Type="http://schemas.openxmlformats.org/officeDocument/2006/relationships/hyperlink" Target="https://stackoverflow.com/questions/63653136" TargetMode="External"/><Relationship Id="rId3571" Type="http://schemas.openxmlformats.org/officeDocument/2006/relationships/hyperlink" Target="https://stackoverflow.com/questions/60041813" TargetMode="External"/><Relationship Id="rId2240" Type="http://schemas.openxmlformats.org/officeDocument/2006/relationships/hyperlink" Target="https://stackoverflow.com/questions/65161946" TargetMode="External"/><Relationship Id="rId3570" Type="http://schemas.openxmlformats.org/officeDocument/2006/relationships/hyperlink" Target="https://stackoverflow.com/questions/61841656" TargetMode="External"/><Relationship Id="rId2241" Type="http://schemas.openxmlformats.org/officeDocument/2006/relationships/hyperlink" Target="https://stackoverflow.com/questions/64661665" TargetMode="External"/><Relationship Id="rId3573" Type="http://schemas.openxmlformats.org/officeDocument/2006/relationships/hyperlink" Target="https://stackoverflow.com/questions/56792262" TargetMode="External"/><Relationship Id="rId2242" Type="http://schemas.openxmlformats.org/officeDocument/2006/relationships/hyperlink" Target="https://stackoverflow.com/questions/64831876" TargetMode="External"/><Relationship Id="rId3572" Type="http://schemas.openxmlformats.org/officeDocument/2006/relationships/hyperlink" Target="https://stackoverflow.com/questions/60041813" TargetMode="External"/><Relationship Id="rId2243" Type="http://schemas.openxmlformats.org/officeDocument/2006/relationships/hyperlink" Target="https://stackoverflow.com/questions/63731349" TargetMode="External"/><Relationship Id="rId3575" Type="http://schemas.openxmlformats.org/officeDocument/2006/relationships/hyperlink" Target="https://stackoverflow.com/questions/61841656" TargetMode="External"/><Relationship Id="rId2244" Type="http://schemas.openxmlformats.org/officeDocument/2006/relationships/hyperlink" Target="https://stackoverflow.com/questions/63971321" TargetMode="External"/><Relationship Id="rId3574" Type="http://schemas.openxmlformats.org/officeDocument/2006/relationships/hyperlink" Target="https://stackoverflow.com/questions/60775526" TargetMode="External"/><Relationship Id="rId2245" Type="http://schemas.openxmlformats.org/officeDocument/2006/relationships/hyperlink" Target="https://stackoverflow.com/questions/63940891" TargetMode="External"/><Relationship Id="rId3577" Type="http://schemas.openxmlformats.org/officeDocument/2006/relationships/hyperlink" Target="https://stackoverflow.com/questions/61841656" TargetMode="External"/><Relationship Id="rId2246" Type="http://schemas.openxmlformats.org/officeDocument/2006/relationships/hyperlink" Target="https://stackoverflow.com/questions/57775938" TargetMode="External"/><Relationship Id="rId3576" Type="http://schemas.openxmlformats.org/officeDocument/2006/relationships/hyperlink" Target="https://stackoverflow.com/questions/55621653" TargetMode="External"/><Relationship Id="rId2236" Type="http://schemas.openxmlformats.org/officeDocument/2006/relationships/hyperlink" Target="https://stackoverflow.com/questions/64152263" TargetMode="External"/><Relationship Id="rId3568" Type="http://schemas.openxmlformats.org/officeDocument/2006/relationships/hyperlink" Target="https://stackoverflow.com/questions/56792262" TargetMode="External"/><Relationship Id="rId4899" Type="http://schemas.openxmlformats.org/officeDocument/2006/relationships/hyperlink" Target="https://stackoverflow.com/questions/61772592" TargetMode="External"/><Relationship Id="rId2237" Type="http://schemas.openxmlformats.org/officeDocument/2006/relationships/hyperlink" Target="https://stackoverflow.com/questions/65054037" TargetMode="External"/><Relationship Id="rId3567" Type="http://schemas.openxmlformats.org/officeDocument/2006/relationships/hyperlink" Target="https://stackoverflow.com/questions/60041813" TargetMode="External"/><Relationship Id="rId4898" Type="http://schemas.openxmlformats.org/officeDocument/2006/relationships/hyperlink" Target="https://stackoverflow.com/questions/55962508" TargetMode="External"/><Relationship Id="rId2238" Type="http://schemas.openxmlformats.org/officeDocument/2006/relationships/hyperlink" Target="https://stackoverflow.com/questions/63481755" TargetMode="External"/><Relationship Id="rId2239" Type="http://schemas.openxmlformats.org/officeDocument/2006/relationships/hyperlink" Target="https://stackoverflow.com/questions/65161946" TargetMode="External"/><Relationship Id="rId3569" Type="http://schemas.openxmlformats.org/officeDocument/2006/relationships/hyperlink" Target="https://stackoverflow.com/questions/60775526" TargetMode="External"/><Relationship Id="rId3560" Type="http://schemas.openxmlformats.org/officeDocument/2006/relationships/hyperlink" Target="https://stackoverflow.com/questions/52682671" TargetMode="External"/><Relationship Id="rId4891" Type="http://schemas.openxmlformats.org/officeDocument/2006/relationships/hyperlink" Target="https://stackoverflow.com/questions/56391755" TargetMode="External"/><Relationship Id="rId4890" Type="http://schemas.openxmlformats.org/officeDocument/2006/relationships/hyperlink" Target="https://stackoverflow.com/questions/51377371" TargetMode="External"/><Relationship Id="rId2230" Type="http://schemas.openxmlformats.org/officeDocument/2006/relationships/hyperlink" Target="https://stackoverflow.com/questions/63820168" TargetMode="External"/><Relationship Id="rId3562" Type="http://schemas.openxmlformats.org/officeDocument/2006/relationships/hyperlink" Target="https://stackoverflow.com/questions/57233539" TargetMode="External"/><Relationship Id="rId4893" Type="http://schemas.openxmlformats.org/officeDocument/2006/relationships/hyperlink" Target="https://stackoverflow.com/questions/55631931" TargetMode="External"/><Relationship Id="rId2231" Type="http://schemas.openxmlformats.org/officeDocument/2006/relationships/hyperlink" Target="https://stackoverflow.com/questions/63059589" TargetMode="External"/><Relationship Id="rId3561" Type="http://schemas.openxmlformats.org/officeDocument/2006/relationships/hyperlink" Target="https://stackoverflow.com/questions/61454585" TargetMode="External"/><Relationship Id="rId4892" Type="http://schemas.openxmlformats.org/officeDocument/2006/relationships/hyperlink" Target="https://stackoverflow.com/questions/54137493" TargetMode="External"/><Relationship Id="rId2232" Type="http://schemas.openxmlformats.org/officeDocument/2006/relationships/hyperlink" Target="https://stackoverflow.com/questions/64654700" TargetMode="External"/><Relationship Id="rId3564" Type="http://schemas.openxmlformats.org/officeDocument/2006/relationships/hyperlink" Target="https://stackoverflow.com/questions/61360423" TargetMode="External"/><Relationship Id="rId4895" Type="http://schemas.openxmlformats.org/officeDocument/2006/relationships/hyperlink" Target="https://stackoverflow.com/questions/57780053" TargetMode="External"/><Relationship Id="rId2233" Type="http://schemas.openxmlformats.org/officeDocument/2006/relationships/hyperlink" Target="https://stackoverflow.com/questions/65161946" TargetMode="External"/><Relationship Id="rId3563" Type="http://schemas.openxmlformats.org/officeDocument/2006/relationships/hyperlink" Target="https://stackoverflow.com/questions/56792262" TargetMode="External"/><Relationship Id="rId4894" Type="http://schemas.openxmlformats.org/officeDocument/2006/relationships/hyperlink" Target="https://stackoverflow.com/questions/53999583" TargetMode="External"/><Relationship Id="rId2234" Type="http://schemas.openxmlformats.org/officeDocument/2006/relationships/hyperlink" Target="https://stackoverflow.com/questions/64178905" TargetMode="External"/><Relationship Id="rId3566" Type="http://schemas.openxmlformats.org/officeDocument/2006/relationships/hyperlink" Target="https://stackoverflow.com/questions/60041813" TargetMode="External"/><Relationship Id="rId4897" Type="http://schemas.openxmlformats.org/officeDocument/2006/relationships/hyperlink" Target="https://stackoverflow.com/questions/63656040" TargetMode="External"/><Relationship Id="rId2235" Type="http://schemas.openxmlformats.org/officeDocument/2006/relationships/hyperlink" Target="https://stackoverflow.com/questions/64178905" TargetMode="External"/><Relationship Id="rId3565" Type="http://schemas.openxmlformats.org/officeDocument/2006/relationships/hyperlink" Target="https://stackoverflow.com/questions/61841656" TargetMode="External"/><Relationship Id="rId4896" Type="http://schemas.openxmlformats.org/officeDocument/2006/relationships/hyperlink" Target="https://stackoverflow.com/questions/52365277" TargetMode="External"/><Relationship Id="rId8409" Type="http://schemas.openxmlformats.org/officeDocument/2006/relationships/hyperlink" Target="https://stackoverflow.com/questions/57448488" TargetMode="External"/><Relationship Id="rId8408" Type="http://schemas.openxmlformats.org/officeDocument/2006/relationships/hyperlink" Target="https://stackoverflow.com/questions/61458947" TargetMode="External"/><Relationship Id="rId8407" Type="http://schemas.openxmlformats.org/officeDocument/2006/relationships/hyperlink" Target="https://stackoverflow.com/questions/62932186" TargetMode="External"/><Relationship Id="rId8402" Type="http://schemas.openxmlformats.org/officeDocument/2006/relationships/hyperlink" Target="https://stackoverflow.com/questions/52306842" TargetMode="External"/><Relationship Id="rId8401" Type="http://schemas.openxmlformats.org/officeDocument/2006/relationships/hyperlink" Target="https://stackoverflow.com/questions/41373079" TargetMode="External"/><Relationship Id="rId8400" Type="http://schemas.openxmlformats.org/officeDocument/2006/relationships/hyperlink" Target="https://stackoverflow.com/questions/52306842" TargetMode="External"/><Relationship Id="rId8406" Type="http://schemas.openxmlformats.org/officeDocument/2006/relationships/hyperlink" Target="https://stackoverflow.com/questions/62932186" TargetMode="External"/><Relationship Id="rId8405" Type="http://schemas.openxmlformats.org/officeDocument/2006/relationships/hyperlink" Target="https://stackoverflow.com/questions/62932186" TargetMode="External"/><Relationship Id="rId8404" Type="http://schemas.openxmlformats.org/officeDocument/2006/relationships/hyperlink" Target="https://stackoverflow.com/questions/57448488" TargetMode="External"/><Relationship Id="rId8403" Type="http://schemas.openxmlformats.org/officeDocument/2006/relationships/hyperlink" Target="https://stackoverflow.com/questions/61458947" TargetMode="External"/><Relationship Id="rId8429" Type="http://schemas.openxmlformats.org/officeDocument/2006/relationships/hyperlink" Target="https://stackoverflow.com/questions/61714519" TargetMode="External"/><Relationship Id="rId8420" Type="http://schemas.openxmlformats.org/officeDocument/2006/relationships/hyperlink" Target="https://stackoverflow.com/questions/62935548" TargetMode="External"/><Relationship Id="rId8424" Type="http://schemas.openxmlformats.org/officeDocument/2006/relationships/hyperlink" Target="https://stackoverflow.com/questions/56663388" TargetMode="External"/><Relationship Id="rId8423" Type="http://schemas.openxmlformats.org/officeDocument/2006/relationships/hyperlink" Target="https://stackoverflow.com/questions/62857315" TargetMode="External"/><Relationship Id="rId8422" Type="http://schemas.openxmlformats.org/officeDocument/2006/relationships/hyperlink" Target="https://stackoverflow.com/questions/56580538" TargetMode="External"/><Relationship Id="rId8421" Type="http://schemas.openxmlformats.org/officeDocument/2006/relationships/hyperlink" Target="https://stackoverflow.com/questions/59497369" TargetMode="External"/><Relationship Id="rId8428" Type="http://schemas.openxmlformats.org/officeDocument/2006/relationships/hyperlink" Target="https://stackoverflow.com/questions/64506980" TargetMode="External"/><Relationship Id="rId8427" Type="http://schemas.openxmlformats.org/officeDocument/2006/relationships/hyperlink" Target="https://stackoverflow.com/questions/55950519" TargetMode="External"/><Relationship Id="rId8426" Type="http://schemas.openxmlformats.org/officeDocument/2006/relationships/hyperlink" Target="https://stackoverflow.com/questions/56604825" TargetMode="External"/><Relationship Id="rId8425" Type="http://schemas.openxmlformats.org/officeDocument/2006/relationships/hyperlink" Target="https://stackoverflow.com/questions/58841436" TargetMode="External"/><Relationship Id="rId8419" Type="http://schemas.openxmlformats.org/officeDocument/2006/relationships/hyperlink" Target="https://stackoverflow.com/questions/59757979" TargetMode="External"/><Relationship Id="rId8418" Type="http://schemas.openxmlformats.org/officeDocument/2006/relationships/hyperlink" Target="https://stackoverflow.com/questions/59497369" TargetMode="External"/><Relationship Id="rId8413" Type="http://schemas.openxmlformats.org/officeDocument/2006/relationships/hyperlink" Target="https://stackoverflow.com/questions/57607717" TargetMode="External"/><Relationship Id="rId8412" Type="http://schemas.openxmlformats.org/officeDocument/2006/relationships/hyperlink" Target="https://stackoverflow.com/questions/62932186" TargetMode="External"/><Relationship Id="rId8411" Type="http://schemas.openxmlformats.org/officeDocument/2006/relationships/hyperlink" Target="https://stackoverflow.com/questions/62932186" TargetMode="External"/><Relationship Id="rId8410" Type="http://schemas.openxmlformats.org/officeDocument/2006/relationships/hyperlink" Target="https://stackoverflow.com/questions/62932186" TargetMode="External"/><Relationship Id="rId8417" Type="http://schemas.openxmlformats.org/officeDocument/2006/relationships/hyperlink" Target="https://stackoverflow.com/questions/62935548" TargetMode="External"/><Relationship Id="rId8416" Type="http://schemas.openxmlformats.org/officeDocument/2006/relationships/hyperlink" Target="https://stackoverflow.com/questions/59757979" TargetMode="External"/><Relationship Id="rId8415" Type="http://schemas.openxmlformats.org/officeDocument/2006/relationships/hyperlink" Target="https://stackoverflow.com/questions/59497369" TargetMode="External"/><Relationship Id="rId8414" Type="http://schemas.openxmlformats.org/officeDocument/2006/relationships/hyperlink" Target="https://stackoverflow.com/questions/57448488" TargetMode="External"/><Relationship Id="rId2290" Type="http://schemas.openxmlformats.org/officeDocument/2006/relationships/hyperlink" Target="https://stackoverflow.com/questions/62680282" TargetMode="External"/><Relationship Id="rId2291" Type="http://schemas.openxmlformats.org/officeDocument/2006/relationships/hyperlink" Target="https://stackoverflow.com/questions/62619918" TargetMode="External"/><Relationship Id="rId2292" Type="http://schemas.openxmlformats.org/officeDocument/2006/relationships/hyperlink" Target="https://stackoverflow.com/questions/64138041" TargetMode="External"/><Relationship Id="rId2293" Type="http://schemas.openxmlformats.org/officeDocument/2006/relationships/hyperlink" Target="https://stackoverflow.com/questions/58971998" TargetMode="External"/><Relationship Id="rId2294" Type="http://schemas.openxmlformats.org/officeDocument/2006/relationships/hyperlink" Target="https://stackoverflow.com/questions/59417433" TargetMode="External"/><Relationship Id="rId2295" Type="http://schemas.openxmlformats.org/officeDocument/2006/relationships/hyperlink" Target="https://stackoverflow.com/questions/62680282" TargetMode="External"/><Relationship Id="rId2296" Type="http://schemas.openxmlformats.org/officeDocument/2006/relationships/hyperlink" Target="https://stackoverflow.com/questions/59417433" TargetMode="External"/><Relationship Id="rId2297" Type="http://schemas.openxmlformats.org/officeDocument/2006/relationships/hyperlink" Target="https://stackoverflow.com/questions/60497294" TargetMode="External"/><Relationship Id="rId2298" Type="http://schemas.openxmlformats.org/officeDocument/2006/relationships/hyperlink" Target="https://stackoverflow.com/questions/59417433" TargetMode="External"/><Relationship Id="rId2299" Type="http://schemas.openxmlformats.org/officeDocument/2006/relationships/hyperlink" Target="https://stackoverflow.com/questions/60911907" TargetMode="External"/><Relationship Id="rId7151" Type="http://schemas.openxmlformats.org/officeDocument/2006/relationships/hyperlink" Target="https://stackoverflow.com/questions/58994650" TargetMode="External"/><Relationship Id="rId8482" Type="http://schemas.openxmlformats.org/officeDocument/2006/relationships/hyperlink" Target="https://stackoverflow.com/questions/57775938" TargetMode="External"/><Relationship Id="rId7150" Type="http://schemas.openxmlformats.org/officeDocument/2006/relationships/hyperlink" Target="https://stackoverflow.com/questions/49305971" TargetMode="External"/><Relationship Id="rId8481" Type="http://schemas.openxmlformats.org/officeDocument/2006/relationships/hyperlink" Target="https://stackoverflow.com/questions/61192645" TargetMode="External"/><Relationship Id="rId8480" Type="http://schemas.openxmlformats.org/officeDocument/2006/relationships/hyperlink" Target="https://stackoverflow.com/questions/61920569" TargetMode="External"/><Relationship Id="rId7155" Type="http://schemas.openxmlformats.org/officeDocument/2006/relationships/hyperlink" Target="https://stackoverflow.com/questions/45266707" TargetMode="External"/><Relationship Id="rId8486" Type="http://schemas.openxmlformats.org/officeDocument/2006/relationships/hyperlink" Target="https://stackoverflow.com/questions/60488764" TargetMode="External"/><Relationship Id="rId7154" Type="http://schemas.openxmlformats.org/officeDocument/2006/relationships/hyperlink" Target="https://stackoverflow.com/questions/44013298" TargetMode="External"/><Relationship Id="rId8485" Type="http://schemas.openxmlformats.org/officeDocument/2006/relationships/hyperlink" Target="https://stackoverflow.com/questions/58939656" TargetMode="External"/><Relationship Id="rId7153" Type="http://schemas.openxmlformats.org/officeDocument/2006/relationships/hyperlink" Target="https://stackoverflow.com/questions/54700736" TargetMode="External"/><Relationship Id="rId8484" Type="http://schemas.openxmlformats.org/officeDocument/2006/relationships/hyperlink" Target="https://stackoverflow.com/questions/62186080" TargetMode="External"/><Relationship Id="rId7152" Type="http://schemas.openxmlformats.org/officeDocument/2006/relationships/hyperlink" Target="https://stackoverflow.com/questions/43383114" TargetMode="External"/><Relationship Id="rId8483" Type="http://schemas.openxmlformats.org/officeDocument/2006/relationships/hyperlink" Target="https://stackoverflow.com/questions/57775938" TargetMode="External"/><Relationship Id="rId7159" Type="http://schemas.openxmlformats.org/officeDocument/2006/relationships/hyperlink" Target="https://stackoverflow.com/questions/49886416" TargetMode="External"/><Relationship Id="rId7158" Type="http://schemas.openxmlformats.org/officeDocument/2006/relationships/hyperlink" Target="https://stackoverflow.com/questions/54698069" TargetMode="External"/><Relationship Id="rId8489" Type="http://schemas.openxmlformats.org/officeDocument/2006/relationships/hyperlink" Target="https://stackoverflow.com/questions/59403281" TargetMode="External"/><Relationship Id="rId7157" Type="http://schemas.openxmlformats.org/officeDocument/2006/relationships/hyperlink" Target="https://stackoverflow.com/questions/54700736" TargetMode="External"/><Relationship Id="rId8488" Type="http://schemas.openxmlformats.org/officeDocument/2006/relationships/hyperlink" Target="https://stackoverflow.com/questions/61920569" TargetMode="External"/><Relationship Id="rId7156" Type="http://schemas.openxmlformats.org/officeDocument/2006/relationships/hyperlink" Target="https://stackoverflow.com/questions/45555376" TargetMode="External"/><Relationship Id="rId8487" Type="http://schemas.openxmlformats.org/officeDocument/2006/relationships/hyperlink" Target="https://stackoverflow.com/questions/58676498" TargetMode="External"/><Relationship Id="rId7140" Type="http://schemas.openxmlformats.org/officeDocument/2006/relationships/hyperlink" Target="https://stackoverflow.com/questions/48244919" TargetMode="External"/><Relationship Id="rId8471" Type="http://schemas.openxmlformats.org/officeDocument/2006/relationships/hyperlink" Target="https://stackoverflow.com/questions/58535392" TargetMode="External"/><Relationship Id="rId8470" Type="http://schemas.openxmlformats.org/officeDocument/2006/relationships/hyperlink" Target="https://stackoverflow.com/questions/58858077" TargetMode="External"/><Relationship Id="rId7144" Type="http://schemas.openxmlformats.org/officeDocument/2006/relationships/hyperlink" Target="https://stackoverflow.com/questions/56190405" TargetMode="External"/><Relationship Id="rId8475" Type="http://schemas.openxmlformats.org/officeDocument/2006/relationships/hyperlink" Target="https://stackoverflow.com/questions/58939656" TargetMode="External"/><Relationship Id="rId7143" Type="http://schemas.openxmlformats.org/officeDocument/2006/relationships/hyperlink" Target="https://stackoverflow.com/questions/43771978" TargetMode="External"/><Relationship Id="rId8474" Type="http://schemas.openxmlformats.org/officeDocument/2006/relationships/hyperlink" Target="https://stackoverflow.com/questions/62186080" TargetMode="External"/><Relationship Id="rId7142" Type="http://schemas.openxmlformats.org/officeDocument/2006/relationships/hyperlink" Target="https://stackoverflow.com/questions/48244919" TargetMode="External"/><Relationship Id="rId8473" Type="http://schemas.openxmlformats.org/officeDocument/2006/relationships/hyperlink" Target="https://stackoverflow.com/questions/63817717" TargetMode="External"/><Relationship Id="rId7141" Type="http://schemas.openxmlformats.org/officeDocument/2006/relationships/hyperlink" Target="https://stackoverflow.com/questions/48244919" TargetMode="External"/><Relationship Id="rId8472" Type="http://schemas.openxmlformats.org/officeDocument/2006/relationships/hyperlink" Target="https://stackoverflow.com/questions/60621572" TargetMode="External"/><Relationship Id="rId7148" Type="http://schemas.openxmlformats.org/officeDocument/2006/relationships/hyperlink" Target="https://stackoverflow.com/questions/49305971" TargetMode="External"/><Relationship Id="rId8479" Type="http://schemas.openxmlformats.org/officeDocument/2006/relationships/hyperlink" Target="https://stackoverflow.com/questions/59621899" TargetMode="External"/><Relationship Id="rId7147" Type="http://schemas.openxmlformats.org/officeDocument/2006/relationships/hyperlink" Target="https://stackoverflow.com/questions/45464318" TargetMode="External"/><Relationship Id="rId8478" Type="http://schemas.openxmlformats.org/officeDocument/2006/relationships/hyperlink" Target="https://stackoverflow.com/questions/58676498" TargetMode="External"/><Relationship Id="rId7146" Type="http://schemas.openxmlformats.org/officeDocument/2006/relationships/hyperlink" Target="https://stackoverflow.com/questions/48200771" TargetMode="External"/><Relationship Id="rId8477" Type="http://schemas.openxmlformats.org/officeDocument/2006/relationships/hyperlink" Target="https://stackoverflow.com/questions/58249968" TargetMode="External"/><Relationship Id="rId7145" Type="http://schemas.openxmlformats.org/officeDocument/2006/relationships/hyperlink" Target="https://stackoverflow.com/questions/48244919" TargetMode="External"/><Relationship Id="rId8476" Type="http://schemas.openxmlformats.org/officeDocument/2006/relationships/hyperlink" Target="https://stackoverflow.com/questions/61920569" TargetMode="External"/><Relationship Id="rId7149" Type="http://schemas.openxmlformats.org/officeDocument/2006/relationships/hyperlink" Target="https://stackoverflow.com/questions/47047057" TargetMode="External"/><Relationship Id="rId4901" Type="http://schemas.openxmlformats.org/officeDocument/2006/relationships/hyperlink" Target="https://stackoverflow.com/questions/61772592" TargetMode="External"/><Relationship Id="rId4900" Type="http://schemas.openxmlformats.org/officeDocument/2006/relationships/hyperlink" Target="https://stackoverflow.com/questions/61868973" TargetMode="External"/><Relationship Id="rId4903" Type="http://schemas.openxmlformats.org/officeDocument/2006/relationships/hyperlink" Target="https://stackoverflow.com/questions/52595477" TargetMode="External"/><Relationship Id="rId4902" Type="http://schemas.openxmlformats.org/officeDocument/2006/relationships/hyperlink" Target="https://stackoverflow.com/questions/57780053" TargetMode="External"/><Relationship Id="rId4905" Type="http://schemas.openxmlformats.org/officeDocument/2006/relationships/hyperlink" Target="https://stackoverflow.com/questions/59825630" TargetMode="External"/><Relationship Id="rId4904" Type="http://schemas.openxmlformats.org/officeDocument/2006/relationships/hyperlink" Target="https://stackoverflow.com/questions/59223142" TargetMode="External"/><Relationship Id="rId4907" Type="http://schemas.openxmlformats.org/officeDocument/2006/relationships/hyperlink" Target="https://stackoverflow.com/questions/61446844" TargetMode="External"/><Relationship Id="rId4906" Type="http://schemas.openxmlformats.org/officeDocument/2006/relationships/hyperlink" Target="https://stackoverflow.com/questions/61982617" TargetMode="External"/><Relationship Id="rId4909" Type="http://schemas.openxmlformats.org/officeDocument/2006/relationships/hyperlink" Target="https://stackoverflow.com/questions/60415566" TargetMode="External"/><Relationship Id="rId4908" Type="http://schemas.openxmlformats.org/officeDocument/2006/relationships/hyperlink" Target="https://stackoverflow.com/questions/64182501" TargetMode="External"/><Relationship Id="rId7180" Type="http://schemas.openxmlformats.org/officeDocument/2006/relationships/hyperlink" Target="https://stackoverflow.com/questions/45309236" TargetMode="External"/><Relationship Id="rId7173" Type="http://schemas.openxmlformats.org/officeDocument/2006/relationships/hyperlink" Target="https://stackoverflow.com/questions/44163891" TargetMode="External"/><Relationship Id="rId7172" Type="http://schemas.openxmlformats.org/officeDocument/2006/relationships/hyperlink" Target="https://stackoverflow.com/questions/41386167" TargetMode="External"/><Relationship Id="rId7171" Type="http://schemas.openxmlformats.org/officeDocument/2006/relationships/hyperlink" Target="https://stackoverflow.com/questions/40396580" TargetMode="External"/><Relationship Id="rId7170" Type="http://schemas.openxmlformats.org/officeDocument/2006/relationships/hyperlink" Target="https://stackoverflow.com/questions/41651628" TargetMode="External"/><Relationship Id="rId7177" Type="http://schemas.openxmlformats.org/officeDocument/2006/relationships/hyperlink" Target="https://stackoverflow.com/questions/47923370" TargetMode="External"/><Relationship Id="rId7176" Type="http://schemas.openxmlformats.org/officeDocument/2006/relationships/hyperlink" Target="https://stackoverflow.com/questions/54839184" TargetMode="External"/><Relationship Id="rId7175" Type="http://schemas.openxmlformats.org/officeDocument/2006/relationships/hyperlink" Target="https://stackoverflow.com/questions/50178711" TargetMode="External"/><Relationship Id="rId7174" Type="http://schemas.openxmlformats.org/officeDocument/2006/relationships/hyperlink" Target="https://stackoverflow.com/questions/48959947" TargetMode="External"/><Relationship Id="rId7179" Type="http://schemas.openxmlformats.org/officeDocument/2006/relationships/hyperlink" Target="https://stackoverflow.com/questions/56096399" TargetMode="External"/><Relationship Id="rId7178" Type="http://schemas.openxmlformats.org/officeDocument/2006/relationships/hyperlink" Target="https://stackoverflow.com/questions/49538940" TargetMode="External"/><Relationship Id="rId7162" Type="http://schemas.openxmlformats.org/officeDocument/2006/relationships/hyperlink" Target="https://stackoverflow.com/questions/40818579" TargetMode="External"/><Relationship Id="rId8493" Type="http://schemas.openxmlformats.org/officeDocument/2006/relationships/hyperlink" Target="https://stackoverflow.com/questions/56939076" TargetMode="External"/><Relationship Id="rId7161" Type="http://schemas.openxmlformats.org/officeDocument/2006/relationships/hyperlink" Target="https://stackoverflow.com/questions/39280813" TargetMode="External"/><Relationship Id="rId8492" Type="http://schemas.openxmlformats.org/officeDocument/2006/relationships/hyperlink" Target="https://stackoverflow.com/questions/56939076" TargetMode="External"/><Relationship Id="rId7160" Type="http://schemas.openxmlformats.org/officeDocument/2006/relationships/hyperlink" Target="https://stackoverflow.com/questions/41901862" TargetMode="External"/><Relationship Id="rId8491" Type="http://schemas.openxmlformats.org/officeDocument/2006/relationships/hyperlink" Target="https://stackoverflow.com/questions/59784018" TargetMode="External"/><Relationship Id="rId8490" Type="http://schemas.openxmlformats.org/officeDocument/2006/relationships/hyperlink" Target="https://stackoverflow.com/questions/64499499" TargetMode="External"/><Relationship Id="rId7166" Type="http://schemas.openxmlformats.org/officeDocument/2006/relationships/hyperlink" Target="https://stackoverflow.com/questions/39848466" TargetMode="External"/><Relationship Id="rId8497" Type="http://schemas.openxmlformats.org/officeDocument/2006/relationships/hyperlink" Target="https://stackoverflow.com/questions/59613222" TargetMode="External"/><Relationship Id="rId7165" Type="http://schemas.openxmlformats.org/officeDocument/2006/relationships/hyperlink" Target="https://stackoverflow.com/questions/42588145" TargetMode="External"/><Relationship Id="rId8496" Type="http://schemas.openxmlformats.org/officeDocument/2006/relationships/hyperlink" Target="https://stackoverflow.com/questions/60482214" TargetMode="External"/><Relationship Id="rId7164" Type="http://schemas.openxmlformats.org/officeDocument/2006/relationships/hyperlink" Target="https://stackoverflow.com/questions/40818579" TargetMode="External"/><Relationship Id="rId8495" Type="http://schemas.openxmlformats.org/officeDocument/2006/relationships/hyperlink" Target="https://stackoverflow.com/questions/56167196" TargetMode="External"/><Relationship Id="rId7163" Type="http://schemas.openxmlformats.org/officeDocument/2006/relationships/hyperlink" Target="https://stackoverflow.com/questions/39848466" TargetMode="External"/><Relationship Id="rId8494" Type="http://schemas.openxmlformats.org/officeDocument/2006/relationships/hyperlink" Target="https://stackoverflow.com/questions/55375416" TargetMode="External"/><Relationship Id="rId7169" Type="http://schemas.openxmlformats.org/officeDocument/2006/relationships/hyperlink" Target="https://stackoverflow.com/questions/42588145" TargetMode="External"/><Relationship Id="rId7168" Type="http://schemas.openxmlformats.org/officeDocument/2006/relationships/hyperlink" Target="https://stackoverflow.com/questions/41901862" TargetMode="External"/><Relationship Id="rId8499" Type="http://schemas.openxmlformats.org/officeDocument/2006/relationships/hyperlink" Target="https://stackoverflow.com/questions/62871218" TargetMode="External"/><Relationship Id="rId7167" Type="http://schemas.openxmlformats.org/officeDocument/2006/relationships/hyperlink" Target="https://stackoverflow.com/questions/41651628" TargetMode="External"/><Relationship Id="rId8498" Type="http://schemas.openxmlformats.org/officeDocument/2006/relationships/hyperlink" Target="https://stackoverflow.com/questions/63759088" TargetMode="External"/><Relationship Id="rId7111" Type="http://schemas.openxmlformats.org/officeDocument/2006/relationships/hyperlink" Target="https://stackoverflow.com/questions/52351255" TargetMode="External"/><Relationship Id="rId8442" Type="http://schemas.openxmlformats.org/officeDocument/2006/relationships/hyperlink" Target="https://stackoverflow.com/questions/59497369" TargetMode="External"/><Relationship Id="rId7110" Type="http://schemas.openxmlformats.org/officeDocument/2006/relationships/hyperlink" Target="https://stackoverflow.com/questions/52351255" TargetMode="External"/><Relationship Id="rId8441" Type="http://schemas.openxmlformats.org/officeDocument/2006/relationships/hyperlink" Target="https://stackoverflow.com/questions/55835696" TargetMode="External"/><Relationship Id="rId8440" Type="http://schemas.openxmlformats.org/officeDocument/2006/relationships/hyperlink" Target="https://stackoverflow.com/questions/55896791" TargetMode="External"/><Relationship Id="rId7115" Type="http://schemas.openxmlformats.org/officeDocument/2006/relationships/hyperlink" Target="https://stackoverflow.com/questions/50479021" TargetMode="External"/><Relationship Id="rId8446" Type="http://schemas.openxmlformats.org/officeDocument/2006/relationships/hyperlink" Target="https://stackoverflow.com/questions/60309106" TargetMode="External"/><Relationship Id="rId7114" Type="http://schemas.openxmlformats.org/officeDocument/2006/relationships/hyperlink" Target="https://stackoverflow.com/questions/47735205" TargetMode="External"/><Relationship Id="rId8445" Type="http://schemas.openxmlformats.org/officeDocument/2006/relationships/hyperlink" Target="https://stackoverflow.com/questions/55720718" TargetMode="External"/><Relationship Id="rId7113" Type="http://schemas.openxmlformats.org/officeDocument/2006/relationships/hyperlink" Target="https://stackoverflow.com/questions/47305473" TargetMode="External"/><Relationship Id="rId8444" Type="http://schemas.openxmlformats.org/officeDocument/2006/relationships/hyperlink" Target="https://stackoverflow.com/questions/56604825" TargetMode="External"/><Relationship Id="rId7112" Type="http://schemas.openxmlformats.org/officeDocument/2006/relationships/hyperlink" Target="https://stackoverflow.com/questions/52351255" TargetMode="External"/><Relationship Id="rId8443" Type="http://schemas.openxmlformats.org/officeDocument/2006/relationships/hyperlink" Target="https://stackoverflow.com/questions/61714519" TargetMode="External"/><Relationship Id="rId7119" Type="http://schemas.openxmlformats.org/officeDocument/2006/relationships/hyperlink" Target="https://stackoverflow.com/questions/53328826" TargetMode="External"/><Relationship Id="rId7118" Type="http://schemas.openxmlformats.org/officeDocument/2006/relationships/hyperlink" Target="https://stackoverflow.com/questions/47305473" TargetMode="External"/><Relationship Id="rId8449" Type="http://schemas.openxmlformats.org/officeDocument/2006/relationships/hyperlink" Target="https://stackoverflow.com/questions/55896791" TargetMode="External"/><Relationship Id="rId7117" Type="http://schemas.openxmlformats.org/officeDocument/2006/relationships/hyperlink" Target="https://stackoverflow.com/questions/53328826" TargetMode="External"/><Relationship Id="rId8448" Type="http://schemas.openxmlformats.org/officeDocument/2006/relationships/hyperlink" Target="https://stackoverflow.com/questions/58428466" TargetMode="External"/><Relationship Id="rId7116" Type="http://schemas.openxmlformats.org/officeDocument/2006/relationships/hyperlink" Target="https://stackoverflow.com/questions/50958741" TargetMode="External"/><Relationship Id="rId8447" Type="http://schemas.openxmlformats.org/officeDocument/2006/relationships/hyperlink" Target="https://stackoverflow.com/questions/55896791" TargetMode="External"/><Relationship Id="rId7109" Type="http://schemas.openxmlformats.org/officeDocument/2006/relationships/hyperlink" Target="https://stackoverflow.com/questions/50958741" TargetMode="External"/><Relationship Id="rId7100" Type="http://schemas.openxmlformats.org/officeDocument/2006/relationships/hyperlink" Target="https://stackoverflow.com/questions/62282775" TargetMode="External"/><Relationship Id="rId8431" Type="http://schemas.openxmlformats.org/officeDocument/2006/relationships/hyperlink" Target="https://stackoverflow.com/questions/57607717" TargetMode="External"/><Relationship Id="rId8430" Type="http://schemas.openxmlformats.org/officeDocument/2006/relationships/hyperlink" Target="https://stackoverflow.com/questions/60280923" TargetMode="External"/><Relationship Id="rId7104" Type="http://schemas.openxmlformats.org/officeDocument/2006/relationships/hyperlink" Target="https://stackoverflow.com/questions/51035474" TargetMode="External"/><Relationship Id="rId8435" Type="http://schemas.openxmlformats.org/officeDocument/2006/relationships/hyperlink" Target="https://stackoverflow.com/questions/56711354" TargetMode="External"/><Relationship Id="rId7103" Type="http://schemas.openxmlformats.org/officeDocument/2006/relationships/hyperlink" Target="https://stackoverflow.com/questions/44813378" TargetMode="External"/><Relationship Id="rId8434" Type="http://schemas.openxmlformats.org/officeDocument/2006/relationships/hyperlink" Target="https://stackoverflow.com/questions/55375416" TargetMode="External"/><Relationship Id="rId7102" Type="http://schemas.openxmlformats.org/officeDocument/2006/relationships/hyperlink" Target="https://stackoverflow.com/questions/62472238" TargetMode="External"/><Relationship Id="rId8433" Type="http://schemas.openxmlformats.org/officeDocument/2006/relationships/hyperlink" Target="https://stackoverflow.com/questions/58002600" TargetMode="External"/><Relationship Id="rId7101" Type="http://schemas.openxmlformats.org/officeDocument/2006/relationships/hyperlink" Target="https://stackoverflow.com/questions/62434075" TargetMode="External"/><Relationship Id="rId8432" Type="http://schemas.openxmlformats.org/officeDocument/2006/relationships/hyperlink" Target="https://stackoverflow.com/questions/57448488" TargetMode="External"/><Relationship Id="rId7108" Type="http://schemas.openxmlformats.org/officeDocument/2006/relationships/hyperlink" Target="https://stackoverflow.com/questions/61914245" TargetMode="External"/><Relationship Id="rId8439" Type="http://schemas.openxmlformats.org/officeDocument/2006/relationships/hyperlink" Target="https://stackoverflow.com/questions/55375416" TargetMode="External"/><Relationship Id="rId7107" Type="http://schemas.openxmlformats.org/officeDocument/2006/relationships/hyperlink" Target="https://stackoverflow.com/questions/44434359" TargetMode="External"/><Relationship Id="rId8438" Type="http://schemas.openxmlformats.org/officeDocument/2006/relationships/hyperlink" Target="https://stackoverflow.com/questions/57607717" TargetMode="External"/><Relationship Id="rId7106" Type="http://schemas.openxmlformats.org/officeDocument/2006/relationships/hyperlink" Target="https://stackoverflow.com/questions/44434359" TargetMode="External"/><Relationship Id="rId8437" Type="http://schemas.openxmlformats.org/officeDocument/2006/relationships/hyperlink" Target="https://stackoverflow.com/questions/56711354" TargetMode="External"/><Relationship Id="rId7105" Type="http://schemas.openxmlformats.org/officeDocument/2006/relationships/hyperlink" Target="https://stackoverflow.com/questions/65031513" TargetMode="External"/><Relationship Id="rId8436" Type="http://schemas.openxmlformats.org/officeDocument/2006/relationships/hyperlink" Target="https://stackoverflow.com/questions/57448488" TargetMode="External"/><Relationship Id="rId8460" Type="http://schemas.openxmlformats.org/officeDocument/2006/relationships/hyperlink" Target="https://stackoverflow.com/questions/60247826" TargetMode="External"/><Relationship Id="rId7133" Type="http://schemas.openxmlformats.org/officeDocument/2006/relationships/hyperlink" Target="https://stackoverflow.com/questions/45078392" TargetMode="External"/><Relationship Id="rId8464" Type="http://schemas.openxmlformats.org/officeDocument/2006/relationships/hyperlink" Target="https://stackoverflow.com/questions/60247826" TargetMode="External"/><Relationship Id="rId7132" Type="http://schemas.openxmlformats.org/officeDocument/2006/relationships/hyperlink" Target="https://stackoverflow.com/questions/41892246" TargetMode="External"/><Relationship Id="rId8463" Type="http://schemas.openxmlformats.org/officeDocument/2006/relationships/hyperlink" Target="https://stackoverflow.com/questions/62932186" TargetMode="External"/><Relationship Id="rId7131" Type="http://schemas.openxmlformats.org/officeDocument/2006/relationships/hyperlink" Target="https://stackoverflow.com/questions/54092885" TargetMode="External"/><Relationship Id="rId8462" Type="http://schemas.openxmlformats.org/officeDocument/2006/relationships/hyperlink" Target="https://stackoverflow.com/questions/62932186" TargetMode="External"/><Relationship Id="rId7130" Type="http://schemas.openxmlformats.org/officeDocument/2006/relationships/hyperlink" Target="https://stackoverflow.com/questions/40755024" TargetMode="External"/><Relationship Id="rId8461" Type="http://schemas.openxmlformats.org/officeDocument/2006/relationships/hyperlink" Target="https://stackoverflow.com/questions/62932186" TargetMode="External"/><Relationship Id="rId7137" Type="http://schemas.openxmlformats.org/officeDocument/2006/relationships/hyperlink" Target="https://stackoverflow.com/questions/43620335" TargetMode="External"/><Relationship Id="rId8468" Type="http://schemas.openxmlformats.org/officeDocument/2006/relationships/hyperlink" Target="https://stackoverflow.com/questions/56135522" TargetMode="External"/><Relationship Id="rId7136" Type="http://schemas.openxmlformats.org/officeDocument/2006/relationships/hyperlink" Target="https://stackoverflow.com/questions/56103606" TargetMode="External"/><Relationship Id="rId8467" Type="http://schemas.openxmlformats.org/officeDocument/2006/relationships/hyperlink" Target="https://stackoverflow.com/questions/57666618" TargetMode="External"/><Relationship Id="rId7135" Type="http://schemas.openxmlformats.org/officeDocument/2006/relationships/hyperlink" Target="https://stackoverflow.com/questions/51487339" TargetMode="External"/><Relationship Id="rId8466" Type="http://schemas.openxmlformats.org/officeDocument/2006/relationships/hyperlink" Target="https://stackoverflow.com/questions/61105434" TargetMode="External"/><Relationship Id="rId7134" Type="http://schemas.openxmlformats.org/officeDocument/2006/relationships/hyperlink" Target="https://stackoverflow.com/questions/51076211" TargetMode="External"/><Relationship Id="rId8465" Type="http://schemas.openxmlformats.org/officeDocument/2006/relationships/hyperlink" Target="https://stackoverflow.com/questions/59113341" TargetMode="External"/><Relationship Id="rId7139" Type="http://schemas.openxmlformats.org/officeDocument/2006/relationships/hyperlink" Target="https://stackoverflow.com/questions/39731669" TargetMode="External"/><Relationship Id="rId7138" Type="http://schemas.openxmlformats.org/officeDocument/2006/relationships/hyperlink" Target="https://stackoverflow.com/questions/56190405" TargetMode="External"/><Relationship Id="rId8469" Type="http://schemas.openxmlformats.org/officeDocument/2006/relationships/hyperlink" Target="https://stackoverflow.com/questions/54015059" TargetMode="External"/><Relationship Id="rId7122" Type="http://schemas.openxmlformats.org/officeDocument/2006/relationships/hyperlink" Target="https://stackoverflow.com/questions/44434359" TargetMode="External"/><Relationship Id="rId8453" Type="http://schemas.openxmlformats.org/officeDocument/2006/relationships/hyperlink" Target="https://stackoverflow.com/questions/59344076" TargetMode="External"/><Relationship Id="rId7121" Type="http://schemas.openxmlformats.org/officeDocument/2006/relationships/hyperlink" Target="https://stackoverflow.com/questions/44813378" TargetMode="External"/><Relationship Id="rId8452" Type="http://schemas.openxmlformats.org/officeDocument/2006/relationships/hyperlink" Target="https://stackoverflow.com/questions/55375416" TargetMode="External"/><Relationship Id="rId7120" Type="http://schemas.openxmlformats.org/officeDocument/2006/relationships/hyperlink" Target="https://stackoverflow.com/questions/51035474" TargetMode="External"/><Relationship Id="rId8451" Type="http://schemas.openxmlformats.org/officeDocument/2006/relationships/hyperlink" Target="https://stackoverflow.com/questions/56663388" TargetMode="External"/><Relationship Id="rId8450" Type="http://schemas.openxmlformats.org/officeDocument/2006/relationships/hyperlink" Target="https://stackoverflow.com/questions/56851298" TargetMode="External"/><Relationship Id="rId7126" Type="http://schemas.openxmlformats.org/officeDocument/2006/relationships/hyperlink" Target="https://stackoverflow.com/questions/49305971" TargetMode="External"/><Relationship Id="rId8457" Type="http://schemas.openxmlformats.org/officeDocument/2006/relationships/hyperlink" Target="https://stackoverflow.com/questions/54595411" TargetMode="External"/><Relationship Id="rId7125" Type="http://schemas.openxmlformats.org/officeDocument/2006/relationships/hyperlink" Target="https://stackoverflow.com/questions/50262913" TargetMode="External"/><Relationship Id="rId8456" Type="http://schemas.openxmlformats.org/officeDocument/2006/relationships/hyperlink" Target="https://stackoverflow.com/questions/62932186" TargetMode="External"/><Relationship Id="rId7124" Type="http://schemas.openxmlformats.org/officeDocument/2006/relationships/hyperlink" Target="https://stackoverflow.com/questions/42708724" TargetMode="External"/><Relationship Id="rId8455" Type="http://schemas.openxmlformats.org/officeDocument/2006/relationships/hyperlink" Target="https://stackoverflow.com/questions/60247826" TargetMode="External"/><Relationship Id="rId7123" Type="http://schemas.openxmlformats.org/officeDocument/2006/relationships/hyperlink" Target="https://stackoverflow.com/questions/49549364" TargetMode="External"/><Relationship Id="rId8454" Type="http://schemas.openxmlformats.org/officeDocument/2006/relationships/hyperlink" Target="https://stackoverflow.com/questions/60444486" TargetMode="External"/><Relationship Id="rId7129" Type="http://schemas.openxmlformats.org/officeDocument/2006/relationships/hyperlink" Target="https://stackoverflow.com/questions/38620174" TargetMode="External"/><Relationship Id="rId7128" Type="http://schemas.openxmlformats.org/officeDocument/2006/relationships/hyperlink" Target="https://stackoverflow.com/questions/49645151" TargetMode="External"/><Relationship Id="rId8459" Type="http://schemas.openxmlformats.org/officeDocument/2006/relationships/hyperlink" Target="https://stackoverflow.com/questions/62857315" TargetMode="External"/><Relationship Id="rId7127" Type="http://schemas.openxmlformats.org/officeDocument/2006/relationships/hyperlink" Target="https://stackoverflow.com/questions/45459318" TargetMode="External"/><Relationship Id="rId8458" Type="http://schemas.openxmlformats.org/officeDocument/2006/relationships/hyperlink" Target="https://stackoverflow.com/questions/62932186" TargetMode="External"/><Relationship Id="rId2302" Type="http://schemas.openxmlformats.org/officeDocument/2006/relationships/hyperlink" Target="https://stackoverflow.com/questions/61920569" TargetMode="External"/><Relationship Id="rId3634" Type="http://schemas.openxmlformats.org/officeDocument/2006/relationships/hyperlink" Target="https://stackoverflow.com/questions/61360423" TargetMode="External"/><Relationship Id="rId4965" Type="http://schemas.openxmlformats.org/officeDocument/2006/relationships/hyperlink" Target="https://stackoverflow.com/questions/63377981" TargetMode="External"/><Relationship Id="rId2303" Type="http://schemas.openxmlformats.org/officeDocument/2006/relationships/hyperlink" Target="https://stackoverflow.com/questions/60112435" TargetMode="External"/><Relationship Id="rId3633" Type="http://schemas.openxmlformats.org/officeDocument/2006/relationships/hyperlink" Target="https://stackoverflow.com/questions/55181237" TargetMode="External"/><Relationship Id="rId4964" Type="http://schemas.openxmlformats.org/officeDocument/2006/relationships/hyperlink" Target="https://stackoverflow.com/questions/42823700" TargetMode="External"/><Relationship Id="rId2304" Type="http://schemas.openxmlformats.org/officeDocument/2006/relationships/hyperlink" Target="https://stackoverflow.com/questions/60112435" TargetMode="External"/><Relationship Id="rId3636" Type="http://schemas.openxmlformats.org/officeDocument/2006/relationships/hyperlink" Target="https://stackoverflow.com/questions/54049460" TargetMode="External"/><Relationship Id="rId4967" Type="http://schemas.openxmlformats.org/officeDocument/2006/relationships/hyperlink" Target="https://stackoverflow.com/questions/39700969" TargetMode="External"/><Relationship Id="rId2305" Type="http://schemas.openxmlformats.org/officeDocument/2006/relationships/hyperlink" Target="https://stackoverflow.com/questions/59761890" TargetMode="External"/><Relationship Id="rId3635" Type="http://schemas.openxmlformats.org/officeDocument/2006/relationships/hyperlink" Target="https://stackoverflow.com/questions/53753776" TargetMode="External"/><Relationship Id="rId4966" Type="http://schemas.openxmlformats.org/officeDocument/2006/relationships/hyperlink" Target="https://stackoverflow.com/questions/40203500" TargetMode="External"/><Relationship Id="rId2306" Type="http://schemas.openxmlformats.org/officeDocument/2006/relationships/hyperlink" Target="https://stackoverflow.com/questions/58939656" TargetMode="External"/><Relationship Id="rId3638" Type="http://schemas.openxmlformats.org/officeDocument/2006/relationships/hyperlink" Target="https://stackoverflow.com/questions/54049460" TargetMode="External"/><Relationship Id="rId4969" Type="http://schemas.openxmlformats.org/officeDocument/2006/relationships/hyperlink" Target="https://stackoverflow.com/questions/63009792" TargetMode="External"/><Relationship Id="rId2307" Type="http://schemas.openxmlformats.org/officeDocument/2006/relationships/hyperlink" Target="https://stackoverflow.com/questions/60520730" TargetMode="External"/><Relationship Id="rId3637" Type="http://schemas.openxmlformats.org/officeDocument/2006/relationships/hyperlink" Target="https://stackoverflow.com/questions/54049460" TargetMode="External"/><Relationship Id="rId4968" Type="http://schemas.openxmlformats.org/officeDocument/2006/relationships/hyperlink" Target="https://stackoverflow.com/questions/41443306" TargetMode="External"/><Relationship Id="rId2308" Type="http://schemas.openxmlformats.org/officeDocument/2006/relationships/hyperlink" Target="https://stackoverflow.com/questions/61920569" TargetMode="External"/><Relationship Id="rId2309" Type="http://schemas.openxmlformats.org/officeDocument/2006/relationships/hyperlink" Target="https://stackoverflow.com/questions/61920569" TargetMode="External"/><Relationship Id="rId3639" Type="http://schemas.openxmlformats.org/officeDocument/2006/relationships/hyperlink" Target="https://stackoverflow.com/questions/54278698" TargetMode="External"/><Relationship Id="rId3630" Type="http://schemas.openxmlformats.org/officeDocument/2006/relationships/hyperlink" Target="https://stackoverflow.com/questions/59203601" TargetMode="External"/><Relationship Id="rId4961" Type="http://schemas.openxmlformats.org/officeDocument/2006/relationships/hyperlink" Target="https://stackoverflow.com/questions/64105822" TargetMode="External"/><Relationship Id="rId4960" Type="http://schemas.openxmlformats.org/officeDocument/2006/relationships/hyperlink" Target="https://stackoverflow.com/questions/40395454" TargetMode="External"/><Relationship Id="rId2300" Type="http://schemas.openxmlformats.org/officeDocument/2006/relationships/hyperlink" Target="https://stackoverflow.com/questions/59761890" TargetMode="External"/><Relationship Id="rId3632" Type="http://schemas.openxmlformats.org/officeDocument/2006/relationships/hyperlink" Target="https://stackoverflow.com/questions/54049460" TargetMode="External"/><Relationship Id="rId4963" Type="http://schemas.openxmlformats.org/officeDocument/2006/relationships/hyperlink" Target="https://stackoverflow.com/questions/39945037" TargetMode="External"/><Relationship Id="rId2301" Type="http://schemas.openxmlformats.org/officeDocument/2006/relationships/hyperlink" Target="https://stackoverflow.com/questions/58764104" TargetMode="External"/><Relationship Id="rId3631" Type="http://schemas.openxmlformats.org/officeDocument/2006/relationships/hyperlink" Target="https://stackoverflow.com/questions/55181237" TargetMode="External"/><Relationship Id="rId4962" Type="http://schemas.openxmlformats.org/officeDocument/2006/relationships/hyperlink" Target="https://stackoverflow.com/questions/58636087" TargetMode="External"/><Relationship Id="rId3623" Type="http://schemas.openxmlformats.org/officeDocument/2006/relationships/hyperlink" Target="https://stackoverflow.com/questions/54430310" TargetMode="External"/><Relationship Id="rId4954" Type="http://schemas.openxmlformats.org/officeDocument/2006/relationships/hyperlink" Target="https://stackoverflow.com/questions/48298787" TargetMode="External"/><Relationship Id="rId3622" Type="http://schemas.openxmlformats.org/officeDocument/2006/relationships/hyperlink" Target="https://stackoverflow.com/questions/53753776" TargetMode="External"/><Relationship Id="rId4953" Type="http://schemas.openxmlformats.org/officeDocument/2006/relationships/hyperlink" Target="https://stackoverflow.com/questions/56177780" TargetMode="External"/><Relationship Id="rId3625" Type="http://schemas.openxmlformats.org/officeDocument/2006/relationships/hyperlink" Target="https://stackoverflow.com/questions/64377296" TargetMode="External"/><Relationship Id="rId4956" Type="http://schemas.openxmlformats.org/officeDocument/2006/relationships/hyperlink" Target="https://stackoverflow.com/questions/56177780" TargetMode="External"/><Relationship Id="rId3624" Type="http://schemas.openxmlformats.org/officeDocument/2006/relationships/hyperlink" Target="https://stackoverflow.com/questions/59087054" TargetMode="External"/><Relationship Id="rId4955" Type="http://schemas.openxmlformats.org/officeDocument/2006/relationships/hyperlink" Target="https://stackoverflow.com/questions/48272426" TargetMode="External"/><Relationship Id="rId3627" Type="http://schemas.openxmlformats.org/officeDocument/2006/relationships/hyperlink" Target="https://stackoverflow.com/questions/60779011" TargetMode="External"/><Relationship Id="rId4958" Type="http://schemas.openxmlformats.org/officeDocument/2006/relationships/hyperlink" Target="https://stackoverflow.com/questions/56177780" TargetMode="External"/><Relationship Id="rId3626" Type="http://schemas.openxmlformats.org/officeDocument/2006/relationships/hyperlink" Target="https://stackoverflow.com/questions/59336042" TargetMode="External"/><Relationship Id="rId4957" Type="http://schemas.openxmlformats.org/officeDocument/2006/relationships/hyperlink" Target="https://stackoverflow.com/questions/56177780" TargetMode="External"/><Relationship Id="rId3629" Type="http://schemas.openxmlformats.org/officeDocument/2006/relationships/hyperlink" Target="https://stackoverflow.com/questions/61360423" TargetMode="External"/><Relationship Id="rId3628" Type="http://schemas.openxmlformats.org/officeDocument/2006/relationships/hyperlink" Target="https://stackoverflow.com/questions/63871470" TargetMode="External"/><Relationship Id="rId4959" Type="http://schemas.openxmlformats.org/officeDocument/2006/relationships/hyperlink" Target="https://stackoverflow.com/questions/63968316" TargetMode="External"/><Relationship Id="rId4950" Type="http://schemas.openxmlformats.org/officeDocument/2006/relationships/hyperlink" Target="https://stackoverflow.com/questions/48272426" TargetMode="External"/><Relationship Id="rId3621" Type="http://schemas.openxmlformats.org/officeDocument/2006/relationships/hyperlink" Target="https://stackoverflow.com/questions/57937938" TargetMode="External"/><Relationship Id="rId4952" Type="http://schemas.openxmlformats.org/officeDocument/2006/relationships/hyperlink" Target="https://stackoverflow.com/questions/54853427" TargetMode="External"/><Relationship Id="rId3620" Type="http://schemas.openxmlformats.org/officeDocument/2006/relationships/hyperlink" Target="https://stackoverflow.com/questions/52331133" TargetMode="External"/><Relationship Id="rId4951" Type="http://schemas.openxmlformats.org/officeDocument/2006/relationships/hyperlink" Target="https://stackoverflow.com/questions/56177780" TargetMode="External"/><Relationship Id="rId2324" Type="http://schemas.openxmlformats.org/officeDocument/2006/relationships/hyperlink" Target="https://stackoverflow.com/questions/61920569" TargetMode="External"/><Relationship Id="rId3656" Type="http://schemas.openxmlformats.org/officeDocument/2006/relationships/hyperlink" Target="https://stackoverflow.com/questions/44369789" TargetMode="External"/><Relationship Id="rId4987" Type="http://schemas.openxmlformats.org/officeDocument/2006/relationships/hyperlink" Target="https://stackoverflow.com/questions/56212951" TargetMode="External"/><Relationship Id="rId2325" Type="http://schemas.openxmlformats.org/officeDocument/2006/relationships/hyperlink" Target="https://stackoverflow.com/questions/60911907" TargetMode="External"/><Relationship Id="rId3655" Type="http://schemas.openxmlformats.org/officeDocument/2006/relationships/hyperlink" Target="https://stackoverflow.com/questions/62876780" TargetMode="External"/><Relationship Id="rId4986" Type="http://schemas.openxmlformats.org/officeDocument/2006/relationships/hyperlink" Target="https://stackoverflow.com/questions/60799664" TargetMode="External"/><Relationship Id="rId2326" Type="http://schemas.openxmlformats.org/officeDocument/2006/relationships/hyperlink" Target="https://stackoverflow.com/questions/64371884" TargetMode="External"/><Relationship Id="rId3658" Type="http://schemas.openxmlformats.org/officeDocument/2006/relationships/hyperlink" Target="https://stackoverflow.com/questions/62876780" TargetMode="External"/><Relationship Id="rId4989" Type="http://schemas.openxmlformats.org/officeDocument/2006/relationships/hyperlink" Target="https://stackoverflow.com/questions/61087735" TargetMode="External"/><Relationship Id="rId2327" Type="http://schemas.openxmlformats.org/officeDocument/2006/relationships/hyperlink" Target="https://stackoverflow.com/questions/61986166" TargetMode="External"/><Relationship Id="rId3657" Type="http://schemas.openxmlformats.org/officeDocument/2006/relationships/hyperlink" Target="https://stackoverflow.com/questions/52221899" TargetMode="External"/><Relationship Id="rId4988" Type="http://schemas.openxmlformats.org/officeDocument/2006/relationships/hyperlink" Target="https://stackoverflow.com/questions/56453002" TargetMode="External"/><Relationship Id="rId2328" Type="http://schemas.openxmlformats.org/officeDocument/2006/relationships/hyperlink" Target="https://stackoverflow.com/questions/61986166" TargetMode="External"/><Relationship Id="rId2329" Type="http://schemas.openxmlformats.org/officeDocument/2006/relationships/hyperlink" Target="https://stackoverflow.com/questions/61986166" TargetMode="External"/><Relationship Id="rId3659" Type="http://schemas.openxmlformats.org/officeDocument/2006/relationships/hyperlink" Target="https://stackoverflow.com/questions/56682885" TargetMode="External"/><Relationship Id="rId3650" Type="http://schemas.openxmlformats.org/officeDocument/2006/relationships/hyperlink" Target="https://stackoverflow.com/questions/64377296" TargetMode="External"/><Relationship Id="rId4981" Type="http://schemas.openxmlformats.org/officeDocument/2006/relationships/hyperlink" Target="https://stackoverflow.com/questions/37141719" TargetMode="External"/><Relationship Id="rId4980" Type="http://schemas.openxmlformats.org/officeDocument/2006/relationships/hyperlink" Target="https://stackoverflow.com/questions/42823700" TargetMode="External"/><Relationship Id="rId2320" Type="http://schemas.openxmlformats.org/officeDocument/2006/relationships/hyperlink" Target="https://stackoverflow.com/questions/59223142" TargetMode="External"/><Relationship Id="rId3652" Type="http://schemas.openxmlformats.org/officeDocument/2006/relationships/hyperlink" Target="https://stackoverflow.com/questions/60550005" TargetMode="External"/><Relationship Id="rId4983" Type="http://schemas.openxmlformats.org/officeDocument/2006/relationships/hyperlink" Target="https://stackoverflow.com/questions/56391755" TargetMode="External"/><Relationship Id="rId2321" Type="http://schemas.openxmlformats.org/officeDocument/2006/relationships/hyperlink" Target="https://stackoverflow.com/questions/58939656" TargetMode="External"/><Relationship Id="rId3651" Type="http://schemas.openxmlformats.org/officeDocument/2006/relationships/hyperlink" Target="https://stackoverflow.com/questions/58258614" TargetMode="External"/><Relationship Id="rId4982" Type="http://schemas.openxmlformats.org/officeDocument/2006/relationships/hyperlink" Target="https://stackoverflow.com/questions/58226787" TargetMode="External"/><Relationship Id="rId2322" Type="http://schemas.openxmlformats.org/officeDocument/2006/relationships/hyperlink" Target="https://stackoverflow.com/questions/60593469" TargetMode="External"/><Relationship Id="rId3654" Type="http://schemas.openxmlformats.org/officeDocument/2006/relationships/hyperlink" Target="https://stackoverflow.com/questions/47907083" TargetMode="External"/><Relationship Id="rId4985" Type="http://schemas.openxmlformats.org/officeDocument/2006/relationships/hyperlink" Target="https://stackoverflow.com/questions/58636087" TargetMode="External"/><Relationship Id="rId2323" Type="http://schemas.openxmlformats.org/officeDocument/2006/relationships/hyperlink" Target="https://stackoverflow.com/questions/61920569" TargetMode="External"/><Relationship Id="rId3653" Type="http://schemas.openxmlformats.org/officeDocument/2006/relationships/hyperlink" Target="https://stackoverflow.com/questions/60550005" TargetMode="External"/><Relationship Id="rId4984" Type="http://schemas.openxmlformats.org/officeDocument/2006/relationships/hyperlink" Target="https://stackoverflow.com/questions/61087735" TargetMode="External"/><Relationship Id="rId2313" Type="http://schemas.openxmlformats.org/officeDocument/2006/relationships/hyperlink" Target="https://stackoverflow.com/questions/61920569" TargetMode="External"/><Relationship Id="rId3645" Type="http://schemas.openxmlformats.org/officeDocument/2006/relationships/hyperlink" Target="https://stackoverflow.com/questions/59087054" TargetMode="External"/><Relationship Id="rId4976" Type="http://schemas.openxmlformats.org/officeDocument/2006/relationships/hyperlink" Target="https://stackoverflow.com/questions/63138030" TargetMode="External"/><Relationship Id="rId2314" Type="http://schemas.openxmlformats.org/officeDocument/2006/relationships/hyperlink" Target="https://stackoverflow.com/questions/61920569" TargetMode="External"/><Relationship Id="rId3644" Type="http://schemas.openxmlformats.org/officeDocument/2006/relationships/hyperlink" Target="https://stackoverflow.com/questions/60745634" TargetMode="External"/><Relationship Id="rId4975" Type="http://schemas.openxmlformats.org/officeDocument/2006/relationships/hyperlink" Target="https://stackoverflow.com/questions/59672402" TargetMode="External"/><Relationship Id="rId2315" Type="http://schemas.openxmlformats.org/officeDocument/2006/relationships/hyperlink" Target="https://stackoverflow.com/questions/61192645" TargetMode="External"/><Relationship Id="rId3647" Type="http://schemas.openxmlformats.org/officeDocument/2006/relationships/hyperlink" Target="https://stackoverflow.com/questions/56030354" TargetMode="External"/><Relationship Id="rId4978" Type="http://schemas.openxmlformats.org/officeDocument/2006/relationships/hyperlink" Target="https://stackoverflow.com/questions/41815023" TargetMode="External"/><Relationship Id="rId2316" Type="http://schemas.openxmlformats.org/officeDocument/2006/relationships/hyperlink" Target="https://stackoverflow.com/questions/58939656" TargetMode="External"/><Relationship Id="rId3646" Type="http://schemas.openxmlformats.org/officeDocument/2006/relationships/hyperlink" Target="https://stackoverflow.com/questions/60550005" TargetMode="External"/><Relationship Id="rId4977" Type="http://schemas.openxmlformats.org/officeDocument/2006/relationships/hyperlink" Target="https://stackoverflow.com/questions/39700969" TargetMode="External"/><Relationship Id="rId2317" Type="http://schemas.openxmlformats.org/officeDocument/2006/relationships/hyperlink" Target="https://stackoverflow.com/questions/60520730" TargetMode="External"/><Relationship Id="rId3649" Type="http://schemas.openxmlformats.org/officeDocument/2006/relationships/hyperlink" Target="https://stackoverflow.com/questions/60264581" TargetMode="External"/><Relationship Id="rId2318" Type="http://schemas.openxmlformats.org/officeDocument/2006/relationships/hyperlink" Target="https://stackoverflow.com/questions/60520730" TargetMode="External"/><Relationship Id="rId3648" Type="http://schemas.openxmlformats.org/officeDocument/2006/relationships/hyperlink" Target="https://stackoverflow.com/questions/60550005" TargetMode="External"/><Relationship Id="rId4979" Type="http://schemas.openxmlformats.org/officeDocument/2006/relationships/hyperlink" Target="https://stackoverflow.com/questions/37141719" TargetMode="External"/><Relationship Id="rId2319" Type="http://schemas.openxmlformats.org/officeDocument/2006/relationships/hyperlink" Target="https://stackoverflow.com/questions/60520730" TargetMode="External"/><Relationship Id="rId4970" Type="http://schemas.openxmlformats.org/officeDocument/2006/relationships/hyperlink" Target="https://stackoverflow.com/questions/59672402" TargetMode="External"/><Relationship Id="rId3641" Type="http://schemas.openxmlformats.org/officeDocument/2006/relationships/hyperlink" Target="https://stackoverflow.com/questions/57937938" TargetMode="External"/><Relationship Id="rId4972" Type="http://schemas.openxmlformats.org/officeDocument/2006/relationships/hyperlink" Target="https://stackoverflow.com/questions/63377981" TargetMode="External"/><Relationship Id="rId2310" Type="http://schemas.openxmlformats.org/officeDocument/2006/relationships/hyperlink" Target="https://stackoverflow.com/questions/61192645" TargetMode="External"/><Relationship Id="rId3640" Type="http://schemas.openxmlformats.org/officeDocument/2006/relationships/hyperlink" Target="https://stackoverflow.com/questions/53753776" TargetMode="External"/><Relationship Id="rId4971" Type="http://schemas.openxmlformats.org/officeDocument/2006/relationships/hyperlink" Target="https://stackoverflow.com/questions/63377981" TargetMode="External"/><Relationship Id="rId2311" Type="http://schemas.openxmlformats.org/officeDocument/2006/relationships/hyperlink" Target="https://stackoverflow.com/questions/59305514" TargetMode="External"/><Relationship Id="rId3643" Type="http://schemas.openxmlformats.org/officeDocument/2006/relationships/hyperlink" Target="https://stackoverflow.com/questions/57937938" TargetMode="External"/><Relationship Id="rId4974" Type="http://schemas.openxmlformats.org/officeDocument/2006/relationships/hyperlink" Target="https://stackoverflow.com/questions/63009792" TargetMode="External"/><Relationship Id="rId2312" Type="http://schemas.openxmlformats.org/officeDocument/2006/relationships/hyperlink" Target="https://stackoverflow.com/questions/60520730" TargetMode="External"/><Relationship Id="rId3642" Type="http://schemas.openxmlformats.org/officeDocument/2006/relationships/hyperlink" Target="https://stackoverflow.com/questions/59203601" TargetMode="External"/><Relationship Id="rId4973" Type="http://schemas.openxmlformats.org/officeDocument/2006/relationships/hyperlink" Target="https://stackoverflow.com/questions/63377981" TargetMode="External"/><Relationship Id="rId4921" Type="http://schemas.openxmlformats.org/officeDocument/2006/relationships/hyperlink" Target="https://stackoverflow.com/questions/63581028" TargetMode="External"/><Relationship Id="rId4920" Type="http://schemas.openxmlformats.org/officeDocument/2006/relationships/hyperlink" Target="https://stackoverflow.com/questions/61982617" TargetMode="External"/><Relationship Id="rId4923" Type="http://schemas.openxmlformats.org/officeDocument/2006/relationships/hyperlink" Target="https://stackoverflow.com/questions/61124753" TargetMode="External"/><Relationship Id="rId4922" Type="http://schemas.openxmlformats.org/officeDocument/2006/relationships/hyperlink" Target="https://stackoverflow.com/questions/58228840" TargetMode="External"/><Relationship Id="rId4925" Type="http://schemas.openxmlformats.org/officeDocument/2006/relationships/hyperlink" Target="https://stackoverflow.com/questions/61124753" TargetMode="External"/><Relationship Id="rId4924" Type="http://schemas.openxmlformats.org/officeDocument/2006/relationships/hyperlink" Target="https://stackoverflow.com/questions/61124753" TargetMode="External"/><Relationship Id="rId4927" Type="http://schemas.openxmlformats.org/officeDocument/2006/relationships/hyperlink" Target="https://stackoverflow.com/questions/57046480" TargetMode="External"/><Relationship Id="rId4926" Type="http://schemas.openxmlformats.org/officeDocument/2006/relationships/hyperlink" Target="https://stackoverflow.com/questions/48819561" TargetMode="External"/><Relationship Id="rId4929" Type="http://schemas.openxmlformats.org/officeDocument/2006/relationships/hyperlink" Target="https://stackoverflow.com/questions/53644792" TargetMode="External"/><Relationship Id="rId4928" Type="http://schemas.openxmlformats.org/officeDocument/2006/relationships/hyperlink" Target="https://stackoverflow.com/questions/53644792" TargetMode="External"/><Relationship Id="rId7195" Type="http://schemas.openxmlformats.org/officeDocument/2006/relationships/hyperlink" Target="https://stackoverflow.com/questions/45266707" TargetMode="External"/><Relationship Id="rId7194" Type="http://schemas.openxmlformats.org/officeDocument/2006/relationships/hyperlink" Target="https://stackoverflow.com/questions/56190405" TargetMode="External"/><Relationship Id="rId7193" Type="http://schemas.openxmlformats.org/officeDocument/2006/relationships/hyperlink" Target="https://stackoverflow.com/questions/44434359" TargetMode="External"/><Relationship Id="rId7192" Type="http://schemas.openxmlformats.org/officeDocument/2006/relationships/hyperlink" Target="https://stackoverflow.com/questions/50479021" TargetMode="External"/><Relationship Id="rId7199" Type="http://schemas.openxmlformats.org/officeDocument/2006/relationships/hyperlink" Target="https://stackoverflow.com/questions/44889187" TargetMode="External"/><Relationship Id="rId7198" Type="http://schemas.openxmlformats.org/officeDocument/2006/relationships/hyperlink" Target="https://stackoverflow.com/questions/41892246" TargetMode="External"/><Relationship Id="rId7197" Type="http://schemas.openxmlformats.org/officeDocument/2006/relationships/hyperlink" Target="https://stackoverflow.com/questions/41892246" TargetMode="External"/><Relationship Id="rId7196" Type="http://schemas.openxmlformats.org/officeDocument/2006/relationships/hyperlink" Target="https://stackoverflow.com/questions/43328152" TargetMode="External"/><Relationship Id="rId4910" Type="http://schemas.openxmlformats.org/officeDocument/2006/relationships/hyperlink" Target="https://stackoverflow.com/questions/59825630" TargetMode="External"/><Relationship Id="rId4912" Type="http://schemas.openxmlformats.org/officeDocument/2006/relationships/hyperlink" Target="https://stackoverflow.com/questions/61446844" TargetMode="External"/><Relationship Id="rId4911" Type="http://schemas.openxmlformats.org/officeDocument/2006/relationships/hyperlink" Target="https://stackoverflow.com/questions/61982617" TargetMode="External"/><Relationship Id="rId4914" Type="http://schemas.openxmlformats.org/officeDocument/2006/relationships/hyperlink" Target="https://stackoverflow.com/questions/64059981" TargetMode="External"/><Relationship Id="rId4913" Type="http://schemas.openxmlformats.org/officeDocument/2006/relationships/hyperlink" Target="https://stackoverflow.com/questions/59825630" TargetMode="External"/><Relationship Id="rId4916" Type="http://schemas.openxmlformats.org/officeDocument/2006/relationships/hyperlink" Target="https://stackoverflow.com/questions/64182501" TargetMode="External"/><Relationship Id="rId4915" Type="http://schemas.openxmlformats.org/officeDocument/2006/relationships/hyperlink" Target="https://stackoverflow.com/questions/59825630" TargetMode="External"/><Relationship Id="rId4918" Type="http://schemas.openxmlformats.org/officeDocument/2006/relationships/hyperlink" Target="https://stackoverflow.com/questions/61982617" TargetMode="External"/><Relationship Id="rId4917" Type="http://schemas.openxmlformats.org/officeDocument/2006/relationships/hyperlink" Target="https://stackoverflow.com/questions/58667499" TargetMode="External"/><Relationship Id="rId4919" Type="http://schemas.openxmlformats.org/officeDocument/2006/relationships/hyperlink" Target="https://stackoverflow.com/questions/61982617" TargetMode="External"/><Relationship Id="rId7191" Type="http://schemas.openxmlformats.org/officeDocument/2006/relationships/hyperlink" Target="https://stackoverflow.com/questions/47735205" TargetMode="External"/><Relationship Id="rId7190" Type="http://schemas.openxmlformats.org/officeDocument/2006/relationships/hyperlink" Target="https://stackoverflow.com/questions/44434359" TargetMode="External"/><Relationship Id="rId7184" Type="http://schemas.openxmlformats.org/officeDocument/2006/relationships/hyperlink" Target="https://stackoverflow.com/questions/51035474" TargetMode="External"/><Relationship Id="rId7183" Type="http://schemas.openxmlformats.org/officeDocument/2006/relationships/hyperlink" Target="https://stackoverflow.com/questions/47025750" TargetMode="External"/><Relationship Id="rId7182" Type="http://schemas.openxmlformats.org/officeDocument/2006/relationships/hyperlink" Target="https://stackoverflow.com/questions/50986580" TargetMode="External"/><Relationship Id="rId7181" Type="http://schemas.openxmlformats.org/officeDocument/2006/relationships/hyperlink" Target="https://stackoverflow.com/questions/65031513" TargetMode="External"/><Relationship Id="rId7188" Type="http://schemas.openxmlformats.org/officeDocument/2006/relationships/hyperlink" Target="https://stackoverflow.com/questions/44434359" TargetMode="External"/><Relationship Id="rId7187" Type="http://schemas.openxmlformats.org/officeDocument/2006/relationships/hyperlink" Target="https://stackoverflow.com/questions/50479021" TargetMode="External"/><Relationship Id="rId7186" Type="http://schemas.openxmlformats.org/officeDocument/2006/relationships/hyperlink" Target="https://stackoverflow.com/questions/47305473" TargetMode="External"/><Relationship Id="rId7185" Type="http://schemas.openxmlformats.org/officeDocument/2006/relationships/hyperlink" Target="https://stackoverflow.com/questions/49794023" TargetMode="External"/><Relationship Id="rId7189" Type="http://schemas.openxmlformats.org/officeDocument/2006/relationships/hyperlink" Target="https://stackoverflow.com/questions/44434359" TargetMode="External"/><Relationship Id="rId3612" Type="http://schemas.openxmlformats.org/officeDocument/2006/relationships/hyperlink" Target="https://stackoverflow.com/questions/61543081" TargetMode="External"/><Relationship Id="rId4943" Type="http://schemas.openxmlformats.org/officeDocument/2006/relationships/hyperlink" Target="https://stackoverflow.com/questions/45747928" TargetMode="External"/><Relationship Id="rId3611" Type="http://schemas.openxmlformats.org/officeDocument/2006/relationships/hyperlink" Target="https://stackoverflow.com/questions/59900424" TargetMode="External"/><Relationship Id="rId4942" Type="http://schemas.openxmlformats.org/officeDocument/2006/relationships/hyperlink" Target="https://stackoverflow.com/questions/47694551" TargetMode="External"/><Relationship Id="rId3614" Type="http://schemas.openxmlformats.org/officeDocument/2006/relationships/hyperlink" Target="https://stackoverflow.com/questions/61585473" TargetMode="External"/><Relationship Id="rId4945" Type="http://schemas.openxmlformats.org/officeDocument/2006/relationships/hyperlink" Target="https://stackoverflow.com/questions/48272426" TargetMode="External"/><Relationship Id="rId3613" Type="http://schemas.openxmlformats.org/officeDocument/2006/relationships/hyperlink" Target="https://stackoverflow.com/questions/51777535" TargetMode="External"/><Relationship Id="rId4944" Type="http://schemas.openxmlformats.org/officeDocument/2006/relationships/hyperlink" Target="https://stackoverflow.com/questions/48298787" TargetMode="External"/><Relationship Id="rId3616" Type="http://schemas.openxmlformats.org/officeDocument/2006/relationships/hyperlink" Target="https://stackoverflow.com/questions/62272412" TargetMode="External"/><Relationship Id="rId4947" Type="http://schemas.openxmlformats.org/officeDocument/2006/relationships/hyperlink" Target="https://stackoverflow.com/questions/56177780" TargetMode="External"/><Relationship Id="rId3615" Type="http://schemas.openxmlformats.org/officeDocument/2006/relationships/hyperlink" Target="https://stackoverflow.com/questions/59672402" TargetMode="External"/><Relationship Id="rId4946" Type="http://schemas.openxmlformats.org/officeDocument/2006/relationships/hyperlink" Target="https://stackoverflow.com/questions/59524339" TargetMode="External"/><Relationship Id="rId3618" Type="http://schemas.openxmlformats.org/officeDocument/2006/relationships/hyperlink" Target="https://stackoverflow.com/questions/58343266" TargetMode="External"/><Relationship Id="rId4949" Type="http://schemas.openxmlformats.org/officeDocument/2006/relationships/hyperlink" Target="https://stackoverflow.com/questions/48298787" TargetMode="External"/><Relationship Id="rId3617" Type="http://schemas.openxmlformats.org/officeDocument/2006/relationships/hyperlink" Target="https://stackoverflow.com/questions/53165544" TargetMode="External"/><Relationship Id="rId4948" Type="http://schemas.openxmlformats.org/officeDocument/2006/relationships/hyperlink" Target="https://stackoverflow.com/questions/56177780" TargetMode="External"/><Relationship Id="rId3619" Type="http://schemas.openxmlformats.org/officeDocument/2006/relationships/hyperlink" Target="https://stackoverflow.com/questions/60023907" TargetMode="External"/><Relationship Id="rId3610" Type="http://schemas.openxmlformats.org/officeDocument/2006/relationships/hyperlink" Target="https://stackoverflow.com/questions/62272412" TargetMode="External"/><Relationship Id="rId4941" Type="http://schemas.openxmlformats.org/officeDocument/2006/relationships/hyperlink" Target="https://stackoverflow.com/questions/48577372" TargetMode="External"/><Relationship Id="rId4940" Type="http://schemas.openxmlformats.org/officeDocument/2006/relationships/hyperlink" Target="https://stackoverflow.com/questions/48482483" TargetMode="External"/><Relationship Id="rId3601" Type="http://schemas.openxmlformats.org/officeDocument/2006/relationships/hyperlink" Target="https://stackoverflow.com/questions/58349094" TargetMode="External"/><Relationship Id="rId4932" Type="http://schemas.openxmlformats.org/officeDocument/2006/relationships/hyperlink" Target="https://stackoverflow.com/questions/51269683" TargetMode="External"/><Relationship Id="rId3600" Type="http://schemas.openxmlformats.org/officeDocument/2006/relationships/hyperlink" Target="https://stackoverflow.com/questions/55788627" TargetMode="External"/><Relationship Id="rId4931" Type="http://schemas.openxmlformats.org/officeDocument/2006/relationships/hyperlink" Target="https://stackoverflow.com/questions/60726421" TargetMode="External"/><Relationship Id="rId3603" Type="http://schemas.openxmlformats.org/officeDocument/2006/relationships/hyperlink" Target="https://stackoverflow.com/questions/62272412" TargetMode="External"/><Relationship Id="rId4934" Type="http://schemas.openxmlformats.org/officeDocument/2006/relationships/hyperlink" Target="https://stackoverflow.com/questions/53364952" TargetMode="External"/><Relationship Id="rId3602" Type="http://schemas.openxmlformats.org/officeDocument/2006/relationships/hyperlink" Target="https://stackoverflow.com/questions/57017042" TargetMode="External"/><Relationship Id="rId4933" Type="http://schemas.openxmlformats.org/officeDocument/2006/relationships/hyperlink" Target="https://stackoverflow.com/questions/62857315" TargetMode="External"/><Relationship Id="rId3605" Type="http://schemas.openxmlformats.org/officeDocument/2006/relationships/hyperlink" Target="https://stackoverflow.com/questions/62272412" TargetMode="External"/><Relationship Id="rId4936" Type="http://schemas.openxmlformats.org/officeDocument/2006/relationships/hyperlink" Target="https://stackoverflow.com/questions/48133160" TargetMode="External"/><Relationship Id="rId3604" Type="http://schemas.openxmlformats.org/officeDocument/2006/relationships/hyperlink" Target="https://stackoverflow.com/questions/62084827" TargetMode="External"/><Relationship Id="rId4935" Type="http://schemas.openxmlformats.org/officeDocument/2006/relationships/hyperlink" Target="https://stackoverflow.com/questions/51377371" TargetMode="External"/><Relationship Id="rId3607" Type="http://schemas.openxmlformats.org/officeDocument/2006/relationships/hyperlink" Target="https://stackoverflow.com/questions/61543081" TargetMode="External"/><Relationship Id="rId4938" Type="http://schemas.openxmlformats.org/officeDocument/2006/relationships/hyperlink" Target="https://stackoverflow.com/questions/56177780" TargetMode="External"/><Relationship Id="rId3606" Type="http://schemas.openxmlformats.org/officeDocument/2006/relationships/hyperlink" Target="https://stackoverflow.com/questions/61585473" TargetMode="External"/><Relationship Id="rId4937" Type="http://schemas.openxmlformats.org/officeDocument/2006/relationships/hyperlink" Target="https://stackoverflow.com/questions/47907083" TargetMode="External"/><Relationship Id="rId3609" Type="http://schemas.openxmlformats.org/officeDocument/2006/relationships/hyperlink" Target="https://stackoverflow.com/questions/62272412" TargetMode="External"/><Relationship Id="rId3608" Type="http://schemas.openxmlformats.org/officeDocument/2006/relationships/hyperlink" Target="https://stackoverflow.com/questions/62272412" TargetMode="External"/><Relationship Id="rId4939" Type="http://schemas.openxmlformats.org/officeDocument/2006/relationships/hyperlink" Target="https://stackoverflow.com/questions/50138891" TargetMode="External"/><Relationship Id="rId4930" Type="http://schemas.openxmlformats.org/officeDocument/2006/relationships/hyperlink" Target="https://stackoverflow.com/questions/53644792" TargetMode="External"/><Relationship Id="rId1059" Type="http://schemas.openxmlformats.org/officeDocument/2006/relationships/hyperlink" Target="https://stackoverflow.com/questions/60731062" TargetMode="External"/><Relationship Id="rId2380" Type="http://schemas.openxmlformats.org/officeDocument/2006/relationships/hyperlink" Target="https://stackoverflow.com/questions/57561944" TargetMode="External"/><Relationship Id="rId1050" Type="http://schemas.openxmlformats.org/officeDocument/2006/relationships/hyperlink" Target="https://stackoverflow.com/questions/57062456" TargetMode="External"/><Relationship Id="rId2381" Type="http://schemas.openxmlformats.org/officeDocument/2006/relationships/hyperlink" Target="https://stackoverflow.com/questions/64152263" TargetMode="External"/><Relationship Id="rId1051" Type="http://schemas.openxmlformats.org/officeDocument/2006/relationships/hyperlink" Target="https://stackoverflow.com/questions/59314065" TargetMode="External"/><Relationship Id="rId2382" Type="http://schemas.openxmlformats.org/officeDocument/2006/relationships/hyperlink" Target="https://stackoverflow.com/questions/64123445" TargetMode="External"/><Relationship Id="rId1052" Type="http://schemas.openxmlformats.org/officeDocument/2006/relationships/hyperlink" Target="https://stackoverflow.com/questions/61246884" TargetMode="External"/><Relationship Id="rId2383" Type="http://schemas.openxmlformats.org/officeDocument/2006/relationships/hyperlink" Target="https://stackoverflow.com/questions/64138041" TargetMode="External"/><Relationship Id="rId1053" Type="http://schemas.openxmlformats.org/officeDocument/2006/relationships/hyperlink" Target="https://stackoverflow.com/questions/56391755" TargetMode="External"/><Relationship Id="rId2384" Type="http://schemas.openxmlformats.org/officeDocument/2006/relationships/hyperlink" Target="https://stackoverflow.com/questions/61690424" TargetMode="External"/><Relationship Id="rId1054" Type="http://schemas.openxmlformats.org/officeDocument/2006/relationships/hyperlink" Target="https://stackoverflow.com/questions/58868272" TargetMode="External"/><Relationship Id="rId2385" Type="http://schemas.openxmlformats.org/officeDocument/2006/relationships/hyperlink" Target="https://stackoverflow.com/questions/61690424" TargetMode="External"/><Relationship Id="rId1055" Type="http://schemas.openxmlformats.org/officeDocument/2006/relationships/hyperlink" Target="https://stackoverflow.com/questions/57150305" TargetMode="External"/><Relationship Id="rId2386" Type="http://schemas.openxmlformats.org/officeDocument/2006/relationships/hyperlink" Target="https://stackoverflow.com/questions/64152263" TargetMode="External"/><Relationship Id="rId1056" Type="http://schemas.openxmlformats.org/officeDocument/2006/relationships/hyperlink" Target="https://stackoverflow.com/questions/60071597" TargetMode="External"/><Relationship Id="rId2387" Type="http://schemas.openxmlformats.org/officeDocument/2006/relationships/hyperlink" Target="https://stackoverflow.com/questions/63769069" TargetMode="External"/><Relationship Id="rId1057" Type="http://schemas.openxmlformats.org/officeDocument/2006/relationships/hyperlink" Target="https://stackoverflow.com/questions/60731062" TargetMode="External"/><Relationship Id="rId2388" Type="http://schemas.openxmlformats.org/officeDocument/2006/relationships/hyperlink" Target="https://stackoverflow.com/questions/61690424" TargetMode="External"/><Relationship Id="rId1058" Type="http://schemas.openxmlformats.org/officeDocument/2006/relationships/hyperlink" Target="https://stackoverflow.com/questions/57150305" TargetMode="External"/><Relationship Id="rId2389" Type="http://schemas.openxmlformats.org/officeDocument/2006/relationships/hyperlink" Target="https://stackoverflow.com/questions/61690424" TargetMode="External"/><Relationship Id="rId1048" Type="http://schemas.openxmlformats.org/officeDocument/2006/relationships/hyperlink" Target="https://stackoverflow.com/questions/59314065" TargetMode="External"/><Relationship Id="rId2379" Type="http://schemas.openxmlformats.org/officeDocument/2006/relationships/hyperlink" Target="https://stackoverflow.com/questions/54137493" TargetMode="External"/><Relationship Id="rId1049" Type="http://schemas.openxmlformats.org/officeDocument/2006/relationships/hyperlink" Target="https://stackoverflow.com/questions/59962509" TargetMode="External"/><Relationship Id="rId2370" Type="http://schemas.openxmlformats.org/officeDocument/2006/relationships/hyperlink" Target="https://stackoverflow.com/questions/55406464" TargetMode="External"/><Relationship Id="rId1040" Type="http://schemas.openxmlformats.org/officeDocument/2006/relationships/hyperlink" Target="https://stackoverflow.com/questions/56337100" TargetMode="External"/><Relationship Id="rId2371" Type="http://schemas.openxmlformats.org/officeDocument/2006/relationships/hyperlink" Target="https://stackoverflow.com/questions/63543159" TargetMode="External"/><Relationship Id="rId1041" Type="http://schemas.openxmlformats.org/officeDocument/2006/relationships/hyperlink" Target="https://stackoverflow.com/questions/61750870" TargetMode="External"/><Relationship Id="rId2372" Type="http://schemas.openxmlformats.org/officeDocument/2006/relationships/hyperlink" Target="https://stackoverflow.com/questions/59599685" TargetMode="External"/><Relationship Id="rId1042" Type="http://schemas.openxmlformats.org/officeDocument/2006/relationships/hyperlink" Target="https://stackoverflow.com/questions/56364021" TargetMode="External"/><Relationship Id="rId2373" Type="http://schemas.openxmlformats.org/officeDocument/2006/relationships/hyperlink" Target="https://stackoverflow.com/questions/56386913" TargetMode="External"/><Relationship Id="rId1043" Type="http://schemas.openxmlformats.org/officeDocument/2006/relationships/hyperlink" Target="https://stackoverflow.com/questions/61750870" TargetMode="External"/><Relationship Id="rId2374" Type="http://schemas.openxmlformats.org/officeDocument/2006/relationships/hyperlink" Target="https://stackoverflow.com/questions/54539098" TargetMode="External"/><Relationship Id="rId1044" Type="http://schemas.openxmlformats.org/officeDocument/2006/relationships/hyperlink" Target="https://stackoverflow.com/questions/63000616" TargetMode="External"/><Relationship Id="rId2375" Type="http://schemas.openxmlformats.org/officeDocument/2006/relationships/hyperlink" Target="https://stackoverflow.com/questions/53999583" TargetMode="External"/><Relationship Id="rId1045" Type="http://schemas.openxmlformats.org/officeDocument/2006/relationships/hyperlink" Target="https://stackoverflow.com/questions/55665682" TargetMode="External"/><Relationship Id="rId2376" Type="http://schemas.openxmlformats.org/officeDocument/2006/relationships/hyperlink" Target="https://stackoverflow.com/questions/57190848" TargetMode="External"/><Relationship Id="rId1046" Type="http://schemas.openxmlformats.org/officeDocument/2006/relationships/hyperlink" Target="https://stackoverflow.com/questions/57193474" TargetMode="External"/><Relationship Id="rId2377" Type="http://schemas.openxmlformats.org/officeDocument/2006/relationships/hyperlink" Target="https://stackoverflow.com/questions/55650121" TargetMode="External"/><Relationship Id="rId1047" Type="http://schemas.openxmlformats.org/officeDocument/2006/relationships/hyperlink" Target="https://stackoverflow.com/questions/57062456" TargetMode="External"/><Relationship Id="rId2378" Type="http://schemas.openxmlformats.org/officeDocument/2006/relationships/hyperlink" Target="https://stackoverflow.com/questions/57561944" TargetMode="External"/><Relationship Id="rId1070" Type="http://schemas.openxmlformats.org/officeDocument/2006/relationships/hyperlink" Target="https://stackoverflow.com/questions/54027170" TargetMode="External"/><Relationship Id="rId1071" Type="http://schemas.openxmlformats.org/officeDocument/2006/relationships/hyperlink" Target="https://stackoverflow.com/questions/58894472" TargetMode="External"/><Relationship Id="rId1072" Type="http://schemas.openxmlformats.org/officeDocument/2006/relationships/hyperlink" Target="https://stackoverflow.com/questions/57046480" TargetMode="External"/><Relationship Id="rId1073" Type="http://schemas.openxmlformats.org/officeDocument/2006/relationships/hyperlink" Target="https://stackoverflow.com/questions/63111986" TargetMode="External"/><Relationship Id="rId1074" Type="http://schemas.openxmlformats.org/officeDocument/2006/relationships/hyperlink" Target="https://stackoverflow.com/questions/61982617" TargetMode="External"/><Relationship Id="rId1075" Type="http://schemas.openxmlformats.org/officeDocument/2006/relationships/hyperlink" Target="https://stackoverflow.com/questions/61982617" TargetMode="External"/><Relationship Id="rId1076" Type="http://schemas.openxmlformats.org/officeDocument/2006/relationships/hyperlink" Target="https://stackoverflow.com/questions/54027170" TargetMode="External"/><Relationship Id="rId1077" Type="http://schemas.openxmlformats.org/officeDocument/2006/relationships/hyperlink" Target="https://stackoverflow.com/questions/53970055" TargetMode="External"/><Relationship Id="rId1078" Type="http://schemas.openxmlformats.org/officeDocument/2006/relationships/hyperlink" Target="https://stackoverflow.com/questions/53169455" TargetMode="External"/><Relationship Id="rId1079" Type="http://schemas.openxmlformats.org/officeDocument/2006/relationships/hyperlink" Target="https://stackoverflow.com/questions/51383415" TargetMode="External"/><Relationship Id="rId2390" Type="http://schemas.openxmlformats.org/officeDocument/2006/relationships/hyperlink" Target="https://stackoverflow.com/questions/61690424" TargetMode="External"/><Relationship Id="rId1060" Type="http://schemas.openxmlformats.org/officeDocument/2006/relationships/hyperlink" Target="https://stackoverflow.com/questions/61679757" TargetMode="External"/><Relationship Id="rId2391" Type="http://schemas.openxmlformats.org/officeDocument/2006/relationships/hyperlink" Target="https://stackoverflow.com/questions/64118620" TargetMode="External"/><Relationship Id="rId1061" Type="http://schemas.openxmlformats.org/officeDocument/2006/relationships/hyperlink" Target="https://stackoverflow.com/questions/63111986" TargetMode="External"/><Relationship Id="rId2392" Type="http://schemas.openxmlformats.org/officeDocument/2006/relationships/hyperlink" Target="https://stackoverflow.com/questions/64123445" TargetMode="External"/><Relationship Id="rId1062" Type="http://schemas.openxmlformats.org/officeDocument/2006/relationships/hyperlink" Target="https://stackoverflow.com/questions/63322338" TargetMode="External"/><Relationship Id="rId2393" Type="http://schemas.openxmlformats.org/officeDocument/2006/relationships/hyperlink" Target="https://stackoverflow.com/questions/64608870" TargetMode="External"/><Relationship Id="rId1063" Type="http://schemas.openxmlformats.org/officeDocument/2006/relationships/hyperlink" Target="https://stackoverflow.com/questions/57046480" TargetMode="External"/><Relationship Id="rId2394" Type="http://schemas.openxmlformats.org/officeDocument/2006/relationships/hyperlink" Target="https://stackoverflow.com/questions/63769069" TargetMode="External"/><Relationship Id="rId1064" Type="http://schemas.openxmlformats.org/officeDocument/2006/relationships/hyperlink" Target="https://stackoverflow.com/questions/57046480" TargetMode="External"/><Relationship Id="rId2395" Type="http://schemas.openxmlformats.org/officeDocument/2006/relationships/hyperlink" Target="https://stackoverflow.com/questions/64118620" TargetMode="External"/><Relationship Id="rId1065" Type="http://schemas.openxmlformats.org/officeDocument/2006/relationships/hyperlink" Target="https://stackoverflow.com/questions/63322338" TargetMode="External"/><Relationship Id="rId2396" Type="http://schemas.openxmlformats.org/officeDocument/2006/relationships/hyperlink" Target="https://stackoverflow.com/questions/64123445" TargetMode="External"/><Relationship Id="rId1066" Type="http://schemas.openxmlformats.org/officeDocument/2006/relationships/hyperlink" Target="https://stackoverflow.com/questions/59116872" TargetMode="External"/><Relationship Id="rId2397" Type="http://schemas.openxmlformats.org/officeDocument/2006/relationships/hyperlink" Target="https://stackoverflow.com/questions/64152263" TargetMode="External"/><Relationship Id="rId1067" Type="http://schemas.openxmlformats.org/officeDocument/2006/relationships/hyperlink" Target="https://stackoverflow.com/questions/61336639" TargetMode="External"/><Relationship Id="rId2398" Type="http://schemas.openxmlformats.org/officeDocument/2006/relationships/hyperlink" Target="https://stackoverflow.com/questions/64639175" TargetMode="External"/><Relationship Id="rId1068" Type="http://schemas.openxmlformats.org/officeDocument/2006/relationships/hyperlink" Target="https://stackoverflow.com/questions/64859381" TargetMode="External"/><Relationship Id="rId2399" Type="http://schemas.openxmlformats.org/officeDocument/2006/relationships/hyperlink" Target="https://stackoverflow.com/questions/63982154" TargetMode="External"/><Relationship Id="rId1069" Type="http://schemas.openxmlformats.org/officeDocument/2006/relationships/hyperlink" Target="https://stackoverflow.com/questions/64859381" TargetMode="External"/><Relationship Id="rId1015" Type="http://schemas.openxmlformats.org/officeDocument/2006/relationships/hyperlink" Target="https://stackoverflow.com/questions/58367519" TargetMode="External"/><Relationship Id="rId2346" Type="http://schemas.openxmlformats.org/officeDocument/2006/relationships/hyperlink" Target="https://stackoverflow.com/questions/49305971" TargetMode="External"/><Relationship Id="rId3678" Type="http://schemas.openxmlformats.org/officeDocument/2006/relationships/hyperlink" Target="https://stackoverflow.com/questions/64468258" TargetMode="External"/><Relationship Id="rId1016" Type="http://schemas.openxmlformats.org/officeDocument/2006/relationships/hyperlink" Target="https://stackoverflow.com/questions/63621251" TargetMode="External"/><Relationship Id="rId2347" Type="http://schemas.openxmlformats.org/officeDocument/2006/relationships/hyperlink" Target="https://stackoverflow.com/questions/49305971" TargetMode="External"/><Relationship Id="rId3677" Type="http://schemas.openxmlformats.org/officeDocument/2006/relationships/hyperlink" Target="https://stackoverflow.com/questions/51872592" TargetMode="External"/><Relationship Id="rId1017" Type="http://schemas.openxmlformats.org/officeDocument/2006/relationships/hyperlink" Target="https://stackoverflow.com/questions/62675004" TargetMode="External"/><Relationship Id="rId2348" Type="http://schemas.openxmlformats.org/officeDocument/2006/relationships/hyperlink" Target="https://stackoverflow.com/questions/43183661" TargetMode="External"/><Relationship Id="rId1018" Type="http://schemas.openxmlformats.org/officeDocument/2006/relationships/hyperlink" Target="https://stackoverflow.com/questions/59657058" TargetMode="External"/><Relationship Id="rId2349" Type="http://schemas.openxmlformats.org/officeDocument/2006/relationships/hyperlink" Target="https://stackoverflow.com/questions/51392603" TargetMode="External"/><Relationship Id="rId3679" Type="http://schemas.openxmlformats.org/officeDocument/2006/relationships/hyperlink" Target="https://stackoverflow.com/questions/61384073" TargetMode="External"/><Relationship Id="rId1019" Type="http://schemas.openxmlformats.org/officeDocument/2006/relationships/hyperlink" Target="https://stackoverflow.com/questions/55647209" TargetMode="External"/><Relationship Id="rId3670" Type="http://schemas.openxmlformats.org/officeDocument/2006/relationships/hyperlink" Target="https://stackoverflow.com/questions/58278454" TargetMode="External"/><Relationship Id="rId2340" Type="http://schemas.openxmlformats.org/officeDocument/2006/relationships/hyperlink" Target="https://stackoverflow.com/questions/51729290" TargetMode="External"/><Relationship Id="rId3672" Type="http://schemas.openxmlformats.org/officeDocument/2006/relationships/hyperlink" Target="https://stackoverflow.com/questions/58278454" TargetMode="External"/><Relationship Id="rId1010" Type="http://schemas.openxmlformats.org/officeDocument/2006/relationships/hyperlink" Target="https://stackoverflow.com/questions/58367519" TargetMode="External"/><Relationship Id="rId2341" Type="http://schemas.openxmlformats.org/officeDocument/2006/relationships/hyperlink" Target="https://stackoverflow.com/questions/56307568" TargetMode="External"/><Relationship Id="rId3671" Type="http://schemas.openxmlformats.org/officeDocument/2006/relationships/hyperlink" Target="https://stackoverflow.com/questions/55945364" TargetMode="External"/><Relationship Id="rId1011" Type="http://schemas.openxmlformats.org/officeDocument/2006/relationships/hyperlink" Target="https://stackoverflow.com/questions/56391755" TargetMode="External"/><Relationship Id="rId2342" Type="http://schemas.openxmlformats.org/officeDocument/2006/relationships/hyperlink" Target="https://stackoverflow.com/questions/56590205" TargetMode="External"/><Relationship Id="rId3674" Type="http://schemas.openxmlformats.org/officeDocument/2006/relationships/hyperlink" Target="https://stackoverflow.com/questions/55672135" TargetMode="External"/><Relationship Id="rId1012" Type="http://schemas.openxmlformats.org/officeDocument/2006/relationships/hyperlink" Target="https://stackoverflow.com/questions/63621251" TargetMode="External"/><Relationship Id="rId2343" Type="http://schemas.openxmlformats.org/officeDocument/2006/relationships/hyperlink" Target="https://stackoverflow.com/questions/53501315" TargetMode="External"/><Relationship Id="rId3673" Type="http://schemas.openxmlformats.org/officeDocument/2006/relationships/hyperlink" Target="https://stackoverflow.com/questions/58278454" TargetMode="External"/><Relationship Id="rId1013" Type="http://schemas.openxmlformats.org/officeDocument/2006/relationships/hyperlink" Target="https://stackoverflow.com/questions/58367519" TargetMode="External"/><Relationship Id="rId2344" Type="http://schemas.openxmlformats.org/officeDocument/2006/relationships/hyperlink" Target="https://stackoverflow.com/questions/59202302" TargetMode="External"/><Relationship Id="rId3676" Type="http://schemas.openxmlformats.org/officeDocument/2006/relationships/hyperlink" Target="https://stackoverflow.com/questions/59427019" TargetMode="External"/><Relationship Id="rId1014" Type="http://schemas.openxmlformats.org/officeDocument/2006/relationships/hyperlink" Target="https://stackoverflow.com/questions/63621251" TargetMode="External"/><Relationship Id="rId2345" Type="http://schemas.openxmlformats.org/officeDocument/2006/relationships/hyperlink" Target="https://stackoverflow.com/questions/49661495" TargetMode="External"/><Relationship Id="rId3675" Type="http://schemas.openxmlformats.org/officeDocument/2006/relationships/hyperlink" Target="https://stackoverflow.com/questions/64999781" TargetMode="External"/><Relationship Id="rId1004" Type="http://schemas.openxmlformats.org/officeDocument/2006/relationships/hyperlink" Target="https://stackoverflow.com/questions/55670349" TargetMode="External"/><Relationship Id="rId2335" Type="http://schemas.openxmlformats.org/officeDocument/2006/relationships/hyperlink" Target="https://stackoverflow.com/questions/62247674" TargetMode="External"/><Relationship Id="rId3667" Type="http://schemas.openxmlformats.org/officeDocument/2006/relationships/hyperlink" Target="https://stackoverflow.com/questions/60621213" TargetMode="External"/><Relationship Id="rId4998" Type="http://schemas.openxmlformats.org/officeDocument/2006/relationships/hyperlink" Target="https://stackoverflow.com/questions/60799664" TargetMode="External"/><Relationship Id="rId1005" Type="http://schemas.openxmlformats.org/officeDocument/2006/relationships/hyperlink" Target="https://stackoverflow.com/questions/59639633" TargetMode="External"/><Relationship Id="rId2336" Type="http://schemas.openxmlformats.org/officeDocument/2006/relationships/hyperlink" Target="https://stackoverflow.com/questions/61569612" TargetMode="External"/><Relationship Id="rId3666" Type="http://schemas.openxmlformats.org/officeDocument/2006/relationships/hyperlink" Target="https://stackoverflow.com/questions/55749070" TargetMode="External"/><Relationship Id="rId4997" Type="http://schemas.openxmlformats.org/officeDocument/2006/relationships/hyperlink" Target="https://stackoverflow.com/questions/56760868" TargetMode="External"/><Relationship Id="rId1006" Type="http://schemas.openxmlformats.org/officeDocument/2006/relationships/hyperlink" Target="https://stackoverflow.com/questions/58761088" TargetMode="External"/><Relationship Id="rId2337" Type="http://schemas.openxmlformats.org/officeDocument/2006/relationships/hyperlink" Target="https://stackoverflow.com/questions/63303926" TargetMode="External"/><Relationship Id="rId3669" Type="http://schemas.openxmlformats.org/officeDocument/2006/relationships/hyperlink" Target="https://stackoverflow.com/questions/59427019" TargetMode="External"/><Relationship Id="rId1007" Type="http://schemas.openxmlformats.org/officeDocument/2006/relationships/hyperlink" Target="https://stackoverflow.com/questions/56391755" TargetMode="External"/><Relationship Id="rId2338" Type="http://schemas.openxmlformats.org/officeDocument/2006/relationships/hyperlink" Target="https://stackoverflow.com/questions/51861062" TargetMode="External"/><Relationship Id="rId3668" Type="http://schemas.openxmlformats.org/officeDocument/2006/relationships/hyperlink" Target="https://stackoverflow.com/questions/64999781" TargetMode="External"/><Relationship Id="rId4999" Type="http://schemas.openxmlformats.org/officeDocument/2006/relationships/hyperlink" Target="https://stackoverflow.com/questions/57748812" TargetMode="External"/><Relationship Id="rId1008" Type="http://schemas.openxmlformats.org/officeDocument/2006/relationships/hyperlink" Target="https://stackoverflow.com/questions/63621251" TargetMode="External"/><Relationship Id="rId2339" Type="http://schemas.openxmlformats.org/officeDocument/2006/relationships/hyperlink" Target="https://stackoverflow.com/questions/55248631" TargetMode="External"/><Relationship Id="rId1009" Type="http://schemas.openxmlformats.org/officeDocument/2006/relationships/hyperlink" Target="https://stackoverflow.com/questions/62675004" TargetMode="External"/><Relationship Id="rId4990" Type="http://schemas.openxmlformats.org/officeDocument/2006/relationships/hyperlink" Target="https://stackoverflow.com/questions/60799664" TargetMode="External"/><Relationship Id="rId3661" Type="http://schemas.openxmlformats.org/officeDocument/2006/relationships/hyperlink" Target="https://stackoverflow.com/questions/62351990" TargetMode="External"/><Relationship Id="rId4992" Type="http://schemas.openxmlformats.org/officeDocument/2006/relationships/hyperlink" Target="https://stackoverflow.com/questions/58868272" TargetMode="External"/><Relationship Id="rId2330" Type="http://schemas.openxmlformats.org/officeDocument/2006/relationships/hyperlink" Target="https://stackoverflow.com/questions/60911907" TargetMode="External"/><Relationship Id="rId3660" Type="http://schemas.openxmlformats.org/officeDocument/2006/relationships/hyperlink" Target="https://stackoverflow.com/questions/64882214" TargetMode="External"/><Relationship Id="rId4991" Type="http://schemas.openxmlformats.org/officeDocument/2006/relationships/hyperlink" Target="https://stackoverflow.com/questions/60799664" TargetMode="External"/><Relationship Id="rId1000" Type="http://schemas.openxmlformats.org/officeDocument/2006/relationships/hyperlink" Target="https://stackoverflow.com/questions/65120399" TargetMode="External"/><Relationship Id="rId2331" Type="http://schemas.openxmlformats.org/officeDocument/2006/relationships/hyperlink" Target="https://stackoverflow.com/questions/61986166" TargetMode="External"/><Relationship Id="rId3663" Type="http://schemas.openxmlformats.org/officeDocument/2006/relationships/hyperlink" Target="https://stackoverflow.com/questions/62647070" TargetMode="External"/><Relationship Id="rId4994" Type="http://schemas.openxmlformats.org/officeDocument/2006/relationships/hyperlink" Target="https://stackoverflow.com/questions/56931005" TargetMode="External"/><Relationship Id="rId1001" Type="http://schemas.openxmlformats.org/officeDocument/2006/relationships/hyperlink" Target="https://stackoverflow.com/questions/59441934" TargetMode="External"/><Relationship Id="rId2332" Type="http://schemas.openxmlformats.org/officeDocument/2006/relationships/hyperlink" Target="https://stackoverflow.com/questions/59417433" TargetMode="External"/><Relationship Id="rId3662" Type="http://schemas.openxmlformats.org/officeDocument/2006/relationships/hyperlink" Target="https://stackoverflow.com/questions/64239738" TargetMode="External"/><Relationship Id="rId4993" Type="http://schemas.openxmlformats.org/officeDocument/2006/relationships/hyperlink" Target="https://stackoverflow.com/questions/56391755" TargetMode="External"/><Relationship Id="rId1002" Type="http://schemas.openxmlformats.org/officeDocument/2006/relationships/hyperlink" Target="https://stackoverflow.com/questions/62976818" TargetMode="External"/><Relationship Id="rId2333" Type="http://schemas.openxmlformats.org/officeDocument/2006/relationships/hyperlink" Target="https://stackoverflow.com/questions/60497294" TargetMode="External"/><Relationship Id="rId3665" Type="http://schemas.openxmlformats.org/officeDocument/2006/relationships/hyperlink" Target="https://stackoverflow.com/questions/55854885" TargetMode="External"/><Relationship Id="rId4996" Type="http://schemas.openxmlformats.org/officeDocument/2006/relationships/hyperlink" Target="https://stackoverflow.com/questions/56212951" TargetMode="External"/><Relationship Id="rId1003" Type="http://schemas.openxmlformats.org/officeDocument/2006/relationships/hyperlink" Target="https://stackoverflow.com/questions/61832658" TargetMode="External"/><Relationship Id="rId2334" Type="http://schemas.openxmlformats.org/officeDocument/2006/relationships/hyperlink" Target="https://stackoverflow.com/questions/49969416" TargetMode="External"/><Relationship Id="rId3664" Type="http://schemas.openxmlformats.org/officeDocument/2006/relationships/hyperlink" Target="https://stackoverflow.com/questions/56847637" TargetMode="External"/><Relationship Id="rId4995" Type="http://schemas.openxmlformats.org/officeDocument/2006/relationships/hyperlink" Target="https://stackoverflow.com/questions/59353119" TargetMode="External"/><Relationship Id="rId1037" Type="http://schemas.openxmlformats.org/officeDocument/2006/relationships/hyperlink" Target="https://stackoverflow.com/questions/58146801" TargetMode="External"/><Relationship Id="rId2368" Type="http://schemas.openxmlformats.org/officeDocument/2006/relationships/hyperlink" Target="https://stackoverflow.com/questions/57617294" TargetMode="External"/><Relationship Id="rId1038" Type="http://schemas.openxmlformats.org/officeDocument/2006/relationships/hyperlink" Target="https://stackoverflow.com/questions/58138071" TargetMode="External"/><Relationship Id="rId2369" Type="http://schemas.openxmlformats.org/officeDocument/2006/relationships/hyperlink" Target="https://stackoverflow.com/questions/56307568" TargetMode="External"/><Relationship Id="rId3699" Type="http://schemas.openxmlformats.org/officeDocument/2006/relationships/hyperlink" Target="https://stackoverflow.com/questions/57968503" TargetMode="External"/><Relationship Id="rId1039" Type="http://schemas.openxmlformats.org/officeDocument/2006/relationships/hyperlink" Target="https://stackoverflow.com/questions/56131203" TargetMode="External"/><Relationship Id="rId3690" Type="http://schemas.openxmlformats.org/officeDocument/2006/relationships/hyperlink" Target="https://stackoverflow.com/questions/62216478" TargetMode="External"/><Relationship Id="rId2360" Type="http://schemas.openxmlformats.org/officeDocument/2006/relationships/hyperlink" Target="https://stackoverflow.com/questions/51586758" TargetMode="External"/><Relationship Id="rId3692" Type="http://schemas.openxmlformats.org/officeDocument/2006/relationships/hyperlink" Target="https://stackoverflow.com/questions/56792262" TargetMode="External"/><Relationship Id="rId1030" Type="http://schemas.openxmlformats.org/officeDocument/2006/relationships/hyperlink" Target="https://stackoverflow.com/questions/58138071" TargetMode="External"/><Relationship Id="rId2361" Type="http://schemas.openxmlformats.org/officeDocument/2006/relationships/hyperlink" Target="https://stackoverflow.com/questions/59790342" TargetMode="External"/><Relationship Id="rId3691" Type="http://schemas.openxmlformats.org/officeDocument/2006/relationships/hyperlink" Target="https://stackoverflow.com/questions/63826471" TargetMode="External"/><Relationship Id="rId1031" Type="http://schemas.openxmlformats.org/officeDocument/2006/relationships/hyperlink" Target="https://stackoverflow.com/questions/58138071" TargetMode="External"/><Relationship Id="rId2362" Type="http://schemas.openxmlformats.org/officeDocument/2006/relationships/hyperlink" Target="https://stackoverflow.com/questions/52143856" TargetMode="External"/><Relationship Id="rId3694" Type="http://schemas.openxmlformats.org/officeDocument/2006/relationships/hyperlink" Target="https://stackoverflow.com/questions/57238166" TargetMode="External"/><Relationship Id="rId1032" Type="http://schemas.openxmlformats.org/officeDocument/2006/relationships/hyperlink" Target="https://stackoverflow.com/questions/58138071" TargetMode="External"/><Relationship Id="rId2363" Type="http://schemas.openxmlformats.org/officeDocument/2006/relationships/hyperlink" Target="https://stackoverflow.com/questions/57950746" TargetMode="External"/><Relationship Id="rId3693" Type="http://schemas.openxmlformats.org/officeDocument/2006/relationships/hyperlink" Target="https://stackoverflow.com/questions/61685773" TargetMode="External"/><Relationship Id="rId1033" Type="http://schemas.openxmlformats.org/officeDocument/2006/relationships/hyperlink" Target="https://stackoverflow.com/questions/53214189" TargetMode="External"/><Relationship Id="rId2364" Type="http://schemas.openxmlformats.org/officeDocument/2006/relationships/hyperlink" Target="https://stackoverflow.com/questions/54998898" TargetMode="External"/><Relationship Id="rId3696" Type="http://schemas.openxmlformats.org/officeDocument/2006/relationships/hyperlink" Target="https://stackoverflow.com/questions/57238166" TargetMode="External"/><Relationship Id="rId1034" Type="http://schemas.openxmlformats.org/officeDocument/2006/relationships/hyperlink" Target="https://stackoverflow.com/questions/55148534" TargetMode="External"/><Relationship Id="rId2365" Type="http://schemas.openxmlformats.org/officeDocument/2006/relationships/hyperlink" Target="https://stackoverflow.com/questions/57950746" TargetMode="External"/><Relationship Id="rId3695" Type="http://schemas.openxmlformats.org/officeDocument/2006/relationships/hyperlink" Target="https://stackoverflow.com/questions/55621653" TargetMode="External"/><Relationship Id="rId1035" Type="http://schemas.openxmlformats.org/officeDocument/2006/relationships/hyperlink" Target="https://stackoverflow.com/questions/56840489" TargetMode="External"/><Relationship Id="rId2366" Type="http://schemas.openxmlformats.org/officeDocument/2006/relationships/hyperlink" Target="https://stackoverflow.com/questions/54262380" TargetMode="External"/><Relationship Id="rId3698" Type="http://schemas.openxmlformats.org/officeDocument/2006/relationships/hyperlink" Target="https://stackoverflow.com/questions/59571944" TargetMode="External"/><Relationship Id="rId1036" Type="http://schemas.openxmlformats.org/officeDocument/2006/relationships/hyperlink" Target="https://stackoverflow.com/questions/58833945" TargetMode="External"/><Relationship Id="rId2367" Type="http://schemas.openxmlformats.org/officeDocument/2006/relationships/hyperlink" Target="https://stackoverflow.com/questions/63235880" TargetMode="External"/><Relationship Id="rId3697" Type="http://schemas.openxmlformats.org/officeDocument/2006/relationships/hyperlink" Target="https://stackoverflow.com/questions/57271174" TargetMode="External"/><Relationship Id="rId1026" Type="http://schemas.openxmlformats.org/officeDocument/2006/relationships/hyperlink" Target="https://stackoverflow.com/questions/61832658" TargetMode="External"/><Relationship Id="rId2357" Type="http://schemas.openxmlformats.org/officeDocument/2006/relationships/hyperlink" Target="https://stackoverflow.com/questions/56779949" TargetMode="External"/><Relationship Id="rId3689" Type="http://schemas.openxmlformats.org/officeDocument/2006/relationships/hyperlink" Target="https://stackoverflow.com/questions/55244001" TargetMode="External"/><Relationship Id="rId1027" Type="http://schemas.openxmlformats.org/officeDocument/2006/relationships/hyperlink" Target="https://stackoverflow.com/questions/61832658" TargetMode="External"/><Relationship Id="rId2358" Type="http://schemas.openxmlformats.org/officeDocument/2006/relationships/hyperlink" Target="https://stackoverflow.com/questions/59053918" TargetMode="External"/><Relationship Id="rId3688" Type="http://schemas.openxmlformats.org/officeDocument/2006/relationships/hyperlink" Target="https://stackoverflow.com/questions/61841656" TargetMode="External"/><Relationship Id="rId1028" Type="http://schemas.openxmlformats.org/officeDocument/2006/relationships/hyperlink" Target="https://stackoverflow.com/questions/56840489" TargetMode="External"/><Relationship Id="rId2359" Type="http://schemas.openxmlformats.org/officeDocument/2006/relationships/hyperlink" Target="https://stackoverflow.com/questions/51861062" TargetMode="External"/><Relationship Id="rId1029" Type="http://schemas.openxmlformats.org/officeDocument/2006/relationships/hyperlink" Target="https://stackoverflow.com/questions/58146801" TargetMode="External"/><Relationship Id="rId3681" Type="http://schemas.openxmlformats.org/officeDocument/2006/relationships/hyperlink" Target="https://stackoverflow.com/questions/63091894" TargetMode="External"/><Relationship Id="rId2350" Type="http://schemas.openxmlformats.org/officeDocument/2006/relationships/hyperlink" Target="https://stackoverflow.com/questions/57588589" TargetMode="External"/><Relationship Id="rId3680" Type="http://schemas.openxmlformats.org/officeDocument/2006/relationships/hyperlink" Target="https://stackoverflow.com/questions/61841656" TargetMode="External"/><Relationship Id="rId1020" Type="http://schemas.openxmlformats.org/officeDocument/2006/relationships/hyperlink" Target="https://stackoverflow.com/questions/63049774" TargetMode="External"/><Relationship Id="rId2351" Type="http://schemas.openxmlformats.org/officeDocument/2006/relationships/hyperlink" Target="https://stackoverflow.com/questions/41178979" TargetMode="External"/><Relationship Id="rId3683" Type="http://schemas.openxmlformats.org/officeDocument/2006/relationships/hyperlink" Target="https://stackoverflow.com/questions/60775526" TargetMode="External"/><Relationship Id="rId1021" Type="http://schemas.openxmlformats.org/officeDocument/2006/relationships/hyperlink" Target="https://stackoverflow.com/questions/63049774" TargetMode="External"/><Relationship Id="rId2352" Type="http://schemas.openxmlformats.org/officeDocument/2006/relationships/hyperlink" Target="https://stackoverflow.com/questions/41443306" TargetMode="External"/><Relationship Id="rId3682" Type="http://schemas.openxmlformats.org/officeDocument/2006/relationships/hyperlink" Target="https://stackoverflow.com/questions/63091894" TargetMode="External"/><Relationship Id="rId1022" Type="http://schemas.openxmlformats.org/officeDocument/2006/relationships/hyperlink" Target="https://stackoverflow.com/questions/63049774" TargetMode="External"/><Relationship Id="rId2353" Type="http://schemas.openxmlformats.org/officeDocument/2006/relationships/hyperlink" Target="https://stackoverflow.com/questions/64104146" TargetMode="External"/><Relationship Id="rId3685" Type="http://schemas.openxmlformats.org/officeDocument/2006/relationships/hyperlink" Target="https://stackoverflow.com/questions/61841656" TargetMode="External"/><Relationship Id="rId1023" Type="http://schemas.openxmlformats.org/officeDocument/2006/relationships/hyperlink" Target="https://stackoverflow.com/questions/57542946" TargetMode="External"/><Relationship Id="rId2354" Type="http://schemas.openxmlformats.org/officeDocument/2006/relationships/hyperlink" Target="https://stackoverflow.com/questions/60005661" TargetMode="External"/><Relationship Id="rId3684" Type="http://schemas.openxmlformats.org/officeDocument/2006/relationships/hyperlink" Target="https://stackoverflow.com/questions/62425358" TargetMode="External"/><Relationship Id="rId1024" Type="http://schemas.openxmlformats.org/officeDocument/2006/relationships/hyperlink" Target="https://stackoverflow.com/questions/57430663" TargetMode="External"/><Relationship Id="rId2355" Type="http://schemas.openxmlformats.org/officeDocument/2006/relationships/hyperlink" Target="https://stackoverflow.com/questions/59982893" TargetMode="External"/><Relationship Id="rId3687" Type="http://schemas.openxmlformats.org/officeDocument/2006/relationships/hyperlink" Target="https://stackoverflow.com/questions/61841656" TargetMode="External"/><Relationship Id="rId1025" Type="http://schemas.openxmlformats.org/officeDocument/2006/relationships/hyperlink" Target="https://stackoverflow.com/questions/61832658" TargetMode="External"/><Relationship Id="rId2356" Type="http://schemas.openxmlformats.org/officeDocument/2006/relationships/hyperlink" Target="https://stackoverflow.com/questions/53626504" TargetMode="External"/><Relationship Id="rId3686" Type="http://schemas.openxmlformats.org/officeDocument/2006/relationships/hyperlink" Target="https://stackoverflow.com/questions/61841656" TargetMode="External"/><Relationship Id="rId8529" Type="http://schemas.openxmlformats.org/officeDocument/2006/relationships/hyperlink" Target="https://stackoverflow.com/questions/61929275" TargetMode="External"/><Relationship Id="rId8528" Type="http://schemas.openxmlformats.org/officeDocument/2006/relationships/hyperlink" Target="https://stackoverflow.com/questions/55923305" TargetMode="External"/><Relationship Id="rId8523" Type="http://schemas.openxmlformats.org/officeDocument/2006/relationships/hyperlink" Target="https://stackoverflow.com/questions/54788005" TargetMode="External"/><Relationship Id="rId8522" Type="http://schemas.openxmlformats.org/officeDocument/2006/relationships/hyperlink" Target="https://stackoverflow.com/questions/62943063" TargetMode="External"/><Relationship Id="rId8521" Type="http://schemas.openxmlformats.org/officeDocument/2006/relationships/hyperlink" Target="https://stackoverflow.com/questions/60906218" TargetMode="External"/><Relationship Id="rId8520" Type="http://schemas.openxmlformats.org/officeDocument/2006/relationships/hyperlink" Target="https://stackoverflow.com/questions/56580538" TargetMode="External"/><Relationship Id="rId8527" Type="http://schemas.openxmlformats.org/officeDocument/2006/relationships/hyperlink" Target="https://stackoverflow.com/questions/59784018" TargetMode="External"/><Relationship Id="rId8526" Type="http://schemas.openxmlformats.org/officeDocument/2006/relationships/hyperlink" Target="https://stackoverflow.com/questions/52945355" TargetMode="External"/><Relationship Id="rId8525" Type="http://schemas.openxmlformats.org/officeDocument/2006/relationships/hyperlink" Target="https://stackoverflow.com/questions/57811573" TargetMode="External"/><Relationship Id="rId8524" Type="http://schemas.openxmlformats.org/officeDocument/2006/relationships/hyperlink" Target="https://stackoverflow.com/questions/63636427" TargetMode="External"/><Relationship Id="rId8519" Type="http://schemas.openxmlformats.org/officeDocument/2006/relationships/hyperlink" Target="https://stackoverflow.com/questions/59274840" TargetMode="External"/><Relationship Id="rId8518" Type="http://schemas.openxmlformats.org/officeDocument/2006/relationships/hyperlink" Target="https://stackoverflow.com/questions/62677973" TargetMode="External"/><Relationship Id="rId8517" Type="http://schemas.openxmlformats.org/officeDocument/2006/relationships/hyperlink" Target="https://stackoverflow.com/questions/59274840" TargetMode="External"/><Relationship Id="rId8512" Type="http://schemas.openxmlformats.org/officeDocument/2006/relationships/hyperlink" Target="https://stackoverflow.com/questions/53037450" TargetMode="External"/><Relationship Id="rId8511" Type="http://schemas.openxmlformats.org/officeDocument/2006/relationships/hyperlink" Target="https://stackoverflow.com/questions/59119465" TargetMode="External"/><Relationship Id="rId8510" Type="http://schemas.openxmlformats.org/officeDocument/2006/relationships/hyperlink" Target="https://stackoverflow.com/questions/61753091" TargetMode="External"/><Relationship Id="rId8516" Type="http://schemas.openxmlformats.org/officeDocument/2006/relationships/hyperlink" Target="https://stackoverflow.com/questions/60567183" TargetMode="External"/><Relationship Id="rId8515" Type="http://schemas.openxmlformats.org/officeDocument/2006/relationships/hyperlink" Target="https://stackoverflow.com/questions/61443234" TargetMode="External"/><Relationship Id="rId8514" Type="http://schemas.openxmlformats.org/officeDocument/2006/relationships/hyperlink" Target="https://stackoverflow.com/questions/56251994" TargetMode="External"/><Relationship Id="rId8513" Type="http://schemas.openxmlformats.org/officeDocument/2006/relationships/hyperlink" Target="https://stackoverflow.com/questions/56895339" TargetMode="External"/><Relationship Id="rId7219" Type="http://schemas.openxmlformats.org/officeDocument/2006/relationships/hyperlink" Target="https://stackoverflow.com/questions/43879735" TargetMode="External"/><Relationship Id="rId7210" Type="http://schemas.openxmlformats.org/officeDocument/2006/relationships/hyperlink" Target="https://stackoverflow.com/questions/56096399" TargetMode="External"/><Relationship Id="rId8541" Type="http://schemas.openxmlformats.org/officeDocument/2006/relationships/hyperlink" Target="https://stackoverflow.com/questions/61458947" TargetMode="External"/><Relationship Id="rId8540" Type="http://schemas.openxmlformats.org/officeDocument/2006/relationships/hyperlink" Target="https://stackoverflow.com/questions/59784018" TargetMode="External"/><Relationship Id="rId7214" Type="http://schemas.openxmlformats.org/officeDocument/2006/relationships/hyperlink" Target="https://stackoverflow.com/questions/50986580" TargetMode="External"/><Relationship Id="rId8545" Type="http://schemas.openxmlformats.org/officeDocument/2006/relationships/hyperlink" Target="https://stackoverflow.com/questions/57811573" TargetMode="External"/><Relationship Id="rId7213" Type="http://schemas.openxmlformats.org/officeDocument/2006/relationships/hyperlink" Target="https://stackoverflow.com/questions/50986580" TargetMode="External"/><Relationship Id="rId8544" Type="http://schemas.openxmlformats.org/officeDocument/2006/relationships/hyperlink" Target="https://stackoverflow.com/questions/57811573" TargetMode="External"/><Relationship Id="rId7212" Type="http://schemas.openxmlformats.org/officeDocument/2006/relationships/hyperlink" Target="https://stackoverflow.com/questions/45569938" TargetMode="External"/><Relationship Id="rId8543" Type="http://schemas.openxmlformats.org/officeDocument/2006/relationships/hyperlink" Target="https://stackoverflow.com/questions/56681240" TargetMode="External"/><Relationship Id="rId7211" Type="http://schemas.openxmlformats.org/officeDocument/2006/relationships/hyperlink" Target="https://stackoverflow.com/questions/50986580" TargetMode="External"/><Relationship Id="rId8542" Type="http://schemas.openxmlformats.org/officeDocument/2006/relationships/hyperlink" Target="https://stackoverflow.com/questions/63636427" TargetMode="External"/><Relationship Id="rId7218" Type="http://schemas.openxmlformats.org/officeDocument/2006/relationships/hyperlink" Target="https://stackoverflow.com/questions/50986580" TargetMode="External"/><Relationship Id="rId8549" Type="http://schemas.openxmlformats.org/officeDocument/2006/relationships/hyperlink" Target="https://stackoverflow.com/questions/60763595" TargetMode="External"/><Relationship Id="rId7217" Type="http://schemas.openxmlformats.org/officeDocument/2006/relationships/hyperlink" Target="https://stackoverflow.com/questions/56096399" TargetMode="External"/><Relationship Id="rId8548" Type="http://schemas.openxmlformats.org/officeDocument/2006/relationships/hyperlink" Target="https://stackoverflow.com/questions/58063749" TargetMode="External"/><Relationship Id="rId7216" Type="http://schemas.openxmlformats.org/officeDocument/2006/relationships/hyperlink" Target="https://stackoverflow.com/questions/49385958" TargetMode="External"/><Relationship Id="rId8547" Type="http://schemas.openxmlformats.org/officeDocument/2006/relationships/hyperlink" Target="https://stackoverflow.com/questions/53643164" TargetMode="External"/><Relationship Id="rId7215" Type="http://schemas.openxmlformats.org/officeDocument/2006/relationships/hyperlink" Target="https://stackoverflow.com/questions/43879735" TargetMode="External"/><Relationship Id="rId8546" Type="http://schemas.openxmlformats.org/officeDocument/2006/relationships/hyperlink" Target="https://stackoverflow.com/questions/61458947" TargetMode="External"/><Relationship Id="rId7209" Type="http://schemas.openxmlformats.org/officeDocument/2006/relationships/hyperlink" Target="https://stackoverflow.com/questions/49385958" TargetMode="External"/><Relationship Id="rId7208" Type="http://schemas.openxmlformats.org/officeDocument/2006/relationships/hyperlink" Target="https://stackoverflow.com/questions/45309236" TargetMode="External"/><Relationship Id="rId8539" Type="http://schemas.openxmlformats.org/officeDocument/2006/relationships/hyperlink" Target="https://stackoverflow.com/questions/59784018" TargetMode="External"/><Relationship Id="rId8530" Type="http://schemas.openxmlformats.org/officeDocument/2006/relationships/hyperlink" Target="https://stackoverflow.com/questions/48982092" TargetMode="External"/><Relationship Id="rId7203" Type="http://schemas.openxmlformats.org/officeDocument/2006/relationships/hyperlink" Target="https://stackoverflow.com/questions/45309236" TargetMode="External"/><Relationship Id="rId8534" Type="http://schemas.openxmlformats.org/officeDocument/2006/relationships/hyperlink" Target="https://stackoverflow.com/questions/58063749" TargetMode="External"/><Relationship Id="rId7202" Type="http://schemas.openxmlformats.org/officeDocument/2006/relationships/hyperlink" Target="https://stackoverflow.com/questions/50986580" TargetMode="External"/><Relationship Id="rId8533" Type="http://schemas.openxmlformats.org/officeDocument/2006/relationships/hyperlink" Target="https://stackoverflow.com/questions/59921307" TargetMode="External"/><Relationship Id="rId7201" Type="http://schemas.openxmlformats.org/officeDocument/2006/relationships/hyperlink" Target="https://stackoverflow.com/questions/45309236" TargetMode="External"/><Relationship Id="rId8532" Type="http://schemas.openxmlformats.org/officeDocument/2006/relationships/hyperlink" Target="https://stackoverflow.com/questions/57945364" TargetMode="External"/><Relationship Id="rId7200" Type="http://schemas.openxmlformats.org/officeDocument/2006/relationships/hyperlink" Target="https://stackoverflow.com/questions/45569938" TargetMode="External"/><Relationship Id="rId8531" Type="http://schemas.openxmlformats.org/officeDocument/2006/relationships/hyperlink" Target="https://stackoverflow.com/questions/57438806" TargetMode="External"/><Relationship Id="rId7207" Type="http://schemas.openxmlformats.org/officeDocument/2006/relationships/hyperlink" Target="https://stackoverflow.com/questions/50986580" TargetMode="External"/><Relationship Id="rId8538" Type="http://schemas.openxmlformats.org/officeDocument/2006/relationships/hyperlink" Target="https://stackoverflow.com/questions/57811573" TargetMode="External"/><Relationship Id="rId7206" Type="http://schemas.openxmlformats.org/officeDocument/2006/relationships/hyperlink" Target="https://stackoverflow.com/questions/45309236" TargetMode="External"/><Relationship Id="rId8537" Type="http://schemas.openxmlformats.org/officeDocument/2006/relationships/hyperlink" Target="https://stackoverflow.com/questions/63636427" TargetMode="External"/><Relationship Id="rId7205" Type="http://schemas.openxmlformats.org/officeDocument/2006/relationships/hyperlink" Target="https://stackoverflow.com/questions/45569938" TargetMode="External"/><Relationship Id="rId8536" Type="http://schemas.openxmlformats.org/officeDocument/2006/relationships/hyperlink" Target="https://stackoverflow.com/questions/54788005" TargetMode="External"/><Relationship Id="rId7204" Type="http://schemas.openxmlformats.org/officeDocument/2006/relationships/hyperlink" Target="https://stackoverflow.com/questions/44889187" TargetMode="External"/><Relationship Id="rId8535" Type="http://schemas.openxmlformats.org/officeDocument/2006/relationships/hyperlink" Target="https://stackoverflow.com/questions/61216136" TargetMode="External"/><Relationship Id="rId1090" Type="http://schemas.openxmlformats.org/officeDocument/2006/relationships/hyperlink" Target="https://stackoverflow.com/questions/51383415" TargetMode="External"/><Relationship Id="rId1091" Type="http://schemas.openxmlformats.org/officeDocument/2006/relationships/hyperlink" Target="https://stackoverflow.com/questions/51770552" TargetMode="External"/><Relationship Id="rId1092" Type="http://schemas.openxmlformats.org/officeDocument/2006/relationships/hyperlink" Target="https://stackoverflow.com/questions/62627982" TargetMode="External"/><Relationship Id="rId1093" Type="http://schemas.openxmlformats.org/officeDocument/2006/relationships/hyperlink" Target="https://stackoverflow.com/questions/60523574" TargetMode="External"/><Relationship Id="rId1094" Type="http://schemas.openxmlformats.org/officeDocument/2006/relationships/hyperlink" Target="https://stackoverflow.com/questions/58226787" TargetMode="External"/><Relationship Id="rId1095" Type="http://schemas.openxmlformats.org/officeDocument/2006/relationships/hyperlink" Target="https://stackoverflow.com/questions/57150305" TargetMode="External"/><Relationship Id="rId1096" Type="http://schemas.openxmlformats.org/officeDocument/2006/relationships/hyperlink" Target="https://stackoverflow.com/questions/57150305" TargetMode="External"/><Relationship Id="rId1097" Type="http://schemas.openxmlformats.org/officeDocument/2006/relationships/hyperlink" Target="https://stackoverflow.com/questions/56062971" TargetMode="External"/><Relationship Id="rId1098" Type="http://schemas.openxmlformats.org/officeDocument/2006/relationships/hyperlink" Target="https://stackoverflow.com/questions/56133254" TargetMode="External"/><Relationship Id="rId1099" Type="http://schemas.openxmlformats.org/officeDocument/2006/relationships/hyperlink" Target="https://stackoverflow.com/questions/53654090" TargetMode="External"/><Relationship Id="rId1080" Type="http://schemas.openxmlformats.org/officeDocument/2006/relationships/hyperlink" Target="https://stackoverflow.com/questions/57780053" TargetMode="External"/><Relationship Id="rId1081" Type="http://schemas.openxmlformats.org/officeDocument/2006/relationships/hyperlink" Target="https://stackoverflow.com/questions/51383415" TargetMode="External"/><Relationship Id="rId1082" Type="http://schemas.openxmlformats.org/officeDocument/2006/relationships/hyperlink" Target="https://stackoverflow.com/questions/53970055" TargetMode="External"/><Relationship Id="rId1083" Type="http://schemas.openxmlformats.org/officeDocument/2006/relationships/hyperlink" Target="https://stackoverflow.com/questions/53169455" TargetMode="External"/><Relationship Id="rId1084" Type="http://schemas.openxmlformats.org/officeDocument/2006/relationships/hyperlink" Target="https://stackoverflow.com/questions/51383415" TargetMode="External"/><Relationship Id="rId1085" Type="http://schemas.openxmlformats.org/officeDocument/2006/relationships/hyperlink" Target="https://stackoverflow.com/questions/57780053" TargetMode="External"/><Relationship Id="rId1086" Type="http://schemas.openxmlformats.org/officeDocument/2006/relationships/hyperlink" Target="https://stackoverflow.com/questions/57780053" TargetMode="External"/><Relationship Id="rId1087" Type="http://schemas.openxmlformats.org/officeDocument/2006/relationships/hyperlink" Target="https://stackoverflow.com/questions/55097412" TargetMode="External"/><Relationship Id="rId1088" Type="http://schemas.openxmlformats.org/officeDocument/2006/relationships/hyperlink" Target="https://stackoverflow.com/questions/53169455" TargetMode="External"/><Relationship Id="rId1089" Type="http://schemas.openxmlformats.org/officeDocument/2006/relationships/hyperlink" Target="https://stackoverflow.com/questions/60733109" TargetMode="External"/><Relationship Id="rId8509" Type="http://schemas.openxmlformats.org/officeDocument/2006/relationships/hyperlink" Target="https://stackoverflow.com/questions/55835798" TargetMode="External"/><Relationship Id="rId8508" Type="http://schemas.openxmlformats.org/officeDocument/2006/relationships/hyperlink" Target="https://stackoverflow.com/questions/60112435" TargetMode="External"/><Relationship Id="rId8507" Type="http://schemas.openxmlformats.org/officeDocument/2006/relationships/hyperlink" Target="https://stackoverflow.com/questions/59305514" TargetMode="External"/><Relationship Id="rId8506" Type="http://schemas.openxmlformats.org/officeDocument/2006/relationships/hyperlink" Target="https://stackoverflow.com/questions/55835798" TargetMode="External"/><Relationship Id="rId8501" Type="http://schemas.openxmlformats.org/officeDocument/2006/relationships/hyperlink" Target="https://stackoverflow.com/questions/56939076" TargetMode="External"/><Relationship Id="rId8500" Type="http://schemas.openxmlformats.org/officeDocument/2006/relationships/hyperlink" Target="https://stackoverflow.com/questions/62745762" TargetMode="External"/><Relationship Id="rId8505" Type="http://schemas.openxmlformats.org/officeDocument/2006/relationships/hyperlink" Target="https://stackoverflow.com/questions/60112435" TargetMode="External"/><Relationship Id="rId8504" Type="http://schemas.openxmlformats.org/officeDocument/2006/relationships/hyperlink" Target="https://stackoverflow.com/questions/59305514" TargetMode="External"/><Relationship Id="rId8503" Type="http://schemas.openxmlformats.org/officeDocument/2006/relationships/hyperlink" Target="https://stackoverflow.com/questions/63581028" TargetMode="External"/><Relationship Id="rId8502" Type="http://schemas.openxmlformats.org/officeDocument/2006/relationships/hyperlink" Target="https://stackoverflow.com/questions/62387043" TargetMode="External"/><Relationship Id="rId7272" Type="http://schemas.openxmlformats.org/officeDocument/2006/relationships/hyperlink" Target="https://stackoverflow.com/questions/46025903" TargetMode="External"/><Relationship Id="rId7271" Type="http://schemas.openxmlformats.org/officeDocument/2006/relationships/hyperlink" Target="https://stackoverflow.com/questions/46025903" TargetMode="External"/><Relationship Id="rId7270" Type="http://schemas.openxmlformats.org/officeDocument/2006/relationships/hyperlink" Target="https://stackoverflow.com/questions/46025903" TargetMode="External"/><Relationship Id="rId7276" Type="http://schemas.openxmlformats.org/officeDocument/2006/relationships/hyperlink" Target="https://stackoverflow.com/questions/49425056" TargetMode="External"/><Relationship Id="rId7275" Type="http://schemas.openxmlformats.org/officeDocument/2006/relationships/hyperlink" Target="https://stackoverflow.com/questions/50243086" TargetMode="External"/><Relationship Id="rId7274" Type="http://schemas.openxmlformats.org/officeDocument/2006/relationships/hyperlink" Target="https://stackoverflow.com/questions/47484469" TargetMode="External"/><Relationship Id="rId7273" Type="http://schemas.openxmlformats.org/officeDocument/2006/relationships/hyperlink" Target="https://stackoverflow.com/questions/49425056" TargetMode="External"/><Relationship Id="rId7279" Type="http://schemas.openxmlformats.org/officeDocument/2006/relationships/hyperlink" Target="https://stackoverflow.com/questions/49425056" TargetMode="External"/><Relationship Id="rId7278" Type="http://schemas.openxmlformats.org/officeDocument/2006/relationships/hyperlink" Target="https://stackoverflow.com/questions/50243086" TargetMode="External"/><Relationship Id="rId7277" Type="http://schemas.openxmlformats.org/officeDocument/2006/relationships/hyperlink" Target="https://stackoverflow.com/questions/47484469" TargetMode="External"/><Relationship Id="rId7261" Type="http://schemas.openxmlformats.org/officeDocument/2006/relationships/hyperlink" Target="https://stackoverflow.com/questions/45121909" TargetMode="External"/><Relationship Id="rId8592" Type="http://schemas.openxmlformats.org/officeDocument/2006/relationships/hyperlink" Target="https://stackoverflow.com/questions/60392734" TargetMode="External"/><Relationship Id="rId7260" Type="http://schemas.openxmlformats.org/officeDocument/2006/relationships/hyperlink" Target="https://stackoverflow.com/questions/48157558" TargetMode="External"/><Relationship Id="rId8591" Type="http://schemas.openxmlformats.org/officeDocument/2006/relationships/hyperlink" Target="https://stackoverflow.com/questions/63169445" TargetMode="External"/><Relationship Id="rId8590" Type="http://schemas.openxmlformats.org/officeDocument/2006/relationships/hyperlink" Target="https://stackoverflow.com/questions/60378450" TargetMode="External"/><Relationship Id="rId7265" Type="http://schemas.openxmlformats.org/officeDocument/2006/relationships/hyperlink" Target="https://stackoverflow.com/questions/40362680" TargetMode="External"/><Relationship Id="rId8596" Type="http://schemas.openxmlformats.org/officeDocument/2006/relationships/hyperlink" Target="https://stackoverflow.com/questions/62017903" TargetMode="External"/><Relationship Id="rId7264" Type="http://schemas.openxmlformats.org/officeDocument/2006/relationships/hyperlink" Target="https://stackoverflow.com/questions/48129804" TargetMode="External"/><Relationship Id="rId8595" Type="http://schemas.openxmlformats.org/officeDocument/2006/relationships/hyperlink" Target="https://stackoverflow.com/questions/58557296" TargetMode="External"/><Relationship Id="rId7263" Type="http://schemas.openxmlformats.org/officeDocument/2006/relationships/hyperlink" Target="https://stackoverflow.com/questions/41375651" TargetMode="External"/><Relationship Id="rId8594" Type="http://schemas.openxmlformats.org/officeDocument/2006/relationships/hyperlink" Target="https://stackoverflow.com/questions/57695689" TargetMode="External"/><Relationship Id="rId7262" Type="http://schemas.openxmlformats.org/officeDocument/2006/relationships/hyperlink" Target="https://stackoverflow.com/questions/45121909" TargetMode="External"/><Relationship Id="rId8593" Type="http://schemas.openxmlformats.org/officeDocument/2006/relationships/hyperlink" Target="https://stackoverflow.com/questions/62746381" TargetMode="External"/><Relationship Id="rId7269" Type="http://schemas.openxmlformats.org/officeDocument/2006/relationships/hyperlink" Target="https://stackoverflow.com/questions/45756297" TargetMode="External"/><Relationship Id="rId7268" Type="http://schemas.openxmlformats.org/officeDocument/2006/relationships/hyperlink" Target="https://stackoverflow.com/questions/50366626" TargetMode="External"/><Relationship Id="rId8599" Type="http://schemas.openxmlformats.org/officeDocument/2006/relationships/hyperlink" Target="https://stackoverflow.com/questions/64848622" TargetMode="External"/><Relationship Id="rId7267" Type="http://schemas.openxmlformats.org/officeDocument/2006/relationships/hyperlink" Target="https://stackoverflow.com/questions/48157558" TargetMode="External"/><Relationship Id="rId8598" Type="http://schemas.openxmlformats.org/officeDocument/2006/relationships/hyperlink" Target="https://stackoverflow.com/questions/60985161" TargetMode="External"/><Relationship Id="rId7266" Type="http://schemas.openxmlformats.org/officeDocument/2006/relationships/hyperlink" Target="https://stackoverflow.com/questions/48157558" TargetMode="External"/><Relationship Id="rId8597" Type="http://schemas.openxmlformats.org/officeDocument/2006/relationships/hyperlink" Target="https://stackoverflow.com/questions/62017903" TargetMode="External"/><Relationship Id="rId7294" Type="http://schemas.openxmlformats.org/officeDocument/2006/relationships/hyperlink" Target="https://stackoverflow.com/questions/56707063" TargetMode="External"/><Relationship Id="rId7293" Type="http://schemas.openxmlformats.org/officeDocument/2006/relationships/hyperlink" Target="https://stackoverflow.com/questions/56707063" TargetMode="External"/><Relationship Id="rId7292" Type="http://schemas.openxmlformats.org/officeDocument/2006/relationships/hyperlink" Target="https://stackoverflow.com/questions/56707063" TargetMode="External"/><Relationship Id="rId7291" Type="http://schemas.openxmlformats.org/officeDocument/2006/relationships/hyperlink" Target="https://stackoverflow.com/questions/62315856" TargetMode="External"/><Relationship Id="rId7298" Type="http://schemas.openxmlformats.org/officeDocument/2006/relationships/hyperlink" Target="https://stackoverflow.com/questions/48419568" TargetMode="External"/><Relationship Id="rId7297" Type="http://schemas.openxmlformats.org/officeDocument/2006/relationships/hyperlink" Target="https://stackoverflow.com/questions/49357424" TargetMode="External"/><Relationship Id="rId7296" Type="http://schemas.openxmlformats.org/officeDocument/2006/relationships/hyperlink" Target="https://stackoverflow.com/questions/58273615" TargetMode="External"/><Relationship Id="rId7295" Type="http://schemas.openxmlformats.org/officeDocument/2006/relationships/hyperlink" Target="https://stackoverflow.com/questions/58938886" TargetMode="External"/><Relationship Id="rId7299" Type="http://schemas.openxmlformats.org/officeDocument/2006/relationships/hyperlink" Target="https://stackoverflow.com/questions/48419568" TargetMode="External"/><Relationship Id="rId7290" Type="http://schemas.openxmlformats.org/officeDocument/2006/relationships/hyperlink" Target="https://stackoverflow.com/questions/57310339" TargetMode="External"/><Relationship Id="rId7283" Type="http://schemas.openxmlformats.org/officeDocument/2006/relationships/hyperlink" Target="https://stackoverflow.com/questions/47667541" TargetMode="External"/><Relationship Id="rId7282" Type="http://schemas.openxmlformats.org/officeDocument/2006/relationships/hyperlink" Target="https://stackoverflow.com/questions/50006011" TargetMode="External"/><Relationship Id="rId7281" Type="http://schemas.openxmlformats.org/officeDocument/2006/relationships/hyperlink" Target="https://stackoverflow.com/questions/48819561" TargetMode="External"/><Relationship Id="rId7280" Type="http://schemas.openxmlformats.org/officeDocument/2006/relationships/hyperlink" Target="https://stackoverflow.com/questions/50243086" TargetMode="External"/><Relationship Id="rId7287" Type="http://schemas.openxmlformats.org/officeDocument/2006/relationships/hyperlink" Target="https://stackoverflow.com/questions/55547256" TargetMode="External"/><Relationship Id="rId7286" Type="http://schemas.openxmlformats.org/officeDocument/2006/relationships/hyperlink" Target="https://stackoverflow.com/questions/62266321" TargetMode="External"/><Relationship Id="rId7285" Type="http://schemas.openxmlformats.org/officeDocument/2006/relationships/hyperlink" Target="https://stackoverflow.com/questions/59248333" TargetMode="External"/><Relationship Id="rId7284" Type="http://schemas.openxmlformats.org/officeDocument/2006/relationships/hyperlink" Target="https://stackoverflow.com/questions/38620174" TargetMode="External"/><Relationship Id="rId7289" Type="http://schemas.openxmlformats.org/officeDocument/2006/relationships/hyperlink" Target="https://stackoverflow.com/questions/55547256" TargetMode="External"/><Relationship Id="rId7288" Type="http://schemas.openxmlformats.org/officeDocument/2006/relationships/hyperlink" Target="https://stackoverflow.com/questions/56707063" TargetMode="External"/><Relationship Id="rId7232" Type="http://schemas.openxmlformats.org/officeDocument/2006/relationships/hyperlink" Target="https://stackoverflow.com/questions/50138891" TargetMode="External"/><Relationship Id="rId8563" Type="http://schemas.openxmlformats.org/officeDocument/2006/relationships/hyperlink" Target="https://stackoverflow.com/questions/60621572" TargetMode="External"/><Relationship Id="rId7231" Type="http://schemas.openxmlformats.org/officeDocument/2006/relationships/hyperlink" Target="https://stackoverflow.com/questions/54839184" TargetMode="External"/><Relationship Id="rId8562" Type="http://schemas.openxmlformats.org/officeDocument/2006/relationships/hyperlink" Target="https://stackoverflow.com/questions/62935548" TargetMode="External"/><Relationship Id="rId7230" Type="http://schemas.openxmlformats.org/officeDocument/2006/relationships/hyperlink" Target="https://stackoverflow.com/questions/50083315" TargetMode="External"/><Relationship Id="rId8561" Type="http://schemas.openxmlformats.org/officeDocument/2006/relationships/hyperlink" Target="https://stackoverflow.com/questions/62935548" TargetMode="External"/><Relationship Id="rId8560" Type="http://schemas.openxmlformats.org/officeDocument/2006/relationships/hyperlink" Target="https://stackoverflow.com/questions/60621572" TargetMode="External"/><Relationship Id="rId7236" Type="http://schemas.openxmlformats.org/officeDocument/2006/relationships/hyperlink" Target="https://stackoverflow.com/questions/43167925" TargetMode="External"/><Relationship Id="rId8567" Type="http://schemas.openxmlformats.org/officeDocument/2006/relationships/hyperlink" Target="https://stackoverflow.com/questions/64848622" TargetMode="External"/><Relationship Id="rId7235" Type="http://schemas.openxmlformats.org/officeDocument/2006/relationships/hyperlink" Target="https://stackoverflow.com/questions/55779286" TargetMode="External"/><Relationship Id="rId8566" Type="http://schemas.openxmlformats.org/officeDocument/2006/relationships/hyperlink" Target="https://stackoverflow.com/questions/60567183" TargetMode="External"/><Relationship Id="rId7234" Type="http://schemas.openxmlformats.org/officeDocument/2006/relationships/hyperlink" Target="https://stackoverflow.com/questions/53098566" TargetMode="External"/><Relationship Id="rId8565" Type="http://schemas.openxmlformats.org/officeDocument/2006/relationships/hyperlink" Target="https://stackoverflow.com/questions/58764104" TargetMode="External"/><Relationship Id="rId7233" Type="http://schemas.openxmlformats.org/officeDocument/2006/relationships/hyperlink" Target="https://stackoverflow.com/questions/51447010" TargetMode="External"/><Relationship Id="rId8564" Type="http://schemas.openxmlformats.org/officeDocument/2006/relationships/hyperlink" Target="https://stackoverflow.com/questions/63817717" TargetMode="External"/><Relationship Id="rId7239" Type="http://schemas.openxmlformats.org/officeDocument/2006/relationships/hyperlink" Target="https://stackoverflow.com/questions/53098566" TargetMode="External"/><Relationship Id="rId7238" Type="http://schemas.openxmlformats.org/officeDocument/2006/relationships/hyperlink" Target="https://stackoverflow.com/questions/61934272" TargetMode="External"/><Relationship Id="rId8569" Type="http://schemas.openxmlformats.org/officeDocument/2006/relationships/hyperlink" Target="https://stackoverflow.com/questions/58557296" TargetMode="External"/><Relationship Id="rId7237" Type="http://schemas.openxmlformats.org/officeDocument/2006/relationships/hyperlink" Target="https://stackoverflow.com/questions/55779286" TargetMode="External"/><Relationship Id="rId8568" Type="http://schemas.openxmlformats.org/officeDocument/2006/relationships/hyperlink" Target="https://stackoverflow.com/questions/58557296" TargetMode="External"/><Relationship Id="rId7221" Type="http://schemas.openxmlformats.org/officeDocument/2006/relationships/hyperlink" Target="https://stackoverflow.com/questions/50986580" TargetMode="External"/><Relationship Id="rId8552" Type="http://schemas.openxmlformats.org/officeDocument/2006/relationships/hyperlink" Target="https://stackoverflow.com/questions/56895221" TargetMode="External"/><Relationship Id="rId7220" Type="http://schemas.openxmlformats.org/officeDocument/2006/relationships/hyperlink" Target="https://stackoverflow.com/questions/56096399" TargetMode="External"/><Relationship Id="rId8551" Type="http://schemas.openxmlformats.org/officeDocument/2006/relationships/hyperlink" Target="https://stackoverflow.com/questions/56895221" TargetMode="External"/><Relationship Id="rId8550" Type="http://schemas.openxmlformats.org/officeDocument/2006/relationships/hyperlink" Target="https://stackoverflow.com/questions/57811573" TargetMode="External"/><Relationship Id="rId7225" Type="http://schemas.openxmlformats.org/officeDocument/2006/relationships/hyperlink" Target="https://stackoverflow.com/questions/56096399" TargetMode="External"/><Relationship Id="rId8556" Type="http://schemas.openxmlformats.org/officeDocument/2006/relationships/hyperlink" Target="https://stackoverflow.com/questions/56212951" TargetMode="External"/><Relationship Id="rId7224" Type="http://schemas.openxmlformats.org/officeDocument/2006/relationships/hyperlink" Target="https://stackoverflow.com/questions/50986580" TargetMode="External"/><Relationship Id="rId8555" Type="http://schemas.openxmlformats.org/officeDocument/2006/relationships/hyperlink" Target="https://stackoverflow.com/questions/62604665" TargetMode="External"/><Relationship Id="rId7223" Type="http://schemas.openxmlformats.org/officeDocument/2006/relationships/hyperlink" Target="https://stackoverflow.com/questions/56096399" TargetMode="External"/><Relationship Id="rId8554" Type="http://schemas.openxmlformats.org/officeDocument/2006/relationships/hyperlink" Target="https://stackoverflow.com/questions/53842960" TargetMode="External"/><Relationship Id="rId7222" Type="http://schemas.openxmlformats.org/officeDocument/2006/relationships/hyperlink" Target="https://stackoverflow.com/questions/43879735" TargetMode="External"/><Relationship Id="rId8553" Type="http://schemas.openxmlformats.org/officeDocument/2006/relationships/hyperlink" Target="https://stackoverflow.com/questions/59669860" TargetMode="External"/><Relationship Id="rId7229" Type="http://schemas.openxmlformats.org/officeDocument/2006/relationships/hyperlink" Target="https://stackoverflow.com/questions/50083315" TargetMode="External"/><Relationship Id="rId7228" Type="http://schemas.openxmlformats.org/officeDocument/2006/relationships/hyperlink" Target="https://stackoverflow.com/questions/50083315" TargetMode="External"/><Relationship Id="rId8559" Type="http://schemas.openxmlformats.org/officeDocument/2006/relationships/hyperlink" Target="https://stackoverflow.com/questions/62935548" TargetMode="External"/><Relationship Id="rId7227" Type="http://schemas.openxmlformats.org/officeDocument/2006/relationships/hyperlink" Target="https://stackoverflow.com/questions/54839184" TargetMode="External"/><Relationship Id="rId8558" Type="http://schemas.openxmlformats.org/officeDocument/2006/relationships/hyperlink" Target="https://stackoverflow.com/questions/63759088" TargetMode="External"/><Relationship Id="rId7226" Type="http://schemas.openxmlformats.org/officeDocument/2006/relationships/hyperlink" Target="https://stackoverflow.com/questions/50138891" TargetMode="External"/><Relationship Id="rId8557" Type="http://schemas.openxmlformats.org/officeDocument/2006/relationships/hyperlink" Target="https://stackoverflow.com/questions/56212951" TargetMode="External"/><Relationship Id="rId7250" Type="http://schemas.openxmlformats.org/officeDocument/2006/relationships/hyperlink" Target="https://stackoverflow.com/questions/49376313" TargetMode="External"/><Relationship Id="rId8581" Type="http://schemas.openxmlformats.org/officeDocument/2006/relationships/hyperlink" Target="https://stackoverflow.com/questions/61766717" TargetMode="External"/><Relationship Id="rId8580" Type="http://schemas.openxmlformats.org/officeDocument/2006/relationships/hyperlink" Target="https://stackoverflow.com/questions/62425358" TargetMode="External"/><Relationship Id="rId7254" Type="http://schemas.openxmlformats.org/officeDocument/2006/relationships/hyperlink" Target="https://stackoverflow.com/questions/48157558" TargetMode="External"/><Relationship Id="rId8585" Type="http://schemas.openxmlformats.org/officeDocument/2006/relationships/hyperlink" Target="https://stackoverflow.com/questions/63587813" TargetMode="External"/><Relationship Id="rId7253" Type="http://schemas.openxmlformats.org/officeDocument/2006/relationships/hyperlink" Target="https://stackoverflow.com/questions/41375651" TargetMode="External"/><Relationship Id="rId8584" Type="http://schemas.openxmlformats.org/officeDocument/2006/relationships/hyperlink" Target="https://stackoverflow.com/questions/59521001" TargetMode="External"/><Relationship Id="rId7252" Type="http://schemas.openxmlformats.org/officeDocument/2006/relationships/hyperlink" Target="https://stackoverflow.com/questions/49376313" TargetMode="External"/><Relationship Id="rId8583" Type="http://schemas.openxmlformats.org/officeDocument/2006/relationships/hyperlink" Target="https://stackoverflow.com/questions/63587813" TargetMode="External"/><Relationship Id="rId7251" Type="http://schemas.openxmlformats.org/officeDocument/2006/relationships/hyperlink" Target="https://stackoverflow.com/questions/40362680" TargetMode="External"/><Relationship Id="rId8582" Type="http://schemas.openxmlformats.org/officeDocument/2006/relationships/hyperlink" Target="https://stackoverflow.com/questions/61829870" TargetMode="External"/><Relationship Id="rId7258" Type="http://schemas.openxmlformats.org/officeDocument/2006/relationships/hyperlink" Target="https://stackoverflow.com/questions/50806566" TargetMode="External"/><Relationship Id="rId8589" Type="http://schemas.openxmlformats.org/officeDocument/2006/relationships/hyperlink" Target="https://stackoverflow.com/questions/58636087" TargetMode="External"/><Relationship Id="rId7257" Type="http://schemas.openxmlformats.org/officeDocument/2006/relationships/hyperlink" Target="https://stackoverflow.com/questions/49376313" TargetMode="External"/><Relationship Id="rId8588" Type="http://schemas.openxmlformats.org/officeDocument/2006/relationships/hyperlink" Target="https://stackoverflow.com/questions/58636087" TargetMode="External"/><Relationship Id="rId7256" Type="http://schemas.openxmlformats.org/officeDocument/2006/relationships/hyperlink" Target="https://stackoverflow.com/questions/49376313" TargetMode="External"/><Relationship Id="rId8587" Type="http://schemas.openxmlformats.org/officeDocument/2006/relationships/hyperlink" Target="https://stackoverflow.com/questions/60572568" TargetMode="External"/><Relationship Id="rId7255" Type="http://schemas.openxmlformats.org/officeDocument/2006/relationships/hyperlink" Target="https://stackoverflow.com/questions/49376313" TargetMode="External"/><Relationship Id="rId8586" Type="http://schemas.openxmlformats.org/officeDocument/2006/relationships/hyperlink" Target="https://stackoverflow.com/questions/60378450" TargetMode="External"/><Relationship Id="rId7259" Type="http://schemas.openxmlformats.org/officeDocument/2006/relationships/hyperlink" Target="https://stackoverflow.com/questions/48129804" TargetMode="External"/><Relationship Id="rId8570" Type="http://schemas.openxmlformats.org/officeDocument/2006/relationships/hyperlink" Target="https://stackoverflow.com/questions/59521001" TargetMode="External"/><Relationship Id="rId7243" Type="http://schemas.openxmlformats.org/officeDocument/2006/relationships/hyperlink" Target="https://stackoverflow.com/questions/40839114" TargetMode="External"/><Relationship Id="rId8574" Type="http://schemas.openxmlformats.org/officeDocument/2006/relationships/hyperlink" Target="https://stackoverflow.com/questions/64848622" TargetMode="External"/><Relationship Id="rId7242" Type="http://schemas.openxmlformats.org/officeDocument/2006/relationships/hyperlink" Target="https://stackoverflow.com/questions/49852061" TargetMode="External"/><Relationship Id="rId8573" Type="http://schemas.openxmlformats.org/officeDocument/2006/relationships/hyperlink" Target="https://stackoverflow.com/questions/64848622" TargetMode="External"/><Relationship Id="rId7241" Type="http://schemas.openxmlformats.org/officeDocument/2006/relationships/hyperlink" Target="https://stackoverflow.com/questions/49852061" TargetMode="External"/><Relationship Id="rId8572" Type="http://schemas.openxmlformats.org/officeDocument/2006/relationships/hyperlink" Target="https://stackoverflow.com/questions/60572568" TargetMode="External"/><Relationship Id="rId7240" Type="http://schemas.openxmlformats.org/officeDocument/2006/relationships/hyperlink" Target="https://stackoverflow.com/questions/49852061" TargetMode="External"/><Relationship Id="rId8571" Type="http://schemas.openxmlformats.org/officeDocument/2006/relationships/hyperlink" Target="https://stackoverflow.com/questions/60653297" TargetMode="External"/><Relationship Id="rId7247" Type="http://schemas.openxmlformats.org/officeDocument/2006/relationships/hyperlink" Target="https://stackoverflow.com/questions/40362680" TargetMode="External"/><Relationship Id="rId8578" Type="http://schemas.openxmlformats.org/officeDocument/2006/relationships/hyperlink" Target="https://stackoverflow.com/questions/58557296" TargetMode="External"/><Relationship Id="rId7246" Type="http://schemas.openxmlformats.org/officeDocument/2006/relationships/hyperlink" Target="https://stackoverflow.com/questions/40362680" TargetMode="External"/><Relationship Id="rId8577" Type="http://schemas.openxmlformats.org/officeDocument/2006/relationships/hyperlink" Target="https://stackoverflow.com/questions/64848622" TargetMode="External"/><Relationship Id="rId7245" Type="http://schemas.openxmlformats.org/officeDocument/2006/relationships/hyperlink" Target="https://stackoverflow.com/questions/49376313" TargetMode="External"/><Relationship Id="rId8576" Type="http://schemas.openxmlformats.org/officeDocument/2006/relationships/hyperlink" Target="https://stackoverflow.com/questions/62017903" TargetMode="External"/><Relationship Id="rId7244" Type="http://schemas.openxmlformats.org/officeDocument/2006/relationships/hyperlink" Target="https://stackoverflow.com/questions/45624116" TargetMode="External"/><Relationship Id="rId8575" Type="http://schemas.openxmlformats.org/officeDocument/2006/relationships/hyperlink" Target="https://stackoverflow.com/questions/61829870" TargetMode="External"/><Relationship Id="rId7249" Type="http://schemas.openxmlformats.org/officeDocument/2006/relationships/hyperlink" Target="https://stackoverflow.com/questions/48157558" TargetMode="External"/><Relationship Id="rId7248" Type="http://schemas.openxmlformats.org/officeDocument/2006/relationships/hyperlink" Target="https://stackoverflow.com/questions/48129804" TargetMode="External"/><Relationship Id="rId8579" Type="http://schemas.openxmlformats.org/officeDocument/2006/relationships/hyperlink" Target="https://stackoverflow.com/questions/58557296" TargetMode="External"/><Relationship Id="rId2423" Type="http://schemas.openxmlformats.org/officeDocument/2006/relationships/hyperlink" Target="https://stackoverflow.com/questions/59823495" TargetMode="External"/><Relationship Id="rId3755" Type="http://schemas.openxmlformats.org/officeDocument/2006/relationships/hyperlink" Target="https://stackoverflow.com/questions/55252860" TargetMode="External"/><Relationship Id="rId2424" Type="http://schemas.openxmlformats.org/officeDocument/2006/relationships/hyperlink" Target="https://stackoverflow.com/questions/54001128" TargetMode="External"/><Relationship Id="rId3754" Type="http://schemas.openxmlformats.org/officeDocument/2006/relationships/hyperlink" Target="https://stackoverflow.com/questions/61850232" TargetMode="External"/><Relationship Id="rId2425" Type="http://schemas.openxmlformats.org/officeDocument/2006/relationships/hyperlink" Target="https://stackoverflow.com/questions/60309753" TargetMode="External"/><Relationship Id="rId3757" Type="http://schemas.openxmlformats.org/officeDocument/2006/relationships/hyperlink" Target="https://stackoverflow.com/questions/51424835" TargetMode="External"/><Relationship Id="rId2426" Type="http://schemas.openxmlformats.org/officeDocument/2006/relationships/hyperlink" Target="https://stackoverflow.com/questions/57928097" TargetMode="External"/><Relationship Id="rId3756" Type="http://schemas.openxmlformats.org/officeDocument/2006/relationships/hyperlink" Target="https://stackoverflow.com/questions/63964143" TargetMode="External"/><Relationship Id="rId2427" Type="http://schemas.openxmlformats.org/officeDocument/2006/relationships/hyperlink" Target="https://stackoverflow.com/questions/64698227" TargetMode="External"/><Relationship Id="rId3759" Type="http://schemas.openxmlformats.org/officeDocument/2006/relationships/hyperlink" Target="https://stackoverflow.com/questions/45047205" TargetMode="External"/><Relationship Id="rId2428" Type="http://schemas.openxmlformats.org/officeDocument/2006/relationships/hyperlink" Target="https://stackoverflow.com/questions/59129241" TargetMode="External"/><Relationship Id="rId3758" Type="http://schemas.openxmlformats.org/officeDocument/2006/relationships/hyperlink" Target="https://stackoverflow.com/questions/57075956" TargetMode="External"/><Relationship Id="rId2429" Type="http://schemas.openxmlformats.org/officeDocument/2006/relationships/hyperlink" Target="https://stackoverflow.com/questions/59129241" TargetMode="External"/><Relationship Id="rId3751" Type="http://schemas.openxmlformats.org/officeDocument/2006/relationships/hyperlink" Target="https://stackoverflow.com/questions/58565054" TargetMode="External"/><Relationship Id="rId2420" Type="http://schemas.openxmlformats.org/officeDocument/2006/relationships/hyperlink" Target="https://stackoverflow.com/questions/57150305" TargetMode="External"/><Relationship Id="rId3750" Type="http://schemas.openxmlformats.org/officeDocument/2006/relationships/hyperlink" Target="https://stackoverflow.com/questions/56386913" TargetMode="External"/><Relationship Id="rId2421" Type="http://schemas.openxmlformats.org/officeDocument/2006/relationships/hyperlink" Target="https://stackoverflow.com/questions/64182501" TargetMode="External"/><Relationship Id="rId3753" Type="http://schemas.openxmlformats.org/officeDocument/2006/relationships/hyperlink" Target="https://stackoverflow.com/questions/60457040" TargetMode="External"/><Relationship Id="rId2422" Type="http://schemas.openxmlformats.org/officeDocument/2006/relationships/hyperlink" Target="https://stackoverflow.com/questions/59223142" TargetMode="External"/><Relationship Id="rId3752" Type="http://schemas.openxmlformats.org/officeDocument/2006/relationships/hyperlink" Target="https://stackoverflow.com/questions/60457040" TargetMode="External"/><Relationship Id="rId2412" Type="http://schemas.openxmlformats.org/officeDocument/2006/relationships/hyperlink" Target="https://stackoverflow.com/questions/61288922" TargetMode="External"/><Relationship Id="rId3744" Type="http://schemas.openxmlformats.org/officeDocument/2006/relationships/hyperlink" Target="https://stackoverflow.com/questions/53632689" TargetMode="External"/><Relationship Id="rId2413" Type="http://schemas.openxmlformats.org/officeDocument/2006/relationships/hyperlink" Target="https://stackoverflow.com/questions/60727762" TargetMode="External"/><Relationship Id="rId3743" Type="http://schemas.openxmlformats.org/officeDocument/2006/relationships/hyperlink" Target="https://stackoverflow.com/questions/33574807" TargetMode="External"/><Relationship Id="rId2414" Type="http://schemas.openxmlformats.org/officeDocument/2006/relationships/hyperlink" Target="https://stackoverflow.com/questions/57666829" TargetMode="External"/><Relationship Id="rId3746" Type="http://schemas.openxmlformats.org/officeDocument/2006/relationships/hyperlink" Target="https://stackoverflow.com/questions/56386913" TargetMode="External"/><Relationship Id="rId2415" Type="http://schemas.openxmlformats.org/officeDocument/2006/relationships/hyperlink" Target="https://stackoverflow.com/questions/60170718" TargetMode="External"/><Relationship Id="rId3745" Type="http://schemas.openxmlformats.org/officeDocument/2006/relationships/hyperlink" Target="https://stackoverflow.com/questions/53632689" TargetMode="External"/><Relationship Id="rId2416" Type="http://schemas.openxmlformats.org/officeDocument/2006/relationships/hyperlink" Target="https://stackoverflow.com/questions/62488073" TargetMode="External"/><Relationship Id="rId3748" Type="http://schemas.openxmlformats.org/officeDocument/2006/relationships/hyperlink" Target="https://stackoverflow.com/questions/64590954" TargetMode="External"/><Relationship Id="rId2417" Type="http://schemas.openxmlformats.org/officeDocument/2006/relationships/hyperlink" Target="https://stackoverflow.com/questions/61446844" TargetMode="External"/><Relationship Id="rId3747" Type="http://schemas.openxmlformats.org/officeDocument/2006/relationships/hyperlink" Target="https://stackoverflow.com/questions/56889170" TargetMode="External"/><Relationship Id="rId2418" Type="http://schemas.openxmlformats.org/officeDocument/2006/relationships/hyperlink" Target="https://stackoverflow.com/questions/59223142" TargetMode="External"/><Relationship Id="rId2419" Type="http://schemas.openxmlformats.org/officeDocument/2006/relationships/hyperlink" Target="https://stackoverflow.com/questions/63554912" TargetMode="External"/><Relationship Id="rId3749" Type="http://schemas.openxmlformats.org/officeDocument/2006/relationships/hyperlink" Target="https://stackoverflow.com/questions/58565054" TargetMode="External"/><Relationship Id="rId3740" Type="http://schemas.openxmlformats.org/officeDocument/2006/relationships/hyperlink" Target="https://stackoverflow.com/questions/60801403" TargetMode="External"/><Relationship Id="rId2410" Type="http://schemas.openxmlformats.org/officeDocument/2006/relationships/hyperlink" Target="https://stackoverflow.com/questions/41151993" TargetMode="External"/><Relationship Id="rId3742" Type="http://schemas.openxmlformats.org/officeDocument/2006/relationships/hyperlink" Target="https://stackoverflow.com/questions/38716584" TargetMode="External"/><Relationship Id="rId2411" Type="http://schemas.openxmlformats.org/officeDocument/2006/relationships/hyperlink" Target="https://stackoverflow.com/questions/20403876" TargetMode="External"/><Relationship Id="rId3741" Type="http://schemas.openxmlformats.org/officeDocument/2006/relationships/hyperlink" Target="https://stackoverflow.com/questions/49729510" TargetMode="External"/><Relationship Id="rId1114" Type="http://schemas.openxmlformats.org/officeDocument/2006/relationships/hyperlink" Target="https://stackoverflow.com/questions/59935840" TargetMode="External"/><Relationship Id="rId2445" Type="http://schemas.openxmlformats.org/officeDocument/2006/relationships/hyperlink" Target="https://stackoverflow.com/questions/52782864" TargetMode="External"/><Relationship Id="rId3777" Type="http://schemas.openxmlformats.org/officeDocument/2006/relationships/hyperlink" Target="https://stackoverflow.com/questions/59417433" TargetMode="External"/><Relationship Id="rId1115" Type="http://schemas.openxmlformats.org/officeDocument/2006/relationships/hyperlink" Target="https://stackoverflow.com/questions/59553513" TargetMode="External"/><Relationship Id="rId2446" Type="http://schemas.openxmlformats.org/officeDocument/2006/relationships/hyperlink" Target="https://stackoverflow.com/questions/60958214" TargetMode="External"/><Relationship Id="rId3776" Type="http://schemas.openxmlformats.org/officeDocument/2006/relationships/hyperlink" Target="https://stackoverflow.com/questions/45061344" TargetMode="External"/><Relationship Id="rId1116" Type="http://schemas.openxmlformats.org/officeDocument/2006/relationships/hyperlink" Target="https://stackoverflow.com/questions/56655586" TargetMode="External"/><Relationship Id="rId2447" Type="http://schemas.openxmlformats.org/officeDocument/2006/relationships/hyperlink" Target="https://stackoverflow.com/questions/49861900" TargetMode="External"/><Relationship Id="rId3779" Type="http://schemas.openxmlformats.org/officeDocument/2006/relationships/hyperlink" Target="https://stackoverflow.com/questions/60497294" TargetMode="External"/><Relationship Id="rId1117" Type="http://schemas.openxmlformats.org/officeDocument/2006/relationships/hyperlink" Target="https://stackoverflow.com/questions/56384476" TargetMode="External"/><Relationship Id="rId2448" Type="http://schemas.openxmlformats.org/officeDocument/2006/relationships/hyperlink" Target="https://stackoverflow.com/questions/52782864" TargetMode="External"/><Relationship Id="rId3778" Type="http://schemas.openxmlformats.org/officeDocument/2006/relationships/hyperlink" Target="https://stackoverflow.com/questions/64371884" TargetMode="External"/><Relationship Id="rId1118" Type="http://schemas.openxmlformats.org/officeDocument/2006/relationships/hyperlink" Target="https://stackoverflow.com/questions/61832658" TargetMode="External"/><Relationship Id="rId2449" Type="http://schemas.openxmlformats.org/officeDocument/2006/relationships/hyperlink" Target="https://stackoverflow.com/questions/52782864" TargetMode="External"/><Relationship Id="rId1119" Type="http://schemas.openxmlformats.org/officeDocument/2006/relationships/hyperlink" Target="https://stackoverflow.com/questions/59223142" TargetMode="External"/><Relationship Id="rId3771" Type="http://schemas.openxmlformats.org/officeDocument/2006/relationships/hyperlink" Target="https://stackoverflow.com/questions/52376692" TargetMode="External"/><Relationship Id="rId2440" Type="http://schemas.openxmlformats.org/officeDocument/2006/relationships/hyperlink" Target="https://stackoverflow.com/questions/60035792" TargetMode="External"/><Relationship Id="rId3770" Type="http://schemas.openxmlformats.org/officeDocument/2006/relationships/hyperlink" Target="https://stackoverflow.com/questions/52517298" TargetMode="External"/><Relationship Id="rId1110" Type="http://schemas.openxmlformats.org/officeDocument/2006/relationships/hyperlink" Target="https://stackoverflow.com/questions/58570184" TargetMode="External"/><Relationship Id="rId2441" Type="http://schemas.openxmlformats.org/officeDocument/2006/relationships/hyperlink" Target="https://stackoverflow.com/questions/47610308" TargetMode="External"/><Relationship Id="rId3773" Type="http://schemas.openxmlformats.org/officeDocument/2006/relationships/hyperlink" Target="https://stackoverflow.com/questions/53003208" TargetMode="External"/><Relationship Id="rId1111" Type="http://schemas.openxmlformats.org/officeDocument/2006/relationships/hyperlink" Target="https://stackoverflow.com/questions/63479947" TargetMode="External"/><Relationship Id="rId2442" Type="http://schemas.openxmlformats.org/officeDocument/2006/relationships/hyperlink" Target="https://stackoverflow.com/questions/49861900" TargetMode="External"/><Relationship Id="rId3772" Type="http://schemas.openxmlformats.org/officeDocument/2006/relationships/hyperlink" Target="https://stackoverflow.com/questions/41616292" TargetMode="External"/><Relationship Id="rId1112" Type="http://schemas.openxmlformats.org/officeDocument/2006/relationships/hyperlink" Target="https://stackoverflow.com/questions/63479947" TargetMode="External"/><Relationship Id="rId2443" Type="http://schemas.openxmlformats.org/officeDocument/2006/relationships/hyperlink" Target="https://stackoverflow.com/questions/51803354" TargetMode="External"/><Relationship Id="rId3775" Type="http://schemas.openxmlformats.org/officeDocument/2006/relationships/hyperlink" Target="https://stackoverflow.com/questions/41374175" TargetMode="External"/><Relationship Id="rId1113" Type="http://schemas.openxmlformats.org/officeDocument/2006/relationships/hyperlink" Target="https://stackoverflow.com/questions/63479947" TargetMode="External"/><Relationship Id="rId2444" Type="http://schemas.openxmlformats.org/officeDocument/2006/relationships/hyperlink" Target="https://stackoverflow.com/questions/52782864" TargetMode="External"/><Relationship Id="rId3774" Type="http://schemas.openxmlformats.org/officeDocument/2006/relationships/hyperlink" Target="https://stackoverflow.com/questions/43084137" TargetMode="External"/><Relationship Id="rId1103" Type="http://schemas.openxmlformats.org/officeDocument/2006/relationships/hyperlink" Target="https://stackoverflow.com/questions/57606006" TargetMode="External"/><Relationship Id="rId2434" Type="http://schemas.openxmlformats.org/officeDocument/2006/relationships/hyperlink" Target="https://stackoverflow.com/questions/58764104" TargetMode="External"/><Relationship Id="rId3766" Type="http://schemas.openxmlformats.org/officeDocument/2006/relationships/hyperlink" Target="https://stackoverflow.com/questions/64059981" TargetMode="External"/><Relationship Id="rId1104" Type="http://schemas.openxmlformats.org/officeDocument/2006/relationships/hyperlink" Target="https://stackoverflow.com/questions/53654090" TargetMode="External"/><Relationship Id="rId2435" Type="http://schemas.openxmlformats.org/officeDocument/2006/relationships/hyperlink" Target="https://stackoverflow.com/questions/60035792" TargetMode="External"/><Relationship Id="rId3765" Type="http://schemas.openxmlformats.org/officeDocument/2006/relationships/hyperlink" Target="https://stackoverflow.com/questions/64059981" TargetMode="External"/><Relationship Id="rId1105" Type="http://schemas.openxmlformats.org/officeDocument/2006/relationships/hyperlink" Target="https://stackoverflow.com/questions/52822734" TargetMode="External"/><Relationship Id="rId2436" Type="http://schemas.openxmlformats.org/officeDocument/2006/relationships/hyperlink" Target="https://stackoverflow.com/questions/58676498" TargetMode="External"/><Relationship Id="rId3768" Type="http://schemas.openxmlformats.org/officeDocument/2006/relationships/hyperlink" Target="https://stackoverflow.com/questions/64059981" TargetMode="External"/><Relationship Id="rId1106" Type="http://schemas.openxmlformats.org/officeDocument/2006/relationships/hyperlink" Target="https://stackoverflow.com/questions/56826383" TargetMode="External"/><Relationship Id="rId2437" Type="http://schemas.openxmlformats.org/officeDocument/2006/relationships/hyperlink" Target="https://stackoverflow.com/questions/60593469" TargetMode="External"/><Relationship Id="rId3767" Type="http://schemas.openxmlformats.org/officeDocument/2006/relationships/hyperlink" Target="https://stackoverflow.com/questions/52993992" TargetMode="External"/><Relationship Id="rId1107" Type="http://schemas.openxmlformats.org/officeDocument/2006/relationships/hyperlink" Target="https://stackoverflow.com/questions/57606006" TargetMode="External"/><Relationship Id="rId2438" Type="http://schemas.openxmlformats.org/officeDocument/2006/relationships/hyperlink" Target="https://stackoverflow.com/questions/63358166" TargetMode="External"/><Relationship Id="rId1108" Type="http://schemas.openxmlformats.org/officeDocument/2006/relationships/hyperlink" Target="https://stackoverflow.com/questions/57411000" TargetMode="External"/><Relationship Id="rId2439" Type="http://schemas.openxmlformats.org/officeDocument/2006/relationships/hyperlink" Target="https://stackoverflow.com/questions/60035792" TargetMode="External"/><Relationship Id="rId3769" Type="http://schemas.openxmlformats.org/officeDocument/2006/relationships/hyperlink" Target="https://stackoverflow.com/questions/52376692" TargetMode="External"/><Relationship Id="rId1109" Type="http://schemas.openxmlformats.org/officeDocument/2006/relationships/hyperlink" Target="https://stackoverflow.com/questions/61708100" TargetMode="External"/><Relationship Id="rId3760" Type="http://schemas.openxmlformats.org/officeDocument/2006/relationships/hyperlink" Target="https://stackoverflow.com/questions/54998898" TargetMode="External"/><Relationship Id="rId2430" Type="http://schemas.openxmlformats.org/officeDocument/2006/relationships/hyperlink" Target="https://stackoverflow.com/questions/59129241" TargetMode="External"/><Relationship Id="rId3762" Type="http://schemas.openxmlformats.org/officeDocument/2006/relationships/hyperlink" Target="https://stackoverflow.com/questions/52517298" TargetMode="External"/><Relationship Id="rId1100" Type="http://schemas.openxmlformats.org/officeDocument/2006/relationships/hyperlink" Target="https://stackoverflow.com/questions/52822734" TargetMode="External"/><Relationship Id="rId2431" Type="http://schemas.openxmlformats.org/officeDocument/2006/relationships/hyperlink" Target="https://stackoverflow.com/questions/60520730" TargetMode="External"/><Relationship Id="rId3761" Type="http://schemas.openxmlformats.org/officeDocument/2006/relationships/hyperlink" Target="https://stackoverflow.com/questions/45078392" TargetMode="External"/><Relationship Id="rId1101" Type="http://schemas.openxmlformats.org/officeDocument/2006/relationships/hyperlink" Target="https://stackoverflow.com/questions/56826383" TargetMode="External"/><Relationship Id="rId2432" Type="http://schemas.openxmlformats.org/officeDocument/2006/relationships/hyperlink" Target="https://stackoverflow.com/questions/60593469" TargetMode="External"/><Relationship Id="rId3764" Type="http://schemas.openxmlformats.org/officeDocument/2006/relationships/hyperlink" Target="https://stackoverflow.com/questions/51872592" TargetMode="External"/><Relationship Id="rId1102" Type="http://schemas.openxmlformats.org/officeDocument/2006/relationships/hyperlink" Target="https://stackoverflow.com/questions/53212559" TargetMode="External"/><Relationship Id="rId2433" Type="http://schemas.openxmlformats.org/officeDocument/2006/relationships/hyperlink" Target="https://stackoverflow.com/questions/63358166" TargetMode="External"/><Relationship Id="rId3763" Type="http://schemas.openxmlformats.org/officeDocument/2006/relationships/hyperlink" Target="https://stackoverflow.com/questions/53584580" TargetMode="External"/><Relationship Id="rId3711" Type="http://schemas.openxmlformats.org/officeDocument/2006/relationships/hyperlink" Target="https://stackoverflow.com/questions/55244001" TargetMode="External"/><Relationship Id="rId3710" Type="http://schemas.openxmlformats.org/officeDocument/2006/relationships/hyperlink" Target="https://stackoverflow.com/questions/63091894" TargetMode="External"/><Relationship Id="rId3713" Type="http://schemas.openxmlformats.org/officeDocument/2006/relationships/hyperlink" Target="https://stackoverflow.com/questions/61685773" TargetMode="External"/><Relationship Id="rId3712" Type="http://schemas.openxmlformats.org/officeDocument/2006/relationships/hyperlink" Target="https://stackoverflow.com/questions/63826471" TargetMode="External"/><Relationship Id="rId3715" Type="http://schemas.openxmlformats.org/officeDocument/2006/relationships/hyperlink" Target="https://stackoverflow.com/questions/62216478" TargetMode="External"/><Relationship Id="rId3714" Type="http://schemas.openxmlformats.org/officeDocument/2006/relationships/hyperlink" Target="https://stackoverflow.com/questions/61841656" TargetMode="External"/><Relationship Id="rId3717" Type="http://schemas.openxmlformats.org/officeDocument/2006/relationships/hyperlink" Target="https://stackoverflow.com/questions/54729225" TargetMode="External"/><Relationship Id="rId3716" Type="http://schemas.openxmlformats.org/officeDocument/2006/relationships/hyperlink" Target="https://stackoverflow.com/questions/60775526" TargetMode="External"/><Relationship Id="rId3719" Type="http://schemas.openxmlformats.org/officeDocument/2006/relationships/hyperlink" Target="https://stackoverflow.com/questions/63091894" TargetMode="External"/><Relationship Id="rId3718" Type="http://schemas.openxmlformats.org/officeDocument/2006/relationships/hyperlink" Target="https://stackoverflow.com/questions/63091894" TargetMode="External"/><Relationship Id="rId3700" Type="http://schemas.openxmlformats.org/officeDocument/2006/relationships/hyperlink" Target="https://stackoverflow.com/questions/61685773" TargetMode="External"/><Relationship Id="rId3702" Type="http://schemas.openxmlformats.org/officeDocument/2006/relationships/hyperlink" Target="https://stackoverflow.com/questions/59571944" TargetMode="External"/><Relationship Id="rId3701" Type="http://schemas.openxmlformats.org/officeDocument/2006/relationships/hyperlink" Target="https://stackoverflow.com/questions/61685773" TargetMode="External"/><Relationship Id="rId3704" Type="http://schemas.openxmlformats.org/officeDocument/2006/relationships/hyperlink" Target="https://stackoverflow.com/questions/64221240" TargetMode="External"/><Relationship Id="rId3703" Type="http://schemas.openxmlformats.org/officeDocument/2006/relationships/hyperlink" Target="https://stackoverflow.com/questions/54729225" TargetMode="External"/><Relationship Id="rId3706" Type="http://schemas.openxmlformats.org/officeDocument/2006/relationships/hyperlink" Target="https://stackoverflow.com/questions/57672642" TargetMode="External"/><Relationship Id="rId3705" Type="http://schemas.openxmlformats.org/officeDocument/2006/relationships/hyperlink" Target="https://stackoverflow.com/questions/57672642" TargetMode="External"/><Relationship Id="rId3708" Type="http://schemas.openxmlformats.org/officeDocument/2006/relationships/hyperlink" Target="https://stackoverflow.com/questions/63091894" TargetMode="External"/><Relationship Id="rId3707" Type="http://schemas.openxmlformats.org/officeDocument/2006/relationships/hyperlink" Target="https://stackoverflow.com/questions/54729225" TargetMode="External"/><Relationship Id="rId3709" Type="http://schemas.openxmlformats.org/officeDocument/2006/relationships/hyperlink" Target="https://stackoverflow.com/questions/54500301" TargetMode="External"/><Relationship Id="rId2401" Type="http://schemas.openxmlformats.org/officeDocument/2006/relationships/hyperlink" Target="https://stackoverflow.com/questions/64138041" TargetMode="External"/><Relationship Id="rId3733" Type="http://schemas.openxmlformats.org/officeDocument/2006/relationships/hyperlink" Target="https://stackoverflow.com/questions/57173690" TargetMode="External"/><Relationship Id="rId2402" Type="http://schemas.openxmlformats.org/officeDocument/2006/relationships/hyperlink" Target="https://stackoverflow.com/questions/61690424" TargetMode="External"/><Relationship Id="rId3732" Type="http://schemas.openxmlformats.org/officeDocument/2006/relationships/hyperlink" Target="https://stackoverflow.com/questions/58896942" TargetMode="External"/><Relationship Id="rId2403" Type="http://schemas.openxmlformats.org/officeDocument/2006/relationships/hyperlink" Target="https://stackoverflow.com/questions/64138041" TargetMode="External"/><Relationship Id="rId3735" Type="http://schemas.openxmlformats.org/officeDocument/2006/relationships/hyperlink" Target="https://stackoverflow.com/questions/60801403" TargetMode="External"/><Relationship Id="rId2404" Type="http://schemas.openxmlformats.org/officeDocument/2006/relationships/hyperlink" Target="https://stackoverflow.com/questions/63982154" TargetMode="External"/><Relationship Id="rId3734" Type="http://schemas.openxmlformats.org/officeDocument/2006/relationships/hyperlink" Target="https://stackoverflow.com/questions/60801403" TargetMode="External"/><Relationship Id="rId2405" Type="http://schemas.openxmlformats.org/officeDocument/2006/relationships/hyperlink" Target="https://stackoverflow.com/questions/64152263" TargetMode="External"/><Relationship Id="rId3737" Type="http://schemas.openxmlformats.org/officeDocument/2006/relationships/hyperlink" Target="https://stackoverflow.com/questions/61273445" TargetMode="External"/><Relationship Id="rId2406" Type="http://schemas.openxmlformats.org/officeDocument/2006/relationships/hyperlink" Target="https://stackoverflow.com/questions/61277787" TargetMode="External"/><Relationship Id="rId3736" Type="http://schemas.openxmlformats.org/officeDocument/2006/relationships/hyperlink" Target="https://stackoverflow.com/questions/64827426" TargetMode="External"/><Relationship Id="rId2407" Type="http://schemas.openxmlformats.org/officeDocument/2006/relationships/hyperlink" Target="https://stackoverflow.com/questions/61016150" TargetMode="External"/><Relationship Id="rId3739" Type="http://schemas.openxmlformats.org/officeDocument/2006/relationships/hyperlink" Target="https://stackoverflow.com/questions/61436339" TargetMode="External"/><Relationship Id="rId2408" Type="http://schemas.openxmlformats.org/officeDocument/2006/relationships/hyperlink" Target="https://stackoverflow.com/questions/60580439" TargetMode="External"/><Relationship Id="rId3738" Type="http://schemas.openxmlformats.org/officeDocument/2006/relationships/hyperlink" Target="https://stackoverflow.com/questions/60801403" TargetMode="External"/><Relationship Id="rId2409" Type="http://schemas.openxmlformats.org/officeDocument/2006/relationships/hyperlink" Target="https://stackoverflow.com/questions/12102320" TargetMode="External"/><Relationship Id="rId3731" Type="http://schemas.openxmlformats.org/officeDocument/2006/relationships/hyperlink" Target="https://stackoverflow.com/questions/61459747" TargetMode="External"/><Relationship Id="rId2400" Type="http://schemas.openxmlformats.org/officeDocument/2006/relationships/hyperlink" Target="https://stackoverflow.com/questions/61690424" TargetMode="External"/><Relationship Id="rId3730" Type="http://schemas.openxmlformats.org/officeDocument/2006/relationships/hyperlink" Target="https://stackoverflow.com/questions/61436339" TargetMode="External"/><Relationship Id="rId3722" Type="http://schemas.openxmlformats.org/officeDocument/2006/relationships/hyperlink" Target="https://stackoverflow.com/questions/54729225" TargetMode="External"/><Relationship Id="rId3721" Type="http://schemas.openxmlformats.org/officeDocument/2006/relationships/hyperlink" Target="https://stackoverflow.com/questions/60775526" TargetMode="External"/><Relationship Id="rId3724" Type="http://schemas.openxmlformats.org/officeDocument/2006/relationships/hyperlink" Target="https://stackoverflow.com/questions/64221240" TargetMode="External"/><Relationship Id="rId3723" Type="http://schemas.openxmlformats.org/officeDocument/2006/relationships/hyperlink" Target="https://stackoverflow.com/questions/63091894" TargetMode="External"/><Relationship Id="rId3726" Type="http://schemas.openxmlformats.org/officeDocument/2006/relationships/hyperlink" Target="https://stackoverflow.com/questions/61459747" TargetMode="External"/><Relationship Id="rId3725" Type="http://schemas.openxmlformats.org/officeDocument/2006/relationships/hyperlink" Target="https://stackoverflow.com/questions/64779033" TargetMode="External"/><Relationship Id="rId3728" Type="http://schemas.openxmlformats.org/officeDocument/2006/relationships/hyperlink" Target="https://stackoverflow.com/questions/61436339" TargetMode="External"/><Relationship Id="rId3727" Type="http://schemas.openxmlformats.org/officeDocument/2006/relationships/hyperlink" Target="https://stackoverflow.com/questions/61273445" TargetMode="External"/><Relationship Id="rId3729" Type="http://schemas.openxmlformats.org/officeDocument/2006/relationships/hyperlink" Target="https://stackoverflow.com/questions/61436339" TargetMode="External"/><Relationship Id="rId3720" Type="http://schemas.openxmlformats.org/officeDocument/2006/relationships/hyperlink" Target="https://stackoverflow.com/questions/63091894" TargetMode="External"/><Relationship Id="rId1170" Type="http://schemas.openxmlformats.org/officeDocument/2006/relationships/hyperlink" Target="https://stackoverflow.com/questions/62488675" TargetMode="External"/><Relationship Id="rId1171" Type="http://schemas.openxmlformats.org/officeDocument/2006/relationships/hyperlink" Target="https://stackoverflow.com/questions/63308383" TargetMode="External"/><Relationship Id="rId1172" Type="http://schemas.openxmlformats.org/officeDocument/2006/relationships/hyperlink" Target="https://stackoverflow.com/questions/63308383" TargetMode="External"/><Relationship Id="rId1173" Type="http://schemas.openxmlformats.org/officeDocument/2006/relationships/hyperlink" Target="https://stackoverflow.com/questions/62813601" TargetMode="External"/><Relationship Id="rId1174" Type="http://schemas.openxmlformats.org/officeDocument/2006/relationships/hyperlink" Target="https://stackoverflow.com/questions/59918588" TargetMode="External"/><Relationship Id="rId1175" Type="http://schemas.openxmlformats.org/officeDocument/2006/relationships/hyperlink" Target="https://stackoverflow.com/questions/62601120" TargetMode="External"/><Relationship Id="rId1176" Type="http://schemas.openxmlformats.org/officeDocument/2006/relationships/hyperlink" Target="https://stackoverflow.com/questions/56886442" TargetMode="External"/><Relationship Id="rId1177" Type="http://schemas.openxmlformats.org/officeDocument/2006/relationships/hyperlink" Target="https://stackoverflow.com/questions/64162002" TargetMode="External"/><Relationship Id="rId1178" Type="http://schemas.openxmlformats.org/officeDocument/2006/relationships/hyperlink" Target="https://stackoverflow.com/questions/64162002" TargetMode="External"/><Relationship Id="rId1179" Type="http://schemas.openxmlformats.org/officeDocument/2006/relationships/hyperlink" Target="https://stackoverflow.com/questions/64162002" TargetMode="External"/><Relationship Id="rId1169" Type="http://schemas.openxmlformats.org/officeDocument/2006/relationships/hyperlink" Target="https://stackoverflow.com/questions/54895139" TargetMode="External"/><Relationship Id="rId2490" Type="http://schemas.openxmlformats.org/officeDocument/2006/relationships/hyperlink" Target="https://stackoverflow.com/questions/57616114" TargetMode="External"/><Relationship Id="rId1160" Type="http://schemas.openxmlformats.org/officeDocument/2006/relationships/hyperlink" Target="https://stackoverflow.com/questions/59230831" TargetMode="External"/><Relationship Id="rId2491" Type="http://schemas.openxmlformats.org/officeDocument/2006/relationships/hyperlink" Target="https://stackoverflow.com/questions/57616114" TargetMode="External"/><Relationship Id="rId1161" Type="http://schemas.openxmlformats.org/officeDocument/2006/relationships/hyperlink" Target="https://stackoverflow.com/questions/58138071" TargetMode="External"/><Relationship Id="rId2492" Type="http://schemas.openxmlformats.org/officeDocument/2006/relationships/hyperlink" Target="https://stackoverflow.com/questions/53261074" TargetMode="External"/><Relationship Id="rId1162" Type="http://schemas.openxmlformats.org/officeDocument/2006/relationships/hyperlink" Target="https://stackoverflow.com/questions/58138071" TargetMode="External"/><Relationship Id="rId2493" Type="http://schemas.openxmlformats.org/officeDocument/2006/relationships/hyperlink" Target="https://stackoverflow.com/questions/40576407" TargetMode="External"/><Relationship Id="rId1163" Type="http://schemas.openxmlformats.org/officeDocument/2006/relationships/hyperlink" Target="https://stackoverflow.com/questions/58138071" TargetMode="External"/><Relationship Id="rId2494" Type="http://schemas.openxmlformats.org/officeDocument/2006/relationships/hyperlink" Target="https://stackoverflow.com/questions/51877242" TargetMode="External"/><Relationship Id="rId1164" Type="http://schemas.openxmlformats.org/officeDocument/2006/relationships/hyperlink" Target="https://stackoverflow.com/questions/58146801" TargetMode="External"/><Relationship Id="rId2495" Type="http://schemas.openxmlformats.org/officeDocument/2006/relationships/hyperlink" Target="https://stackoverflow.com/questions/51877242" TargetMode="External"/><Relationship Id="rId1165" Type="http://schemas.openxmlformats.org/officeDocument/2006/relationships/hyperlink" Target="https://stackoverflow.com/questions/58138071" TargetMode="External"/><Relationship Id="rId2496" Type="http://schemas.openxmlformats.org/officeDocument/2006/relationships/hyperlink" Target="https://stackoverflow.com/questions/51877242" TargetMode="External"/><Relationship Id="rId1166" Type="http://schemas.openxmlformats.org/officeDocument/2006/relationships/hyperlink" Target="https://stackoverflow.com/questions/57190848" TargetMode="External"/><Relationship Id="rId2497" Type="http://schemas.openxmlformats.org/officeDocument/2006/relationships/hyperlink" Target="https://stackoverflow.com/questions/53563976" TargetMode="External"/><Relationship Id="rId1167" Type="http://schemas.openxmlformats.org/officeDocument/2006/relationships/hyperlink" Target="https://stackoverflow.com/questions/60646444" TargetMode="External"/><Relationship Id="rId2498" Type="http://schemas.openxmlformats.org/officeDocument/2006/relationships/hyperlink" Target="https://stackoverflow.com/questions/48127701" TargetMode="External"/><Relationship Id="rId1168" Type="http://schemas.openxmlformats.org/officeDocument/2006/relationships/hyperlink" Target="https://stackoverflow.com/questions/56090377" TargetMode="External"/><Relationship Id="rId2499" Type="http://schemas.openxmlformats.org/officeDocument/2006/relationships/hyperlink" Target="https://stackoverflow.com/questions/60690327" TargetMode="External"/><Relationship Id="rId1190" Type="http://schemas.openxmlformats.org/officeDocument/2006/relationships/hyperlink" Target="https://stackoverflow.com/questions/61832658" TargetMode="External"/><Relationship Id="rId1191" Type="http://schemas.openxmlformats.org/officeDocument/2006/relationships/hyperlink" Target="https://stackoverflow.com/questions/62777173" TargetMode="External"/><Relationship Id="rId1192" Type="http://schemas.openxmlformats.org/officeDocument/2006/relationships/hyperlink" Target="https://stackoverflow.com/questions/63621251" TargetMode="External"/><Relationship Id="rId1193" Type="http://schemas.openxmlformats.org/officeDocument/2006/relationships/hyperlink" Target="https://stackoverflow.com/questions/62675004" TargetMode="External"/><Relationship Id="rId1194" Type="http://schemas.openxmlformats.org/officeDocument/2006/relationships/hyperlink" Target="https://stackoverflow.com/questions/64307804" TargetMode="External"/><Relationship Id="rId1195" Type="http://schemas.openxmlformats.org/officeDocument/2006/relationships/hyperlink" Target="https://stackoverflow.com/questions/57434934" TargetMode="External"/><Relationship Id="rId1196" Type="http://schemas.openxmlformats.org/officeDocument/2006/relationships/hyperlink" Target="https://stackoverflow.com/questions/64307804" TargetMode="External"/><Relationship Id="rId1197" Type="http://schemas.openxmlformats.org/officeDocument/2006/relationships/hyperlink" Target="https://stackoverflow.com/questions/55389913" TargetMode="External"/><Relationship Id="rId1198" Type="http://schemas.openxmlformats.org/officeDocument/2006/relationships/hyperlink" Target="https://stackoverflow.com/questions/63982116" TargetMode="External"/><Relationship Id="rId1199" Type="http://schemas.openxmlformats.org/officeDocument/2006/relationships/hyperlink" Target="https://stackoverflow.com/questions/62777173" TargetMode="External"/><Relationship Id="rId1180" Type="http://schemas.openxmlformats.org/officeDocument/2006/relationships/hyperlink" Target="https://stackoverflow.com/questions/56840489" TargetMode="External"/><Relationship Id="rId1181" Type="http://schemas.openxmlformats.org/officeDocument/2006/relationships/hyperlink" Target="https://stackoverflow.com/questions/58146801" TargetMode="External"/><Relationship Id="rId1182" Type="http://schemas.openxmlformats.org/officeDocument/2006/relationships/hyperlink" Target="https://stackoverflow.com/questions/58138071" TargetMode="External"/><Relationship Id="rId1183" Type="http://schemas.openxmlformats.org/officeDocument/2006/relationships/hyperlink" Target="https://stackoverflow.com/questions/55148534" TargetMode="External"/><Relationship Id="rId1184" Type="http://schemas.openxmlformats.org/officeDocument/2006/relationships/hyperlink" Target="https://stackoverflow.com/questions/58138071" TargetMode="External"/><Relationship Id="rId1185" Type="http://schemas.openxmlformats.org/officeDocument/2006/relationships/hyperlink" Target="https://stackoverflow.com/questions/57836849" TargetMode="External"/><Relationship Id="rId1186" Type="http://schemas.openxmlformats.org/officeDocument/2006/relationships/hyperlink" Target="https://stackoverflow.com/questions/62454219" TargetMode="External"/><Relationship Id="rId1187" Type="http://schemas.openxmlformats.org/officeDocument/2006/relationships/hyperlink" Target="https://stackoverflow.com/questions/59441934" TargetMode="External"/><Relationship Id="rId1188" Type="http://schemas.openxmlformats.org/officeDocument/2006/relationships/hyperlink" Target="https://stackoverflow.com/questions/64303411" TargetMode="External"/><Relationship Id="rId1189" Type="http://schemas.openxmlformats.org/officeDocument/2006/relationships/hyperlink" Target="https://stackoverflow.com/questions/62648919" TargetMode="External"/><Relationship Id="rId1136" Type="http://schemas.openxmlformats.org/officeDocument/2006/relationships/hyperlink" Target="https://stackoverflow.com/questions/59988742" TargetMode="External"/><Relationship Id="rId2467" Type="http://schemas.openxmlformats.org/officeDocument/2006/relationships/hyperlink" Target="https://stackoverflow.com/questions/55547256" TargetMode="External"/><Relationship Id="rId3799" Type="http://schemas.openxmlformats.org/officeDocument/2006/relationships/hyperlink" Target="https://stackoverflow.com/questions/58912448" TargetMode="External"/><Relationship Id="rId1137" Type="http://schemas.openxmlformats.org/officeDocument/2006/relationships/hyperlink" Target="https://stackoverflow.com/questions/60613607" TargetMode="External"/><Relationship Id="rId2468" Type="http://schemas.openxmlformats.org/officeDocument/2006/relationships/hyperlink" Target="https://stackoverflow.com/questions/45906009" TargetMode="External"/><Relationship Id="rId3798" Type="http://schemas.openxmlformats.org/officeDocument/2006/relationships/hyperlink" Target="https://stackoverflow.com/questions/62864665" TargetMode="External"/><Relationship Id="rId1138" Type="http://schemas.openxmlformats.org/officeDocument/2006/relationships/hyperlink" Target="https://stackoverflow.com/questions/60489831" TargetMode="External"/><Relationship Id="rId2469" Type="http://schemas.openxmlformats.org/officeDocument/2006/relationships/hyperlink" Target="https://stackoverflow.com/questions/43245794" TargetMode="External"/><Relationship Id="rId1139" Type="http://schemas.openxmlformats.org/officeDocument/2006/relationships/hyperlink" Target="https://stackoverflow.com/questions/55994989" TargetMode="External"/><Relationship Id="rId3791" Type="http://schemas.openxmlformats.org/officeDocument/2006/relationships/hyperlink" Target="https://stackoverflow.com/questions/58150403" TargetMode="External"/><Relationship Id="rId2460" Type="http://schemas.openxmlformats.org/officeDocument/2006/relationships/hyperlink" Target="https://stackoverflow.com/questions/57561435" TargetMode="External"/><Relationship Id="rId3790" Type="http://schemas.openxmlformats.org/officeDocument/2006/relationships/hyperlink" Target="https://stackoverflow.com/questions/58844459" TargetMode="External"/><Relationship Id="rId1130" Type="http://schemas.openxmlformats.org/officeDocument/2006/relationships/hyperlink" Target="https://stackoverflow.com/questions/59223142" TargetMode="External"/><Relationship Id="rId2461" Type="http://schemas.openxmlformats.org/officeDocument/2006/relationships/hyperlink" Target="https://stackoverflow.com/questions/57557438" TargetMode="External"/><Relationship Id="rId3793" Type="http://schemas.openxmlformats.org/officeDocument/2006/relationships/hyperlink" Target="https://stackoverflow.com/questions/58530446" TargetMode="External"/><Relationship Id="rId1131" Type="http://schemas.openxmlformats.org/officeDocument/2006/relationships/hyperlink" Target="https://stackoverflow.com/questions/59116872" TargetMode="External"/><Relationship Id="rId2462" Type="http://schemas.openxmlformats.org/officeDocument/2006/relationships/hyperlink" Target="https://stackoverflow.com/questions/57561966" TargetMode="External"/><Relationship Id="rId3792" Type="http://schemas.openxmlformats.org/officeDocument/2006/relationships/hyperlink" Target="https://stackoverflow.com/questions/54072496" TargetMode="External"/><Relationship Id="rId1132" Type="http://schemas.openxmlformats.org/officeDocument/2006/relationships/hyperlink" Target="https://stackoverflow.com/questions/55665682" TargetMode="External"/><Relationship Id="rId2463" Type="http://schemas.openxmlformats.org/officeDocument/2006/relationships/hyperlink" Target="https://stackoverflow.com/questions/53436994" TargetMode="External"/><Relationship Id="rId3795" Type="http://schemas.openxmlformats.org/officeDocument/2006/relationships/hyperlink" Target="https://stackoverflow.com/questions/50118546" TargetMode="External"/><Relationship Id="rId1133" Type="http://schemas.openxmlformats.org/officeDocument/2006/relationships/hyperlink" Target="https://stackoverflow.com/questions/60035792" TargetMode="External"/><Relationship Id="rId2464" Type="http://schemas.openxmlformats.org/officeDocument/2006/relationships/hyperlink" Target="https://stackoverflow.com/questions/57351918" TargetMode="External"/><Relationship Id="rId3794" Type="http://schemas.openxmlformats.org/officeDocument/2006/relationships/hyperlink" Target="https://stackoverflow.com/questions/58401327" TargetMode="External"/><Relationship Id="rId1134" Type="http://schemas.openxmlformats.org/officeDocument/2006/relationships/hyperlink" Target="https://stackoverflow.com/questions/60035792" TargetMode="External"/><Relationship Id="rId2465" Type="http://schemas.openxmlformats.org/officeDocument/2006/relationships/hyperlink" Target="https://stackoverflow.com/questions/55478678" TargetMode="External"/><Relationship Id="rId3797" Type="http://schemas.openxmlformats.org/officeDocument/2006/relationships/hyperlink" Target="https://stackoverflow.com/questions/44945949" TargetMode="External"/><Relationship Id="rId1135" Type="http://schemas.openxmlformats.org/officeDocument/2006/relationships/hyperlink" Target="https://stackoverflow.com/questions/61231081" TargetMode="External"/><Relationship Id="rId2466" Type="http://schemas.openxmlformats.org/officeDocument/2006/relationships/hyperlink" Target="https://stackoverflow.com/questions/55773040" TargetMode="External"/><Relationship Id="rId3796" Type="http://schemas.openxmlformats.org/officeDocument/2006/relationships/hyperlink" Target="https://stackoverflow.com/questions/57934357" TargetMode="External"/><Relationship Id="rId1125" Type="http://schemas.openxmlformats.org/officeDocument/2006/relationships/hyperlink" Target="https://stackoverflow.com/questions/60911907" TargetMode="External"/><Relationship Id="rId2456" Type="http://schemas.openxmlformats.org/officeDocument/2006/relationships/hyperlink" Target="https://stackoverflow.com/questions/56186384" TargetMode="External"/><Relationship Id="rId3788" Type="http://schemas.openxmlformats.org/officeDocument/2006/relationships/hyperlink" Target="https://stackoverflow.com/questions/54278894" TargetMode="External"/><Relationship Id="rId1126" Type="http://schemas.openxmlformats.org/officeDocument/2006/relationships/hyperlink" Target="https://stackoverflow.com/questions/59116872" TargetMode="External"/><Relationship Id="rId2457" Type="http://schemas.openxmlformats.org/officeDocument/2006/relationships/hyperlink" Target="https://stackoverflow.com/questions/56804384" TargetMode="External"/><Relationship Id="rId3787" Type="http://schemas.openxmlformats.org/officeDocument/2006/relationships/hyperlink" Target="https://stackoverflow.com/questions/59568125" TargetMode="External"/><Relationship Id="rId1127" Type="http://schemas.openxmlformats.org/officeDocument/2006/relationships/hyperlink" Target="https://stackoverflow.com/questions/60035792" TargetMode="External"/><Relationship Id="rId2458" Type="http://schemas.openxmlformats.org/officeDocument/2006/relationships/hyperlink" Target="https://stackoverflow.com/questions/60792800" TargetMode="External"/><Relationship Id="rId1128" Type="http://schemas.openxmlformats.org/officeDocument/2006/relationships/hyperlink" Target="https://stackoverflow.com/questions/62200366" TargetMode="External"/><Relationship Id="rId2459" Type="http://schemas.openxmlformats.org/officeDocument/2006/relationships/hyperlink" Target="https://stackoverflow.com/questions/57570337" TargetMode="External"/><Relationship Id="rId3789" Type="http://schemas.openxmlformats.org/officeDocument/2006/relationships/hyperlink" Target="https://stackoverflow.com/questions/58987264" TargetMode="External"/><Relationship Id="rId1129" Type="http://schemas.openxmlformats.org/officeDocument/2006/relationships/hyperlink" Target="https://stackoverflow.com/questions/60035792" TargetMode="External"/><Relationship Id="rId3780" Type="http://schemas.openxmlformats.org/officeDocument/2006/relationships/hyperlink" Target="https://stackoverflow.com/questions/57140272" TargetMode="External"/><Relationship Id="rId2450" Type="http://schemas.openxmlformats.org/officeDocument/2006/relationships/hyperlink" Target="https://stackoverflow.com/questions/52782864" TargetMode="External"/><Relationship Id="rId3782" Type="http://schemas.openxmlformats.org/officeDocument/2006/relationships/hyperlink" Target="https://stackoverflow.com/questions/40717669" TargetMode="External"/><Relationship Id="rId1120" Type="http://schemas.openxmlformats.org/officeDocument/2006/relationships/hyperlink" Target="https://stackoverflow.com/questions/59223142" TargetMode="External"/><Relationship Id="rId2451" Type="http://schemas.openxmlformats.org/officeDocument/2006/relationships/hyperlink" Target="https://stackoverflow.com/questions/45776592" TargetMode="External"/><Relationship Id="rId3781" Type="http://schemas.openxmlformats.org/officeDocument/2006/relationships/hyperlink" Target="https://stackoverflow.com/questions/42508283" TargetMode="External"/><Relationship Id="rId1121" Type="http://schemas.openxmlformats.org/officeDocument/2006/relationships/hyperlink" Target="https://stackoverflow.com/questions/56480679" TargetMode="External"/><Relationship Id="rId2452" Type="http://schemas.openxmlformats.org/officeDocument/2006/relationships/hyperlink" Target="https://stackoverflow.com/questions/43857322" TargetMode="External"/><Relationship Id="rId3784" Type="http://schemas.openxmlformats.org/officeDocument/2006/relationships/hyperlink" Target="https://stackoverflow.com/questions/57140272" TargetMode="External"/><Relationship Id="rId1122" Type="http://schemas.openxmlformats.org/officeDocument/2006/relationships/hyperlink" Target="https://stackoverflow.com/questions/55665682" TargetMode="External"/><Relationship Id="rId2453" Type="http://schemas.openxmlformats.org/officeDocument/2006/relationships/hyperlink" Target="https://stackoverflow.com/questions/40423766" TargetMode="External"/><Relationship Id="rId3783" Type="http://schemas.openxmlformats.org/officeDocument/2006/relationships/hyperlink" Target="https://stackoverflow.com/questions/49852061" TargetMode="External"/><Relationship Id="rId1123" Type="http://schemas.openxmlformats.org/officeDocument/2006/relationships/hyperlink" Target="https://stackoverflow.com/questions/60035792" TargetMode="External"/><Relationship Id="rId2454" Type="http://schemas.openxmlformats.org/officeDocument/2006/relationships/hyperlink" Target="https://stackoverflow.com/questions/64440377" TargetMode="External"/><Relationship Id="rId3786" Type="http://schemas.openxmlformats.org/officeDocument/2006/relationships/hyperlink" Target="https://stackoverflow.com/questions/49852061" TargetMode="External"/><Relationship Id="rId1124" Type="http://schemas.openxmlformats.org/officeDocument/2006/relationships/hyperlink" Target="https://stackoverflow.com/questions/60035792" TargetMode="External"/><Relationship Id="rId2455" Type="http://schemas.openxmlformats.org/officeDocument/2006/relationships/hyperlink" Target="https://stackoverflow.com/questions/64446052" TargetMode="External"/><Relationship Id="rId3785" Type="http://schemas.openxmlformats.org/officeDocument/2006/relationships/hyperlink" Target="https://stackoverflow.com/questions/40717669" TargetMode="External"/><Relationship Id="rId1158" Type="http://schemas.openxmlformats.org/officeDocument/2006/relationships/hyperlink" Target="https://stackoverflow.com/questions/58138071" TargetMode="External"/><Relationship Id="rId2489" Type="http://schemas.openxmlformats.org/officeDocument/2006/relationships/hyperlink" Target="https://stackoverflow.com/questions/38650482" TargetMode="External"/><Relationship Id="rId1159" Type="http://schemas.openxmlformats.org/officeDocument/2006/relationships/hyperlink" Target="https://stackoverflow.com/questions/58764104" TargetMode="External"/><Relationship Id="rId2480" Type="http://schemas.openxmlformats.org/officeDocument/2006/relationships/hyperlink" Target="https://stackoverflow.com/questions/49853718" TargetMode="External"/><Relationship Id="rId1150" Type="http://schemas.openxmlformats.org/officeDocument/2006/relationships/hyperlink" Target="https://stackoverflow.com/questions/58575586" TargetMode="External"/><Relationship Id="rId2481" Type="http://schemas.openxmlformats.org/officeDocument/2006/relationships/hyperlink" Target="https://stackoverflow.com/questions/49645151" TargetMode="External"/><Relationship Id="rId1151" Type="http://schemas.openxmlformats.org/officeDocument/2006/relationships/hyperlink" Target="https://stackoverflow.com/questions/61829870" TargetMode="External"/><Relationship Id="rId2482" Type="http://schemas.openxmlformats.org/officeDocument/2006/relationships/hyperlink" Target="https://stackoverflow.com/questions/39249704" TargetMode="External"/><Relationship Id="rId1152" Type="http://schemas.openxmlformats.org/officeDocument/2006/relationships/hyperlink" Target="https://stackoverflow.com/questions/59864710" TargetMode="External"/><Relationship Id="rId2483" Type="http://schemas.openxmlformats.org/officeDocument/2006/relationships/hyperlink" Target="https://stackoverflow.com/questions/38536155" TargetMode="External"/><Relationship Id="rId1153" Type="http://schemas.openxmlformats.org/officeDocument/2006/relationships/hyperlink" Target="https://stackoverflow.com/questions/59539855" TargetMode="External"/><Relationship Id="rId2484" Type="http://schemas.openxmlformats.org/officeDocument/2006/relationships/hyperlink" Target="https://stackoverflow.com/questions/40423402" TargetMode="External"/><Relationship Id="rId1154" Type="http://schemas.openxmlformats.org/officeDocument/2006/relationships/hyperlink" Target="https://stackoverflow.com/questions/58764104" TargetMode="External"/><Relationship Id="rId2485" Type="http://schemas.openxmlformats.org/officeDocument/2006/relationships/hyperlink" Target="https://stackoverflow.com/questions/41178979" TargetMode="External"/><Relationship Id="rId1155" Type="http://schemas.openxmlformats.org/officeDocument/2006/relationships/hyperlink" Target="https://stackoverflow.com/questions/58146801" TargetMode="External"/><Relationship Id="rId2486" Type="http://schemas.openxmlformats.org/officeDocument/2006/relationships/hyperlink" Target="https://stackoverflow.com/questions/40386921" TargetMode="External"/><Relationship Id="rId1156" Type="http://schemas.openxmlformats.org/officeDocument/2006/relationships/hyperlink" Target="https://stackoverflow.com/questions/58138071" TargetMode="External"/><Relationship Id="rId2487" Type="http://schemas.openxmlformats.org/officeDocument/2006/relationships/hyperlink" Target="https://stackoverflow.com/questions/43833081" TargetMode="External"/><Relationship Id="rId1157" Type="http://schemas.openxmlformats.org/officeDocument/2006/relationships/hyperlink" Target="https://stackoverflow.com/questions/59506070" TargetMode="External"/><Relationship Id="rId2488" Type="http://schemas.openxmlformats.org/officeDocument/2006/relationships/hyperlink" Target="https://stackoverflow.com/questions/44210620" TargetMode="External"/><Relationship Id="rId1147" Type="http://schemas.openxmlformats.org/officeDocument/2006/relationships/hyperlink" Target="https://stackoverflow.com/questions/59506070" TargetMode="External"/><Relationship Id="rId2478" Type="http://schemas.openxmlformats.org/officeDocument/2006/relationships/hyperlink" Target="https://stackoverflow.com/questions/56386913" TargetMode="External"/><Relationship Id="rId1148" Type="http://schemas.openxmlformats.org/officeDocument/2006/relationships/hyperlink" Target="https://stackoverflow.com/questions/53888309" TargetMode="External"/><Relationship Id="rId2479" Type="http://schemas.openxmlformats.org/officeDocument/2006/relationships/hyperlink" Target="https://stackoverflow.com/questions/56889170" TargetMode="External"/><Relationship Id="rId1149" Type="http://schemas.openxmlformats.org/officeDocument/2006/relationships/hyperlink" Target="https://stackoverflow.com/questions/53888309" TargetMode="External"/><Relationship Id="rId2470" Type="http://schemas.openxmlformats.org/officeDocument/2006/relationships/hyperlink" Target="https://stackoverflow.com/questions/44354940" TargetMode="External"/><Relationship Id="rId1140" Type="http://schemas.openxmlformats.org/officeDocument/2006/relationships/hyperlink" Target="https://stackoverflow.com/questions/60100519" TargetMode="External"/><Relationship Id="rId2471" Type="http://schemas.openxmlformats.org/officeDocument/2006/relationships/hyperlink" Target="https://stackoverflow.com/questions/47040860" TargetMode="External"/><Relationship Id="rId1141" Type="http://schemas.openxmlformats.org/officeDocument/2006/relationships/hyperlink" Target="https://stackoverflow.com/questions/63846295" TargetMode="External"/><Relationship Id="rId2472" Type="http://schemas.openxmlformats.org/officeDocument/2006/relationships/hyperlink" Target="https://stackoverflow.com/questions/46694252" TargetMode="External"/><Relationship Id="rId1142" Type="http://schemas.openxmlformats.org/officeDocument/2006/relationships/hyperlink" Target="https://stackoverflow.com/questions/59585425" TargetMode="External"/><Relationship Id="rId2473" Type="http://schemas.openxmlformats.org/officeDocument/2006/relationships/hyperlink" Target="https://stackoverflow.com/questions/47340607" TargetMode="External"/><Relationship Id="rId1143" Type="http://schemas.openxmlformats.org/officeDocument/2006/relationships/hyperlink" Target="https://stackoverflow.com/questions/51573241" TargetMode="External"/><Relationship Id="rId2474" Type="http://schemas.openxmlformats.org/officeDocument/2006/relationships/hyperlink" Target="https://stackoverflow.com/questions/49649836" TargetMode="External"/><Relationship Id="rId1144" Type="http://schemas.openxmlformats.org/officeDocument/2006/relationships/hyperlink" Target="https://stackoverflow.com/questions/52012071" TargetMode="External"/><Relationship Id="rId2475" Type="http://schemas.openxmlformats.org/officeDocument/2006/relationships/hyperlink" Target="https://stackoverflow.com/questions/60690327" TargetMode="External"/><Relationship Id="rId1145" Type="http://schemas.openxmlformats.org/officeDocument/2006/relationships/hyperlink" Target="https://stackoverflow.com/questions/59864710" TargetMode="External"/><Relationship Id="rId2476" Type="http://schemas.openxmlformats.org/officeDocument/2006/relationships/hyperlink" Target="https://stackoverflow.com/questions/49249646" TargetMode="External"/><Relationship Id="rId1146" Type="http://schemas.openxmlformats.org/officeDocument/2006/relationships/hyperlink" Target="https://stackoverflow.com/questions/61829870" TargetMode="External"/><Relationship Id="rId2477" Type="http://schemas.openxmlformats.org/officeDocument/2006/relationships/hyperlink" Target="https://stackoverflow.com/questions/54067061" TargetMode="External"/><Relationship Id="rId7319" Type="http://schemas.openxmlformats.org/officeDocument/2006/relationships/hyperlink" Target="https://stackoverflow.com/questions/60614524" TargetMode="External"/><Relationship Id="rId7318" Type="http://schemas.openxmlformats.org/officeDocument/2006/relationships/hyperlink" Target="https://stackoverflow.com/questions/57571337" TargetMode="External"/><Relationship Id="rId8649" Type="http://schemas.openxmlformats.org/officeDocument/2006/relationships/hyperlink" Target="https://stackoverflow.com/questions/59521001" TargetMode="External"/><Relationship Id="rId8640" Type="http://schemas.openxmlformats.org/officeDocument/2006/relationships/hyperlink" Target="https://stackoverflow.com/questions/64848622" TargetMode="External"/><Relationship Id="rId7313" Type="http://schemas.openxmlformats.org/officeDocument/2006/relationships/hyperlink" Target="https://stackoverflow.com/questions/58180390" TargetMode="External"/><Relationship Id="rId8644" Type="http://schemas.openxmlformats.org/officeDocument/2006/relationships/hyperlink" Target="https://stackoverflow.com/questions/62017903" TargetMode="External"/><Relationship Id="rId7312" Type="http://schemas.openxmlformats.org/officeDocument/2006/relationships/hyperlink" Target="https://stackoverflow.com/questions/58305206" TargetMode="External"/><Relationship Id="rId8643" Type="http://schemas.openxmlformats.org/officeDocument/2006/relationships/hyperlink" Target="https://stackoverflow.com/questions/59521001" TargetMode="External"/><Relationship Id="rId7311" Type="http://schemas.openxmlformats.org/officeDocument/2006/relationships/hyperlink" Target="https://stackoverflow.com/questions/64780469" TargetMode="External"/><Relationship Id="rId8642" Type="http://schemas.openxmlformats.org/officeDocument/2006/relationships/hyperlink" Target="https://stackoverflow.com/questions/64848622" TargetMode="External"/><Relationship Id="rId7310" Type="http://schemas.openxmlformats.org/officeDocument/2006/relationships/hyperlink" Target="https://stackoverflow.com/questions/63138039" TargetMode="External"/><Relationship Id="rId8641" Type="http://schemas.openxmlformats.org/officeDocument/2006/relationships/hyperlink" Target="https://stackoverflow.com/questions/64848622" TargetMode="External"/><Relationship Id="rId7317" Type="http://schemas.openxmlformats.org/officeDocument/2006/relationships/hyperlink" Target="https://stackoverflow.com/questions/64780469" TargetMode="External"/><Relationship Id="rId8648" Type="http://schemas.openxmlformats.org/officeDocument/2006/relationships/hyperlink" Target="https://stackoverflow.com/questions/58557296" TargetMode="External"/><Relationship Id="rId7316" Type="http://schemas.openxmlformats.org/officeDocument/2006/relationships/hyperlink" Target="https://stackoverflow.com/questions/64780469" TargetMode="External"/><Relationship Id="rId8647" Type="http://schemas.openxmlformats.org/officeDocument/2006/relationships/hyperlink" Target="https://stackoverflow.com/questions/60653297" TargetMode="External"/><Relationship Id="rId7315" Type="http://schemas.openxmlformats.org/officeDocument/2006/relationships/hyperlink" Target="https://stackoverflow.com/questions/63138039" TargetMode="External"/><Relationship Id="rId8646" Type="http://schemas.openxmlformats.org/officeDocument/2006/relationships/hyperlink" Target="https://stackoverflow.com/questions/60653297" TargetMode="External"/><Relationship Id="rId7314" Type="http://schemas.openxmlformats.org/officeDocument/2006/relationships/hyperlink" Target="https://stackoverflow.com/questions/57635757" TargetMode="External"/><Relationship Id="rId8645" Type="http://schemas.openxmlformats.org/officeDocument/2006/relationships/hyperlink" Target="https://stackoverflow.com/questions/60653297" TargetMode="External"/><Relationship Id="rId7309" Type="http://schemas.openxmlformats.org/officeDocument/2006/relationships/hyperlink" Target="https://stackoverflow.com/questions/57635757" TargetMode="External"/><Relationship Id="rId7308" Type="http://schemas.openxmlformats.org/officeDocument/2006/relationships/hyperlink" Target="https://stackoverflow.com/questions/58180390" TargetMode="External"/><Relationship Id="rId8639" Type="http://schemas.openxmlformats.org/officeDocument/2006/relationships/hyperlink" Target="https://stackoverflow.com/questions/58557296" TargetMode="External"/><Relationship Id="rId7307" Type="http://schemas.openxmlformats.org/officeDocument/2006/relationships/hyperlink" Target="https://stackoverflow.com/questions/52931047" TargetMode="External"/><Relationship Id="rId8638" Type="http://schemas.openxmlformats.org/officeDocument/2006/relationships/hyperlink" Target="https://stackoverflow.com/questions/59521001" TargetMode="External"/><Relationship Id="rId7302" Type="http://schemas.openxmlformats.org/officeDocument/2006/relationships/hyperlink" Target="https://stackoverflow.com/questions/46164791" TargetMode="External"/><Relationship Id="rId8633" Type="http://schemas.openxmlformats.org/officeDocument/2006/relationships/hyperlink" Target="https://stackoverflow.com/questions/58764104" TargetMode="External"/><Relationship Id="rId7301" Type="http://schemas.openxmlformats.org/officeDocument/2006/relationships/hyperlink" Target="https://stackoverflow.com/questions/45235253" TargetMode="External"/><Relationship Id="rId8632" Type="http://schemas.openxmlformats.org/officeDocument/2006/relationships/hyperlink" Target="https://stackoverflow.com/questions/61043085" TargetMode="External"/><Relationship Id="rId7300" Type="http://schemas.openxmlformats.org/officeDocument/2006/relationships/hyperlink" Target="https://stackoverflow.com/questions/60954216" TargetMode="External"/><Relationship Id="rId8631" Type="http://schemas.openxmlformats.org/officeDocument/2006/relationships/hyperlink" Target="https://stackoverflow.com/questions/61016150" TargetMode="External"/><Relationship Id="rId8630" Type="http://schemas.openxmlformats.org/officeDocument/2006/relationships/hyperlink" Target="https://stackoverflow.com/questions/61353557" TargetMode="External"/><Relationship Id="rId7306" Type="http://schemas.openxmlformats.org/officeDocument/2006/relationships/hyperlink" Target="https://stackoverflow.com/questions/63977823" TargetMode="External"/><Relationship Id="rId8637" Type="http://schemas.openxmlformats.org/officeDocument/2006/relationships/hyperlink" Target="https://stackoverflow.com/questions/58557296" TargetMode="External"/><Relationship Id="rId7305" Type="http://schemas.openxmlformats.org/officeDocument/2006/relationships/hyperlink" Target="https://stackoverflow.com/questions/63138039" TargetMode="External"/><Relationship Id="rId8636" Type="http://schemas.openxmlformats.org/officeDocument/2006/relationships/hyperlink" Target="https://stackoverflow.com/questions/61436339" TargetMode="External"/><Relationship Id="rId7304" Type="http://schemas.openxmlformats.org/officeDocument/2006/relationships/hyperlink" Target="https://stackoverflow.com/questions/59191855" TargetMode="External"/><Relationship Id="rId8635" Type="http://schemas.openxmlformats.org/officeDocument/2006/relationships/hyperlink" Target="https://stackoverflow.com/questions/58557296" TargetMode="External"/><Relationship Id="rId7303" Type="http://schemas.openxmlformats.org/officeDocument/2006/relationships/hyperlink" Target="https://stackoverflow.com/questions/59458332" TargetMode="External"/><Relationship Id="rId8634" Type="http://schemas.openxmlformats.org/officeDocument/2006/relationships/hyperlink" Target="https://stackoverflow.com/questions/60035792" TargetMode="External"/><Relationship Id="rId6009" Type="http://schemas.openxmlformats.org/officeDocument/2006/relationships/hyperlink" Target="https://stackoverflow.com/questions/54805110" TargetMode="External"/><Relationship Id="rId7331" Type="http://schemas.openxmlformats.org/officeDocument/2006/relationships/hyperlink" Target="https://stackoverflow.com/questions/63138039" TargetMode="External"/><Relationship Id="rId8662" Type="http://schemas.openxmlformats.org/officeDocument/2006/relationships/hyperlink" Target="https://stackoverflow.com/questions/58676498" TargetMode="External"/><Relationship Id="rId6000" Type="http://schemas.openxmlformats.org/officeDocument/2006/relationships/hyperlink" Target="https://stackoverflow.com/questions/56814449" TargetMode="External"/><Relationship Id="rId7330" Type="http://schemas.openxmlformats.org/officeDocument/2006/relationships/hyperlink" Target="https://stackoverflow.com/questions/63138039" TargetMode="External"/><Relationship Id="rId8661" Type="http://schemas.openxmlformats.org/officeDocument/2006/relationships/hyperlink" Target="https://stackoverflow.com/questions/61277787" TargetMode="External"/><Relationship Id="rId8660" Type="http://schemas.openxmlformats.org/officeDocument/2006/relationships/hyperlink" Target="https://stackoverflow.com/questions/61016150" TargetMode="External"/><Relationship Id="rId6003" Type="http://schemas.openxmlformats.org/officeDocument/2006/relationships/hyperlink" Target="https://stackoverflow.com/questions/54805110" TargetMode="External"/><Relationship Id="rId7335" Type="http://schemas.openxmlformats.org/officeDocument/2006/relationships/hyperlink" Target="https://stackoverflow.com/questions/64620236" TargetMode="External"/><Relationship Id="rId8666" Type="http://schemas.openxmlformats.org/officeDocument/2006/relationships/hyperlink" Target="https://stackoverflow.com/questions/61277787" TargetMode="External"/><Relationship Id="rId6004" Type="http://schemas.openxmlformats.org/officeDocument/2006/relationships/hyperlink" Target="https://stackoverflow.com/questions/56814449" TargetMode="External"/><Relationship Id="rId7334" Type="http://schemas.openxmlformats.org/officeDocument/2006/relationships/hyperlink" Target="https://stackoverflow.com/questions/64990551" TargetMode="External"/><Relationship Id="rId8665" Type="http://schemas.openxmlformats.org/officeDocument/2006/relationships/hyperlink" Target="https://stackoverflow.com/questions/60035792" TargetMode="External"/><Relationship Id="rId6001" Type="http://schemas.openxmlformats.org/officeDocument/2006/relationships/hyperlink" Target="https://stackoverflow.com/questions/56687174" TargetMode="External"/><Relationship Id="rId7333" Type="http://schemas.openxmlformats.org/officeDocument/2006/relationships/hyperlink" Target="https://stackoverflow.com/questions/62937599" TargetMode="External"/><Relationship Id="rId8664" Type="http://schemas.openxmlformats.org/officeDocument/2006/relationships/hyperlink" Target="https://stackoverflow.com/questions/58971998" TargetMode="External"/><Relationship Id="rId6002" Type="http://schemas.openxmlformats.org/officeDocument/2006/relationships/hyperlink" Target="https://stackoverflow.com/questions/53757839" TargetMode="External"/><Relationship Id="rId7332" Type="http://schemas.openxmlformats.org/officeDocument/2006/relationships/hyperlink" Target="https://stackoverflow.com/questions/57635757" TargetMode="External"/><Relationship Id="rId8663" Type="http://schemas.openxmlformats.org/officeDocument/2006/relationships/hyperlink" Target="https://stackoverflow.com/questions/60593469" TargetMode="External"/><Relationship Id="rId6007" Type="http://schemas.openxmlformats.org/officeDocument/2006/relationships/hyperlink" Target="https://stackoverflow.com/questions/59533584" TargetMode="External"/><Relationship Id="rId7339" Type="http://schemas.openxmlformats.org/officeDocument/2006/relationships/hyperlink" Target="https://stackoverflow.com/questions/63956135" TargetMode="External"/><Relationship Id="rId6008" Type="http://schemas.openxmlformats.org/officeDocument/2006/relationships/hyperlink" Target="https://stackoverflow.com/questions/54805110" TargetMode="External"/><Relationship Id="rId7338" Type="http://schemas.openxmlformats.org/officeDocument/2006/relationships/hyperlink" Target="https://stackoverflow.com/questions/64620236" TargetMode="External"/><Relationship Id="rId8669" Type="http://schemas.openxmlformats.org/officeDocument/2006/relationships/hyperlink" Target="https://stackoverflow.com/questions/61882720" TargetMode="External"/><Relationship Id="rId6005" Type="http://schemas.openxmlformats.org/officeDocument/2006/relationships/hyperlink" Target="https://stackoverflow.com/questions/54805110" TargetMode="External"/><Relationship Id="rId7337" Type="http://schemas.openxmlformats.org/officeDocument/2006/relationships/hyperlink" Target="https://stackoverflow.com/questions/63956135" TargetMode="External"/><Relationship Id="rId8668" Type="http://schemas.openxmlformats.org/officeDocument/2006/relationships/hyperlink" Target="https://stackoverflow.com/questions/60593469" TargetMode="External"/><Relationship Id="rId6006" Type="http://schemas.openxmlformats.org/officeDocument/2006/relationships/hyperlink" Target="https://stackoverflow.com/questions/62810922" TargetMode="External"/><Relationship Id="rId7336" Type="http://schemas.openxmlformats.org/officeDocument/2006/relationships/hyperlink" Target="https://stackoverflow.com/questions/64729958" TargetMode="External"/><Relationship Id="rId8667" Type="http://schemas.openxmlformats.org/officeDocument/2006/relationships/hyperlink" Target="https://stackoverflow.com/questions/58676498" TargetMode="External"/><Relationship Id="rId7329" Type="http://schemas.openxmlformats.org/officeDocument/2006/relationships/hyperlink" Target="https://stackoverflow.com/questions/63138039" TargetMode="External"/><Relationship Id="rId7320" Type="http://schemas.openxmlformats.org/officeDocument/2006/relationships/hyperlink" Target="https://stackoverflow.com/questions/59458332" TargetMode="External"/><Relationship Id="rId8651" Type="http://schemas.openxmlformats.org/officeDocument/2006/relationships/hyperlink" Target="https://stackoverflow.com/questions/62017903" TargetMode="External"/><Relationship Id="rId8650" Type="http://schemas.openxmlformats.org/officeDocument/2006/relationships/hyperlink" Target="https://stackoverflow.com/questions/60653297" TargetMode="External"/><Relationship Id="rId7324" Type="http://schemas.openxmlformats.org/officeDocument/2006/relationships/hyperlink" Target="https://stackoverflow.com/questions/58180390" TargetMode="External"/><Relationship Id="rId8655" Type="http://schemas.openxmlformats.org/officeDocument/2006/relationships/hyperlink" Target="https://stackoverflow.com/questions/60035792" TargetMode="External"/><Relationship Id="rId7323" Type="http://schemas.openxmlformats.org/officeDocument/2006/relationships/hyperlink" Target="https://stackoverflow.com/questions/60614524" TargetMode="External"/><Relationship Id="rId8654" Type="http://schemas.openxmlformats.org/officeDocument/2006/relationships/hyperlink" Target="https://stackoverflow.com/questions/64112222" TargetMode="External"/><Relationship Id="rId7322" Type="http://schemas.openxmlformats.org/officeDocument/2006/relationships/hyperlink" Target="https://stackoverflow.com/questions/57571337" TargetMode="External"/><Relationship Id="rId8653" Type="http://schemas.openxmlformats.org/officeDocument/2006/relationships/hyperlink" Target="https://stackoverflow.com/questions/60488764" TargetMode="External"/><Relationship Id="rId7321" Type="http://schemas.openxmlformats.org/officeDocument/2006/relationships/hyperlink" Target="https://stackoverflow.com/questions/58180390" TargetMode="External"/><Relationship Id="rId8652" Type="http://schemas.openxmlformats.org/officeDocument/2006/relationships/hyperlink" Target="https://stackoverflow.com/questions/60532242" TargetMode="External"/><Relationship Id="rId7328" Type="http://schemas.openxmlformats.org/officeDocument/2006/relationships/hyperlink" Target="https://stackoverflow.com/questions/60691155" TargetMode="External"/><Relationship Id="rId8659" Type="http://schemas.openxmlformats.org/officeDocument/2006/relationships/hyperlink" Target="https://stackoverflow.com/questions/58971998" TargetMode="External"/><Relationship Id="rId7327" Type="http://schemas.openxmlformats.org/officeDocument/2006/relationships/hyperlink" Target="https://stackoverflow.com/questions/60913324" TargetMode="External"/><Relationship Id="rId8658" Type="http://schemas.openxmlformats.org/officeDocument/2006/relationships/hyperlink" Target="https://stackoverflow.com/questions/58311358" TargetMode="External"/><Relationship Id="rId7326" Type="http://schemas.openxmlformats.org/officeDocument/2006/relationships/hyperlink" Target="https://stackoverflow.com/questions/58180390" TargetMode="External"/><Relationship Id="rId8657" Type="http://schemas.openxmlformats.org/officeDocument/2006/relationships/hyperlink" Target="https://stackoverflow.com/questions/58676498" TargetMode="External"/><Relationship Id="rId7325" Type="http://schemas.openxmlformats.org/officeDocument/2006/relationships/hyperlink" Target="https://stackoverflow.com/questions/60614524" TargetMode="External"/><Relationship Id="rId8656" Type="http://schemas.openxmlformats.org/officeDocument/2006/relationships/hyperlink" Target="https://stackoverflow.com/questions/61353557" TargetMode="External"/><Relationship Id="rId8608" Type="http://schemas.openxmlformats.org/officeDocument/2006/relationships/hyperlink" Target="https://stackoverflow.com/questions/60488764" TargetMode="External"/><Relationship Id="rId8607" Type="http://schemas.openxmlformats.org/officeDocument/2006/relationships/hyperlink" Target="https://stackoverflow.com/questions/62746381" TargetMode="External"/><Relationship Id="rId8606" Type="http://schemas.openxmlformats.org/officeDocument/2006/relationships/hyperlink" Target="https://stackoverflow.com/questions/64848622" TargetMode="External"/><Relationship Id="rId8605" Type="http://schemas.openxmlformats.org/officeDocument/2006/relationships/hyperlink" Target="https://stackoverflow.com/questions/62746381" TargetMode="External"/><Relationship Id="rId8609" Type="http://schemas.openxmlformats.org/officeDocument/2006/relationships/hyperlink" Target="https://stackoverflow.com/questions/64112222" TargetMode="External"/><Relationship Id="rId8600" Type="http://schemas.openxmlformats.org/officeDocument/2006/relationships/hyperlink" Target="https://stackoverflow.com/questions/62677973" TargetMode="External"/><Relationship Id="rId8604" Type="http://schemas.openxmlformats.org/officeDocument/2006/relationships/hyperlink" Target="https://stackoverflow.com/questions/60482845" TargetMode="External"/><Relationship Id="rId8603" Type="http://schemas.openxmlformats.org/officeDocument/2006/relationships/hyperlink" Target="https://stackoverflow.com/questions/60985161" TargetMode="External"/><Relationship Id="rId8602" Type="http://schemas.openxmlformats.org/officeDocument/2006/relationships/hyperlink" Target="https://stackoverflow.com/questions/62677973" TargetMode="External"/><Relationship Id="rId8601" Type="http://schemas.openxmlformats.org/officeDocument/2006/relationships/hyperlink" Target="https://stackoverflow.com/questions/60567183" TargetMode="External"/><Relationship Id="rId8629" Type="http://schemas.openxmlformats.org/officeDocument/2006/relationships/hyperlink" Target="https://stackoverflow.com/questions/58971998" TargetMode="External"/><Relationship Id="rId8628" Type="http://schemas.openxmlformats.org/officeDocument/2006/relationships/hyperlink" Target="https://stackoverflow.com/questions/60488764" TargetMode="External"/><Relationship Id="rId8627" Type="http://schemas.openxmlformats.org/officeDocument/2006/relationships/hyperlink" Target="https://stackoverflow.com/questions/60923917" TargetMode="External"/><Relationship Id="rId8622" Type="http://schemas.openxmlformats.org/officeDocument/2006/relationships/hyperlink" Target="https://stackoverflow.com/questions/60985161" TargetMode="External"/><Relationship Id="rId8621" Type="http://schemas.openxmlformats.org/officeDocument/2006/relationships/hyperlink" Target="https://stackoverflow.com/questions/61456086" TargetMode="External"/><Relationship Id="rId8620" Type="http://schemas.openxmlformats.org/officeDocument/2006/relationships/hyperlink" Target="https://stackoverflow.com/questions/61456086" TargetMode="External"/><Relationship Id="rId8626" Type="http://schemas.openxmlformats.org/officeDocument/2006/relationships/hyperlink" Target="https://stackoverflow.com/questions/61280184" TargetMode="External"/><Relationship Id="rId8625" Type="http://schemas.openxmlformats.org/officeDocument/2006/relationships/hyperlink" Target="https://stackoverflow.com/questions/61280184" TargetMode="External"/><Relationship Id="rId8624" Type="http://schemas.openxmlformats.org/officeDocument/2006/relationships/hyperlink" Target="https://stackoverflow.com/questions/61766717" TargetMode="External"/><Relationship Id="rId8623" Type="http://schemas.openxmlformats.org/officeDocument/2006/relationships/hyperlink" Target="https://stackoverflow.com/questions/62746381" TargetMode="External"/><Relationship Id="rId8619" Type="http://schemas.openxmlformats.org/officeDocument/2006/relationships/hyperlink" Target="https://stackoverflow.com/questions/58605279" TargetMode="External"/><Relationship Id="rId8618" Type="http://schemas.openxmlformats.org/officeDocument/2006/relationships/hyperlink" Target="https://stackoverflow.com/questions/61280184" TargetMode="External"/><Relationship Id="rId8617" Type="http://schemas.openxmlformats.org/officeDocument/2006/relationships/hyperlink" Target="https://stackoverflow.com/questions/62746381" TargetMode="External"/><Relationship Id="rId8616" Type="http://schemas.openxmlformats.org/officeDocument/2006/relationships/hyperlink" Target="https://stackoverflow.com/questions/58605279" TargetMode="External"/><Relationship Id="rId8611" Type="http://schemas.openxmlformats.org/officeDocument/2006/relationships/hyperlink" Target="https://stackoverflow.com/questions/60780509" TargetMode="External"/><Relationship Id="rId8610" Type="http://schemas.openxmlformats.org/officeDocument/2006/relationships/hyperlink" Target="https://stackoverflow.com/questions/61216136" TargetMode="External"/><Relationship Id="rId8615" Type="http://schemas.openxmlformats.org/officeDocument/2006/relationships/hyperlink" Target="https://stackoverflow.com/questions/60580439" TargetMode="External"/><Relationship Id="rId8614" Type="http://schemas.openxmlformats.org/officeDocument/2006/relationships/hyperlink" Target="https://stackoverflow.com/questions/63587813" TargetMode="External"/><Relationship Id="rId8613" Type="http://schemas.openxmlformats.org/officeDocument/2006/relationships/hyperlink" Target="https://stackoverflow.com/questions/61280184" TargetMode="External"/><Relationship Id="rId8612" Type="http://schemas.openxmlformats.org/officeDocument/2006/relationships/hyperlink" Target="https://stackoverflow.com/questions/62746381" TargetMode="External"/><Relationship Id="rId6061" Type="http://schemas.openxmlformats.org/officeDocument/2006/relationships/hyperlink" Target="https://stackoverflow.com/questions/50937533" TargetMode="External"/><Relationship Id="rId7393" Type="http://schemas.openxmlformats.org/officeDocument/2006/relationships/hyperlink" Target="https://stackoverflow.com/questions/63859912" TargetMode="External"/><Relationship Id="rId6062" Type="http://schemas.openxmlformats.org/officeDocument/2006/relationships/hyperlink" Target="https://stackoverflow.com/questions/60613607" TargetMode="External"/><Relationship Id="rId7392" Type="http://schemas.openxmlformats.org/officeDocument/2006/relationships/hyperlink" Target="https://stackoverflow.com/questions/58698942" TargetMode="External"/><Relationship Id="rId7391" Type="http://schemas.openxmlformats.org/officeDocument/2006/relationships/hyperlink" Target="https://stackoverflow.com/questions/59672402" TargetMode="External"/><Relationship Id="rId6060" Type="http://schemas.openxmlformats.org/officeDocument/2006/relationships/hyperlink" Target="https://stackoverflow.com/questions/56090377" TargetMode="External"/><Relationship Id="rId7390" Type="http://schemas.openxmlformats.org/officeDocument/2006/relationships/hyperlink" Target="https://stackoverflow.com/questions/59060150" TargetMode="External"/><Relationship Id="rId6065" Type="http://schemas.openxmlformats.org/officeDocument/2006/relationships/hyperlink" Target="https://stackoverflow.com/questions/51794914" TargetMode="External"/><Relationship Id="rId7397" Type="http://schemas.openxmlformats.org/officeDocument/2006/relationships/hyperlink" Target="https://stackoverflow.com/questions/60077931" TargetMode="External"/><Relationship Id="rId6066" Type="http://schemas.openxmlformats.org/officeDocument/2006/relationships/hyperlink" Target="https://stackoverflow.com/questions/58894472" TargetMode="External"/><Relationship Id="rId7396" Type="http://schemas.openxmlformats.org/officeDocument/2006/relationships/hyperlink" Target="https://stackoverflow.com/questions/62690426" TargetMode="External"/><Relationship Id="rId6063" Type="http://schemas.openxmlformats.org/officeDocument/2006/relationships/hyperlink" Target="https://stackoverflow.com/questions/58878421" TargetMode="External"/><Relationship Id="rId7395" Type="http://schemas.openxmlformats.org/officeDocument/2006/relationships/hyperlink" Target="https://stackoverflow.com/questions/60474308" TargetMode="External"/><Relationship Id="rId6064" Type="http://schemas.openxmlformats.org/officeDocument/2006/relationships/hyperlink" Target="https://stackoverflow.com/questions/58878421" TargetMode="External"/><Relationship Id="rId7394" Type="http://schemas.openxmlformats.org/officeDocument/2006/relationships/hyperlink" Target="https://stackoverflow.com/questions/62932186" TargetMode="External"/><Relationship Id="rId6069" Type="http://schemas.openxmlformats.org/officeDocument/2006/relationships/hyperlink" Target="https://stackoverflow.com/questions/58667499" TargetMode="External"/><Relationship Id="rId6067" Type="http://schemas.openxmlformats.org/officeDocument/2006/relationships/hyperlink" Target="https://stackoverflow.com/questions/58667499" TargetMode="External"/><Relationship Id="rId7399" Type="http://schemas.openxmlformats.org/officeDocument/2006/relationships/hyperlink" Target="https://stackoverflow.com/questions/46876213" TargetMode="External"/><Relationship Id="rId6068" Type="http://schemas.openxmlformats.org/officeDocument/2006/relationships/hyperlink" Target="https://stackoverflow.com/questions/58667499" TargetMode="External"/><Relationship Id="rId7398" Type="http://schemas.openxmlformats.org/officeDocument/2006/relationships/hyperlink" Target="https://stackoverflow.com/questions/45084217" TargetMode="External"/><Relationship Id="rId6050" Type="http://schemas.openxmlformats.org/officeDocument/2006/relationships/hyperlink" Target="https://stackoverflow.com/questions/61998249" TargetMode="External"/><Relationship Id="rId7382" Type="http://schemas.openxmlformats.org/officeDocument/2006/relationships/hyperlink" Target="https://stackoverflow.com/questions/58418067" TargetMode="External"/><Relationship Id="rId6051" Type="http://schemas.openxmlformats.org/officeDocument/2006/relationships/hyperlink" Target="https://stackoverflow.com/questions/57779022" TargetMode="External"/><Relationship Id="rId7381" Type="http://schemas.openxmlformats.org/officeDocument/2006/relationships/hyperlink" Target="https://stackoverflow.com/questions/49441748" TargetMode="External"/><Relationship Id="rId7380" Type="http://schemas.openxmlformats.org/officeDocument/2006/relationships/hyperlink" Target="https://stackoverflow.com/questions/48764716" TargetMode="External"/><Relationship Id="rId6054" Type="http://schemas.openxmlformats.org/officeDocument/2006/relationships/hyperlink" Target="https://stackoverflow.com/questions/61926835" TargetMode="External"/><Relationship Id="rId7386" Type="http://schemas.openxmlformats.org/officeDocument/2006/relationships/hyperlink" Target="https://stackoverflow.com/questions/62272412" TargetMode="External"/><Relationship Id="rId6055" Type="http://schemas.openxmlformats.org/officeDocument/2006/relationships/hyperlink" Target="https://stackoverflow.com/questions/59504713" TargetMode="External"/><Relationship Id="rId7385" Type="http://schemas.openxmlformats.org/officeDocument/2006/relationships/hyperlink" Target="https://stackoverflow.com/questions/59060150" TargetMode="External"/><Relationship Id="rId6052" Type="http://schemas.openxmlformats.org/officeDocument/2006/relationships/hyperlink" Target="https://stackoverflow.com/questions/61926835" TargetMode="External"/><Relationship Id="rId7384" Type="http://schemas.openxmlformats.org/officeDocument/2006/relationships/hyperlink" Target="https://stackoverflow.com/questions/60975266" TargetMode="External"/><Relationship Id="rId6053" Type="http://schemas.openxmlformats.org/officeDocument/2006/relationships/hyperlink" Target="https://stackoverflow.com/questions/59533584" TargetMode="External"/><Relationship Id="rId7383" Type="http://schemas.openxmlformats.org/officeDocument/2006/relationships/hyperlink" Target="https://stackoverflow.com/questions/58418067" TargetMode="External"/><Relationship Id="rId6058" Type="http://schemas.openxmlformats.org/officeDocument/2006/relationships/hyperlink" Target="https://stackoverflow.com/questions/59533584" TargetMode="External"/><Relationship Id="rId6059" Type="http://schemas.openxmlformats.org/officeDocument/2006/relationships/hyperlink" Target="https://stackoverflow.com/questions/59533584" TargetMode="External"/><Relationship Id="rId7389" Type="http://schemas.openxmlformats.org/officeDocument/2006/relationships/hyperlink" Target="https://stackoverflow.com/questions/60975266" TargetMode="External"/><Relationship Id="rId6056" Type="http://schemas.openxmlformats.org/officeDocument/2006/relationships/hyperlink" Target="https://stackoverflow.com/questions/57779022" TargetMode="External"/><Relationship Id="rId7388" Type="http://schemas.openxmlformats.org/officeDocument/2006/relationships/hyperlink" Target="https://stackoverflow.com/questions/62272412" TargetMode="External"/><Relationship Id="rId6057" Type="http://schemas.openxmlformats.org/officeDocument/2006/relationships/hyperlink" Target="https://stackoverflow.com/questions/59533584" TargetMode="External"/><Relationship Id="rId7387" Type="http://schemas.openxmlformats.org/officeDocument/2006/relationships/hyperlink" Target="https://stackoverflow.com/questions/59993176" TargetMode="External"/><Relationship Id="rId3810" Type="http://schemas.openxmlformats.org/officeDocument/2006/relationships/hyperlink" Target="https://stackoverflow.com/questions/60911907" TargetMode="External"/><Relationship Id="rId3812" Type="http://schemas.openxmlformats.org/officeDocument/2006/relationships/hyperlink" Target="https://stackoverflow.com/questions/57509069" TargetMode="External"/><Relationship Id="rId3811" Type="http://schemas.openxmlformats.org/officeDocument/2006/relationships/hyperlink" Target="https://stackoverflow.com/questions/61597123" TargetMode="External"/><Relationship Id="rId3814" Type="http://schemas.openxmlformats.org/officeDocument/2006/relationships/hyperlink" Target="https://stackoverflow.com/questions/60060152" TargetMode="External"/><Relationship Id="rId3813" Type="http://schemas.openxmlformats.org/officeDocument/2006/relationships/hyperlink" Target="https://stackoverflow.com/questions/57509069" TargetMode="External"/><Relationship Id="rId3816" Type="http://schemas.openxmlformats.org/officeDocument/2006/relationships/hyperlink" Target="https://stackoverflow.com/questions/61292187" TargetMode="External"/><Relationship Id="rId3815" Type="http://schemas.openxmlformats.org/officeDocument/2006/relationships/hyperlink" Target="https://stackoverflow.com/questions/61193360" TargetMode="External"/><Relationship Id="rId3818" Type="http://schemas.openxmlformats.org/officeDocument/2006/relationships/hyperlink" Target="https://stackoverflow.com/questions/61292187" TargetMode="External"/><Relationship Id="rId3817" Type="http://schemas.openxmlformats.org/officeDocument/2006/relationships/hyperlink" Target="https://stackoverflow.com/questions/63966872" TargetMode="External"/><Relationship Id="rId3819" Type="http://schemas.openxmlformats.org/officeDocument/2006/relationships/hyperlink" Target="https://stackoverflow.com/questions/62647139" TargetMode="External"/><Relationship Id="rId6090" Type="http://schemas.openxmlformats.org/officeDocument/2006/relationships/hyperlink" Target="https://stackoverflow.com/questions/61493605" TargetMode="External"/><Relationship Id="rId6091" Type="http://schemas.openxmlformats.org/officeDocument/2006/relationships/hyperlink" Target="https://stackoverflow.com/questions/57779022" TargetMode="External"/><Relationship Id="rId6083" Type="http://schemas.openxmlformats.org/officeDocument/2006/relationships/hyperlink" Target="https://stackoverflow.com/questions/58905540" TargetMode="External"/><Relationship Id="rId6084" Type="http://schemas.openxmlformats.org/officeDocument/2006/relationships/hyperlink" Target="https://stackoverflow.com/questions/61493605" TargetMode="External"/><Relationship Id="rId6081" Type="http://schemas.openxmlformats.org/officeDocument/2006/relationships/hyperlink" Target="https://stackoverflow.com/questions/63721741" TargetMode="External"/><Relationship Id="rId6082" Type="http://schemas.openxmlformats.org/officeDocument/2006/relationships/hyperlink" Target="https://stackoverflow.com/questions/58894472" TargetMode="External"/><Relationship Id="rId6087" Type="http://schemas.openxmlformats.org/officeDocument/2006/relationships/hyperlink" Target="https://stackoverflow.com/questions/54344206" TargetMode="External"/><Relationship Id="rId6088" Type="http://schemas.openxmlformats.org/officeDocument/2006/relationships/hyperlink" Target="https://stackoverflow.com/questions/54758744" TargetMode="External"/><Relationship Id="rId6085" Type="http://schemas.openxmlformats.org/officeDocument/2006/relationships/hyperlink" Target="https://stackoverflow.com/questions/59175464" TargetMode="External"/><Relationship Id="rId6086" Type="http://schemas.openxmlformats.org/officeDocument/2006/relationships/hyperlink" Target="https://stackoverflow.com/questions/57779022" TargetMode="External"/><Relationship Id="rId6089" Type="http://schemas.openxmlformats.org/officeDocument/2006/relationships/hyperlink" Target="https://stackoverflow.com/questions/54758744" TargetMode="External"/><Relationship Id="rId3801" Type="http://schemas.openxmlformats.org/officeDocument/2006/relationships/hyperlink" Target="https://stackoverflow.com/questions/53596521" TargetMode="External"/><Relationship Id="rId3800" Type="http://schemas.openxmlformats.org/officeDocument/2006/relationships/hyperlink" Target="https://stackoverflow.com/questions/56044273" TargetMode="External"/><Relationship Id="rId3803" Type="http://schemas.openxmlformats.org/officeDocument/2006/relationships/hyperlink" Target="https://stackoverflow.com/questions/59078406" TargetMode="External"/><Relationship Id="rId3802" Type="http://schemas.openxmlformats.org/officeDocument/2006/relationships/hyperlink" Target="https://stackoverflow.com/questions/52901611" TargetMode="External"/><Relationship Id="rId3805" Type="http://schemas.openxmlformats.org/officeDocument/2006/relationships/hyperlink" Target="https://stackoverflow.com/questions/62341749" TargetMode="External"/><Relationship Id="rId3804" Type="http://schemas.openxmlformats.org/officeDocument/2006/relationships/hyperlink" Target="https://stackoverflow.com/questions/60112600" TargetMode="External"/><Relationship Id="rId3807" Type="http://schemas.openxmlformats.org/officeDocument/2006/relationships/hyperlink" Target="https://stackoverflow.com/questions/53751925" TargetMode="External"/><Relationship Id="rId3806" Type="http://schemas.openxmlformats.org/officeDocument/2006/relationships/hyperlink" Target="https://stackoverflow.com/questions/53751925" TargetMode="External"/><Relationship Id="rId3809" Type="http://schemas.openxmlformats.org/officeDocument/2006/relationships/hyperlink" Target="https://stackoverflow.com/questions/62855617" TargetMode="External"/><Relationship Id="rId3808" Type="http://schemas.openxmlformats.org/officeDocument/2006/relationships/hyperlink" Target="https://stackoverflow.com/questions/62206016" TargetMode="External"/><Relationship Id="rId6080" Type="http://schemas.openxmlformats.org/officeDocument/2006/relationships/hyperlink" Target="https://stackoverflow.com/questions/56662977" TargetMode="External"/><Relationship Id="rId6072" Type="http://schemas.openxmlformats.org/officeDocument/2006/relationships/hyperlink" Target="https://stackoverflow.com/questions/63721741" TargetMode="External"/><Relationship Id="rId6073" Type="http://schemas.openxmlformats.org/officeDocument/2006/relationships/hyperlink" Target="https://stackoverflow.com/questions/58667499" TargetMode="External"/><Relationship Id="rId6070" Type="http://schemas.openxmlformats.org/officeDocument/2006/relationships/hyperlink" Target="https://stackoverflow.com/questions/51794914" TargetMode="External"/><Relationship Id="rId6071" Type="http://schemas.openxmlformats.org/officeDocument/2006/relationships/hyperlink" Target="https://stackoverflow.com/questions/58905540" TargetMode="External"/><Relationship Id="rId6076" Type="http://schemas.openxmlformats.org/officeDocument/2006/relationships/hyperlink" Target="https://stackoverflow.com/questions/51794914" TargetMode="External"/><Relationship Id="rId6077" Type="http://schemas.openxmlformats.org/officeDocument/2006/relationships/hyperlink" Target="https://stackoverflow.com/questions/58346627" TargetMode="External"/><Relationship Id="rId6074" Type="http://schemas.openxmlformats.org/officeDocument/2006/relationships/hyperlink" Target="https://stackoverflow.com/questions/58667499" TargetMode="External"/><Relationship Id="rId6075" Type="http://schemas.openxmlformats.org/officeDocument/2006/relationships/hyperlink" Target="https://stackoverflow.com/questions/56662977" TargetMode="External"/><Relationship Id="rId6078" Type="http://schemas.openxmlformats.org/officeDocument/2006/relationships/hyperlink" Target="https://stackoverflow.com/questions/60373453" TargetMode="External"/><Relationship Id="rId6079" Type="http://schemas.openxmlformats.org/officeDocument/2006/relationships/hyperlink" Target="https://stackoverflow.com/questions/63721741" TargetMode="External"/><Relationship Id="rId8680" Type="http://schemas.openxmlformats.org/officeDocument/2006/relationships/hyperlink" Target="https://stackoverflow.com/questions/57775938" TargetMode="External"/><Relationship Id="rId6021" Type="http://schemas.openxmlformats.org/officeDocument/2006/relationships/hyperlink" Target="https://stackoverflow.com/questions/55305803" TargetMode="External"/><Relationship Id="rId7353" Type="http://schemas.openxmlformats.org/officeDocument/2006/relationships/hyperlink" Target="https://stackoverflow.com/questions/63581028" TargetMode="External"/><Relationship Id="rId8684" Type="http://schemas.openxmlformats.org/officeDocument/2006/relationships/hyperlink" Target="https://stackoverflow.com/questions/59657058" TargetMode="External"/><Relationship Id="rId6022" Type="http://schemas.openxmlformats.org/officeDocument/2006/relationships/hyperlink" Target="https://stackoverflow.com/questions/55305803" TargetMode="External"/><Relationship Id="rId7352" Type="http://schemas.openxmlformats.org/officeDocument/2006/relationships/hyperlink" Target="https://stackoverflow.com/questions/62387043" TargetMode="External"/><Relationship Id="rId8683" Type="http://schemas.openxmlformats.org/officeDocument/2006/relationships/hyperlink" Target="https://stackoverflow.com/questions/63414587" TargetMode="External"/><Relationship Id="rId7351" Type="http://schemas.openxmlformats.org/officeDocument/2006/relationships/hyperlink" Target="https://stackoverflow.com/questions/59305514" TargetMode="External"/><Relationship Id="rId8682" Type="http://schemas.openxmlformats.org/officeDocument/2006/relationships/hyperlink" Target="https://stackoverflow.com/questions/59761890" TargetMode="External"/><Relationship Id="rId6020" Type="http://schemas.openxmlformats.org/officeDocument/2006/relationships/hyperlink" Target="https://stackoverflow.com/questions/55305803" TargetMode="External"/><Relationship Id="rId7350" Type="http://schemas.openxmlformats.org/officeDocument/2006/relationships/hyperlink" Target="https://stackoverflow.com/questions/60112435" TargetMode="External"/><Relationship Id="rId8681" Type="http://schemas.openxmlformats.org/officeDocument/2006/relationships/hyperlink" Target="https://stackoverflow.com/questions/61192645" TargetMode="External"/><Relationship Id="rId6025" Type="http://schemas.openxmlformats.org/officeDocument/2006/relationships/hyperlink" Target="https://stackoverflow.com/questions/59492586" TargetMode="External"/><Relationship Id="rId7357" Type="http://schemas.openxmlformats.org/officeDocument/2006/relationships/hyperlink" Target="https://stackoverflow.com/questions/59524339" TargetMode="External"/><Relationship Id="rId8688" Type="http://schemas.openxmlformats.org/officeDocument/2006/relationships/hyperlink" Target="https://stackoverflow.com/questions/60732223" TargetMode="External"/><Relationship Id="rId6026" Type="http://schemas.openxmlformats.org/officeDocument/2006/relationships/hyperlink" Target="https://stackoverflow.com/questions/51898548" TargetMode="External"/><Relationship Id="rId7356" Type="http://schemas.openxmlformats.org/officeDocument/2006/relationships/hyperlink" Target="https://stackoverflow.com/questions/59524339" TargetMode="External"/><Relationship Id="rId8687" Type="http://schemas.openxmlformats.org/officeDocument/2006/relationships/hyperlink" Target="https://stackoverflow.com/questions/57775938" TargetMode="External"/><Relationship Id="rId6023" Type="http://schemas.openxmlformats.org/officeDocument/2006/relationships/hyperlink" Target="https://stackoverflow.com/questions/56090377" TargetMode="External"/><Relationship Id="rId7355" Type="http://schemas.openxmlformats.org/officeDocument/2006/relationships/hyperlink" Target="https://stackoverflow.com/questions/48272426" TargetMode="External"/><Relationship Id="rId8686" Type="http://schemas.openxmlformats.org/officeDocument/2006/relationships/hyperlink" Target="https://stackoverflow.com/questions/64499499" TargetMode="External"/><Relationship Id="rId6024" Type="http://schemas.openxmlformats.org/officeDocument/2006/relationships/hyperlink" Target="https://stackoverflow.com/questions/55305803" TargetMode="External"/><Relationship Id="rId7354" Type="http://schemas.openxmlformats.org/officeDocument/2006/relationships/hyperlink" Target="https://stackoverflow.com/questions/62857315" TargetMode="External"/><Relationship Id="rId8685" Type="http://schemas.openxmlformats.org/officeDocument/2006/relationships/hyperlink" Target="https://stackoverflow.com/questions/59621899" TargetMode="External"/><Relationship Id="rId6029" Type="http://schemas.openxmlformats.org/officeDocument/2006/relationships/hyperlink" Target="https://stackoverflow.com/questions/50937533" TargetMode="External"/><Relationship Id="rId6027" Type="http://schemas.openxmlformats.org/officeDocument/2006/relationships/hyperlink" Target="https://stackoverflow.com/questions/50262913" TargetMode="External"/><Relationship Id="rId7359" Type="http://schemas.openxmlformats.org/officeDocument/2006/relationships/hyperlink" Target="https://stackoverflow.com/questions/43136293" TargetMode="External"/><Relationship Id="rId6028" Type="http://schemas.openxmlformats.org/officeDocument/2006/relationships/hyperlink" Target="https://stackoverflow.com/questions/53079108" TargetMode="External"/><Relationship Id="rId7358" Type="http://schemas.openxmlformats.org/officeDocument/2006/relationships/hyperlink" Target="https://stackoverflow.com/questions/59524339" TargetMode="External"/><Relationship Id="rId8689" Type="http://schemas.openxmlformats.org/officeDocument/2006/relationships/hyperlink" Target="https://stackoverflow.com/questions/60732223" TargetMode="External"/><Relationship Id="rId6010" Type="http://schemas.openxmlformats.org/officeDocument/2006/relationships/hyperlink" Target="https://stackoverflow.com/questions/54805110" TargetMode="External"/><Relationship Id="rId7342" Type="http://schemas.openxmlformats.org/officeDocument/2006/relationships/hyperlink" Target="https://stackoverflow.com/questions/49005616" TargetMode="External"/><Relationship Id="rId8673" Type="http://schemas.openxmlformats.org/officeDocument/2006/relationships/hyperlink" Target="https://stackoverflow.com/questions/58764104" TargetMode="External"/><Relationship Id="rId6011" Type="http://schemas.openxmlformats.org/officeDocument/2006/relationships/hyperlink" Target="https://stackoverflow.com/questions/52922816" TargetMode="External"/><Relationship Id="rId7341" Type="http://schemas.openxmlformats.org/officeDocument/2006/relationships/hyperlink" Target="https://stackoverflow.com/questions/43857417" TargetMode="External"/><Relationship Id="rId8672" Type="http://schemas.openxmlformats.org/officeDocument/2006/relationships/hyperlink" Target="https://stackoverflow.com/questions/61192645" TargetMode="External"/><Relationship Id="rId7340" Type="http://schemas.openxmlformats.org/officeDocument/2006/relationships/hyperlink" Target="https://stackoverflow.com/questions/50081415" TargetMode="External"/><Relationship Id="rId8671" Type="http://schemas.openxmlformats.org/officeDocument/2006/relationships/hyperlink" Target="https://stackoverflow.com/questions/64112222" TargetMode="External"/><Relationship Id="rId8670" Type="http://schemas.openxmlformats.org/officeDocument/2006/relationships/hyperlink" Target="https://stackoverflow.com/questions/61277787" TargetMode="External"/><Relationship Id="rId6014" Type="http://schemas.openxmlformats.org/officeDocument/2006/relationships/hyperlink" Target="https://stackoverflow.com/questions/56814449" TargetMode="External"/><Relationship Id="rId7346" Type="http://schemas.openxmlformats.org/officeDocument/2006/relationships/hyperlink" Target="https://stackoverflow.com/questions/59305514" TargetMode="External"/><Relationship Id="rId8677" Type="http://schemas.openxmlformats.org/officeDocument/2006/relationships/hyperlink" Target="https://stackoverflow.com/questions/59621899" TargetMode="External"/><Relationship Id="rId6015" Type="http://schemas.openxmlformats.org/officeDocument/2006/relationships/hyperlink" Target="https://stackoverflow.com/questions/54805110" TargetMode="External"/><Relationship Id="rId7345" Type="http://schemas.openxmlformats.org/officeDocument/2006/relationships/hyperlink" Target="https://stackoverflow.com/questions/62387043" TargetMode="External"/><Relationship Id="rId8676" Type="http://schemas.openxmlformats.org/officeDocument/2006/relationships/hyperlink" Target="https://stackoverflow.com/questions/60112435" TargetMode="External"/><Relationship Id="rId6012" Type="http://schemas.openxmlformats.org/officeDocument/2006/relationships/hyperlink" Target="https://stackoverflow.com/questions/62810922" TargetMode="External"/><Relationship Id="rId7344" Type="http://schemas.openxmlformats.org/officeDocument/2006/relationships/hyperlink" Target="https://stackoverflow.com/questions/43455375" TargetMode="External"/><Relationship Id="rId8675" Type="http://schemas.openxmlformats.org/officeDocument/2006/relationships/hyperlink" Target="https://stackoverflow.com/questions/60112435" TargetMode="External"/><Relationship Id="rId6013" Type="http://schemas.openxmlformats.org/officeDocument/2006/relationships/hyperlink" Target="https://stackoverflow.com/questions/59533584" TargetMode="External"/><Relationship Id="rId7343" Type="http://schemas.openxmlformats.org/officeDocument/2006/relationships/hyperlink" Target="https://stackoverflow.com/questions/43455375" TargetMode="External"/><Relationship Id="rId8674" Type="http://schemas.openxmlformats.org/officeDocument/2006/relationships/hyperlink" Target="https://stackoverflow.com/questions/61920569" TargetMode="External"/><Relationship Id="rId6018" Type="http://schemas.openxmlformats.org/officeDocument/2006/relationships/hyperlink" Target="https://stackoverflow.com/questions/63949824" TargetMode="External"/><Relationship Id="rId6019" Type="http://schemas.openxmlformats.org/officeDocument/2006/relationships/hyperlink" Target="https://stackoverflow.com/questions/56090377" TargetMode="External"/><Relationship Id="rId7349" Type="http://schemas.openxmlformats.org/officeDocument/2006/relationships/hyperlink" Target="https://stackoverflow.com/questions/55835798" TargetMode="External"/><Relationship Id="rId6016" Type="http://schemas.openxmlformats.org/officeDocument/2006/relationships/hyperlink" Target="https://stackoverflow.com/questions/55252860" TargetMode="External"/><Relationship Id="rId7348" Type="http://schemas.openxmlformats.org/officeDocument/2006/relationships/hyperlink" Target="https://stackoverflow.com/questions/55835798" TargetMode="External"/><Relationship Id="rId8679" Type="http://schemas.openxmlformats.org/officeDocument/2006/relationships/hyperlink" Target="https://stackoverflow.com/questions/58971998" TargetMode="External"/><Relationship Id="rId6017" Type="http://schemas.openxmlformats.org/officeDocument/2006/relationships/hyperlink" Target="https://stackoverflow.com/questions/56687174" TargetMode="External"/><Relationship Id="rId7347" Type="http://schemas.openxmlformats.org/officeDocument/2006/relationships/hyperlink" Target="https://stackoverflow.com/questions/55835798" TargetMode="External"/><Relationship Id="rId8678" Type="http://schemas.openxmlformats.org/officeDocument/2006/relationships/hyperlink" Target="https://stackoverflow.com/questions/60112435" TargetMode="External"/><Relationship Id="rId7371" Type="http://schemas.openxmlformats.org/officeDocument/2006/relationships/hyperlink" Target="https://stackoverflow.com/questions/48751075" TargetMode="External"/><Relationship Id="rId6040" Type="http://schemas.openxmlformats.org/officeDocument/2006/relationships/hyperlink" Target="https://stackoverflow.com/questions/51434792" TargetMode="External"/><Relationship Id="rId7370" Type="http://schemas.openxmlformats.org/officeDocument/2006/relationships/hyperlink" Target="https://stackoverflow.com/questions/58698942" TargetMode="External"/><Relationship Id="rId6043" Type="http://schemas.openxmlformats.org/officeDocument/2006/relationships/hyperlink" Target="https://stackoverflow.com/questions/60107207" TargetMode="External"/><Relationship Id="rId7375" Type="http://schemas.openxmlformats.org/officeDocument/2006/relationships/hyperlink" Target="https://stackoverflow.com/questions/55595457" TargetMode="External"/><Relationship Id="rId6044" Type="http://schemas.openxmlformats.org/officeDocument/2006/relationships/hyperlink" Target="https://stackoverflow.com/questions/59504713" TargetMode="External"/><Relationship Id="rId7374" Type="http://schemas.openxmlformats.org/officeDocument/2006/relationships/hyperlink" Target="https://stackoverflow.com/questions/58418067" TargetMode="External"/><Relationship Id="rId6041" Type="http://schemas.openxmlformats.org/officeDocument/2006/relationships/hyperlink" Target="https://stackoverflow.com/questions/56662677" TargetMode="External"/><Relationship Id="rId7373" Type="http://schemas.openxmlformats.org/officeDocument/2006/relationships/hyperlink" Target="https://stackoverflow.com/questions/50513505" TargetMode="External"/><Relationship Id="rId6042" Type="http://schemas.openxmlformats.org/officeDocument/2006/relationships/hyperlink" Target="https://stackoverflow.com/questions/63481175" TargetMode="External"/><Relationship Id="rId7372" Type="http://schemas.openxmlformats.org/officeDocument/2006/relationships/hyperlink" Target="https://stackoverflow.com/questions/46619869" TargetMode="External"/><Relationship Id="rId6047" Type="http://schemas.openxmlformats.org/officeDocument/2006/relationships/hyperlink" Target="https://stackoverflow.com/questions/59533584" TargetMode="External"/><Relationship Id="rId7379" Type="http://schemas.openxmlformats.org/officeDocument/2006/relationships/hyperlink" Target="https://stackoverflow.com/questions/48751075" TargetMode="External"/><Relationship Id="rId6048" Type="http://schemas.openxmlformats.org/officeDocument/2006/relationships/hyperlink" Target="https://stackoverflow.com/questions/61493605" TargetMode="External"/><Relationship Id="rId7378" Type="http://schemas.openxmlformats.org/officeDocument/2006/relationships/hyperlink" Target="https://stackoverflow.com/questions/61259623" TargetMode="External"/><Relationship Id="rId6045" Type="http://schemas.openxmlformats.org/officeDocument/2006/relationships/hyperlink" Target="https://stackoverflow.com/questions/59533584" TargetMode="External"/><Relationship Id="rId7377" Type="http://schemas.openxmlformats.org/officeDocument/2006/relationships/hyperlink" Target="https://stackoverflow.com/questions/48751075" TargetMode="External"/><Relationship Id="rId6046" Type="http://schemas.openxmlformats.org/officeDocument/2006/relationships/hyperlink" Target="https://stackoverflow.com/questions/63268144" TargetMode="External"/><Relationship Id="rId7376" Type="http://schemas.openxmlformats.org/officeDocument/2006/relationships/hyperlink" Target="https://stackoverflow.com/questions/46994409" TargetMode="External"/><Relationship Id="rId6049" Type="http://schemas.openxmlformats.org/officeDocument/2006/relationships/hyperlink" Target="https://stackoverflow.com/questions/60107207" TargetMode="External"/><Relationship Id="rId7360" Type="http://schemas.openxmlformats.org/officeDocument/2006/relationships/hyperlink" Target="https://stackoverflow.com/questions/54853427" TargetMode="External"/><Relationship Id="rId8691" Type="http://schemas.openxmlformats.org/officeDocument/2006/relationships/hyperlink" Target="https://stackoverflow.com/questions/64499499" TargetMode="External"/><Relationship Id="rId8690" Type="http://schemas.openxmlformats.org/officeDocument/2006/relationships/hyperlink" Target="https://stackoverflow.com/questions/59621899" TargetMode="External"/><Relationship Id="rId6032" Type="http://schemas.openxmlformats.org/officeDocument/2006/relationships/hyperlink" Target="https://stackoverflow.com/questions/53079108" TargetMode="External"/><Relationship Id="rId7364" Type="http://schemas.openxmlformats.org/officeDocument/2006/relationships/hyperlink" Target="https://stackoverflow.com/questions/42315289" TargetMode="External"/><Relationship Id="rId8695" Type="http://schemas.openxmlformats.org/officeDocument/2006/relationships/hyperlink" Target="https://stackoverflow.com/questions/57775938" TargetMode="External"/><Relationship Id="rId6033" Type="http://schemas.openxmlformats.org/officeDocument/2006/relationships/hyperlink" Target="https://stackoverflow.com/questions/51573188" TargetMode="External"/><Relationship Id="rId7363" Type="http://schemas.openxmlformats.org/officeDocument/2006/relationships/hyperlink" Target="https://stackoverflow.com/questions/57378455" TargetMode="External"/><Relationship Id="rId8694" Type="http://schemas.openxmlformats.org/officeDocument/2006/relationships/hyperlink" Target="https://stackoverflow.com/questions/57775938" TargetMode="External"/><Relationship Id="rId6030" Type="http://schemas.openxmlformats.org/officeDocument/2006/relationships/hyperlink" Target="https://stackoverflow.com/questions/53079108" TargetMode="External"/><Relationship Id="rId7362" Type="http://schemas.openxmlformats.org/officeDocument/2006/relationships/hyperlink" Target="https://stackoverflow.com/questions/56177780" TargetMode="External"/><Relationship Id="rId8693" Type="http://schemas.openxmlformats.org/officeDocument/2006/relationships/hyperlink" Target="https://stackoverflow.com/questions/60732223" TargetMode="External"/><Relationship Id="rId6031" Type="http://schemas.openxmlformats.org/officeDocument/2006/relationships/hyperlink" Target="https://stackoverflow.com/questions/50937533" TargetMode="External"/><Relationship Id="rId7361" Type="http://schemas.openxmlformats.org/officeDocument/2006/relationships/hyperlink" Target="https://stackoverflow.com/questions/57378455" TargetMode="External"/><Relationship Id="rId8692" Type="http://schemas.openxmlformats.org/officeDocument/2006/relationships/hyperlink" Target="https://stackoverflow.com/questions/61192645" TargetMode="External"/><Relationship Id="rId6036" Type="http://schemas.openxmlformats.org/officeDocument/2006/relationships/hyperlink" Target="https://stackoverflow.com/questions/54758744" TargetMode="External"/><Relationship Id="rId7368" Type="http://schemas.openxmlformats.org/officeDocument/2006/relationships/hyperlink" Target="https://stackoverflow.com/questions/46619869" TargetMode="External"/><Relationship Id="rId8699" Type="http://schemas.openxmlformats.org/officeDocument/2006/relationships/hyperlink" Target="https://stackoverflow.com/questions/61920569" TargetMode="External"/><Relationship Id="rId6037" Type="http://schemas.openxmlformats.org/officeDocument/2006/relationships/hyperlink" Target="https://stackoverflow.com/questions/54758744" TargetMode="External"/><Relationship Id="rId7367" Type="http://schemas.openxmlformats.org/officeDocument/2006/relationships/hyperlink" Target="https://stackoverflow.com/questions/46167901" TargetMode="External"/><Relationship Id="rId8698" Type="http://schemas.openxmlformats.org/officeDocument/2006/relationships/hyperlink" Target="https://stackoverflow.com/questions/61920569" TargetMode="External"/><Relationship Id="rId6034" Type="http://schemas.openxmlformats.org/officeDocument/2006/relationships/hyperlink" Target="https://stackoverflow.com/questions/62932014" TargetMode="External"/><Relationship Id="rId7366" Type="http://schemas.openxmlformats.org/officeDocument/2006/relationships/hyperlink" Target="https://stackoverflow.com/questions/48751075" TargetMode="External"/><Relationship Id="rId8697" Type="http://schemas.openxmlformats.org/officeDocument/2006/relationships/hyperlink" Target="https://stackoverflow.com/questions/60488764" TargetMode="External"/><Relationship Id="rId6035" Type="http://schemas.openxmlformats.org/officeDocument/2006/relationships/hyperlink" Target="https://stackoverflow.com/questions/54758744" TargetMode="External"/><Relationship Id="rId7365" Type="http://schemas.openxmlformats.org/officeDocument/2006/relationships/hyperlink" Target="https://stackoverflow.com/questions/58698942" TargetMode="External"/><Relationship Id="rId8696" Type="http://schemas.openxmlformats.org/officeDocument/2006/relationships/hyperlink" Target="https://stackoverflow.com/questions/58939656" TargetMode="External"/><Relationship Id="rId6038" Type="http://schemas.openxmlformats.org/officeDocument/2006/relationships/hyperlink" Target="https://stackoverflow.com/questions/61493605" TargetMode="External"/><Relationship Id="rId6039" Type="http://schemas.openxmlformats.org/officeDocument/2006/relationships/hyperlink" Target="https://stackoverflow.com/questions/60107207" TargetMode="External"/><Relationship Id="rId7369" Type="http://schemas.openxmlformats.org/officeDocument/2006/relationships/hyperlink" Target="https://stackoverflow.com/questions/62272412" TargetMode="External"/><Relationship Id="rId1213" Type="http://schemas.openxmlformats.org/officeDocument/2006/relationships/hyperlink" Target="https://stackoverflow.com/questions/54381234" TargetMode="External"/><Relationship Id="rId2544" Type="http://schemas.openxmlformats.org/officeDocument/2006/relationships/hyperlink" Target="https://stackoverflow.com/questions/62288870" TargetMode="External"/><Relationship Id="rId3876" Type="http://schemas.openxmlformats.org/officeDocument/2006/relationships/hyperlink" Target="https://stackoverflow.com/questions/64201745" TargetMode="External"/><Relationship Id="rId1214" Type="http://schemas.openxmlformats.org/officeDocument/2006/relationships/hyperlink" Target="https://stackoverflow.com/questions/52907593" TargetMode="External"/><Relationship Id="rId2545" Type="http://schemas.openxmlformats.org/officeDocument/2006/relationships/hyperlink" Target="https://stackoverflow.com/questions/63322338" TargetMode="External"/><Relationship Id="rId3875" Type="http://schemas.openxmlformats.org/officeDocument/2006/relationships/hyperlink" Target="https://stackoverflow.com/questions/56311402" TargetMode="External"/><Relationship Id="rId1215" Type="http://schemas.openxmlformats.org/officeDocument/2006/relationships/hyperlink" Target="https://stackoverflow.com/questions/51939618" TargetMode="External"/><Relationship Id="rId2546" Type="http://schemas.openxmlformats.org/officeDocument/2006/relationships/hyperlink" Target="https://stackoverflow.com/questions/60338016" TargetMode="External"/><Relationship Id="rId3878" Type="http://schemas.openxmlformats.org/officeDocument/2006/relationships/hyperlink" Target="https://stackoverflow.com/questions/55682452" TargetMode="External"/><Relationship Id="rId1216" Type="http://schemas.openxmlformats.org/officeDocument/2006/relationships/hyperlink" Target="https://stackoverflow.com/questions/58607787" TargetMode="External"/><Relationship Id="rId2547" Type="http://schemas.openxmlformats.org/officeDocument/2006/relationships/hyperlink" Target="https://stackoverflow.com/questions/63570400" TargetMode="External"/><Relationship Id="rId3877" Type="http://schemas.openxmlformats.org/officeDocument/2006/relationships/hyperlink" Target="https://stackoverflow.com/questions/47257751" TargetMode="External"/><Relationship Id="rId1217" Type="http://schemas.openxmlformats.org/officeDocument/2006/relationships/hyperlink" Target="https://stackoverflow.com/questions/58744161" TargetMode="External"/><Relationship Id="rId2548" Type="http://schemas.openxmlformats.org/officeDocument/2006/relationships/hyperlink" Target="https://stackoverflow.com/questions/64003545" TargetMode="External"/><Relationship Id="rId1218" Type="http://schemas.openxmlformats.org/officeDocument/2006/relationships/hyperlink" Target="https://stackoverflow.com/questions/59441934" TargetMode="External"/><Relationship Id="rId2549" Type="http://schemas.openxmlformats.org/officeDocument/2006/relationships/hyperlink" Target="https://stackoverflow.com/questions/65105974" TargetMode="External"/><Relationship Id="rId3879" Type="http://schemas.openxmlformats.org/officeDocument/2006/relationships/hyperlink" Target="https://stackoverflow.com/questions/47257751" TargetMode="External"/><Relationship Id="rId1219" Type="http://schemas.openxmlformats.org/officeDocument/2006/relationships/hyperlink" Target="https://stackoverflow.com/questions/57434934" TargetMode="External"/><Relationship Id="rId3870" Type="http://schemas.openxmlformats.org/officeDocument/2006/relationships/hyperlink" Target="https://stackoverflow.com/questions/56311402" TargetMode="External"/><Relationship Id="rId2540" Type="http://schemas.openxmlformats.org/officeDocument/2006/relationships/hyperlink" Target="https://stackoverflow.com/questions/64779033" TargetMode="External"/><Relationship Id="rId3872" Type="http://schemas.openxmlformats.org/officeDocument/2006/relationships/hyperlink" Target="https://stackoverflow.com/questions/47257751" TargetMode="External"/><Relationship Id="rId1210" Type="http://schemas.openxmlformats.org/officeDocument/2006/relationships/hyperlink" Target="https://stackoverflow.com/questions/64303411" TargetMode="External"/><Relationship Id="rId2541" Type="http://schemas.openxmlformats.org/officeDocument/2006/relationships/hyperlink" Target="https://stackoverflow.com/questions/63091894" TargetMode="External"/><Relationship Id="rId3871" Type="http://schemas.openxmlformats.org/officeDocument/2006/relationships/hyperlink" Target="https://stackoverflow.com/questions/64201745" TargetMode="External"/><Relationship Id="rId1211" Type="http://schemas.openxmlformats.org/officeDocument/2006/relationships/hyperlink" Target="https://stackoverflow.com/questions/60799664" TargetMode="External"/><Relationship Id="rId2542" Type="http://schemas.openxmlformats.org/officeDocument/2006/relationships/hyperlink" Target="https://stackoverflow.com/questions/55318038" TargetMode="External"/><Relationship Id="rId3874" Type="http://schemas.openxmlformats.org/officeDocument/2006/relationships/hyperlink" Target="https://stackoverflow.com/questions/47257751" TargetMode="External"/><Relationship Id="rId1212" Type="http://schemas.openxmlformats.org/officeDocument/2006/relationships/hyperlink" Target="https://stackoverflow.com/questions/64859507" TargetMode="External"/><Relationship Id="rId2543" Type="http://schemas.openxmlformats.org/officeDocument/2006/relationships/hyperlink" Target="https://stackoverflow.com/questions/63343167" TargetMode="External"/><Relationship Id="rId3873" Type="http://schemas.openxmlformats.org/officeDocument/2006/relationships/hyperlink" Target="https://stackoverflow.com/questions/55682452" TargetMode="External"/><Relationship Id="rId1202" Type="http://schemas.openxmlformats.org/officeDocument/2006/relationships/hyperlink" Target="https://stackoverflow.com/questions/58411571" TargetMode="External"/><Relationship Id="rId2533" Type="http://schemas.openxmlformats.org/officeDocument/2006/relationships/hyperlink" Target="https://stackoverflow.com/questions/63820168" TargetMode="External"/><Relationship Id="rId3865" Type="http://schemas.openxmlformats.org/officeDocument/2006/relationships/hyperlink" Target="https://stackoverflow.com/questions/54662775" TargetMode="External"/><Relationship Id="rId1203" Type="http://schemas.openxmlformats.org/officeDocument/2006/relationships/hyperlink" Target="https://stackoverflow.com/questions/59441934" TargetMode="External"/><Relationship Id="rId2534" Type="http://schemas.openxmlformats.org/officeDocument/2006/relationships/hyperlink" Target="https://stackoverflow.com/questions/63091894" TargetMode="External"/><Relationship Id="rId3864" Type="http://schemas.openxmlformats.org/officeDocument/2006/relationships/hyperlink" Target="https://stackoverflow.com/questions/54662775" TargetMode="External"/><Relationship Id="rId1204" Type="http://schemas.openxmlformats.org/officeDocument/2006/relationships/hyperlink" Target="https://stackoverflow.com/questions/53169455" TargetMode="External"/><Relationship Id="rId2535" Type="http://schemas.openxmlformats.org/officeDocument/2006/relationships/hyperlink" Target="https://stackoverflow.com/questions/64779033" TargetMode="External"/><Relationship Id="rId3867" Type="http://schemas.openxmlformats.org/officeDocument/2006/relationships/hyperlink" Target="https://stackoverflow.com/questions/54026623" TargetMode="External"/><Relationship Id="rId1205" Type="http://schemas.openxmlformats.org/officeDocument/2006/relationships/hyperlink" Target="https://stackoverflow.com/questions/61192138" TargetMode="External"/><Relationship Id="rId2536" Type="http://schemas.openxmlformats.org/officeDocument/2006/relationships/hyperlink" Target="https://stackoverflow.com/questions/63971321" TargetMode="External"/><Relationship Id="rId3866" Type="http://schemas.openxmlformats.org/officeDocument/2006/relationships/hyperlink" Target="https://stackoverflow.com/questions/59497369" TargetMode="External"/><Relationship Id="rId1206" Type="http://schemas.openxmlformats.org/officeDocument/2006/relationships/hyperlink" Target="https://stackoverflow.com/questions/61446844" TargetMode="External"/><Relationship Id="rId2537" Type="http://schemas.openxmlformats.org/officeDocument/2006/relationships/hyperlink" Target="https://stackoverflow.com/questions/63820168" TargetMode="External"/><Relationship Id="rId3869" Type="http://schemas.openxmlformats.org/officeDocument/2006/relationships/hyperlink" Target="https://stackoverflow.com/questions/53479623" TargetMode="External"/><Relationship Id="rId1207" Type="http://schemas.openxmlformats.org/officeDocument/2006/relationships/hyperlink" Target="https://stackoverflow.com/questions/57190848" TargetMode="External"/><Relationship Id="rId2538" Type="http://schemas.openxmlformats.org/officeDocument/2006/relationships/hyperlink" Target="https://stackoverflow.com/questions/64779033" TargetMode="External"/><Relationship Id="rId3868" Type="http://schemas.openxmlformats.org/officeDocument/2006/relationships/hyperlink" Target="https://stackoverflow.com/questions/58842687" TargetMode="External"/><Relationship Id="rId1208" Type="http://schemas.openxmlformats.org/officeDocument/2006/relationships/hyperlink" Target="https://stackoverflow.com/questions/51939618" TargetMode="External"/><Relationship Id="rId2539" Type="http://schemas.openxmlformats.org/officeDocument/2006/relationships/hyperlink" Target="https://stackoverflow.com/questions/63091894" TargetMode="External"/><Relationship Id="rId1209" Type="http://schemas.openxmlformats.org/officeDocument/2006/relationships/hyperlink" Target="https://stackoverflow.com/questions/61606669" TargetMode="External"/><Relationship Id="rId3861" Type="http://schemas.openxmlformats.org/officeDocument/2006/relationships/hyperlink" Target="https://stackoverflow.com/questions/54026623" TargetMode="External"/><Relationship Id="rId2530" Type="http://schemas.openxmlformats.org/officeDocument/2006/relationships/hyperlink" Target="https://stackoverflow.com/questions/60587885" TargetMode="External"/><Relationship Id="rId3860" Type="http://schemas.openxmlformats.org/officeDocument/2006/relationships/hyperlink" Target="https://stackoverflow.com/questions/56952239" TargetMode="External"/><Relationship Id="rId1200" Type="http://schemas.openxmlformats.org/officeDocument/2006/relationships/hyperlink" Target="https://stackoverflow.com/questions/62648919" TargetMode="External"/><Relationship Id="rId2531" Type="http://schemas.openxmlformats.org/officeDocument/2006/relationships/hyperlink" Target="https://stackoverflow.com/questions/58249968" TargetMode="External"/><Relationship Id="rId3863" Type="http://schemas.openxmlformats.org/officeDocument/2006/relationships/hyperlink" Target="https://stackoverflow.com/questions/59497369" TargetMode="External"/><Relationship Id="rId1201" Type="http://schemas.openxmlformats.org/officeDocument/2006/relationships/hyperlink" Target="https://stackoverflow.com/questions/62813601" TargetMode="External"/><Relationship Id="rId2532" Type="http://schemas.openxmlformats.org/officeDocument/2006/relationships/hyperlink" Target="https://stackoverflow.com/questions/61102728" TargetMode="External"/><Relationship Id="rId3862" Type="http://schemas.openxmlformats.org/officeDocument/2006/relationships/hyperlink" Target="https://stackoverflow.com/questions/58418067" TargetMode="External"/><Relationship Id="rId1235" Type="http://schemas.openxmlformats.org/officeDocument/2006/relationships/hyperlink" Target="https://stackoverflow.com/questions/59441934" TargetMode="External"/><Relationship Id="rId2566" Type="http://schemas.openxmlformats.org/officeDocument/2006/relationships/hyperlink" Target="https://stackoverflow.com/questions/61818207" TargetMode="External"/><Relationship Id="rId3898" Type="http://schemas.openxmlformats.org/officeDocument/2006/relationships/hyperlink" Target="https://stackoverflow.com/questions/52259343" TargetMode="External"/><Relationship Id="rId1236" Type="http://schemas.openxmlformats.org/officeDocument/2006/relationships/hyperlink" Target="https://stackoverflow.com/questions/60799664" TargetMode="External"/><Relationship Id="rId2567" Type="http://schemas.openxmlformats.org/officeDocument/2006/relationships/hyperlink" Target="https://stackoverflow.com/questions/40839114" TargetMode="External"/><Relationship Id="rId3897" Type="http://schemas.openxmlformats.org/officeDocument/2006/relationships/hyperlink" Target="https://stackoverflow.com/questions/43518283" TargetMode="External"/><Relationship Id="rId1237" Type="http://schemas.openxmlformats.org/officeDocument/2006/relationships/hyperlink" Target="https://stackoverflow.com/questions/60799664" TargetMode="External"/><Relationship Id="rId2568" Type="http://schemas.openxmlformats.org/officeDocument/2006/relationships/hyperlink" Target="https://stackoverflow.com/questions/55749070" TargetMode="External"/><Relationship Id="rId1238" Type="http://schemas.openxmlformats.org/officeDocument/2006/relationships/hyperlink" Target="https://stackoverflow.com/questions/58744161" TargetMode="External"/><Relationship Id="rId2569" Type="http://schemas.openxmlformats.org/officeDocument/2006/relationships/hyperlink" Target="https://stackoverflow.com/questions/49239961" TargetMode="External"/><Relationship Id="rId3899" Type="http://schemas.openxmlformats.org/officeDocument/2006/relationships/hyperlink" Target="https://stackoverflow.com/questions/55691289" TargetMode="External"/><Relationship Id="rId1239" Type="http://schemas.openxmlformats.org/officeDocument/2006/relationships/hyperlink" Target="https://stackoverflow.com/questions/60529408" TargetMode="External"/><Relationship Id="rId3890" Type="http://schemas.openxmlformats.org/officeDocument/2006/relationships/hyperlink" Target="https://stackoverflow.com/questions/43965935" TargetMode="External"/><Relationship Id="rId2560" Type="http://schemas.openxmlformats.org/officeDocument/2006/relationships/hyperlink" Target="https://stackoverflow.com/questions/51144083" TargetMode="External"/><Relationship Id="rId3892" Type="http://schemas.openxmlformats.org/officeDocument/2006/relationships/hyperlink" Target="https://stackoverflow.com/questions/65012948" TargetMode="External"/><Relationship Id="rId1230" Type="http://schemas.openxmlformats.org/officeDocument/2006/relationships/hyperlink" Target="https://stackoverflow.com/questions/64859507" TargetMode="External"/><Relationship Id="rId2561" Type="http://schemas.openxmlformats.org/officeDocument/2006/relationships/hyperlink" Target="https://stackoverflow.com/questions/48973628" TargetMode="External"/><Relationship Id="rId3891" Type="http://schemas.openxmlformats.org/officeDocument/2006/relationships/hyperlink" Target="https://stackoverflow.com/questions/65012948" TargetMode="External"/><Relationship Id="rId1231" Type="http://schemas.openxmlformats.org/officeDocument/2006/relationships/hyperlink" Target="https://stackoverflow.com/questions/64859507" TargetMode="External"/><Relationship Id="rId2562" Type="http://schemas.openxmlformats.org/officeDocument/2006/relationships/hyperlink" Target="https://stackoverflow.com/questions/34518141" TargetMode="External"/><Relationship Id="rId3894" Type="http://schemas.openxmlformats.org/officeDocument/2006/relationships/hyperlink" Target="https://stackoverflow.com/questions/62186080" TargetMode="External"/><Relationship Id="rId1232" Type="http://schemas.openxmlformats.org/officeDocument/2006/relationships/hyperlink" Target="https://stackoverflow.com/questions/58744161" TargetMode="External"/><Relationship Id="rId2563" Type="http://schemas.openxmlformats.org/officeDocument/2006/relationships/hyperlink" Target="https://stackoverflow.com/questions/64503497" TargetMode="External"/><Relationship Id="rId3893" Type="http://schemas.openxmlformats.org/officeDocument/2006/relationships/hyperlink" Target="https://stackoverflow.com/questions/65012948" TargetMode="External"/><Relationship Id="rId1233" Type="http://schemas.openxmlformats.org/officeDocument/2006/relationships/hyperlink" Target="https://stackoverflow.com/questions/63049774" TargetMode="External"/><Relationship Id="rId2564" Type="http://schemas.openxmlformats.org/officeDocument/2006/relationships/hyperlink" Target="https://stackoverflow.com/questions/56851298" TargetMode="External"/><Relationship Id="rId3896" Type="http://schemas.openxmlformats.org/officeDocument/2006/relationships/hyperlink" Target="https://stackoverflow.com/questions/63588102" TargetMode="External"/><Relationship Id="rId1234" Type="http://schemas.openxmlformats.org/officeDocument/2006/relationships/hyperlink" Target="https://stackoverflow.com/questions/60799664" TargetMode="External"/><Relationship Id="rId2565" Type="http://schemas.openxmlformats.org/officeDocument/2006/relationships/hyperlink" Target="https://stackoverflow.com/questions/60398604" TargetMode="External"/><Relationship Id="rId3895" Type="http://schemas.openxmlformats.org/officeDocument/2006/relationships/hyperlink" Target="https://stackoverflow.com/questions/62986661" TargetMode="External"/><Relationship Id="rId1224" Type="http://schemas.openxmlformats.org/officeDocument/2006/relationships/hyperlink" Target="https://stackoverflow.com/questions/64859507" TargetMode="External"/><Relationship Id="rId2555" Type="http://schemas.openxmlformats.org/officeDocument/2006/relationships/hyperlink" Target="https://stackoverflow.com/questions/60255470" TargetMode="External"/><Relationship Id="rId3887" Type="http://schemas.openxmlformats.org/officeDocument/2006/relationships/hyperlink" Target="https://stackoverflow.com/questions/61920569" TargetMode="External"/><Relationship Id="rId1225" Type="http://schemas.openxmlformats.org/officeDocument/2006/relationships/hyperlink" Target="https://stackoverflow.com/questions/64859507" TargetMode="External"/><Relationship Id="rId2556" Type="http://schemas.openxmlformats.org/officeDocument/2006/relationships/hyperlink" Target="https://stackoverflow.com/questions/53246624" TargetMode="External"/><Relationship Id="rId3886" Type="http://schemas.openxmlformats.org/officeDocument/2006/relationships/hyperlink" Target="https://stackoverflow.com/questions/60364799" TargetMode="External"/><Relationship Id="rId1226" Type="http://schemas.openxmlformats.org/officeDocument/2006/relationships/hyperlink" Target="https://stackoverflow.com/questions/64859507" TargetMode="External"/><Relationship Id="rId2557" Type="http://schemas.openxmlformats.org/officeDocument/2006/relationships/hyperlink" Target="https://stackoverflow.com/questions/59832388" TargetMode="External"/><Relationship Id="rId3889" Type="http://schemas.openxmlformats.org/officeDocument/2006/relationships/hyperlink" Target="https://stackoverflow.com/questions/51321610" TargetMode="External"/><Relationship Id="rId1227" Type="http://schemas.openxmlformats.org/officeDocument/2006/relationships/hyperlink" Target="https://stackoverflow.com/questions/58744161" TargetMode="External"/><Relationship Id="rId2558" Type="http://schemas.openxmlformats.org/officeDocument/2006/relationships/hyperlink" Target="https://stackoverflow.com/questions/60255470" TargetMode="External"/><Relationship Id="rId3888" Type="http://schemas.openxmlformats.org/officeDocument/2006/relationships/hyperlink" Target="https://stackoverflow.com/questions/55670349" TargetMode="External"/><Relationship Id="rId1228" Type="http://schemas.openxmlformats.org/officeDocument/2006/relationships/hyperlink" Target="https://stackoverflow.com/questions/63049774" TargetMode="External"/><Relationship Id="rId2559" Type="http://schemas.openxmlformats.org/officeDocument/2006/relationships/hyperlink" Target="https://stackoverflow.com/questions/40825417" TargetMode="External"/><Relationship Id="rId1229" Type="http://schemas.openxmlformats.org/officeDocument/2006/relationships/hyperlink" Target="https://stackoverflow.com/questions/64859507" TargetMode="External"/><Relationship Id="rId3881" Type="http://schemas.openxmlformats.org/officeDocument/2006/relationships/hyperlink" Target="https://stackoverflow.com/questions/53966020" TargetMode="External"/><Relationship Id="rId2550" Type="http://schemas.openxmlformats.org/officeDocument/2006/relationships/hyperlink" Target="https://stackoverflow.com/questions/56386913" TargetMode="External"/><Relationship Id="rId3880" Type="http://schemas.openxmlformats.org/officeDocument/2006/relationships/hyperlink" Target="https://stackoverflow.com/questions/58113043" TargetMode="External"/><Relationship Id="rId1220" Type="http://schemas.openxmlformats.org/officeDocument/2006/relationships/hyperlink" Target="https://stackoverflow.com/questions/64859507" TargetMode="External"/><Relationship Id="rId2551" Type="http://schemas.openxmlformats.org/officeDocument/2006/relationships/hyperlink" Target="https://stackoverflow.com/questions/59409919" TargetMode="External"/><Relationship Id="rId3883" Type="http://schemas.openxmlformats.org/officeDocument/2006/relationships/hyperlink" Target="https://stackoverflow.com/questions/60101168" TargetMode="External"/><Relationship Id="rId1221" Type="http://schemas.openxmlformats.org/officeDocument/2006/relationships/hyperlink" Target="https://stackoverflow.com/questions/57434934" TargetMode="External"/><Relationship Id="rId2552" Type="http://schemas.openxmlformats.org/officeDocument/2006/relationships/hyperlink" Target="https://stackoverflow.com/questions/53246624" TargetMode="External"/><Relationship Id="rId3882" Type="http://schemas.openxmlformats.org/officeDocument/2006/relationships/hyperlink" Target="https://stackoverflow.com/questions/63756880" TargetMode="External"/><Relationship Id="rId1222" Type="http://schemas.openxmlformats.org/officeDocument/2006/relationships/hyperlink" Target="https://stackoverflow.com/questions/58744161" TargetMode="External"/><Relationship Id="rId2553" Type="http://schemas.openxmlformats.org/officeDocument/2006/relationships/hyperlink" Target="https://stackoverflow.com/questions/63542666" TargetMode="External"/><Relationship Id="rId3885" Type="http://schemas.openxmlformats.org/officeDocument/2006/relationships/hyperlink" Target="https://stackoverflow.com/questions/54574027" TargetMode="External"/><Relationship Id="rId1223" Type="http://schemas.openxmlformats.org/officeDocument/2006/relationships/hyperlink" Target="https://stackoverflow.com/questions/63049774" TargetMode="External"/><Relationship Id="rId2554" Type="http://schemas.openxmlformats.org/officeDocument/2006/relationships/hyperlink" Target="https://stackoverflow.com/questions/59832388" TargetMode="External"/><Relationship Id="rId3884" Type="http://schemas.openxmlformats.org/officeDocument/2006/relationships/hyperlink" Target="https://stackoverflow.com/questions/51321610" TargetMode="External"/><Relationship Id="rId2500" Type="http://schemas.openxmlformats.org/officeDocument/2006/relationships/hyperlink" Target="https://stackoverflow.com/questions/54067061" TargetMode="External"/><Relationship Id="rId3832" Type="http://schemas.openxmlformats.org/officeDocument/2006/relationships/hyperlink" Target="https://stackoverflow.com/questions/51955693" TargetMode="External"/><Relationship Id="rId2501" Type="http://schemas.openxmlformats.org/officeDocument/2006/relationships/hyperlink" Target="https://stackoverflow.com/questions/51329927" TargetMode="External"/><Relationship Id="rId3831" Type="http://schemas.openxmlformats.org/officeDocument/2006/relationships/hyperlink" Target="https://stackoverflow.com/questions/62491640" TargetMode="External"/><Relationship Id="rId2502" Type="http://schemas.openxmlformats.org/officeDocument/2006/relationships/hyperlink" Target="https://stackoverflow.com/questions/60690327" TargetMode="External"/><Relationship Id="rId3834" Type="http://schemas.openxmlformats.org/officeDocument/2006/relationships/hyperlink" Target="https://stackoverflow.com/questions/60077931" TargetMode="External"/><Relationship Id="rId2503" Type="http://schemas.openxmlformats.org/officeDocument/2006/relationships/hyperlink" Target="https://stackoverflow.com/questions/63606723" TargetMode="External"/><Relationship Id="rId3833" Type="http://schemas.openxmlformats.org/officeDocument/2006/relationships/hyperlink" Target="https://stackoverflow.com/questions/62491640" TargetMode="External"/><Relationship Id="rId2504" Type="http://schemas.openxmlformats.org/officeDocument/2006/relationships/hyperlink" Target="https://stackoverflow.com/questions/50889192" TargetMode="External"/><Relationship Id="rId3836" Type="http://schemas.openxmlformats.org/officeDocument/2006/relationships/hyperlink" Target="https://stackoverflow.com/questions/58228840" TargetMode="External"/><Relationship Id="rId2505" Type="http://schemas.openxmlformats.org/officeDocument/2006/relationships/hyperlink" Target="https://stackoverflow.com/questions/53405657" TargetMode="External"/><Relationship Id="rId3835" Type="http://schemas.openxmlformats.org/officeDocument/2006/relationships/hyperlink" Target="https://stackoverflow.com/questions/60593469" TargetMode="External"/><Relationship Id="rId2506" Type="http://schemas.openxmlformats.org/officeDocument/2006/relationships/hyperlink" Target="https://stackoverflow.com/questions/64347099" TargetMode="External"/><Relationship Id="rId3838" Type="http://schemas.openxmlformats.org/officeDocument/2006/relationships/hyperlink" Target="https://stackoverflow.com/questions/62491640" TargetMode="External"/><Relationship Id="rId2507" Type="http://schemas.openxmlformats.org/officeDocument/2006/relationships/hyperlink" Target="https://stackoverflow.com/questions/52447384" TargetMode="External"/><Relationship Id="rId3837" Type="http://schemas.openxmlformats.org/officeDocument/2006/relationships/hyperlink" Target="https://stackoverflow.com/questions/63217804" TargetMode="External"/><Relationship Id="rId2508" Type="http://schemas.openxmlformats.org/officeDocument/2006/relationships/hyperlink" Target="https://stackoverflow.com/questions/52515273" TargetMode="External"/><Relationship Id="rId2509" Type="http://schemas.openxmlformats.org/officeDocument/2006/relationships/hyperlink" Target="https://stackoverflow.com/questions/54262380" TargetMode="External"/><Relationship Id="rId3839" Type="http://schemas.openxmlformats.org/officeDocument/2006/relationships/hyperlink" Target="https://stackoverflow.com/questions/58676498" TargetMode="External"/><Relationship Id="rId3830" Type="http://schemas.openxmlformats.org/officeDocument/2006/relationships/hyperlink" Target="https://stackoverflow.com/questions/58587403" TargetMode="External"/><Relationship Id="rId3821" Type="http://schemas.openxmlformats.org/officeDocument/2006/relationships/hyperlink" Target="https://stackoverflow.com/questions/63966872" TargetMode="External"/><Relationship Id="rId3820" Type="http://schemas.openxmlformats.org/officeDocument/2006/relationships/hyperlink" Target="https://stackoverflow.com/questions/56535020" TargetMode="External"/><Relationship Id="rId3823" Type="http://schemas.openxmlformats.org/officeDocument/2006/relationships/hyperlink" Target="https://stackoverflow.com/questions/63966872" TargetMode="External"/><Relationship Id="rId3822" Type="http://schemas.openxmlformats.org/officeDocument/2006/relationships/hyperlink" Target="https://stackoverflow.com/questions/64091029" TargetMode="External"/><Relationship Id="rId3825" Type="http://schemas.openxmlformats.org/officeDocument/2006/relationships/hyperlink" Target="https://stackoverflow.com/questions/43701902" TargetMode="External"/><Relationship Id="rId3824" Type="http://schemas.openxmlformats.org/officeDocument/2006/relationships/hyperlink" Target="https://stackoverflow.com/questions/54994533" TargetMode="External"/><Relationship Id="rId3827" Type="http://schemas.openxmlformats.org/officeDocument/2006/relationships/hyperlink" Target="https://stackoverflow.com/questions/57293848" TargetMode="External"/><Relationship Id="rId3826" Type="http://schemas.openxmlformats.org/officeDocument/2006/relationships/hyperlink" Target="https://stackoverflow.com/questions/57293848" TargetMode="External"/><Relationship Id="rId3829" Type="http://schemas.openxmlformats.org/officeDocument/2006/relationships/hyperlink" Target="https://stackoverflow.com/questions/60494789" TargetMode="External"/><Relationship Id="rId3828" Type="http://schemas.openxmlformats.org/officeDocument/2006/relationships/hyperlink" Target="https://stackoverflow.com/questions/57293848" TargetMode="External"/><Relationship Id="rId6094" Type="http://schemas.openxmlformats.org/officeDocument/2006/relationships/hyperlink" Target="https://stackoverflow.com/questions/61493605" TargetMode="External"/><Relationship Id="rId6095" Type="http://schemas.openxmlformats.org/officeDocument/2006/relationships/hyperlink" Target="https://stackoverflow.com/questions/57779022" TargetMode="External"/><Relationship Id="rId6092" Type="http://schemas.openxmlformats.org/officeDocument/2006/relationships/hyperlink" Target="https://stackoverflow.com/questions/54344206" TargetMode="External"/><Relationship Id="rId6093" Type="http://schemas.openxmlformats.org/officeDocument/2006/relationships/hyperlink" Target="https://stackoverflow.com/questions/54758744" TargetMode="External"/><Relationship Id="rId6098" Type="http://schemas.openxmlformats.org/officeDocument/2006/relationships/hyperlink" Target="https://stackoverflow.com/questions/54344206" TargetMode="External"/><Relationship Id="rId6099" Type="http://schemas.openxmlformats.org/officeDocument/2006/relationships/hyperlink" Target="https://stackoverflow.com/questions/54758744" TargetMode="External"/><Relationship Id="rId6096" Type="http://schemas.openxmlformats.org/officeDocument/2006/relationships/hyperlink" Target="https://stackoverflow.com/questions/54758744" TargetMode="External"/><Relationship Id="rId6097" Type="http://schemas.openxmlformats.org/officeDocument/2006/relationships/hyperlink" Target="https://stackoverflow.com/questions/57779022" TargetMode="External"/><Relationship Id="rId2522" Type="http://schemas.openxmlformats.org/officeDocument/2006/relationships/hyperlink" Target="https://stackoverflow.com/questions/54384858" TargetMode="External"/><Relationship Id="rId3854" Type="http://schemas.openxmlformats.org/officeDocument/2006/relationships/hyperlink" Target="https://stackoverflow.com/questions/60494789" TargetMode="External"/><Relationship Id="rId2523" Type="http://schemas.openxmlformats.org/officeDocument/2006/relationships/hyperlink" Target="https://stackoverflow.com/questions/52351255" TargetMode="External"/><Relationship Id="rId3853" Type="http://schemas.openxmlformats.org/officeDocument/2006/relationships/hyperlink" Target="https://stackoverflow.com/questions/61254044" TargetMode="External"/><Relationship Id="rId2524" Type="http://schemas.openxmlformats.org/officeDocument/2006/relationships/hyperlink" Target="https://stackoverflow.com/questions/58075061" TargetMode="External"/><Relationship Id="rId3856" Type="http://schemas.openxmlformats.org/officeDocument/2006/relationships/hyperlink" Target="https://stackoverflow.com/questions/64088673" TargetMode="External"/><Relationship Id="rId2525" Type="http://schemas.openxmlformats.org/officeDocument/2006/relationships/hyperlink" Target="https://stackoverflow.com/questions/57750023" TargetMode="External"/><Relationship Id="rId3855" Type="http://schemas.openxmlformats.org/officeDocument/2006/relationships/hyperlink" Target="https://stackoverflow.com/questions/60974983" TargetMode="External"/><Relationship Id="rId2526" Type="http://schemas.openxmlformats.org/officeDocument/2006/relationships/hyperlink" Target="https://stackoverflow.com/questions/65105974" TargetMode="External"/><Relationship Id="rId3858" Type="http://schemas.openxmlformats.org/officeDocument/2006/relationships/hyperlink" Target="https://stackoverflow.com/questions/42404724" TargetMode="External"/><Relationship Id="rId2527" Type="http://schemas.openxmlformats.org/officeDocument/2006/relationships/hyperlink" Target="https://stackoverflow.com/questions/51811510" TargetMode="External"/><Relationship Id="rId3857" Type="http://schemas.openxmlformats.org/officeDocument/2006/relationships/hyperlink" Target="https://stackoverflow.com/questions/63539788" TargetMode="External"/><Relationship Id="rId2528" Type="http://schemas.openxmlformats.org/officeDocument/2006/relationships/hyperlink" Target="https://stackoverflow.com/questions/62102912" TargetMode="External"/><Relationship Id="rId2529" Type="http://schemas.openxmlformats.org/officeDocument/2006/relationships/hyperlink" Target="https://stackoverflow.com/questions/64149844" TargetMode="External"/><Relationship Id="rId3859" Type="http://schemas.openxmlformats.org/officeDocument/2006/relationships/hyperlink" Target="https://stackoverflow.com/questions/47545540" TargetMode="External"/><Relationship Id="rId3850" Type="http://schemas.openxmlformats.org/officeDocument/2006/relationships/hyperlink" Target="https://stackoverflow.com/questions/58939656" TargetMode="External"/><Relationship Id="rId2520" Type="http://schemas.openxmlformats.org/officeDocument/2006/relationships/hyperlink" Target="https://stackoverflow.com/questions/61286412" TargetMode="External"/><Relationship Id="rId3852" Type="http://schemas.openxmlformats.org/officeDocument/2006/relationships/hyperlink" Target="https://stackoverflow.com/questions/58939656" TargetMode="External"/><Relationship Id="rId2521" Type="http://schemas.openxmlformats.org/officeDocument/2006/relationships/hyperlink" Target="https://stackoverflow.com/questions/56329965" TargetMode="External"/><Relationship Id="rId3851" Type="http://schemas.openxmlformats.org/officeDocument/2006/relationships/hyperlink" Target="https://stackoverflow.com/questions/61254044" TargetMode="External"/><Relationship Id="rId2511" Type="http://schemas.openxmlformats.org/officeDocument/2006/relationships/hyperlink" Target="https://stackoverflow.com/questions/53575529" TargetMode="External"/><Relationship Id="rId3843" Type="http://schemas.openxmlformats.org/officeDocument/2006/relationships/hyperlink" Target="https://stackoverflow.com/questions/62437779" TargetMode="External"/><Relationship Id="rId2512" Type="http://schemas.openxmlformats.org/officeDocument/2006/relationships/hyperlink" Target="https://stackoverflow.com/questions/59532768" TargetMode="External"/><Relationship Id="rId3842" Type="http://schemas.openxmlformats.org/officeDocument/2006/relationships/hyperlink" Target="https://stackoverflow.com/questions/59966003" TargetMode="External"/><Relationship Id="rId2513" Type="http://schemas.openxmlformats.org/officeDocument/2006/relationships/hyperlink" Target="https://stackoverflow.com/questions/61900877" TargetMode="External"/><Relationship Id="rId3845" Type="http://schemas.openxmlformats.org/officeDocument/2006/relationships/hyperlink" Target="https://stackoverflow.com/questions/64085275" TargetMode="External"/><Relationship Id="rId2514" Type="http://schemas.openxmlformats.org/officeDocument/2006/relationships/hyperlink" Target="https://stackoverflow.com/questions/52365277" TargetMode="External"/><Relationship Id="rId3844" Type="http://schemas.openxmlformats.org/officeDocument/2006/relationships/hyperlink" Target="https://stackoverflow.com/questions/57982158" TargetMode="External"/><Relationship Id="rId2515" Type="http://schemas.openxmlformats.org/officeDocument/2006/relationships/hyperlink" Target="https://stackoverflow.com/questions/63809963" TargetMode="External"/><Relationship Id="rId3847" Type="http://schemas.openxmlformats.org/officeDocument/2006/relationships/hyperlink" Target="https://stackoverflow.com/questions/64088673" TargetMode="External"/><Relationship Id="rId2516" Type="http://schemas.openxmlformats.org/officeDocument/2006/relationships/hyperlink" Target="https://stackoverflow.com/questions/62953477" TargetMode="External"/><Relationship Id="rId3846" Type="http://schemas.openxmlformats.org/officeDocument/2006/relationships/hyperlink" Target="https://stackoverflow.com/questions/60483156" TargetMode="External"/><Relationship Id="rId2517" Type="http://schemas.openxmlformats.org/officeDocument/2006/relationships/hyperlink" Target="https://stackoverflow.com/questions/55762759" TargetMode="External"/><Relationship Id="rId3849" Type="http://schemas.openxmlformats.org/officeDocument/2006/relationships/hyperlink" Target="https://stackoverflow.com/questions/60974983" TargetMode="External"/><Relationship Id="rId2518" Type="http://schemas.openxmlformats.org/officeDocument/2006/relationships/hyperlink" Target="https://stackoverflow.com/questions/63801591" TargetMode="External"/><Relationship Id="rId3848" Type="http://schemas.openxmlformats.org/officeDocument/2006/relationships/hyperlink" Target="https://stackoverflow.com/questions/60494789" TargetMode="External"/><Relationship Id="rId2519" Type="http://schemas.openxmlformats.org/officeDocument/2006/relationships/hyperlink" Target="https://stackoverflow.com/questions/61254083" TargetMode="External"/><Relationship Id="rId3841" Type="http://schemas.openxmlformats.org/officeDocument/2006/relationships/hyperlink" Target="https://stackoverflow.com/questions/61348958" TargetMode="External"/><Relationship Id="rId2510" Type="http://schemas.openxmlformats.org/officeDocument/2006/relationships/hyperlink" Target="https://stackoverflow.com/questions/53405657" TargetMode="External"/><Relationship Id="rId3840" Type="http://schemas.openxmlformats.org/officeDocument/2006/relationships/hyperlink" Target="https://stackoverflow.com/questions/62491640" TargetMode="External"/><Relationship Id="rId1290" Type="http://schemas.openxmlformats.org/officeDocument/2006/relationships/hyperlink" Target="https://stackoverflow.com/questions/58138071" TargetMode="External"/><Relationship Id="rId1291" Type="http://schemas.openxmlformats.org/officeDocument/2006/relationships/hyperlink" Target="https://stackoverflow.com/questions/58138071" TargetMode="External"/><Relationship Id="rId1292" Type="http://schemas.openxmlformats.org/officeDocument/2006/relationships/hyperlink" Target="https://stackoverflow.com/questions/57836849" TargetMode="External"/><Relationship Id="rId1293" Type="http://schemas.openxmlformats.org/officeDocument/2006/relationships/hyperlink" Target="https://stackoverflow.com/questions/65155458" TargetMode="External"/><Relationship Id="rId1294" Type="http://schemas.openxmlformats.org/officeDocument/2006/relationships/hyperlink" Target="https://stackoverflow.com/questions/61119240" TargetMode="External"/><Relationship Id="rId1295" Type="http://schemas.openxmlformats.org/officeDocument/2006/relationships/hyperlink" Target="https://stackoverflow.com/questions/52032280" TargetMode="External"/><Relationship Id="rId1296" Type="http://schemas.openxmlformats.org/officeDocument/2006/relationships/hyperlink" Target="https://stackoverflow.com/questions/62672440" TargetMode="External"/><Relationship Id="rId1297" Type="http://schemas.openxmlformats.org/officeDocument/2006/relationships/hyperlink" Target="https://stackoverflow.com/questions/52032280" TargetMode="External"/><Relationship Id="rId1298" Type="http://schemas.openxmlformats.org/officeDocument/2006/relationships/hyperlink" Target="https://stackoverflow.com/questions/61878650" TargetMode="External"/><Relationship Id="rId1299" Type="http://schemas.openxmlformats.org/officeDocument/2006/relationships/hyperlink" Target="https://stackoverflow.com/questions/62952612" TargetMode="External"/><Relationship Id="rId1280" Type="http://schemas.openxmlformats.org/officeDocument/2006/relationships/hyperlink" Target="https://stackoverflow.com/questions/51827602" TargetMode="External"/><Relationship Id="rId1281" Type="http://schemas.openxmlformats.org/officeDocument/2006/relationships/hyperlink" Target="https://stackoverflow.com/questions/59289427" TargetMode="External"/><Relationship Id="rId1282" Type="http://schemas.openxmlformats.org/officeDocument/2006/relationships/hyperlink" Target="https://stackoverflow.com/questions/63847435" TargetMode="External"/><Relationship Id="rId1283" Type="http://schemas.openxmlformats.org/officeDocument/2006/relationships/hyperlink" Target="https://stackoverflow.com/questions/64337087" TargetMode="External"/><Relationship Id="rId1284" Type="http://schemas.openxmlformats.org/officeDocument/2006/relationships/hyperlink" Target="https://stackoverflow.com/questions/55138901" TargetMode="External"/><Relationship Id="rId1285" Type="http://schemas.openxmlformats.org/officeDocument/2006/relationships/hyperlink" Target="https://stackoverflow.com/questions/56889170" TargetMode="External"/><Relationship Id="rId1286" Type="http://schemas.openxmlformats.org/officeDocument/2006/relationships/hyperlink" Target="https://stackoverflow.com/questions/58878421" TargetMode="External"/><Relationship Id="rId1287" Type="http://schemas.openxmlformats.org/officeDocument/2006/relationships/hyperlink" Target="https://stackoverflow.com/questions/57456584" TargetMode="External"/><Relationship Id="rId1288" Type="http://schemas.openxmlformats.org/officeDocument/2006/relationships/hyperlink" Target="https://stackoverflow.com/questions/58607787" TargetMode="External"/><Relationship Id="rId1289" Type="http://schemas.openxmlformats.org/officeDocument/2006/relationships/hyperlink" Target="https://stackoverflow.com/questions/58833945" TargetMode="External"/><Relationship Id="rId8707" Type="http://schemas.openxmlformats.org/officeDocument/2006/relationships/hyperlink" Target="https://stackoverflow.com/questions/59864710" TargetMode="External"/><Relationship Id="rId8706" Type="http://schemas.openxmlformats.org/officeDocument/2006/relationships/hyperlink" Target="https://stackoverflow.com/questions/59230831" TargetMode="External"/><Relationship Id="rId8705" Type="http://schemas.openxmlformats.org/officeDocument/2006/relationships/hyperlink" Target="https://stackoverflow.com/questions/59873568" TargetMode="External"/><Relationship Id="rId8704" Type="http://schemas.openxmlformats.org/officeDocument/2006/relationships/hyperlink" Target="https://stackoverflow.com/questions/59015359" TargetMode="External"/><Relationship Id="rId8709" Type="http://schemas.openxmlformats.org/officeDocument/2006/relationships/hyperlink" Target="https://stackoverflow.com/questions/61920569" TargetMode="External"/><Relationship Id="rId8708" Type="http://schemas.openxmlformats.org/officeDocument/2006/relationships/hyperlink" Target="https://stackoverflow.com/questions/59015359" TargetMode="External"/><Relationship Id="rId8703" Type="http://schemas.openxmlformats.org/officeDocument/2006/relationships/hyperlink" Target="https://stackoverflow.com/questions/59230831" TargetMode="External"/><Relationship Id="rId8702" Type="http://schemas.openxmlformats.org/officeDocument/2006/relationships/hyperlink" Target="https://stackoverflow.com/questions/59223142" TargetMode="External"/><Relationship Id="rId8701" Type="http://schemas.openxmlformats.org/officeDocument/2006/relationships/hyperlink" Target="https://stackoverflow.com/questions/59864710" TargetMode="External"/><Relationship Id="rId8700" Type="http://schemas.openxmlformats.org/officeDocument/2006/relationships/hyperlink" Target="https://stackoverflow.com/questions/59873568" TargetMode="External"/><Relationship Id="rId1257" Type="http://schemas.openxmlformats.org/officeDocument/2006/relationships/hyperlink" Target="https://stackoverflow.com/questions/60071597" TargetMode="External"/><Relationship Id="rId2588" Type="http://schemas.openxmlformats.org/officeDocument/2006/relationships/hyperlink" Target="https://stackoverflow.com/questions/57129960" TargetMode="External"/><Relationship Id="rId1258" Type="http://schemas.openxmlformats.org/officeDocument/2006/relationships/hyperlink" Target="https://stackoverflow.com/questions/60597790" TargetMode="External"/><Relationship Id="rId2589" Type="http://schemas.openxmlformats.org/officeDocument/2006/relationships/hyperlink" Target="https://stackoverflow.com/questions/60795697" TargetMode="External"/><Relationship Id="rId1259" Type="http://schemas.openxmlformats.org/officeDocument/2006/relationships/hyperlink" Target="https://stackoverflow.com/questions/61985531" TargetMode="External"/><Relationship Id="rId2580" Type="http://schemas.openxmlformats.org/officeDocument/2006/relationships/hyperlink" Target="https://stackoverflow.com/questions/62585158" TargetMode="External"/><Relationship Id="rId1250" Type="http://schemas.openxmlformats.org/officeDocument/2006/relationships/hyperlink" Target="https://stackoverflow.com/questions/60071597" TargetMode="External"/><Relationship Id="rId2581" Type="http://schemas.openxmlformats.org/officeDocument/2006/relationships/hyperlink" Target="https://stackoverflow.com/questions/54798422" TargetMode="External"/><Relationship Id="rId1251" Type="http://schemas.openxmlformats.org/officeDocument/2006/relationships/hyperlink" Target="https://stackoverflow.com/questions/58868272" TargetMode="External"/><Relationship Id="rId2582" Type="http://schemas.openxmlformats.org/officeDocument/2006/relationships/hyperlink" Target="https://stackoverflow.com/questions/53916510" TargetMode="External"/><Relationship Id="rId1252" Type="http://schemas.openxmlformats.org/officeDocument/2006/relationships/hyperlink" Target="https://stackoverflow.com/questions/60733109" TargetMode="External"/><Relationship Id="rId2583" Type="http://schemas.openxmlformats.org/officeDocument/2006/relationships/hyperlink" Target="https://stackoverflow.com/questions/64665532" TargetMode="External"/><Relationship Id="rId1253" Type="http://schemas.openxmlformats.org/officeDocument/2006/relationships/hyperlink" Target="https://stackoverflow.com/questions/61985531" TargetMode="External"/><Relationship Id="rId2584" Type="http://schemas.openxmlformats.org/officeDocument/2006/relationships/hyperlink" Target="https://stackoverflow.com/questions/62585158" TargetMode="External"/><Relationship Id="rId1254" Type="http://schemas.openxmlformats.org/officeDocument/2006/relationships/hyperlink" Target="https://stackoverflow.com/questions/60597790" TargetMode="External"/><Relationship Id="rId2585" Type="http://schemas.openxmlformats.org/officeDocument/2006/relationships/hyperlink" Target="https://stackoverflow.com/questions/63940539" TargetMode="External"/><Relationship Id="rId1255" Type="http://schemas.openxmlformats.org/officeDocument/2006/relationships/hyperlink" Target="https://stackoverflow.com/questions/58868272" TargetMode="External"/><Relationship Id="rId2586" Type="http://schemas.openxmlformats.org/officeDocument/2006/relationships/hyperlink" Target="https://stackoverflow.com/questions/52545044" TargetMode="External"/><Relationship Id="rId1256" Type="http://schemas.openxmlformats.org/officeDocument/2006/relationships/hyperlink" Target="https://stackoverflow.com/questions/61985531" TargetMode="External"/><Relationship Id="rId2587" Type="http://schemas.openxmlformats.org/officeDocument/2006/relationships/hyperlink" Target="https://stackoverflow.com/questions/52710878" TargetMode="External"/><Relationship Id="rId1246" Type="http://schemas.openxmlformats.org/officeDocument/2006/relationships/hyperlink" Target="https://stackoverflow.com/questions/58868272" TargetMode="External"/><Relationship Id="rId2577" Type="http://schemas.openxmlformats.org/officeDocument/2006/relationships/hyperlink" Target="https://stackoverflow.com/questions/54798422" TargetMode="External"/><Relationship Id="rId1247" Type="http://schemas.openxmlformats.org/officeDocument/2006/relationships/hyperlink" Target="https://stackoverflow.com/questions/51770552" TargetMode="External"/><Relationship Id="rId2578" Type="http://schemas.openxmlformats.org/officeDocument/2006/relationships/hyperlink" Target="https://stackoverflow.com/questions/53916510" TargetMode="External"/><Relationship Id="rId1248" Type="http://schemas.openxmlformats.org/officeDocument/2006/relationships/hyperlink" Target="https://stackoverflow.com/questions/51383415" TargetMode="External"/><Relationship Id="rId2579" Type="http://schemas.openxmlformats.org/officeDocument/2006/relationships/hyperlink" Target="https://stackoverflow.com/questions/64665532" TargetMode="External"/><Relationship Id="rId1249" Type="http://schemas.openxmlformats.org/officeDocument/2006/relationships/hyperlink" Target="https://stackoverflow.com/questions/51383415" TargetMode="External"/><Relationship Id="rId2570" Type="http://schemas.openxmlformats.org/officeDocument/2006/relationships/hyperlink" Target="https://stackoverflow.com/questions/40362773" TargetMode="External"/><Relationship Id="rId1240" Type="http://schemas.openxmlformats.org/officeDocument/2006/relationships/hyperlink" Target="https://stackoverflow.com/questions/63621251" TargetMode="External"/><Relationship Id="rId2571" Type="http://schemas.openxmlformats.org/officeDocument/2006/relationships/hyperlink" Target="https://stackoverflow.com/questions/50325848" TargetMode="External"/><Relationship Id="rId1241" Type="http://schemas.openxmlformats.org/officeDocument/2006/relationships/hyperlink" Target="https://stackoverflow.com/questions/63049774" TargetMode="External"/><Relationship Id="rId2572" Type="http://schemas.openxmlformats.org/officeDocument/2006/relationships/hyperlink" Target="https://stackoverflow.com/questions/56031511" TargetMode="External"/><Relationship Id="rId1242" Type="http://schemas.openxmlformats.org/officeDocument/2006/relationships/hyperlink" Target="https://stackoverflow.com/questions/59441934" TargetMode="External"/><Relationship Id="rId2573" Type="http://schemas.openxmlformats.org/officeDocument/2006/relationships/hyperlink" Target="https://stackoverflow.com/questions/57860663" TargetMode="External"/><Relationship Id="rId1243" Type="http://schemas.openxmlformats.org/officeDocument/2006/relationships/hyperlink" Target="https://stackoverflow.com/questions/63621251" TargetMode="External"/><Relationship Id="rId2574" Type="http://schemas.openxmlformats.org/officeDocument/2006/relationships/hyperlink" Target="https://stackoverflow.com/questions/50325848" TargetMode="External"/><Relationship Id="rId1244" Type="http://schemas.openxmlformats.org/officeDocument/2006/relationships/hyperlink" Target="https://stackoverflow.com/questions/59441934" TargetMode="External"/><Relationship Id="rId2575" Type="http://schemas.openxmlformats.org/officeDocument/2006/relationships/hyperlink" Target="https://stackoverflow.com/questions/57326166" TargetMode="External"/><Relationship Id="rId1245" Type="http://schemas.openxmlformats.org/officeDocument/2006/relationships/hyperlink" Target="https://stackoverflow.com/questions/51119874" TargetMode="External"/><Relationship Id="rId2576" Type="http://schemas.openxmlformats.org/officeDocument/2006/relationships/hyperlink" Target="https://stackoverflow.com/questions/57326166" TargetMode="External"/><Relationship Id="rId1279" Type="http://schemas.openxmlformats.org/officeDocument/2006/relationships/hyperlink" Target="https://stackoverflow.com/questions/59289427" TargetMode="External"/><Relationship Id="rId1270" Type="http://schemas.openxmlformats.org/officeDocument/2006/relationships/hyperlink" Target="https://stackoverflow.com/questions/56337100" TargetMode="External"/><Relationship Id="rId1271" Type="http://schemas.openxmlformats.org/officeDocument/2006/relationships/hyperlink" Target="https://stackoverflow.com/questions/63820312" TargetMode="External"/><Relationship Id="rId1272" Type="http://schemas.openxmlformats.org/officeDocument/2006/relationships/hyperlink" Target="https://stackoverflow.com/questions/63820312" TargetMode="External"/><Relationship Id="rId1273" Type="http://schemas.openxmlformats.org/officeDocument/2006/relationships/hyperlink" Target="https://stackoverflow.com/questions/63820312" TargetMode="External"/><Relationship Id="rId1274" Type="http://schemas.openxmlformats.org/officeDocument/2006/relationships/hyperlink" Target="https://stackoverflow.com/questions/57011976" TargetMode="External"/><Relationship Id="rId1275" Type="http://schemas.openxmlformats.org/officeDocument/2006/relationships/hyperlink" Target="https://stackoverflow.com/questions/56337100" TargetMode="External"/><Relationship Id="rId1276" Type="http://schemas.openxmlformats.org/officeDocument/2006/relationships/hyperlink" Target="https://stackoverflow.com/questions/59179076" TargetMode="External"/><Relationship Id="rId1277" Type="http://schemas.openxmlformats.org/officeDocument/2006/relationships/hyperlink" Target="https://stackoverflow.com/questions/60613538" TargetMode="External"/><Relationship Id="rId1278" Type="http://schemas.openxmlformats.org/officeDocument/2006/relationships/hyperlink" Target="https://stackoverflow.com/questions/56307568" TargetMode="External"/><Relationship Id="rId1268" Type="http://schemas.openxmlformats.org/officeDocument/2006/relationships/hyperlink" Target="https://stackoverflow.com/questions/56337100" TargetMode="External"/><Relationship Id="rId2599" Type="http://schemas.openxmlformats.org/officeDocument/2006/relationships/hyperlink" Target="https://stackoverflow.com/questions/55019516" TargetMode="External"/><Relationship Id="rId1269" Type="http://schemas.openxmlformats.org/officeDocument/2006/relationships/hyperlink" Target="https://stackoverflow.com/questions/59179076" TargetMode="External"/><Relationship Id="rId2590" Type="http://schemas.openxmlformats.org/officeDocument/2006/relationships/hyperlink" Target="https://stackoverflow.com/questions/37833875" TargetMode="External"/><Relationship Id="rId1260" Type="http://schemas.openxmlformats.org/officeDocument/2006/relationships/hyperlink" Target="https://stackoverflow.com/questions/60597790" TargetMode="External"/><Relationship Id="rId2591" Type="http://schemas.openxmlformats.org/officeDocument/2006/relationships/hyperlink" Target="https://stackoverflow.com/questions/55890813" TargetMode="External"/><Relationship Id="rId1261" Type="http://schemas.openxmlformats.org/officeDocument/2006/relationships/hyperlink" Target="https://stackoverflow.com/questions/57150305" TargetMode="External"/><Relationship Id="rId2592" Type="http://schemas.openxmlformats.org/officeDocument/2006/relationships/hyperlink" Target="https://stackoverflow.com/questions/58239781" TargetMode="External"/><Relationship Id="rId1262" Type="http://schemas.openxmlformats.org/officeDocument/2006/relationships/hyperlink" Target="https://stackoverflow.com/questions/64702742" TargetMode="External"/><Relationship Id="rId2593" Type="http://schemas.openxmlformats.org/officeDocument/2006/relationships/hyperlink" Target="https://stackoverflow.com/questions/59167730" TargetMode="External"/><Relationship Id="rId1263" Type="http://schemas.openxmlformats.org/officeDocument/2006/relationships/hyperlink" Target="https://stackoverflow.com/questions/53970055" TargetMode="External"/><Relationship Id="rId2594" Type="http://schemas.openxmlformats.org/officeDocument/2006/relationships/hyperlink" Target="https://stackoverflow.com/questions/60716827" TargetMode="External"/><Relationship Id="rId1264" Type="http://schemas.openxmlformats.org/officeDocument/2006/relationships/hyperlink" Target="https://stackoverflow.com/questions/51827602" TargetMode="External"/><Relationship Id="rId2595" Type="http://schemas.openxmlformats.org/officeDocument/2006/relationships/hyperlink" Target="https://stackoverflow.com/questions/60269142" TargetMode="External"/><Relationship Id="rId1265" Type="http://schemas.openxmlformats.org/officeDocument/2006/relationships/hyperlink" Target="https://stackoverflow.com/questions/63071277" TargetMode="External"/><Relationship Id="rId2596" Type="http://schemas.openxmlformats.org/officeDocument/2006/relationships/hyperlink" Target="https://stackoverflow.com/questions/60269142" TargetMode="External"/><Relationship Id="rId1266" Type="http://schemas.openxmlformats.org/officeDocument/2006/relationships/hyperlink" Target="https://stackoverflow.com/questions/61750870" TargetMode="External"/><Relationship Id="rId2597" Type="http://schemas.openxmlformats.org/officeDocument/2006/relationships/hyperlink" Target="https://stackoverflow.com/questions/27968868" TargetMode="External"/><Relationship Id="rId1267" Type="http://schemas.openxmlformats.org/officeDocument/2006/relationships/hyperlink" Target="https://stackoverflow.com/questions/56337100" TargetMode="External"/><Relationship Id="rId2598" Type="http://schemas.openxmlformats.org/officeDocument/2006/relationships/hyperlink" Target="https://stackoverflow.com/questions/58085041" TargetMode="External"/><Relationship Id="rId3070" Type="http://schemas.openxmlformats.org/officeDocument/2006/relationships/hyperlink" Target="https://stackoverflow.com/questions/62253755" TargetMode="External"/><Relationship Id="rId3072" Type="http://schemas.openxmlformats.org/officeDocument/2006/relationships/hyperlink" Target="https://stackoverflow.com/questions/48764716" TargetMode="External"/><Relationship Id="rId3071" Type="http://schemas.openxmlformats.org/officeDocument/2006/relationships/hyperlink" Target="https://stackoverflow.com/questions/53501315" TargetMode="External"/><Relationship Id="rId3074" Type="http://schemas.openxmlformats.org/officeDocument/2006/relationships/hyperlink" Target="https://stackoverflow.com/questions/51387027" TargetMode="External"/><Relationship Id="rId3073" Type="http://schemas.openxmlformats.org/officeDocument/2006/relationships/hyperlink" Target="https://stackoverflow.com/questions/49441748" TargetMode="External"/><Relationship Id="rId3076" Type="http://schemas.openxmlformats.org/officeDocument/2006/relationships/hyperlink" Target="https://stackoverflow.com/questions/53501315" TargetMode="External"/><Relationship Id="rId3075" Type="http://schemas.openxmlformats.org/officeDocument/2006/relationships/hyperlink" Target="https://stackoverflow.com/questions/51387027" TargetMode="External"/><Relationship Id="rId3078" Type="http://schemas.openxmlformats.org/officeDocument/2006/relationships/hyperlink" Target="https://stackoverflow.com/questions/49441748" TargetMode="External"/><Relationship Id="rId3077" Type="http://schemas.openxmlformats.org/officeDocument/2006/relationships/hyperlink" Target="https://stackoverflow.com/questions/48764716" TargetMode="External"/><Relationship Id="rId3079" Type="http://schemas.openxmlformats.org/officeDocument/2006/relationships/hyperlink" Target="https://stackoverflow.com/questions/51387027" TargetMode="External"/><Relationship Id="rId4390" Type="http://schemas.openxmlformats.org/officeDocument/2006/relationships/hyperlink" Target="https://stackoverflow.com/questions/62437779" TargetMode="External"/><Relationship Id="rId3061" Type="http://schemas.openxmlformats.org/officeDocument/2006/relationships/hyperlink" Target="https://stackoverflow.com/questions/65160647" TargetMode="External"/><Relationship Id="rId4392" Type="http://schemas.openxmlformats.org/officeDocument/2006/relationships/hyperlink" Target="https://stackoverflow.com/questions/62437779" TargetMode="External"/><Relationship Id="rId3060" Type="http://schemas.openxmlformats.org/officeDocument/2006/relationships/hyperlink" Target="https://stackoverflow.com/questions/59026404" TargetMode="External"/><Relationship Id="rId4391" Type="http://schemas.openxmlformats.org/officeDocument/2006/relationships/hyperlink" Target="https://stackoverflow.com/questions/62437779" TargetMode="External"/><Relationship Id="rId3063" Type="http://schemas.openxmlformats.org/officeDocument/2006/relationships/hyperlink" Target="https://stackoverflow.com/questions/60066950" TargetMode="External"/><Relationship Id="rId4394" Type="http://schemas.openxmlformats.org/officeDocument/2006/relationships/hyperlink" Target="https://stackoverflow.com/questions/59939344" TargetMode="External"/><Relationship Id="rId3062" Type="http://schemas.openxmlformats.org/officeDocument/2006/relationships/hyperlink" Target="https://stackoverflow.com/questions/58411571" TargetMode="External"/><Relationship Id="rId4393" Type="http://schemas.openxmlformats.org/officeDocument/2006/relationships/hyperlink" Target="https://stackoverflow.com/questions/56329965" TargetMode="External"/><Relationship Id="rId3065" Type="http://schemas.openxmlformats.org/officeDocument/2006/relationships/hyperlink" Target="https://stackoverflow.com/questions/63966872" TargetMode="External"/><Relationship Id="rId4396" Type="http://schemas.openxmlformats.org/officeDocument/2006/relationships/hyperlink" Target="https://stackoverflow.com/questions/63411686" TargetMode="External"/><Relationship Id="rId3064" Type="http://schemas.openxmlformats.org/officeDocument/2006/relationships/hyperlink" Target="https://stackoverflow.com/questions/64759372" TargetMode="External"/><Relationship Id="rId4395" Type="http://schemas.openxmlformats.org/officeDocument/2006/relationships/hyperlink" Target="https://stackoverflow.com/questions/58349239" TargetMode="External"/><Relationship Id="rId3067" Type="http://schemas.openxmlformats.org/officeDocument/2006/relationships/hyperlink" Target="https://stackoverflow.com/questions/60690327" TargetMode="External"/><Relationship Id="rId4398" Type="http://schemas.openxmlformats.org/officeDocument/2006/relationships/hyperlink" Target="https://stackoverflow.com/questions/54213855" TargetMode="External"/><Relationship Id="rId3066" Type="http://schemas.openxmlformats.org/officeDocument/2006/relationships/hyperlink" Target="https://stackoverflow.com/questions/60690327" TargetMode="External"/><Relationship Id="rId4397" Type="http://schemas.openxmlformats.org/officeDocument/2006/relationships/hyperlink" Target="https://stackoverflow.com/questions/54237407" TargetMode="External"/><Relationship Id="rId3069" Type="http://schemas.openxmlformats.org/officeDocument/2006/relationships/hyperlink" Target="https://stackoverflow.com/questions/62936905" TargetMode="External"/><Relationship Id="rId3068" Type="http://schemas.openxmlformats.org/officeDocument/2006/relationships/hyperlink" Target="https://stackoverflow.com/questions/61863504" TargetMode="External"/><Relationship Id="rId4399" Type="http://schemas.openxmlformats.org/officeDocument/2006/relationships/hyperlink" Target="https://stackoverflow.com/questions/62514586" TargetMode="External"/><Relationship Id="rId3090" Type="http://schemas.openxmlformats.org/officeDocument/2006/relationships/hyperlink" Target="https://stackoverflow.com/questions/54636986" TargetMode="External"/><Relationship Id="rId3092" Type="http://schemas.openxmlformats.org/officeDocument/2006/relationships/hyperlink" Target="https://stackoverflow.com/questions/55691289" TargetMode="External"/><Relationship Id="rId3091" Type="http://schemas.openxmlformats.org/officeDocument/2006/relationships/hyperlink" Target="https://stackoverflow.com/questions/55691289" TargetMode="External"/><Relationship Id="rId3094" Type="http://schemas.openxmlformats.org/officeDocument/2006/relationships/hyperlink" Target="https://stackoverflow.com/questions/53501315" TargetMode="External"/><Relationship Id="rId3093" Type="http://schemas.openxmlformats.org/officeDocument/2006/relationships/hyperlink" Target="https://stackoverflow.com/questions/51387027" TargetMode="External"/><Relationship Id="rId3096" Type="http://schemas.openxmlformats.org/officeDocument/2006/relationships/hyperlink" Target="https://stackoverflow.com/questions/60077931" TargetMode="External"/><Relationship Id="rId3095" Type="http://schemas.openxmlformats.org/officeDocument/2006/relationships/hyperlink" Target="https://stackoverflow.com/questions/49441748" TargetMode="External"/><Relationship Id="rId3098" Type="http://schemas.openxmlformats.org/officeDocument/2006/relationships/hyperlink" Target="https://stackoverflow.com/questions/60390340" TargetMode="External"/><Relationship Id="rId3097" Type="http://schemas.openxmlformats.org/officeDocument/2006/relationships/hyperlink" Target="https://stackoverflow.com/questions/60474308" TargetMode="External"/><Relationship Id="rId3099" Type="http://schemas.openxmlformats.org/officeDocument/2006/relationships/hyperlink" Target="https://stackoverflow.com/questions/54856829" TargetMode="External"/><Relationship Id="rId3081" Type="http://schemas.openxmlformats.org/officeDocument/2006/relationships/hyperlink" Target="https://stackoverflow.com/questions/60077931" TargetMode="External"/><Relationship Id="rId3080" Type="http://schemas.openxmlformats.org/officeDocument/2006/relationships/hyperlink" Target="https://stackoverflow.com/questions/51387027" TargetMode="External"/><Relationship Id="rId3083" Type="http://schemas.openxmlformats.org/officeDocument/2006/relationships/hyperlink" Target="https://stackoverflow.com/questions/51387027" TargetMode="External"/><Relationship Id="rId3082" Type="http://schemas.openxmlformats.org/officeDocument/2006/relationships/hyperlink" Target="https://stackoverflow.com/questions/48764716" TargetMode="External"/><Relationship Id="rId3085" Type="http://schemas.openxmlformats.org/officeDocument/2006/relationships/hyperlink" Target="https://stackoverflow.com/questions/45748196" TargetMode="External"/><Relationship Id="rId3084" Type="http://schemas.openxmlformats.org/officeDocument/2006/relationships/hyperlink" Target="https://stackoverflow.com/questions/54636986" TargetMode="External"/><Relationship Id="rId3087" Type="http://schemas.openxmlformats.org/officeDocument/2006/relationships/hyperlink" Target="https://stackoverflow.com/questions/48751075" TargetMode="External"/><Relationship Id="rId3086" Type="http://schemas.openxmlformats.org/officeDocument/2006/relationships/hyperlink" Target="https://stackoverflow.com/questions/45061344" TargetMode="External"/><Relationship Id="rId3089" Type="http://schemas.openxmlformats.org/officeDocument/2006/relationships/hyperlink" Target="https://stackoverflow.com/questions/49441748" TargetMode="External"/><Relationship Id="rId3088" Type="http://schemas.openxmlformats.org/officeDocument/2006/relationships/hyperlink" Target="https://stackoverflow.com/questions/52181256" TargetMode="External"/><Relationship Id="rId3039" Type="http://schemas.openxmlformats.org/officeDocument/2006/relationships/hyperlink" Target="https://stackoverflow.com/questions/59504713" TargetMode="External"/><Relationship Id="rId5691" Type="http://schemas.openxmlformats.org/officeDocument/2006/relationships/hyperlink" Target="https://stackoverflow.com/questions/54381234" TargetMode="External"/><Relationship Id="rId5692" Type="http://schemas.openxmlformats.org/officeDocument/2006/relationships/hyperlink" Target="https://stackoverflow.com/questions/44013298" TargetMode="External"/><Relationship Id="rId3030" Type="http://schemas.openxmlformats.org/officeDocument/2006/relationships/hyperlink" Target="https://stackoverflow.com/questions/55252860" TargetMode="External"/><Relationship Id="rId4361" Type="http://schemas.openxmlformats.org/officeDocument/2006/relationships/hyperlink" Target="https://stackoverflow.com/questions/54351447" TargetMode="External"/><Relationship Id="rId4360" Type="http://schemas.openxmlformats.org/officeDocument/2006/relationships/hyperlink" Target="https://stackoverflow.com/questions/64341042" TargetMode="External"/><Relationship Id="rId5690" Type="http://schemas.openxmlformats.org/officeDocument/2006/relationships/hyperlink" Target="https://stackoverflow.com/questions/59441934" TargetMode="External"/><Relationship Id="rId3032" Type="http://schemas.openxmlformats.org/officeDocument/2006/relationships/hyperlink" Target="https://stackoverflow.com/questions/55252860" TargetMode="External"/><Relationship Id="rId4363" Type="http://schemas.openxmlformats.org/officeDocument/2006/relationships/hyperlink" Target="https://stackoverflow.com/questions/56329965" TargetMode="External"/><Relationship Id="rId5695" Type="http://schemas.openxmlformats.org/officeDocument/2006/relationships/hyperlink" Target="https://stackoverflow.com/questions/54381234" TargetMode="External"/><Relationship Id="rId3031" Type="http://schemas.openxmlformats.org/officeDocument/2006/relationships/hyperlink" Target="https://stackoverflow.com/questions/61597123" TargetMode="External"/><Relationship Id="rId4362" Type="http://schemas.openxmlformats.org/officeDocument/2006/relationships/hyperlink" Target="https://stackoverflow.com/questions/49615401" TargetMode="External"/><Relationship Id="rId5696" Type="http://schemas.openxmlformats.org/officeDocument/2006/relationships/hyperlink" Target="https://stackoverflow.com/questions/58607787" TargetMode="External"/><Relationship Id="rId3034" Type="http://schemas.openxmlformats.org/officeDocument/2006/relationships/hyperlink" Target="https://stackoverflow.com/questions/60613607" TargetMode="External"/><Relationship Id="rId4365" Type="http://schemas.openxmlformats.org/officeDocument/2006/relationships/hyperlink" Target="https://stackoverflow.com/questions/61798179" TargetMode="External"/><Relationship Id="rId5693" Type="http://schemas.openxmlformats.org/officeDocument/2006/relationships/hyperlink" Target="https://stackoverflow.com/questions/45266707" TargetMode="External"/><Relationship Id="rId3033" Type="http://schemas.openxmlformats.org/officeDocument/2006/relationships/hyperlink" Target="https://stackoverflow.com/questions/56687174" TargetMode="External"/><Relationship Id="rId4364" Type="http://schemas.openxmlformats.org/officeDocument/2006/relationships/hyperlink" Target="https://stackoverflow.com/questions/60892777" TargetMode="External"/><Relationship Id="rId5694" Type="http://schemas.openxmlformats.org/officeDocument/2006/relationships/hyperlink" Target="https://stackoverflow.com/questions/60529408" TargetMode="External"/><Relationship Id="rId3036" Type="http://schemas.openxmlformats.org/officeDocument/2006/relationships/hyperlink" Target="https://stackoverflow.com/questions/59468849" TargetMode="External"/><Relationship Id="rId4367" Type="http://schemas.openxmlformats.org/officeDocument/2006/relationships/hyperlink" Target="https://stackoverflow.com/questions/63062972" TargetMode="External"/><Relationship Id="rId5699" Type="http://schemas.openxmlformats.org/officeDocument/2006/relationships/hyperlink" Target="https://stackoverflow.com/questions/54381234" TargetMode="External"/><Relationship Id="rId3035" Type="http://schemas.openxmlformats.org/officeDocument/2006/relationships/hyperlink" Target="https://stackoverflow.com/questions/63847435" TargetMode="External"/><Relationship Id="rId4366" Type="http://schemas.openxmlformats.org/officeDocument/2006/relationships/hyperlink" Target="https://stackoverflow.com/questions/64508203" TargetMode="External"/><Relationship Id="rId3038" Type="http://schemas.openxmlformats.org/officeDocument/2006/relationships/hyperlink" Target="https://stackoverflow.com/questions/53079108" TargetMode="External"/><Relationship Id="rId4369" Type="http://schemas.openxmlformats.org/officeDocument/2006/relationships/hyperlink" Target="https://stackoverflow.com/questions/63062972" TargetMode="External"/><Relationship Id="rId5697" Type="http://schemas.openxmlformats.org/officeDocument/2006/relationships/hyperlink" Target="https://stackoverflow.com/questions/60597790" TargetMode="External"/><Relationship Id="rId3037" Type="http://schemas.openxmlformats.org/officeDocument/2006/relationships/hyperlink" Target="https://stackoverflow.com/questions/61192138" TargetMode="External"/><Relationship Id="rId4368" Type="http://schemas.openxmlformats.org/officeDocument/2006/relationships/hyperlink" Target="https://stackoverflow.com/questions/57972913" TargetMode="External"/><Relationship Id="rId5698" Type="http://schemas.openxmlformats.org/officeDocument/2006/relationships/hyperlink" Target="https://stackoverflow.com/questions/60529408" TargetMode="External"/><Relationship Id="rId3029" Type="http://schemas.openxmlformats.org/officeDocument/2006/relationships/hyperlink" Target="https://stackoverflow.com/questions/60613607" TargetMode="External"/><Relationship Id="rId3028" Type="http://schemas.openxmlformats.org/officeDocument/2006/relationships/hyperlink" Target="https://stackoverflow.com/questions/56687174" TargetMode="External"/><Relationship Id="rId4359" Type="http://schemas.openxmlformats.org/officeDocument/2006/relationships/hyperlink" Target="https://stackoverflow.com/questions/58938246" TargetMode="External"/><Relationship Id="rId5680" Type="http://schemas.openxmlformats.org/officeDocument/2006/relationships/hyperlink" Target="https://stackoverflow.com/questions/35254138" TargetMode="External"/><Relationship Id="rId5681" Type="http://schemas.openxmlformats.org/officeDocument/2006/relationships/hyperlink" Target="https://stackoverflow.com/questions/35254138" TargetMode="External"/><Relationship Id="rId4350" Type="http://schemas.openxmlformats.org/officeDocument/2006/relationships/hyperlink" Target="https://stackoverflow.com/questions/45776592" TargetMode="External"/><Relationship Id="rId3021" Type="http://schemas.openxmlformats.org/officeDocument/2006/relationships/hyperlink" Target="https://stackoverflow.com/questions/51794914" TargetMode="External"/><Relationship Id="rId4352" Type="http://schemas.openxmlformats.org/officeDocument/2006/relationships/hyperlink" Target="https://stackoverflow.com/questions/58839645" TargetMode="External"/><Relationship Id="rId5684" Type="http://schemas.openxmlformats.org/officeDocument/2006/relationships/hyperlink" Target="https://stackoverflow.com/questions/58635521" TargetMode="External"/><Relationship Id="rId3020" Type="http://schemas.openxmlformats.org/officeDocument/2006/relationships/hyperlink" Target="https://stackoverflow.com/questions/60613607" TargetMode="External"/><Relationship Id="rId4351" Type="http://schemas.openxmlformats.org/officeDocument/2006/relationships/hyperlink" Target="https://stackoverflow.com/questions/58246435" TargetMode="External"/><Relationship Id="rId5685" Type="http://schemas.openxmlformats.org/officeDocument/2006/relationships/hyperlink" Target="https://stackoverflow.com/questions/58346627" TargetMode="External"/><Relationship Id="rId3023" Type="http://schemas.openxmlformats.org/officeDocument/2006/relationships/hyperlink" Target="https://stackoverflow.com/questions/54805110" TargetMode="External"/><Relationship Id="rId4354" Type="http://schemas.openxmlformats.org/officeDocument/2006/relationships/hyperlink" Target="https://stackoverflow.com/questions/45776592" TargetMode="External"/><Relationship Id="rId5682" Type="http://schemas.openxmlformats.org/officeDocument/2006/relationships/hyperlink" Target="https://stackoverflow.com/questions/54895139" TargetMode="External"/><Relationship Id="rId3022" Type="http://schemas.openxmlformats.org/officeDocument/2006/relationships/hyperlink" Target="https://stackoverflow.com/questions/55258859" TargetMode="External"/><Relationship Id="rId4353" Type="http://schemas.openxmlformats.org/officeDocument/2006/relationships/hyperlink" Target="https://stackoverflow.com/questions/59081406" TargetMode="External"/><Relationship Id="rId5683" Type="http://schemas.openxmlformats.org/officeDocument/2006/relationships/hyperlink" Target="https://stackoverflow.com/questions/59918588" TargetMode="External"/><Relationship Id="rId3025" Type="http://schemas.openxmlformats.org/officeDocument/2006/relationships/hyperlink" Target="https://stackoverflow.com/questions/58878421" TargetMode="External"/><Relationship Id="rId4356" Type="http://schemas.openxmlformats.org/officeDocument/2006/relationships/hyperlink" Target="https://stackoverflow.com/questions/59081406" TargetMode="External"/><Relationship Id="rId5688" Type="http://schemas.openxmlformats.org/officeDocument/2006/relationships/hyperlink" Target="https://stackoverflow.com/questions/59918588" TargetMode="External"/><Relationship Id="rId3024" Type="http://schemas.openxmlformats.org/officeDocument/2006/relationships/hyperlink" Target="https://stackoverflow.com/questions/56814449" TargetMode="External"/><Relationship Id="rId4355" Type="http://schemas.openxmlformats.org/officeDocument/2006/relationships/hyperlink" Target="https://stackoverflow.com/questions/58246435" TargetMode="External"/><Relationship Id="rId5689" Type="http://schemas.openxmlformats.org/officeDocument/2006/relationships/hyperlink" Target="https://stackoverflow.com/questions/52012071" TargetMode="External"/><Relationship Id="rId3027" Type="http://schemas.openxmlformats.org/officeDocument/2006/relationships/hyperlink" Target="https://stackoverflow.com/questions/61597123" TargetMode="External"/><Relationship Id="rId4358" Type="http://schemas.openxmlformats.org/officeDocument/2006/relationships/hyperlink" Target="https://stackoverflow.com/questions/64362525" TargetMode="External"/><Relationship Id="rId5686" Type="http://schemas.openxmlformats.org/officeDocument/2006/relationships/hyperlink" Target="https://stackoverflow.com/questions/35951503" TargetMode="External"/><Relationship Id="rId3026" Type="http://schemas.openxmlformats.org/officeDocument/2006/relationships/hyperlink" Target="https://stackoverflow.com/questions/50262913" TargetMode="External"/><Relationship Id="rId4357" Type="http://schemas.openxmlformats.org/officeDocument/2006/relationships/hyperlink" Target="https://stackoverflow.com/questions/49712244" TargetMode="External"/><Relationship Id="rId5687" Type="http://schemas.openxmlformats.org/officeDocument/2006/relationships/hyperlink" Target="https://stackoverflow.com/questions/35254138" TargetMode="External"/><Relationship Id="rId3050" Type="http://schemas.openxmlformats.org/officeDocument/2006/relationships/hyperlink" Target="https://stackoverflow.com/questions/55779286" TargetMode="External"/><Relationship Id="rId4381" Type="http://schemas.openxmlformats.org/officeDocument/2006/relationships/hyperlink" Target="https://stackoverflow.com/questions/52850105" TargetMode="External"/><Relationship Id="rId4380" Type="http://schemas.openxmlformats.org/officeDocument/2006/relationships/hyperlink" Target="https://stackoverflow.com/questions/53757839" TargetMode="External"/><Relationship Id="rId3052" Type="http://schemas.openxmlformats.org/officeDocument/2006/relationships/hyperlink" Target="https://stackoverflow.com/questions/55779286" TargetMode="External"/><Relationship Id="rId4383" Type="http://schemas.openxmlformats.org/officeDocument/2006/relationships/hyperlink" Target="https://stackoverflow.com/questions/54237407" TargetMode="External"/><Relationship Id="rId3051" Type="http://schemas.openxmlformats.org/officeDocument/2006/relationships/hyperlink" Target="https://stackoverflow.com/questions/43167925" TargetMode="External"/><Relationship Id="rId4382" Type="http://schemas.openxmlformats.org/officeDocument/2006/relationships/hyperlink" Target="https://stackoverflow.com/questions/52598117" TargetMode="External"/><Relationship Id="rId3054" Type="http://schemas.openxmlformats.org/officeDocument/2006/relationships/hyperlink" Target="https://stackoverflow.com/questions/49814565" TargetMode="External"/><Relationship Id="rId4385" Type="http://schemas.openxmlformats.org/officeDocument/2006/relationships/hyperlink" Target="https://stackoverflow.com/questions/62601120" TargetMode="External"/><Relationship Id="rId3053" Type="http://schemas.openxmlformats.org/officeDocument/2006/relationships/hyperlink" Target="https://stackoverflow.com/questions/61934272" TargetMode="External"/><Relationship Id="rId4384" Type="http://schemas.openxmlformats.org/officeDocument/2006/relationships/hyperlink" Target="https://stackoverflow.com/questions/54213855" TargetMode="External"/><Relationship Id="rId3056" Type="http://schemas.openxmlformats.org/officeDocument/2006/relationships/hyperlink" Target="https://stackoverflow.com/questions/43167925" TargetMode="External"/><Relationship Id="rId4387" Type="http://schemas.openxmlformats.org/officeDocument/2006/relationships/hyperlink" Target="https://stackoverflow.com/questions/58018009" TargetMode="External"/><Relationship Id="rId3055" Type="http://schemas.openxmlformats.org/officeDocument/2006/relationships/hyperlink" Target="https://stackoverflow.com/questions/53098566" TargetMode="External"/><Relationship Id="rId4386" Type="http://schemas.openxmlformats.org/officeDocument/2006/relationships/hyperlink" Target="https://stackoverflow.com/questions/58015489" TargetMode="External"/><Relationship Id="rId3058" Type="http://schemas.openxmlformats.org/officeDocument/2006/relationships/hyperlink" Target="https://stackoverflow.com/questions/36367641" TargetMode="External"/><Relationship Id="rId4389" Type="http://schemas.openxmlformats.org/officeDocument/2006/relationships/hyperlink" Target="https://stackoverflow.com/questions/54344206" TargetMode="External"/><Relationship Id="rId3057" Type="http://schemas.openxmlformats.org/officeDocument/2006/relationships/hyperlink" Target="https://stackoverflow.com/questions/53165823" TargetMode="External"/><Relationship Id="rId4388" Type="http://schemas.openxmlformats.org/officeDocument/2006/relationships/hyperlink" Target="https://stackoverflow.com/questions/61192138" TargetMode="External"/><Relationship Id="rId3059" Type="http://schemas.openxmlformats.org/officeDocument/2006/relationships/hyperlink" Target="https://stackoverflow.com/questions/58411571" TargetMode="External"/><Relationship Id="rId4370" Type="http://schemas.openxmlformats.org/officeDocument/2006/relationships/hyperlink" Target="https://stackoverflow.com/questions/63838368" TargetMode="External"/><Relationship Id="rId3041" Type="http://schemas.openxmlformats.org/officeDocument/2006/relationships/hyperlink" Target="https://stackoverflow.com/questions/58894472" TargetMode="External"/><Relationship Id="rId4372" Type="http://schemas.openxmlformats.org/officeDocument/2006/relationships/hyperlink" Target="https://stackoverflow.com/questions/62055656" TargetMode="External"/><Relationship Id="rId3040" Type="http://schemas.openxmlformats.org/officeDocument/2006/relationships/hyperlink" Target="https://stackoverflow.com/questions/58905540" TargetMode="External"/><Relationship Id="rId4371" Type="http://schemas.openxmlformats.org/officeDocument/2006/relationships/hyperlink" Target="https://stackoverflow.com/questions/62744659" TargetMode="External"/><Relationship Id="rId3043" Type="http://schemas.openxmlformats.org/officeDocument/2006/relationships/hyperlink" Target="https://stackoverflow.com/questions/59468849" TargetMode="External"/><Relationship Id="rId4374" Type="http://schemas.openxmlformats.org/officeDocument/2006/relationships/hyperlink" Target="https://stackoverflow.com/questions/61349606" TargetMode="External"/><Relationship Id="rId3042" Type="http://schemas.openxmlformats.org/officeDocument/2006/relationships/hyperlink" Target="https://stackoverflow.com/questions/61192138" TargetMode="External"/><Relationship Id="rId4373" Type="http://schemas.openxmlformats.org/officeDocument/2006/relationships/hyperlink" Target="https://stackoverflow.com/questions/64608870" TargetMode="External"/><Relationship Id="rId3045" Type="http://schemas.openxmlformats.org/officeDocument/2006/relationships/hyperlink" Target="https://stackoverflow.com/questions/58894472" TargetMode="External"/><Relationship Id="rId4376" Type="http://schemas.openxmlformats.org/officeDocument/2006/relationships/hyperlink" Target="https://stackoverflow.com/questions/58305206" TargetMode="External"/><Relationship Id="rId3044" Type="http://schemas.openxmlformats.org/officeDocument/2006/relationships/hyperlink" Target="https://stackoverflow.com/questions/50937533" TargetMode="External"/><Relationship Id="rId4375" Type="http://schemas.openxmlformats.org/officeDocument/2006/relationships/hyperlink" Target="https://stackoverflow.com/questions/53757839" TargetMode="External"/><Relationship Id="rId3047" Type="http://schemas.openxmlformats.org/officeDocument/2006/relationships/hyperlink" Target="https://stackoverflow.com/questions/50937533" TargetMode="External"/><Relationship Id="rId4378" Type="http://schemas.openxmlformats.org/officeDocument/2006/relationships/hyperlink" Target="https://stackoverflow.com/questions/63977823" TargetMode="External"/><Relationship Id="rId3046" Type="http://schemas.openxmlformats.org/officeDocument/2006/relationships/hyperlink" Target="https://stackoverflow.com/questions/61192138" TargetMode="External"/><Relationship Id="rId4377" Type="http://schemas.openxmlformats.org/officeDocument/2006/relationships/hyperlink" Target="https://stackoverflow.com/questions/63411686" TargetMode="External"/><Relationship Id="rId3049" Type="http://schemas.openxmlformats.org/officeDocument/2006/relationships/hyperlink" Target="https://stackoverflow.com/questions/53098566" TargetMode="External"/><Relationship Id="rId3048" Type="http://schemas.openxmlformats.org/officeDocument/2006/relationships/hyperlink" Target="https://stackoverflow.com/questions/56280640" TargetMode="External"/><Relationship Id="rId4379" Type="http://schemas.openxmlformats.org/officeDocument/2006/relationships/hyperlink" Target="https://stackoverflow.com/questions/54213855" TargetMode="External"/><Relationship Id="rId5714" Type="http://schemas.openxmlformats.org/officeDocument/2006/relationships/hyperlink" Target="https://stackoverflow.com/questions/41386167" TargetMode="External"/><Relationship Id="rId5715" Type="http://schemas.openxmlformats.org/officeDocument/2006/relationships/hyperlink" Target="https://stackoverflow.com/questions/51573241" TargetMode="External"/><Relationship Id="rId5712" Type="http://schemas.openxmlformats.org/officeDocument/2006/relationships/hyperlink" Target="https://stackoverflow.com/questions/40396580" TargetMode="External"/><Relationship Id="rId5713" Type="http://schemas.openxmlformats.org/officeDocument/2006/relationships/hyperlink" Target="https://stackoverflow.com/questions/52012071" TargetMode="External"/><Relationship Id="rId5718" Type="http://schemas.openxmlformats.org/officeDocument/2006/relationships/hyperlink" Target="https://stackoverflow.com/questions/63438768" TargetMode="External"/><Relationship Id="rId5719" Type="http://schemas.openxmlformats.org/officeDocument/2006/relationships/hyperlink" Target="https://stackoverflow.com/questions/63438768" TargetMode="External"/><Relationship Id="rId5716" Type="http://schemas.openxmlformats.org/officeDocument/2006/relationships/hyperlink" Target="https://stackoverflow.com/questions/56552642" TargetMode="External"/><Relationship Id="rId5717" Type="http://schemas.openxmlformats.org/officeDocument/2006/relationships/hyperlink" Target="https://stackoverflow.com/questions/57778020" TargetMode="External"/><Relationship Id="rId5710" Type="http://schemas.openxmlformats.org/officeDocument/2006/relationships/hyperlink" Target="https://stackoverflow.com/questions/63846295" TargetMode="External"/><Relationship Id="rId5711" Type="http://schemas.openxmlformats.org/officeDocument/2006/relationships/hyperlink" Target="https://stackoverflow.com/questions/53613984" TargetMode="External"/><Relationship Id="rId5703" Type="http://schemas.openxmlformats.org/officeDocument/2006/relationships/hyperlink" Target="https://stackoverflow.com/questions/63846295" TargetMode="External"/><Relationship Id="rId5704" Type="http://schemas.openxmlformats.org/officeDocument/2006/relationships/hyperlink" Target="https://stackoverflow.com/questions/63846295" TargetMode="External"/><Relationship Id="rId5701" Type="http://schemas.openxmlformats.org/officeDocument/2006/relationships/hyperlink" Target="https://stackoverflow.com/questions/40396580" TargetMode="External"/><Relationship Id="rId5702" Type="http://schemas.openxmlformats.org/officeDocument/2006/relationships/hyperlink" Target="https://stackoverflow.com/questions/50138891" TargetMode="External"/><Relationship Id="rId5707" Type="http://schemas.openxmlformats.org/officeDocument/2006/relationships/hyperlink" Target="https://stackoverflow.com/questions/50138891" TargetMode="External"/><Relationship Id="rId5708" Type="http://schemas.openxmlformats.org/officeDocument/2006/relationships/hyperlink" Target="https://stackoverflow.com/questions/63846295" TargetMode="External"/><Relationship Id="rId5705" Type="http://schemas.openxmlformats.org/officeDocument/2006/relationships/hyperlink" Target="https://stackoverflow.com/questions/63846295" TargetMode="External"/><Relationship Id="rId5706" Type="http://schemas.openxmlformats.org/officeDocument/2006/relationships/hyperlink" Target="https://stackoverflow.com/questions/52012071" TargetMode="External"/><Relationship Id="rId5709" Type="http://schemas.openxmlformats.org/officeDocument/2006/relationships/hyperlink" Target="https://stackoverflow.com/questions/63846295" TargetMode="External"/><Relationship Id="rId5700" Type="http://schemas.openxmlformats.org/officeDocument/2006/relationships/hyperlink" Target="https://stackoverflow.com/questions/58607787" TargetMode="External"/><Relationship Id="rId3117" Type="http://schemas.openxmlformats.org/officeDocument/2006/relationships/hyperlink" Target="https://stackoverflow.com/questions/55959848" TargetMode="External"/><Relationship Id="rId4448" Type="http://schemas.openxmlformats.org/officeDocument/2006/relationships/hyperlink" Target="https://stackoverflow.com/questions/53562704" TargetMode="External"/><Relationship Id="rId3116" Type="http://schemas.openxmlformats.org/officeDocument/2006/relationships/hyperlink" Target="https://stackoverflow.com/questions/59890328" TargetMode="External"/><Relationship Id="rId4447" Type="http://schemas.openxmlformats.org/officeDocument/2006/relationships/hyperlink" Target="https://stackoverflow.com/questions/55992434" TargetMode="External"/><Relationship Id="rId3119" Type="http://schemas.openxmlformats.org/officeDocument/2006/relationships/hyperlink" Target="https://stackoverflow.com/questions/64118599" TargetMode="External"/><Relationship Id="rId5778" Type="http://schemas.openxmlformats.org/officeDocument/2006/relationships/hyperlink" Target="https://stackoverflow.com/questions/56391755" TargetMode="External"/><Relationship Id="rId3118" Type="http://schemas.openxmlformats.org/officeDocument/2006/relationships/hyperlink" Target="https://stackoverflow.com/questions/62169315" TargetMode="External"/><Relationship Id="rId4449" Type="http://schemas.openxmlformats.org/officeDocument/2006/relationships/hyperlink" Target="https://stackoverflow.com/questions/51963377" TargetMode="External"/><Relationship Id="rId5779" Type="http://schemas.openxmlformats.org/officeDocument/2006/relationships/hyperlink" Target="https://stackoverflow.com/questions/60799664" TargetMode="External"/><Relationship Id="rId4440" Type="http://schemas.openxmlformats.org/officeDocument/2006/relationships/hyperlink" Target="https://stackoverflow.com/questions/51963377" TargetMode="External"/><Relationship Id="rId5772" Type="http://schemas.openxmlformats.org/officeDocument/2006/relationships/hyperlink" Target="https://stackoverflow.com/questions/61606669" TargetMode="External"/><Relationship Id="rId5773" Type="http://schemas.openxmlformats.org/officeDocument/2006/relationships/hyperlink" Target="https://stackoverflow.com/questions/63780524" TargetMode="External"/><Relationship Id="rId3111" Type="http://schemas.openxmlformats.org/officeDocument/2006/relationships/hyperlink" Target="https://stackoverflow.com/questions/65000223" TargetMode="External"/><Relationship Id="rId4442" Type="http://schemas.openxmlformats.org/officeDocument/2006/relationships/hyperlink" Target="https://stackoverflow.com/questions/53562704" TargetMode="External"/><Relationship Id="rId5770" Type="http://schemas.openxmlformats.org/officeDocument/2006/relationships/hyperlink" Target="https://stackoverflow.com/questions/61286412" TargetMode="External"/><Relationship Id="rId3110" Type="http://schemas.openxmlformats.org/officeDocument/2006/relationships/hyperlink" Target="https://stackoverflow.com/questions/60390340" TargetMode="External"/><Relationship Id="rId4441" Type="http://schemas.openxmlformats.org/officeDocument/2006/relationships/hyperlink" Target="https://stackoverflow.com/questions/55992434" TargetMode="External"/><Relationship Id="rId5771" Type="http://schemas.openxmlformats.org/officeDocument/2006/relationships/hyperlink" Target="https://stackoverflow.com/questions/52357542" TargetMode="External"/><Relationship Id="rId3113" Type="http://schemas.openxmlformats.org/officeDocument/2006/relationships/hyperlink" Target="https://stackoverflow.com/questions/59982893" TargetMode="External"/><Relationship Id="rId4444" Type="http://schemas.openxmlformats.org/officeDocument/2006/relationships/hyperlink" Target="https://stackoverflow.com/questions/55992434" TargetMode="External"/><Relationship Id="rId5776" Type="http://schemas.openxmlformats.org/officeDocument/2006/relationships/hyperlink" Target="https://stackoverflow.com/questions/65047996" TargetMode="External"/><Relationship Id="rId3112" Type="http://schemas.openxmlformats.org/officeDocument/2006/relationships/hyperlink" Target="https://stackoverflow.com/questions/61512514" TargetMode="External"/><Relationship Id="rId4443" Type="http://schemas.openxmlformats.org/officeDocument/2006/relationships/hyperlink" Target="https://stackoverflow.com/questions/51963377" TargetMode="External"/><Relationship Id="rId5777" Type="http://schemas.openxmlformats.org/officeDocument/2006/relationships/hyperlink" Target="https://stackoverflow.com/questions/58744161" TargetMode="External"/><Relationship Id="rId3115" Type="http://schemas.openxmlformats.org/officeDocument/2006/relationships/hyperlink" Target="https://stackoverflow.com/questions/59890328" TargetMode="External"/><Relationship Id="rId4446" Type="http://schemas.openxmlformats.org/officeDocument/2006/relationships/hyperlink" Target="https://stackoverflow.com/questions/51963377" TargetMode="External"/><Relationship Id="rId5774" Type="http://schemas.openxmlformats.org/officeDocument/2006/relationships/hyperlink" Target="https://stackoverflow.com/questions/65047996" TargetMode="External"/><Relationship Id="rId3114" Type="http://schemas.openxmlformats.org/officeDocument/2006/relationships/hyperlink" Target="https://stackoverflow.com/questions/59890328" TargetMode="External"/><Relationship Id="rId4445" Type="http://schemas.openxmlformats.org/officeDocument/2006/relationships/hyperlink" Target="https://stackoverflow.com/questions/53562704" TargetMode="External"/><Relationship Id="rId5775" Type="http://schemas.openxmlformats.org/officeDocument/2006/relationships/hyperlink" Target="https://stackoverflow.com/questions/62675004" TargetMode="External"/><Relationship Id="rId3106" Type="http://schemas.openxmlformats.org/officeDocument/2006/relationships/hyperlink" Target="https://stackoverflow.com/questions/61909026" TargetMode="External"/><Relationship Id="rId4437" Type="http://schemas.openxmlformats.org/officeDocument/2006/relationships/hyperlink" Target="https://stackoverflow.com/questions/55992434" TargetMode="External"/><Relationship Id="rId5769" Type="http://schemas.openxmlformats.org/officeDocument/2006/relationships/hyperlink" Target="https://stackoverflow.com/questions/58607787" TargetMode="External"/><Relationship Id="rId3105" Type="http://schemas.openxmlformats.org/officeDocument/2006/relationships/hyperlink" Target="https://stackoverflow.com/questions/54856829" TargetMode="External"/><Relationship Id="rId4436" Type="http://schemas.openxmlformats.org/officeDocument/2006/relationships/hyperlink" Target="https://stackoverflow.com/questions/51963377" TargetMode="External"/><Relationship Id="rId3108" Type="http://schemas.openxmlformats.org/officeDocument/2006/relationships/hyperlink" Target="https://stackoverflow.com/questions/63457928" TargetMode="External"/><Relationship Id="rId4439" Type="http://schemas.openxmlformats.org/officeDocument/2006/relationships/hyperlink" Target="https://stackoverflow.com/questions/53562704" TargetMode="External"/><Relationship Id="rId5767" Type="http://schemas.openxmlformats.org/officeDocument/2006/relationships/hyperlink" Target="https://stackoverflow.com/questions/52907593" TargetMode="External"/><Relationship Id="rId3107" Type="http://schemas.openxmlformats.org/officeDocument/2006/relationships/hyperlink" Target="https://stackoverflow.com/questions/60474308" TargetMode="External"/><Relationship Id="rId4438" Type="http://schemas.openxmlformats.org/officeDocument/2006/relationships/hyperlink" Target="https://stackoverflow.com/questions/52598117" TargetMode="External"/><Relationship Id="rId5768" Type="http://schemas.openxmlformats.org/officeDocument/2006/relationships/hyperlink" Target="https://stackoverflow.com/questions/51939618" TargetMode="External"/><Relationship Id="rId3109" Type="http://schemas.openxmlformats.org/officeDocument/2006/relationships/hyperlink" Target="https://stackoverflow.com/questions/63457928" TargetMode="External"/><Relationship Id="rId5761" Type="http://schemas.openxmlformats.org/officeDocument/2006/relationships/hyperlink" Target="https://stackoverflow.com/questions/62690426" TargetMode="External"/><Relationship Id="rId5762" Type="http://schemas.openxmlformats.org/officeDocument/2006/relationships/hyperlink" Target="https://stackoverflow.com/questions/58607787" TargetMode="External"/><Relationship Id="rId3100" Type="http://schemas.openxmlformats.org/officeDocument/2006/relationships/hyperlink" Target="https://stackoverflow.com/questions/56836895" TargetMode="External"/><Relationship Id="rId4431" Type="http://schemas.openxmlformats.org/officeDocument/2006/relationships/hyperlink" Target="https://stackoverflow.com/questions/53562704" TargetMode="External"/><Relationship Id="rId4430" Type="http://schemas.openxmlformats.org/officeDocument/2006/relationships/hyperlink" Target="https://stackoverflow.com/questions/63411686" TargetMode="External"/><Relationship Id="rId5760" Type="http://schemas.openxmlformats.org/officeDocument/2006/relationships/hyperlink" Target="https://stackoverflow.com/questions/56714015" TargetMode="External"/><Relationship Id="rId3102" Type="http://schemas.openxmlformats.org/officeDocument/2006/relationships/hyperlink" Target="https://stackoverflow.com/questions/63457928" TargetMode="External"/><Relationship Id="rId4433" Type="http://schemas.openxmlformats.org/officeDocument/2006/relationships/hyperlink" Target="https://stackoverflow.com/questions/51963377" TargetMode="External"/><Relationship Id="rId5765" Type="http://schemas.openxmlformats.org/officeDocument/2006/relationships/hyperlink" Target="https://stackoverflow.com/questions/62675004" TargetMode="External"/><Relationship Id="rId3101" Type="http://schemas.openxmlformats.org/officeDocument/2006/relationships/hyperlink" Target="https://stackoverflow.com/questions/60390340" TargetMode="External"/><Relationship Id="rId4432" Type="http://schemas.openxmlformats.org/officeDocument/2006/relationships/hyperlink" Target="https://stackoverflow.com/questions/55992434" TargetMode="External"/><Relationship Id="rId5766" Type="http://schemas.openxmlformats.org/officeDocument/2006/relationships/hyperlink" Target="https://stackoverflow.com/questions/54381234" TargetMode="External"/><Relationship Id="rId3104" Type="http://schemas.openxmlformats.org/officeDocument/2006/relationships/hyperlink" Target="https://stackoverflow.com/questions/61436339" TargetMode="External"/><Relationship Id="rId4435" Type="http://schemas.openxmlformats.org/officeDocument/2006/relationships/hyperlink" Target="https://stackoverflow.com/questions/53562704" TargetMode="External"/><Relationship Id="rId5763" Type="http://schemas.openxmlformats.org/officeDocument/2006/relationships/hyperlink" Target="https://stackoverflow.com/questions/52907593" TargetMode="External"/><Relationship Id="rId3103" Type="http://schemas.openxmlformats.org/officeDocument/2006/relationships/hyperlink" Target="https://stackoverflow.com/questions/54856829" TargetMode="External"/><Relationship Id="rId4434" Type="http://schemas.openxmlformats.org/officeDocument/2006/relationships/hyperlink" Target="https://stackoverflow.com/questions/55992434" TargetMode="External"/><Relationship Id="rId5764" Type="http://schemas.openxmlformats.org/officeDocument/2006/relationships/hyperlink" Target="https://stackoverflow.com/questions/62675004" TargetMode="External"/><Relationship Id="rId3139" Type="http://schemas.openxmlformats.org/officeDocument/2006/relationships/hyperlink" Target="https://stackoverflow.com/questions/62928797" TargetMode="External"/><Relationship Id="rId3138" Type="http://schemas.openxmlformats.org/officeDocument/2006/relationships/hyperlink" Target="https://stackoverflow.com/questions/61549141" TargetMode="External"/><Relationship Id="rId4469" Type="http://schemas.openxmlformats.org/officeDocument/2006/relationships/hyperlink" Target="https://stackoverflow.com/questions/58138071" TargetMode="External"/><Relationship Id="rId5790" Type="http://schemas.openxmlformats.org/officeDocument/2006/relationships/hyperlink" Target="https://stackoverflow.com/questions/59441934" TargetMode="External"/><Relationship Id="rId5791" Type="http://schemas.openxmlformats.org/officeDocument/2006/relationships/hyperlink" Target="https://stackoverflow.com/questions/56391755" TargetMode="External"/><Relationship Id="rId4460" Type="http://schemas.openxmlformats.org/officeDocument/2006/relationships/hyperlink" Target="https://stackoverflow.com/questions/53562704" TargetMode="External"/><Relationship Id="rId3131" Type="http://schemas.openxmlformats.org/officeDocument/2006/relationships/hyperlink" Target="https://stackoverflow.com/questions/64640117" TargetMode="External"/><Relationship Id="rId4462" Type="http://schemas.openxmlformats.org/officeDocument/2006/relationships/hyperlink" Target="https://stackoverflow.com/questions/55665682" TargetMode="External"/><Relationship Id="rId5794" Type="http://schemas.openxmlformats.org/officeDocument/2006/relationships/hyperlink" Target="https://stackoverflow.com/questions/64863777" TargetMode="External"/><Relationship Id="rId3130" Type="http://schemas.openxmlformats.org/officeDocument/2006/relationships/hyperlink" Target="https://stackoverflow.com/questions/58697001" TargetMode="External"/><Relationship Id="rId4461" Type="http://schemas.openxmlformats.org/officeDocument/2006/relationships/hyperlink" Target="https://stackoverflow.com/questions/53562704" TargetMode="External"/><Relationship Id="rId5795" Type="http://schemas.openxmlformats.org/officeDocument/2006/relationships/hyperlink" Target="https://stackoverflow.com/questions/60535969" TargetMode="External"/><Relationship Id="rId3133" Type="http://schemas.openxmlformats.org/officeDocument/2006/relationships/hyperlink" Target="https://stackoverflow.com/questions/64620662" TargetMode="External"/><Relationship Id="rId4464" Type="http://schemas.openxmlformats.org/officeDocument/2006/relationships/hyperlink" Target="https://stackoverflow.com/questions/58138071" TargetMode="External"/><Relationship Id="rId5792" Type="http://schemas.openxmlformats.org/officeDocument/2006/relationships/hyperlink" Target="https://stackoverflow.com/questions/61286412" TargetMode="External"/><Relationship Id="rId3132" Type="http://schemas.openxmlformats.org/officeDocument/2006/relationships/hyperlink" Target="https://stackoverflow.com/questions/64902425" TargetMode="External"/><Relationship Id="rId4463" Type="http://schemas.openxmlformats.org/officeDocument/2006/relationships/hyperlink" Target="https://stackoverflow.com/questions/53888309" TargetMode="External"/><Relationship Id="rId5793" Type="http://schemas.openxmlformats.org/officeDocument/2006/relationships/hyperlink" Target="https://stackoverflow.com/questions/58367519" TargetMode="External"/><Relationship Id="rId3135" Type="http://schemas.openxmlformats.org/officeDocument/2006/relationships/hyperlink" Target="https://stackoverflow.com/questions/58697001" TargetMode="External"/><Relationship Id="rId4466" Type="http://schemas.openxmlformats.org/officeDocument/2006/relationships/hyperlink" Target="https://stackoverflow.com/questions/60035792" TargetMode="External"/><Relationship Id="rId5798" Type="http://schemas.openxmlformats.org/officeDocument/2006/relationships/hyperlink" Target="https://stackoverflow.com/questions/58343293" TargetMode="External"/><Relationship Id="rId3134" Type="http://schemas.openxmlformats.org/officeDocument/2006/relationships/hyperlink" Target="https://stackoverflow.com/questions/64902425" TargetMode="External"/><Relationship Id="rId4465" Type="http://schemas.openxmlformats.org/officeDocument/2006/relationships/hyperlink" Target="https://stackoverflow.com/questions/60035792" TargetMode="External"/><Relationship Id="rId5799" Type="http://schemas.openxmlformats.org/officeDocument/2006/relationships/hyperlink" Target="https://stackoverflow.com/questions/64852002" TargetMode="External"/><Relationship Id="rId3137" Type="http://schemas.openxmlformats.org/officeDocument/2006/relationships/hyperlink" Target="https://stackoverflow.com/questions/58697001" TargetMode="External"/><Relationship Id="rId4468" Type="http://schemas.openxmlformats.org/officeDocument/2006/relationships/hyperlink" Target="https://stackoverflow.com/questions/59015359" TargetMode="External"/><Relationship Id="rId5796" Type="http://schemas.openxmlformats.org/officeDocument/2006/relationships/hyperlink" Target="https://stackoverflow.com/questions/63780524" TargetMode="External"/><Relationship Id="rId3136" Type="http://schemas.openxmlformats.org/officeDocument/2006/relationships/hyperlink" Target="https://stackoverflow.com/questions/64347099" TargetMode="External"/><Relationship Id="rId4467" Type="http://schemas.openxmlformats.org/officeDocument/2006/relationships/hyperlink" Target="https://stackoverflow.com/questions/59506070" TargetMode="External"/><Relationship Id="rId5797" Type="http://schemas.openxmlformats.org/officeDocument/2006/relationships/hyperlink" Target="https://stackoverflow.com/questions/63203450" TargetMode="External"/><Relationship Id="rId3128" Type="http://schemas.openxmlformats.org/officeDocument/2006/relationships/hyperlink" Target="https://stackoverflow.com/questions/35513370" TargetMode="External"/><Relationship Id="rId4459" Type="http://schemas.openxmlformats.org/officeDocument/2006/relationships/hyperlink" Target="https://stackoverflow.com/questions/53562704" TargetMode="External"/><Relationship Id="rId3127" Type="http://schemas.openxmlformats.org/officeDocument/2006/relationships/hyperlink" Target="https://stackoverflow.com/questions/35513370" TargetMode="External"/><Relationship Id="rId4458" Type="http://schemas.openxmlformats.org/officeDocument/2006/relationships/hyperlink" Target="https://stackoverflow.com/questions/53562704" TargetMode="External"/><Relationship Id="rId5789" Type="http://schemas.openxmlformats.org/officeDocument/2006/relationships/hyperlink" Target="https://stackoverflow.com/questions/63049774" TargetMode="External"/><Relationship Id="rId3129" Type="http://schemas.openxmlformats.org/officeDocument/2006/relationships/hyperlink" Target="https://stackoverflow.com/questions/35513370" TargetMode="External"/><Relationship Id="rId5780" Type="http://schemas.openxmlformats.org/officeDocument/2006/relationships/hyperlink" Target="https://stackoverflow.com/questions/59441934" TargetMode="External"/><Relationship Id="rId3120" Type="http://schemas.openxmlformats.org/officeDocument/2006/relationships/hyperlink" Target="https://stackoverflow.com/questions/54946564" TargetMode="External"/><Relationship Id="rId4451" Type="http://schemas.openxmlformats.org/officeDocument/2006/relationships/hyperlink" Target="https://stackoverflow.com/questions/51963377" TargetMode="External"/><Relationship Id="rId5783" Type="http://schemas.openxmlformats.org/officeDocument/2006/relationships/hyperlink" Target="https://stackoverflow.com/questions/63621251" TargetMode="External"/><Relationship Id="rId4450" Type="http://schemas.openxmlformats.org/officeDocument/2006/relationships/hyperlink" Target="https://stackoverflow.com/questions/53562704" TargetMode="External"/><Relationship Id="rId5784" Type="http://schemas.openxmlformats.org/officeDocument/2006/relationships/hyperlink" Target="https://stackoverflow.com/questions/56391755" TargetMode="External"/><Relationship Id="rId3122" Type="http://schemas.openxmlformats.org/officeDocument/2006/relationships/hyperlink" Target="https://stackoverflow.com/questions/64118599" TargetMode="External"/><Relationship Id="rId4453" Type="http://schemas.openxmlformats.org/officeDocument/2006/relationships/hyperlink" Target="https://stackoverflow.com/questions/51963377" TargetMode="External"/><Relationship Id="rId5781" Type="http://schemas.openxmlformats.org/officeDocument/2006/relationships/hyperlink" Target="https://stackoverflow.com/questions/59441934" TargetMode="External"/><Relationship Id="rId3121" Type="http://schemas.openxmlformats.org/officeDocument/2006/relationships/hyperlink" Target="https://stackoverflow.com/questions/64743941" TargetMode="External"/><Relationship Id="rId4452" Type="http://schemas.openxmlformats.org/officeDocument/2006/relationships/hyperlink" Target="https://stackoverflow.com/questions/53562704" TargetMode="External"/><Relationship Id="rId5782" Type="http://schemas.openxmlformats.org/officeDocument/2006/relationships/hyperlink" Target="https://stackoverflow.com/questions/60529408" TargetMode="External"/><Relationship Id="rId3124" Type="http://schemas.openxmlformats.org/officeDocument/2006/relationships/hyperlink" Target="https://stackoverflow.com/questions/55555311" TargetMode="External"/><Relationship Id="rId4455" Type="http://schemas.openxmlformats.org/officeDocument/2006/relationships/hyperlink" Target="https://stackoverflow.com/questions/51963377" TargetMode="External"/><Relationship Id="rId5787" Type="http://schemas.openxmlformats.org/officeDocument/2006/relationships/hyperlink" Target="https://stackoverflow.com/questions/56391755" TargetMode="External"/><Relationship Id="rId3123" Type="http://schemas.openxmlformats.org/officeDocument/2006/relationships/hyperlink" Target="https://stackoverflow.com/questions/57507774" TargetMode="External"/><Relationship Id="rId4454" Type="http://schemas.openxmlformats.org/officeDocument/2006/relationships/hyperlink" Target="https://stackoverflow.com/questions/53562704" TargetMode="External"/><Relationship Id="rId5788" Type="http://schemas.openxmlformats.org/officeDocument/2006/relationships/hyperlink" Target="https://stackoverflow.com/questions/63621251" TargetMode="External"/><Relationship Id="rId3126" Type="http://schemas.openxmlformats.org/officeDocument/2006/relationships/hyperlink" Target="https://stackoverflow.com/questions/36055090" TargetMode="External"/><Relationship Id="rId4457" Type="http://schemas.openxmlformats.org/officeDocument/2006/relationships/hyperlink" Target="https://stackoverflow.com/questions/51963377" TargetMode="External"/><Relationship Id="rId5785" Type="http://schemas.openxmlformats.org/officeDocument/2006/relationships/hyperlink" Target="https://stackoverflow.com/questions/63049774" TargetMode="External"/><Relationship Id="rId3125" Type="http://schemas.openxmlformats.org/officeDocument/2006/relationships/hyperlink" Target="https://stackoverflow.com/questions/49686635" TargetMode="External"/><Relationship Id="rId4456" Type="http://schemas.openxmlformats.org/officeDocument/2006/relationships/hyperlink" Target="https://stackoverflow.com/questions/53562704" TargetMode="External"/><Relationship Id="rId5786" Type="http://schemas.openxmlformats.org/officeDocument/2006/relationships/hyperlink" Target="https://stackoverflow.com/questions/59441934" TargetMode="External"/><Relationship Id="rId4404" Type="http://schemas.openxmlformats.org/officeDocument/2006/relationships/hyperlink" Target="https://stackoverflow.com/questions/62514586" TargetMode="External"/><Relationship Id="rId5736" Type="http://schemas.openxmlformats.org/officeDocument/2006/relationships/hyperlink" Target="https://stackoverflow.com/questions/53413756" TargetMode="External"/><Relationship Id="rId4403" Type="http://schemas.openxmlformats.org/officeDocument/2006/relationships/hyperlink" Target="https://stackoverflow.com/questions/52598117" TargetMode="External"/><Relationship Id="rId5737" Type="http://schemas.openxmlformats.org/officeDocument/2006/relationships/hyperlink" Target="https://stackoverflow.com/questions/57475348" TargetMode="External"/><Relationship Id="rId4406" Type="http://schemas.openxmlformats.org/officeDocument/2006/relationships/hyperlink" Target="https://stackoverflow.com/questions/59727723" TargetMode="External"/><Relationship Id="rId5734" Type="http://schemas.openxmlformats.org/officeDocument/2006/relationships/hyperlink" Target="https://stackoverflow.com/questions/57907321" TargetMode="External"/><Relationship Id="rId4405" Type="http://schemas.openxmlformats.org/officeDocument/2006/relationships/hyperlink" Target="https://stackoverflow.com/questions/60876735" TargetMode="External"/><Relationship Id="rId5735" Type="http://schemas.openxmlformats.org/officeDocument/2006/relationships/hyperlink" Target="https://stackoverflow.com/questions/44933545" TargetMode="External"/><Relationship Id="rId4408" Type="http://schemas.openxmlformats.org/officeDocument/2006/relationships/hyperlink" Target="https://stackoverflow.com/questions/63411686" TargetMode="External"/><Relationship Id="rId4407" Type="http://schemas.openxmlformats.org/officeDocument/2006/relationships/hyperlink" Target="https://stackoverflow.com/questions/52598117" TargetMode="External"/><Relationship Id="rId5738" Type="http://schemas.openxmlformats.org/officeDocument/2006/relationships/hyperlink" Target="https://stackoverflow.com/questions/44801494" TargetMode="External"/><Relationship Id="rId4409" Type="http://schemas.openxmlformats.org/officeDocument/2006/relationships/hyperlink" Target="https://stackoverflow.com/questions/59506070" TargetMode="External"/><Relationship Id="rId5739" Type="http://schemas.openxmlformats.org/officeDocument/2006/relationships/hyperlink" Target="https://stackoverflow.com/questions/59832388" TargetMode="External"/><Relationship Id="rId4400" Type="http://schemas.openxmlformats.org/officeDocument/2006/relationships/hyperlink" Target="https://stackoverflow.com/questions/60876735" TargetMode="External"/><Relationship Id="rId5732" Type="http://schemas.openxmlformats.org/officeDocument/2006/relationships/hyperlink" Target="https://stackoverflow.com/questions/57907321" TargetMode="External"/><Relationship Id="rId5733" Type="http://schemas.openxmlformats.org/officeDocument/2006/relationships/hyperlink" Target="https://stackoverflow.com/questions/44801494" TargetMode="External"/><Relationship Id="rId4402" Type="http://schemas.openxmlformats.org/officeDocument/2006/relationships/hyperlink" Target="https://stackoverflow.com/questions/52598117" TargetMode="External"/><Relationship Id="rId5730" Type="http://schemas.openxmlformats.org/officeDocument/2006/relationships/hyperlink" Target="https://stackoverflow.com/questions/44933545" TargetMode="External"/><Relationship Id="rId4401" Type="http://schemas.openxmlformats.org/officeDocument/2006/relationships/hyperlink" Target="https://stackoverflow.com/questions/59727723" TargetMode="External"/><Relationship Id="rId5731" Type="http://schemas.openxmlformats.org/officeDocument/2006/relationships/hyperlink" Target="https://stackoverflow.com/questions/57475348" TargetMode="External"/><Relationship Id="rId5725" Type="http://schemas.openxmlformats.org/officeDocument/2006/relationships/hyperlink" Target="https://stackoverflow.com/questions/55959848" TargetMode="External"/><Relationship Id="rId5726" Type="http://schemas.openxmlformats.org/officeDocument/2006/relationships/hyperlink" Target="https://stackoverflow.com/questions/55959848" TargetMode="External"/><Relationship Id="rId5723" Type="http://schemas.openxmlformats.org/officeDocument/2006/relationships/hyperlink" Target="https://stackoverflow.com/questions/55959848" TargetMode="External"/><Relationship Id="rId5724" Type="http://schemas.openxmlformats.org/officeDocument/2006/relationships/hyperlink" Target="https://stackoverflow.com/questions/55959848" TargetMode="External"/><Relationship Id="rId5729" Type="http://schemas.openxmlformats.org/officeDocument/2006/relationships/hyperlink" Target="https://stackoverflow.com/questions/55959848" TargetMode="External"/><Relationship Id="rId5727" Type="http://schemas.openxmlformats.org/officeDocument/2006/relationships/hyperlink" Target="https://stackoverflow.com/questions/55959848" TargetMode="External"/><Relationship Id="rId5728" Type="http://schemas.openxmlformats.org/officeDocument/2006/relationships/hyperlink" Target="https://stackoverflow.com/questions/55959848" TargetMode="External"/><Relationship Id="rId5721" Type="http://schemas.openxmlformats.org/officeDocument/2006/relationships/hyperlink" Target="https://stackoverflow.com/questions/55959848" TargetMode="External"/><Relationship Id="rId5722" Type="http://schemas.openxmlformats.org/officeDocument/2006/relationships/hyperlink" Target="https://stackoverflow.com/questions/55959848" TargetMode="External"/><Relationship Id="rId5720" Type="http://schemas.openxmlformats.org/officeDocument/2006/relationships/hyperlink" Target="https://stackoverflow.com/questions/63438768" TargetMode="External"/><Relationship Id="rId4426" Type="http://schemas.openxmlformats.org/officeDocument/2006/relationships/hyperlink" Target="https://stackoverflow.com/questions/53562704" TargetMode="External"/><Relationship Id="rId5758" Type="http://schemas.openxmlformats.org/officeDocument/2006/relationships/hyperlink" Target="https://stackoverflow.com/questions/60119041" TargetMode="External"/><Relationship Id="rId4425" Type="http://schemas.openxmlformats.org/officeDocument/2006/relationships/hyperlink" Target="https://stackoverflow.com/questions/63411686" TargetMode="External"/><Relationship Id="rId5759" Type="http://schemas.openxmlformats.org/officeDocument/2006/relationships/hyperlink" Target="https://stackoverflow.com/questions/64347099" TargetMode="External"/><Relationship Id="rId4428" Type="http://schemas.openxmlformats.org/officeDocument/2006/relationships/hyperlink" Target="https://stackoverflow.com/questions/55992434" TargetMode="External"/><Relationship Id="rId5756" Type="http://schemas.openxmlformats.org/officeDocument/2006/relationships/hyperlink" Target="https://stackoverflow.com/questions/59134773" TargetMode="External"/><Relationship Id="rId4427" Type="http://schemas.openxmlformats.org/officeDocument/2006/relationships/hyperlink" Target="https://stackoverflow.com/questions/52850105" TargetMode="External"/><Relationship Id="rId5757" Type="http://schemas.openxmlformats.org/officeDocument/2006/relationships/hyperlink" Target="https://stackoverflow.com/questions/64640117" TargetMode="External"/><Relationship Id="rId4429" Type="http://schemas.openxmlformats.org/officeDocument/2006/relationships/hyperlink" Target="https://stackoverflow.com/questions/55992434" TargetMode="External"/><Relationship Id="rId5750" Type="http://schemas.openxmlformats.org/officeDocument/2006/relationships/hyperlink" Target="https://stackoverflow.com/questions/57475348" TargetMode="External"/><Relationship Id="rId5751" Type="http://schemas.openxmlformats.org/officeDocument/2006/relationships/hyperlink" Target="https://stackoverflow.com/questions/55435899" TargetMode="External"/><Relationship Id="rId4420" Type="http://schemas.openxmlformats.org/officeDocument/2006/relationships/hyperlink" Target="https://stackoverflow.com/questions/63191717" TargetMode="External"/><Relationship Id="rId4422" Type="http://schemas.openxmlformats.org/officeDocument/2006/relationships/hyperlink" Target="https://stackoverflow.com/questions/57082995" TargetMode="External"/><Relationship Id="rId5754" Type="http://schemas.openxmlformats.org/officeDocument/2006/relationships/hyperlink" Target="https://stackoverflow.com/questions/54064897" TargetMode="External"/><Relationship Id="rId4421" Type="http://schemas.openxmlformats.org/officeDocument/2006/relationships/hyperlink" Target="https://stackoverflow.com/questions/59727723" TargetMode="External"/><Relationship Id="rId5755" Type="http://schemas.openxmlformats.org/officeDocument/2006/relationships/hyperlink" Target="https://stackoverflow.com/questions/56721498" TargetMode="External"/><Relationship Id="rId4424" Type="http://schemas.openxmlformats.org/officeDocument/2006/relationships/hyperlink" Target="https://stackoverflow.com/questions/55992434" TargetMode="External"/><Relationship Id="rId5752" Type="http://schemas.openxmlformats.org/officeDocument/2006/relationships/hyperlink" Target="https://stackoverflow.com/questions/55435899" TargetMode="External"/><Relationship Id="rId4423" Type="http://schemas.openxmlformats.org/officeDocument/2006/relationships/hyperlink" Target="https://stackoverflow.com/questions/55992434" TargetMode="External"/><Relationship Id="rId5753" Type="http://schemas.openxmlformats.org/officeDocument/2006/relationships/hyperlink" Target="https://stackoverflow.com/questions/55435899" TargetMode="External"/><Relationship Id="rId4415" Type="http://schemas.openxmlformats.org/officeDocument/2006/relationships/hyperlink" Target="https://stackoverflow.com/questions/63191717" TargetMode="External"/><Relationship Id="rId5747" Type="http://schemas.openxmlformats.org/officeDocument/2006/relationships/hyperlink" Target="https://stackoverflow.com/questions/44801494" TargetMode="External"/><Relationship Id="rId4414" Type="http://schemas.openxmlformats.org/officeDocument/2006/relationships/hyperlink" Target="https://stackoverflow.com/questions/56386913" TargetMode="External"/><Relationship Id="rId5748" Type="http://schemas.openxmlformats.org/officeDocument/2006/relationships/hyperlink" Target="https://stackoverflow.com/questions/44801494" TargetMode="External"/><Relationship Id="rId4417" Type="http://schemas.openxmlformats.org/officeDocument/2006/relationships/hyperlink" Target="https://stackoverflow.com/questions/57082995" TargetMode="External"/><Relationship Id="rId5745" Type="http://schemas.openxmlformats.org/officeDocument/2006/relationships/hyperlink" Target="https://stackoverflow.com/questions/63654489" TargetMode="External"/><Relationship Id="rId4416" Type="http://schemas.openxmlformats.org/officeDocument/2006/relationships/hyperlink" Target="https://stackoverflow.com/questions/59727723" TargetMode="External"/><Relationship Id="rId5746" Type="http://schemas.openxmlformats.org/officeDocument/2006/relationships/hyperlink" Target="https://stackoverflow.com/questions/57907321" TargetMode="External"/><Relationship Id="rId4419" Type="http://schemas.openxmlformats.org/officeDocument/2006/relationships/hyperlink" Target="https://stackoverflow.com/questions/55992434" TargetMode="External"/><Relationship Id="rId4418" Type="http://schemas.openxmlformats.org/officeDocument/2006/relationships/hyperlink" Target="https://stackoverflow.com/questions/51963377" TargetMode="External"/><Relationship Id="rId5749" Type="http://schemas.openxmlformats.org/officeDocument/2006/relationships/hyperlink" Target="https://stackoverflow.com/questions/59832388" TargetMode="External"/><Relationship Id="rId5740" Type="http://schemas.openxmlformats.org/officeDocument/2006/relationships/hyperlink" Target="https://stackoverflow.com/questions/59081201" TargetMode="External"/><Relationship Id="rId4411" Type="http://schemas.openxmlformats.org/officeDocument/2006/relationships/hyperlink" Target="https://stackoverflow.com/questions/56386913" TargetMode="External"/><Relationship Id="rId5743" Type="http://schemas.openxmlformats.org/officeDocument/2006/relationships/hyperlink" Target="https://stackoverflow.com/questions/63654489" TargetMode="External"/><Relationship Id="rId4410" Type="http://schemas.openxmlformats.org/officeDocument/2006/relationships/hyperlink" Target="https://stackoverflow.com/questions/59015359" TargetMode="External"/><Relationship Id="rId5744" Type="http://schemas.openxmlformats.org/officeDocument/2006/relationships/hyperlink" Target="https://stackoverflow.com/questions/44933545" TargetMode="External"/><Relationship Id="rId4413" Type="http://schemas.openxmlformats.org/officeDocument/2006/relationships/hyperlink" Target="https://stackoverflow.com/questions/58138071" TargetMode="External"/><Relationship Id="rId5741" Type="http://schemas.openxmlformats.org/officeDocument/2006/relationships/hyperlink" Target="https://stackoverflow.com/questions/63654489" TargetMode="External"/><Relationship Id="rId4412" Type="http://schemas.openxmlformats.org/officeDocument/2006/relationships/hyperlink" Target="https://stackoverflow.com/questions/58138071" TargetMode="External"/><Relationship Id="rId5742" Type="http://schemas.openxmlformats.org/officeDocument/2006/relationships/hyperlink" Target="https://stackoverflow.com/questions/63654489" TargetMode="External"/><Relationship Id="rId3191" Type="http://schemas.openxmlformats.org/officeDocument/2006/relationships/hyperlink" Target="https://stackoverflow.com/questions/56978767" TargetMode="External"/><Relationship Id="rId3190" Type="http://schemas.openxmlformats.org/officeDocument/2006/relationships/hyperlink" Target="https://stackoverflow.com/questions/52687235" TargetMode="External"/><Relationship Id="rId3193" Type="http://schemas.openxmlformats.org/officeDocument/2006/relationships/hyperlink" Target="https://stackoverflow.com/questions/48568886" TargetMode="External"/><Relationship Id="rId3192" Type="http://schemas.openxmlformats.org/officeDocument/2006/relationships/hyperlink" Target="https://stackoverflow.com/questions/48479571" TargetMode="External"/><Relationship Id="rId3195" Type="http://schemas.openxmlformats.org/officeDocument/2006/relationships/hyperlink" Target="https://stackoverflow.com/questions/55389064" TargetMode="External"/><Relationship Id="rId3194" Type="http://schemas.openxmlformats.org/officeDocument/2006/relationships/hyperlink" Target="https://stackoverflow.com/questions/42150087" TargetMode="External"/><Relationship Id="rId3197" Type="http://schemas.openxmlformats.org/officeDocument/2006/relationships/hyperlink" Target="https://stackoverflow.com/questions/62102870" TargetMode="External"/><Relationship Id="rId3196" Type="http://schemas.openxmlformats.org/officeDocument/2006/relationships/hyperlink" Target="https://stackoverflow.com/questions/57133906" TargetMode="External"/><Relationship Id="rId3199" Type="http://schemas.openxmlformats.org/officeDocument/2006/relationships/hyperlink" Target="https://stackoverflow.com/questions/25746866" TargetMode="External"/><Relationship Id="rId3198" Type="http://schemas.openxmlformats.org/officeDocument/2006/relationships/hyperlink" Target="https://stackoverflow.com/questions/59494922" TargetMode="External"/><Relationship Id="rId3180" Type="http://schemas.openxmlformats.org/officeDocument/2006/relationships/hyperlink" Target="https://stackoverflow.com/questions/54025811" TargetMode="External"/><Relationship Id="rId3182" Type="http://schemas.openxmlformats.org/officeDocument/2006/relationships/hyperlink" Target="https://stackoverflow.com/questions/59080620" TargetMode="External"/><Relationship Id="rId3181" Type="http://schemas.openxmlformats.org/officeDocument/2006/relationships/hyperlink" Target="https://stackoverflow.com/questions/62402825" TargetMode="External"/><Relationship Id="rId3184" Type="http://schemas.openxmlformats.org/officeDocument/2006/relationships/hyperlink" Target="https://stackoverflow.com/questions/59304261" TargetMode="External"/><Relationship Id="rId3183" Type="http://schemas.openxmlformats.org/officeDocument/2006/relationships/hyperlink" Target="https://stackoverflow.com/questions/53413756" TargetMode="External"/><Relationship Id="rId3186" Type="http://schemas.openxmlformats.org/officeDocument/2006/relationships/hyperlink" Target="https://stackoverflow.com/questions/62216478" TargetMode="External"/><Relationship Id="rId3185" Type="http://schemas.openxmlformats.org/officeDocument/2006/relationships/hyperlink" Target="https://stackoverflow.com/questions/54233814" TargetMode="External"/><Relationship Id="rId3188" Type="http://schemas.openxmlformats.org/officeDocument/2006/relationships/hyperlink" Target="https://stackoverflow.com/questions/48568886" TargetMode="External"/><Relationship Id="rId3187" Type="http://schemas.openxmlformats.org/officeDocument/2006/relationships/hyperlink" Target="https://stackoverflow.com/questions/63826471" TargetMode="External"/><Relationship Id="rId3189" Type="http://schemas.openxmlformats.org/officeDocument/2006/relationships/hyperlink" Target="https://stackoverflow.com/questions/39196882" TargetMode="External"/><Relationship Id="rId4480" Type="http://schemas.openxmlformats.org/officeDocument/2006/relationships/hyperlink" Target="https://stackoverflow.com/questions/61336639" TargetMode="External"/><Relationship Id="rId3151" Type="http://schemas.openxmlformats.org/officeDocument/2006/relationships/hyperlink" Target="https://stackoverflow.com/questions/60041813" TargetMode="External"/><Relationship Id="rId4482" Type="http://schemas.openxmlformats.org/officeDocument/2006/relationships/hyperlink" Target="https://stackoverflow.com/questions/61829834" TargetMode="External"/><Relationship Id="rId3150" Type="http://schemas.openxmlformats.org/officeDocument/2006/relationships/hyperlink" Target="https://stackoverflow.com/questions/58239781" TargetMode="External"/><Relationship Id="rId4481" Type="http://schemas.openxmlformats.org/officeDocument/2006/relationships/hyperlink" Target="https://stackoverflow.com/questions/61336639" TargetMode="External"/><Relationship Id="rId3153" Type="http://schemas.openxmlformats.org/officeDocument/2006/relationships/hyperlink" Target="https://stackoverflow.com/questions/52826906" TargetMode="External"/><Relationship Id="rId4484" Type="http://schemas.openxmlformats.org/officeDocument/2006/relationships/hyperlink" Target="https://stackoverflow.com/questions/61286412" TargetMode="External"/><Relationship Id="rId3152" Type="http://schemas.openxmlformats.org/officeDocument/2006/relationships/hyperlink" Target="https://stackoverflow.com/questions/51973147" TargetMode="External"/><Relationship Id="rId4483" Type="http://schemas.openxmlformats.org/officeDocument/2006/relationships/hyperlink" Target="https://stackoverflow.com/questions/58993596" TargetMode="External"/><Relationship Id="rId3155" Type="http://schemas.openxmlformats.org/officeDocument/2006/relationships/hyperlink" Target="https://stackoverflow.com/questions/44998778" TargetMode="External"/><Relationship Id="rId4486" Type="http://schemas.openxmlformats.org/officeDocument/2006/relationships/hyperlink" Target="https://stackoverflow.com/questions/52152341" TargetMode="External"/><Relationship Id="rId3154" Type="http://schemas.openxmlformats.org/officeDocument/2006/relationships/hyperlink" Target="https://stackoverflow.com/questions/52826906" TargetMode="External"/><Relationship Id="rId4485" Type="http://schemas.openxmlformats.org/officeDocument/2006/relationships/hyperlink" Target="https://stackoverflow.com/questions/61231081" TargetMode="External"/><Relationship Id="rId3157" Type="http://schemas.openxmlformats.org/officeDocument/2006/relationships/hyperlink" Target="https://stackoverflow.com/questions/44149093" TargetMode="External"/><Relationship Id="rId4488" Type="http://schemas.openxmlformats.org/officeDocument/2006/relationships/hyperlink" Target="https://stackoverflow.com/questions/57233539" TargetMode="External"/><Relationship Id="rId3156" Type="http://schemas.openxmlformats.org/officeDocument/2006/relationships/hyperlink" Target="https://stackoverflow.com/questions/54025811" TargetMode="External"/><Relationship Id="rId4487" Type="http://schemas.openxmlformats.org/officeDocument/2006/relationships/hyperlink" Target="https://stackoverflow.com/questions/59988742" TargetMode="External"/><Relationship Id="rId3159" Type="http://schemas.openxmlformats.org/officeDocument/2006/relationships/hyperlink" Target="https://stackoverflow.com/questions/54988498" TargetMode="External"/><Relationship Id="rId3158" Type="http://schemas.openxmlformats.org/officeDocument/2006/relationships/hyperlink" Target="https://stackoverflow.com/questions/49458905" TargetMode="External"/><Relationship Id="rId4489" Type="http://schemas.openxmlformats.org/officeDocument/2006/relationships/hyperlink" Target="https://stackoverflow.com/questions/52673987" TargetMode="External"/><Relationship Id="rId3149" Type="http://schemas.openxmlformats.org/officeDocument/2006/relationships/hyperlink" Target="https://stackoverflow.com/questions/59553513" TargetMode="External"/><Relationship Id="rId3140" Type="http://schemas.openxmlformats.org/officeDocument/2006/relationships/hyperlink" Target="https://stackoverflow.com/questions/62928797" TargetMode="External"/><Relationship Id="rId4471" Type="http://schemas.openxmlformats.org/officeDocument/2006/relationships/hyperlink" Target="https://stackoverflow.com/questions/58138071" TargetMode="External"/><Relationship Id="rId4470" Type="http://schemas.openxmlformats.org/officeDocument/2006/relationships/hyperlink" Target="https://stackoverflow.com/questions/60035792" TargetMode="External"/><Relationship Id="rId3142" Type="http://schemas.openxmlformats.org/officeDocument/2006/relationships/hyperlink" Target="https://stackoverflow.com/questions/62928797" TargetMode="External"/><Relationship Id="rId4473" Type="http://schemas.openxmlformats.org/officeDocument/2006/relationships/hyperlink" Target="https://stackoverflow.com/questions/59116872" TargetMode="External"/><Relationship Id="rId3141" Type="http://schemas.openxmlformats.org/officeDocument/2006/relationships/hyperlink" Target="https://stackoverflow.com/questions/62928797" TargetMode="External"/><Relationship Id="rId4472" Type="http://schemas.openxmlformats.org/officeDocument/2006/relationships/hyperlink" Target="https://stackoverflow.com/questions/60911907" TargetMode="External"/><Relationship Id="rId3144" Type="http://schemas.openxmlformats.org/officeDocument/2006/relationships/hyperlink" Target="https://stackoverflow.com/questions/62928797" TargetMode="External"/><Relationship Id="rId4475" Type="http://schemas.openxmlformats.org/officeDocument/2006/relationships/hyperlink" Target="https://stackoverflow.com/questions/58146801" TargetMode="External"/><Relationship Id="rId3143" Type="http://schemas.openxmlformats.org/officeDocument/2006/relationships/hyperlink" Target="https://stackoverflow.com/questions/62928797" TargetMode="External"/><Relationship Id="rId4474" Type="http://schemas.openxmlformats.org/officeDocument/2006/relationships/hyperlink" Target="https://stackoverflow.com/questions/55665682" TargetMode="External"/><Relationship Id="rId3146" Type="http://schemas.openxmlformats.org/officeDocument/2006/relationships/hyperlink" Target="https://stackoverflow.com/questions/59338360" TargetMode="External"/><Relationship Id="rId4477" Type="http://schemas.openxmlformats.org/officeDocument/2006/relationships/hyperlink" Target="https://stackoverflow.com/questions/59873568" TargetMode="External"/><Relationship Id="rId3145" Type="http://schemas.openxmlformats.org/officeDocument/2006/relationships/hyperlink" Target="https://stackoverflow.com/questions/62928797" TargetMode="External"/><Relationship Id="rId4476" Type="http://schemas.openxmlformats.org/officeDocument/2006/relationships/hyperlink" Target="https://stackoverflow.com/questions/55665682" TargetMode="External"/><Relationship Id="rId3148" Type="http://schemas.openxmlformats.org/officeDocument/2006/relationships/hyperlink" Target="https://stackoverflow.com/questions/59935840" TargetMode="External"/><Relationship Id="rId4479" Type="http://schemas.openxmlformats.org/officeDocument/2006/relationships/hyperlink" Target="https://stackoverflow.com/questions/61336639" TargetMode="External"/><Relationship Id="rId3147" Type="http://schemas.openxmlformats.org/officeDocument/2006/relationships/hyperlink" Target="https://stackoverflow.com/questions/59327988" TargetMode="External"/><Relationship Id="rId4478" Type="http://schemas.openxmlformats.org/officeDocument/2006/relationships/hyperlink" Target="https://stackoverflow.com/questions/59116872" TargetMode="External"/><Relationship Id="rId3171" Type="http://schemas.openxmlformats.org/officeDocument/2006/relationships/hyperlink" Target="https://stackoverflow.com/questions/51132467" TargetMode="External"/><Relationship Id="rId3170" Type="http://schemas.openxmlformats.org/officeDocument/2006/relationships/hyperlink" Target="https://stackoverflow.com/questions/55787452" TargetMode="External"/><Relationship Id="rId3173" Type="http://schemas.openxmlformats.org/officeDocument/2006/relationships/hyperlink" Target="https://stackoverflow.com/questions/56961839" TargetMode="External"/><Relationship Id="rId3172" Type="http://schemas.openxmlformats.org/officeDocument/2006/relationships/hyperlink" Target="https://stackoverflow.com/questions/48208724" TargetMode="External"/><Relationship Id="rId3175" Type="http://schemas.openxmlformats.org/officeDocument/2006/relationships/hyperlink" Target="https://stackoverflow.com/questions/48208724" TargetMode="External"/><Relationship Id="rId3174" Type="http://schemas.openxmlformats.org/officeDocument/2006/relationships/hyperlink" Target="https://stackoverflow.com/questions/55787452" TargetMode="External"/><Relationship Id="rId3177" Type="http://schemas.openxmlformats.org/officeDocument/2006/relationships/hyperlink" Target="https://stackoverflow.com/questions/45046727" TargetMode="External"/><Relationship Id="rId3176" Type="http://schemas.openxmlformats.org/officeDocument/2006/relationships/hyperlink" Target="https://stackoverflow.com/questions/44149093" TargetMode="External"/><Relationship Id="rId3179" Type="http://schemas.openxmlformats.org/officeDocument/2006/relationships/hyperlink" Target="https://stackoverflow.com/questions/54025811" TargetMode="External"/><Relationship Id="rId3178" Type="http://schemas.openxmlformats.org/officeDocument/2006/relationships/hyperlink" Target="https://stackoverflow.com/questions/41883800" TargetMode="External"/><Relationship Id="rId3160" Type="http://schemas.openxmlformats.org/officeDocument/2006/relationships/hyperlink" Target="https://stackoverflow.com/questions/44593556" TargetMode="External"/><Relationship Id="rId4491" Type="http://schemas.openxmlformats.org/officeDocument/2006/relationships/hyperlink" Target="https://stackoverflow.com/questions/52682671" TargetMode="External"/><Relationship Id="rId4490" Type="http://schemas.openxmlformats.org/officeDocument/2006/relationships/hyperlink" Target="https://stackoverflow.com/questions/56572586" TargetMode="External"/><Relationship Id="rId3162" Type="http://schemas.openxmlformats.org/officeDocument/2006/relationships/hyperlink" Target="https://stackoverflow.com/questions/63656294" TargetMode="External"/><Relationship Id="rId4493" Type="http://schemas.openxmlformats.org/officeDocument/2006/relationships/hyperlink" Target="https://stackoverflow.com/questions/61454585" TargetMode="External"/><Relationship Id="rId3161" Type="http://schemas.openxmlformats.org/officeDocument/2006/relationships/hyperlink" Target="https://stackoverflow.com/questions/63656294" TargetMode="External"/><Relationship Id="rId4492" Type="http://schemas.openxmlformats.org/officeDocument/2006/relationships/hyperlink" Target="https://stackoverflow.com/questions/61454585" TargetMode="External"/><Relationship Id="rId3164" Type="http://schemas.openxmlformats.org/officeDocument/2006/relationships/hyperlink" Target="https://stackoverflow.com/questions/44593556" TargetMode="External"/><Relationship Id="rId4495" Type="http://schemas.openxmlformats.org/officeDocument/2006/relationships/hyperlink" Target="https://stackoverflow.com/questions/52673987" TargetMode="External"/><Relationship Id="rId3163" Type="http://schemas.openxmlformats.org/officeDocument/2006/relationships/hyperlink" Target="https://stackoverflow.com/questions/49458905" TargetMode="External"/><Relationship Id="rId4494" Type="http://schemas.openxmlformats.org/officeDocument/2006/relationships/hyperlink" Target="https://stackoverflow.com/questions/56572586" TargetMode="External"/><Relationship Id="rId3166" Type="http://schemas.openxmlformats.org/officeDocument/2006/relationships/hyperlink" Target="https://stackoverflow.com/questions/65079174" TargetMode="External"/><Relationship Id="rId4497" Type="http://schemas.openxmlformats.org/officeDocument/2006/relationships/hyperlink" Target="https://stackoverflow.com/questions/61454585" TargetMode="External"/><Relationship Id="rId3165" Type="http://schemas.openxmlformats.org/officeDocument/2006/relationships/hyperlink" Target="https://stackoverflow.com/questions/39465344" TargetMode="External"/><Relationship Id="rId4496" Type="http://schemas.openxmlformats.org/officeDocument/2006/relationships/hyperlink" Target="https://stackoverflow.com/questions/52682671" TargetMode="External"/><Relationship Id="rId3168" Type="http://schemas.openxmlformats.org/officeDocument/2006/relationships/hyperlink" Target="https://stackoverflow.com/questions/48819828" TargetMode="External"/><Relationship Id="rId4499" Type="http://schemas.openxmlformats.org/officeDocument/2006/relationships/hyperlink" Target="https://stackoverflow.com/questions/52682671" TargetMode="External"/><Relationship Id="rId3167" Type="http://schemas.openxmlformats.org/officeDocument/2006/relationships/hyperlink" Target="https://stackoverflow.com/questions/48819828" TargetMode="External"/><Relationship Id="rId4498" Type="http://schemas.openxmlformats.org/officeDocument/2006/relationships/hyperlink" Target="https://stackoverflow.com/questions/52673987" TargetMode="External"/><Relationship Id="rId3169" Type="http://schemas.openxmlformats.org/officeDocument/2006/relationships/hyperlink" Target="https://stackoverflow.com/questions/48819828" TargetMode="External"/><Relationship Id="rId8002" Type="http://schemas.openxmlformats.org/officeDocument/2006/relationships/hyperlink" Target="https://stackoverflow.com/questions/61920569" TargetMode="External"/><Relationship Id="rId8001" Type="http://schemas.openxmlformats.org/officeDocument/2006/relationships/hyperlink" Target="https://stackoverflow.com/questions/60520730" TargetMode="External"/><Relationship Id="rId8000" Type="http://schemas.openxmlformats.org/officeDocument/2006/relationships/hyperlink" Target="https://stackoverflow.com/questions/58676498" TargetMode="External"/><Relationship Id="rId8006" Type="http://schemas.openxmlformats.org/officeDocument/2006/relationships/hyperlink" Target="https://stackoverflow.com/questions/59223142" TargetMode="External"/><Relationship Id="rId8005" Type="http://schemas.openxmlformats.org/officeDocument/2006/relationships/hyperlink" Target="https://stackoverflow.com/questions/60112435" TargetMode="External"/><Relationship Id="rId8004" Type="http://schemas.openxmlformats.org/officeDocument/2006/relationships/hyperlink" Target="https://stackoverflow.com/questions/59305514" TargetMode="External"/><Relationship Id="rId8003" Type="http://schemas.openxmlformats.org/officeDocument/2006/relationships/hyperlink" Target="https://stackoverflow.com/questions/60520730" TargetMode="External"/><Relationship Id="rId8009" Type="http://schemas.openxmlformats.org/officeDocument/2006/relationships/hyperlink" Target="https://stackoverflow.com/questions/60520730" TargetMode="External"/><Relationship Id="rId8008" Type="http://schemas.openxmlformats.org/officeDocument/2006/relationships/hyperlink" Target="https://stackoverflow.com/questions/60520730" TargetMode="External"/><Relationship Id="rId8007" Type="http://schemas.openxmlformats.org/officeDocument/2006/relationships/hyperlink" Target="https://stackoverflow.com/questions/58676498" TargetMode="External"/><Relationship Id="rId8020" Type="http://schemas.openxmlformats.org/officeDocument/2006/relationships/hyperlink" Target="https://stackoverflow.com/questions/60593469" TargetMode="External"/><Relationship Id="rId8024" Type="http://schemas.openxmlformats.org/officeDocument/2006/relationships/hyperlink" Target="https://stackoverflow.com/questions/64112222" TargetMode="External"/><Relationship Id="rId8023" Type="http://schemas.openxmlformats.org/officeDocument/2006/relationships/hyperlink" Target="https://stackoverflow.com/questions/61882720" TargetMode="External"/><Relationship Id="rId8022" Type="http://schemas.openxmlformats.org/officeDocument/2006/relationships/hyperlink" Target="https://stackoverflow.com/questions/63343167" TargetMode="External"/><Relationship Id="rId8021" Type="http://schemas.openxmlformats.org/officeDocument/2006/relationships/hyperlink" Target="https://stackoverflow.com/questions/60287388" TargetMode="External"/><Relationship Id="rId8028" Type="http://schemas.openxmlformats.org/officeDocument/2006/relationships/hyperlink" Target="https://stackoverflow.com/questions/58751457" TargetMode="External"/><Relationship Id="rId8027" Type="http://schemas.openxmlformats.org/officeDocument/2006/relationships/hyperlink" Target="https://stackoverflow.com/questions/63343167" TargetMode="External"/><Relationship Id="rId8026" Type="http://schemas.openxmlformats.org/officeDocument/2006/relationships/hyperlink" Target="https://stackoverflow.com/questions/60287388" TargetMode="External"/><Relationship Id="rId8025" Type="http://schemas.openxmlformats.org/officeDocument/2006/relationships/hyperlink" Target="https://stackoverflow.com/questions/64112222" TargetMode="External"/><Relationship Id="rId8029" Type="http://schemas.openxmlformats.org/officeDocument/2006/relationships/hyperlink" Target="https://stackoverflow.com/questions/64112222" TargetMode="External"/><Relationship Id="rId8013" Type="http://schemas.openxmlformats.org/officeDocument/2006/relationships/hyperlink" Target="https://stackoverflow.com/questions/60593469" TargetMode="External"/><Relationship Id="rId8012" Type="http://schemas.openxmlformats.org/officeDocument/2006/relationships/hyperlink" Target="https://stackoverflow.com/questions/58676498" TargetMode="External"/><Relationship Id="rId8011" Type="http://schemas.openxmlformats.org/officeDocument/2006/relationships/hyperlink" Target="https://stackoverflow.com/questions/59864710" TargetMode="External"/><Relationship Id="rId8010" Type="http://schemas.openxmlformats.org/officeDocument/2006/relationships/hyperlink" Target="https://stackoverflow.com/questions/60520730" TargetMode="External"/><Relationship Id="rId8017" Type="http://schemas.openxmlformats.org/officeDocument/2006/relationships/hyperlink" Target="https://stackoverflow.com/questions/59223142" TargetMode="External"/><Relationship Id="rId8016" Type="http://schemas.openxmlformats.org/officeDocument/2006/relationships/hyperlink" Target="https://stackoverflow.com/questions/59864710" TargetMode="External"/><Relationship Id="rId8015" Type="http://schemas.openxmlformats.org/officeDocument/2006/relationships/hyperlink" Target="https://stackoverflow.com/questions/60593469" TargetMode="External"/><Relationship Id="rId8014" Type="http://schemas.openxmlformats.org/officeDocument/2006/relationships/hyperlink" Target="https://stackoverflow.com/questions/61920569" TargetMode="External"/><Relationship Id="rId8019" Type="http://schemas.openxmlformats.org/officeDocument/2006/relationships/hyperlink" Target="https://stackoverflow.com/questions/58676498" TargetMode="External"/><Relationship Id="rId8018" Type="http://schemas.openxmlformats.org/officeDocument/2006/relationships/hyperlink" Target="https://stackoverflow.com/questions/61920569" TargetMode="External"/><Relationship Id="rId5813" Type="http://schemas.openxmlformats.org/officeDocument/2006/relationships/hyperlink" Target="https://stackoverflow.com/questions/52782864" TargetMode="External"/><Relationship Id="rId5814" Type="http://schemas.openxmlformats.org/officeDocument/2006/relationships/hyperlink" Target="https://stackoverflow.com/questions/47610308" TargetMode="External"/><Relationship Id="rId5811" Type="http://schemas.openxmlformats.org/officeDocument/2006/relationships/hyperlink" Target="https://stackoverflow.com/questions/52782864" TargetMode="External"/><Relationship Id="rId5812" Type="http://schemas.openxmlformats.org/officeDocument/2006/relationships/hyperlink" Target="https://stackoverflow.com/questions/63554161" TargetMode="External"/><Relationship Id="rId5817" Type="http://schemas.openxmlformats.org/officeDocument/2006/relationships/hyperlink" Target="https://stackoverflow.com/questions/52782864" TargetMode="External"/><Relationship Id="rId5818" Type="http://schemas.openxmlformats.org/officeDocument/2006/relationships/hyperlink" Target="https://stackoverflow.com/questions/52782864" TargetMode="External"/><Relationship Id="rId5815" Type="http://schemas.openxmlformats.org/officeDocument/2006/relationships/hyperlink" Target="https://stackoverflow.com/questions/42574476" TargetMode="External"/><Relationship Id="rId5816" Type="http://schemas.openxmlformats.org/officeDocument/2006/relationships/hyperlink" Target="https://stackoverflow.com/questions/63207897" TargetMode="External"/><Relationship Id="rId5819" Type="http://schemas.openxmlformats.org/officeDocument/2006/relationships/hyperlink" Target="https://stackoverflow.com/questions/47940874" TargetMode="External"/><Relationship Id="rId8093" Type="http://schemas.openxmlformats.org/officeDocument/2006/relationships/hyperlink" Target="https://stackoverflow.com/questions/52331133" TargetMode="External"/><Relationship Id="rId8092" Type="http://schemas.openxmlformats.org/officeDocument/2006/relationships/hyperlink" Target="https://stackoverflow.com/questions/53839351" TargetMode="External"/><Relationship Id="rId8091" Type="http://schemas.openxmlformats.org/officeDocument/2006/relationships/hyperlink" Target="https://stackoverflow.com/questions/53165544" TargetMode="External"/><Relationship Id="rId8090" Type="http://schemas.openxmlformats.org/officeDocument/2006/relationships/hyperlink" Target="https://stackoverflow.com/questions/60023907" TargetMode="External"/><Relationship Id="rId8086" Type="http://schemas.openxmlformats.org/officeDocument/2006/relationships/hyperlink" Target="https://stackoverflow.com/questions/60041813" TargetMode="External"/><Relationship Id="rId8085" Type="http://schemas.openxmlformats.org/officeDocument/2006/relationships/hyperlink" Target="https://stackoverflow.com/questions/57452396" TargetMode="External"/><Relationship Id="rId8084" Type="http://schemas.openxmlformats.org/officeDocument/2006/relationships/hyperlink" Target="https://stackoverflow.com/questions/56792262" TargetMode="External"/><Relationship Id="rId8083" Type="http://schemas.openxmlformats.org/officeDocument/2006/relationships/hyperlink" Target="https://stackoverflow.com/questions/52682671" TargetMode="External"/><Relationship Id="rId8089" Type="http://schemas.openxmlformats.org/officeDocument/2006/relationships/hyperlink" Target="https://stackoverflow.com/questions/58343266" TargetMode="External"/><Relationship Id="rId8088" Type="http://schemas.openxmlformats.org/officeDocument/2006/relationships/hyperlink" Target="https://stackoverflow.com/questions/60041813" TargetMode="External"/><Relationship Id="rId8087" Type="http://schemas.openxmlformats.org/officeDocument/2006/relationships/hyperlink" Target="https://stackoverflow.com/questions/55621653" TargetMode="External"/><Relationship Id="rId5810" Type="http://schemas.openxmlformats.org/officeDocument/2006/relationships/hyperlink" Target="https://stackoverflow.com/questions/54167982" TargetMode="External"/><Relationship Id="rId5802" Type="http://schemas.openxmlformats.org/officeDocument/2006/relationships/hyperlink" Target="https://stackoverflow.com/questions/61149306" TargetMode="External"/><Relationship Id="rId5803" Type="http://schemas.openxmlformats.org/officeDocument/2006/relationships/hyperlink" Target="https://stackoverflow.com/questions/61149306" TargetMode="External"/><Relationship Id="rId5800" Type="http://schemas.openxmlformats.org/officeDocument/2006/relationships/hyperlink" Target="https://stackoverflow.com/questions/46110184" TargetMode="External"/><Relationship Id="rId5801" Type="http://schemas.openxmlformats.org/officeDocument/2006/relationships/hyperlink" Target="https://stackoverflow.com/questions/62879867" TargetMode="External"/><Relationship Id="rId5806" Type="http://schemas.openxmlformats.org/officeDocument/2006/relationships/hyperlink" Target="https://stackoverflow.com/questions/63207897" TargetMode="External"/><Relationship Id="rId5807" Type="http://schemas.openxmlformats.org/officeDocument/2006/relationships/hyperlink" Target="https://stackoverflow.com/questions/52782864" TargetMode="External"/><Relationship Id="rId5804" Type="http://schemas.openxmlformats.org/officeDocument/2006/relationships/hyperlink" Target="https://stackoverflow.com/questions/47610308" TargetMode="External"/><Relationship Id="rId5805" Type="http://schemas.openxmlformats.org/officeDocument/2006/relationships/hyperlink" Target="https://stackoverflow.com/questions/42574476" TargetMode="External"/><Relationship Id="rId5808" Type="http://schemas.openxmlformats.org/officeDocument/2006/relationships/hyperlink" Target="https://stackoverflow.com/questions/52782864" TargetMode="External"/><Relationship Id="rId5809" Type="http://schemas.openxmlformats.org/officeDocument/2006/relationships/hyperlink" Target="https://stackoverflow.com/questions/64852002" TargetMode="External"/><Relationship Id="rId8082" Type="http://schemas.openxmlformats.org/officeDocument/2006/relationships/hyperlink" Target="https://stackoverflow.com/questions/57233539" TargetMode="External"/><Relationship Id="rId8081" Type="http://schemas.openxmlformats.org/officeDocument/2006/relationships/hyperlink" Target="https://stackoverflow.com/questions/61454585" TargetMode="External"/><Relationship Id="rId8080" Type="http://schemas.openxmlformats.org/officeDocument/2006/relationships/hyperlink" Target="https://stackoverflow.com/questions/56186384" TargetMode="External"/><Relationship Id="rId8075" Type="http://schemas.openxmlformats.org/officeDocument/2006/relationships/hyperlink" Target="https://stackoverflow.com/questions/54493351" TargetMode="External"/><Relationship Id="rId8074" Type="http://schemas.openxmlformats.org/officeDocument/2006/relationships/hyperlink" Target="https://stackoverflow.com/questions/56847576" TargetMode="External"/><Relationship Id="rId8073" Type="http://schemas.openxmlformats.org/officeDocument/2006/relationships/hyperlink" Target="https://stackoverflow.com/questions/56847576" TargetMode="External"/><Relationship Id="rId8072" Type="http://schemas.openxmlformats.org/officeDocument/2006/relationships/hyperlink" Target="https://stackoverflow.com/questions/56847576" TargetMode="External"/><Relationship Id="rId8079" Type="http://schemas.openxmlformats.org/officeDocument/2006/relationships/hyperlink" Target="https://stackoverflow.com/questions/56847576" TargetMode="External"/><Relationship Id="rId8078" Type="http://schemas.openxmlformats.org/officeDocument/2006/relationships/hyperlink" Target="https://stackoverflow.com/questions/56847576" TargetMode="External"/><Relationship Id="rId8077" Type="http://schemas.openxmlformats.org/officeDocument/2006/relationships/hyperlink" Target="https://stackoverflow.com/questions/61454585" TargetMode="External"/><Relationship Id="rId8076" Type="http://schemas.openxmlformats.org/officeDocument/2006/relationships/hyperlink" Target="https://stackoverflow.com/questions/56186384" TargetMode="External"/><Relationship Id="rId4503" Type="http://schemas.openxmlformats.org/officeDocument/2006/relationships/hyperlink" Target="https://stackoverflow.com/questions/51515929" TargetMode="External"/><Relationship Id="rId5835" Type="http://schemas.openxmlformats.org/officeDocument/2006/relationships/hyperlink" Target="https://stackoverflow.com/questions/65018547" TargetMode="External"/><Relationship Id="rId4502" Type="http://schemas.openxmlformats.org/officeDocument/2006/relationships/hyperlink" Target="https://stackoverflow.com/questions/53285424" TargetMode="External"/><Relationship Id="rId5836" Type="http://schemas.openxmlformats.org/officeDocument/2006/relationships/hyperlink" Target="https://stackoverflow.com/questions/65018547" TargetMode="External"/><Relationship Id="rId4505" Type="http://schemas.openxmlformats.org/officeDocument/2006/relationships/hyperlink" Target="https://stackoverflow.com/questions/60948259" TargetMode="External"/><Relationship Id="rId5833" Type="http://schemas.openxmlformats.org/officeDocument/2006/relationships/hyperlink" Target="https://stackoverflow.com/questions/50991972" TargetMode="External"/><Relationship Id="rId4504" Type="http://schemas.openxmlformats.org/officeDocument/2006/relationships/hyperlink" Target="https://stackoverflow.com/questions/54613474" TargetMode="External"/><Relationship Id="rId5834" Type="http://schemas.openxmlformats.org/officeDocument/2006/relationships/hyperlink" Target="https://stackoverflow.com/questions/48164040" TargetMode="External"/><Relationship Id="rId4507" Type="http://schemas.openxmlformats.org/officeDocument/2006/relationships/hyperlink" Target="https://stackoverflow.com/questions/52365277" TargetMode="External"/><Relationship Id="rId5839" Type="http://schemas.openxmlformats.org/officeDocument/2006/relationships/hyperlink" Target="https://stackoverflow.com/questions/61286412" TargetMode="External"/><Relationship Id="rId4506" Type="http://schemas.openxmlformats.org/officeDocument/2006/relationships/hyperlink" Target="https://stackoverflow.com/questions/51573188" TargetMode="External"/><Relationship Id="rId4509" Type="http://schemas.openxmlformats.org/officeDocument/2006/relationships/hyperlink" Target="https://stackoverflow.com/questions/52365277" TargetMode="External"/><Relationship Id="rId5837" Type="http://schemas.openxmlformats.org/officeDocument/2006/relationships/hyperlink" Target="https://stackoverflow.com/questions/65018547" TargetMode="External"/><Relationship Id="rId4508" Type="http://schemas.openxmlformats.org/officeDocument/2006/relationships/hyperlink" Target="https://stackoverflow.com/questions/64347099" TargetMode="External"/><Relationship Id="rId5838" Type="http://schemas.openxmlformats.org/officeDocument/2006/relationships/hyperlink" Target="https://stackoverflow.com/questions/61404032" TargetMode="External"/><Relationship Id="rId5831" Type="http://schemas.openxmlformats.org/officeDocument/2006/relationships/hyperlink" Target="https://stackoverflow.com/questions/61462485" TargetMode="External"/><Relationship Id="rId5832" Type="http://schemas.openxmlformats.org/officeDocument/2006/relationships/hyperlink" Target="https://stackoverflow.com/questions/59147705" TargetMode="External"/><Relationship Id="rId4501" Type="http://schemas.openxmlformats.org/officeDocument/2006/relationships/hyperlink" Target="https://stackoverflow.com/questions/52673987" TargetMode="External"/><Relationship Id="rId4500" Type="http://schemas.openxmlformats.org/officeDocument/2006/relationships/hyperlink" Target="https://stackoverflow.com/questions/61454585" TargetMode="External"/><Relationship Id="rId5830" Type="http://schemas.openxmlformats.org/officeDocument/2006/relationships/hyperlink" Target="https://stackoverflow.com/questions/59147705" TargetMode="External"/><Relationship Id="rId5824" Type="http://schemas.openxmlformats.org/officeDocument/2006/relationships/hyperlink" Target="https://stackoverflow.com/questions/52732145" TargetMode="External"/><Relationship Id="rId5825" Type="http://schemas.openxmlformats.org/officeDocument/2006/relationships/hyperlink" Target="https://stackoverflow.com/questions/56311402" TargetMode="External"/><Relationship Id="rId5822" Type="http://schemas.openxmlformats.org/officeDocument/2006/relationships/hyperlink" Target="https://stackoverflow.com/questions/51023829" TargetMode="External"/><Relationship Id="rId5823" Type="http://schemas.openxmlformats.org/officeDocument/2006/relationships/hyperlink" Target="https://stackoverflow.com/questions/51023829" TargetMode="External"/><Relationship Id="rId5828" Type="http://schemas.openxmlformats.org/officeDocument/2006/relationships/hyperlink" Target="https://stackoverflow.com/questions/61316741" TargetMode="External"/><Relationship Id="rId5829" Type="http://schemas.openxmlformats.org/officeDocument/2006/relationships/hyperlink" Target="https://stackoverflow.com/questions/60014636" TargetMode="External"/><Relationship Id="rId5826" Type="http://schemas.openxmlformats.org/officeDocument/2006/relationships/hyperlink" Target="https://stackoverflow.com/questions/59466597" TargetMode="External"/><Relationship Id="rId5827" Type="http://schemas.openxmlformats.org/officeDocument/2006/relationships/hyperlink" Target="https://stackoverflow.com/questions/50768511" TargetMode="External"/><Relationship Id="rId8097" Type="http://schemas.openxmlformats.org/officeDocument/2006/relationships/hyperlink" Target="https://stackoverflow.com/questions/55375416" TargetMode="External"/><Relationship Id="rId8096" Type="http://schemas.openxmlformats.org/officeDocument/2006/relationships/hyperlink" Target="https://stackoverflow.com/questions/56818501" TargetMode="External"/><Relationship Id="rId8095" Type="http://schemas.openxmlformats.org/officeDocument/2006/relationships/hyperlink" Target="https://stackoverflow.com/questions/60482214" TargetMode="External"/><Relationship Id="rId8094" Type="http://schemas.openxmlformats.org/officeDocument/2006/relationships/hyperlink" Target="https://stackoverflow.com/questions/59403281" TargetMode="External"/><Relationship Id="rId8099" Type="http://schemas.openxmlformats.org/officeDocument/2006/relationships/hyperlink" Target="https://stackoverflow.com/questions/59532768" TargetMode="External"/><Relationship Id="rId8098" Type="http://schemas.openxmlformats.org/officeDocument/2006/relationships/hyperlink" Target="https://stackoverflow.com/questions/55375416" TargetMode="External"/><Relationship Id="rId5820" Type="http://schemas.openxmlformats.org/officeDocument/2006/relationships/hyperlink" Target="https://stackoverflow.com/questions/45235253" TargetMode="External"/><Relationship Id="rId5821" Type="http://schemas.openxmlformats.org/officeDocument/2006/relationships/hyperlink" Target="https://stackoverflow.com/questions/39454685" TargetMode="External"/><Relationship Id="rId8042" Type="http://schemas.openxmlformats.org/officeDocument/2006/relationships/hyperlink" Target="https://stackoverflow.com/questions/46827434" TargetMode="External"/><Relationship Id="rId8041" Type="http://schemas.openxmlformats.org/officeDocument/2006/relationships/hyperlink" Target="https://stackoverflow.com/questions/51134105" TargetMode="External"/><Relationship Id="rId8040" Type="http://schemas.openxmlformats.org/officeDocument/2006/relationships/hyperlink" Target="https://stackoverflow.com/questions/59336042" TargetMode="External"/><Relationship Id="rId8046" Type="http://schemas.openxmlformats.org/officeDocument/2006/relationships/hyperlink" Target="https://stackoverflow.com/questions/44232898" TargetMode="External"/><Relationship Id="rId8045" Type="http://schemas.openxmlformats.org/officeDocument/2006/relationships/hyperlink" Target="https://stackoverflow.com/questions/44232898" TargetMode="External"/><Relationship Id="rId8044" Type="http://schemas.openxmlformats.org/officeDocument/2006/relationships/hyperlink" Target="https://stackoverflow.com/questions/44232898" TargetMode="External"/><Relationship Id="rId8043" Type="http://schemas.openxmlformats.org/officeDocument/2006/relationships/hyperlink" Target="https://stackoverflow.com/questions/42627909" TargetMode="External"/><Relationship Id="rId8049" Type="http://schemas.openxmlformats.org/officeDocument/2006/relationships/hyperlink" Target="https://stackoverflow.com/questions/52306842" TargetMode="External"/><Relationship Id="rId8048" Type="http://schemas.openxmlformats.org/officeDocument/2006/relationships/hyperlink" Target="https://stackoverflow.com/questions/47273200" TargetMode="External"/><Relationship Id="rId8047" Type="http://schemas.openxmlformats.org/officeDocument/2006/relationships/hyperlink" Target="https://stackoverflow.com/questions/48133160" TargetMode="External"/><Relationship Id="rId8031" Type="http://schemas.openxmlformats.org/officeDocument/2006/relationships/hyperlink" Target="https://stackoverflow.com/questions/58751457" TargetMode="External"/><Relationship Id="rId8030" Type="http://schemas.openxmlformats.org/officeDocument/2006/relationships/hyperlink" Target="https://stackoverflow.com/questions/61882720" TargetMode="External"/><Relationship Id="rId8035" Type="http://schemas.openxmlformats.org/officeDocument/2006/relationships/hyperlink" Target="https://stackoverflow.com/questions/58902773" TargetMode="External"/><Relationship Id="rId8034" Type="http://schemas.openxmlformats.org/officeDocument/2006/relationships/hyperlink" Target="https://stackoverflow.com/questions/58902773" TargetMode="External"/><Relationship Id="rId8033" Type="http://schemas.openxmlformats.org/officeDocument/2006/relationships/hyperlink" Target="https://stackoverflow.com/questions/58902773" TargetMode="External"/><Relationship Id="rId8032" Type="http://schemas.openxmlformats.org/officeDocument/2006/relationships/hyperlink" Target="https://stackoverflow.com/questions/64112222" TargetMode="External"/><Relationship Id="rId8039" Type="http://schemas.openxmlformats.org/officeDocument/2006/relationships/hyperlink" Target="https://stackoverflow.com/questions/64118620" TargetMode="External"/><Relationship Id="rId8038" Type="http://schemas.openxmlformats.org/officeDocument/2006/relationships/hyperlink" Target="https://stackoverflow.com/questions/56034172" TargetMode="External"/><Relationship Id="rId8037" Type="http://schemas.openxmlformats.org/officeDocument/2006/relationships/hyperlink" Target="https://stackoverflow.com/questions/54049460" TargetMode="External"/><Relationship Id="rId8036" Type="http://schemas.openxmlformats.org/officeDocument/2006/relationships/hyperlink" Target="https://stackoverflow.com/questions/55884849" TargetMode="External"/><Relationship Id="rId8071" Type="http://schemas.openxmlformats.org/officeDocument/2006/relationships/hyperlink" Target="https://stackoverflow.com/questions/56186384" TargetMode="External"/><Relationship Id="rId8070" Type="http://schemas.openxmlformats.org/officeDocument/2006/relationships/hyperlink" Target="https://stackoverflow.com/questions/54493351" TargetMode="External"/><Relationship Id="rId8064" Type="http://schemas.openxmlformats.org/officeDocument/2006/relationships/hyperlink" Target="https://stackoverflow.com/questions/50206574" TargetMode="External"/><Relationship Id="rId8063" Type="http://schemas.openxmlformats.org/officeDocument/2006/relationships/hyperlink" Target="https://stackoverflow.com/questions/50206574" TargetMode="External"/><Relationship Id="rId8062" Type="http://schemas.openxmlformats.org/officeDocument/2006/relationships/hyperlink" Target="https://stackoverflow.com/questions/50206574" TargetMode="External"/><Relationship Id="rId8061" Type="http://schemas.openxmlformats.org/officeDocument/2006/relationships/hyperlink" Target="https://stackoverflow.com/questions/45467720" TargetMode="External"/><Relationship Id="rId8068" Type="http://schemas.openxmlformats.org/officeDocument/2006/relationships/hyperlink" Target="https://stackoverflow.com/questions/57452396" TargetMode="External"/><Relationship Id="rId8067" Type="http://schemas.openxmlformats.org/officeDocument/2006/relationships/hyperlink" Target="https://stackoverflow.com/questions/55281542" TargetMode="External"/><Relationship Id="rId8066" Type="http://schemas.openxmlformats.org/officeDocument/2006/relationships/hyperlink" Target="https://stackoverflow.com/questions/64464603" TargetMode="External"/><Relationship Id="rId8065" Type="http://schemas.openxmlformats.org/officeDocument/2006/relationships/hyperlink" Target="https://stackoverflow.com/questions/60686394" TargetMode="External"/><Relationship Id="rId8069" Type="http://schemas.openxmlformats.org/officeDocument/2006/relationships/hyperlink" Target="https://stackoverflow.com/questions/52747643" TargetMode="External"/><Relationship Id="rId8060" Type="http://schemas.openxmlformats.org/officeDocument/2006/relationships/hyperlink" Target="https://stackoverflow.com/questions/46404581" TargetMode="External"/><Relationship Id="rId8053" Type="http://schemas.openxmlformats.org/officeDocument/2006/relationships/hyperlink" Target="https://stackoverflow.com/questions/56103606" TargetMode="External"/><Relationship Id="rId8052" Type="http://schemas.openxmlformats.org/officeDocument/2006/relationships/hyperlink" Target="https://stackoverflow.com/questions/52306842" TargetMode="External"/><Relationship Id="rId8051" Type="http://schemas.openxmlformats.org/officeDocument/2006/relationships/hyperlink" Target="https://stackoverflow.com/questions/47273200" TargetMode="External"/><Relationship Id="rId8050" Type="http://schemas.openxmlformats.org/officeDocument/2006/relationships/hyperlink" Target="https://stackoverflow.com/questions/43990046" TargetMode="External"/><Relationship Id="rId8057" Type="http://schemas.openxmlformats.org/officeDocument/2006/relationships/hyperlink" Target="https://stackoverflow.com/questions/51134105" TargetMode="External"/><Relationship Id="rId8056" Type="http://schemas.openxmlformats.org/officeDocument/2006/relationships/hyperlink" Target="https://stackoverflow.com/questions/45467720" TargetMode="External"/><Relationship Id="rId8055" Type="http://schemas.openxmlformats.org/officeDocument/2006/relationships/hyperlink" Target="https://stackoverflow.com/questions/42627909" TargetMode="External"/><Relationship Id="rId8054" Type="http://schemas.openxmlformats.org/officeDocument/2006/relationships/hyperlink" Target="https://stackoverflow.com/questions/43990046" TargetMode="External"/><Relationship Id="rId8059" Type="http://schemas.openxmlformats.org/officeDocument/2006/relationships/hyperlink" Target="https://stackoverflow.com/questions/41883800" TargetMode="External"/><Relationship Id="rId8058" Type="http://schemas.openxmlformats.org/officeDocument/2006/relationships/hyperlink" Target="https://stackoverflow.com/questions/41883800" TargetMode="External"/><Relationship Id="rId3238" Type="http://schemas.openxmlformats.org/officeDocument/2006/relationships/hyperlink" Target="https://stackoverflow.com/questions/62841176" TargetMode="External"/><Relationship Id="rId4569" Type="http://schemas.openxmlformats.org/officeDocument/2006/relationships/hyperlink" Target="https://stackoverflow.com/questions/60482003" TargetMode="External"/><Relationship Id="rId3237" Type="http://schemas.openxmlformats.org/officeDocument/2006/relationships/hyperlink" Target="https://stackoverflow.com/questions/56721498" TargetMode="External"/><Relationship Id="rId4568" Type="http://schemas.openxmlformats.org/officeDocument/2006/relationships/hyperlink" Target="https://stackoverflow.com/questions/62861107" TargetMode="External"/><Relationship Id="rId5899" Type="http://schemas.openxmlformats.org/officeDocument/2006/relationships/hyperlink" Target="https://stackoverflow.com/questions/61292187" TargetMode="External"/><Relationship Id="rId3239" Type="http://schemas.openxmlformats.org/officeDocument/2006/relationships/hyperlink" Target="https://stackoverflow.com/questions/62841176" TargetMode="External"/><Relationship Id="rId5890" Type="http://schemas.openxmlformats.org/officeDocument/2006/relationships/hyperlink" Target="https://stackoverflow.com/questions/63187967" TargetMode="External"/><Relationship Id="rId3230" Type="http://schemas.openxmlformats.org/officeDocument/2006/relationships/hyperlink" Target="https://stackoverflow.com/questions/64744483" TargetMode="External"/><Relationship Id="rId4561" Type="http://schemas.openxmlformats.org/officeDocument/2006/relationships/hyperlink" Target="https://stackoverflow.com/questions/64371884" TargetMode="External"/><Relationship Id="rId5893" Type="http://schemas.openxmlformats.org/officeDocument/2006/relationships/hyperlink" Target="https://stackoverflow.com/questions/60222391" TargetMode="External"/><Relationship Id="rId4560" Type="http://schemas.openxmlformats.org/officeDocument/2006/relationships/hyperlink" Target="https://stackoverflow.com/questions/60066950" TargetMode="External"/><Relationship Id="rId5894" Type="http://schemas.openxmlformats.org/officeDocument/2006/relationships/hyperlink" Target="https://stackoverflow.com/questions/59771314" TargetMode="External"/><Relationship Id="rId3232" Type="http://schemas.openxmlformats.org/officeDocument/2006/relationships/hyperlink" Target="https://stackoverflow.com/questions/51978488" TargetMode="External"/><Relationship Id="rId4563" Type="http://schemas.openxmlformats.org/officeDocument/2006/relationships/hyperlink" Target="https://stackoverflow.com/questions/60482003" TargetMode="External"/><Relationship Id="rId5891" Type="http://schemas.openxmlformats.org/officeDocument/2006/relationships/hyperlink" Target="https://stackoverflow.com/questions/59771314" TargetMode="External"/><Relationship Id="rId3231" Type="http://schemas.openxmlformats.org/officeDocument/2006/relationships/hyperlink" Target="https://stackoverflow.com/questions/57750023" TargetMode="External"/><Relationship Id="rId4562" Type="http://schemas.openxmlformats.org/officeDocument/2006/relationships/hyperlink" Target="https://stackoverflow.com/questions/62335581" TargetMode="External"/><Relationship Id="rId5892" Type="http://schemas.openxmlformats.org/officeDocument/2006/relationships/hyperlink" Target="https://stackoverflow.com/questions/63847435" TargetMode="External"/><Relationship Id="rId3234" Type="http://schemas.openxmlformats.org/officeDocument/2006/relationships/hyperlink" Target="https://stackoverflow.com/questions/56851895" TargetMode="External"/><Relationship Id="rId4565" Type="http://schemas.openxmlformats.org/officeDocument/2006/relationships/hyperlink" Target="https://stackoverflow.com/questions/56804384" TargetMode="External"/><Relationship Id="rId5897" Type="http://schemas.openxmlformats.org/officeDocument/2006/relationships/hyperlink" Target="https://stackoverflow.com/questions/64091029" TargetMode="External"/><Relationship Id="rId3233" Type="http://schemas.openxmlformats.org/officeDocument/2006/relationships/hyperlink" Target="https://stackoverflow.com/questions/58075061" TargetMode="External"/><Relationship Id="rId4564" Type="http://schemas.openxmlformats.org/officeDocument/2006/relationships/hyperlink" Target="https://stackoverflow.com/questions/60482003" TargetMode="External"/><Relationship Id="rId5898" Type="http://schemas.openxmlformats.org/officeDocument/2006/relationships/hyperlink" Target="https://stackoverflow.com/questions/61292187" TargetMode="External"/><Relationship Id="rId3236" Type="http://schemas.openxmlformats.org/officeDocument/2006/relationships/hyperlink" Target="https://stackoverflow.com/questions/59427019" TargetMode="External"/><Relationship Id="rId4567" Type="http://schemas.openxmlformats.org/officeDocument/2006/relationships/hyperlink" Target="https://stackoverflow.com/questions/60482003" TargetMode="External"/><Relationship Id="rId5895" Type="http://schemas.openxmlformats.org/officeDocument/2006/relationships/hyperlink" Target="https://stackoverflow.com/questions/63308383" TargetMode="External"/><Relationship Id="rId3235" Type="http://schemas.openxmlformats.org/officeDocument/2006/relationships/hyperlink" Target="https://stackoverflow.com/questions/64744483" TargetMode="External"/><Relationship Id="rId4566" Type="http://schemas.openxmlformats.org/officeDocument/2006/relationships/hyperlink" Target="https://stackoverflow.com/questions/61933292" TargetMode="External"/><Relationship Id="rId5896" Type="http://schemas.openxmlformats.org/officeDocument/2006/relationships/hyperlink" Target="https://stackoverflow.com/questions/64759372" TargetMode="External"/><Relationship Id="rId3227" Type="http://schemas.openxmlformats.org/officeDocument/2006/relationships/hyperlink" Target="https://stackoverflow.com/questions/59504713" TargetMode="External"/><Relationship Id="rId4558" Type="http://schemas.openxmlformats.org/officeDocument/2006/relationships/hyperlink" Target="https://stackoverflow.com/questions/61292187" TargetMode="External"/><Relationship Id="rId3226" Type="http://schemas.openxmlformats.org/officeDocument/2006/relationships/hyperlink" Target="https://stackoverflow.com/questions/58346627" TargetMode="External"/><Relationship Id="rId4557" Type="http://schemas.openxmlformats.org/officeDocument/2006/relationships/hyperlink" Target="https://stackoverflow.com/questions/61292187" TargetMode="External"/><Relationship Id="rId3229" Type="http://schemas.openxmlformats.org/officeDocument/2006/relationships/hyperlink" Target="https://stackoverflow.com/questions/63596569" TargetMode="External"/><Relationship Id="rId5888" Type="http://schemas.openxmlformats.org/officeDocument/2006/relationships/hyperlink" Target="https://stackoverflow.com/questions/63187967" TargetMode="External"/><Relationship Id="rId3228" Type="http://schemas.openxmlformats.org/officeDocument/2006/relationships/hyperlink" Target="https://stackoverflow.com/questions/53051274" TargetMode="External"/><Relationship Id="rId4559" Type="http://schemas.openxmlformats.org/officeDocument/2006/relationships/hyperlink" Target="https://stackoverflow.com/questions/62081452" TargetMode="External"/><Relationship Id="rId5889" Type="http://schemas.openxmlformats.org/officeDocument/2006/relationships/hyperlink" Target="https://stackoverflow.com/questions/63484172" TargetMode="External"/><Relationship Id="rId4550" Type="http://schemas.openxmlformats.org/officeDocument/2006/relationships/hyperlink" Target="https://stackoverflow.com/questions/55252860" TargetMode="External"/><Relationship Id="rId5882" Type="http://schemas.openxmlformats.org/officeDocument/2006/relationships/hyperlink" Target="https://stackoverflow.com/questions/62081452" TargetMode="External"/><Relationship Id="rId5883" Type="http://schemas.openxmlformats.org/officeDocument/2006/relationships/hyperlink" Target="https://stackoverflow.com/questions/63484172" TargetMode="External"/><Relationship Id="rId3221" Type="http://schemas.openxmlformats.org/officeDocument/2006/relationships/hyperlink" Target="https://stackoverflow.com/questions/61985531" TargetMode="External"/><Relationship Id="rId4552" Type="http://schemas.openxmlformats.org/officeDocument/2006/relationships/hyperlink" Target="https://stackoverflow.com/questions/56687174" TargetMode="External"/><Relationship Id="rId5880" Type="http://schemas.openxmlformats.org/officeDocument/2006/relationships/hyperlink" Target="https://stackoverflow.com/questions/63244472" TargetMode="External"/><Relationship Id="rId3220" Type="http://schemas.openxmlformats.org/officeDocument/2006/relationships/hyperlink" Target="https://stackoverflow.com/questions/61985531" TargetMode="External"/><Relationship Id="rId4551" Type="http://schemas.openxmlformats.org/officeDocument/2006/relationships/hyperlink" Target="https://stackoverflow.com/questions/62081452" TargetMode="External"/><Relationship Id="rId5881" Type="http://schemas.openxmlformats.org/officeDocument/2006/relationships/hyperlink" Target="https://stackoverflow.com/questions/59030023" TargetMode="External"/><Relationship Id="rId3223" Type="http://schemas.openxmlformats.org/officeDocument/2006/relationships/hyperlink" Target="https://stackoverflow.com/questions/51578532" TargetMode="External"/><Relationship Id="rId4554" Type="http://schemas.openxmlformats.org/officeDocument/2006/relationships/hyperlink" Target="https://stackoverflow.com/questions/63484172" TargetMode="External"/><Relationship Id="rId5886" Type="http://schemas.openxmlformats.org/officeDocument/2006/relationships/hyperlink" Target="https://stackoverflow.com/questions/63244472" TargetMode="External"/><Relationship Id="rId3222" Type="http://schemas.openxmlformats.org/officeDocument/2006/relationships/hyperlink" Target="https://stackoverflow.com/questions/61985531" TargetMode="External"/><Relationship Id="rId4553" Type="http://schemas.openxmlformats.org/officeDocument/2006/relationships/hyperlink" Target="https://stackoverflow.com/questions/59030023" TargetMode="External"/><Relationship Id="rId5887" Type="http://schemas.openxmlformats.org/officeDocument/2006/relationships/hyperlink" Target="https://stackoverflow.com/questions/63484172" TargetMode="External"/><Relationship Id="rId3225" Type="http://schemas.openxmlformats.org/officeDocument/2006/relationships/hyperlink" Target="https://stackoverflow.com/questions/53064834" TargetMode="External"/><Relationship Id="rId4556" Type="http://schemas.openxmlformats.org/officeDocument/2006/relationships/hyperlink" Target="https://stackoverflow.com/questions/61292187" TargetMode="External"/><Relationship Id="rId5884" Type="http://schemas.openxmlformats.org/officeDocument/2006/relationships/hyperlink" Target="https://stackoverflow.com/questions/63244472" TargetMode="External"/><Relationship Id="rId3224" Type="http://schemas.openxmlformats.org/officeDocument/2006/relationships/hyperlink" Target="https://stackoverflow.com/questions/60733109" TargetMode="External"/><Relationship Id="rId4555" Type="http://schemas.openxmlformats.org/officeDocument/2006/relationships/hyperlink" Target="https://stackoverflow.com/questions/61292187" TargetMode="External"/><Relationship Id="rId5885" Type="http://schemas.openxmlformats.org/officeDocument/2006/relationships/hyperlink" Target="https://stackoverflow.com/questions/63187967" TargetMode="External"/><Relationship Id="rId3259" Type="http://schemas.openxmlformats.org/officeDocument/2006/relationships/hyperlink" Target="https://stackoverflow.com/questions/63479947" TargetMode="External"/><Relationship Id="rId3250" Type="http://schemas.openxmlformats.org/officeDocument/2006/relationships/hyperlink" Target="https://stackoverflow.com/questions/56721498" TargetMode="External"/><Relationship Id="rId4581" Type="http://schemas.openxmlformats.org/officeDocument/2006/relationships/hyperlink" Target="https://stackoverflow.com/questions/64371884" TargetMode="External"/><Relationship Id="rId4580" Type="http://schemas.openxmlformats.org/officeDocument/2006/relationships/hyperlink" Target="https://stackoverflow.com/questions/60066950" TargetMode="External"/><Relationship Id="rId3252" Type="http://schemas.openxmlformats.org/officeDocument/2006/relationships/hyperlink" Target="https://stackoverflow.com/questions/56721498" TargetMode="External"/><Relationship Id="rId4583" Type="http://schemas.openxmlformats.org/officeDocument/2006/relationships/hyperlink" Target="https://stackoverflow.com/questions/60497294" TargetMode="External"/><Relationship Id="rId3251" Type="http://schemas.openxmlformats.org/officeDocument/2006/relationships/hyperlink" Target="https://stackoverflow.com/questions/56721498" TargetMode="External"/><Relationship Id="rId4582" Type="http://schemas.openxmlformats.org/officeDocument/2006/relationships/hyperlink" Target="https://stackoverflow.com/questions/59010813" TargetMode="External"/><Relationship Id="rId3254" Type="http://schemas.openxmlformats.org/officeDocument/2006/relationships/hyperlink" Target="https://stackoverflow.com/questions/58075061" TargetMode="External"/><Relationship Id="rId4585" Type="http://schemas.openxmlformats.org/officeDocument/2006/relationships/hyperlink" Target="https://stackoverflow.com/questions/59010813" TargetMode="External"/><Relationship Id="rId3253" Type="http://schemas.openxmlformats.org/officeDocument/2006/relationships/hyperlink" Target="https://stackoverflow.com/questions/63847435" TargetMode="External"/><Relationship Id="rId4584" Type="http://schemas.openxmlformats.org/officeDocument/2006/relationships/hyperlink" Target="https://stackoverflow.com/questions/62335581" TargetMode="External"/><Relationship Id="rId3256" Type="http://schemas.openxmlformats.org/officeDocument/2006/relationships/hyperlink" Target="https://stackoverflow.com/questions/58905540" TargetMode="External"/><Relationship Id="rId4587" Type="http://schemas.openxmlformats.org/officeDocument/2006/relationships/hyperlink" Target="https://stackoverflow.com/questions/60497294" TargetMode="External"/><Relationship Id="rId3255" Type="http://schemas.openxmlformats.org/officeDocument/2006/relationships/hyperlink" Target="https://stackoverflow.com/questions/59427019" TargetMode="External"/><Relationship Id="rId4586" Type="http://schemas.openxmlformats.org/officeDocument/2006/relationships/hyperlink" Target="https://stackoverflow.com/questions/64371884" TargetMode="External"/><Relationship Id="rId3258" Type="http://schemas.openxmlformats.org/officeDocument/2006/relationships/hyperlink" Target="https://stackoverflow.com/questions/59864710" TargetMode="External"/><Relationship Id="rId4589" Type="http://schemas.openxmlformats.org/officeDocument/2006/relationships/hyperlink" Target="https://stackoverflow.com/questions/61454585" TargetMode="External"/><Relationship Id="rId3257" Type="http://schemas.openxmlformats.org/officeDocument/2006/relationships/hyperlink" Target="https://stackoverflow.com/questions/58905540" TargetMode="External"/><Relationship Id="rId4588" Type="http://schemas.openxmlformats.org/officeDocument/2006/relationships/hyperlink" Target="https://stackoverflow.com/questions/54946564" TargetMode="External"/><Relationship Id="rId3249" Type="http://schemas.openxmlformats.org/officeDocument/2006/relationships/hyperlink" Target="https://stackoverflow.com/questions/61100907" TargetMode="External"/><Relationship Id="rId3248" Type="http://schemas.openxmlformats.org/officeDocument/2006/relationships/hyperlink" Target="https://stackoverflow.com/questions/58905540" TargetMode="External"/><Relationship Id="rId4579" Type="http://schemas.openxmlformats.org/officeDocument/2006/relationships/hyperlink" Target="https://stackoverflow.com/questions/59656096" TargetMode="External"/><Relationship Id="rId4570" Type="http://schemas.openxmlformats.org/officeDocument/2006/relationships/hyperlink" Target="https://stackoverflow.com/questions/56804384" TargetMode="External"/><Relationship Id="rId3241" Type="http://schemas.openxmlformats.org/officeDocument/2006/relationships/hyperlink" Target="https://stackoverflow.com/questions/59468849" TargetMode="External"/><Relationship Id="rId4572" Type="http://schemas.openxmlformats.org/officeDocument/2006/relationships/hyperlink" Target="https://stackoverflow.com/questions/60482003" TargetMode="External"/><Relationship Id="rId3240" Type="http://schemas.openxmlformats.org/officeDocument/2006/relationships/hyperlink" Target="https://stackoverflow.com/questions/58905540" TargetMode="External"/><Relationship Id="rId4571" Type="http://schemas.openxmlformats.org/officeDocument/2006/relationships/hyperlink" Target="https://stackoverflow.com/questions/60066950" TargetMode="External"/><Relationship Id="rId3243" Type="http://schemas.openxmlformats.org/officeDocument/2006/relationships/hyperlink" Target="https://stackoverflow.com/questions/62841176" TargetMode="External"/><Relationship Id="rId4574" Type="http://schemas.openxmlformats.org/officeDocument/2006/relationships/hyperlink" Target="https://stackoverflow.com/questions/60482003" TargetMode="External"/><Relationship Id="rId3242" Type="http://schemas.openxmlformats.org/officeDocument/2006/relationships/hyperlink" Target="https://stackoverflow.com/questions/56721498" TargetMode="External"/><Relationship Id="rId4573" Type="http://schemas.openxmlformats.org/officeDocument/2006/relationships/hyperlink" Target="https://stackoverflow.com/questions/61933292" TargetMode="External"/><Relationship Id="rId3245" Type="http://schemas.openxmlformats.org/officeDocument/2006/relationships/hyperlink" Target="https://stackoverflow.com/questions/62841176" TargetMode="External"/><Relationship Id="rId4576" Type="http://schemas.openxmlformats.org/officeDocument/2006/relationships/hyperlink" Target="https://stackoverflow.com/questions/60792800" TargetMode="External"/><Relationship Id="rId3244" Type="http://schemas.openxmlformats.org/officeDocument/2006/relationships/hyperlink" Target="https://stackoverflow.com/questions/56721498" TargetMode="External"/><Relationship Id="rId4575" Type="http://schemas.openxmlformats.org/officeDocument/2006/relationships/hyperlink" Target="https://stackoverflow.com/questions/56804384" TargetMode="External"/><Relationship Id="rId3247" Type="http://schemas.openxmlformats.org/officeDocument/2006/relationships/hyperlink" Target="https://stackoverflow.com/questions/56851895" TargetMode="External"/><Relationship Id="rId4578" Type="http://schemas.openxmlformats.org/officeDocument/2006/relationships/hyperlink" Target="https://stackoverflow.com/questions/64022719" TargetMode="External"/><Relationship Id="rId3246" Type="http://schemas.openxmlformats.org/officeDocument/2006/relationships/hyperlink" Target="https://stackoverflow.com/questions/59065022" TargetMode="External"/><Relationship Id="rId4577" Type="http://schemas.openxmlformats.org/officeDocument/2006/relationships/hyperlink" Target="https://stackoverflow.com/questions/61933292" TargetMode="External"/><Relationship Id="rId4525" Type="http://schemas.openxmlformats.org/officeDocument/2006/relationships/hyperlink" Target="https://stackoverflow.com/questions/63152966" TargetMode="External"/><Relationship Id="rId5857" Type="http://schemas.openxmlformats.org/officeDocument/2006/relationships/hyperlink" Target="https://stackoverflow.com/questions/47305473" TargetMode="External"/><Relationship Id="rId4524" Type="http://schemas.openxmlformats.org/officeDocument/2006/relationships/hyperlink" Target="https://stackoverflow.com/questions/60107207" TargetMode="External"/><Relationship Id="rId5858" Type="http://schemas.openxmlformats.org/officeDocument/2006/relationships/hyperlink" Target="https://stackoverflow.com/questions/49425056" TargetMode="External"/><Relationship Id="rId4527" Type="http://schemas.openxmlformats.org/officeDocument/2006/relationships/hyperlink" Target="https://stackoverflow.com/questions/57374700" TargetMode="External"/><Relationship Id="rId5855" Type="http://schemas.openxmlformats.org/officeDocument/2006/relationships/hyperlink" Target="https://stackoverflow.com/questions/65018547" TargetMode="External"/><Relationship Id="rId4526" Type="http://schemas.openxmlformats.org/officeDocument/2006/relationships/hyperlink" Target="https://stackoverflow.com/questions/41590281" TargetMode="External"/><Relationship Id="rId5856" Type="http://schemas.openxmlformats.org/officeDocument/2006/relationships/hyperlink" Target="https://stackoverflow.com/questions/61483077" TargetMode="External"/><Relationship Id="rId4529" Type="http://schemas.openxmlformats.org/officeDocument/2006/relationships/hyperlink" Target="https://stackoverflow.com/questions/64726074" TargetMode="External"/><Relationship Id="rId4528" Type="http://schemas.openxmlformats.org/officeDocument/2006/relationships/hyperlink" Target="https://stackoverflow.com/questions/59658798" TargetMode="External"/><Relationship Id="rId5859" Type="http://schemas.openxmlformats.org/officeDocument/2006/relationships/hyperlink" Target="https://stackoverflow.com/questions/61193360" TargetMode="External"/><Relationship Id="rId5850" Type="http://schemas.openxmlformats.org/officeDocument/2006/relationships/hyperlink" Target="https://stackoverflow.com/questions/61737710" TargetMode="External"/><Relationship Id="rId4521" Type="http://schemas.openxmlformats.org/officeDocument/2006/relationships/hyperlink" Target="https://stackoverflow.com/questions/54806437" TargetMode="External"/><Relationship Id="rId5853" Type="http://schemas.openxmlformats.org/officeDocument/2006/relationships/hyperlink" Target="https://stackoverflow.com/questions/58278454" TargetMode="External"/><Relationship Id="rId4520" Type="http://schemas.openxmlformats.org/officeDocument/2006/relationships/hyperlink" Target="https://stackoverflow.com/questions/52365277" TargetMode="External"/><Relationship Id="rId5854" Type="http://schemas.openxmlformats.org/officeDocument/2006/relationships/hyperlink" Target="https://stackoverflow.com/questions/49357424" TargetMode="External"/><Relationship Id="rId4523" Type="http://schemas.openxmlformats.org/officeDocument/2006/relationships/hyperlink" Target="https://stackoverflow.com/questions/61493605" TargetMode="External"/><Relationship Id="rId5851" Type="http://schemas.openxmlformats.org/officeDocument/2006/relationships/hyperlink" Target="https://stackoverflow.com/questions/58278454" TargetMode="External"/><Relationship Id="rId4522" Type="http://schemas.openxmlformats.org/officeDocument/2006/relationships/hyperlink" Target="https://stackoverflow.com/questions/51434792" TargetMode="External"/><Relationship Id="rId5852" Type="http://schemas.openxmlformats.org/officeDocument/2006/relationships/hyperlink" Target="https://stackoverflow.com/questions/58278454" TargetMode="External"/><Relationship Id="rId4514" Type="http://schemas.openxmlformats.org/officeDocument/2006/relationships/hyperlink" Target="https://stackoverflow.com/questions/54758744" TargetMode="External"/><Relationship Id="rId5846" Type="http://schemas.openxmlformats.org/officeDocument/2006/relationships/hyperlink" Target="https://stackoverflow.com/questions/64999781" TargetMode="External"/><Relationship Id="rId4513" Type="http://schemas.openxmlformats.org/officeDocument/2006/relationships/hyperlink" Target="https://stackoverflow.com/questions/54758744" TargetMode="External"/><Relationship Id="rId5847" Type="http://schemas.openxmlformats.org/officeDocument/2006/relationships/hyperlink" Target="https://stackoverflow.com/questions/64059981" TargetMode="External"/><Relationship Id="rId4516" Type="http://schemas.openxmlformats.org/officeDocument/2006/relationships/hyperlink" Target="https://stackoverflow.com/questions/54806437" TargetMode="External"/><Relationship Id="rId5844" Type="http://schemas.openxmlformats.org/officeDocument/2006/relationships/hyperlink" Target="https://stackoverflow.com/questions/52517298" TargetMode="External"/><Relationship Id="rId4515" Type="http://schemas.openxmlformats.org/officeDocument/2006/relationships/hyperlink" Target="https://stackoverflow.com/questions/60119041" TargetMode="External"/><Relationship Id="rId5845" Type="http://schemas.openxmlformats.org/officeDocument/2006/relationships/hyperlink" Target="https://stackoverflow.com/questions/53584580" TargetMode="External"/><Relationship Id="rId4518" Type="http://schemas.openxmlformats.org/officeDocument/2006/relationships/hyperlink" Target="https://stackoverflow.com/questions/53869681" TargetMode="External"/><Relationship Id="rId4517" Type="http://schemas.openxmlformats.org/officeDocument/2006/relationships/hyperlink" Target="https://stackoverflow.com/questions/62932014" TargetMode="External"/><Relationship Id="rId5848" Type="http://schemas.openxmlformats.org/officeDocument/2006/relationships/hyperlink" Target="https://stackoverflow.com/questions/51872592" TargetMode="External"/><Relationship Id="rId4519" Type="http://schemas.openxmlformats.org/officeDocument/2006/relationships/hyperlink" Target="https://stackoverflow.com/questions/52365277" TargetMode="External"/><Relationship Id="rId5849" Type="http://schemas.openxmlformats.org/officeDocument/2006/relationships/hyperlink" Target="https://stackoverflow.com/questions/64999781" TargetMode="External"/><Relationship Id="rId4510" Type="http://schemas.openxmlformats.org/officeDocument/2006/relationships/hyperlink" Target="https://stackoverflow.com/questions/51573188" TargetMode="External"/><Relationship Id="rId5842" Type="http://schemas.openxmlformats.org/officeDocument/2006/relationships/hyperlink" Target="https://stackoverflow.com/questions/61071227" TargetMode="External"/><Relationship Id="rId5843" Type="http://schemas.openxmlformats.org/officeDocument/2006/relationships/hyperlink" Target="https://stackoverflow.com/questions/58113043" TargetMode="External"/><Relationship Id="rId4512" Type="http://schemas.openxmlformats.org/officeDocument/2006/relationships/hyperlink" Target="https://stackoverflow.com/questions/52365277" TargetMode="External"/><Relationship Id="rId5840" Type="http://schemas.openxmlformats.org/officeDocument/2006/relationships/hyperlink" Target="https://stackoverflow.com/questions/59681453" TargetMode="External"/><Relationship Id="rId4511" Type="http://schemas.openxmlformats.org/officeDocument/2006/relationships/hyperlink" Target="https://stackoverflow.com/questions/62932014" TargetMode="External"/><Relationship Id="rId5841" Type="http://schemas.openxmlformats.org/officeDocument/2006/relationships/hyperlink" Target="https://stackoverflow.com/questions/65018547" TargetMode="External"/><Relationship Id="rId3216" Type="http://schemas.openxmlformats.org/officeDocument/2006/relationships/hyperlink" Target="https://stackoverflow.com/questions/43328152" TargetMode="External"/><Relationship Id="rId4547" Type="http://schemas.openxmlformats.org/officeDocument/2006/relationships/hyperlink" Target="https://stackoverflow.com/questions/61292187" TargetMode="External"/><Relationship Id="rId5879" Type="http://schemas.openxmlformats.org/officeDocument/2006/relationships/hyperlink" Target="https://stackoverflow.com/questions/63244472" TargetMode="External"/><Relationship Id="rId3215" Type="http://schemas.openxmlformats.org/officeDocument/2006/relationships/hyperlink" Target="https://stackoverflow.com/questions/54092885" TargetMode="External"/><Relationship Id="rId4546" Type="http://schemas.openxmlformats.org/officeDocument/2006/relationships/hyperlink" Target="https://stackoverflow.com/questions/60613607" TargetMode="External"/><Relationship Id="rId3218" Type="http://schemas.openxmlformats.org/officeDocument/2006/relationships/hyperlink" Target="https://stackoverflow.com/questions/51578532" TargetMode="External"/><Relationship Id="rId4549" Type="http://schemas.openxmlformats.org/officeDocument/2006/relationships/hyperlink" Target="https://stackoverflow.com/questions/61292187" TargetMode="External"/><Relationship Id="rId5877" Type="http://schemas.openxmlformats.org/officeDocument/2006/relationships/hyperlink" Target="https://stackoverflow.com/questions/62081452" TargetMode="External"/><Relationship Id="rId3217" Type="http://schemas.openxmlformats.org/officeDocument/2006/relationships/hyperlink" Target="https://stackoverflow.com/questions/48244919" TargetMode="External"/><Relationship Id="rId4548" Type="http://schemas.openxmlformats.org/officeDocument/2006/relationships/hyperlink" Target="https://stackoverflow.com/questions/61292187" TargetMode="External"/><Relationship Id="rId5878" Type="http://schemas.openxmlformats.org/officeDocument/2006/relationships/hyperlink" Target="https://stackoverflow.com/questions/63244472" TargetMode="External"/><Relationship Id="rId3219" Type="http://schemas.openxmlformats.org/officeDocument/2006/relationships/hyperlink" Target="https://stackoverflow.com/questions/58868272" TargetMode="External"/><Relationship Id="rId5871" Type="http://schemas.openxmlformats.org/officeDocument/2006/relationships/hyperlink" Target="https://stackoverflow.com/questions/60222391" TargetMode="External"/><Relationship Id="rId5872" Type="http://schemas.openxmlformats.org/officeDocument/2006/relationships/hyperlink" Target="https://stackoverflow.com/questions/59771314" TargetMode="External"/><Relationship Id="rId3210" Type="http://schemas.openxmlformats.org/officeDocument/2006/relationships/hyperlink" Target="https://stackoverflow.com/questions/48157558" TargetMode="External"/><Relationship Id="rId4541" Type="http://schemas.openxmlformats.org/officeDocument/2006/relationships/hyperlink" Target="https://stackoverflow.com/questions/60613607" TargetMode="External"/><Relationship Id="rId4540" Type="http://schemas.openxmlformats.org/officeDocument/2006/relationships/hyperlink" Target="https://stackoverflow.com/questions/61597123" TargetMode="External"/><Relationship Id="rId5870" Type="http://schemas.openxmlformats.org/officeDocument/2006/relationships/hyperlink" Target="https://stackoverflow.com/questions/62081452" TargetMode="External"/><Relationship Id="rId3212" Type="http://schemas.openxmlformats.org/officeDocument/2006/relationships/hyperlink" Target="https://stackoverflow.com/questions/57101765" TargetMode="External"/><Relationship Id="rId4543" Type="http://schemas.openxmlformats.org/officeDocument/2006/relationships/hyperlink" Target="https://stackoverflow.com/questions/62081452" TargetMode="External"/><Relationship Id="rId5875" Type="http://schemas.openxmlformats.org/officeDocument/2006/relationships/hyperlink" Target="https://stackoverflow.com/questions/63068639" TargetMode="External"/><Relationship Id="rId3211" Type="http://schemas.openxmlformats.org/officeDocument/2006/relationships/hyperlink" Target="https://stackoverflow.com/questions/63869754" TargetMode="External"/><Relationship Id="rId4542" Type="http://schemas.openxmlformats.org/officeDocument/2006/relationships/hyperlink" Target="https://stackoverflow.com/questions/61292187" TargetMode="External"/><Relationship Id="rId5876" Type="http://schemas.openxmlformats.org/officeDocument/2006/relationships/hyperlink" Target="https://stackoverflow.com/questions/61597123" TargetMode="External"/><Relationship Id="rId3214" Type="http://schemas.openxmlformats.org/officeDocument/2006/relationships/hyperlink" Target="https://stackoverflow.com/questions/51770552" TargetMode="External"/><Relationship Id="rId4545" Type="http://schemas.openxmlformats.org/officeDocument/2006/relationships/hyperlink" Target="https://stackoverflow.com/questions/61597123" TargetMode="External"/><Relationship Id="rId5873" Type="http://schemas.openxmlformats.org/officeDocument/2006/relationships/hyperlink" Target="https://stackoverflow.com/questions/59771314" TargetMode="External"/><Relationship Id="rId3213" Type="http://schemas.openxmlformats.org/officeDocument/2006/relationships/hyperlink" Target="https://stackoverflow.com/questions/51578532" TargetMode="External"/><Relationship Id="rId4544" Type="http://schemas.openxmlformats.org/officeDocument/2006/relationships/hyperlink" Target="https://stackoverflow.com/questions/61292187" TargetMode="External"/><Relationship Id="rId5874" Type="http://schemas.openxmlformats.org/officeDocument/2006/relationships/hyperlink" Target="https://stackoverflow.com/questions/64073899" TargetMode="External"/><Relationship Id="rId3205" Type="http://schemas.openxmlformats.org/officeDocument/2006/relationships/hyperlink" Target="https://stackoverflow.com/questions/48157558" TargetMode="External"/><Relationship Id="rId4536" Type="http://schemas.openxmlformats.org/officeDocument/2006/relationships/hyperlink" Target="https://stackoverflow.com/questions/55138901" TargetMode="External"/><Relationship Id="rId5868" Type="http://schemas.openxmlformats.org/officeDocument/2006/relationships/hyperlink" Target="https://stackoverflow.com/questions/59771314" TargetMode="External"/><Relationship Id="rId3204" Type="http://schemas.openxmlformats.org/officeDocument/2006/relationships/hyperlink" Target="https://stackoverflow.com/questions/58607787" TargetMode="External"/><Relationship Id="rId4535" Type="http://schemas.openxmlformats.org/officeDocument/2006/relationships/hyperlink" Target="https://stackoverflow.com/questions/63847435" TargetMode="External"/><Relationship Id="rId5869" Type="http://schemas.openxmlformats.org/officeDocument/2006/relationships/hyperlink" Target="https://stackoverflow.com/questions/61597123" TargetMode="External"/><Relationship Id="rId3207" Type="http://schemas.openxmlformats.org/officeDocument/2006/relationships/hyperlink" Target="https://stackoverflow.com/questions/51286963" TargetMode="External"/><Relationship Id="rId4538" Type="http://schemas.openxmlformats.org/officeDocument/2006/relationships/hyperlink" Target="https://stackoverflow.com/questions/63244472" TargetMode="External"/><Relationship Id="rId5866" Type="http://schemas.openxmlformats.org/officeDocument/2006/relationships/hyperlink" Target="https://stackoverflow.com/questions/60222391" TargetMode="External"/><Relationship Id="rId3206" Type="http://schemas.openxmlformats.org/officeDocument/2006/relationships/hyperlink" Target="https://stackoverflow.com/questions/51286963" TargetMode="External"/><Relationship Id="rId4537" Type="http://schemas.openxmlformats.org/officeDocument/2006/relationships/hyperlink" Target="https://stackoverflow.com/questions/61411771" TargetMode="External"/><Relationship Id="rId5867" Type="http://schemas.openxmlformats.org/officeDocument/2006/relationships/hyperlink" Target="https://stackoverflow.com/questions/59771314" TargetMode="External"/><Relationship Id="rId3209" Type="http://schemas.openxmlformats.org/officeDocument/2006/relationships/hyperlink" Target="https://stackoverflow.com/questions/58744161" TargetMode="External"/><Relationship Id="rId3208" Type="http://schemas.openxmlformats.org/officeDocument/2006/relationships/hyperlink" Target="https://stackoverflow.com/questions/60799664" TargetMode="External"/><Relationship Id="rId4539" Type="http://schemas.openxmlformats.org/officeDocument/2006/relationships/hyperlink" Target="https://stackoverflow.com/questions/61411771" TargetMode="External"/><Relationship Id="rId5860" Type="http://schemas.openxmlformats.org/officeDocument/2006/relationships/hyperlink" Target="https://stackoverflow.com/questions/59966003" TargetMode="External"/><Relationship Id="rId5861" Type="http://schemas.openxmlformats.org/officeDocument/2006/relationships/hyperlink" Target="https://stackoverflow.com/questions/63523531" TargetMode="External"/><Relationship Id="rId4530" Type="http://schemas.openxmlformats.org/officeDocument/2006/relationships/hyperlink" Target="https://stackoverflow.com/questions/63847435" TargetMode="External"/><Relationship Id="rId3201" Type="http://schemas.openxmlformats.org/officeDocument/2006/relationships/hyperlink" Target="https://stackoverflow.com/questions/45201750" TargetMode="External"/><Relationship Id="rId4532" Type="http://schemas.openxmlformats.org/officeDocument/2006/relationships/hyperlink" Target="https://stackoverflow.com/questions/51794914" TargetMode="External"/><Relationship Id="rId5864" Type="http://schemas.openxmlformats.org/officeDocument/2006/relationships/hyperlink" Target="https://stackoverflow.com/questions/63275427" TargetMode="External"/><Relationship Id="rId3200" Type="http://schemas.openxmlformats.org/officeDocument/2006/relationships/hyperlink" Target="https://stackoverflow.com/questions/56202264" TargetMode="External"/><Relationship Id="rId4531" Type="http://schemas.openxmlformats.org/officeDocument/2006/relationships/hyperlink" Target="https://stackoverflow.com/questions/61411771" TargetMode="External"/><Relationship Id="rId5865" Type="http://schemas.openxmlformats.org/officeDocument/2006/relationships/hyperlink" Target="https://stackoverflow.com/questions/63484172" TargetMode="External"/><Relationship Id="rId3203" Type="http://schemas.openxmlformats.org/officeDocument/2006/relationships/hyperlink" Target="https://stackoverflow.com/questions/51939618" TargetMode="External"/><Relationship Id="rId4534" Type="http://schemas.openxmlformats.org/officeDocument/2006/relationships/hyperlink" Target="https://stackoverflow.com/questions/55138901" TargetMode="External"/><Relationship Id="rId5862" Type="http://schemas.openxmlformats.org/officeDocument/2006/relationships/hyperlink" Target="https://stackoverflow.com/questions/60474308" TargetMode="External"/><Relationship Id="rId3202" Type="http://schemas.openxmlformats.org/officeDocument/2006/relationships/hyperlink" Target="https://stackoverflow.com/questions/45201750" TargetMode="External"/><Relationship Id="rId4533" Type="http://schemas.openxmlformats.org/officeDocument/2006/relationships/hyperlink" Target="https://stackoverflow.com/questions/58878421" TargetMode="External"/><Relationship Id="rId5863" Type="http://schemas.openxmlformats.org/officeDocument/2006/relationships/hyperlink" Target="https://stackoverflow.com/questions/61699140" TargetMode="External"/><Relationship Id="rId190" Type="http://schemas.openxmlformats.org/officeDocument/2006/relationships/hyperlink" Target="https://stackoverflow.com/questions/62622704" TargetMode="External"/><Relationship Id="rId194" Type="http://schemas.openxmlformats.org/officeDocument/2006/relationships/hyperlink" Target="https://stackoverflow.com/questions/55787452" TargetMode="External"/><Relationship Id="rId193" Type="http://schemas.openxmlformats.org/officeDocument/2006/relationships/hyperlink" Target="https://stackoverflow.com/questions/52032280" TargetMode="External"/><Relationship Id="rId192" Type="http://schemas.openxmlformats.org/officeDocument/2006/relationships/hyperlink" Target="https://stackoverflow.com/questions/37791973" TargetMode="External"/><Relationship Id="rId191" Type="http://schemas.openxmlformats.org/officeDocument/2006/relationships/hyperlink" Target="https://stackoverflow.com/questions/54200676" TargetMode="External"/><Relationship Id="rId187" Type="http://schemas.openxmlformats.org/officeDocument/2006/relationships/hyperlink" Target="https://stackoverflow.com/questions/62295138" TargetMode="External"/><Relationship Id="rId186" Type="http://schemas.openxmlformats.org/officeDocument/2006/relationships/hyperlink" Target="https://stackoverflow.com/questions/61007457" TargetMode="External"/><Relationship Id="rId185" Type="http://schemas.openxmlformats.org/officeDocument/2006/relationships/hyperlink" Target="https://stackoverflow.com/questions/60983141" TargetMode="External"/><Relationship Id="rId184" Type="http://schemas.openxmlformats.org/officeDocument/2006/relationships/hyperlink" Target="https://stackoverflow.com/questions/60681148" TargetMode="External"/><Relationship Id="rId189" Type="http://schemas.openxmlformats.org/officeDocument/2006/relationships/hyperlink" Target="https://stackoverflow.com/questions/44210620" TargetMode="External"/><Relationship Id="rId188" Type="http://schemas.openxmlformats.org/officeDocument/2006/relationships/hyperlink" Target="https://stackoverflow.com/questions/59987987" TargetMode="External"/><Relationship Id="rId183" Type="http://schemas.openxmlformats.org/officeDocument/2006/relationships/hyperlink" Target="https://stackoverflow.com/questions/60075919" TargetMode="External"/><Relationship Id="rId182" Type="http://schemas.openxmlformats.org/officeDocument/2006/relationships/hyperlink" Target="https://stackoverflow.com/questions/58565054" TargetMode="External"/><Relationship Id="rId181" Type="http://schemas.openxmlformats.org/officeDocument/2006/relationships/hyperlink" Target="https://stackoverflow.com/questions/64590954" TargetMode="External"/><Relationship Id="rId180" Type="http://schemas.openxmlformats.org/officeDocument/2006/relationships/hyperlink" Target="https://stackoverflow.com/questions/58565054" TargetMode="External"/><Relationship Id="rId176" Type="http://schemas.openxmlformats.org/officeDocument/2006/relationships/hyperlink" Target="https://stackoverflow.com/questions/53869681" TargetMode="External"/><Relationship Id="rId175" Type="http://schemas.openxmlformats.org/officeDocument/2006/relationships/hyperlink" Target="https://stackoverflow.com/questions/64161176" TargetMode="External"/><Relationship Id="rId174" Type="http://schemas.openxmlformats.org/officeDocument/2006/relationships/hyperlink" Target="https://stackoverflow.com/questions/64161176" TargetMode="External"/><Relationship Id="rId173" Type="http://schemas.openxmlformats.org/officeDocument/2006/relationships/hyperlink" Target="https://stackoverflow.com/questions/64161176" TargetMode="External"/><Relationship Id="rId179" Type="http://schemas.openxmlformats.org/officeDocument/2006/relationships/hyperlink" Target="https://stackoverflow.com/questions/64590954" TargetMode="External"/><Relationship Id="rId178" Type="http://schemas.openxmlformats.org/officeDocument/2006/relationships/hyperlink" Target="https://stackoverflow.com/questions/55772880" TargetMode="External"/><Relationship Id="rId177" Type="http://schemas.openxmlformats.org/officeDocument/2006/relationships/hyperlink" Target="https://stackoverflow.com/questions/64640117" TargetMode="External"/><Relationship Id="rId198" Type="http://schemas.openxmlformats.org/officeDocument/2006/relationships/hyperlink" Target="https://stackoverflow.com/questions/63418534" TargetMode="External"/><Relationship Id="rId197" Type="http://schemas.openxmlformats.org/officeDocument/2006/relationships/hyperlink" Target="https://stackoverflow.com/questions/37791973" TargetMode="External"/><Relationship Id="rId196" Type="http://schemas.openxmlformats.org/officeDocument/2006/relationships/hyperlink" Target="https://stackoverflow.com/questions/36159194" TargetMode="External"/><Relationship Id="rId195" Type="http://schemas.openxmlformats.org/officeDocument/2006/relationships/hyperlink" Target="https://stackoverflow.com/questions/62622704" TargetMode="External"/><Relationship Id="rId199" Type="http://schemas.openxmlformats.org/officeDocument/2006/relationships/hyperlink" Target="https://stackoverflow.com/questions/48438607" TargetMode="External"/><Relationship Id="rId150" Type="http://schemas.openxmlformats.org/officeDocument/2006/relationships/hyperlink" Target="https://stackoverflow.com/questions/52080424" TargetMode="External"/><Relationship Id="rId149" Type="http://schemas.openxmlformats.org/officeDocument/2006/relationships/hyperlink" Target="https://stackoverflow.com/questions/50562311" TargetMode="External"/><Relationship Id="rId148" Type="http://schemas.openxmlformats.org/officeDocument/2006/relationships/hyperlink" Target="https://stackoverflow.com/questions/58905540" TargetMode="External"/><Relationship Id="rId3270" Type="http://schemas.openxmlformats.org/officeDocument/2006/relationships/hyperlink" Target="https://stackoverflow.com/questions/40465168" TargetMode="External"/><Relationship Id="rId3272" Type="http://schemas.openxmlformats.org/officeDocument/2006/relationships/hyperlink" Target="https://stackoverflow.com/questions/52517298" TargetMode="External"/><Relationship Id="rId3271" Type="http://schemas.openxmlformats.org/officeDocument/2006/relationships/hyperlink" Target="https://stackoverflow.com/questions/40465168" TargetMode="External"/><Relationship Id="rId143" Type="http://schemas.openxmlformats.org/officeDocument/2006/relationships/hyperlink" Target="https://stackoverflow.com/questions/58894472" TargetMode="External"/><Relationship Id="rId3274" Type="http://schemas.openxmlformats.org/officeDocument/2006/relationships/hyperlink" Target="https://stackoverflow.com/questions/51872592" TargetMode="External"/><Relationship Id="rId142" Type="http://schemas.openxmlformats.org/officeDocument/2006/relationships/hyperlink" Target="https://stackoverflow.com/questions/55305803" TargetMode="External"/><Relationship Id="rId3273" Type="http://schemas.openxmlformats.org/officeDocument/2006/relationships/hyperlink" Target="https://stackoverflow.com/questions/55672135" TargetMode="External"/><Relationship Id="rId141" Type="http://schemas.openxmlformats.org/officeDocument/2006/relationships/hyperlink" Target="https://stackoverflow.com/questions/55305803" TargetMode="External"/><Relationship Id="rId3276" Type="http://schemas.openxmlformats.org/officeDocument/2006/relationships/hyperlink" Target="https://stackoverflow.com/questions/51872592" TargetMode="External"/><Relationship Id="rId140" Type="http://schemas.openxmlformats.org/officeDocument/2006/relationships/hyperlink" Target="https://stackoverflow.com/questions/55305803" TargetMode="External"/><Relationship Id="rId3275" Type="http://schemas.openxmlformats.org/officeDocument/2006/relationships/hyperlink" Target="https://stackoverflow.com/questions/59427019" TargetMode="External"/><Relationship Id="rId147" Type="http://schemas.openxmlformats.org/officeDocument/2006/relationships/hyperlink" Target="https://stackoverflow.com/questions/59468849" TargetMode="External"/><Relationship Id="rId3278" Type="http://schemas.openxmlformats.org/officeDocument/2006/relationships/hyperlink" Target="https://stackoverflow.com/questions/64875082" TargetMode="External"/><Relationship Id="rId146" Type="http://schemas.openxmlformats.org/officeDocument/2006/relationships/hyperlink" Target="https://stackoverflow.com/questions/58905540" TargetMode="External"/><Relationship Id="rId3277" Type="http://schemas.openxmlformats.org/officeDocument/2006/relationships/hyperlink" Target="https://stackoverflow.com/questions/53584580" TargetMode="External"/><Relationship Id="rId145" Type="http://schemas.openxmlformats.org/officeDocument/2006/relationships/hyperlink" Target="https://stackoverflow.com/questions/61192138" TargetMode="External"/><Relationship Id="rId144" Type="http://schemas.openxmlformats.org/officeDocument/2006/relationships/hyperlink" Target="https://stackoverflow.com/questions/59468849" TargetMode="External"/><Relationship Id="rId3279" Type="http://schemas.openxmlformats.org/officeDocument/2006/relationships/hyperlink" Target="https://stackoverflow.com/questions/55945364" TargetMode="External"/><Relationship Id="rId139" Type="http://schemas.openxmlformats.org/officeDocument/2006/relationships/hyperlink" Target="https://stackoverflow.com/questions/56090377" TargetMode="External"/><Relationship Id="rId138" Type="http://schemas.openxmlformats.org/officeDocument/2006/relationships/hyperlink" Target="https://stackoverflow.com/questions/63949824" TargetMode="External"/><Relationship Id="rId137" Type="http://schemas.openxmlformats.org/officeDocument/2006/relationships/hyperlink" Target="https://stackoverflow.com/questions/59504713" TargetMode="External"/><Relationship Id="rId4590" Type="http://schemas.openxmlformats.org/officeDocument/2006/relationships/hyperlink" Target="https://stackoverflow.com/questions/56186384" TargetMode="External"/><Relationship Id="rId3261" Type="http://schemas.openxmlformats.org/officeDocument/2006/relationships/hyperlink" Target="https://stackoverflow.com/questions/62777173" TargetMode="External"/><Relationship Id="rId4592" Type="http://schemas.openxmlformats.org/officeDocument/2006/relationships/hyperlink" Target="https://stackoverflow.com/questions/52682671" TargetMode="External"/><Relationship Id="rId3260" Type="http://schemas.openxmlformats.org/officeDocument/2006/relationships/hyperlink" Target="https://stackoverflow.com/questions/62648919" TargetMode="External"/><Relationship Id="rId4591" Type="http://schemas.openxmlformats.org/officeDocument/2006/relationships/hyperlink" Target="https://stackoverflow.com/questions/52682671" TargetMode="External"/><Relationship Id="rId132" Type="http://schemas.openxmlformats.org/officeDocument/2006/relationships/hyperlink" Target="https://stackoverflow.com/questions/58878421" TargetMode="External"/><Relationship Id="rId3263" Type="http://schemas.openxmlformats.org/officeDocument/2006/relationships/hyperlink" Target="https://stackoverflow.com/questions/53261074" TargetMode="External"/><Relationship Id="rId4594" Type="http://schemas.openxmlformats.org/officeDocument/2006/relationships/hyperlink" Target="https://stackoverflow.com/questions/52682671" TargetMode="External"/><Relationship Id="rId131" Type="http://schemas.openxmlformats.org/officeDocument/2006/relationships/hyperlink" Target="https://stackoverflow.com/questions/59533584" TargetMode="External"/><Relationship Id="rId3262" Type="http://schemas.openxmlformats.org/officeDocument/2006/relationships/hyperlink" Target="https://stackoverflow.com/questions/62777173" TargetMode="External"/><Relationship Id="rId4593" Type="http://schemas.openxmlformats.org/officeDocument/2006/relationships/hyperlink" Target="https://stackoverflow.com/questions/51806852" TargetMode="External"/><Relationship Id="rId130" Type="http://schemas.openxmlformats.org/officeDocument/2006/relationships/hyperlink" Target="https://stackoverflow.com/questions/63721741" TargetMode="External"/><Relationship Id="rId3265" Type="http://schemas.openxmlformats.org/officeDocument/2006/relationships/hyperlink" Target="https://stackoverflow.com/questions/48438607" TargetMode="External"/><Relationship Id="rId4596" Type="http://schemas.openxmlformats.org/officeDocument/2006/relationships/hyperlink" Target="https://stackoverflow.com/questions/54946564" TargetMode="External"/><Relationship Id="rId3264" Type="http://schemas.openxmlformats.org/officeDocument/2006/relationships/hyperlink" Target="https://stackoverflow.com/questions/45464318" TargetMode="External"/><Relationship Id="rId4595" Type="http://schemas.openxmlformats.org/officeDocument/2006/relationships/hyperlink" Target="https://stackoverflow.com/questions/57233539" TargetMode="External"/><Relationship Id="rId136" Type="http://schemas.openxmlformats.org/officeDocument/2006/relationships/hyperlink" Target="https://stackoverflow.com/questions/59504713" TargetMode="External"/><Relationship Id="rId3267" Type="http://schemas.openxmlformats.org/officeDocument/2006/relationships/hyperlink" Target="https://stackoverflow.com/questions/46110184" TargetMode="External"/><Relationship Id="rId4598" Type="http://schemas.openxmlformats.org/officeDocument/2006/relationships/hyperlink" Target="https://stackoverflow.com/questions/56572586" TargetMode="External"/><Relationship Id="rId135" Type="http://schemas.openxmlformats.org/officeDocument/2006/relationships/hyperlink" Target="https://stackoverflow.com/questions/59504713" TargetMode="External"/><Relationship Id="rId3266" Type="http://schemas.openxmlformats.org/officeDocument/2006/relationships/hyperlink" Target="https://stackoverflow.com/questions/50411559" TargetMode="External"/><Relationship Id="rId4597" Type="http://schemas.openxmlformats.org/officeDocument/2006/relationships/hyperlink" Target="https://stackoverflow.com/questions/55193860" TargetMode="External"/><Relationship Id="rId134" Type="http://schemas.openxmlformats.org/officeDocument/2006/relationships/hyperlink" Target="https://stackoverflow.com/questions/56090377" TargetMode="External"/><Relationship Id="rId3269" Type="http://schemas.openxmlformats.org/officeDocument/2006/relationships/hyperlink" Target="https://stackoverflow.com/questions/57281458" TargetMode="External"/><Relationship Id="rId133" Type="http://schemas.openxmlformats.org/officeDocument/2006/relationships/hyperlink" Target="https://stackoverflow.com/questions/54895139" TargetMode="External"/><Relationship Id="rId3268" Type="http://schemas.openxmlformats.org/officeDocument/2006/relationships/hyperlink" Target="https://stackoverflow.com/questions/43327981" TargetMode="External"/><Relationship Id="rId4599" Type="http://schemas.openxmlformats.org/officeDocument/2006/relationships/hyperlink" Target="https://stackoverflow.com/questions/61454585" TargetMode="External"/><Relationship Id="rId172" Type="http://schemas.openxmlformats.org/officeDocument/2006/relationships/hyperlink" Target="https://stackoverflow.com/questions/54215952" TargetMode="External"/><Relationship Id="rId171" Type="http://schemas.openxmlformats.org/officeDocument/2006/relationships/hyperlink" Target="https://stackoverflow.com/questions/42763392" TargetMode="External"/><Relationship Id="rId170" Type="http://schemas.openxmlformats.org/officeDocument/2006/relationships/hyperlink" Target="https://stackoverflow.com/questions/64013587" TargetMode="External"/><Relationship Id="rId3290" Type="http://schemas.openxmlformats.org/officeDocument/2006/relationships/hyperlink" Target="https://stackoverflow.com/questions/64059981" TargetMode="External"/><Relationship Id="rId3292" Type="http://schemas.openxmlformats.org/officeDocument/2006/relationships/hyperlink" Target="https://stackoverflow.com/questions/41616292" TargetMode="External"/><Relationship Id="rId3291" Type="http://schemas.openxmlformats.org/officeDocument/2006/relationships/hyperlink" Target="https://stackoverflow.com/questions/57075956" TargetMode="External"/><Relationship Id="rId3294" Type="http://schemas.openxmlformats.org/officeDocument/2006/relationships/hyperlink" Target="https://stackoverflow.com/questions/58418067" TargetMode="External"/><Relationship Id="rId3293" Type="http://schemas.openxmlformats.org/officeDocument/2006/relationships/hyperlink" Target="https://stackoverflow.com/questions/45078392" TargetMode="External"/><Relationship Id="rId165" Type="http://schemas.openxmlformats.org/officeDocument/2006/relationships/hyperlink" Target="https://stackoverflow.com/questions/44024712" TargetMode="External"/><Relationship Id="rId3296" Type="http://schemas.openxmlformats.org/officeDocument/2006/relationships/hyperlink" Target="https://stackoverflow.com/questions/52227910" TargetMode="External"/><Relationship Id="rId164" Type="http://schemas.openxmlformats.org/officeDocument/2006/relationships/hyperlink" Target="https://stackoverflow.com/questions/45920640" TargetMode="External"/><Relationship Id="rId3295" Type="http://schemas.openxmlformats.org/officeDocument/2006/relationships/hyperlink" Target="https://stackoverflow.com/questions/43817501" TargetMode="External"/><Relationship Id="rId163" Type="http://schemas.openxmlformats.org/officeDocument/2006/relationships/hyperlink" Target="https://stackoverflow.com/questions/43901332" TargetMode="External"/><Relationship Id="rId3298" Type="http://schemas.openxmlformats.org/officeDocument/2006/relationships/hyperlink" Target="https://stackoverflow.com/questions/48461151" TargetMode="External"/><Relationship Id="rId162" Type="http://schemas.openxmlformats.org/officeDocument/2006/relationships/hyperlink" Target="https://stackoverflow.com/questions/51223320" TargetMode="External"/><Relationship Id="rId3297" Type="http://schemas.openxmlformats.org/officeDocument/2006/relationships/hyperlink" Target="https://stackoverflow.com/questions/37117798" TargetMode="External"/><Relationship Id="rId169" Type="http://schemas.openxmlformats.org/officeDocument/2006/relationships/hyperlink" Target="https://stackoverflow.com/questions/64013587" TargetMode="External"/><Relationship Id="rId168" Type="http://schemas.openxmlformats.org/officeDocument/2006/relationships/hyperlink" Target="https://stackoverflow.com/questions/64013587" TargetMode="External"/><Relationship Id="rId3299" Type="http://schemas.openxmlformats.org/officeDocument/2006/relationships/hyperlink" Target="https://stackoverflow.com/questions/41374175" TargetMode="External"/><Relationship Id="rId167" Type="http://schemas.openxmlformats.org/officeDocument/2006/relationships/hyperlink" Target="https://stackoverflow.com/questions/52204265" TargetMode="External"/><Relationship Id="rId166" Type="http://schemas.openxmlformats.org/officeDocument/2006/relationships/hyperlink" Target="https://stackoverflow.com/questions/46869446" TargetMode="External"/><Relationship Id="rId161" Type="http://schemas.openxmlformats.org/officeDocument/2006/relationships/hyperlink" Target="https://stackoverflow.com/questions/51528295" TargetMode="External"/><Relationship Id="rId160" Type="http://schemas.openxmlformats.org/officeDocument/2006/relationships/hyperlink" Target="https://stackoverflow.com/questions/44736360" TargetMode="External"/><Relationship Id="rId159" Type="http://schemas.openxmlformats.org/officeDocument/2006/relationships/hyperlink" Target="https://stackoverflow.com/questions/60983141" TargetMode="External"/><Relationship Id="rId3281" Type="http://schemas.openxmlformats.org/officeDocument/2006/relationships/hyperlink" Target="https://stackoverflow.com/questions/55945364" TargetMode="External"/><Relationship Id="rId3280" Type="http://schemas.openxmlformats.org/officeDocument/2006/relationships/hyperlink" Target="https://stackoverflow.com/questions/55945364" TargetMode="External"/><Relationship Id="rId3283" Type="http://schemas.openxmlformats.org/officeDocument/2006/relationships/hyperlink" Target="https://stackoverflow.com/questions/43324156" TargetMode="External"/><Relationship Id="rId3282" Type="http://schemas.openxmlformats.org/officeDocument/2006/relationships/hyperlink" Target="https://stackoverflow.com/questions/64875082" TargetMode="External"/><Relationship Id="rId154" Type="http://schemas.openxmlformats.org/officeDocument/2006/relationships/hyperlink" Target="https://stackoverflow.com/questions/56876874" TargetMode="External"/><Relationship Id="rId3285" Type="http://schemas.openxmlformats.org/officeDocument/2006/relationships/hyperlink" Target="https://stackoverflow.com/questions/65155458" TargetMode="External"/><Relationship Id="rId153" Type="http://schemas.openxmlformats.org/officeDocument/2006/relationships/hyperlink" Target="https://stackoverflow.com/questions/54277150" TargetMode="External"/><Relationship Id="rId3284" Type="http://schemas.openxmlformats.org/officeDocument/2006/relationships/hyperlink" Target="https://stackoverflow.com/questions/41616292" TargetMode="External"/><Relationship Id="rId152" Type="http://schemas.openxmlformats.org/officeDocument/2006/relationships/hyperlink" Target="https://stackoverflow.com/questions/42224655" TargetMode="External"/><Relationship Id="rId3287" Type="http://schemas.openxmlformats.org/officeDocument/2006/relationships/hyperlink" Target="https://stackoverflow.com/questions/52551296" TargetMode="External"/><Relationship Id="rId151" Type="http://schemas.openxmlformats.org/officeDocument/2006/relationships/hyperlink" Target="https://stackoverflow.com/questions/49892136" TargetMode="External"/><Relationship Id="rId3286" Type="http://schemas.openxmlformats.org/officeDocument/2006/relationships/hyperlink" Target="https://stackoverflow.com/questions/61121937" TargetMode="External"/><Relationship Id="rId158" Type="http://schemas.openxmlformats.org/officeDocument/2006/relationships/hyperlink" Target="https://stackoverflow.com/questions/52189567" TargetMode="External"/><Relationship Id="rId3289" Type="http://schemas.openxmlformats.org/officeDocument/2006/relationships/hyperlink" Target="https://stackoverflow.com/questions/56585023" TargetMode="External"/><Relationship Id="rId157" Type="http://schemas.openxmlformats.org/officeDocument/2006/relationships/hyperlink" Target="https://stackoverflow.com/questions/61169380" TargetMode="External"/><Relationship Id="rId3288" Type="http://schemas.openxmlformats.org/officeDocument/2006/relationships/hyperlink" Target="https://stackoverflow.com/questions/51046867" TargetMode="External"/><Relationship Id="rId156" Type="http://schemas.openxmlformats.org/officeDocument/2006/relationships/hyperlink" Target="https://stackoverflow.com/questions/51456594" TargetMode="External"/><Relationship Id="rId155" Type="http://schemas.openxmlformats.org/officeDocument/2006/relationships/hyperlink" Target="https://stackoverflow.com/questions/55900270" TargetMode="External"/><Relationship Id="rId8123" Type="http://schemas.openxmlformats.org/officeDocument/2006/relationships/hyperlink" Target="https://stackoverflow.com/questions/59403281" TargetMode="External"/><Relationship Id="rId8122" Type="http://schemas.openxmlformats.org/officeDocument/2006/relationships/hyperlink" Target="https://stackoverflow.com/questions/59403281" TargetMode="External"/><Relationship Id="rId8121" Type="http://schemas.openxmlformats.org/officeDocument/2006/relationships/hyperlink" Target="https://stackoverflow.com/questions/64499499" TargetMode="External"/><Relationship Id="rId8120" Type="http://schemas.openxmlformats.org/officeDocument/2006/relationships/hyperlink" Target="https://stackoverflow.com/questions/59873568" TargetMode="External"/><Relationship Id="rId8127" Type="http://schemas.openxmlformats.org/officeDocument/2006/relationships/hyperlink" Target="https://stackoverflow.com/questions/64499499" TargetMode="External"/><Relationship Id="rId8126" Type="http://schemas.openxmlformats.org/officeDocument/2006/relationships/hyperlink" Target="https://stackoverflow.com/questions/59621899" TargetMode="External"/><Relationship Id="rId8125" Type="http://schemas.openxmlformats.org/officeDocument/2006/relationships/hyperlink" Target="https://stackoverflow.com/questions/59873568" TargetMode="External"/><Relationship Id="rId8124" Type="http://schemas.openxmlformats.org/officeDocument/2006/relationships/hyperlink" Target="https://stackoverflow.com/questions/59403281" TargetMode="External"/><Relationship Id="rId8129" Type="http://schemas.openxmlformats.org/officeDocument/2006/relationships/hyperlink" Target="https://stackoverflow.com/questions/59873568" TargetMode="External"/><Relationship Id="rId8128" Type="http://schemas.openxmlformats.org/officeDocument/2006/relationships/hyperlink" Target="https://stackoverflow.com/questions/59015359" TargetMode="External"/><Relationship Id="rId8112" Type="http://schemas.openxmlformats.org/officeDocument/2006/relationships/hyperlink" Target="https://stackoverflow.com/questions/56818501" TargetMode="External"/><Relationship Id="rId8111" Type="http://schemas.openxmlformats.org/officeDocument/2006/relationships/hyperlink" Target="https://stackoverflow.com/questions/56501318" TargetMode="External"/><Relationship Id="rId8110" Type="http://schemas.openxmlformats.org/officeDocument/2006/relationships/hyperlink" Target="https://stackoverflow.com/questions/61483077" TargetMode="External"/><Relationship Id="rId8116" Type="http://schemas.openxmlformats.org/officeDocument/2006/relationships/hyperlink" Target="https://stackoverflow.com/questions/61054359" TargetMode="External"/><Relationship Id="rId8115" Type="http://schemas.openxmlformats.org/officeDocument/2006/relationships/hyperlink" Target="https://stackoverflow.com/questions/61054359" TargetMode="External"/><Relationship Id="rId8114" Type="http://schemas.openxmlformats.org/officeDocument/2006/relationships/hyperlink" Target="https://stackoverflow.com/questions/61054359" TargetMode="External"/><Relationship Id="rId8113" Type="http://schemas.openxmlformats.org/officeDocument/2006/relationships/hyperlink" Target="https://stackoverflow.com/questions/58123276" TargetMode="External"/><Relationship Id="rId8119" Type="http://schemas.openxmlformats.org/officeDocument/2006/relationships/hyperlink" Target="https://stackoverflow.com/questions/56445615" TargetMode="External"/><Relationship Id="rId8118" Type="http://schemas.openxmlformats.org/officeDocument/2006/relationships/hyperlink" Target="https://stackoverflow.com/questions/56818501" TargetMode="External"/><Relationship Id="rId8117" Type="http://schemas.openxmlformats.org/officeDocument/2006/relationships/hyperlink" Target="https://stackoverflow.com/questions/56301426" TargetMode="External"/><Relationship Id="rId8141" Type="http://schemas.openxmlformats.org/officeDocument/2006/relationships/hyperlink" Target="https://stackoverflow.com/questions/56939076" TargetMode="External"/><Relationship Id="rId8140" Type="http://schemas.openxmlformats.org/officeDocument/2006/relationships/hyperlink" Target="https://stackoverflow.com/questions/62871218" TargetMode="External"/><Relationship Id="rId8145" Type="http://schemas.openxmlformats.org/officeDocument/2006/relationships/hyperlink" Target="https://stackoverflow.com/questions/57721804" TargetMode="External"/><Relationship Id="rId8144" Type="http://schemas.openxmlformats.org/officeDocument/2006/relationships/hyperlink" Target="https://stackoverflow.com/questions/55093539" TargetMode="External"/><Relationship Id="rId8143" Type="http://schemas.openxmlformats.org/officeDocument/2006/relationships/hyperlink" Target="https://stackoverflow.com/questions/62871218" TargetMode="External"/><Relationship Id="rId8142" Type="http://schemas.openxmlformats.org/officeDocument/2006/relationships/hyperlink" Target="https://stackoverflow.com/questions/62745762" TargetMode="External"/><Relationship Id="rId8149" Type="http://schemas.openxmlformats.org/officeDocument/2006/relationships/hyperlink" Target="https://stackoverflow.com/questions/57993832" TargetMode="External"/><Relationship Id="rId8148" Type="http://schemas.openxmlformats.org/officeDocument/2006/relationships/hyperlink" Target="https://stackoverflow.com/questions/50349213" TargetMode="External"/><Relationship Id="rId8147" Type="http://schemas.openxmlformats.org/officeDocument/2006/relationships/hyperlink" Target="https://stackoverflow.com/questions/50186035" TargetMode="External"/><Relationship Id="rId8146" Type="http://schemas.openxmlformats.org/officeDocument/2006/relationships/hyperlink" Target="https://stackoverflow.com/questions/54918386" TargetMode="External"/><Relationship Id="rId8130" Type="http://schemas.openxmlformats.org/officeDocument/2006/relationships/hyperlink" Target="https://stackoverflow.com/questions/59230831" TargetMode="External"/><Relationship Id="rId8134" Type="http://schemas.openxmlformats.org/officeDocument/2006/relationships/hyperlink" Target="https://stackoverflow.com/questions/64038862" TargetMode="External"/><Relationship Id="rId8133" Type="http://schemas.openxmlformats.org/officeDocument/2006/relationships/hyperlink" Target="https://stackoverflow.com/questions/56099166" TargetMode="External"/><Relationship Id="rId8132" Type="http://schemas.openxmlformats.org/officeDocument/2006/relationships/hyperlink" Target="https://stackoverflow.com/questions/55243016" TargetMode="External"/><Relationship Id="rId8131" Type="http://schemas.openxmlformats.org/officeDocument/2006/relationships/hyperlink" Target="https://stackoverflow.com/questions/59015359" TargetMode="External"/><Relationship Id="rId8138" Type="http://schemas.openxmlformats.org/officeDocument/2006/relationships/hyperlink" Target="https://stackoverflow.com/questions/59613222" TargetMode="External"/><Relationship Id="rId8137" Type="http://schemas.openxmlformats.org/officeDocument/2006/relationships/hyperlink" Target="https://stackoverflow.com/questions/60482214" TargetMode="External"/><Relationship Id="rId8136" Type="http://schemas.openxmlformats.org/officeDocument/2006/relationships/hyperlink" Target="https://stackoverflow.com/questions/56167196" TargetMode="External"/><Relationship Id="rId8135" Type="http://schemas.openxmlformats.org/officeDocument/2006/relationships/hyperlink" Target="https://stackoverflow.com/questions/55375416" TargetMode="External"/><Relationship Id="rId8139" Type="http://schemas.openxmlformats.org/officeDocument/2006/relationships/hyperlink" Target="https://stackoverflow.com/questions/62745762" TargetMode="External"/><Relationship Id="rId8101" Type="http://schemas.openxmlformats.org/officeDocument/2006/relationships/hyperlink" Target="https://stackoverflow.com/questions/56301426" TargetMode="External"/><Relationship Id="rId8100" Type="http://schemas.openxmlformats.org/officeDocument/2006/relationships/hyperlink" Target="https://stackoverflow.com/questions/59621899" TargetMode="External"/><Relationship Id="rId8105" Type="http://schemas.openxmlformats.org/officeDocument/2006/relationships/hyperlink" Target="https://stackoverflow.com/questions/56445615" TargetMode="External"/><Relationship Id="rId8104" Type="http://schemas.openxmlformats.org/officeDocument/2006/relationships/hyperlink" Target="https://stackoverflow.com/questions/62727910" TargetMode="External"/><Relationship Id="rId8103" Type="http://schemas.openxmlformats.org/officeDocument/2006/relationships/hyperlink" Target="https://stackoverflow.com/questions/56301426" TargetMode="External"/><Relationship Id="rId8102" Type="http://schemas.openxmlformats.org/officeDocument/2006/relationships/hyperlink" Target="https://stackoverflow.com/questions/55884849" TargetMode="External"/><Relationship Id="rId8109" Type="http://schemas.openxmlformats.org/officeDocument/2006/relationships/hyperlink" Target="https://stackoverflow.com/questions/55884849" TargetMode="External"/><Relationship Id="rId8108" Type="http://schemas.openxmlformats.org/officeDocument/2006/relationships/hyperlink" Target="https://stackoverflow.com/questions/56301426" TargetMode="External"/><Relationship Id="rId8107" Type="http://schemas.openxmlformats.org/officeDocument/2006/relationships/hyperlink" Target="https://stackoverflow.com/questions/56301426" TargetMode="External"/><Relationship Id="rId8106" Type="http://schemas.openxmlformats.org/officeDocument/2006/relationships/hyperlink" Target="https://stackoverflow.com/questions/56301426" TargetMode="External"/><Relationship Id="rId4602" Type="http://schemas.openxmlformats.org/officeDocument/2006/relationships/hyperlink" Target="https://stackoverflow.com/questions/57233539" TargetMode="External"/><Relationship Id="rId5934" Type="http://schemas.openxmlformats.org/officeDocument/2006/relationships/hyperlink" Target="https://stackoverflow.com/questions/56804384" TargetMode="External"/><Relationship Id="rId4601" Type="http://schemas.openxmlformats.org/officeDocument/2006/relationships/hyperlink" Target="https://stackoverflow.com/questions/56572586" TargetMode="External"/><Relationship Id="rId5935" Type="http://schemas.openxmlformats.org/officeDocument/2006/relationships/hyperlink" Target="https://stackoverflow.com/questions/60066950" TargetMode="External"/><Relationship Id="rId4604" Type="http://schemas.openxmlformats.org/officeDocument/2006/relationships/hyperlink" Target="https://stackoverflow.com/questions/56572586" TargetMode="External"/><Relationship Id="rId5932" Type="http://schemas.openxmlformats.org/officeDocument/2006/relationships/hyperlink" Target="https://stackoverflow.com/questions/62861107" TargetMode="External"/><Relationship Id="rId4603" Type="http://schemas.openxmlformats.org/officeDocument/2006/relationships/hyperlink" Target="https://stackoverflow.com/questions/61454585" TargetMode="External"/><Relationship Id="rId5933" Type="http://schemas.openxmlformats.org/officeDocument/2006/relationships/hyperlink" Target="https://stackoverflow.com/questions/62861107" TargetMode="External"/><Relationship Id="rId4606" Type="http://schemas.openxmlformats.org/officeDocument/2006/relationships/hyperlink" Target="https://stackoverflow.com/questions/63689072" TargetMode="External"/><Relationship Id="rId5938" Type="http://schemas.openxmlformats.org/officeDocument/2006/relationships/hyperlink" Target="https://stackoverflow.com/questions/61933292" TargetMode="External"/><Relationship Id="rId4605" Type="http://schemas.openxmlformats.org/officeDocument/2006/relationships/hyperlink" Target="https://stackoverflow.com/questions/57509069" TargetMode="External"/><Relationship Id="rId5939" Type="http://schemas.openxmlformats.org/officeDocument/2006/relationships/hyperlink" Target="https://stackoverflow.com/questions/62335581" TargetMode="External"/><Relationship Id="rId4608" Type="http://schemas.openxmlformats.org/officeDocument/2006/relationships/hyperlink" Target="https://stackoverflow.com/questions/63129704" TargetMode="External"/><Relationship Id="rId5936" Type="http://schemas.openxmlformats.org/officeDocument/2006/relationships/hyperlink" Target="https://stackoverflow.com/questions/60482003" TargetMode="External"/><Relationship Id="rId4607" Type="http://schemas.openxmlformats.org/officeDocument/2006/relationships/hyperlink" Target="https://stackoverflow.com/questions/64743941" TargetMode="External"/><Relationship Id="rId5937" Type="http://schemas.openxmlformats.org/officeDocument/2006/relationships/hyperlink" Target="https://stackoverflow.com/questions/61933292" TargetMode="External"/><Relationship Id="rId4609" Type="http://schemas.openxmlformats.org/officeDocument/2006/relationships/hyperlink" Target="https://stackoverflow.com/questions/51497370" TargetMode="External"/><Relationship Id="rId5930" Type="http://schemas.openxmlformats.org/officeDocument/2006/relationships/hyperlink" Target="https://stackoverflow.com/questions/64371884" TargetMode="External"/><Relationship Id="rId5931" Type="http://schemas.openxmlformats.org/officeDocument/2006/relationships/hyperlink" Target="https://stackoverflow.com/questions/60482003" TargetMode="External"/><Relationship Id="rId4600" Type="http://schemas.openxmlformats.org/officeDocument/2006/relationships/hyperlink" Target="https://stackoverflow.com/questions/61454585" TargetMode="External"/><Relationship Id="rId5923" Type="http://schemas.openxmlformats.org/officeDocument/2006/relationships/hyperlink" Target="https://stackoverflow.com/questions/60497294" TargetMode="External"/><Relationship Id="rId5924" Type="http://schemas.openxmlformats.org/officeDocument/2006/relationships/hyperlink" Target="https://stackoverflow.com/questions/62250441" TargetMode="External"/><Relationship Id="rId5921" Type="http://schemas.openxmlformats.org/officeDocument/2006/relationships/hyperlink" Target="https://stackoverflow.com/questions/60497294" TargetMode="External"/><Relationship Id="rId5922" Type="http://schemas.openxmlformats.org/officeDocument/2006/relationships/hyperlink" Target="https://stackoverflow.com/questions/60497294" TargetMode="External"/><Relationship Id="rId5927" Type="http://schemas.openxmlformats.org/officeDocument/2006/relationships/hyperlink" Target="https://stackoverflow.com/questions/62250441" TargetMode="External"/><Relationship Id="rId5928" Type="http://schemas.openxmlformats.org/officeDocument/2006/relationships/hyperlink" Target="https://stackoverflow.com/questions/62335581" TargetMode="External"/><Relationship Id="rId5925" Type="http://schemas.openxmlformats.org/officeDocument/2006/relationships/hyperlink" Target="https://stackoverflow.com/questions/62335581" TargetMode="External"/><Relationship Id="rId5926" Type="http://schemas.openxmlformats.org/officeDocument/2006/relationships/hyperlink" Target="https://stackoverflow.com/questions/59010813" TargetMode="External"/><Relationship Id="rId5929" Type="http://schemas.openxmlformats.org/officeDocument/2006/relationships/hyperlink" Target="https://stackoverflow.com/questions/62335581" TargetMode="External"/><Relationship Id="rId8196" Type="http://schemas.openxmlformats.org/officeDocument/2006/relationships/hyperlink" Target="https://stackoverflow.com/questions/51085853" TargetMode="External"/><Relationship Id="rId8195" Type="http://schemas.openxmlformats.org/officeDocument/2006/relationships/hyperlink" Target="https://stackoverflow.com/questions/46688822" TargetMode="External"/><Relationship Id="rId8194" Type="http://schemas.openxmlformats.org/officeDocument/2006/relationships/hyperlink" Target="https://stackoverflow.com/questions/45920126" TargetMode="External"/><Relationship Id="rId8193" Type="http://schemas.openxmlformats.org/officeDocument/2006/relationships/hyperlink" Target="https://stackoverflow.com/questions/46688822" TargetMode="External"/><Relationship Id="rId8199" Type="http://schemas.openxmlformats.org/officeDocument/2006/relationships/hyperlink" Target="https://stackoverflow.com/questions/48901427" TargetMode="External"/><Relationship Id="rId8198" Type="http://schemas.openxmlformats.org/officeDocument/2006/relationships/hyperlink" Target="https://stackoverflow.com/questions/44847446" TargetMode="External"/><Relationship Id="rId8197" Type="http://schemas.openxmlformats.org/officeDocument/2006/relationships/hyperlink" Target="https://stackoverflow.com/questions/48356683" TargetMode="External"/><Relationship Id="rId5920" Type="http://schemas.openxmlformats.org/officeDocument/2006/relationships/hyperlink" Target="https://stackoverflow.com/questions/62250441" TargetMode="External"/><Relationship Id="rId4624" Type="http://schemas.openxmlformats.org/officeDocument/2006/relationships/hyperlink" Target="https://stackoverflow.com/questions/63322338" TargetMode="External"/><Relationship Id="rId5956" Type="http://schemas.openxmlformats.org/officeDocument/2006/relationships/hyperlink" Target="https://stackoverflow.com/questions/55048392" TargetMode="External"/><Relationship Id="rId4623" Type="http://schemas.openxmlformats.org/officeDocument/2006/relationships/hyperlink" Target="https://stackoverflow.com/questions/63322338" TargetMode="External"/><Relationship Id="rId5957" Type="http://schemas.openxmlformats.org/officeDocument/2006/relationships/hyperlink" Target="https://stackoverflow.com/questions/49018116" TargetMode="External"/><Relationship Id="rId4626" Type="http://schemas.openxmlformats.org/officeDocument/2006/relationships/hyperlink" Target="https://stackoverflow.com/questions/58894472" TargetMode="External"/><Relationship Id="rId5954" Type="http://schemas.openxmlformats.org/officeDocument/2006/relationships/hyperlink" Target="https://stackoverflow.com/questions/50467151" TargetMode="External"/><Relationship Id="rId4625" Type="http://schemas.openxmlformats.org/officeDocument/2006/relationships/hyperlink" Target="https://stackoverflow.com/questions/59015359" TargetMode="External"/><Relationship Id="rId5955" Type="http://schemas.openxmlformats.org/officeDocument/2006/relationships/hyperlink" Target="https://stackoverflow.com/questions/48385868" TargetMode="External"/><Relationship Id="rId4628" Type="http://schemas.openxmlformats.org/officeDocument/2006/relationships/hyperlink" Target="https://stackoverflow.com/questions/59230831" TargetMode="External"/><Relationship Id="rId4627" Type="http://schemas.openxmlformats.org/officeDocument/2006/relationships/hyperlink" Target="https://stackoverflow.com/questions/56103606" TargetMode="External"/><Relationship Id="rId5958" Type="http://schemas.openxmlformats.org/officeDocument/2006/relationships/hyperlink" Target="https://stackoverflow.com/questions/63235880" TargetMode="External"/><Relationship Id="rId4629" Type="http://schemas.openxmlformats.org/officeDocument/2006/relationships/hyperlink" Target="https://stackoverflow.com/questions/52595477" TargetMode="External"/><Relationship Id="rId5959" Type="http://schemas.openxmlformats.org/officeDocument/2006/relationships/hyperlink" Target="https://stackoverflow.com/questions/50467151" TargetMode="External"/><Relationship Id="rId4620" Type="http://schemas.openxmlformats.org/officeDocument/2006/relationships/hyperlink" Target="https://stackoverflow.com/questions/51010312" TargetMode="External"/><Relationship Id="rId5952" Type="http://schemas.openxmlformats.org/officeDocument/2006/relationships/hyperlink" Target="https://stackoverflow.com/questions/51056650" TargetMode="External"/><Relationship Id="rId5953" Type="http://schemas.openxmlformats.org/officeDocument/2006/relationships/hyperlink" Target="https://stackoverflow.com/questions/41397297" TargetMode="External"/><Relationship Id="rId4622" Type="http://schemas.openxmlformats.org/officeDocument/2006/relationships/hyperlink" Target="https://stackoverflow.com/questions/62535782" TargetMode="External"/><Relationship Id="rId5950" Type="http://schemas.openxmlformats.org/officeDocument/2006/relationships/hyperlink" Target="https://stackoverflow.com/questions/60398604" TargetMode="External"/><Relationship Id="rId4621" Type="http://schemas.openxmlformats.org/officeDocument/2006/relationships/hyperlink" Target="https://stackoverflow.com/questions/59015359" TargetMode="External"/><Relationship Id="rId5951" Type="http://schemas.openxmlformats.org/officeDocument/2006/relationships/hyperlink" Target="https://stackoverflow.com/questions/62250441" TargetMode="External"/><Relationship Id="rId4613" Type="http://schemas.openxmlformats.org/officeDocument/2006/relationships/hyperlink" Target="https://stackoverflow.com/questions/40423402" TargetMode="External"/><Relationship Id="rId5945" Type="http://schemas.openxmlformats.org/officeDocument/2006/relationships/hyperlink" Target="https://stackoverflow.com/questions/64371884" TargetMode="External"/><Relationship Id="rId4612" Type="http://schemas.openxmlformats.org/officeDocument/2006/relationships/hyperlink" Target="https://stackoverflow.com/questions/61982617" TargetMode="External"/><Relationship Id="rId5946" Type="http://schemas.openxmlformats.org/officeDocument/2006/relationships/hyperlink" Target="https://stackoverflow.com/questions/60497294" TargetMode="External"/><Relationship Id="rId4615" Type="http://schemas.openxmlformats.org/officeDocument/2006/relationships/hyperlink" Target="https://stackoverflow.com/questions/48550159" TargetMode="External"/><Relationship Id="rId5943" Type="http://schemas.openxmlformats.org/officeDocument/2006/relationships/hyperlink" Target="https://stackoverflow.com/questions/59417433" TargetMode="External"/><Relationship Id="rId4614" Type="http://schemas.openxmlformats.org/officeDocument/2006/relationships/hyperlink" Target="https://stackoverflow.com/questions/41097567" TargetMode="External"/><Relationship Id="rId5944" Type="http://schemas.openxmlformats.org/officeDocument/2006/relationships/hyperlink" Target="https://stackoverflow.com/questions/59417433" TargetMode="External"/><Relationship Id="rId4617" Type="http://schemas.openxmlformats.org/officeDocument/2006/relationships/hyperlink" Target="https://stackoverflow.com/questions/62535782" TargetMode="External"/><Relationship Id="rId5949" Type="http://schemas.openxmlformats.org/officeDocument/2006/relationships/hyperlink" Target="https://stackoverflow.com/questions/64503497" TargetMode="External"/><Relationship Id="rId4616" Type="http://schemas.openxmlformats.org/officeDocument/2006/relationships/hyperlink" Target="https://stackoverflow.com/questions/59015359" TargetMode="External"/><Relationship Id="rId4619" Type="http://schemas.openxmlformats.org/officeDocument/2006/relationships/hyperlink" Target="https://stackoverflow.com/questions/63322338" TargetMode="External"/><Relationship Id="rId5947" Type="http://schemas.openxmlformats.org/officeDocument/2006/relationships/hyperlink" Target="https://stackoverflow.com/questions/59417433" TargetMode="External"/><Relationship Id="rId4618" Type="http://schemas.openxmlformats.org/officeDocument/2006/relationships/hyperlink" Target="https://stackoverflow.com/questions/56386913" TargetMode="External"/><Relationship Id="rId5948" Type="http://schemas.openxmlformats.org/officeDocument/2006/relationships/hyperlink" Target="https://stackoverflow.com/questions/60497294" TargetMode="External"/><Relationship Id="rId5941" Type="http://schemas.openxmlformats.org/officeDocument/2006/relationships/hyperlink" Target="https://stackoverflow.com/questions/59417433" TargetMode="External"/><Relationship Id="rId5942" Type="http://schemas.openxmlformats.org/officeDocument/2006/relationships/hyperlink" Target="https://stackoverflow.com/questions/59417433" TargetMode="External"/><Relationship Id="rId4611" Type="http://schemas.openxmlformats.org/officeDocument/2006/relationships/hyperlink" Target="https://stackoverflow.com/questions/60268647" TargetMode="External"/><Relationship Id="rId4610" Type="http://schemas.openxmlformats.org/officeDocument/2006/relationships/hyperlink" Target="https://stackoverflow.com/questions/55908188" TargetMode="External"/><Relationship Id="rId5940" Type="http://schemas.openxmlformats.org/officeDocument/2006/relationships/hyperlink" Target="https://stackoverflow.com/questions/64371884" TargetMode="External"/><Relationship Id="rId8170" Type="http://schemas.openxmlformats.org/officeDocument/2006/relationships/hyperlink" Target="https://stackoverflow.com/questions/57993832" TargetMode="External"/><Relationship Id="rId8163" Type="http://schemas.openxmlformats.org/officeDocument/2006/relationships/hyperlink" Target="https://stackoverflow.com/questions/64640117" TargetMode="External"/><Relationship Id="rId8162" Type="http://schemas.openxmlformats.org/officeDocument/2006/relationships/hyperlink" Target="https://stackoverflow.com/questions/60565017" TargetMode="External"/><Relationship Id="rId8161" Type="http://schemas.openxmlformats.org/officeDocument/2006/relationships/hyperlink" Target="https://stackoverflow.com/questions/58697001" TargetMode="External"/><Relationship Id="rId8160" Type="http://schemas.openxmlformats.org/officeDocument/2006/relationships/hyperlink" Target="https://stackoverflow.com/questions/57326166" TargetMode="External"/><Relationship Id="rId8167" Type="http://schemas.openxmlformats.org/officeDocument/2006/relationships/hyperlink" Target="https://stackoverflow.com/questions/64347099" TargetMode="External"/><Relationship Id="rId8166" Type="http://schemas.openxmlformats.org/officeDocument/2006/relationships/hyperlink" Target="https://stackoverflow.com/questions/58697001" TargetMode="External"/><Relationship Id="rId8165" Type="http://schemas.openxmlformats.org/officeDocument/2006/relationships/hyperlink" Target="https://stackoverflow.com/questions/64347099" TargetMode="External"/><Relationship Id="rId8164" Type="http://schemas.openxmlformats.org/officeDocument/2006/relationships/hyperlink" Target="https://stackoverflow.com/questions/64902425" TargetMode="External"/><Relationship Id="rId8169" Type="http://schemas.openxmlformats.org/officeDocument/2006/relationships/hyperlink" Target="https://stackoverflow.com/questions/59461550" TargetMode="External"/><Relationship Id="rId8168" Type="http://schemas.openxmlformats.org/officeDocument/2006/relationships/hyperlink" Target="https://stackoverflow.com/questions/62726363" TargetMode="External"/><Relationship Id="rId8152" Type="http://schemas.openxmlformats.org/officeDocument/2006/relationships/hyperlink" Target="https://stackoverflow.com/questions/57326166" TargetMode="External"/><Relationship Id="rId8151" Type="http://schemas.openxmlformats.org/officeDocument/2006/relationships/hyperlink" Target="https://stackoverflow.com/questions/64620662" TargetMode="External"/><Relationship Id="rId8150" Type="http://schemas.openxmlformats.org/officeDocument/2006/relationships/hyperlink" Target="https://stackoverflow.com/questions/60565017" TargetMode="External"/><Relationship Id="rId8156" Type="http://schemas.openxmlformats.org/officeDocument/2006/relationships/hyperlink" Target="https://stackoverflow.com/questions/57993832" TargetMode="External"/><Relationship Id="rId8155" Type="http://schemas.openxmlformats.org/officeDocument/2006/relationships/hyperlink" Target="https://stackoverflow.com/questions/64620662" TargetMode="External"/><Relationship Id="rId8154" Type="http://schemas.openxmlformats.org/officeDocument/2006/relationships/hyperlink" Target="https://stackoverflow.com/questions/58697001" TargetMode="External"/><Relationship Id="rId8153" Type="http://schemas.openxmlformats.org/officeDocument/2006/relationships/hyperlink" Target="https://stackoverflow.com/questions/64620662" TargetMode="External"/><Relationship Id="rId8159" Type="http://schemas.openxmlformats.org/officeDocument/2006/relationships/hyperlink" Target="https://stackoverflow.com/questions/57326166" TargetMode="External"/><Relationship Id="rId8158" Type="http://schemas.openxmlformats.org/officeDocument/2006/relationships/hyperlink" Target="https://stackoverflow.com/questions/57326166" TargetMode="External"/><Relationship Id="rId8157" Type="http://schemas.openxmlformats.org/officeDocument/2006/relationships/hyperlink" Target="https://stackoverflow.com/questions/62726363" TargetMode="External"/><Relationship Id="rId5912" Type="http://schemas.openxmlformats.org/officeDocument/2006/relationships/hyperlink" Target="https://stackoverflow.com/questions/64759372" TargetMode="External"/><Relationship Id="rId5913" Type="http://schemas.openxmlformats.org/officeDocument/2006/relationships/hyperlink" Target="https://stackoverflow.com/questions/62413757" TargetMode="External"/><Relationship Id="rId5910" Type="http://schemas.openxmlformats.org/officeDocument/2006/relationships/hyperlink" Target="https://stackoverflow.com/questions/62413757" TargetMode="External"/><Relationship Id="rId5911" Type="http://schemas.openxmlformats.org/officeDocument/2006/relationships/hyperlink" Target="https://stackoverflow.com/questions/63966872" TargetMode="External"/><Relationship Id="rId5916" Type="http://schemas.openxmlformats.org/officeDocument/2006/relationships/hyperlink" Target="https://stackoverflow.com/questions/64805010" TargetMode="External"/><Relationship Id="rId5917" Type="http://schemas.openxmlformats.org/officeDocument/2006/relationships/hyperlink" Target="https://stackoverflow.com/questions/64927203" TargetMode="External"/><Relationship Id="rId5914" Type="http://schemas.openxmlformats.org/officeDocument/2006/relationships/hyperlink" Target="https://stackoverflow.com/questions/63966872" TargetMode="External"/><Relationship Id="rId5915" Type="http://schemas.openxmlformats.org/officeDocument/2006/relationships/hyperlink" Target="https://stackoverflow.com/questions/64759372" TargetMode="External"/><Relationship Id="rId5918" Type="http://schemas.openxmlformats.org/officeDocument/2006/relationships/hyperlink" Target="https://stackoverflow.com/questions/61699140" TargetMode="External"/><Relationship Id="rId5919" Type="http://schemas.openxmlformats.org/officeDocument/2006/relationships/hyperlink" Target="https://stackoverflow.com/questions/62335581" TargetMode="External"/><Relationship Id="rId8192" Type="http://schemas.openxmlformats.org/officeDocument/2006/relationships/hyperlink" Target="https://stackoverflow.com/questions/51377371" TargetMode="External"/><Relationship Id="rId8191" Type="http://schemas.openxmlformats.org/officeDocument/2006/relationships/hyperlink" Target="https://stackoverflow.com/questions/46688822" TargetMode="External"/><Relationship Id="rId8190" Type="http://schemas.openxmlformats.org/officeDocument/2006/relationships/hyperlink" Target="https://stackoverflow.com/questions/46688822" TargetMode="External"/><Relationship Id="rId8185" Type="http://schemas.openxmlformats.org/officeDocument/2006/relationships/hyperlink" Target="https://stackoverflow.com/questions/57378455" TargetMode="External"/><Relationship Id="rId8184" Type="http://schemas.openxmlformats.org/officeDocument/2006/relationships/hyperlink" Target="https://stackoverflow.com/questions/57378455" TargetMode="External"/><Relationship Id="rId8183" Type="http://schemas.openxmlformats.org/officeDocument/2006/relationships/hyperlink" Target="https://stackoverflow.com/questions/48272426" TargetMode="External"/><Relationship Id="rId8182" Type="http://schemas.openxmlformats.org/officeDocument/2006/relationships/hyperlink" Target="https://stackoverflow.com/questions/53108547" TargetMode="External"/><Relationship Id="rId8189" Type="http://schemas.openxmlformats.org/officeDocument/2006/relationships/hyperlink" Target="https://stackoverflow.com/questions/51377371" TargetMode="External"/><Relationship Id="rId8188" Type="http://schemas.openxmlformats.org/officeDocument/2006/relationships/hyperlink" Target="https://stackoverflow.com/questions/47859532" TargetMode="External"/><Relationship Id="rId8187" Type="http://schemas.openxmlformats.org/officeDocument/2006/relationships/hyperlink" Target="https://stackoverflow.com/questions/44259651" TargetMode="External"/><Relationship Id="rId8186" Type="http://schemas.openxmlformats.org/officeDocument/2006/relationships/hyperlink" Target="https://stackoverflow.com/questions/57378455" TargetMode="External"/><Relationship Id="rId5901" Type="http://schemas.openxmlformats.org/officeDocument/2006/relationships/hyperlink" Target="https://stackoverflow.com/questions/61193360" TargetMode="External"/><Relationship Id="rId5902" Type="http://schemas.openxmlformats.org/officeDocument/2006/relationships/hyperlink" Target="https://stackoverflow.com/questions/63966872" TargetMode="External"/><Relationship Id="rId5900" Type="http://schemas.openxmlformats.org/officeDocument/2006/relationships/hyperlink" Target="https://stackoverflow.com/questions/61292187" TargetMode="External"/><Relationship Id="rId5905" Type="http://schemas.openxmlformats.org/officeDocument/2006/relationships/hyperlink" Target="https://stackoverflow.com/questions/62413757" TargetMode="External"/><Relationship Id="rId5906" Type="http://schemas.openxmlformats.org/officeDocument/2006/relationships/hyperlink" Target="https://stackoverflow.com/questions/64759372" TargetMode="External"/><Relationship Id="rId5903" Type="http://schemas.openxmlformats.org/officeDocument/2006/relationships/hyperlink" Target="https://stackoverflow.com/questions/62413757" TargetMode="External"/><Relationship Id="rId5904" Type="http://schemas.openxmlformats.org/officeDocument/2006/relationships/hyperlink" Target="https://stackoverflow.com/questions/61292187" TargetMode="External"/><Relationship Id="rId5909" Type="http://schemas.openxmlformats.org/officeDocument/2006/relationships/hyperlink" Target="https://stackoverflow.com/questions/62413757" TargetMode="External"/><Relationship Id="rId5907" Type="http://schemas.openxmlformats.org/officeDocument/2006/relationships/hyperlink" Target="https://stackoverflow.com/questions/64091029" TargetMode="External"/><Relationship Id="rId5908" Type="http://schemas.openxmlformats.org/officeDocument/2006/relationships/hyperlink" Target="https://stackoverflow.com/questions/62413757" TargetMode="External"/><Relationship Id="rId8181" Type="http://schemas.openxmlformats.org/officeDocument/2006/relationships/hyperlink" Target="https://stackoverflow.com/questions/44847446" TargetMode="External"/><Relationship Id="rId8180" Type="http://schemas.openxmlformats.org/officeDocument/2006/relationships/hyperlink" Target="https://stackoverflow.com/questions/47859532" TargetMode="External"/><Relationship Id="rId8174" Type="http://schemas.openxmlformats.org/officeDocument/2006/relationships/hyperlink" Target="https://stackoverflow.com/questions/58714685" TargetMode="External"/><Relationship Id="rId8173" Type="http://schemas.openxmlformats.org/officeDocument/2006/relationships/hyperlink" Target="https://stackoverflow.com/questions/56103606" TargetMode="External"/><Relationship Id="rId8172" Type="http://schemas.openxmlformats.org/officeDocument/2006/relationships/hyperlink" Target="https://stackoverflow.com/questions/61100942" TargetMode="External"/><Relationship Id="rId8171" Type="http://schemas.openxmlformats.org/officeDocument/2006/relationships/hyperlink" Target="https://stackoverflow.com/questions/60948259" TargetMode="External"/><Relationship Id="rId8178" Type="http://schemas.openxmlformats.org/officeDocument/2006/relationships/hyperlink" Target="https://stackoverflow.com/questions/60906218" TargetMode="External"/><Relationship Id="rId8177" Type="http://schemas.openxmlformats.org/officeDocument/2006/relationships/hyperlink" Target="https://stackoverflow.com/questions/46688822" TargetMode="External"/><Relationship Id="rId8176" Type="http://schemas.openxmlformats.org/officeDocument/2006/relationships/hyperlink" Target="https://stackoverflow.com/questions/59645758" TargetMode="External"/><Relationship Id="rId8175" Type="http://schemas.openxmlformats.org/officeDocument/2006/relationships/hyperlink" Target="https://stackoverflow.com/questions/59645758" TargetMode="External"/><Relationship Id="rId8179" Type="http://schemas.openxmlformats.org/officeDocument/2006/relationships/hyperlink" Target="https://stackoverflow.com/questions/52620141" TargetMode="External"/><Relationship Id="rId2027" Type="http://schemas.openxmlformats.org/officeDocument/2006/relationships/hyperlink" Target="https://stackoverflow.com/questions/64493664" TargetMode="External"/><Relationship Id="rId3359" Type="http://schemas.openxmlformats.org/officeDocument/2006/relationships/hyperlink" Target="https://stackoverflow.com/questions/60694015" TargetMode="External"/><Relationship Id="rId2028" Type="http://schemas.openxmlformats.org/officeDocument/2006/relationships/hyperlink" Target="https://stackoverflow.com/questions/64978209" TargetMode="External"/><Relationship Id="rId3358" Type="http://schemas.openxmlformats.org/officeDocument/2006/relationships/hyperlink" Target="https://stackoverflow.com/questions/59732495" TargetMode="External"/><Relationship Id="rId4689" Type="http://schemas.openxmlformats.org/officeDocument/2006/relationships/hyperlink" Target="https://stackoverflow.com/questions/63506620" TargetMode="External"/><Relationship Id="rId2029" Type="http://schemas.openxmlformats.org/officeDocument/2006/relationships/hyperlink" Target="https://stackoverflow.com/questions/63826471" TargetMode="External"/><Relationship Id="rId107" Type="http://schemas.openxmlformats.org/officeDocument/2006/relationships/hyperlink" Target="https://stackoverflow.com/questions/57370046" TargetMode="External"/><Relationship Id="rId106" Type="http://schemas.openxmlformats.org/officeDocument/2006/relationships/hyperlink" Target="https://stackoverflow.com/questions/55305803" TargetMode="External"/><Relationship Id="rId105" Type="http://schemas.openxmlformats.org/officeDocument/2006/relationships/hyperlink" Target="https://stackoverflow.com/questions/56090377" TargetMode="External"/><Relationship Id="rId104" Type="http://schemas.openxmlformats.org/officeDocument/2006/relationships/hyperlink" Target="https://stackoverflow.com/questions/50637823" TargetMode="External"/><Relationship Id="rId109" Type="http://schemas.openxmlformats.org/officeDocument/2006/relationships/hyperlink" Target="https://stackoverflow.com/questions/47047057" TargetMode="External"/><Relationship Id="rId4680" Type="http://schemas.openxmlformats.org/officeDocument/2006/relationships/hyperlink" Target="https://stackoverflow.com/questions/59114521" TargetMode="External"/><Relationship Id="rId108" Type="http://schemas.openxmlformats.org/officeDocument/2006/relationships/hyperlink" Target="https://stackoverflow.com/questions/51447010" TargetMode="External"/><Relationship Id="rId3351" Type="http://schemas.openxmlformats.org/officeDocument/2006/relationships/hyperlink" Target="https://stackoverflow.com/questions/61121937" TargetMode="External"/><Relationship Id="rId4682" Type="http://schemas.openxmlformats.org/officeDocument/2006/relationships/hyperlink" Target="https://stackoverflow.com/questions/31428581" TargetMode="External"/><Relationship Id="rId2020" Type="http://schemas.openxmlformats.org/officeDocument/2006/relationships/hyperlink" Target="https://stackoverflow.com/questions/63587813" TargetMode="External"/><Relationship Id="rId3350" Type="http://schemas.openxmlformats.org/officeDocument/2006/relationships/hyperlink" Target="https://stackoverflow.com/questions/59732495" TargetMode="External"/><Relationship Id="rId4681" Type="http://schemas.openxmlformats.org/officeDocument/2006/relationships/hyperlink" Target="https://stackoverflow.com/questions/50542683" TargetMode="External"/><Relationship Id="rId2021" Type="http://schemas.openxmlformats.org/officeDocument/2006/relationships/hyperlink" Target="https://stackoverflow.com/questions/58605279" TargetMode="External"/><Relationship Id="rId3353" Type="http://schemas.openxmlformats.org/officeDocument/2006/relationships/hyperlink" Target="https://stackoverflow.com/questions/61648779" TargetMode="External"/><Relationship Id="rId4684" Type="http://schemas.openxmlformats.org/officeDocument/2006/relationships/hyperlink" Target="https://stackoverflow.com/questions/56449413" TargetMode="External"/><Relationship Id="rId2022" Type="http://schemas.openxmlformats.org/officeDocument/2006/relationships/hyperlink" Target="https://stackoverflow.com/questions/64493664" TargetMode="External"/><Relationship Id="rId3352" Type="http://schemas.openxmlformats.org/officeDocument/2006/relationships/hyperlink" Target="https://stackoverflow.com/questions/62428455" TargetMode="External"/><Relationship Id="rId4683" Type="http://schemas.openxmlformats.org/officeDocument/2006/relationships/hyperlink" Target="https://stackoverflow.com/questions/49699572" TargetMode="External"/><Relationship Id="rId103" Type="http://schemas.openxmlformats.org/officeDocument/2006/relationships/hyperlink" Target="https://stackoverflow.com/questions/55779286" TargetMode="External"/><Relationship Id="rId2023" Type="http://schemas.openxmlformats.org/officeDocument/2006/relationships/hyperlink" Target="https://stackoverflow.com/questions/63341584" TargetMode="External"/><Relationship Id="rId3355" Type="http://schemas.openxmlformats.org/officeDocument/2006/relationships/hyperlink" Target="https://stackoverflow.com/questions/61640660" TargetMode="External"/><Relationship Id="rId4686" Type="http://schemas.openxmlformats.org/officeDocument/2006/relationships/hyperlink" Target="https://stackoverflow.com/questions/58556625" TargetMode="External"/><Relationship Id="rId102" Type="http://schemas.openxmlformats.org/officeDocument/2006/relationships/hyperlink" Target="https://stackoverflow.com/questions/51794914" TargetMode="External"/><Relationship Id="rId2024" Type="http://schemas.openxmlformats.org/officeDocument/2006/relationships/hyperlink" Target="https://stackoverflow.com/questions/64988725" TargetMode="External"/><Relationship Id="rId3354" Type="http://schemas.openxmlformats.org/officeDocument/2006/relationships/hyperlink" Target="https://stackoverflow.com/questions/61640660" TargetMode="External"/><Relationship Id="rId4685" Type="http://schemas.openxmlformats.org/officeDocument/2006/relationships/hyperlink" Target="https://stackoverflow.com/questions/31038950" TargetMode="External"/><Relationship Id="rId101" Type="http://schemas.openxmlformats.org/officeDocument/2006/relationships/hyperlink" Target="https://stackoverflow.com/questions/56662977" TargetMode="External"/><Relationship Id="rId2025" Type="http://schemas.openxmlformats.org/officeDocument/2006/relationships/hyperlink" Target="https://stackoverflow.com/questions/64608870" TargetMode="External"/><Relationship Id="rId3357" Type="http://schemas.openxmlformats.org/officeDocument/2006/relationships/hyperlink" Target="https://stackoverflow.com/questions/60694015" TargetMode="External"/><Relationship Id="rId4688" Type="http://schemas.openxmlformats.org/officeDocument/2006/relationships/hyperlink" Target="https://stackoverflow.com/questions/48490411" TargetMode="External"/><Relationship Id="rId100" Type="http://schemas.openxmlformats.org/officeDocument/2006/relationships/hyperlink" Target="https://stackoverflow.com/questions/45352589" TargetMode="External"/><Relationship Id="rId2026" Type="http://schemas.openxmlformats.org/officeDocument/2006/relationships/hyperlink" Target="https://stackoverflow.com/questions/64493664" TargetMode="External"/><Relationship Id="rId3356" Type="http://schemas.openxmlformats.org/officeDocument/2006/relationships/hyperlink" Target="https://stackoverflow.com/questions/61640660" TargetMode="External"/><Relationship Id="rId4687" Type="http://schemas.openxmlformats.org/officeDocument/2006/relationships/hyperlink" Target="https://stackoverflow.com/questions/62908121" TargetMode="External"/><Relationship Id="rId2016" Type="http://schemas.openxmlformats.org/officeDocument/2006/relationships/hyperlink" Target="https://stackoverflow.com/questions/59739434" TargetMode="External"/><Relationship Id="rId3348" Type="http://schemas.openxmlformats.org/officeDocument/2006/relationships/hyperlink" Target="https://stackoverflow.com/questions/61648779" TargetMode="External"/><Relationship Id="rId4679" Type="http://schemas.openxmlformats.org/officeDocument/2006/relationships/hyperlink" Target="https://stackoverflow.com/questions/50542683" TargetMode="External"/><Relationship Id="rId2017" Type="http://schemas.openxmlformats.org/officeDocument/2006/relationships/hyperlink" Target="https://stackoverflow.com/questions/59739434" TargetMode="External"/><Relationship Id="rId3347" Type="http://schemas.openxmlformats.org/officeDocument/2006/relationships/hyperlink" Target="https://stackoverflow.com/questions/61169380" TargetMode="External"/><Relationship Id="rId4678" Type="http://schemas.openxmlformats.org/officeDocument/2006/relationships/hyperlink" Target="https://stackoverflow.com/questions/47957240" TargetMode="External"/><Relationship Id="rId2018" Type="http://schemas.openxmlformats.org/officeDocument/2006/relationships/hyperlink" Target="https://stackoverflow.com/questions/63341584" TargetMode="External"/><Relationship Id="rId2019" Type="http://schemas.openxmlformats.org/officeDocument/2006/relationships/hyperlink" Target="https://stackoverflow.com/questions/64988725" TargetMode="External"/><Relationship Id="rId3349" Type="http://schemas.openxmlformats.org/officeDocument/2006/relationships/hyperlink" Target="https://stackoverflow.com/questions/61121937" TargetMode="External"/><Relationship Id="rId3340" Type="http://schemas.openxmlformats.org/officeDocument/2006/relationships/hyperlink" Target="https://stackoverflow.com/questions/60077931" TargetMode="External"/><Relationship Id="rId4671" Type="http://schemas.openxmlformats.org/officeDocument/2006/relationships/hyperlink" Target="https://stackoverflow.com/questions/48285212" TargetMode="External"/><Relationship Id="rId4670" Type="http://schemas.openxmlformats.org/officeDocument/2006/relationships/hyperlink" Target="https://stackoverflow.com/questions/48285212" TargetMode="External"/><Relationship Id="rId2010" Type="http://schemas.openxmlformats.org/officeDocument/2006/relationships/hyperlink" Target="https://stackoverflow.com/questions/50442202" TargetMode="External"/><Relationship Id="rId3342" Type="http://schemas.openxmlformats.org/officeDocument/2006/relationships/hyperlink" Target="https://stackoverflow.com/questions/61648779" TargetMode="External"/><Relationship Id="rId4673" Type="http://schemas.openxmlformats.org/officeDocument/2006/relationships/hyperlink" Target="https://stackoverflow.com/questions/50694731" TargetMode="External"/><Relationship Id="rId2011" Type="http://schemas.openxmlformats.org/officeDocument/2006/relationships/hyperlink" Target="https://stackoverflow.com/questions/50442202" TargetMode="External"/><Relationship Id="rId3341" Type="http://schemas.openxmlformats.org/officeDocument/2006/relationships/hyperlink" Target="https://stackoverflow.com/questions/56585023" TargetMode="External"/><Relationship Id="rId4672" Type="http://schemas.openxmlformats.org/officeDocument/2006/relationships/hyperlink" Target="https://stackoverflow.com/questions/55439302" TargetMode="External"/><Relationship Id="rId2012" Type="http://schemas.openxmlformats.org/officeDocument/2006/relationships/hyperlink" Target="https://stackoverflow.com/questions/50442202" TargetMode="External"/><Relationship Id="rId3344" Type="http://schemas.openxmlformats.org/officeDocument/2006/relationships/hyperlink" Target="https://stackoverflow.com/questions/60141916" TargetMode="External"/><Relationship Id="rId4675" Type="http://schemas.openxmlformats.org/officeDocument/2006/relationships/hyperlink" Target="https://stackoverflow.com/questions/61000344" TargetMode="External"/><Relationship Id="rId2013" Type="http://schemas.openxmlformats.org/officeDocument/2006/relationships/hyperlink" Target="https://stackoverflow.com/questions/49839298" TargetMode="External"/><Relationship Id="rId3343" Type="http://schemas.openxmlformats.org/officeDocument/2006/relationships/hyperlink" Target="https://stackoverflow.com/questions/62428455" TargetMode="External"/><Relationship Id="rId4674" Type="http://schemas.openxmlformats.org/officeDocument/2006/relationships/hyperlink" Target="https://stackoverflow.com/questions/44471801" TargetMode="External"/><Relationship Id="rId2014" Type="http://schemas.openxmlformats.org/officeDocument/2006/relationships/hyperlink" Target="https://stackoverflow.com/questions/57310470" TargetMode="External"/><Relationship Id="rId3346" Type="http://schemas.openxmlformats.org/officeDocument/2006/relationships/hyperlink" Target="https://stackoverflow.com/questions/60937557" TargetMode="External"/><Relationship Id="rId4677" Type="http://schemas.openxmlformats.org/officeDocument/2006/relationships/hyperlink" Target="https://stackoverflow.com/questions/55000583" TargetMode="External"/><Relationship Id="rId2015" Type="http://schemas.openxmlformats.org/officeDocument/2006/relationships/hyperlink" Target="https://stackoverflow.com/questions/56484180" TargetMode="External"/><Relationship Id="rId3345" Type="http://schemas.openxmlformats.org/officeDocument/2006/relationships/hyperlink" Target="https://stackoverflow.com/questions/60937557" TargetMode="External"/><Relationship Id="rId4676" Type="http://schemas.openxmlformats.org/officeDocument/2006/relationships/hyperlink" Target="https://stackoverflow.com/questions/61000344" TargetMode="External"/><Relationship Id="rId2049" Type="http://schemas.openxmlformats.org/officeDocument/2006/relationships/hyperlink" Target="https://stackoverflow.com/questions/63564532" TargetMode="External"/><Relationship Id="rId129" Type="http://schemas.openxmlformats.org/officeDocument/2006/relationships/hyperlink" Target="https://stackoverflow.com/questions/53064834" TargetMode="External"/><Relationship Id="rId128" Type="http://schemas.openxmlformats.org/officeDocument/2006/relationships/hyperlink" Target="https://stackoverflow.com/questions/56662977" TargetMode="External"/><Relationship Id="rId127" Type="http://schemas.openxmlformats.org/officeDocument/2006/relationships/hyperlink" Target="https://stackoverflow.com/questions/56814449" TargetMode="External"/><Relationship Id="rId126" Type="http://schemas.openxmlformats.org/officeDocument/2006/relationships/hyperlink" Target="https://stackoverflow.com/questions/56814449" TargetMode="External"/><Relationship Id="rId3371" Type="http://schemas.openxmlformats.org/officeDocument/2006/relationships/hyperlink" Target="https://stackoverflow.com/questions/59840411" TargetMode="External"/><Relationship Id="rId2040" Type="http://schemas.openxmlformats.org/officeDocument/2006/relationships/hyperlink" Target="https://stackoverflow.com/questions/63914485" TargetMode="External"/><Relationship Id="rId3370" Type="http://schemas.openxmlformats.org/officeDocument/2006/relationships/hyperlink" Target="https://stackoverflow.com/questions/61135117" TargetMode="External"/><Relationship Id="rId121" Type="http://schemas.openxmlformats.org/officeDocument/2006/relationships/hyperlink" Target="https://stackoverflow.com/questions/58878421" TargetMode="External"/><Relationship Id="rId2041" Type="http://schemas.openxmlformats.org/officeDocument/2006/relationships/hyperlink" Target="https://stackoverflow.com/questions/63914485" TargetMode="External"/><Relationship Id="rId3373" Type="http://schemas.openxmlformats.org/officeDocument/2006/relationships/hyperlink" Target="https://stackoverflow.com/questions/59840411" TargetMode="External"/><Relationship Id="rId120" Type="http://schemas.openxmlformats.org/officeDocument/2006/relationships/hyperlink" Target="https://stackoverflow.com/questions/54805110" TargetMode="External"/><Relationship Id="rId2042" Type="http://schemas.openxmlformats.org/officeDocument/2006/relationships/hyperlink" Target="https://stackoverflow.com/questions/63914485" TargetMode="External"/><Relationship Id="rId3372" Type="http://schemas.openxmlformats.org/officeDocument/2006/relationships/hyperlink" Target="https://stackoverflow.com/questions/59840411" TargetMode="External"/><Relationship Id="rId2043" Type="http://schemas.openxmlformats.org/officeDocument/2006/relationships/hyperlink" Target="https://stackoverflow.com/questions/64978209" TargetMode="External"/><Relationship Id="rId3375" Type="http://schemas.openxmlformats.org/officeDocument/2006/relationships/hyperlink" Target="https://stackoverflow.com/questions/61135117" TargetMode="External"/><Relationship Id="rId2044" Type="http://schemas.openxmlformats.org/officeDocument/2006/relationships/hyperlink" Target="https://stackoverflow.com/questions/63834483" TargetMode="External"/><Relationship Id="rId3374" Type="http://schemas.openxmlformats.org/officeDocument/2006/relationships/hyperlink" Target="https://stackoverflow.com/questions/61812227" TargetMode="External"/><Relationship Id="rId125" Type="http://schemas.openxmlformats.org/officeDocument/2006/relationships/hyperlink" Target="https://stackoverflow.com/questions/58878421" TargetMode="External"/><Relationship Id="rId2045" Type="http://schemas.openxmlformats.org/officeDocument/2006/relationships/hyperlink" Target="https://stackoverflow.com/questions/63914485" TargetMode="External"/><Relationship Id="rId3377" Type="http://schemas.openxmlformats.org/officeDocument/2006/relationships/hyperlink" Target="https://stackoverflow.com/questions/60141916" TargetMode="External"/><Relationship Id="rId124" Type="http://schemas.openxmlformats.org/officeDocument/2006/relationships/hyperlink" Target="https://stackoverflow.com/questions/63721741" TargetMode="External"/><Relationship Id="rId2046" Type="http://schemas.openxmlformats.org/officeDocument/2006/relationships/hyperlink" Target="https://stackoverflow.com/questions/64105822" TargetMode="External"/><Relationship Id="rId3376" Type="http://schemas.openxmlformats.org/officeDocument/2006/relationships/hyperlink" Target="https://stackoverflow.com/questions/60141916" TargetMode="External"/><Relationship Id="rId123" Type="http://schemas.openxmlformats.org/officeDocument/2006/relationships/hyperlink" Target="https://stackoverflow.com/questions/56662977" TargetMode="External"/><Relationship Id="rId2047" Type="http://schemas.openxmlformats.org/officeDocument/2006/relationships/hyperlink" Target="https://stackoverflow.com/questions/64863256" TargetMode="External"/><Relationship Id="rId3379" Type="http://schemas.openxmlformats.org/officeDocument/2006/relationships/hyperlink" Target="https://stackoverflow.com/questions/61812227" TargetMode="External"/><Relationship Id="rId122" Type="http://schemas.openxmlformats.org/officeDocument/2006/relationships/hyperlink" Target="https://stackoverflow.com/questions/58878421" TargetMode="External"/><Relationship Id="rId2048" Type="http://schemas.openxmlformats.org/officeDocument/2006/relationships/hyperlink" Target="https://stackoverflow.com/questions/65051147" TargetMode="External"/><Relationship Id="rId3378" Type="http://schemas.openxmlformats.org/officeDocument/2006/relationships/hyperlink" Target="https://stackoverflow.com/questions/60141916" TargetMode="External"/><Relationship Id="rId2038" Type="http://schemas.openxmlformats.org/officeDocument/2006/relationships/hyperlink" Target="https://stackoverflow.com/questions/65087269" TargetMode="External"/><Relationship Id="rId2039" Type="http://schemas.openxmlformats.org/officeDocument/2006/relationships/hyperlink" Target="https://stackoverflow.com/questions/62446159" TargetMode="External"/><Relationship Id="rId3369" Type="http://schemas.openxmlformats.org/officeDocument/2006/relationships/hyperlink" Target="https://stackoverflow.com/questions/61812227" TargetMode="External"/><Relationship Id="rId118" Type="http://schemas.openxmlformats.org/officeDocument/2006/relationships/hyperlink" Target="https://stackoverflow.com/questions/56662977" TargetMode="External"/><Relationship Id="rId117" Type="http://schemas.openxmlformats.org/officeDocument/2006/relationships/hyperlink" Target="https://stackoverflow.com/questions/55258859" TargetMode="External"/><Relationship Id="rId116" Type="http://schemas.openxmlformats.org/officeDocument/2006/relationships/hyperlink" Target="https://stackoverflow.com/questions/55258859" TargetMode="External"/><Relationship Id="rId115" Type="http://schemas.openxmlformats.org/officeDocument/2006/relationships/hyperlink" Target="https://stackoverflow.com/questions/58667499" TargetMode="External"/><Relationship Id="rId3360" Type="http://schemas.openxmlformats.org/officeDocument/2006/relationships/hyperlink" Target="https://stackoverflow.com/questions/59732495" TargetMode="External"/><Relationship Id="rId4691" Type="http://schemas.openxmlformats.org/officeDocument/2006/relationships/hyperlink" Target="https://stackoverflow.com/questions/46494742" TargetMode="External"/><Relationship Id="rId119" Type="http://schemas.openxmlformats.org/officeDocument/2006/relationships/hyperlink" Target="https://stackoverflow.com/questions/55258859" TargetMode="External"/><Relationship Id="rId4690" Type="http://schemas.openxmlformats.org/officeDocument/2006/relationships/hyperlink" Target="https://stackoverflow.com/questions/61916110" TargetMode="External"/><Relationship Id="rId110" Type="http://schemas.openxmlformats.org/officeDocument/2006/relationships/hyperlink" Target="https://stackoverflow.com/questions/50551096" TargetMode="External"/><Relationship Id="rId2030" Type="http://schemas.openxmlformats.org/officeDocument/2006/relationships/hyperlink" Target="https://stackoverflow.com/questions/62612696" TargetMode="External"/><Relationship Id="rId3362" Type="http://schemas.openxmlformats.org/officeDocument/2006/relationships/hyperlink" Target="https://stackoverflow.com/questions/61648779" TargetMode="External"/><Relationship Id="rId4693" Type="http://schemas.openxmlformats.org/officeDocument/2006/relationships/hyperlink" Target="https://stackoverflow.com/questions/63506620" TargetMode="External"/><Relationship Id="rId2031" Type="http://schemas.openxmlformats.org/officeDocument/2006/relationships/hyperlink" Target="https://stackoverflow.com/questions/62612696" TargetMode="External"/><Relationship Id="rId3361" Type="http://schemas.openxmlformats.org/officeDocument/2006/relationships/hyperlink" Target="https://stackoverflow.com/questions/60005319" TargetMode="External"/><Relationship Id="rId4692" Type="http://schemas.openxmlformats.org/officeDocument/2006/relationships/hyperlink" Target="https://stackoverflow.com/questions/48490411" TargetMode="External"/><Relationship Id="rId2032" Type="http://schemas.openxmlformats.org/officeDocument/2006/relationships/hyperlink" Target="https://stackoverflow.com/questions/62612696" TargetMode="External"/><Relationship Id="rId3364" Type="http://schemas.openxmlformats.org/officeDocument/2006/relationships/hyperlink" Target="https://stackoverflow.com/questions/61640660" TargetMode="External"/><Relationship Id="rId4695" Type="http://schemas.openxmlformats.org/officeDocument/2006/relationships/hyperlink" Target="https://stackoverflow.com/questions/46494742" TargetMode="External"/><Relationship Id="rId2033" Type="http://schemas.openxmlformats.org/officeDocument/2006/relationships/hyperlink" Target="https://stackoverflow.com/questions/61459747" TargetMode="External"/><Relationship Id="rId3363" Type="http://schemas.openxmlformats.org/officeDocument/2006/relationships/hyperlink" Target="https://stackoverflow.com/questions/60937557" TargetMode="External"/><Relationship Id="rId4694" Type="http://schemas.openxmlformats.org/officeDocument/2006/relationships/hyperlink" Target="https://stackoverflow.com/questions/61916110" TargetMode="External"/><Relationship Id="rId114" Type="http://schemas.openxmlformats.org/officeDocument/2006/relationships/hyperlink" Target="https://stackoverflow.com/questions/56687174" TargetMode="External"/><Relationship Id="rId2034" Type="http://schemas.openxmlformats.org/officeDocument/2006/relationships/hyperlink" Target="https://stackoverflow.com/questions/61685773" TargetMode="External"/><Relationship Id="rId3366" Type="http://schemas.openxmlformats.org/officeDocument/2006/relationships/hyperlink" Target="https://stackoverflow.com/questions/60694015" TargetMode="External"/><Relationship Id="rId4697" Type="http://schemas.openxmlformats.org/officeDocument/2006/relationships/hyperlink" Target="https://stackoverflow.com/questions/63506620" TargetMode="External"/><Relationship Id="rId113" Type="http://schemas.openxmlformats.org/officeDocument/2006/relationships/hyperlink" Target="https://stackoverflow.com/questions/63721741" TargetMode="External"/><Relationship Id="rId2035" Type="http://schemas.openxmlformats.org/officeDocument/2006/relationships/hyperlink" Target="https://stackoverflow.com/questions/63341584" TargetMode="External"/><Relationship Id="rId3365" Type="http://schemas.openxmlformats.org/officeDocument/2006/relationships/hyperlink" Target="https://stackoverflow.com/questions/60937557" TargetMode="External"/><Relationship Id="rId4696" Type="http://schemas.openxmlformats.org/officeDocument/2006/relationships/hyperlink" Target="https://stackoverflow.com/questions/48490411" TargetMode="External"/><Relationship Id="rId112" Type="http://schemas.openxmlformats.org/officeDocument/2006/relationships/hyperlink" Target="https://stackoverflow.com/questions/50551096" TargetMode="External"/><Relationship Id="rId2036" Type="http://schemas.openxmlformats.org/officeDocument/2006/relationships/hyperlink" Target="https://stackoverflow.com/questions/62425358" TargetMode="External"/><Relationship Id="rId3368" Type="http://schemas.openxmlformats.org/officeDocument/2006/relationships/hyperlink" Target="https://stackoverflow.com/questions/62428455" TargetMode="External"/><Relationship Id="rId4699" Type="http://schemas.openxmlformats.org/officeDocument/2006/relationships/hyperlink" Target="https://stackoverflow.com/questions/48490411" TargetMode="External"/><Relationship Id="rId111" Type="http://schemas.openxmlformats.org/officeDocument/2006/relationships/hyperlink" Target="https://stackoverflow.com/questions/50551096" TargetMode="External"/><Relationship Id="rId2037" Type="http://schemas.openxmlformats.org/officeDocument/2006/relationships/hyperlink" Target="https://stackoverflow.com/questions/63341584" TargetMode="External"/><Relationship Id="rId3367" Type="http://schemas.openxmlformats.org/officeDocument/2006/relationships/hyperlink" Target="https://stackoverflow.com/questions/61648779" TargetMode="External"/><Relationship Id="rId4698" Type="http://schemas.openxmlformats.org/officeDocument/2006/relationships/hyperlink" Target="https://stackoverflow.com/questions/46494742" TargetMode="External"/><Relationship Id="rId3315" Type="http://schemas.openxmlformats.org/officeDocument/2006/relationships/hyperlink" Target="https://stackoverflow.com/questions/60375985" TargetMode="External"/><Relationship Id="rId4646" Type="http://schemas.openxmlformats.org/officeDocument/2006/relationships/hyperlink" Target="https://stackoverflow.com/questions/56103606" TargetMode="External"/><Relationship Id="rId5978" Type="http://schemas.openxmlformats.org/officeDocument/2006/relationships/hyperlink" Target="https://stackoverflow.com/questions/54344206" TargetMode="External"/><Relationship Id="rId3314" Type="http://schemas.openxmlformats.org/officeDocument/2006/relationships/hyperlink" Target="https://stackoverflow.com/questions/60375985" TargetMode="External"/><Relationship Id="rId4645" Type="http://schemas.openxmlformats.org/officeDocument/2006/relationships/hyperlink" Target="https://stackoverflow.com/questions/50178711" TargetMode="External"/><Relationship Id="rId5979" Type="http://schemas.openxmlformats.org/officeDocument/2006/relationships/hyperlink" Target="https://stackoverflow.com/questions/63268144" TargetMode="External"/><Relationship Id="rId3317" Type="http://schemas.openxmlformats.org/officeDocument/2006/relationships/hyperlink" Target="https://stackoverflow.com/questions/60141916" TargetMode="External"/><Relationship Id="rId4648" Type="http://schemas.openxmlformats.org/officeDocument/2006/relationships/hyperlink" Target="https://stackoverflow.com/questions/49538940" TargetMode="External"/><Relationship Id="rId5976" Type="http://schemas.openxmlformats.org/officeDocument/2006/relationships/hyperlink" Target="https://stackoverflow.com/questions/59504713" TargetMode="External"/><Relationship Id="rId3316" Type="http://schemas.openxmlformats.org/officeDocument/2006/relationships/hyperlink" Target="https://stackoverflow.com/questions/65155458" TargetMode="External"/><Relationship Id="rId4647" Type="http://schemas.openxmlformats.org/officeDocument/2006/relationships/hyperlink" Target="https://stackoverflow.com/questions/56103606" TargetMode="External"/><Relationship Id="rId5977" Type="http://schemas.openxmlformats.org/officeDocument/2006/relationships/hyperlink" Target="https://stackoverflow.com/questions/57779022" TargetMode="External"/><Relationship Id="rId3319" Type="http://schemas.openxmlformats.org/officeDocument/2006/relationships/hyperlink" Target="https://stackoverflow.com/questions/63697062" TargetMode="External"/><Relationship Id="rId3318" Type="http://schemas.openxmlformats.org/officeDocument/2006/relationships/hyperlink" Target="https://stackoverflow.com/questions/61603465" TargetMode="External"/><Relationship Id="rId4649" Type="http://schemas.openxmlformats.org/officeDocument/2006/relationships/hyperlink" Target="https://stackoverflow.com/questions/50178711" TargetMode="External"/><Relationship Id="rId5970" Type="http://schemas.openxmlformats.org/officeDocument/2006/relationships/hyperlink" Target="https://stackoverflow.com/questions/60489831" TargetMode="External"/><Relationship Id="rId5971" Type="http://schemas.openxmlformats.org/officeDocument/2006/relationships/hyperlink" Target="https://stackoverflow.com/questions/60489831" TargetMode="External"/><Relationship Id="rId4640" Type="http://schemas.openxmlformats.org/officeDocument/2006/relationships/hyperlink" Target="https://stackoverflow.com/questions/58894472" TargetMode="External"/><Relationship Id="rId3311" Type="http://schemas.openxmlformats.org/officeDocument/2006/relationships/hyperlink" Target="https://stackoverflow.com/questions/65155458" TargetMode="External"/><Relationship Id="rId4642" Type="http://schemas.openxmlformats.org/officeDocument/2006/relationships/hyperlink" Target="https://stackoverflow.com/questions/52595477" TargetMode="External"/><Relationship Id="rId5974" Type="http://schemas.openxmlformats.org/officeDocument/2006/relationships/hyperlink" Target="https://stackoverflow.com/questions/59468849" TargetMode="External"/><Relationship Id="rId3310" Type="http://schemas.openxmlformats.org/officeDocument/2006/relationships/hyperlink" Target="https://stackoverflow.com/questions/60375985" TargetMode="External"/><Relationship Id="rId4641" Type="http://schemas.openxmlformats.org/officeDocument/2006/relationships/hyperlink" Target="https://stackoverflow.com/questions/50889192" TargetMode="External"/><Relationship Id="rId5975" Type="http://schemas.openxmlformats.org/officeDocument/2006/relationships/hyperlink" Target="https://stackoverflow.com/questions/59504713" TargetMode="External"/><Relationship Id="rId3313" Type="http://schemas.openxmlformats.org/officeDocument/2006/relationships/hyperlink" Target="https://stackoverflow.com/questions/60375985" TargetMode="External"/><Relationship Id="rId4644" Type="http://schemas.openxmlformats.org/officeDocument/2006/relationships/hyperlink" Target="https://stackoverflow.com/questions/63111986" TargetMode="External"/><Relationship Id="rId5972" Type="http://schemas.openxmlformats.org/officeDocument/2006/relationships/hyperlink" Target="https://stackoverflow.com/questions/54895139" TargetMode="External"/><Relationship Id="rId3312" Type="http://schemas.openxmlformats.org/officeDocument/2006/relationships/hyperlink" Target="https://stackoverflow.com/questions/62428455" TargetMode="External"/><Relationship Id="rId4643" Type="http://schemas.openxmlformats.org/officeDocument/2006/relationships/hyperlink" Target="https://stackoverflow.com/questions/59988742" TargetMode="External"/><Relationship Id="rId5973" Type="http://schemas.openxmlformats.org/officeDocument/2006/relationships/hyperlink" Target="https://stackoverflow.com/questions/61192138" TargetMode="External"/><Relationship Id="rId3304" Type="http://schemas.openxmlformats.org/officeDocument/2006/relationships/hyperlink" Target="https://stackoverflow.com/questions/59497369" TargetMode="External"/><Relationship Id="rId4635" Type="http://schemas.openxmlformats.org/officeDocument/2006/relationships/hyperlink" Target="https://stackoverflow.com/questions/56386913" TargetMode="External"/><Relationship Id="rId5967" Type="http://schemas.openxmlformats.org/officeDocument/2006/relationships/hyperlink" Target="https://stackoverflow.com/questions/56090377" TargetMode="External"/><Relationship Id="rId3303" Type="http://schemas.openxmlformats.org/officeDocument/2006/relationships/hyperlink" Target="https://stackoverflow.com/questions/53479623" TargetMode="External"/><Relationship Id="rId4634" Type="http://schemas.openxmlformats.org/officeDocument/2006/relationships/hyperlink" Target="https://stackoverflow.com/questions/56103606" TargetMode="External"/><Relationship Id="rId5968" Type="http://schemas.openxmlformats.org/officeDocument/2006/relationships/hyperlink" Target="https://stackoverflow.com/questions/52922816" TargetMode="External"/><Relationship Id="rId3306" Type="http://schemas.openxmlformats.org/officeDocument/2006/relationships/hyperlink" Target="https://stackoverflow.com/questions/65155458" TargetMode="External"/><Relationship Id="rId4637" Type="http://schemas.openxmlformats.org/officeDocument/2006/relationships/hyperlink" Target="https://stackoverflow.com/questions/52595477" TargetMode="External"/><Relationship Id="rId5965" Type="http://schemas.openxmlformats.org/officeDocument/2006/relationships/hyperlink" Target="https://stackoverflow.com/questions/57982158" TargetMode="External"/><Relationship Id="rId3305" Type="http://schemas.openxmlformats.org/officeDocument/2006/relationships/hyperlink" Target="https://stackoverflow.com/questions/58842687" TargetMode="External"/><Relationship Id="rId4636" Type="http://schemas.openxmlformats.org/officeDocument/2006/relationships/hyperlink" Target="https://stackoverflow.com/questions/58894472" TargetMode="External"/><Relationship Id="rId5966" Type="http://schemas.openxmlformats.org/officeDocument/2006/relationships/hyperlink" Target="https://stackoverflow.com/questions/57779022" TargetMode="External"/><Relationship Id="rId3308" Type="http://schemas.openxmlformats.org/officeDocument/2006/relationships/hyperlink" Target="https://stackoverflow.com/questions/60026328" TargetMode="External"/><Relationship Id="rId4639" Type="http://schemas.openxmlformats.org/officeDocument/2006/relationships/hyperlink" Target="https://stackoverflow.com/questions/50925783" TargetMode="External"/><Relationship Id="rId3307" Type="http://schemas.openxmlformats.org/officeDocument/2006/relationships/hyperlink" Target="https://stackoverflow.com/questions/62428455" TargetMode="External"/><Relationship Id="rId4638" Type="http://schemas.openxmlformats.org/officeDocument/2006/relationships/hyperlink" Target="https://stackoverflow.com/questions/56103606" TargetMode="External"/><Relationship Id="rId5969" Type="http://schemas.openxmlformats.org/officeDocument/2006/relationships/hyperlink" Target="https://stackoverflow.com/questions/55258859" TargetMode="External"/><Relationship Id="rId3309" Type="http://schemas.openxmlformats.org/officeDocument/2006/relationships/hyperlink" Target="https://stackoverflow.com/questions/60375985" TargetMode="External"/><Relationship Id="rId5960" Type="http://schemas.openxmlformats.org/officeDocument/2006/relationships/hyperlink" Target="https://stackoverflow.com/questions/48888271" TargetMode="External"/><Relationship Id="rId3300" Type="http://schemas.openxmlformats.org/officeDocument/2006/relationships/hyperlink" Target="https://stackoverflow.com/questions/59497369" TargetMode="External"/><Relationship Id="rId4631" Type="http://schemas.openxmlformats.org/officeDocument/2006/relationships/hyperlink" Target="https://stackoverflow.com/questions/56329965" TargetMode="External"/><Relationship Id="rId5963" Type="http://schemas.openxmlformats.org/officeDocument/2006/relationships/hyperlink" Target="https://stackoverflow.com/questions/63268144" TargetMode="External"/><Relationship Id="rId4630" Type="http://schemas.openxmlformats.org/officeDocument/2006/relationships/hyperlink" Target="https://stackoverflow.com/questions/56386913" TargetMode="External"/><Relationship Id="rId5964" Type="http://schemas.openxmlformats.org/officeDocument/2006/relationships/hyperlink" Target="https://stackoverflow.com/questions/58878421" TargetMode="External"/><Relationship Id="rId3302" Type="http://schemas.openxmlformats.org/officeDocument/2006/relationships/hyperlink" Target="https://stackoverflow.com/questions/58842687" TargetMode="External"/><Relationship Id="rId4633" Type="http://schemas.openxmlformats.org/officeDocument/2006/relationships/hyperlink" Target="https://stackoverflow.com/questions/56103606" TargetMode="External"/><Relationship Id="rId5961" Type="http://schemas.openxmlformats.org/officeDocument/2006/relationships/hyperlink" Target="https://stackoverflow.com/questions/60337743" TargetMode="External"/><Relationship Id="rId3301" Type="http://schemas.openxmlformats.org/officeDocument/2006/relationships/hyperlink" Target="https://stackoverflow.com/questions/54026623" TargetMode="External"/><Relationship Id="rId4632" Type="http://schemas.openxmlformats.org/officeDocument/2006/relationships/hyperlink" Target="https://stackoverflow.com/questions/56103606" TargetMode="External"/><Relationship Id="rId5962" Type="http://schemas.openxmlformats.org/officeDocument/2006/relationships/hyperlink" Target="https://stackoverflow.com/questions/56090377" TargetMode="External"/><Relationship Id="rId2005" Type="http://schemas.openxmlformats.org/officeDocument/2006/relationships/hyperlink" Target="https://stackoverflow.com/questions/34761945" TargetMode="External"/><Relationship Id="rId3337" Type="http://schemas.openxmlformats.org/officeDocument/2006/relationships/hyperlink" Target="https://stackoverflow.com/questions/60077931" TargetMode="External"/><Relationship Id="rId4668" Type="http://schemas.openxmlformats.org/officeDocument/2006/relationships/hyperlink" Target="https://stackoverflow.com/questions/59134773" TargetMode="External"/><Relationship Id="rId2006" Type="http://schemas.openxmlformats.org/officeDocument/2006/relationships/hyperlink" Target="https://stackoverflow.com/questions/34761945" TargetMode="External"/><Relationship Id="rId3336" Type="http://schemas.openxmlformats.org/officeDocument/2006/relationships/hyperlink" Target="https://stackoverflow.com/questions/47273200" TargetMode="External"/><Relationship Id="rId4667" Type="http://schemas.openxmlformats.org/officeDocument/2006/relationships/hyperlink" Target="https://stackoverflow.com/questions/52551296" TargetMode="External"/><Relationship Id="rId2007" Type="http://schemas.openxmlformats.org/officeDocument/2006/relationships/hyperlink" Target="https://stackoverflow.com/questions/34761945" TargetMode="External"/><Relationship Id="rId3339" Type="http://schemas.openxmlformats.org/officeDocument/2006/relationships/hyperlink" Target="https://stackoverflow.com/questions/60361603" TargetMode="External"/><Relationship Id="rId5998" Type="http://schemas.openxmlformats.org/officeDocument/2006/relationships/hyperlink" Target="https://stackoverflow.com/questions/58878421" TargetMode="External"/><Relationship Id="rId2008" Type="http://schemas.openxmlformats.org/officeDocument/2006/relationships/hyperlink" Target="https://stackoverflow.com/questions/25226848" TargetMode="External"/><Relationship Id="rId3338" Type="http://schemas.openxmlformats.org/officeDocument/2006/relationships/hyperlink" Target="https://stackoverflow.com/questions/61349606" TargetMode="External"/><Relationship Id="rId4669" Type="http://schemas.openxmlformats.org/officeDocument/2006/relationships/hyperlink" Target="https://stackoverflow.com/questions/48285212" TargetMode="External"/><Relationship Id="rId5999" Type="http://schemas.openxmlformats.org/officeDocument/2006/relationships/hyperlink" Target="https://stackoverflow.com/questions/59533584" TargetMode="External"/><Relationship Id="rId2009" Type="http://schemas.openxmlformats.org/officeDocument/2006/relationships/hyperlink" Target="https://stackoverflow.com/questions/45584421" TargetMode="External"/><Relationship Id="rId4660" Type="http://schemas.openxmlformats.org/officeDocument/2006/relationships/hyperlink" Target="https://stackoverflow.com/questions/42104577" TargetMode="External"/><Relationship Id="rId5992" Type="http://schemas.openxmlformats.org/officeDocument/2006/relationships/hyperlink" Target="https://stackoverflow.com/questions/57779022" TargetMode="External"/><Relationship Id="rId5993" Type="http://schemas.openxmlformats.org/officeDocument/2006/relationships/hyperlink" Target="https://stackoverflow.com/questions/53212672" TargetMode="External"/><Relationship Id="rId3331" Type="http://schemas.openxmlformats.org/officeDocument/2006/relationships/hyperlink" Target="https://stackoverflow.com/questions/59732495" TargetMode="External"/><Relationship Id="rId4662" Type="http://schemas.openxmlformats.org/officeDocument/2006/relationships/hyperlink" Target="https://stackoverflow.com/questions/40193750" TargetMode="External"/><Relationship Id="rId5990" Type="http://schemas.openxmlformats.org/officeDocument/2006/relationships/hyperlink" Target="https://stackoverflow.com/questions/58878421" TargetMode="External"/><Relationship Id="rId2000" Type="http://schemas.openxmlformats.org/officeDocument/2006/relationships/hyperlink" Target="https://stackoverflow.com/questions/62837497" TargetMode="External"/><Relationship Id="rId3330" Type="http://schemas.openxmlformats.org/officeDocument/2006/relationships/hyperlink" Target="https://stackoverflow.com/questions/59732495" TargetMode="External"/><Relationship Id="rId4661" Type="http://schemas.openxmlformats.org/officeDocument/2006/relationships/hyperlink" Target="https://stackoverflow.com/questions/41740846" TargetMode="External"/><Relationship Id="rId5991" Type="http://schemas.openxmlformats.org/officeDocument/2006/relationships/hyperlink" Target="https://stackoverflow.com/questions/57982158" TargetMode="External"/><Relationship Id="rId2001" Type="http://schemas.openxmlformats.org/officeDocument/2006/relationships/hyperlink" Target="https://stackoverflow.com/questions/57606581" TargetMode="External"/><Relationship Id="rId3333" Type="http://schemas.openxmlformats.org/officeDocument/2006/relationships/hyperlink" Target="https://stackoverflow.com/questions/53503889" TargetMode="External"/><Relationship Id="rId4664" Type="http://schemas.openxmlformats.org/officeDocument/2006/relationships/hyperlink" Target="https://stackoverflow.com/questions/40193750" TargetMode="External"/><Relationship Id="rId5996" Type="http://schemas.openxmlformats.org/officeDocument/2006/relationships/hyperlink" Target="https://stackoverflow.com/questions/53064834" TargetMode="External"/><Relationship Id="rId2002" Type="http://schemas.openxmlformats.org/officeDocument/2006/relationships/hyperlink" Target="https://stackoverflow.com/questions/57509111" TargetMode="External"/><Relationship Id="rId3332" Type="http://schemas.openxmlformats.org/officeDocument/2006/relationships/hyperlink" Target="https://stackoverflow.com/questions/55786512" TargetMode="External"/><Relationship Id="rId4663" Type="http://schemas.openxmlformats.org/officeDocument/2006/relationships/hyperlink" Target="https://stackoverflow.com/questions/60483156" TargetMode="External"/><Relationship Id="rId5997" Type="http://schemas.openxmlformats.org/officeDocument/2006/relationships/hyperlink" Target="https://stackoverflow.com/questions/62810922" TargetMode="External"/><Relationship Id="rId2003" Type="http://schemas.openxmlformats.org/officeDocument/2006/relationships/hyperlink" Target="https://stackoverflow.com/questions/48173153" TargetMode="External"/><Relationship Id="rId3335" Type="http://schemas.openxmlformats.org/officeDocument/2006/relationships/hyperlink" Target="https://stackoverflow.com/questions/64958298" TargetMode="External"/><Relationship Id="rId4666" Type="http://schemas.openxmlformats.org/officeDocument/2006/relationships/hyperlink" Target="https://stackoverflow.com/questions/59933970" TargetMode="External"/><Relationship Id="rId5994" Type="http://schemas.openxmlformats.org/officeDocument/2006/relationships/hyperlink" Target="https://stackoverflow.com/questions/61926835" TargetMode="External"/><Relationship Id="rId2004" Type="http://schemas.openxmlformats.org/officeDocument/2006/relationships/hyperlink" Target="https://stackoverflow.com/questions/25829358" TargetMode="External"/><Relationship Id="rId3334" Type="http://schemas.openxmlformats.org/officeDocument/2006/relationships/hyperlink" Target="https://stackoverflow.com/questions/62680282" TargetMode="External"/><Relationship Id="rId4665" Type="http://schemas.openxmlformats.org/officeDocument/2006/relationships/hyperlink" Target="https://stackoverflow.com/questions/52016656" TargetMode="External"/><Relationship Id="rId5995" Type="http://schemas.openxmlformats.org/officeDocument/2006/relationships/hyperlink" Target="https://stackoverflow.com/questions/62932014" TargetMode="External"/><Relationship Id="rId3326" Type="http://schemas.openxmlformats.org/officeDocument/2006/relationships/hyperlink" Target="https://stackoverflow.com/questions/60005319" TargetMode="External"/><Relationship Id="rId4657" Type="http://schemas.openxmlformats.org/officeDocument/2006/relationships/hyperlink" Target="https://stackoverflow.com/questions/49305971" TargetMode="External"/><Relationship Id="rId5989" Type="http://schemas.openxmlformats.org/officeDocument/2006/relationships/hyperlink" Target="https://stackoverflow.com/questions/63268144" TargetMode="External"/><Relationship Id="rId3325" Type="http://schemas.openxmlformats.org/officeDocument/2006/relationships/hyperlink" Target="https://stackoverflow.com/questions/60937557" TargetMode="External"/><Relationship Id="rId4656" Type="http://schemas.openxmlformats.org/officeDocument/2006/relationships/hyperlink" Target="https://stackoverflow.com/questions/59988742" TargetMode="External"/><Relationship Id="rId3328" Type="http://schemas.openxmlformats.org/officeDocument/2006/relationships/hyperlink" Target="https://stackoverflow.com/questions/60906283" TargetMode="External"/><Relationship Id="rId4659" Type="http://schemas.openxmlformats.org/officeDocument/2006/relationships/hyperlink" Target="https://stackoverflow.com/questions/59539855" TargetMode="External"/><Relationship Id="rId5987" Type="http://schemas.openxmlformats.org/officeDocument/2006/relationships/hyperlink" Target="https://stackoverflow.com/questions/57606581" TargetMode="External"/><Relationship Id="rId3327" Type="http://schemas.openxmlformats.org/officeDocument/2006/relationships/hyperlink" Target="https://stackoverflow.com/questions/61169380" TargetMode="External"/><Relationship Id="rId4658" Type="http://schemas.openxmlformats.org/officeDocument/2006/relationships/hyperlink" Target="https://stackoverflow.com/questions/55735837" TargetMode="External"/><Relationship Id="rId5988" Type="http://schemas.openxmlformats.org/officeDocument/2006/relationships/hyperlink" Target="https://stackoverflow.com/questions/56090377" TargetMode="External"/><Relationship Id="rId3329" Type="http://schemas.openxmlformats.org/officeDocument/2006/relationships/hyperlink" Target="https://stackoverflow.com/questions/59732495" TargetMode="External"/><Relationship Id="rId5981" Type="http://schemas.openxmlformats.org/officeDocument/2006/relationships/hyperlink" Target="https://stackoverflow.com/questions/60978701" TargetMode="External"/><Relationship Id="rId5982" Type="http://schemas.openxmlformats.org/officeDocument/2006/relationships/hyperlink" Target="https://stackoverflow.com/questions/57606581" TargetMode="External"/><Relationship Id="rId3320" Type="http://schemas.openxmlformats.org/officeDocument/2006/relationships/hyperlink" Target="https://stackoverflow.com/questions/60906283" TargetMode="External"/><Relationship Id="rId4651" Type="http://schemas.openxmlformats.org/officeDocument/2006/relationships/hyperlink" Target="https://stackoverflow.com/questions/63111986" TargetMode="External"/><Relationship Id="rId4650" Type="http://schemas.openxmlformats.org/officeDocument/2006/relationships/hyperlink" Target="https://stackoverflow.com/questions/61982617" TargetMode="External"/><Relationship Id="rId5980" Type="http://schemas.openxmlformats.org/officeDocument/2006/relationships/hyperlink" Target="https://stackoverflow.com/questions/62437779" TargetMode="External"/><Relationship Id="rId3322" Type="http://schemas.openxmlformats.org/officeDocument/2006/relationships/hyperlink" Target="https://stackoverflow.com/questions/61121937" TargetMode="External"/><Relationship Id="rId4653" Type="http://schemas.openxmlformats.org/officeDocument/2006/relationships/hyperlink" Target="https://stackoverflow.com/questions/59988742" TargetMode="External"/><Relationship Id="rId5985" Type="http://schemas.openxmlformats.org/officeDocument/2006/relationships/hyperlink" Target="https://stackoverflow.com/questions/57779022" TargetMode="External"/><Relationship Id="rId3321" Type="http://schemas.openxmlformats.org/officeDocument/2006/relationships/hyperlink" Target="https://stackoverflow.com/questions/61640660" TargetMode="External"/><Relationship Id="rId4652" Type="http://schemas.openxmlformats.org/officeDocument/2006/relationships/hyperlink" Target="https://stackoverflow.com/questions/63835054" TargetMode="External"/><Relationship Id="rId5986" Type="http://schemas.openxmlformats.org/officeDocument/2006/relationships/hyperlink" Target="https://stackoverflow.com/questions/56947147" TargetMode="External"/><Relationship Id="rId3324" Type="http://schemas.openxmlformats.org/officeDocument/2006/relationships/hyperlink" Target="https://stackoverflow.com/questions/61640660" TargetMode="External"/><Relationship Id="rId4655" Type="http://schemas.openxmlformats.org/officeDocument/2006/relationships/hyperlink" Target="https://stackoverflow.com/questions/63835054" TargetMode="External"/><Relationship Id="rId5983" Type="http://schemas.openxmlformats.org/officeDocument/2006/relationships/hyperlink" Target="https://stackoverflow.com/questions/60917467" TargetMode="External"/><Relationship Id="rId3323" Type="http://schemas.openxmlformats.org/officeDocument/2006/relationships/hyperlink" Target="https://stackoverflow.com/questions/61121937" TargetMode="External"/><Relationship Id="rId4654" Type="http://schemas.openxmlformats.org/officeDocument/2006/relationships/hyperlink" Target="https://stackoverflow.com/questions/63111986" TargetMode="External"/><Relationship Id="rId5984" Type="http://schemas.openxmlformats.org/officeDocument/2006/relationships/hyperlink" Target="https://stackoverflow.com/questions/57982158" TargetMode="External"/><Relationship Id="rId2090" Type="http://schemas.openxmlformats.org/officeDocument/2006/relationships/hyperlink" Target="https://stackoverflow.com/questions/59571944" TargetMode="External"/><Relationship Id="rId2091" Type="http://schemas.openxmlformats.org/officeDocument/2006/relationships/hyperlink" Target="https://stackoverflow.com/questions/60775526" TargetMode="External"/><Relationship Id="rId2092" Type="http://schemas.openxmlformats.org/officeDocument/2006/relationships/hyperlink" Target="https://stackoverflow.com/questions/60775526" TargetMode="External"/><Relationship Id="rId2093" Type="http://schemas.openxmlformats.org/officeDocument/2006/relationships/hyperlink" Target="https://stackoverflow.com/questions/59035523" TargetMode="External"/><Relationship Id="rId2094" Type="http://schemas.openxmlformats.org/officeDocument/2006/relationships/hyperlink" Target="https://stackoverflow.com/questions/54729225" TargetMode="External"/><Relationship Id="rId2095" Type="http://schemas.openxmlformats.org/officeDocument/2006/relationships/hyperlink" Target="https://stackoverflow.com/questions/61841656" TargetMode="External"/><Relationship Id="rId2096" Type="http://schemas.openxmlformats.org/officeDocument/2006/relationships/hyperlink" Target="https://stackoverflow.com/questions/55621653" TargetMode="External"/><Relationship Id="rId2097" Type="http://schemas.openxmlformats.org/officeDocument/2006/relationships/hyperlink" Target="https://stackoverflow.com/questions/55621653" TargetMode="External"/><Relationship Id="rId2098" Type="http://schemas.openxmlformats.org/officeDocument/2006/relationships/hyperlink" Target="https://stackoverflow.com/questions/59035523" TargetMode="External"/><Relationship Id="rId2099" Type="http://schemas.openxmlformats.org/officeDocument/2006/relationships/hyperlink" Target="https://stackoverflow.com/questions/59571944" TargetMode="External"/><Relationship Id="rId3391" Type="http://schemas.openxmlformats.org/officeDocument/2006/relationships/hyperlink" Target="https://stackoverflow.com/questions/65155458" TargetMode="External"/><Relationship Id="rId2060" Type="http://schemas.openxmlformats.org/officeDocument/2006/relationships/hyperlink" Target="https://stackoverflow.com/questions/64988725" TargetMode="External"/><Relationship Id="rId3390" Type="http://schemas.openxmlformats.org/officeDocument/2006/relationships/hyperlink" Target="https://stackoverflow.com/questions/60141916" TargetMode="External"/><Relationship Id="rId2061" Type="http://schemas.openxmlformats.org/officeDocument/2006/relationships/hyperlink" Target="https://stackoverflow.com/questions/60392734" TargetMode="External"/><Relationship Id="rId3393" Type="http://schemas.openxmlformats.org/officeDocument/2006/relationships/hyperlink" Target="https://stackoverflow.com/questions/60906283" TargetMode="External"/><Relationship Id="rId2062" Type="http://schemas.openxmlformats.org/officeDocument/2006/relationships/hyperlink" Target="https://stackoverflow.com/questions/63169445" TargetMode="External"/><Relationship Id="rId3392" Type="http://schemas.openxmlformats.org/officeDocument/2006/relationships/hyperlink" Target="https://stackoverflow.com/questions/61169380" TargetMode="External"/><Relationship Id="rId2063" Type="http://schemas.openxmlformats.org/officeDocument/2006/relationships/hyperlink" Target="https://stackoverflow.com/questions/62089249" TargetMode="External"/><Relationship Id="rId3395" Type="http://schemas.openxmlformats.org/officeDocument/2006/relationships/hyperlink" Target="https://stackoverflow.com/questions/59732495" TargetMode="External"/><Relationship Id="rId2064" Type="http://schemas.openxmlformats.org/officeDocument/2006/relationships/hyperlink" Target="https://stackoverflow.com/questions/65018547" TargetMode="External"/><Relationship Id="rId3394" Type="http://schemas.openxmlformats.org/officeDocument/2006/relationships/hyperlink" Target="https://stackoverflow.com/questions/59732495" TargetMode="External"/><Relationship Id="rId2065" Type="http://schemas.openxmlformats.org/officeDocument/2006/relationships/hyperlink" Target="https://stackoverflow.com/questions/63587813" TargetMode="External"/><Relationship Id="rId3397" Type="http://schemas.openxmlformats.org/officeDocument/2006/relationships/hyperlink" Target="https://stackoverflow.com/questions/65155458" TargetMode="External"/><Relationship Id="rId2066" Type="http://schemas.openxmlformats.org/officeDocument/2006/relationships/hyperlink" Target="https://stackoverflow.com/questions/60143510" TargetMode="External"/><Relationship Id="rId3396" Type="http://schemas.openxmlformats.org/officeDocument/2006/relationships/hyperlink" Target="https://stackoverflow.com/questions/59732495" TargetMode="External"/><Relationship Id="rId2067" Type="http://schemas.openxmlformats.org/officeDocument/2006/relationships/hyperlink" Target="https://stackoverflow.com/questions/62089249" TargetMode="External"/><Relationship Id="rId3399" Type="http://schemas.openxmlformats.org/officeDocument/2006/relationships/hyperlink" Target="https://stackoverflow.com/questions/49301203" TargetMode="External"/><Relationship Id="rId2068" Type="http://schemas.openxmlformats.org/officeDocument/2006/relationships/hyperlink" Target="https://stackoverflow.com/questions/63587813" TargetMode="External"/><Relationship Id="rId3398" Type="http://schemas.openxmlformats.org/officeDocument/2006/relationships/hyperlink" Target="https://stackoverflow.com/questions/65155458" TargetMode="External"/><Relationship Id="rId2069" Type="http://schemas.openxmlformats.org/officeDocument/2006/relationships/hyperlink" Target="https://stackoverflow.com/questions/60143510" TargetMode="External"/><Relationship Id="rId3380" Type="http://schemas.openxmlformats.org/officeDocument/2006/relationships/hyperlink" Target="https://stackoverflow.com/questions/64339181" TargetMode="External"/><Relationship Id="rId2050" Type="http://schemas.openxmlformats.org/officeDocument/2006/relationships/hyperlink" Target="https://stackoverflow.com/questions/62612696" TargetMode="External"/><Relationship Id="rId3382" Type="http://schemas.openxmlformats.org/officeDocument/2006/relationships/hyperlink" Target="https://stackoverflow.com/questions/61135117" TargetMode="External"/><Relationship Id="rId2051" Type="http://schemas.openxmlformats.org/officeDocument/2006/relationships/hyperlink" Target="https://stackoverflow.com/questions/64608870" TargetMode="External"/><Relationship Id="rId3381" Type="http://schemas.openxmlformats.org/officeDocument/2006/relationships/hyperlink" Target="https://stackoverflow.com/questions/60141916" TargetMode="External"/><Relationship Id="rId2052" Type="http://schemas.openxmlformats.org/officeDocument/2006/relationships/hyperlink" Target="https://stackoverflow.com/questions/61459747" TargetMode="External"/><Relationship Id="rId3384" Type="http://schemas.openxmlformats.org/officeDocument/2006/relationships/hyperlink" Target="https://stackoverflow.com/questions/65155458" TargetMode="External"/><Relationship Id="rId2053" Type="http://schemas.openxmlformats.org/officeDocument/2006/relationships/hyperlink" Target="https://stackoverflow.com/questions/61685773" TargetMode="External"/><Relationship Id="rId3383" Type="http://schemas.openxmlformats.org/officeDocument/2006/relationships/hyperlink" Target="https://stackoverflow.com/questions/60141916" TargetMode="External"/><Relationship Id="rId2054" Type="http://schemas.openxmlformats.org/officeDocument/2006/relationships/hyperlink" Target="https://stackoverflow.com/questions/61420020" TargetMode="External"/><Relationship Id="rId3386" Type="http://schemas.openxmlformats.org/officeDocument/2006/relationships/hyperlink" Target="https://stackoverflow.com/questions/63697062" TargetMode="External"/><Relationship Id="rId2055" Type="http://schemas.openxmlformats.org/officeDocument/2006/relationships/hyperlink" Target="https://stackoverflow.com/questions/63341584" TargetMode="External"/><Relationship Id="rId3385" Type="http://schemas.openxmlformats.org/officeDocument/2006/relationships/hyperlink" Target="https://stackoverflow.com/questions/61812227" TargetMode="External"/><Relationship Id="rId2056" Type="http://schemas.openxmlformats.org/officeDocument/2006/relationships/hyperlink" Target="https://stackoverflow.com/questions/63341584" TargetMode="External"/><Relationship Id="rId3388" Type="http://schemas.openxmlformats.org/officeDocument/2006/relationships/hyperlink" Target="https://stackoverflow.com/questions/60141916" TargetMode="External"/><Relationship Id="rId2057" Type="http://schemas.openxmlformats.org/officeDocument/2006/relationships/hyperlink" Target="https://stackoverflow.com/questions/61420020" TargetMode="External"/><Relationship Id="rId3387" Type="http://schemas.openxmlformats.org/officeDocument/2006/relationships/hyperlink" Target="https://stackoverflow.com/questions/64339181" TargetMode="External"/><Relationship Id="rId2058" Type="http://schemas.openxmlformats.org/officeDocument/2006/relationships/hyperlink" Target="https://stackoverflow.com/questions/61685773" TargetMode="External"/><Relationship Id="rId2059" Type="http://schemas.openxmlformats.org/officeDocument/2006/relationships/hyperlink" Target="https://stackoverflow.com/questions/60378450" TargetMode="External"/><Relationship Id="rId3389" Type="http://schemas.openxmlformats.org/officeDocument/2006/relationships/hyperlink" Target="https://stackoverflow.com/questions/65155458" TargetMode="External"/><Relationship Id="rId2080" Type="http://schemas.openxmlformats.org/officeDocument/2006/relationships/hyperlink" Target="https://stackoverflow.com/questions/59571944" TargetMode="External"/><Relationship Id="rId2081" Type="http://schemas.openxmlformats.org/officeDocument/2006/relationships/hyperlink" Target="https://stackoverflow.com/questions/55244001" TargetMode="External"/><Relationship Id="rId2082" Type="http://schemas.openxmlformats.org/officeDocument/2006/relationships/hyperlink" Target="https://stackoverflow.com/questions/60775526" TargetMode="External"/><Relationship Id="rId2083" Type="http://schemas.openxmlformats.org/officeDocument/2006/relationships/hyperlink" Target="https://stackoverflow.com/questions/59035523" TargetMode="External"/><Relationship Id="rId2084" Type="http://schemas.openxmlformats.org/officeDocument/2006/relationships/hyperlink" Target="https://stackoverflow.com/questions/54729225" TargetMode="External"/><Relationship Id="rId2085" Type="http://schemas.openxmlformats.org/officeDocument/2006/relationships/hyperlink" Target="https://stackoverflow.com/questions/61841656" TargetMode="External"/><Relationship Id="rId2086" Type="http://schemas.openxmlformats.org/officeDocument/2006/relationships/hyperlink" Target="https://stackoverflow.com/questions/56177780" TargetMode="External"/><Relationship Id="rId2087" Type="http://schemas.openxmlformats.org/officeDocument/2006/relationships/hyperlink" Target="https://stackoverflow.com/questions/55621653" TargetMode="External"/><Relationship Id="rId2088" Type="http://schemas.openxmlformats.org/officeDocument/2006/relationships/hyperlink" Target="https://stackoverflow.com/questions/55243016" TargetMode="External"/><Relationship Id="rId2089" Type="http://schemas.openxmlformats.org/officeDocument/2006/relationships/hyperlink" Target="https://stackoverflow.com/questions/54811072" TargetMode="External"/><Relationship Id="rId2070" Type="http://schemas.openxmlformats.org/officeDocument/2006/relationships/hyperlink" Target="https://stackoverflow.com/questions/57874436" TargetMode="External"/><Relationship Id="rId2071" Type="http://schemas.openxmlformats.org/officeDocument/2006/relationships/hyperlink" Target="https://stackoverflow.com/questions/60938232" TargetMode="External"/><Relationship Id="rId2072" Type="http://schemas.openxmlformats.org/officeDocument/2006/relationships/hyperlink" Target="https://stackoverflow.com/questions/59477627" TargetMode="External"/><Relationship Id="rId2073" Type="http://schemas.openxmlformats.org/officeDocument/2006/relationships/hyperlink" Target="https://stackoverflow.com/questions/63406138" TargetMode="External"/><Relationship Id="rId2074" Type="http://schemas.openxmlformats.org/officeDocument/2006/relationships/hyperlink" Target="https://stackoverflow.com/questions/63406138" TargetMode="External"/><Relationship Id="rId2075" Type="http://schemas.openxmlformats.org/officeDocument/2006/relationships/hyperlink" Target="https://stackoverflow.com/questions/61406988" TargetMode="External"/><Relationship Id="rId2076" Type="http://schemas.openxmlformats.org/officeDocument/2006/relationships/hyperlink" Target="https://stackoverflow.com/questions/60041813" TargetMode="External"/><Relationship Id="rId2077" Type="http://schemas.openxmlformats.org/officeDocument/2006/relationships/hyperlink" Target="https://stackoverflow.com/questions/50967071" TargetMode="External"/><Relationship Id="rId2078" Type="http://schemas.openxmlformats.org/officeDocument/2006/relationships/hyperlink" Target="https://stackoverflow.com/questions/55243016" TargetMode="External"/><Relationship Id="rId2079" Type="http://schemas.openxmlformats.org/officeDocument/2006/relationships/hyperlink" Target="https://stackoverflow.com/questions/62675898" TargetMode="External"/><Relationship Id="rId8240" Type="http://schemas.openxmlformats.org/officeDocument/2006/relationships/hyperlink" Target="https://stackoverflow.com/questions/59120146" TargetMode="External"/><Relationship Id="rId8244" Type="http://schemas.openxmlformats.org/officeDocument/2006/relationships/hyperlink" Target="https://stackoverflow.com/questions/58858077" TargetMode="External"/><Relationship Id="rId8243" Type="http://schemas.openxmlformats.org/officeDocument/2006/relationships/hyperlink" Target="https://stackoverflow.com/questions/60490084" TargetMode="External"/><Relationship Id="rId8242" Type="http://schemas.openxmlformats.org/officeDocument/2006/relationships/hyperlink" Target="https://stackoverflow.com/questions/57666618" TargetMode="External"/><Relationship Id="rId8241" Type="http://schemas.openxmlformats.org/officeDocument/2006/relationships/hyperlink" Target="https://stackoverflow.com/questions/57677083" TargetMode="External"/><Relationship Id="rId8248" Type="http://schemas.openxmlformats.org/officeDocument/2006/relationships/hyperlink" Target="https://stackoverflow.com/questions/62675898" TargetMode="External"/><Relationship Id="rId8247" Type="http://schemas.openxmlformats.org/officeDocument/2006/relationships/hyperlink" Target="https://stackoverflow.com/questions/60667310" TargetMode="External"/><Relationship Id="rId8246" Type="http://schemas.openxmlformats.org/officeDocument/2006/relationships/hyperlink" Target="https://stackoverflow.com/questions/53436994" TargetMode="External"/><Relationship Id="rId8245" Type="http://schemas.openxmlformats.org/officeDocument/2006/relationships/hyperlink" Target="https://stackoverflow.com/questions/58858077" TargetMode="External"/><Relationship Id="rId8249" Type="http://schemas.openxmlformats.org/officeDocument/2006/relationships/hyperlink" Target="https://stackoverflow.com/questions/51268504" TargetMode="External"/><Relationship Id="rId8233" Type="http://schemas.openxmlformats.org/officeDocument/2006/relationships/hyperlink" Target="https://stackoverflow.com/questions/58917918" TargetMode="External"/><Relationship Id="rId8232" Type="http://schemas.openxmlformats.org/officeDocument/2006/relationships/hyperlink" Target="https://stackoverflow.com/questions/56939275" TargetMode="External"/><Relationship Id="rId8231" Type="http://schemas.openxmlformats.org/officeDocument/2006/relationships/hyperlink" Target="https://stackoverflow.com/questions/63364375" TargetMode="External"/><Relationship Id="rId8230" Type="http://schemas.openxmlformats.org/officeDocument/2006/relationships/hyperlink" Target="https://stackoverflow.com/questions/59561111" TargetMode="External"/><Relationship Id="rId8237" Type="http://schemas.openxmlformats.org/officeDocument/2006/relationships/hyperlink" Target="https://stackoverflow.com/questions/59120146" TargetMode="External"/><Relationship Id="rId8236" Type="http://schemas.openxmlformats.org/officeDocument/2006/relationships/hyperlink" Target="https://stackoverflow.com/questions/57205032" TargetMode="External"/><Relationship Id="rId8235" Type="http://schemas.openxmlformats.org/officeDocument/2006/relationships/hyperlink" Target="https://stackoverflow.com/questions/58002600" TargetMode="External"/><Relationship Id="rId8234" Type="http://schemas.openxmlformats.org/officeDocument/2006/relationships/hyperlink" Target="https://stackoverflow.com/questions/59561111" TargetMode="External"/><Relationship Id="rId8239" Type="http://schemas.openxmlformats.org/officeDocument/2006/relationships/hyperlink" Target="https://stackoverflow.com/questions/58002600" TargetMode="External"/><Relationship Id="rId8238" Type="http://schemas.openxmlformats.org/officeDocument/2006/relationships/hyperlink" Target="https://stackoverflow.com/questions/63364375" TargetMode="External"/><Relationship Id="rId8262" Type="http://schemas.openxmlformats.org/officeDocument/2006/relationships/hyperlink" Target="https://stackoverflow.com/questions/54525906" TargetMode="External"/><Relationship Id="rId8261" Type="http://schemas.openxmlformats.org/officeDocument/2006/relationships/hyperlink" Target="https://stackoverflow.com/questions/57175459" TargetMode="External"/><Relationship Id="rId8260" Type="http://schemas.openxmlformats.org/officeDocument/2006/relationships/hyperlink" Target="https://stackoverflow.com/questions/58858077" TargetMode="External"/><Relationship Id="rId8266" Type="http://schemas.openxmlformats.org/officeDocument/2006/relationships/hyperlink" Target="https://stackoverflow.com/questions/57175459" TargetMode="External"/><Relationship Id="rId8265" Type="http://schemas.openxmlformats.org/officeDocument/2006/relationships/hyperlink" Target="https://stackoverflow.com/questions/57666618" TargetMode="External"/><Relationship Id="rId8264" Type="http://schemas.openxmlformats.org/officeDocument/2006/relationships/hyperlink" Target="https://stackoverflow.com/questions/57948726" TargetMode="External"/><Relationship Id="rId8263" Type="http://schemas.openxmlformats.org/officeDocument/2006/relationships/hyperlink" Target="https://stackoverflow.com/questions/57666618" TargetMode="External"/><Relationship Id="rId8269" Type="http://schemas.openxmlformats.org/officeDocument/2006/relationships/hyperlink" Target="https://stackoverflow.com/questions/57948726" TargetMode="External"/><Relationship Id="rId8268" Type="http://schemas.openxmlformats.org/officeDocument/2006/relationships/hyperlink" Target="https://stackoverflow.com/questions/57948726" TargetMode="External"/><Relationship Id="rId8267" Type="http://schemas.openxmlformats.org/officeDocument/2006/relationships/hyperlink" Target="https://stackoverflow.com/questions/56892967" TargetMode="External"/><Relationship Id="rId8251" Type="http://schemas.openxmlformats.org/officeDocument/2006/relationships/hyperlink" Target="https://stackoverflow.com/questions/59370688" TargetMode="External"/><Relationship Id="rId8250" Type="http://schemas.openxmlformats.org/officeDocument/2006/relationships/hyperlink" Target="https://stackoverflow.com/questions/51268504" TargetMode="External"/><Relationship Id="rId8255" Type="http://schemas.openxmlformats.org/officeDocument/2006/relationships/hyperlink" Target="https://stackoverflow.com/questions/61105434" TargetMode="External"/><Relationship Id="rId8254" Type="http://schemas.openxmlformats.org/officeDocument/2006/relationships/hyperlink" Target="https://stackoverflow.com/questions/61105434" TargetMode="External"/><Relationship Id="rId8253" Type="http://schemas.openxmlformats.org/officeDocument/2006/relationships/hyperlink" Target="https://stackoverflow.com/questions/61105434" TargetMode="External"/><Relationship Id="rId8252" Type="http://schemas.openxmlformats.org/officeDocument/2006/relationships/hyperlink" Target="https://stackoverflow.com/questions/61575728" TargetMode="External"/><Relationship Id="rId8259" Type="http://schemas.openxmlformats.org/officeDocument/2006/relationships/hyperlink" Target="https://stackoverflow.com/questions/62675898" TargetMode="External"/><Relationship Id="rId8258" Type="http://schemas.openxmlformats.org/officeDocument/2006/relationships/hyperlink" Target="https://stackoverflow.com/questions/51268504" TargetMode="External"/><Relationship Id="rId8257" Type="http://schemas.openxmlformats.org/officeDocument/2006/relationships/hyperlink" Target="https://stackoverflow.com/questions/60667310" TargetMode="External"/><Relationship Id="rId8256" Type="http://schemas.openxmlformats.org/officeDocument/2006/relationships/hyperlink" Target="https://stackoverflow.com/questions/60490084" TargetMode="External"/><Relationship Id="rId8209" Type="http://schemas.openxmlformats.org/officeDocument/2006/relationships/hyperlink" Target="https://stackoverflow.com/questions/60732246" TargetMode="External"/><Relationship Id="rId8200" Type="http://schemas.openxmlformats.org/officeDocument/2006/relationships/hyperlink" Target="https://stackoverflow.com/questions/48901427" TargetMode="External"/><Relationship Id="rId8204" Type="http://schemas.openxmlformats.org/officeDocument/2006/relationships/hyperlink" Target="https://stackoverflow.com/questions/52322794" TargetMode="External"/><Relationship Id="rId8203" Type="http://schemas.openxmlformats.org/officeDocument/2006/relationships/hyperlink" Target="https://stackoverflow.com/questions/61754862" TargetMode="External"/><Relationship Id="rId8202" Type="http://schemas.openxmlformats.org/officeDocument/2006/relationships/hyperlink" Target="https://stackoverflow.com/questions/64520917" TargetMode="External"/><Relationship Id="rId8201" Type="http://schemas.openxmlformats.org/officeDocument/2006/relationships/hyperlink" Target="https://stackoverflow.com/questions/56258972" TargetMode="External"/><Relationship Id="rId8208" Type="http://schemas.openxmlformats.org/officeDocument/2006/relationships/hyperlink" Target="https://stackoverflow.com/questions/55912491" TargetMode="External"/><Relationship Id="rId8207" Type="http://schemas.openxmlformats.org/officeDocument/2006/relationships/hyperlink" Target="https://stackoverflow.com/questions/53289863" TargetMode="External"/><Relationship Id="rId8206" Type="http://schemas.openxmlformats.org/officeDocument/2006/relationships/hyperlink" Target="https://stackoverflow.com/questions/53860022" TargetMode="External"/><Relationship Id="rId8205" Type="http://schemas.openxmlformats.org/officeDocument/2006/relationships/hyperlink" Target="https://stackoverflow.com/questions/52620141" TargetMode="External"/><Relationship Id="rId8222" Type="http://schemas.openxmlformats.org/officeDocument/2006/relationships/hyperlink" Target="https://stackoverflow.com/questions/57152157" TargetMode="External"/><Relationship Id="rId8221" Type="http://schemas.openxmlformats.org/officeDocument/2006/relationships/hyperlink" Target="https://stackoverflow.com/questions/56711354" TargetMode="External"/><Relationship Id="rId8220" Type="http://schemas.openxmlformats.org/officeDocument/2006/relationships/hyperlink" Target="https://stackoverflow.com/questions/55950519" TargetMode="External"/><Relationship Id="rId8226" Type="http://schemas.openxmlformats.org/officeDocument/2006/relationships/hyperlink" Target="https://stackoverflow.com/questions/61714519" TargetMode="External"/><Relationship Id="rId8225" Type="http://schemas.openxmlformats.org/officeDocument/2006/relationships/hyperlink" Target="https://stackoverflow.com/questions/57152157" TargetMode="External"/><Relationship Id="rId8224" Type="http://schemas.openxmlformats.org/officeDocument/2006/relationships/hyperlink" Target="https://stackoverflow.com/questions/55950519" TargetMode="External"/><Relationship Id="rId8223" Type="http://schemas.openxmlformats.org/officeDocument/2006/relationships/hyperlink" Target="https://stackoverflow.com/questions/55835696" TargetMode="External"/><Relationship Id="rId8229" Type="http://schemas.openxmlformats.org/officeDocument/2006/relationships/hyperlink" Target="https://stackoverflow.com/questions/63364375" TargetMode="External"/><Relationship Id="rId8228" Type="http://schemas.openxmlformats.org/officeDocument/2006/relationships/hyperlink" Target="https://stackoverflow.com/questions/59120146" TargetMode="External"/><Relationship Id="rId8227" Type="http://schemas.openxmlformats.org/officeDocument/2006/relationships/hyperlink" Target="https://stackoverflow.com/questions/57205032" TargetMode="External"/><Relationship Id="rId8211" Type="http://schemas.openxmlformats.org/officeDocument/2006/relationships/hyperlink" Target="https://stackoverflow.com/questions/52620141" TargetMode="External"/><Relationship Id="rId8210" Type="http://schemas.openxmlformats.org/officeDocument/2006/relationships/hyperlink" Target="https://stackoverflow.com/questions/62745326" TargetMode="External"/><Relationship Id="rId8215" Type="http://schemas.openxmlformats.org/officeDocument/2006/relationships/hyperlink" Target="https://stackoverflow.com/questions/56711354" TargetMode="External"/><Relationship Id="rId8214" Type="http://schemas.openxmlformats.org/officeDocument/2006/relationships/hyperlink" Target="https://stackoverflow.com/questions/61714519" TargetMode="External"/><Relationship Id="rId8213" Type="http://schemas.openxmlformats.org/officeDocument/2006/relationships/hyperlink" Target="https://stackoverflow.com/questions/55835696" TargetMode="External"/><Relationship Id="rId8212" Type="http://schemas.openxmlformats.org/officeDocument/2006/relationships/hyperlink" Target="https://stackoverflow.com/questions/61754862" TargetMode="External"/><Relationship Id="rId8219" Type="http://schemas.openxmlformats.org/officeDocument/2006/relationships/hyperlink" Target="https://stackoverflow.com/questions/61714519" TargetMode="External"/><Relationship Id="rId8218" Type="http://schemas.openxmlformats.org/officeDocument/2006/relationships/hyperlink" Target="https://stackoverflow.com/questions/55835696" TargetMode="External"/><Relationship Id="rId8217" Type="http://schemas.openxmlformats.org/officeDocument/2006/relationships/hyperlink" Target="https://stackoverflow.com/questions/56711354" TargetMode="External"/><Relationship Id="rId8216" Type="http://schemas.openxmlformats.org/officeDocument/2006/relationships/hyperlink" Target="https://stackoverflow.com/questions/55950519" TargetMode="External"/><Relationship Id="rId4723" Type="http://schemas.openxmlformats.org/officeDocument/2006/relationships/hyperlink" Target="https://stackoverflow.com/questions/61916110" TargetMode="External"/><Relationship Id="rId4722" Type="http://schemas.openxmlformats.org/officeDocument/2006/relationships/hyperlink" Target="https://stackoverflow.com/questions/63506620" TargetMode="External"/><Relationship Id="rId4725" Type="http://schemas.openxmlformats.org/officeDocument/2006/relationships/hyperlink" Target="https://stackoverflow.com/questions/48490411" TargetMode="External"/><Relationship Id="rId4724" Type="http://schemas.openxmlformats.org/officeDocument/2006/relationships/hyperlink" Target="https://stackoverflow.com/questions/46494742" TargetMode="External"/><Relationship Id="rId4727" Type="http://schemas.openxmlformats.org/officeDocument/2006/relationships/hyperlink" Target="https://stackoverflow.com/questions/46494742" TargetMode="External"/><Relationship Id="rId4726" Type="http://schemas.openxmlformats.org/officeDocument/2006/relationships/hyperlink" Target="https://stackoverflow.com/questions/63506620" TargetMode="External"/><Relationship Id="rId4729" Type="http://schemas.openxmlformats.org/officeDocument/2006/relationships/hyperlink" Target="https://stackoverflow.com/questions/62576422" TargetMode="External"/><Relationship Id="rId4728" Type="http://schemas.openxmlformats.org/officeDocument/2006/relationships/hyperlink" Target="https://stackoverflow.com/questions/54262380" TargetMode="External"/><Relationship Id="rId4721" Type="http://schemas.openxmlformats.org/officeDocument/2006/relationships/hyperlink" Target="https://stackoverflow.com/questions/48490411" TargetMode="External"/><Relationship Id="rId4720" Type="http://schemas.openxmlformats.org/officeDocument/2006/relationships/hyperlink" Target="https://stackoverflow.com/questions/48490411" TargetMode="External"/><Relationship Id="rId4712" Type="http://schemas.openxmlformats.org/officeDocument/2006/relationships/hyperlink" Target="https://stackoverflow.com/questions/61916110" TargetMode="External"/><Relationship Id="rId4711" Type="http://schemas.openxmlformats.org/officeDocument/2006/relationships/hyperlink" Target="https://stackoverflow.com/questions/63506620" TargetMode="External"/><Relationship Id="rId4714" Type="http://schemas.openxmlformats.org/officeDocument/2006/relationships/hyperlink" Target="https://stackoverflow.com/questions/48490411" TargetMode="External"/><Relationship Id="rId4713" Type="http://schemas.openxmlformats.org/officeDocument/2006/relationships/hyperlink" Target="https://stackoverflow.com/questions/46494742" TargetMode="External"/><Relationship Id="rId4716" Type="http://schemas.openxmlformats.org/officeDocument/2006/relationships/hyperlink" Target="https://stackoverflow.com/questions/48490411" TargetMode="External"/><Relationship Id="rId4715" Type="http://schemas.openxmlformats.org/officeDocument/2006/relationships/hyperlink" Target="https://stackoverflow.com/questions/61916110" TargetMode="External"/><Relationship Id="rId4718" Type="http://schemas.openxmlformats.org/officeDocument/2006/relationships/hyperlink" Target="https://stackoverflow.com/questions/61916110" TargetMode="External"/><Relationship Id="rId4717" Type="http://schemas.openxmlformats.org/officeDocument/2006/relationships/hyperlink" Target="https://stackoverflow.com/questions/63506620" TargetMode="External"/><Relationship Id="rId4719" Type="http://schemas.openxmlformats.org/officeDocument/2006/relationships/hyperlink" Target="https://stackoverflow.com/questions/46494742" TargetMode="External"/><Relationship Id="rId4710" Type="http://schemas.openxmlformats.org/officeDocument/2006/relationships/hyperlink" Target="https://stackoverflow.com/questions/48490411" TargetMode="External"/><Relationship Id="rId3414" Type="http://schemas.openxmlformats.org/officeDocument/2006/relationships/hyperlink" Target="https://stackoverflow.com/questions/60731062" TargetMode="External"/><Relationship Id="rId4745" Type="http://schemas.openxmlformats.org/officeDocument/2006/relationships/hyperlink" Target="https://stackoverflow.com/questions/59867929" TargetMode="External"/><Relationship Id="rId3413" Type="http://schemas.openxmlformats.org/officeDocument/2006/relationships/hyperlink" Target="https://stackoverflow.com/questions/51383415" TargetMode="External"/><Relationship Id="rId4744" Type="http://schemas.openxmlformats.org/officeDocument/2006/relationships/hyperlink" Target="https://stackoverflow.com/questions/62488073" TargetMode="External"/><Relationship Id="rId3416" Type="http://schemas.openxmlformats.org/officeDocument/2006/relationships/hyperlink" Target="https://stackoverflow.com/questions/62813601" TargetMode="External"/><Relationship Id="rId4747" Type="http://schemas.openxmlformats.org/officeDocument/2006/relationships/hyperlink" Target="https://stackoverflow.com/questions/60142707" TargetMode="External"/><Relationship Id="rId3415" Type="http://schemas.openxmlformats.org/officeDocument/2006/relationships/hyperlink" Target="https://stackoverflow.com/questions/51383415" TargetMode="External"/><Relationship Id="rId4746" Type="http://schemas.openxmlformats.org/officeDocument/2006/relationships/hyperlink" Target="https://stackoverflow.com/questions/60142707" TargetMode="External"/><Relationship Id="rId3418" Type="http://schemas.openxmlformats.org/officeDocument/2006/relationships/hyperlink" Target="https://stackoverflow.com/questions/54284165" TargetMode="External"/><Relationship Id="rId4749" Type="http://schemas.openxmlformats.org/officeDocument/2006/relationships/hyperlink" Target="https://stackoverflow.com/questions/60390340" TargetMode="External"/><Relationship Id="rId3417" Type="http://schemas.openxmlformats.org/officeDocument/2006/relationships/hyperlink" Target="https://stackoverflow.com/questions/53064834" TargetMode="External"/><Relationship Id="rId4748" Type="http://schemas.openxmlformats.org/officeDocument/2006/relationships/hyperlink" Target="https://stackoverflow.com/questions/58667499" TargetMode="External"/><Relationship Id="rId3419" Type="http://schemas.openxmlformats.org/officeDocument/2006/relationships/hyperlink" Target="https://stackoverflow.com/questions/45288047" TargetMode="External"/><Relationship Id="rId3410" Type="http://schemas.openxmlformats.org/officeDocument/2006/relationships/hyperlink" Target="https://stackoverflow.com/questions/60731062" TargetMode="External"/><Relationship Id="rId4741" Type="http://schemas.openxmlformats.org/officeDocument/2006/relationships/hyperlink" Target="https://stackoverflow.com/questions/54137493" TargetMode="External"/><Relationship Id="rId4740" Type="http://schemas.openxmlformats.org/officeDocument/2006/relationships/hyperlink" Target="https://stackoverflow.com/questions/53999738" TargetMode="External"/><Relationship Id="rId3412" Type="http://schemas.openxmlformats.org/officeDocument/2006/relationships/hyperlink" Target="https://stackoverflow.com/questions/60733109" TargetMode="External"/><Relationship Id="rId4743" Type="http://schemas.openxmlformats.org/officeDocument/2006/relationships/hyperlink" Target="https://stackoverflow.com/questions/60390340" TargetMode="External"/><Relationship Id="rId3411" Type="http://schemas.openxmlformats.org/officeDocument/2006/relationships/hyperlink" Target="https://stackoverflow.com/questions/51119874" TargetMode="External"/><Relationship Id="rId4742" Type="http://schemas.openxmlformats.org/officeDocument/2006/relationships/hyperlink" Target="https://stackoverflow.com/questions/57561944" TargetMode="External"/><Relationship Id="rId3403" Type="http://schemas.openxmlformats.org/officeDocument/2006/relationships/hyperlink" Target="https://stackoverflow.com/questions/60563864" TargetMode="External"/><Relationship Id="rId4734" Type="http://schemas.openxmlformats.org/officeDocument/2006/relationships/hyperlink" Target="https://stackoverflow.com/questions/55672135" TargetMode="External"/><Relationship Id="rId3402" Type="http://schemas.openxmlformats.org/officeDocument/2006/relationships/hyperlink" Target="https://stackoverflow.com/questions/48533216" TargetMode="External"/><Relationship Id="rId4733" Type="http://schemas.openxmlformats.org/officeDocument/2006/relationships/hyperlink" Target="https://stackoverflow.com/questions/63543159" TargetMode="External"/><Relationship Id="rId3405" Type="http://schemas.openxmlformats.org/officeDocument/2006/relationships/hyperlink" Target="https://stackoverflow.com/questions/54284165" TargetMode="External"/><Relationship Id="rId4736" Type="http://schemas.openxmlformats.org/officeDocument/2006/relationships/hyperlink" Target="https://stackoverflow.com/questions/54539098" TargetMode="External"/><Relationship Id="rId3404" Type="http://schemas.openxmlformats.org/officeDocument/2006/relationships/hyperlink" Target="https://stackoverflow.com/questions/60550005" TargetMode="External"/><Relationship Id="rId4735" Type="http://schemas.openxmlformats.org/officeDocument/2006/relationships/hyperlink" Target="https://stackoverflow.com/questions/57150305" TargetMode="External"/><Relationship Id="rId3407" Type="http://schemas.openxmlformats.org/officeDocument/2006/relationships/hyperlink" Target="https://stackoverflow.com/questions/51503274" TargetMode="External"/><Relationship Id="rId4738" Type="http://schemas.openxmlformats.org/officeDocument/2006/relationships/hyperlink" Target="https://stackoverflow.com/questions/57190848" TargetMode="External"/><Relationship Id="rId3406" Type="http://schemas.openxmlformats.org/officeDocument/2006/relationships/hyperlink" Target="https://stackoverflow.com/questions/57150305" TargetMode="External"/><Relationship Id="rId4737" Type="http://schemas.openxmlformats.org/officeDocument/2006/relationships/hyperlink" Target="https://stackoverflow.com/questions/53999583" TargetMode="External"/><Relationship Id="rId3409" Type="http://schemas.openxmlformats.org/officeDocument/2006/relationships/hyperlink" Target="https://stackoverflow.com/questions/60731062" TargetMode="External"/><Relationship Id="rId3408" Type="http://schemas.openxmlformats.org/officeDocument/2006/relationships/hyperlink" Target="https://stackoverflow.com/questions/51383415" TargetMode="External"/><Relationship Id="rId4739" Type="http://schemas.openxmlformats.org/officeDocument/2006/relationships/hyperlink" Target="https://stackoverflow.com/questions/55650121" TargetMode="External"/><Relationship Id="rId4730" Type="http://schemas.openxmlformats.org/officeDocument/2006/relationships/hyperlink" Target="https://stackoverflow.com/questions/57617294" TargetMode="External"/><Relationship Id="rId3401" Type="http://schemas.openxmlformats.org/officeDocument/2006/relationships/hyperlink" Target="https://stackoverflow.com/questions/50455114" TargetMode="External"/><Relationship Id="rId4732" Type="http://schemas.openxmlformats.org/officeDocument/2006/relationships/hyperlink" Target="https://stackoverflow.com/questions/55406464" TargetMode="External"/><Relationship Id="rId3400" Type="http://schemas.openxmlformats.org/officeDocument/2006/relationships/hyperlink" Target="https://stackoverflow.com/questions/49298506" TargetMode="External"/><Relationship Id="rId4731" Type="http://schemas.openxmlformats.org/officeDocument/2006/relationships/hyperlink" Target="https://stackoverflow.com/questions/56307568" TargetMode="External"/><Relationship Id="rId8291" Type="http://schemas.openxmlformats.org/officeDocument/2006/relationships/hyperlink" Target="https://stackoverflow.com/questions/58557296" TargetMode="External"/><Relationship Id="rId8290" Type="http://schemas.openxmlformats.org/officeDocument/2006/relationships/hyperlink" Target="https://stackoverflow.com/questions/59521001" TargetMode="External"/><Relationship Id="rId8284" Type="http://schemas.openxmlformats.org/officeDocument/2006/relationships/hyperlink" Target="https://stackoverflow.com/questions/55142210" TargetMode="External"/><Relationship Id="rId8283" Type="http://schemas.openxmlformats.org/officeDocument/2006/relationships/hyperlink" Target="https://stackoverflow.com/questions/54525906" TargetMode="External"/><Relationship Id="rId8282" Type="http://schemas.openxmlformats.org/officeDocument/2006/relationships/hyperlink" Target="https://stackoverflow.com/questions/54301926" TargetMode="External"/><Relationship Id="rId8281" Type="http://schemas.openxmlformats.org/officeDocument/2006/relationships/hyperlink" Target="https://stackoverflow.com/questions/55142210" TargetMode="External"/><Relationship Id="rId8288" Type="http://schemas.openxmlformats.org/officeDocument/2006/relationships/hyperlink" Target="https://stackoverflow.com/questions/61436339" TargetMode="External"/><Relationship Id="rId8287" Type="http://schemas.openxmlformats.org/officeDocument/2006/relationships/hyperlink" Target="https://stackoverflow.com/questions/58557296" TargetMode="External"/><Relationship Id="rId8286" Type="http://schemas.openxmlformats.org/officeDocument/2006/relationships/hyperlink" Target="https://stackoverflow.com/questions/64848622" TargetMode="External"/><Relationship Id="rId8285" Type="http://schemas.openxmlformats.org/officeDocument/2006/relationships/hyperlink" Target="https://stackoverflow.com/questions/62366148" TargetMode="External"/><Relationship Id="rId8289" Type="http://schemas.openxmlformats.org/officeDocument/2006/relationships/hyperlink" Target="https://stackoverflow.com/questions/61436339" TargetMode="External"/><Relationship Id="rId8280" Type="http://schemas.openxmlformats.org/officeDocument/2006/relationships/hyperlink" Target="https://stackoverflow.com/questions/57175459" TargetMode="External"/><Relationship Id="rId8273" Type="http://schemas.openxmlformats.org/officeDocument/2006/relationships/hyperlink" Target="https://stackoverflow.com/questions/57948726" TargetMode="External"/><Relationship Id="rId8272" Type="http://schemas.openxmlformats.org/officeDocument/2006/relationships/hyperlink" Target="https://stackoverflow.com/questions/54015059" TargetMode="External"/><Relationship Id="rId8271" Type="http://schemas.openxmlformats.org/officeDocument/2006/relationships/hyperlink" Target="https://stackoverflow.com/questions/53479623" TargetMode="External"/><Relationship Id="rId8270" Type="http://schemas.openxmlformats.org/officeDocument/2006/relationships/hyperlink" Target="https://stackoverflow.com/questions/57948726" TargetMode="External"/><Relationship Id="rId8277" Type="http://schemas.openxmlformats.org/officeDocument/2006/relationships/hyperlink" Target="https://stackoverflow.com/questions/56667900" TargetMode="External"/><Relationship Id="rId8276" Type="http://schemas.openxmlformats.org/officeDocument/2006/relationships/hyperlink" Target="https://stackoverflow.com/questions/54015059" TargetMode="External"/><Relationship Id="rId8275" Type="http://schemas.openxmlformats.org/officeDocument/2006/relationships/hyperlink" Target="https://stackoverflow.com/questions/56667900" TargetMode="External"/><Relationship Id="rId8274" Type="http://schemas.openxmlformats.org/officeDocument/2006/relationships/hyperlink" Target="https://stackoverflow.com/questions/57666618" TargetMode="External"/><Relationship Id="rId8279" Type="http://schemas.openxmlformats.org/officeDocument/2006/relationships/hyperlink" Target="https://stackoverflow.com/questions/54525906" TargetMode="External"/><Relationship Id="rId8278" Type="http://schemas.openxmlformats.org/officeDocument/2006/relationships/hyperlink" Target="https://stackoverflow.com/questions/53479623" TargetMode="External"/><Relationship Id="rId4701" Type="http://schemas.openxmlformats.org/officeDocument/2006/relationships/hyperlink" Target="https://stackoverflow.com/questions/46494742" TargetMode="External"/><Relationship Id="rId4700" Type="http://schemas.openxmlformats.org/officeDocument/2006/relationships/hyperlink" Target="https://stackoverflow.com/questions/63506620" TargetMode="External"/><Relationship Id="rId4703" Type="http://schemas.openxmlformats.org/officeDocument/2006/relationships/hyperlink" Target="https://stackoverflow.com/questions/63506620" TargetMode="External"/><Relationship Id="rId4702" Type="http://schemas.openxmlformats.org/officeDocument/2006/relationships/hyperlink" Target="https://stackoverflow.com/questions/48490411" TargetMode="External"/><Relationship Id="rId4705" Type="http://schemas.openxmlformats.org/officeDocument/2006/relationships/hyperlink" Target="https://stackoverflow.com/questions/46494742" TargetMode="External"/><Relationship Id="rId4704" Type="http://schemas.openxmlformats.org/officeDocument/2006/relationships/hyperlink" Target="https://stackoverflow.com/questions/61916110" TargetMode="External"/><Relationship Id="rId4707" Type="http://schemas.openxmlformats.org/officeDocument/2006/relationships/hyperlink" Target="https://stackoverflow.com/questions/63506620" TargetMode="External"/><Relationship Id="rId4706" Type="http://schemas.openxmlformats.org/officeDocument/2006/relationships/hyperlink" Target="https://stackoverflow.com/questions/48490411" TargetMode="External"/><Relationship Id="rId4709" Type="http://schemas.openxmlformats.org/officeDocument/2006/relationships/hyperlink" Target="https://stackoverflow.com/questions/46494742" TargetMode="External"/><Relationship Id="rId4708" Type="http://schemas.openxmlformats.org/officeDocument/2006/relationships/hyperlink" Target="https://stackoverflow.com/questions/61916110" TargetMode="External"/><Relationship Id="rId8295" Type="http://schemas.openxmlformats.org/officeDocument/2006/relationships/hyperlink" Target="https://stackoverflow.com/questions/59521001" TargetMode="External"/><Relationship Id="rId8294" Type="http://schemas.openxmlformats.org/officeDocument/2006/relationships/hyperlink" Target="https://stackoverflow.com/questions/60378450" TargetMode="External"/><Relationship Id="rId8293" Type="http://schemas.openxmlformats.org/officeDocument/2006/relationships/hyperlink" Target="https://stackoverflow.com/questions/60378450" TargetMode="External"/><Relationship Id="rId8292" Type="http://schemas.openxmlformats.org/officeDocument/2006/relationships/hyperlink" Target="https://stackoverflow.com/questions/60378450" TargetMode="External"/><Relationship Id="rId8299" Type="http://schemas.openxmlformats.org/officeDocument/2006/relationships/hyperlink" Target="https://stackoverflow.com/questions/60653297" TargetMode="External"/><Relationship Id="rId8298" Type="http://schemas.openxmlformats.org/officeDocument/2006/relationships/hyperlink" Target="https://stackoverflow.com/questions/58557296" TargetMode="External"/><Relationship Id="rId8297" Type="http://schemas.openxmlformats.org/officeDocument/2006/relationships/hyperlink" Target="https://stackoverflow.com/questions/64848622" TargetMode="External"/><Relationship Id="rId8296" Type="http://schemas.openxmlformats.org/officeDocument/2006/relationships/hyperlink" Target="https://stackoverflow.com/questions/61829870" TargetMode="External"/><Relationship Id="rId2148" Type="http://schemas.openxmlformats.org/officeDocument/2006/relationships/hyperlink" Target="https://stackoverflow.com/questions/60378450" TargetMode="External"/><Relationship Id="rId2149" Type="http://schemas.openxmlformats.org/officeDocument/2006/relationships/hyperlink" Target="https://stackoverflow.com/questions/64988725" TargetMode="External"/><Relationship Id="rId3479" Type="http://schemas.openxmlformats.org/officeDocument/2006/relationships/hyperlink" Target="https://stackoverflow.com/questions/55992434" TargetMode="External"/><Relationship Id="rId3470" Type="http://schemas.openxmlformats.org/officeDocument/2006/relationships/hyperlink" Target="https://stackoverflow.com/questions/55992434" TargetMode="External"/><Relationship Id="rId2140" Type="http://schemas.openxmlformats.org/officeDocument/2006/relationships/hyperlink" Target="https://stackoverflow.com/questions/61562456" TargetMode="External"/><Relationship Id="rId3472" Type="http://schemas.openxmlformats.org/officeDocument/2006/relationships/hyperlink" Target="https://stackoverflow.com/questions/63191717" TargetMode="External"/><Relationship Id="rId2141" Type="http://schemas.openxmlformats.org/officeDocument/2006/relationships/hyperlink" Target="https://stackoverflow.com/questions/61562456" TargetMode="External"/><Relationship Id="rId3471" Type="http://schemas.openxmlformats.org/officeDocument/2006/relationships/hyperlink" Target="https://stackoverflow.com/questions/55992434" TargetMode="External"/><Relationship Id="rId2142" Type="http://schemas.openxmlformats.org/officeDocument/2006/relationships/hyperlink" Target="https://stackoverflow.com/questions/54130206" TargetMode="External"/><Relationship Id="rId3474" Type="http://schemas.openxmlformats.org/officeDocument/2006/relationships/hyperlink" Target="https://stackoverflow.com/questions/57082995" TargetMode="External"/><Relationship Id="rId2143" Type="http://schemas.openxmlformats.org/officeDocument/2006/relationships/hyperlink" Target="https://stackoverflow.com/questions/63473595" TargetMode="External"/><Relationship Id="rId3473" Type="http://schemas.openxmlformats.org/officeDocument/2006/relationships/hyperlink" Target="https://stackoverflow.com/questions/59727723" TargetMode="External"/><Relationship Id="rId2144" Type="http://schemas.openxmlformats.org/officeDocument/2006/relationships/hyperlink" Target="https://stackoverflow.com/questions/63587813" TargetMode="External"/><Relationship Id="rId3476" Type="http://schemas.openxmlformats.org/officeDocument/2006/relationships/hyperlink" Target="https://stackoverflow.com/questions/55992434" TargetMode="External"/><Relationship Id="rId2145" Type="http://schemas.openxmlformats.org/officeDocument/2006/relationships/hyperlink" Target="https://stackoverflow.com/questions/56999387" TargetMode="External"/><Relationship Id="rId3475" Type="http://schemas.openxmlformats.org/officeDocument/2006/relationships/hyperlink" Target="https://stackoverflow.com/questions/55992434" TargetMode="External"/><Relationship Id="rId2146" Type="http://schemas.openxmlformats.org/officeDocument/2006/relationships/hyperlink" Target="https://stackoverflow.com/questions/49545570" TargetMode="External"/><Relationship Id="rId3478" Type="http://schemas.openxmlformats.org/officeDocument/2006/relationships/hyperlink" Target="https://stackoverflow.com/questions/53562704" TargetMode="External"/><Relationship Id="rId2147" Type="http://schemas.openxmlformats.org/officeDocument/2006/relationships/hyperlink" Target="https://stackoverflow.com/questions/63169445" TargetMode="External"/><Relationship Id="rId3477" Type="http://schemas.openxmlformats.org/officeDocument/2006/relationships/hyperlink" Target="https://stackoverflow.com/questions/63411686" TargetMode="External"/><Relationship Id="rId2137" Type="http://schemas.openxmlformats.org/officeDocument/2006/relationships/hyperlink" Target="https://stackoverflow.com/questions/60205829" TargetMode="External"/><Relationship Id="rId3469" Type="http://schemas.openxmlformats.org/officeDocument/2006/relationships/hyperlink" Target="https://stackoverflow.com/questions/57082995" TargetMode="External"/><Relationship Id="rId2138" Type="http://schemas.openxmlformats.org/officeDocument/2006/relationships/hyperlink" Target="https://stackoverflow.com/questions/64775763" TargetMode="External"/><Relationship Id="rId3468" Type="http://schemas.openxmlformats.org/officeDocument/2006/relationships/hyperlink" Target="https://stackoverflow.com/questions/61517193" TargetMode="External"/><Relationship Id="rId4799" Type="http://schemas.openxmlformats.org/officeDocument/2006/relationships/hyperlink" Target="https://stackoverflow.com/questions/50975255" TargetMode="External"/><Relationship Id="rId2139" Type="http://schemas.openxmlformats.org/officeDocument/2006/relationships/hyperlink" Target="https://stackoverflow.com/questions/61562456" TargetMode="External"/><Relationship Id="rId4790" Type="http://schemas.openxmlformats.org/officeDocument/2006/relationships/hyperlink" Target="https://stackoverflow.com/questions/49767233" TargetMode="External"/><Relationship Id="rId3461" Type="http://schemas.openxmlformats.org/officeDocument/2006/relationships/hyperlink" Target="https://stackoverflow.com/questions/54213855" TargetMode="External"/><Relationship Id="rId4792" Type="http://schemas.openxmlformats.org/officeDocument/2006/relationships/hyperlink" Target="https://stackoverflow.com/questions/51353522" TargetMode="External"/><Relationship Id="rId2130" Type="http://schemas.openxmlformats.org/officeDocument/2006/relationships/hyperlink" Target="https://stackoverflow.com/questions/60423299" TargetMode="External"/><Relationship Id="rId3460" Type="http://schemas.openxmlformats.org/officeDocument/2006/relationships/hyperlink" Target="https://stackoverflow.com/questions/54213855" TargetMode="External"/><Relationship Id="rId4791" Type="http://schemas.openxmlformats.org/officeDocument/2006/relationships/hyperlink" Target="https://stackoverflow.com/questions/50052999" TargetMode="External"/><Relationship Id="rId2131" Type="http://schemas.openxmlformats.org/officeDocument/2006/relationships/hyperlink" Target="https://stackoverflow.com/questions/58239781" TargetMode="External"/><Relationship Id="rId3463" Type="http://schemas.openxmlformats.org/officeDocument/2006/relationships/hyperlink" Target="https://stackoverflow.com/questions/60876735" TargetMode="External"/><Relationship Id="rId4794" Type="http://schemas.openxmlformats.org/officeDocument/2006/relationships/hyperlink" Target="https://stackoverflow.com/questions/51353522" TargetMode="External"/><Relationship Id="rId2132" Type="http://schemas.openxmlformats.org/officeDocument/2006/relationships/hyperlink" Target="https://stackoverflow.com/questions/58165203" TargetMode="External"/><Relationship Id="rId3462" Type="http://schemas.openxmlformats.org/officeDocument/2006/relationships/hyperlink" Target="https://stackoverflow.com/questions/53212559" TargetMode="External"/><Relationship Id="rId4793" Type="http://schemas.openxmlformats.org/officeDocument/2006/relationships/hyperlink" Target="https://stackoverflow.com/questions/51353522" TargetMode="External"/><Relationship Id="rId2133" Type="http://schemas.openxmlformats.org/officeDocument/2006/relationships/hyperlink" Target="https://stackoverflow.com/questions/60716827" TargetMode="External"/><Relationship Id="rId3465" Type="http://schemas.openxmlformats.org/officeDocument/2006/relationships/hyperlink" Target="https://stackoverflow.com/questions/63411686" TargetMode="External"/><Relationship Id="rId4796" Type="http://schemas.openxmlformats.org/officeDocument/2006/relationships/hyperlink" Target="https://stackoverflow.com/questions/48405386" TargetMode="External"/><Relationship Id="rId2134" Type="http://schemas.openxmlformats.org/officeDocument/2006/relationships/hyperlink" Target="https://stackoverflow.com/questions/56176639" TargetMode="External"/><Relationship Id="rId3464" Type="http://schemas.openxmlformats.org/officeDocument/2006/relationships/hyperlink" Target="https://stackoverflow.com/questions/59727723" TargetMode="External"/><Relationship Id="rId4795" Type="http://schemas.openxmlformats.org/officeDocument/2006/relationships/hyperlink" Target="https://stackoverflow.com/questions/48903689" TargetMode="External"/><Relationship Id="rId2135" Type="http://schemas.openxmlformats.org/officeDocument/2006/relationships/hyperlink" Target="https://stackoverflow.com/questions/58165203" TargetMode="External"/><Relationship Id="rId3467" Type="http://schemas.openxmlformats.org/officeDocument/2006/relationships/hyperlink" Target="https://stackoverflow.com/questions/51410692" TargetMode="External"/><Relationship Id="rId4798" Type="http://schemas.openxmlformats.org/officeDocument/2006/relationships/hyperlink" Target="https://stackoverflow.com/questions/48577372" TargetMode="External"/><Relationship Id="rId2136" Type="http://schemas.openxmlformats.org/officeDocument/2006/relationships/hyperlink" Target="https://stackoverflow.com/questions/58239781" TargetMode="External"/><Relationship Id="rId3466" Type="http://schemas.openxmlformats.org/officeDocument/2006/relationships/hyperlink" Target="https://stackoverflow.com/questions/63411686" TargetMode="External"/><Relationship Id="rId4797" Type="http://schemas.openxmlformats.org/officeDocument/2006/relationships/hyperlink" Target="https://stackoverflow.com/questions/50138891" TargetMode="External"/><Relationship Id="rId3490" Type="http://schemas.openxmlformats.org/officeDocument/2006/relationships/hyperlink" Target="https://stackoverflow.com/questions/47025750" TargetMode="External"/><Relationship Id="rId2160" Type="http://schemas.openxmlformats.org/officeDocument/2006/relationships/hyperlink" Target="https://stackoverflow.com/questions/60727762" TargetMode="External"/><Relationship Id="rId3492" Type="http://schemas.openxmlformats.org/officeDocument/2006/relationships/hyperlink" Target="https://stackoverflow.com/questions/45569938" TargetMode="External"/><Relationship Id="rId2161" Type="http://schemas.openxmlformats.org/officeDocument/2006/relationships/hyperlink" Target="https://stackoverflow.com/questions/60727762" TargetMode="External"/><Relationship Id="rId3491" Type="http://schemas.openxmlformats.org/officeDocument/2006/relationships/hyperlink" Target="https://stackoverflow.com/questions/44889187" TargetMode="External"/><Relationship Id="rId2162" Type="http://schemas.openxmlformats.org/officeDocument/2006/relationships/hyperlink" Target="https://stackoverflow.com/questions/65047366" TargetMode="External"/><Relationship Id="rId3494" Type="http://schemas.openxmlformats.org/officeDocument/2006/relationships/hyperlink" Target="https://stackoverflow.com/questions/50986580" TargetMode="External"/><Relationship Id="rId2163" Type="http://schemas.openxmlformats.org/officeDocument/2006/relationships/hyperlink" Target="https://stackoverflow.com/questions/60104249" TargetMode="External"/><Relationship Id="rId3493" Type="http://schemas.openxmlformats.org/officeDocument/2006/relationships/hyperlink" Target="https://stackoverflow.com/questions/45309236" TargetMode="External"/><Relationship Id="rId2164" Type="http://schemas.openxmlformats.org/officeDocument/2006/relationships/hyperlink" Target="https://stackoverflow.com/questions/56999387" TargetMode="External"/><Relationship Id="rId3496" Type="http://schemas.openxmlformats.org/officeDocument/2006/relationships/hyperlink" Target="https://stackoverflow.com/questions/50986580" TargetMode="External"/><Relationship Id="rId2165" Type="http://schemas.openxmlformats.org/officeDocument/2006/relationships/hyperlink" Target="https://stackoverflow.com/questions/65151225" TargetMode="External"/><Relationship Id="rId3495" Type="http://schemas.openxmlformats.org/officeDocument/2006/relationships/hyperlink" Target="https://stackoverflow.com/questions/45309236" TargetMode="External"/><Relationship Id="rId2166" Type="http://schemas.openxmlformats.org/officeDocument/2006/relationships/hyperlink" Target="https://stackoverflow.com/questions/65151225" TargetMode="External"/><Relationship Id="rId3498" Type="http://schemas.openxmlformats.org/officeDocument/2006/relationships/hyperlink" Target="https://stackoverflow.com/questions/49385958" TargetMode="External"/><Relationship Id="rId2167" Type="http://schemas.openxmlformats.org/officeDocument/2006/relationships/hyperlink" Target="https://stackoverflow.com/questions/62089249" TargetMode="External"/><Relationship Id="rId3497" Type="http://schemas.openxmlformats.org/officeDocument/2006/relationships/hyperlink" Target="https://stackoverflow.com/questions/43879735" TargetMode="External"/><Relationship Id="rId2168" Type="http://schemas.openxmlformats.org/officeDocument/2006/relationships/hyperlink" Target="https://stackoverflow.com/questions/60143510" TargetMode="External"/><Relationship Id="rId2169" Type="http://schemas.openxmlformats.org/officeDocument/2006/relationships/hyperlink" Target="https://stackoverflow.com/questions/64742557" TargetMode="External"/><Relationship Id="rId3499" Type="http://schemas.openxmlformats.org/officeDocument/2006/relationships/hyperlink" Target="https://stackoverflow.com/questions/56096399" TargetMode="External"/><Relationship Id="rId2159" Type="http://schemas.openxmlformats.org/officeDocument/2006/relationships/hyperlink" Target="https://stackoverflow.com/questions/63091894" TargetMode="External"/><Relationship Id="rId3481" Type="http://schemas.openxmlformats.org/officeDocument/2006/relationships/hyperlink" Target="https://stackoverflow.com/questions/55992434" TargetMode="External"/><Relationship Id="rId2150" Type="http://schemas.openxmlformats.org/officeDocument/2006/relationships/hyperlink" Target="https://stackoverflow.com/questions/58636087" TargetMode="External"/><Relationship Id="rId3480" Type="http://schemas.openxmlformats.org/officeDocument/2006/relationships/hyperlink" Target="https://stackoverflow.com/questions/51963377" TargetMode="External"/><Relationship Id="rId2151" Type="http://schemas.openxmlformats.org/officeDocument/2006/relationships/hyperlink" Target="https://stackoverflow.com/questions/60392734" TargetMode="External"/><Relationship Id="rId3483" Type="http://schemas.openxmlformats.org/officeDocument/2006/relationships/hyperlink" Target="https://stackoverflow.com/questions/51515929" TargetMode="External"/><Relationship Id="rId2152" Type="http://schemas.openxmlformats.org/officeDocument/2006/relationships/hyperlink" Target="https://stackoverflow.com/questions/57718883" TargetMode="External"/><Relationship Id="rId3482" Type="http://schemas.openxmlformats.org/officeDocument/2006/relationships/hyperlink" Target="https://stackoverflow.com/questions/53285424" TargetMode="External"/><Relationship Id="rId2153" Type="http://schemas.openxmlformats.org/officeDocument/2006/relationships/hyperlink" Target="https://stackoverflow.com/questions/53688367" TargetMode="External"/><Relationship Id="rId3485" Type="http://schemas.openxmlformats.org/officeDocument/2006/relationships/hyperlink" Target="https://stackoverflow.com/questions/59918588" TargetMode="External"/><Relationship Id="rId2154" Type="http://schemas.openxmlformats.org/officeDocument/2006/relationships/hyperlink" Target="https://stackoverflow.com/questions/57173690" TargetMode="External"/><Relationship Id="rId3484" Type="http://schemas.openxmlformats.org/officeDocument/2006/relationships/hyperlink" Target="https://stackoverflow.com/questions/58346627" TargetMode="External"/><Relationship Id="rId2155" Type="http://schemas.openxmlformats.org/officeDocument/2006/relationships/hyperlink" Target="https://stackoverflow.com/questions/64779033" TargetMode="External"/><Relationship Id="rId3487" Type="http://schemas.openxmlformats.org/officeDocument/2006/relationships/hyperlink" Target="https://stackoverflow.com/questions/47735205" TargetMode="External"/><Relationship Id="rId2156" Type="http://schemas.openxmlformats.org/officeDocument/2006/relationships/hyperlink" Target="https://stackoverflow.com/questions/64779033" TargetMode="External"/><Relationship Id="rId3486" Type="http://schemas.openxmlformats.org/officeDocument/2006/relationships/hyperlink" Target="https://stackoverflow.com/questions/44627977" TargetMode="External"/><Relationship Id="rId2157" Type="http://schemas.openxmlformats.org/officeDocument/2006/relationships/hyperlink" Target="https://stackoverflow.com/questions/61102728" TargetMode="External"/><Relationship Id="rId3489" Type="http://schemas.openxmlformats.org/officeDocument/2006/relationships/hyperlink" Target="https://stackoverflow.com/questions/50986580" TargetMode="External"/><Relationship Id="rId2158" Type="http://schemas.openxmlformats.org/officeDocument/2006/relationships/hyperlink" Target="https://stackoverflow.com/questions/64779033" TargetMode="External"/><Relationship Id="rId3488" Type="http://schemas.openxmlformats.org/officeDocument/2006/relationships/hyperlink" Target="https://stackoverflow.com/questions/65031513" TargetMode="External"/><Relationship Id="rId2104" Type="http://schemas.openxmlformats.org/officeDocument/2006/relationships/hyperlink" Target="https://stackoverflow.com/questions/61360423" TargetMode="External"/><Relationship Id="rId3436" Type="http://schemas.openxmlformats.org/officeDocument/2006/relationships/hyperlink" Target="https://stackoverflow.com/questions/48133160" TargetMode="External"/><Relationship Id="rId4767" Type="http://schemas.openxmlformats.org/officeDocument/2006/relationships/hyperlink" Target="https://stackoverflow.com/questions/61920569" TargetMode="External"/><Relationship Id="rId2105" Type="http://schemas.openxmlformats.org/officeDocument/2006/relationships/hyperlink" Target="https://stackoverflow.com/questions/61351387" TargetMode="External"/><Relationship Id="rId3435" Type="http://schemas.openxmlformats.org/officeDocument/2006/relationships/hyperlink" Target="https://stackoverflow.com/questions/44232898" TargetMode="External"/><Relationship Id="rId4766" Type="http://schemas.openxmlformats.org/officeDocument/2006/relationships/hyperlink" Target="https://stackoverflow.com/questions/60733109" TargetMode="External"/><Relationship Id="rId2106" Type="http://schemas.openxmlformats.org/officeDocument/2006/relationships/hyperlink" Target="https://stackoverflow.com/questions/61841656" TargetMode="External"/><Relationship Id="rId3438" Type="http://schemas.openxmlformats.org/officeDocument/2006/relationships/hyperlink" Target="https://stackoverflow.com/questions/49534421" TargetMode="External"/><Relationship Id="rId4769" Type="http://schemas.openxmlformats.org/officeDocument/2006/relationships/hyperlink" Target="https://stackoverflow.com/questions/59134773" TargetMode="External"/><Relationship Id="rId2107" Type="http://schemas.openxmlformats.org/officeDocument/2006/relationships/hyperlink" Target="https://stackoverflow.com/questions/61841656" TargetMode="External"/><Relationship Id="rId3437" Type="http://schemas.openxmlformats.org/officeDocument/2006/relationships/hyperlink" Target="https://stackoverflow.com/questions/53277465" TargetMode="External"/><Relationship Id="rId4768" Type="http://schemas.openxmlformats.org/officeDocument/2006/relationships/hyperlink" Target="https://stackoverflow.com/questions/59134773" TargetMode="External"/><Relationship Id="rId2108" Type="http://schemas.openxmlformats.org/officeDocument/2006/relationships/hyperlink" Target="https://stackoverflow.com/questions/56792262" TargetMode="External"/><Relationship Id="rId2109" Type="http://schemas.openxmlformats.org/officeDocument/2006/relationships/hyperlink" Target="https://stackoverflow.com/questions/55243016" TargetMode="External"/><Relationship Id="rId3439" Type="http://schemas.openxmlformats.org/officeDocument/2006/relationships/hyperlink" Target="https://stackoverflow.com/questions/49534421" TargetMode="External"/><Relationship Id="rId3430" Type="http://schemas.openxmlformats.org/officeDocument/2006/relationships/hyperlink" Target="https://stackoverflow.com/questions/59427019" TargetMode="External"/><Relationship Id="rId4761" Type="http://schemas.openxmlformats.org/officeDocument/2006/relationships/hyperlink" Target="https://stackoverflow.com/questions/59223142" TargetMode="External"/><Relationship Id="rId4760" Type="http://schemas.openxmlformats.org/officeDocument/2006/relationships/hyperlink" Target="https://stackoverflow.com/questions/59825630" TargetMode="External"/><Relationship Id="rId2100" Type="http://schemas.openxmlformats.org/officeDocument/2006/relationships/hyperlink" Target="https://stackoverflow.com/questions/61841656" TargetMode="External"/><Relationship Id="rId3432" Type="http://schemas.openxmlformats.org/officeDocument/2006/relationships/hyperlink" Target="https://stackoverflow.com/questions/59468849" TargetMode="External"/><Relationship Id="rId4763" Type="http://schemas.openxmlformats.org/officeDocument/2006/relationships/hyperlink" Target="https://stackoverflow.com/questions/61887659" TargetMode="External"/><Relationship Id="rId2101" Type="http://schemas.openxmlformats.org/officeDocument/2006/relationships/hyperlink" Target="https://stackoverflow.com/questions/55621653" TargetMode="External"/><Relationship Id="rId3431" Type="http://schemas.openxmlformats.org/officeDocument/2006/relationships/hyperlink" Target="https://stackoverflow.com/questions/56721498" TargetMode="External"/><Relationship Id="rId4762" Type="http://schemas.openxmlformats.org/officeDocument/2006/relationships/hyperlink" Target="https://stackoverflow.com/questions/58676498" TargetMode="External"/><Relationship Id="rId2102" Type="http://schemas.openxmlformats.org/officeDocument/2006/relationships/hyperlink" Target="https://stackoverflow.com/questions/55621653" TargetMode="External"/><Relationship Id="rId3434" Type="http://schemas.openxmlformats.org/officeDocument/2006/relationships/hyperlink" Target="https://stackoverflow.com/questions/63721741" TargetMode="External"/><Relationship Id="rId4765" Type="http://schemas.openxmlformats.org/officeDocument/2006/relationships/hyperlink" Target="https://stackoverflow.com/questions/54908612" TargetMode="External"/><Relationship Id="rId2103" Type="http://schemas.openxmlformats.org/officeDocument/2006/relationships/hyperlink" Target="https://stackoverflow.com/questions/59447043" TargetMode="External"/><Relationship Id="rId3433" Type="http://schemas.openxmlformats.org/officeDocument/2006/relationships/hyperlink" Target="https://stackoverflow.com/questions/64744483" TargetMode="External"/><Relationship Id="rId4764" Type="http://schemas.openxmlformats.org/officeDocument/2006/relationships/hyperlink" Target="https://stackoverflow.com/questions/59825630" TargetMode="External"/><Relationship Id="rId3425" Type="http://schemas.openxmlformats.org/officeDocument/2006/relationships/hyperlink" Target="https://stackoverflow.com/questions/62841176" TargetMode="External"/><Relationship Id="rId4756" Type="http://schemas.openxmlformats.org/officeDocument/2006/relationships/hyperlink" Target="https://stackoverflow.com/questions/59599685" TargetMode="External"/><Relationship Id="rId3424" Type="http://schemas.openxmlformats.org/officeDocument/2006/relationships/hyperlink" Target="https://stackoverflow.com/questions/56721498" TargetMode="External"/><Relationship Id="rId4755" Type="http://schemas.openxmlformats.org/officeDocument/2006/relationships/hyperlink" Target="https://stackoverflow.com/questions/61982617" TargetMode="External"/><Relationship Id="rId3427" Type="http://schemas.openxmlformats.org/officeDocument/2006/relationships/hyperlink" Target="https://stackoverflow.com/questions/58905540" TargetMode="External"/><Relationship Id="rId4758" Type="http://schemas.openxmlformats.org/officeDocument/2006/relationships/hyperlink" Target="https://stackoverflow.com/questions/61887659" TargetMode="External"/><Relationship Id="rId3426" Type="http://schemas.openxmlformats.org/officeDocument/2006/relationships/hyperlink" Target="https://stackoverflow.com/questions/62841176" TargetMode="External"/><Relationship Id="rId4757" Type="http://schemas.openxmlformats.org/officeDocument/2006/relationships/hyperlink" Target="https://stackoverflow.com/questions/59223142" TargetMode="External"/><Relationship Id="rId3429" Type="http://schemas.openxmlformats.org/officeDocument/2006/relationships/hyperlink" Target="https://stackoverflow.com/questions/56721498" TargetMode="External"/><Relationship Id="rId3428" Type="http://schemas.openxmlformats.org/officeDocument/2006/relationships/hyperlink" Target="https://stackoverflow.com/questions/61100907" TargetMode="External"/><Relationship Id="rId4759" Type="http://schemas.openxmlformats.org/officeDocument/2006/relationships/hyperlink" Target="https://stackoverflow.com/questions/58676498" TargetMode="External"/><Relationship Id="rId4750" Type="http://schemas.openxmlformats.org/officeDocument/2006/relationships/hyperlink" Target="https://stackoverflow.com/questions/64182501" TargetMode="External"/><Relationship Id="rId3421" Type="http://schemas.openxmlformats.org/officeDocument/2006/relationships/hyperlink" Target="https://stackoverflow.com/questions/62813601" TargetMode="External"/><Relationship Id="rId4752" Type="http://schemas.openxmlformats.org/officeDocument/2006/relationships/hyperlink" Target="https://stackoverflow.com/questions/61982617" TargetMode="External"/><Relationship Id="rId3420" Type="http://schemas.openxmlformats.org/officeDocument/2006/relationships/hyperlink" Target="https://stackoverflow.com/questions/59235222" TargetMode="External"/><Relationship Id="rId4751" Type="http://schemas.openxmlformats.org/officeDocument/2006/relationships/hyperlink" Target="https://stackoverflow.com/questions/61796296" TargetMode="External"/><Relationship Id="rId3423" Type="http://schemas.openxmlformats.org/officeDocument/2006/relationships/hyperlink" Target="https://stackoverflow.com/questions/59427019" TargetMode="External"/><Relationship Id="rId4754" Type="http://schemas.openxmlformats.org/officeDocument/2006/relationships/hyperlink" Target="https://stackoverflow.com/questions/61796296" TargetMode="External"/><Relationship Id="rId3422" Type="http://schemas.openxmlformats.org/officeDocument/2006/relationships/hyperlink" Target="https://stackoverflow.com/questions/64744483" TargetMode="External"/><Relationship Id="rId4753" Type="http://schemas.openxmlformats.org/officeDocument/2006/relationships/hyperlink" Target="https://stackoverflow.com/questions/60613538" TargetMode="External"/><Relationship Id="rId2126" Type="http://schemas.openxmlformats.org/officeDocument/2006/relationships/hyperlink" Target="https://stackoverflow.com/questions/57475348" TargetMode="External"/><Relationship Id="rId3458" Type="http://schemas.openxmlformats.org/officeDocument/2006/relationships/hyperlink" Target="https://stackoverflow.com/questions/60876735" TargetMode="External"/><Relationship Id="rId4789" Type="http://schemas.openxmlformats.org/officeDocument/2006/relationships/hyperlink" Target="https://stackoverflow.com/questions/50331668" TargetMode="External"/><Relationship Id="rId2127" Type="http://schemas.openxmlformats.org/officeDocument/2006/relationships/hyperlink" Target="https://stackoverflow.com/questions/57907321" TargetMode="External"/><Relationship Id="rId3457" Type="http://schemas.openxmlformats.org/officeDocument/2006/relationships/hyperlink" Target="https://stackoverflow.com/questions/53212559" TargetMode="External"/><Relationship Id="rId4788" Type="http://schemas.openxmlformats.org/officeDocument/2006/relationships/hyperlink" Target="https://stackoverflow.com/questions/54839184" TargetMode="External"/><Relationship Id="rId2128" Type="http://schemas.openxmlformats.org/officeDocument/2006/relationships/hyperlink" Target="https://stackoverflow.com/questions/57907321" TargetMode="External"/><Relationship Id="rId2129" Type="http://schemas.openxmlformats.org/officeDocument/2006/relationships/hyperlink" Target="https://stackoverflow.com/questions/57907321" TargetMode="External"/><Relationship Id="rId3459" Type="http://schemas.openxmlformats.org/officeDocument/2006/relationships/hyperlink" Target="https://stackoverflow.com/questions/52598117" TargetMode="External"/><Relationship Id="rId3450" Type="http://schemas.openxmlformats.org/officeDocument/2006/relationships/hyperlink" Target="https://stackoverflow.com/questions/49524396" TargetMode="External"/><Relationship Id="rId4781" Type="http://schemas.openxmlformats.org/officeDocument/2006/relationships/hyperlink" Target="https://stackoverflow.com/questions/47903504" TargetMode="External"/><Relationship Id="rId4780" Type="http://schemas.openxmlformats.org/officeDocument/2006/relationships/hyperlink" Target="https://stackoverflow.com/questions/52139076" TargetMode="External"/><Relationship Id="rId2120" Type="http://schemas.openxmlformats.org/officeDocument/2006/relationships/hyperlink" Target="https://stackoverflow.com/questions/57907321" TargetMode="External"/><Relationship Id="rId3452" Type="http://schemas.openxmlformats.org/officeDocument/2006/relationships/hyperlink" Target="https://stackoverflow.com/questions/53212559" TargetMode="External"/><Relationship Id="rId4783" Type="http://schemas.openxmlformats.org/officeDocument/2006/relationships/hyperlink" Target="https://stackoverflow.com/questions/54839184" TargetMode="External"/><Relationship Id="rId2121" Type="http://schemas.openxmlformats.org/officeDocument/2006/relationships/hyperlink" Target="https://stackoverflow.com/questions/48979830" TargetMode="External"/><Relationship Id="rId3451" Type="http://schemas.openxmlformats.org/officeDocument/2006/relationships/hyperlink" Target="https://stackoverflow.com/questions/46404581" TargetMode="External"/><Relationship Id="rId4782" Type="http://schemas.openxmlformats.org/officeDocument/2006/relationships/hyperlink" Target="https://stackoverflow.com/questions/49093535" TargetMode="External"/><Relationship Id="rId2122" Type="http://schemas.openxmlformats.org/officeDocument/2006/relationships/hyperlink" Target="https://stackoverflow.com/questions/48979830" TargetMode="External"/><Relationship Id="rId3454" Type="http://schemas.openxmlformats.org/officeDocument/2006/relationships/hyperlink" Target="https://stackoverflow.com/questions/52598117" TargetMode="External"/><Relationship Id="rId4785" Type="http://schemas.openxmlformats.org/officeDocument/2006/relationships/hyperlink" Target="https://stackoverflow.com/questions/51746179" TargetMode="External"/><Relationship Id="rId2123" Type="http://schemas.openxmlformats.org/officeDocument/2006/relationships/hyperlink" Target="https://stackoverflow.com/questions/53246624" TargetMode="External"/><Relationship Id="rId3453" Type="http://schemas.openxmlformats.org/officeDocument/2006/relationships/hyperlink" Target="https://stackoverflow.com/questions/52850105" TargetMode="External"/><Relationship Id="rId4784" Type="http://schemas.openxmlformats.org/officeDocument/2006/relationships/hyperlink" Target="https://stackoverflow.com/questions/49573784" TargetMode="External"/><Relationship Id="rId2124" Type="http://schemas.openxmlformats.org/officeDocument/2006/relationships/hyperlink" Target="https://stackoverflow.com/questions/48979830" TargetMode="External"/><Relationship Id="rId3456" Type="http://schemas.openxmlformats.org/officeDocument/2006/relationships/hyperlink" Target="https://stackoverflow.com/questions/54237407" TargetMode="External"/><Relationship Id="rId4787" Type="http://schemas.openxmlformats.org/officeDocument/2006/relationships/hyperlink" Target="https://stackoverflow.com/questions/50331668" TargetMode="External"/><Relationship Id="rId2125" Type="http://schemas.openxmlformats.org/officeDocument/2006/relationships/hyperlink" Target="https://stackoverflow.com/questions/64081325" TargetMode="External"/><Relationship Id="rId3455" Type="http://schemas.openxmlformats.org/officeDocument/2006/relationships/hyperlink" Target="https://stackoverflow.com/questions/54237407" TargetMode="External"/><Relationship Id="rId4786" Type="http://schemas.openxmlformats.org/officeDocument/2006/relationships/hyperlink" Target="https://stackoverflow.com/questions/50936396" TargetMode="External"/><Relationship Id="rId2115" Type="http://schemas.openxmlformats.org/officeDocument/2006/relationships/hyperlink" Target="https://stackoverflow.com/questions/48690423" TargetMode="External"/><Relationship Id="rId3447" Type="http://schemas.openxmlformats.org/officeDocument/2006/relationships/hyperlink" Target="https://stackoverflow.com/questions/43990046" TargetMode="External"/><Relationship Id="rId4778" Type="http://schemas.openxmlformats.org/officeDocument/2006/relationships/hyperlink" Target="https://stackoverflow.com/questions/48405386" TargetMode="External"/><Relationship Id="rId2116" Type="http://schemas.openxmlformats.org/officeDocument/2006/relationships/hyperlink" Target="https://stackoverflow.com/questions/60483509" TargetMode="External"/><Relationship Id="rId3446" Type="http://schemas.openxmlformats.org/officeDocument/2006/relationships/hyperlink" Target="https://stackoverflow.com/questions/43990046" TargetMode="External"/><Relationship Id="rId4777" Type="http://schemas.openxmlformats.org/officeDocument/2006/relationships/hyperlink" Target="https://stackoverflow.com/questions/49093535" TargetMode="External"/><Relationship Id="rId2117" Type="http://schemas.openxmlformats.org/officeDocument/2006/relationships/hyperlink" Target="https://stackoverflow.com/questions/48979830" TargetMode="External"/><Relationship Id="rId3449" Type="http://schemas.openxmlformats.org/officeDocument/2006/relationships/hyperlink" Target="https://stackoverflow.com/questions/45467720" TargetMode="External"/><Relationship Id="rId2118" Type="http://schemas.openxmlformats.org/officeDocument/2006/relationships/hyperlink" Target="https://stackoverflow.com/questions/59832388" TargetMode="External"/><Relationship Id="rId3448" Type="http://schemas.openxmlformats.org/officeDocument/2006/relationships/hyperlink" Target="https://stackoverflow.com/questions/44023976" TargetMode="External"/><Relationship Id="rId4779" Type="http://schemas.openxmlformats.org/officeDocument/2006/relationships/hyperlink" Target="https://stackoverflow.com/questions/58418067" TargetMode="External"/><Relationship Id="rId2119" Type="http://schemas.openxmlformats.org/officeDocument/2006/relationships/hyperlink" Target="https://stackoverflow.com/questions/59081201" TargetMode="External"/><Relationship Id="rId4770" Type="http://schemas.openxmlformats.org/officeDocument/2006/relationships/hyperlink" Target="https://stackoverflow.com/questions/48819561" TargetMode="External"/><Relationship Id="rId3441" Type="http://schemas.openxmlformats.org/officeDocument/2006/relationships/hyperlink" Target="https://stackoverflow.com/questions/44023976" TargetMode="External"/><Relationship Id="rId4772" Type="http://schemas.openxmlformats.org/officeDocument/2006/relationships/hyperlink" Target="https://stackoverflow.com/questions/53644792" TargetMode="External"/><Relationship Id="rId2110" Type="http://schemas.openxmlformats.org/officeDocument/2006/relationships/hyperlink" Target="https://stackoverflow.com/questions/55621653" TargetMode="External"/><Relationship Id="rId3440" Type="http://schemas.openxmlformats.org/officeDocument/2006/relationships/hyperlink" Target="https://stackoverflow.com/questions/46479008" TargetMode="External"/><Relationship Id="rId4771" Type="http://schemas.openxmlformats.org/officeDocument/2006/relationships/hyperlink" Target="https://stackoverflow.com/questions/49338837" TargetMode="External"/><Relationship Id="rId2111" Type="http://schemas.openxmlformats.org/officeDocument/2006/relationships/hyperlink" Target="https://stackoverflow.com/questions/54729225" TargetMode="External"/><Relationship Id="rId3443" Type="http://schemas.openxmlformats.org/officeDocument/2006/relationships/hyperlink" Target="https://stackoverflow.com/questions/49524396" TargetMode="External"/><Relationship Id="rId4774" Type="http://schemas.openxmlformats.org/officeDocument/2006/relationships/hyperlink" Target="https://stackoverflow.com/questions/53644792" TargetMode="External"/><Relationship Id="rId2112" Type="http://schemas.openxmlformats.org/officeDocument/2006/relationships/hyperlink" Target="https://stackoverflow.com/questions/54729225" TargetMode="External"/><Relationship Id="rId3442" Type="http://schemas.openxmlformats.org/officeDocument/2006/relationships/hyperlink" Target="https://stackoverflow.com/questions/49524396" TargetMode="External"/><Relationship Id="rId4773" Type="http://schemas.openxmlformats.org/officeDocument/2006/relationships/hyperlink" Target="https://stackoverflow.com/questions/53644792" TargetMode="External"/><Relationship Id="rId2113" Type="http://schemas.openxmlformats.org/officeDocument/2006/relationships/hyperlink" Target="https://stackoverflow.com/questions/59832388" TargetMode="External"/><Relationship Id="rId3445" Type="http://schemas.openxmlformats.org/officeDocument/2006/relationships/hyperlink" Target="https://stackoverflow.com/questions/44232898" TargetMode="External"/><Relationship Id="rId4776" Type="http://schemas.openxmlformats.org/officeDocument/2006/relationships/hyperlink" Target="https://stackoverflow.com/questions/48550159" TargetMode="External"/><Relationship Id="rId2114" Type="http://schemas.openxmlformats.org/officeDocument/2006/relationships/hyperlink" Target="https://stackoverflow.com/questions/60255470" TargetMode="External"/><Relationship Id="rId3444" Type="http://schemas.openxmlformats.org/officeDocument/2006/relationships/hyperlink" Target="https://stackoverflow.com/questions/49524396" TargetMode="External"/><Relationship Id="rId4775" Type="http://schemas.openxmlformats.org/officeDocument/2006/relationships/hyperlink" Target="https://stackoverflow.com/questions/47615041" TargetMode="External"/><Relationship Id="rId5251" Type="http://schemas.openxmlformats.org/officeDocument/2006/relationships/hyperlink" Target="https://stackoverflow.com/questions/59074105" TargetMode="External"/><Relationship Id="rId6582" Type="http://schemas.openxmlformats.org/officeDocument/2006/relationships/hyperlink" Target="https://stackoverflow.com/questions/63873767" TargetMode="External"/><Relationship Id="rId5252" Type="http://schemas.openxmlformats.org/officeDocument/2006/relationships/hyperlink" Target="https://stackoverflow.com/questions/59074105" TargetMode="External"/><Relationship Id="rId6583" Type="http://schemas.openxmlformats.org/officeDocument/2006/relationships/hyperlink" Target="https://stackoverflow.com/questions/63169445" TargetMode="External"/><Relationship Id="rId6580" Type="http://schemas.openxmlformats.org/officeDocument/2006/relationships/hyperlink" Target="https://stackoverflow.com/questions/61632744" TargetMode="External"/><Relationship Id="rId5250" Type="http://schemas.openxmlformats.org/officeDocument/2006/relationships/hyperlink" Target="https://stackoverflow.com/questions/59074105" TargetMode="External"/><Relationship Id="rId6581" Type="http://schemas.openxmlformats.org/officeDocument/2006/relationships/hyperlink" Target="https://stackoverflow.com/questions/63873767" TargetMode="External"/><Relationship Id="rId5255" Type="http://schemas.openxmlformats.org/officeDocument/2006/relationships/hyperlink" Target="https://stackoverflow.com/questions/61259623" TargetMode="External"/><Relationship Id="rId6586" Type="http://schemas.openxmlformats.org/officeDocument/2006/relationships/hyperlink" Target="https://stackoverflow.com/questions/62446159" TargetMode="External"/><Relationship Id="rId5256" Type="http://schemas.openxmlformats.org/officeDocument/2006/relationships/hyperlink" Target="https://stackoverflow.com/questions/58261348" TargetMode="External"/><Relationship Id="rId6587" Type="http://schemas.openxmlformats.org/officeDocument/2006/relationships/hyperlink" Target="https://stackoverflow.com/questions/60378450" TargetMode="External"/><Relationship Id="rId5253" Type="http://schemas.openxmlformats.org/officeDocument/2006/relationships/hyperlink" Target="https://stackoverflow.com/questions/40818579" TargetMode="External"/><Relationship Id="rId6584" Type="http://schemas.openxmlformats.org/officeDocument/2006/relationships/hyperlink" Target="https://stackoverflow.com/questions/62055656" TargetMode="External"/><Relationship Id="rId5254" Type="http://schemas.openxmlformats.org/officeDocument/2006/relationships/hyperlink" Target="https://stackoverflow.com/questions/61585473" TargetMode="External"/><Relationship Id="rId6585" Type="http://schemas.openxmlformats.org/officeDocument/2006/relationships/hyperlink" Target="https://stackoverflow.com/questions/60378450" TargetMode="External"/><Relationship Id="rId5259" Type="http://schemas.openxmlformats.org/officeDocument/2006/relationships/hyperlink" Target="https://stackoverflow.com/questions/47007997" TargetMode="External"/><Relationship Id="rId5257" Type="http://schemas.openxmlformats.org/officeDocument/2006/relationships/hyperlink" Target="https://stackoverflow.com/questions/58261348" TargetMode="External"/><Relationship Id="rId6588" Type="http://schemas.openxmlformats.org/officeDocument/2006/relationships/hyperlink" Target="https://stackoverflow.com/questions/51392603" TargetMode="External"/><Relationship Id="rId5258" Type="http://schemas.openxmlformats.org/officeDocument/2006/relationships/hyperlink" Target="https://stackoverflow.com/questions/58418067" TargetMode="External"/><Relationship Id="rId6589" Type="http://schemas.openxmlformats.org/officeDocument/2006/relationships/hyperlink" Target="https://stackoverflow.com/questions/48577372" TargetMode="External"/><Relationship Id="rId5240" Type="http://schemas.openxmlformats.org/officeDocument/2006/relationships/hyperlink" Target="https://stackoverflow.com/questions/62985745" TargetMode="External"/><Relationship Id="rId6571" Type="http://schemas.openxmlformats.org/officeDocument/2006/relationships/hyperlink" Target="https://stackoverflow.com/questions/60472366" TargetMode="External"/><Relationship Id="rId5241" Type="http://schemas.openxmlformats.org/officeDocument/2006/relationships/hyperlink" Target="https://stackoverflow.com/questions/57606581" TargetMode="External"/><Relationship Id="rId6572" Type="http://schemas.openxmlformats.org/officeDocument/2006/relationships/hyperlink" Target="https://stackoverflow.com/questions/51990034" TargetMode="External"/><Relationship Id="rId6570" Type="http://schemas.openxmlformats.org/officeDocument/2006/relationships/hyperlink" Target="https://stackoverflow.com/questions/61629433" TargetMode="External"/><Relationship Id="rId5244" Type="http://schemas.openxmlformats.org/officeDocument/2006/relationships/hyperlink" Target="https://stackoverflow.com/questions/48268563" TargetMode="External"/><Relationship Id="rId6575" Type="http://schemas.openxmlformats.org/officeDocument/2006/relationships/hyperlink" Target="https://stackoverflow.com/questions/61632744" TargetMode="External"/><Relationship Id="rId5245" Type="http://schemas.openxmlformats.org/officeDocument/2006/relationships/hyperlink" Target="https://stackoverflow.com/questions/56947147" TargetMode="External"/><Relationship Id="rId6576" Type="http://schemas.openxmlformats.org/officeDocument/2006/relationships/hyperlink" Target="https://stackoverflow.com/questions/63873767" TargetMode="External"/><Relationship Id="rId5242" Type="http://schemas.openxmlformats.org/officeDocument/2006/relationships/hyperlink" Target="https://stackoverflow.com/questions/48268563" TargetMode="External"/><Relationship Id="rId6573" Type="http://schemas.openxmlformats.org/officeDocument/2006/relationships/hyperlink" Target="https://stackoverflow.com/questions/61640966" TargetMode="External"/><Relationship Id="rId5243" Type="http://schemas.openxmlformats.org/officeDocument/2006/relationships/hyperlink" Target="https://stackoverflow.com/questions/48268563" TargetMode="External"/><Relationship Id="rId6574" Type="http://schemas.openxmlformats.org/officeDocument/2006/relationships/hyperlink" Target="https://stackoverflow.com/questions/58636087" TargetMode="External"/><Relationship Id="rId5248" Type="http://schemas.openxmlformats.org/officeDocument/2006/relationships/hyperlink" Target="https://stackoverflow.com/questions/63838368" TargetMode="External"/><Relationship Id="rId6579" Type="http://schemas.openxmlformats.org/officeDocument/2006/relationships/hyperlink" Target="https://stackoverflow.com/questions/58636087" TargetMode="External"/><Relationship Id="rId5249" Type="http://schemas.openxmlformats.org/officeDocument/2006/relationships/hyperlink" Target="https://stackoverflow.com/questions/42324140" TargetMode="External"/><Relationship Id="rId5246" Type="http://schemas.openxmlformats.org/officeDocument/2006/relationships/hyperlink" Target="https://stackoverflow.com/questions/57606581" TargetMode="External"/><Relationship Id="rId6577" Type="http://schemas.openxmlformats.org/officeDocument/2006/relationships/hyperlink" Target="https://stackoverflow.com/questions/63873767" TargetMode="External"/><Relationship Id="rId5247" Type="http://schemas.openxmlformats.org/officeDocument/2006/relationships/hyperlink" Target="https://stackoverflow.com/questions/64771558" TargetMode="External"/><Relationship Id="rId6578" Type="http://schemas.openxmlformats.org/officeDocument/2006/relationships/hyperlink" Target="https://stackoverflow.com/questions/61640966" TargetMode="External"/><Relationship Id="rId5270" Type="http://schemas.openxmlformats.org/officeDocument/2006/relationships/hyperlink" Target="https://stackoverflow.com/questions/45084217" TargetMode="External"/><Relationship Id="rId5273" Type="http://schemas.openxmlformats.org/officeDocument/2006/relationships/hyperlink" Target="https://stackoverflow.com/questions/42630504" TargetMode="External"/><Relationship Id="rId5274" Type="http://schemas.openxmlformats.org/officeDocument/2006/relationships/hyperlink" Target="https://stackoverflow.com/questions/46411573" TargetMode="External"/><Relationship Id="rId5271" Type="http://schemas.openxmlformats.org/officeDocument/2006/relationships/hyperlink" Target="https://stackoverflow.com/questions/46411573" TargetMode="External"/><Relationship Id="rId5272" Type="http://schemas.openxmlformats.org/officeDocument/2006/relationships/hyperlink" Target="https://stackoverflow.com/questions/46411573" TargetMode="External"/><Relationship Id="rId5277" Type="http://schemas.openxmlformats.org/officeDocument/2006/relationships/hyperlink" Target="https://stackoverflow.com/questions/45084217" TargetMode="External"/><Relationship Id="rId5278" Type="http://schemas.openxmlformats.org/officeDocument/2006/relationships/hyperlink" Target="https://stackoverflow.com/questions/48751075" TargetMode="External"/><Relationship Id="rId5275" Type="http://schemas.openxmlformats.org/officeDocument/2006/relationships/hyperlink" Target="https://stackoverflow.com/questions/45084217" TargetMode="External"/><Relationship Id="rId5276" Type="http://schemas.openxmlformats.org/officeDocument/2006/relationships/hyperlink" Target="https://stackoverflow.com/questions/46619869" TargetMode="External"/><Relationship Id="rId5279" Type="http://schemas.openxmlformats.org/officeDocument/2006/relationships/hyperlink" Target="https://stackoverflow.com/questions/48764716" TargetMode="External"/><Relationship Id="rId6590" Type="http://schemas.openxmlformats.org/officeDocument/2006/relationships/hyperlink" Target="https://stackoverflow.com/questions/61621128" TargetMode="External"/><Relationship Id="rId5262" Type="http://schemas.openxmlformats.org/officeDocument/2006/relationships/hyperlink" Target="https://stackoverflow.com/questions/48751075" TargetMode="External"/><Relationship Id="rId6593" Type="http://schemas.openxmlformats.org/officeDocument/2006/relationships/hyperlink" Target="https://stackoverflow.com/questions/50178711" TargetMode="External"/><Relationship Id="rId5263" Type="http://schemas.openxmlformats.org/officeDocument/2006/relationships/hyperlink" Target="https://stackoverflow.com/questions/45296260" TargetMode="External"/><Relationship Id="rId6594" Type="http://schemas.openxmlformats.org/officeDocument/2006/relationships/hyperlink" Target="https://stackoverflow.com/questions/64863256" TargetMode="External"/><Relationship Id="rId5260" Type="http://schemas.openxmlformats.org/officeDocument/2006/relationships/hyperlink" Target="https://stackoverflow.com/questions/58261348" TargetMode="External"/><Relationship Id="rId6591" Type="http://schemas.openxmlformats.org/officeDocument/2006/relationships/hyperlink" Target="https://stackoverflow.com/questions/52149009" TargetMode="External"/><Relationship Id="rId5261" Type="http://schemas.openxmlformats.org/officeDocument/2006/relationships/hyperlink" Target="https://stackoverflow.com/questions/50513505" TargetMode="External"/><Relationship Id="rId6592" Type="http://schemas.openxmlformats.org/officeDocument/2006/relationships/hyperlink" Target="https://stackoverflow.com/questions/64863256" TargetMode="External"/><Relationship Id="rId5266" Type="http://schemas.openxmlformats.org/officeDocument/2006/relationships/hyperlink" Target="https://stackoverflow.com/questions/59060150" TargetMode="External"/><Relationship Id="rId6597" Type="http://schemas.openxmlformats.org/officeDocument/2006/relationships/hyperlink" Target="https://stackoverflow.com/questions/52351255" TargetMode="External"/><Relationship Id="rId5267" Type="http://schemas.openxmlformats.org/officeDocument/2006/relationships/hyperlink" Target="https://stackoverflow.com/questions/59060150" TargetMode="External"/><Relationship Id="rId6598" Type="http://schemas.openxmlformats.org/officeDocument/2006/relationships/hyperlink" Target="https://stackoverflow.com/questions/57434934" TargetMode="External"/><Relationship Id="rId5264" Type="http://schemas.openxmlformats.org/officeDocument/2006/relationships/hyperlink" Target="https://stackoverflow.com/questions/59672402" TargetMode="External"/><Relationship Id="rId6595" Type="http://schemas.openxmlformats.org/officeDocument/2006/relationships/hyperlink" Target="https://stackoverflow.com/questions/57750023" TargetMode="External"/><Relationship Id="rId5265" Type="http://schemas.openxmlformats.org/officeDocument/2006/relationships/hyperlink" Target="https://stackoverflow.com/questions/45084217" TargetMode="External"/><Relationship Id="rId6596" Type="http://schemas.openxmlformats.org/officeDocument/2006/relationships/hyperlink" Target="https://stackoverflow.com/questions/48749515" TargetMode="External"/><Relationship Id="rId5268" Type="http://schemas.openxmlformats.org/officeDocument/2006/relationships/hyperlink" Target="https://stackoverflow.com/questions/42630504" TargetMode="External"/><Relationship Id="rId6599" Type="http://schemas.openxmlformats.org/officeDocument/2006/relationships/hyperlink" Target="https://stackoverflow.com/questions/57434934" TargetMode="External"/><Relationship Id="rId5269" Type="http://schemas.openxmlformats.org/officeDocument/2006/relationships/hyperlink" Target="https://stackoverflow.com/questions/47007997" TargetMode="External"/><Relationship Id="rId5219" Type="http://schemas.openxmlformats.org/officeDocument/2006/relationships/hyperlink" Target="https://stackoverflow.com/questions/61081872" TargetMode="External"/><Relationship Id="rId5217" Type="http://schemas.openxmlformats.org/officeDocument/2006/relationships/hyperlink" Target="https://stackoverflow.com/questions/62546338" TargetMode="External"/><Relationship Id="rId6548" Type="http://schemas.openxmlformats.org/officeDocument/2006/relationships/hyperlink" Target="https://stackoverflow.com/questions/45121909" TargetMode="External"/><Relationship Id="rId5218" Type="http://schemas.openxmlformats.org/officeDocument/2006/relationships/hyperlink" Target="https://stackoverflow.com/questions/59408099" TargetMode="External"/><Relationship Id="rId6549" Type="http://schemas.openxmlformats.org/officeDocument/2006/relationships/hyperlink" Target="https://stackoverflow.com/questions/48482483" TargetMode="External"/><Relationship Id="rId7879" Type="http://schemas.openxmlformats.org/officeDocument/2006/relationships/hyperlink" Target="https://stackoverflow.com/questions/57865460" TargetMode="External"/><Relationship Id="rId392" Type="http://schemas.openxmlformats.org/officeDocument/2006/relationships/hyperlink" Target="https://stackoverflow.com/questions/63648372" TargetMode="External"/><Relationship Id="rId391" Type="http://schemas.openxmlformats.org/officeDocument/2006/relationships/hyperlink" Target="https://stackoverflow.com/questions/62917163" TargetMode="External"/><Relationship Id="rId390" Type="http://schemas.openxmlformats.org/officeDocument/2006/relationships/hyperlink" Target="https://stackoverflow.com/questions/57547230" TargetMode="External"/><Relationship Id="rId7870" Type="http://schemas.openxmlformats.org/officeDocument/2006/relationships/hyperlink" Target="https://stackoverflow.com/questions/51578810" TargetMode="External"/><Relationship Id="rId385" Type="http://schemas.openxmlformats.org/officeDocument/2006/relationships/hyperlink" Target="https://stackoverflow.com/questions/64542271" TargetMode="External"/><Relationship Id="rId5211" Type="http://schemas.openxmlformats.org/officeDocument/2006/relationships/hyperlink" Target="https://stackoverflow.com/questions/62272412" TargetMode="External"/><Relationship Id="rId6542" Type="http://schemas.openxmlformats.org/officeDocument/2006/relationships/hyperlink" Target="https://stackoverflow.com/questions/60077931" TargetMode="External"/><Relationship Id="rId7874" Type="http://schemas.openxmlformats.org/officeDocument/2006/relationships/hyperlink" Target="https://stackoverflow.com/questions/53965588" TargetMode="External"/><Relationship Id="rId384" Type="http://schemas.openxmlformats.org/officeDocument/2006/relationships/hyperlink" Target="https://stackoverflow.com/questions/58858431" TargetMode="External"/><Relationship Id="rId5212" Type="http://schemas.openxmlformats.org/officeDocument/2006/relationships/hyperlink" Target="https://stackoverflow.com/questions/55865891" TargetMode="External"/><Relationship Id="rId6543" Type="http://schemas.openxmlformats.org/officeDocument/2006/relationships/hyperlink" Target="https://stackoverflow.com/questions/53328826" TargetMode="External"/><Relationship Id="rId7873" Type="http://schemas.openxmlformats.org/officeDocument/2006/relationships/hyperlink" Target="https://stackoverflow.com/questions/63317589" TargetMode="External"/><Relationship Id="rId383" Type="http://schemas.openxmlformats.org/officeDocument/2006/relationships/hyperlink" Target="https://stackoverflow.com/questions/58858431" TargetMode="External"/><Relationship Id="rId6540" Type="http://schemas.openxmlformats.org/officeDocument/2006/relationships/hyperlink" Target="https://stackoverflow.com/questions/42092727" TargetMode="External"/><Relationship Id="rId7872" Type="http://schemas.openxmlformats.org/officeDocument/2006/relationships/hyperlink" Target="https://stackoverflow.com/questions/55250124" TargetMode="External"/><Relationship Id="rId382" Type="http://schemas.openxmlformats.org/officeDocument/2006/relationships/hyperlink" Target="https://stackoverflow.com/questions/58858431" TargetMode="External"/><Relationship Id="rId5210" Type="http://schemas.openxmlformats.org/officeDocument/2006/relationships/hyperlink" Target="https://stackoverflow.com/questions/62690426" TargetMode="External"/><Relationship Id="rId6541" Type="http://schemas.openxmlformats.org/officeDocument/2006/relationships/hyperlink" Target="https://stackoverflow.com/questions/44274618" TargetMode="External"/><Relationship Id="rId7871" Type="http://schemas.openxmlformats.org/officeDocument/2006/relationships/hyperlink" Target="https://stackoverflow.com/questions/53626582" TargetMode="External"/><Relationship Id="rId389" Type="http://schemas.openxmlformats.org/officeDocument/2006/relationships/hyperlink" Target="https://stackoverflow.com/questions/55106400" TargetMode="External"/><Relationship Id="rId5215" Type="http://schemas.openxmlformats.org/officeDocument/2006/relationships/hyperlink" Target="https://stackoverflow.com/questions/62967769" TargetMode="External"/><Relationship Id="rId6546" Type="http://schemas.openxmlformats.org/officeDocument/2006/relationships/hyperlink" Target="https://stackoverflow.com/questions/44725860" TargetMode="External"/><Relationship Id="rId7878" Type="http://schemas.openxmlformats.org/officeDocument/2006/relationships/hyperlink" Target="https://stackoverflow.com/questions/63317589" TargetMode="External"/><Relationship Id="rId388" Type="http://schemas.openxmlformats.org/officeDocument/2006/relationships/hyperlink" Target="https://stackoverflow.com/questions/52928348" TargetMode="External"/><Relationship Id="rId5216" Type="http://schemas.openxmlformats.org/officeDocument/2006/relationships/hyperlink" Target="https://stackoverflow.com/questions/62967769" TargetMode="External"/><Relationship Id="rId6547" Type="http://schemas.openxmlformats.org/officeDocument/2006/relationships/hyperlink" Target="https://stackoverflow.com/questions/48186569" TargetMode="External"/><Relationship Id="rId7877" Type="http://schemas.openxmlformats.org/officeDocument/2006/relationships/hyperlink" Target="https://stackoverflow.com/questions/55250124" TargetMode="External"/><Relationship Id="rId387" Type="http://schemas.openxmlformats.org/officeDocument/2006/relationships/hyperlink" Target="https://stackoverflow.com/questions/41578883" TargetMode="External"/><Relationship Id="rId5213" Type="http://schemas.openxmlformats.org/officeDocument/2006/relationships/hyperlink" Target="https://stackoverflow.com/questions/56905384" TargetMode="External"/><Relationship Id="rId6544" Type="http://schemas.openxmlformats.org/officeDocument/2006/relationships/hyperlink" Target="https://stackoverflow.com/questions/42092727" TargetMode="External"/><Relationship Id="rId7876" Type="http://schemas.openxmlformats.org/officeDocument/2006/relationships/hyperlink" Target="https://stackoverflow.com/questions/53626582" TargetMode="External"/><Relationship Id="rId386" Type="http://schemas.openxmlformats.org/officeDocument/2006/relationships/hyperlink" Target="https://stackoverflow.com/questions/36630213" TargetMode="External"/><Relationship Id="rId5214" Type="http://schemas.openxmlformats.org/officeDocument/2006/relationships/hyperlink" Target="https://stackoverflow.com/questions/62967769" TargetMode="External"/><Relationship Id="rId6545" Type="http://schemas.openxmlformats.org/officeDocument/2006/relationships/hyperlink" Target="https://stackoverflow.com/questions/42092727" TargetMode="External"/><Relationship Id="rId7875" Type="http://schemas.openxmlformats.org/officeDocument/2006/relationships/hyperlink" Target="https://stackoverflow.com/questions/58884656" TargetMode="External"/><Relationship Id="rId5208" Type="http://schemas.openxmlformats.org/officeDocument/2006/relationships/hyperlink" Target="https://stackoverflow.com/questions/63358166" TargetMode="External"/><Relationship Id="rId6539" Type="http://schemas.openxmlformats.org/officeDocument/2006/relationships/hyperlink" Target="https://stackoverflow.com/questions/42092727" TargetMode="External"/><Relationship Id="rId5209" Type="http://schemas.openxmlformats.org/officeDocument/2006/relationships/hyperlink" Target="https://stackoverflow.com/questions/62967769" TargetMode="External"/><Relationship Id="rId5206" Type="http://schemas.openxmlformats.org/officeDocument/2006/relationships/hyperlink" Target="https://stackoverflow.com/questions/56905384" TargetMode="External"/><Relationship Id="rId6537" Type="http://schemas.openxmlformats.org/officeDocument/2006/relationships/hyperlink" Target="https://stackoverflow.com/questions/60077931" TargetMode="External"/><Relationship Id="rId7869" Type="http://schemas.openxmlformats.org/officeDocument/2006/relationships/hyperlink" Target="https://stackoverflow.com/questions/56569755" TargetMode="External"/><Relationship Id="rId5207" Type="http://schemas.openxmlformats.org/officeDocument/2006/relationships/hyperlink" Target="https://stackoverflow.com/questions/62967769" TargetMode="External"/><Relationship Id="rId6538" Type="http://schemas.openxmlformats.org/officeDocument/2006/relationships/hyperlink" Target="https://stackoverflow.com/questions/42092727" TargetMode="External"/><Relationship Id="rId7868" Type="http://schemas.openxmlformats.org/officeDocument/2006/relationships/hyperlink" Target="https://stackoverflow.com/questions/60490599" TargetMode="External"/><Relationship Id="rId381" Type="http://schemas.openxmlformats.org/officeDocument/2006/relationships/hyperlink" Target="https://stackoverflow.com/questions/44078259" TargetMode="External"/><Relationship Id="rId380" Type="http://schemas.openxmlformats.org/officeDocument/2006/relationships/hyperlink" Target="https://stackoverflow.com/questions/53353925" TargetMode="External"/><Relationship Id="rId379" Type="http://schemas.openxmlformats.org/officeDocument/2006/relationships/hyperlink" Target="https://stackoverflow.com/questions/29112602" TargetMode="External"/><Relationship Id="rId374" Type="http://schemas.openxmlformats.org/officeDocument/2006/relationships/hyperlink" Target="https://stackoverflow.com/questions/61100942" TargetMode="External"/><Relationship Id="rId5200" Type="http://schemas.openxmlformats.org/officeDocument/2006/relationships/hyperlink" Target="https://stackoverflow.com/questions/48127701" TargetMode="External"/><Relationship Id="rId6531" Type="http://schemas.openxmlformats.org/officeDocument/2006/relationships/hyperlink" Target="https://stackoverflow.com/questions/49701918" TargetMode="External"/><Relationship Id="rId7863" Type="http://schemas.openxmlformats.org/officeDocument/2006/relationships/hyperlink" Target="https://stackoverflow.com/questions/60490599" TargetMode="External"/><Relationship Id="rId373" Type="http://schemas.openxmlformats.org/officeDocument/2006/relationships/hyperlink" Target="https://stackoverflow.com/questions/44424068" TargetMode="External"/><Relationship Id="rId5201" Type="http://schemas.openxmlformats.org/officeDocument/2006/relationships/hyperlink" Target="https://stackoverflow.com/questions/58468182" TargetMode="External"/><Relationship Id="rId6532" Type="http://schemas.openxmlformats.org/officeDocument/2006/relationships/hyperlink" Target="https://stackoverflow.com/questions/52227910" TargetMode="External"/><Relationship Id="rId7862" Type="http://schemas.openxmlformats.org/officeDocument/2006/relationships/hyperlink" Target="https://stackoverflow.com/questions/51403577" TargetMode="External"/><Relationship Id="rId372" Type="http://schemas.openxmlformats.org/officeDocument/2006/relationships/hyperlink" Target="https://stackoverflow.com/questions/59645758" TargetMode="External"/><Relationship Id="rId7861" Type="http://schemas.openxmlformats.org/officeDocument/2006/relationships/hyperlink" Target="https://stackoverflow.com/questions/59765784" TargetMode="External"/><Relationship Id="rId371" Type="http://schemas.openxmlformats.org/officeDocument/2006/relationships/hyperlink" Target="https://stackoverflow.com/questions/43411314" TargetMode="External"/><Relationship Id="rId6530" Type="http://schemas.openxmlformats.org/officeDocument/2006/relationships/hyperlink" Target="https://stackoverflow.com/questions/41374175" TargetMode="External"/><Relationship Id="rId7860" Type="http://schemas.openxmlformats.org/officeDocument/2006/relationships/hyperlink" Target="https://stackoverflow.com/questions/56585023" TargetMode="External"/><Relationship Id="rId378" Type="http://schemas.openxmlformats.org/officeDocument/2006/relationships/hyperlink" Target="https://stackoverflow.com/questions/29112602" TargetMode="External"/><Relationship Id="rId5204" Type="http://schemas.openxmlformats.org/officeDocument/2006/relationships/hyperlink" Target="https://stackoverflow.com/questions/63645238" TargetMode="External"/><Relationship Id="rId6535" Type="http://schemas.openxmlformats.org/officeDocument/2006/relationships/hyperlink" Target="https://stackoverflow.com/questions/45061344" TargetMode="External"/><Relationship Id="rId7867" Type="http://schemas.openxmlformats.org/officeDocument/2006/relationships/hyperlink" Target="https://stackoverflow.com/questions/59894720" TargetMode="External"/><Relationship Id="rId377" Type="http://schemas.openxmlformats.org/officeDocument/2006/relationships/hyperlink" Target="https://stackoverflow.com/questions/29112602" TargetMode="External"/><Relationship Id="rId5205" Type="http://schemas.openxmlformats.org/officeDocument/2006/relationships/hyperlink" Target="https://stackoverflow.com/questions/55865891" TargetMode="External"/><Relationship Id="rId6536" Type="http://schemas.openxmlformats.org/officeDocument/2006/relationships/hyperlink" Target="https://stackoverflow.com/questions/44274618" TargetMode="External"/><Relationship Id="rId7866" Type="http://schemas.openxmlformats.org/officeDocument/2006/relationships/hyperlink" Target="https://stackoverflow.com/questions/59765784" TargetMode="External"/><Relationship Id="rId376" Type="http://schemas.openxmlformats.org/officeDocument/2006/relationships/hyperlink" Target="https://stackoverflow.com/questions/52792692" TargetMode="External"/><Relationship Id="rId5202" Type="http://schemas.openxmlformats.org/officeDocument/2006/relationships/hyperlink" Target="https://stackoverflow.com/questions/60457040" TargetMode="External"/><Relationship Id="rId6533" Type="http://schemas.openxmlformats.org/officeDocument/2006/relationships/hyperlink" Target="https://stackoverflow.com/questions/43084137" TargetMode="External"/><Relationship Id="rId7865" Type="http://schemas.openxmlformats.org/officeDocument/2006/relationships/hyperlink" Target="https://stackoverflow.com/questions/56585023" TargetMode="External"/><Relationship Id="rId375" Type="http://schemas.openxmlformats.org/officeDocument/2006/relationships/hyperlink" Target="https://stackoverflow.com/questions/49143626" TargetMode="External"/><Relationship Id="rId5203" Type="http://schemas.openxmlformats.org/officeDocument/2006/relationships/hyperlink" Target="https://stackoverflow.com/questions/62906596" TargetMode="External"/><Relationship Id="rId6534" Type="http://schemas.openxmlformats.org/officeDocument/2006/relationships/hyperlink" Target="https://stackoverflow.com/questions/48461151" TargetMode="External"/><Relationship Id="rId7864" Type="http://schemas.openxmlformats.org/officeDocument/2006/relationships/hyperlink" Target="https://stackoverflow.com/questions/56585023" TargetMode="External"/><Relationship Id="rId5239" Type="http://schemas.openxmlformats.org/officeDocument/2006/relationships/hyperlink" Target="https://stackoverflow.com/questions/56947147" TargetMode="External"/><Relationship Id="rId6560" Type="http://schemas.openxmlformats.org/officeDocument/2006/relationships/hyperlink" Target="https://stackoverflow.com/questions/56934322" TargetMode="External"/><Relationship Id="rId7892" Type="http://schemas.openxmlformats.org/officeDocument/2006/relationships/hyperlink" Target="https://stackoverflow.com/questions/56580538" TargetMode="External"/><Relationship Id="rId5230" Type="http://schemas.openxmlformats.org/officeDocument/2006/relationships/hyperlink" Target="https://stackoverflow.com/questions/55060736" TargetMode="External"/><Relationship Id="rId6561" Type="http://schemas.openxmlformats.org/officeDocument/2006/relationships/hyperlink" Target="https://stackoverflow.com/questions/57372037" TargetMode="External"/><Relationship Id="rId7891" Type="http://schemas.openxmlformats.org/officeDocument/2006/relationships/hyperlink" Target="https://stackoverflow.com/questions/55720718" TargetMode="External"/><Relationship Id="rId7890" Type="http://schemas.openxmlformats.org/officeDocument/2006/relationships/hyperlink" Target="https://stackoverflow.com/questions/51868631" TargetMode="External"/><Relationship Id="rId5233" Type="http://schemas.openxmlformats.org/officeDocument/2006/relationships/hyperlink" Target="https://stackoverflow.com/questions/57134808" TargetMode="External"/><Relationship Id="rId6564" Type="http://schemas.openxmlformats.org/officeDocument/2006/relationships/hyperlink" Target="https://stackoverflow.com/questions/60763498" TargetMode="External"/><Relationship Id="rId7896" Type="http://schemas.openxmlformats.org/officeDocument/2006/relationships/hyperlink" Target="https://stackoverflow.com/questions/55720718" TargetMode="External"/><Relationship Id="rId5234" Type="http://schemas.openxmlformats.org/officeDocument/2006/relationships/hyperlink" Target="https://stackoverflow.com/questions/57134808" TargetMode="External"/><Relationship Id="rId6565" Type="http://schemas.openxmlformats.org/officeDocument/2006/relationships/hyperlink" Target="https://stackoverflow.com/questions/60763498" TargetMode="External"/><Relationship Id="rId7895" Type="http://schemas.openxmlformats.org/officeDocument/2006/relationships/hyperlink" Target="https://stackoverflow.com/questions/55896791" TargetMode="External"/><Relationship Id="rId5231" Type="http://schemas.openxmlformats.org/officeDocument/2006/relationships/hyperlink" Target="https://stackoverflow.com/questions/63461478" TargetMode="External"/><Relationship Id="rId6562" Type="http://schemas.openxmlformats.org/officeDocument/2006/relationships/hyperlink" Target="https://stackoverflow.com/questions/42100586" TargetMode="External"/><Relationship Id="rId7894" Type="http://schemas.openxmlformats.org/officeDocument/2006/relationships/hyperlink" Target="https://stackoverflow.com/questions/55896791" TargetMode="External"/><Relationship Id="rId5232" Type="http://schemas.openxmlformats.org/officeDocument/2006/relationships/hyperlink" Target="https://stackoverflow.com/questions/57134808" TargetMode="External"/><Relationship Id="rId6563" Type="http://schemas.openxmlformats.org/officeDocument/2006/relationships/hyperlink" Target="https://stackoverflow.com/questions/60763498" TargetMode="External"/><Relationship Id="rId7893" Type="http://schemas.openxmlformats.org/officeDocument/2006/relationships/hyperlink" Target="https://stackoverflow.com/questions/60280923" TargetMode="External"/><Relationship Id="rId5237" Type="http://schemas.openxmlformats.org/officeDocument/2006/relationships/hyperlink" Target="https://stackoverflow.com/questions/57606581" TargetMode="External"/><Relationship Id="rId6568" Type="http://schemas.openxmlformats.org/officeDocument/2006/relationships/hyperlink" Target="https://stackoverflow.com/questions/49352620" TargetMode="External"/><Relationship Id="rId5238" Type="http://schemas.openxmlformats.org/officeDocument/2006/relationships/hyperlink" Target="https://stackoverflow.com/questions/64771558" TargetMode="External"/><Relationship Id="rId6569" Type="http://schemas.openxmlformats.org/officeDocument/2006/relationships/hyperlink" Target="https://stackoverflow.com/questions/50101695" TargetMode="External"/><Relationship Id="rId7899" Type="http://schemas.openxmlformats.org/officeDocument/2006/relationships/hyperlink" Target="https://stackoverflow.com/questions/56604825" TargetMode="External"/><Relationship Id="rId5235" Type="http://schemas.openxmlformats.org/officeDocument/2006/relationships/hyperlink" Target="https://stackoverflow.com/questions/48268563" TargetMode="External"/><Relationship Id="rId6566" Type="http://schemas.openxmlformats.org/officeDocument/2006/relationships/hyperlink" Target="https://stackoverflow.com/questions/55350010" TargetMode="External"/><Relationship Id="rId7898" Type="http://schemas.openxmlformats.org/officeDocument/2006/relationships/hyperlink" Target="https://stackoverflow.com/questions/56604825" TargetMode="External"/><Relationship Id="rId5236" Type="http://schemas.openxmlformats.org/officeDocument/2006/relationships/hyperlink" Target="https://stackoverflow.com/questions/56947147" TargetMode="External"/><Relationship Id="rId6567" Type="http://schemas.openxmlformats.org/officeDocument/2006/relationships/hyperlink" Target="https://stackoverflow.com/questions/40367923" TargetMode="External"/><Relationship Id="rId7897" Type="http://schemas.openxmlformats.org/officeDocument/2006/relationships/hyperlink" Target="https://stackoverflow.com/questions/55896791" TargetMode="External"/><Relationship Id="rId5228" Type="http://schemas.openxmlformats.org/officeDocument/2006/relationships/hyperlink" Target="https://stackoverflow.com/questions/62690426" TargetMode="External"/><Relationship Id="rId6559" Type="http://schemas.openxmlformats.org/officeDocument/2006/relationships/hyperlink" Target="https://stackoverflow.com/questions/56934322" TargetMode="External"/><Relationship Id="rId5229" Type="http://schemas.openxmlformats.org/officeDocument/2006/relationships/hyperlink" Target="https://stackoverflow.com/questions/62272412" TargetMode="External"/><Relationship Id="rId7881" Type="http://schemas.openxmlformats.org/officeDocument/2006/relationships/hyperlink" Target="https://stackoverflow.com/questions/58183711" TargetMode="External"/><Relationship Id="rId6550" Type="http://schemas.openxmlformats.org/officeDocument/2006/relationships/hyperlink" Target="https://stackoverflow.com/questions/45121909" TargetMode="External"/><Relationship Id="rId7880" Type="http://schemas.openxmlformats.org/officeDocument/2006/relationships/hyperlink" Target="https://stackoverflow.com/questions/55250124" TargetMode="External"/><Relationship Id="rId396" Type="http://schemas.openxmlformats.org/officeDocument/2006/relationships/hyperlink" Target="https://stackoverflow.com/questions/65155458" TargetMode="External"/><Relationship Id="rId5222" Type="http://schemas.openxmlformats.org/officeDocument/2006/relationships/hyperlink" Target="https://stackoverflow.com/questions/60474308" TargetMode="External"/><Relationship Id="rId6553" Type="http://schemas.openxmlformats.org/officeDocument/2006/relationships/hyperlink" Target="https://stackoverflow.com/questions/58636087" TargetMode="External"/><Relationship Id="rId7885" Type="http://schemas.openxmlformats.org/officeDocument/2006/relationships/hyperlink" Target="https://stackoverflow.com/questions/53965588" TargetMode="External"/><Relationship Id="rId395" Type="http://schemas.openxmlformats.org/officeDocument/2006/relationships/hyperlink" Target="https://stackoverflow.com/questions/52032280" TargetMode="External"/><Relationship Id="rId5223" Type="http://schemas.openxmlformats.org/officeDocument/2006/relationships/hyperlink" Target="https://stackoverflow.com/questions/63859912" TargetMode="External"/><Relationship Id="rId6554" Type="http://schemas.openxmlformats.org/officeDocument/2006/relationships/hyperlink" Target="https://stackoverflow.com/questions/64988725" TargetMode="External"/><Relationship Id="rId7884" Type="http://schemas.openxmlformats.org/officeDocument/2006/relationships/hyperlink" Target="https://stackoverflow.com/questions/63317589" TargetMode="External"/><Relationship Id="rId394" Type="http://schemas.openxmlformats.org/officeDocument/2006/relationships/hyperlink" Target="https://stackoverflow.com/questions/63648372" TargetMode="External"/><Relationship Id="rId5220" Type="http://schemas.openxmlformats.org/officeDocument/2006/relationships/hyperlink" Target="https://stackoverflow.com/questions/61081872" TargetMode="External"/><Relationship Id="rId6551" Type="http://schemas.openxmlformats.org/officeDocument/2006/relationships/hyperlink" Target="https://stackoverflow.com/questions/63169445" TargetMode="External"/><Relationship Id="rId7883" Type="http://schemas.openxmlformats.org/officeDocument/2006/relationships/hyperlink" Target="https://stackoverflow.com/questions/53589007" TargetMode="External"/><Relationship Id="rId393" Type="http://schemas.openxmlformats.org/officeDocument/2006/relationships/hyperlink" Target="https://stackoverflow.com/questions/63648372" TargetMode="External"/><Relationship Id="rId5221" Type="http://schemas.openxmlformats.org/officeDocument/2006/relationships/hyperlink" Target="https://stackoverflow.com/questions/61081872" TargetMode="External"/><Relationship Id="rId6552" Type="http://schemas.openxmlformats.org/officeDocument/2006/relationships/hyperlink" Target="https://stackoverflow.com/questions/60378450" TargetMode="External"/><Relationship Id="rId7882" Type="http://schemas.openxmlformats.org/officeDocument/2006/relationships/hyperlink" Target="https://stackoverflow.com/questions/53507266" TargetMode="External"/><Relationship Id="rId5226" Type="http://schemas.openxmlformats.org/officeDocument/2006/relationships/hyperlink" Target="https://stackoverflow.com/questions/62272412" TargetMode="External"/><Relationship Id="rId6557" Type="http://schemas.openxmlformats.org/officeDocument/2006/relationships/hyperlink" Target="https://stackoverflow.com/questions/61928560" TargetMode="External"/><Relationship Id="rId7889" Type="http://schemas.openxmlformats.org/officeDocument/2006/relationships/hyperlink" Target="https://stackoverflow.com/questions/54274107" TargetMode="External"/><Relationship Id="rId399" Type="http://schemas.openxmlformats.org/officeDocument/2006/relationships/hyperlink" Target="https://stackoverflow.com/questions/26277984" TargetMode="External"/><Relationship Id="rId5227" Type="http://schemas.openxmlformats.org/officeDocument/2006/relationships/hyperlink" Target="https://stackoverflow.com/questions/63859912" TargetMode="External"/><Relationship Id="rId6558" Type="http://schemas.openxmlformats.org/officeDocument/2006/relationships/hyperlink" Target="https://stackoverflow.com/questions/64698227" TargetMode="External"/><Relationship Id="rId7888" Type="http://schemas.openxmlformats.org/officeDocument/2006/relationships/hyperlink" Target="https://stackoverflow.com/questions/51868631" TargetMode="External"/><Relationship Id="rId398" Type="http://schemas.openxmlformats.org/officeDocument/2006/relationships/hyperlink" Target="https://stackoverflow.com/questions/60141916" TargetMode="External"/><Relationship Id="rId5224" Type="http://schemas.openxmlformats.org/officeDocument/2006/relationships/hyperlink" Target="https://stackoverflow.com/questions/62272412" TargetMode="External"/><Relationship Id="rId6555" Type="http://schemas.openxmlformats.org/officeDocument/2006/relationships/hyperlink" Target="https://stackoverflow.com/questions/58636087" TargetMode="External"/><Relationship Id="rId7887" Type="http://schemas.openxmlformats.org/officeDocument/2006/relationships/hyperlink" Target="https://stackoverflow.com/questions/56585023" TargetMode="External"/><Relationship Id="rId397" Type="http://schemas.openxmlformats.org/officeDocument/2006/relationships/hyperlink" Target="https://stackoverflow.com/questions/59120804" TargetMode="External"/><Relationship Id="rId5225" Type="http://schemas.openxmlformats.org/officeDocument/2006/relationships/hyperlink" Target="https://stackoverflow.com/questions/62272412" TargetMode="External"/><Relationship Id="rId6556" Type="http://schemas.openxmlformats.org/officeDocument/2006/relationships/hyperlink" Target="https://stackoverflow.com/questions/62556166" TargetMode="External"/><Relationship Id="rId7886" Type="http://schemas.openxmlformats.org/officeDocument/2006/relationships/hyperlink" Target="https://stackoverflow.com/questions/63317589" TargetMode="External"/><Relationship Id="rId1730" Type="http://schemas.openxmlformats.org/officeDocument/2006/relationships/hyperlink" Target="https://stackoverflow.com/questions/41817101" TargetMode="External"/><Relationship Id="rId1731" Type="http://schemas.openxmlformats.org/officeDocument/2006/relationships/hyperlink" Target="https://stackoverflow.com/questions/41651628" TargetMode="External"/><Relationship Id="rId1732" Type="http://schemas.openxmlformats.org/officeDocument/2006/relationships/hyperlink" Target="https://stackoverflow.com/questions/58667499" TargetMode="External"/><Relationship Id="rId1733" Type="http://schemas.openxmlformats.org/officeDocument/2006/relationships/hyperlink" Target="https://stackoverflow.com/questions/63322338" TargetMode="External"/><Relationship Id="rId1734" Type="http://schemas.openxmlformats.org/officeDocument/2006/relationships/hyperlink" Target="https://stackoverflow.com/questions/62535782" TargetMode="External"/><Relationship Id="rId1735" Type="http://schemas.openxmlformats.org/officeDocument/2006/relationships/hyperlink" Target="https://stackoverflow.com/questions/59015359" TargetMode="External"/><Relationship Id="rId1736" Type="http://schemas.openxmlformats.org/officeDocument/2006/relationships/hyperlink" Target="https://stackoverflow.com/questions/50889192" TargetMode="External"/><Relationship Id="rId1737" Type="http://schemas.openxmlformats.org/officeDocument/2006/relationships/hyperlink" Target="https://stackoverflow.com/questions/64859381" TargetMode="External"/><Relationship Id="rId1738" Type="http://schemas.openxmlformats.org/officeDocument/2006/relationships/hyperlink" Target="https://stackoverflow.com/questions/59230831" TargetMode="External"/><Relationship Id="rId1739" Type="http://schemas.openxmlformats.org/officeDocument/2006/relationships/hyperlink" Target="https://stackoverflow.com/questions/52595477" TargetMode="External"/><Relationship Id="rId1720" Type="http://schemas.openxmlformats.org/officeDocument/2006/relationships/hyperlink" Target="https://stackoverflow.com/questions/56391755" TargetMode="External"/><Relationship Id="rId1721" Type="http://schemas.openxmlformats.org/officeDocument/2006/relationships/hyperlink" Target="https://stackoverflow.com/questions/64303411" TargetMode="External"/><Relationship Id="rId1722" Type="http://schemas.openxmlformats.org/officeDocument/2006/relationships/hyperlink" Target="https://stackoverflow.com/questions/62675004" TargetMode="External"/><Relationship Id="rId1723" Type="http://schemas.openxmlformats.org/officeDocument/2006/relationships/hyperlink" Target="https://stackoverflow.com/questions/57434934" TargetMode="External"/><Relationship Id="rId1724" Type="http://schemas.openxmlformats.org/officeDocument/2006/relationships/hyperlink" Target="https://stackoverflow.com/questions/62675004" TargetMode="External"/><Relationship Id="rId1725" Type="http://schemas.openxmlformats.org/officeDocument/2006/relationships/hyperlink" Target="https://stackoverflow.com/questions/57150305" TargetMode="External"/><Relationship Id="rId1726" Type="http://schemas.openxmlformats.org/officeDocument/2006/relationships/hyperlink" Target="https://stackoverflow.com/questions/54092885" TargetMode="External"/><Relationship Id="rId1727" Type="http://schemas.openxmlformats.org/officeDocument/2006/relationships/hyperlink" Target="https://stackoverflow.com/questions/60731062" TargetMode="External"/><Relationship Id="rId1728" Type="http://schemas.openxmlformats.org/officeDocument/2006/relationships/hyperlink" Target="https://stackoverflow.com/questions/45078392" TargetMode="External"/><Relationship Id="rId1729" Type="http://schemas.openxmlformats.org/officeDocument/2006/relationships/hyperlink" Target="https://stackoverflow.com/questions/45302781" TargetMode="External"/><Relationship Id="rId1752" Type="http://schemas.openxmlformats.org/officeDocument/2006/relationships/hyperlink" Target="https://stackoverflow.com/questions/59988742" TargetMode="External"/><Relationship Id="rId1753" Type="http://schemas.openxmlformats.org/officeDocument/2006/relationships/hyperlink" Target="https://stackoverflow.com/questions/43620335" TargetMode="External"/><Relationship Id="rId1754" Type="http://schemas.openxmlformats.org/officeDocument/2006/relationships/hyperlink" Target="https://stackoverflow.com/questions/63111986" TargetMode="External"/><Relationship Id="rId1755" Type="http://schemas.openxmlformats.org/officeDocument/2006/relationships/hyperlink" Target="https://stackoverflow.com/questions/40818579" TargetMode="External"/><Relationship Id="rId1756" Type="http://schemas.openxmlformats.org/officeDocument/2006/relationships/hyperlink" Target="https://stackoverflow.com/questions/40818579" TargetMode="External"/><Relationship Id="rId1757" Type="http://schemas.openxmlformats.org/officeDocument/2006/relationships/hyperlink" Target="https://stackoverflow.com/questions/51376802" TargetMode="External"/><Relationship Id="rId1758" Type="http://schemas.openxmlformats.org/officeDocument/2006/relationships/hyperlink" Target="https://stackoverflow.com/questions/57046480" TargetMode="External"/><Relationship Id="rId1759" Type="http://schemas.openxmlformats.org/officeDocument/2006/relationships/hyperlink" Target="https://stackoverflow.com/questions/52152341" TargetMode="External"/><Relationship Id="rId1750" Type="http://schemas.openxmlformats.org/officeDocument/2006/relationships/hyperlink" Target="https://stackoverflow.com/questions/52595477" TargetMode="External"/><Relationship Id="rId1751" Type="http://schemas.openxmlformats.org/officeDocument/2006/relationships/hyperlink" Target="https://stackoverflow.com/questions/50925783" TargetMode="External"/><Relationship Id="rId1741" Type="http://schemas.openxmlformats.org/officeDocument/2006/relationships/hyperlink" Target="https://stackoverflow.com/questions/50889192" TargetMode="External"/><Relationship Id="rId1742" Type="http://schemas.openxmlformats.org/officeDocument/2006/relationships/hyperlink" Target="https://stackoverflow.com/questions/52595477" TargetMode="External"/><Relationship Id="rId1743" Type="http://schemas.openxmlformats.org/officeDocument/2006/relationships/hyperlink" Target="https://stackoverflow.com/questions/59230831" TargetMode="External"/><Relationship Id="rId1744" Type="http://schemas.openxmlformats.org/officeDocument/2006/relationships/hyperlink" Target="https://stackoverflow.com/questions/52595477" TargetMode="External"/><Relationship Id="rId1745" Type="http://schemas.openxmlformats.org/officeDocument/2006/relationships/hyperlink" Target="https://stackoverflow.com/questions/56386913" TargetMode="External"/><Relationship Id="rId1746" Type="http://schemas.openxmlformats.org/officeDocument/2006/relationships/hyperlink" Target="https://stackoverflow.com/questions/50925783" TargetMode="External"/><Relationship Id="rId1747" Type="http://schemas.openxmlformats.org/officeDocument/2006/relationships/hyperlink" Target="https://stackoverflow.com/questions/52595477" TargetMode="External"/><Relationship Id="rId1748" Type="http://schemas.openxmlformats.org/officeDocument/2006/relationships/hyperlink" Target="https://stackoverflow.com/questions/56329965" TargetMode="External"/><Relationship Id="rId1749" Type="http://schemas.openxmlformats.org/officeDocument/2006/relationships/hyperlink" Target="https://stackoverflow.com/questions/56386913" TargetMode="External"/><Relationship Id="rId1740" Type="http://schemas.openxmlformats.org/officeDocument/2006/relationships/hyperlink" Target="https://stackoverflow.com/questions/59015359" TargetMode="External"/><Relationship Id="rId5291" Type="http://schemas.openxmlformats.org/officeDocument/2006/relationships/hyperlink" Target="https://stackoverflow.com/questions/39803215" TargetMode="External"/><Relationship Id="rId5292" Type="http://schemas.openxmlformats.org/officeDocument/2006/relationships/hyperlink" Target="https://stackoverflow.com/questions/38568322" TargetMode="External"/><Relationship Id="rId5290" Type="http://schemas.openxmlformats.org/officeDocument/2006/relationships/hyperlink" Target="https://stackoverflow.com/questions/39803215" TargetMode="External"/><Relationship Id="rId5295" Type="http://schemas.openxmlformats.org/officeDocument/2006/relationships/hyperlink" Target="https://stackoverflow.com/questions/59826799" TargetMode="External"/><Relationship Id="rId5296" Type="http://schemas.openxmlformats.org/officeDocument/2006/relationships/hyperlink" Target="https://stackoverflow.com/questions/41796618" TargetMode="External"/><Relationship Id="rId5293" Type="http://schemas.openxmlformats.org/officeDocument/2006/relationships/hyperlink" Target="https://stackoverflow.com/questions/59826799" TargetMode="External"/><Relationship Id="rId5294" Type="http://schemas.openxmlformats.org/officeDocument/2006/relationships/hyperlink" Target="https://stackoverflow.com/questions/38568322" TargetMode="External"/><Relationship Id="rId5299" Type="http://schemas.openxmlformats.org/officeDocument/2006/relationships/hyperlink" Target="https://stackoverflow.com/questions/61292125" TargetMode="External"/><Relationship Id="rId5297" Type="http://schemas.openxmlformats.org/officeDocument/2006/relationships/hyperlink" Target="https://stackoverflow.com/questions/43904731" TargetMode="External"/><Relationship Id="rId5298" Type="http://schemas.openxmlformats.org/officeDocument/2006/relationships/hyperlink" Target="https://stackoverflow.com/questions/48303166" TargetMode="External"/><Relationship Id="rId5280" Type="http://schemas.openxmlformats.org/officeDocument/2006/relationships/hyperlink" Target="https://stackoverflow.com/questions/55181044" TargetMode="External"/><Relationship Id="rId5281" Type="http://schemas.openxmlformats.org/officeDocument/2006/relationships/hyperlink" Target="https://stackoverflow.com/questions/49441748" TargetMode="External"/><Relationship Id="rId5284" Type="http://schemas.openxmlformats.org/officeDocument/2006/relationships/hyperlink" Target="https://stackoverflow.com/questions/46167901" TargetMode="External"/><Relationship Id="rId5285" Type="http://schemas.openxmlformats.org/officeDocument/2006/relationships/hyperlink" Target="https://stackoverflow.com/questions/62656411" TargetMode="External"/><Relationship Id="rId5282" Type="http://schemas.openxmlformats.org/officeDocument/2006/relationships/hyperlink" Target="https://stackoverflow.com/questions/55181044" TargetMode="External"/><Relationship Id="rId5283" Type="http://schemas.openxmlformats.org/officeDocument/2006/relationships/hyperlink" Target="https://stackoverflow.com/questions/46876213" TargetMode="External"/><Relationship Id="rId5288" Type="http://schemas.openxmlformats.org/officeDocument/2006/relationships/hyperlink" Target="https://stackoverflow.com/questions/48880649" TargetMode="External"/><Relationship Id="rId5289" Type="http://schemas.openxmlformats.org/officeDocument/2006/relationships/hyperlink" Target="https://stackoverflow.com/questions/42855057" TargetMode="External"/><Relationship Id="rId5286" Type="http://schemas.openxmlformats.org/officeDocument/2006/relationships/hyperlink" Target="https://stackoverflow.com/questions/62656411" TargetMode="External"/><Relationship Id="rId5287" Type="http://schemas.openxmlformats.org/officeDocument/2006/relationships/hyperlink" Target="https://stackoverflow.com/questions/38568322" TargetMode="External"/><Relationship Id="rId1710" Type="http://schemas.openxmlformats.org/officeDocument/2006/relationships/hyperlink" Target="https://stackoverflow.com/questions/63079677" TargetMode="External"/><Relationship Id="rId1711" Type="http://schemas.openxmlformats.org/officeDocument/2006/relationships/hyperlink" Target="https://stackoverflow.com/questions/54284165" TargetMode="External"/><Relationship Id="rId1712" Type="http://schemas.openxmlformats.org/officeDocument/2006/relationships/hyperlink" Target="https://stackoverflow.com/questions/63596569" TargetMode="External"/><Relationship Id="rId1713" Type="http://schemas.openxmlformats.org/officeDocument/2006/relationships/hyperlink" Target="https://stackoverflow.com/questions/53064834" TargetMode="External"/><Relationship Id="rId1714" Type="http://schemas.openxmlformats.org/officeDocument/2006/relationships/hyperlink" Target="https://stackoverflow.com/questions/53051274" TargetMode="External"/><Relationship Id="rId1715" Type="http://schemas.openxmlformats.org/officeDocument/2006/relationships/hyperlink" Target="https://stackoverflow.com/questions/58367519" TargetMode="External"/><Relationship Id="rId1716" Type="http://schemas.openxmlformats.org/officeDocument/2006/relationships/hyperlink" Target="https://stackoverflow.com/questions/61446844" TargetMode="External"/><Relationship Id="rId1717" Type="http://schemas.openxmlformats.org/officeDocument/2006/relationships/hyperlink" Target="https://stackoverflow.com/questions/64307804" TargetMode="External"/><Relationship Id="rId1718" Type="http://schemas.openxmlformats.org/officeDocument/2006/relationships/hyperlink" Target="https://stackoverflow.com/questions/54092885" TargetMode="External"/><Relationship Id="rId1719" Type="http://schemas.openxmlformats.org/officeDocument/2006/relationships/hyperlink" Target="https://stackoverflow.com/questions/64307804" TargetMode="External"/><Relationship Id="rId1700" Type="http://schemas.openxmlformats.org/officeDocument/2006/relationships/hyperlink" Target="https://stackoverflow.com/questions/53064834" TargetMode="External"/><Relationship Id="rId1701" Type="http://schemas.openxmlformats.org/officeDocument/2006/relationships/hyperlink" Target="https://stackoverflow.com/questions/45288047" TargetMode="External"/><Relationship Id="rId1702" Type="http://schemas.openxmlformats.org/officeDocument/2006/relationships/hyperlink" Target="https://stackoverflow.com/questions/63596569" TargetMode="External"/><Relationship Id="rId1703" Type="http://schemas.openxmlformats.org/officeDocument/2006/relationships/hyperlink" Target="https://stackoverflow.com/questions/54805110" TargetMode="External"/><Relationship Id="rId1704" Type="http://schemas.openxmlformats.org/officeDocument/2006/relationships/hyperlink" Target="https://stackoverflow.com/questions/54805110" TargetMode="External"/><Relationship Id="rId1705" Type="http://schemas.openxmlformats.org/officeDocument/2006/relationships/hyperlink" Target="https://stackoverflow.com/questions/53064834" TargetMode="External"/><Relationship Id="rId1706" Type="http://schemas.openxmlformats.org/officeDocument/2006/relationships/hyperlink" Target="https://stackoverflow.com/questions/42970099" TargetMode="External"/><Relationship Id="rId1707" Type="http://schemas.openxmlformats.org/officeDocument/2006/relationships/hyperlink" Target="https://stackoverflow.com/questions/60690327" TargetMode="External"/><Relationship Id="rId1708" Type="http://schemas.openxmlformats.org/officeDocument/2006/relationships/hyperlink" Target="https://stackoverflow.com/questions/60690327" TargetMode="External"/><Relationship Id="rId1709" Type="http://schemas.openxmlformats.org/officeDocument/2006/relationships/hyperlink" Target="https://stackoverflow.com/questions/60690327" TargetMode="External"/><Relationship Id="rId40" Type="http://schemas.openxmlformats.org/officeDocument/2006/relationships/hyperlink" Target="https://stackoverflow.com/questions/54385892" TargetMode="External"/><Relationship Id="rId42" Type="http://schemas.openxmlformats.org/officeDocument/2006/relationships/hyperlink" Target="https://stackoverflow.com/questions/54226539" TargetMode="External"/><Relationship Id="rId41" Type="http://schemas.openxmlformats.org/officeDocument/2006/relationships/hyperlink" Target="https://stackoverflow.com/questions/54226539" TargetMode="External"/><Relationship Id="rId44" Type="http://schemas.openxmlformats.org/officeDocument/2006/relationships/hyperlink" Target="https://stackoverflow.com/questions/59571944" TargetMode="External"/><Relationship Id="rId43" Type="http://schemas.openxmlformats.org/officeDocument/2006/relationships/hyperlink" Target="https://stackoverflow.com/questions/54226539" TargetMode="External"/><Relationship Id="rId46" Type="http://schemas.openxmlformats.org/officeDocument/2006/relationships/hyperlink" Target="https://stackoverflow.com/questions/57672642" TargetMode="External"/><Relationship Id="rId45" Type="http://schemas.openxmlformats.org/officeDocument/2006/relationships/hyperlink" Target="https://stackoverflow.com/questions/61384073" TargetMode="External"/><Relationship Id="rId48" Type="http://schemas.openxmlformats.org/officeDocument/2006/relationships/hyperlink" Target="https://stackoverflow.com/questions/61987372" TargetMode="External"/><Relationship Id="rId47" Type="http://schemas.openxmlformats.org/officeDocument/2006/relationships/hyperlink" Target="https://stackoverflow.com/questions/61986056" TargetMode="External"/><Relationship Id="rId49" Type="http://schemas.openxmlformats.org/officeDocument/2006/relationships/hyperlink" Target="https://stackoverflow.com/questions/58401327" TargetMode="External"/><Relationship Id="rId31" Type="http://schemas.openxmlformats.org/officeDocument/2006/relationships/hyperlink" Target="https://stackoverflow.com/questions/55869031" TargetMode="External"/><Relationship Id="rId30" Type="http://schemas.openxmlformats.org/officeDocument/2006/relationships/hyperlink" Target="https://stackoverflow.com/questions/51039749" TargetMode="External"/><Relationship Id="rId33" Type="http://schemas.openxmlformats.org/officeDocument/2006/relationships/hyperlink" Target="https://stackoverflow.com/questions/59526329" TargetMode="External"/><Relationship Id="rId32" Type="http://schemas.openxmlformats.org/officeDocument/2006/relationships/hyperlink" Target="https://stackoverflow.com/questions/59526329" TargetMode="External"/><Relationship Id="rId35" Type="http://schemas.openxmlformats.org/officeDocument/2006/relationships/hyperlink" Target="https://stackoverflow.com/questions/57150305" TargetMode="External"/><Relationship Id="rId34" Type="http://schemas.openxmlformats.org/officeDocument/2006/relationships/hyperlink" Target="https://stackoverflow.com/questions/59526329" TargetMode="External"/><Relationship Id="rId37" Type="http://schemas.openxmlformats.org/officeDocument/2006/relationships/hyperlink" Target="https://stackoverflow.com/questions/58635521" TargetMode="External"/><Relationship Id="rId36" Type="http://schemas.openxmlformats.org/officeDocument/2006/relationships/hyperlink" Target="https://stackoverflow.com/questions/60615290" TargetMode="External"/><Relationship Id="rId39" Type="http://schemas.openxmlformats.org/officeDocument/2006/relationships/hyperlink" Target="https://stackoverflow.com/questions/54085474" TargetMode="External"/><Relationship Id="rId38" Type="http://schemas.openxmlformats.org/officeDocument/2006/relationships/hyperlink" Target="https://stackoverflow.com/questions/58636087" TargetMode="External"/><Relationship Id="rId20" Type="http://schemas.openxmlformats.org/officeDocument/2006/relationships/hyperlink" Target="https://stackoverflow.com/questions/55886489" TargetMode="External"/><Relationship Id="rId22" Type="http://schemas.openxmlformats.org/officeDocument/2006/relationships/hyperlink" Target="https://stackoverflow.com/questions/63721114" TargetMode="External"/><Relationship Id="rId21" Type="http://schemas.openxmlformats.org/officeDocument/2006/relationships/hyperlink" Target="https://stackoverflow.com/questions/64272460" TargetMode="External"/><Relationship Id="rId24" Type="http://schemas.openxmlformats.org/officeDocument/2006/relationships/hyperlink" Target="https://stackoverflow.com/questions/54794302" TargetMode="External"/><Relationship Id="rId23" Type="http://schemas.openxmlformats.org/officeDocument/2006/relationships/hyperlink" Target="https://stackoverflow.com/questions/51572429" TargetMode="External"/><Relationship Id="rId26" Type="http://schemas.openxmlformats.org/officeDocument/2006/relationships/hyperlink" Target="https://stackoverflow.com/questions/59866818" TargetMode="External"/><Relationship Id="rId25" Type="http://schemas.openxmlformats.org/officeDocument/2006/relationships/hyperlink" Target="https://stackoverflow.com/questions/41883800" TargetMode="External"/><Relationship Id="rId28" Type="http://schemas.openxmlformats.org/officeDocument/2006/relationships/hyperlink" Target="https://stackoverflow.com/questions/42462431" TargetMode="External"/><Relationship Id="rId27" Type="http://schemas.openxmlformats.org/officeDocument/2006/relationships/hyperlink" Target="https://stackoverflow.com/questions/62850262" TargetMode="External"/><Relationship Id="rId29" Type="http://schemas.openxmlformats.org/officeDocument/2006/relationships/hyperlink" Target="https://stackoverflow.com/questions/58274416" TargetMode="External"/><Relationship Id="rId11" Type="http://schemas.openxmlformats.org/officeDocument/2006/relationships/hyperlink" Target="https://stackoverflow.com/questions/46920490" TargetMode="External"/><Relationship Id="rId10" Type="http://schemas.openxmlformats.org/officeDocument/2006/relationships/hyperlink" Target="https://stackoverflow.com/questions/45983690" TargetMode="External"/><Relationship Id="rId13" Type="http://schemas.openxmlformats.org/officeDocument/2006/relationships/hyperlink" Target="https://stackoverflow.com/questions/52920222" TargetMode="External"/><Relationship Id="rId12" Type="http://schemas.openxmlformats.org/officeDocument/2006/relationships/hyperlink" Target="https://stackoverflow.com/questions/44697557" TargetMode="External"/><Relationship Id="rId15" Type="http://schemas.openxmlformats.org/officeDocument/2006/relationships/hyperlink" Target="https://stackoverflow.com/questions/48764716" TargetMode="External"/><Relationship Id="rId14" Type="http://schemas.openxmlformats.org/officeDocument/2006/relationships/hyperlink" Target="https://stackoverflow.com/questions/48764716" TargetMode="External"/><Relationship Id="rId17" Type="http://schemas.openxmlformats.org/officeDocument/2006/relationships/hyperlink" Target="https://stackoverflow.com/questions/51713954" TargetMode="External"/><Relationship Id="rId16" Type="http://schemas.openxmlformats.org/officeDocument/2006/relationships/hyperlink" Target="https://stackoverflow.com/questions/55886489" TargetMode="External"/><Relationship Id="rId19" Type="http://schemas.openxmlformats.org/officeDocument/2006/relationships/hyperlink" Target="https://stackoverflow.com/questions/65091965" TargetMode="External"/><Relationship Id="rId18" Type="http://schemas.openxmlformats.org/officeDocument/2006/relationships/hyperlink" Target="https://stackoverflow.com/questions/64272460" TargetMode="External"/><Relationship Id="rId84" Type="http://schemas.openxmlformats.org/officeDocument/2006/relationships/hyperlink" Target="https://stackoverflow.com/questions/63563120" TargetMode="External"/><Relationship Id="rId1774" Type="http://schemas.openxmlformats.org/officeDocument/2006/relationships/hyperlink" Target="https://stackoverflow.com/questions/44454081" TargetMode="External"/><Relationship Id="rId83" Type="http://schemas.openxmlformats.org/officeDocument/2006/relationships/hyperlink" Target="https://stackoverflow.com/questions/61007457" TargetMode="External"/><Relationship Id="rId1775" Type="http://schemas.openxmlformats.org/officeDocument/2006/relationships/hyperlink" Target="https://stackoverflow.com/questions/52673987" TargetMode="External"/><Relationship Id="rId86" Type="http://schemas.openxmlformats.org/officeDocument/2006/relationships/hyperlink" Target="https://stackoverflow.com/questions/52582563" TargetMode="External"/><Relationship Id="rId1776" Type="http://schemas.openxmlformats.org/officeDocument/2006/relationships/hyperlink" Target="https://stackoverflow.com/questions/47484469" TargetMode="External"/><Relationship Id="rId85" Type="http://schemas.openxmlformats.org/officeDocument/2006/relationships/hyperlink" Target="https://stackoverflow.com/questions/35072754" TargetMode="External"/><Relationship Id="rId1777" Type="http://schemas.openxmlformats.org/officeDocument/2006/relationships/hyperlink" Target="https://stackoverflow.com/questions/45612978" TargetMode="External"/><Relationship Id="rId88" Type="http://schemas.openxmlformats.org/officeDocument/2006/relationships/hyperlink" Target="https://stackoverflow.com/questions/56135590" TargetMode="External"/><Relationship Id="rId1778" Type="http://schemas.openxmlformats.org/officeDocument/2006/relationships/hyperlink" Target="https://stackoverflow.com/questions/45612978" TargetMode="External"/><Relationship Id="rId87" Type="http://schemas.openxmlformats.org/officeDocument/2006/relationships/hyperlink" Target="https://stackoverflow.com/questions/53839948" TargetMode="External"/><Relationship Id="rId1779" Type="http://schemas.openxmlformats.org/officeDocument/2006/relationships/hyperlink" Target="https://stackoverflow.com/questions/49425056" TargetMode="External"/><Relationship Id="rId89" Type="http://schemas.openxmlformats.org/officeDocument/2006/relationships/hyperlink" Target="https://stackoverflow.com/questions/63435050" TargetMode="External"/><Relationship Id="rId80" Type="http://schemas.openxmlformats.org/officeDocument/2006/relationships/hyperlink" Target="https://stackoverflow.com/questions/60277945" TargetMode="External"/><Relationship Id="rId82" Type="http://schemas.openxmlformats.org/officeDocument/2006/relationships/hyperlink" Target="https://stackoverflow.com/questions/60871774" TargetMode="External"/><Relationship Id="rId81" Type="http://schemas.openxmlformats.org/officeDocument/2006/relationships/hyperlink" Target="https://stackoverflow.com/questions/60983141" TargetMode="External"/><Relationship Id="rId1770" Type="http://schemas.openxmlformats.org/officeDocument/2006/relationships/hyperlink" Target="https://stackoverflow.com/questions/50243086" TargetMode="External"/><Relationship Id="rId1771" Type="http://schemas.openxmlformats.org/officeDocument/2006/relationships/hyperlink" Target="https://stackoverflow.com/questions/44685461" TargetMode="External"/><Relationship Id="rId1772" Type="http://schemas.openxmlformats.org/officeDocument/2006/relationships/hyperlink" Target="https://stackoverflow.com/questions/45081204" TargetMode="External"/><Relationship Id="rId1773" Type="http://schemas.openxmlformats.org/officeDocument/2006/relationships/hyperlink" Target="https://stackoverflow.com/questions/47484469" TargetMode="External"/><Relationship Id="rId73" Type="http://schemas.openxmlformats.org/officeDocument/2006/relationships/hyperlink" Target="https://stackoverflow.com/questions/60694015" TargetMode="External"/><Relationship Id="rId1763" Type="http://schemas.openxmlformats.org/officeDocument/2006/relationships/hyperlink" Target="https://stackoverflow.com/questions/63523531" TargetMode="External"/><Relationship Id="rId72" Type="http://schemas.openxmlformats.org/officeDocument/2006/relationships/hyperlink" Target="https://stackoverflow.com/questions/61063190" TargetMode="External"/><Relationship Id="rId1764" Type="http://schemas.openxmlformats.org/officeDocument/2006/relationships/hyperlink" Target="https://stackoverflow.com/questions/55157440" TargetMode="External"/><Relationship Id="rId75" Type="http://schemas.openxmlformats.org/officeDocument/2006/relationships/hyperlink" Target="https://stackoverflow.com/questions/60681148" TargetMode="External"/><Relationship Id="rId1765" Type="http://schemas.openxmlformats.org/officeDocument/2006/relationships/hyperlink" Target="https://stackoverflow.com/questions/52682671" TargetMode="External"/><Relationship Id="rId74" Type="http://schemas.openxmlformats.org/officeDocument/2006/relationships/hyperlink" Target="https://stackoverflow.com/questions/61063190" TargetMode="External"/><Relationship Id="rId1766" Type="http://schemas.openxmlformats.org/officeDocument/2006/relationships/hyperlink" Target="https://stackoverflow.com/questions/44685461" TargetMode="External"/><Relationship Id="rId77" Type="http://schemas.openxmlformats.org/officeDocument/2006/relationships/hyperlink" Target="https://stackoverflow.com/questions/59919582" TargetMode="External"/><Relationship Id="rId1767" Type="http://schemas.openxmlformats.org/officeDocument/2006/relationships/hyperlink" Target="https://stackoverflow.com/questions/47484469" TargetMode="External"/><Relationship Id="rId76" Type="http://schemas.openxmlformats.org/officeDocument/2006/relationships/hyperlink" Target="https://stackoverflow.com/questions/61169380" TargetMode="External"/><Relationship Id="rId1768" Type="http://schemas.openxmlformats.org/officeDocument/2006/relationships/hyperlink" Target="https://stackoverflow.com/questions/44685461" TargetMode="External"/><Relationship Id="rId79" Type="http://schemas.openxmlformats.org/officeDocument/2006/relationships/hyperlink" Target="https://stackoverflow.com/questions/60319768" TargetMode="External"/><Relationship Id="rId1769" Type="http://schemas.openxmlformats.org/officeDocument/2006/relationships/hyperlink" Target="https://stackoverflow.com/questions/55157440" TargetMode="External"/><Relationship Id="rId78" Type="http://schemas.openxmlformats.org/officeDocument/2006/relationships/hyperlink" Target="https://stackoverflow.com/questions/61007457" TargetMode="External"/><Relationship Id="rId71" Type="http://schemas.openxmlformats.org/officeDocument/2006/relationships/hyperlink" Target="https://stackoverflow.com/questions/61063190" TargetMode="External"/><Relationship Id="rId70" Type="http://schemas.openxmlformats.org/officeDocument/2006/relationships/hyperlink" Target="https://stackoverflow.com/questions/61063190" TargetMode="External"/><Relationship Id="rId1760" Type="http://schemas.openxmlformats.org/officeDocument/2006/relationships/hyperlink" Target="https://stackoverflow.com/questions/52152341" TargetMode="External"/><Relationship Id="rId1761" Type="http://schemas.openxmlformats.org/officeDocument/2006/relationships/hyperlink" Target="https://stackoverflow.com/questions/52152341" TargetMode="External"/><Relationship Id="rId1762" Type="http://schemas.openxmlformats.org/officeDocument/2006/relationships/hyperlink" Target="https://stackoverflow.com/questions/55193860" TargetMode="External"/><Relationship Id="rId62" Type="http://schemas.openxmlformats.org/officeDocument/2006/relationships/hyperlink" Target="https://stackoverflow.com/questions/57275893" TargetMode="External"/><Relationship Id="rId1796" Type="http://schemas.openxmlformats.org/officeDocument/2006/relationships/hyperlink" Target="https://stackoverflow.com/questions/52673987" TargetMode="External"/><Relationship Id="rId61" Type="http://schemas.openxmlformats.org/officeDocument/2006/relationships/hyperlink" Target="https://stackoverflow.com/questions/60141916" TargetMode="External"/><Relationship Id="rId1797" Type="http://schemas.openxmlformats.org/officeDocument/2006/relationships/hyperlink" Target="https://stackoverflow.com/questions/50243086" TargetMode="External"/><Relationship Id="rId64" Type="http://schemas.openxmlformats.org/officeDocument/2006/relationships/hyperlink" Target="https://stackoverflow.com/questions/61648779" TargetMode="External"/><Relationship Id="rId1798" Type="http://schemas.openxmlformats.org/officeDocument/2006/relationships/hyperlink" Target="https://stackoverflow.com/questions/47484469" TargetMode="External"/><Relationship Id="rId63" Type="http://schemas.openxmlformats.org/officeDocument/2006/relationships/hyperlink" Target="https://stackoverflow.com/questions/62428455" TargetMode="External"/><Relationship Id="rId1799" Type="http://schemas.openxmlformats.org/officeDocument/2006/relationships/hyperlink" Target="https://stackoverflow.com/questions/52682671" TargetMode="External"/><Relationship Id="rId66" Type="http://schemas.openxmlformats.org/officeDocument/2006/relationships/hyperlink" Target="https://stackoverflow.com/questions/60937557" TargetMode="External"/><Relationship Id="rId65" Type="http://schemas.openxmlformats.org/officeDocument/2006/relationships/hyperlink" Target="https://stackoverflow.com/questions/60937557" TargetMode="External"/><Relationship Id="rId68" Type="http://schemas.openxmlformats.org/officeDocument/2006/relationships/hyperlink" Target="https://stackoverflow.com/questions/60044577" TargetMode="External"/><Relationship Id="rId67" Type="http://schemas.openxmlformats.org/officeDocument/2006/relationships/hyperlink" Target="https://stackoverflow.com/questions/60937557" TargetMode="External"/><Relationship Id="rId60" Type="http://schemas.openxmlformats.org/officeDocument/2006/relationships/hyperlink" Target="https://stackoverflow.com/questions/58817026" TargetMode="External"/><Relationship Id="rId69" Type="http://schemas.openxmlformats.org/officeDocument/2006/relationships/hyperlink" Target="https://stackoverflow.com/questions/61648779" TargetMode="External"/><Relationship Id="rId1790" Type="http://schemas.openxmlformats.org/officeDocument/2006/relationships/hyperlink" Target="https://stackoverflow.com/questions/57233539" TargetMode="External"/><Relationship Id="rId1791" Type="http://schemas.openxmlformats.org/officeDocument/2006/relationships/hyperlink" Target="https://stackoverflow.com/questions/50243086" TargetMode="External"/><Relationship Id="rId1792" Type="http://schemas.openxmlformats.org/officeDocument/2006/relationships/hyperlink" Target="https://stackoverflow.com/questions/47484469" TargetMode="External"/><Relationship Id="rId1793" Type="http://schemas.openxmlformats.org/officeDocument/2006/relationships/hyperlink" Target="https://stackoverflow.com/questions/52682671" TargetMode="External"/><Relationship Id="rId1794" Type="http://schemas.openxmlformats.org/officeDocument/2006/relationships/hyperlink" Target="https://stackoverflow.com/questions/47484469" TargetMode="External"/><Relationship Id="rId1795" Type="http://schemas.openxmlformats.org/officeDocument/2006/relationships/hyperlink" Target="https://stackoverflow.com/questions/49425056" TargetMode="External"/><Relationship Id="rId51" Type="http://schemas.openxmlformats.org/officeDocument/2006/relationships/hyperlink" Target="https://stackoverflow.com/questions/60141916" TargetMode="External"/><Relationship Id="rId1785" Type="http://schemas.openxmlformats.org/officeDocument/2006/relationships/hyperlink" Target="https://stackoverflow.com/questions/55157440" TargetMode="External"/><Relationship Id="rId50" Type="http://schemas.openxmlformats.org/officeDocument/2006/relationships/hyperlink" Target="https://stackoverflow.com/questions/59919582" TargetMode="External"/><Relationship Id="rId1786" Type="http://schemas.openxmlformats.org/officeDocument/2006/relationships/hyperlink" Target="https://stackoverflow.com/questions/50243086" TargetMode="External"/><Relationship Id="rId53" Type="http://schemas.openxmlformats.org/officeDocument/2006/relationships/hyperlink" Target="https://stackoverflow.com/questions/59029836" TargetMode="External"/><Relationship Id="rId1787" Type="http://schemas.openxmlformats.org/officeDocument/2006/relationships/hyperlink" Target="https://stackoverflow.com/questions/47484469" TargetMode="External"/><Relationship Id="rId52" Type="http://schemas.openxmlformats.org/officeDocument/2006/relationships/hyperlink" Target="https://stackoverflow.com/questions/59372863" TargetMode="External"/><Relationship Id="rId1788" Type="http://schemas.openxmlformats.org/officeDocument/2006/relationships/hyperlink" Target="https://stackoverflow.com/questions/45081204" TargetMode="External"/><Relationship Id="rId55" Type="http://schemas.openxmlformats.org/officeDocument/2006/relationships/hyperlink" Target="https://stackoverflow.com/questions/62428455" TargetMode="External"/><Relationship Id="rId1789" Type="http://schemas.openxmlformats.org/officeDocument/2006/relationships/hyperlink" Target="https://stackoverflow.com/questions/45081204" TargetMode="External"/><Relationship Id="rId54" Type="http://schemas.openxmlformats.org/officeDocument/2006/relationships/hyperlink" Target="https://stackoverflow.com/questions/58817026" TargetMode="External"/><Relationship Id="rId57" Type="http://schemas.openxmlformats.org/officeDocument/2006/relationships/hyperlink" Target="https://stackoverflow.com/questions/60141916" TargetMode="External"/><Relationship Id="rId56" Type="http://schemas.openxmlformats.org/officeDocument/2006/relationships/hyperlink" Target="https://stackoverflow.com/questions/61169380" TargetMode="External"/><Relationship Id="rId59" Type="http://schemas.openxmlformats.org/officeDocument/2006/relationships/hyperlink" Target="https://stackoverflow.com/questions/65155458" TargetMode="External"/><Relationship Id="rId58" Type="http://schemas.openxmlformats.org/officeDocument/2006/relationships/hyperlink" Target="https://stackoverflow.com/questions/60141916" TargetMode="External"/><Relationship Id="rId1780" Type="http://schemas.openxmlformats.org/officeDocument/2006/relationships/hyperlink" Target="https://stackoverflow.com/questions/51064323" TargetMode="External"/><Relationship Id="rId1781" Type="http://schemas.openxmlformats.org/officeDocument/2006/relationships/hyperlink" Target="https://stackoverflow.com/questions/57233539" TargetMode="External"/><Relationship Id="rId1782" Type="http://schemas.openxmlformats.org/officeDocument/2006/relationships/hyperlink" Target="https://stackoverflow.com/questions/47484469" TargetMode="External"/><Relationship Id="rId1783" Type="http://schemas.openxmlformats.org/officeDocument/2006/relationships/hyperlink" Target="https://stackoverflow.com/questions/49425056" TargetMode="External"/><Relationship Id="rId1784" Type="http://schemas.openxmlformats.org/officeDocument/2006/relationships/hyperlink" Target="https://stackoverflow.com/questions/47484469" TargetMode="External"/><Relationship Id="rId6627" Type="http://schemas.openxmlformats.org/officeDocument/2006/relationships/hyperlink" Target="https://stackoverflow.com/questions/43149493" TargetMode="External"/><Relationship Id="rId7959" Type="http://schemas.openxmlformats.org/officeDocument/2006/relationships/hyperlink" Target="https://stackoverflow.com/questions/62746381" TargetMode="External"/><Relationship Id="rId6628" Type="http://schemas.openxmlformats.org/officeDocument/2006/relationships/hyperlink" Target="https://stackoverflow.com/questions/43315125" TargetMode="External"/><Relationship Id="rId7958" Type="http://schemas.openxmlformats.org/officeDocument/2006/relationships/hyperlink" Target="https://stackoverflow.com/questions/60985161" TargetMode="External"/><Relationship Id="rId6625" Type="http://schemas.openxmlformats.org/officeDocument/2006/relationships/hyperlink" Target="https://stackoverflow.com/questions/51376802" TargetMode="External"/><Relationship Id="rId7957" Type="http://schemas.openxmlformats.org/officeDocument/2006/relationships/hyperlink" Target="https://stackoverflow.com/questions/60143510" TargetMode="External"/><Relationship Id="rId6626" Type="http://schemas.openxmlformats.org/officeDocument/2006/relationships/hyperlink" Target="https://stackoverflow.com/questions/52614606" TargetMode="External"/><Relationship Id="rId7956" Type="http://schemas.openxmlformats.org/officeDocument/2006/relationships/hyperlink" Target="https://stackoverflow.com/questions/63587813" TargetMode="External"/><Relationship Id="rId6629" Type="http://schemas.openxmlformats.org/officeDocument/2006/relationships/hyperlink" Target="https://stackoverflow.com/questions/43149493" TargetMode="External"/><Relationship Id="rId349" Type="http://schemas.openxmlformats.org/officeDocument/2006/relationships/hyperlink" Target="https://stackoverflow.com/questions/43833081" TargetMode="External"/><Relationship Id="rId348" Type="http://schemas.openxmlformats.org/officeDocument/2006/relationships/hyperlink" Target="https://stackoverflow.com/questions/42556972" TargetMode="External"/><Relationship Id="rId347" Type="http://schemas.openxmlformats.org/officeDocument/2006/relationships/hyperlink" Target="https://stackoverflow.com/questions/39945443" TargetMode="External"/><Relationship Id="rId346" Type="http://schemas.openxmlformats.org/officeDocument/2006/relationships/hyperlink" Target="https://stackoverflow.com/questions/41927602" TargetMode="External"/><Relationship Id="rId341" Type="http://schemas.openxmlformats.org/officeDocument/2006/relationships/hyperlink" Target="https://stackoverflow.com/questions/56523728" TargetMode="External"/><Relationship Id="rId7951" Type="http://schemas.openxmlformats.org/officeDocument/2006/relationships/hyperlink" Target="https://stackoverflow.com/questions/65018547" TargetMode="External"/><Relationship Id="rId340" Type="http://schemas.openxmlformats.org/officeDocument/2006/relationships/hyperlink" Target="https://stackoverflow.com/questions/61992985" TargetMode="External"/><Relationship Id="rId6620" Type="http://schemas.openxmlformats.org/officeDocument/2006/relationships/hyperlink" Target="https://stackoverflow.com/questions/36479335" TargetMode="External"/><Relationship Id="rId7950" Type="http://schemas.openxmlformats.org/officeDocument/2006/relationships/hyperlink" Target="https://stackoverflow.com/questions/62089249" TargetMode="External"/><Relationship Id="rId345" Type="http://schemas.openxmlformats.org/officeDocument/2006/relationships/hyperlink" Target="https://stackoverflow.com/questions/41218937" TargetMode="External"/><Relationship Id="rId6623" Type="http://schemas.openxmlformats.org/officeDocument/2006/relationships/hyperlink" Target="https://stackoverflow.com/questions/43149493" TargetMode="External"/><Relationship Id="rId7955" Type="http://schemas.openxmlformats.org/officeDocument/2006/relationships/hyperlink" Target="https://stackoverflow.com/questions/65018547" TargetMode="External"/><Relationship Id="rId344" Type="http://schemas.openxmlformats.org/officeDocument/2006/relationships/hyperlink" Target="https://stackoverflow.com/questions/57673826" TargetMode="External"/><Relationship Id="rId6624" Type="http://schemas.openxmlformats.org/officeDocument/2006/relationships/hyperlink" Target="https://stackoverflow.com/questions/43149493" TargetMode="External"/><Relationship Id="rId7954" Type="http://schemas.openxmlformats.org/officeDocument/2006/relationships/hyperlink" Target="https://stackoverflow.com/questions/62089249" TargetMode="External"/><Relationship Id="rId343" Type="http://schemas.openxmlformats.org/officeDocument/2006/relationships/hyperlink" Target="https://stackoverflow.com/questions/57673826" TargetMode="External"/><Relationship Id="rId6621" Type="http://schemas.openxmlformats.org/officeDocument/2006/relationships/hyperlink" Target="https://stackoverflow.com/questions/50262703" TargetMode="External"/><Relationship Id="rId7953" Type="http://schemas.openxmlformats.org/officeDocument/2006/relationships/hyperlink" Target="https://stackoverflow.com/questions/58636087" TargetMode="External"/><Relationship Id="rId342" Type="http://schemas.openxmlformats.org/officeDocument/2006/relationships/hyperlink" Target="https://stackoverflow.com/questions/62482404" TargetMode="External"/><Relationship Id="rId6622" Type="http://schemas.openxmlformats.org/officeDocument/2006/relationships/hyperlink" Target="https://stackoverflow.com/questions/43149493" TargetMode="External"/><Relationship Id="rId7952" Type="http://schemas.openxmlformats.org/officeDocument/2006/relationships/hyperlink" Target="https://stackoverflow.com/questions/62425358" TargetMode="External"/><Relationship Id="rId6616" Type="http://schemas.openxmlformats.org/officeDocument/2006/relationships/hyperlink" Target="https://stackoverflow.com/questions/35384624" TargetMode="External"/><Relationship Id="rId7948" Type="http://schemas.openxmlformats.org/officeDocument/2006/relationships/hyperlink" Target="https://stackoverflow.com/questions/60143510" TargetMode="External"/><Relationship Id="rId6617" Type="http://schemas.openxmlformats.org/officeDocument/2006/relationships/hyperlink" Target="https://stackoverflow.com/questions/36479335" TargetMode="External"/><Relationship Id="rId7947" Type="http://schemas.openxmlformats.org/officeDocument/2006/relationships/hyperlink" Target="https://stackoverflow.com/questions/60143510" TargetMode="External"/><Relationship Id="rId6614" Type="http://schemas.openxmlformats.org/officeDocument/2006/relationships/hyperlink" Target="https://stackoverflow.com/questions/61568339" TargetMode="External"/><Relationship Id="rId7946" Type="http://schemas.openxmlformats.org/officeDocument/2006/relationships/hyperlink" Target="https://stackoverflow.com/questions/62425358" TargetMode="External"/><Relationship Id="rId6615" Type="http://schemas.openxmlformats.org/officeDocument/2006/relationships/hyperlink" Target="https://stackoverflow.com/questions/49809177" TargetMode="External"/><Relationship Id="rId7945" Type="http://schemas.openxmlformats.org/officeDocument/2006/relationships/hyperlink" Target="https://stackoverflow.com/questions/63587813" TargetMode="External"/><Relationship Id="rId6618" Type="http://schemas.openxmlformats.org/officeDocument/2006/relationships/hyperlink" Target="https://stackoverflow.com/questions/41097567" TargetMode="External"/><Relationship Id="rId6619" Type="http://schemas.openxmlformats.org/officeDocument/2006/relationships/hyperlink" Target="https://stackoverflow.com/questions/41097567" TargetMode="External"/><Relationship Id="rId7949" Type="http://schemas.openxmlformats.org/officeDocument/2006/relationships/hyperlink" Target="https://stackoverflow.com/questions/60143510" TargetMode="External"/><Relationship Id="rId338" Type="http://schemas.openxmlformats.org/officeDocument/2006/relationships/hyperlink" Target="https://stackoverflow.com/questions/62482404" TargetMode="External"/><Relationship Id="rId337" Type="http://schemas.openxmlformats.org/officeDocument/2006/relationships/hyperlink" Target="https://stackoverflow.com/questions/44736360" TargetMode="External"/><Relationship Id="rId336" Type="http://schemas.openxmlformats.org/officeDocument/2006/relationships/hyperlink" Target="https://stackoverflow.com/questions/46869446" TargetMode="External"/><Relationship Id="rId335" Type="http://schemas.openxmlformats.org/officeDocument/2006/relationships/hyperlink" Target="https://stackoverflow.com/questions/45873424" TargetMode="External"/><Relationship Id="rId339" Type="http://schemas.openxmlformats.org/officeDocument/2006/relationships/hyperlink" Target="https://stackoverflow.com/questions/45341924" TargetMode="External"/><Relationship Id="rId330" Type="http://schemas.openxmlformats.org/officeDocument/2006/relationships/hyperlink" Target="https://stackoverflow.com/questions/62472764" TargetMode="External"/><Relationship Id="rId7940" Type="http://schemas.openxmlformats.org/officeDocument/2006/relationships/hyperlink" Target="https://stackoverflow.com/questions/62746381" TargetMode="External"/><Relationship Id="rId334" Type="http://schemas.openxmlformats.org/officeDocument/2006/relationships/hyperlink" Target="https://stackoverflow.com/questions/48553812" TargetMode="External"/><Relationship Id="rId6612" Type="http://schemas.openxmlformats.org/officeDocument/2006/relationships/hyperlink" Target="https://stackoverflow.com/questions/51023829" TargetMode="External"/><Relationship Id="rId7944" Type="http://schemas.openxmlformats.org/officeDocument/2006/relationships/hyperlink" Target="https://stackoverflow.com/questions/58605279" TargetMode="External"/><Relationship Id="rId333" Type="http://schemas.openxmlformats.org/officeDocument/2006/relationships/hyperlink" Target="https://stackoverflow.com/questions/57133906" TargetMode="External"/><Relationship Id="rId6613" Type="http://schemas.openxmlformats.org/officeDocument/2006/relationships/hyperlink" Target="https://stackoverflow.com/questions/44311244" TargetMode="External"/><Relationship Id="rId7943" Type="http://schemas.openxmlformats.org/officeDocument/2006/relationships/hyperlink" Target="https://stackoverflow.com/questions/61456086" TargetMode="External"/><Relationship Id="rId332" Type="http://schemas.openxmlformats.org/officeDocument/2006/relationships/hyperlink" Target="https://stackoverflow.com/questions/55521652" TargetMode="External"/><Relationship Id="rId6610" Type="http://schemas.openxmlformats.org/officeDocument/2006/relationships/hyperlink" Target="https://stackoverflow.com/questions/49809177" TargetMode="External"/><Relationship Id="rId7942" Type="http://schemas.openxmlformats.org/officeDocument/2006/relationships/hyperlink" Target="https://stackoverflow.com/questions/58605279" TargetMode="External"/><Relationship Id="rId331" Type="http://schemas.openxmlformats.org/officeDocument/2006/relationships/hyperlink" Target="https://stackoverflow.com/questions/46230191" TargetMode="External"/><Relationship Id="rId6611" Type="http://schemas.openxmlformats.org/officeDocument/2006/relationships/hyperlink" Target="https://stackoverflow.com/questions/65036852" TargetMode="External"/><Relationship Id="rId7941" Type="http://schemas.openxmlformats.org/officeDocument/2006/relationships/hyperlink" Target="https://stackoverflow.com/questions/61766717" TargetMode="External"/><Relationship Id="rId5318" Type="http://schemas.openxmlformats.org/officeDocument/2006/relationships/hyperlink" Target="https://stackoverflow.com/questions/54450453" TargetMode="External"/><Relationship Id="rId6649" Type="http://schemas.openxmlformats.org/officeDocument/2006/relationships/hyperlink" Target="https://stackoverflow.com/questions/40818579" TargetMode="External"/><Relationship Id="rId5319" Type="http://schemas.openxmlformats.org/officeDocument/2006/relationships/hyperlink" Target="https://stackoverflow.com/questions/52055658" TargetMode="External"/><Relationship Id="rId5316" Type="http://schemas.openxmlformats.org/officeDocument/2006/relationships/hyperlink" Target="https://stackoverflow.com/questions/54450453" TargetMode="External"/><Relationship Id="rId6647" Type="http://schemas.openxmlformats.org/officeDocument/2006/relationships/hyperlink" Target="https://stackoverflow.com/questions/58884656" TargetMode="External"/><Relationship Id="rId7979" Type="http://schemas.openxmlformats.org/officeDocument/2006/relationships/hyperlink" Target="https://stackoverflow.com/questions/60532242" TargetMode="External"/><Relationship Id="rId5317" Type="http://schemas.openxmlformats.org/officeDocument/2006/relationships/hyperlink" Target="https://stackoverflow.com/questions/54450453" TargetMode="External"/><Relationship Id="rId6648" Type="http://schemas.openxmlformats.org/officeDocument/2006/relationships/hyperlink" Target="https://stackoverflow.com/questions/53626582" TargetMode="External"/><Relationship Id="rId7978" Type="http://schemas.openxmlformats.org/officeDocument/2006/relationships/hyperlink" Target="https://stackoverflow.com/questions/61016150" TargetMode="External"/><Relationship Id="rId370" Type="http://schemas.openxmlformats.org/officeDocument/2006/relationships/hyperlink" Target="https://stackoverflow.com/questions/43411314" TargetMode="External"/><Relationship Id="rId369" Type="http://schemas.openxmlformats.org/officeDocument/2006/relationships/hyperlink" Target="https://stackoverflow.com/questions/54932122" TargetMode="External"/><Relationship Id="rId368" Type="http://schemas.openxmlformats.org/officeDocument/2006/relationships/hyperlink" Target="https://stackoverflow.com/questions/61100942" TargetMode="External"/><Relationship Id="rId363" Type="http://schemas.openxmlformats.org/officeDocument/2006/relationships/hyperlink" Target="https://stackoverflow.com/questions/44095569" TargetMode="External"/><Relationship Id="rId5310" Type="http://schemas.openxmlformats.org/officeDocument/2006/relationships/hyperlink" Target="https://stackoverflow.com/questions/59556305" TargetMode="External"/><Relationship Id="rId6641" Type="http://schemas.openxmlformats.org/officeDocument/2006/relationships/hyperlink" Target="https://stackoverflow.com/questions/54707880" TargetMode="External"/><Relationship Id="rId7973" Type="http://schemas.openxmlformats.org/officeDocument/2006/relationships/hyperlink" Target="https://stackoverflow.com/questions/61456086" TargetMode="External"/><Relationship Id="rId362" Type="http://schemas.openxmlformats.org/officeDocument/2006/relationships/hyperlink" Target="https://stackoverflow.com/questions/44496325" TargetMode="External"/><Relationship Id="rId5311" Type="http://schemas.openxmlformats.org/officeDocument/2006/relationships/hyperlink" Target="https://stackoverflow.com/questions/54272744" TargetMode="External"/><Relationship Id="rId6642" Type="http://schemas.openxmlformats.org/officeDocument/2006/relationships/hyperlink" Target="https://stackoverflow.com/questions/46768626" TargetMode="External"/><Relationship Id="rId7972" Type="http://schemas.openxmlformats.org/officeDocument/2006/relationships/hyperlink" Target="https://stackoverflow.com/questions/62746381" TargetMode="External"/><Relationship Id="rId361" Type="http://schemas.openxmlformats.org/officeDocument/2006/relationships/hyperlink" Target="https://stackoverflow.com/questions/60582012" TargetMode="External"/><Relationship Id="rId7971" Type="http://schemas.openxmlformats.org/officeDocument/2006/relationships/hyperlink" Target="https://stackoverflow.com/questions/60985161" TargetMode="External"/><Relationship Id="rId360" Type="http://schemas.openxmlformats.org/officeDocument/2006/relationships/hyperlink" Target="https://stackoverflow.com/questions/61737106" TargetMode="External"/><Relationship Id="rId6640" Type="http://schemas.openxmlformats.org/officeDocument/2006/relationships/hyperlink" Target="https://stackoverflow.com/questions/43056512" TargetMode="External"/><Relationship Id="rId7970" Type="http://schemas.openxmlformats.org/officeDocument/2006/relationships/hyperlink" Target="https://stackoverflow.com/questions/61456086" TargetMode="External"/><Relationship Id="rId367" Type="http://schemas.openxmlformats.org/officeDocument/2006/relationships/hyperlink" Target="https://stackoverflow.com/questions/44496325" TargetMode="External"/><Relationship Id="rId5314" Type="http://schemas.openxmlformats.org/officeDocument/2006/relationships/hyperlink" Target="https://stackoverflow.com/questions/55302500" TargetMode="External"/><Relationship Id="rId6645" Type="http://schemas.openxmlformats.org/officeDocument/2006/relationships/hyperlink" Target="https://stackoverflow.com/questions/60799664" TargetMode="External"/><Relationship Id="rId7977" Type="http://schemas.openxmlformats.org/officeDocument/2006/relationships/hyperlink" Target="https://stackoverflow.com/questions/61353557" TargetMode="External"/><Relationship Id="rId366" Type="http://schemas.openxmlformats.org/officeDocument/2006/relationships/hyperlink" Target="https://stackoverflow.com/questions/52032280" TargetMode="External"/><Relationship Id="rId5315" Type="http://schemas.openxmlformats.org/officeDocument/2006/relationships/hyperlink" Target="https://stackoverflow.com/questions/64884238" TargetMode="External"/><Relationship Id="rId6646" Type="http://schemas.openxmlformats.org/officeDocument/2006/relationships/hyperlink" Target="https://stackoverflow.com/questions/58744161" TargetMode="External"/><Relationship Id="rId7976" Type="http://schemas.openxmlformats.org/officeDocument/2006/relationships/hyperlink" Target="https://stackoverflow.com/questions/58971998" TargetMode="External"/><Relationship Id="rId365" Type="http://schemas.openxmlformats.org/officeDocument/2006/relationships/hyperlink" Target="https://stackoverflow.com/questions/57406870" TargetMode="External"/><Relationship Id="rId5312" Type="http://schemas.openxmlformats.org/officeDocument/2006/relationships/hyperlink" Target="https://stackoverflow.com/questions/55302500" TargetMode="External"/><Relationship Id="rId6643" Type="http://schemas.openxmlformats.org/officeDocument/2006/relationships/hyperlink" Target="https://stackoverflow.com/questions/60799664" TargetMode="External"/><Relationship Id="rId7975" Type="http://schemas.openxmlformats.org/officeDocument/2006/relationships/hyperlink" Target="https://stackoverflow.com/questions/60488764" TargetMode="External"/><Relationship Id="rId364" Type="http://schemas.openxmlformats.org/officeDocument/2006/relationships/hyperlink" Target="https://stackoverflow.com/questions/52032280" TargetMode="External"/><Relationship Id="rId5313" Type="http://schemas.openxmlformats.org/officeDocument/2006/relationships/hyperlink" Target="https://stackoverflow.com/questions/52338532" TargetMode="External"/><Relationship Id="rId6644" Type="http://schemas.openxmlformats.org/officeDocument/2006/relationships/hyperlink" Target="https://stackoverflow.com/questions/60799664" TargetMode="External"/><Relationship Id="rId7974" Type="http://schemas.openxmlformats.org/officeDocument/2006/relationships/hyperlink" Target="https://stackoverflow.com/questions/60532242" TargetMode="External"/><Relationship Id="rId95" Type="http://schemas.openxmlformats.org/officeDocument/2006/relationships/hyperlink" Target="https://stackoverflow.com/questions/47328528" TargetMode="External"/><Relationship Id="rId5307" Type="http://schemas.openxmlformats.org/officeDocument/2006/relationships/hyperlink" Target="https://stackoverflow.com/questions/54309239" TargetMode="External"/><Relationship Id="rId6638" Type="http://schemas.openxmlformats.org/officeDocument/2006/relationships/hyperlink" Target="https://stackoverflow.com/questions/56212951" TargetMode="External"/><Relationship Id="rId94" Type="http://schemas.openxmlformats.org/officeDocument/2006/relationships/hyperlink" Target="https://stackoverflow.com/questions/53839948" TargetMode="External"/><Relationship Id="rId5308" Type="http://schemas.openxmlformats.org/officeDocument/2006/relationships/hyperlink" Target="https://stackoverflow.com/questions/54028667" TargetMode="External"/><Relationship Id="rId6639" Type="http://schemas.openxmlformats.org/officeDocument/2006/relationships/hyperlink" Target="https://stackoverflow.com/questions/56212951" TargetMode="External"/><Relationship Id="rId7969" Type="http://schemas.openxmlformats.org/officeDocument/2006/relationships/hyperlink" Target="https://stackoverflow.com/questions/62677973" TargetMode="External"/><Relationship Id="rId97" Type="http://schemas.openxmlformats.org/officeDocument/2006/relationships/hyperlink" Target="https://stackoverflow.com/questions/63155282" TargetMode="External"/><Relationship Id="rId5305" Type="http://schemas.openxmlformats.org/officeDocument/2006/relationships/hyperlink" Target="https://stackoverflow.com/questions/56123625" TargetMode="External"/><Relationship Id="rId6636" Type="http://schemas.openxmlformats.org/officeDocument/2006/relationships/hyperlink" Target="https://stackoverflow.com/questions/54700736" TargetMode="External"/><Relationship Id="rId7968" Type="http://schemas.openxmlformats.org/officeDocument/2006/relationships/hyperlink" Target="https://stackoverflow.com/questions/62746381" TargetMode="External"/><Relationship Id="rId96" Type="http://schemas.openxmlformats.org/officeDocument/2006/relationships/hyperlink" Target="https://stackoverflow.com/questions/49807789" TargetMode="External"/><Relationship Id="rId5306" Type="http://schemas.openxmlformats.org/officeDocument/2006/relationships/hyperlink" Target="https://stackoverflow.com/questions/51402663" TargetMode="External"/><Relationship Id="rId6637" Type="http://schemas.openxmlformats.org/officeDocument/2006/relationships/hyperlink" Target="https://stackoverflow.com/questions/64464603" TargetMode="External"/><Relationship Id="rId7967" Type="http://schemas.openxmlformats.org/officeDocument/2006/relationships/hyperlink" Target="https://stackoverflow.com/questions/60985161" TargetMode="External"/><Relationship Id="rId99" Type="http://schemas.openxmlformats.org/officeDocument/2006/relationships/hyperlink" Target="https://stackoverflow.com/questions/60768583" TargetMode="External"/><Relationship Id="rId98" Type="http://schemas.openxmlformats.org/officeDocument/2006/relationships/hyperlink" Target="https://stackoverflow.com/questions/56327475" TargetMode="External"/><Relationship Id="rId5309" Type="http://schemas.openxmlformats.org/officeDocument/2006/relationships/hyperlink" Target="https://stackoverflow.com/questions/52629767" TargetMode="External"/><Relationship Id="rId91" Type="http://schemas.openxmlformats.org/officeDocument/2006/relationships/hyperlink" Target="https://stackoverflow.com/questions/62689937" TargetMode="External"/><Relationship Id="rId90" Type="http://schemas.openxmlformats.org/officeDocument/2006/relationships/hyperlink" Target="https://stackoverflow.com/questions/63155282" TargetMode="External"/><Relationship Id="rId93" Type="http://schemas.openxmlformats.org/officeDocument/2006/relationships/hyperlink" Target="https://stackoverflow.com/questions/63563120" TargetMode="External"/><Relationship Id="rId92" Type="http://schemas.openxmlformats.org/officeDocument/2006/relationships/hyperlink" Target="https://stackoverflow.com/questions/62689937" TargetMode="External"/><Relationship Id="rId359" Type="http://schemas.openxmlformats.org/officeDocument/2006/relationships/hyperlink" Target="https://stackoverflow.com/questions/60582012" TargetMode="External"/><Relationship Id="rId358" Type="http://schemas.openxmlformats.org/officeDocument/2006/relationships/hyperlink" Target="https://stackoverflow.com/questions/58184299" TargetMode="External"/><Relationship Id="rId357" Type="http://schemas.openxmlformats.org/officeDocument/2006/relationships/hyperlink" Target="https://stackoverflow.com/questions/58968487" TargetMode="External"/><Relationship Id="rId352" Type="http://schemas.openxmlformats.org/officeDocument/2006/relationships/hyperlink" Target="https://stackoverflow.com/questions/58047454" TargetMode="External"/><Relationship Id="rId6630" Type="http://schemas.openxmlformats.org/officeDocument/2006/relationships/hyperlink" Target="https://stackoverflow.com/questions/45084217" TargetMode="External"/><Relationship Id="rId7962" Type="http://schemas.openxmlformats.org/officeDocument/2006/relationships/hyperlink" Target="https://stackoverflow.com/questions/61456086" TargetMode="External"/><Relationship Id="rId351" Type="http://schemas.openxmlformats.org/officeDocument/2006/relationships/hyperlink" Target="https://stackoverflow.com/questions/35628221" TargetMode="External"/><Relationship Id="rId5300" Type="http://schemas.openxmlformats.org/officeDocument/2006/relationships/hyperlink" Target="https://stackoverflow.com/questions/46619869" TargetMode="External"/><Relationship Id="rId6631" Type="http://schemas.openxmlformats.org/officeDocument/2006/relationships/hyperlink" Target="https://stackoverflow.com/questions/47960249" TargetMode="External"/><Relationship Id="rId7961" Type="http://schemas.openxmlformats.org/officeDocument/2006/relationships/hyperlink" Target="https://stackoverflow.com/questions/61456086" TargetMode="External"/><Relationship Id="rId350" Type="http://schemas.openxmlformats.org/officeDocument/2006/relationships/hyperlink" Target="https://stackoverflow.com/questions/45406140" TargetMode="External"/><Relationship Id="rId7960" Type="http://schemas.openxmlformats.org/officeDocument/2006/relationships/hyperlink" Target="https://stackoverflow.com/questions/61766717" TargetMode="External"/><Relationship Id="rId356" Type="http://schemas.openxmlformats.org/officeDocument/2006/relationships/hyperlink" Target="https://stackoverflow.com/questions/61929275" TargetMode="External"/><Relationship Id="rId5303" Type="http://schemas.openxmlformats.org/officeDocument/2006/relationships/hyperlink" Target="https://stackoverflow.com/questions/54028667" TargetMode="External"/><Relationship Id="rId6634" Type="http://schemas.openxmlformats.org/officeDocument/2006/relationships/hyperlink" Target="https://stackoverflow.com/questions/42327891" TargetMode="External"/><Relationship Id="rId7966" Type="http://schemas.openxmlformats.org/officeDocument/2006/relationships/hyperlink" Target="https://stackoverflow.com/questions/60104840" TargetMode="External"/><Relationship Id="rId355" Type="http://schemas.openxmlformats.org/officeDocument/2006/relationships/hyperlink" Target="https://stackoverflow.com/questions/59658798" TargetMode="External"/><Relationship Id="rId5304" Type="http://schemas.openxmlformats.org/officeDocument/2006/relationships/hyperlink" Target="https://stackoverflow.com/questions/53345375" TargetMode="External"/><Relationship Id="rId6635" Type="http://schemas.openxmlformats.org/officeDocument/2006/relationships/hyperlink" Target="https://stackoverflow.com/questions/47499284" TargetMode="External"/><Relationship Id="rId7965" Type="http://schemas.openxmlformats.org/officeDocument/2006/relationships/hyperlink" Target="https://stackoverflow.com/questions/60401791" TargetMode="External"/><Relationship Id="rId354" Type="http://schemas.openxmlformats.org/officeDocument/2006/relationships/hyperlink" Target="https://stackoverflow.com/questions/61929275" TargetMode="External"/><Relationship Id="rId5301" Type="http://schemas.openxmlformats.org/officeDocument/2006/relationships/hyperlink" Target="https://stackoverflow.com/questions/47527330" TargetMode="External"/><Relationship Id="rId6632" Type="http://schemas.openxmlformats.org/officeDocument/2006/relationships/hyperlink" Target="https://stackoverflow.com/questions/54067061" TargetMode="External"/><Relationship Id="rId7964" Type="http://schemas.openxmlformats.org/officeDocument/2006/relationships/hyperlink" Target="https://stackoverflow.com/questions/57695689" TargetMode="External"/><Relationship Id="rId353" Type="http://schemas.openxmlformats.org/officeDocument/2006/relationships/hyperlink" Target="https://stackoverflow.com/questions/58216682" TargetMode="External"/><Relationship Id="rId5302" Type="http://schemas.openxmlformats.org/officeDocument/2006/relationships/hyperlink" Target="https://stackoverflow.com/questions/54309239" TargetMode="External"/><Relationship Id="rId6633" Type="http://schemas.openxmlformats.org/officeDocument/2006/relationships/hyperlink" Target="https://stackoverflow.com/questions/39945037" TargetMode="External"/><Relationship Id="rId7963" Type="http://schemas.openxmlformats.org/officeDocument/2006/relationships/hyperlink" Target="https://stackoverflow.com/questions/60402033" TargetMode="External"/><Relationship Id="rId7915" Type="http://schemas.openxmlformats.org/officeDocument/2006/relationships/hyperlink" Target="https://stackoverflow.com/questions/54595411" TargetMode="External"/><Relationship Id="rId7914" Type="http://schemas.openxmlformats.org/officeDocument/2006/relationships/hyperlink" Target="https://stackoverflow.com/questions/60247826" TargetMode="External"/><Relationship Id="rId7913" Type="http://schemas.openxmlformats.org/officeDocument/2006/relationships/hyperlink" Target="https://stackoverflow.com/questions/55375416" TargetMode="External"/><Relationship Id="rId7912" Type="http://schemas.openxmlformats.org/officeDocument/2006/relationships/hyperlink" Target="https://stackoverflow.com/questions/56604825" TargetMode="External"/><Relationship Id="rId7919" Type="http://schemas.openxmlformats.org/officeDocument/2006/relationships/hyperlink" Target="https://stackoverflow.com/questions/61216136" TargetMode="External"/><Relationship Id="rId7918" Type="http://schemas.openxmlformats.org/officeDocument/2006/relationships/hyperlink" Target="https://stackoverflow.com/questions/64112222" TargetMode="External"/><Relationship Id="rId7917" Type="http://schemas.openxmlformats.org/officeDocument/2006/relationships/hyperlink" Target="https://stackoverflow.com/questions/60593469" TargetMode="External"/><Relationship Id="rId7916" Type="http://schemas.openxmlformats.org/officeDocument/2006/relationships/hyperlink" Target="https://stackoverflow.com/questions/62746381" TargetMode="External"/><Relationship Id="rId305" Type="http://schemas.openxmlformats.org/officeDocument/2006/relationships/hyperlink" Target="https://stackoverflow.com/questions/62165354" TargetMode="External"/><Relationship Id="rId304" Type="http://schemas.openxmlformats.org/officeDocument/2006/relationships/hyperlink" Target="https://stackoverflow.com/questions/55690274" TargetMode="External"/><Relationship Id="rId303" Type="http://schemas.openxmlformats.org/officeDocument/2006/relationships/hyperlink" Target="https://stackoverflow.com/questions/54857959" TargetMode="External"/><Relationship Id="rId302" Type="http://schemas.openxmlformats.org/officeDocument/2006/relationships/hyperlink" Target="https://stackoverflow.com/questions/46869446" TargetMode="External"/><Relationship Id="rId309" Type="http://schemas.openxmlformats.org/officeDocument/2006/relationships/hyperlink" Target="https://stackoverflow.com/questions/62165354" TargetMode="External"/><Relationship Id="rId308" Type="http://schemas.openxmlformats.org/officeDocument/2006/relationships/hyperlink" Target="https://stackoverflow.com/questions/47175128" TargetMode="External"/><Relationship Id="rId307" Type="http://schemas.openxmlformats.org/officeDocument/2006/relationships/hyperlink" Target="https://stackoverflow.com/questions/48097044" TargetMode="External"/><Relationship Id="rId306" Type="http://schemas.openxmlformats.org/officeDocument/2006/relationships/hyperlink" Target="https://stackoverflow.com/questions/55682452" TargetMode="External"/><Relationship Id="rId301" Type="http://schemas.openxmlformats.org/officeDocument/2006/relationships/hyperlink" Target="https://stackoverflow.com/questions/55313828" TargetMode="External"/><Relationship Id="rId7911" Type="http://schemas.openxmlformats.org/officeDocument/2006/relationships/hyperlink" Target="https://stackoverflow.com/questions/55896791" TargetMode="External"/><Relationship Id="rId300" Type="http://schemas.openxmlformats.org/officeDocument/2006/relationships/hyperlink" Target="https://stackoverflow.com/questions/58011262" TargetMode="External"/><Relationship Id="rId7910" Type="http://schemas.openxmlformats.org/officeDocument/2006/relationships/hyperlink" Target="https://stackoverflow.com/questions/58428466" TargetMode="External"/><Relationship Id="rId7904" Type="http://schemas.openxmlformats.org/officeDocument/2006/relationships/hyperlink" Target="https://stackoverflow.com/questions/60309106" TargetMode="External"/><Relationship Id="rId7903" Type="http://schemas.openxmlformats.org/officeDocument/2006/relationships/hyperlink" Target="https://stackoverflow.com/questions/58123276" TargetMode="External"/><Relationship Id="rId7902" Type="http://schemas.openxmlformats.org/officeDocument/2006/relationships/hyperlink" Target="https://stackoverflow.com/questions/55335231" TargetMode="External"/><Relationship Id="rId7901" Type="http://schemas.openxmlformats.org/officeDocument/2006/relationships/hyperlink" Target="https://stackoverflow.com/questions/57020796" TargetMode="External"/><Relationship Id="rId7908" Type="http://schemas.openxmlformats.org/officeDocument/2006/relationships/hyperlink" Target="https://stackoverflow.com/questions/55720718" TargetMode="External"/><Relationship Id="rId7907" Type="http://schemas.openxmlformats.org/officeDocument/2006/relationships/hyperlink" Target="https://stackoverflow.com/questions/55896791" TargetMode="External"/><Relationship Id="rId7906" Type="http://schemas.openxmlformats.org/officeDocument/2006/relationships/hyperlink" Target="https://stackoverflow.com/questions/55896791" TargetMode="External"/><Relationship Id="rId7905" Type="http://schemas.openxmlformats.org/officeDocument/2006/relationships/hyperlink" Target="https://stackoverflow.com/questions/56604825" TargetMode="External"/><Relationship Id="rId7909" Type="http://schemas.openxmlformats.org/officeDocument/2006/relationships/hyperlink" Target="https://stackoverflow.com/questions/60309106" TargetMode="External"/><Relationship Id="rId7900" Type="http://schemas.openxmlformats.org/officeDocument/2006/relationships/hyperlink" Target="https://stackoverflow.com/questions/56604825" TargetMode="External"/><Relationship Id="rId6605" Type="http://schemas.openxmlformats.org/officeDocument/2006/relationships/hyperlink" Target="https://stackoverflow.com/questions/61458947" TargetMode="External"/><Relationship Id="rId7937" Type="http://schemas.openxmlformats.org/officeDocument/2006/relationships/hyperlink" Target="https://stackoverflow.com/questions/59477627" TargetMode="External"/><Relationship Id="rId6606" Type="http://schemas.openxmlformats.org/officeDocument/2006/relationships/hyperlink" Target="https://stackoverflow.com/questions/53643164" TargetMode="External"/><Relationship Id="rId7936" Type="http://schemas.openxmlformats.org/officeDocument/2006/relationships/hyperlink" Target="https://stackoverflow.com/questions/60938232" TargetMode="External"/><Relationship Id="rId6603" Type="http://schemas.openxmlformats.org/officeDocument/2006/relationships/hyperlink" Target="https://stackoverflow.com/questions/57434934" TargetMode="External"/><Relationship Id="rId7935" Type="http://schemas.openxmlformats.org/officeDocument/2006/relationships/hyperlink" Target="https://stackoverflow.com/questions/58605279" TargetMode="External"/><Relationship Id="rId6604" Type="http://schemas.openxmlformats.org/officeDocument/2006/relationships/hyperlink" Target="https://stackoverflow.com/questions/52351255" TargetMode="External"/><Relationship Id="rId7934" Type="http://schemas.openxmlformats.org/officeDocument/2006/relationships/hyperlink" Target="https://stackoverflow.com/questions/58605279" TargetMode="External"/><Relationship Id="rId6609" Type="http://schemas.openxmlformats.org/officeDocument/2006/relationships/hyperlink" Target="https://stackoverflow.com/questions/55835798" TargetMode="External"/><Relationship Id="rId6607" Type="http://schemas.openxmlformats.org/officeDocument/2006/relationships/hyperlink" Target="https://stackoverflow.com/questions/41386167" TargetMode="External"/><Relationship Id="rId7939" Type="http://schemas.openxmlformats.org/officeDocument/2006/relationships/hyperlink" Target="https://stackoverflow.com/questions/60580439" TargetMode="External"/><Relationship Id="rId6608" Type="http://schemas.openxmlformats.org/officeDocument/2006/relationships/hyperlink" Target="https://stackoverflow.com/questions/55553027" TargetMode="External"/><Relationship Id="rId7938" Type="http://schemas.openxmlformats.org/officeDocument/2006/relationships/hyperlink" Target="https://stackoverflow.com/questions/57874436" TargetMode="External"/><Relationship Id="rId327" Type="http://schemas.openxmlformats.org/officeDocument/2006/relationships/hyperlink" Target="https://stackoverflow.com/questions/55521652" TargetMode="External"/><Relationship Id="rId326" Type="http://schemas.openxmlformats.org/officeDocument/2006/relationships/hyperlink" Target="https://stackoverflow.com/questions/62725844" TargetMode="External"/><Relationship Id="rId325" Type="http://schemas.openxmlformats.org/officeDocument/2006/relationships/hyperlink" Target="https://stackoverflow.com/questions/62145084" TargetMode="External"/><Relationship Id="rId324" Type="http://schemas.openxmlformats.org/officeDocument/2006/relationships/hyperlink" Target="https://stackoverflow.com/questions/45275507" TargetMode="External"/><Relationship Id="rId329" Type="http://schemas.openxmlformats.org/officeDocument/2006/relationships/hyperlink" Target="https://stackoverflow.com/questions/48479571" TargetMode="External"/><Relationship Id="rId328" Type="http://schemas.openxmlformats.org/officeDocument/2006/relationships/hyperlink" Target="https://stackoverflow.com/questions/56591186" TargetMode="External"/><Relationship Id="rId323" Type="http://schemas.openxmlformats.org/officeDocument/2006/relationships/hyperlink" Target="https://stackoverflow.com/questions/49781077" TargetMode="External"/><Relationship Id="rId6601" Type="http://schemas.openxmlformats.org/officeDocument/2006/relationships/hyperlink" Target="https://stackoverflow.com/questions/43019852" TargetMode="External"/><Relationship Id="rId7933" Type="http://schemas.openxmlformats.org/officeDocument/2006/relationships/hyperlink" Target="https://stackoverflow.com/questions/63587813" TargetMode="External"/><Relationship Id="rId322" Type="http://schemas.openxmlformats.org/officeDocument/2006/relationships/hyperlink" Target="https://stackoverflow.com/questions/50542476" TargetMode="External"/><Relationship Id="rId6602" Type="http://schemas.openxmlformats.org/officeDocument/2006/relationships/hyperlink" Target="https://stackoverflow.com/questions/52351255" TargetMode="External"/><Relationship Id="rId7932" Type="http://schemas.openxmlformats.org/officeDocument/2006/relationships/hyperlink" Target="https://stackoverflow.com/questions/61766717" TargetMode="External"/><Relationship Id="rId321" Type="http://schemas.openxmlformats.org/officeDocument/2006/relationships/hyperlink" Target="https://stackoverflow.com/questions/50554074" TargetMode="External"/><Relationship Id="rId7931" Type="http://schemas.openxmlformats.org/officeDocument/2006/relationships/hyperlink" Target="https://stackoverflow.com/questions/61216136" TargetMode="External"/><Relationship Id="rId320" Type="http://schemas.openxmlformats.org/officeDocument/2006/relationships/hyperlink" Target="https://stackoverflow.com/questions/52761157" TargetMode="External"/><Relationship Id="rId6600" Type="http://schemas.openxmlformats.org/officeDocument/2006/relationships/hyperlink" Target="https://stackoverflow.com/questions/50101695" TargetMode="External"/><Relationship Id="rId7930" Type="http://schemas.openxmlformats.org/officeDocument/2006/relationships/hyperlink" Target="https://stackoverflow.com/questions/60392734" TargetMode="External"/><Relationship Id="rId7926" Type="http://schemas.openxmlformats.org/officeDocument/2006/relationships/hyperlink" Target="https://stackoverflow.com/questions/60965002" TargetMode="External"/><Relationship Id="rId7925" Type="http://schemas.openxmlformats.org/officeDocument/2006/relationships/hyperlink" Target="https://stackoverflow.com/questions/60392734" TargetMode="External"/><Relationship Id="rId7924" Type="http://schemas.openxmlformats.org/officeDocument/2006/relationships/hyperlink" Target="https://stackoverflow.com/questions/59825630" TargetMode="External"/><Relationship Id="rId7923" Type="http://schemas.openxmlformats.org/officeDocument/2006/relationships/hyperlink" Target="https://stackoverflow.com/questions/60378450" TargetMode="External"/><Relationship Id="rId7929" Type="http://schemas.openxmlformats.org/officeDocument/2006/relationships/hyperlink" Target="https://stackoverflow.com/questions/59825630" TargetMode="External"/><Relationship Id="rId7928" Type="http://schemas.openxmlformats.org/officeDocument/2006/relationships/hyperlink" Target="https://stackoverflow.com/questions/60780509" TargetMode="External"/><Relationship Id="rId7927" Type="http://schemas.openxmlformats.org/officeDocument/2006/relationships/hyperlink" Target="https://stackoverflow.com/questions/60378450" TargetMode="External"/><Relationship Id="rId316" Type="http://schemas.openxmlformats.org/officeDocument/2006/relationships/hyperlink" Target="https://stackoverflow.com/questions/52623706" TargetMode="External"/><Relationship Id="rId315" Type="http://schemas.openxmlformats.org/officeDocument/2006/relationships/hyperlink" Target="https://stackoverflow.com/questions/57503882" TargetMode="External"/><Relationship Id="rId314" Type="http://schemas.openxmlformats.org/officeDocument/2006/relationships/hyperlink" Target="https://stackoverflow.com/questions/43115352" TargetMode="External"/><Relationship Id="rId313" Type="http://schemas.openxmlformats.org/officeDocument/2006/relationships/hyperlink" Target="https://stackoverflow.com/questions/48848853" TargetMode="External"/><Relationship Id="rId319" Type="http://schemas.openxmlformats.org/officeDocument/2006/relationships/hyperlink" Target="https://stackoverflow.com/questions/53142006" TargetMode="External"/><Relationship Id="rId318" Type="http://schemas.openxmlformats.org/officeDocument/2006/relationships/hyperlink" Target="https://stackoverflow.com/questions/53741502" TargetMode="External"/><Relationship Id="rId317" Type="http://schemas.openxmlformats.org/officeDocument/2006/relationships/hyperlink" Target="https://stackoverflow.com/questions/56244438" TargetMode="External"/><Relationship Id="rId312" Type="http://schemas.openxmlformats.org/officeDocument/2006/relationships/hyperlink" Target="https://stackoverflow.com/questions/53729113" TargetMode="External"/><Relationship Id="rId7922" Type="http://schemas.openxmlformats.org/officeDocument/2006/relationships/hyperlink" Target="https://stackoverflow.com/questions/61043085" TargetMode="External"/><Relationship Id="rId311" Type="http://schemas.openxmlformats.org/officeDocument/2006/relationships/hyperlink" Target="https://stackoverflow.com/questions/57156410" TargetMode="External"/><Relationship Id="rId7921" Type="http://schemas.openxmlformats.org/officeDocument/2006/relationships/hyperlink" Target="https://stackoverflow.com/questions/60965002" TargetMode="External"/><Relationship Id="rId310" Type="http://schemas.openxmlformats.org/officeDocument/2006/relationships/hyperlink" Target="https://stackoverflow.com/questions/41061904" TargetMode="External"/><Relationship Id="rId7920" Type="http://schemas.openxmlformats.org/officeDocument/2006/relationships/hyperlink" Target="https://stackoverflow.com/questions/60780509" TargetMode="External"/><Relationship Id="rId4040" Type="http://schemas.openxmlformats.org/officeDocument/2006/relationships/hyperlink" Target="https://stackoverflow.com/questions/64859507" TargetMode="External"/><Relationship Id="rId5372" Type="http://schemas.openxmlformats.org/officeDocument/2006/relationships/hyperlink" Target="https://stackoverflow.com/questions/61102362" TargetMode="External"/><Relationship Id="rId5373" Type="http://schemas.openxmlformats.org/officeDocument/2006/relationships/hyperlink" Target="https://stackoverflow.com/questions/60996263" TargetMode="External"/><Relationship Id="rId4042" Type="http://schemas.openxmlformats.org/officeDocument/2006/relationships/hyperlink" Target="https://stackoverflow.com/questions/61604509" TargetMode="External"/><Relationship Id="rId5370" Type="http://schemas.openxmlformats.org/officeDocument/2006/relationships/hyperlink" Target="https://stackoverflow.com/questions/58558004" TargetMode="External"/><Relationship Id="rId4041" Type="http://schemas.openxmlformats.org/officeDocument/2006/relationships/hyperlink" Target="https://stackoverflow.com/questions/63596569" TargetMode="External"/><Relationship Id="rId5371" Type="http://schemas.openxmlformats.org/officeDocument/2006/relationships/hyperlink" Target="https://stackoverflow.com/questions/61128890" TargetMode="External"/><Relationship Id="rId4044" Type="http://schemas.openxmlformats.org/officeDocument/2006/relationships/hyperlink" Target="https://stackoverflow.com/questions/61077516" TargetMode="External"/><Relationship Id="rId5376" Type="http://schemas.openxmlformats.org/officeDocument/2006/relationships/hyperlink" Target="https://stackoverflow.com/questions/62546338" TargetMode="External"/><Relationship Id="rId4043" Type="http://schemas.openxmlformats.org/officeDocument/2006/relationships/hyperlink" Target="https://stackoverflow.com/questions/62929545" TargetMode="External"/><Relationship Id="rId5377" Type="http://schemas.openxmlformats.org/officeDocument/2006/relationships/hyperlink" Target="https://stackoverflow.com/questions/62226487" TargetMode="External"/><Relationship Id="rId4046" Type="http://schemas.openxmlformats.org/officeDocument/2006/relationships/hyperlink" Target="https://stackoverflow.com/questions/63596569" TargetMode="External"/><Relationship Id="rId5374" Type="http://schemas.openxmlformats.org/officeDocument/2006/relationships/hyperlink" Target="https://stackoverflow.com/questions/58169030" TargetMode="External"/><Relationship Id="rId4045" Type="http://schemas.openxmlformats.org/officeDocument/2006/relationships/hyperlink" Target="https://stackoverflow.com/questions/64859507" TargetMode="External"/><Relationship Id="rId5375" Type="http://schemas.openxmlformats.org/officeDocument/2006/relationships/hyperlink" Target="https://stackoverflow.com/questions/50968788" TargetMode="External"/><Relationship Id="rId4048" Type="http://schemas.openxmlformats.org/officeDocument/2006/relationships/hyperlink" Target="https://stackoverflow.com/questions/62929545" TargetMode="External"/><Relationship Id="rId4047" Type="http://schemas.openxmlformats.org/officeDocument/2006/relationships/hyperlink" Target="https://stackoverflow.com/questions/64427675" TargetMode="External"/><Relationship Id="rId5378" Type="http://schemas.openxmlformats.org/officeDocument/2006/relationships/hyperlink" Target="https://stackoverflow.com/questions/29852680" TargetMode="External"/><Relationship Id="rId4049" Type="http://schemas.openxmlformats.org/officeDocument/2006/relationships/hyperlink" Target="https://stackoverflow.com/questions/61077516" TargetMode="External"/><Relationship Id="rId5379" Type="http://schemas.openxmlformats.org/officeDocument/2006/relationships/hyperlink" Target="https://stackoverflow.com/questions/36763913" TargetMode="External"/><Relationship Id="rId5361" Type="http://schemas.openxmlformats.org/officeDocument/2006/relationships/hyperlink" Target="https://stackoverflow.com/questions/61916110" TargetMode="External"/><Relationship Id="rId6692" Type="http://schemas.openxmlformats.org/officeDocument/2006/relationships/hyperlink" Target="https://stackoverflow.com/questions/53626582" TargetMode="External"/><Relationship Id="rId5362" Type="http://schemas.openxmlformats.org/officeDocument/2006/relationships/hyperlink" Target="https://stackoverflow.com/questions/61916110" TargetMode="External"/><Relationship Id="rId6693" Type="http://schemas.openxmlformats.org/officeDocument/2006/relationships/hyperlink" Target="https://stackoverflow.com/questions/53965588" TargetMode="External"/><Relationship Id="rId4031" Type="http://schemas.openxmlformats.org/officeDocument/2006/relationships/hyperlink" Target="https://stackoverflow.com/questions/60066950" TargetMode="External"/><Relationship Id="rId6690" Type="http://schemas.openxmlformats.org/officeDocument/2006/relationships/hyperlink" Target="https://stackoverflow.com/questions/53950430" TargetMode="External"/><Relationship Id="rId4030" Type="http://schemas.openxmlformats.org/officeDocument/2006/relationships/hyperlink" Target="https://stackoverflow.com/questions/60222391" TargetMode="External"/><Relationship Id="rId5360" Type="http://schemas.openxmlformats.org/officeDocument/2006/relationships/hyperlink" Target="https://stackoverflow.com/questions/61916110" TargetMode="External"/><Relationship Id="rId6691" Type="http://schemas.openxmlformats.org/officeDocument/2006/relationships/hyperlink" Target="https://stackoverflow.com/questions/63317589" TargetMode="External"/><Relationship Id="rId297" Type="http://schemas.openxmlformats.org/officeDocument/2006/relationships/hyperlink" Target="https://stackoverflow.com/questions/51311420" TargetMode="External"/><Relationship Id="rId4033" Type="http://schemas.openxmlformats.org/officeDocument/2006/relationships/hyperlink" Target="https://stackoverflow.com/questions/63244472" TargetMode="External"/><Relationship Id="rId5365" Type="http://schemas.openxmlformats.org/officeDocument/2006/relationships/hyperlink" Target="https://stackoverflow.com/questions/46494742" TargetMode="External"/><Relationship Id="rId6696" Type="http://schemas.openxmlformats.org/officeDocument/2006/relationships/hyperlink" Target="https://stackoverflow.com/questions/63317589" TargetMode="External"/><Relationship Id="rId296" Type="http://schemas.openxmlformats.org/officeDocument/2006/relationships/hyperlink" Target="https://stackoverflow.com/questions/58513607" TargetMode="External"/><Relationship Id="rId4032" Type="http://schemas.openxmlformats.org/officeDocument/2006/relationships/hyperlink" Target="https://stackoverflow.com/questions/62081452" TargetMode="External"/><Relationship Id="rId5366" Type="http://schemas.openxmlformats.org/officeDocument/2006/relationships/hyperlink" Target="https://stackoverflow.com/questions/46494742" TargetMode="External"/><Relationship Id="rId6697" Type="http://schemas.openxmlformats.org/officeDocument/2006/relationships/hyperlink" Target="https://stackoverflow.com/questions/53626582" TargetMode="External"/><Relationship Id="rId295" Type="http://schemas.openxmlformats.org/officeDocument/2006/relationships/hyperlink" Target="https://stackoverflow.com/questions/57042429" TargetMode="External"/><Relationship Id="rId4035" Type="http://schemas.openxmlformats.org/officeDocument/2006/relationships/hyperlink" Target="https://stackoverflow.com/questions/63244472" TargetMode="External"/><Relationship Id="rId5363" Type="http://schemas.openxmlformats.org/officeDocument/2006/relationships/hyperlink" Target="https://stackoverflow.com/questions/61326144" TargetMode="External"/><Relationship Id="rId6694" Type="http://schemas.openxmlformats.org/officeDocument/2006/relationships/hyperlink" Target="https://stackoverflow.com/questions/54049460" TargetMode="External"/><Relationship Id="rId294" Type="http://schemas.openxmlformats.org/officeDocument/2006/relationships/hyperlink" Target="https://stackoverflow.com/questions/51311420" TargetMode="External"/><Relationship Id="rId4034" Type="http://schemas.openxmlformats.org/officeDocument/2006/relationships/hyperlink" Target="https://stackoverflow.com/questions/63484172" TargetMode="External"/><Relationship Id="rId5364" Type="http://schemas.openxmlformats.org/officeDocument/2006/relationships/hyperlink" Target="https://stackoverflow.com/questions/64357424" TargetMode="External"/><Relationship Id="rId6695" Type="http://schemas.openxmlformats.org/officeDocument/2006/relationships/hyperlink" Target="https://stackoverflow.com/questions/53950430" TargetMode="External"/><Relationship Id="rId4037" Type="http://schemas.openxmlformats.org/officeDocument/2006/relationships/hyperlink" Target="https://stackoverflow.com/questions/60066950" TargetMode="External"/><Relationship Id="rId5369" Type="http://schemas.openxmlformats.org/officeDocument/2006/relationships/hyperlink" Target="https://stackoverflow.com/questions/61326144" TargetMode="External"/><Relationship Id="rId4036" Type="http://schemas.openxmlformats.org/officeDocument/2006/relationships/hyperlink" Target="https://stackoverflow.com/questions/61411771" TargetMode="External"/><Relationship Id="rId299" Type="http://schemas.openxmlformats.org/officeDocument/2006/relationships/hyperlink" Target="https://stackoverflow.com/questions/58011262" TargetMode="External"/><Relationship Id="rId4039" Type="http://schemas.openxmlformats.org/officeDocument/2006/relationships/hyperlink" Target="https://stackoverflow.com/questions/61077516" TargetMode="External"/><Relationship Id="rId5367" Type="http://schemas.openxmlformats.org/officeDocument/2006/relationships/hyperlink" Target="https://stackoverflow.com/questions/46494742" TargetMode="External"/><Relationship Id="rId6698" Type="http://schemas.openxmlformats.org/officeDocument/2006/relationships/hyperlink" Target="https://stackoverflow.com/questions/55142210" TargetMode="External"/><Relationship Id="rId298" Type="http://schemas.openxmlformats.org/officeDocument/2006/relationships/hyperlink" Target="https://stackoverflow.com/questions/58011262" TargetMode="External"/><Relationship Id="rId4038" Type="http://schemas.openxmlformats.org/officeDocument/2006/relationships/hyperlink" Target="https://stackoverflow.com/questions/62929545" TargetMode="External"/><Relationship Id="rId5368" Type="http://schemas.openxmlformats.org/officeDocument/2006/relationships/hyperlink" Target="https://stackoverflow.com/questions/64357424" TargetMode="External"/><Relationship Id="rId6699" Type="http://schemas.openxmlformats.org/officeDocument/2006/relationships/hyperlink" Target="https://stackoverflow.com/questions/54301926" TargetMode="External"/><Relationship Id="rId5390" Type="http://schemas.openxmlformats.org/officeDocument/2006/relationships/hyperlink" Target="https://stackoverflow.com/questions/32877365" TargetMode="External"/><Relationship Id="rId5391" Type="http://schemas.openxmlformats.org/officeDocument/2006/relationships/hyperlink" Target="https://stackoverflow.com/questions/62979062" TargetMode="External"/><Relationship Id="rId4060" Type="http://schemas.openxmlformats.org/officeDocument/2006/relationships/hyperlink" Target="https://stackoverflow.com/questions/52351255" TargetMode="External"/><Relationship Id="rId4062" Type="http://schemas.openxmlformats.org/officeDocument/2006/relationships/hyperlink" Target="https://stackoverflow.com/questions/43620335" TargetMode="External"/><Relationship Id="rId5394" Type="http://schemas.openxmlformats.org/officeDocument/2006/relationships/hyperlink" Target="https://stackoverflow.com/questions/51960343" TargetMode="External"/><Relationship Id="rId4061" Type="http://schemas.openxmlformats.org/officeDocument/2006/relationships/hyperlink" Target="https://stackoverflow.com/questions/52533188" TargetMode="External"/><Relationship Id="rId5395" Type="http://schemas.openxmlformats.org/officeDocument/2006/relationships/hyperlink" Target="https://stackoverflow.com/questions/55243016" TargetMode="External"/><Relationship Id="rId4064" Type="http://schemas.openxmlformats.org/officeDocument/2006/relationships/hyperlink" Target="https://stackoverflow.com/questions/42976869" TargetMode="External"/><Relationship Id="rId5392" Type="http://schemas.openxmlformats.org/officeDocument/2006/relationships/hyperlink" Target="https://stackoverflow.com/questions/63438768" TargetMode="External"/><Relationship Id="rId4063" Type="http://schemas.openxmlformats.org/officeDocument/2006/relationships/hyperlink" Target="https://stackoverflow.com/questions/44003285" TargetMode="External"/><Relationship Id="rId5393" Type="http://schemas.openxmlformats.org/officeDocument/2006/relationships/hyperlink" Target="https://stackoverflow.com/questions/60707781" TargetMode="External"/><Relationship Id="rId4066" Type="http://schemas.openxmlformats.org/officeDocument/2006/relationships/hyperlink" Target="https://stackoverflow.com/questions/51035474" TargetMode="External"/><Relationship Id="rId5398" Type="http://schemas.openxmlformats.org/officeDocument/2006/relationships/hyperlink" Target="https://stackoverflow.com/questions/57793505" TargetMode="External"/><Relationship Id="rId4065" Type="http://schemas.openxmlformats.org/officeDocument/2006/relationships/hyperlink" Target="https://stackoverflow.com/questions/45266707" TargetMode="External"/><Relationship Id="rId5399" Type="http://schemas.openxmlformats.org/officeDocument/2006/relationships/hyperlink" Target="https://stackoverflow.com/questions/57793505" TargetMode="External"/><Relationship Id="rId4068" Type="http://schemas.openxmlformats.org/officeDocument/2006/relationships/hyperlink" Target="https://stackoverflow.com/questions/52351255" TargetMode="External"/><Relationship Id="rId5396" Type="http://schemas.openxmlformats.org/officeDocument/2006/relationships/hyperlink" Target="https://stackoverflow.com/questions/62675898" TargetMode="External"/><Relationship Id="rId4067" Type="http://schemas.openxmlformats.org/officeDocument/2006/relationships/hyperlink" Target="https://stackoverflow.com/questions/50479021" TargetMode="External"/><Relationship Id="rId5397" Type="http://schemas.openxmlformats.org/officeDocument/2006/relationships/hyperlink" Target="https://stackoverflow.com/questions/55244001" TargetMode="External"/><Relationship Id="rId4069" Type="http://schemas.openxmlformats.org/officeDocument/2006/relationships/hyperlink" Target="https://stackoverflow.com/questions/51578532" TargetMode="External"/><Relationship Id="rId5380" Type="http://schemas.openxmlformats.org/officeDocument/2006/relationships/hyperlink" Target="https://stackoverflow.com/questions/24363300" TargetMode="External"/><Relationship Id="rId4051" Type="http://schemas.openxmlformats.org/officeDocument/2006/relationships/hyperlink" Target="https://stackoverflow.com/questions/45459318" TargetMode="External"/><Relationship Id="rId5383" Type="http://schemas.openxmlformats.org/officeDocument/2006/relationships/hyperlink" Target="https://stackoverflow.com/questions/24363300" TargetMode="External"/><Relationship Id="rId4050" Type="http://schemas.openxmlformats.org/officeDocument/2006/relationships/hyperlink" Target="https://stackoverflow.com/questions/56089489" TargetMode="External"/><Relationship Id="rId5384" Type="http://schemas.openxmlformats.org/officeDocument/2006/relationships/hyperlink" Target="https://stackoverflow.com/questions/58069259" TargetMode="External"/><Relationship Id="rId4053" Type="http://schemas.openxmlformats.org/officeDocument/2006/relationships/hyperlink" Target="https://stackoverflow.com/questions/48244919" TargetMode="External"/><Relationship Id="rId5381" Type="http://schemas.openxmlformats.org/officeDocument/2006/relationships/hyperlink" Target="https://stackoverflow.com/questions/32877365" TargetMode="External"/><Relationship Id="rId4052" Type="http://schemas.openxmlformats.org/officeDocument/2006/relationships/hyperlink" Target="https://stackoverflow.com/questions/48244919" TargetMode="External"/><Relationship Id="rId5382" Type="http://schemas.openxmlformats.org/officeDocument/2006/relationships/hyperlink" Target="https://stackoverflow.com/questions/54364064" TargetMode="External"/><Relationship Id="rId4055" Type="http://schemas.openxmlformats.org/officeDocument/2006/relationships/hyperlink" Target="https://stackoverflow.com/questions/56386913" TargetMode="External"/><Relationship Id="rId5387" Type="http://schemas.openxmlformats.org/officeDocument/2006/relationships/hyperlink" Target="https://stackoverflow.com/questions/24363300" TargetMode="External"/><Relationship Id="rId4054" Type="http://schemas.openxmlformats.org/officeDocument/2006/relationships/hyperlink" Target="https://stackoverflow.com/questions/48244919" TargetMode="External"/><Relationship Id="rId5388" Type="http://schemas.openxmlformats.org/officeDocument/2006/relationships/hyperlink" Target="https://stackoverflow.com/questions/18931277" TargetMode="External"/><Relationship Id="rId4057" Type="http://schemas.openxmlformats.org/officeDocument/2006/relationships/hyperlink" Target="https://stackoverflow.com/questions/64590954" TargetMode="External"/><Relationship Id="rId5385" Type="http://schemas.openxmlformats.org/officeDocument/2006/relationships/hyperlink" Target="https://stackoverflow.com/questions/58069259" TargetMode="External"/><Relationship Id="rId4056" Type="http://schemas.openxmlformats.org/officeDocument/2006/relationships/hyperlink" Target="https://stackoverflow.com/questions/60444486" TargetMode="External"/><Relationship Id="rId5386" Type="http://schemas.openxmlformats.org/officeDocument/2006/relationships/hyperlink" Target="https://stackoverflow.com/questions/58069259" TargetMode="External"/><Relationship Id="rId4059" Type="http://schemas.openxmlformats.org/officeDocument/2006/relationships/hyperlink" Target="https://stackoverflow.com/questions/58565054" TargetMode="External"/><Relationship Id="rId4058" Type="http://schemas.openxmlformats.org/officeDocument/2006/relationships/hyperlink" Target="https://stackoverflow.com/questions/51982966" TargetMode="External"/><Relationship Id="rId5389" Type="http://schemas.openxmlformats.org/officeDocument/2006/relationships/hyperlink" Target="https://stackoverflow.com/questions/62979062" TargetMode="External"/><Relationship Id="rId4008" Type="http://schemas.openxmlformats.org/officeDocument/2006/relationships/hyperlink" Target="https://stackoverflow.com/questions/58697001" TargetMode="External"/><Relationship Id="rId4007" Type="http://schemas.openxmlformats.org/officeDocument/2006/relationships/hyperlink" Target="https://stackoverflow.com/questions/49203098" TargetMode="External"/><Relationship Id="rId5338" Type="http://schemas.openxmlformats.org/officeDocument/2006/relationships/hyperlink" Target="https://stackoverflow.com/questions/36873082" TargetMode="External"/><Relationship Id="rId6669" Type="http://schemas.openxmlformats.org/officeDocument/2006/relationships/hyperlink" Target="https://stackoverflow.com/questions/47273200" TargetMode="External"/><Relationship Id="rId4009" Type="http://schemas.openxmlformats.org/officeDocument/2006/relationships/hyperlink" Target="https://stackoverflow.com/questions/51764713" TargetMode="External"/><Relationship Id="rId5339" Type="http://schemas.openxmlformats.org/officeDocument/2006/relationships/hyperlink" Target="https://stackoverflow.com/questions/56391755" TargetMode="External"/><Relationship Id="rId271" Type="http://schemas.openxmlformats.org/officeDocument/2006/relationships/hyperlink" Target="https://stackoverflow.com/questions/53142006" TargetMode="External"/><Relationship Id="rId270" Type="http://schemas.openxmlformats.org/officeDocument/2006/relationships/hyperlink" Target="https://stackoverflow.com/questions/57051067" TargetMode="External"/><Relationship Id="rId269" Type="http://schemas.openxmlformats.org/officeDocument/2006/relationships/hyperlink" Target="https://stackoverflow.com/questions/62384265" TargetMode="External"/><Relationship Id="rId7991" Type="http://schemas.openxmlformats.org/officeDocument/2006/relationships/hyperlink" Target="https://stackoverflow.com/questions/61882720" TargetMode="External"/><Relationship Id="rId6660" Type="http://schemas.openxmlformats.org/officeDocument/2006/relationships/hyperlink" Target="https://stackoverflow.com/questions/49058777" TargetMode="External"/><Relationship Id="rId7990" Type="http://schemas.openxmlformats.org/officeDocument/2006/relationships/hyperlink" Target="https://stackoverflow.com/questions/60488764" TargetMode="External"/><Relationship Id="rId264" Type="http://schemas.openxmlformats.org/officeDocument/2006/relationships/hyperlink" Target="https://stackoverflow.com/questions/55833353" TargetMode="External"/><Relationship Id="rId4000" Type="http://schemas.openxmlformats.org/officeDocument/2006/relationships/hyperlink" Target="https://stackoverflow.com/questions/37596597" TargetMode="External"/><Relationship Id="rId5332" Type="http://schemas.openxmlformats.org/officeDocument/2006/relationships/hyperlink" Target="https://stackoverflow.com/questions/37014996" TargetMode="External"/><Relationship Id="rId6663" Type="http://schemas.openxmlformats.org/officeDocument/2006/relationships/hyperlink" Target="https://stackoverflow.com/questions/51046867" TargetMode="External"/><Relationship Id="rId7995" Type="http://schemas.openxmlformats.org/officeDocument/2006/relationships/hyperlink" Target="https://stackoverflow.com/questions/59305514" TargetMode="External"/><Relationship Id="rId263" Type="http://schemas.openxmlformats.org/officeDocument/2006/relationships/hyperlink" Target="https://stackoverflow.com/questions/63464487" TargetMode="External"/><Relationship Id="rId5333" Type="http://schemas.openxmlformats.org/officeDocument/2006/relationships/hyperlink" Target="https://stackoverflow.com/questions/43176916" TargetMode="External"/><Relationship Id="rId6664" Type="http://schemas.openxmlformats.org/officeDocument/2006/relationships/hyperlink" Target="https://stackoverflow.com/questions/58418067" TargetMode="External"/><Relationship Id="rId7994" Type="http://schemas.openxmlformats.org/officeDocument/2006/relationships/hyperlink" Target="https://stackoverflow.com/questions/61192645" TargetMode="External"/><Relationship Id="rId262" Type="http://schemas.openxmlformats.org/officeDocument/2006/relationships/hyperlink" Target="https://stackoverflow.com/questions/61710061" TargetMode="External"/><Relationship Id="rId4002" Type="http://schemas.openxmlformats.org/officeDocument/2006/relationships/hyperlink" Target="https://stackoverflow.com/questions/57475348" TargetMode="External"/><Relationship Id="rId5330" Type="http://schemas.openxmlformats.org/officeDocument/2006/relationships/hyperlink" Target="https://stackoverflow.com/questions/23227053" TargetMode="External"/><Relationship Id="rId6661" Type="http://schemas.openxmlformats.org/officeDocument/2006/relationships/hyperlink" Target="https://stackoverflow.com/questions/49058777" TargetMode="External"/><Relationship Id="rId7993" Type="http://schemas.openxmlformats.org/officeDocument/2006/relationships/hyperlink" Target="https://stackoverflow.com/questions/58971998" TargetMode="External"/><Relationship Id="rId261" Type="http://schemas.openxmlformats.org/officeDocument/2006/relationships/hyperlink" Target="https://stackoverflow.com/questions/60946205" TargetMode="External"/><Relationship Id="rId4001" Type="http://schemas.openxmlformats.org/officeDocument/2006/relationships/hyperlink" Target="https://stackoverflow.com/questions/37596597" TargetMode="External"/><Relationship Id="rId5331" Type="http://schemas.openxmlformats.org/officeDocument/2006/relationships/hyperlink" Target="https://stackoverflow.com/questions/40274904" TargetMode="External"/><Relationship Id="rId6662" Type="http://schemas.openxmlformats.org/officeDocument/2006/relationships/hyperlink" Target="https://stackoverflow.com/questions/45694344" TargetMode="External"/><Relationship Id="rId7992" Type="http://schemas.openxmlformats.org/officeDocument/2006/relationships/hyperlink" Target="https://stackoverflow.com/questions/64112222" TargetMode="External"/><Relationship Id="rId268" Type="http://schemas.openxmlformats.org/officeDocument/2006/relationships/hyperlink" Target="https://stackoverflow.com/questions/54085474" TargetMode="External"/><Relationship Id="rId4004" Type="http://schemas.openxmlformats.org/officeDocument/2006/relationships/hyperlink" Target="https://stackoverflow.com/questions/53503889" TargetMode="External"/><Relationship Id="rId5336" Type="http://schemas.openxmlformats.org/officeDocument/2006/relationships/hyperlink" Target="https://stackoverflow.com/questions/35998112" TargetMode="External"/><Relationship Id="rId6667" Type="http://schemas.openxmlformats.org/officeDocument/2006/relationships/hyperlink" Target="https://stackoverflow.com/questions/47273200" TargetMode="External"/><Relationship Id="rId7999" Type="http://schemas.openxmlformats.org/officeDocument/2006/relationships/hyperlink" Target="https://stackoverflow.com/questions/59223142" TargetMode="External"/><Relationship Id="rId267" Type="http://schemas.openxmlformats.org/officeDocument/2006/relationships/hyperlink" Target="https://stackoverflow.com/questions/48710625" TargetMode="External"/><Relationship Id="rId4003" Type="http://schemas.openxmlformats.org/officeDocument/2006/relationships/hyperlink" Target="https://stackoverflow.com/questions/52673987" TargetMode="External"/><Relationship Id="rId5337" Type="http://schemas.openxmlformats.org/officeDocument/2006/relationships/hyperlink" Target="https://stackoverflow.com/questions/54309239" TargetMode="External"/><Relationship Id="rId6668" Type="http://schemas.openxmlformats.org/officeDocument/2006/relationships/hyperlink" Target="https://stackoverflow.com/questions/43990046" TargetMode="External"/><Relationship Id="rId7998" Type="http://schemas.openxmlformats.org/officeDocument/2006/relationships/hyperlink" Target="https://stackoverflow.com/questions/61920569" TargetMode="External"/><Relationship Id="rId266" Type="http://schemas.openxmlformats.org/officeDocument/2006/relationships/hyperlink" Target="https://stackoverflow.com/questions/54857959" TargetMode="External"/><Relationship Id="rId4006" Type="http://schemas.openxmlformats.org/officeDocument/2006/relationships/hyperlink" Target="https://stackoverflow.com/questions/49203098" TargetMode="External"/><Relationship Id="rId5334" Type="http://schemas.openxmlformats.org/officeDocument/2006/relationships/hyperlink" Target="https://stackoverflow.com/questions/61292125" TargetMode="External"/><Relationship Id="rId6665" Type="http://schemas.openxmlformats.org/officeDocument/2006/relationships/hyperlink" Target="https://stackoverflow.com/questions/44163891" TargetMode="External"/><Relationship Id="rId7997" Type="http://schemas.openxmlformats.org/officeDocument/2006/relationships/hyperlink" Target="https://stackoverflow.com/questions/61920569" TargetMode="External"/><Relationship Id="rId265" Type="http://schemas.openxmlformats.org/officeDocument/2006/relationships/hyperlink" Target="https://stackoverflow.com/questions/50271548" TargetMode="External"/><Relationship Id="rId4005" Type="http://schemas.openxmlformats.org/officeDocument/2006/relationships/hyperlink" Target="https://stackoverflow.com/questions/49203098" TargetMode="External"/><Relationship Id="rId5335" Type="http://schemas.openxmlformats.org/officeDocument/2006/relationships/hyperlink" Target="https://stackoverflow.com/questions/46619869" TargetMode="External"/><Relationship Id="rId6666" Type="http://schemas.openxmlformats.org/officeDocument/2006/relationships/hyperlink" Target="https://stackoverflow.com/questions/44163891" TargetMode="External"/><Relationship Id="rId7996" Type="http://schemas.openxmlformats.org/officeDocument/2006/relationships/hyperlink" Target="https://stackoverflow.com/questions/60520730" TargetMode="External"/><Relationship Id="rId5329" Type="http://schemas.openxmlformats.org/officeDocument/2006/relationships/hyperlink" Target="https://stackoverflow.com/questions/15796627" TargetMode="External"/><Relationship Id="rId5327" Type="http://schemas.openxmlformats.org/officeDocument/2006/relationships/hyperlink" Target="https://stackoverflow.com/questions/63525464" TargetMode="External"/><Relationship Id="rId6658" Type="http://schemas.openxmlformats.org/officeDocument/2006/relationships/hyperlink" Target="https://stackoverflow.com/questions/42026835" TargetMode="External"/><Relationship Id="rId5328" Type="http://schemas.openxmlformats.org/officeDocument/2006/relationships/hyperlink" Target="https://stackoverflow.com/questions/59508955" TargetMode="External"/><Relationship Id="rId6659" Type="http://schemas.openxmlformats.org/officeDocument/2006/relationships/hyperlink" Target="https://stackoverflow.com/questions/49058777" TargetMode="External"/><Relationship Id="rId7989" Type="http://schemas.openxmlformats.org/officeDocument/2006/relationships/hyperlink" Target="https://stackoverflow.com/questions/60532242" TargetMode="External"/><Relationship Id="rId260" Type="http://schemas.openxmlformats.org/officeDocument/2006/relationships/hyperlink" Target="https://stackoverflow.com/questions/60946205" TargetMode="External"/><Relationship Id="rId259" Type="http://schemas.openxmlformats.org/officeDocument/2006/relationships/hyperlink" Target="https://stackoverflow.com/questions/60497173" TargetMode="External"/><Relationship Id="rId258" Type="http://schemas.openxmlformats.org/officeDocument/2006/relationships/hyperlink" Target="https://stackoverflow.com/questions/61710061" TargetMode="External"/><Relationship Id="rId7980" Type="http://schemas.openxmlformats.org/officeDocument/2006/relationships/hyperlink" Target="https://stackoverflow.com/questions/60593469" TargetMode="External"/><Relationship Id="rId253" Type="http://schemas.openxmlformats.org/officeDocument/2006/relationships/hyperlink" Target="https://stackoverflow.com/questions/60497173" TargetMode="External"/><Relationship Id="rId5321" Type="http://schemas.openxmlformats.org/officeDocument/2006/relationships/hyperlink" Target="https://stackoverflow.com/questions/46619869" TargetMode="External"/><Relationship Id="rId6652" Type="http://schemas.openxmlformats.org/officeDocument/2006/relationships/hyperlink" Target="https://stackoverflow.com/questions/40818579" TargetMode="External"/><Relationship Id="rId7984" Type="http://schemas.openxmlformats.org/officeDocument/2006/relationships/hyperlink" Target="https://stackoverflow.com/questions/60532242" TargetMode="External"/><Relationship Id="rId252" Type="http://schemas.openxmlformats.org/officeDocument/2006/relationships/hyperlink" Target="https://stackoverflow.com/questions/60497173" TargetMode="External"/><Relationship Id="rId5322" Type="http://schemas.openxmlformats.org/officeDocument/2006/relationships/hyperlink" Target="https://stackoverflow.com/questions/46619869" TargetMode="External"/><Relationship Id="rId6653" Type="http://schemas.openxmlformats.org/officeDocument/2006/relationships/hyperlink" Target="https://stackoverflow.com/questions/44163891" TargetMode="External"/><Relationship Id="rId7983" Type="http://schemas.openxmlformats.org/officeDocument/2006/relationships/hyperlink" Target="https://stackoverflow.com/questions/64112222" TargetMode="External"/><Relationship Id="rId251" Type="http://schemas.openxmlformats.org/officeDocument/2006/relationships/hyperlink" Target="https://stackoverflow.com/questions/64726074" TargetMode="External"/><Relationship Id="rId6650" Type="http://schemas.openxmlformats.org/officeDocument/2006/relationships/hyperlink" Target="https://stackoverflow.com/questions/59337592" TargetMode="External"/><Relationship Id="rId7982" Type="http://schemas.openxmlformats.org/officeDocument/2006/relationships/hyperlink" Target="https://stackoverflow.com/questions/61353557" TargetMode="External"/><Relationship Id="rId250" Type="http://schemas.openxmlformats.org/officeDocument/2006/relationships/hyperlink" Target="https://stackoverflow.com/questions/61710061" TargetMode="External"/><Relationship Id="rId5320" Type="http://schemas.openxmlformats.org/officeDocument/2006/relationships/hyperlink" Target="https://stackoverflow.com/questions/40508119" TargetMode="External"/><Relationship Id="rId6651" Type="http://schemas.openxmlformats.org/officeDocument/2006/relationships/hyperlink" Target="https://stackoverflow.com/questions/51223936" TargetMode="External"/><Relationship Id="rId7981" Type="http://schemas.openxmlformats.org/officeDocument/2006/relationships/hyperlink" Target="https://stackoverflow.com/questions/58971998" TargetMode="External"/><Relationship Id="rId257" Type="http://schemas.openxmlformats.org/officeDocument/2006/relationships/hyperlink" Target="https://stackoverflow.com/questions/59920461" TargetMode="External"/><Relationship Id="rId5325" Type="http://schemas.openxmlformats.org/officeDocument/2006/relationships/hyperlink" Target="https://stackoverflow.com/questions/45837885" TargetMode="External"/><Relationship Id="rId6656" Type="http://schemas.openxmlformats.org/officeDocument/2006/relationships/hyperlink" Target="https://stackoverflow.com/questions/49441748" TargetMode="External"/><Relationship Id="rId7988" Type="http://schemas.openxmlformats.org/officeDocument/2006/relationships/hyperlink" Target="https://stackoverflow.com/questions/64112222" TargetMode="External"/><Relationship Id="rId256" Type="http://schemas.openxmlformats.org/officeDocument/2006/relationships/hyperlink" Target="https://stackoverflow.com/questions/63464487" TargetMode="External"/><Relationship Id="rId5326" Type="http://schemas.openxmlformats.org/officeDocument/2006/relationships/hyperlink" Target="https://stackoverflow.com/questions/40115043" TargetMode="External"/><Relationship Id="rId6657" Type="http://schemas.openxmlformats.org/officeDocument/2006/relationships/hyperlink" Target="https://stackoverflow.com/questions/41793122" TargetMode="External"/><Relationship Id="rId7987" Type="http://schemas.openxmlformats.org/officeDocument/2006/relationships/hyperlink" Target="https://stackoverflow.com/questions/57748812" TargetMode="External"/><Relationship Id="rId255" Type="http://schemas.openxmlformats.org/officeDocument/2006/relationships/hyperlink" Target="https://stackoverflow.com/questions/59847919" TargetMode="External"/><Relationship Id="rId5323" Type="http://schemas.openxmlformats.org/officeDocument/2006/relationships/hyperlink" Target="https://stackoverflow.com/questions/46619869" TargetMode="External"/><Relationship Id="rId6654" Type="http://schemas.openxmlformats.org/officeDocument/2006/relationships/hyperlink" Target="https://stackoverflow.com/questions/51046867" TargetMode="External"/><Relationship Id="rId7986" Type="http://schemas.openxmlformats.org/officeDocument/2006/relationships/hyperlink" Target="https://stackoverflow.com/questions/61882720" TargetMode="External"/><Relationship Id="rId254" Type="http://schemas.openxmlformats.org/officeDocument/2006/relationships/hyperlink" Target="https://stackoverflow.com/questions/61332608" TargetMode="External"/><Relationship Id="rId5324" Type="http://schemas.openxmlformats.org/officeDocument/2006/relationships/hyperlink" Target="https://stackoverflow.com/questions/63363598" TargetMode="External"/><Relationship Id="rId6655" Type="http://schemas.openxmlformats.org/officeDocument/2006/relationships/hyperlink" Target="https://stackoverflow.com/questions/42026835" TargetMode="External"/><Relationship Id="rId7985" Type="http://schemas.openxmlformats.org/officeDocument/2006/relationships/hyperlink" Target="https://stackoverflow.com/questions/60488764" TargetMode="External"/><Relationship Id="rId4029" Type="http://schemas.openxmlformats.org/officeDocument/2006/relationships/hyperlink" Target="https://stackoverflow.com/questions/59771314" TargetMode="External"/><Relationship Id="rId293" Type="http://schemas.openxmlformats.org/officeDocument/2006/relationships/hyperlink" Target="https://stackoverflow.com/questions/57042429" TargetMode="External"/><Relationship Id="rId292" Type="http://schemas.openxmlformats.org/officeDocument/2006/relationships/hyperlink" Target="https://stackoverflow.com/questions/52218258" TargetMode="External"/><Relationship Id="rId291" Type="http://schemas.openxmlformats.org/officeDocument/2006/relationships/hyperlink" Target="https://stackoverflow.com/questions/46869446" TargetMode="External"/><Relationship Id="rId290" Type="http://schemas.openxmlformats.org/officeDocument/2006/relationships/hyperlink" Target="https://stackoverflow.com/questions/53142006" TargetMode="External"/><Relationship Id="rId5350" Type="http://schemas.openxmlformats.org/officeDocument/2006/relationships/hyperlink" Target="https://stackoverflow.com/questions/58558004" TargetMode="External"/><Relationship Id="rId6681" Type="http://schemas.openxmlformats.org/officeDocument/2006/relationships/hyperlink" Target="https://stackoverflow.com/questions/61360423" TargetMode="External"/><Relationship Id="rId5351" Type="http://schemas.openxmlformats.org/officeDocument/2006/relationships/hyperlink" Target="https://stackoverflow.com/questions/61326144" TargetMode="External"/><Relationship Id="rId6682" Type="http://schemas.openxmlformats.org/officeDocument/2006/relationships/hyperlink" Target="https://stackoverflow.com/questions/58842687" TargetMode="External"/><Relationship Id="rId4020" Type="http://schemas.openxmlformats.org/officeDocument/2006/relationships/hyperlink" Target="https://stackoverflow.com/questions/44716527" TargetMode="External"/><Relationship Id="rId6680" Type="http://schemas.openxmlformats.org/officeDocument/2006/relationships/hyperlink" Target="https://stackoverflow.com/questions/58884656" TargetMode="External"/><Relationship Id="rId286" Type="http://schemas.openxmlformats.org/officeDocument/2006/relationships/hyperlink" Target="https://stackoverflow.com/questions/57156410" TargetMode="External"/><Relationship Id="rId4022" Type="http://schemas.openxmlformats.org/officeDocument/2006/relationships/hyperlink" Target="https://stackoverflow.com/questions/44716527" TargetMode="External"/><Relationship Id="rId5354" Type="http://schemas.openxmlformats.org/officeDocument/2006/relationships/hyperlink" Target="https://stackoverflow.com/questions/61326144" TargetMode="External"/><Relationship Id="rId6685" Type="http://schemas.openxmlformats.org/officeDocument/2006/relationships/hyperlink" Target="https://stackoverflow.com/questions/55250124" TargetMode="External"/><Relationship Id="rId285" Type="http://schemas.openxmlformats.org/officeDocument/2006/relationships/hyperlink" Target="https://stackoverflow.com/questions/57156410" TargetMode="External"/><Relationship Id="rId4021" Type="http://schemas.openxmlformats.org/officeDocument/2006/relationships/hyperlink" Target="https://stackoverflow.com/questions/48202962" TargetMode="External"/><Relationship Id="rId5355" Type="http://schemas.openxmlformats.org/officeDocument/2006/relationships/hyperlink" Target="https://stackoverflow.com/questions/42622444" TargetMode="External"/><Relationship Id="rId6686" Type="http://schemas.openxmlformats.org/officeDocument/2006/relationships/hyperlink" Target="https://stackoverflow.com/questions/57865460" TargetMode="External"/><Relationship Id="rId284" Type="http://schemas.openxmlformats.org/officeDocument/2006/relationships/hyperlink" Target="https://stackoverflow.com/questions/53142006" TargetMode="External"/><Relationship Id="rId4024" Type="http://schemas.openxmlformats.org/officeDocument/2006/relationships/hyperlink" Target="https://stackoverflow.com/questions/51873651" TargetMode="External"/><Relationship Id="rId5352" Type="http://schemas.openxmlformats.org/officeDocument/2006/relationships/hyperlink" Target="https://stackoverflow.com/questions/47922435" TargetMode="External"/><Relationship Id="rId6683" Type="http://schemas.openxmlformats.org/officeDocument/2006/relationships/hyperlink" Target="https://stackoverflow.com/questions/56892967" TargetMode="External"/><Relationship Id="rId283" Type="http://schemas.openxmlformats.org/officeDocument/2006/relationships/hyperlink" Target="https://stackoverflow.com/questions/57717892" TargetMode="External"/><Relationship Id="rId4023" Type="http://schemas.openxmlformats.org/officeDocument/2006/relationships/hyperlink" Target="https://stackoverflow.com/questions/59481099" TargetMode="External"/><Relationship Id="rId5353" Type="http://schemas.openxmlformats.org/officeDocument/2006/relationships/hyperlink" Target="https://stackoverflow.com/questions/58558004" TargetMode="External"/><Relationship Id="rId6684" Type="http://schemas.openxmlformats.org/officeDocument/2006/relationships/hyperlink" Target="https://stackoverflow.com/questions/51492778" TargetMode="External"/><Relationship Id="rId4026" Type="http://schemas.openxmlformats.org/officeDocument/2006/relationships/hyperlink" Target="https://stackoverflow.com/questions/63275427" TargetMode="External"/><Relationship Id="rId5358" Type="http://schemas.openxmlformats.org/officeDocument/2006/relationships/hyperlink" Target="https://stackoverflow.com/questions/61326144" TargetMode="External"/><Relationship Id="rId6689" Type="http://schemas.openxmlformats.org/officeDocument/2006/relationships/hyperlink" Target="https://stackoverflow.com/questions/51578810" TargetMode="External"/><Relationship Id="rId289" Type="http://schemas.openxmlformats.org/officeDocument/2006/relationships/hyperlink" Target="https://stackoverflow.com/questions/57156410" TargetMode="External"/><Relationship Id="rId4025" Type="http://schemas.openxmlformats.org/officeDocument/2006/relationships/hyperlink" Target="https://stackoverflow.com/questions/55380340" TargetMode="External"/><Relationship Id="rId5359" Type="http://schemas.openxmlformats.org/officeDocument/2006/relationships/hyperlink" Target="https://stackoverflow.com/questions/48490411" TargetMode="External"/><Relationship Id="rId288" Type="http://schemas.openxmlformats.org/officeDocument/2006/relationships/hyperlink" Target="https://stackoverflow.com/questions/53729113" TargetMode="External"/><Relationship Id="rId4028" Type="http://schemas.openxmlformats.org/officeDocument/2006/relationships/hyperlink" Target="https://stackoverflow.com/questions/60222391" TargetMode="External"/><Relationship Id="rId5356" Type="http://schemas.openxmlformats.org/officeDocument/2006/relationships/hyperlink" Target="https://stackoverflow.com/questions/47922435" TargetMode="External"/><Relationship Id="rId6687" Type="http://schemas.openxmlformats.org/officeDocument/2006/relationships/hyperlink" Target="https://stackoverflow.com/questions/58183711" TargetMode="External"/><Relationship Id="rId287" Type="http://schemas.openxmlformats.org/officeDocument/2006/relationships/hyperlink" Target="https://stackoverflow.com/questions/57156410" TargetMode="External"/><Relationship Id="rId4027" Type="http://schemas.openxmlformats.org/officeDocument/2006/relationships/hyperlink" Target="https://stackoverflow.com/questions/63484172" TargetMode="External"/><Relationship Id="rId5357" Type="http://schemas.openxmlformats.org/officeDocument/2006/relationships/hyperlink" Target="https://stackoverflow.com/questions/58558004" TargetMode="External"/><Relationship Id="rId6688" Type="http://schemas.openxmlformats.org/officeDocument/2006/relationships/hyperlink" Target="https://stackoverflow.com/questions/53965588" TargetMode="External"/><Relationship Id="rId4019" Type="http://schemas.openxmlformats.org/officeDocument/2006/relationships/hyperlink" Target="https://stackoverflow.com/questions/48513337" TargetMode="External"/><Relationship Id="rId4018" Type="http://schemas.openxmlformats.org/officeDocument/2006/relationships/hyperlink" Target="https://stackoverflow.com/questions/59481099" TargetMode="External"/><Relationship Id="rId5349" Type="http://schemas.openxmlformats.org/officeDocument/2006/relationships/hyperlink" Target="https://stackoverflow.com/questions/47922435" TargetMode="External"/><Relationship Id="rId282" Type="http://schemas.openxmlformats.org/officeDocument/2006/relationships/hyperlink" Target="https://stackoverflow.com/questions/54574591" TargetMode="External"/><Relationship Id="rId281" Type="http://schemas.openxmlformats.org/officeDocument/2006/relationships/hyperlink" Target="https://stackoverflow.com/questions/57406870" TargetMode="External"/><Relationship Id="rId280" Type="http://schemas.openxmlformats.org/officeDocument/2006/relationships/hyperlink" Target="https://stackoverflow.com/questions/48438607" TargetMode="External"/><Relationship Id="rId6670" Type="http://schemas.openxmlformats.org/officeDocument/2006/relationships/hyperlink" Target="https://stackoverflow.com/questions/51046867" TargetMode="External"/><Relationship Id="rId5340" Type="http://schemas.openxmlformats.org/officeDocument/2006/relationships/hyperlink" Target="https://stackoverflow.com/questions/56391755" TargetMode="External"/><Relationship Id="rId6671" Type="http://schemas.openxmlformats.org/officeDocument/2006/relationships/hyperlink" Target="https://stackoverflow.com/questions/52551296" TargetMode="External"/><Relationship Id="rId275" Type="http://schemas.openxmlformats.org/officeDocument/2006/relationships/hyperlink" Target="https://stackoverflow.com/questions/57051067" TargetMode="External"/><Relationship Id="rId4011" Type="http://schemas.openxmlformats.org/officeDocument/2006/relationships/hyperlink" Target="https://stackoverflow.com/questions/59308263" TargetMode="External"/><Relationship Id="rId5343" Type="http://schemas.openxmlformats.org/officeDocument/2006/relationships/hyperlink" Target="https://stackoverflow.com/questions/57360168" TargetMode="External"/><Relationship Id="rId6674" Type="http://schemas.openxmlformats.org/officeDocument/2006/relationships/hyperlink" Target="https://stackoverflow.com/questions/58183711" TargetMode="External"/><Relationship Id="rId274" Type="http://schemas.openxmlformats.org/officeDocument/2006/relationships/hyperlink" Target="https://stackoverflow.com/questions/55833353" TargetMode="External"/><Relationship Id="rId4010" Type="http://schemas.openxmlformats.org/officeDocument/2006/relationships/hyperlink" Target="https://stackoverflow.com/questions/57901522" TargetMode="External"/><Relationship Id="rId5344" Type="http://schemas.openxmlformats.org/officeDocument/2006/relationships/hyperlink" Target="https://stackoverflow.com/questions/45194691" TargetMode="External"/><Relationship Id="rId6675" Type="http://schemas.openxmlformats.org/officeDocument/2006/relationships/hyperlink" Target="https://stackoverflow.com/questions/51578810" TargetMode="External"/><Relationship Id="rId273" Type="http://schemas.openxmlformats.org/officeDocument/2006/relationships/hyperlink" Target="https://stackoverflow.com/questions/54574591" TargetMode="External"/><Relationship Id="rId4013" Type="http://schemas.openxmlformats.org/officeDocument/2006/relationships/hyperlink" Target="https://stackoverflow.com/questions/51316658" TargetMode="External"/><Relationship Id="rId5341" Type="http://schemas.openxmlformats.org/officeDocument/2006/relationships/hyperlink" Target="https://stackoverflow.com/questions/54370753" TargetMode="External"/><Relationship Id="rId6672" Type="http://schemas.openxmlformats.org/officeDocument/2006/relationships/hyperlink" Target="https://stackoverflow.com/questions/47273200" TargetMode="External"/><Relationship Id="rId272" Type="http://schemas.openxmlformats.org/officeDocument/2006/relationships/hyperlink" Target="https://stackoverflow.com/questions/54857959" TargetMode="External"/><Relationship Id="rId4012" Type="http://schemas.openxmlformats.org/officeDocument/2006/relationships/hyperlink" Target="https://stackoverflow.com/questions/44311244" TargetMode="External"/><Relationship Id="rId5342" Type="http://schemas.openxmlformats.org/officeDocument/2006/relationships/hyperlink" Target="https://stackoverflow.com/questions/50722067" TargetMode="External"/><Relationship Id="rId6673" Type="http://schemas.openxmlformats.org/officeDocument/2006/relationships/hyperlink" Target="https://stackoverflow.com/questions/51046867" TargetMode="External"/><Relationship Id="rId279" Type="http://schemas.openxmlformats.org/officeDocument/2006/relationships/hyperlink" Target="https://stackoverflow.com/questions/59120804" TargetMode="External"/><Relationship Id="rId4015" Type="http://schemas.openxmlformats.org/officeDocument/2006/relationships/hyperlink" Target="https://stackoverflow.com/questions/51316658" TargetMode="External"/><Relationship Id="rId5347" Type="http://schemas.openxmlformats.org/officeDocument/2006/relationships/hyperlink" Target="https://stackoverflow.com/questions/55840738" TargetMode="External"/><Relationship Id="rId6678" Type="http://schemas.openxmlformats.org/officeDocument/2006/relationships/hyperlink" Target="https://stackoverflow.com/questions/53626582" TargetMode="External"/><Relationship Id="rId278" Type="http://schemas.openxmlformats.org/officeDocument/2006/relationships/hyperlink" Target="https://stackoverflow.com/questions/54574591" TargetMode="External"/><Relationship Id="rId4014" Type="http://schemas.openxmlformats.org/officeDocument/2006/relationships/hyperlink" Target="https://stackoverflow.com/questions/51316658" TargetMode="External"/><Relationship Id="rId5348" Type="http://schemas.openxmlformats.org/officeDocument/2006/relationships/hyperlink" Target="https://stackoverflow.com/questions/62688442" TargetMode="External"/><Relationship Id="rId6679" Type="http://schemas.openxmlformats.org/officeDocument/2006/relationships/hyperlink" Target="https://stackoverflow.com/questions/59337592" TargetMode="External"/><Relationship Id="rId277" Type="http://schemas.openxmlformats.org/officeDocument/2006/relationships/hyperlink" Target="https://stackoverflow.com/questions/54857959" TargetMode="External"/><Relationship Id="rId4017" Type="http://schemas.openxmlformats.org/officeDocument/2006/relationships/hyperlink" Target="https://stackoverflow.com/questions/52682671" TargetMode="External"/><Relationship Id="rId5345" Type="http://schemas.openxmlformats.org/officeDocument/2006/relationships/hyperlink" Target="https://stackoverflow.com/questions/32464356" TargetMode="External"/><Relationship Id="rId6676" Type="http://schemas.openxmlformats.org/officeDocument/2006/relationships/hyperlink" Target="https://stackoverflow.com/questions/53950430" TargetMode="External"/><Relationship Id="rId276" Type="http://schemas.openxmlformats.org/officeDocument/2006/relationships/hyperlink" Target="https://stackoverflow.com/questions/53142006" TargetMode="External"/><Relationship Id="rId4016" Type="http://schemas.openxmlformats.org/officeDocument/2006/relationships/hyperlink" Target="https://stackoverflow.com/questions/51316658" TargetMode="External"/><Relationship Id="rId5346" Type="http://schemas.openxmlformats.org/officeDocument/2006/relationships/hyperlink" Target="https://stackoverflow.com/questions/53970014" TargetMode="External"/><Relationship Id="rId6677" Type="http://schemas.openxmlformats.org/officeDocument/2006/relationships/hyperlink" Target="https://stackoverflow.com/questions/54015059" TargetMode="External"/><Relationship Id="rId1851" Type="http://schemas.openxmlformats.org/officeDocument/2006/relationships/hyperlink" Target="https://stackoverflow.com/questions/44685461" TargetMode="External"/><Relationship Id="rId1852" Type="http://schemas.openxmlformats.org/officeDocument/2006/relationships/hyperlink" Target="https://stackoverflow.com/questions/45081204" TargetMode="External"/><Relationship Id="rId1853" Type="http://schemas.openxmlformats.org/officeDocument/2006/relationships/hyperlink" Target="https://stackoverflow.com/questions/44685461" TargetMode="External"/><Relationship Id="rId1854" Type="http://schemas.openxmlformats.org/officeDocument/2006/relationships/hyperlink" Target="https://stackoverflow.com/questions/44454081" TargetMode="External"/><Relationship Id="rId1855" Type="http://schemas.openxmlformats.org/officeDocument/2006/relationships/hyperlink" Target="https://stackoverflow.com/questions/56572586" TargetMode="External"/><Relationship Id="rId1856" Type="http://schemas.openxmlformats.org/officeDocument/2006/relationships/hyperlink" Target="https://stackoverflow.com/questions/47484469" TargetMode="External"/><Relationship Id="rId1857" Type="http://schemas.openxmlformats.org/officeDocument/2006/relationships/hyperlink" Target="https://stackoverflow.com/questions/44591282" TargetMode="External"/><Relationship Id="rId1858" Type="http://schemas.openxmlformats.org/officeDocument/2006/relationships/hyperlink" Target="https://stackoverflow.com/questions/44591282" TargetMode="External"/><Relationship Id="rId1859" Type="http://schemas.openxmlformats.org/officeDocument/2006/relationships/hyperlink" Target="https://stackoverflow.com/questions/44454081" TargetMode="External"/><Relationship Id="rId1850" Type="http://schemas.openxmlformats.org/officeDocument/2006/relationships/hyperlink" Target="https://stackoverflow.com/questions/45612978" TargetMode="External"/><Relationship Id="rId1840" Type="http://schemas.openxmlformats.org/officeDocument/2006/relationships/hyperlink" Target="https://stackoverflow.com/questions/56572586" TargetMode="External"/><Relationship Id="rId1841" Type="http://schemas.openxmlformats.org/officeDocument/2006/relationships/hyperlink" Target="https://stackoverflow.com/questions/47484469" TargetMode="External"/><Relationship Id="rId1842" Type="http://schemas.openxmlformats.org/officeDocument/2006/relationships/hyperlink" Target="https://stackoverflow.com/questions/45081204" TargetMode="External"/><Relationship Id="rId1843" Type="http://schemas.openxmlformats.org/officeDocument/2006/relationships/hyperlink" Target="https://stackoverflow.com/questions/47484469" TargetMode="External"/><Relationship Id="rId1844" Type="http://schemas.openxmlformats.org/officeDocument/2006/relationships/hyperlink" Target="https://stackoverflow.com/questions/44454081" TargetMode="External"/><Relationship Id="rId1845" Type="http://schemas.openxmlformats.org/officeDocument/2006/relationships/hyperlink" Target="https://stackoverflow.com/questions/56572586" TargetMode="External"/><Relationship Id="rId1846" Type="http://schemas.openxmlformats.org/officeDocument/2006/relationships/hyperlink" Target="https://stackoverflow.com/questions/44685461" TargetMode="External"/><Relationship Id="rId1847" Type="http://schemas.openxmlformats.org/officeDocument/2006/relationships/hyperlink" Target="https://stackoverflow.com/questions/45081204" TargetMode="External"/><Relationship Id="rId1848" Type="http://schemas.openxmlformats.org/officeDocument/2006/relationships/hyperlink" Target="https://stackoverflow.com/questions/45081204" TargetMode="External"/><Relationship Id="rId1849" Type="http://schemas.openxmlformats.org/officeDocument/2006/relationships/hyperlink" Target="https://stackoverflow.com/questions/52673987" TargetMode="External"/><Relationship Id="rId1873" Type="http://schemas.openxmlformats.org/officeDocument/2006/relationships/hyperlink" Target="https://stackoverflow.com/questions/49425056" TargetMode="External"/><Relationship Id="rId1874" Type="http://schemas.openxmlformats.org/officeDocument/2006/relationships/hyperlink" Target="https://stackoverflow.com/questions/52673987" TargetMode="External"/><Relationship Id="rId1875" Type="http://schemas.openxmlformats.org/officeDocument/2006/relationships/hyperlink" Target="https://stackoverflow.com/questions/52682671" TargetMode="External"/><Relationship Id="rId1876" Type="http://schemas.openxmlformats.org/officeDocument/2006/relationships/hyperlink" Target="https://stackoverflow.com/questions/52682671" TargetMode="External"/><Relationship Id="rId1877" Type="http://schemas.openxmlformats.org/officeDocument/2006/relationships/hyperlink" Target="https://stackoverflow.com/questions/52682671" TargetMode="External"/><Relationship Id="rId1878" Type="http://schemas.openxmlformats.org/officeDocument/2006/relationships/hyperlink" Target="https://stackoverflow.com/questions/49425056" TargetMode="External"/><Relationship Id="rId1879" Type="http://schemas.openxmlformats.org/officeDocument/2006/relationships/hyperlink" Target="https://stackoverflow.com/questions/52673987" TargetMode="External"/><Relationship Id="rId1870" Type="http://schemas.openxmlformats.org/officeDocument/2006/relationships/hyperlink" Target="https://stackoverflow.com/questions/52682671" TargetMode="External"/><Relationship Id="rId1871" Type="http://schemas.openxmlformats.org/officeDocument/2006/relationships/hyperlink" Target="https://stackoverflow.com/questions/50243086" TargetMode="External"/><Relationship Id="rId1872" Type="http://schemas.openxmlformats.org/officeDocument/2006/relationships/hyperlink" Target="https://stackoverflow.com/questions/52682671" TargetMode="External"/><Relationship Id="rId1862" Type="http://schemas.openxmlformats.org/officeDocument/2006/relationships/hyperlink" Target="https://stackoverflow.com/questions/44685461" TargetMode="External"/><Relationship Id="rId1863" Type="http://schemas.openxmlformats.org/officeDocument/2006/relationships/hyperlink" Target="https://stackoverflow.com/questions/55157440" TargetMode="External"/><Relationship Id="rId1864" Type="http://schemas.openxmlformats.org/officeDocument/2006/relationships/hyperlink" Target="https://stackoverflow.com/questions/56572586" TargetMode="External"/><Relationship Id="rId1865" Type="http://schemas.openxmlformats.org/officeDocument/2006/relationships/hyperlink" Target="https://stackoverflow.com/questions/52682671" TargetMode="External"/><Relationship Id="rId1866" Type="http://schemas.openxmlformats.org/officeDocument/2006/relationships/hyperlink" Target="https://stackoverflow.com/questions/52682671" TargetMode="External"/><Relationship Id="rId1867" Type="http://schemas.openxmlformats.org/officeDocument/2006/relationships/hyperlink" Target="https://stackoverflow.com/questions/52682671" TargetMode="External"/><Relationship Id="rId1868" Type="http://schemas.openxmlformats.org/officeDocument/2006/relationships/hyperlink" Target="https://stackoverflow.com/questions/55157440" TargetMode="External"/><Relationship Id="rId1869" Type="http://schemas.openxmlformats.org/officeDocument/2006/relationships/hyperlink" Target="https://stackoverflow.com/questions/56572586" TargetMode="External"/><Relationship Id="rId1860" Type="http://schemas.openxmlformats.org/officeDocument/2006/relationships/hyperlink" Target="https://stackoverflow.com/questions/45612978" TargetMode="External"/><Relationship Id="rId1861" Type="http://schemas.openxmlformats.org/officeDocument/2006/relationships/hyperlink" Target="https://stackoverflow.com/questions/47484469" TargetMode="External"/><Relationship Id="rId1810" Type="http://schemas.openxmlformats.org/officeDocument/2006/relationships/hyperlink" Target="https://stackoverflow.com/questions/61454585" TargetMode="External"/><Relationship Id="rId1811" Type="http://schemas.openxmlformats.org/officeDocument/2006/relationships/hyperlink" Target="https://stackoverflow.com/questions/49425056" TargetMode="External"/><Relationship Id="rId1812" Type="http://schemas.openxmlformats.org/officeDocument/2006/relationships/hyperlink" Target="https://stackoverflow.com/questions/61454585" TargetMode="External"/><Relationship Id="rId1813" Type="http://schemas.openxmlformats.org/officeDocument/2006/relationships/hyperlink" Target="https://stackoverflow.com/questions/52673987" TargetMode="External"/><Relationship Id="rId1814" Type="http://schemas.openxmlformats.org/officeDocument/2006/relationships/hyperlink" Target="https://stackoverflow.com/questions/52682671" TargetMode="External"/><Relationship Id="rId1815" Type="http://schemas.openxmlformats.org/officeDocument/2006/relationships/hyperlink" Target="https://stackoverflow.com/questions/49425056" TargetMode="External"/><Relationship Id="rId1816" Type="http://schemas.openxmlformats.org/officeDocument/2006/relationships/hyperlink" Target="https://stackoverflow.com/questions/52673987" TargetMode="External"/><Relationship Id="rId1817" Type="http://schemas.openxmlformats.org/officeDocument/2006/relationships/hyperlink" Target="https://stackoverflow.com/questions/55157440" TargetMode="External"/><Relationship Id="rId1818" Type="http://schemas.openxmlformats.org/officeDocument/2006/relationships/hyperlink" Target="https://stackoverflow.com/questions/56572586" TargetMode="External"/><Relationship Id="rId1819" Type="http://schemas.openxmlformats.org/officeDocument/2006/relationships/hyperlink" Target="https://stackoverflow.com/questions/47484469" TargetMode="External"/><Relationship Id="rId4080" Type="http://schemas.openxmlformats.org/officeDocument/2006/relationships/hyperlink" Target="https://stackoverflow.com/questions/47593493" TargetMode="External"/><Relationship Id="rId4082" Type="http://schemas.openxmlformats.org/officeDocument/2006/relationships/hyperlink" Target="https://stackoverflow.com/questions/45459318" TargetMode="External"/><Relationship Id="rId4081" Type="http://schemas.openxmlformats.org/officeDocument/2006/relationships/hyperlink" Target="https://stackoverflow.com/questions/43990046" TargetMode="External"/><Relationship Id="rId4084" Type="http://schemas.openxmlformats.org/officeDocument/2006/relationships/hyperlink" Target="https://stackoverflow.com/questions/42750924" TargetMode="External"/><Relationship Id="rId4083" Type="http://schemas.openxmlformats.org/officeDocument/2006/relationships/hyperlink" Target="https://stackoverflow.com/questions/40818579" TargetMode="External"/><Relationship Id="rId4086" Type="http://schemas.openxmlformats.org/officeDocument/2006/relationships/hyperlink" Target="https://stackoverflow.com/questions/51151941" TargetMode="External"/><Relationship Id="rId4085" Type="http://schemas.openxmlformats.org/officeDocument/2006/relationships/hyperlink" Target="https://stackoverflow.com/questions/41818654" TargetMode="External"/><Relationship Id="rId4088" Type="http://schemas.openxmlformats.org/officeDocument/2006/relationships/hyperlink" Target="https://stackoverflow.com/questions/42335856" TargetMode="External"/><Relationship Id="rId4087" Type="http://schemas.openxmlformats.org/officeDocument/2006/relationships/hyperlink" Target="https://stackoverflow.com/questions/49843113" TargetMode="External"/><Relationship Id="rId4089" Type="http://schemas.openxmlformats.org/officeDocument/2006/relationships/hyperlink" Target="https://stackoverflow.com/questions/49549364" TargetMode="External"/><Relationship Id="rId1800" Type="http://schemas.openxmlformats.org/officeDocument/2006/relationships/hyperlink" Target="https://stackoverflow.com/questions/47484469" TargetMode="External"/><Relationship Id="rId1801" Type="http://schemas.openxmlformats.org/officeDocument/2006/relationships/hyperlink" Target="https://stackoverflow.com/questions/49425056" TargetMode="External"/><Relationship Id="rId1802" Type="http://schemas.openxmlformats.org/officeDocument/2006/relationships/hyperlink" Target="https://stackoverflow.com/questions/56572586" TargetMode="External"/><Relationship Id="rId1803" Type="http://schemas.openxmlformats.org/officeDocument/2006/relationships/hyperlink" Target="https://stackoverflow.com/questions/52682671" TargetMode="External"/><Relationship Id="rId1804" Type="http://schemas.openxmlformats.org/officeDocument/2006/relationships/hyperlink" Target="https://stackoverflow.com/questions/52682671" TargetMode="External"/><Relationship Id="rId1805" Type="http://schemas.openxmlformats.org/officeDocument/2006/relationships/hyperlink" Target="https://stackoverflow.com/questions/52682671" TargetMode="External"/><Relationship Id="rId1806" Type="http://schemas.openxmlformats.org/officeDocument/2006/relationships/hyperlink" Target="https://stackoverflow.com/questions/49425056" TargetMode="External"/><Relationship Id="rId1807" Type="http://schemas.openxmlformats.org/officeDocument/2006/relationships/hyperlink" Target="https://stackoverflow.com/questions/52673987" TargetMode="External"/><Relationship Id="rId1808" Type="http://schemas.openxmlformats.org/officeDocument/2006/relationships/hyperlink" Target="https://stackoverflow.com/questions/56572586" TargetMode="External"/><Relationship Id="rId1809" Type="http://schemas.openxmlformats.org/officeDocument/2006/relationships/hyperlink" Target="https://stackoverflow.com/questions/52682671" TargetMode="External"/><Relationship Id="rId4071" Type="http://schemas.openxmlformats.org/officeDocument/2006/relationships/hyperlink" Target="https://stackoverflow.com/questions/42708724" TargetMode="External"/><Relationship Id="rId4070" Type="http://schemas.openxmlformats.org/officeDocument/2006/relationships/hyperlink" Target="https://stackoverflow.com/questions/42750924" TargetMode="External"/><Relationship Id="rId4073" Type="http://schemas.openxmlformats.org/officeDocument/2006/relationships/hyperlink" Target="https://stackoverflow.com/questions/42335856" TargetMode="External"/><Relationship Id="rId4072" Type="http://schemas.openxmlformats.org/officeDocument/2006/relationships/hyperlink" Target="https://stackoverflow.com/questions/42335856" TargetMode="External"/><Relationship Id="rId4075" Type="http://schemas.openxmlformats.org/officeDocument/2006/relationships/hyperlink" Target="https://stackoverflow.com/questions/43620335" TargetMode="External"/><Relationship Id="rId4074" Type="http://schemas.openxmlformats.org/officeDocument/2006/relationships/hyperlink" Target="https://stackoverflow.com/questions/51487339" TargetMode="External"/><Relationship Id="rId4077" Type="http://schemas.openxmlformats.org/officeDocument/2006/relationships/hyperlink" Target="https://stackoverflow.com/questions/48480751" TargetMode="External"/><Relationship Id="rId4076" Type="http://schemas.openxmlformats.org/officeDocument/2006/relationships/hyperlink" Target="https://stackoverflow.com/questions/46608844" TargetMode="External"/><Relationship Id="rId4079" Type="http://schemas.openxmlformats.org/officeDocument/2006/relationships/hyperlink" Target="https://stackoverflow.com/questions/47593493" TargetMode="External"/><Relationship Id="rId4078" Type="http://schemas.openxmlformats.org/officeDocument/2006/relationships/hyperlink" Target="https://stackoverflow.com/questions/50551096" TargetMode="External"/><Relationship Id="rId1830" Type="http://schemas.openxmlformats.org/officeDocument/2006/relationships/hyperlink" Target="https://stackoverflow.com/questions/47484469" TargetMode="External"/><Relationship Id="rId1831" Type="http://schemas.openxmlformats.org/officeDocument/2006/relationships/hyperlink" Target="https://stackoverflow.com/questions/44685461" TargetMode="External"/><Relationship Id="rId1832" Type="http://schemas.openxmlformats.org/officeDocument/2006/relationships/hyperlink" Target="https://stackoverflow.com/questions/44454081" TargetMode="External"/><Relationship Id="rId1833" Type="http://schemas.openxmlformats.org/officeDocument/2006/relationships/hyperlink" Target="https://stackoverflow.com/questions/52673987" TargetMode="External"/><Relationship Id="rId1834" Type="http://schemas.openxmlformats.org/officeDocument/2006/relationships/hyperlink" Target="https://stackoverflow.com/questions/45612978" TargetMode="External"/><Relationship Id="rId1835" Type="http://schemas.openxmlformats.org/officeDocument/2006/relationships/hyperlink" Target="https://stackoverflow.com/questions/45612978" TargetMode="External"/><Relationship Id="rId1836" Type="http://schemas.openxmlformats.org/officeDocument/2006/relationships/hyperlink" Target="https://stackoverflow.com/questions/45612978" TargetMode="External"/><Relationship Id="rId1837" Type="http://schemas.openxmlformats.org/officeDocument/2006/relationships/hyperlink" Target="https://stackoverflow.com/questions/44591282" TargetMode="External"/><Relationship Id="rId1838" Type="http://schemas.openxmlformats.org/officeDocument/2006/relationships/hyperlink" Target="https://stackoverflow.com/questions/52673987" TargetMode="External"/><Relationship Id="rId1839" Type="http://schemas.openxmlformats.org/officeDocument/2006/relationships/hyperlink" Target="https://stackoverflow.com/questions/55157440" TargetMode="External"/><Relationship Id="rId1820" Type="http://schemas.openxmlformats.org/officeDocument/2006/relationships/hyperlink" Target="https://stackoverflow.com/questions/45081204" TargetMode="External"/><Relationship Id="rId1821" Type="http://schemas.openxmlformats.org/officeDocument/2006/relationships/hyperlink" Target="https://stackoverflow.com/questions/45081204" TargetMode="External"/><Relationship Id="rId1822" Type="http://schemas.openxmlformats.org/officeDocument/2006/relationships/hyperlink" Target="https://stackoverflow.com/questions/55157440" TargetMode="External"/><Relationship Id="rId1823" Type="http://schemas.openxmlformats.org/officeDocument/2006/relationships/hyperlink" Target="https://stackoverflow.com/questions/56572586" TargetMode="External"/><Relationship Id="rId1824" Type="http://schemas.openxmlformats.org/officeDocument/2006/relationships/hyperlink" Target="https://stackoverflow.com/questions/47484469" TargetMode="External"/><Relationship Id="rId1825" Type="http://schemas.openxmlformats.org/officeDocument/2006/relationships/hyperlink" Target="https://stackoverflow.com/questions/45081204" TargetMode="External"/><Relationship Id="rId1826" Type="http://schemas.openxmlformats.org/officeDocument/2006/relationships/hyperlink" Target="https://stackoverflow.com/questions/45081204" TargetMode="External"/><Relationship Id="rId1827" Type="http://schemas.openxmlformats.org/officeDocument/2006/relationships/hyperlink" Target="https://stackoverflow.com/questions/44454081" TargetMode="External"/><Relationship Id="rId1828" Type="http://schemas.openxmlformats.org/officeDocument/2006/relationships/hyperlink" Target="https://stackoverflow.com/questions/51064323" TargetMode="External"/><Relationship Id="rId1829" Type="http://schemas.openxmlformats.org/officeDocument/2006/relationships/hyperlink" Target="https://stackoverflow.com/questions/45612978" TargetMode="External"/><Relationship Id="rId4091" Type="http://schemas.openxmlformats.org/officeDocument/2006/relationships/hyperlink" Target="https://stackoverflow.com/questions/41901862" TargetMode="External"/><Relationship Id="rId4090" Type="http://schemas.openxmlformats.org/officeDocument/2006/relationships/hyperlink" Target="https://stackoverflow.com/questions/42708724" TargetMode="External"/><Relationship Id="rId4093" Type="http://schemas.openxmlformats.org/officeDocument/2006/relationships/hyperlink" Target="https://stackoverflow.com/questions/39848466" TargetMode="External"/><Relationship Id="rId4092" Type="http://schemas.openxmlformats.org/officeDocument/2006/relationships/hyperlink" Target="https://stackoverflow.com/questions/39280813" TargetMode="External"/><Relationship Id="rId4095" Type="http://schemas.openxmlformats.org/officeDocument/2006/relationships/hyperlink" Target="https://stackoverflow.com/questions/39848466" TargetMode="External"/><Relationship Id="rId4094" Type="http://schemas.openxmlformats.org/officeDocument/2006/relationships/hyperlink" Target="https://stackoverflow.com/questions/39848466" TargetMode="External"/><Relationship Id="rId4097" Type="http://schemas.openxmlformats.org/officeDocument/2006/relationships/hyperlink" Target="https://stackoverflow.com/questions/39280813" TargetMode="External"/><Relationship Id="rId4096" Type="http://schemas.openxmlformats.org/officeDocument/2006/relationships/hyperlink" Target="https://stackoverflow.com/questions/41651628" TargetMode="External"/><Relationship Id="rId4099" Type="http://schemas.openxmlformats.org/officeDocument/2006/relationships/hyperlink" Target="https://stackoverflow.com/questions/39848466" TargetMode="External"/><Relationship Id="rId4098" Type="http://schemas.openxmlformats.org/officeDocument/2006/relationships/hyperlink" Target="https://stackoverflow.com/questions/40818579" TargetMode="External"/><Relationship Id="rId1895" Type="http://schemas.openxmlformats.org/officeDocument/2006/relationships/hyperlink" Target="https://stackoverflow.com/questions/47484469" TargetMode="External"/><Relationship Id="rId1896" Type="http://schemas.openxmlformats.org/officeDocument/2006/relationships/hyperlink" Target="https://stackoverflow.com/questions/44454081" TargetMode="External"/><Relationship Id="rId1897" Type="http://schemas.openxmlformats.org/officeDocument/2006/relationships/hyperlink" Target="https://stackoverflow.com/questions/51064323" TargetMode="External"/><Relationship Id="rId1898" Type="http://schemas.openxmlformats.org/officeDocument/2006/relationships/hyperlink" Target="https://stackoverflow.com/questions/45612978" TargetMode="External"/><Relationship Id="rId1899" Type="http://schemas.openxmlformats.org/officeDocument/2006/relationships/hyperlink" Target="https://stackoverflow.com/questions/47484469" TargetMode="External"/><Relationship Id="rId1890" Type="http://schemas.openxmlformats.org/officeDocument/2006/relationships/hyperlink" Target="https://stackoverflow.com/questions/52673987" TargetMode="External"/><Relationship Id="rId1891" Type="http://schemas.openxmlformats.org/officeDocument/2006/relationships/hyperlink" Target="https://stackoverflow.com/questions/55157440" TargetMode="External"/><Relationship Id="rId1892" Type="http://schemas.openxmlformats.org/officeDocument/2006/relationships/hyperlink" Target="https://stackoverflow.com/questions/52682671" TargetMode="External"/><Relationship Id="rId1893" Type="http://schemas.openxmlformats.org/officeDocument/2006/relationships/hyperlink" Target="https://stackoverflow.com/questions/44685461" TargetMode="External"/><Relationship Id="rId1894" Type="http://schemas.openxmlformats.org/officeDocument/2006/relationships/hyperlink" Target="https://stackoverflow.com/questions/47484469" TargetMode="External"/><Relationship Id="rId1884" Type="http://schemas.openxmlformats.org/officeDocument/2006/relationships/hyperlink" Target="https://stackoverflow.com/questions/61454585" TargetMode="External"/><Relationship Id="rId1885" Type="http://schemas.openxmlformats.org/officeDocument/2006/relationships/hyperlink" Target="https://stackoverflow.com/questions/52673987" TargetMode="External"/><Relationship Id="rId1886" Type="http://schemas.openxmlformats.org/officeDocument/2006/relationships/hyperlink" Target="https://stackoverflow.com/questions/44685461" TargetMode="External"/><Relationship Id="rId1887" Type="http://schemas.openxmlformats.org/officeDocument/2006/relationships/hyperlink" Target="https://stackoverflow.com/questions/44591282" TargetMode="External"/><Relationship Id="rId1888" Type="http://schemas.openxmlformats.org/officeDocument/2006/relationships/hyperlink" Target="https://stackoverflow.com/questions/57461069" TargetMode="External"/><Relationship Id="rId1889" Type="http://schemas.openxmlformats.org/officeDocument/2006/relationships/hyperlink" Target="https://stackoverflow.com/questions/52673987" TargetMode="External"/><Relationship Id="rId1880" Type="http://schemas.openxmlformats.org/officeDocument/2006/relationships/hyperlink" Target="https://stackoverflow.com/questions/56572586" TargetMode="External"/><Relationship Id="rId1881" Type="http://schemas.openxmlformats.org/officeDocument/2006/relationships/hyperlink" Target="https://stackoverflow.com/questions/52682671" TargetMode="External"/><Relationship Id="rId1882" Type="http://schemas.openxmlformats.org/officeDocument/2006/relationships/hyperlink" Target="https://stackoverflow.com/questions/61454585" TargetMode="External"/><Relationship Id="rId1883" Type="http://schemas.openxmlformats.org/officeDocument/2006/relationships/hyperlink" Target="https://stackoverflow.com/questions/49425056" TargetMode="External"/><Relationship Id="rId5417" Type="http://schemas.openxmlformats.org/officeDocument/2006/relationships/hyperlink" Target="https://stackoverflow.com/questions/48656166" TargetMode="External"/><Relationship Id="rId6748" Type="http://schemas.openxmlformats.org/officeDocument/2006/relationships/hyperlink" Target="https://stackoverflow.com/questions/54806437" TargetMode="External"/><Relationship Id="rId5418" Type="http://schemas.openxmlformats.org/officeDocument/2006/relationships/hyperlink" Target="https://stackoverflow.com/questions/56123240" TargetMode="External"/><Relationship Id="rId6749" Type="http://schemas.openxmlformats.org/officeDocument/2006/relationships/hyperlink" Target="https://stackoverflow.com/questions/48482483" TargetMode="External"/><Relationship Id="rId5415" Type="http://schemas.openxmlformats.org/officeDocument/2006/relationships/hyperlink" Target="https://stackoverflow.com/questions/45202404" TargetMode="External"/><Relationship Id="rId6746" Type="http://schemas.openxmlformats.org/officeDocument/2006/relationships/hyperlink" Target="https://stackoverflow.com/questions/49376313" TargetMode="External"/><Relationship Id="rId5416" Type="http://schemas.openxmlformats.org/officeDocument/2006/relationships/hyperlink" Target="https://stackoverflow.com/questions/59599685" TargetMode="External"/><Relationship Id="rId6747" Type="http://schemas.openxmlformats.org/officeDocument/2006/relationships/hyperlink" Target="https://stackoverflow.com/questions/49376313" TargetMode="External"/><Relationship Id="rId5419" Type="http://schemas.openxmlformats.org/officeDocument/2006/relationships/hyperlink" Target="https://stackoverflow.com/questions/51316658" TargetMode="External"/><Relationship Id="rId228" Type="http://schemas.openxmlformats.org/officeDocument/2006/relationships/hyperlink" Target="https://stackoverflow.com/questions/40961902" TargetMode="External"/><Relationship Id="rId227" Type="http://schemas.openxmlformats.org/officeDocument/2006/relationships/hyperlink" Target="https://stackoverflow.com/questions/41061994" TargetMode="External"/><Relationship Id="rId226" Type="http://schemas.openxmlformats.org/officeDocument/2006/relationships/hyperlink" Target="https://stackoverflow.com/questions/55564014" TargetMode="External"/><Relationship Id="rId225" Type="http://schemas.openxmlformats.org/officeDocument/2006/relationships/hyperlink" Target="https://stackoverflow.com/questions/44064344" TargetMode="External"/><Relationship Id="rId229" Type="http://schemas.openxmlformats.org/officeDocument/2006/relationships/hyperlink" Target="https://stackoverflow.com/questions/63479183" TargetMode="External"/><Relationship Id="rId220" Type="http://schemas.openxmlformats.org/officeDocument/2006/relationships/hyperlink" Target="https://stackoverflow.com/questions/59120804" TargetMode="External"/><Relationship Id="rId6740" Type="http://schemas.openxmlformats.org/officeDocument/2006/relationships/hyperlink" Target="https://stackoverflow.com/questions/53869681" TargetMode="External"/><Relationship Id="rId5410" Type="http://schemas.openxmlformats.org/officeDocument/2006/relationships/hyperlink" Target="https://stackoverflow.com/questions/62876780" TargetMode="External"/><Relationship Id="rId6741" Type="http://schemas.openxmlformats.org/officeDocument/2006/relationships/hyperlink" Target="https://stackoverflow.com/questions/53869681" TargetMode="External"/><Relationship Id="rId224" Type="http://schemas.openxmlformats.org/officeDocument/2006/relationships/hyperlink" Target="https://stackoverflow.com/questions/43356578" TargetMode="External"/><Relationship Id="rId5413" Type="http://schemas.openxmlformats.org/officeDocument/2006/relationships/hyperlink" Target="https://stackoverflow.com/questions/61841656" TargetMode="External"/><Relationship Id="rId6744" Type="http://schemas.openxmlformats.org/officeDocument/2006/relationships/hyperlink" Target="https://stackoverflow.com/questions/48482483" TargetMode="External"/><Relationship Id="rId223" Type="http://schemas.openxmlformats.org/officeDocument/2006/relationships/hyperlink" Target="https://stackoverflow.com/questions/62165354" TargetMode="External"/><Relationship Id="rId5414" Type="http://schemas.openxmlformats.org/officeDocument/2006/relationships/hyperlink" Target="https://stackoverflow.com/questions/48622444" TargetMode="External"/><Relationship Id="rId6745" Type="http://schemas.openxmlformats.org/officeDocument/2006/relationships/hyperlink" Target="https://stackoverflow.com/questions/52365277" TargetMode="External"/><Relationship Id="rId222" Type="http://schemas.openxmlformats.org/officeDocument/2006/relationships/hyperlink" Target="https://stackoverflow.com/questions/61137954" TargetMode="External"/><Relationship Id="rId5411" Type="http://schemas.openxmlformats.org/officeDocument/2006/relationships/hyperlink" Target="https://stackoverflow.com/questions/61841656" TargetMode="External"/><Relationship Id="rId6742" Type="http://schemas.openxmlformats.org/officeDocument/2006/relationships/hyperlink" Target="https://stackoverflow.com/questions/53869681" TargetMode="External"/><Relationship Id="rId221" Type="http://schemas.openxmlformats.org/officeDocument/2006/relationships/hyperlink" Target="https://stackoverflow.com/questions/60141916" TargetMode="External"/><Relationship Id="rId5412" Type="http://schemas.openxmlformats.org/officeDocument/2006/relationships/hyperlink" Target="https://stackoverflow.com/questions/61841656" TargetMode="External"/><Relationship Id="rId6743" Type="http://schemas.openxmlformats.org/officeDocument/2006/relationships/hyperlink" Target="https://stackoverflow.com/questions/54806437" TargetMode="External"/><Relationship Id="rId5406" Type="http://schemas.openxmlformats.org/officeDocument/2006/relationships/hyperlink" Target="https://stackoverflow.com/questions/52397450" TargetMode="External"/><Relationship Id="rId6737" Type="http://schemas.openxmlformats.org/officeDocument/2006/relationships/hyperlink" Target="https://stackoverflow.com/questions/52365277" TargetMode="External"/><Relationship Id="rId5407" Type="http://schemas.openxmlformats.org/officeDocument/2006/relationships/hyperlink" Target="https://stackoverflow.com/questions/49164797" TargetMode="External"/><Relationship Id="rId6738" Type="http://schemas.openxmlformats.org/officeDocument/2006/relationships/hyperlink" Target="https://stackoverflow.com/questions/56137254" TargetMode="External"/><Relationship Id="rId5404" Type="http://schemas.openxmlformats.org/officeDocument/2006/relationships/hyperlink" Target="https://stackoverflow.com/questions/56552642" TargetMode="External"/><Relationship Id="rId6735" Type="http://schemas.openxmlformats.org/officeDocument/2006/relationships/hyperlink" Target="https://stackoverflow.com/questions/52365277" TargetMode="External"/><Relationship Id="rId5405" Type="http://schemas.openxmlformats.org/officeDocument/2006/relationships/hyperlink" Target="https://stackoverflow.com/questions/63733649" TargetMode="External"/><Relationship Id="rId6736" Type="http://schemas.openxmlformats.org/officeDocument/2006/relationships/hyperlink" Target="https://stackoverflow.com/questions/61568339" TargetMode="External"/><Relationship Id="rId5408" Type="http://schemas.openxmlformats.org/officeDocument/2006/relationships/hyperlink" Target="https://stackoverflow.com/questions/51365662" TargetMode="External"/><Relationship Id="rId6739" Type="http://schemas.openxmlformats.org/officeDocument/2006/relationships/hyperlink" Target="https://stackoverflow.com/questions/49672457" TargetMode="External"/><Relationship Id="rId5409" Type="http://schemas.openxmlformats.org/officeDocument/2006/relationships/hyperlink" Target="https://stackoverflow.com/questions/59447043" TargetMode="External"/><Relationship Id="rId217" Type="http://schemas.openxmlformats.org/officeDocument/2006/relationships/hyperlink" Target="https://stackoverflow.com/questions/52032280" TargetMode="External"/><Relationship Id="rId216" Type="http://schemas.openxmlformats.org/officeDocument/2006/relationships/hyperlink" Target="https://stackoverflow.com/questions/52032280" TargetMode="External"/><Relationship Id="rId215" Type="http://schemas.openxmlformats.org/officeDocument/2006/relationships/hyperlink" Target="https://stackoverflow.com/questions/50118546" TargetMode="External"/><Relationship Id="rId214" Type="http://schemas.openxmlformats.org/officeDocument/2006/relationships/hyperlink" Target="https://stackoverflow.com/questions/51527115" TargetMode="External"/><Relationship Id="rId219" Type="http://schemas.openxmlformats.org/officeDocument/2006/relationships/hyperlink" Target="https://stackoverflow.com/questions/65155458" TargetMode="External"/><Relationship Id="rId218" Type="http://schemas.openxmlformats.org/officeDocument/2006/relationships/hyperlink" Target="https://stackoverflow.com/questions/52032280" TargetMode="External"/><Relationship Id="rId6730" Type="http://schemas.openxmlformats.org/officeDocument/2006/relationships/hyperlink" Target="https://stackoverflow.com/questions/50006011" TargetMode="External"/><Relationship Id="rId213" Type="http://schemas.openxmlformats.org/officeDocument/2006/relationships/hyperlink" Target="https://stackoverflow.com/questions/57406870" TargetMode="External"/><Relationship Id="rId5402" Type="http://schemas.openxmlformats.org/officeDocument/2006/relationships/hyperlink" Target="https://stackoverflow.com/questions/60905801" TargetMode="External"/><Relationship Id="rId6733" Type="http://schemas.openxmlformats.org/officeDocument/2006/relationships/hyperlink" Target="https://stackoverflow.com/questions/48129804" TargetMode="External"/><Relationship Id="rId212" Type="http://schemas.openxmlformats.org/officeDocument/2006/relationships/hyperlink" Target="https://stackoverflow.com/questions/52032280" TargetMode="External"/><Relationship Id="rId5403" Type="http://schemas.openxmlformats.org/officeDocument/2006/relationships/hyperlink" Target="https://stackoverflow.com/questions/57793505" TargetMode="External"/><Relationship Id="rId6734" Type="http://schemas.openxmlformats.org/officeDocument/2006/relationships/hyperlink" Target="https://stackoverflow.com/questions/56137254" TargetMode="External"/><Relationship Id="rId211" Type="http://schemas.openxmlformats.org/officeDocument/2006/relationships/hyperlink" Target="https://stackoverflow.com/questions/63418534" TargetMode="External"/><Relationship Id="rId5400" Type="http://schemas.openxmlformats.org/officeDocument/2006/relationships/hyperlink" Target="https://stackoverflow.com/questions/63174874" TargetMode="External"/><Relationship Id="rId6731" Type="http://schemas.openxmlformats.org/officeDocument/2006/relationships/hyperlink" Target="https://stackoverflow.com/questions/57193474" TargetMode="External"/><Relationship Id="rId210" Type="http://schemas.openxmlformats.org/officeDocument/2006/relationships/hyperlink" Target="https://stackoverflow.com/questions/62622704" TargetMode="External"/><Relationship Id="rId5401" Type="http://schemas.openxmlformats.org/officeDocument/2006/relationships/hyperlink" Target="https://stackoverflow.com/questions/60727762" TargetMode="External"/><Relationship Id="rId6732" Type="http://schemas.openxmlformats.org/officeDocument/2006/relationships/hyperlink" Target="https://stackoverflow.com/questions/50006011" TargetMode="External"/><Relationship Id="rId4107" Type="http://schemas.openxmlformats.org/officeDocument/2006/relationships/hyperlink" Target="https://stackoverflow.com/questions/50083315" TargetMode="External"/><Relationship Id="rId5439" Type="http://schemas.openxmlformats.org/officeDocument/2006/relationships/hyperlink" Target="https://stackoverflow.com/questions/18931277" TargetMode="External"/><Relationship Id="rId4106" Type="http://schemas.openxmlformats.org/officeDocument/2006/relationships/hyperlink" Target="https://stackoverflow.com/questions/41901862" TargetMode="External"/><Relationship Id="rId4109" Type="http://schemas.openxmlformats.org/officeDocument/2006/relationships/hyperlink" Target="https://stackoverflow.com/questions/50178711" TargetMode="External"/><Relationship Id="rId5437" Type="http://schemas.openxmlformats.org/officeDocument/2006/relationships/hyperlink" Target="https://stackoverflow.com/questions/59395680" TargetMode="External"/><Relationship Id="rId6768" Type="http://schemas.openxmlformats.org/officeDocument/2006/relationships/hyperlink" Target="https://stackoverflow.com/questions/44013298" TargetMode="External"/><Relationship Id="rId4108" Type="http://schemas.openxmlformats.org/officeDocument/2006/relationships/hyperlink" Target="https://stackoverflow.com/questions/50138891" TargetMode="External"/><Relationship Id="rId5438" Type="http://schemas.openxmlformats.org/officeDocument/2006/relationships/hyperlink" Target="https://stackoverflow.com/questions/52344834" TargetMode="External"/><Relationship Id="rId6769" Type="http://schemas.openxmlformats.org/officeDocument/2006/relationships/hyperlink" Target="https://stackoverflow.com/questions/45266707" TargetMode="External"/><Relationship Id="rId249" Type="http://schemas.openxmlformats.org/officeDocument/2006/relationships/hyperlink" Target="https://stackoverflow.com/questions/61137954" TargetMode="External"/><Relationship Id="rId248" Type="http://schemas.openxmlformats.org/officeDocument/2006/relationships/hyperlink" Target="https://stackoverflow.com/questions/64726074" TargetMode="External"/><Relationship Id="rId247" Type="http://schemas.openxmlformats.org/officeDocument/2006/relationships/hyperlink" Target="https://stackoverflow.com/questions/59711670" TargetMode="External"/><Relationship Id="rId242" Type="http://schemas.openxmlformats.org/officeDocument/2006/relationships/hyperlink" Target="https://stackoverflow.com/questions/64707539" TargetMode="External"/><Relationship Id="rId5431" Type="http://schemas.openxmlformats.org/officeDocument/2006/relationships/hyperlink" Target="https://stackoverflow.com/questions/62872507" TargetMode="External"/><Relationship Id="rId6762" Type="http://schemas.openxmlformats.org/officeDocument/2006/relationships/hyperlink" Target="https://stackoverflow.com/questions/52012071" TargetMode="External"/><Relationship Id="rId241" Type="http://schemas.openxmlformats.org/officeDocument/2006/relationships/hyperlink" Target="https://stackoverflow.com/questions/61710061" TargetMode="External"/><Relationship Id="rId5432" Type="http://schemas.openxmlformats.org/officeDocument/2006/relationships/hyperlink" Target="https://stackoverflow.com/questions/62533380" TargetMode="External"/><Relationship Id="rId6763" Type="http://schemas.openxmlformats.org/officeDocument/2006/relationships/hyperlink" Target="https://stackoverflow.com/questions/49886416" TargetMode="External"/><Relationship Id="rId240" Type="http://schemas.openxmlformats.org/officeDocument/2006/relationships/hyperlink" Target="https://stackoverflow.com/questions/63464487" TargetMode="External"/><Relationship Id="rId4101" Type="http://schemas.openxmlformats.org/officeDocument/2006/relationships/hyperlink" Target="https://stackoverflow.com/questions/39848466" TargetMode="External"/><Relationship Id="rId6760" Type="http://schemas.openxmlformats.org/officeDocument/2006/relationships/hyperlink" Target="https://stackoverflow.com/questions/44013298" TargetMode="External"/><Relationship Id="rId4100" Type="http://schemas.openxmlformats.org/officeDocument/2006/relationships/hyperlink" Target="https://stackoverflow.com/questions/40818579" TargetMode="External"/><Relationship Id="rId5430" Type="http://schemas.openxmlformats.org/officeDocument/2006/relationships/hyperlink" Target="https://stackoverflow.com/questions/62872507" TargetMode="External"/><Relationship Id="rId6761" Type="http://schemas.openxmlformats.org/officeDocument/2006/relationships/hyperlink" Target="https://stackoverflow.com/questions/44013298" TargetMode="External"/><Relationship Id="rId246" Type="http://schemas.openxmlformats.org/officeDocument/2006/relationships/hyperlink" Target="https://stackoverflow.com/questions/64726074" TargetMode="External"/><Relationship Id="rId4103" Type="http://schemas.openxmlformats.org/officeDocument/2006/relationships/hyperlink" Target="https://stackoverflow.com/questions/41817101" TargetMode="External"/><Relationship Id="rId5435" Type="http://schemas.openxmlformats.org/officeDocument/2006/relationships/hyperlink" Target="https://stackoverflow.com/questions/63207897" TargetMode="External"/><Relationship Id="rId6766" Type="http://schemas.openxmlformats.org/officeDocument/2006/relationships/hyperlink" Target="https://stackoverflow.com/questions/45266707" TargetMode="External"/><Relationship Id="rId245" Type="http://schemas.openxmlformats.org/officeDocument/2006/relationships/hyperlink" Target="https://stackoverflow.com/questions/62787056" TargetMode="External"/><Relationship Id="rId4102" Type="http://schemas.openxmlformats.org/officeDocument/2006/relationships/hyperlink" Target="https://stackoverflow.com/questions/41651628" TargetMode="External"/><Relationship Id="rId5436" Type="http://schemas.openxmlformats.org/officeDocument/2006/relationships/hyperlink" Target="https://stackoverflow.com/questions/63207897" TargetMode="External"/><Relationship Id="rId6767" Type="http://schemas.openxmlformats.org/officeDocument/2006/relationships/hyperlink" Target="https://stackoverflow.com/questions/45555376" TargetMode="External"/><Relationship Id="rId244" Type="http://schemas.openxmlformats.org/officeDocument/2006/relationships/hyperlink" Target="https://stackoverflow.com/questions/63418534" TargetMode="External"/><Relationship Id="rId4105" Type="http://schemas.openxmlformats.org/officeDocument/2006/relationships/hyperlink" Target="https://stackoverflow.com/questions/41651628" TargetMode="External"/><Relationship Id="rId5433" Type="http://schemas.openxmlformats.org/officeDocument/2006/relationships/hyperlink" Target="https://stackoverflow.com/questions/65101054" TargetMode="External"/><Relationship Id="rId6764" Type="http://schemas.openxmlformats.org/officeDocument/2006/relationships/hyperlink" Target="https://stackoverflow.com/questions/45266707" TargetMode="External"/><Relationship Id="rId243" Type="http://schemas.openxmlformats.org/officeDocument/2006/relationships/hyperlink" Target="https://stackoverflow.com/questions/64707539" TargetMode="External"/><Relationship Id="rId4104" Type="http://schemas.openxmlformats.org/officeDocument/2006/relationships/hyperlink" Target="https://stackoverflow.com/questions/41901862" TargetMode="External"/><Relationship Id="rId5434" Type="http://schemas.openxmlformats.org/officeDocument/2006/relationships/hyperlink" Target="https://stackoverflow.com/questions/61149306" TargetMode="External"/><Relationship Id="rId6765" Type="http://schemas.openxmlformats.org/officeDocument/2006/relationships/hyperlink" Target="https://stackoverflow.com/questions/44013298" TargetMode="External"/><Relationship Id="rId5428" Type="http://schemas.openxmlformats.org/officeDocument/2006/relationships/hyperlink" Target="https://stackoverflow.com/questions/57606581" TargetMode="External"/><Relationship Id="rId6759" Type="http://schemas.openxmlformats.org/officeDocument/2006/relationships/hyperlink" Target="https://stackoverflow.com/questions/45266707" TargetMode="External"/><Relationship Id="rId5429" Type="http://schemas.openxmlformats.org/officeDocument/2006/relationships/hyperlink" Target="https://stackoverflow.com/questions/62872507" TargetMode="External"/><Relationship Id="rId5426" Type="http://schemas.openxmlformats.org/officeDocument/2006/relationships/hyperlink" Target="https://stackoverflow.com/questions/56866168" TargetMode="External"/><Relationship Id="rId6757" Type="http://schemas.openxmlformats.org/officeDocument/2006/relationships/hyperlink" Target="https://stackoverflow.com/questions/52012071" TargetMode="External"/><Relationship Id="rId5427" Type="http://schemas.openxmlformats.org/officeDocument/2006/relationships/hyperlink" Target="https://stackoverflow.com/questions/52581584" TargetMode="External"/><Relationship Id="rId6758" Type="http://schemas.openxmlformats.org/officeDocument/2006/relationships/hyperlink" Target="https://stackoverflow.com/questions/45555376" TargetMode="External"/><Relationship Id="rId239" Type="http://schemas.openxmlformats.org/officeDocument/2006/relationships/hyperlink" Target="https://stackoverflow.com/questions/62332685" TargetMode="External"/><Relationship Id="rId238" Type="http://schemas.openxmlformats.org/officeDocument/2006/relationships/hyperlink" Target="https://stackoverflow.com/questions/54085474" TargetMode="External"/><Relationship Id="rId237" Type="http://schemas.openxmlformats.org/officeDocument/2006/relationships/hyperlink" Target="https://stackoverflow.com/questions/50758361" TargetMode="External"/><Relationship Id="rId236" Type="http://schemas.openxmlformats.org/officeDocument/2006/relationships/hyperlink" Target="https://stackoverflow.com/questions/46441577" TargetMode="External"/><Relationship Id="rId231" Type="http://schemas.openxmlformats.org/officeDocument/2006/relationships/hyperlink" Target="https://stackoverflow.com/questions/64707539" TargetMode="External"/><Relationship Id="rId5420" Type="http://schemas.openxmlformats.org/officeDocument/2006/relationships/hyperlink" Target="https://stackoverflow.com/questions/52344834" TargetMode="External"/><Relationship Id="rId6751" Type="http://schemas.openxmlformats.org/officeDocument/2006/relationships/hyperlink" Target="https://stackoverflow.com/questions/49376313" TargetMode="External"/><Relationship Id="rId230" Type="http://schemas.openxmlformats.org/officeDocument/2006/relationships/hyperlink" Target="https://stackoverflow.com/questions/63841842" TargetMode="External"/><Relationship Id="rId5421" Type="http://schemas.openxmlformats.org/officeDocument/2006/relationships/hyperlink" Target="https://stackoverflow.com/questions/61188039" TargetMode="External"/><Relationship Id="rId6752" Type="http://schemas.openxmlformats.org/officeDocument/2006/relationships/hyperlink" Target="https://stackoverflow.com/questions/49376313" TargetMode="External"/><Relationship Id="rId6750" Type="http://schemas.openxmlformats.org/officeDocument/2006/relationships/hyperlink" Target="https://stackoverflow.com/questions/49376313" TargetMode="External"/><Relationship Id="rId235" Type="http://schemas.openxmlformats.org/officeDocument/2006/relationships/hyperlink" Target="https://stackoverflow.com/questions/57051067" TargetMode="External"/><Relationship Id="rId5424" Type="http://schemas.openxmlformats.org/officeDocument/2006/relationships/hyperlink" Target="https://stackoverflow.com/questions/56866168" TargetMode="External"/><Relationship Id="rId6755" Type="http://schemas.openxmlformats.org/officeDocument/2006/relationships/hyperlink" Target="https://stackoverflow.com/questions/52365277" TargetMode="External"/><Relationship Id="rId234" Type="http://schemas.openxmlformats.org/officeDocument/2006/relationships/hyperlink" Target="https://stackoverflow.com/questions/62332685" TargetMode="External"/><Relationship Id="rId5425" Type="http://schemas.openxmlformats.org/officeDocument/2006/relationships/hyperlink" Target="https://stackoverflow.com/questions/62979062" TargetMode="External"/><Relationship Id="rId6756" Type="http://schemas.openxmlformats.org/officeDocument/2006/relationships/hyperlink" Target="https://stackoverflow.com/questions/54806437" TargetMode="External"/><Relationship Id="rId233" Type="http://schemas.openxmlformats.org/officeDocument/2006/relationships/hyperlink" Target="https://stackoverflow.com/questions/63177804" TargetMode="External"/><Relationship Id="rId5422" Type="http://schemas.openxmlformats.org/officeDocument/2006/relationships/hyperlink" Target="https://stackoverflow.com/questions/63790634" TargetMode="External"/><Relationship Id="rId6753" Type="http://schemas.openxmlformats.org/officeDocument/2006/relationships/hyperlink" Target="https://stackoverflow.com/questions/48819561" TargetMode="External"/><Relationship Id="rId232" Type="http://schemas.openxmlformats.org/officeDocument/2006/relationships/hyperlink" Target="https://stackoverflow.com/questions/65055947" TargetMode="External"/><Relationship Id="rId5423" Type="http://schemas.openxmlformats.org/officeDocument/2006/relationships/hyperlink" Target="https://stackoverflow.com/questions/50480689" TargetMode="External"/><Relationship Id="rId6754" Type="http://schemas.openxmlformats.org/officeDocument/2006/relationships/hyperlink" Target="https://stackoverflow.com/questions/48482483" TargetMode="External"/><Relationship Id="rId6704" Type="http://schemas.openxmlformats.org/officeDocument/2006/relationships/hyperlink" Target="https://stackoverflow.com/questions/45078392" TargetMode="External"/><Relationship Id="rId6705" Type="http://schemas.openxmlformats.org/officeDocument/2006/relationships/hyperlink" Target="https://stackoverflow.com/questions/53206781" TargetMode="External"/><Relationship Id="rId6702" Type="http://schemas.openxmlformats.org/officeDocument/2006/relationships/hyperlink" Target="https://stackoverflow.com/questions/57516892" TargetMode="External"/><Relationship Id="rId6703" Type="http://schemas.openxmlformats.org/officeDocument/2006/relationships/hyperlink" Target="https://stackoverflow.com/questions/48514608" TargetMode="External"/><Relationship Id="rId6708" Type="http://schemas.openxmlformats.org/officeDocument/2006/relationships/hyperlink" Target="https://stackoverflow.com/questions/48514608" TargetMode="External"/><Relationship Id="rId6709" Type="http://schemas.openxmlformats.org/officeDocument/2006/relationships/hyperlink" Target="https://stackoverflow.com/questions/57677083" TargetMode="External"/><Relationship Id="rId6706" Type="http://schemas.openxmlformats.org/officeDocument/2006/relationships/hyperlink" Target="https://stackoverflow.com/questions/54274107" TargetMode="External"/><Relationship Id="rId6707" Type="http://schemas.openxmlformats.org/officeDocument/2006/relationships/hyperlink" Target="https://stackoverflow.com/questions/53206781" TargetMode="External"/><Relationship Id="rId6700" Type="http://schemas.openxmlformats.org/officeDocument/2006/relationships/hyperlink" Target="https://stackoverflow.com/questions/57516892" TargetMode="External"/><Relationship Id="rId6701" Type="http://schemas.openxmlformats.org/officeDocument/2006/relationships/hyperlink" Target="https://stackoverflow.com/questions/57516892" TargetMode="External"/><Relationship Id="rId6726" Type="http://schemas.openxmlformats.org/officeDocument/2006/relationships/hyperlink" Target="https://stackoverflow.com/questions/60897336" TargetMode="External"/><Relationship Id="rId6727" Type="http://schemas.openxmlformats.org/officeDocument/2006/relationships/hyperlink" Target="https://stackoverflow.com/questions/59018787" TargetMode="External"/><Relationship Id="rId6724" Type="http://schemas.openxmlformats.org/officeDocument/2006/relationships/hyperlink" Target="https://stackoverflow.com/questions/54027170" TargetMode="External"/><Relationship Id="rId6725" Type="http://schemas.openxmlformats.org/officeDocument/2006/relationships/hyperlink" Target="https://stackoverflow.com/questions/62588670" TargetMode="External"/><Relationship Id="rId6728" Type="http://schemas.openxmlformats.org/officeDocument/2006/relationships/hyperlink" Target="https://stackoverflow.com/questions/51919417" TargetMode="External"/><Relationship Id="rId6729" Type="http://schemas.openxmlformats.org/officeDocument/2006/relationships/hyperlink" Target="https://stackoverflow.com/questions/57193474" TargetMode="External"/><Relationship Id="rId206" Type="http://schemas.openxmlformats.org/officeDocument/2006/relationships/hyperlink" Target="https://stackoverflow.com/questions/62622704" TargetMode="External"/><Relationship Id="rId205" Type="http://schemas.openxmlformats.org/officeDocument/2006/relationships/hyperlink" Target="https://stackoverflow.com/questions/38650482" TargetMode="External"/><Relationship Id="rId204" Type="http://schemas.openxmlformats.org/officeDocument/2006/relationships/hyperlink" Target="https://stackoverflow.com/questions/40223563" TargetMode="External"/><Relationship Id="rId203" Type="http://schemas.openxmlformats.org/officeDocument/2006/relationships/hyperlink" Target="https://stackoverflow.com/questions/63418534" TargetMode="External"/><Relationship Id="rId209" Type="http://schemas.openxmlformats.org/officeDocument/2006/relationships/hyperlink" Target="https://stackoverflow.com/questions/63418534" TargetMode="External"/><Relationship Id="rId208" Type="http://schemas.openxmlformats.org/officeDocument/2006/relationships/hyperlink" Target="https://stackoverflow.com/questions/62622704" TargetMode="External"/><Relationship Id="rId207" Type="http://schemas.openxmlformats.org/officeDocument/2006/relationships/hyperlink" Target="https://stackoverflow.com/questions/62622704" TargetMode="External"/><Relationship Id="rId202" Type="http://schemas.openxmlformats.org/officeDocument/2006/relationships/hyperlink" Target="https://stackoverflow.com/questions/38650482" TargetMode="External"/><Relationship Id="rId6722" Type="http://schemas.openxmlformats.org/officeDocument/2006/relationships/hyperlink" Target="https://stackoverflow.com/questions/53626582" TargetMode="External"/><Relationship Id="rId201" Type="http://schemas.openxmlformats.org/officeDocument/2006/relationships/hyperlink" Target="https://stackoverflow.com/questions/38650482" TargetMode="External"/><Relationship Id="rId6723" Type="http://schemas.openxmlformats.org/officeDocument/2006/relationships/hyperlink" Target="https://stackoverflow.com/questions/61982617" TargetMode="External"/><Relationship Id="rId200" Type="http://schemas.openxmlformats.org/officeDocument/2006/relationships/hyperlink" Target="https://stackoverflow.com/questions/38650482" TargetMode="External"/><Relationship Id="rId6720" Type="http://schemas.openxmlformats.org/officeDocument/2006/relationships/hyperlink" Target="https://stackoverflow.com/questions/53950430" TargetMode="External"/><Relationship Id="rId6721" Type="http://schemas.openxmlformats.org/officeDocument/2006/relationships/hyperlink" Target="https://stackoverflow.com/questions/54015059" TargetMode="External"/><Relationship Id="rId6715" Type="http://schemas.openxmlformats.org/officeDocument/2006/relationships/hyperlink" Target="https://stackoverflow.com/questions/53950430" TargetMode="External"/><Relationship Id="rId6716" Type="http://schemas.openxmlformats.org/officeDocument/2006/relationships/hyperlink" Target="https://stackoverflow.com/questions/63317589" TargetMode="External"/><Relationship Id="rId6713" Type="http://schemas.openxmlformats.org/officeDocument/2006/relationships/hyperlink" Target="https://stackoverflow.com/questions/52606751" TargetMode="External"/><Relationship Id="rId6714" Type="http://schemas.openxmlformats.org/officeDocument/2006/relationships/hyperlink" Target="https://stackoverflow.com/questions/55881784" TargetMode="External"/><Relationship Id="rId6719" Type="http://schemas.openxmlformats.org/officeDocument/2006/relationships/hyperlink" Target="https://stackoverflow.com/questions/55881784" TargetMode="External"/><Relationship Id="rId6717" Type="http://schemas.openxmlformats.org/officeDocument/2006/relationships/hyperlink" Target="https://stackoverflow.com/questions/53626582" TargetMode="External"/><Relationship Id="rId6718" Type="http://schemas.openxmlformats.org/officeDocument/2006/relationships/hyperlink" Target="https://stackoverflow.com/questions/57937938" TargetMode="External"/><Relationship Id="rId6711" Type="http://schemas.openxmlformats.org/officeDocument/2006/relationships/hyperlink" Target="https://stackoverflow.com/questions/54274107" TargetMode="External"/><Relationship Id="rId6712" Type="http://schemas.openxmlformats.org/officeDocument/2006/relationships/hyperlink" Target="https://stackoverflow.com/questions/53206781" TargetMode="External"/><Relationship Id="rId6710" Type="http://schemas.openxmlformats.org/officeDocument/2006/relationships/hyperlink" Target="https://stackoverflow.com/questions/51868631" TargetMode="External"/><Relationship Id="rId5490" Type="http://schemas.openxmlformats.org/officeDocument/2006/relationships/hyperlink" Target="https://stackoverflow.com/questions/52545044" TargetMode="External"/><Relationship Id="rId4161" Type="http://schemas.openxmlformats.org/officeDocument/2006/relationships/hyperlink" Target="https://stackoverflow.com/questions/46794257" TargetMode="External"/><Relationship Id="rId5493" Type="http://schemas.openxmlformats.org/officeDocument/2006/relationships/hyperlink" Target="https://stackoverflow.com/questions/51734009" TargetMode="External"/><Relationship Id="rId4160" Type="http://schemas.openxmlformats.org/officeDocument/2006/relationships/hyperlink" Target="https://stackoverflow.com/questions/49058777" TargetMode="External"/><Relationship Id="rId5494" Type="http://schemas.openxmlformats.org/officeDocument/2006/relationships/hyperlink" Target="https://stackoverflow.com/questions/61156227" TargetMode="External"/><Relationship Id="rId4163" Type="http://schemas.openxmlformats.org/officeDocument/2006/relationships/hyperlink" Target="https://stackoverflow.com/questions/52347707" TargetMode="External"/><Relationship Id="rId5491" Type="http://schemas.openxmlformats.org/officeDocument/2006/relationships/hyperlink" Target="https://stackoverflow.com/questions/63940539" TargetMode="External"/><Relationship Id="rId4162" Type="http://schemas.openxmlformats.org/officeDocument/2006/relationships/hyperlink" Target="https://stackoverflow.com/questions/44573784" TargetMode="External"/><Relationship Id="rId5492" Type="http://schemas.openxmlformats.org/officeDocument/2006/relationships/hyperlink" Target="https://stackoverflow.com/questions/51734009" TargetMode="External"/><Relationship Id="rId4165" Type="http://schemas.openxmlformats.org/officeDocument/2006/relationships/hyperlink" Target="https://stackoverflow.com/questions/45300218" TargetMode="External"/><Relationship Id="rId5497" Type="http://schemas.openxmlformats.org/officeDocument/2006/relationships/hyperlink" Target="https://stackoverflow.com/questions/65092719" TargetMode="External"/><Relationship Id="rId4164" Type="http://schemas.openxmlformats.org/officeDocument/2006/relationships/hyperlink" Target="https://stackoverflow.com/questions/45300218" TargetMode="External"/><Relationship Id="rId5498" Type="http://schemas.openxmlformats.org/officeDocument/2006/relationships/hyperlink" Target="https://stackoverflow.com/questions/65092719" TargetMode="External"/><Relationship Id="rId4167" Type="http://schemas.openxmlformats.org/officeDocument/2006/relationships/hyperlink" Target="https://stackoverflow.com/questions/47007997" TargetMode="External"/><Relationship Id="rId5495" Type="http://schemas.openxmlformats.org/officeDocument/2006/relationships/hyperlink" Target="https://stackoverflow.com/questions/43144838" TargetMode="External"/><Relationship Id="rId4166" Type="http://schemas.openxmlformats.org/officeDocument/2006/relationships/hyperlink" Target="https://stackoverflow.com/questions/42755270" TargetMode="External"/><Relationship Id="rId5496" Type="http://schemas.openxmlformats.org/officeDocument/2006/relationships/hyperlink" Target="https://stackoverflow.com/questions/58737712" TargetMode="External"/><Relationship Id="rId4169" Type="http://schemas.openxmlformats.org/officeDocument/2006/relationships/hyperlink" Target="https://stackoverflow.com/questions/49441748" TargetMode="External"/><Relationship Id="rId4168" Type="http://schemas.openxmlformats.org/officeDocument/2006/relationships/hyperlink" Target="https://stackoverflow.com/questions/46876213" TargetMode="External"/><Relationship Id="rId5499" Type="http://schemas.openxmlformats.org/officeDocument/2006/relationships/hyperlink" Target="https://stackoverflow.com/questions/63467813" TargetMode="External"/><Relationship Id="rId4150" Type="http://schemas.openxmlformats.org/officeDocument/2006/relationships/hyperlink" Target="https://stackoverflow.com/questions/46344583" TargetMode="External"/><Relationship Id="rId5482" Type="http://schemas.openxmlformats.org/officeDocument/2006/relationships/hyperlink" Target="https://stackoverflow.com/questions/52094675" TargetMode="External"/><Relationship Id="rId5483" Type="http://schemas.openxmlformats.org/officeDocument/2006/relationships/hyperlink" Target="https://stackoverflow.com/questions/46220285" TargetMode="External"/><Relationship Id="rId4152" Type="http://schemas.openxmlformats.org/officeDocument/2006/relationships/hyperlink" Target="https://stackoverflow.com/questions/42026835" TargetMode="External"/><Relationship Id="rId5480" Type="http://schemas.openxmlformats.org/officeDocument/2006/relationships/hyperlink" Target="https://stackoverflow.com/questions/46220285" TargetMode="External"/><Relationship Id="rId4151" Type="http://schemas.openxmlformats.org/officeDocument/2006/relationships/hyperlink" Target="https://stackoverflow.com/questions/41993837" TargetMode="External"/><Relationship Id="rId5481" Type="http://schemas.openxmlformats.org/officeDocument/2006/relationships/hyperlink" Target="https://stackoverflow.com/questions/63318110" TargetMode="External"/><Relationship Id="rId4154" Type="http://schemas.openxmlformats.org/officeDocument/2006/relationships/hyperlink" Target="https://stackoverflow.com/questions/44573784" TargetMode="External"/><Relationship Id="rId5486" Type="http://schemas.openxmlformats.org/officeDocument/2006/relationships/hyperlink" Target="https://stackoverflow.com/questions/52094675" TargetMode="External"/><Relationship Id="rId4153" Type="http://schemas.openxmlformats.org/officeDocument/2006/relationships/hyperlink" Target="https://stackoverflow.com/questions/49058777" TargetMode="External"/><Relationship Id="rId5487" Type="http://schemas.openxmlformats.org/officeDocument/2006/relationships/hyperlink" Target="https://stackoverflow.com/questions/46220285" TargetMode="External"/><Relationship Id="rId4156" Type="http://schemas.openxmlformats.org/officeDocument/2006/relationships/hyperlink" Target="https://stackoverflow.com/questions/41993837" TargetMode="External"/><Relationship Id="rId5484" Type="http://schemas.openxmlformats.org/officeDocument/2006/relationships/hyperlink" Target="https://stackoverflow.com/questions/46369902" TargetMode="External"/><Relationship Id="rId4155" Type="http://schemas.openxmlformats.org/officeDocument/2006/relationships/hyperlink" Target="https://stackoverflow.com/questions/44573784" TargetMode="External"/><Relationship Id="rId5485" Type="http://schemas.openxmlformats.org/officeDocument/2006/relationships/hyperlink" Target="https://stackoverflow.com/questions/63318110" TargetMode="External"/><Relationship Id="rId4158" Type="http://schemas.openxmlformats.org/officeDocument/2006/relationships/hyperlink" Target="https://stackoverflow.com/questions/49058777" TargetMode="External"/><Relationship Id="rId4157" Type="http://schemas.openxmlformats.org/officeDocument/2006/relationships/hyperlink" Target="https://stackoverflow.com/questions/49441748" TargetMode="External"/><Relationship Id="rId5488" Type="http://schemas.openxmlformats.org/officeDocument/2006/relationships/hyperlink" Target="https://stackoverflow.com/questions/46369902" TargetMode="External"/><Relationship Id="rId4159" Type="http://schemas.openxmlformats.org/officeDocument/2006/relationships/hyperlink" Target="https://stackoverflow.com/questions/49058777" TargetMode="External"/><Relationship Id="rId5489" Type="http://schemas.openxmlformats.org/officeDocument/2006/relationships/hyperlink" Target="https://stackoverflow.com/questions/39071050" TargetMode="External"/><Relationship Id="rId1910" Type="http://schemas.openxmlformats.org/officeDocument/2006/relationships/hyperlink" Target="https://stackoverflow.com/questions/45081204" TargetMode="External"/><Relationship Id="rId1911" Type="http://schemas.openxmlformats.org/officeDocument/2006/relationships/hyperlink" Target="https://stackoverflow.com/questions/48303166" TargetMode="External"/><Relationship Id="rId1912" Type="http://schemas.openxmlformats.org/officeDocument/2006/relationships/hyperlink" Target="https://stackoverflow.com/questions/52673987" TargetMode="External"/><Relationship Id="rId1913" Type="http://schemas.openxmlformats.org/officeDocument/2006/relationships/hyperlink" Target="https://stackoverflow.com/questions/45081204" TargetMode="External"/><Relationship Id="rId1914" Type="http://schemas.openxmlformats.org/officeDocument/2006/relationships/hyperlink" Target="https://stackoverflow.com/questions/48303166" TargetMode="External"/><Relationship Id="rId1915" Type="http://schemas.openxmlformats.org/officeDocument/2006/relationships/hyperlink" Target="https://stackoverflow.com/questions/52673987" TargetMode="External"/><Relationship Id="rId1916" Type="http://schemas.openxmlformats.org/officeDocument/2006/relationships/hyperlink" Target="https://stackoverflow.com/questions/45081204" TargetMode="External"/><Relationship Id="rId1917" Type="http://schemas.openxmlformats.org/officeDocument/2006/relationships/hyperlink" Target="https://stackoverflow.com/questions/48303166" TargetMode="External"/><Relationship Id="rId1918" Type="http://schemas.openxmlformats.org/officeDocument/2006/relationships/hyperlink" Target="https://stackoverflow.com/questions/55157440" TargetMode="External"/><Relationship Id="rId1919" Type="http://schemas.openxmlformats.org/officeDocument/2006/relationships/hyperlink" Target="https://stackoverflow.com/questions/56572586" TargetMode="External"/><Relationship Id="rId4181" Type="http://schemas.openxmlformats.org/officeDocument/2006/relationships/hyperlink" Target="https://stackoverflow.com/questions/48744945" TargetMode="External"/><Relationship Id="rId4180" Type="http://schemas.openxmlformats.org/officeDocument/2006/relationships/hyperlink" Target="https://stackoverflow.com/questions/49441748" TargetMode="External"/><Relationship Id="rId4183" Type="http://schemas.openxmlformats.org/officeDocument/2006/relationships/hyperlink" Target="https://stackoverflow.com/questions/48447149" TargetMode="External"/><Relationship Id="rId4182" Type="http://schemas.openxmlformats.org/officeDocument/2006/relationships/hyperlink" Target="https://stackoverflow.com/questions/48751075" TargetMode="External"/><Relationship Id="rId4185" Type="http://schemas.openxmlformats.org/officeDocument/2006/relationships/hyperlink" Target="https://stackoverflow.com/questions/45084217" TargetMode="External"/><Relationship Id="rId4184" Type="http://schemas.openxmlformats.org/officeDocument/2006/relationships/hyperlink" Target="https://stackoverflow.com/questions/40854831" TargetMode="External"/><Relationship Id="rId4187" Type="http://schemas.openxmlformats.org/officeDocument/2006/relationships/hyperlink" Target="https://stackoverflow.com/questions/46876213" TargetMode="External"/><Relationship Id="rId4186" Type="http://schemas.openxmlformats.org/officeDocument/2006/relationships/hyperlink" Target="https://stackoverflow.com/questions/46876213" TargetMode="External"/><Relationship Id="rId4189" Type="http://schemas.openxmlformats.org/officeDocument/2006/relationships/hyperlink" Target="https://stackoverflow.com/questions/47007997" TargetMode="External"/><Relationship Id="rId4188" Type="http://schemas.openxmlformats.org/officeDocument/2006/relationships/hyperlink" Target="https://stackoverflow.com/questions/45084217" TargetMode="External"/><Relationship Id="rId1900" Type="http://schemas.openxmlformats.org/officeDocument/2006/relationships/hyperlink" Target="https://stackoverflow.com/questions/44685461" TargetMode="External"/><Relationship Id="rId1901" Type="http://schemas.openxmlformats.org/officeDocument/2006/relationships/hyperlink" Target="https://stackoverflow.com/questions/51064323" TargetMode="External"/><Relationship Id="rId1902" Type="http://schemas.openxmlformats.org/officeDocument/2006/relationships/hyperlink" Target="https://stackoverflow.com/questions/47484469" TargetMode="External"/><Relationship Id="rId1903" Type="http://schemas.openxmlformats.org/officeDocument/2006/relationships/hyperlink" Target="https://stackoverflow.com/questions/52673987" TargetMode="External"/><Relationship Id="rId1904" Type="http://schemas.openxmlformats.org/officeDocument/2006/relationships/hyperlink" Target="https://stackoverflow.com/questions/45612978" TargetMode="External"/><Relationship Id="rId1905" Type="http://schemas.openxmlformats.org/officeDocument/2006/relationships/hyperlink" Target="https://stackoverflow.com/questions/44685461" TargetMode="External"/><Relationship Id="rId1906" Type="http://schemas.openxmlformats.org/officeDocument/2006/relationships/hyperlink" Target="https://stackoverflow.com/questions/45081204" TargetMode="External"/><Relationship Id="rId1907" Type="http://schemas.openxmlformats.org/officeDocument/2006/relationships/hyperlink" Target="https://stackoverflow.com/questions/45081204" TargetMode="External"/><Relationship Id="rId1908" Type="http://schemas.openxmlformats.org/officeDocument/2006/relationships/hyperlink" Target="https://stackoverflow.com/questions/44591282" TargetMode="External"/><Relationship Id="rId1909" Type="http://schemas.openxmlformats.org/officeDocument/2006/relationships/hyperlink" Target="https://stackoverflow.com/questions/52673987" TargetMode="External"/><Relationship Id="rId4170" Type="http://schemas.openxmlformats.org/officeDocument/2006/relationships/hyperlink" Target="https://stackoverflow.com/questions/49441748" TargetMode="External"/><Relationship Id="rId4172" Type="http://schemas.openxmlformats.org/officeDocument/2006/relationships/hyperlink" Target="https://stackoverflow.com/questions/48744945" TargetMode="External"/><Relationship Id="rId4171" Type="http://schemas.openxmlformats.org/officeDocument/2006/relationships/hyperlink" Target="https://stackoverflow.com/questions/48751075" TargetMode="External"/><Relationship Id="rId4174" Type="http://schemas.openxmlformats.org/officeDocument/2006/relationships/hyperlink" Target="https://stackoverflow.com/questions/46411573" TargetMode="External"/><Relationship Id="rId4173" Type="http://schemas.openxmlformats.org/officeDocument/2006/relationships/hyperlink" Target="https://stackoverflow.com/questions/49441748" TargetMode="External"/><Relationship Id="rId4176" Type="http://schemas.openxmlformats.org/officeDocument/2006/relationships/hyperlink" Target="https://stackoverflow.com/questions/46411573" TargetMode="External"/><Relationship Id="rId4175" Type="http://schemas.openxmlformats.org/officeDocument/2006/relationships/hyperlink" Target="https://stackoverflow.com/questions/46619869" TargetMode="External"/><Relationship Id="rId4178" Type="http://schemas.openxmlformats.org/officeDocument/2006/relationships/hyperlink" Target="https://stackoverflow.com/questions/48744945" TargetMode="External"/><Relationship Id="rId4177" Type="http://schemas.openxmlformats.org/officeDocument/2006/relationships/hyperlink" Target="https://stackoverflow.com/questions/46619869" TargetMode="External"/><Relationship Id="rId4179" Type="http://schemas.openxmlformats.org/officeDocument/2006/relationships/hyperlink" Target="https://stackoverflow.com/questions/48751075" TargetMode="External"/><Relationship Id="rId4129" Type="http://schemas.openxmlformats.org/officeDocument/2006/relationships/hyperlink" Target="https://stackoverflow.com/questions/47047057" TargetMode="External"/><Relationship Id="rId4128" Type="http://schemas.openxmlformats.org/officeDocument/2006/relationships/hyperlink" Target="https://stackoverflow.com/questions/42890908" TargetMode="External"/><Relationship Id="rId5459" Type="http://schemas.openxmlformats.org/officeDocument/2006/relationships/hyperlink" Target="https://stackoverflow.com/questions/55252860" TargetMode="External"/><Relationship Id="rId6780" Type="http://schemas.openxmlformats.org/officeDocument/2006/relationships/hyperlink" Target="https://stackoverflow.com/questions/52152341" TargetMode="External"/><Relationship Id="rId5450" Type="http://schemas.openxmlformats.org/officeDocument/2006/relationships/hyperlink" Target="https://stackoverflow.com/questions/50836434" TargetMode="External"/><Relationship Id="rId6781" Type="http://schemas.openxmlformats.org/officeDocument/2006/relationships/hyperlink" Target="https://stackoverflow.com/questions/50083315" TargetMode="External"/><Relationship Id="rId4121" Type="http://schemas.openxmlformats.org/officeDocument/2006/relationships/hyperlink" Target="https://stackoverflow.com/questions/42324140" TargetMode="External"/><Relationship Id="rId5453" Type="http://schemas.openxmlformats.org/officeDocument/2006/relationships/hyperlink" Target="https://stackoverflow.com/questions/31196924" TargetMode="External"/><Relationship Id="rId6784" Type="http://schemas.openxmlformats.org/officeDocument/2006/relationships/hyperlink" Target="https://stackoverflow.com/questions/40818579" TargetMode="External"/><Relationship Id="rId4120" Type="http://schemas.openxmlformats.org/officeDocument/2006/relationships/hyperlink" Target="https://stackoverflow.com/questions/45694344" TargetMode="External"/><Relationship Id="rId5454" Type="http://schemas.openxmlformats.org/officeDocument/2006/relationships/hyperlink" Target="https://stackoverflow.com/questions/50476182" TargetMode="External"/><Relationship Id="rId6785" Type="http://schemas.openxmlformats.org/officeDocument/2006/relationships/hyperlink" Target="https://stackoverflow.com/questions/60646444" TargetMode="External"/><Relationship Id="rId4123" Type="http://schemas.openxmlformats.org/officeDocument/2006/relationships/hyperlink" Target="https://stackoverflow.com/questions/49441748" TargetMode="External"/><Relationship Id="rId5451" Type="http://schemas.openxmlformats.org/officeDocument/2006/relationships/hyperlink" Target="https://stackoverflow.com/questions/52007396" TargetMode="External"/><Relationship Id="rId6782" Type="http://schemas.openxmlformats.org/officeDocument/2006/relationships/hyperlink" Target="https://stackoverflow.com/questions/52152341" TargetMode="External"/><Relationship Id="rId4122" Type="http://schemas.openxmlformats.org/officeDocument/2006/relationships/hyperlink" Target="https://stackoverflow.com/questions/49441748" TargetMode="External"/><Relationship Id="rId5452" Type="http://schemas.openxmlformats.org/officeDocument/2006/relationships/hyperlink" Target="https://stackoverflow.com/questions/61943857" TargetMode="External"/><Relationship Id="rId6783" Type="http://schemas.openxmlformats.org/officeDocument/2006/relationships/hyperlink" Target="https://stackoverflow.com/questions/57190848" TargetMode="External"/><Relationship Id="rId4125" Type="http://schemas.openxmlformats.org/officeDocument/2006/relationships/hyperlink" Target="https://stackoverflow.com/questions/43056512" TargetMode="External"/><Relationship Id="rId5457" Type="http://schemas.openxmlformats.org/officeDocument/2006/relationships/hyperlink" Target="https://stackoverflow.com/questions/55786512" TargetMode="External"/><Relationship Id="rId6788" Type="http://schemas.openxmlformats.org/officeDocument/2006/relationships/hyperlink" Target="https://stackoverflow.com/questions/59074461" TargetMode="External"/><Relationship Id="rId4124" Type="http://schemas.openxmlformats.org/officeDocument/2006/relationships/hyperlink" Target="https://stackoverflow.com/questions/49441748" TargetMode="External"/><Relationship Id="rId5458" Type="http://schemas.openxmlformats.org/officeDocument/2006/relationships/hyperlink" Target="https://stackoverflow.com/questions/55252860" TargetMode="External"/><Relationship Id="rId6789" Type="http://schemas.openxmlformats.org/officeDocument/2006/relationships/hyperlink" Target="https://stackoverflow.com/questions/56931078" TargetMode="External"/><Relationship Id="rId4127" Type="http://schemas.openxmlformats.org/officeDocument/2006/relationships/hyperlink" Target="https://stackoverflow.com/questions/49441748" TargetMode="External"/><Relationship Id="rId5455" Type="http://schemas.openxmlformats.org/officeDocument/2006/relationships/hyperlink" Target="https://stackoverflow.com/questions/50476182" TargetMode="External"/><Relationship Id="rId6786" Type="http://schemas.openxmlformats.org/officeDocument/2006/relationships/hyperlink" Target="https://stackoverflow.com/questions/43990046" TargetMode="External"/><Relationship Id="rId4126" Type="http://schemas.openxmlformats.org/officeDocument/2006/relationships/hyperlink" Target="https://stackoverflow.com/questions/48903689" TargetMode="External"/><Relationship Id="rId5456" Type="http://schemas.openxmlformats.org/officeDocument/2006/relationships/hyperlink" Target="https://stackoverflow.com/questions/59725089" TargetMode="External"/><Relationship Id="rId6787" Type="http://schemas.openxmlformats.org/officeDocument/2006/relationships/hyperlink" Target="https://stackoverflow.com/questions/47305473" TargetMode="External"/><Relationship Id="rId4118" Type="http://schemas.openxmlformats.org/officeDocument/2006/relationships/hyperlink" Target="https://stackoverflow.com/questions/51982966" TargetMode="External"/><Relationship Id="rId4117" Type="http://schemas.openxmlformats.org/officeDocument/2006/relationships/hyperlink" Target="https://stackoverflow.com/questions/58565054" TargetMode="External"/><Relationship Id="rId5448" Type="http://schemas.openxmlformats.org/officeDocument/2006/relationships/hyperlink" Target="https://stackoverflow.com/questions/54219826" TargetMode="External"/><Relationship Id="rId6779" Type="http://schemas.openxmlformats.org/officeDocument/2006/relationships/hyperlink" Target="https://stackoverflow.com/questions/50652209" TargetMode="External"/><Relationship Id="rId4119" Type="http://schemas.openxmlformats.org/officeDocument/2006/relationships/hyperlink" Target="https://stackoverflow.com/questions/56386913" TargetMode="External"/><Relationship Id="rId5449" Type="http://schemas.openxmlformats.org/officeDocument/2006/relationships/hyperlink" Target="https://stackoverflow.com/questions/54219826" TargetMode="External"/><Relationship Id="rId6770" Type="http://schemas.openxmlformats.org/officeDocument/2006/relationships/hyperlink" Target="https://stackoverflow.com/questions/52012071" TargetMode="External"/><Relationship Id="rId4110" Type="http://schemas.openxmlformats.org/officeDocument/2006/relationships/hyperlink" Target="https://stackoverflow.com/questions/56386913" TargetMode="External"/><Relationship Id="rId5442" Type="http://schemas.openxmlformats.org/officeDocument/2006/relationships/hyperlink" Target="https://stackoverflow.com/questions/49398834" TargetMode="External"/><Relationship Id="rId6773" Type="http://schemas.openxmlformats.org/officeDocument/2006/relationships/hyperlink" Target="https://stackoverflow.com/questions/59988742" TargetMode="External"/><Relationship Id="rId5443" Type="http://schemas.openxmlformats.org/officeDocument/2006/relationships/hyperlink" Target="https://stackoverflow.com/questions/18931277" TargetMode="External"/><Relationship Id="rId6774" Type="http://schemas.openxmlformats.org/officeDocument/2006/relationships/hyperlink" Target="https://stackoverflow.com/questions/43620335" TargetMode="External"/><Relationship Id="rId4112" Type="http://schemas.openxmlformats.org/officeDocument/2006/relationships/hyperlink" Target="https://stackoverflow.com/questions/58565054" TargetMode="External"/><Relationship Id="rId5440" Type="http://schemas.openxmlformats.org/officeDocument/2006/relationships/hyperlink" Target="https://stackoverflow.com/questions/36182502" TargetMode="External"/><Relationship Id="rId6771" Type="http://schemas.openxmlformats.org/officeDocument/2006/relationships/hyperlink" Target="https://stackoverflow.com/questions/51119874" TargetMode="External"/><Relationship Id="rId4111" Type="http://schemas.openxmlformats.org/officeDocument/2006/relationships/hyperlink" Target="https://stackoverflow.com/questions/56889170" TargetMode="External"/><Relationship Id="rId5441" Type="http://schemas.openxmlformats.org/officeDocument/2006/relationships/hyperlink" Target="https://stackoverflow.com/questions/60905801" TargetMode="External"/><Relationship Id="rId6772" Type="http://schemas.openxmlformats.org/officeDocument/2006/relationships/hyperlink" Target="https://stackoverflow.com/questions/59057775" TargetMode="External"/><Relationship Id="rId4114" Type="http://schemas.openxmlformats.org/officeDocument/2006/relationships/hyperlink" Target="https://stackoverflow.com/questions/58565054" TargetMode="External"/><Relationship Id="rId5446" Type="http://schemas.openxmlformats.org/officeDocument/2006/relationships/hyperlink" Target="https://stackoverflow.com/questions/38716584" TargetMode="External"/><Relationship Id="rId6777" Type="http://schemas.openxmlformats.org/officeDocument/2006/relationships/hyperlink" Target="https://stackoverflow.com/questions/40818579" TargetMode="External"/><Relationship Id="rId4113" Type="http://schemas.openxmlformats.org/officeDocument/2006/relationships/hyperlink" Target="https://stackoverflow.com/questions/58565054" TargetMode="External"/><Relationship Id="rId5447" Type="http://schemas.openxmlformats.org/officeDocument/2006/relationships/hyperlink" Target="https://stackoverflow.com/questions/33574807" TargetMode="External"/><Relationship Id="rId6778" Type="http://schemas.openxmlformats.org/officeDocument/2006/relationships/hyperlink" Target="https://stackoverflow.com/questions/51376802" TargetMode="External"/><Relationship Id="rId4116" Type="http://schemas.openxmlformats.org/officeDocument/2006/relationships/hyperlink" Target="https://stackoverflow.com/questions/64590954" TargetMode="External"/><Relationship Id="rId5444" Type="http://schemas.openxmlformats.org/officeDocument/2006/relationships/hyperlink" Target="https://stackoverflow.com/questions/49398834" TargetMode="External"/><Relationship Id="rId6775" Type="http://schemas.openxmlformats.org/officeDocument/2006/relationships/hyperlink" Target="https://stackoverflow.com/questions/63111986" TargetMode="External"/><Relationship Id="rId4115" Type="http://schemas.openxmlformats.org/officeDocument/2006/relationships/hyperlink" Target="https://stackoverflow.com/questions/56386913" TargetMode="External"/><Relationship Id="rId5445" Type="http://schemas.openxmlformats.org/officeDocument/2006/relationships/hyperlink" Target="https://stackoverflow.com/questions/49729510" TargetMode="External"/><Relationship Id="rId6776" Type="http://schemas.openxmlformats.org/officeDocument/2006/relationships/hyperlink" Target="https://stackoverflow.com/questions/40818579" TargetMode="External"/><Relationship Id="rId5471" Type="http://schemas.openxmlformats.org/officeDocument/2006/relationships/hyperlink" Target="https://stackoverflow.com/questions/51132467" TargetMode="External"/><Relationship Id="rId5472" Type="http://schemas.openxmlformats.org/officeDocument/2006/relationships/hyperlink" Target="https://stackoverflow.com/questions/60751399" TargetMode="External"/><Relationship Id="rId4141" Type="http://schemas.openxmlformats.org/officeDocument/2006/relationships/hyperlink" Target="https://stackoverflow.com/questions/46794257" TargetMode="External"/><Relationship Id="rId4140" Type="http://schemas.openxmlformats.org/officeDocument/2006/relationships/hyperlink" Target="https://stackoverflow.com/questions/45479009" TargetMode="External"/><Relationship Id="rId5470" Type="http://schemas.openxmlformats.org/officeDocument/2006/relationships/hyperlink" Target="https://stackoverflow.com/questions/50751484" TargetMode="External"/><Relationship Id="rId4143" Type="http://schemas.openxmlformats.org/officeDocument/2006/relationships/hyperlink" Target="https://stackoverflow.com/questions/46177505" TargetMode="External"/><Relationship Id="rId5475" Type="http://schemas.openxmlformats.org/officeDocument/2006/relationships/hyperlink" Target="https://stackoverflow.com/questions/51417764" TargetMode="External"/><Relationship Id="rId4142" Type="http://schemas.openxmlformats.org/officeDocument/2006/relationships/hyperlink" Target="https://stackoverflow.com/questions/49342925" TargetMode="External"/><Relationship Id="rId5476" Type="http://schemas.openxmlformats.org/officeDocument/2006/relationships/hyperlink" Target="https://stackoverflow.com/questions/51417764" TargetMode="External"/><Relationship Id="rId4145" Type="http://schemas.openxmlformats.org/officeDocument/2006/relationships/hyperlink" Target="https://stackoverflow.com/questions/49058777" TargetMode="External"/><Relationship Id="rId5473" Type="http://schemas.openxmlformats.org/officeDocument/2006/relationships/hyperlink" Target="https://stackoverflow.com/questions/55824175" TargetMode="External"/><Relationship Id="rId4144" Type="http://schemas.openxmlformats.org/officeDocument/2006/relationships/hyperlink" Target="https://stackoverflow.com/questions/49058777" TargetMode="External"/><Relationship Id="rId5474" Type="http://schemas.openxmlformats.org/officeDocument/2006/relationships/hyperlink" Target="https://stackoverflow.com/questions/59985154" TargetMode="External"/><Relationship Id="rId4147" Type="http://schemas.openxmlformats.org/officeDocument/2006/relationships/hyperlink" Target="https://stackoverflow.com/questions/50479021" TargetMode="External"/><Relationship Id="rId5479" Type="http://schemas.openxmlformats.org/officeDocument/2006/relationships/hyperlink" Target="https://stackoverflow.com/questions/46220285" TargetMode="External"/><Relationship Id="rId4146" Type="http://schemas.openxmlformats.org/officeDocument/2006/relationships/hyperlink" Target="https://stackoverflow.com/questions/49239961" TargetMode="External"/><Relationship Id="rId4149" Type="http://schemas.openxmlformats.org/officeDocument/2006/relationships/hyperlink" Target="https://stackoverflow.com/questions/50479021" TargetMode="External"/><Relationship Id="rId5477" Type="http://schemas.openxmlformats.org/officeDocument/2006/relationships/hyperlink" Target="https://stackoverflow.com/questions/52094675" TargetMode="External"/><Relationship Id="rId4148" Type="http://schemas.openxmlformats.org/officeDocument/2006/relationships/hyperlink" Target="https://stackoverflow.com/questions/46344583" TargetMode="External"/><Relationship Id="rId5478" Type="http://schemas.openxmlformats.org/officeDocument/2006/relationships/hyperlink" Target="https://stackoverflow.com/questions/46220285" TargetMode="External"/><Relationship Id="rId4139" Type="http://schemas.openxmlformats.org/officeDocument/2006/relationships/hyperlink" Target="https://stackoverflow.com/questions/52388831" TargetMode="External"/><Relationship Id="rId5460" Type="http://schemas.openxmlformats.org/officeDocument/2006/relationships/hyperlink" Target="https://stackoverflow.com/questions/55252860" TargetMode="External"/><Relationship Id="rId6791" Type="http://schemas.openxmlformats.org/officeDocument/2006/relationships/hyperlink" Target="https://stackoverflow.com/questions/59074461" TargetMode="External"/><Relationship Id="rId5461" Type="http://schemas.openxmlformats.org/officeDocument/2006/relationships/hyperlink" Target="https://stackoverflow.com/questions/53127841" TargetMode="External"/><Relationship Id="rId6792" Type="http://schemas.openxmlformats.org/officeDocument/2006/relationships/hyperlink" Target="https://stackoverflow.com/questions/56931078" TargetMode="External"/><Relationship Id="rId4130" Type="http://schemas.openxmlformats.org/officeDocument/2006/relationships/hyperlink" Target="https://stackoverflow.com/questions/51487339" TargetMode="External"/><Relationship Id="rId6790" Type="http://schemas.openxmlformats.org/officeDocument/2006/relationships/hyperlink" Target="https://stackoverflow.com/questions/47305473" TargetMode="External"/><Relationship Id="rId4132" Type="http://schemas.openxmlformats.org/officeDocument/2006/relationships/hyperlink" Target="https://stackoverflow.com/questions/47007997" TargetMode="External"/><Relationship Id="rId5464" Type="http://schemas.openxmlformats.org/officeDocument/2006/relationships/hyperlink" Target="https://stackoverflow.com/questions/57207031" TargetMode="External"/><Relationship Id="rId6795" Type="http://schemas.openxmlformats.org/officeDocument/2006/relationships/hyperlink" Target="https://stackoverflow.com/questions/57378455" TargetMode="External"/><Relationship Id="rId4131" Type="http://schemas.openxmlformats.org/officeDocument/2006/relationships/hyperlink" Target="https://stackoverflow.com/questions/35658519" TargetMode="External"/><Relationship Id="rId5465" Type="http://schemas.openxmlformats.org/officeDocument/2006/relationships/hyperlink" Target="https://stackoverflow.com/questions/57207031" TargetMode="External"/><Relationship Id="rId6796" Type="http://schemas.openxmlformats.org/officeDocument/2006/relationships/hyperlink" Target="https://stackoverflow.com/questions/59524339" TargetMode="External"/><Relationship Id="rId4134" Type="http://schemas.openxmlformats.org/officeDocument/2006/relationships/hyperlink" Target="https://stackoverflow.com/questions/46619869" TargetMode="External"/><Relationship Id="rId5462" Type="http://schemas.openxmlformats.org/officeDocument/2006/relationships/hyperlink" Target="https://stackoverflow.com/questions/54837579" TargetMode="External"/><Relationship Id="rId6793" Type="http://schemas.openxmlformats.org/officeDocument/2006/relationships/hyperlink" Target="https://stackoverflow.com/questions/43136293" TargetMode="External"/><Relationship Id="rId4133" Type="http://schemas.openxmlformats.org/officeDocument/2006/relationships/hyperlink" Target="https://stackoverflow.com/questions/41793122" TargetMode="External"/><Relationship Id="rId5463" Type="http://schemas.openxmlformats.org/officeDocument/2006/relationships/hyperlink" Target="https://stackoverflow.com/questions/57207031" TargetMode="External"/><Relationship Id="rId6794" Type="http://schemas.openxmlformats.org/officeDocument/2006/relationships/hyperlink" Target="https://stackoverflow.com/questions/50341647" TargetMode="External"/><Relationship Id="rId4136" Type="http://schemas.openxmlformats.org/officeDocument/2006/relationships/hyperlink" Target="https://stackoverflow.com/questions/49239961" TargetMode="External"/><Relationship Id="rId5468" Type="http://schemas.openxmlformats.org/officeDocument/2006/relationships/hyperlink" Target="https://stackoverflow.com/questions/50751484" TargetMode="External"/><Relationship Id="rId6799" Type="http://schemas.openxmlformats.org/officeDocument/2006/relationships/hyperlink" Target="https://stackoverflow.com/questions/50341647" TargetMode="External"/><Relationship Id="rId4135" Type="http://schemas.openxmlformats.org/officeDocument/2006/relationships/hyperlink" Target="https://stackoverflow.com/questions/52388831" TargetMode="External"/><Relationship Id="rId5469" Type="http://schemas.openxmlformats.org/officeDocument/2006/relationships/hyperlink" Target="https://stackoverflow.com/questions/50751484" TargetMode="External"/><Relationship Id="rId4138" Type="http://schemas.openxmlformats.org/officeDocument/2006/relationships/hyperlink" Target="https://stackoverflow.com/questions/45670244" TargetMode="External"/><Relationship Id="rId5466" Type="http://schemas.openxmlformats.org/officeDocument/2006/relationships/hyperlink" Target="https://stackoverflow.com/questions/55193860" TargetMode="External"/><Relationship Id="rId6797" Type="http://schemas.openxmlformats.org/officeDocument/2006/relationships/hyperlink" Target="https://stackoverflow.com/questions/59524339" TargetMode="External"/><Relationship Id="rId4137" Type="http://schemas.openxmlformats.org/officeDocument/2006/relationships/hyperlink" Target="https://stackoverflow.com/questions/41920834" TargetMode="External"/><Relationship Id="rId5467" Type="http://schemas.openxmlformats.org/officeDocument/2006/relationships/hyperlink" Target="https://stackoverflow.com/questions/56289270" TargetMode="External"/><Relationship Id="rId6798" Type="http://schemas.openxmlformats.org/officeDocument/2006/relationships/hyperlink" Target="https://stackoverflow.com/questions/43136293" TargetMode="External"/><Relationship Id="rId1972" Type="http://schemas.openxmlformats.org/officeDocument/2006/relationships/hyperlink" Target="https://stackoverflow.com/questions/50880224" TargetMode="External"/><Relationship Id="rId1973" Type="http://schemas.openxmlformats.org/officeDocument/2006/relationships/hyperlink" Target="https://stackoverflow.com/questions/59657058" TargetMode="External"/><Relationship Id="rId1974" Type="http://schemas.openxmlformats.org/officeDocument/2006/relationships/hyperlink" Target="https://stackoverflow.com/questions/56190405" TargetMode="External"/><Relationship Id="rId1975" Type="http://schemas.openxmlformats.org/officeDocument/2006/relationships/hyperlink" Target="https://stackoverflow.com/questions/53169455" TargetMode="External"/><Relationship Id="rId1976" Type="http://schemas.openxmlformats.org/officeDocument/2006/relationships/hyperlink" Target="https://stackoverflow.com/questions/57780053" TargetMode="External"/><Relationship Id="rId1977" Type="http://schemas.openxmlformats.org/officeDocument/2006/relationships/hyperlink" Target="https://stackoverflow.com/questions/60733109" TargetMode="External"/><Relationship Id="rId1978" Type="http://schemas.openxmlformats.org/officeDocument/2006/relationships/hyperlink" Target="https://stackoverflow.com/questions/57780053" TargetMode="External"/><Relationship Id="rId1979" Type="http://schemas.openxmlformats.org/officeDocument/2006/relationships/hyperlink" Target="https://stackoverflow.com/questions/62627982" TargetMode="External"/><Relationship Id="rId1970" Type="http://schemas.openxmlformats.org/officeDocument/2006/relationships/hyperlink" Target="https://stackoverflow.com/questions/56190405" TargetMode="External"/><Relationship Id="rId1971" Type="http://schemas.openxmlformats.org/officeDocument/2006/relationships/hyperlink" Target="https://stackoverflow.com/questions/39962723" TargetMode="External"/><Relationship Id="rId1961" Type="http://schemas.openxmlformats.org/officeDocument/2006/relationships/hyperlink" Target="https://stackoverflow.com/questions/60675024" TargetMode="External"/><Relationship Id="rId1962" Type="http://schemas.openxmlformats.org/officeDocument/2006/relationships/hyperlink" Target="https://stackoverflow.com/questions/59771314" TargetMode="External"/><Relationship Id="rId1963" Type="http://schemas.openxmlformats.org/officeDocument/2006/relationships/hyperlink" Target="https://stackoverflow.com/questions/55779286" TargetMode="External"/><Relationship Id="rId1964" Type="http://schemas.openxmlformats.org/officeDocument/2006/relationships/hyperlink" Target="https://stackoverflow.com/questions/46608844" TargetMode="External"/><Relationship Id="rId1965" Type="http://schemas.openxmlformats.org/officeDocument/2006/relationships/hyperlink" Target="https://stackoverflow.com/questions/63147536" TargetMode="External"/><Relationship Id="rId1966" Type="http://schemas.openxmlformats.org/officeDocument/2006/relationships/hyperlink" Target="https://stackoverflow.com/questions/57411000" TargetMode="External"/><Relationship Id="rId1967" Type="http://schemas.openxmlformats.org/officeDocument/2006/relationships/hyperlink" Target="https://stackoverflow.com/questions/57411000" TargetMode="External"/><Relationship Id="rId1968" Type="http://schemas.openxmlformats.org/officeDocument/2006/relationships/hyperlink" Target="https://stackoverflow.com/questions/57411000" TargetMode="External"/><Relationship Id="rId1969" Type="http://schemas.openxmlformats.org/officeDocument/2006/relationships/hyperlink" Target="https://stackoverflow.com/questions/42885646" TargetMode="External"/><Relationship Id="rId1960" Type="http://schemas.openxmlformats.org/officeDocument/2006/relationships/hyperlink" Target="https://stackoverflow.com/questions/47053713" TargetMode="External"/><Relationship Id="rId1994" Type="http://schemas.openxmlformats.org/officeDocument/2006/relationships/hyperlink" Target="https://stackoverflow.com/questions/46608844" TargetMode="External"/><Relationship Id="rId1995" Type="http://schemas.openxmlformats.org/officeDocument/2006/relationships/hyperlink" Target="https://stackoverflow.com/questions/56826383" TargetMode="External"/><Relationship Id="rId1996" Type="http://schemas.openxmlformats.org/officeDocument/2006/relationships/hyperlink" Target="https://stackoverflow.com/questions/57411000" TargetMode="External"/><Relationship Id="rId1997" Type="http://schemas.openxmlformats.org/officeDocument/2006/relationships/hyperlink" Target="https://stackoverflow.com/questions/57606006" TargetMode="External"/><Relationship Id="rId1998" Type="http://schemas.openxmlformats.org/officeDocument/2006/relationships/hyperlink" Target="https://stackoverflow.com/questions/57411000" TargetMode="External"/><Relationship Id="rId1999" Type="http://schemas.openxmlformats.org/officeDocument/2006/relationships/hyperlink" Target="https://stackoverflow.com/questions/61404032" TargetMode="External"/><Relationship Id="rId1990" Type="http://schemas.openxmlformats.org/officeDocument/2006/relationships/hyperlink" Target="https://stackoverflow.com/questions/53212559" TargetMode="External"/><Relationship Id="rId1991" Type="http://schemas.openxmlformats.org/officeDocument/2006/relationships/hyperlink" Target="https://stackoverflow.com/questions/60249974" TargetMode="External"/><Relationship Id="rId1992" Type="http://schemas.openxmlformats.org/officeDocument/2006/relationships/hyperlink" Target="https://stackoverflow.com/questions/60249974" TargetMode="External"/><Relationship Id="rId1993" Type="http://schemas.openxmlformats.org/officeDocument/2006/relationships/hyperlink" Target="https://stackoverflow.com/questions/60249974" TargetMode="External"/><Relationship Id="rId1983" Type="http://schemas.openxmlformats.org/officeDocument/2006/relationships/hyperlink" Target="https://stackoverflow.com/questions/49016530" TargetMode="External"/><Relationship Id="rId1984" Type="http://schemas.openxmlformats.org/officeDocument/2006/relationships/hyperlink" Target="https://stackoverflow.com/questions/42750924" TargetMode="External"/><Relationship Id="rId1985" Type="http://schemas.openxmlformats.org/officeDocument/2006/relationships/hyperlink" Target="https://stackoverflow.com/questions/42976869" TargetMode="External"/><Relationship Id="rId1986" Type="http://schemas.openxmlformats.org/officeDocument/2006/relationships/hyperlink" Target="https://stackoverflow.com/questions/49305971" TargetMode="External"/><Relationship Id="rId1987" Type="http://schemas.openxmlformats.org/officeDocument/2006/relationships/hyperlink" Target="https://stackoverflow.com/questions/56133254" TargetMode="External"/><Relationship Id="rId1988" Type="http://schemas.openxmlformats.org/officeDocument/2006/relationships/hyperlink" Target="https://stackoverflow.com/questions/56062971" TargetMode="External"/><Relationship Id="rId1989" Type="http://schemas.openxmlformats.org/officeDocument/2006/relationships/hyperlink" Target="https://stackoverflow.com/questions/43383114" TargetMode="External"/><Relationship Id="rId1980" Type="http://schemas.openxmlformats.org/officeDocument/2006/relationships/hyperlink" Target="https://stackoverflow.com/questions/60523574" TargetMode="External"/><Relationship Id="rId1981" Type="http://schemas.openxmlformats.org/officeDocument/2006/relationships/hyperlink" Target="https://stackoverflow.com/questions/57150305" TargetMode="External"/><Relationship Id="rId1982" Type="http://schemas.openxmlformats.org/officeDocument/2006/relationships/hyperlink" Target="https://stackoverflow.com/questions/46608844" TargetMode="External"/><Relationship Id="rId1930" Type="http://schemas.openxmlformats.org/officeDocument/2006/relationships/hyperlink" Target="https://stackoverflow.com/questions/44591282" TargetMode="External"/><Relationship Id="rId1931" Type="http://schemas.openxmlformats.org/officeDocument/2006/relationships/hyperlink" Target="https://stackoverflow.com/questions/45612978" TargetMode="External"/><Relationship Id="rId1932" Type="http://schemas.openxmlformats.org/officeDocument/2006/relationships/hyperlink" Target="https://stackoverflow.com/questions/44685461" TargetMode="External"/><Relationship Id="rId1933" Type="http://schemas.openxmlformats.org/officeDocument/2006/relationships/hyperlink" Target="https://stackoverflow.com/questions/44454081" TargetMode="External"/><Relationship Id="rId1934" Type="http://schemas.openxmlformats.org/officeDocument/2006/relationships/hyperlink" Target="https://stackoverflow.com/questions/52673987" TargetMode="External"/><Relationship Id="rId1935" Type="http://schemas.openxmlformats.org/officeDocument/2006/relationships/hyperlink" Target="https://stackoverflow.com/questions/44685461" TargetMode="External"/><Relationship Id="rId1936" Type="http://schemas.openxmlformats.org/officeDocument/2006/relationships/hyperlink" Target="https://stackoverflow.com/questions/45081204" TargetMode="External"/><Relationship Id="rId1937" Type="http://schemas.openxmlformats.org/officeDocument/2006/relationships/hyperlink" Target="https://stackoverflow.com/questions/45081204" TargetMode="External"/><Relationship Id="rId1938" Type="http://schemas.openxmlformats.org/officeDocument/2006/relationships/hyperlink" Target="https://stackoverflow.com/questions/44454081" TargetMode="External"/><Relationship Id="rId1939" Type="http://schemas.openxmlformats.org/officeDocument/2006/relationships/hyperlink" Target="https://stackoverflow.com/questions/56572586" TargetMode="External"/><Relationship Id="rId1920" Type="http://schemas.openxmlformats.org/officeDocument/2006/relationships/hyperlink" Target="https://stackoverflow.com/questions/47484469" TargetMode="External"/><Relationship Id="rId1921" Type="http://schemas.openxmlformats.org/officeDocument/2006/relationships/hyperlink" Target="https://stackoverflow.com/questions/45081204" TargetMode="External"/><Relationship Id="rId1922" Type="http://schemas.openxmlformats.org/officeDocument/2006/relationships/hyperlink" Target="https://stackoverflow.com/questions/45081204" TargetMode="External"/><Relationship Id="rId1923" Type="http://schemas.openxmlformats.org/officeDocument/2006/relationships/hyperlink" Target="https://stackoverflow.com/questions/55157440" TargetMode="External"/><Relationship Id="rId1924" Type="http://schemas.openxmlformats.org/officeDocument/2006/relationships/hyperlink" Target="https://stackoverflow.com/questions/56572586" TargetMode="External"/><Relationship Id="rId1925" Type="http://schemas.openxmlformats.org/officeDocument/2006/relationships/hyperlink" Target="https://stackoverflow.com/questions/47484469" TargetMode="External"/><Relationship Id="rId1926" Type="http://schemas.openxmlformats.org/officeDocument/2006/relationships/hyperlink" Target="https://stackoverflow.com/questions/45081204" TargetMode="External"/><Relationship Id="rId1927" Type="http://schemas.openxmlformats.org/officeDocument/2006/relationships/hyperlink" Target="https://stackoverflow.com/questions/45081204" TargetMode="External"/><Relationship Id="rId1928" Type="http://schemas.openxmlformats.org/officeDocument/2006/relationships/hyperlink" Target="https://stackoverflow.com/questions/44454081" TargetMode="External"/><Relationship Id="rId1929" Type="http://schemas.openxmlformats.org/officeDocument/2006/relationships/hyperlink" Target="https://stackoverflow.com/questions/52673987" TargetMode="External"/><Relationship Id="rId4190" Type="http://schemas.openxmlformats.org/officeDocument/2006/relationships/hyperlink" Target="https://stackoverflow.com/questions/41815023" TargetMode="External"/><Relationship Id="rId4192" Type="http://schemas.openxmlformats.org/officeDocument/2006/relationships/hyperlink" Target="https://stackoverflow.com/questions/47007997" TargetMode="External"/><Relationship Id="rId4191" Type="http://schemas.openxmlformats.org/officeDocument/2006/relationships/hyperlink" Target="https://stackoverflow.com/questions/45084217" TargetMode="External"/><Relationship Id="rId4194" Type="http://schemas.openxmlformats.org/officeDocument/2006/relationships/hyperlink" Target="https://stackoverflow.com/questions/47192771" TargetMode="External"/><Relationship Id="rId4193" Type="http://schemas.openxmlformats.org/officeDocument/2006/relationships/hyperlink" Target="https://stackoverflow.com/questions/52189093" TargetMode="External"/><Relationship Id="rId4196" Type="http://schemas.openxmlformats.org/officeDocument/2006/relationships/hyperlink" Target="https://stackoverflow.com/questions/45590240" TargetMode="External"/><Relationship Id="rId4195" Type="http://schemas.openxmlformats.org/officeDocument/2006/relationships/hyperlink" Target="https://stackoverflow.com/questions/46999519" TargetMode="External"/><Relationship Id="rId4198" Type="http://schemas.openxmlformats.org/officeDocument/2006/relationships/hyperlink" Target="https://stackoverflow.com/questions/52189093" TargetMode="External"/><Relationship Id="rId4197" Type="http://schemas.openxmlformats.org/officeDocument/2006/relationships/hyperlink" Target="https://stackoverflow.com/questions/40574816" TargetMode="External"/><Relationship Id="rId4199" Type="http://schemas.openxmlformats.org/officeDocument/2006/relationships/hyperlink" Target="https://stackoverflow.com/questions/46365934" TargetMode="External"/><Relationship Id="rId1950" Type="http://schemas.openxmlformats.org/officeDocument/2006/relationships/hyperlink" Target="https://stackoverflow.com/questions/61579064" TargetMode="External"/><Relationship Id="rId1951" Type="http://schemas.openxmlformats.org/officeDocument/2006/relationships/hyperlink" Target="https://stackoverflow.com/questions/60142707" TargetMode="External"/><Relationship Id="rId1952" Type="http://schemas.openxmlformats.org/officeDocument/2006/relationships/hyperlink" Target="https://stackoverflow.com/questions/45128032" TargetMode="External"/><Relationship Id="rId1953" Type="http://schemas.openxmlformats.org/officeDocument/2006/relationships/hyperlink" Target="https://stackoverflow.com/questions/44572834" TargetMode="External"/><Relationship Id="rId1954" Type="http://schemas.openxmlformats.org/officeDocument/2006/relationships/hyperlink" Target="https://stackoverflow.com/questions/43469530" TargetMode="External"/><Relationship Id="rId1955" Type="http://schemas.openxmlformats.org/officeDocument/2006/relationships/hyperlink" Target="https://stackoverflow.com/questions/57509111" TargetMode="External"/><Relationship Id="rId1956" Type="http://schemas.openxmlformats.org/officeDocument/2006/relationships/hyperlink" Target="https://stackoverflow.com/questions/56090377" TargetMode="External"/><Relationship Id="rId1957" Type="http://schemas.openxmlformats.org/officeDocument/2006/relationships/hyperlink" Target="https://stackoverflow.com/questions/35951503" TargetMode="External"/><Relationship Id="rId1958" Type="http://schemas.openxmlformats.org/officeDocument/2006/relationships/hyperlink" Target="https://stackoverflow.com/questions/47053713" TargetMode="External"/><Relationship Id="rId1959" Type="http://schemas.openxmlformats.org/officeDocument/2006/relationships/hyperlink" Target="https://stackoverflow.com/questions/59771314" TargetMode="External"/><Relationship Id="rId1940" Type="http://schemas.openxmlformats.org/officeDocument/2006/relationships/hyperlink" Target="https://stackoverflow.com/questions/44685461" TargetMode="External"/><Relationship Id="rId1941" Type="http://schemas.openxmlformats.org/officeDocument/2006/relationships/hyperlink" Target="https://stackoverflow.com/questions/45081204" TargetMode="External"/><Relationship Id="rId1942" Type="http://schemas.openxmlformats.org/officeDocument/2006/relationships/hyperlink" Target="https://stackoverflow.com/questions/44685461" TargetMode="External"/><Relationship Id="rId1943" Type="http://schemas.openxmlformats.org/officeDocument/2006/relationships/hyperlink" Target="https://stackoverflow.com/questions/44454081" TargetMode="External"/><Relationship Id="rId1944" Type="http://schemas.openxmlformats.org/officeDocument/2006/relationships/hyperlink" Target="https://stackoverflow.com/questions/45612978" TargetMode="External"/><Relationship Id="rId1945" Type="http://schemas.openxmlformats.org/officeDocument/2006/relationships/hyperlink" Target="https://stackoverflow.com/questions/44685461" TargetMode="External"/><Relationship Id="rId1946" Type="http://schemas.openxmlformats.org/officeDocument/2006/relationships/hyperlink" Target="https://stackoverflow.com/questions/44685461" TargetMode="External"/><Relationship Id="rId1947" Type="http://schemas.openxmlformats.org/officeDocument/2006/relationships/hyperlink" Target="https://stackoverflow.com/questions/44685461" TargetMode="External"/><Relationship Id="rId1948" Type="http://schemas.openxmlformats.org/officeDocument/2006/relationships/hyperlink" Target="https://stackoverflow.com/questions/61562456" TargetMode="External"/><Relationship Id="rId1949" Type="http://schemas.openxmlformats.org/officeDocument/2006/relationships/hyperlink" Target="https://stackoverflow.com/questions/62574753" TargetMode="External"/><Relationship Id="rId509" Type="http://schemas.openxmlformats.org/officeDocument/2006/relationships/hyperlink" Target="https://stackoverflow.com/questions/64013587" TargetMode="External"/><Relationship Id="rId508" Type="http://schemas.openxmlformats.org/officeDocument/2006/relationships/hyperlink" Target="https://stackoverflow.com/questions/55353580" TargetMode="External"/><Relationship Id="rId503" Type="http://schemas.openxmlformats.org/officeDocument/2006/relationships/hyperlink" Target="https://stackoverflow.com/questions/57778020" TargetMode="External"/><Relationship Id="rId502" Type="http://schemas.openxmlformats.org/officeDocument/2006/relationships/hyperlink" Target="https://stackoverflow.com/questions/41990876" TargetMode="External"/><Relationship Id="rId501" Type="http://schemas.openxmlformats.org/officeDocument/2006/relationships/hyperlink" Target="https://stackoverflow.com/questions/40186711" TargetMode="External"/><Relationship Id="rId500" Type="http://schemas.openxmlformats.org/officeDocument/2006/relationships/hyperlink" Target="https://stackoverflow.com/questions/44435677" TargetMode="External"/><Relationship Id="rId507" Type="http://schemas.openxmlformats.org/officeDocument/2006/relationships/hyperlink" Target="https://stackoverflow.com/questions/45090440" TargetMode="External"/><Relationship Id="rId506" Type="http://schemas.openxmlformats.org/officeDocument/2006/relationships/hyperlink" Target="https://stackoverflow.com/questions/59556100" TargetMode="External"/><Relationship Id="rId505" Type="http://schemas.openxmlformats.org/officeDocument/2006/relationships/hyperlink" Target="https://stackoverflow.com/questions/59887851" TargetMode="External"/><Relationship Id="rId504" Type="http://schemas.openxmlformats.org/officeDocument/2006/relationships/hyperlink" Target="https://stackoverflow.com/questions/62717722" TargetMode="External"/><Relationship Id="rId6803" Type="http://schemas.openxmlformats.org/officeDocument/2006/relationships/hyperlink" Target="https://stackoverflow.com/questions/54274107" TargetMode="External"/><Relationship Id="rId6804" Type="http://schemas.openxmlformats.org/officeDocument/2006/relationships/hyperlink" Target="https://stackoverflow.com/questions/48514608" TargetMode="External"/><Relationship Id="rId6801" Type="http://schemas.openxmlformats.org/officeDocument/2006/relationships/hyperlink" Target="https://stackoverflow.com/questions/56177780" TargetMode="External"/><Relationship Id="rId6802" Type="http://schemas.openxmlformats.org/officeDocument/2006/relationships/hyperlink" Target="https://stackoverflow.com/questions/56177780" TargetMode="External"/><Relationship Id="rId6807" Type="http://schemas.openxmlformats.org/officeDocument/2006/relationships/hyperlink" Target="https://stackoverflow.com/questions/42315289" TargetMode="External"/><Relationship Id="rId6808" Type="http://schemas.openxmlformats.org/officeDocument/2006/relationships/hyperlink" Target="https://stackoverflow.com/questions/48129804" TargetMode="External"/><Relationship Id="rId6805" Type="http://schemas.openxmlformats.org/officeDocument/2006/relationships/hyperlink" Target="https://stackoverflow.com/questions/42315289" TargetMode="External"/><Relationship Id="rId6806" Type="http://schemas.openxmlformats.org/officeDocument/2006/relationships/hyperlink" Target="https://stackoverflow.com/questions/45078392" TargetMode="External"/><Relationship Id="rId6809" Type="http://schemas.openxmlformats.org/officeDocument/2006/relationships/hyperlink" Target="https://stackoverflow.com/questions/57677083" TargetMode="External"/><Relationship Id="rId525" Type="http://schemas.openxmlformats.org/officeDocument/2006/relationships/hyperlink" Target="https://stackoverflow.com/questions/51137863" TargetMode="External"/><Relationship Id="rId524" Type="http://schemas.openxmlformats.org/officeDocument/2006/relationships/hyperlink" Target="https://stackoverflow.com/questions/59940366" TargetMode="External"/><Relationship Id="rId523" Type="http://schemas.openxmlformats.org/officeDocument/2006/relationships/hyperlink" Target="https://stackoverflow.com/questions/59504713" TargetMode="External"/><Relationship Id="rId522" Type="http://schemas.openxmlformats.org/officeDocument/2006/relationships/hyperlink" Target="https://stackoverflow.com/questions/55280872" TargetMode="External"/><Relationship Id="rId529" Type="http://schemas.openxmlformats.org/officeDocument/2006/relationships/hyperlink" Target="https://stackoverflow.com/questions/56174456" TargetMode="External"/><Relationship Id="rId528" Type="http://schemas.openxmlformats.org/officeDocument/2006/relationships/hyperlink" Target="https://stackoverflow.com/questions/56174456" TargetMode="External"/><Relationship Id="rId527" Type="http://schemas.openxmlformats.org/officeDocument/2006/relationships/hyperlink" Target="https://stackoverflow.com/questions/43255057" TargetMode="External"/><Relationship Id="rId526" Type="http://schemas.openxmlformats.org/officeDocument/2006/relationships/hyperlink" Target="https://stackoverflow.com/questions/51140650" TargetMode="External"/><Relationship Id="rId521" Type="http://schemas.openxmlformats.org/officeDocument/2006/relationships/hyperlink" Target="https://stackoverflow.com/questions/59504713" TargetMode="External"/><Relationship Id="rId520" Type="http://schemas.openxmlformats.org/officeDocument/2006/relationships/hyperlink" Target="https://stackoverflow.com/questions/59504713" TargetMode="External"/><Relationship Id="rId6800" Type="http://schemas.openxmlformats.org/officeDocument/2006/relationships/hyperlink" Target="https://stackoverflow.com/questions/57378455" TargetMode="External"/><Relationship Id="rId519" Type="http://schemas.openxmlformats.org/officeDocument/2006/relationships/hyperlink" Target="https://stackoverflow.com/questions/59504713" TargetMode="External"/><Relationship Id="rId514" Type="http://schemas.openxmlformats.org/officeDocument/2006/relationships/hyperlink" Target="https://stackoverflow.com/questions/59504713" TargetMode="External"/><Relationship Id="rId513" Type="http://schemas.openxmlformats.org/officeDocument/2006/relationships/hyperlink" Target="https://stackoverflow.com/questions/55280872" TargetMode="External"/><Relationship Id="rId512" Type="http://schemas.openxmlformats.org/officeDocument/2006/relationships/hyperlink" Target="https://stackoverflow.com/questions/64767814" TargetMode="External"/><Relationship Id="rId511" Type="http://schemas.openxmlformats.org/officeDocument/2006/relationships/hyperlink" Target="https://stackoverflow.com/questions/64013587" TargetMode="External"/><Relationship Id="rId518" Type="http://schemas.openxmlformats.org/officeDocument/2006/relationships/hyperlink" Target="https://stackoverflow.com/questions/55280872" TargetMode="External"/><Relationship Id="rId517" Type="http://schemas.openxmlformats.org/officeDocument/2006/relationships/hyperlink" Target="https://stackoverflow.com/questions/64767814" TargetMode="External"/><Relationship Id="rId516" Type="http://schemas.openxmlformats.org/officeDocument/2006/relationships/hyperlink" Target="https://stackoverflow.com/questions/59504713" TargetMode="External"/><Relationship Id="rId515" Type="http://schemas.openxmlformats.org/officeDocument/2006/relationships/hyperlink" Target="https://stackoverflow.com/questions/59504713" TargetMode="External"/><Relationship Id="rId510" Type="http://schemas.openxmlformats.org/officeDocument/2006/relationships/hyperlink" Target="https://stackoverflow.com/questions/64013587" TargetMode="External"/><Relationship Id="rId4206" Type="http://schemas.openxmlformats.org/officeDocument/2006/relationships/hyperlink" Target="https://stackoverflow.com/questions/43825039" TargetMode="External"/><Relationship Id="rId5538" Type="http://schemas.openxmlformats.org/officeDocument/2006/relationships/hyperlink" Target="https://stackoverflow.com/questions/45873424" TargetMode="External"/><Relationship Id="rId6869" Type="http://schemas.openxmlformats.org/officeDocument/2006/relationships/hyperlink" Target="https://stackoverflow.com/questions/41818654" TargetMode="External"/><Relationship Id="rId4205" Type="http://schemas.openxmlformats.org/officeDocument/2006/relationships/hyperlink" Target="https://stackoverflow.com/questions/42738712" TargetMode="External"/><Relationship Id="rId5539" Type="http://schemas.openxmlformats.org/officeDocument/2006/relationships/hyperlink" Target="https://stackoverflow.com/questions/61569587" TargetMode="External"/><Relationship Id="rId4208" Type="http://schemas.openxmlformats.org/officeDocument/2006/relationships/hyperlink" Target="https://stackoverflow.com/questions/37798410" TargetMode="External"/><Relationship Id="rId5536" Type="http://schemas.openxmlformats.org/officeDocument/2006/relationships/hyperlink" Target="https://stackoverflow.com/questions/49542577" TargetMode="External"/><Relationship Id="rId6867" Type="http://schemas.openxmlformats.org/officeDocument/2006/relationships/hyperlink" Target="https://stackoverflow.com/questions/48959947" TargetMode="External"/><Relationship Id="rId4207" Type="http://schemas.openxmlformats.org/officeDocument/2006/relationships/hyperlink" Target="https://stackoverflow.com/questions/43825039" TargetMode="External"/><Relationship Id="rId5537" Type="http://schemas.openxmlformats.org/officeDocument/2006/relationships/hyperlink" Target="https://stackoverflow.com/questions/51912155" TargetMode="External"/><Relationship Id="rId6868" Type="http://schemas.openxmlformats.org/officeDocument/2006/relationships/hyperlink" Target="https://stackoverflow.com/questions/48285212" TargetMode="External"/><Relationship Id="rId590" Type="http://schemas.openxmlformats.org/officeDocument/2006/relationships/hyperlink" Target="https://stackoverflow.com/questions/62857315" TargetMode="External"/><Relationship Id="rId4209" Type="http://schemas.openxmlformats.org/officeDocument/2006/relationships/hyperlink" Target="https://stackoverflow.com/questions/44023976" TargetMode="External"/><Relationship Id="rId589" Type="http://schemas.openxmlformats.org/officeDocument/2006/relationships/hyperlink" Target="https://stackoverflow.com/questions/59492586" TargetMode="External"/><Relationship Id="rId588" Type="http://schemas.openxmlformats.org/officeDocument/2006/relationships/hyperlink" Target="https://stackoverflow.com/questions/62066116" TargetMode="External"/><Relationship Id="rId583" Type="http://schemas.openxmlformats.org/officeDocument/2006/relationships/hyperlink" Target="https://stackoverflow.com/questions/60112600" TargetMode="External"/><Relationship Id="rId5530" Type="http://schemas.openxmlformats.org/officeDocument/2006/relationships/hyperlink" Target="https://stackoverflow.com/questions/54064982" TargetMode="External"/><Relationship Id="rId6861" Type="http://schemas.openxmlformats.org/officeDocument/2006/relationships/hyperlink" Target="https://stackoverflow.com/questions/57042429" TargetMode="External"/><Relationship Id="rId582" Type="http://schemas.openxmlformats.org/officeDocument/2006/relationships/hyperlink" Target="https://stackoverflow.com/questions/52139076" TargetMode="External"/><Relationship Id="rId5531" Type="http://schemas.openxmlformats.org/officeDocument/2006/relationships/hyperlink" Target="https://stackoverflow.com/questions/51311420" TargetMode="External"/><Relationship Id="rId6862" Type="http://schemas.openxmlformats.org/officeDocument/2006/relationships/hyperlink" Target="https://stackoverflow.com/questions/57042429" TargetMode="External"/><Relationship Id="rId581" Type="http://schemas.openxmlformats.org/officeDocument/2006/relationships/hyperlink" Target="https://stackoverflow.com/questions/59254904" TargetMode="External"/><Relationship Id="rId4200" Type="http://schemas.openxmlformats.org/officeDocument/2006/relationships/hyperlink" Target="https://stackoverflow.com/questions/48571259" TargetMode="External"/><Relationship Id="rId580" Type="http://schemas.openxmlformats.org/officeDocument/2006/relationships/hyperlink" Target="https://stackoverflow.com/questions/59254904" TargetMode="External"/><Relationship Id="rId6860" Type="http://schemas.openxmlformats.org/officeDocument/2006/relationships/hyperlink" Target="https://stackoverflow.com/questions/55833353" TargetMode="External"/><Relationship Id="rId587" Type="http://schemas.openxmlformats.org/officeDocument/2006/relationships/hyperlink" Target="https://stackoverflow.com/questions/61751324" TargetMode="External"/><Relationship Id="rId4202" Type="http://schemas.openxmlformats.org/officeDocument/2006/relationships/hyperlink" Target="https://stackoverflow.com/questions/46999519" TargetMode="External"/><Relationship Id="rId5534" Type="http://schemas.openxmlformats.org/officeDocument/2006/relationships/hyperlink" Target="https://stackoverflow.com/questions/50586649" TargetMode="External"/><Relationship Id="rId6865" Type="http://schemas.openxmlformats.org/officeDocument/2006/relationships/hyperlink" Target="https://stackoverflow.com/questions/48285212" TargetMode="External"/><Relationship Id="rId586" Type="http://schemas.openxmlformats.org/officeDocument/2006/relationships/hyperlink" Target="https://stackoverflow.com/questions/59803005" TargetMode="External"/><Relationship Id="rId4201" Type="http://schemas.openxmlformats.org/officeDocument/2006/relationships/hyperlink" Target="https://stackoverflow.com/questions/46999519" TargetMode="External"/><Relationship Id="rId5535" Type="http://schemas.openxmlformats.org/officeDocument/2006/relationships/hyperlink" Target="https://stackoverflow.com/questions/52059663" TargetMode="External"/><Relationship Id="rId6866" Type="http://schemas.openxmlformats.org/officeDocument/2006/relationships/hyperlink" Target="https://stackoverflow.com/questions/41818654" TargetMode="External"/><Relationship Id="rId585" Type="http://schemas.openxmlformats.org/officeDocument/2006/relationships/hyperlink" Target="https://stackoverflow.com/questions/59755872" TargetMode="External"/><Relationship Id="rId4204" Type="http://schemas.openxmlformats.org/officeDocument/2006/relationships/hyperlink" Target="https://stackoverflow.com/questions/41547497" TargetMode="External"/><Relationship Id="rId5532" Type="http://schemas.openxmlformats.org/officeDocument/2006/relationships/hyperlink" Target="https://stackoverflow.com/questions/59584838" TargetMode="External"/><Relationship Id="rId6863" Type="http://schemas.openxmlformats.org/officeDocument/2006/relationships/hyperlink" Target="https://stackoverflow.com/questions/57042429" TargetMode="External"/><Relationship Id="rId584" Type="http://schemas.openxmlformats.org/officeDocument/2006/relationships/hyperlink" Target="https://stackoverflow.com/questions/57719697" TargetMode="External"/><Relationship Id="rId4203" Type="http://schemas.openxmlformats.org/officeDocument/2006/relationships/hyperlink" Target="https://stackoverflow.com/questions/45479009" TargetMode="External"/><Relationship Id="rId5533" Type="http://schemas.openxmlformats.org/officeDocument/2006/relationships/hyperlink" Target="https://stackoverflow.com/questions/49975629" TargetMode="External"/><Relationship Id="rId6864" Type="http://schemas.openxmlformats.org/officeDocument/2006/relationships/hyperlink" Target="https://stackoverflow.com/questions/48959947" TargetMode="External"/><Relationship Id="rId5527" Type="http://schemas.openxmlformats.org/officeDocument/2006/relationships/hyperlink" Target="https://stackoverflow.com/questions/50839892" TargetMode="External"/><Relationship Id="rId6858" Type="http://schemas.openxmlformats.org/officeDocument/2006/relationships/hyperlink" Target="https://stackoverflow.com/questions/51311420" TargetMode="External"/><Relationship Id="rId5528" Type="http://schemas.openxmlformats.org/officeDocument/2006/relationships/hyperlink" Target="https://stackoverflow.com/questions/61584446" TargetMode="External"/><Relationship Id="rId6859" Type="http://schemas.openxmlformats.org/officeDocument/2006/relationships/hyperlink" Target="https://stackoverflow.com/questions/63860741" TargetMode="External"/><Relationship Id="rId5525" Type="http://schemas.openxmlformats.org/officeDocument/2006/relationships/hyperlink" Target="https://stackoverflow.com/questions/45275507" TargetMode="External"/><Relationship Id="rId6856" Type="http://schemas.openxmlformats.org/officeDocument/2006/relationships/hyperlink" Target="https://stackoverflow.com/questions/57042429" TargetMode="External"/><Relationship Id="rId5526" Type="http://schemas.openxmlformats.org/officeDocument/2006/relationships/hyperlink" Target="https://stackoverflow.com/questions/49975629" TargetMode="External"/><Relationship Id="rId6857" Type="http://schemas.openxmlformats.org/officeDocument/2006/relationships/hyperlink" Target="https://stackoverflow.com/questions/51311420" TargetMode="External"/><Relationship Id="rId5529" Type="http://schemas.openxmlformats.org/officeDocument/2006/relationships/hyperlink" Target="https://stackoverflow.com/questions/58513607" TargetMode="External"/><Relationship Id="rId579" Type="http://schemas.openxmlformats.org/officeDocument/2006/relationships/hyperlink" Target="https://stackoverflow.com/questions/59254904" TargetMode="External"/><Relationship Id="rId578" Type="http://schemas.openxmlformats.org/officeDocument/2006/relationships/hyperlink" Target="https://stackoverflow.com/questions/60369393" TargetMode="External"/><Relationship Id="rId577" Type="http://schemas.openxmlformats.org/officeDocument/2006/relationships/hyperlink" Target="https://stackoverflow.com/questions/44523492" TargetMode="External"/><Relationship Id="rId572" Type="http://schemas.openxmlformats.org/officeDocument/2006/relationships/hyperlink" Target="https://stackoverflow.com/questions/64085275" TargetMode="External"/><Relationship Id="rId6850" Type="http://schemas.openxmlformats.org/officeDocument/2006/relationships/hyperlink" Target="https://stackoverflow.com/questions/43682108" TargetMode="External"/><Relationship Id="rId571" Type="http://schemas.openxmlformats.org/officeDocument/2006/relationships/hyperlink" Target="https://stackoverflow.com/questions/64085275" TargetMode="External"/><Relationship Id="rId5520" Type="http://schemas.openxmlformats.org/officeDocument/2006/relationships/hyperlink" Target="https://stackoverflow.com/questions/48428415" TargetMode="External"/><Relationship Id="rId6851" Type="http://schemas.openxmlformats.org/officeDocument/2006/relationships/hyperlink" Target="https://stackoverflow.com/questions/54857959" TargetMode="External"/><Relationship Id="rId570" Type="http://schemas.openxmlformats.org/officeDocument/2006/relationships/hyperlink" Target="https://stackoverflow.com/questions/64085275" TargetMode="External"/><Relationship Id="rId576" Type="http://schemas.openxmlformats.org/officeDocument/2006/relationships/hyperlink" Target="https://stackoverflow.com/questions/64947580" TargetMode="External"/><Relationship Id="rId5523" Type="http://schemas.openxmlformats.org/officeDocument/2006/relationships/hyperlink" Target="https://stackoverflow.com/questions/57002050" TargetMode="External"/><Relationship Id="rId6854" Type="http://schemas.openxmlformats.org/officeDocument/2006/relationships/hyperlink" Target="https://stackoverflow.com/questions/44496325" TargetMode="External"/><Relationship Id="rId575" Type="http://schemas.openxmlformats.org/officeDocument/2006/relationships/hyperlink" Target="https://stackoverflow.com/questions/64085275" TargetMode="External"/><Relationship Id="rId5524" Type="http://schemas.openxmlformats.org/officeDocument/2006/relationships/hyperlink" Target="https://stackoverflow.com/questions/45716700" TargetMode="External"/><Relationship Id="rId6855" Type="http://schemas.openxmlformats.org/officeDocument/2006/relationships/hyperlink" Target="https://stackoverflow.com/questions/55833353" TargetMode="External"/><Relationship Id="rId574" Type="http://schemas.openxmlformats.org/officeDocument/2006/relationships/hyperlink" Target="https://stackoverflow.com/questions/64652834" TargetMode="External"/><Relationship Id="rId5521" Type="http://schemas.openxmlformats.org/officeDocument/2006/relationships/hyperlink" Target="https://stackoverflow.com/questions/57133906" TargetMode="External"/><Relationship Id="rId6852" Type="http://schemas.openxmlformats.org/officeDocument/2006/relationships/hyperlink" Target="https://stackoverflow.com/questions/59920461" TargetMode="External"/><Relationship Id="rId573" Type="http://schemas.openxmlformats.org/officeDocument/2006/relationships/hyperlink" Target="https://stackoverflow.com/questions/65151225" TargetMode="External"/><Relationship Id="rId5522" Type="http://schemas.openxmlformats.org/officeDocument/2006/relationships/hyperlink" Target="https://stackoverflow.com/questions/44739928" TargetMode="External"/><Relationship Id="rId6853" Type="http://schemas.openxmlformats.org/officeDocument/2006/relationships/hyperlink" Target="https://stackoverflow.com/questions/59920461" TargetMode="External"/><Relationship Id="rId4228" Type="http://schemas.openxmlformats.org/officeDocument/2006/relationships/hyperlink" Target="https://stackoverflow.com/questions/44620582" TargetMode="External"/><Relationship Id="rId4227" Type="http://schemas.openxmlformats.org/officeDocument/2006/relationships/hyperlink" Target="https://stackoverflow.com/questions/39280813" TargetMode="External"/><Relationship Id="rId5558" Type="http://schemas.openxmlformats.org/officeDocument/2006/relationships/hyperlink" Target="https://stackoverflow.com/questions/58513607" TargetMode="External"/><Relationship Id="rId6889" Type="http://schemas.openxmlformats.org/officeDocument/2006/relationships/hyperlink" Target="https://stackoverflow.com/questions/49573784" TargetMode="External"/><Relationship Id="rId4229" Type="http://schemas.openxmlformats.org/officeDocument/2006/relationships/hyperlink" Target="https://stackoverflow.com/questions/52908944" TargetMode="External"/><Relationship Id="rId5559" Type="http://schemas.openxmlformats.org/officeDocument/2006/relationships/hyperlink" Target="https://stackoverflow.com/questions/55833353" TargetMode="External"/><Relationship Id="rId6880" Type="http://schemas.openxmlformats.org/officeDocument/2006/relationships/hyperlink" Target="https://stackoverflow.com/questions/47305473" TargetMode="External"/><Relationship Id="rId4220" Type="http://schemas.openxmlformats.org/officeDocument/2006/relationships/hyperlink" Target="https://stackoverflow.com/questions/40717669" TargetMode="External"/><Relationship Id="rId5552" Type="http://schemas.openxmlformats.org/officeDocument/2006/relationships/hyperlink" Target="https://stackoverflow.com/questions/59584838" TargetMode="External"/><Relationship Id="rId6883" Type="http://schemas.openxmlformats.org/officeDocument/2006/relationships/hyperlink" Target="https://stackoverflow.com/questions/49573784" TargetMode="External"/><Relationship Id="rId5553" Type="http://schemas.openxmlformats.org/officeDocument/2006/relationships/hyperlink" Target="https://stackoverflow.com/questions/56477744" TargetMode="External"/><Relationship Id="rId6884" Type="http://schemas.openxmlformats.org/officeDocument/2006/relationships/hyperlink" Target="https://stackoverflow.com/questions/49573784" TargetMode="External"/><Relationship Id="rId4222" Type="http://schemas.openxmlformats.org/officeDocument/2006/relationships/hyperlink" Target="https://stackoverflow.com/questions/55779286" TargetMode="External"/><Relationship Id="rId5550" Type="http://schemas.openxmlformats.org/officeDocument/2006/relationships/hyperlink" Target="https://stackoverflow.com/questions/49781077" TargetMode="External"/><Relationship Id="rId6881" Type="http://schemas.openxmlformats.org/officeDocument/2006/relationships/hyperlink" Target="https://stackoverflow.com/questions/50479021" TargetMode="External"/><Relationship Id="rId4221" Type="http://schemas.openxmlformats.org/officeDocument/2006/relationships/hyperlink" Target="https://stackoverflow.com/questions/39280813" TargetMode="External"/><Relationship Id="rId5551" Type="http://schemas.openxmlformats.org/officeDocument/2006/relationships/hyperlink" Target="https://stackoverflow.com/questions/59372863" TargetMode="External"/><Relationship Id="rId6882" Type="http://schemas.openxmlformats.org/officeDocument/2006/relationships/hyperlink" Target="https://stackoverflow.com/questions/56721498" TargetMode="External"/><Relationship Id="rId4224" Type="http://schemas.openxmlformats.org/officeDocument/2006/relationships/hyperlink" Target="https://stackoverflow.com/questions/57140272" TargetMode="External"/><Relationship Id="rId5556" Type="http://schemas.openxmlformats.org/officeDocument/2006/relationships/hyperlink" Target="https://stackoverflow.com/questions/59372863" TargetMode="External"/><Relationship Id="rId6887" Type="http://schemas.openxmlformats.org/officeDocument/2006/relationships/hyperlink" Target="https://stackoverflow.com/questions/49573784" TargetMode="External"/><Relationship Id="rId4223" Type="http://schemas.openxmlformats.org/officeDocument/2006/relationships/hyperlink" Target="https://stackoverflow.com/questions/57140272" TargetMode="External"/><Relationship Id="rId5557" Type="http://schemas.openxmlformats.org/officeDocument/2006/relationships/hyperlink" Target="https://stackoverflow.com/questions/61172051" TargetMode="External"/><Relationship Id="rId6888" Type="http://schemas.openxmlformats.org/officeDocument/2006/relationships/hyperlink" Target="https://stackoverflow.com/questions/49573784" TargetMode="External"/><Relationship Id="rId4226" Type="http://schemas.openxmlformats.org/officeDocument/2006/relationships/hyperlink" Target="https://stackoverflow.com/questions/47047057" TargetMode="External"/><Relationship Id="rId5554" Type="http://schemas.openxmlformats.org/officeDocument/2006/relationships/hyperlink" Target="https://stackoverflow.com/questions/62376660" TargetMode="External"/><Relationship Id="rId6885" Type="http://schemas.openxmlformats.org/officeDocument/2006/relationships/hyperlink" Target="https://stackoverflow.com/questions/47735205" TargetMode="External"/><Relationship Id="rId4225" Type="http://schemas.openxmlformats.org/officeDocument/2006/relationships/hyperlink" Target="https://stackoverflow.com/questions/50551096" TargetMode="External"/><Relationship Id="rId5555" Type="http://schemas.openxmlformats.org/officeDocument/2006/relationships/hyperlink" Target="https://stackoverflow.com/questions/48428415" TargetMode="External"/><Relationship Id="rId6886" Type="http://schemas.openxmlformats.org/officeDocument/2006/relationships/hyperlink" Target="https://stackoverflow.com/questions/50479021" TargetMode="External"/><Relationship Id="rId4217" Type="http://schemas.openxmlformats.org/officeDocument/2006/relationships/hyperlink" Target="https://stackoverflow.com/questions/41818654" TargetMode="External"/><Relationship Id="rId5549" Type="http://schemas.openxmlformats.org/officeDocument/2006/relationships/hyperlink" Target="https://stackoverflow.com/questions/62376660" TargetMode="External"/><Relationship Id="rId4216" Type="http://schemas.openxmlformats.org/officeDocument/2006/relationships/hyperlink" Target="https://stackoverflow.com/questions/50402779" TargetMode="External"/><Relationship Id="rId4219" Type="http://schemas.openxmlformats.org/officeDocument/2006/relationships/hyperlink" Target="https://stackoverflow.com/questions/41818654" TargetMode="External"/><Relationship Id="rId5547" Type="http://schemas.openxmlformats.org/officeDocument/2006/relationships/hyperlink" Target="https://stackoverflow.com/questions/61172051" TargetMode="External"/><Relationship Id="rId6878" Type="http://schemas.openxmlformats.org/officeDocument/2006/relationships/hyperlink" Target="https://stackoverflow.com/questions/60557629" TargetMode="External"/><Relationship Id="rId4218" Type="http://schemas.openxmlformats.org/officeDocument/2006/relationships/hyperlink" Target="https://stackoverflow.com/questions/50402779" TargetMode="External"/><Relationship Id="rId5548" Type="http://schemas.openxmlformats.org/officeDocument/2006/relationships/hyperlink" Target="https://stackoverflow.com/questions/56477744" TargetMode="External"/><Relationship Id="rId6879" Type="http://schemas.openxmlformats.org/officeDocument/2006/relationships/hyperlink" Target="https://stackoverflow.com/questions/60557629" TargetMode="External"/><Relationship Id="rId599" Type="http://schemas.openxmlformats.org/officeDocument/2006/relationships/hyperlink" Target="https://stackoverflow.com/questions/52870674" TargetMode="External"/><Relationship Id="rId594" Type="http://schemas.openxmlformats.org/officeDocument/2006/relationships/hyperlink" Target="https://stackoverflow.com/questions/55685479" TargetMode="External"/><Relationship Id="rId5541" Type="http://schemas.openxmlformats.org/officeDocument/2006/relationships/hyperlink" Target="https://stackoverflow.com/questions/45693922" TargetMode="External"/><Relationship Id="rId6872" Type="http://schemas.openxmlformats.org/officeDocument/2006/relationships/hyperlink" Target="https://stackoverflow.com/questions/60646444" TargetMode="External"/><Relationship Id="rId593" Type="http://schemas.openxmlformats.org/officeDocument/2006/relationships/hyperlink" Target="https://stackoverflow.com/questions/62066116" TargetMode="External"/><Relationship Id="rId5542" Type="http://schemas.openxmlformats.org/officeDocument/2006/relationships/hyperlink" Target="https://stackoverflow.com/questions/58582373" TargetMode="External"/><Relationship Id="rId6873" Type="http://schemas.openxmlformats.org/officeDocument/2006/relationships/hyperlink" Target="https://stackoverflow.com/questions/58163571" TargetMode="External"/><Relationship Id="rId592" Type="http://schemas.openxmlformats.org/officeDocument/2006/relationships/hyperlink" Target="https://stackoverflow.com/questions/58003475" TargetMode="External"/><Relationship Id="rId4211" Type="http://schemas.openxmlformats.org/officeDocument/2006/relationships/hyperlink" Target="https://stackoverflow.com/questions/40149846" TargetMode="External"/><Relationship Id="rId6870" Type="http://schemas.openxmlformats.org/officeDocument/2006/relationships/hyperlink" Target="https://stackoverflow.com/questions/48903689" TargetMode="External"/><Relationship Id="rId591" Type="http://schemas.openxmlformats.org/officeDocument/2006/relationships/hyperlink" Target="https://stackoverflow.com/questions/55685479" TargetMode="External"/><Relationship Id="rId4210" Type="http://schemas.openxmlformats.org/officeDocument/2006/relationships/hyperlink" Target="https://stackoverflow.com/questions/50402779" TargetMode="External"/><Relationship Id="rId5540" Type="http://schemas.openxmlformats.org/officeDocument/2006/relationships/hyperlink" Target="https://stackoverflow.com/questions/51528295" TargetMode="External"/><Relationship Id="rId6871" Type="http://schemas.openxmlformats.org/officeDocument/2006/relationships/hyperlink" Target="https://stackoverflow.com/questions/47923370" TargetMode="External"/><Relationship Id="rId598" Type="http://schemas.openxmlformats.org/officeDocument/2006/relationships/hyperlink" Target="https://stackoverflow.com/questions/57793505" TargetMode="External"/><Relationship Id="rId4213" Type="http://schemas.openxmlformats.org/officeDocument/2006/relationships/hyperlink" Target="https://stackoverflow.com/questions/37798410" TargetMode="External"/><Relationship Id="rId5545" Type="http://schemas.openxmlformats.org/officeDocument/2006/relationships/hyperlink" Target="https://stackoverflow.com/questions/55521652" TargetMode="External"/><Relationship Id="rId6876" Type="http://schemas.openxmlformats.org/officeDocument/2006/relationships/hyperlink" Target="https://stackoverflow.com/questions/47735205" TargetMode="External"/><Relationship Id="rId597" Type="http://schemas.openxmlformats.org/officeDocument/2006/relationships/hyperlink" Target="https://stackoverflow.com/questions/55648603" TargetMode="External"/><Relationship Id="rId4212" Type="http://schemas.openxmlformats.org/officeDocument/2006/relationships/hyperlink" Target="https://stackoverflow.com/questions/40149846" TargetMode="External"/><Relationship Id="rId5546" Type="http://schemas.openxmlformats.org/officeDocument/2006/relationships/hyperlink" Target="https://stackoverflow.com/questions/59426629" TargetMode="External"/><Relationship Id="rId6877" Type="http://schemas.openxmlformats.org/officeDocument/2006/relationships/hyperlink" Target="https://stackoverflow.com/questions/56662977" TargetMode="External"/><Relationship Id="rId596" Type="http://schemas.openxmlformats.org/officeDocument/2006/relationships/hyperlink" Target="https://stackoverflow.com/questions/62857315" TargetMode="External"/><Relationship Id="rId4215" Type="http://schemas.openxmlformats.org/officeDocument/2006/relationships/hyperlink" Target="https://stackoverflow.com/questions/42315289" TargetMode="External"/><Relationship Id="rId5543" Type="http://schemas.openxmlformats.org/officeDocument/2006/relationships/hyperlink" Target="https://stackoverflow.com/questions/48568886" TargetMode="External"/><Relationship Id="rId6874" Type="http://schemas.openxmlformats.org/officeDocument/2006/relationships/hyperlink" Target="https://stackoverflow.com/questions/43158719" TargetMode="External"/><Relationship Id="rId595" Type="http://schemas.openxmlformats.org/officeDocument/2006/relationships/hyperlink" Target="https://stackoverflow.com/questions/62857315" TargetMode="External"/><Relationship Id="rId4214" Type="http://schemas.openxmlformats.org/officeDocument/2006/relationships/hyperlink" Target="https://stackoverflow.com/questions/40149846" TargetMode="External"/><Relationship Id="rId5544" Type="http://schemas.openxmlformats.org/officeDocument/2006/relationships/hyperlink" Target="https://stackoverflow.com/questions/47652345" TargetMode="External"/><Relationship Id="rId6875" Type="http://schemas.openxmlformats.org/officeDocument/2006/relationships/hyperlink" Target="https://stackoverflow.com/questions/58793607" TargetMode="External"/><Relationship Id="rId6825" Type="http://schemas.openxmlformats.org/officeDocument/2006/relationships/hyperlink" Target="https://stackoverflow.com/questions/48622444" TargetMode="External"/><Relationship Id="rId6826" Type="http://schemas.openxmlformats.org/officeDocument/2006/relationships/hyperlink" Target="https://stackoverflow.com/questions/53842960" TargetMode="External"/><Relationship Id="rId6823" Type="http://schemas.openxmlformats.org/officeDocument/2006/relationships/hyperlink" Target="https://stackoverflow.com/questions/65031513" TargetMode="External"/><Relationship Id="rId6824" Type="http://schemas.openxmlformats.org/officeDocument/2006/relationships/hyperlink" Target="https://stackoverflow.com/questions/48656166" TargetMode="External"/><Relationship Id="rId6829" Type="http://schemas.openxmlformats.org/officeDocument/2006/relationships/hyperlink" Target="https://stackoverflow.com/questions/62332685" TargetMode="External"/><Relationship Id="rId6827" Type="http://schemas.openxmlformats.org/officeDocument/2006/relationships/hyperlink" Target="https://stackoverflow.com/questions/49441748" TargetMode="External"/><Relationship Id="rId6828" Type="http://schemas.openxmlformats.org/officeDocument/2006/relationships/hyperlink" Target="https://stackoverflow.com/questions/43158719" TargetMode="External"/><Relationship Id="rId547" Type="http://schemas.openxmlformats.org/officeDocument/2006/relationships/hyperlink" Target="https://stackoverflow.com/questions/63305459" TargetMode="External"/><Relationship Id="rId546" Type="http://schemas.openxmlformats.org/officeDocument/2006/relationships/hyperlink" Target="https://stackoverflow.com/questions/54272744" TargetMode="External"/><Relationship Id="rId545" Type="http://schemas.openxmlformats.org/officeDocument/2006/relationships/hyperlink" Target="https://stackoverflow.com/questions/57498267" TargetMode="External"/><Relationship Id="rId544" Type="http://schemas.openxmlformats.org/officeDocument/2006/relationships/hyperlink" Target="https://stackoverflow.com/questions/57498267" TargetMode="External"/><Relationship Id="rId549" Type="http://schemas.openxmlformats.org/officeDocument/2006/relationships/hyperlink" Target="https://stackoverflow.com/questions/63428743" TargetMode="External"/><Relationship Id="rId548" Type="http://schemas.openxmlformats.org/officeDocument/2006/relationships/hyperlink" Target="https://stackoverflow.com/questions/64884238" TargetMode="External"/><Relationship Id="rId543" Type="http://schemas.openxmlformats.org/officeDocument/2006/relationships/hyperlink" Target="https://stackoverflow.com/questions/57498267" TargetMode="External"/><Relationship Id="rId6821" Type="http://schemas.openxmlformats.org/officeDocument/2006/relationships/hyperlink" Target="https://stackoverflow.com/questions/65031513" TargetMode="External"/><Relationship Id="rId542" Type="http://schemas.openxmlformats.org/officeDocument/2006/relationships/hyperlink" Target="https://stackoverflow.com/questions/63305459" TargetMode="External"/><Relationship Id="rId6822" Type="http://schemas.openxmlformats.org/officeDocument/2006/relationships/hyperlink" Target="https://stackoverflow.com/questions/65031513" TargetMode="External"/><Relationship Id="rId541" Type="http://schemas.openxmlformats.org/officeDocument/2006/relationships/hyperlink" Target="https://stackoverflow.com/questions/54272744" TargetMode="External"/><Relationship Id="rId540" Type="http://schemas.openxmlformats.org/officeDocument/2006/relationships/hyperlink" Target="https://stackoverflow.com/questions/53707513" TargetMode="External"/><Relationship Id="rId6820" Type="http://schemas.openxmlformats.org/officeDocument/2006/relationships/hyperlink" Target="https://stackoverflow.com/questions/56851895" TargetMode="External"/><Relationship Id="rId6814" Type="http://schemas.openxmlformats.org/officeDocument/2006/relationships/hyperlink" Target="https://stackoverflow.com/questions/56585023" TargetMode="External"/><Relationship Id="rId6815" Type="http://schemas.openxmlformats.org/officeDocument/2006/relationships/hyperlink" Target="https://stackoverflow.com/questions/45078392" TargetMode="External"/><Relationship Id="rId6812" Type="http://schemas.openxmlformats.org/officeDocument/2006/relationships/hyperlink" Target="https://stackoverflow.com/questions/54274107" TargetMode="External"/><Relationship Id="rId6813" Type="http://schemas.openxmlformats.org/officeDocument/2006/relationships/hyperlink" Target="https://stackoverflow.com/questions/50006011" TargetMode="External"/><Relationship Id="rId6818" Type="http://schemas.openxmlformats.org/officeDocument/2006/relationships/hyperlink" Target="https://stackoverflow.com/questions/46164791" TargetMode="External"/><Relationship Id="rId6819" Type="http://schemas.openxmlformats.org/officeDocument/2006/relationships/hyperlink" Target="https://stackoverflow.com/questions/62813601" TargetMode="External"/><Relationship Id="rId6816" Type="http://schemas.openxmlformats.org/officeDocument/2006/relationships/hyperlink" Target="https://stackoverflow.com/questions/42315289" TargetMode="External"/><Relationship Id="rId6817" Type="http://schemas.openxmlformats.org/officeDocument/2006/relationships/hyperlink" Target="https://stackoverflow.com/questions/48157558" TargetMode="External"/><Relationship Id="rId536" Type="http://schemas.openxmlformats.org/officeDocument/2006/relationships/hyperlink" Target="https://stackoverflow.com/questions/63428743" TargetMode="External"/><Relationship Id="rId535" Type="http://schemas.openxmlformats.org/officeDocument/2006/relationships/hyperlink" Target="https://stackoverflow.com/questions/60248668" TargetMode="External"/><Relationship Id="rId534" Type="http://schemas.openxmlformats.org/officeDocument/2006/relationships/hyperlink" Target="https://stackoverflow.com/questions/55202518" TargetMode="External"/><Relationship Id="rId533" Type="http://schemas.openxmlformats.org/officeDocument/2006/relationships/hyperlink" Target="https://stackoverflow.com/questions/54272744" TargetMode="External"/><Relationship Id="rId539" Type="http://schemas.openxmlformats.org/officeDocument/2006/relationships/hyperlink" Target="https://stackoverflow.com/questions/53707513" TargetMode="External"/><Relationship Id="rId538" Type="http://schemas.openxmlformats.org/officeDocument/2006/relationships/hyperlink" Target="https://stackoverflow.com/questions/57498267" TargetMode="External"/><Relationship Id="rId537" Type="http://schemas.openxmlformats.org/officeDocument/2006/relationships/hyperlink" Target="https://stackoverflow.com/questions/61415039" TargetMode="External"/><Relationship Id="rId532" Type="http://schemas.openxmlformats.org/officeDocument/2006/relationships/hyperlink" Target="https://stackoverflow.com/questions/60236102" TargetMode="External"/><Relationship Id="rId6810" Type="http://schemas.openxmlformats.org/officeDocument/2006/relationships/hyperlink" Target="https://stackoverflow.com/questions/54274107" TargetMode="External"/><Relationship Id="rId531" Type="http://schemas.openxmlformats.org/officeDocument/2006/relationships/hyperlink" Target="https://stackoverflow.com/questions/63363598" TargetMode="External"/><Relationship Id="rId6811" Type="http://schemas.openxmlformats.org/officeDocument/2006/relationships/hyperlink" Target="https://stackoverflow.com/questions/51868631" TargetMode="External"/><Relationship Id="rId530" Type="http://schemas.openxmlformats.org/officeDocument/2006/relationships/hyperlink" Target="https://stackoverflow.com/questions/56174456" TargetMode="External"/><Relationship Id="rId5516" Type="http://schemas.openxmlformats.org/officeDocument/2006/relationships/hyperlink" Target="https://stackoverflow.com/questions/45702962" TargetMode="External"/><Relationship Id="rId6847" Type="http://schemas.openxmlformats.org/officeDocument/2006/relationships/hyperlink" Target="https://stackoverflow.com/questions/41218937" TargetMode="External"/><Relationship Id="rId5517" Type="http://schemas.openxmlformats.org/officeDocument/2006/relationships/hyperlink" Target="https://stackoverflow.com/questions/45702962" TargetMode="External"/><Relationship Id="rId6848" Type="http://schemas.openxmlformats.org/officeDocument/2006/relationships/hyperlink" Target="https://stackoverflow.com/questions/41218937" TargetMode="External"/><Relationship Id="rId5514" Type="http://schemas.openxmlformats.org/officeDocument/2006/relationships/hyperlink" Target="https://stackoverflow.com/questions/65055947" TargetMode="External"/><Relationship Id="rId6845" Type="http://schemas.openxmlformats.org/officeDocument/2006/relationships/hyperlink" Target="https://stackoverflow.com/questions/48438607" TargetMode="External"/><Relationship Id="rId5515" Type="http://schemas.openxmlformats.org/officeDocument/2006/relationships/hyperlink" Target="https://stackoverflow.com/questions/64707539" TargetMode="External"/><Relationship Id="rId6846" Type="http://schemas.openxmlformats.org/officeDocument/2006/relationships/hyperlink" Target="https://stackoverflow.com/questions/41218937" TargetMode="External"/><Relationship Id="rId5518" Type="http://schemas.openxmlformats.org/officeDocument/2006/relationships/hyperlink" Target="https://stackoverflow.com/questions/63767102" TargetMode="External"/><Relationship Id="rId6849" Type="http://schemas.openxmlformats.org/officeDocument/2006/relationships/hyperlink" Target="https://stackoverflow.com/questions/55833353" TargetMode="External"/><Relationship Id="rId5519" Type="http://schemas.openxmlformats.org/officeDocument/2006/relationships/hyperlink" Target="https://stackoverflow.com/questions/45716700" TargetMode="External"/><Relationship Id="rId569" Type="http://schemas.openxmlformats.org/officeDocument/2006/relationships/hyperlink" Target="https://stackoverflow.com/questions/61606647" TargetMode="External"/><Relationship Id="rId568" Type="http://schemas.openxmlformats.org/officeDocument/2006/relationships/hyperlink" Target="https://stackoverflow.com/questions/54369539" TargetMode="External"/><Relationship Id="rId567" Type="http://schemas.openxmlformats.org/officeDocument/2006/relationships/hyperlink" Target="https://stackoverflow.com/questions/54450453" TargetMode="External"/><Relationship Id="rId566" Type="http://schemas.openxmlformats.org/officeDocument/2006/relationships/hyperlink" Target="https://stackoverflow.com/questions/54450453" TargetMode="External"/><Relationship Id="rId561" Type="http://schemas.openxmlformats.org/officeDocument/2006/relationships/hyperlink" Target="https://stackoverflow.com/questions/46619869" TargetMode="External"/><Relationship Id="rId560" Type="http://schemas.openxmlformats.org/officeDocument/2006/relationships/hyperlink" Target="https://stackoverflow.com/questions/52338532" TargetMode="External"/><Relationship Id="rId6840" Type="http://schemas.openxmlformats.org/officeDocument/2006/relationships/hyperlink" Target="https://stackoverflow.com/questions/51311420" TargetMode="External"/><Relationship Id="rId565" Type="http://schemas.openxmlformats.org/officeDocument/2006/relationships/hyperlink" Target="https://stackoverflow.com/questions/63890583" TargetMode="External"/><Relationship Id="rId5512" Type="http://schemas.openxmlformats.org/officeDocument/2006/relationships/hyperlink" Target="https://stackoverflow.com/questions/64707539" TargetMode="External"/><Relationship Id="rId6843" Type="http://schemas.openxmlformats.org/officeDocument/2006/relationships/hyperlink" Target="https://stackoverflow.com/questions/39945443" TargetMode="External"/><Relationship Id="rId564" Type="http://schemas.openxmlformats.org/officeDocument/2006/relationships/hyperlink" Target="https://stackoverflow.com/questions/56123625" TargetMode="External"/><Relationship Id="rId5513" Type="http://schemas.openxmlformats.org/officeDocument/2006/relationships/hyperlink" Target="https://stackoverflow.com/questions/64233606" TargetMode="External"/><Relationship Id="rId6844" Type="http://schemas.openxmlformats.org/officeDocument/2006/relationships/hyperlink" Target="https://stackoverflow.com/questions/61137954" TargetMode="External"/><Relationship Id="rId563" Type="http://schemas.openxmlformats.org/officeDocument/2006/relationships/hyperlink" Target="https://stackoverflow.com/questions/54414337" TargetMode="External"/><Relationship Id="rId5510" Type="http://schemas.openxmlformats.org/officeDocument/2006/relationships/hyperlink" Target="https://stackoverflow.com/questions/64691806" TargetMode="External"/><Relationship Id="rId6841" Type="http://schemas.openxmlformats.org/officeDocument/2006/relationships/hyperlink" Target="https://stackoverflow.com/questions/54857959" TargetMode="External"/><Relationship Id="rId562" Type="http://schemas.openxmlformats.org/officeDocument/2006/relationships/hyperlink" Target="https://stackoverflow.com/questions/43864800" TargetMode="External"/><Relationship Id="rId5511" Type="http://schemas.openxmlformats.org/officeDocument/2006/relationships/hyperlink" Target="https://stackoverflow.com/questions/64707539" TargetMode="External"/><Relationship Id="rId6842" Type="http://schemas.openxmlformats.org/officeDocument/2006/relationships/hyperlink" Target="https://stackoverflow.com/questions/64707539" TargetMode="External"/><Relationship Id="rId5505" Type="http://schemas.openxmlformats.org/officeDocument/2006/relationships/hyperlink" Target="https://stackoverflow.com/questions/54277150" TargetMode="External"/><Relationship Id="rId6836" Type="http://schemas.openxmlformats.org/officeDocument/2006/relationships/hyperlink" Target="https://stackoverflow.com/questions/54857959" TargetMode="External"/><Relationship Id="rId5506" Type="http://schemas.openxmlformats.org/officeDocument/2006/relationships/hyperlink" Target="https://stackoverflow.com/questions/49892136" TargetMode="External"/><Relationship Id="rId6837" Type="http://schemas.openxmlformats.org/officeDocument/2006/relationships/hyperlink" Target="https://stackoverflow.com/questions/64707539" TargetMode="External"/><Relationship Id="rId5503" Type="http://schemas.openxmlformats.org/officeDocument/2006/relationships/hyperlink" Target="https://stackoverflow.com/questions/53057591" TargetMode="External"/><Relationship Id="rId6834" Type="http://schemas.openxmlformats.org/officeDocument/2006/relationships/hyperlink" Target="https://stackoverflow.com/questions/55833353" TargetMode="External"/><Relationship Id="rId5504" Type="http://schemas.openxmlformats.org/officeDocument/2006/relationships/hyperlink" Target="https://stackoverflow.com/questions/49892136" TargetMode="External"/><Relationship Id="rId6835" Type="http://schemas.openxmlformats.org/officeDocument/2006/relationships/hyperlink" Target="https://stackoverflow.com/questions/51311420" TargetMode="External"/><Relationship Id="rId5509" Type="http://schemas.openxmlformats.org/officeDocument/2006/relationships/hyperlink" Target="https://stackoverflow.com/questions/63996864" TargetMode="External"/><Relationship Id="rId5507" Type="http://schemas.openxmlformats.org/officeDocument/2006/relationships/hyperlink" Target="https://stackoverflow.com/questions/54277150" TargetMode="External"/><Relationship Id="rId6838" Type="http://schemas.openxmlformats.org/officeDocument/2006/relationships/hyperlink" Target="https://stackoverflow.com/questions/53729113" TargetMode="External"/><Relationship Id="rId5508" Type="http://schemas.openxmlformats.org/officeDocument/2006/relationships/hyperlink" Target="https://stackoverflow.com/questions/63767055" TargetMode="External"/><Relationship Id="rId6839" Type="http://schemas.openxmlformats.org/officeDocument/2006/relationships/hyperlink" Target="https://stackoverflow.com/questions/55833353" TargetMode="External"/><Relationship Id="rId558" Type="http://schemas.openxmlformats.org/officeDocument/2006/relationships/hyperlink" Target="https://stackoverflow.com/questions/63363598" TargetMode="External"/><Relationship Id="rId557" Type="http://schemas.openxmlformats.org/officeDocument/2006/relationships/hyperlink" Target="https://stackoverflow.com/questions/59780740" TargetMode="External"/><Relationship Id="rId556" Type="http://schemas.openxmlformats.org/officeDocument/2006/relationships/hyperlink" Target="https://stackoverflow.com/questions/63589712" TargetMode="External"/><Relationship Id="rId555" Type="http://schemas.openxmlformats.org/officeDocument/2006/relationships/hyperlink" Target="https://stackoverflow.com/questions/63589712" TargetMode="External"/><Relationship Id="rId559" Type="http://schemas.openxmlformats.org/officeDocument/2006/relationships/hyperlink" Target="https://stackoverflow.com/questions/60401474" TargetMode="External"/><Relationship Id="rId550" Type="http://schemas.openxmlformats.org/officeDocument/2006/relationships/hyperlink" Target="https://stackoverflow.com/questions/56865740" TargetMode="External"/><Relationship Id="rId554" Type="http://schemas.openxmlformats.org/officeDocument/2006/relationships/hyperlink" Target="https://stackoverflow.com/questions/59294900" TargetMode="External"/><Relationship Id="rId5501" Type="http://schemas.openxmlformats.org/officeDocument/2006/relationships/hyperlink" Target="https://stackoverflow.com/questions/54277150" TargetMode="External"/><Relationship Id="rId6832" Type="http://schemas.openxmlformats.org/officeDocument/2006/relationships/hyperlink" Target="https://stackoverflow.com/questions/59394902" TargetMode="External"/><Relationship Id="rId553" Type="http://schemas.openxmlformats.org/officeDocument/2006/relationships/hyperlink" Target="https://stackoverflow.com/questions/63939783" TargetMode="External"/><Relationship Id="rId5502" Type="http://schemas.openxmlformats.org/officeDocument/2006/relationships/hyperlink" Target="https://stackoverflow.com/questions/53057591" TargetMode="External"/><Relationship Id="rId6833" Type="http://schemas.openxmlformats.org/officeDocument/2006/relationships/hyperlink" Target="https://stackoverflow.com/questions/63318110" TargetMode="External"/><Relationship Id="rId552" Type="http://schemas.openxmlformats.org/officeDocument/2006/relationships/hyperlink" Target="https://stackoverflow.com/questions/62854851" TargetMode="External"/><Relationship Id="rId6830" Type="http://schemas.openxmlformats.org/officeDocument/2006/relationships/hyperlink" Target="https://stackoverflow.com/questions/57051067" TargetMode="External"/><Relationship Id="rId551" Type="http://schemas.openxmlformats.org/officeDocument/2006/relationships/hyperlink" Target="https://stackoverflow.com/questions/58395934" TargetMode="External"/><Relationship Id="rId5500" Type="http://schemas.openxmlformats.org/officeDocument/2006/relationships/hyperlink" Target="https://stackoverflow.com/questions/63195056" TargetMode="External"/><Relationship Id="rId6831" Type="http://schemas.openxmlformats.org/officeDocument/2006/relationships/hyperlink" Target="https://stackoverflow.com/questions/54085474" TargetMode="External"/><Relationship Id="rId4280" Type="http://schemas.openxmlformats.org/officeDocument/2006/relationships/hyperlink" Target="https://stackoverflow.com/questions/45661178" TargetMode="External"/><Relationship Id="rId4282" Type="http://schemas.openxmlformats.org/officeDocument/2006/relationships/hyperlink" Target="https://stackoverflow.com/questions/46118947" TargetMode="External"/><Relationship Id="rId4281" Type="http://schemas.openxmlformats.org/officeDocument/2006/relationships/hyperlink" Target="https://stackoverflow.com/questions/61929275" TargetMode="External"/><Relationship Id="rId4284" Type="http://schemas.openxmlformats.org/officeDocument/2006/relationships/hyperlink" Target="https://stackoverflow.com/questions/33474424" TargetMode="External"/><Relationship Id="rId4283" Type="http://schemas.openxmlformats.org/officeDocument/2006/relationships/hyperlink" Target="https://stackoverflow.com/questions/48272426" TargetMode="External"/><Relationship Id="rId4286" Type="http://schemas.openxmlformats.org/officeDocument/2006/relationships/hyperlink" Target="https://stackoverflow.com/questions/48901427" TargetMode="External"/><Relationship Id="rId4285" Type="http://schemas.openxmlformats.org/officeDocument/2006/relationships/hyperlink" Target="https://stackoverflow.com/questions/48901427" TargetMode="External"/><Relationship Id="rId4288" Type="http://schemas.openxmlformats.org/officeDocument/2006/relationships/hyperlink" Target="https://stackoverflow.com/questions/39950311" TargetMode="External"/><Relationship Id="rId4287" Type="http://schemas.openxmlformats.org/officeDocument/2006/relationships/hyperlink" Target="https://stackoverflow.com/questions/46118947" TargetMode="External"/><Relationship Id="rId4289" Type="http://schemas.openxmlformats.org/officeDocument/2006/relationships/hyperlink" Target="https://stackoverflow.com/questions/37891954" TargetMode="External"/><Relationship Id="rId4271" Type="http://schemas.openxmlformats.org/officeDocument/2006/relationships/hyperlink" Target="https://stackoverflow.com/questions/63967510" TargetMode="External"/><Relationship Id="rId4270" Type="http://schemas.openxmlformats.org/officeDocument/2006/relationships/hyperlink" Target="https://stackoverflow.com/questions/63967510" TargetMode="External"/><Relationship Id="rId4273" Type="http://schemas.openxmlformats.org/officeDocument/2006/relationships/hyperlink" Target="https://stackoverflow.com/questions/61656071" TargetMode="External"/><Relationship Id="rId4272" Type="http://schemas.openxmlformats.org/officeDocument/2006/relationships/hyperlink" Target="https://stackoverflow.com/questions/40717669" TargetMode="External"/><Relationship Id="rId4275" Type="http://schemas.openxmlformats.org/officeDocument/2006/relationships/hyperlink" Target="https://stackoverflow.com/questions/49852061" TargetMode="External"/><Relationship Id="rId4274" Type="http://schemas.openxmlformats.org/officeDocument/2006/relationships/hyperlink" Target="https://stackoverflow.com/questions/49852061" TargetMode="External"/><Relationship Id="rId4277" Type="http://schemas.openxmlformats.org/officeDocument/2006/relationships/hyperlink" Target="https://stackoverflow.com/questions/58216682" TargetMode="External"/><Relationship Id="rId4276" Type="http://schemas.openxmlformats.org/officeDocument/2006/relationships/hyperlink" Target="https://stackoverflow.com/questions/49852061" TargetMode="External"/><Relationship Id="rId4279" Type="http://schemas.openxmlformats.org/officeDocument/2006/relationships/hyperlink" Target="https://stackoverflow.com/questions/61929275" TargetMode="External"/><Relationship Id="rId4278" Type="http://schemas.openxmlformats.org/officeDocument/2006/relationships/hyperlink" Target="https://stackoverflow.com/questions/43833081" TargetMode="External"/><Relationship Id="rId4291" Type="http://schemas.openxmlformats.org/officeDocument/2006/relationships/hyperlink" Target="https://stackoverflow.com/questions/48356683" TargetMode="External"/><Relationship Id="rId4290" Type="http://schemas.openxmlformats.org/officeDocument/2006/relationships/hyperlink" Target="https://stackoverflow.com/questions/48356683" TargetMode="External"/><Relationship Id="rId4293" Type="http://schemas.openxmlformats.org/officeDocument/2006/relationships/hyperlink" Target="https://stackoverflow.com/questions/44703461" TargetMode="External"/><Relationship Id="rId4292" Type="http://schemas.openxmlformats.org/officeDocument/2006/relationships/hyperlink" Target="https://stackoverflow.com/questions/49425056" TargetMode="External"/><Relationship Id="rId4295" Type="http://schemas.openxmlformats.org/officeDocument/2006/relationships/hyperlink" Target="https://stackoverflow.com/questions/47484469" TargetMode="External"/><Relationship Id="rId4294" Type="http://schemas.openxmlformats.org/officeDocument/2006/relationships/hyperlink" Target="https://stackoverflow.com/questions/50243086" TargetMode="External"/><Relationship Id="rId4297" Type="http://schemas.openxmlformats.org/officeDocument/2006/relationships/hyperlink" Target="https://stackoverflow.com/questions/63710488" TargetMode="External"/><Relationship Id="rId4296" Type="http://schemas.openxmlformats.org/officeDocument/2006/relationships/hyperlink" Target="https://stackoverflow.com/questions/44835223" TargetMode="External"/><Relationship Id="rId4299" Type="http://schemas.openxmlformats.org/officeDocument/2006/relationships/hyperlink" Target="https://stackoverflow.com/questions/61884137" TargetMode="External"/><Relationship Id="rId4298" Type="http://schemas.openxmlformats.org/officeDocument/2006/relationships/hyperlink" Target="https://stackoverflow.com/questions/59510603" TargetMode="External"/><Relationship Id="rId4249" Type="http://schemas.openxmlformats.org/officeDocument/2006/relationships/hyperlink" Target="https://stackoverflow.com/questions/50551096" TargetMode="External"/><Relationship Id="rId5570" Type="http://schemas.openxmlformats.org/officeDocument/2006/relationships/hyperlink" Target="https://stackoverflow.com/questions/61991563" TargetMode="External"/><Relationship Id="rId5571" Type="http://schemas.openxmlformats.org/officeDocument/2006/relationships/hyperlink" Target="https://stackoverflow.com/questions/61926834" TargetMode="External"/><Relationship Id="rId4240" Type="http://schemas.openxmlformats.org/officeDocument/2006/relationships/hyperlink" Target="https://stackoverflow.com/questions/47047057" TargetMode="External"/><Relationship Id="rId4242" Type="http://schemas.openxmlformats.org/officeDocument/2006/relationships/hyperlink" Target="https://stackoverflow.com/questions/63967510" TargetMode="External"/><Relationship Id="rId5574" Type="http://schemas.openxmlformats.org/officeDocument/2006/relationships/hyperlink" Target="https://stackoverflow.com/questions/49726936" TargetMode="External"/><Relationship Id="rId4241" Type="http://schemas.openxmlformats.org/officeDocument/2006/relationships/hyperlink" Target="https://stackoverflow.com/questions/55779286" TargetMode="External"/><Relationship Id="rId5575" Type="http://schemas.openxmlformats.org/officeDocument/2006/relationships/hyperlink" Target="https://stackoverflow.com/questions/61332608" TargetMode="External"/><Relationship Id="rId4244" Type="http://schemas.openxmlformats.org/officeDocument/2006/relationships/hyperlink" Target="https://stackoverflow.com/questions/51447010" TargetMode="External"/><Relationship Id="rId5572" Type="http://schemas.openxmlformats.org/officeDocument/2006/relationships/hyperlink" Target="https://stackoverflow.com/questions/49073754" TargetMode="External"/><Relationship Id="rId4243" Type="http://schemas.openxmlformats.org/officeDocument/2006/relationships/hyperlink" Target="https://stackoverflow.com/questions/55779286" TargetMode="External"/><Relationship Id="rId5573" Type="http://schemas.openxmlformats.org/officeDocument/2006/relationships/hyperlink" Target="https://stackoverflow.com/questions/48553812" TargetMode="External"/><Relationship Id="rId4246" Type="http://schemas.openxmlformats.org/officeDocument/2006/relationships/hyperlink" Target="https://stackoverflow.com/questions/47047057" TargetMode="External"/><Relationship Id="rId5578" Type="http://schemas.openxmlformats.org/officeDocument/2006/relationships/hyperlink" Target="https://stackoverflow.com/questions/59029836" TargetMode="External"/><Relationship Id="rId4245" Type="http://schemas.openxmlformats.org/officeDocument/2006/relationships/hyperlink" Target="https://stackoverflow.com/questions/52908944" TargetMode="External"/><Relationship Id="rId5579" Type="http://schemas.openxmlformats.org/officeDocument/2006/relationships/hyperlink" Target="https://stackoverflow.com/questions/59029836" TargetMode="External"/><Relationship Id="rId4248" Type="http://schemas.openxmlformats.org/officeDocument/2006/relationships/hyperlink" Target="https://stackoverflow.com/questions/50551096" TargetMode="External"/><Relationship Id="rId5576" Type="http://schemas.openxmlformats.org/officeDocument/2006/relationships/hyperlink" Target="https://stackoverflow.com/questions/62428455" TargetMode="External"/><Relationship Id="rId4247" Type="http://schemas.openxmlformats.org/officeDocument/2006/relationships/hyperlink" Target="https://stackoverflow.com/questions/55779286" TargetMode="External"/><Relationship Id="rId5577" Type="http://schemas.openxmlformats.org/officeDocument/2006/relationships/hyperlink" Target="https://stackoverflow.com/questions/59029836" TargetMode="External"/><Relationship Id="rId4239" Type="http://schemas.openxmlformats.org/officeDocument/2006/relationships/hyperlink" Target="https://stackoverflow.com/questions/51447010" TargetMode="External"/><Relationship Id="rId4238" Type="http://schemas.openxmlformats.org/officeDocument/2006/relationships/hyperlink" Target="https://stackoverflow.com/questions/63967510" TargetMode="External"/><Relationship Id="rId5569" Type="http://schemas.openxmlformats.org/officeDocument/2006/relationships/hyperlink" Target="https://stackoverflow.com/questions/48428415" TargetMode="External"/><Relationship Id="rId6890" Type="http://schemas.openxmlformats.org/officeDocument/2006/relationships/hyperlink" Target="https://stackoverflow.com/questions/49573784" TargetMode="External"/><Relationship Id="rId5560" Type="http://schemas.openxmlformats.org/officeDocument/2006/relationships/hyperlink" Target="https://stackoverflow.com/questions/58011262" TargetMode="External"/><Relationship Id="rId6891" Type="http://schemas.openxmlformats.org/officeDocument/2006/relationships/hyperlink" Target="https://stackoverflow.com/questions/47305473" TargetMode="External"/><Relationship Id="rId495" Type="http://schemas.openxmlformats.org/officeDocument/2006/relationships/hyperlink" Target="https://stackoverflow.com/questions/58868272" TargetMode="External"/><Relationship Id="rId4231" Type="http://schemas.openxmlformats.org/officeDocument/2006/relationships/hyperlink" Target="https://stackoverflow.com/questions/56190405" TargetMode="External"/><Relationship Id="rId5563" Type="http://schemas.openxmlformats.org/officeDocument/2006/relationships/hyperlink" Target="https://stackoverflow.com/questions/63464487" TargetMode="External"/><Relationship Id="rId6894" Type="http://schemas.openxmlformats.org/officeDocument/2006/relationships/hyperlink" Target="https://stackoverflow.com/questions/47735205" TargetMode="External"/><Relationship Id="rId494" Type="http://schemas.openxmlformats.org/officeDocument/2006/relationships/hyperlink" Target="https://stackoverflow.com/questions/59304261" TargetMode="External"/><Relationship Id="rId4230" Type="http://schemas.openxmlformats.org/officeDocument/2006/relationships/hyperlink" Target="https://stackoverflow.com/questions/46025903" TargetMode="External"/><Relationship Id="rId5564" Type="http://schemas.openxmlformats.org/officeDocument/2006/relationships/hyperlink" Target="https://stackoverflow.com/questions/59847919" TargetMode="External"/><Relationship Id="rId6895" Type="http://schemas.openxmlformats.org/officeDocument/2006/relationships/hyperlink" Target="https://stackoverflow.com/questions/45694344" TargetMode="External"/><Relationship Id="rId493" Type="http://schemas.openxmlformats.org/officeDocument/2006/relationships/hyperlink" Target="https://stackoverflow.com/questions/53413756" TargetMode="External"/><Relationship Id="rId4233" Type="http://schemas.openxmlformats.org/officeDocument/2006/relationships/hyperlink" Target="https://stackoverflow.com/questions/56280640" TargetMode="External"/><Relationship Id="rId5561" Type="http://schemas.openxmlformats.org/officeDocument/2006/relationships/hyperlink" Target="https://stackoverflow.com/questions/59847919" TargetMode="External"/><Relationship Id="rId6892" Type="http://schemas.openxmlformats.org/officeDocument/2006/relationships/hyperlink" Target="https://stackoverflow.com/questions/53328826" TargetMode="External"/><Relationship Id="rId492" Type="http://schemas.openxmlformats.org/officeDocument/2006/relationships/hyperlink" Target="https://stackoverflow.com/questions/57972019" TargetMode="External"/><Relationship Id="rId4232" Type="http://schemas.openxmlformats.org/officeDocument/2006/relationships/hyperlink" Target="https://stackoverflow.com/questions/56280640" TargetMode="External"/><Relationship Id="rId5562" Type="http://schemas.openxmlformats.org/officeDocument/2006/relationships/hyperlink" Target="https://stackoverflow.com/questions/58011262" TargetMode="External"/><Relationship Id="rId6893" Type="http://schemas.openxmlformats.org/officeDocument/2006/relationships/hyperlink" Target="https://stackoverflow.com/questions/59074461" TargetMode="External"/><Relationship Id="rId499" Type="http://schemas.openxmlformats.org/officeDocument/2006/relationships/hyperlink" Target="https://stackoverflow.com/questions/52228023" TargetMode="External"/><Relationship Id="rId4235" Type="http://schemas.openxmlformats.org/officeDocument/2006/relationships/hyperlink" Target="https://stackoverflow.com/questions/52908944" TargetMode="External"/><Relationship Id="rId5567" Type="http://schemas.openxmlformats.org/officeDocument/2006/relationships/hyperlink" Target="https://stackoverflow.com/questions/55833353" TargetMode="External"/><Relationship Id="rId6898" Type="http://schemas.openxmlformats.org/officeDocument/2006/relationships/hyperlink" Target="https://stackoverflow.com/questions/44434359" TargetMode="External"/><Relationship Id="rId498" Type="http://schemas.openxmlformats.org/officeDocument/2006/relationships/hyperlink" Target="https://stackoverflow.com/questions/44274062" TargetMode="External"/><Relationship Id="rId4234" Type="http://schemas.openxmlformats.org/officeDocument/2006/relationships/hyperlink" Target="https://stackoverflow.com/questions/51447010" TargetMode="External"/><Relationship Id="rId5568" Type="http://schemas.openxmlformats.org/officeDocument/2006/relationships/hyperlink" Target="https://stackoverflow.com/questions/58011262" TargetMode="External"/><Relationship Id="rId6899" Type="http://schemas.openxmlformats.org/officeDocument/2006/relationships/hyperlink" Target="https://stackoverflow.com/questions/60613538" TargetMode="External"/><Relationship Id="rId497" Type="http://schemas.openxmlformats.org/officeDocument/2006/relationships/hyperlink" Target="https://stackoverflow.com/questions/63820312" TargetMode="External"/><Relationship Id="rId4237" Type="http://schemas.openxmlformats.org/officeDocument/2006/relationships/hyperlink" Target="https://stackoverflow.com/questions/43167925" TargetMode="External"/><Relationship Id="rId5565" Type="http://schemas.openxmlformats.org/officeDocument/2006/relationships/hyperlink" Target="https://stackoverflow.com/questions/56271619" TargetMode="External"/><Relationship Id="rId6896" Type="http://schemas.openxmlformats.org/officeDocument/2006/relationships/hyperlink" Target="https://stackoverflow.com/questions/57115436" TargetMode="External"/><Relationship Id="rId496" Type="http://schemas.openxmlformats.org/officeDocument/2006/relationships/hyperlink" Target="https://stackoverflow.com/questions/58697001" TargetMode="External"/><Relationship Id="rId4236" Type="http://schemas.openxmlformats.org/officeDocument/2006/relationships/hyperlink" Target="https://stackoverflow.com/questions/63967510" TargetMode="External"/><Relationship Id="rId5566" Type="http://schemas.openxmlformats.org/officeDocument/2006/relationships/hyperlink" Target="https://stackoverflow.com/questions/58513607" TargetMode="External"/><Relationship Id="rId6897" Type="http://schemas.openxmlformats.org/officeDocument/2006/relationships/hyperlink" Target="https://stackoverflow.com/questions/50479021" TargetMode="External"/><Relationship Id="rId4260" Type="http://schemas.openxmlformats.org/officeDocument/2006/relationships/hyperlink" Target="https://stackoverflow.com/questions/49672457" TargetMode="External"/><Relationship Id="rId5592" Type="http://schemas.openxmlformats.org/officeDocument/2006/relationships/hyperlink" Target="https://stackoverflow.com/questions/60694015" TargetMode="External"/><Relationship Id="rId5593" Type="http://schemas.openxmlformats.org/officeDocument/2006/relationships/hyperlink" Target="https://stackoverflow.com/questions/60906283" TargetMode="External"/><Relationship Id="rId4262" Type="http://schemas.openxmlformats.org/officeDocument/2006/relationships/hyperlink" Target="https://stackoverflow.com/questions/51447010" TargetMode="External"/><Relationship Id="rId5590" Type="http://schemas.openxmlformats.org/officeDocument/2006/relationships/hyperlink" Target="https://stackoverflow.com/questions/60906283" TargetMode="External"/><Relationship Id="rId4261" Type="http://schemas.openxmlformats.org/officeDocument/2006/relationships/hyperlink" Target="https://stackoverflow.com/questions/46025903" TargetMode="External"/><Relationship Id="rId5591" Type="http://schemas.openxmlformats.org/officeDocument/2006/relationships/hyperlink" Target="https://stackoverflow.com/questions/59732495" TargetMode="External"/><Relationship Id="rId4264" Type="http://schemas.openxmlformats.org/officeDocument/2006/relationships/hyperlink" Target="https://stackoverflow.com/questions/63967510" TargetMode="External"/><Relationship Id="rId5596" Type="http://schemas.openxmlformats.org/officeDocument/2006/relationships/hyperlink" Target="https://stackoverflow.com/questions/63467813" TargetMode="External"/><Relationship Id="rId4263" Type="http://schemas.openxmlformats.org/officeDocument/2006/relationships/hyperlink" Target="https://stackoverflow.com/questions/45352589" TargetMode="External"/><Relationship Id="rId5597" Type="http://schemas.openxmlformats.org/officeDocument/2006/relationships/hyperlink" Target="https://stackoverflow.com/questions/54277150" TargetMode="External"/><Relationship Id="rId4266" Type="http://schemas.openxmlformats.org/officeDocument/2006/relationships/hyperlink" Target="https://stackoverflow.com/questions/43167925" TargetMode="External"/><Relationship Id="rId5594" Type="http://schemas.openxmlformats.org/officeDocument/2006/relationships/hyperlink" Target="https://stackoverflow.com/questions/59732495" TargetMode="External"/><Relationship Id="rId4265" Type="http://schemas.openxmlformats.org/officeDocument/2006/relationships/hyperlink" Target="https://stackoverflow.com/questions/43167925" TargetMode="External"/><Relationship Id="rId5595" Type="http://schemas.openxmlformats.org/officeDocument/2006/relationships/hyperlink" Target="https://stackoverflow.com/questions/57379475" TargetMode="External"/><Relationship Id="rId4268" Type="http://schemas.openxmlformats.org/officeDocument/2006/relationships/hyperlink" Target="https://stackoverflow.com/questions/52908944" TargetMode="External"/><Relationship Id="rId4267" Type="http://schemas.openxmlformats.org/officeDocument/2006/relationships/hyperlink" Target="https://stackoverflow.com/questions/51447010" TargetMode="External"/><Relationship Id="rId5598" Type="http://schemas.openxmlformats.org/officeDocument/2006/relationships/hyperlink" Target="https://stackoverflow.com/questions/57379475" TargetMode="External"/><Relationship Id="rId4269" Type="http://schemas.openxmlformats.org/officeDocument/2006/relationships/hyperlink" Target="https://stackoverflow.com/questions/55779286" TargetMode="External"/><Relationship Id="rId5599" Type="http://schemas.openxmlformats.org/officeDocument/2006/relationships/hyperlink" Target="https://stackoverflow.com/questions/63467813" TargetMode="External"/><Relationship Id="rId5581" Type="http://schemas.openxmlformats.org/officeDocument/2006/relationships/hyperlink" Target="https://stackoverflow.com/questions/61648779" TargetMode="External"/><Relationship Id="rId5582" Type="http://schemas.openxmlformats.org/officeDocument/2006/relationships/hyperlink" Target="https://stackoverflow.com/questions/59732495" TargetMode="External"/><Relationship Id="rId4251" Type="http://schemas.openxmlformats.org/officeDocument/2006/relationships/hyperlink" Target="https://stackoverflow.com/questions/56280640" TargetMode="External"/><Relationship Id="rId4250" Type="http://schemas.openxmlformats.org/officeDocument/2006/relationships/hyperlink" Target="https://stackoverflow.com/questions/47047057" TargetMode="External"/><Relationship Id="rId5580" Type="http://schemas.openxmlformats.org/officeDocument/2006/relationships/hyperlink" Target="https://stackoverflow.com/questions/62428455" TargetMode="External"/><Relationship Id="rId4253" Type="http://schemas.openxmlformats.org/officeDocument/2006/relationships/hyperlink" Target="https://stackoverflow.com/questions/56190405" TargetMode="External"/><Relationship Id="rId5585" Type="http://schemas.openxmlformats.org/officeDocument/2006/relationships/hyperlink" Target="https://stackoverflow.com/questions/60694015" TargetMode="External"/><Relationship Id="rId4252" Type="http://schemas.openxmlformats.org/officeDocument/2006/relationships/hyperlink" Target="https://stackoverflow.com/questions/49814565" TargetMode="External"/><Relationship Id="rId5586" Type="http://schemas.openxmlformats.org/officeDocument/2006/relationships/hyperlink" Target="https://stackoverflow.com/questions/61648779" TargetMode="External"/><Relationship Id="rId4255" Type="http://schemas.openxmlformats.org/officeDocument/2006/relationships/hyperlink" Target="https://stackoverflow.com/questions/53165823" TargetMode="External"/><Relationship Id="rId5583" Type="http://schemas.openxmlformats.org/officeDocument/2006/relationships/hyperlink" Target="https://stackoverflow.com/questions/59029836" TargetMode="External"/><Relationship Id="rId4254" Type="http://schemas.openxmlformats.org/officeDocument/2006/relationships/hyperlink" Target="https://stackoverflow.com/questions/43167925" TargetMode="External"/><Relationship Id="rId5584" Type="http://schemas.openxmlformats.org/officeDocument/2006/relationships/hyperlink" Target="https://stackoverflow.com/questions/59732495" TargetMode="External"/><Relationship Id="rId4257" Type="http://schemas.openxmlformats.org/officeDocument/2006/relationships/hyperlink" Target="https://stackoverflow.com/questions/56190405" TargetMode="External"/><Relationship Id="rId5589" Type="http://schemas.openxmlformats.org/officeDocument/2006/relationships/hyperlink" Target="https://stackoverflow.com/questions/60694015" TargetMode="External"/><Relationship Id="rId4256" Type="http://schemas.openxmlformats.org/officeDocument/2006/relationships/hyperlink" Target="https://stackoverflow.com/questions/56280640" TargetMode="External"/><Relationship Id="rId4259" Type="http://schemas.openxmlformats.org/officeDocument/2006/relationships/hyperlink" Target="https://stackoverflow.com/questions/50366626" TargetMode="External"/><Relationship Id="rId5587" Type="http://schemas.openxmlformats.org/officeDocument/2006/relationships/hyperlink" Target="https://stackoverflow.com/questions/59732495" TargetMode="External"/><Relationship Id="rId4258" Type="http://schemas.openxmlformats.org/officeDocument/2006/relationships/hyperlink" Target="https://stackoverflow.com/questions/45756297" TargetMode="External"/><Relationship Id="rId5588" Type="http://schemas.openxmlformats.org/officeDocument/2006/relationships/hyperlink" Target="https://stackoverflow.com/questions/63025100" TargetMode="External"/><Relationship Id="rId6902" Type="http://schemas.openxmlformats.org/officeDocument/2006/relationships/hyperlink" Target="https://stackoverflow.com/questions/63009792" TargetMode="External"/><Relationship Id="rId6903" Type="http://schemas.openxmlformats.org/officeDocument/2006/relationships/hyperlink" Target="https://stackoverflow.com/questions/54839184" TargetMode="External"/><Relationship Id="rId6900" Type="http://schemas.openxmlformats.org/officeDocument/2006/relationships/hyperlink" Target="https://stackoverflow.com/questions/59427019" TargetMode="External"/><Relationship Id="rId6901" Type="http://schemas.openxmlformats.org/officeDocument/2006/relationships/hyperlink" Target="https://stackoverflow.com/questions/50825248" TargetMode="External"/><Relationship Id="rId6906" Type="http://schemas.openxmlformats.org/officeDocument/2006/relationships/hyperlink" Target="https://stackoverflow.com/questions/54839184" TargetMode="External"/><Relationship Id="rId6907" Type="http://schemas.openxmlformats.org/officeDocument/2006/relationships/hyperlink" Target="https://stackoverflow.com/questions/57780053" TargetMode="External"/><Relationship Id="rId6904" Type="http://schemas.openxmlformats.org/officeDocument/2006/relationships/hyperlink" Target="https://stackoverflow.com/questions/50138891" TargetMode="External"/><Relationship Id="rId6905" Type="http://schemas.openxmlformats.org/officeDocument/2006/relationships/hyperlink" Target="https://stackoverflow.com/questions/57780053" TargetMode="External"/><Relationship Id="rId6908" Type="http://schemas.openxmlformats.org/officeDocument/2006/relationships/hyperlink" Target="https://stackoverflow.com/questions/48903689" TargetMode="External"/><Relationship Id="rId6909" Type="http://schemas.openxmlformats.org/officeDocument/2006/relationships/hyperlink" Target="https://stackoverflow.com/questions/49305971" TargetMode="External"/><Relationship Id="rId6924" Type="http://schemas.openxmlformats.org/officeDocument/2006/relationships/hyperlink" Target="https://stackoverflow.com/questions/62437779" TargetMode="External"/><Relationship Id="rId6925" Type="http://schemas.openxmlformats.org/officeDocument/2006/relationships/hyperlink" Target="https://stackoverflow.com/questions/63268144" TargetMode="External"/><Relationship Id="rId6922" Type="http://schemas.openxmlformats.org/officeDocument/2006/relationships/hyperlink" Target="https://stackoverflow.com/questions/63581028" TargetMode="External"/><Relationship Id="rId6923" Type="http://schemas.openxmlformats.org/officeDocument/2006/relationships/hyperlink" Target="https://stackoverflow.com/questions/60508363" TargetMode="External"/><Relationship Id="rId6928" Type="http://schemas.openxmlformats.org/officeDocument/2006/relationships/hyperlink" Target="https://stackoverflow.com/questions/64088673" TargetMode="External"/><Relationship Id="rId6929" Type="http://schemas.openxmlformats.org/officeDocument/2006/relationships/hyperlink" Target="https://stackoverflow.com/questions/60494789" TargetMode="External"/><Relationship Id="rId6926" Type="http://schemas.openxmlformats.org/officeDocument/2006/relationships/hyperlink" Target="https://stackoverflow.com/questions/62437779" TargetMode="External"/><Relationship Id="rId6927" Type="http://schemas.openxmlformats.org/officeDocument/2006/relationships/hyperlink" Target="https://stackoverflow.com/questions/62491640" TargetMode="External"/><Relationship Id="rId409" Type="http://schemas.openxmlformats.org/officeDocument/2006/relationships/hyperlink" Target="https://stackoverflow.com/questions/53261074" TargetMode="External"/><Relationship Id="rId404" Type="http://schemas.openxmlformats.org/officeDocument/2006/relationships/hyperlink" Target="https://stackoverflow.com/questions/37791973" TargetMode="External"/><Relationship Id="rId403" Type="http://schemas.openxmlformats.org/officeDocument/2006/relationships/hyperlink" Target="https://stackoverflow.com/questions/62337501" TargetMode="External"/><Relationship Id="rId402" Type="http://schemas.openxmlformats.org/officeDocument/2006/relationships/hyperlink" Target="https://stackoverflow.com/questions/58248337" TargetMode="External"/><Relationship Id="rId401" Type="http://schemas.openxmlformats.org/officeDocument/2006/relationships/hyperlink" Target="https://stackoverflow.com/questions/14110030" TargetMode="External"/><Relationship Id="rId408" Type="http://schemas.openxmlformats.org/officeDocument/2006/relationships/hyperlink" Target="https://stackoverflow.com/questions/51877242" TargetMode="External"/><Relationship Id="rId407" Type="http://schemas.openxmlformats.org/officeDocument/2006/relationships/hyperlink" Target="https://stackoverflow.com/questions/51877242" TargetMode="External"/><Relationship Id="rId406" Type="http://schemas.openxmlformats.org/officeDocument/2006/relationships/hyperlink" Target="https://stackoverflow.com/questions/51877242" TargetMode="External"/><Relationship Id="rId405" Type="http://schemas.openxmlformats.org/officeDocument/2006/relationships/hyperlink" Target="https://stackoverflow.com/questions/53261074" TargetMode="External"/><Relationship Id="rId400" Type="http://schemas.openxmlformats.org/officeDocument/2006/relationships/hyperlink" Target="https://stackoverflow.com/questions/49143626" TargetMode="External"/><Relationship Id="rId6920" Type="http://schemas.openxmlformats.org/officeDocument/2006/relationships/hyperlink" Target="https://stackoverflow.com/questions/58868272" TargetMode="External"/><Relationship Id="rId6921" Type="http://schemas.openxmlformats.org/officeDocument/2006/relationships/hyperlink" Target="https://stackoverflow.com/questions/60071597" TargetMode="External"/><Relationship Id="rId6913" Type="http://schemas.openxmlformats.org/officeDocument/2006/relationships/hyperlink" Target="https://stackoverflow.com/questions/60494789" TargetMode="External"/><Relationship Id="rId6914" Type="http://schemas.openxmlformats.org/officeDocument/2006/relationships/hyperlink" Target="https://stackoverflow.com/questions/60508363" TargetMode="External"/><Relationship Id="rId6911" Type="http://schemas.openxmlformats.org/officeDocument/2006/relationships/hyperlink" Target="https://stackoverflow.com/questions/59468849" TargetMode="External"/><Relationship Id="rId6912" Type="http://schemas.openxmlformats.org/officeDocument/2006/relationships/hyperlink" Target="https://stackoverflow.com/questions/59672402" TargetMode="External"/><Relationship Id="rId6917" Type="http://schemas.openxmlformats.org/officeDocument/2006/relationships/hyperlink" Target="https://stackoverflow.com/questions/61128890" TargetMode="External"/><Relationship Id="rId6918" Type="http://schemas.openxmlformats.org/officeDocument/2006/relationships/hyperlink" Target="https://stackoverflow.com/questions/61128890" TargetMode="External"/><Relationship Id="rId6915" Type="http://schemas.openxmlformats.org/officeDocument/2006/relationships/hyperlink" Target="https://stackoverflow.com/questions/60240419" TargetMode="External"/><Relationship Id="rId6916" Type="http://schemas.openxmlformats.org/officeDocument/2006/relationships/hyperlink" Target="https://stackoverflow.com/questions/63820312" TargetMode="External"/><Relationship Id="rId6919" Type="http://schemas.openxmlformats.org/officeDocument/2006/relationships/hyperlink" Target="https://stackoverflow.com/questions/61128890" TargetMode="External"/><Relationship Id="rId6910" Type="http://schemas.openxmlformats.org/officeDocument/2006/relationships/hyperlink" Target="https://stackoverflow.com/questions/63820312" TargetMode="External"/><Relationship Id="rId4327" Type="http://schemas.openxmlformats.org/officeDocument/2006/relationships/hyperlink" Target="https://stackoverflow.com/questions/65142518" TargetMode="External"/><Relationship Id="rId5659" Type="http://schemas.openxmlformats.org/officeDocument/2006/relationships/hyperlink" Target="https://stackoverflow.com/questions/63846295" TargetMode="External"/><Relationship Id="rId4326" Type="http://schemas.openxmlformats.org/officeDocument/2006/relationships/hyperlink" Target="https://stackoverflow.com/questions/65142518" TargetMode="External"/><Relationship Id="rId4329" Type="http://schemas.openxmlformats.org/officeDocument/2006/relationships/hyperlink" Target="https://stackoverflow.com/questions/64334033" TargetMode="External"/><Relationship Id="rId5657" Type="http://schemas.openxmlformats.org/officeDocument/2006/relationships/hyperlink" Target="https://stackoverflow.com/questions/56333388" TargetMode="External"/><Relationship Id="rId6988" Type="http://schemas.openxmlformats.org/officeDocument/2006/relationships/hyperlink" Target="https://stackoverflow.com/questions/58537609" TargetMode="External"/><Relationship Id="rId4328" Type="http://schemas.openxmlformats.org/officeDocument/2006/relationships/hyperlink" Target="https://stackoverflow.com/questions/65142518" TargetMode="External"/><Relationship Id="rId5658" Type="http://schemas.openxmlformats.org/officeDocument/2006/relationships/hyperlink" Target="https://stackoverflow.com/questions/51573241" TargetMode="External"/><Relationship Id="rId6989" Type="http://schemas.openxmlformats.org/officeDocument/2006/relationships/hyperlink" Target="https://stackoverflow.com/questions/43314707" TargetMode="External"/><Relationship Id="rId469" Type="http://schemas.openxmlformats.org/officeDocument/2006/relationships/hyperlink" Target="https://stackoverflow.com/questions/58513607" TargetMode="External"/><Relationship Id="rId468" Type="http://schemas.openxmlformats.org/officeDocument/2006/relationships/hyperlink" Target="https://stackoverflow.com/questions/51311420" TargetMode="External"/><Relationship Id="rId467" Type="http://schemas.openxmlformats.org/officeDocument/2006/relationships/hyperlink" Target="https://stackoverflow.com/questions/51311420" TargetMode="External"/><Relationship Id="rId462" Type="http://schemas.openxmlformats.org/officeDocument/2006/relationships/hyperlink" Target="https://stackoverflow.com/questions/41218937" TargetMode="External"/><Relationship Id="rId5651" Type="http://schemas.openxmlformats.org/officeDocument/2006/relationships/hyperlink" Target="https://stackoverflow.com/questions/56826383" TargetMode="External"/><Relationship Id="rId6982" Type="http://schemas.openxmlformats.org/officeDocument/2006/relationships/hyperlink" Target="https://stackoverflow.com/questions/50805257" TargetMode="External"/><Relationship Id="rId461" Type="http://schemas.openxmlformats.org/officeDocument/2006/relationships/hyperlink" Target="https://stackoverflow.com/questions/57406870" TargetMode="External"/><Relationship Id="rId5652" Type="http://schemas.openxmlformats.org/officeDocument/2006/relationships/hyperlink" Target="https://stackoverflow.com/questions/52012071" TargetMode="External"/><Relationship Id="rId6983" Type="http://schemas.openxmlformats.org/officeDocument/2006/relationships/hyperlink" Target="https://stackoverflow.com/questions/45883679" TargetMode="External"/><Relationship Id="rId460" Type="http://schemas.openxmlformats.org/officeDocument/2006/relationships/hyperlink" Target="https://stackoverflow.com/questions/48438607" TargetMode="External"/><Relationship Id="rId4321" Type="http://schemas.openxmlformats.org/officeDocument/2006/relationships/hyperlink" Target="https://stackoverflow.com/questions/53088825" TargetMode="External"/><Relationship Id="rId6980" Type="http://schemas.openxmlformats.org/officeDocument/2006/relationships/hyperlink" Target="https://stackoverflow.com/questions/51497681" TargetMode="External"/><Relationship Id="rId4320" Type="http://schemas.openxmlformats.org/officeDocument/2006/relationships/hyperlink" Target="https://stackoverflow.com/questions/64334033" TargetMode="External"/><Relationship Id="rId5650" Type="http://schemas.openxmlformats.org/officeDocument/2006/relationships/hyperlink" Target="https://stackoverflow.com/questions/58558004" TargetMode="External"/><Relationship Id="rId6981" Type="http://schemas.openxmlformats.org/officeDocument/2006/relationships/hyperlink" Target="https://stackoverflow.com/questions/57595990" TargetMode="External"/><Relationship Id="rId466" Type="http://schemas.openxmlformats.org/officeDocument/2006/relationships/hyperlink" Target="https://stackoverflow.com/questions/57042429" TargetMode="External"/><Relationship Id="rId4323" Type="http://schemas.openxmlformats.org/officeDocument/2006/relationships/hyperlink" Target="https://stackoverflow.com/questions/53088825" TargetMode="External"/><Relationship Id="rId5655" Type="http://schemas.openxmlformats.org/officeDocument/2006/relationships/hyperlink" Target="https://stackoverflow.com/questions/56333388" TargetMode="External"/><Relationship Id="rId6986" Type="http://schemas.openxmlformats.org/officeDocument/2006/relationships/hyperlink" Target="https://stackoverflow.com/questions/57595990" TargetMode="External"/><Relationship Id="rId465" Type="http://schemas.openxmlformats.org/officeDocument/2006/relationships/hyperlink" Target="https://stackoverflow.com/questions/55833353" TargetMode="External"/><Relationship Id="rId4322" Type="http://schemas.openxmlformats.org/officeDocument/2006/relationships/hyperlink" Target="https://stackoverflow.com/questions/53088825" TargetMode="External"/><Relationship Id="rId5656" Type="http://schemas.openxmlformats.org/officeDocument/2006/relationships/hyperlink" Target="https://stackoverflow.com/questions/53613984" TargetMode="External"/><Relationship Id="rId6987" Type="http://schemas.openxmlformats.org/officeDocument/2006/relationships/hyperlink" Target="https://stackoverflow.com/questions/54669666" TargetMode="External"/><Relationship Id="rId464" Type="http://schemas.openxmlformats.org/officeDocument/2006/relationships/hyperlink" Target="https://stackoverflow.com/questions/44496325" TargetMode="External"/><Relationship Id="rId4325" Type="http://schemas.openxmlformats.org/officeDocument/2006/relationships/hyperlink" Target="https://stackoverflow.com/questions/64334033" TargetMode="External"/><Relationship Id="rId5653" Type="http://schemas.openxmlformats.org/officeDocument/2006/relationships/hyperlink" Target="https://stackoverflow.com/questions/44013298" TargetMode="External"/><Relationship Id="rId6984" Type="http://schemas.openxmlformats.org/officeDocument/2006/relationships/hyperlink" Target="https://stackoverflow.com/questions/53920226" TargetMode="External"/><Relationship Id="rId463" Type="http://schemas.openxmlformats.org/officeDocument/2006/relationships/hyperlink" Target="https://stackoverflow.com/questions/54574591" TargetMode="External"/><Relationship Id="rId4324" Type="http://schemas.openxmlformats.org/officeDocument/2006/relationships/hyperlink" Target="https://stackoverflow.com/questions/56135590" TargetMode="External"/><Relationship Id="rId5654" Type="http://schemas.openxmlformats.org/officeDocument/2006/relationships/hyperlink" Target="https://stackoverflow.com/questions/56333388" TargetMode="External"/><Relationship Id="rId6985" Type="http://schemas.openxmlformats.org/officeDocument/2006/relationships/hyperlink" Target="https://stackoverflow.com/questions/51497681" TargetMode="External"/><Relationship Id="rId4316" Type="http://schemas.openxmlformats.org/officeDocument/2006/relationships/hyperlink" Target="https://stackoverflow.com/questions/64180517" TargetMode="External"/><Relationship Id="rId5648" Type="http://schemas.openxmlformats.org/officeDocument/2006/relationships/hyperlink" Target="https://stackoverflow.com/questions/38716584" TargetMode="External"/><Relationship Id="rId6979" Type="http://schemas.openxmlformats.org/officeDocument/2006/relationships/hyperlink" Target="https://stackoverflow.com/questions/49394654" TargetMode="External"/><Relationship Id="rId4315" Type="http://schemas.openxmlformats.org/officeDocument/2006/relationships/hyperlink" Target="https://stackoverflow.com/questions/60459292" TargetMode="External"/><Relationship Id="rId5649" Type="http://schemas.openxmlformats.org/officeDocument/2006/relationships/hyperlink" Target="https://stackoverflow.com/questions/48112315" TargetMode="External"/><Relationship Id="rId4318" Type="http://schemas.openxmlformats.org/officeDocument/2006/relationships/hyperlink" Target="https://stackoverflow.com/questions/64180517" TargetMode="External"/><Relationship Id="rId5646" Type="http://schemas.openxmlformats.org/officeDocument/2006/relationships/hyperlink" Target="https://stackoverflow.com/questions/58744161" TargetMode="External"/><Relationship Id="rId6977" Type="http://schemas.openxmlformats.org/officeDocument/2006/relationships/hyperlink" Target="https://stackoverflow.com/questions/64437517" TargetMode="External"/><Relationship Id="rId4317" Type="http://schemas.openxmlformats.org/officeDocument/2006/relationships/hyperlink" Target="https://stackoverflow.com/questions/64180606" TargetMode="External"/><Relationship Id="rId5647" Type="http://schemas.openxmlformats.org/officeDocument/2006/relationships/hyperlink" Target="https://stackoverflow.com/questions/51578532" TargetMode="External"/><Relationship Id="rId6978" Type="http://schemas.openxmlformats.org/officeDocument/2006/relationships/hyperlink" Target="https://stackoverflow.com/questions/46034861" TargetMode="External"/><Relationship Id="rId4319" Type="http://schemas.openxmlformats.org/officeDocument/2006/relationships/hyperlink" Target="https://stackoverflow.com/questions/56135590" TargetMode="External"/><Relationship Id="rId459" Type="http://schemas.openxmlformats.org/officeDocument/2006/relationships/hyperlink" Target="https://stackoverflow.com/questions/59120804" TargetMode="External"/><Relationship Id="rId458" Type="http://schemas.openxmlformats.org/officeDocument/2006/relationships/hyperlink" Target="https://stackoverflow.com/questions/54857959" TargetMode="External"/><Relationship Id="rId457" Type="http://schemas.openxmlformats.org/officeDocument/2006/relationships/hyperlink" Target="https://stackoverflow.com/questions/39945443" TargetMode="External"/><Relationship Id="rId456" Type="http://schemas.openxmlformats.org/officeDocument/2006/relationships/hyperlink" Target="https://stackoverflow.com/questions/54574591" TargetMode="External"/><Relationship Id="rId451" Type="http://schemas.openxmlformats.org/officeDocument/2006/relationships/hyperlink" Target="https://stackoverflow.com/questions/54574591" TargetMode="External"/><Relationship Id="rId5640" Type="http://schemas.openxmlformats.org/officeDocument/2006/relationships/hyperlink" Target="https://stackoverflow.com/questions/60733109" TargetMode="External"/><Relationship Id="rId6971" Type="http://schemas.openxmlformats.org/officeDocument/2006/relationships/hyperlink" Target="https://stackoverflow.com/questions/61402071" TargetMode="External"/><Relationship Id="rId450" Type="http://schemas.openxmlformats.org/officeDocument/2006/relationships/hyperlink" Target="https://stackoverflow.com/questions/51311420" TargetMode="External"/><Relationship Id="rId5641" Type="http://schemas.openxmlformats.org/officeDocument/2006/relationships/hyperlink" Target="https://stackoverflow.com/questions/61985531" TargetMode="External"/><Relationship Id="rId6972" Type="http://schemas.openxmlformats.org/officeDocument/2006/relationships/hyperlink" Target="https://stackoverflow.com/questions/64437517" TargetMode="External"/><Relationship Id="rId4310" Type="http://schemas.openxmlformats.org/officeDocument/2006/relationships/hyperlink" Target="https://stackoverflow.com/questions/60459292" TargetMode="External"/><Relationship Id="rId6970" Type="http://schemas.openxmlformats.org/officeDocument/2006/relationships/hyperlink" Target="https://stackoverflow.com/questions/64313908" TargetMode="External"/><Relationship Id="rId455" Type="http://schemas.openxmlformats.org/officeDocument/2006/relationships/hyperlink" Target="https://stackoverflow.com/questions/51311420" TargetMode="External"/><Relationship Id="rId4312" Type="http://schemas.openxmlformats.org/officeDocument/2006/relationships/hyperlink" Target="https://stackoverflow.com/questions/60459292" TargetMode="External"/><Relationship Id="rId5644" Type="http://schemas.openxmlformats.org/officeDocument/2006/relationships/hyperlink" Target="https://stackoverflow.com/questions/60597790" TargetMode="External"/><Relationship Id="rId6975" Type="http://schemas.openxmlformats.org/officeDocument/2006/relationships/hyperlink" Target="https://stackoverflow.com/questions/62354777" TargetMode="External"/><Relationship Id="rId454" Type="http://schemas.openxmlformats.org/officeDocument/2006/relationships/hyperlink" Target="https://stackoverflow.com/questions/52218258" TargetMode="External"/><Relationship Id="rId4311" Type="http://schemas.openxmlformats.org/officeDocument/2006/relationships/hyperlink" Target="https://stackoverflow.com/questions/63232732" TargetMode="External"/><Relationship Id="rId5645" Type="http://schemas.openxmlformats.org/officeDocument/2006/relationships/hyperlink" Target="https://stackoverflow.com/questions/60799664" TargetMode="External"/><Relationship Id="rId6976" Type="http://schemas.openxmlformats.org/officeDocument/2006/relationships/hyperlink" Target="https://stackoverflow.com/questions/49394654" TargetMode="External"/><Relationship Id="rId453" Type="http://schemas.openxmlformats.org/officeDocument/2006/relationships/hyperlink" Target="https://stackoverflow.com/questions/54857959" TargetMode="External"/><Relationship Id="rId4314" Type="http://schemas.openxmlformats.org/officeDocument/2006/relationships/hyperlink" Target="https://stackoverflow.com/questions/60459292" TargetMode="External"/><Relationship Id="rId5642" Type="http://schemas.openxmlformats.org/officeDocument/2006/relationships/hyperlink" Target="https://stackoverflow.com/questions/60597790" TargetMode="External"/><Relationship Id="rId6973" Type="http://schemas.openxmlformats.org/officeDocument/2006/relationships/hyperlink" Target="https://stackoverflow.com/questions/19007407" TargetMode="External"/><Relationship Id="rId452" Type="http://schemas.openxmlformats.org/officeDocument/2006/relationships/hyperlink" Target="https://stackoverflow.com/questions/39945443" TargetMode="External"/><Relationship Id="rId4313" Type="http://schemas.openxmlformats.org/officeDocument/2006/relationships/hyperlink" Target="https://stackoverflow.com/questions/63232732" TargetMode="External"/><Relationship Id="rId5643" Type="http://schemas.openxmlformats.org/officeDocument/2006/relationships/hyperlink" Target="https://stackoverflow.com/questions/60733109" TargetMode="External"/><Relationship Id="rId6974" Type="http://schemas.openxmlformats.org/officeDocument/2006/relationships/hyperlink" Target="https://stackoverflow.com/questions/53920226" TargetMode="External"/><Relationship Id="rId3018" Type="http://schemas.openxmlformats.org/officeDocument/2006/relationships/hyperlink" Target="https://stackoverflow.com/questions/60489831" TargetMode="External"/><Relationship Id="rId4349" Type="http://schemas.openxmlformats.org/officeDocument/2006/relationships/hyperlink" Target="https://stackoverflow.com/questions/50251878" TargetMode="External"/><Relationship Id="rId3017" Type="http://schemas.openxmlformats.org/officeDocument/2006/relationships/hyperlink" Target="https://stackoverflow.com/questions/57370046" TargetMode="External"/><Relationship Id="rId4348" Type="http://schemas.openxmlformats.org/officeDocument/2006/relationships/hyperlink" Target="https://stackoverflow.com/questions/50251878" TargetMode="External"/><Relationship Id="rId5679" Type="http://schemas.openxmlformats.org/officeDocument/2006/relationships/hyperlink" Target="https://stackoverflow.com/questions/35254138" TargetMode="External"/><Relationship Id="rId3019" Type="http://schemas.openxmlformats.org/officeDocument/2006/relationships/hyperlink" Target="https://stackoverflow.com/questions/51794914" TargetMode="External"/><Relationship Id="rId491" Type="http://schemas.openxmlformats.org/officeDocument/2006/relationships/hyperlink" Target="https://stackoverflow.com/questions/57972019" TargetMode="External"/><Relationship Id="rId490" Type="http://schemas.openxmlformats.org/officeDocument/2006/relationships/hyperlink" Target="https://stackoverflow.com/questions/64698227" TargetMode="External"/><Relationship Id="rId489" Type="http://schemas.openxmlformats.org/officeDocument/2006/relationships/hyperlink" Target="https://stackoverflow.com/questions/61718049" TargetMode="External"/><Relationship Id="rId5670" Type="http://schemas.openxmlformats.org/officeDocument/2006/relationships/hyperlink" Target="https://stackoverflow.com/questions/63846295" TargetMode="External"/><Relationship Id="rId484" Type="http://schemas.openxmlformats.org/officeDocument/2006/relationships/hyperlink" Target="https://stackoverflow.com/questions/28890418" TargetMode="External"/><Relationship Id="rId3010" Type="http://schemas.openxmlformats.org/officeDocument/2006/relationships/hyperlink" Target="https://stackoverflow.com/questions/59074105" TargetMode="External"/><Relationship Id="rId4341" Type="http://schemas.openxmlformats.org/officeDocument/2006/relationships/hyperlink" Target="https://stackoverflow.com/questions/47340607" TargetMode="External"/><Relationship Id="rId5673" Type="http://schemas.openxmlformats.org/officeDocument/2006/relationships/hyperlink" Target="https://stackoverflow.com/questions/49615401" TargetMode="External"/><Relationship Id="rId483" Type="http://schemas.openxmlformats.org/officeDocument/2006/relationships/hyperlink" Target="https://stackoverflow.com/questions/37879138" TargetMode="External"/><Relationship Id="rId4340" Type="http://schemas.openxmlformats.org/officeDocument/2006/relationships/hyperlink" Target="https://stackoverflow.com/questions/63012878" TargetMode="External"/><Relationship Id="rId5674" Type="http://schemas.openxmlformats.org/officeDocument/2006/relationships/hyperlink" Target="https://stackoverflow.com/questions/44013298" TargetMode="External"/><Relationship Id="rId482" Type="http://schemas.openxmlformats.org/officeDocument/2006/relationships/hyperlink" Target="https://stackoverflow.com/questions/35628221" TargetMode="External"/><Relationship Id="rId3012" Type="http://schemas.openxmlformats.org/officeDocument/2006/relationships/hyperlink" Target="https://stackoverflow.com/questions/47047057" TargetMode="External"/><Relationship Id="rId4343" Type="http://schemas.openxmlformats.org/officeDocument/2006/relationships/hyperlink" Target="https://stackoverflow.com/questions/39814364" TargetMode="External"/><Relationship Id="rId5671" Type="http://schemas.openxmlformats.org/officeDocument/2006/relationships/hyperlink" Target="https://stackoverflow.com/questions/51573241" TargetMode="External"/><Relationship Id="rId481" Type="http://schemas.openxmlformats.org/officeDocument/2006/relationships/hyperlink" Target="https://stackoverflow.com/questions/45406140" TargetMode="External"/><Relationship Id="rId3011" Type="http://schemas.openxmlformats.org/officeDocument/2006/relationships/hyperlink" Target="https://stackoverflow.com/questions/61656071" TargetMode="External"/><Relationship Id="rId4342" Type="http://schemas.openxmlformats.org/officeDocument/2006/relationships/hyperlink" Target="https://stackoverflow.com/questions/40386921" TargetMode="External"/><Relationship Id="rId5672" Type="http://schemas.openxmlformats.org/officeDocument/2006/relationships/hyperlink" Target="https://stackoverflow.com/questions/52012071" TargetMode="External"/><Relationship Id="rId488" Type="http://schemas.openxmlformats.org/officeDocument/2006/relationships/hyperlink" Target="https://stackoverflow.com/questions/50541569" TargetMode="External"/><Relationship Id="rId3014" Type="http://schemas.openxmlformats.org/officeDocument/2006/relationships/hyperlink" Target="https://stackoverflow.com/questions/55779286" TargetMode="External"/><Relationship Id="rId4345" Type="http://schemas.openxmlformats.org/officeDocument/2006/relationships/hyperlink" Target="https://stackoverflow.com/questions/63012878" TargetMode="External"/><Relationship Id="rId5677" Type="http://schemas.openxmlformats.org/officeDocument/2006/relationships/hyperlink" Target="https://stackoverflow.com/questions/58635521" TargetMode="External"/><Relationship Id="rId487" Type="http://schemas.openxmlformats.org/officeDocument/2006/relationships/hyperlink" Target="https://stackoverflow.com/questions/49477496" TargetMode="External"/><Relationship Id="rId3013" Type="http://schemas.openxmlformats.org/officeDocument/2006/relationships/hyperlink" Target="https://stackoverflow.com/questions/50551096" TargetMode="External"/><Relationship Id="rId4344" Type="http://schemas.openxmlformats.org/officeDocument/2006/relationships/hyperlink" Target="https://stackoverflow.com/questions/50251878" TargetMode="External"/><Relationship Id="rId5678" Type="http://schemas.openxmlformats.org/officeDocument/2006/relationships/hyperlink" Target="https://stackoverflow.com/questions/54895139" TargetMode="External"/><Relationship Id="rId486" Type="http://schemas.openxmlformats.org/officeDocument/2006/relationships/hyperlink" Target="https://stackoverflow.com/questions/43026934" TargetMode="External"/><Relationship Id="rId3016" Type="http://schemas.openxmlformats.org/officeDocument/2006/relationships/hyperlink" Target="https://stackoverflow.com/questions/63847435" TargetMode="External"/><Relationship Id="rId4347" Type="http://schemas.openxmlformats.org/officeDocument/2006/relationships/hyperlink" Target="https://stackoverflow.com/questions/40386921" TargetMode="External"/><Relationship Id="rId5675" Type="http://schemas.openxmlformats.org/officeDocument/2006/relationships/hyperlink" Target="https://stackoverflow.com/questions/45266707" TargetMode="External"/><Relationship Id="rId485" Type="http://schemas.openxmlformats.org/officeDocument/2006/relationships/hyperlink" Target="https://stackoverflow.com/questions/49477496" TargetMode="External"/><Relationship Id="rId3015" Type="http://schemas.openxmlformats.org/officeDocument/2006/relationships/hyperlink" Target="https://stackoverflow.com/questions/50551096" TargetMode="External"/><Relationship Id="rId4346" Type="http://schemas.openxmlformats.org/officeDocument/2006/relationships/hyperlink" Target="https://stackoverflow.com/questions/62466877" TargetMode="External"/><Relationship Id="rId5676" Type="http://schemas.openxmlformats.org/officeDocument/2006/relationships/hyperlink" Target="https://stackoverflow.com/questions/45163639" TargetMode="External"/><Relationship Id="rId3007" Type="http://schemas.openxmlformats.org/officeDocument/2006/relationships/hyperlink" Target="https://stackoverflow.com/questions/59771314" TargetMode="External"/><Relationship Id="rId4338" Type="http://schemas.openxmlformats.org/officeDocument/2006/relationships/hyperlink" Target="https://stackoverflow.com/questions/64044200" TargetMode="External"/><Relationship Id="rId3006" Type="http://schemas.openxmlformats.org/officeDocument/2006/relationships/hyperlink" Target="https://stackoverflow.com/questions/62929545" TargetMode="External"/><Relationship Id="rId4337" Type="http://schemas.openxmlformats.org/officeDocument/2006/relationships/hyperlink" Target="https://stackoverflow.com/questions/65066981" TargetMode="External"/><Relationship Id="rId3009" Type="http://schemas.openxmlformats.org/officeDocument/2006/relationships/hyperlink" Target="https://stackoverflow.com/questions/59074105" TargetMode="External"/><Relationship Id="rId5668" Type="http://schemas.openxmlformats.org/officeDocument/2006/relationships/hyperlink" Target="https://stackoverflow.com/questions/53613984" TargetMode="External"/><Relationship Id="rId6999" Type="http://schemas.openxmlformats.org/officeDocument/2006/relationships/hyperlink" Target="https://stackoverflow.com/questions/64954738" TargetMode="External"/><Relationship Id="rId3008" Type="http://schemas.openxmlformats.org/officeDocument/2006/relationships/hyperlink" Target="https://stackoverflow.com/questions/59074105" TargetMode="External"/><Relationship Id="rId4339" Type="http://schemas.openxmlformats.org/officeDocument/2006/relationships/hyperlink" Target="https://stackoverflow.com/questions/65023526" TargetMode="External"/><Relationship Id="rId5669" Type="http://schemas.openxmlformats.org/officeDocument/2006/relationships/hyperlink" Target="https://stackoverflow.com/questions/52012071" TargetMode="External"/><Relationship Id="rId480" Type="http://schemas.openxmlformats.org/officeDocument/2006/relationships/hyperlink" Target="https://stackoverflow.com/questions/35628221" TargetMode="External"/><Relationship Id="rId479" Type="http://schemas.openxmlformats.org/officeDocument/2006/relationships/hyperlink" Target="https://stackoverflow.com/questions/43833081" TargetMode="External"/><Relationship Id="rId478" Type="http://schemas.openxmlformats.org/officeDocument/2006/relationships/hyperlink" Target="https://stackoverflow.com/questions/58216682" TargetMode="External"/><Relationship Id="rId6990" Type="http://schemas.openxmlformats.org/officeDocument/2006/relationships/hyperlink" Target="https://stackoverflow.com/questions/28655889" TargetMode="External"/><Relationship Id="rId473" Type="http://schemas.openxmlformats.org/officeDocument/2006/relationships/hyperlink" Target="https://stackoverflow.com/questions/57042429" TargetMode="External"/><Relationship Id="rId4330" Type="http://schemas.openxmlformats.org/officeDocument/2006/relationships/hyperlink" Target="https://stackoverflow.com/questions/61022787" TargetMode="External"/><Relationship Id="rId5662" Type="http://schemas.openxmlformats.org/officeDocument/2006/relationships/hyperlink" Target="https://stackoverflow.com/questions/59441934" TargetMode="External"/><Relationship Id="rId6993" Type="http://schemas.openxmlformats.org/officeDocument/2006/relationships/hyperlink" Target="https://stackoverflow.com/questions/62693409" TargetMode="External"/><Relationship Id="rId472" Type="http://schemas.openxmlformats.org/officeDocument/2006/relationships/hyperlink" Target="https://stackoverflow.com/questions/57042429" TargetMode="External"/><Relationship Id="rId5663" Type="http://schemas.openxmlformats.org/officeDocument/2006/relationships/hyperlink" Target="https://stackoverflow.com/questions/56204106" TargetMode="External"/><Relationship Id="rId6994" Type="http://schemas.openxmlformats.org/officeDocument/2006/relationships/hyperlink" Target="https://stackoverflow.com/questions/53920226" TargetMode="External"/><Relationship Id="rId471" Type="http://schemas.openxmlformats.org/officeDocument/2006/relationships/hyperlink" Target="https://stackoverflow.com/questions/58011262" TargetMode="External"/><Relationship Id="rId3001" Type="http://schemas.openxmlformats.org/officeDocument/2006/relationships/hyperlink" Target="https://stackoverflow.com/questions/56090377" TargetMode="External"/><Relationship Id="rId4332" Type="http://schemas.openxmlformats.org/officeDocument/2006/relationships/hyperlink" Target="https://stackoverflow.com/questions/45861767" TargetMode="External"/><Relationship Id="rId5660" Type="http://schemas.openxmlformats.org/officeDocument/2006/relationships/hyperlink" Target="https://stackoverflow.com/questions/63846295" TargetMode="External"/><Relationship Id="rId6991" Type="http://schemas.openxmlformats.org/officeDocument/2006/relationships/hyperlink" Target="https://stackoverflow.com/questions/51497681" TargetMode="External"/><Relationship Id="rId470" Type="http://schemas.openxmlformats.org/officeDocument/2006/relationships/hyperlink" Target="https://stackoverflow.com/questions/43682108" TargetMode="External"/><Relationship Id="rId3000" Type="http://schemas.openxmlformats.org/officeDocument/2006/relationships/hyperlink" Target="https://stackoverflow.com/questions/63308383" TargetMode="External"/><Relationship Id="rId4331" Type="http://schemas.openxmlformats.org/officeDocument/2006/relationships/hyperlink" Target="https://stackoverflow.com/questions/65142518" TargetMode="External"/><Relationship Id="rId5661" Type="http://schemas.openxmlformats.org/officeDocument/2006/relationships/hyperlink" Target="https://stackoverflow.com/questions/60529408" TargetMode="External"/><Relationship Id="rId6992" Type="http://schemas.openxmlformats.org/officeDocument/2006/relationships/hyperlink" Target="https://stackoverflow.com/questions/50805257" TargetMode="External"/><Relationship Id="rId477" Type="http://schemas.openxmlformats.org/officeDocument/2006/relationships/hyperlink" Target="https://stackoverflow.com/questions/48982092" TargetMode="External"/><Relationship Id="rId3003" Type="http://schemas.openxmlformats.org/officeDocument/2006/relationships/hyperlink" Target="https://stackoverflow.com/questions/63484172" TargetMode="External"/><Relationship Id="rId4334" Type="http://schemas.openxmlformats.org/officeDocument/2006/relationships/hyperlink" Target="https://stackoverflow.com/questions/64857786" TargetMode="External"/><Relationship Id="rId5666" Type="http://schemas.openxmlformats.org/officeDocument/2006/relationships/hyperlink" Target="https://stackoverflow.com/questions/63846295" TargetMode="External"/><Relationship Id="rId6997" Type="http://schemas.openxmlformats.org/officeDocument/2006/relationships/hyperlink" Target="https://stackoverflow.com/questions/61311460" TargetMode="External"/><Relationship Id="rId476" Type="http://schemas.openxmlformats.org/officeDocument/2006/relationships/hyperlink" Target="https://stackoverflow.com/questions/51527115" TargetMode="External"/><Relationship Id="rId3002" Type="http://schemas.openxmlformats.org/officeDocument/2006/relationships/hyperlink" Target="https://stackoverflow.com/questions/55305803" TargetMode="External"/><Relationship Id="rId4333" Type="http://schemas.openxmlformats.org/officeDocument/2006/relationships/hyperlink" Target="https://stackoverflow.com/questions/64809370" TargetMode="External"/><Relationship Id="rId5667" Type="http://schemas.openxmlformats.org/officeDocument/2006/relationships/hyperlink" Target="https://stackoverflow.com/questions/51573241" TargetMode="External"/><Relationship Id="rId6998" Type="http://schemas.openxmlformats.org/officeDocument/2006/relationships/hyperlink" Target="https://stackoverflow.com/questions/64579113" TargetMode="External"/><Relationship Id="rId475" Type="http://schemas.openxmlformats.org/officeDocument/2006/relationships/hyperlink" Target="https://stackoverflow.com/questions/54932122" TargetMode="External"/><Relationship Id="rId3005" Type="http://schemas.openxmlformats.org/officeDocument/2006/relationships/hyperlink" Target="https://stackoverflow.com/questions/63187967" TargetMode="External"/><Relationship Id="rId4336" Type="http://schemas.openxmlformats.org/officeDocument/2006/relationships/hyperlink" Target="https://stackoverflow.com/questions/63756773" TargetMode="External"/><Relationship Id="rId5664" Type="http://schemas.openxmlformats.org/officeDocument/2006/relationships/hyperlink" Target="https://stackoverflow.com/questions/60597790" TargetMode="External"/><Relationship Id="rId6995" Type="http://schemas.openxmlformats.org/officeDocument/2006/relationships/hyperlink" Target="https://stackoverflow.com/questions/51497681" TargetMode="External"/><Relationship Id="rId474" Type="http://schemas.openxmlformats.org/officeDocument/2006/relationships/hyperlink" Target="https://stackoverflow.com/questions/55923305" TargetMode="External"/><Relationship Id="rId3004" Type="http://schemas.openxmlformats.org/officeDocument/2006/relationships/hyperlink" Target="https://stackoverflow.com/questions/57370046" TargetMode="External"/><Relationship Id="rId4335" Type="http://schemas.openxmlformats.org/officeDocument/2006/relationships/hyperlink" Target="https://stackoverflow.com/questions/65096679" TargetMode="External"/><Relationship Id="rId5665" Type="http://schemas.openxmlformats.org/officeDocument/2006/relationships/hyperlink" Target="https://stackoverflow.com/questions/52012071" TargetMode="External"/><Relationship Id="rId6996" Type="http://schemas.openxmlformats.org/officeDocument/2006/relationships/hyperlink" Target="https://stackoverflow.com/questions/57595990" TargetMode="External"/><Relationship Id="rId5615" Type="http://schemas.openxmlformats.org/officeDocument/2006/relationships/hyperlink" Target="https://stackoverflow.com/questions/57673826" TargetMode="External"/><Relationship Id="rId6946" Type="http://schemas.openxmlformats.org/officeDocument/2006/relationships/hyperlink" Target="https://stackoverflow.com/questions/44836555" TargetMode="External"/><Relationship Id="rId5616" Type="http://schemas.openxmlformats.org/officeDocument/2006/relationships/hyperlink" Target="https://stackoverflow.com/questions/62217314" TargetMode="External"/><Relationship Id="rId6947" Type="http://schemas.openxmlformats.org/officeDocument/2006/relationships/hyperlink" Target="https://stackoverflow.com/questions/60792076" TargetMode="External"/><Relationship Id="rId5613" Type="http://schemas.openxmlformats.org/officeDocument/2006/relationships/hyperlink" Target="https://stackoverflow.com/questions/56523728" TargetMode="External"/><Relationship Id="rId6944" Type="http://schemas.openxmlformats.org/officeDocument/2006/relationships/hyperlink" Target="https://stackoverflow.com/questions/40854831" TargetMode="External"/><Relationship Id="rId5614" Type="http://schemas.openxmlformats.org/officeDocument/2006/relationships/hyperlink" Target="https://stackoverflow.com/questions/62482404" TargetMode="External"/><Relationship Id="rId6945" Type="http://schemas.openxmlformats.org/officeDocument/2006/relationships/hyperlink" Target="https://stackoverflow.com/questions/56760868" TargetMode="External"/><Relationship Id="rId5619" Type="http://schemas.openxmlformats.org/officeDocument/2006/relationships/hyperlink" Target="https://stackoverflow.com/questions/56523728" TargetMode="External"/><Relationship Id="rId5617" Type="http://schemas.openxmlformats.org/officeDocument/2006/relationships/hyperlink" Target="https://stackoverflow.com/questions/62482404" TargetMode="External"/><Relationship Id="rId6948" Type="http://schemas.openxmlformats.org/officeDocument/2006/relationships/hyperlink" Target="https://stackoverflow.com/questions/46164791" TargetMode="External"/><Relationship Id="rId5618" Type="http://schemas.openxmlformats.org/officeDocument/2006/relationships/hyperlink" Target="https://stackoverflow.com/questions/53639660" TargetMode="External"/><Relationship Id="rId6949" Type="http://schemas.openxmlformats.org/officeDocument/2006/relationships/hyperlink" Target="https://stackoverflow.com/questions/42315289" TargetMode="External"/><Relationship Id="rId426" Type="http://schemas.openxmlformats.org/officeDocument/2006/relationships/hyperlink" Target="https://stackoverflow.com/questions/65155458" TargetMode="External"/><Relationship Id="rId425" Type="http://schemas.openxmlformats.org/officeDocument/2006/relationships/hyperlink" Target="https://stackoverflow.com/questions/60141916" TargetMode="External"/><Relationship Id="rId424" Type="http://schemas.openxmlformats.org/officeDocument/2006/relationships/hyperlink" Target="https://stackoverflow.com/questions/64726074" TargetMode="External"/><Relationship Id="rId423" Type="http://schemas.openxmlformats.org/officeDocument/2006/relationships/hyperlink" Target="https://stackoverflow.com/questions/60141916" TargetMode="External"/><Relationship Id="rId429" Type="http://schemas.openxmlformats.org/officeDocument/2006/relationships/hyperlink" Target="https://stackoverflow.com/questions/64726074" TargetMode="External"/><Relationship Id="rId428" Type="http://schemas.openxmlformats.org/officeDocument/2006/relationships/hyperlink" Target="https://stackoverflow.com/questions/59987987" TargetMode="External"/><Relationship Id="rId427" Type="http://schemas.openxmlformats.org/officeDocument/2006/relationships/hyperlink" Target="https://stackoverflow.com/questions/57374700" TargetMode="External"/><Relationship Id="rId422" Type="http://schemas.openxmlformats.org/officeDocument/2006/relationships/hyperlink" Target="https://stackoverflow.com/questions/59987987" TargetMode="External"/><Relationship Id="rId5611" Type="http://schemas.openxmlformats.org/officeDocument/2006/relationships/hyperlink" Target="https://stackoverflow.com/questions/49892136" TargetMode="External"/><Relationship Id="rId6942" Type="http://schemas.openxmlformats.org/officeDocument/2006/relationships/hyperlink" Target="https://stackoverflow.com/questions/42315289" TargetMode="External"/><Relationship Id="rId421" Type="http://schemas.openxmlformats.org/officeDocument/2006/relationships/hyperlink" Target="https://stackoverflow.com/questions/57374700" TargetMode="External"/><Relationship Id="rId5612" Type="http://schemas.openxmlformats.org/officeDocument/2006/relationships/hyperlink" Target="https://stackoverflow.com/questions/60972058" TargetMode="External"/><Relationship Id="rId6943" Type="http://schemas.openxmlformats.org/officeDocument/2006/relationships/hyperlink" Target="https://stackoverflow.com/questions/45078392" TargetMode="External"/><Relationship Id="rId420" Type="http://schemas.openxmlformats.org/officeDocument/2006/relationships/hyperlink" Target="https://stackoverflow.com/questions/44210620" TargetMode="External"/><Relationship Id="rId6940" Type="http://schemas.openxmlformats.org/officeDocument/2006/relationships/hyperlink" Target="https://stackoverflow.com/questions/56190405" TargetMode="External"/><Relationship Id="rId5610" Type="http://schemas.openxmlformats.org/officeDocument/2006/relationships/hyperlink" Target="https://stackoverflow.com/questions/45486046" TargetMode="External"/><Relationship Id="rId6941" Type="http://schemas.openxmlformats.org/officeDocument/2006/relationships/hyperlink" Target="https://stackoverflow.com/questions/48533216" TargetMode="External"/><Relationship Id="rId5604" Type="http://schemas.openxmlformats.org/officeDocument/2006/relationships/hyperlink" Target="https://stackoverflow.com/questions/49542577" TargetMode="External"/><Relationship Id="rId6935" Type="http://schemas.openxmlformats.org/officeDocument/2006/relationships/hyperlink" Target="https://stackoverflow.com/questions/53970055" TargetMode="External"/><Relationship Id="rId5605" Type="http://schemas.openxmlformats.org/officeDocument/2006/relationships/hyperlink" Target="https://stackoverflow.com/questions/49726936" TargetMode="External"/><Relationship Id="rId6936" Type="http://schemas.openxmlformats.org/officeDocument/2006/relationships/hyperlink" Target="https://stackoverflow.com/questions/45078392" TargetMode="External"/><Relationship Id="rId5602" Type="http://schemas.openxmlformats.org/officeDocument/2006/relationships/hyperlink" Target="https://stackoverflow.com/questions/55139349" TargetMode="External"/><Relationship Id="rId6933" Type="http://schemas.openxmlformats.org/officeDocument/2006/relationships/hyperlink" Target="https://stackoverflow.com/questions/62437779" TargetMode="External"/><Relationship Id="rId5603" Type="http://schemas.openxmlformats.org/officeDocument/2006/relationships/hyperlink" Target="https://stackoverflow.com/questions/61867526" TargetMode="External"/><Relationship Id="rId6934" Type="http://schemas.openxmlformats.org/officeDocument/2006/relationships/hyperlink" Target="https://stackoverflow.com/questions/57150305" TargetMode="External"/><Relationship Id="rId5608" Type="http://schemas.openxmlformats.org/officeDocument/2006/relationships/hyperlink" Target="https://stackoverflow.com/questions/58582373" TargetMode="External"/><Relationship Id="rId6939" Type="http://schemas.openxmlformats.org/officeDocument/2006/relationships/hyperlink" Target="https://stackoverflow.com/questions/57150305" TargetMode="External"/><Relationship Id="rId5609" Type="http://schemas.openxmlformats.org/officeDocument/2006/relationships/hyperlink" Target="https://stackoverflow.com/questions/43721690" TargetMode="External"/><Relationship Id="rId5606" Type="http://schemas.openxmlformats.org/officeDocument/2006/relationships/hyperlink" Target="https://stackoverflow.com/questions/45873424" TargetMode="External"/><Relationship Id="rId6937" Type="http://schemas.openxmlformats.org/officeDocument/2006/relationships/hyperlink" Target="https://stackoverflow.com/questions/64702742" TargetMode="External"/><Relationship Id="rId5607" Type="http://schemas.openxmlformats.org/officeDocument/2006/relationships/hyperlink" Target="https://stackoverflow.com/questions/49542577" TargetMode="External"/><Relationship Id="rId6938" Type="http://schemas.openxmlformats.org/officeDocument/2006/relationships/hyperlink" Target="https://stackoverflow.com/questions/64702742" TargetMode="External"/><Relationship Id="rId415" Type="http://schemas.openxmlformats.org/officeDocument/2006/relationships/hyperlink" Target="https://stackoverflow.com/questions/41218937" TargetMode="External"/><Relationship Id="rId414" Type="http://schemas.openxmlformats.org/officeDocument/2006/relationships/hyperlink" Target="https://stackoverflow.com/questions/41218937" TargetMode="External"/><Relationship Id="rId413" Type="http://schemas.openxmlformats.org/officeDocument/2006/relationships/hyperlink" Target="https://stackoverflow.com/questions/51877242" TargetMode="External"/><Relationship Id="rId412" Type="http://schemas.openxmlformats.org/officeDocument/2006/relationships/hyperlink" Target="https://stackoverflow.com/questions/43833081" TargetMode="External"/><Relationship Id="rId419" Type="http://schemas.openxmlformats.org/officeDocument/2006/relationships/hyperlink" Target="https://stackoverflow.com/questions/51877242" TargetMode="External"/><Relationship Id="rId418" Type="http://schemas.openxmlformats.org/officeDocument/2006/relationships/hyperlink" Target="https://stackoverflow.com/questions/43833081" TargetMode="External"/><Relationship Id="rId417" Type="http://schemas.openxmlformats.org/officeDocument/2006/relationships/hyperlink" Target="https://stackoverflow.com/questions/53261074" TargetMode="External"/><Relationship Id="rId416" Type="http://schemas.openxmlformats.org/officeDocument/2006/relationships/hyperlink" Target="https://stackoverflow.com/questions/48438607" TargetMode="External"/><Relationship Id="rId411" Type="http://schemas.openxmlformats.org/officeDocument/2006/relationships/hyperlink" Target="https://stackoverflow.com/questions/53261074" TargetMode="External"/><Relationship Id="rId5600" Type="http://schemas.openxmlformats.org/officeDocument/2006/relationships/hyperlink" Target="https://stackoverflow.com/questions/54277150" TargetMode="External"/><Relationship Id="rId6931" Type="http://schemas.openxmlformats.org/officeDocument/2006/relationships/hyperlink" Target="https://stackoverflow.com/questions/60494789" TargetMode="External"/><Relationship Id="rId410" Type="http://schemas.openxmlformats.org/officeDocument/2006/relationships/hyperlink" Target="https://stackoverflow.com/questions/48438607" TargetMode="External"/><Relationship Id="rId5601" Type="http://schemas.openxmlformats.org/officeDocument/2006/relationships/hyperlink" Target="https://stackoverflow.com/questions/49975629" TargetMode="External"/><Relationship Id="rId6932" Type="http://schemas.openxmlformats.org/officeDocument/2006/relationships/hyperlink" Target="https://stackoverflow.com/questions/60508363" TargetMode="External"/><Relationship Id="rId6930" Type="http://schemas.openxmlformats.org/officeDocument/2006/relationships/hyperlink" Target="https://stackoverflow.com/questions/64088673" TargetMode="External"/><Relationship Id="rId4305" Type="http://schemas.openxmlformats.org/officeDocument/2006/relationships/hyperlink" Target="https://stackoverflow.com/questions/52178922" TargetMode="External"/><Relationship Id="rId5637" Type="http://schemas.openxmlformats.org/officeDocument/2006/relationships/hyperlink" Target="https://stackoverflow.com/questions/60733109" TargetMode="External"/><Relationship Id="rId6968" Type="http://schemas.openxmlformats.org/officeDocument/2006/relationships/hyperlink" Target="https://stackoverflow.com/questions/61474125" TargetMode="External"/><Relationship Id="rId4304" Type="http://schemas.openxmlformats.org/officeDocument/2006/relationships/hyperlink" Target="https://stackoverflow.com/questions/57065070" TargetMode="External"/><Relationship Id="rId5638" Type="http://schemas.openxmlformats.org/officeDocument/2006/relationships/hyperlink" Target="https://stackoverflow.com/questions/63621251" TargetMode="External"/><Relationship Id="rId6969" Type="http://schemas.openxmlformats.org/officeDocument/2006/relationships/hyperlink" Target="https://stackoverflow.com/questions/59850162" TargetMode="External"/><Relationship Id="rId4307" Type="http://schemas.openxmlformats.org/officeDocument/2006/relationships/hyperlink" Target="https://stackoverflow.com/questions/63232732" TargetMode="External"/><Relationship Id="rId5635" Type="http://schemas.openxmlformats.org/officeDocument/2006/relationships/hyperlink" Target="https://stackoverflow.com/questions/48157558" TargetMode="External"/><Relationship Id="rId6966" Type="http://schemas.openxmlformats.org/officeDocument/2006/relationships/hyperlink" Target="https://stackoverflow.com/questions/61246884" TargetMode="External"/><Relationship Id="rId4306" Type="http://schemas.openxmlformats.org/officeDocument/2006/relationships/hyperlink" Target="https://stackoverflow.com/questions/61565293" TargetMode="External"/><Relationship Id="rId5636" Type="http://schemas.openxmlformats.org/officeDocument/2006/relationships/hyperlink" Target="https://stackoverflow.com/questions/60733109" TargetMode="External"/><Relationship Id="rId6967" Type="http://schemas.openxmlformats.org/officeDocument/2006/relationships/hyperlink" Target="https://stackoverflow.com/questions/61454585" TargetMode="External"/><Relationship Id="rId4309" Type="http://schemas.openxmlformats.org/officeDocument/2006/relationships/hyperlink" Target="https://stackoverflow.com/questions/63232732" TargetMode="External"/><Relationship Id="rId4308" Type="http://schemas.openxmlformats.org/officeDocument/2006/relationships/hyperlink" Target="https://stackoverflow.com/questions/60459292" TargetMode="External"/><Relationship Id="rId5639" Type="http://schemas.openxmlformats.org/officeDocument/2006/relationships/hyperlink" Target="https://stackoverflow.com/questions/59441934" TargetMode="External"/><Relationship Id="rId448" Type="http://schemas.openxmlformats.org/officeDocument/2006/relationships/hyperlink" Target="https://stackoverflow.com/questions/54085474" TargetMode="External"/><Relationship Id="rId447" Type="http://schemas.openxmlformats.org/officeDocument/2006/relationships/hyperlink" Target="https://stackoverflow.com/questions/53729113" TargetMode="External"/><Relationship Id="rId446" Type="http://schemas.openxmlformats.org/officeDocument/2006/relationships/hyperlink" Target="https://stackoverflow.com/questions/39945443" TargetMode="External"/><Relationship Id="rId445" Type="http://schemas.openxmlformats.org/officeDocument/2006/relationships/hyperlink" Target="https://stackoverflow.com/questions/54523836" TargetMode="External"/><Relationship Id="rId449" Type="http://schemas.openxmlformats.org/officeDocument/2006/relationships/hyperlink" Target="https://stackoverflow.com/questions/55833353" TargetMode="External"/><Relationship Id="rId440" Type="http://schemas.openxmlformats.org/officeDocument/2006/relationships/hyperlink" Target="https://stackoverflow.com/questions/55549257" TargetMode="External"/><Relationship Id="rId6960" Type="http://schemas.openxmlformats.org/officeDocument/2006/relationships/hyperlink" Target="https://stackoverflow.com/questions/60402033" TargetMode="External"/><Relationship Id="rId5630" Type="http://schemas.openxmlformats.org/officeDocument/2006/relationships/hyperlink" Target="https://stackoverflow.com/questions/51383415" TargetMode="External"/><Relationship Id="rId6961" Type="http://schemas.openxmlformats.org/officeDocument/2006/relationships/hyperlink" Target="https://stackoverflow.com/questions/60401791" TargetMode="External"/><Relationship Id="rId444" Type="http://schemas.openxmlformats.org/officeDocument/2006/relationships/hyperlink" Target="https://stackoverflow.com/questions/55833353" TargetMode="External"/><Relationship Id="rId4301" Type="http://schemas.openxmlformats.org/officeDocument/2006/relationships/hyperlink" Target="https://stackoverflow.com/questions/61884137" TargetMode="External"/><Relationship Id="rId5633" Type="http://schemas.openxmlformats.org/officeDocument/2006/relationships/hyperlink" Target="https://stackoverflow.com/questions/51578532" TargetMode="External"/><Relationship Id="rId6964" Type="http://schemas.openxmlformats.org/officeDocument/2006/relationships/hyperlink" Target="https://stackoverflow.com/questions/57706942" TargetMode="External"/><Relationship Id="rId443" Type="http://schemas.openxmlformats.org/officeDocument/2006/relationships/hyperlink" Target="https://stackoverflow.com/questions/61710061" TargetMode="External"/><Relationship Id="rId4300" Type="http://schemas.openxmlformats.org/officeDocument/2006/relationships/hyperlink" Target="https://stackoverflow.com/questions/60682593" TargetMode="External"/><Relationship Id="rId5634" Type="http://schemas.openxmlformats.org/officeDocument/2006/relationships/hyperlink" Target="https://stackoverflow.com/questions/59441934" TargetMode="External"/><Relationship Id="rId6965" Type="http://schemas.openxmlformats.org/officeDocument/2006/relationships/hyperlink" Target="https://stackoverflow.com/questions/64316104" TargetMode="External"/><Relationship Id="rId442" Type="http://schemas.openxmlformats.org/officeDocument/2006/relationships/hyperlink" Target="https://stackoverflow.com/questions/58817026" TargetMode="External"/><Relationship Id="rId4303" Type="http://schemas.openxmlformats.org/officeDocument/2006/relationships/hyperlink" Target="https://stackoverflow.com/questions/58059221" TargetMode="External"/><Relationship Id="rId5631" Type="http://schemas.openxmlformats.org/officeDocument/2006/relationships/hyperlink" Target="https://stackoverflow.com/questions/51578532" TargetMode="External"/><Relationship Id="rId6962" Type="http://schemas.openxmlformats.org/officeDocument/2006/relationships/hyperlink" Target="https://stackoverflow.com/questions/37044006" TargetMode="External"/><Relationship Id="rId441" Type="http://schemas.openxmlformats.org/officeDocument/2006/relationships/hyperlink" Target="https://stackoverflow.com/questions/57275893" TargetMode="External"/><Relationship Id="rId4302" Type="http://schemas.openxmlformats.org/officeDocument/2006/relationships/hyperlink" Target="https://stackoverflow.com/questions/59986205" TargetMode="External"/><Relationship Id="rId5632" Type="http://schemas.openxmlformats.org/officeDocument/2006/relationships/hyperlink" Target="https://stackoverflow.com/questions/51383415" TargetMode="External"/><Relationship Id="rId6963" Type="http://schemas.openxmlformats.org/officeDocument/2006/relationships/hyperlink" Target="https://stackoverflow.com/questions/60478749" TargetMode="External"/><Relationship Id="rId5626" Type="http://schemas.openxmlformats.org/officeDocument/2006/relationships/hyperlink" Target="https://stackoverflow.com/questions/56523728" TargetMode="External"/><Relationship Id="rId6957" Type="http://schemas.openxmlformats.org/officeDocument/2006/relationships/hyperlink" Target="https://stackoverflow.com/questions/60402033" TargetMode="External"/><Relationship Id="rId5627" Type="http://schemas.openxmlformats.org/officeDocument/2006/relationships/hyperlink" Target="https://stackoverflow.com/questions/60799664" TargetMode="External"/><Relationship Id="rId6958" Type="http://schemas.openxmlformats.org/officeDocument/2006/relationships/hyperlink" Target="https://stackoverflow.com/questions/54274107" TargetMode="External"/><Relationship Id="rId5624" Type="http://schemas.openxmlformats.org/officeDocument/2006/relationships/hyperlink" Target="https://stackoverflow.com/questions/54442106" TargetMode="External"/><Relationship Id="rId6955" Type="http://schemas.openxmlformats.org/officeDocument/2006/relationships/hyperlink" Target="https://stackoverflow.com/questions/61292187" TargetMode="External"/><Relationship Id="rId5625" Type="http://schemas.openxmlformats.org/officeDocument/2006/relationships/hyperlink" Target="https://stackoverflow.com/questions/56523728" TargetMode="External"/><Relationship Id="rId6956" Type="http://schemas.openxmlformats.org/officeDocument/2006/relationships/hyperlink" Target="https://stackoverflow.com/questions/64073899" TargetMode="External"/><Relationship Id="rId5628" Type="http://schemas.openxmlformats.org/officeDocument/2006/relationships/hyperlink" Target="https://stackoverflow.com/questions/58744161" TargetMode="External"/><Relationship Id="rId6959" Type="http://schemas.openxmlformats.org/officeDocument/2006/relationships/hyperlink" Target="https://stackoverflow.com/questions/60401791" TargetMode="External"/><Relationship Id="rId5629" Type="http://schemas.openxmlformats.org/officeDocument/2006/relationships/hyperlink" Target="https://stackoverflow.com/questions/51578532" TargetMode="External"/><Relationship Id="rId437" Type="http://schemas.openxmlformats.org/officeDocument/2006/relationships/hyperlink" Target="https://stackoverflow.com/questions/60711103" TargetMode="External"/><Relationship Id="rId436" Type="http://schemas.openxmlformats.org/officeDocument/2006/relationships/hyperlink" Target="https://stackoverflow.com/questions/62472764" TargetMode="External"/><Relationship Id="rId435" Type="http://schemas.openxmlformats.org/officeDocument/2006/relationships/hyperlink" Target="https://stackoverflow.com/questions/50839892" TargetMode="External"/><Relationship Id="rId434" Type="http://schemas.openxmlformats.org/officeDocument/2006/relationships/hyperlink" Target="https://stackoverflow.com/questions/49975629" TargetMode="External"/><Relationship Id="rId439" Type="http://schemas.openxmlformats.org/officeDocument/2006/relationships/hyperlink" Target="https://stackoverflow.com/questions/61214015" TargetMode="External"/><Relationship Id="rId438" Type="http://schemas.openxmlformats.org/officeDocument/2006/relationships/hyperlink" Target="https://stackoverflow.com/questions/49781077" TargetMode="External"/><Relationship Id="rId6950" Type="http://schemas.openxmlformats.org/officeDocument/2006/relationships/hyperlink" Target="https://stackoverflow.com/questions/47361956" TargetMode="External"/><Relationship Id="rId433" Type="http://schemas.openxmlformats.org/officeDocument/2006/relationships/hyperlink" Target="https://stackoverflow.com/questions/45275507" TargetMode="External"/><Relationship Id="rId5622" Type="http://schemas.openxmlformats.org/officeDocument/2006/relationships/hyperlink" Target="https://stackoverflow.com/questions/59761699" TargetMode="External"/><Relationship Id="rId6953" Type="http://schemas.openxmlformats.org/officeDocument/2006/relationships/hyperlink" Target="https://stackoverflow.com/questions/59515069" TargetMode="External"/><Relationship Id="rId432" Type="http://schemas.openxmlformats.org/officeDocument/2006/relationships/hyperlink" Target="https://stackoverflow.com/questions/45716700" TargetMode="External"/><Relationship Id="rId5623" Type="http://schemas.openxmlformats.org/officeDocument/2006/relationships/hyperlink" Target="https://stackoverflow.com/questions/54857959" TargetMode="External"/><Relationship Id="rId6954" Type="http://schemas.openxmlformats.org/officeDocument/2006/relationships/hyperlink" Target="https://stackoverflow.com/questions/56215065" TargetMode="External"/><Relationship Id="rId431" Type="http://schemas.openxmlformats.org/officeDocument/2006/relationships/hyperlink" Target="https://stackoverflow.com/questions/57002050" TargetMode="External"/><Relationship Id="rId5620" Type="http://schemas.openxmlformats.org/officeDocument/2006/relationships/hyperlink" Target="https://stackoverflow.com/questions/55672542" TargetMode="External"/><Relationship Id="rId6951" Type="http://schemas.openxmlformats.org/officeDocument/2006/relationships/hyperlink" Target="https://stackoverflow.com/questions/54665872" TargetMode="External"/><Relationship Id="rId430" Type="http://schemas.openxmlformats.org/officeDocument/2006/relationships/hyperlink" Target="https://stackoverflow.com/questions/60141916" TargetMode="External"/><Relationship Id="rId5621" Type="http://schemas.openxmlformats.org/officeDocument/2006/relationships/hyperlink" Target="https://stackoverflow.com/questions/56523728" TargetMode="External"/><Relationship Id="rId6952" Type="http://schemas.openxmlformats.org/officeDocument/2006/relationships/hyperlink" Target="https://stackoverflow.com/questions/56215065" TargetMode="External"/><Relationship Id="rId6108" Type="http://schemas.openxmlformats.org/officeDocument/2006/relationships/hyperlink" Target="https://stackoverflow.com/questions/63689072" TargetMode="External"/><Relationship Id="rId6109" Type="http://schemas.openxmlformats.org/officeDocument/2006/relationships/hyperlink" Target="https://stackoverflow.com/questions/56572586" TargetMode="External"/><Relationship Id="rId7439" Type="http://schemas.openxmlformats.org/officeDocument/2006/relationships/hyperlink" Target="https://stackoverflow.com/questions/63769069" TargetMode="External"/><Relationship Id="rId7430" Type="http://schemas.openxmlformats.org/officeDocument/2006/relationships/hyperlink" Target="https://stackoverflow.com/questions/64118599" TargetMode="External"/><Relationship Id="rId8761" Type="http://schemas.openxmlformats.org/officeDocument/2006/relationships/hyperlink" Target="https://stackoverflow.com/questions/64779033" TargetMode="External"/><Relationship Id="rId8760" Type="http://schemas.openxmlformats.org/officeDocument/2006/relationships/hyperlink" Target="https://stackoverflow.com/questions/63091894" TargetMode="External"/><Relationship Id="rId6102" Type="http://schemas.openxmlformats.org/officeDocument/2006/relationships/hyperlink" Target="https://stackoverflow.com/questions/56572586" TargetMode="External"/><Relationship Id="rId7434" Type="http://schemas.openxmlformats.org/officeDocument/2006/relationships/hyperlink" Target="https://stackoverflow.com/questions/64118599" TargetMode="External"/><Relationship Id="rId8765" Type="http://schemas.openxmlformats.org/officeDocument/2006/relationships/hyperlink" Target="https://stackoverflow.com/questions/51552438" TargetMode="External"/><Relationship Id="rId6103" Type="http://schemas.openxmlformats.org/officeDocument/2006/relationships/hyperlink" Target="https://stackoverflow.com/questions/63689072" TargetMode="External"/><Relationship Id="rId7433" Type="http://schemas.openxmlformats.org/officeDocument/2006/relationships/hyperlink" Target="https://stackoverflow.com/questions/61084824" TargetMode="External"/><Relationship Id="rId8764" Type="http://schemas.openxmlformats.org/officeDocument/2006/relationships/hyperlink" Target="https://stackoverflow.com/questions/41216528" TargetMode="External"/><Relationship Id="rId6100" Type="http://schemas.openxmlformats.org/officeDocument/2006/relationships/hyperlink" Target="https://stackoverflow.com/questions/57779022" TargetMode="External"/><Relationship Id="rId7432" Type="http://schemas.openxmlformats.org/officeDocument/2006/relationships/hyperlink" Target="https://stackoverflow.com/questions/63960101" TargetMode="External"/><Relationship Id="rId8763" Type="http://schemas.openxmlformats.org/officeDocument/2006/relationships/hyperlink" Target="https://stackoverflow.com/questions/60773801" TargetMode="External"/><Relationship Id="rId6101" Type="http://schemas.openxmlformats.org/officeDocument/2006/relationships/hyperlink" Target="https://stackoverflow.com/questions/55854885" TargetMode="External"/><Relationship Id="rId7431" Type="http://schemas.openxmlformats.org/officeDocument/2006/relationships/hyperlink" Target="https://stackoverflow.com/questions/61176084" TargetMode="External"/><Relationship Id="rId8762" Type="http://schemas.openxmlformats.org/officeDocument/2006/relationships/hyperlink" Target="https://stackoverflow.com/questions/59571944" TargetMode="External"/><Relationship Id="rId6106" Type="http://schemas.openxmlformats.org/officeDocument/2006/relationships/hyperlink" Target="https://stackoverflow.com/questions/54946564" TargetMode="External"/><Relationship Id="rId7438" Type="http://schemas.openxmlformats.org/officeDocument/2006/relationships/hyperlink" Target="https://stackoverflow.com/questions/62612696" TargetMode="External"/><Relationship Id="rId8769" Type="http://schemas.openxmlformats.org/officeDocument/2006/relationships/hyperlink" Target="https://stackoverflow.com/questions/33315607" TargetMode="External"/><Relationship Id="rId6107" Type="http://schemas.openxmlformats.org/officeDocument/2006/relationships/hyperlink" Target="https://stackoverflow.com/questions/55193860" TargetMode="External"/><Relationship Id="rId7437" Type="http://schemas.openxmlformats.org/officeDocument/2006/relationships/hyperlink" Target="https://stackoverflow.com/questions/63826471" TargetMode="External"/><Relationship Id="rId8768" Type="http://schemas.openxmlformats.org/officeDocument/2006/relationships/hyperlink" Target="https://stackoverflow.com/questions/48052570" TargetMode="External"/><Relationship Id="rId6104" Type="http://schemas.openxmlformats.org/officeDocument/2006/relationships/hyperlink" Target="https://stackoverflow.com/questions/56186384" TargetMode="External"/><Relationship Id="rId7436" Type="http://schemas.openxmlformats.org/officeDocument/2006/relationships/hyperlink" Target="https://stackoverflow.com/questions/63515917" TargetMode="External"/><Relationship Id="rId8767" Type="http://schemas.openxmlformats.org/officeDocument/2006/relationships/hyperlink" Target="https://stackoverflow.com/questions/62637014" TargetMode="External"/><Relationship Id="rId6105" Type="http://schemas.openxmlformats.org/officeDocument/2006/relationships/hyperlink" Target="https://stackoverflow.com/questions/56186384" TargetMode="External"/><Relationship Id="rId7435" Type="http://schemas.openxmlformats.org/officeDocument/2006/relationships/hyperlink" Target="https://stackoverflow.com/questions/62585157" TargetMode="External"/><Relationship Id="rId8766" Type="http://schemas.openxmlformats.org/officeDocument/2006/relationships/hyperlink" Target="https://stackoverflow.com/questions/53606365" TargetMode="External"/><Relationship Id="rId7429" Type="http://schemas.openxmlformats.org/officeDocument/2006/relationships/hyperlink" Target="https://stackoverflow.com/questions/63960101" TargetMode="External"/><Relationship Id="rId7428" Type="http://schemas.openxmlformats.org/officeDocument/2006/relationships/hyperlink" Target="https://stackoverflow.com/questions/61176084" TargetMode="External"/><Relationship Id="rId8759" Type="http://schemas.openxmlformats.org/officeDocument/2006/relationships/hyperlink" Target="https://stackoverflow.com/questions/64779033" TargetMode="External"/><Relationship Id="rId8750" Type="http://schemas.openxmlformats.org/officeDocument/2006/relationships/hyperlink" Target="https://stackoverflow.com/questions/59912210" TargetMode="External"/><Relationship Id="rId7423" Type="http://schemas.openxmlformats.org/officeDocument/2006/relationships/hyperlink" Target="https://stackoverflow.com/questions/64654700" TargetMode="External"/><Relationship Id="rId8754" Type="http://schemas.openxmlformats.org/officeDocument/2006/relationships/hyperlink" Target="https://stackoverflow.com/questions/23570671" TargetMode="External"/><Relationship Id="rId7422" Type="http://schemas.openxmlformats.org/officeDocument/2006/relationships/hyperlink" Target="https://stackoverflow.com/questions/63656294" TargetMode="External"/><Relationship Id="rId8753" Type="http://schemas.openxmlformats.org/officeDocument/2006/relationships/hyperlink" Target="https://stackoverflow.com/questions/35738678" TargetMode="External"/><Relationship Id="rId7421" Type="http://schemas.openxmlformats.org/officeDocument/2006/relationships/hyperlink" Target="https://stackoverflow.com/questions/62102912" TargetMode="External"/><Relationship Id="rId8752" Type="http://schemas.openxmlformats.org/officeDocument/2006/relationships/hyperlink" Target="https://stackoverflow.com/questions/47069096" TargetMode="External"/><Relationship Id="rId7420" Type="http://schemas.openxmlformats.org/officeDocument/2006/relationships/hyperlink" Target="https://stackoverflow.com/questions/62680282" TargetMode="External"/><Relationship Id="rId8751" Type="http://schemas.openxmlformats.org/officeDocument/2006/relationships/hyperlink" Target="https://stackoverflow.com/questions/62527148" TargetMode="External"/><Relationship Id="rId7427" Type="http://schemas.openxmlformats.org/officeDocument/2006/relationships/hyperlink" Target="https://stackoverflow.com/questions/61084824" TargetMode="External"/><Relationship Id="rId8758" Type="http://schemas.openxmlformats.org/officeDocument/2006/relationships/hyperlink" Target="https://stackoverflow.com/questions/54729225" TargetMode="External"/><Relationship Id="rId7426" Type="http://schemas.openxmlformats.org/officeDocument/2006/relationships/hyperlink" Target="https://stackoverflow.com/questions/63841876" TargetMode="External"/><Relationship Id="rId8757" Type="http://schemas.openxmlformats.org/officeDocument/2006/relationships/hyperlink" Target="https://stackoverflow.com/questions/54481447" TargetMode="External"/><Relationship Id="rId7425" Type="http://schemas.openxmlformats.org/officeDocument/2006/relationships/hyperlink" Target="https://stackoverflow.com/questions/63960101" TargetMode="External"/><Relationship Id="rId8756" Type="http://schemas.openxmlformats.org/officeDocument/2006/relationships/hyperlink" Target="https://stackoverflow.com/questions/60367212" TargetMode="External"/><Relationship Id="rId7424" Type="http://schemas.openxmlformats.org/officeDocument/2006/relationships/hyperlink" Target="https://stackoverflow.com/questions/61176084" TargetMode="External"/><Relationship Id="rId8755" Type="http://schemas.openxmlformats.org/officeDocument/2006/relationships/hyperlink" Target="https://stackoverflow.com/questions/60367212" TargetMode="External"/><Relationship Id="rId6120" Type="http://schemas.openxmlformats.org/officeDocument/2006/relationships/hyperlink" Target="https://stackoverflow.com/questions/58927172" TargetMode="External"/><Relationship Id="rId7452" Type="http://schemas.openxmlformats.org/officeDocument/2006/relationships/hyperlink" Target="https://stackoverflow.com/questions/63341584" TargetMode="External"/><Relationship Id="rId8783" Type="http://schemas.openxmlformats.org/officeDocument/2006/relationships/hyperlink" Target="https://stackoverflow.com/questions/62894945" TargetMode="External"/><Relationship Id="rId6121" Type="http://schemas.openxmlformats.org/officeDocument/2006/relationships/hyperlink" Target="https://stackoverflow.com/questions/63722704" TargetMode="External"/><Relationship Id="rId7451" Type="http://schemas.openxmlformats.org/officeDocument/2006/relationships/hyperlink" Target="https://stackoverflow.com/questions/64105822" TargetMode="External"/><Relationship Id="rId8782" Type="http://schemas.openxmlformats.org/officeDocument/2006/relationships/hyperlink" Target="https://stackoverflow.com/questions/62894945" TargetMode="External"/><Relationship Id="rId7450" Type="http://schemas.openxmlformats.org/officeDocument/2006/relationships/hyperlink" Target="https://stackoverflow.com/questions/62612696" TargetMode="External"/><Relationship Id="rId8781" Type="http://schemas.openxmlformats.org/officeDocument/2006/relationships/hyperlink" Target="https://stackoverflow.com/questions/43222882" TargetMode="External"/><Relationship Id="rId8780" Type="http://schemas.openxmlformats.org/officeDocument/2006/relationships/hyperlink" Target="https://stackoverflow.com/questions/62854851" TargetMode="External"/><Relationship Id="rId6124" Type="http://schemas.openxmlformats.org/officeDocument/2006/relationships/hyperlink" Target="https://stackoverflow.com/questions/41151993" TargetMode="External"/><Relationship Id="rId7456" Type="http://schemas.openxmlformats.org/officeDocument/2006/relationships/hyperlink" Target="https://stackoverflow.com/questions/62612696" TargetMode="External"/><Relationship Id="rId8787" Type="http://schemas.openxmlformats.org/officeDocument/2006/relationships/hyperlink" Target="https://stackoverflow.com/questions/63305459" TargetMode="External"/><Relationship Id="rId6125" Type="http://schemas.openxmlformats.org/officeDocument/2006/relationships/hyperlink" Target="https://stackoverflow.com/questions/31621967" TargetMode="External"/><Relationship Id="rId7455" Type="http://schemas.openxmlformats.org/officeDocument/2006/relationships/hyperlink" Target="https://stackoverflow.com/questions/64105822" TargetMode="External"/><Relationship Id="rId8786" Type="http://schemas.openxmlformats.org/officeDocument/2006/relationships/hyperlink" Target="https://stackoverflow.com/questions/64884238" TargetMode="External"/><Relationship Id="rId6122" Type="http://schemas.openxmlformats.org/officeDocument/2006/relationships/hyperlink" Target="https://stackoverflow.com/questions/62146861" TargetMode="External"/><Relationship Id="rId7454" Type="http://schemas.openxmlformats.org/officeDocument/2006/relationships/hyperlink" Target="https://stackoverflow.com/questions/64978209" TargetMode="External"/><Relationship Id="rId8785" Type="http://schemas.openxmlformats.org/officeDocument/2006/relationships/hyperlink" Target="https://stackoverflow.com/questions/63428743" TargetMode="External"/><Relationship Id="rId6123" Type="http://schemas.openxmlformats.org/officeDocument/2006/relationships/hyperlink" Target="https://stackoverflow.com/questions/26899025" TargetMode="External"/><Relationship Id="rId7453" Type="http://schemas.openxmlformats.org/officeDocument/2006/relationships/hyperlink" Target="https://stackoverflow.com/questions/63826471" TargetMode="External"/><Relationship Id="rId8784" Type="http://schemas.openxmlformats.org/officeDocument/2006/relationships/hyperlink" Target="https://stackoverflow.com/questions/64671488" TargetMode="External"/><Relationship Id="rId6128" Type="http://schemas.openxmlformats.org/officeDocument/2006/relationships/hyperlink" Target="https://stackoverflow.com/questions/12222290" TargetMode="External"/><Relationship Id="rId6129" Type="http://schemas.openxmlformats.org/officeDocument/2006/relationships/hyperlink" Target="https://stackoverflow.com/questions/35970499" TargetMode="External"/><Relationship Id="rId7459" Type="http://schemas.openxmlformats.org/officeDocument/2006/relationships/hyperlink" Target="https://stackoverflow.com/questions/62055656" TargetMode="External"/><Relationship Id="rId6126" Type="http://schemas.openxmlformats.org/officeDocument/2006/relationships/hyperlink" Target="https://stackoverflow.com/questions/23624824" TargetMode="External"/><Relationship Id="rId7458" Type="http://schemas.openxmlformats.org/officeDocument/2006/relationships/hyperlink" Target="https://stackoverflow.com/questions/65087269" TargetMode="External"/><Relationship Id="rId8789" Type="http://schemas.openxmlformats.org/officeDocument/2006/relationships/hyperlink" Target="https://stackoverflow.com/questions/51371276" TargetMode="External"/><Relationship Id="rId6127" Type="http://schemas.openxmlformats.org/officeDocument/2006/relationships/hyperlink" Target="https://stackoverflow.com/questions/36323993" TargetMode="External"/><Relationship Id="rId7457" Type="http://schemas.openxmlformats.org/officeDocument/2006/relationships/hyperlink" Target="https://stackoverflow.com/questions/64608870" TargetMode="External"/><Relationship Id="rId8788" Type="http://schemas.openxmlformats.org/officeDocument/2006/relationships/hyperlink" Target="https://stackoverflow.com/questions/62717722" TargetMode="External"/><Relationship Id="rId6119" Type="http://schemas.openxmlformats.org/officeDocument/2006/relationships/hyperlink" Target="https://stackoverflow.com/questions/62677973" TargetMode="External"/><Relationship Id="rId7441" Type="http://schemas.openxmlformats.org/officeDocument/2006/relationships/hyperlink" Target="https://stackoverflow.com/questions/62055656" TargetMode="External"/><Relationship Id="rId8772" Type="http://schemas.openxmlformats.org/officeDocument/2006/relationships/hyperlink" Target="https://stackoverflow.com/questions/43065575" TargetMode="External"/><Relationship Id="rId6110" Type="http://schemas.openxmlformats.org/officeDocument/2006/relationships/hyperlink" Target="https://stackoverflow.com/questions/63689072" TargetMode="External"/><Relationship Id="rId7440" Type="http://schemas.openxmlformats.org/officeDocument/2006/relationships/hyperlink" Target="https://stackoverflow.com/questions/62055656" TargetMode="External"/><Relationship Id="rId8771" Type="http://schemas.openxmlformats.org/officeDocument/2006/relationships/hyperlink" Target="https://stackoverflow.com/questions/32097392" TargetMode="External"/><Relationship Id="rId8770" Type="http://schemas.openxmlformats.org/officeDocument/2006/relationships/hyperlink" Target="https://stackoverflow.com/questions/39951432" TargetMode="External"/><Relationship Id="rId6113" Type="http://schemas.openxmlformats.org/officeDocument/2006/relationships/hyperlink" Target="https://stackoverflow.com/questions/59417433" TargetMode="External"/><Relationship Id="rId7445" Type="http://schemas.openxmlformats.org/officeDocument/2006/relationships/hyperlink" Target="https://stackoverflow.com/questions/64988725" TargetMode="External"/><Relationship Id="rId8776" Type="http://schemas.openxmlformats.org/officeDocument/2006/relationships/hyperlink" Target="https://stackoverflow.com/questions/52008548" TargetMode="External"/><Relationship Id="rId6114" Type="http://schemas.openxmlformats.org/officeDocument/2006/relationships/hyperlink" Target="https://stackoverflow.com/questions/60497294" TargetMode="External"/><Relationship Id="rId7444" Type="http://schemas.openxmlformats.org/officeDocument/2006/relationships/hyperlink" Target="https://stackoverflow.com/questions/63402294" TargetMode="External"/><Relationship Id="rId8775" Type="http://schemas.openxmlformats.org/officeDocument/2006/relationships/hyperlink" Target="https://stackoverflow.com/questions/49547715" TargetMode="External"/><Relationship Id="rId6111" Type="http://schemas.openxmlformats.org/officeDocument/2006/relationships/hyperlink" Target="https://stackoverflow.com/questions/54946564" TargetMode="External"/><Relationship Id="rId7443" Type="http://schemas.openxmlformats.org/officeDocument/2006/relationships/hyperlink" Target="https://stackoverflow.com/questions/63341584" TargetMode="External"/><Relationship Id="rId8774" Type="http://schemas.openxmlformats.org/officeDocument/2006/relationships/hyperlink" Target="https://stackoverflow.com/questions/51772935" TargetMode="External"/><Relationship Id="rId6112" Type="http://schemas.openxmlformats.org/officeDocument/2006/relationships/hyperlink" Target="https://stackoverflow.com/questions/64743941" TargetMode="External"/><Relationship Id="rId7442" Type="http://schemas.openxmlformats.org/officeDocument/2006/relationships/hyperlink" Target="https://stackoverflow.com/questions/64608870" TargetMode="External"/><Relationship Id="rId8773" Type="http://schemas.openxmlformats.org/officeDocument/2006/relationships/hyperlink" Target="https://stackoverflow.com/questions/43065575" TargetMode="External"/><Relationship Id="rId6117" Type="http://schemas.openxmlformats.org/officeDocument/2006/relationships/hyperlink" Target="https://stackoverflow.com/questions/59333544" TargetMode="External"/><Relationship Id="rId7449" Type="http://schemas.openxmlformats.org/officeDocument/2006/relationships/hyperlink" Target="https://stackoverflow.com/questions/63341584" TargetMode="External"/><Relationship Id="rId6118" Type="http://schemas.openxmlformats.org/officeDocument/2006/relationships/hyperlink" Target="https://stackoverflow.com/questions/56865740" TargetMode="External"/><Relationship Id="rId7448" Type="http://schemas.openxmlformats.org/officeDocument/2006/relationships/hyperlink" Target="https://stackoverflow.com/questions/63826471" TargetMode="External"/><Relationship Id="rId8779" Type="http://schemas.openxmlformats.org/officeDocument/2006/relationships/hyperlink" Target="https://stackoverflow.com/questions/39745807" TargetMode="External"/><Relationship Id="rId6115" Type="http://schemas.openxmlformats.org/officeDocument/2006/relationships/hyperlink" Target="https://stackoverflow.com/questions/59656096" TargetMode="External"/><Relationship Id="rId7447" Type="http://schemas.openxmlformats.org/officeDocument/2006/relationships/hyperlink" Target="https://stackoverflow.com/questions/64608870" TargetMode="External"/><Relationship Id="rId8778" Type="http://schemas.openxmlformats.org/officeDocument/2006/relationships/hyperlink" Target="https://stackoverflow.com/questions/63012476" TargetMode="External"/><Relationship Id="rId6116" Type="http://schemas.openxmlformats.org/officeDocument/2006/relationships/hyperlink" Target="https://stackoverflow.com/questions/60066950" TargetMode="External"/><Relationship Id="rId7446" Type="http://schemas.openxmlformats.org/officeDocument/2006/relationships/hyperlink" Target="https://stackoverflow.com/questions/63914485" TargetMode="External"/><Relationship Id="rId8777" Type="http://schemas.openxmlformats.org/officeDocument/2006/relationships/hyperlink" Target="https://stackoverflow.com/questions/63012476" TargetMode="External"/><Relationship Id="rId8729" Type="http://schemas.openxmlformats.org/officeDocument/2006/relationships/hyperlink" Target="https://stackoverflow.com/questions/60937557" TargetMode="External"/><Relationship Id="rId8728" Type="http://schemas.openxmlformats.org/officeDocument/2006/relationships/hyperlink" Target="https://stackoverflow.com/questions/60005319" TargetMode="External"/><Relationship Id="rId8727" Type="http://schemas.openxmlformats.org/officeDocument/2006/relationships/hyperlink" Target="https://stackoverflow.com/questions/61812227" TargetMode="External"/><Relationship Id="rId8726" Type="http://schemas.openxmlformats.org/officeDocument/2006/relationships/hyperlink" Target="https://stackoverflow.com/questions/61640660" TargetMode="External"/><Relationship Id="rId1" Type="http://schemas.openxmlformats.org/officeDocument/2006/relationships/hyperlink" Target="https://stackoverflow.com/questions/53531820" TargetMode="External"/><Relationship Id="rId2" Type="http://schemas.openxmlformats.org/officeDocument/2006/relationships/hyperlink" Target="https://stackoverflow.com/questions/64118620" TargetMode="External"/><Relationship Id="rId3" Type="http://schemas.openxmlformats.org/officeDocument/2006/relationships/hyperlink" Target="https://stackoverflow.com/questions/64123445" TargetMode="External"/><Relationship Id="rId4" Type="http://schemas.openxmlformats.org/officeDocument/2006/relationships/hyperlink" Target="https://stackoverflow.com/questions/62300118" TargetMode="External"/><Relationship Id="rId9" Type="http://schemas.openxmlformats.org/officeDocument/2006/relationships/hyperlink" Target="https://stackoverflow.com/questions/47749250" TargetMode="External"/><Relationship Id="rId8721" Type="http://schemas.openxmlformats.org/officeDocument/2006/relationships/hyperlink" Target="https://stackoverflow.com/questions/60937557" TargetMode="External"/><Relationship Id="rId8720" Type="http://schemas.openxmlformats.org/officeDocument/2006/relationships/hyperlink" Target="https://stackoverflow.com/questions/61640660" TargetMode="External"/><Relationship Id="rId5" Type="http://schemas.openxmlformats.org/officeDocument/2006/relationships/hyperlink" Target="https://stackoverflow.com/questions/62575639" TargetMode="External"/><Relationship Id="rId8725" Type="http://schemas.openxmlformats.org/officeDocument/2006/relationships/hyperlink" Target="https://stackoverflow.com/questions/61640660" TargetMode="External"/><Relationship Id="rId6" Type="http://schemas.openxmlformats.org/officeDocument/2006/relationships/hyperlink" Target="https://stackoverflow.com/questions/56814449" TargetMode="External"/><Relationship Id="rId8724" Type="http://schemas.openxmlformats.org/officeDocument/2006/relationships/hyperlink" Target="https://stackoverflow.com/questions/60937557" TargetMode="External"/><Relationship Id="rId7" Type="http://schemas.openxmlformats.org/officeDocument/2006/relationships/hyperlink" Target="https://stackoverflow.com/questions/61371959" TargetMode="External"/><Relationship Id="rId8723" Type="http://schemas.openxmlformats.org/officeDocument/2006/relationships/hyperlink" Target="https://stackoverflow.com/questions/61648779" TargetMode="External"/><Relationship Id="rId8" Type="http://schemas.openxmlformats.org/officeDocument/2006/relationships/hyperlink" Target="https://stackoverflow.com/questions/60615290" TargetMode="External"/><Relationship Id="rId8722" Type="http://schemas.openxmlformats.org/officeDocument/2006/relationships/hyperlink" Target="https://stackoverflow.com/questions/61169380" TargetMode="External"/><Relationship Id="rId8718" Type="http://schemas.openxmlformats.org/officeDocument/2006/relationships/hyperlink" Target="https://stackoverflow.com/questions/61648779" TargetMode="External"/><Relationship Id="rId8717" Type="http://schemas.openxmlformats.org/officeDocument/2006/relationships/hyperlink" Target="https://stackoverflow.com/questions/61169380" TargetMode="External"/><Relationship Id="rId8716" Type="http://schemas.openxmlformats.org/officeDocument/2006/relationships/hyperlink" Target="https://stackoverflow.com/questions/60141916" TargetMode="External"/><Relationship Id="rId8715" Type="http://schemas.openxmlformats.org/officeDocument/2006/relationships/hyperlink" Target="https://stackoverflow.com/questions/60141916" TargetMode="External"/><Relationship Id="rId8719" Type="http://schemas.openxmlformats.org/officeDocument/2006/relationships/hyperlink" Target="https://stackoverflow.com/questions/60937557" TargetMode="External"/><Relationship Id="rId8710" Type="http://schemas.openxmlformats.org/officeDocument/2006/relationships/hyperlink" Target="https://stackoverflow.com/questions/58676498" TargetMode="External"/><Relationship Id="rId8714" Type="http://schemas.openxmlformats.org/officeDocument/2006/relationships/hyperlink" Target="https://stackoverflow.com/questions/61169380" TargetMode="External"/><Relationship Id="rId8713" Type="http://schemas.openxmlformats.org/officeDocument/2006/relationships/hyperlink" Target="https://stackoverflow.com/questions/62428455" TargetMode="External"/><Relationship Id="rId8712" Type="http://schemas.openxmlformats.org/officeDocument/2006/relationships/hyperlink" Target="https://stackoverflow.com/questions/61603465" TargetMode="External"/><Relationship Id="rId8711" Type="http://schemas.openxmlformats.org/officeDocument/2006/relationships/hyperlink" Target="https://stackoverflow.com/questions/59621899" TargetMode="External"/><Relationship Id="rId7419" Type="http://schemas.openxmlformats.org/officeDocument/2006/relationships/hyperlink" Target="https://stackoverflow.com/questions/63982154" TargetMode="External"/><Relationship Id="rId7418" Type="http://schemas.openxmlformats.org/officeDocument/2006/relationships/hyperlink" Target="https://stackoverflow.com/questions/61348222" TargetMode="External"/><Relationship Id="rId8749" Type="http://schemas.openxmlformats.org/officeDocument/2006/relationships/hyperlink" Target="https://stackoverflow.com/questions/59912210" TargetMode="External"/><Relationship Id="rId7417" Type="http://schemas.openxmlformats.org/officeDocument/2006/relationships/hyperlink" Target="https://stackoverflow.com/questions/63509763" TargetMode="External"/><Relationship Id="rId8748" Type="http://schemas.openxmlformats.org/officeDocument/2006/relationships/hyperlink" Target="https://stackoverflow.com/questions/26632756" TargetMode="External"/><Relationship Id="rId7412" Type="http://schemas.openxmlformats.org/officeDocument/2006/relationships/hyperlink" Target="https://stackoverflow.com/questions/64831876" TargetMode="External"/><Relationship Id="rId8743" Type="http://schemas.openxmlformats.org/officeDocument/2006/relationships/hyperlink" Target="https://stackoverflow.com/questions/36349755" TargetMode="External"/><Relationship Id="rId7411" Type="http://schemas.openxmlformats.org/officeDocument/2006/relationships/hyperlink" Target="https://stackoverflow.com/questions/61459747" TargetMode="External"/><Relationship Id="rId8742" Type="http://schemas.openxmlformats.org/officeDocument/2006/relationships/hyperlink" Target="https://stackoverflow.com/questions/30394026" TargetMode="External"/><Relationship Id="rId7410" Type="http://schemas.openxmlformats.org/officeDocument/2006/relationships/hyperlink" Target="https://stackoverflow.com/questions/64394603" TargetMode="External"/><Relationship Id="rId8741" Type="http://schemas.openxmlformats.org/officeDocument/2006/relationships/hyperlink" Target="https://stackoverflow.com/questions/59732495" TargetMode="External"/><Relationship Id="rId8740" Type="http://schemas.openxmlformats.org/officeDocument/2006/relationships/hyperlink" Target="https://stackoverflow.com/questions/59732495" TargetMode="External"/><Relationship Id="rId7416" Type="http://schemas.openxmlformats.org/officeDocument/2006/relationships/hyperlink" Target="https://stackoverflow.com/questions/61459747" TargetMode="External"/><Relationship Id="rId8747" Type="http://schemas.openxmlformats.org/officeDocument/2006/relationships/hyperlink" Target="https://stackoverflow.com/questions/38717165" TargetMode="External"/><Relationship Id="rId7415" Type="http://schemas.openxmlformats.org/officeDocument/2006/relationships/hyperlink" Target="https://stackoverflow.com/questions/64608631" TargetMode="External"/><Relationship Id="rId8746" Type="http://schemas.openxmlformats.org/officeDocument/2006/relationships/hyperlink" Target="https://stackoverflow.com/questions/29980037" TargetMode="External"/><Relationship Id="rId7414" Type="http://schemas.openxmlformats.org/officeDocument/2006/relationships/hyperlink" Target="https://stackoverflow.com/questions/64608631" TargetMode="External"/><Relationship Id="rId8745" Type="http://schemas.openxmlformats.org/officeDocument/2006/relationships/hyperlink" Target="https://stackoverflow.com/questions/34347971" TargetMode="External"/><Relationship Id="rId7413" Type="http://schemas.openxmlformats.org/officeDocument/2006/relationships/hyperlink" Target="https://stackoverflow.com/questions/64958298" TargetMode="External"/><Relationship Id="rId8744" Type="http://schemas.openxmlformats.org/officeDocument/2006/relationships/hyperlink" Target="https://stackoverflow.com/questions/43040293" TargetMode="External"/><Relationship Id="rId7409" Type="http://schemas.openxmlformats.org/officeDocument/2006/relationships/hyperlink" Target="https://stackoverflow.com/questions/64677724" TargetMode="External"/><Relationship Id="rId7408" Type="http://schemas.openxmlformats.org/officeDocument/2006/relationships/hyperlink" Target="https://stackoverflow.com/questions/64608631" TargetMode="External"/><Relationship Id="rId8739" Type="http://schemas.openxmlformats.org/officeDocument/2006/relationships/hyperlink" Target="https://stackoverflow.com/questions/59732495" TargetMode="External"/><Relationship Id="rId7407" Type="http://schemas.openxmlformats.org/officeDocument/2006/relationships/hyperlink" Target="https://stackoverflow.com/questions/64610296" TargetMode="External"/><Relationship Id="rId8738" Type="http://schemas.openxmlformats.org/officeDocument/2006/relationships/hyperlink" Target="https://stackoverflow.com/questions/60906283" TargetMode="External"/><Relationship Id="rId7406" Type="http://schemas.openxmlformats.org/officeDocument/2006/relationships/hyperlink" Target="https://stackoverflow.com/questions/63982154" TargetMode="External"/><Relationship Id="rId8737" Type="http://schemas.openxmlformats.org/officeDocument/2006/relationships/hyperlink" Target="https://stackoverflow.com/questions/61169380" TargetMode="External"/><Relationship Id="rId7401" Type="http://schemas.openxmlformats.org/officeDocument/2006/relationships/hyperlink" Target="https://stackoverflow.com/questions/40818579" TargetMode="External"/><Relationship Id="rId8732" Type="http://schemas.openxmlformats.org/officeDocument/2006/relationships/hyperlink" Target="https://stackoverflow.com/questions/61169380" TargetMode="External"/><Relationship Id="rId7400" Type="http://schemas.openxmlformats.org/officeDocument/2006/relationships/hyperlink" Target="https://stackoverflow.com/questions/40818579" TargetMode="External"/><Relationship Id="rId8731" Type="http://schemas.openxmlformats.org/officeDocument/2006/relationships/hyperlink" Target="https://stackoverflow.com/questions/61640660" TargetMode="External"/><Relationship Id="rId8730" Type="http://schemas.openxmlformats.org/officeDocument/2006/relationships/hyperlink" Target="https://stackoverflow.com/questions/61640660" TargetMode="External"/><Relationship Id="rId7405" Type="http://schemas.openxmlformats.org/officeDocument/2006/relationships/hyperlink" Target="https://stackoverflow.com/questions/58261348" TargetMode="External"/><Relationship Id="rId8736" Type="http://schemas.openxmlformats.org/officeDocument/2006/relationships/hyperlink" Target="https://stackoverflow.com/questions/61121937" TargetMode="External"/><Relationship Id="rId7404" Type="http://schemas.openxmlformats.org/officeDocument/2006/relationships/hyperlink" Target="https://stackoverflow.com/questions/60077931" TargetMode="External"/><Relationship Id="rId8735" Type="http://schemas.openxmlformats.org/officeDocument/2006/relationships/hyperlink" Target="https://stackoverflow.com/questions/61121937" TargetMode="External"/><Relationship Id="rId7403" Type="http://schemas.openxmlformats.org/officeDocument/2006/relationships/hyperlink" Target="https://stackoverflow.com/questions/40818579" TargetMode="External"/><Relationship Id="rId8734" Type="http://schemas.openxmlformats.org/officeDocument/2006/relationships/hyperlink" Target="https://stackoverflow.com/questions/61121937" TargetMode="External"/><Relationship Id="rId7402" Type="http://schemas.openxmlformats.org/officeDocument/2006/relationships/hyperlink" Target="https://stackoverflow.com/questions/45502673" TargetMode="External"/><Relationship Id="rId8733" Type="http://schemas.openxmlformats.org/officeDocument/2006/relationships/hyperlink" Target="https://stackoverflow.com/questions/60906283" TargetMode="External"/><Relationship Id="rId3911" Type="http://schemas.openxmlformats.org/officeDocument/2006/relationships/hyperlink" Target="https://stackoverflow.com/questions/45502673" TargetMode="External"/><Relationship Id="rId3910" Type="http://schemas.openxmlformats.org/officeDocument/2006/relationships/hyperlink" Target="https://stackoverflow.com/questions/34001922" TargetMode="External"/><Relationship Id="rId3913" Type="http://schemas.openxmlformats.org/officeDocument/2006/relationships/hyperlink" Target="https://stackoverflow.com/questions/35358642" TargetMode="External"/><Relationship Id="rId3912" Type="http://schemas.openxmlformats.org/officeDocument/2006/relationships/hyperlink" Target="https://stackoverflow.com/questions/47593493" TargetMode="External"/><Relationship Id="rId3915" Type="http://schemas.openxmlformats.org/officeDocument/2006/relationships/hyperlink" Target="https://stackoverflow.com/questions/34001922" TargetMode="External"/><Relationship Id="rId3914" Type="http://schemas.openxmlformats.org/officeDocument/2006/relationships/hyperlink" Target="https://stackoverflow.com/questions/47593493" TargetMode="External"/><Relationship Id="rId3917" Type="http://schemas.openxmlformats.org/officeDocument/2006/relationships/hyperlink" Target="https://stackoverflow.com/questions/45502673" TargetMode="External"/><Relationship Id="rId3916" Type="http://schemas.openxmlformats.org/officeDocument/2006/relationships/hyperlink" Target="https://stackoverflow.com/questions/36390767" TargetMode="External"/><Relationship Id="rId3919" Type="http://schemas.openxmlformats.org/officeDocument/2006/relationships/hyperlink" Target="https://stackoverflow.com/questions/41011707" TargetMode="External"/><Relationship Id="rId3918" Type="http://schemas.openxmlformats.org/officeDocument/2006/relationships/hyperlink" Target="https://stackoverflow.com/questions/47593493" TargetMode="External"/><Relationship Id="rId6190" Type="http://schemas.openxmlformats.org/officeDocument/2006/relationships/hyperlink" Target="https://stackoverflow.com/questions/60529408" TargetMode="External"/><Relationship Id="rId6182" Type="http://schemas.openxmlformats.org/officeDocument/2006/relationships/hyperlink" Target="https://stackoverflow.com/questions/59468849" TargetMode="External"/><Relationship Id="rId6183" Type="http://schemas.openxmlformats.org/officeDocument/2006/relationships/hyperlink" Target="https://stackoverflow.com/questions/64744483" TargetMode="External"/><Relationship Id="rId6180" Type="http://schemas.openxmlformats.org/officeDocument/2006/relationships/hyperlink" Target="https://stackoverflow.com/questions/52522171" TargetMode="External"/><Relationship Id="rId6181" Type="http://schemas.openxmlformats.org/officeDocument/2006/relationships/hyperlink" Target="https://stackoverflow.com/questions/63275427" TargetMode="External"/><Relationship Id="rId6186" Type="http://schemas.openxmlformats.org/officeDocument/2006/relationships/hyperlink" Target="https://stackoverflow.com/questions/59427019" TargetMode="External"/><Relationship Id="rId6187" Type="http://schemas.openxmlformats.org/officeDocument/2006/relationships/hyperlink" Target="https://stackoverflow.com/questions/58905540" TargetMode="External"/><Relationship Id="rId6184" Type="http://schemas.openxmlformats.org/officeDocument/2006/relationships/hyperlink" Target="https://stackoverflow.com/questions/58905540" TargetMode="External"/><Relationship Id="rId6185" Type="http://schemas.openxmlformats.org/officeDocument/2006/relationships/hyperlink" Target="https://stackoverflow.com/questions/59427019" TargetMode="External"/><Relationship Id="rId6188" Type="http://schemas.openxmlformats.org/officeDocument/2006/relationships/hyperlink" Target="https://stackoverflow.com/questions/59468849" TargetMode="External"/><Relationship Id="rId6189" Type="http://schemas.openxmlformats.org/officeDocument/2006/relationships/hyperlink" Target="https://stackoverflow.com/questions/64744483" TargetMode="External"/><Relationship Id="rId3900" Type="http://schemas.openxmlformats.org/officeDocument/2006/relationships/hyperlink" Target="https://stackoverflow.com/questions/55691289" TargetMode="External"/><Relationship Id="rId3902" Type="http://schemas.openxmlformats.org/officeDocument/2006/relationships/hyperlink" Target="https://stackoverflow.com/questions/55691289" TargetMode="External"/><Relationship Id="rId3901" Type="http://schemas.openxmlformats.org/officeDocument/2006/relationships/hyperlink" Target="https://stackoverflow.com/questions/55691289" TargetMode="External"/><Relationship Id="rId3904" Type="http://schemas.openxmlformats.org/officeDocument/2006/relationships/hyperlink" Target="https://stackoverflow.com/questions/61887659" TargetMode="External"/><Relationship Id="rId3903" Type="http://schemas.openxmlformats.org/officeDocument/2006/relationships/hyperlink" Target="https://stackoverflow.com/questions/63414587" TargetMode="External"/><Relationship Id="rId3906" Type="http://schemas.openxmlformats.org/officeDocument/2006/relationships/hyperlink" Target="https://stackoverflow.com/questions/59060150" TargetMode="External"/><Relationship Id="rId3905" Type="http://schemas.openxmlformats.org/officeDocument/2006/relationships/hyperlink" Target="https://stackoverflow.com/questions/54137493" TargetMode="External"/><Relationship Id="rId3908" Type="http://schemas.openxmlformats.org/officeDocument/2006/relationships/hyperlink" Target="https://stackoverflow.com/questions/46619869" TargetMode="External"/><Relationship Id="rId3907" Type="http://schemas.openxmlformats.org/officeDocument/2006/relationships/hyperlink" Target="https://stackoverflow.com/questions/49595365" TargetMode="External"/><Relationship Id="rId3909" Type="http://schemas.openxmlformats.org/officeDocument/2006/relationships/hyperlink" Target="https://stackoverflow.com/questions/62186080" TargetMode="External"/><Relationship Id="rId6171" Type="http://schemas.openxmlformats.org/officeDocument/2006/relationships/hyperlink" Target="https://stackoverflow.com/questions/50937533" TargetMode="External"/><Relationship Id="rId6172" Type="http://schemas.openxmlformats.org/officeDocument/2006/relationships/hyperlink" Target="https://stackoverflow.com/questions/58894472" TargetMode="External"/><Relationship Id="rId6170" Type="http://schemas.openxmlformats.org/officeDocument/2006/relationships/hyperlink" Target="https://stackoverflow.com/questions/52595477" TargetMode="External"/><Relationship Id="rId6175" Type="http://schemas.openxmlformats.org/officeDocument/2006/relationships/hyperlink" Target="https://stackoverflow.com/questions/60187008" TargetMode="External"/><Relationship Id="rId6176" Type="http://schemas.openxmlformats.org/officeDocument/2006/relationships/hyperlink" Target="https://stackoverflow.com/questions/51503274" TargetMode="External"/><Relationship Id="rId6173" Type="http://schemas.openxmlformats.org/officeDocument/2006/relationships/hyperlink" Target="https://stackoverflow.com/questions/54027170" TargetMode="External"/><Relationship Id="rId6174" Type="http://schemas.openxmlformats.org/officeDocument/2006/relationships/hyperlink" Target="https://stackoverflow.com/questions/63111986" TargetMode="External"/><Relationship Id="rId6179" Type="http://schemas.openxmlformats.org/officeDocument/2006/relationships/hyperlink" Target="https://stackoverflow.com/questions/59585425" TargetMode="External"/><Relationship Id="rId6177" Type="http://schemas.openxmlformats.org/officeDocument/2006/relationships/hyperlink" Target="https://stackoverflow.com/questions/57780053" TargetMode="External"/><Relationship Id="rId6178" Type="http://schemas.openxmlformats.org/officeDocument/2006/relationships/hyperlink" Target="https://stackoverflow.com/questions/51383415" TargetMode="External"/><Relationship Id="rId3931" Type="http://schemas.openxmlformats.org/officeDocument/2006/relationships/hyperlink" Target="https://stackoverflow.com/questions/51046867" TargetMode="External"/><Relationship Id="rId2600" Type="http://schemas.openxmlformats.org/officeDocument/2006/relationships/hyperlink" Target="https://stackoverflow.com/questions/50523930" TargetMode="External"/><Relationship Id="rId3930" Type="http://schemas.openxmlformats.org/officeDocument/2006/relationships/hyperlink" Target="https://stackoverflow.com/questions/60077931" TargetMode="External"/><Relationship Id="rId2601" Type="http://schemas.openxmlformats.org/officeDocument/2006/relationships/hyperlink" Target="https://stackoverflow.com/questions/50523930" TargetMode="External"/><Relationship Id="rId3933" Type="http://schemas.openxmlformats.org/officeDocument/2006/relationships/hyperlink" Target="https://stackoverflow.com/questions/45421121" TargetMode="External"/><Relationship Id="rId2602" Type="http://schemas.openxmlformats.org/officeDocument/2006/relationships/hyperlink" Target="https://stackoverflow.com/questions/52338532" TargetMode="External"/><Relationship Id="rId3932" Type="http://schemas.openxmlformats.org/officeDocument/2006/relationships/hyperlink" Target="https://stackoverflow.com/questions/43990046" TargetMode="External"/><Relationship Id="rId2603" Type="http://schemas.openxmlformats.org/officeDocument/2006/relationships/hyperlink" Target="https://stackoverflow.com/questions/52231600" TargetMode="External"/><Relationship Id="rId3935" Type="http://schemas.openxmlformats.org/officeDocument/2006/relationships/hyperlink" Target="https://stackoverflow.com/questions/37141719" TargetMode="External"/><Relationship Id="rId2604" Type="http://schemas.openxmlformats.org/officeDocument/2006/relationships/hyperlink" Target="https://stackoverflow.com/questions/53869616" TargetMode="External"/><Relationship Id="rId3934" Type="http://schemas.openxmlformats.org/officeDocument/2006/relationships/hyperlink" Target="https://stackoverflow.com/questions/48554712" TargetMode="External"/><Relationship Id="rId2605" Type="http://schemas.openxmlformats.org/officeDocument/2006/relationships/hyperlink" Target="https://stackoverflow.com/questions/48797747" TargetMode="External"/><Relationship Id="rId3937" Type="http://schemas.openxmlformats.org/officeDocument/2006/relationships/hyperlink" Target="https://stackoverflow.com/questions/40818579" TargetMode="External"/><Relationship Id="rId2606" Type="http://schemas.openxmlformats.org/officeDocument/2006/relationships/hyperlink" Target="https://stackoverflow.com/questions/60629631" TargetMode="External"/><Relationship Id="rId3936" Type="http://schemas.openxmlformats.org/officeDocument/2006/relationships/hyperlink" Target="https://stackoverflow.com/questions/45747928" TargetMode="External"/><Relationship Id="rId808" Type="http://schemas.openxmlformats.org/officeDocument/2006/relationships/hyperlink" Target="https://stackoverflow.com/questions/59524339" TargetMode="External"/><Relationship Id="rId2607" Type="http://schemas.openxmlformats.org/officeDocument/2006/relationships/hyperlink" Target="https://stackoverflow.com/questions/60005949" TargetMode="External"/><Relationship Id="rId3939" Type="http://schemas.openxmlformats.org/officeDocument/2006/relationships/hyperlink" Target="https://stackoverflow.com/questions/48554712" TargetMode="External"/><Relationship Id="rId807" Type="http://schemas.openxmlformats.org/officeDocument/2006/relationships/hyperlink" Target="https://stackoverflow.com/questions/64990551" TargetMode="External"/><Relationship Id="rId2608" Type="http://schemas.openxmlformats.org/officeDocument/2006/relationships/hyperlink" Target="https://stackoverflow.com/questions/57228272" TargetMode="External"/><Relationship Id="rId3938" Type="http://schemas.openxmlformats.org/officeDocument/2006/relationships/hyperlink" Target="https://stackoverflow.com/questions/34442420" TargetMode="External"/><Relationship Id="rId806" Type="http://schemas.openxmlformats.org/officeDocument/2006/relationships/hyperlink" Target="https://stackoverflow.com/questions/57205032" TargetMode="External"/><Relationship Id="rId2609" Type="http://schemas.openxmlformats.org/officeDocument/2006/relationships/hyperlink" Target="https://stackoverflow.com/questions/51309526" TargetMode="External"/><Relationship Id="rId805" Type="http://schemas.openxmlformats.org/officeDocument/2006/relationships/hyperlink" Target="https://stackoverflow.com/questions/62857315" TargetMode="External"/><Relationship Id="rId809" Type="http://schemas.openxmlformats.org/officeDocument/2006/relationships/hyperlink" Target="https://stackoverflow.com/questions/59524339" TargetMode="External"/><Relationship Id="rId800" Type="http://schemas.openxmlformats.org/officeDocument/2006/relationships/hyperlink" Target="https://stackoverflow.com/questions/57999985" TargetMode="External"/><Relationship Id="rId804" Type="http://schemas.openxmlformats.org/officeDocument/2006/relationships/hyperlink" Target="https://stackoverflow.com/questions/59532768" TargetMode="External"/><Relationship Id="rId803" Type="http://schemas.openxmlformats.org/officeDocument/2006/relationships/hyperlink" Target="https://stackoverflow.com/questions/60726421" TargetMode="External"/><Relationship Id="rId802" Type="http://schemas.openxmlformats.org/officeDocument/2006/relationships/hyperlink" Target="https://stackoverflow.com/questions/59492586" TargetMode="External"/><Relationship Id="rId801" Type="http://schemas.openxmlformats.org/officeDocument/2006/relationships/hyperlink" Target="https://stackoverflow.com/questions/64347099" TargetMode="External"/><Relationship Id="rId3920" Type="http://schemas.openxmlformats.org/officeDocument/2006/relationships/hyperlink" Target="https://stackoverflow.com/questions/40328751" TargetMode="External"/><Relationship Id="rId3922" Type="http://schemas.openxmlformats.org/officeDocument/2006/relationships/hyperlink" Target="https://stackoverflow.com/questions/61920569" TargetMode="External"/><Relationship Id="rId3921" Type="http://schemas.openxmlformats.org/officeDocument/2006/relationships/hyperlink" Target="https://stackoverflow.com/questions/52720886" TargetMode="External"/><Relationship Id="rId3924" Type="http://schemas.openxmlformats.org/officeDocument/2006/relationships/hyperlink" Target="https://stackoverflow.com/questions/61920569" TargetMode="External"/><Relationship Id="rId3923" Type="http://schemas.openxmlformats.org/officeDocument/2006/relationships/hyperlink" Target="https://stackoverflow.com/questions/61920569" TargetMode="External"/><Relationship Id="rId3926" Type="http://schemas.openxmlformats.org/officeDocument/2006/relationships/hyperlink" Target="https://stackoverflow.com/questions/60077931" TargetMode="External"/><Relationship Id="rId3925" Type="http://schemas.openxmlformats.org/officeDocument/2006/relationships/hyperlink" Target="https://stackoverflow.com/questions/40204706" TargetMode="External"/><Relationship Id="rId3928" Type="http://schemas.openxmlformats.org/officeDocument/2006/relationships/hyperlink" Target="https://stackoverflow.com/questions/40203500" TargetMode="External"/><Relationship Id="rId3927" Type="http://schemas.openxmlformats.org/officeDocument/2006/relationships/hyperlink" Target="https://stackoverflow.com/questions/48764716" TargetMode="External"/><Relationship Id="rId3929" Type="http://schemas.openxmlformats.org/officeDocument/2006/relationships/hyperlink" Target="https://stackoverflow.com/questions/48764716" TargetMode="External"/><Relationship Id="rId6193" Type="http://schemas.openxmlformats.org/officeDocument/2006/relationships/hyperlink" Target="https://stackoverflow.com/questions/56826383" TargetMode="External"/><Relationship Id="rId6194" Type="http://schemas.openxmlformats.org/officeDocument/2006/relationships/hyperlink" Target="https://stackoverflow.com/questions/51573241" TargetMode="External"/><Relationship Id="rId6191" Type="http://schemas.openxmlformats.org/officeDocument/2006/relationships/hyperlink" Target="https://stackoverflow.com/questions/52012071" TargetMode="External"/><Relationship Id="rId6192" Type="http://schemas.openxmlformats.org/officeDocument/2006/relationships/hyperlink" Target="https://stackoverflow.com/questions/58570184" TargetMode="External"/><Relationship Id="rId6197" Type="http://schemas.openxmlformats.org/officeDocument/2006/relationships/hyperlink" Target="https://stackoverflow.com/questions/61985531" TargetMode="External"/><Relationship Id="rId6198" Type="http://schemas.openxmlformats.org/officeDocument/2006/relationships/hyperlink" Target="https://stackoverflow.com/questions/60071597" TargetMode="External"/><Relationship Id="rId6195" Type="http://schemas.openxmlformats.org/officeDocument/2006/relationships/hyperlink" Target="https://stackoverflow.com/questions/61982617" TargetMode="External"/><Relationship Id="rId6196" Type="http://schemas.openxmlformats.org/officeDocument/2006/relationships/hyperlink" Target="https://stackoverflow.com/questions/60240419" TargetMode="External"/><Relationship Id="rId6199" Type="http://schemas.openxmlformats.org/officeDocument/2006/relationships/hyperlink" Target="https://stackoverflow.com/questions/51376802" TargetMode="External"/><Relationship Id="rId7470" Type="http://schemas.openxmlformats.org/officeDocument/2006/relationships/hyperlink" Target="https://stackoverflow.com/questions/63106341" TargetMode="External"/><Relationship Id="rId6142" Type="http://schemas.openxmlformats.org/officeDocument/2006/relationships/hyperlink" Target="https://stackoverflow.com/questions/63091894" TargetMode="External"/><Relationship Id="rId7474" Type="http://schemas.openxmlformats.org/officeDocument/2006/relationships/hyperlink" Target="https://stackoverflow.com/questions/63139159" TargetMode="External"/><Relationship Id="rId6143" Type="http://schemas.openxmlformats.org/officeDocument/2006/relationships/hyperlink" Target="https://stackoverflow.com/questions/64779033" TargetMode="External"/><Relationship Id="rId7473" Type="http://schemas.openxmlformats.org/officeDocument/2006/relationships/hyperlink" Target="https://stackoverflow.com/questions/63544668" TargetMode="External"/><Relationship Id="rId6140" Type="http://schemas.openxmlformats.org/officeDocument/2006/relationships/hyperlink" Target="https://stackoverflow.com/questions/63820168" TargetMode="External"/><Relationship Id="rId7472" Type="http://schemas.openxmlformats.org/officeDocument/2006/relationships/hyperlink" Target="https://stackoverflow.com/questions/61994299" TargetMode="External"/><Relationship Id="rId6141" Type="http://schemas.openxmlformats.org/officeDocument/2006/relationships/hyperlink" Target="https://stackoverflow.com/questions/61545217" TargetMode="External"/><Relationship Id="rId7471" Type="http://schemas.openxmlformats.org/officeDocument/2006/relationships/hyperlink" Target="https://stackoverflow.com/questions/64108943" TargetMode="External"/><Relationship Id="rId6146" Type="http://schemas.openxmlformats.org/officeDocument/2006/relationships/hyperlink" Target="https://stackoverflow.com/questions/57718883" TargetMode="External"/><Relationship Id="rId7478" Type="http://schemas.openxmlformats.org/officeDocument/2006/relationships/hyperlink" Target="https://stackoverflow.com/questions/63544668" TargetMode="External"/><Relationship Id="rId6147" Type="http://schemas.openxmlformats.org/officeDocument/2006/relationships/hyperlink" Target="https://stackoverflow.com/questions/53688367" TargetMode="External"/><Relationship Id="rId7477" Type="http://schemas.openxmlformats.org/officeDocument/2006/relationships/hyperlink" Target="https://stackoverflow.com/questions/61994299" TargetMode="External"/><Relationship Id="rId6144" Type="http://schemas.openxmlformats.org/officeDocument/2006/relationships/hyperlink" Target="https://stackoverflow.com/questions/64779033" TargetMode="External"/><Relationship Id="rId7476" Type="http://schemas.openxmlformats.org/officeDocument/2006/relationships/hyperlink" Target="https://stackoverflow.com/questions/64815251" TargetMode="External"/><Relationship Id="rId6145" Type="http://schemas.openxmlformats.org/officeDocument/2006/relationships/hyperlink" Target="https://stackoverflow.com/questions/63091894" TargetMode="External"/><Relationship Id="rId7475" Type="http://schemas.openxmlformats.org/officeDocument/2006/relationships/hyperlink" Target="https://stackoverflow.com/questions/64178905" TargetMode="External"/><Relationship Id="rId6148" Type="http://schemas.openxmlformats.org/officeDocument/2006/relationships/hyperlink" Target="https://stackoverflow.com/questions/57173690" TargetMode="External"/><Relationship Id="rId6149" Type="http://schemas.openxmlformats.org/officeDocument/2006/relationships/hyperlink" Target="https://stackoverflow.com/questions/57173690" TargetMode="External"/><Relationship Id="rId7479" Type="http://schemas.openxmlformats.org/officeDocument/2006/relationships/hyperlink" Target="https://stackoverflow.com/questions/65139674" TargetMode="External"/><Relationship Id="rId8790" Type="http://schemas.openxmlformats.org/officeDocument/2006/relationships/hyperlink" Target="https://stackoverflow.com/questions/51286963" TargetMode="External"/><Relationship Id="rId6131" Type="http://schemas.openxmlformats.org/officeDocument/2006/relationships/hyperlink" Target="https://stackoverflow.com/questions/56123625" TargetMode="External"/><Relationship Id="rId7463" Type="http://schemas.openxmlformats.org/officeDocument/2006/relationships/hyperlink" Target="https://stackoverflow.com/questions/63834483" TargetMode="External"/><Relationship Id="rId8794" Type="http://schemas.openxmlformats.org/officeDocument/2006/relationships/hyperlink" Target="https://stackoverflow.com/questions/50384264" TargetMode="External"/><Relationship Id="rId6132" Type="http://schemas.openxmlformats.org/officeDocument/2006/relationships/hyperlink" Target="https://stackoverflow.com/questions/31615190" TargetMode="External"/><Relationship Id="rId7462" Type="http://schemas.openxmlformats.org/officeDocument/2006/relationships/hyperlink" Target="https://stackoverflow.com/questions/63914485" TargetMode="External"/><Relationship Id="rId8793" Type="http://schemas.openxmlformats.org/officeDocument/2006/relationships/hyperlink" Target="https://stackoverflow.com/questions/56190405" TargetMode="External"/><Relationship Id="rId7461" Type="http://schemas.openxmlformats.org/officeDocument/2006/relationships/hyperlink" Target="https://stackoverflow.com/questions/63834483" TargetMode="External"/><Relationship Id="rId8792" Type="http://schemas.openxmlformats.org/officeDocument/2006/relationships/hyperlink" Target="https://stackoverflow.com/questions/49364933" TargetMode="External"/><Relationship Id="rId6130" Type="http://schemas.openxmlformats.org/officeDocument/2006/relationships/hyperlink" Target="https://stackoverflow.com/questions/51154180" TargetMode="External"/><Relationship Id="rId7460" Type="http://schemas.openxmlformats.org/officeDocument/2006/relationships/hyperlink" Target="https://stackoverflow.com/questions/62446159" TargetMode="External"/><Relationship Id="rId8791" Type="http://schemas.openxmlformats.org/officeDocument/2006/relationships/hyperlink" Target="https://stackoverflow.com/questions/52907593" TargetMode="External"/><Relationship Id="rId6135" Type="http://schemas.openxmlformats.org/officeDocument/2006/relationships/hyperlink" Target="https://stackoverflow.com/questions/61102728" TargetMode="External"/><Relationship Id="rId7467" Type="http://schemas.openxmlformats.org/officeDocument/2006/relationships/hyperlink" Target="https://stackoverflow.com/questions/64123445" TargetMode="External"/><Relationship Id="rId8798" Type="http://schemas.openxmlformats.org/officeDocument/2006/relationships/hyperlink" Target="https://stackoverflow.com/questions/37680219" TargetMode="External"/><Relationship Id="rId6136" Type="http://schemas.openxmlformats.org/officeDocument/2006/relationships/hyperlink" Target="https://stackoverflow.com/questions/53662521" TargetMode="External"/><Relationship Id="rId7466" Type="http://schemas.openxmlformats.org/officeDocument/2006/relationships/hyperlink" Target="https://stackoverflow.com/questions/64118620" TargetMode="External"/><Relationship Id="rId8797" Type="http://schemas.openxmlformats.org/officeDocument/2006/relationships/hyperlink" Target="https://stackoverflow.com/questions/45441365" TargetMode="External"/><Relationship Id="rId6133" Type="http://schemas.openxmlformats.org/officeDocument/2006/relationships/hyperlink" Target="https://stackoverflow.com/questions/54450453" TargetMode="External"/><Relationship Id="rId7465" Type="http://schemas.openxmlformats.org/officeDocument/2006/relationships/hyperlink" Target="https://stackoverflow.com/questions/65151225" TargetMode="External"/><Relationship Id="rId8796" Type="http://schemas.openxmlformats.org/officeDocument/2006/relationships/hyperlink" Target="https://stackoverflow.com/questions/45164770" TargetMode="External"/><Relationship Id="rId6134" Type="http://schemas.openxmlformats.org/officeDocument/2006/relationships/hyperlink" Target="https://stackoverflow.com/questions/54450453" TargetMode="External"/><Relationship Id="rId7464" Type="http://schemas.openxmlformats.org/officeDocument/2006/relationships/hyperlink" Target="https://stackoverflow.com/questions/63914485" TargetMode="External"/><Relationship Id="rId8795" Type="http://schemas.openxmlformats.org/officeDocument/2006/relationships/hyperlink" Target="https://stackoverflow.com/questions/46996670" TargetMode="External"/><Relationship Id="rId6139" Type="http://schemas.openxmlformats.org/officeDocument/2006/relationships/hyperlink" Target="https://stackoverflow.com/questions/57718883" TargetMode="External"/><Relationship Id="rId6137" Type="http://schemas.openxmlformats.org/officeDocument/2006/relationships/hyperlink" Target="https://stackoverflow.com/questions/57574501" TargetMode="External"/><Relationship Id="rId7469" Type="http://schemas.openxmlformats.org/officeDocument/2006/relationships/hyperlink" Target="https://stackoverflow.com/questions/63512562" TargetMode="External"/><Relationship Id="rId6138" Type="http://schemas.openxmlformats.org/officeDocument/2006/relationships/hyperlink" Target="https://stackoverflow.com/questions/60077784" TargetMode="External"/><Relationship Id="rId7468" Type="http://schemas.openxmlformats.org/officeDocument/2006/relationships/hyperlink" Target="https://stackoverflow.com/questions/62916209" TargetMode="External"/><Relationship Id="rId8799" Type="http://schemas.openxmlformats.org/officeDocument/2006/relationships/hyperlink" Target="https://stackoverflow.com/questions/50384264" TargetMode="External"/><Relationship Id="rId6160" Type="http://schemas.openxmlformats.org/officeDocument/2006/relationships/hyperlink" Target="https://stackoverflow.com/questions/51827602" TargetMode="External"/><Relationship Id="rId7492" Type="http://schemas.openxmlformats.org/officeDocument/2006/relationships/hyperlink" Target="https://stackoverflow.com/questions/65105974" TargetMode="External"/><Relationship Id="rId6161" Type="http://schemas.openxmlformats.org/officeDocument/2006/relationships/hyperlink" Target="https://stackoverflow.com/questions/60071597" TargetMode="External"/><Relationship Id="rId7491" Type="http://schemas.openxmlformats.org/officeDocument/2006/relationships/hyperlink" Target="https://stackoverflow.com/questions/63820168" TargetMode="External"/><Relationship Id="rId7490" Type="http://schemas.openxmlformats.org/officeDocument/2006/relationships/hyperlink" Target="https://stackoverflow.com/questions/65054037" TargetMode="External"/><Relationship Id="rId6164" Type="http://schemas.openxmlformats.org/officeDocument/2006/relationships/hyperlink" Target="https://stackoverflow.com/questions/59427019" TargetMode="External"/><Relationship Id="rId7496" Type="http://schemas.openxmlformats.org/officeDocument/2006/relationships/hyperlink" Target="https://stackoverflow.com/questions/64152263" TargetMode="External"/><Relationship Id="rId6165" Type="http://schemas.openxmlformats.org/officeDocument/2006/relationships/hyperlink" Target="https://stackoverflow.com/questions/63881226" TargetMode="External"/><Relationship Id="rId7495" Type="http://schemas.openxmlformats.org/officeDocument/2006/relationships/hyperlink" Target="https://stackoverflow.com/questions/63546062" TargetMode="External"/><Relationship Id="rId6162" Type="http://schemas.openxmlformats.org/officeDocument/2006/relationships/hyperlink" Target="https://stackoverflow.com/questions/57780053" TargetMode="External"/><Relationship Id="rId7494" Type="http://schemas.openxmlformats.org/officeDocument/2006/relationships/hyperlink" Target="https://stackoverflow.com/questions/62586443" TargetMode="External"/><Relationship Id="rId6163" Type="http://schemas.openxmlformats.org/officeDocument/2006/relationships/hyperlink" Target="https://stackoverflow.com/questions/56391755" TargetMode="External"/><Relationship Id="rId7493" Type="http://schemas.openxmlformats.org/officeDocument/2006/relationships/hyperlink" Target="https://stackoverflow.com/questions/61940176" TargetMode="External"/><Relationship Id="rId6168" Type="http://schemas.openxmlformats.org/officeDocument/2006/relationships/hyperlink" Target="https://stackoverflow.com/questions/57780053" TargetMode="External"/><Relationship Id="rId6169" Type="http://schemas.openxmlformats.org/officeDocument/2006/relationships/hyperlink" Target="https://stackoverflow.com/questions/59976562" TargetMode="External"/><Relationship Id="rId7499" Type="http://schemas.openxmlformats.org/officeDocument/2006/relationships/hyperlink" Target="https://stackoverflow.com/questions/63481755" TargetMode="External"/><Relationship Id="rId6166" Type="http://schemas.openxmlformats.org/officeDocument/2006/relationships/hyperlink" Target="https://stackoverflow.com/questions/63049774" TargetMode="External"/><Relationship Id="rId7498" Type="http://schemas.openxmlformats.org/officeDocument/2006/relationships/hyperlink" Target="https://stackoverflow.com/questions/63481755" TargetMode="External"/><Relationship Id="rId6167" Type="http://schemas.openxmlformats.org/officeDocument/2006/relationships/hyperlink" Target="https://stackoverflow.com/questions/64859507" TargetMode="External"/><Relationship Id="rId7497" Type="http://schemas.openxmlformats.org/officeDocument/2006/relationships/hyperlink" Target="https://stackoverflow.com/questions/64178905" TargetMode="External"/><Relationship Id="rId7481" Type="http://schemas.openxmlformats.org/officeDocument/2006/relationships/hyperlink" Target="https://stackoverflow.com/questions/63923215" TargetMode="External"/><Relationship Id="rId6150" Type="http://schemas.openxmlformats.org/officeDocument/2006/relationships/hyperlink" Target="https://stackoverflow.com/questions/57173690" TargetMode="External"/><Relationship Id="rId7480" Type="http://schemas.openxmlformats.org/officeDocument/2006/relationships/hyperlink" Target="https://stackoverflow.com/questions/64758746" TargetMode="External"/><Relationship Id="rId6153" Type="http://schemas.openxmlformats.org/officeDocument/2006/relationships/hyperlink" Target="https://stackoverflow.com/questions/62876780" TargetMode="External"/><Relationship Id="rId7485" Type="http://schemas.openxmlformats.org/officeDocument/2006/relationships/hyperlink" Target="https://stackoverflow.com/questions/65139674" TargetMode="External"/><Relationship Id="rId6154" Type="http://schemas.openxmlformats.org/officeDocument/2006/relationships/hyperlink" Target="https://stackoverflow.com/questions/56257216" TargetMode="External"/><Relationship Id="rId7484" Type="http://schemas.openxmlformats.org/officeDocument/2006/relationships/hyperlink" Target="https://stackoverflow.com/questions/64610296" TargetMode="External"/><Relationship Id="rId6151" Type="http://schemas.openxmlformats.org/officeDocument/2006/relationships/hyperlink" Target="https://stackoverflow.com/questions/61102728" TargetMode="External"/><Relationship Id="rId7483" Type="http://schemas.openxmlformats.org/officeDocument/2006/relationships/hyperlink" Target="https://stackoverflow.com/questions/63544668" TargetMode="External"/><Relationship Id="rId6152" Type="http://schemas.openxmlformats.org/officeDocument/2006/relationships/hyperlink" Target="https://stackoverflow.com/questions/61102728" TargetMode="External"/><Relationship Id="rId7482" Type="http://schemas.openxmlformats.org/officeDocument/2006/relationships/hyperlink" Target="https://stackoverflow.com/questions/61994299" TargetMode="External"/><Relationship Id="rId6157" Type="http://schemas.openxmlformats.org/officeDocument/2006/relationships/hyperlink" Target="https://stackoverflow.com/questions/57780053" TargetMode="External"/><Relationship Id="rId7489" Type="http://schemas.openxmlformats.org/officeDocument/2006/relationships/hyperlink" Target="https://stackoverflow.com/questions/61940176" TargetMode="External"/><Relationship Id="rId6158" Type="http://schemas.openxmlformats.org/officeDocument/2006/relationships/hyperlink" Target="https://stackoverflow.com/questions/52595477" TargetMode="External"/><Relationship Id="rId7488" Type="http://schemas.openxmlformats.org/officeDocument/2006/relationships/hyperlink" Target="https://stackoverflow.com/questions/64178905" TargetMode="External"/><Relationship Id="rId6155" Type="http://schemas.openxmlformats.org/officeDocument/2006/relationships/hyperlink" Target="https://stackoverflow.com/questions/55481393" TargetMode="External"/><Relationship Id="rId7487" Type="http://schemas.openxmlformats.org/officeDocument/2006/relationships/hyperlink" Target="https://stackoverflow.com/questions/64478391" TargetMode="External"/><Relationship Id="rId6156" Type="http://schemas.openxmlformats.org/officeDocument/2006/relationships/hyperlink" Target="https://stackoverflow.com/questions/64744483" TargetMode="External"/><Relationship Id="rId7486" Type="http://schemas.openxmlformats.org/officeDocument/2006/relationships/hyperlink" Target="https://stackoverflow.com/questions/63423501" TargetMode="External"/><Relationship Id="rId6159" Type="http://schemas.openxmlformats.org/officeDocument/2006/relationships/hyperlink" Target="https://stackoverflow.com/questions/52095790" TargetMode="External"/><Relationship Id="rId1334" Type="http://schemas.openxmlformats.org/officeDocument/2006/relationships/hyperlink" Target="https://stackoverflow.com/questions/59314065" TargetMode="External"/><Relationship Id="rId2665" Type="http://schemas.openxmlformats.org/officeDocument/2006/relationships/hyperlink" Target="https://stackoverflow.com/questions/64003545" TargetMode="External"/><Relationship Id="rId3997" Type="http://schemas.openxmlformats.org/officeDocument/2006/relationships/hyperlink" Target="https://stackoverflow.com/questions/60513286" TargetMode="External"/><Relationship Id="rId1335" Type="http://schemas.openxmlformats.org/officeDocument/2006/relationships/hyperlink" Target="https://stackoverflow.com/questions/59962509" TargetMode="External"/><Relationship Id="rId2666" Type="http://schemas.openxmlformats.org/officeDocument/2006/relationships/hyperlink" Target="https://stackoverflow.com/questions/63471308" TargetMode="External"/><Relationship Id="rId3996" Type="http://schemas.openxmlformats.org/officeDocument/2006/relationships/hyperlink" Target="https://stackoverflow.com/questions/56991772" TargetMode="External"/><Relationship Id="rId1336" Type="http://schemas.openxmlformats.org/officeDocument/2006/relationships/hyperlink" Target="https://stackoverflow.com/questions/57062456" TargetMode="External"/><Relationship Id="rId2667" Type="http://schemas.openxmlformats.org/officeDocument/2006/relationships/hyperlink" Target="https://stackoverflow.com/questions/61940176" TargetMode="External"/><Relationship Id="rId3999" Type="http://schemas.openxmlformats.org/officeDocument/2006/relationships/hyperlink" Target="https://stackoverflow.com/questions/37596597" TargetMode="External"/><Relationship Id="rId1337" Type="http://schemas.openxmlformats.org/officeDocument/2006/relationships/hyperlink" Target="https://stackoverflow.com/questions/59314065" TargetMode="External"/><Relationship Id="rId2668" Type="http://schemas.openxmlformats.org/officeDocument/2006/relationships/hyperlink" Target="https://stackoverflow.com/questions/65021701" TargetMode="External"/><Relationship Id="rId3998" Type="http://schemas.openxmlformats.org/officeDocument/2006/relationships/hyperlink" Target="https://stackoverflow.com/questions/52690283" TargetMode="External"/><Relationship Id="rId1338" Type="http://schemas.openxmlformats.org/officeDocument/2006/relationships/hyperlink" Target="https://stackoverflow.com/questions/59962509" TargetMode="External"/><Relationship Id="rId2669" Type="http://schemas.openxmlformats.org/officeDocument/2006/relationships/hyperlink" Target="https://stackoverflow.com/questions/63471308" TargetMode="External"/><Relationship Id="rId1339" Type="http://schemas.openxmlformats.org/officeDocument/2006/relationships/hyperlink" Target="https://stackoverflow.com/questions/58180390" TargetMode="External"/><Relationship Id="rId745" Type="http://schemas.openxmlformats.org/officeDocument/2006/relationships/hyperlink" Target="https://stackoverflow.com/questions/60338016" TargetMode="External"/><Relationship Id="rId744" Type="http://schemas.openxmlformats.org/officeDocument/2006/relationships/hyperlink" Target="https://stackoverflow.com/questions/60414562" TargetMode="External"/><Relationship Id="rId743" Type="http://schemas.openxmlformats.org/officeDocument/2006/relationships/hyperlink" Target="https://stackoverflow.com/questions/61575728" TargetMode="External"/><Relationship Id="rId742" Type="http://schemas.openxmlformats.org/officeDocument/2006/relationships/hyperlink" Target="https://stackoverflow.com/questions/60683795" TargetMode="External"/><Relationship Id="rId749" Type="http://schemas.openxmlformats.org/officeDocument/2006/relationships/hyperlink" Target="https://stackoverflow.com/questions/60152473" TargetMode="External"/><Relationship Id="rId748" Type="http://schemas.openxmlformats.org/officeDocument/2006/relationships/hyperlink" Target="https://stackoverflow.com/questions/62288870" TargetMode="External"/><Relationship Id="rId747" Type="http://schemas.openxmlformats.org/officeDocument/2006/relationships/hyperlink" Target="https://stackoverflow.com/questions/59370688" TargetMode="External"/><Relationship Id="rId746" Type="http://schemas.openxmlformats.org/officeDocument/2006/relationships/hyperlink" Target="https://stackoverflow.com/questions/60338016" TargetMode="External"/><Relationship Id="rId3991" Type="http://schemas.openxmlformats.org/officeDocument/2006/relationships/hyperlink" Target="https://stackoverflow.com/questions/63581028" TargetMode="External"/><Relationship Id="rId2660" Type="http://schemas.openxmlformats.org/officeDocument/2006/relationships/hyperlink" Target="https://stackoverflow.com/questions/64003545" TargetMode="External"/><Relationship Id="rId3990" Type="http://schemas.openxmlformats.org/officeDocument/2006/relationships/hyperlink" Target="https://stackoverflow.com/questions/60911907" TargetMode="External"/><Relationship Id="rId741" Type="http://schemas.openxmlformats.org/officeDocument/2006/relationships/hyperlink" Target="https://stackoverflow.com/questions/57062456" TargetMode="External"/><Relationship Id="rId1330" Type="http://schemas.openxmlformats.org/officeDocument/2006/relationships/hyperlink" Target="https://stackoverflow.com/questions/59962509" TargetMode="External"/><Relationship Id="rId2661" Type="http://schemas.openxmlformats.org/officeDocument/2006/relationships/hyperlink" Target="https://stackoverflow.com/questions/63471308" TargetMode="External"/><Relationship Id="rId3993" Type="http://schemas.openxmlformats.org/officeDocument/2006/relationships/hyperlink" Target="https://stackoverflow.com/questions/59305514" TargetMode="External"/><Relationship Id="rId740" Type="http://schemas.openxmlformats.org/officeDocument/2006/relationships/hyperlink" Target="https://stackoverflow.com/questions/55884849" TargetMode="External"/><Relationship Id="rId1331" Type="http://schemas.openxmlformats.org/officeDocument/2006/relationships/hyperlink" Target="https://stackoverflow.com/questions/59314065" TargetMode="External"/><Relationship Id="rId2662" Type="http://schemas.openxmlformats.org/officeDocument/2006/relationships/hyperlink" Target="https://stackoverflow.com/questions/61940176" TargetMode="External"/><Relationship Id="rId3992" Type="http://schemas.openxmlformats.org/officeDocument/2006/relationships/hyperlink" Target="https://stackoverflow.com/questions/62387043" TargetMode="External"/><Relationship Id="rId1332" Type="http://schemas.openxmlformats.org/officeDocument/2006/relationships/hyperlink" Target="https://stackoverflow.com/questions/63217804" TargetMode="External"/><Relationship Id="rId2663" Type="http://schemas.openxmlformats.org/officeDocument/2006/relationships/hyperlink" Target="https://stackoverflow.com/questions/63820168" TargetMode="External"/><Relationship Id="rId3995" Type="http://schemas.openxmlformats.org/officeDocument/2006/relationships/hyperlink" Target="https://stackoverflow.com/questions/56986100" TargetMode="External"/><Relationship Id="rId1333" Type="http://schemas.openxmlformats.org/officeDocument/2006/relationships/hyperlink" Target="https://stackoverflow.com/questions/57062456" TargetMode="External"/><Relationship Id="rId2664" Type="http://schemas.openxmlformats.org/officeDocument/2006/relationships/hyperlink" Target="https://stackoverflow.com/questions/59853748" TargetMode="External"/><Relationship Id="rId3994" Type="http://schemas.openxmlformats.org/officeDocument/2006/relationships/hyperlink" Target="https://stackoverflow.com/questions/60112435" TargetMode="External"/><Relationship Id="rId1323" Type="http://schemas.openxmlformats.org/officeDocument/2006/relationships/hyperlink" Target="https://stackoverflow.com/questions/57062456" TargetMode="External"/><Relationship Id="rId2654" Type="http://schemas.openxmlformats.org/officeDocument/2006/relationships/hyperlink" Target="https://stackoverflow.com/questions/59370688" TargetMode="External"/><Relationship Id="rId3986" Type="http://schemas.openxmlformats.org/officeDocument/2006/relationships/hyperlink" Target="https://stackoverflow.com/questions/63581028" TargetMode="External"/><Relationship Id="rId1324" Type="http://schemas.openxmlformats.org/officeDocument/2006/relationships/hyperlink" Target="https://stackoverflow.com/questions/59314065" TargetMode="External"/><Relationship Id="rId2655" Type="http://schemas.openxmlformats.org/officeDocument/2006/relationships/hyperlink" Target="https://stackoverflow.com/questions/60414562" TargetMode="External"/><Relationship Id="rId3985" Type="http://schemas.openxmlformats.org/officeDocument/2006/relationships/hyperlink" Target="https://stackoverflow.com/questions/60911907" TargetMode="External"/><Relationship Id="rId1325" Type="http://schemas.openxmlformats.org/officeDocument/2006/relationships/hyperlink" Target="https://stackoverflow.com/questions/63217804" TargetMode="External"/><Relationship Id="rId2656" Type="http://schemas.openxmlformats.org/officeDocument/2006/relationships/hyperlink" Target="https://stackoverflow.com/questions/60338016" TargetMode="External"/><Relationship Id="rId3988" Type="http://schemas.openxmlformats.org/officeDocument/2006/relationships/hyperlink" Target="https://stackoverflow.com/questions/60112435" TargetMode="External"/><Relationship Id="rId1326" Type="http://schemas.openxmlformats.org/officeDocument/2006/relationships/hyperlink" Target="https://stackoverflow.com/questions/59962509" TargetMode="External"/><Relationship Id="rId2657" Type="http://schemas.openxmlformats.org/officeDocument/2006/relationships/hyperlink" Target="https://stackoverflow.com/questions/60414562" TargetMode="External"/><Relationship Id="rId3987" Type="http://schemas.openxmlformats.org/officeDocument/2006/relationships/hyperlink" Target="https://stackoverflow.com/questions/60112435" TargetMode="External"/><Relationship Id="rId1327" Type="http://schemas.openxmlformats.org/officeDocument/2006/relationships/hyperlink" Target="https://stackoverflow.com/questions/57062456" TargetMode="External"/><Relationship Id="rId2658" Type="http://schemas.openxmlformats.org/officeDocument/2006/relationships/hyperlink" Target="https://stackoverflow.com/questions/61102728" TargetMode="External"/><Relationship Id="rId1328" Type="http://schemas.openxmlformats.org/officeDocument/2006/relationships/hyperlink" Target="https://stackoverflow.com/questions/59314065" TargetMode="External"/><Relationship Id="rId2659" Type="http://schemas.openxmlformats.org/officeDocument/2006/relationships/hyperlink" Target="https://stackoverflow.com/questions/64770484" TargetMode="External"/><Relationship Id="rId3989" Type="http://schemas.openxmlformats.org/officeDocument/2006/relationships/hyperlink" Target="https://stackoverflow.com/questions/60112435" TargetMode="External"/><Relationship Id="rId1329" Type="http://schemas.openxmlformats.org/officeDocument/2006/relationships/hyperlink" Target="https://stackoverflow.com/questions/63217804" TargetMode="External"/><Relationship Id="rId739" Type="http://schemas.openxmlformats.org/officeDocument/2006/relationships/hyperlink" Target="https://stackoverflow.com/questions/57062456" TargetMode="External"/><Relationship Id="rId734" Type="http://schemas.openxmlformats.org/officeDocument/2006/relationships/hyperlink" Target="https://stackoverflow.com/questions/56711354" TargetMode="External"/><Relationship Id="rId733" Type="http://schemas.openxmlformats.org/officeDocument/2006/relationships/hyperlink" Target="https://stackoverflow.com/questions/55884849" TargetMode="External"/><Relationship Id="rId732" Type="http://schemas.openxmlformats.org/officeDocument/2006/relationships/hyperlink" Target="https://stackoverflow.com/questions/57448488" TargetMode="External"/><Relationship Id="rId731" Type="http://schemas.openxmlformats.org/officeDocument/2006/relationships/hyperlink" Target="https://stackoverflow.com/questions/60338016" TargetMode="External"/><Relationship Id="rId738" Type="http://schemas.openxmlformats.org/officeDocument/2006/relationships/hyperlink" Target="https://stackoverflow.com/questions/57448488" TargetMode="External"/><Relationship Id="rId737" Type="http://schemas.openxmlformats.org/officeDocument/2006/relationships/hyperlink" Target="https://stackoverflow.com/questions/56501318" TargetMode="External"/><Relationship Id="rId736" Type="http://schemas.openxmlformats.org/officeDocument/2006/relationships/hyperlink" Target="https://stackoverflow.com/questions/56711354" TargetMode="External"/><Relationship Id="rId735" Type="http://schemas.openxmlformats.org/officeDocument/2006/relationships/hyperlink" Target="https://stackoverflow.com/questions/57062456" TargetMode="External"/><Relationship Id="rId3980" Type="http://schemas.openxmlformats.org/officeDocument/2006/relationships/hyperlink" Target="https://stackoverflow.com/questions/60911907" TargetMode="External"/><Relationship Id="rId730" Type="http://schemas.openxmlformats.org/officeDocument/2006/relationships/hyperlink" Target="https://stackoverflow.com/questions/61828821" TargetMode="External"/><Relationship Id="rId2650" Type="http://schemas.openxmlformats.org/officeDocument/2006/relationships/hyperlink" Target="https://stackoverflow.com/questions/60180859" TargetMode="External"/><Relationship Id="rId3982" Type="http://schemas.openxmlformats.org/officeDocument/2006/relationships/hyperlink" Target="https://stackoverflow.com/questions/60112435" TargetMode="External"/><Relationship Id="rId1320" Type="http://schemas.openxmlformats.org/officeDocument/2006/relationships/hyperlink" Target="https://stackoverflow.com/questions/59314065" TargetMode="External"/><Relationship Id="rId2651" Type="http://schemas.openxmlformats.org/officeDocument/2006/relationships/hyperlink" Target="https://stackoverflow.com/questions/65054037" TargetMode="External"/><Relationship Id="rId3981" Type="http://schemas.openxmlformats.org/officeDocument/2006/relationships/hyperlink" Target="https://stackoverflow.com/questions/55835798" TargetMode="External"/><Relationship Id="rId1321" Type="http://schemas.openxmlformats.org/officeDocument/2006/relationships/hyperlink" Target="https://stackoverflow.com/questions/60512411" TargetMode="External"/><Relationship Id="rId2652" Type="http://schemas.openxmlformats.org/officeDocument/2006/relationships/hyperlink" Target="https://stackoverflow.com/questions/60338016" TargetMode="External"/><Relationship Id="rId3984" Type="http://schemas.openxmlformats.org/officeDocument/2006/relationships/hyperlink" Target="https://stackoverflow.com/questions/60911907" TargetMode="External"/><Relationship Id="rId1322" Type="http://schemas.openxmlformats.org/officeDocument/2006/relationships/hyperlink" Target="https://stackoverflow.com/questions/63217804" TargetMode="External"/><Relationship Id="rId2653" Type="http://schemas.openxmlformats.org/officeDocument/2006/relationships/hyperlink" Target="https://stackoverflow.com/questions/60321174" TargetMode="External"/><Relationship Id="rId3983" Type="http://schemas.openxmlformats.org/officeDocument/2006/relationships/hyperlink" Target="https://stackoverflow.com/questions/59305514" TargetMode="External"/><Relationship Id="rId1356" Type="http://schemas.openxmlformats.org/officeDocument/2006/relationships/hyperlink" Target="https://stackoverflow.com/questions/37623259" TargetMode="External"/><Relationship Id="rId2687" Type="http://schemas.openxmlformats.org/officeDocument/2006/relationships/hyperlink" Target="https://stackoverflow.com/questions/63354752" TargetMode="External"/><Relationship Id="rId1357" Type="http://schemas.openxmlformats.org/officeDocument/2006/relationships/hyperlink" Target="https://stackoverflow.com/questions/48880649" TargetMode="External"/><Relationship Id="rId2688" Type="http://schemas.openxmlformats.org/officeDocument/2006/relationships/hyperlink" Target="https://stackoverflow.com/questions/55318038" TargetMode="External"/><Relationship Id="rId1358" Type="http://schemas.openxmlformats.org/officeDocument/2006/relationships/hyperlink" Target="https://stackoverflow.com/questions/47328528" TargetMode="External"/><Relationship Id="rId2689" Type="http://schemas.openxmlformats.org/officeDocument/2006/relationships/hyperlink" Target="https://stackoverflow.com/questions/59370688" TargetMode="External"/><Relationship Id="rId1359" Type="http://schemas.openxmlformats.org/officeDocument/2006/relationships/hyperlink" Target="https://stackoverflow.com/questions/43036982" TargetMode="External"/><Relationship Id="rId767" Type="http://schemas.openxmlformats.org/officeDocument/2006/relationships/hyperlink" Target="https://stackoverflow.com/questions/49016530" TargetMode="External"/><Relationship Id="rId766" Type="http://schemas.openxmlformats.org/officeDocument/2006/relationships/hyperlink" Target="https://stackoverflow.com/questions/55896791" TargetMode="External"/><Relationship Id="rId765" Type="http://schemas.openxmlformats.org/officeDocument/2006/relationships/hyperlink" Target="https://stackoverflow.com/questions/54925653" TargetMode="External"/><Relationship Id="rId764" Type="http://schemas.openxmlformats.org/officeDocument/2006/relationships/hyperlink" Target="https://stackoverflow.com/questions/54168153" TargetMode="External"/><Relationship Id="rId769" Type="http://schemas.openxmlformats.org/officeDocument/2006/relationships/hyperlink" Target="https://stackoverflow.com/questions/58987264" TargetMode="External"/><Relationship Id="rId768" Type="http://schemas.openxmlformats.org/officeDocument/2006/relationships/hyperlink" Target="https://stackoverflow.com/questions/43158719" TargetMode="External"/><Relationship Id="rId2680" Type="http://schemas.openxmlformats.org/officeDocument/2006/relationships/hyperlink" Target="https://stackoverflow.com/questions/62102912" TargetMode="External"/><Relationship Id="rId1350" Type="http://schemas.openxmlformats.org/officeDocument/2006/relationships/hyperlink" Target="https://stackoverflow.com/questions/62205174" TargetMode="External"/><Relationship Id="rId2681" Type="http://schemas.openxmlformats.org/officeDocument/2006/relationships/hyperlink" Target="https://stackoverflow.com/questions/60338016" TargetMode="External"/><Relationship Id="rId1351" Type="http://schemas.openxmlformats.org/officeDocument/2006/relationships/hyperlink" Target="https://stackoverflow.com/questions/63656294" TargetMode="External"/><Relationship Id="rId2682" Type="http://schemas.openxmlformats.org/officeDocument/2006/relationships/hyperlink" Target="https://stackoverflow.com/questions/60587885" TargetMode="External"/><Relationship Id="rId763" Type="http://schemas.openxmlformats.org/officeDocument/2006/relationships/hyperlink" Target="https://stackoverflow.com/questions/58428466" TargetMode="External"/><Relationship Id="rId1352" Type="http://schemas.openxmlformats.org/officeDocument/2006/relationships/hyperlink" Target="https://stackoverflow.com/questions/41875915" TargetMode="External"/><Relationship Id="rId2683" Type="http://schemas.openxmlformats.org/officeDocument/2006/relationships/hyperlink" Target="https://stackoverflow.com/questions/57842734" TargetMode="External"/><Relationship Id="rId762" Type="http://schemas.openxmlformats.org/officeDocument/2006/relationships/hyperlink" Target="https://stackoverflow.com/questions/51268504" TargetMode="External"/><Relationship Id="rId1353" Type="http://schemas.openxmlformats.org/officeDocument/2006/relationships/hyperlink" Target="https://stackoverflow.com/questions/42574476" TargetMode="External"/><Relationship Id="rId2684" Type="http://schemas.openxmlformats.org/officeDocument/2006/relationships/hyperlink" Target="https://stackoverflow.com/questions/59370688" TargetMode="External"/><Relationship Id="rId761" Type="http://schemas.openxmlformats.org/officeDocument/2006/relationships/hyperlink" Target="https://stackoverflow.com/questions/60280923" TargetMode="External"/><Relationship Id="rId1354" Type="http://schemas.openxmlformats.org/officeDocument/2006/relationships/hyperlink" Target="https://stackoverflow.com/questions/38770169" TargetMode="External"/><Relationship Id="rId2685" Type="http://schemas.openxmlformats.org/officeDocument/2006/relationships/hyperlink" Target="https://stackoverflow.com/questions/62529415" TargetMode="External"/><Relationship Id="rId760" Type="http://schemas.openxmlformats.org/officeDocument/2006/relationships/hyperlink" Target="https://stackoverflow.com/questions/58880985" TargetMode="External"/><Relationship Id="rId1355" Type="http://schemas.openxmlformats.org/officeDocument/2006/relationships/hyperlink" Target="https://stackoverflow.com/questions/37849434" TargetMode="External"/><Relationship Id="rId2686" Type="http://schemas.openxmlformats.org/officeDocument/2006/relationships/hyperlink" Target="https://stackoverflow.com/questions/60180859" TargetMode="External"/><Relationship Id="rId1345" Type="http://schemas.openxmlformats.org/officeDocument/2006/relationships/hyperlink" Target="https://stackoverflow.com/questions/59314065" TargetMode="External"/><Relationship Id="rId2676" Type="http://schemas.openxmlformats.org/officeDocument/2006/relationships/hyperlink" Target="https://stackoverflow.com/questions/60338016" TargetMode="External"/><Relationship Id="rId1346" Type="http://schemas.openxmlformats.org/officeDocument/2006/relationships/hyperlink" Target="https://stackoverflow.com/questions/63217804" TargetMode="External"/><Relationship Id="rId2677" Type="http://schemas.openxmlformats.org/officeDocument/2006/relationships/hyperlink" Target="https://stackoverflow.com/questions/60180859" TargetMode="External"/><Relationship Id="rId1347" Type="http://schemas.openxmlformats.org/officeDocument/2006/relationships/hyperlink" Target="https://stackoverflow.com/questions/59962509" TargetMode="External"/><Relationship Id="rId2678" Type="http://schemas.openxmlformats.org/officeDocument/2006/relationships/hyperlink" Target="https://stackoverflow.com/questions/61575728" TargetMode="External"/><Relationship Id="rId1348" Type="http://schemas.openxmlformats.org/officeDocument/2006/relationships/hyperlink" Target="https://stackoverflow.com/questions/64610296" TargetMode="External"/><Relationship Id="rId2679" Type="http://schemas.openxmlformats.org/officeDocument/2006/relationships/hyperlink" Target="https://stackoverflow.com/questions/56711354" TargetMode="External"/><Relationship Id="rId1349" Type="http://schemas.openxmlformats.org/officeDocument/2006/relationships/hyperlink" Target="https://stackoverflow.com/questions/62344514" TargetMode="External"/><Relationship Id="rId756" Type="http://schemas.openxmlformats.org/officeDocument/2006/relationships/hyperlink" Target="https://stackoverflow.com/questions/56931005" TargetMode="External"/><Relationship Id="rId755" Type="http://schemas.openxmlformats.org/officeDocument/2006/relationships/hyperlink" Target="https://stackoverflow.com/questions/59336042" TargetMode="External"/><Relationship Id="rId754" Type="http://schemas.openxmlformats.org/officeDocument/2006/relationships/hyperlink" Target="https://stackoverflow.com/questions/55335231" TargetMode="External"/><Relationship Id="rId753" Type="http://schemas.openxmlformats.org/officeDocument/2006/relationships/hyperlink" Target="https://stackoverflow.com/questions/57020796" TargetMode="External"/><Relationship Id="rId759" Type="http://schemas.openxmlformats.org/officeDocument/2006/relationships/hyperlink" Target="https://stackoverflow.com/questions/58858077" TargetMode="External"/><Relationship Id="rId758" Type="http://schemas.openxmlformats.org/officeDocument/2006/relationships/hyperlink" Target="https://stackoverflow.com/questions/58428466" TargetMode="External"/><Relationship Id="rId757" Type="http://schemas.openxmlformats.org/officeDocument/2006/relationships/hyperlink" Target="https://stackoverflow.com/questions/55478678" TargetMode="External"/><Relationship Id="rId2670" Type="http://schemas.openxmlformats.org/officeDocument/2006/relationships/hyperlink" Target="https://stackoverflow.com/questions/55318038" TargetMode="External"/><Relationship Id="rId1340" Type="http://schemas.openxmlformats.org/officeDocument/2006/relationships/hyperlink" Target="https://stackoverflow.com/questions/59962509" TargetMode="External"/><Relationship Id="rId2671" Type="http://schemas.openxmlformats.org/officeDocument/2006/relationships/hyperlink" Target="https://stackoverflow.com/questions/60991253" TargetMode="External"/><Relationship Id="rId752" Type="http://schemas.openxmlformats.org/officeDocument/2006/relationships/hyperlink" Target="https://stackoverflow.com/questions/60361603" TargetMode="External"/><Relationship Id="rId1341" Type="http://schemas.openxmlformats.org/officeDocument/2006/relationships/hyperlink" Target="https://stackoverflow.com/questions/57062456" TargetMode="External"/><Relationship Id="rId2672" Type="http://schemas.openxmlformats.org/officeDocument/2006/relationships/hyperlink" Target="https://stackoverflow.com/questions/55318038" TargetMode="External"/><Relationship Id="rId751" Type="http://schemas.openxmlformats.org/officeDocument/2006/relationships/hyperlink" Target="https://stackoverflow.com/questions/60152473" TargetMode="External"/><Relationship Id="rId1342" Type="http://schemas.openxmlformats.org/officeDocument/2006/relationships/hyperlink" Target="https://stackoverflow.com/questions/57062456" TargetMode="External"/><Relationship Id="rId2673" Type="http://schemas.openxmlformats.org/officeDocument/2006/relationships/hyperlink" Target="https://stackoverflow.com/questions/61575728" TargetMode="External"/><Relationship Id="rId750" Type="http://schemas.openxmlformats.org/officeDocument/2006/relationships/hyperlink" Target="https://stackoverflow.com/questions/60152473" TargetMode="External"/><Relationship Id="rId1343" Type="http://schemas.openxmlformats.org/officeDocument/2006/relationships/hyperlink" Target="https://stackoverflow.com/questions/57062456" TargetMode="External"/><Relationship Id="rId2674" Type="http://schemas.openxmlformats.org/officeDocument/2006/relationships/hyperlink" Target="https://stackoverflow.com/questions/56711354" TargetMode="External"/><Relationship Id="rId1344" Type="http://schemas.openxmlformats.org/officeDocument/2006/relationships/hyperlink" Target="https://stackoverflow.com/questions/57062456" TargetMode="External"/><Relationship Id="rId2675" Type="http://schemas.openxmlformats.org/officeDocument/2006/relationships/hyperlink" Target="https://stackoverflow.com/questions/62102912" TargetMode="External"/><Relationship Id="rId2621" Type="http://schemas.openxmlformats.org/officeDocument/2006/relationships/hyperlink" Target="https://stackoverflow.com/questions/16530997" TargetMode="External"/><Relationship Id="rId3953" Type="http://schemas.openxmlformats.org/officeDocument/2006/relationships/hyperlink" Target="https://stackoverflow.com/questions/50138891" TargetMode="External"/><Relationship Id="rId2622" Type="http://schemas.openxmlformats.org/officeDocument/2006/relationships/hyperlink" Target="https://stackoverflow.com/questions/57681345" TargetMode="External"/><Relationship Id="rId3952" Type="http://schemas.openxmlformats.org/officeDocument/2006/relationships/hyperlink" Target="https://stackoverflow.com/questions/54839184" TargetMode="External"/><Relationship Id="rId2623" Type="http://schemas.openxmlformats.org/officeDocument/2006/relationships/hyperlink" Target="https://stackoverflow.com/questions/55093539" TargetMode="External"/><Relationship Id="rId3955" Type="http://schemas.openxmlformats.org/officeDocument/2006/relationships/hyperlink" Target="https://stackoverflow.com/questions/50052999" TargetMode="External"/><Relationship Id="rId2624" Type="http://schemas.openxmlformats.org/officeDocument/2006/relationships/hyperlink" Target="https://stackoverflow.com/questions/45281926" TargetMode="External"/><Relationship Id="rId3954" Type="http://schemas.openxmlformats.org/officeDocument/2006/relationships/hyperlink" Target="https://stackoverflow.com/questions/57780053" TargetMode="External"/><Relationship Id="rId2625" Type="http://schemas.openxmlformats.org/officeDocument/2006/relationships/hyperlink" Target="https://stackoverflow.com/questions/50128278" TargetMode="External"/><Relationship Id="rId3957" Type="http://schemas.openxmlformats.org/officeDocument/2006/relationships/hyperlink" Target="https://stackoverflow.com/questions/50138891" TargetMode="External"/><Relationship Id="rId2626" Type="http://schemas.openxmlformats.org/officeDocument/2006/relationships/hyperlink" Target="https://stackoverflow.com/questions/48167257" TargetMode="External"/><Relationship Id="rId3956" Type="http://schemas.openxmlformats.org/officeDocument/2006/relationships/hyperlink" Target="https://stackoverflow.com/questions/54839184" TargetMode="External"/><Relationship Id="rId2627" Type="http://schemas.openxmlformats.org/officeDocument/2006/relationships/hyperlink" Target="https://stackoverflow.com/questions/55093539" TargetMode="External"/><Relationship Id="rId3959" Type="http://schemas.openxmlformats.org/officeDocument/2006/relationships/hyperlink" Target="https://stackoverflow.com/questions/49843113" TargetMode="External"/><Relationship Id="rId2628" Type="http://schemas.openxmlformats.org/officeDocument/2006/relationships/hyperlink" Target="https://stackoverflow.com/questions/50128278" TargetMode="External"/><Relationship Id="rId3958" Type="http://schemas.openxmlformats.org/officeDocument/2006/relationships/hyperlink" Target="https://stackoverflow.com/questions/50052999" TargetMode="External"/><Relationship Id="rId709" Type="http://schemas.openxmlformats.org/officeDocument/2006/relationships/hyperlink" Target="https://stackoverflow.com/questions/54369539" TargetMode="External"/><Relationship Id="rId2629" Type="http://schemas.openxmlformats.org/officeDocument/2006/relationships/hyperlink" Target="https://stackoverflow.com/questions/61796296" TargetMode="External"/><Relationship Id="rId708" Type="http://schemas.openxmlformats.org/officeDocument/2006/relationships/hyperlink" Target="https://stackoverflow.com/questions/43796720" TargetMode="External"/><Relationship Id="rId707" Type="http://schemas.openxmlformats.org/officeDocument/2006/relationships/hyperlink" Target="https://stackoverflow.com/questions/63653136" TargetMode="External"/><Relationship Id="rId706" Type="http://schemas.openxmlformats.org/officeDocument/2006/relationships/hyperlink" Target="https://stackoverflow.com/questions/40395454" TargetMode="External"/><Relationship Id="rId701" Type="http://schemas.openxmlformats.org/officeDocument/2006/relationships/hyperlink" Target="https://stackoverflow.com/questions/48903689" TargetMode="External"/><Relationship Id="rId700" Type="http://schemas.openxmlformats.org/officeDocument/2006/relationships/hyperlink" Target="https://stackoverflow.com/questions/47273200" TargetMode="External"/><Relationship Id="rId705" Type="http://schemas.openxmlformats.org/officeDocument/2006/relationships/hyperlink" Target="https://stackoverflow.com/questions/40395454" TargetMode="External"/><Relationship Id="rId704" Type="http://schemas.openxmlformats.org/officeDocument/2006/relationships/hyperlink" Target="https://stackoverflow.com/questions/40395454" TargetMode="External"/><Relationship Id="rId703" Type="http://schemas.openxmlformats.org/officeDocument/2006/relationships/hyperlink" Target="https://stackoverflow.com/questions/51286963" TargetMode="External"/><Relationship Id="rId702" Type="http://schemas.openxmlformats.org/officeDocument/2006/relationships/hyperlink" Target="https://stackoverflow.com/questions/56760868" TargetMode="External"/><Relationship Id="rId3951" Type="http://schemas.openxmlformats.org/officeDocument/2006/relationships/hyperlink" Target="https://stackoverflow.com/questions/50694066" TargetMode="External"/><Relationship Id="rId2620" Type="http://schemas.openxmlformats.org/officeDocument/2006/relationships/hyperlink" Target="https://stackoverflow.com/questions/16530997" TargetMode="External"/><Relationship Id="rId3950" Type="http://schemas.openxmlformats.org/officeDocument/2006/relationships/hyperlink" Target="https://stackoverflow.com/questions/50694066" TargetMode="External"/><Relationship Id="rId2610" Type="http://schemas.openxmlformats.org/officeDocument/2006/relationships/hyperlink" Target="https://stackoverflow.com/questions/51309526" TargetMode="External"/><Relationship Id="rId3942" Type="http://schemas.openxmlformats.org/officeDocument/2006/relationships/hyperlink" Target="https://stackoverflow.com/questions/43631662" TargetMode="External"/><Relationship Id="rId2611" Type="http://schemas.openxmlformats.org/officeDocument/2006/relationships/hyperlink" Target="https://stackoverflow.com/questions/51309526" TargetMode="External"/><Relationship Id="rId3941" Type="http://schemas.openxmlformats.org/officeDocument/2006/relationships/hyperlink" Target="https://stackoverflow.com/questions/58956352" TargetMode="External"/><Relationship Id="rId2612" Type="http://schemas.openxmlformats.org/officeDocument/2006/relationships/hyperlink" Target="https://stackoverflow.com/questions/55093539" TargetMode="External"/><Relationship Id="rId3944" Type="http://schemas.openxmlformats.org/officeDocument/2006/relationships/hyperlink" Target="https://stackoverflow.com/questions/46278107" TargetMode="External"/><Relationship Id="rId2613" Type="http://schemas.openxmlformats.org/officeDocument/2006/relationships/hyperlink" Target="https://stackoverflow.com/questions/57367058" TargetMode="External"/><Relationship Id="rId3943" Type="http://schemas.openxmlformats.org/officeDocument/2006/relationships/hyperlink" Target="https://stackoverflow.com/questions/40818579" TargetMode="External"/><Relationship Id="rId2614" Type="http://schemas.openxmlformats.org/officeDocument/2006/relationships/hyperlink" Target="https://stackoverflow.com/questions/63091513" TargetMode="External"/><Relationship Id="rId3946" Type="http://schemas.openxmlformats.org/officeDocument/2006/relationships/hyperlink" Target="https://stackoverflow.com/questions/46278107" TargetMode="External"/><Relationship Id="rId2615" Type="http://schemas.openxmlformats.org/officeDocument/2006/relationships/hyperlink" Target="https://stackoverflow.com/questions/63088535" TargetMode="External"/><Relationship Id="rId3945" Type="http://schemas.openxmlformats.org/officeDocument/2006/relationships/hyperlink" Target="https://stackoverflow.com/questions/46278107" TargetMode="External"/><Relationship Id="rId2616" Type="http://schemas.openxmlformats.org/officeDocument/2006/relationships/hyperlink" Target="https://stackoverflow.com/questions/63088535" TargetMode="External"/><Relationship Id="rId3948" Type="http://schemas.openxmlformats.org/officeDocument/2006/relationships/hyperlink" Target="https://stackoverflow.com/questions/56307656" TargetMode="External"/><Relationship Id="rId2617" Type="http://schemas.openxmlformats.org/officeDocument/2006/relationships/hyperlink" Target="https://stackoverflow.com/questions/32707914" TargetMode="External"/><Relationship Id="rId3947" Type="http://schemas.openxmlformats.org/officeDocument/2006/relationships/hyperlink" Target="https://stackoverflow.com/questions/57190848" TargetMode="External"/><Relationship Id="rId2618" Type="http://schemas.openxmlformats.org/officeDocument/2006/relationships/hyperlink" Target="https://stackoverflow.com/questions/28393103" TargetMode="External"/><Relationship Id="rId2619" Type="http://schemas.openxmlformats.org/officeDocument/2006/relationships/hyperlink" Target="https://stackoverflow.com/questions/16530997" TargetMode="External"/><Relationship Id="rId3949" Type="http://schemas.openxmlformats.org/officeDocument/2006/relationships/hyperlink" Target="https://stackoverflow.com/questions/50694066" TargetMode="External"/><Relationship Id="rId3940" Type="http://schemas.openxmlformats.org/officeDocument/2006/relationships/hyperlink" Target="https://stackoverflow.com/questions/45827264" TargetMode="External"/><Relationship Id="rId1312" Type="http://schemas.openxmlformats.org/officeDocument/2006/relationships/hyperlink" Target="https://stackoverflow.com/questions/59962509" TargetMode="External"/><Relationship Id="rId2643" Type="http://schemas.openxmlformats.org/officeDocument/2006/relationships/hyperlink" Target="https://stackoverflow.com/questions/63139159" TargetMode="External"/><Relationship Id="rId3975" Type="http://schemas.openxmlformats.org/officeDocument/2006/relationships/hyperlink" Target="https://stackoverflow.com/questions/59553513" TargetMode="External"/><Relationship Id="rId1313" Type="http://schemas.openxmlformats.org/officeDocument/2006/relationships/hyperlink" Target="https://stackoverflow.com/questions/60512411" TargetMode="External"/><Relationship Id="rId2644" Type="http://schemas.openxmlformats.org/officeDocument/2006/relationships/hyperlink" Target="https://stackoverflow.com/questions/62250441" TargetMode="External"/><Relationship Id="rId3974" Type="http://schemas.openxmlformats.org/officeDocument/2006/relationships/hyperlink" Target="https://stackoverflow.com/questions/59935840" TargetMode="External"/><Relationship Id="rId1314" Type="http://schemas.openxmlformats.org/officeDocument/2006/relationships/hyperlink" Target="https://stackoverflow.com/questions/57062456" TargetMode="External"/><Relationship Id="rId2645" Type="http://schemas.openxmlformats.org/officeDocument/2006/relationships/hyperlink" Target="https://stackoverflow.com/questions/54369539" TargetMode="External"/><Relationship Id="rId3977" Type="http://schemas.openxmlformats.org/officeDocument/2006/relationships/hyperlink" Target="https://stackoverflow.com/questions/55269907" TargetMode="External"/><Relationship Id="rId1315" Type="http://schemas.openxmlformats.org/officeDocument/2006/relationships/hyperlink" Target="https://stackoverflow.com/questions/57062456" TargetMode="External"/><Relationship Id="rId2646" Type="http://schemas.openxmlformats.org/officeDocument/2006/relationships/hyperlink" Target="https://stackoverflow.com/questions/58033286" TargetMode="External"/><Relationship Id="rId3976" Type="http://schemas.openxmlformats.org/officeDocument/2006/relationships/hyperlink" Target="https://stackoverflow.com/questions/59639633" TargetMode="External"/><Relationship Id="rId1316" Type="http://schemas.openxmlformats.org/officeDocument/2006/relationships/hyperlink" Target="https://stackoverflow.com/questions/57062456" TargetMode="External"/><Relationship Id="rId2647" Type="http://schemas.openxmlformats.org/officeDocument/2006/relationships/hyperlink" Target="https://stackoverflow.com/questions/56391755" TargetMode="External"/><Relationship Id="rId3979" Type="http://schemas.openxmlformats.org/officeDocument/2006/relationships/hyperlink" Target="https://stackoverflow.com/questions/59305514" TargetMode="External"/><Relationship Id="rId1317" Type="http://schemas.openxmlformats.org/officeDocument/2006/relationships/hyperlink" Target="https://stackoverflow.com/questions/60614524" TargetMode="External"/><Relationship Id="rId2648" Type="http://schemas.openxmlformats.org/officeDocument/2006/relationships/hyperlink" Target="https://stackoverflow.com/questions/55884849" TargetMode="External"/><Relationship Id="rId3978" Type="http://schemas.openxmlformats.org/officeDocument/2006/relationships/hyperlink" Target="https://stackoverflow.com/questions/60112435" TargetMode="External"/><Relationship Id="rId1318" Type="http://schemas.openxmlformats.org/officeDocument/2006/relationships/hyperlink" Target="https://stackoverflow.com/questions/58180390" TargetMode="External"/><Relationship Id="rId2649" Type="http://schemas.openxmlformats.org/officeDocument/2006/relationships/hyperlink" Target="https://stackoverflow.com/questions/64152263" TargetMode="External"/><Relationship Id="rId1319" Type="http://schemas.openxmlformats.org/officeDocument/2006/relationships/hyperlink" Target="https://stackoverflow.com/questions/57571337" TargetMode="External"/><Relationship Id="rId729" Type="http://schemas.openxmlformats.org/officeDocument/2006/relationships/hyperlink" Target="https://stackoverflow.com/questions/60414562" TargetMode="External"/><Relationship Id="rId728" Type="http://schemas.openxmlformats.org/officeDocument/2006/relationships/hyperlink" Target="https://stackoverflow.com/questions/55375416" TargetMode="External"/><Relationship Id="rId723" Type="http://schemas.openxmlformats.org/officeDocument/2006/relationships/hyperlink" Target="https://stackoverflow.com/questions/56598010" TargetMode="External"/><Relationship Id="rId722" Type="http://schemas.openxmlformats.org/officeDocument/2006/relationships/hyperlink" Target="https://stackoverflow.com/questions/60262253" TargetMode="External"/><Relationship Id="rId721" Type="http://schemas.openxmlformats.org/officeDocument/2006/relationships/hyperlink" Target="https://stackoverflow.com/questions/58935122" TargetMode="External"/><Relationship Id="rId720" Type="http://schemas.openxmlformats.org/officeDocument/2006/relationships/hyperlink" Target="https://stackoverflow.com/questions/58256074" TargetMode="External"/><Relationship Id="rId727" Type="http://schemas.openxmlformats.org/officeDocument/2006/relationships/hyperlink" Target="https://stackoverflow.com/questions/60152473" TargetMode="External"/><Relationship Id="rId726" Type="http://schemas.openxmlformats.org/officeDocument/2006/relationships/hyperlink" Target="https://stackoverflow.com/questions/59568125" TargetMode="External"/><Relationship Id="rId725" Type="http://schemas.openxmlformats.org/officeDocument/2006/relationships/hyperlink" Target="https://stackoverflow.com/questions/53436994" TargetMode="External"/><Relationship Id="rId724" Type="http://schemas.openxmlformats.org/officeDocument/2006/relationships/hyperlink" Target="https://stackoverflow.com/questions/59639633" TargetMode="External"/><Relationship Id="rId3971" Type="http://schemas.openxmlformats.org/officeDocument/2006/relationships/hyperlink" Target="https://stackoverflow.com/questions/59639633" TargetMode="External"/><Relationship Id="rId2640" Type="http://schemas.openxmlformats.org/officeDocument/2006/relationships/hyperlink" Target="https://stackoverflow.com/questions/59761890" TargetMode="External"/><Relationship Id="rId3970" Type="http://schemas.openxmlformats.org/officeDocument/2006/relationships/hyperlink" Target="https://stackoverflow.com/questions/59553513" TargetMode="External"/><Relationship Id="rId1310" Type="http://schemas.openxmlformats.org/officeDocument/2006/relationships/hyperlink" Target="https://stackoverflow.com/questions/57062456" TargetMode="External"/><Relationship Id="rId2641" Type="http://schemas.openxmlformats.org/officeDocument/2006/relationships/hyperlink" Target="https://stackoverflow.com/questions/64677724" TargetMode="External"/><Relationship Id="rId3973" Type="http://schemas.openxmlformats.org/officeDocument/2006/relationships/hyperlink" Target="https://stackoverflow.com/questions/59639633" TargetMode="External"/><Relationship Id="rId1311" Type="http://schemas.openxmlformats.org/officeDocument/2006/relationships/hyperlink" Target="https://stackoverflow.com/questions/57571337" TargetMode="External"/><Relationship Id="rId2642" Type="http://schemas.openxmlformats.org/officeDocument/2006/relationships/hyperlink" Target="https://stackoverflow.com/questions/60353358" TargetMode="External"/><Relationship Id="rId3972" Type="http://schemas.openxmlformats.org/officeDocument/2006/relationships/hyperlink" Target="https://stackoverflow.com/questions/59639633" TargetMode="External"/><Relationship Id="rId1301" Type="http://schemas.openxmlformats.org/officeDocument/2006/relationships/hyperlink" Target="https://stackoverflow.com/questions/57193474" TargetMode="External"/><Relationship Id="rId2632" Type="http://schemas.openxmlformats.org/officeDocument/2006/relationships/hyperlink" Target="https://stackoverflow.com/questions/60415566" TargetMode="External"/><Relationship Id="rId3964" Type="http://schemas.openxmlformats.org/officeDocument/2006/relationships/hyperlink" Target="https://stackoverflow.com/questions/59639633" TargetMode="External"/><Relationship Id="rId1302" Type="http://schemas.openxmlformats.org/officeDocument/2006/relationships/hyperlink" Target="https://stackoverflow.com/questions/62810924" TargetMode="External"/><Relationship Id="rId2633" Type="http://schemas.openxmlformats.org/officeDocument/2006/relationships/hyperlink" Target="https://stackoverflow.com/questions/61910143" TargetMode="External"/><Relationship Id="rId3963" Type="http://schemas.openxmlformats.org/officeDocument/2006/relationships/hyperlink" Target="https://stackoverflow.com/questions/59639633" TargetMode="External"/><Relationship Id="rId1303" Type="http://schemas.openxmlformats.org/officeDocument/2006/relationships/hyperlink" Target="https://stackoverflow.com/questions/55665682" TargetMode="External"/><Relationship Id="rId2634" Type="http://schemas.openxmlformats.org/officeDocument/2006/relationships/hyperlink" Target="https://stackoverflow.com/questions/59223142" TargetMode="External"/><Relationship Id="rId3966" Type="http://schemas.openxmlformats.org/officeDocument/2006/relationships/hyperlink" Target="https://stackoverflow.com/questions/56771548" TargetMode="External"/><Relationship Id="rId1304" Type="http://schemas.openxmlformats.org/officeDocument/2006/relationships/hyperlink" Target="https://stackoverflow.com/questions/55665682" TargetMode="External"/><Relationship Id="rId2635" Type="http://schemas.openxmlformats.org/officeDocument/2006/relationships/hyperlink" Target="https://stackoverflow.com/questions/62906596" TargetMode="External"/><Relationship Id="rId3965" Type="http://schemas.openxmlformats.org/officeDocument/2006/relationships/hyperlink" Target="https://stackoverflow.com/questions/61832658" TargetMode="External"/><Relationship Id="rId1305" Type="http://schemas.openxmlformats.org/officeDocument/2006/relationships/hyperlink" Target="https://stackoverflow.com/questions/55665682" TargetMode="External"/><Relationship Id="rId2636" Type="http://schemas.openxmlformats.org/officeDocument/2006/relationships/hyperlink" Target="https://stackoverflow.com/questions/58971998" TargetMode="External"/><Relationship Id="rId3968" Type="http://schemas.openxmlformats.org/officeDocument/2006/relationships/hyperlink" Target="https://stackoverflow.com/questions/46363927" TargetMode="External"/><Relationship Id="rId1306" Type="http://schemas.openxmlformats.org/officeDocument/2006/relationships/hyperlink" Target="https://stackoverflow.com/questions/58180390" TargetMode="External"/><Relationship Id="rId2637" Type="http://schemas.openxmlformats.org/officeDocument/2006/relationships/hyperlink" Target="https://stackoverflow.com/questions/65054037" TargetMode="External"/><Relationship Id="rId3967" Type="http://schemas.openxmlformats.org/officeDocument/2006/relationships/hyperlink" Target="https://stackoverflow.com/questions/59223142" TargetMode="External"/><Relationship Id="rId1307" Type="http://schemas.openxmlformats.org/officeDocument/2006/relationships/hyperlink" Target="https://stackoverflow.com/questions/59962509" TargetMode="External"/><Relationship Id="rId2638" Type="http://schemas.openxmlformats.org/officeDocument/2006/relationships/hyperlink" Target="https://stackoverflow.com/questions/59417433" TargetMode="External"/><Relationship Id="rId1308" Type="http://schemas.openxmlformats.org/officeDocument/2006/relationships/hyperlink" Target="https://stackoverflow.com/questions/57062456" TargetMode="External"/><Relationship Id="rId2639" Type="http://schemas.openxmlformats.org/officeDocument/2006/relationships/hyperlink" Target="https://stackoverflow.com/questions/63368781" TargetMode="External"/><Relationship Id="rId3969" Type="http://schemas.openxmlformats.org/officeDocument/2006/relationships/hyperlink" Target="https://stackoverflow.com/questions/56655586" TargetMode="External"/><Relationship Id="rId1309" Type="http://schemas.openxmlformats.org/officeDocument/2006/relationships/hyperlink" Target="https://stackoverflow.com/questions/57062456" TargetMode="External"/><Relationship Id="rId719" Type="http://schemas.openxmlformats.org/officeDocument/2006/relationships/hyperlink" Target="https://stackoverflow.com/questions/60180859" TargetMode="External"/><Relationship Id="rId718" Type="http://schemas.openxmlformats.org/officeDocument/2006/relationships/hyperlink" Target="https://stackoverflow.com/questions/59336042" TargetMode="External"/><Relationship Id="rId717" Type="http://schemas.openxmlformats.org/officeDocument/2006/relationships/hyperlink" Target="https://stackoverflow.com/questions/60361603" TargetMode="External"/><Relationship Id="rId712" Type="http://schemas.openxmlformats.org/officeDocument/2006/relationships/hyperlink" Target="https://stackoverflow.com/questions/57397628" TargetMode="External"/><Relationship Id="rId711" Type="http://schemas.openxmlformats.org/officeDocument/2006/relationships/hyperlink" Target="https://stackoverflow.com/questions/57861913" TargetMode="External"/><Relationship Id="rId710" Type="http://schemas.openxmlformats.org/officeDocument/2006/relationships/hyperlink" Target="https://stackoverflow.com/questions/61606647" TargetMode="External"/><Relationship Id="rId716" Type="http://schemas.openxmlformats.org/officeDocument/2006/relationships/hyperlink" Target="https://stackoverflow.com/questions/56931005" TargetMode="External"/><Relationship Id="rId715" Type="http://schemas.openxmlformats.org/officeDocument/2006/relationships/hyperlink" Target="https://stackoverflow.com/questions/57062456" TargetMode="External"/><Relationship Id="rId714" Type="http://schemas.openxmlformats.org/officeDocument/2006/relationships/hyperlink" Target="https://stackoverflow.com/questions/63656294" TargetMode="External"/><Relationship Id="rId713" Type="http://schemas.openxmlformats.org/officeDocument/2006/relationships/hyperlink" Target="https://stackoverflow.com/questions/59774035" TargetMode="External"/><Relationship Id="rId3960" Type="http://schemas.openxmlformats.org/officeDocument/2006/relationships/hyperlink" Target="https://stackoverflow.com/questions/57542946" TargetMode="External"/><Relationship Id="rId2630" Type="http://schemas.openxmlformats.org/officeDocument/2006/relationships/hyperlink" Target="https://stackoverflow.com/questions/61982617" TargetMode="External"/><Relationship Id="rId3962" Type="http://schemas.openxmlformats.org/officeDocument/2006/relationships/hyperlink" Target="https://stackoverflow.com/questions/61832658" TargetMode="External"/><Relationship Id="rId1300" Type="http://schemas.openxmlformats.org/officeDocument/2006/relationships/hyperlink" Target="https://stackoverflow.com/questions/60478749" TargetMode="External"/><Relationship Id="rId2631" Type="http://schemas.openxmlformats.org/officeDocument/2006/relationships/hyperlink" Target="https://stackoverflow.com/questions/60613538" TargetMode="External"/><Relationship Id="rId3961" Type="http://schemas.openxmlformats.org/officeDocument/2006/relationships/hyperlink" Target="https://stackoverflow.com/questions/64633512" TargetMode="External"/><Relationship Id="rId8806" Type="http://schemas.openxmlformats.org/officeDocument/2006/relationships/hyperlink" Target="https://stackoverflow.com/questions/39454685" TargetMode="External"/><Relationship Id="rId8805" Type="http://schemas.openxmlformats.org/officeDocument/2006/relationships/hyperlink" Target="https://stackoverflow.com/questions/46996670" TargetMode="External"/><Relationship Id="rId8804" Type="http://schemas.openxmlformats.org/officeDocument/2006/relationships/hyperlink" Target="https://stackoverflow.com/questions/41986583" TargetMode="External"/><Relationship Id="rId8803" Type="http://schemas.openxmlformats.org/officeDocument/2006/relationships/hyperlink" Target="https://stackoverflow.com/questions/37680219" TargetMode="External"/><Relationship Id="rId8809" Type="http://schemas.openxmlformats.org/officeDocument/2006/relationships/hyperlink" Target="https://stackoverflow.com/questions/49364933" TargetMode="External"/><Relationship Id="rId8808" Type="http://schemas.openxmlformats.org/officeDocument/2006/relationships/hyperlink" Target="https://stackoverflow.com/questions/45441365" TargetMode="External"/><Relationship Id="rId8807" Type="http://schemas.openxmlformats.org/officeDocument/2006/relationships/hyperlink" Target="https://stackoverflow.com/questions/40967761" TargetMode="External"/><Relationship Id="rId8802" Type="http://schemas.openxmlformats.org/officeDocument/2006/relationships/hyperlink" Target="https://stackoverflow.com/questions/45441365" TargetMode="External"/><Relationship Id="rId8801" Type="http://schemas.openxmlformats.org/officeDocument/2006/relationships/hyperlink" Target="https://stackoverflow.com/questions/39454685" TargetMode="External"/><Relationship Id="rId8800" Type="http://schemas.openxmlformats.org/officeDocument/2006/relationships/hyperlink" Target="https://stackoverflow.com/questions/46996670" TargetMode="External"/><Relationship Id="rId8828" Type="http://schemas.openxmlformats.org/officeDocument/2006/relationships/hyperlink" Target="https://stackoverflow.com/questions/60799664" TargetMode="External"/><Relationship Id="rId8827" Type="http://schemas.openxmlformats.org/officeDocument/2006/relationships/hyperlink" Target="https://stackoverflow.com/questions/62675004" TargetMode="External"/><Relationship Id="rId8826" Type="http://schemas.openxmlformats.org/officeDocument/2006/relationships/hyperlink" Target="https://stackoverflow.com/questions/64859507" TargetMode="External"/><Relationship Id="rId8825" Type="http://schemas.openxmlformats.org/officeDocument/2006/relationships/hyperlink" Target="https://stackoverflow.com/questions/58607787" TargetMode="External"/><Relationship Id="rId8829" Type="http://schemas.openxmlformats.org/officeDocument/2006/relationships/hyperlink" Target="https://stackoverflow.com/questions/58744161" TargetMode="External"/><Relationship Id="rId8820" Type="http://schemas.openxmlformats.org/officeDocument/2006/relationships/hyperlink" Target="https://stackoverflow.com/questions/60799664" TargetMode="External"/><Relationship Id="rId8824" Type="http://schemas.openxmlformats.org/officeDocument/2006/relationships/hyperlink" Target="https://stackoverflow.com/questions/62970881" TargetMode="External"/><Relationship Id="rId8823" Type="http://schemas.openxmlformats.org/officeDocument/2006/relationships/hyperlink" Target="https://stackoverflow.com/questions/56190405" TargetMode="External"/><Relationship Id="rId8822" Type="http://schemas.openxmlformats.org/officeDocument/2006/relationships/hyperlink" Target="https://stackoverflow.com/questions/56190405" TargetMode="External"/><Relationship Id="rId8821" Type="http://schemas.openxmlformats.org/officeDocument/2006/relationships/hyperlink" Target="https://stackoverflow.com/questions/56391755" TargetMode="External"/><Relationship Id="rId8817" Type="http://schemas.openxmlformats.org/officeDocument/2006/relationships/hyperlink" Target="https://stackoverflow.com/questions/58607787" TargetMode="External"/><Relationship Id="rId8816" Type="http://schemas.openxmlformats.org/officeDocument/2006/relationships/hyperlink" Target="https://stackoverflow.com/questions/64859507" TargetMode="External"/><Relationship Id="rId8815" Type="http://schemas.openxmlformats.org/officeDocument/2006/relationships/hyperlink" Target="https://stackoverflow.com/questions/63049774" TargetMode="External"/><Relationship Id="rId8814" Type="http://schemas.openxmlformats.org/officeDocument/2006/relationships/hyperlink" Target="https://stackoverflow.com/questions/64863777" TargetMode="External"/><Relationship Id="rId8819" Type="http://schemas.openxmlformats.org/officeDocument/2006/relationships/hyperlink" Target="https://stackoverflow.com/questions/63621251" TargetMode="External"/><Relationship Id="rId8818" Type="http://schemas.openxmlformats.org/officeDocument/2006/relationships/hyperlink" Target="https://stackoverflow.com/questions/64859507" TargetMode="External"/><Relationship Id="rId8813" Type="http://schemas.openxmlformats.org/officeDocument/2006/relationships/hyperlink" Target="https://stackoverflow.com/questions/50771636" TargetMode="External"/><Relationship Id="rId8812" Type="http://schemas.openxmlformats.org/officeDocument/2006/relationships/hyperlink" Target="https://stackoverflow.com/questions/51286963" TargetMode="External"/><Relationship Id="rId8811" Type="http://schemas.openxmlformats.org/officeDocument/2006/relationships/hyperlink" Target="https://stackoverflow.com/questions/50771636" TargetMode="External"/><Relationship Id="rId8810" Type="http://schemas.openxmlformats.org/officeDocument/2006/relationships/hyperlink" Target="https://stackoverflow.com/questions/51371276" TargetMode="External"/><Relationship Id="rId1378" Type="http://schemas.openxmlformats.org/officeDocument/2006/relationships/hyperlink" Target="https://stackoverflow.com/questions/31617530" TargetMode="External"/><Relationship Id="rId1379" Type="http://schemas.openxmlformats.org/officeDocument/2006/relationships/hyperlink" Target="https://stackoverflow.com/questions/31617530" TargetMode="External"/><Relationship Id="rId789" Type="http://schemas.openxmlformats.org/officeDocument/2006/relationships/hyperlink" Target="https://stackoverflow.com/questions/57999985" TargetMode="External"/><Relationship Id="rId788" Type="http://schemas.openxmlformats.org/officeDocument/2006/relationships/hyperlink" Target="https://stackoverflow.com/questions/57999985" TargetMode="External"/><Relationship Id="rId787" Type="http://schemas.openxmlformats.org/officeDocument/2006/relationships/hyperlink" Target="https://stackoverflow.com/questions/57846223" TargetMode="External"/><Relationship Id="rId786" Type="http://schemas.openxmlformats.org/officeDocument/2006/relationships/hyperlink" Target="https://stackoverflow.com/questions/58535392" TargetMode="External"/><Relationship Id="rId781" Type="http://schemas.openxmlformats.org/officeDocument/2006/relationships/hyperlink" Target="https://stackoverflow.com/questions/60792076" TargetMode="External"/><Relationship Id="rId1370" Type="http://schemas.openxmlformats.org/officeDocument/2006/relationships/hyperlink" Target="https://stackoverflow.com/questions/53268442" TargetMode="External"/><Relationship Id="rId780" Type="http://schemas.openxmlformats.org/officeDocument/2006/relationships/hyperlink" Target="https://stackoverflow.com/questions/57999985" TargetMode="External"/><Relationship Id="rId1371" Type="http://schemas.openxmlformats.org/officeDocument/2006/relationships/hyperlink" Target="https://stackoverflow.com/questions/55943259" TargetMode="External"/><Relationship Id="rId1372" Type="http://schemas.openxmlformats.org/officeDocument/2006/relationships/hyperlink" Target="https://stackoverflow.com/questions/60736688" TargetMode="External"/><Relationship Id="rId1373" Type="http://schemas.openxmlformats.org/officeDocument/2006/relationships/hyperlink" Target="https://stackoverflow.com/questions/64668106" TargetMode="External"/><Relationship Id="rId785" Type="http://schemas.openxmlformats.org/officeDocument/2006/relationships/hyperlink" Target="https://stackoverflow.com/questions/63234932" TargetMode="External"/><Relationship Id="rId1374" Type="http://schemas.openxmlformats.org/officeDocument/2006/relationships/hyperlink" Target="https://stackoverflow.com/questions/62171670" TargetMode="External"/><Relationship Id="rId784" Type="http://schemas.openxmlformats.org/officeDocument/2006/relationships/hyperlink" Target="https://stackoverflow.com/questions/57999985" TargetMode="External"/><Relationship Id="rId1375" Type="http://schemas.openxmlformats.org/officeDocument/2006/relationships/hyperlink" Target="https://stackoverflow.com/questions/55793441" TargetMode="External"/><Relationship Id="rId783" Type="http://schemas.openxmlformats.org/officeDocument/2006/relationships/hyperlink" Target="https://stackoverflow.com/questions/63234932" TargetMode="External"/><Relationship Id="rId1376" Type="http://schemas.openxmlformats.org/officeDocument/2006/relationships/hyperlink" Target="https://stackoverflow.com/questions/58170730" TargetMode="External"/><Relationship Id="rId782" Type="http://schemas.openxmlformats.org/officeDocument/2006/relationships/hyperlink" Target="https://stackoverflow.com/questions/55772880" TargetMode="External"/><Relationship Id="rId1377" Type="http://schemas.openxmlformats.org/officeDocument/2006/relationships/hyperlink" Target="https://stackoverflow.com/questions/31617530" TargetMode="External"/><Relationship Id="rId1367" Type="http://schemas.openxmlformats.org/officeDocument/2006/relationships/hyperlink" Target="https://stackoverflow.com/questions/62769986" TargetMode="External"/><Relationship Id="rId2698" Type="http://schemas.openxmlformats.org/officeDocument/2006/relationships/hyperlink" Target="https://stackoverflow.com/questions/63274596" TargetMode="External"/><Relationship Id="rId1368" Type="http://schemas.openxmlformats.org/officeDocument/2006/relationships/hyperlink" Target="https://stackoverflow.com/questions/58506051" TargetMode="External"/><Relationship Id="rId2699" Type="http://schemas.openxmlformats.org/officeDocument/2006/relationships/hyperlink" Target="https://stackoverflow.com/questions/65144547" TargetMode="External"/><Relationship Id="rId1369" Type="http://schemas.openxmlformats.org/officeDocument/2006/relationships/hyperlink" Target="https://stackoverflow.com/questions/56928310" TargetMode="External"/><Relationship Id="rId778" Type="http://schemas.openxmlformats.org/officeDocument/2006/relationships/hyperlink" Target="https://stackoverflow.com/questions/63234932" TargetMode="External"/><Relationship Id="rId777" Type="http://schemas.openxmlformats.org/officeDocument/2006/relationships/hyperlink" Target="https://stackoverflow.com/questions/57846223" TargetMode="External"/><Relationship Id="rId776" Type="http://schemas.openxmlformats.org/officeDocument/2006/relationships/hyperlink" Target="https://stackoverflow.com/questions/58697001" TargetMode="External"/><Relationship Id="rId775" Type="http://schemas.openxmlformats.org/officeDocument/2006/relationships/hyperlink" Target="https://stackoverflow.com/questions/58150403" TargetMode="External"/><Relationship Id="rId779" Type="http://schemas.openxmlformats.org/officeDocument/2006/relationships/hyperlink" Target="https://stackoverflow.com/questions/57999985" TargetMode="External"/><Relationship Id="rId770" Type="http://schemas.openxmlformats.org/officeDocument/2006/relationships/hyperlink" Target="https://stackoverflow.com/questions/62857315" TargetMode="External"/><Relationship Id="rId2690" Type="http://schemas.openxmlformats.org/officeDocument/2006/relationships/hyperlink" Target="https://stackoverflow.com/questions/62288870" TargetMode="External"/><Relationship Id="rId1360" Type="http://schemas.openxmlformats.org/officeDocument/2006/relationships/hyperlink" Target="https://stackoverflow.com/questions/43322964" TargetMode="External"/><Relationship Id="rId2691" Type="http://schemas.openxmlformats.org/officeDocument/2006/relationships/hyperlink" Target="https://stackoverflow.com/questions/58751457" TargetMode="External"/><Relationship Id="rId1361" Type="http://schemas.openxmlformats.org/officeDocument/2006/relationships/hyperlink" Target="https://stackoverflow.com/questions/43322964" TargetMode="External"/><Relationship Id="rId2692" Type="http://schemas.openxmlformats.org/officeDocument/2006/relationships/hyperlink" Target="https://stackoverflow.com/questions/60338016" TargetMode="External"/><Relationship Id="rId1362" Type="http://schemas.openxmlformats.org/officeDocument/2006/relationships/hyperlink" Target="https://stackoverflow.com/questions/49151662" TargetMode="External"/><Relationship Id="rId2693" Type="http://schemas.openxmlformats.org/officeDocument/2006/relationships/hyperlink" Target="https://stackoverflow.com/questions/60321174" TargetMode="External"/><Relationship Id="rId774" Type="http://schemas.openxmlformats.org/officeDocument/2006/relationships/hyperlink" Target="https://stackoverflow.com/questions/58987264" TargetMode="External"/><Relationship Id="rId1363" Type="http://schemas.openxmlformats.org/officeDocument/2006/relationships/hyperlink" Target="https://stackoverflow.com/questions/43766679" TargetMode="External"/><Relationship Id="rId2694" Type="http://schemas.openxmlformats.org/officeDocument/2006/relationships/hyperlink" Target="https://stackoverflow.com/questions/61688764" TargetMode="External"/><Relationship Id="rId773" Type="http://schemas.openxmlformats.org/officeDocument/2006/relationships/hyperlink" Target="https://stackoverflow.com/questions/62130154" TargetMode="External"/><Relationship Id="rId1364" Type="http://schemas.openxmlformats.org/officeDocument/2006/relationships/hyperlink" Target="https://stackoverflow.com/questions/49017941" TargetMode="External"/><Relationship Id="rId2695" Type="http://schemas.openxmlformats.org/officeDocument/2006/relationships/hyperlink" Target="https://stackoverflow.com/questions/60414562" TargetMode="External"/><Relationship Id="rId772" Type="http://schemas.openxmlformats.org/officeDocument/2006/relationships/hyperlink" Target="https://stackoverflow.com/questions/62130154" TargetMode="External"/><Relationship Id="rId1365" Type="http://schemas.openxmlformats.org/officeDocument/2006/relationships/hyperlink" Target="https://stackoverflow.com/questions/32898583" TargetMode="External"/><Relationship Id="rId2696" Type="http://schemas.openxmlformats.org/officeDocument/2006/relationships/hyperlink" Target="https://stackoverflow.com/questions/60338016" TargetMode="External"/><Relationship Id="rId771" Type="http://schemas.openxmlformats.org/officeDocument/2006/relationships/hyperlink" Target="https://stackoverflow.com/questions/62130154" TargetMode="External"/><Relationship Id="rId1366" Type="http://schemas.openxmlformats.org/officeDocument/2006/relationships/hyperlink" Target="https://stackoverflow.com/questions/32939070" TargetMode="External"/><Relationship Id="rId2697" Type="http://schemas.openxmlformats.org/officeDocument/2006/relationships/hyperlink" Target="https://stackoverflow.com/questions/60338016" TargetMode="External"/><Relationship Id="rId1390" Type="http://schemas.openxmlformats.org/officeDocument/2006/relationships/hyperlink" Target="https://stackoverflow.com/questions/61043085" TargetMode="External"/><Relationship Id="rId1391" Type="http://schemas.openxmlformats.org/officeDocument/2006/relationships/hyperlink" Target="https://stackoverflow.com/questions/61084824" TargetMode="External"/><Relationship Id="rId1392" Type="http://schemas.openxmlformats.org/officeDocument/2006/relationships/hyperlink" Target="https://stackoverflow.com/questions/56663388" TargetMode="External"/><Relationship Id="rId1393" Type="http://schemas.openxmlformats.org/officeDocument/2006/relationships/hyperlink" Target="https://stackoverflow.com/questions/61043085" TargetMode="External"/><Relationship Id="rId1394" Type="http://schemas.openxmlformats.org/officeDocument/2006/relationships/hyperlink" Target="https://stackoverflow.com/questions/61084824" TargetMode="External"/><Relationship Id="rId1395" Type="http://schemas.openxmlformats.org/officeDocument/2006/relationships/hyperlink" Target="https://stackoverflow.com/questions/64118599" TargetMode="External"/><Relationship Id="rId1396" Type="http://schemas.openxmlformats.org/officeDocument/2006/relationships/hyperlink" Target="https://stackoverflow.com/questions/64022719" TargetMode="External"/><Relationship Id="rId1397" Type="http://schemas.openxmlformats.org/officeDocument/2006/relationships/hyperlink" Target="https://stackoverflow.com/questions/42315289" TargetMode="External"/><Relationship Id="rId1398" Type="http://schemas.openxmlformats.org/officeDocument/2006/relationships/hyperlink" Target="https://stackoverflow.com/questions/42585620" TargetMode="External"/><Relationship Id="rId1399" Type="http://schemas.openxmlformats.org/officeDocument/2006/relationships/hyperlink" Target="https://stackoverflow.com/questions/63539557" TargetMode="External"/><Relationship Id="rId1389" Type="http://schemas.openxmlformats.org/officeDocument/2006/relationships/hyperlink" Target="https://stackoverflow.com/questions/56663388" TargetMode="External"/><Relationship Id="rId799" Type="http://schemas.openxmlformats.org/officeDocument/2006/relationships/hyperlink" Target="https://stackoverflow.com/questions/58697001" TargetMode="External"/><Relationship Id="rId798" Type="http://schemas.openxmlformats.org/officeDocument/2006/relationships/hyperlink" Target="https://stackoverflow.com/questions/64347099" TargetMode="External"/><Relationship Id="rId797" Type="http://schemas.openxmlformats.org/officeDocument/2006/relationships/hyperlink" Target="https://stackoverflow.com/questions/57999985" TargetMode="External"/><Relationship Id="rId1380" Type="http://schemas.openxmlformats.org/officeDocument/2006/relationships/hyperlink" Target="https://stackoverflow.com/questions/62454151" TargetMode="External"/><Relationship Id="rId792" Type="http://schemas.openxmlformats.org/officeDocument/2006/relationships/hyperlink" Target="https://stackoverflow.com/questions/61165443" TargetMode="External"/><Relationship Id="rId1381" Type="http://schemas.openxmlformats.org/officeDocument/2006/relationships/hyperlink" Target="https://stackoverflow.com/questions/57918070" TargetMode="External"/><Relationship Id="rId791" Type="http://schemas.openxmlformats.org/officeDocument/2006/relationships/hyperlink" Target="https://stackoverflow.com/questions/58367519" TargetMode="External"/><Relationship Id="rId1382" Type="http://schemas.openxmlformats.org/officeDocument/2006/relationships/hyperlink" Target="https://stackoverflow.com/questions/48035887" TargetMode="External"/><Relationship Id="rId790" Type="http://schemas.openxmlformats.org/officeDocument/2006/relationships/hyperlink" Target="https://stackoverflow.com/questions/57999985" TargetMode="External"/><Relationship Id="rId1383" Type="http://schemas.openxmlformats.org/officeDocument/2006/relationships/hyperlink" Target="https://stackoverflow.com/questions/63732386" TargetMode="External"/><Relationship Id="rId1384" Type="http://schemas.openxmlformats.org/officeDocument/2006/relationships/hyperlink" Target="https://stackoverflow.com/questions/55112713" TargetMode="External"/><Relationship Id="rId796" Type="http://schemas.openxmlformats.org/officeDocument/2006/relationships/hyperlink" Target="https://stackoverflow.com/questions/61568339" TargetMode="External"/><Relationship Id="rId1385" Type="http://schemas.openxmlformats.org/officeDocument/2006/relationships/hyperlink" Target="https://stackoverflow.com/questions/59261876" TargetMode="External"/><Relationship Id="rId795" Type="http://schemas.openxmlformats.org/officeDocument/2006/relationships/hyperlink" Target="https://stackoverflow.com/questions/61568339" TargetMode="External"/><Relationship Id="rId1386" Type="http://schemas.openxmlformats.org/officeDocument/2006/relationships/hyperlink" Target="https://stackoverflow.com/questions/59261876" TargetMode="External"/><Relationship Id="rId794" Type="http://schemas.openxmlformats.org/officeDocument/2006/relationships/hyperlink" Target="https://stackoverflow.com/questions/60726421" TargetMode="External"/><Relationship Id="rId1387" Type="http://schemas.openxmlformats.org/officeDocument/2006/relationships/hyperlink" Target="https://stackoverflow.com/questions/59261876" TargetMode="External"/><Relationship Id="rId793" Type="http://schemas.openxmlformats.org/officeDocument/2006/relationships/hyperlink" Target="https://stackoverflow.com/questions/59492586" TargetMode="External"/><Relationship Id="rId1388" Type="http://schemas.openxmlformats.org/officeDocument/2006/relationships/hyperlink" Target="https://stackoverflow.com/questions/56851298" TargetMode="External"/><Relationship Id="rId6229" Type="http://schemas.openxmlformats.org/officeDocument/2006/relationships/hyperlink" Target="https://stackoverflow.com/questions/59524339" TargetMode="External"/><Relationship Id="rId7551" Type="http://schemas.openxmlformats.org/officeDocument/2006/relationships/hyperlink" Target="https://stackoverflow.com/questions/43857417" TargetMode="External"/><Relationship Id="rId8882" Type="http://schemas.openxmlformats.org/officeDocument/2006/relationships/hyperlink" Target="https://stackoverflow.com/questions/50996574" TargetMode="External"/><Relationship Id="rId6220" Type="http://schemas.openxmlformats.org/officeDocument/2006/relationships/hyperlink" Target="https://stackoverflow.com/questions/63847435" TargetMode="External"/><Relationship Id="rId7550" Type="http://schemas.openxmlformats.org/officeDocument/2006/relationships/hyperlink" Target="https://stackoverflow.com/questions/45670244" TargetMode="External"/><Relationship Id="rId8881" Type="http://schemas.openxmlformats.org/officeDocument/2006/relationships/hyperlink" Target="https://stackoverflow.com/questions/44919218" TargetMode="External"/><Relationship Id="rId8880" Type="http://schemas.openxmlformats.org/officeDocument/2006/relationships/hyperlink" Target="https://stackoverflow.com/questions/52756389" TargetMode="External"/><Relationship Id="rId6223" Type="http://schemas.openxmlformats.org/officeDocument/2006/relationships/hyperlink" Target="https://stackoverflow.com/questions/60222391" TargetMode="External"/><Relationship Id="rId7555" Type="http://schemas.openxmlformats.org/officeDocument/2006/relationships/hyperlink" Target="https://stackoverflow.com/questions/61280184" TargetMode="External"/><Relationship Id="rId8886" Type="http://schemas.openxmlformats.org/officeDocument/2006/relationships/hyperlink" Target="https://stackoverflow.com/questions/50996574" TargetMode="External"/><Relationship Id="rId6224" Type="http://schemas.openxmlformats.org/officeDocument/2006/relationships/hyperlink" Target="https://stackoverflow.com/questions/55895964" TargetMode="External"/><Relationship Id="rId7554" Type="http://schemas.openxmlformats.org/officeDocument/2006/relationships/hyperlink" Target="https://stackoverflow.com/questions/43455375" TargetMode="External"/><Relationship Id="rId8885" Type="http://schemas.openxmlformats.org/officeDocument/2006/relationships/hyperlink" Target="https://stackoverflow.com/questions/58115412" TargetMode="External"/><Relationship Id="rId6221" Type="http://schemas.openxmlformats.org/officeDocument/2006/relationships/hyperlink" Target="https://stackoverflow.com/questions/63596569" TargetMode="External"/><Relationship Id="rId7553" Type="http://schemas.openxmlformats.org/officeDocument/2006/relationships/hyperlink" Target="https://stackoverflow.com/questions/43455375" TargetMode="External"/><Relationship Id="rId8884" Type="http://schemas.openxmlformats.org/officeDocument/2006/relationships/hyperlink" Target="https://stackoverflow.com/questions/50996574" TargetMode="External"/><Relationship Id="rId6222" Type="http://schemas.openxmlformats.org/officeDocument/2006/relationships/hyperlink" Target="https://stackoverflow.com/questions/60222391" TargetMode="External"/><Relationship Id="rId7552" Type="http://schemas.openxmlformats.org/officeDocument/2006/relationships/hyperlink" Target="https://stackoverflow.com/questions/43455375" TargetMode="External"/><Relationship Id="rId8883" Type="http://schemas.openxmlformats.org/officeDocument/2006/relationships/hyperlink" Target="https://stackoverflow.com/questions/58115412" TargetMode="External"/><Relationship Id="rId6227" Type="http://schemas.openxmlformats.org/officeDocument/2006/relationships/hyperlink" Target="https://stackoverflow.com/questions/57205032" TargetMode="External"/><Relationship Id="rId7559" Type="http://schemas.openxmlformats.org/officeDocument/2006/relationships/hyperlink" Target="https://stackoverflow.com/questions/63414587" TargetMode="External"/><Relationship Id="rId6228" Type="http://schemas.openxmlformats.org/officeDocument/2006/relationships/hyperlink" Target="https://stackoverflow.com/questions/59524339" TargetMode="External"/><Relationship Id="rId7558" Type="http://schemas.openxmlformats.org/officeDocument/2006/relationships/hyperlink" Target="https://stackoverflow.com/questions/61280184" TargetMode="External"/><Relationship Id="rId8889" Type="http://schemas.openxmlformats.org/officeDocument/2006/relationships/hyperlink" Target="https://stackoverflow.com/questions/61518778" TargetMode="External"/><Relationship Id="rId6225" Type="http://schemas.openxmlformats.org/officeDocument/2006/relationships/hyperlink" Target="https://stackoverflow.com/questions/55193860" TargetMode="External"/><Relationship Id="rId7557" Type="http://schemas.openxmlformats.org/officeDocument/2006/relationships/hyperlink" Target="https://stackoverflow.com/questions/65018547" TargetMode="External"/><Relationship Id="rId8888" Type="http://schemas.openxmlformats.org/officeDocument/2006/relationships/hyperlink" Target="https://stackoverflow.com/questions/44919218" TargetMode="External"/><Relationship Id="rId6226" Type="http://schemas.openxmlformats.org/officeDocument/2006/relationships/hyperlink" Target="https://stackoverflow.com/questions/57175459" TargetMode="External"/><Relationship Id="rId7556" Type="http://schemas.openxmlformats.org/officeDocument/2006/relationships/hyperlink" Target="https://stackoverflow.com/questions/63414587" TargetMode="External"/><Relationship Id="rId8887" Type="http://schemas.openxmlformats.org/officeDocument/2006/relationships/hyperlink" Target="https://stackoverflow.com/questions/52461441" TargetMode="External"/><Relationship Id="rId6218" Type="http://schemas.openxmlformats.org/officeDocument/2006/relationships/hyperlink" Target="https://stackoverflow.com/questions/61192138" TargetMode="External"/><Relationship Id="rId6219" Type="http://schemas.openxmlformats.org/officeDocument/2006/relationships/hyperlink" Target="https://stackoverflow.com/questions/53079108" TargetMode="External"/><Relationship Id="rId7549" Type="http://schemas.openxmlformats.org/officeDocument/2006/relationships/hyperlink" Target="https://stackoverflow.com/questions/55670349" TargetMode="External"/><Relationship Id="rId7540" Type="http://schemas.openxmlformats.org/officeDocument/2006/relationships/hyperlink" Target="https://stackoverflow.com/questions/52690293" TargetMode="External"/><Relationship Id="rId8871" Type="http://schemas.openxmlformats.org/officeDocument/2006/relationships/hyperlink" Target="https://stackoverflow.com/questions/45624116" TargetMode="External"/><Relationship Id="rId8870" Type="http://schemas.openxmlformats.org/officeDocument/2006/relationships/hyperlink" Target="https://stackoverflow.com/questions/62841176" TargetMode="External"/><Relationship Id="rId6212" Type="http://schemas.openxmlformats.org/officeDocument/2006/relationships/hyperlink" Target="https://stackoverflow.com/questions/55670349" TargetMode="External"/><Relationship Id="rId7544" Type="http://schemas.openxmlformats.org/officeDocument/2006/relationships/hyperlink" Target="https://stackoverflow.com/questions/52388831" TargetMode="External"/><Relationship Id="rId8875" Type="http://schemas.openxmlformats.org/officeDocument/2006/relationships/hyperlink" Target="https://stackoverflow.com/questions/48157558" TargetMode="External"/><Relationship Id="rId6213" Type="http://schemas.openxmlformats.org/officeDocument/2006/relationships/hyperlink" Target="https://stackoverflow.com/questions/55670349" TargetMode="External"/><Relationship Id="rId7543" Type="http://schemas.openxmlformats.org/officeDocument/2006/relationships/hyperlink" Target="https://stackoverflow.com/questions/46404581" TargetMode="External"/><Relationship Id="rId8874" Type="http://schemas.openxmlformats.org/officeDocument/2006/relationships/hyperlink" Target="https://stackoverflow.com/questions/48129804" TargetMode="External"/><Relationship Id="rId6210" Type="http://schemas.openxmlformats.org/officeDocument/2006/relationships/hyperlink" Target="https://stackoverflow.com/questions/63950443" TargetMode="External"/><Relationship Id="rId7542" Type="http://schemas.openxmlformats.org/officeDocument/2006/relationships/hyperlink" Target="https://stackoverflow.com/questions/43039931" TargetMode="External"/><Relationship Id="rId8873" Type="http://schemas.openxmlformats.org/officeDocument/2006/relationships/hyperlink" Target="https://stackoverflow.com/questions/37833875" TargetMode="External"/><Relationship Id="rId6211" Type="http://schemas.openxmlformats.org/officeDocument/2006/relationships/hyperlink" Target="https://stackoverflow.com/questions/61829870" TargetMode="External"/><Relationship Id="rId7541" Type="http://schemas.openxmlformats.org/officeDocument/2006/relationships/hyperlink" Target="https://stackoverflow.com/questions/50349213" TargetMode="External"/><Relationship Id="rId8872" Type="http://schemas.openxmlformats.org/officeDocument/2006/relationships/hyperlink" Target="https://stackoverflow.com/questions/45624116" TargetMode="External"/><Relationship Id="rId6216" Type="http://schemas.openxmlformats.org/officeDocument/2006/relationships/hyperlink" Target="https://stackoverflow.com/questions/61192138" TargetMode="External"/><Relationship Id="rId7548" Type="http://schemas.openxmlformats.org/officeDocument/2006/relationships/hyperlink" Target="https://stackoverflow.com/questions/56258972" TargetMode="External"/><Relationship Id="rId8879" Type="http://schemas.openxmlformats.org/officeDocument/2006/relationships/hyperlink" Target="https://stackoverflow.com/questions/61900877" TargetMode="External"/><Relationship Id="rId6217" Type="http://schemas.openxmlformats.org/officeDocument/2006/relationships/hyperlink" Target="https://stackoverflow.com/questions/59504713" TargetMode="External"/><Relationship Id="rId7547" Type="http://schemas.openxmlformats.org/officeDocument/2006/relationships/hyperlink" Target="https://stackoverflow.com/questions/56224426" TargetMode="External"/><Relationship Id="rId8878" Type="http://schemas.openxmlformats.org/officeDocument/2006/relationships/hyperlink" Target="https://stackoverflow.com/questions/29852680" TargetMode="External"/><Relationship Id="rId6214" Type="http://schemas.openxmlformats.org/officeDocument/2006/relationships/hyperlink" Target="https://stackoverflow.com/questions/63847435" TargetMode="External"/><Relationship Id="rId7546" Type="http://schemas.openxmlformats.org/officeDocument/2006/relationships/hyperlink" Target="https://stackoverflow.com/questions/55389913" TargetMode="External"/><Relationship Id="rId8877" Type="http://schemas.openxmlformats.org/officeDocument/2006/relationships/hyperlink" Target="https://stackoverflow.com/questions/42315289" TargetMode="External"/><Relationship Id="rId6215" Type="http://schemas.openxmlformats.org/officeDocument/2006/relationships/hyperlink" Target="https://stackoverflow.com/questions/59771314" TargetMode="External"/><Relationship Id="rId7545" Type="http://schemas.openxmlformats.org/officeDocument/2006/relationships/hyperlink" Target="https://stackoverflow.com/questions/45590240" TargetMode="External"/><Relationship Id="rId8876" Type="http://schemas.openxmlformats.org/officeDocument/2006/relationships/hyperlink" Target="https://stackoverflow.com/questions/55000583" TargetMode="External"/><Relationship Id="rId6241" Type="http://schemas.openxmlformats.org/officeDocument/2006/relationships/hyperlink" Target="https://stackoverflow.com/questions/60066950" TargetMode="External"/><Relationship Id="rId7573" Type="http://schemas.openxmlformats.org/officeDocument/2006/relationships/hyperlink" Target="https://stackoverflow.com/questions/64848622" TargetMode="External"/><Relationship Id="rId6242" Type="http://schemas.openxmlformats.org/officeDocument/2006/relationships/hyperlink" Target="https://stackoverflow.com/questions/59771314" TargetMode="External"/><Relationship Id="rId7572" Type="http://schemas.openxmlformats.org/officeDocument/2006/relationships/hyperlink" Target="https://stackoverflow.com/questions/62746381" TargetMode="External"/><Relationship Id="rId7571" Type="http://schemas.openxmlformats.org/officeDocument/2006/relationships/hyperlink" Target="https://stackoverflow.com/questions/60985161" TargetMode="External"/><Relationship Id="rId6240" Type="http://schemas.openxmlformats.org/officeDocument/2006/relationships/hyperlink" Target="https://stackoverflow.com/questions/61934272" TargetMode="External"/><Relationship Id="rId7570" Type="http://schemas.openxmlformats.org/officeDocument/2006/relationships/hyperlink" Target="https://stackoverflow.com/questions/59761890" TargetMode="External"/><Relationship Id="rId6245" Type="http://schemas.openxmlformats.org/officeDocument/2006/relationships/hyperlink" Target="https://stackoverflow.com/questions/63596569" TargetMode="External"/><Relationship Id="rId7577" Type="http://schemas.openxmlformats.org/officeDocument/2006/relationships/hyperlink" Target="https://stackoverflow.com/questions/52690293" TargetMode="External"/><Relationship Id="rId6246" Type="http://schemas.openxmlformats.org/officeDocument/2006/relationships/hyperlink" Target="https://stackoverflow.com/questions/63966872" TargetMode="External"/><Relationship Id="rId7576" Type="http://schemas.openxmlformats.org/officeDocument/2006/relationships/hyperlink" Target="https://stackoverflow.com/questions/54842893" TargetMode="External"/><Relationship Id="rId6243" Type="http://schemas.openxmlformats.org/officeDocument/2006/relationships/hyperlink" Target="https://stackoverflow.com/questions/63596569" TargetMode="External"/><Relationship Id="rId7575" Type="http://schemas.openxmlformats.org/officeDocument/2006/relationships/hyperlink" Target="https://stackoverflow.com/questions/52736517" TargetMode="External"/><Relationship Id="rId6244" Type="http://schemas.openxmlformats.org/officeDocument/2006/relationships/hyperlink" Target="https://stackoverflow.com/questions/63966872" TargetMode="External"/><Relationship Id="rId7574" Type="http://schemas.openxmlformats.org/officeDocument/2006/relationships/hyperlink" Target="https://stackoverflow.com/questions/60482845" TargetMode="External"/><Relationship Id="rId6249" Type="http://schemas.openxmlformats.org/officeDocument/2006/relationships/hyperlink" Target="https://stackoverflow.com/questions/53051274" TargetMode="External"/><Relationship Id="rId6247" Type="http://schemas.openxmlformats.org/officeDocument/2006/relationships/hyperlink" Target="https://stackoverflow.com/questions/60066950" TargetMode="External"/><Relationship Id="rId7579" Type="http://schemas.openxmlformats.org/officeDocument/2006/relationships/hyperlink" Target="https://stackoverflow.com/questions/52690293" TargetMode="External"/><Relationship Id="rId6248" Type="http://schemas.openxmlformats.org/officeDocument/2006/relationships/hyperlink" Target="https://stackoverflow.com/questions/63596569" TargetMode="External"/><Relationship Id="rId7578" Type="http://schemas.openxmlformats.org/officeDocument/2006/relationships/hyperlink" Target="https://stackoverflow.com/questions/54634771" TargetMode="External"/><Relationship Id="rId6230" Type="http://schemas.openxmlformats.org/officeDocument/2006/relationships/hyperlink" Target="https://stackoverflow.com/questions/59524339" TargetMode="External"/><Relationship Id="rId7562" Type="http://schemas.openxmlformats.org/officeDocument/2006/relationships/hyperlink" Target="https://stackoverflow.com/questions/46404581" TargetMode="External"/><Relationship Id="rId8893" Type="http://schemas.openxmlformats.org/officeDocument/2006/relationships/hyperlink" Target="https://stackoverflow.com/questions/58115412" TargetMode="External"/><Relationship Id="rId6231" Type="http://schemas.openxmlformats.org/officeDocument/2006/relationships/hyperlink" Target="https://stackoverflow.com/questions/62929545" TargetMode="External"/><Relationship Id="rId7561" Type="http://schemas.openxmlformats.org/officeDocument/2006/relationships/hyperlink" Target="https://stackoverflow.com/questions/50544197" TargetMode="External"/><Relationship Id="rId8892" Type="http://schemas.openxmlformats.org/officeDocument/2006/relationships/hyperlink" Target="https://stackoverflow.com/questions/52756389" TargetMode="External"/><Relationship Id="rId7560" Type="http://schemas.openxmlformats.org/officeDocument/2006/relationships/hyperlink" Target="https://stackoverflow.com/questions/44023976" TargetMode="External"/><Relationship Id="rId8891" Type="http://schemas.openxmlformats.org/officeDocument/2006/relationships/hyperlink" Target="https://stackoverflow.com/questions/61518778" TargetMode="External"/><Relationship Id="rId8890" Type="http://schemas.openxmlformats.org/officeDocument/2006/relationships/hyperlink" Target="https://stackoverflow.com/questions/57681910" TargetMode="External"/><Relationship Id="rId6234" Type="http://schemas.openxmlformats.org/officeDocument/2006/relationships/hyperlink" Target="https://stackoverflow.com/questions/64337087" TargetMode="External"/><Relationship Id="rId7566" Type="http://schemas.openxmlformats.org/officeDocument/2006/relationships/hyperlink" Target="https://stackoverflow.com/questions/62746381" TargetMode="External"/><Relationship Id="rId8897" Type="http://schemas.openxmlformats.org/officeDocument/2006/relationships/hyperlink" Target="https://stackoverflow.com/questions/52461441" TargetMode="External"/><Relationship Id="rId6235" Type="http://schemas.openxmlformats.org/officeDocument/2006/relationships/hyperlink" Target="https://stackoverflow.com/questions/61934272" TargetMode="External"/><Relationship Id="rId7565" Type="http://schemas.openxmlformats.org/officeDocument/2006/relationships/hyperlink" Target="https://stackoverflow.com/questions/60104840" TargetMode="External"/><Relationship Id="rId8896" Type="http://schemas.openxmlformats.org/officeDocument/2006/relationships/hyperlink" Target="https://stackoverflow.com/questions/61603966" TargetMode="External"/><Relationship Id="rId6232" Type="http://schemas.openxmlformats.org/officeDocument/2006/relationships/hyperlink" Target="https://stackoverflow.com/questions/64073899" TargetMode="External"/><Relationship Id="rId7564" Type="http://schemas.openxmlformats.org/officeDocument/2006/relationships/hyperlink" Target="https://stackoverflow.com/questions/46999519" TargetMode="External"/><Relationship Id="rId8895" Type="http://schemas.openxmlformats.org/officeDocument/2006/relationships/hyperlink" Target="https://stackoverflow.com/questions/61603966" TargetMode="External"/><Relationship Id="rId6233" Type="http://schemas.openxmlformats.org/officeDocument/2006/relationships/hyperlink" Target="https://stackoverflow.com/questions/53079108" TargetMode="External"/><Relationship Id="rId7563" Type="http://schemas.openxmlformats.org/officeDocument/2006/relationships/hyperlink" Target="https://stackoverflow.com/questions/45590240" TargetMode="External"/><Relationship Id="rId8894" Type="http://schemas.openxmlformats.org/officeDocument/2006/relationships/hyperlink" Target="https://stackoverflow.com/questions/61603966" TargetMode="External"/><Relationship Id="rId6238" Type="http://schemas.openxmlformats.org/officeDocument/2006/relationships/hyperlink" Target="https://stackoverflow.com/questions/61597123" TargetMode="External"/><Relationship Id="rId6239" Type="http://schemas.openxmlformats.org/officeDocument/2006/relationships/hyperlink" Target="https://stackoverflow.com/questions/64337087" TargetMode="External"/><Relationship Id="rId7569" Type="http://schemas.openxmlformats.org/officeDocument/2006/relationships/hyperlink" Target="https://stackoverflow.com/questions/60567183" TargetMode="External"/><Relationship Id="rId6236" Type="http://schemas.openxmlformats.org/officeDocument/2006/relationships/hyperlink" Target="https://stackoverflow.com/questions/62929545" TargetMode="External"/><Relationship Id="rId7568" Type="http://schemas.openxmlformats.org/officeDocument/2006/relationships/hyperlink" Target="https://stackoverflow.com/questions/60567183" TargetMode="External"/><Relationship Id="rId8899" Type="http://schemas.openxmlformats.org/officeDocument/2006/relationships/hyperlink" Target="https://stackoverflow.com/questions/50996574" TargetMode="External"/><Relationship Id="rId6237" Type="http://schemas.openxmlformats.org/officeDocument/2006/relationships/hyperlink" Target="https://stackoverflow.com/questions/64073899" TargetMode="External"/><Relationship Id="rId7567" Type="http://schemas.openxmlformats.org/officeDocument/2006/relationships/hyperlink" Target="https://stackoverflow.com/questions/62677973" TargetMode="External"/><Relationship Id="rId8898" Type="http://schemas.openxmlformats.org/officeDocument/2006/relationships/hyperlink" Target="https://stackoverflow.com/questions/44919218" TargetMode="External"/><Relationship Id="rId7519" Type="http://schemas.openxmlformats.org/officeDocument/2006/relationships/hyperlink" Target="https://stackoverflow.com/questions/63194006" TargetMode="External"/><Relationship Id="rId7518" Type="http://schemas.openxmlformats.org/officeDocument/2006/relationships/hyperlink" Target="https://stackoverflow.com/questions/63731349" TargetMode="External"/><Relationship Id="rId8849" Type="http://schemas.openxmlformats.org/officeDocument/2006/relationships/hyperlink" Target="https://stackoverflow.com/questions/62690426" TargetMode="External"/><Relationship Id="rId7517" Type="http://schemas.openxmlformats.org/officeDocument/2006/relationships/hyperlink" Target="https://stackoverflow.com/questions/64661665" TargetMode="External"/><Relationship Id="rId8848" Type="http://schemas.openxmlformats.org/officeDocument/2006/relationships/hyperlink" Target="https://stackoverflow.com/questions/45078392" TargetMode="External"/><Relationship Id="rId7516" Type="http://schemas.openxmlformats.org/officeDocument/2006/relationships/hyperlink" Target="https://stackoverflow.com/questions/63613281" TargetMode="External"/><Relationship Id="rId8847" Type="http://schemas.openxmlformats.org/officeDocument/2006/relationships/hyperlink" Target="https://stackoverflow.com/questions/45078392" TargetMode="External"/><Relationship Id="rId7511" Type="http://schemas.openxmlformats.org/officeDocument/2006/relationships/hyperlink" Target="https://stackoverflow.com/questions/64661665" TargetMode="External"/><Relationship Id="rId8842" Type="http://schemas.openxmlformats.org/officeDocument/2006/relationships/hyperlink" Target="https://stackoverflow.com/questions/47787085" TargetMode="External"/><Relationship Id="rId7510" Type="http://schemas.openxmlformats.org/officeDocument/2006/relationships/hyperlink" Target="https://stackoverflow.com/questions/64958298" TargetMode="External"/><Relationship Id="rId8841" Type="http://schemas.openxmlformats.org/officeDocument/2006/relationships/hyperlink" Target="https://stackoverflow.com/questions/40967761" TargetMode="External"/><Relationship Id="rId8840" Type="http://schemas.openxmlformats.org/officeDocument/2006/relationships/hyperlink" Target="https://stackoverflow.com/questions/47191992" TargetMode="External"/><Relationship Id="rId7515" Type="http://schemas.openxmlformats.org/officeDocument/2006/relationships/hyperlink" Target="https://stackoverflow.com/questions/63731349" TargetMode="External"/><Relationship Id="rId8846" Type="http://schemas.openxmlformats.org/officeDocument/2006/relationships/hyperlink" Target="https://stackoverflow.com/questions/47678647" TargetMode="External"/><Relationship Id="rId7514" Type="http://schemas.openxmlformats.org/officeDocument/2006/relationships/hyperlink" Target="https://stackoverflow.com/questions/63731349" TargetMode="External"/><Relationship Id="rId8845" Type="http://schemas.openxmlformats.org/officeDocument/2006/relationships/hyperlink" Target="https://stackoverflow.com/questions/41568721" TargetMode="External"/><Relationship Id="rId7513" Type="http://schemas.openxmlformats.org/officeDocument/2006/relationships/hyperlink" Target="https://stackoverflow.com/questions/63194006" TargetMode="External"/><Relationship Id="rId8844" Type="http://schemas.openxmlformats.org/officeDocument/2006/relationships/hyperlink" Target="https://stackoverflow.com/questions/36763913" TargetMode="External"/><Relationship Id="rId7512" Type="http://schemas.openxmlformats.org/officeDocument/2006/relationships/hyperlink" Target="https://stackoverflow.com/questions/63364588" TargetMode="External"/><Relationship Id="rId8843" Type="http://schemas.openxmlformats.org/officeDocument/2006/relationships/hyperlink" Target="https://stackoverflow.com/questions/39435341" TargetMode="External"/><Relationship Id="rId7508" Type="http://schemas.openxmlformats.org/officeDocument/2006/relationships/hyperlink" Target="https://stackoverflow.com/questions/64654700" TargetMode="External"/><Relationship Id="rId8839" Type="http://schemas.openxmlformats.org/officeDocument/2006/relationships/hyperlink" Target="https://stackoverflow.com/questions/40443024" TargetMode="External"/><Relationship Id="rId7507" Type="http://schemas.openxmlformats.org/officeDocument/2006/relationships/hyperlink" Target="https://stackoverflow.com/questions/64831876" TargetMode="External"/><Relationship Id="rId8838" Type="http://schemas.openxmlformats.org/officeDocument/2006/relationships/hyperlink" Target="https://stackoverflow.com/questions/63203450" TargetMode="External"/><Relationship Id="rId7506" Type="http://schemas.openxmlformats.org/officeDocument/2006/relationships/hyperlink" Target="https://stackoverflow.com/questions/61997378" TargetMode="External"/><Relationship Id="rId8837" Type="http://schemas.openxmlformats.org/officeDocument/2006/relationships/hyperlink" Target="https://stackoverflow.com/questions/63203450" TargetMode="External"/><Relationship Id="rId7505" Type="http://schemas.openxmlformats.org/officeDocument/2006/relationships/hyperlink" Target="https://stackoverflow.com/questions/64958298" TargetMode="External"/><Relationship Id="rId8836" Type="http://schemas.openxmlformats.org/officeDocument/2006/relationships/hyperlink" Target="https://stackoverflow.com/questions/63203450" TargetMode="External"/><Relationship Id="rId7509" Type="http://schemas.openxmlformats.org/officeDocument/2006/relationships/hyperlink" Target="https://stackoverflow.com/questions/64608631" TargetMode="External"/><Relationship Id="rId7500" Type="http://schemas.openxmlformats.org/officeDocument/2006/relationships/hyperlink" Target="https://stackoverflow.com/questions/63481755" TargetMode="External"/><Relationship Id="rId8831" Type="http://schemas.openxmlformats.org/officeDocument/2006/relationships/hyperlink" Target="https://stackoverflow.com/questions/64859507" TargetMode="External"/><Relationship Id="rId8830" Type="http://schemas.openxmlformats.org/officeDocument/2006/relationships/hyperlink" Target="https://stackoverflow.com/questions/59441934" TargetMode="External"/><Relationship Id="rId7504" Type="http://schemas.openxmlformats.org/officeDocument/2006/relationships/hyperlink" Target="https://stackoverflow.com/questions/64608631" TargetMode="External"/><Relationship Id="rId8835" Type="http://schemas.openxmlformats.org/officeDocument/2006/relationships/hyperlink" Target="https://stackoverflow.com/questions/63780524" TargetMode="External"/><Relationship Id="rId7503" Type="http://schemas.openxmlformats.org/officeDocument/2006/relationships/hyperlink" Target="https://stackoverflow.com/questions/64958298" TargetMode="External"/><Relationship Id="rId8834" Type="http://schemas.openxmlformats.org/officeDocument/2006/relationships/hyperlink" Target="https://stackoverflow.com/questions/64863777" TargetMode="External"/><Relationship Id="rId7502" Type="http://schemas.openxmlformats.org/officeDocument/2006/relationships/hyperlink" Target="https://stackoverflow.com/questions/64654700" TargetMode="External"/><Relationship Id="rId8833" Type="http://schemas.openxmlformats.org/officeDocument/2006/relationships/hyperlink" Target="https://stackoverflow.com/questions/64859507" TargetMode="External"/><Relationship Id="rId7501" Type="http://schemas.openxmlformats.org/officeDocument/2006/relationships/hyperlink" Target="https://stackoverflow.com/questions/61459747" TargetMode="External"/><Relationship Id="rId8832" Type="http://schemas.openxmlformats.org/officeDocument/2006/relationships/hyperlink" Target="https://stackoverflow.com/questions/64859507" TargetMode="External"/><Relationship Id="rId6209" Type="http://schemas.openxmlformats.org/officeDocument/2006/relationships/hyperlink" Target="https://stackoverflow.com/questions/59864710" TargetMode="External"/><Relationship Id="rId6207" Type="http://schemas.openxmlformats.org/officeDocument/2006/relationships/hyperlink" Target="https://stackoverflow.com/questions/58138071" TargetMode="External"/><Relationship Id="rId7539" Type="http://schemas.openxmlformats.org/officeDocument/2006/relationships/hyperlink" Target="https://stackoverflow.com/questions/54381234" TargetMode="External"/><Relationship Id="rId6208" Type="http://schemas.openxmlformats.org/officeDocument/2006/relationships/hyperlink" Target="https://stackoverflow.com/questions/55389913" TargetMode="External"/><Relationship Id="rId7538" Type="http://schemas.openxmlformats.org/officeDocument/2006/relationships/hyperlink" Target="https://stackoverflow.com/questions/52690293" TargetMode="External"/><Relationship Id="rId8869" Type="http://schemas.openxmlformats.org/officeDocument/2006/relationships/hyperlink" Target="https://stackoverflow.com/questions/59800525" TargetMode="External"/><Relationship Id="rId8860" Type="http://schemas.openxmlformats.org/officeDocument/2006/relationships/hyperlink" Target="https://stackoverflow.com/questions/61606669" TargetMode="External"/><Relationship Id="rId6201" Type="http://schemas.openxmlformats.org/officeDocument/2006/relationships/hyperlink" Target="https://stackoverflow.com/questions/52690293" TargetMode="External"/><Relationship Id="rId7533" Type="http://schemas.openxmlformats.org/officeDocument/2006/relationships/hyperlink" Target="https://stackoverflow.com/questions/60402033" TargetMode="External"/><Relationship Id="rId8864" Type="http://schemas.openxmlformats.org/officeDocument/2006/relationships/hyperlink" Target="https://stackoverflow.com/questions/58697001" TargetMode="External"/><Relationship Id="rId6202" Type="http://schemas.openxmlformats.org/officeDocument/2006/relationships/hyperlink" Target="https://stackoverflow.com/questions/54381234" TargetMode="External"/><Relationship Id="rId7532" Type="http://schemas.openxmlformats.org/officeDocument/2006/relationships/hyperlink" Target="https://stackoverflow.com/questions/57695689" TargetMode="External"/><Relationship Id="rId8863" Type="http://schemas.openxmlformats.org/officeDocument/2006/relationships/hyperlink" Target="https://stackoverflow.com/questions/60799664" TargetMode="External"/><Relationship Id="rId7531" Type="http://schemas.openxmlformats.org/officeDocument/2006/relationships/hyperlink" Target="https://stackoverflow.com/questions/56258972" TargetMode="External"/><Relationship Id="rId8862" Type="http://schemas.openxmlformats.org/officeDocument/2006/relationships/hyperlink" Target="https://stackoverflow.com/questions/60799664" TargetMode="External"/><Relationship Id="rId6200" Type="http://schemas.openxmlformats.org/officeDocument/2006/relationships/hyperlink" Target="https://stackoverflow.com/questions/63950443" TargetMode="External"/><Relationship Id="rId7530" Type="http://schemas.openxmlformats.org/officeDocument/2006/relationships/hyperlink" Target="https://stackoverflow.com/questions/57836849" TargetMode="External"/><Relationship Id="rId8861" Type="http://schemas.openxmlformats.org/officeDocument/2006/relationships/hyperlink" Target="https://stackoverflow.com/questions/64859507" TargetMode="External"/><Relationship Id="rId6205" Type="http://schemas.openxmlformats.org/officeDocument/2006/relationships/hyperlink" Target="https://stackoverflow.com/questions/58993596" TargetMode="External"/><Relationship Id="rId7537" Type="http://schemas.openxmlformats.org/officeDocument/2006/relationships/hyperlink" Target="https://stackoverflow.com/questions/54590961" TargetMode="External"/><Relationship Id="rId8868" Type="http://schemas.openxmlformats.org/officeDocument/2006/relationships/hyperlink" Target="https://stackoverflow.com/questions/63820312" TargetMode="External"/><Relationship Id="rId6206" Type="http://schemas.openxmlformats.org/officeDocument/2006/relationships/hyperlink" Target="https://stackoverflow.com/questions/58575586" TargetMode="External"/><Relationship Id="rId7536" Type="http://schemas.openxmlformats.org/officeDocument/2006/relationships/hyperlink" Target="https://stackoverflow.com/questions/51376802" TargetMode="External"/><Relationship Id="rId8867" Type="http://schemas.openxmlformats.org/officeDocument/2006/relationships/hyperlink" Target="https://stackoverflow.com/questions/58697001" TargetMode="External"/><Relationship Id="rId6203" Type="http://schemas.openxmlformats.org/officeDocument/2006/relationships/hyperlink" Target="https://stackoverflow.com/questions/54381234" TargetMode="External"/><Relationship Id="rId7535" Type="http://schemas.openxmlformats.org/officeDocument/2006/relationships/hyperlink" Target="https://stackoverflow.com/questions/61829870" TargetMode="External"/><Relationship Id="rId8866" Type="http://schemas.openxmlformats.org/officeDocument/2006/relationships/hyperlink" Target="https://stackoverflow.com/questions/58697001" TargetMode="External"/><Relationship Id="rId6204" Type="http://schemas.openxmlformats.org/officeDocument/2006/relationships/hyperlink" Target="https://stackoverflow.com/questions/59539855" TargetMode="External"/><Relationship Id="rId7534" Type="http://schemas.openxmlformats.org/officeDocument/2006/relationships/hyperlink" Target="https://stackoverflow.com/questions/61829870" TargetMode="External"/><Relationship Id="rId8865" Type="http://schemas.openxmlformats.org/officeDocument/2006/relationships/hyperlink" Target="https://stackoverflow.com/questions/58697001" TargetMode="External"/><Relationship Id="rId7529" Type="http://schemas.openxmlformats.org/officeDocument/2006/relationships/hyperlink" Target="https://stackoverflow.com/questions/60670700" TargetMode="External"/><Relationship Id="rId7528" Type="http://schemas.openxmlformats.org/officeDocument/2006/relationships/hyperlink" Target="https://stackoverflow.com/questions/57836849" TargetMode="External"/><Relationship Id="rId8859" Type="http://schemas.openxmlformats.org/officeDocument/2006/relationships/hyperlink" Target="https://stackoverflow.com/questions/58744161" TargetMode="External"/><Relationship Id="rId7527" Type="http://schemas.openxmlformats.org/officeDocument/2006/relationships/hyperlink" Target="https://stackoverflow.com/questions/57748812" TargetMode="External"/><Relationship Id="rId8858" Type="http://schemas.openxmlformats.org/officeDocument/2006/relationships/hyperlink" Target="https://stackoverflow.com/questions/60799664" TargetMode="External"/><Relationship Id="rId7522" Type="http://schemas.openxmlformats.org/officeDocument/2006/relationships/hyperlink" Target="https://stackoverflow.com/questions/64516475" TargetMode="External"/><Relationship Id="rId8853" Type="http://schemas.openxmlformats.org/officeDocument/2006/relationships/hyperlink" Target="https://stackoverflow.com/questions/56190405" TargetMode="External"/><Relationship Id="rId7521" Type="http://schemas.openxmlformats.org/officeDocument/2006/relationships/hyperlink" Target="https://stackoverflow.com/questions/63613281" TargetMode="External"/><Relationship Id="rId8852" Type="http://schemas.openxmlformats.org/officeDocument/2006/relationships/hyperlink" Target="https://stackoverflow.com/questions/65047996" TargetMode="External"/><Relationship Id="rId7520" Type="http://schemas.openxmlformats.org/officeDocument/2006/relationships/hyperlink" Target="https://stackoverflow.com/questions/64516475" TargetMode="External"/><Relationship Id="rId8851" Type="http://schemas.openxmlformats.org/officeDocument/2006/relationships/hyperlink" Target="https://stackoverflow.com/questions/56391755" TargetMode="External"/><Relationship Id="rId8850" Type="http://schemas.openxmlformats.org/officeDocument/2006/relationships/hyperlink" Target="https://stackoverflow.com/questions/63780524" TargetMode="External"/><Relationship Id="rId7526" Type="http://schemas.openxmlformats.org/officeDocument/2006/relationships/hyperlink" Target="https://stackoverflow.com/questions/59988742" TargetMode="External"/><Relationship Id="rId8857" Type="http://schemas.openxmlformats.org/officeDocument/2006/relationships/hyperlink" Target="https://stackoverflow.com/questions/62675004" TargetMode="External"/><Relationship Id="rId7525" Type="http://schemas.openxmlformats.org/officeDocument/2006/relationships/hyperlink" Target="https://stackoverflow.com/questions/63731349" TargetMode="External"/><Relationship Id="rId8856" Type="http://schemas.openxmlformats.org/officeDocument/2006/relationships/hyperlink" Target="https://stackoverflow.com/questions/60799664" TargetMode="External"/><Relationship Id="rId7524" Type="http://schemas.openxmlformats.org/officeDocument/2006/relationships/hyperlink" Target="https://stackoverflow.com/questions/64661665" TargetMode="External"/><Relationship Id="rId8855" Type="http://schemas.openxmlformats.org/officeDocument/2006/relationships/hyperlink" Target="https://stackoverflow.com/questions/58607787" TargetMode="External"/><Relationship Id="rId7523" Type="http://schemas.openxmlformats.org/officeDocument/2006/relationships/hyperlink" Target="https://stackoverflow.com/questions/63194006" TargetMode="External"/><Relationship Id="rId8854" Type="http://schemas.openxmlformats.org/officeDocument/2006/relationships/hyperlink" Target="https://stackoverflow.com/questions/62970881" TargetMode="External"/><Relationship Id="rId2700" Type="http://schemas.openxmlformats.org/officeDocument/2006/relationships/hyperlink" Target="https://stackoverflow.com/questions/58971998" TargetMode="External"/><Relationship Id="rId2701" Type="http://schemas.openxmlformats.org/officeDocument/2006/relationships/hyperlink" Target="https://stackoverflow.com/questions/60353358" TargetMode="External"/><Relationship Id="rId2702" Type="http://schemas.openxmlformats.org/officeDocument/2006/relationships/hyperlink" Target="https://stackoverflow.com/questions/59417433" TargetMode="External"/><Relationship Id="rId2703" Type="http://schemas.openxmlformats.org/officeDocument/2006/relationships/hyperlink" Target="https://stackoverflow.com/questions/63368781" TargetMode="External"/><Relationship Id="rId2704" Type="http://schemas.openxmlformats.org/officeDocument/2006/relationships/hyperlink" Target="https://stackoverflow.com/questions/62906596" TargetMode="External"/><Relationship Id="rId2705" Type="http://schemas.openxmlformats.org/officeDocument/2006/relationships/hyperlink" Target="https://stackoverflow.com/questions/63544668" TargetMode="External"/><Relationship Id="rId2706" Type="http://schemas.openxmlformats.org/officeDocument/2006/relationships/hyperlink" Target="https://stackoverflow.com/questions/58764104" TargetMode="External"/><Relationship Id="rId2707" Type="http://schemas.openxmlformats.org/officeDocument/2006/relationships/hyperlink" Target="https://stackoverflow.com/questions/63139159" TargetMode="External"/><Relationship Id="rId2708" Type="http://schemas.openxmlformats.org/officeDocument/2006/relationships/hyperlink" Target="https://stackoverflow.com/questions/64708630" TargetMode="External"/><Relationship Id="rId2709" Type="http://schemas.openxmlformats.org/officeDocument/2006/relationships/hyperlink" Target="https://stackoverflow.com/questions/60034629" TargetMode="External"/><Relationship Id="rId6292" Type="http://schemas.openxmlformats.org/officeDocument/2006/relationships/hyperlink" Target="https://stackoverflow.com/questions/52277083" TargetMode="External"/><Relationship Id="rId6293" Type="http://schemas.openxmlformats.org/officeDocument/2006/relationships/hyperlink" Target="https://stackoverflow.com/questions/52277083" TargetMode="External"/><Relationship Id="rId6290" Type="http://schemas.openxmlformats.org/officeDocument/2006/relationships/hyperlink" Target="https://stackoverflow.com/questions/64618164" TargetMode="External"/><Relationship Id="rId6291" Type="http://schemas.openxmlformats.org/officeDocument/2006/relationships/hyperlink" Target="https://stackoverflow.com/questions/52789474" TargetMode="External"/><Relationship Id="rId6296" Type="http://schemas.openxmlformats.org/officeDocument/2006/relationships/hyperlink" Target="https://stackoverflow.com/questions/58558004" TargetMode="External"/><Relationship Id="rId6297" Type="http://schemas.openxmlformats.org/officeDocument/2006/relationships/hyperlink" Target="https://stackoverflow.com/questions/44352291" TargetMode="External"/><Relationship Id="rId6294" Type="http://schemas.openxmlformats.org/officeDocument/2006/relationships/hyperlink" Target="https://stackoverflow.com/questions/61326144" TargetMode="External"/><Relationship Id="rId6295" Type="http://schemas.openxmlformats.org/officeDocument/2006/relationships/hyperlink" Target="https://stackoverflow.com/questions/47922435" TargetMode="External"/><Relationship Id="rId6298" Type="http://schemas.openxmlformats.org/officeDocument/2006/relationships/hyperlink" Target="https://stackoverflow.com/questions/52950245" TargetMode="External"/><Relationship Id="rId6299" Type="http://schemas.openxmlformats.org/officeDocument/2006/relationships/hyperlink" Target="https://stackoverflow.com/questions/42087302" TargetMode="External"/><Relationship Id="rId2720" Type="http://schemas.openxmlformats.org/officeDocument/2006/relationships/hyperlink" Target="https://stackoverflow.com/questions/64003545" TargetMode="External"/><Relationship Id="rId2721" Type="http://schemas.openxmlformats.org/officeDocument/2006/relationships/hyperlink" Target="https://stackoverflow.com/questions/63471308" TargetMode="External"/><Relationship Id="rId2722" Type="http://schemas.openxmlformats.org/officeDocument/2006/relationships/hyperlink" Target="https://stackoverflow.com/questions/63546062" TargetMode="External"/><Relationship Id="rId2723" Type="http://schemas.openxmlformats.org/officeDocument/2006/relationships/hyperlink" Target="https://stackoverflow.com/questions/65021701" TargetMode="External"/><Relationship Id="rId2724" Type="http://schemas.openxmlformats.org/officeDocument/2006/relationships/hyperlink" Target="https://stackoverflow.com/questions/58609967" TargetMode="External"/><Relationship Id="rId2725" Type="http://schemas.openxmlformats.org/officeDocument/2006/relationships/hyperlink" Target="https://stackoverflow.com/questions/64003545" TargetMode="External"/><Relationship Id="rId2726" Type="http://schemas.openxmlformats.org/officeDocument/2006/relationships/hyperlink" Target="https://stackoverflow.com/questions/63471308" TargetMode="External"/><Relationship Id="rId2727" Type="http://schemas.openxmlformats.org/officeDocument/2006/relationships/hyperlink" Target="https://stackoverflow.com/questions/61940176" TargetMode="External"/><Relationship Id="rId2728" Type="http://schemas.openxmlformats.org/officeDocument/2006/relationships/hyperlink" Target="https://stackoverflow.com/questions/65047366" TargetMode="External"/><Relationship Id="rId2729" Type="http://schemas.openxmlformats.org/officeDocument/2006/relationships/hyperlink" Target="https://stackoverflow.com/questions/62872755" TargetMode="External"/><Relationship Id="rId2710" Type="http://schemas.openxmlformats.org/officeDocument/2006/relationships/hyperlink" Target="https://stackoverflow.com/questions/64958298" TargetMode="External"/><Relationship Id="rId2711" Type="http://schemas.openxmlformats.org/officeDocument/2006/relationships/hyperlink" Target="https://stackoverflow.com/questions/65161946" TargetMode="External"/><Relationship Id="rId2712" Type="http://schemas.openxmlformats.org/officeDocument/2006/relationships/hyperlink" Target="https://stackoverflow.com/questions/64677724" TargetMode="External"/><Relationship Id="rId2713" Type="http://schemas.openxmlformats.org/officeDocument/2006/relationships/hyperlink" Target="https://stackoverflow.com/questions/63820168" TargetMode="External"/><Relationship Id="rId2714" Type="http://schemas.openxmlformats.org/officeDocument/2006/relationships/hyperlink" Target="https://stackoverflow.com/questions/61436339" TargetMode="External"/><Relationship Id="rId2715" Type="http://schemas.openxmlformats.org/officeDocument/2006/relationships/hyperlink" Target="https://stackoverflow.com/questions/64867031" TargetMode="External"/><Relationship Id="rId2716" Type="http://schemas.openxmlformats.org/officeDocument/2006/relationships/hyperlink" Target="https://stackoverflow.com/questions/57748812" TargetMode="External"/><Relationship Id="rId2717" Type="http://schemas.openxmlformats.org/officeDocument/2006/relationships/hyperlink" Target="https://stackoverflow.com/questions/63546062" TargetMode="External"/><Relationship Id="rId2718" Type="http://schemas.openxmlformats.org/officeDocument/2006/relationships/hyperlink" Target="https://stackoverflow.com/questions/65021701" TargetMode="External"/><Relationship Id="rId2719" Type="http://schemas.openxmlformats.org/officeDocument/2006/relationships/hyperlink" Target="https://stackoverflow.com/questions/64770484" TargetMode="External"/><Relationship Id="rId7591" Type="http://schemas.openxmlformats.org/officeDocument/2006/relationships/hyperlink" Target="https://stackoverflow.com/questions/57721804" TargetMode="External"/><Relationship Id="rId6260" Type="http://schemas.openxmlformats.org/officeDocument/2006/relationships/hyperlink" Target="https://stackoverflow.com/questions/61597123" TargetMode="External"/><Relationship Id="rId7590" Type="http://schemas.openxmlformats.org/officeDocument/2006/relationships/hyperlink" Target="https://stackoverflow.com/questions/55093539" TargetMode="External"/><Relationship Id="rId6263" Type="http://schemas.openxmlformats.org/officeDocument/2006/relationships/hyperlink" Target="https://stackoverflow.com/questions/55138901" TargetMode="External"/><Relationship Id="rId7595" Type="http://schemas.openxmlformats.org/officeDocument/2006/relationships/hyperlink" Target="https://stackoverflow.com/questions/57135045" TargetMode="External"/><Relationship Id="rId6264" Type="http://schemas.openxmlformats.org/officeDocument/2006/relationships/hyperlink" Target="https://stackoverflow.com/questions/55138901" TargetMode="External"/><Relationship Id="rId7594" Type="http://schemas.openxmlformats.org/officeDocument/2006/relationships/hyperlink" Target="https://stackoverflow.com/questions/56895339" TargetMode="External"/><Relationship Id="rId6261" Type="http://schemas.openxmlformats.org/officeDocument/2006/relationships/hyperlink" Target="https://stackoverflow.com/questions/63847435" TargetMode="External"/><Relationship Id="rId7593" Type="http://schemas.openxmlformats.org/officeDocument/2006/relationships/hyperlink" Target="https://stackoverflow.com/questions/56251994" TargetMode="External"/><Relationship Id="rId6262" Type="http://schemas.openxmlformats.org/officeDocument/2006/relationships/hyperlink" Target="https://stackoverflow.com/questions/55138901" TargetMode="External"/><Relationship Id="rId7592" Type="http://schemas.openxmlformats.org/officeDocument/2006/relationships/hyperlink" Target="https://stackoverflow.com/questions/59119465" TargetMode="External"/><Relationship Id="rId6267" Type="http://schemas.openxmlformats.org/officeDocument/2006/relationships/hyperlink" Target="https://stackoverflow.com/questions/55138901" TargetMode="External"/><Relationship Id="rId7599" Type="http://schemas.openxmlformats.org/officeDocument/2006/relationships/hyperlink" Target="https://stackoverflow.com/questions/63380464" TargetMode="External"/><Relationship Id="rId6268" Type="http://schemas.openxmlformats.org/officeDocument/2006/relationships/hyperlink" Target="https://stackoverflow.com/questions/60066950" TargetMode="External"/><Relationship Id="rId7598" Type="http://schemas.openxmlformats.org/officeDocument/2006/relationships/hyperlink" Target="https://stackoverflow.com/questions/61766717" TargetMode="External"/><Relationship Id="rId6265" Type="http://schemas.openxmlformats.org/officeDocument/2006/relationships/hyperlink" Target="https://stackoverflow.com/questions/63847435" TargetMode="External"/><Relationship Id="rId7597" Type="http://schemas.openxmlformats.org/officeDocument/2006/relationships/hyperlink" Target="https://stackoverflow.com/questions/58832251" TargetMode="External"/><Relationship Id="rId6266" Type="http://schemas.openxmlformats.org/officeDocument/2006/relationships/hyperlink" Target="https://stackoverflow.com/questions/61411771" TargetMode="External"/><Relationship Id="rId7596" Type="http://schemas.openxmlformats.org/officeDocument/2006/relationships/hyperlink" Target="https://stackoverflow.com/questions/59274840" TargetMode="External"/><Relationship Id="rId6269" Type="http://schemas.openxmlformats.org/officeDocument/2006/relationships/hyperlink" Target="https://stackoverflow.com/questions/50262913" TargetMode="External"/><Relationship Id="rId7580" Type="http://schemas.openxmlformats.org/officeDocument/2006/relationships/hyperlink" Target="https://stackoverflow.com/questions/54590961" TargetMode="External"/><Relationship Id="rId6252" Type="http://schemas.openxmlformats.org/officeDocument/2006/relationships/hyperlink" Target="https://stackoverflow.com/questions/53051274" TargetMode="External"/><Relationship Id="rId7584" Type="http://schemas.openxmlformats.org/officeDocument/2006/relationships/hyperlink" Target="https://stackoverflow.com/questions/54788005" TargetMode="External"/><Relationship Id="rId6253" Type="http://schemas.openxmlformats.org/officeDocument/2006/relationships/hyperlink" Target="https://stackoverflow.com/questions/63244472" TargetMode="External"/><Relationship Id="rId7583" Type="http://schemas.openxmlformats.org/officeDocument/2006/relationships/hyperlink" Target="https://stackoverflow.com/questions/53860022" TargetMode="External"/><Relationship Id="rId6250" Type="http://schemas.openxmlformats.org/officeDocument/2006/relationships/hyperlink" Target="https://stackoverflow.com/questions/63308383" TargetMode="External"/><Relationship Id="rId7582" Type="http://schemas.openxmlformats.org/officeDocument/2006/relationships/hyperlink" Target="https://stackoverflow.com/questions/52690293" TargetMode="External"/><Relationship Id="rId6251" Type="http://schemas.openxmlformats.org/officeDocument/2006/relationships/hyperlink" Target="https://stackoverflow.com/questions/63596569" TargetMode="External"/><Relationship Id="rId7581" Type="http://schemas.openxmlformats.org/officeDocument/2006/relationships/hyperlink" Target="https://stackoverflow.com/questions/54381234" TargetMode="External"/><Relationship Id="rId6256" Type="http://schemas.openxmlformats.org/officeDocument/2006/relationships/hyperlink" Target="https://stackoverflow.com/questions/64073899" TargetMode="External"/><Relationship Id="rId7588" Type="http://schemas.openxmlformats.org/officeDocument/2006/relationships/hyperlink" Target="https://stackoverflow.com/questions/54634771" TargetMode="External"/><Relationship Id="rId6257" Type="http://schemas.openxmlformats.org/officeDocument/2006/relationships/hyperlink" Target="https://stackoverflow.com/questions/61077516" TargetMode="External"/><Relationship Id="rId7587" Type="http://schemas.openxmlformats.org/officeDocument/2006/relationships/hyperlink" Target="https://stackoverflow.com/questions/54634771" TargetMode="External"/><Relationship Id="rId6254" Type="http://schemas.openxmlformats.org/officeDocument/2006/relationships/hyperlink" Target="https://stackoverflow.com/questions/60222391" TargetMode="External"/><Relationship Id="rId7586" Type="http://schemas.openxmlformats.org/officeDocument/2006/relationships/hyperlink" Target="https://stackoverflow.com/questions/54634771" TargetMode="External"/><Relationship Id="rId6255" Type="http://schemas.openxmlformats.org/officeDocument/2006/relationships/hyperlink" Target="https://stackoverflow.com/questions/62929545" TargetMode="External"/><Relationship Id="rId7585" Type="http://schemas.openxmlformats.org/officeDocument/2006/relationships/hyperlink" Target="https://stackoverflow.com/questions/60763595" TargetMode="External"/><Relationship Id="rId6258" Type="http://schemas.openxmlformats.org/officeDocument/2006/relationships/hyperlink" Target="https://stackoverflow.com/questions/57164341" TargetMode="External"/><Relationship Id="rId6259" Type="http://schemas.openxmlformats.org/officeDocument/2006/relationships/hyperlink" Target="https://stackoverflow.com/questions/63068639" TargetMode="External"/><Relationship Id="rId7589" Type="http://schemas.openxmlformats.org/officeDocument/2006/relationships/hyperlink" Target="https://stackoverflow.com/questions/54918386" TargetMode="External"/><Relationship Id="rId6281" Type="http://schemas.openxmlformats.org/officeDocument/2006/relationships/hyperlink" Target="https://stackoverflow.com/questions/63596569" TargetMode="External"/><Relationship Id="rId6282" Type="http://schemas.openxmlformats.org/officeDocument/2006/relationships/hyperlink" Target="https://stackoverflow.com/questions/59771314" TargetMode="External"/><Relationship Id="rId6280" Type="http://schemas.openxmlformats.org/officeDocument/2006/relationships/hyperlink" Target="https://stackoverflow.com/questions/63596569" TargetMode="External"/><Relationship Id="rId6285" Type="http://schemas.openxmlformats.org/officeDocument/2006/relationships/hyperlink" Target="https://stackoverflow.com/questions/63596569" TargetMode="External"/><Relationship Id="rId6286" Type="http://schemas.openxmlformats.org/officeDocument/2006/relationships/hyperlink" Target="https://stackoverflow.com/questions/63308383" TargetMode="External"/><Relationship Id="rId6283" Type="http://schemas.openxmlformats.org/officeDocument/2006/relationships/hyperlink" Target="https://stackoverflow.com/questions/53079108" TargetMode="External"/><Relationship Id="rId6284" Type="http://schemas.openxmlformats.org/officeDocument/2006/relationships/hyperlink" Target="https://stackoverflow.com/questions/63308383" TargetMode="External"/><Relationship Id="rId6289" Type="http://schemas.openxmlformats.org/officeDocument/2006/relationships/hyperlink" Target="https://stackoverflow.com/questions/55488795" TargetMode="External"/><Relationship Id="rId6287" Type="http://schemas.openxmlformats.org/officeDocument/2006/relationships/hyperlink" Target="https://stackoverflow.com/questions/61934272" TargetMode="External"/><Relationship Id="rId6288" Type="http://schemas.openxmlformats.org/officeDocument/2006/relationships/hyperlink" Target="https://stackoverflow.com/questions/63523531" TargetMode="External"/><Relationship Id="rId6270" Type="http://schemas.openxmlformats.org/officeDocument/2006/relationships/hyperlink" Target="https://stackoverflow.com/questions/61597123" TargetMode="External"/><Relationship Id="rId6271" Type="http://schemas.openxmlformats.org/officeDocument/2006/relationships/hyperlink" Target="https://stackoverflow.com/questions/63275427" TargetMode="External"/><Relationship Id="rId6274" Type="http://schemas.openxmlformats.org/officeDocument/2006/relationships/hyperlink" Target="https://stackoverflow.com/questions/63596569" TargetMode="External"/><Relationship Id="rId6275" Type="http://schemas.openxmlformats.org/officeDocument/2006/relationships/hyperlink" Target="https://stackoverflow.com/questions/63596569" TargetMode="External"/><Relationship Id="rId6272" Type="http://schemas.openxmlformats.org/officeDocument/2006/relationships/hyperlink" Target="https://stackoverflow.com/questions/59771314" TargetMode="External"/><Relationship Id="rId6273" Type="http://schemas.openxmlformats.org/officeDocument/2006/relationships/hyperlink" Target="https://stackoverflow.com/questions/63596569" TargetMode="External"/><Relationship Id="rId6278" Type="http://schemas.openxmlformats.org/officeDocument/2006/relationships/hyperlink" Target="https://stackoverflow.com/questions/63596569" TargetMode="External"/><Relationship Id="rId6279" Type="http://schemas.openxmlformats.org/officeDocument/2006/relationships/hyperlink" Target="https://stackoverflow.com/questions/60222391" TargetMode="External"/><Relationship Id="rId6276" Type="http://schemas.openxmlformats.org/officeDocument/2006/relationships/hyperlink" Target="https://stackoverflow.com/questions/53079108" TargetMode="External"/><Relationship Id="rId6277" Type="http://schemas.openxmlformats.org/officeDocument/2006/relationships/hyperlink" Target="https://stackoverflow.com/questions/59771314" TargetMode="External"/><Relationship Id="rId1455" Type="http://schemas.openxmlformats.org/officeDocument/2006/relationships/hyperlink" Target="https://stackoverflow.com/questions/51921075" TargetMode="External"/><Relationship Id="rId2786" Type="http://schemas.openxmlformats.org/officeDocument/2006/relationships/hyperlink" Target="https://stackoverflow.com/questions/60520730" TargetMode="External"/><Relationship Id="rId1456" Type="http://schemas.openxmlformats.org/officeDocument/2006/relationships/hyperlink" Target="https://stackoverflow.com/questions/57207031" TargetMode="External"/><Relationship Id="rId2787" Type="http://schemas.openxmlformats.org/officeDocument/2006/relationships/hyperlink" Target="https://stackoverflow.com/questions/60488764" TargetMode="External"/><Relationship Id="rId1457" Type="http://schemas.openxmlformats.org/officeDocument/2006/relationships/hyperlink" Target="https://stackoverflow.com/questions/54018742" TargetMode="External"/><Relationship Id="rId2788" Type="http://schemas.openxmlformats.org/officeDocument/2006/relationships/hyperlink" Target="https://stackoverflow.com/questions/61192645" TargetMode="External"/><Relationship Id="rId1458" Type="http://schemas.openxmlformats.org/officeDocument/2006/relationships/hyperlink" Target="https://stackoverflow.com/questions/54018742" TargetMode="External"/><Relationship Id="rId2789" Type="http://schemas.openxmlformats.org/officeDocument/2006/relationships/hyperlink" Target="https://stackoverflow.com/questions/58676498" TargetMode="External"/><Relationship Id="rId1459" Type="http://schemas.openxmlformats.org/officeDocument/2006/relationships/hyperlink" Target="https://stackoverflow.com/questions/54018742" TargetMode="External"/><Relationship Id="rId629" Type="http://schemas.openxmlformats.org/officeDocument/2006/relationships/hyperlink" Target="https://stackoverflow.com/questions/54998898" TargetMode="External"/><Relationship Id="rId624" Type="http://schemas.openxmlformats.org/officeDocument/2006/relationships/hyperlink" Target="https://stackoverflow.com/questions/53108547" TargetMode="External"/><Relationship Id="rId623" Type="http://schemas.openxmlformats.org/officeDocument/2006/relationships/hyperlink" Target="https://stackoverflow.com/questions/59492586" TargetMode="External"/><Relationship Id="rId622" Type="http://schemas.openxmlformats.org/officeDocument/2006/relationships/hyperlink" Target="https://stackoverflow.com/questions/51919417" TargetMode="External"/><Relationship Id="rId621" Type="http://schemas.openxmlformats.org/officeDocument/2006/relationships/hyperlink" Target="https://stackoverflow.com/questions/51919417" TargetMode="External"/><Relationship Id="rId628" Type="http://schemas.openxmlformats.org/officeDocument/2006/relationships/hyperlink" Target="https://stackoverflow.com/questions/51456408" TargetMode="External"/><Relationship Id="rId627" Type="http://schemas.openxmlformats.org/officeDocument/2006/relationships/hyperlink" Target="https://stackoverflow.com/questions/57075956" TargetMode="External"/><Relationship Id="rId626" Type="http://schemas.openxmlformats.org/officeDocument/2006/relationships/hyperlink" Target="https://stackoverflow.com/questions/64059981" TargetMode="External"/><Relationship Id="rId625" Type="http://schemas.openxmlformats.org/officeDocument/2006/relationships/hyperlink" Target="https://stackoverflow.com/questions/61751324" TargetMode="External"/><Relationship Id="rId2780" Type="http://schemas.openxmlformats.org/officeDocument/2006/relationships/hyperlink" Target="https://stackoverflow.com/questions/60488764" TargetMode="External"/><Relationship Id="rId1450" Type="http://schemas.openxmlformats.org/officeDocument/2006/relationships/hyperlink" Target="https://stackoverflow.com/questions/63409817" TargetMode="External"/><Relationship Id="rId2781" Type="http://schemas.openxmlformats.org/officeDocument/2006/relationships/hyperlink" Target="https://stackoverflow.com/questions/60520730" TargetMode="External"/><Relationship Id="rId620" Type="http://schemas.openxmlformats.org/officeDocument/2006/relationships/hyperlink" Target="https://stackoverflow.com/questions/51919417" TargetMode="External"/><Relationship Id="rId1451" Type="http://schemas.openxmlformats.org/officeDocument/2006/relationships/hyperlink" Target="https://stackoverflow.com/questions/56928310" TargetMode="External"/><Relationship Id="rId2782" Type="http://schemas.openxmlformats.org/officeDocument/2006/relationships/hyperlink" Target="https://stackoverflow.com/questions/60520730" TargetMode="External"/><Relationship Id="rId1452" Type="http://schemas.openxmlformats.org/officeDocument/2006/relationships/hyperlink" Target="https://stackoverflow.com/questions/54018742" TargetMode="External"/><Relationship Id="rId2783" Type="http://schemas.openxmlformats.org/officeDocument/2006/relationships/hyperlink" Target="https://stackoverflow.com/questions/59223142" TargetMode="External"/><Relationship Id="rId1453" Type="http://schemas.openxmlformats.org/officeDocument/2006/relationships/hyperlink" Target="https://stackoverflow.com/questions/59269464" TargetMode="External"/><Relationship Id="rId2784" Type="http://schemas.openxmlformats.org/officeDocument/2006/relationships/hyperlink" Target="https://stackoverflow.com/questions/58676498" TargetMode="External"/><Relationship Id="rId1454" Type="http://schemas.openxmlformats.org/officeDocument/2006/relationships/hyperlink" Target="https://stackoverflow.com/questions/59269464" TargetMode="External"/><Relationship Id="rId2785" Type="http://schemas.openxmlformats.org/officeDocument/2006/relationships/hyperlink" Target="https://stackoverflow.com/questions/60488764" TargetMode="External"/><Relationship Id="rId1444" Type="http://schemas.openxmlformats.org/officeDocument/2006/relationships/hyperlink" Target="https://stackoverflow.com/questions/56585023" TargetMode="External"/><Relationship Id="rId2775" Type="http://schemas.openxmlformats.org/officeDocument/2006/relationships/hyperlink" Target="https://stackoverflow.com/questions/60520730" TargetMode="External"/><Relationship Id="rId1445" Type="http://schemas.openxmlformats.org/officeDocument/2006/relationships/hyperlink" Target="https://stackoverflow.com/questions/60967077" TargetMode="External"/><Relationship Id="rId2776" Type="http://schemas.openxmlformats.org/officeDocument/2006/relationships/hyperlink" Target="https://stackoverflow.com/questions/61920569" TargetMode="External"/><Relationship Id="rId1446" Type="http://schemas.openxmlformats.org/officeDocument/2006/relationships/hyperlink" Target="https://stackoverflow.com/questions/47891655" TargetMode="External"/><Relationship Id="rId2777" Type="http://schemas.openxmlformats.org/officeDocument/2006/relationships/hyperlink" Target="https://stackoverflow.com/questions/60520730" TargetMode="External"/><Relationship Id="rId1447" Type="http://schemas.openxmlformats.org/officeDocument/2006/relationships/hyperlink" Target="https://stackoverflow.com/questions/57533799" TargetMode="External"/><Relationship Id="rId2778" Type="http://schemas.openxmlformats.org/officeDocument/2006/relationships/hyperlink" Target="https://stackoverflow.com/questions/61192645" TargetMode="External"/><Relationship Id="rId1448" Type="http://schemas.openxmlformats.org/officeDocument/2006/relationships/hyperlink" Target="https://stackoverflow.com/questions/45996902" TargetMode="External"/><Relationship Id="rId2779" Type="http://schemas.openxmlformats.org/officeDocument/2006/relationships/hyperlink" Target="https://stackoverflow.com/questions/59305514" TargetMode="External"/><Relationship Id="rId1449" Type="http://schemas.openxmlformats.org/officeDocument/2006/relationships/hyperlink" Target="https://stackoverflow.com/questions/57533799" TargetMode="External"/><Relationship Id="rId619" Type="http://schemas.openxmlformats.org/officeDocument/2006/relationships/hyperlink" Target="https://stackoverflow.com/questions/32877365" TargetMode="External"/><Relationship Id="rId618" Type="http://schemas.openxmlformats.org/officeDocument/2006/relationships/hyperlink" Target="https://stackoverflow.com/questions/38594624" TargetMode="External"/><Relationship Id="rId613" Type="http://schemas.openxmlformats.org/officeDocument/2006/relationships/hyperlink" Target="https://stackoverflow.com/questions/65047864" TargetMode="External"/><Relationship Id="rId612" Type="http://schemas.openxmlformats.org/officeDocument/2006/relationships/hyperlink" Target="https://stackoverflow.com/questions/60161027" TargetMode="External"/><Relationship Id="rId611" Type="http://schemas.openxmlformats.org/officeDocument/2006/relationships/hyperlink" Target="https://stackoverflow.com/questions/60112600" TargetMode="External"/><Relationship Id="rId610" Type="http://schemas.openxmlformats.org/officeDocument/2006/relationships/hyperlink" Target="https://stackoverflow.com/questions/64824662" TargetMode="External"/><Relationship Id="rId617" Type="http://schemas.openxmlformats.org/officeDocument/2006/relationships/hyperlink" Target="https://stackoverflow.com/questions/64805010" TargetMode="External"/><Relationship Id="rId616" Type="http://schemas.openxmlformats.org/officeDocument/2006/relationships/hyperlink" Target="https://stackoverflow.com/questions/64867031" TargetMode="External"/><Relationship Id="rId615" Type="http://schemas.openxmlformats.org/officeDocument/2006/relationships/hyperlink" Target="https://stackoverflow.com/questions/64824662" TargetMode="External"/><Relationship Id="rId614" Type="http://schemas.openxmlformats.org/officeDocument/2006/relationships/hyperlink" Target="https://stackoverflow.com/questions/64003031" TargetMode="External"/><Relationship Id="rId2770" Type="http://schemas.openxmlformats.org/officeDocument/2006/relationships/hyperlink" Target="https://stackoverflow.com/questions/64758746" TargetMode="External"/><Relationship Id="rId1440" Type="http://schemas.openxmlformats.org/officeDocument/2006/relationships/hyperlink" Target="https://stackoverflow.com/questions/51403577" TargetMode="External"/><Relationship Id="rId2771" Type="http://schemas.openxmlformats.org/officeDocument/2006/relationships/hyperlink" Target="https://stackoverflow.com/questions/62680282" TargetMode="External"/><Relationship Id="rId1441" Type="http://schemas.openxmlformats.org/officeDocument/2006/relationships/hyperlink" Target="https://stackoverflow.com/questions/51403577" TargetMode="External"/><Relationship Id="rId2772" Type="http://schemas.openxmlformats.org/officeDocument/2006/relationships/hyperlink" Target="https://stackoverflow.com/questions/63544668" TargetMode="External"/><Relationship Id="rId1442" Type="http://schemas.openxmlformats.org/officeDocument/2006/relationships/hyperlink" Target="https://stackoverflow.com/questions/51403577" TargetMode="External"/><Relationship Id="rId2773" Type="http://schemas.openxmlformats.org/officeDocument/2006/relationships/hyperlink" Target="https://stackoverflow.com/questions/59761890" TargetMode="External"/><Relationship Id="rId1443" Type="http://schemas.openxmlformats.org/officeDocument/2006/relationships/hyperlink" Target="https://stackoverflow.com/questions/45265436" TargetMode="External"/><Relationship Id="rId2774" Type="http://schemas.openxmlformats.org/officeDocument/2006/relationships/hyperlink" Target="https://stackoverflow.com/questions/59305514" TargetMode="External"/><Relationship Id="rId1477" Type="http://schemas.openxmlformats.org/officeDocument/2006/relationships/hyperlink" Target="https://stackoverflow.com/questions/62688442" TargetMode="External"/><Relationship Id="rId1478" Type="http://schemas.openxmlformats.org/officeDocument/2006/relationships/hyperlink" Target="https://stackoverflow.com/questions/47922435" TargetMode="External"/><Relationship Id="rId1479" Type="http://schemas.openxmlformats.org/officeDocument/2006/relationships/hyperlink" Target="https://stackoverflow.com/questions/58558004" TargetMode="External"/><Relationship Id="rId646" Type="http://schemas.openxmlformats.org/officeDocument/2006/relationships/hyperlink" Target="https://stackoverflow.com/questions/40450680" TargetMode="External"/><Relationship Id="rId645" Type="http://schemas.openxmlformats.org/officeDocument/2006/relationships/hyperlink" Target="https://stackoverflow.com/questions/64752850" TargetMode="External"/><Relationship Id="rId644" Type="http://schemas.openxmlformats.org/officeDocument/2006/relationships/hyperlink" Target="https://stackoverflow.com/questions/57717892" TargetMode="External"/><Relationship Id="rId643" Type="http://schemas.openxmlformats.org/officeDocument/2006/relationships/hyperlink" Target="https://stackoverflow.com/questions/43990046" TargetMode="External"/><Relationship Id="rId649" Type="http://schemas.openxmlformats.org/officeDocument/2006/relationships/hyperlink" Target="https://stackoverflow.com/questions/55375416" TargetMode="External"/><Relationship Id="rId648" Type="http://schemas.openxmlformats.org/officeDocument/2006/relationships/hyperlink" Target="https://stackoverflow.com/questions/53970014" TargetMode="External"/><Relationship Id="rId647" Type="http://schemas.openxmlformats.org/officeDocument/2006/relationships/hyperlink" Target="https://stackoverflow.com/questions/62148698" TargetMode="External"/><Relationship Id="rId1470" Type="http://schemas.openxmlformats.org/officeDocument/2006/relationships/hyperlink" Target="https://stackoverflow.com/questions/60370543" TargetMode="External"/><Relationship Id="rId1471" Type="http://schemas.openxmlformats.org/officeDocument/2006/relationships/hyperlink" Target="https://stackoverflow.com/questions/48097044" TargetMode="External"/><Relationship Id="rId1472" Type="http://schemas.openxmlformats.org/officeDocument/2006/relationships/hyperlink" Target="https://stackoverflow.com/questions/62717722" TargetMode="External"/><Relationship Id="rId642" Type="http://schemas.openxmlformats.org/officeDocument/2006/relationships/hyperlink" Target="https://stackoverflow.com/questions/48157558" TargetMode="External"/><Relationship Id="rId1473" Type="http://schemas.openxmlformats.org/officeDocument/2006/relationships/hyperlink" Target="https://stackoverflow.com/questions/60497173" TargetMode="External"/><Relationship Id="rId641" Type="http://schemas.openxmlformats.org/officeDocument/2006/relationships/hyperlink" Target="https://stackoverflow.com/questions/45078392" TargetMode="External"/><Relationship Id="rId1474" Type="http://schemas.openxmlformats.org/officeDocument/2006/relationships/hyperlink" Target="https://stackoverflow.com/questions/54523836" TargetMode="External"/><Relationship Id="rId640" Type="http://schemas.openxmlformats.org/officeDocument/2006/relationships/hyperlink" Target="https://stackoverflow.com/questions/45059428" TargetMode="External"/><Relationship Id="rId1475" Type="http://schemas.openxmlformats.org/officeDocument/2006/relationships/hyperlink" Target="https://stackoverflow.com/questions/57606581" TargetMode="External"/><Relationship Id="rId1476" Type="http://schemas.openxmlformats.org/officeDocument/2006/relationships/hyperlink" Target="https://stackoverflow.com/questions/64313526" TargetMode="External"/><Relationship Id="rId1466" Type="http://schemas.openxmlformats.org/officeDocument/2006/relationships/hyperlink" Target="https://stackoverflow.com/questions/48288367" TargetMode="External"/><Relationship Id="rId2797" Type="http://schemas.openxmlformats.org/officeDocument/2006/relationships/hyperlink" Target="https://stackoverflow.com/questions/60593469" TargetMode="External"/><Relationship Id="rId1467" Type="http://schemas.openxmlformats.org/officeDocument/2006/relationships/hyperlink" Target="https://stackoverflow.com/questions/48288367" TargetMode="External"/><Relationship Id="rId2798" Type="http://schemas.openxmlformats.org/officeDocument/2006/relationships/hyperlink" Target="https://stackoverflow.com/questions/63457928" TargetMode="External"/><Relationship Id="rId1468" Type="http://schemas.openxmlformats.org/officeDocument/2006/relationships/hyperlink" Target="https://stackoverflow.com/questions/27796332" TargetMode="External"/><Relationship Id="rId2799" Type="http://schemas.openxmlformats.org/officeDocument/2006/relationships/hyperlink" Target="https://stackoverflow.com/questions/61436339" TargetMode="External"/><Relationship Id="rId1469" Type="http://schemas.openxmlformats.org/officeDocument/2006/relationships/hyperlink" Target="https://stackoverflow.com/questions/45858798" TargetMode="External"/><Relationship Id="rId635" Type="http://schemas.openxmlformats.org/officeDocument/2006/relationships/hyperlink" Target="https://stackoverflow.com/questions/41374175" TargetMode="External"/><Relationship Id="rId634" Type="http://schemas.openxmlformats.org/officeDocument/2006/relationships/hyperlink" Target="https://stackoverflow.com/questions/44435677" TargetMode="External"/><Relationship Id="rId633" Type="http://schemas.openxmlformats.org/officeDocument/2006/relationships/hyperlink" Target="https://stackoverflow.com/questions/37117798" TargetMode="External"/><Relationship Id="rId632" Type="http://schemas.openxmlformats.org/officeDocument/2006/relationships/hyperlink" Target="https://stackoverflow.com/questions/51734983" TargetMode="External"/><Relationship Id="rId639" Type="http://schemas.openxmlformats.org/officeDocument/2006/relationships/hyperlink" Target="https://stackoverflow.com/questions/41374175" TargetMode="External"/><Relationship Id="rId638" Type="http://schemas.openxmlformats.org/officeDocument/2006/relationships/hyperlink" Target="https://stackoverflow.com/questions/44174697" TargetMode="External"/><Relationship Id="rId637" Type="http://schemas.openxmlformats.org/officeDocument/2006/relationships/hyperlink" Target="https://stackoverflow.com/questions/40948687" TargetMode="External"/><Relationship Id="rId636" Type="http://schemas.openxmlformats.org/officeDocument/2006/relationships/hyperlink" Target="https://stackoverflow.com/questions/57036446" TargetMode="External"/><Relationship Id="rId2790" Type="http://schemas.openxmlformats.org/officeDocument/2006/relationships/hyperlink" Target="https://stackoverflow.com/questions/60593469" TargetMode="External"/><Relationship Id="rId1460" Type="http://schemas.openxmlformats.org/officeDocument/2006/relationships/hyperlink" Target="https://stackoverflow.com/questions/49329403" TargetMode="External"/><Relationship Id="rId2791" Type="http://schemas.openxmlformats.org/officeDocument/2006/relationships/hyperlink" Target="https://stackoverflow.com/questions/60488764" TargetMode="External"/><Relationship Id="rId1461" Type="http://schemas.openxmlformats.org/officeDocument/2006/relationships/hyperlink" Target="https://stackoverflow.com/questions/51921075" TargetMode="External"/><Relationship Id="rId2792" Type="http://schemas.openxmlformats.org/officeDocument/2006/relationships/hyperlink" Target="https://stackoverflow.com/questions/60488764" TargetMode="External"/><Relationship Id="rId631" Type="http://schemas.openxmlformats.org/officeDocument/2006/relationships/hyperlink" Target="https://stackoverflow.com/questions/49701918" TargetMode="External"/><Relationship Id="rId1462" Type="http://schemas.openxmlformats.org/officeDocument/2006/relationships/hyperlink" Target="https://stackoverflow.com/questions/57207031" TargetMode="External"/><Relationship Id="rId2793" Type="http://schemas.openxmlformats.org/officeDocument/2006/relationships/hyperlink" Target="https://stackoverflow.com/questions/59223142" TargetMode="External"/><Relationship Id="rId630" Type="http://schemas.openxmlformats.org/officeDocument/2006/relationships/hyperlink" Target="https://stackoverflow.com/questions/45078392" TargetMode="External"/><Relationship Id="rId1463" Type="http://schemas.openxmlformats.org/officeDocument/2006/relationships/hyperlink" Target="https://stackoverflow.com/questions/29668513" TargetMode="External"/><Relationship Id="rId2794" Type="http://schemas.openxmlformats.org/officeDocument/2006/relationships/hyperlink" Target="https://stackoverflow.com/questions/58676498" TargetMode="External"/><Relationship Id="rId1464" Type="http://schemas.openxmlformats.org/officeDocument/2006/relationships/hyperlink" Target="https://stackoverflow.com/questions/40778631" TargetMode="External"/><Relationship Id="rId2795" Type="http://schemas.openxmlformats.org/officeDocument/2006/relationships/hyperlink" Target="https://stackoverflow.com/questions/60593469" TargetMode="External"/><Relationship Id="rId1465" Type="http://schemas.openxmlformats.org/officeDocument/2006/relationships/hyperlink" Target="https://stackoverflow.com/questions/48288367" TargetMode="External"/><Relationship Id="rId2796" Type="http://schemas.openxmlformats.org/officeDocument/2006/relationships/hyperlink" Target="https://stackoverflow.com/questions/60593469" TargetMode="External"/><Relationship Id="rId1411" Type="http://schemas.openxmlformats.org/officeDocument/2006/relationships/hyperlink" Target="https://stackoverflow.com/questions/59026404" TargetMode="External"/><Relationship Id="rId2742" Type="http://schemas.openxmlformats.org/officeDocument/2006/relationships/hyperlink" Target="https://stackoverflow.com/questions/59417433" TargetMode="External"/><Relationship Id="rId1412" Type="http://schemas.openxmlformats.org/officeDocument/2006/relationships/hyperlink" Target="https://stackoverflow.com/questions/42287784" TargetMode="External"/><Relationship Id="rId2743" Type="http://schemas.openxmlformats.org/officeDocument/2006/relationships/hyperlink" Target="https://stackoverflow.com/questions/63274596" TargetMode="External"/><Relationship Id="rId1413" Type="http://schemas.openxmlformats.org/officeDocument/2006/relationships/hyperlink" Target="https://stackoverflow.com/questions/59956460" TargetMode="External"/><Relationship Id="rId2744" Type="http://schemas.openxmlformats.org/officeDocument/2006/relationships/hyperlink" Target="https://stackoverflow.com/questions/65144547" TargetMode="External"/><Relationship Id="rId1414" Type="http://schemas.openxmlformats.org/officeDocument/2006/relationships/hyperlink" Target="https://stackoverflow.com/questions/55085661" TargetMode="External"/><Relationship Id="rId2745" Type="http://schemas.openxmlformats.org/officeDocument/2006/relationships/hyperlink" Target="https://stackoverflow.com/questions/58971998" TargetMode="External"/><Relationship Id="rId1415" Type="http://schemas.openxmlformats.org/officeDocument/2006/relationships/hyperlink" Target="https://stackoverflow.com/questions/56186384" TargetMode="External"/><Relationship Id="rId2746" Type="http://schemas.openxmlformats.org/officeDocument/2006/relationships/hyperlink" Target="https://stackoverflow.com/questions/60353358" TargetMode="External"/><Relationship Id="rId1416" Type="http://schemas.openxmlformats.org/officeDocument/2006/relationships/hyperlink" Target="https://stackoverflow.com/questions/50479021" TargetMode="External"/><Relationship Id="rId2747" Type="http://schemas.openxmlformats.org/officeDocument/2006/relationships/hyperlink" Target="https://stackoverflow.com/questions/59417433" TargetMode="External"/><Relationship Id="rId1417" Type="http://schemas.openxmlformats.org/officeDocument/2006/relationships/hyperlink" Target="https://stackoverflow.com/questions/60378450" TargetMode="External"/><Relationship Id="rId2748" Type="http://schemas.openxmlformats.org/officeDocument/2006/relationships/hyperlink" Target="https://stackoverflow.com/questions/60493396" TargetMode="External"/><Relationship Id="rId1418" Type="http://schemas.openxmlformats.org/officeDocument/2006/relationships/hyperlink" Target="https://stackoverflow.com/questions/55749070" TargetMode="External"/><Relationship Id="rId2749" Type="http://schemas.openxmlformats.org/officeDocument/2006/relationships/hyperlink" Target="https://stackoverflow.com/questions/58575586" TargetMode="External"/><Relationship Id="rId1419" Type="http://schemas.openxmlformats.org/officeDocument/2006/relationships/hyperlink" Target="https://stackoverflow.com/questions/56423505" TargetMode="External"/><Relationship Id="rId2740" Type="http://schemas.openxmlformats.org/officeDocument/2006/relationships/hyperlink" Target="https://stackoverflow.com/questions/58971998" TargetMode="External"/><Relationship Id="rId1410" Type="http://schemas.openxmlformats.org/officeDocument/2006/relationships/hyperlink" Target="https://stackoverflow.com/questions/58411571" TargetMode="External"/><Relationship Id="rId2741" Type="http://schemas.openxmlformats.org/officeDocument/2006/relationships/hyperlink" Target="https://stackoverflow.com/questions/58764104" TargetMode="External"/><Relationship Id="rId1400" Type="http://schemas.openxmlformats.org/officeDocument/2006/relationships/hyperlink" Target="https://stackoverflow.com/questions/50118546" TargetMode="External"/><Relationship Id="rId2731" Type="http://schemas.openxmlformats.org/officeDocument/2006/relationships/hyperlink" Target="https://stackoverflow.com/questions/65151225" TargetMode="External"/><Relationship Id="rId1401" Type="http://schemas.openxmlformats.org/officeDocument/2006/relationships/hyperlink" Target="https://stackoverflow.com/questions/45406140" TargetMode="External"/><Relationship Id="rId2732" Type="http://schemas.openxmlformats.org/officeDocument/2006/relationships/hyperlink" Target="https://stackoverflow.com/questions/65151225" TargetMode="External"/><Relationship Id="rId1402" Type="http://schemas.openxmlformats.org/officeDocument/2006/relationships/hyperlink" Target="https://stackoverflow.com/questions/43833081" TargetMode="External"/><Relationship Id="rId2733" Type="http://schemas.openxmlformats.org/officeDocument/2006/relationships/hyperlink" Target="https://stackoverflow.com/questions/63368781" TargetMode="External"/><Relationship Id="rId1403" Type="http://schemas.openxmlformats.org/officeDocument/2006/relationships/hyperlink" Target="https://stackoverflow.com/questions/43833081" TargetMode="External"/><Relationship Id="rId2734" Type="http://schemas.openxmlformats.org/officeDocument/2006/relationships/hyperlink" Target="https://stackoverflow.com/questions/62906596" TargetMode="External"/><Relationship Id="rId1404" Type="http://schemas.openxmlformats.org/officeDocument/2006/relationships/hyperlink" Target="https://stackoverflow.com/questions/59026404" TargetMode="External"/><Relationship Id="rId2735" Type="http://schemas.openxmlformats.org/officeDocument/2006/relationships/hyperlink" Target="https://stackoverflow.com/questions/63544668" TargetMode="External"/><Relationship Id="rId1405" Type="http://schemas.openxmlformats.org/officeDocument/2006/relationships/hyperlink" Target="https://stackoverflow.com/questions/58411571" TargetMode="External"/><Relationship Id="rId2736" Type="http://schemas.openxmlformats.org/officeDocument/2006/relationships/hyperlink" Target="https://stackoverflow.com/questions/58764104" TargetMode="External"/><Relationship Id="rId1406" Type="http://schemas.openxmlformats.org/officeDocument/2006/relationships/hyperlink" Target="https://stackoverflow.com/questions/36367641" TargetMode="External"/><Relationship Id="rId2737" Type="http://schemas.openxmlformats.org/officeDocument/2006/relationships/hyperlink" Target="https://stackoverflow.com/questions/63139159" TargetMode="External"/><Relationship Id="rId1407" Type="http://schemas.openxmlformats.org/officeDocument/2006/relationships/hyperlink" Target="https://stackoverflow.com/questions/56779347" TargetMode="External"/><Relationship Id="rId2738" Type="http://schemas.openxmlformats.org/officeDocument/2006/relationships/hyperlink" Target="https://stackoverflow.com/questions/64894027" TargetMode="External"/><Relationship Id="rId1408" Type="http://schemas.openxmlformats.org/officeDocument/2006/relationships/hyperlink" Target="https://stackoverflow.com/questions/36367641" TargetMode="External"/><Relationship Id="rId2739" Type="http://schemas.openxmlformats.org/officeDocument/2006/relationships/hyperlink" Target="https://stackoverflow.com/questions/62906596" TargetMode="External"/><Relationship Id="rId1409" Type="http://schemas.openxmlformats.org/officeDocument/2006/relationships/hyperlink" Target="https://stackoverflow.com/questions/36367641" TargetMode="External"/><Relationship Id="rId2730" Type="http://schemas.openxmlformats.org/officeDocument/2006/relationships/hyperlink" Target="https://stackoverflow.com/questions/65151225" TargetMode="External"/><Relationship Id="rId1433" Type="http://schemas.openxmlformats.org/officeDocument/2006/relationships/hyperlink" Target="https://stackoverflow.com/questions/63515917" TargetMode="External"/><Relationship Id="rId2764" Type="http://schemas.openxmlformats.org/officeDocument/2006/relationships/hyperlink" Target="https://stackoverflow.com/questions/59761890" TargetMode="External"/><Relationship Id="rId1434" Type="http://schemas.openxmlformats.org/officeDocument/2006/relationships/hyperlink" Target="https://stackoverflow.com/questions/61043085" TargetMode="External"/><Relationship Id="rId2765" Type="http://schemas.openxmlformats.org/officeDocument/2006/relationships/hyperlink" Target="https://stackoverflow.com/questions/63544668" TargetMode="External"/><Relationship Id="rId1435" Type="http://schemas.openxmlformats.org/officeDocument/2006/relationships/hyperlink" Target="https://stackoverflow.com/questions/63630875" TargetMode="External"/><Relationship Id="rId2766" Type="http://schemas.openxmlformats.org/officeDocument/2006/relationships/hyperlink" Target="https://stackoverflow.com/questions/58764104" TargetMode="External"/><Relationship Id="rId1436" Type="http://schemas.openxmlformats.org/officeDocument/2006/relationships/hyperlink" Target="https://stackoverflow.com/questions/61376222" TargetMode="External"/><Relationship Id="rId2767" Type="http://schemas.openxmlformats.org/officeDocument/2006/relationships/hyperlink" Target="https://stackoverflow.com/questions/63139159" TargetMode="External"/><Relationship Id="rId1437" Type="http://schemas.openxmlformats.org/officeDocument/2006/relationships/hyperlink" Target="https://stackoverflow.com/questions/58778627" TargetMode="External"/><Relationship Id="rId2768" Type="http://schemas.openxmlformats.org/officeDocument/2006/relationships/hyperlink" Target="https://stackoverflow.com/questions/64815251" TargetMode="External"/><Relationship Id="rId1438" Type="http://schemas.openxmlformats.org/officeDocument/2006/relationships/hyperlink" Target="https://stackoverflow.com/questions/49534421" TargetMode="External"/><Relationship Id="rId2769" Type="http://schemas.openxmlformats.org/officeDocument/2006/relationships/hyperlink" Target="https://stackoverflow.com/questions/61994299" TargetMode="External"/><Relationship Id="rId1439" Type="http://schemas.openxmlformats.org/officeDocument/2006/relationships/hyperlink" Target="https://stackoverflow.com/questions/45265436" TargetMode="External"/><Relationship Id="rId609" Type="http://schemas.openxmlformats.org/officeDocument/2006/relationships/hyperlink" Target="https://stackoverflow.com/questions/64377948" TargetMode="External"/><Relationship Id="rId608" Type="http://schemas.openxmlformats.org/officeDocument/2006/relationships/hyperlink" Target="https://stackoverflow.com/questions/62075321" TargetMode="External"/><Relationship Id="rId607" Type="http://schemas.openxmlformats.org/officeDocument/2006/relationships/hyperlink" Target="https://stackoverflow.com/questions/65041163" TargetMode="External"/><Relationship Id="rId602" Type="http://schemas.openxmlformats.org/officeDocument/2006/relationships/hyperlink" Target="https://stackoverflow.com/questions/55369289" TargetMode="External"/><Relationship Id="rId601" Type="http://schemas.openxmlformats.org/officeDocument/2006/relationships/hyperlink" Target="https://stackoverflow.com/questions/56321465" TargetMode="External"/><Relationship Id="rId600" Type="http://schemas.openxmlformats.org/officeDocument/2006/relationships/hyperlink" Target="https://stackoverflow.com/questions/64753035" TargetMode="External"/><Relationship Id="rId606" Type="http://schemas.openxmlformats.org/officeDocument/2006/relationships/hyperlink" Target="https://stackoverflow.com/questions/59803005" TargetMode="External"/><Relationship Id="rId605" Type="http://schemas.openxmlformats.org/officeDocument/2006/relationships/hyperlink" Target="https://stackoverflow.com/questions/59755872" TargetMode="External"/><Relationship Id="rId604" Type="http://schemas.openxmlformats.org/officeDocument/2006/relationships/hyperlink" Target="https://stackoverflow.com/questions/64753035" TargetMode="External"/><Relationship Id="rId603" Type="http://schemas.openxmlformats.org/officeDocument/2006/relationships/hyperlink" Target="https://stackoverflow.com/questions/62168298" TargetMode="External"/><Relationship Id="rId2760" Type="http://schemas.openxmlformats.org/officeDocument/2006/relationships/hyperlink" Target="https://stackoverflow.com/questions/65151225" TargetMode="External"/><Relationship Id="rId1430" Type="http://schemas.openxmlformats.org/officeDocument/2006/relationships/hyperlink" Target="https://stackoverflow.com/questions/54394777" TargetMode="External"/><Relationship Id="rId2761" Type="http://schemas.openxmlformats.org/officeDocument/2006/relationships/hyperlink" Target="https://stackoverflow.com/questions/65151225" TargetMode="External"/><Relationship Id="rId1431" Type="http://schemas.openxmlformats.org/officeDocument/2006/relationships/hyperlink" Target="https://stackoverflow.com/questions/58650715" TargetMode="External"/><Relationship Id="rId2762" Type="http://schemas.openxmlformats.org/officeDocument/2006/relationships/hyperlink" Target="https://stackoverflow.com/questions/65151225" TargetMode="External"/><Relationship Id="rId1432" Type="http://schemas.openxmlformats.org/officeDocument/2006/relationships/hyperlink" Target="https://stackoverflow.com/questions/62585157" TargetMode="External"/><Relationship Id="rId2763" Type="http://schemas.openxmlformats.org/officeDocument/2006/relationships/hyperlink" Target="https://stackoverflow.com/questions/64894027" TargetMode="External"/><Relationship Id="rId1422" Type="http://schemas.openxmlformats.org/officeDocument/2006/relationships/hyperlink" Target="https://stackoverflow.com/questions/49035200" TargetMode="External"/><Relationship Id="rId2753" Type="http://schemas.openxmlformats.org/officeDocument/2006/relationships/hyperlink" Target="https://stackoverflow.com/questions/58745285" TargetMode="External"/><Relationship Id="rId1423" Type="http://schemas.openxmlformats.org/officeDocument/2006/relationships/hyperlink" Target="https://stackoverflow.com/questions/56585023" TargetMode="External"/><Relationship Id="rId2754" Type="http://schemas.openxmlformats.org/officeDocument/2006/relationships/hyperlink" Target="https://stackoverflow.com/questions/63478378" TargetMode="External"/><Relationship Id="rId1424" Type="http://schemas.openxmlformats.org/officeDocument/2006/relationships/hyperlink" Target="https://stackoverflow.com/questions/56585023" TargetMode="External"/><Relationship Id="rId2755" Type="http://schemas.openxmlformats.org/officeDocument/2006/relationships/hyperlink" Target="https://stackoverflow.com/questions/56999387" TargetMode="External"/><Relationship Id="rId1425" Type="http://schemas.openxmlformats.org/officeDocument/2006/relationships/hyperlink" Target="https://stackoverflow.com/questions/62712483" TargetMode="External"/><Relationship Id="rId2756" Type="http://schemas.openxmlformats.org/officeDocument/2006/relationships/hyperlink" Target="https://stackoverflow.com/questions/65151225" TargetMode="External"/><Relationship Id="rId1426" Type="http://schemas.openxmlformats.org/officeDocument/2006/relationships/hyperlink" Target="https://stackoverflow.com/questions/65160647" TargetMode="External"/><Relationship Id="rId2757" Type="http://schemas.openxmlformats.org/officeDocument/2006/relationships/hyperlink" Target="https://stackoverflow.com/questions/65151225" TargetMode="External"/><Relationship Id="rId1427" Type="http://schemas.openxmlformats.org/officeDocument/2006/relationships/hyperlink" Target="https://stackoverflow.com/questions/64464603" TargetMode="External"/><Relationship Id="rId2758" Type="http://schemas.openxmlformats.org/officeDocument/2006/relationships/hyperlink" Target="https://stackoverflow.com/questions/58745285" TargetMode="External"/><Relationship Id="rId1428" Type="http://schemas.openxmlformats.org/officeDocument/2006/relationships/hyperlink" Target="https://stackoverflow.com/questions/61043085" TargetMode="External"/><Relationship Id="rId2759" Type="http://schemas.openxmlformats.org/officeDocument/2006/relationships/hyperlink" Target="https://stackoverflow.com/questions/63478378" TargetMode="External"/><Relationship Id="rId1429" Type="http://schemas.openxmlformats.org/officeDocument/2006/relationships/hyperlink" Target="https://stackoverflow.com/questions/64464603" TargetMode="External"/><Relationship Id="rId2750" Type="http://schemas.openxmlformats.org/officeDocument/2006/relationships/hyperlink" Target="https://stackoverflow.com/questions/63544668" TargetMode="External"/><Relationship Id="rId1420" Type="http://schemas.openxmlformats.org/officeDocument/2006/relationships/hyperlink" Target="https://stackoverflow.com/questions/50243086" TargetMode="External"/><Relationship Id="rId2751" Type="http://schemas.openxmlformats.org/officeDocument/2006/relationships/hyperlink" Target="https://stackoverflow.com/questions/65047366" TargetMode="External"/><Relationship Id="rId1421" Type="http://schemas.openxmlformats.org/officeDocument/2006/relationships/hyperlink" Target="https://stackoverflow.com/questions/63960101" TargetMode="External"/><Relationship Id="rId2752" Type="http://schemas.openxmlformats.org/officeDocument/2006/relationships/hyperlink" Target="https://stackoverflow.com/questions/63139159" TargetMode="External"/><Relationship Id="rId8926" Type="http://schemas.openxmlformats.org/officeDocument/2006/relationships/drawing" Target="../drawings/drawing8.xml"/><Relationship Id="rId8925" Type="http://schemas.openxmlformats.org/officeDocument/2006/relationships/hyperlink" Target="https://stackoverflow.com/questions/59800318" TargetMode="External"/><Relationship Id="rId8924" Type="http://schemas.openxmlformats.org/officeDocument/2006/relationships/hyperlink" Target="https://stackoverflow.com/questions/64542924" TargetMode="External"/><Relationship Id="rId8923" Type="http://schemas.openxmlformats.org/officeDocument/2006/relationships/hyperlink" Target="https://stackoverflow.com/questions/51803354" TargetMode="External"/><Relationship Id="rId8922" Type="http://schemas.openxmlformats.org/officeDocument/2006/relationships/hyperlink" Target="https://stackoverflow.com/questions/62932014" TargetMode="External"/><Relationship Id="rId8921" Type="http://schemas.openxmlformats.org/officeDocument/2006/relationships/hyperlink" Target="https://stackoverflow.com/questions/64302140" TargetMode="External"/><Relationship Id="rId8920" Type="http://schemas.openxmlformats.org/officeDocument/2006/relationships/hyperlink" Target="https://stackoverflow.com/questions/58607787" TargetMode="External"/><Relationship Id="rId8916" Type="http://schemas.openxmlformats.org/officeDocument/2006/relationships/hyperlink" Target="https://stackoverflow.com/questions/63318020" TargetMode="External"/><Relationship Id="rId8915" Type="http://schemas.openxmlformats.org/officeDocument/2006/relationships/hyperlink" Target="https://stackoverflow.com/questions/62881666" TargetMode="External"/><Relationship Id="rId8914" Type="http://schemas.openxmlformats.org/officeDocument/2006/relationships/hyperlink" Target="https://stackoverflow.com/questions/49132151" TargetMode="External"/><Relationship Id="rId8913" Type="http://schemas.openxmlformats.org/officeDocument/2006/relationships/hyperlink" Target="https://stackoverflow.com/questions/52950245" TargetMode="External"/><Relationship Id="rId8919" Type="http://schemas.openxmlformats.org/officeDocument/2006/relationships/hyperlink" Target="https://stackoverflow.com/questions/64302140" TargetMode="External"/><Relationship Id="rId8918" Type="http://schemas.openxmlformats.org/officeDocument/2006/relationships/hyperlink" Target="https://stackoverflow.com/questions/58607787" TargetMode="External"/><Relationship Id="rId8917" Type="http://schemas.openxmlformats.org/officeDocument/2006/relationships/hyperlink" Target="https://stackoverflow.com/questions/50455114" TargetMode="External"/><Relationship Id="rId699" Type="http://schemas.openxmlformats.org/officeDocument/2006/relationships/hyperlink" Target="https://stackoverflow.com/questions/40639491" TargetMode="External"/><Relationship Id="rId698" Type="http://schemas.openxmlformats.org/officeDocument/2006/relationships/hyperlink" Target="https://stackoverflow.com/questions/48903689" TargetMode="External"/><Relationship Id="rId693" Type="http://schemas.openxmlformats.org/officeDocument/2006/relationships/hyperlink" Target="https://stackoverflow.com/questions/40818579" TargetMode="External"/><Relationship Id="rId692" Type="http://schemas.openxmlformats.org/officeDocument/2006/relationships/hyperlink" Target="https://stackoverflow.com/questions/52306842" TargetMode="External"/><Relationship Id="rId691" Type="http://schemas.openxmlformats.org/officeDocument/2006/relationships/hyperlink" Target="https://stackoverflow.com/questions/55375416" TargetMode="External"/><Relationship Id="rId690" Type="http://schemas.openxmlformats.org/officeDocument/2006/relationships/hyperlink" Target="https://stackoverflow.com/questions/44448041" TargetMode="External"/><Relationship Id="rId697" Type="http://schemas.openxmlformats.org/officeDocument/2006/relationships/hyperlink" Target="https://stackoverflow.com/questions/47273200" TargetMode="External"/><Relationship Id="rId8912" Type="http://schemas.openxmlformats.org/officeDocument/2006/relationships/hyperlink" Target="https://stackoverflow.com/questions/44352291" TargetMode="External"/><Relationship Id="rId696" Type="http://schemas.openxmlformats.org/officeDocument/2006/relationships/hyperlink" Target="https://stackoverflow.com/questions/58273615" TargetMode="External"/><Relationship Id="rId8911" Type="http://schemas.openxmlformats.org/officeDocument/2006/relationships/hyperlink" Target="https://stackoverflow.com/questions/41406633" TargetMode="External"/><Relationship Id="rId695" Type="http://schemas.openxmlformats.org/officeDocument/2006/relationships/hyperlink" Target="https://stackoverflow.com/questions/62931702" TargetMode="External"/><Relationship Id="rId8910" Type="http://schemas.openxmlformats.org/officeDocument/2006/relationships/hyperlink" Target="https://stackoverflow.com/questions/41406633" TargetMode="External"/><Relationship Id="rId694" Type="http://schemas.openxmlformats.org/officeDocument/2006/relationships/hyperlink" Target="https://stackoverflow.com/questions/42703140" TargetMode="External"/><Relationship Id="rId7618" Type="http://schemas.openxmlformats.org/officeDocument/2006/relationships/hyperlink" Target="https://stackoverflow.com/questions/57115436" TargetMode="External"/><Relationship Id="rId7617" Type="http://schemas.openxmlformats.org/officeDocument/2006/relationships/hyperlink" Target="https://stackoverflow.com/questions/45694344" TargetMode="External"/><Relationship Id="rId7616" Type="http://schemas.openxmlformats.org/officeDocument/2006/relationships/hyperlink" Target="https://stackoverflow.com/questions/58418067" TargetMode="External"/><Relationship Id="rId7615" Type="http://schemas.openxmlformats.org/officeDocument/2006/relationships/hyperlink" Target="https://stackoverflow.com/questions/41001357" TargetMode="External"/><Relationship Id="rId7619" Type="http://schemas.openxmlformats.org/officeDocument/2006/relationships/hyperlink" Target="https://stackoverflow.com/questions/49573784" TargetMode="External"/><Relationship Id="rId7610" Type="http://schemas.openxmlformats.org/officeDocument/2006/relationships/hyperlink" Target="https://stackoverflow.com/questions/64455531" TargetMode="External"/><Relationship Id="rId7614" Type="http://schemas.openxmlformats.org/officeDocument/2006/relationships/hyperlink" Target="https://stackoverflow.com/questions/52306842" TargetMode="External"/><Relationship Id="rId7613" Type="http://schemas.openxmlformats.org/officeDocument/2006/relationships/hyperlink" Target="https://stackoverflow.com/questions/51824393" TargetMode="External"/><Relationship Id="rId7612" Type="http://schemas.openxmlformats.org/officeDocument/2006/relationships/hyperlink" Target="https://stackoverflow.com/questions/64088673" TargetMode="External"/><Relationship Id="rId7611" Type="http://schemas.openxmlformats.org/officeDocument/2006/relationships/hyperlink" Target="https://stackoverflow.com/questions/63950443" TargetMode="External"/><Relationship Id="rId7607" Type="http://schemas.openxmlformats.org/officeDocument/2006/relationships/hyperlink" Target="https://stackoverflow.com/questions/56681240" TargetMode="External"/><Relationship Id="rId7606" Type="http://schemas.openxmlformats.org/officeDocument/2006/relationships/hyperlink" Target="https://stackoverflow.com/questions/53171885" TargetMode="External"/><Relationship Id="rId7605" Type="http://schemas.openxmlformats.org/officeDocument/2006/relationships/hyperlink" Target="https://stackoverflow.com/questions/61458947" TargetMode="External"/><Relationship Id="rId7604" Type="http://schemas.openxmlformats.org/officeDocument/2006/relationships/hyperlink" Target="https://stackoverflow.com/questions/57811573" TargetMode="External"/><Relationship Id="rId7609" Type="http://schemas.openxmlformats.org/officeDocument/2006/relationships/hyperlink" Target="https://stackoverflow.com/questions/56681240" TargetMode="External"/><Relationship Id="rId7608" Type="http://schemas.openxmlformats.org/officeDocument/2006/relationships/hyperlink" Target="https://stackoverflow.com/questions/57811573" TargetMode="External"/><Relationship Id="rId7603" Type="http://schemas.openxmlformats.org/officeDocument/2006/relationships/hyperlink" Target="https://stackoverflow.com/questions/57811573" TargetMode="External"/><Relationship Id="rId7602" Type="http://schemas.openxmlformats.org/officeDocument/2006/relationships/hyperlink" Target="https://stackoverflow.com/questions/56681240" TargetMode="External"/><Relationship Id="rId7601" Type="http://schemas.openxmlformats.org/officeDocument/2006/relationships/hyperlink" Target="https://stackoverflow.com/questions/53171885" TargetMode="External"/><Relationship Id="rId7600" Type="http://schemas.openxmlformats.org/officeDocument/2006/relationships/hyperlink" Target="https://stackoverflow.com/questions/61458947" TargetMode="External"/><Relationship Id="rId1499" Type="http://schemas.openxmlformats.org/officeDocument/2006/relationships/hyperlink" Target="https://stackoverflow.com/questions/35513370" TargetMode="External"/><Relationship Id="rId668" Type="http://schemas.openxmlformats.org/officeDocument/2006/relationships/hyperlink" Target="https://stackoverflow.com/questions/52482459" TargetMode="External"/><Relationship Id="rId667" Type="http://schemas.openxmlformats.org/officeDocument/2006/relationships/hyperlink" Target="https://stackoverflow.com/questions/52482459" TargetMode="External"/><Relationship Id="rId666" Type="http://schemas.openxmlformats.org/officeDocument/2006/relationships/hyperlink" Target="https://stackoverflow.com/questions/50958741" TargetMode="External"/><Relationship Id="rId665" Type="http://schemas.openxmlformats.org/officeDocument/2006/relationships/hyperlink" Target="https://stackoverflow.com/questions/60613538" TargetMode="External"/><Relationship Id="rId669" Type="http://schemas.openxmlformats.org/officeDocument/2006/relationships/hyperlink" Target="https://stackoverflow.com/questions/46525371" TargetMode="External"/><Relationship Id="rId1490" Type="http://schemas.openxmlformats.org/officeDocument/2006/relationships/hyperlink" Target="https://stackoverflow.com/questions/62466877" TargetMode="External"/><Relationship Id="rId660" Type="http://schemas.openxmlformats.org/officeDocument/2006/relationships/hyperlink" Target="https://stackoverflow.com/questions/55248631" TargetMode="External"/><Relationship Id="rId1491" Type="http://schemas.openxmlformats.org/officeDocument/2006/relationships/hyperlink" Target="https://stackoverflow.com/questions/59493606" TargetMode="External"/><Relationship Id="rId1492" Type="http://schemas.openxmlformats.org/officeDocument/2006/relationships/hyperlink" Target="https://stackoverflow.com/questions/61893298" TargetMode="External"/><Relationship Id="rId1493" Type="http://schemas.openxmlformats.org/officeDocument/2006/relationships/hyperlink" Target="https://stackoverflow.com/questions/58531921" TargetMode="External"/><Relationship Id="rId1494" Type="http://schemas.openxmlformats.org/officeDocument/2006/relationships/hyperlink" Target="https://stackoverflow.com/questions/62165354" TargetMode="External"/><Relationship Id="rId664" Type="http://schemas.openxmlformats.org/officeDocument/2006/relationships/hyperlink" Target="https://stackoverflow.com/questions/56463580" TargetMode="External"/><Relationship Id="rId1495" Type="http://schemas.openxmlformats.org/officeDocument/2006/relationships/hyperlink" Target="https://stackoverflow.com/questions/60250823" TargetMode="External"/><Relationship Id="rId663" Type="http://schemas.openxmlformats.org/officeDocument/2006/relationships/hyperlink" Target="https://stackoverflow.com/questions/64875082" TargetMode="External"/><Relationship Id="rId1496" Type="http://schemas.openxmlformats.org/officeDocument/2006/relationships/hyperlink" Target="https://stackoverflow.com/questions/61105434" TargetMode="External"/><Relationship Id="rId662" Type="http://schemas.openxmlformats.org/officeDocument/2006/relationships/hyperlink" Target="https://stackoverflow.com/questions/58278454" TargetMode="External"/><Relationship Id="rId1497" Type="http://schemas.openxmlformats.org/officeDocument/2006/relationships/hyperlink" Target="https://stackoverflow.com/questions/55900270" TargetMode="External"/><Relationship Id="rId661" Type="http://schemas.openxmlformats.org/officeDocument/2006/relationships/hyperlink" Target="https://stackoverflow.com/questions/58278454" TargetMode="External"/><Relationship Id="rId1498" Type="http://schemas.openxmlformats.org/officeDocument/2006/relationships/hyperlink" Target="https://stackoverflow.com/questions/49093535" TargetMode="External"/><Relationship Id="rId1488" Type="http://schemas.openxmlformats.org/officeDocument/2006/relationships/hyperlink" Target="https://stackoverflow.com/questions/52682671" TargetMode="External"/><Relationship Id="rId1489" Type="http://schemas.openxmlformats.org/officeDocument/2006/relationships/hyperlink" Target="https://stackoverflow.com/questions/54024958" TargetMode="External"/><Relationship Id="rId657" Type="http://schemas.openxmlformats.org/officeDocument/2006/relationships/hyperlink" Target="https://stackoverflow.com/questions/48577372" TargetMode="External"/><Relationship Id="rId656" Type="http://schemas.openxmlformats.org/officeDocument/2006/relationships/hyperlink" Target="https://stackoverflow.com/questions/46795862" TargetMode="External"/><Relationship Id="rId655" Type="http://schemas.openxmlformats.org/officeDocument/2006/relationships/hyperlink" Target="https://stackoverflow.com/questions/50026460" TargetMode="External"/><Relationship Id="rId654" Type="http://schemas.openxmlformats.org/officeDocument/2006/relationships/hyperlink" Target="https://stackoverflow.com/questions/61254083" TargetMode="External"/><Relationship Id="rId659" Type="http://schemas.openxmlformats.org/officeDocument/2006/relationships/hyperlink" Target="https://stackoverflow.com/questions/52085617" TargetMode="External"/><Relationship Id="rId658" Type="http://schemas.openxmlformats.org/officeDocument/2006/relationships/hyperlink" Target="https://stackoverflow.com/questions/52227910" TargetMode="External"/><Relationship Id="rId1480" Type="http://schemas.openxmlformats.org/officeDocument/2006/relationships/hyperlink" Target="https://stackoverflow.com/questions/57928097" TargetMode="External"/><Relationship Id="rId1481" Type="http://schemas.openxmlformats.org/officeDocument/2006/relationships/hyperlink" Target="https://stackoverflow.com/questions/64698227" TargetMode="External"/><Relationship Id="rId1482" Type="http://schemas.openxmlformats.org/officeDocument/2006/relationships/hyperlink" Target="https://stackoverflow.com/questions/59129241" TargetMode="External"/><Relationship Id="rId1483" Type="http://schemas.openxmlformats.org/officeDocument/2006/relationships/hyperlink" Target="https://stackoverflow.com/questions/59129241" TargetMode="External"/><Relationship Id="rId653" Type="http://schemas.openxmlformats.org/officeDocument/2006/relationships/hyperlink" Target="https://stackoverflow.com/questions/46363927" TargetMode="External"/><Relationship Id="rId1484" Type="http://schemas.openxmlformats.org/officeDocument/2006/relationships/hyperlink" Target="https://stackoverflow.com/questions/59129241" TargetMode="External"/><Relationship Id="rId652" Type="http://schemas.openxmlformats.org/officeDocument/2006/relationships/hyperlink" Target="https://stackoverflow.com/questions/55690917" TargetMode="External"/><Relationship Id="rId1485" Type="http://schemas.openxmlformats.org/officeDocument/2006/relationships/hyperlink" Target="https://stackoverflow.com/questions/52673987" TargetMode="External"/><Relationship Id="rId651" Type="http://schemas.openxmlformats.org/officeDocument/2006/relationships/hyperlink" Target="https://stackoverflow.com/questions/55375416" TargetMode="External"/><Relationship Id="rId1486" Type="http://schemas.openxmlformats.org/officeDocument/2006/relationships/hyperlink" Target="https://stackoverflow.com/questions/59910661" TargetMode="External"/><Relationship Id="rId650" Type="http://schemas.openxmlformats.org/officeDocument/2006/relationships/hyperlink" Target="https://stackoverflow.com/questions/55690917" TargetMode="External"/><Relationship Id="rId1487" Type="http://schemas.openxmlformats.org/officeDocument/2006/relationships/hyperlink" Target="https://stackoverflow.com/questions/56690223" TargetMode="External"/><Relationship Id="rId8905" Type="http://schemas.openxmlformats.org/officeDocument/2006/relationships/hyperlink" Target="https://stackoverflow.com/questions/61405107" TargetMode="External"/><Relationship Id="rId8904" Type="http://schemas.openxmlformats.org/officeDocument/2006/relationships/hyperlink" Target="https://stackoverflow.com/questions/58939656" TargetMode="External"/><Relationship Id="rId8903" Type="http://schemas.openxmlformats.org/officeDocument/2006/relationships/hyperlink" Target="https://stackoverflow.com/questions/60974983" TargetMode="External"/><Relationship Id="rId8902" Type="http://schemas.openxmlformats.org/officeDocument/2006/relationships/hyperlink" Target="https://stackoverflow.com/questions/60494789" TargetMode="External"/><Relationship Id="rId8909" Type="http://schemas.openxmlformats.org/officeDocument/2006/relationships/hyperlink" Target="https://stackoverflow.com/questions/49132151" TargetMode="External"/><Relationship Id="rId8908" Type="http://schemas.openxmlformats.org/officeDocument/2006/relationships/hyperlink" Target="https://stackoverflow.com/questions/50661415" TargetMode="External"/><Relationship Id="rId8907" Type="http://schemas.openxmlformats.org/officeDocument/2006/relationships/hyperlink" Target="https://stackoverflow.com/questions/52950245" TargetMode="External"/><Relationship Id="rId8906" Type="http://schemas.openxmlformats.org/officeDocument/2006/relationships/hyperlink" Target="https://stackoverflow.com/questions/61254044" TargetMode="External"/><Relationship Id="rId689" Type="http://schemas.openxmlformats.org/officeDocument/2006/relationships/hyperlink" Target="https://stackoverflow.com/questions/56159526" TargetMode="External"/><Relationship Id="rId688" Type="http://schemas.openxmlformats.org/officeDocument/2006/relationships/hyperlink" Target="https://stackoverflow.com/questions/55690917" TargetMode="External"/><Relationship Id="rId687" Type="http://schemas.openxmlformats.org/officeDocument/2006/relationships/hyperlink" Target="https://stackoverflow.com/questions/61286412" TargetMode="External"/><Relationship Id="rId682" Type="http://schemas.openxmlformats.org/officeDocument/2006/relationships/hyperlink" Target="https://stackoverflow.com/questions/51123667" TargetMode="External"/><Relationship Id="rId681" Type="http://schemas.openxmlformats.org/officeDocument/2006/relationships/hyperlink" Target="https://stackoverflow.com/questions/61737710" TargetMode="External"/><Relationship Id="rId680" Type="http://schemas.openxmlformats.org/officeDocument/2006/relationships/hyperlink" Target="https://stackoverflow.com/questions/58075061" TargetMode="External"/><Relationship Id="rId686" Type="http://schemas.openxmlformats.org/officeDocument/2006/relationships/hyperlink" Target="https://stackoverflow.com/questions/59621899" TargetMode="External"/><Relationship Id="rId8901" Type="http://schemas.openxmlformats.org/officeDocument/2006/relationships/hyperlink" Target="https://stackoverflow.com/questions/50996574" TargetMode="External"/><Relationship Id="rId685" Type="http://schemas.openxmlformats.org/officeDocument/2006/relationships/hyperlink" Target="https://stackoverflow.com/questions/61286412" TargetMode="External"/><Relationship Id="rId8900" Type="http://schemas.openxmlformats.org/officeDocument/2006/relationships/hyperlink" Target="https://stackoverflow.com/questions/50996574" TargetMode="External"/><Relationship Id="rId684" Type="http://schemas.openxmlformats.org/officeDocument/2006/relationships/hyperlink" Target="https://stackoverflow.com/questions/60390340" TargetMode="External"/><Relationship Id="rId683" Type="http://schemas.openxmlformats.org/officeDocument/2006/relationships/hyperlink" Target="https://stackoverflow.com/questions/59621899" TargetMode="External"/><Relationship Id="rId679" Type="http://schemas.openxmlformats.org/officeDocument/2006/relationships/hyperlink" Target="https://stackoverflow.com/questions/64875082" TargetMode="External"/><Relationship Id="rId678" Type="http://schemas.openxmlformats.org/officeDocument/2006/relationships/hyperlink" Target="https://stackoverflow.com/questions/56304037" TargetMode="External"/><Relationship Id="rId677" Type="http://schemas.openxmlformats.org/officeDocument/2006/relationships/hyperlink" Target="https://stackoverflow.com/questions/49583830" TargetMode="External"/><Relationship Id="rId676" Type="http://schemas.openxmlformats.org/officeDocument/2006/relationships/hyperlink" Target="https://stackoverflow.com/questions/49016530" TargetMode="External"/><Relationship Id="rId671" Type="http://schemas.openxmlformats.org/officeDocument/2006/relationships/hyperlink" Target="https://stackoverflow.com/questions/49583830" TargetMode="External"/><Relationship Id="rId670" Type="http://schemas.openxmlformats.org/officeDocument/2006/relationships/hyperlink" Target="https://stackoverflow.com/questions/41374175" TargetMode="External"/><Relationship Id="rId675" Type="http://schemas.openxmlformats.org/officeDocument/2006/relationships/hyperlink" Target="https://stackoverflow.com/questions/49583830" TargetMode="External"/><Relationship Id="rId674" Type="http://schemas.openxmlformats.org/officeDocument/2006/relationships/hyperlink" Target="https://stackoverflow.com/questions/48303854" TargetMode="External"/><Relationship Id="rId673" Type="http://schemas.openxmlformats.org/officeDocument/2006/relationships/hyperlink" Target="https://stackoverflow.com/questions/48054820" TargetMode="External"/><Relationship Id="rId672" Type="http://schemas.openxmlformats.org/officeDocument/2006/relationships/hyperlink" Target="https://stackoverflow.com/questions/47841879" TargetMode="External"/><Relationship Id="rId5019" Type="http://schemas.openxmlformats.org/officeDocument/2006/relationships/hyperlink" Target="https://stackoverflow.com/questions/63834483" TargetMode="External"/><Relationship Id="rId6340" Type="http://schemas.openxmlformats.org/officeDocument/2006/relationships/hyperlink" Target="https://stackoverflow.com/questions/45059428" TargetMode="External"/><Relationship Id="rId7672" Type="http://schemas.openxmlformats.org/officeDocument/2006/relationships/hyperlink" Target="https://stackoverflow.com/questions/63341584" TargetMode="External"/><Relationship Id="rId5010" Type="http://schemas.openxmlformats.org/officeDocument/2006/relationships/hyperlink" Target="https://stackoverflow.com/questions/51118565" TargetMode="External"/><Relationship Id="rId6341" Type="http://schemas.openxmlformats.org/officeDocument/2006/relationships/hyperlink" Target="https://stackoverflow.com/questions/48442743" TargetMode="External"/><Relationship Id="rId7671" Type="http://schemas.openxmlformats.org/officeDocument/2006/relationships/hyperlink" Target="https://stackoverflow.com/questions/64608870" TargetMode="External"/><Relationship Id="rId7670" Type="http://schemas.openxmlformats.org/officeDocument/2006/relationships/hyperlink" Target="https://stackoverflow.com/questions/62055656" TargetMode="External"/><Relationship Id="rId5013" Type="http://schemas.openxmlformats.org/officeDocument/2006/relationships/hyperlink" Target="https://stackoverflow.com/questions/42630504" TargetMode="External"/><Relationship Id="rId6344" Type="http://schemas.openxmlformats.org/officeDocument/2006/relationships/hyperlink" Target="https://stackoverflow.com/questions/46026337" TargetMode="External"/><Relationship Id="rId7676" Type="http://schemas.openxmlformats.org/officeDocument/2006/relationships/hyperlink" Target="https://stackoverflow.com/questions/65087569" TargetMode="External"/><Relationship Id="rId5014" Type="http://schemas.openxmlformats.org/officeDocument/2006/relationships/hyperlink" Target="https://stackoverflow.com/questions/46619869" TargetMode="External"/><Relationship Id="rId6345" Type="http://schemas.openxmlformats.org/officeDocument/2006/relationships/hyperlink" Target="https://stackoverflow.com/questions/48910683" TargetMode="External"/><Relationship Id="rId7675" Type="http://schemas.openxmlformats.org/officeDocument/2006/relationships/hyperlink" Target="https://stackoverflow.com/questions/63914485" TargetMode="External"/><Relationship Id="rId5011" Type="http://schemas.openxmlformats.org/officeDocument/2006/relationships/hyperlink" Target="https://stackoverflow.com/questions/54130206" TargetMode="External"/><Relationship Id="rId6342" Type="http://schemas.openxmlformats.org/officeDocument/2006/relationships/hyperlink" Target="https://stackoverflow.com/questions/44346384" TargetMode="External"/><Relationship Id="rId7674" Type="http://schemas.openxmlformats.org/officeDocument/2006/relationships/hyperlink" Target="https://stackoverflow.com/questions/64988725" TargetMode="External"/><Relationship Id="rId5012" Type="http://schemas.openxmlformats.org/officeDocument/2006/relationships/hyperlink" Target="https://stackoverflow.com/questions/51863113" TargetMode="External"/><Relationship Id="rId6343" Type="http://schemas.openxmlformats.org/officeDocument/2006/relationships/hyperlink" Target="https://stackoverflow.com/questions/43748788" TargetMode="External"/><Relationship Id="rId7673" Type="http://schemas.openxmlformats.org/officeDocument/2006/relationships/hyperlink" Target="https://stackoverflow.com/questions/63914485" TargetMode="External"/><Relationship Id="rId5017" Type="http://schemas.openxmlformats.org/officeDocument/2006/relationships/hyperlink" Target="https://stackoverflow.com/questions/62055656" TargetMode="External"/><Relationship Id="rId6348" Type="http://schemas.openxmlformats.org/officeDocument/2006/relationships/hyperlink" Target="https://stackoverflow.com/questions/48452372" TargetMode="External"/><Relationship Id="rId5018" Type="http://schemas.openxmlformats.org/officeDocument/2006/relationships/hyperlink" Target="https://stackoverflow.com/questions/63914485" TargetMode="External"/><Relationship Id="rId6349" Type="http://schemas.openxmlformats.org/officeDocument/2006/relationships/hyperlink" Target="https://stackoverflow.com/questions/49630269" TargetMode="External"/><Relationship Id="rId7679" Type="http://schemas.openxmlformats.org/officeDocument/2006/relationships/hyperlink" Target="https://stackoverflow.com/questions/62916209" TargetMode="External"/><Relationship Id="rId5015" Type="http://schemas.openxmlformats.org/officeDocument/2006/relationships/hyperlink" Target="https://stackoverflow.com/questions/46619869" TargetMode="External"/><Relationship Id="rId6346" Type="http://schemas.openxmlformats.org/officeDocument/2006/relationships/hyperlink" Target="https://stackoverflow.com/questions/44435677" TargetMode="External"/><Relationship Id="rId7678" Type="http://schemas.openxmlformats.org/officeDocument/2006/relationships/hyperlink" Target="https://stackoverflow.com/questions/63106341" TargetMode="External"/><Relationship Id="rId5016" Type="http://schemas.openxmlformats.org/officeDocument/2006/relationships/hyperlink" Target="https://stackoverflow.com/questions/61165443" TargetMode="External"/><Relationship Id="rId6347" Type="http://schemas.openxmlformats.org/officeDocument/2006/relationships/hyperlink" Target="https://stackoverflow.com/questions/43990046" TargetMode="External"/><Relationship Id="rId7677" Type="http://schemas.openxmlformats.org/officeDocument/2006/relationships/hyperlink" Target="https://stackoverflow.com/questions/63512562" TargetMode="External"/><Relationship Id="rId5008" Type="http://schemas.openxmlformats.org/officeDocument/2006/relationships/hyperlink" Target="https://stackoverflow.com/questions/49824872" TargetMode="External"/><Relationship Id="rId6339" Type="http://schemas.openxmlformats.org/officeDocument/2006/relationships/hyperlink" Target="https://stackoverflow.com/questions/53072772" TargetMode="External"/><Relationship Id="rId5009" Type="http://schemas.openxmlformats.org/officeDocument/2006/relationships/hyperlink" Target="https://stackoverflow.com/questions/46619869" TargetMode="External"/><Relationship Id="rId7661" Type="http://schemas.openxmlformats.org/officeDocument/2006/relationships/hyperlink" Target="https://stackoverflow.com/questions/56598010" TargetMode="External"/><Relationship Id="rId6330" Type="http://schemas.openxmlformats.org/officeDocument/2006/relationships/hyperlink" Target="https://stackoverflow.com/questions/54525906" TargetMode="External"/><Relationship Id="rId7660" Type="http://schemas.openxmlformats.org/officeDocument/2006/relationships/hyperlink" Target="https://stackoverflow.com/questions/51487339" TargetMode="External"/><Relationship Id="rId5002" Type="http://schemas.openxmlformats.org/officeDocument/2006/relationships/hyperlink" Target="https://stackoverflow.com/questions/56190405" TargetMode="External"/><Relationship Id="rId6333" Type="http://schemas.openxmlformats.org/officeDocument/2006/relationships/hyperlink" Target="https://stackoverflow.com/questions/51372223" TargetMode="External"/><Relationship Id="rId7665" Type="http://schemas.openxmlformats.org/officeDocument/2006/relationships/hyperlink" Target="https://stackoverflow.com/questions/60567183" TargetMode="External"/><Relationship Id="rId5003" Type="http://schemas.openxmlformats.org/officeDocument/2006/relationships/hyperlink" Target="https://stackoverflow.com/questions/61087735" TargetMode="External"/><Relationship Id="rId6334" Type="http://schemas.openxmlformats.org/officeDocument/2006/relationships/hyperlink" Target="https://stackoverflow.com/questions/48858589" TargetMode="External"/><Relationship Id="rId7664" Type="http://schemas.openxmlformats.org/officeDocument/2006/relationships/hyperlink" Target="https://stackoverflow.com/questions/60482845" TargetMode="External"/><Relationship Id="rId5000" Type="http://schemas.openxmlformats.org/officeDocument/2006/relationships/hyperlink" Target="https://stackoverflow.com/questions/57748812" TargetMode="External"/><Relationship Id="rId6331" Type="http://schemas.openxmlformats.org/officeDocument/2006/relationships/hyperlink" Target="https://stackoverflow.com/questions/52303130" TargetMode="External"/><Relationship Id="rId7663" Type="http://schemas.openxmlformats.org/officeDocument/2006/relationships/hyperlink" Target="https://stackoverflow.com/questions/47047057" TargetMode="External"/><Relationship Id="rId5001" Type="http://schemas.openxmlformats.org/officeDocument/2006/relationships/hyperlink" Target="https://stackoverflow.com/questions/56212951" TargetMode="External"/><Relationship Id="rId6332" Type="http://schemas.openxmlformats.org/officeDocument/2006/relationships/hyperlink" Target="https://stackoverflow.com/questions/45930517" TargetMode="External"/><Relationship Id="rId7662" Type="http://schemas.openxmlformats.org/officeDocument/2006/relationships/hyperlink" Target="https://stackoverflow.com/questions/47047057" TargetMode="External"/><Relationship Id="rId5006" Type="http://schemas.openxmlformats.org/officeDocument/2006/relationships/hyperlink" Target="https://stackoverflow.com/questions/52832028" TargetMode="External"/><Relationship Id="rId6337" Type="http://schemas.openxmlformats.org/officeDocument/2006/relationships/hyperlink" Target="https://stackoverflow.com/questions/58189394" TargetMode="External"/><Relationship Id="rId7669" Type="http://schemas.openxmlformats.org/officeDocument/2006/relationships/hyperlink" Target="https://stackoverflow.com/questions/64608870" TargetMode="External"/><Relationship Id="rId5007" Type="http://schemas.openxmlformats.org/officeDocument/2006/relationships/hyperlink" Target="https://stackoverflow.com/questions/55466302" TargetMode="External"/><Relationship Id="rId6338" Type="http://schemas.openxmlformats.org/officeDocument/2006/relationships/hyperlink" Target="https://stackoverflow.com/questions/54529266" TargetMode="External"/><Relationship Id="rId7668" Type="http://schemas.openxmlformats.org/officeDocument/2006/relationships/hyperlink" Target="https://stackoverflow.com/questions/63769069" TargetMode="External"/><Relationship Id="rId5004" Type="http://schemas.openxmlformats.org/officeDocument/2006/relationships/hyperlink" Target="https://stackoverflow.com/questions/59336042" TargetMode="External"/><Relationship Id="rId6335" Type="http://schemas.openxmlformats.org/officeDocument/2006/relationships/hyperlink" Target="https://stackoverflow.com/questions/51868631" TargetMode="External"/><Relationship Id="rId7667" Type="http://schemas.openxmlformats.org/officeDocument/2006/relationships/hyperlink" Target="https://stackoverflow.com/questions/62744659" TargetMode="External"/><Relationship Id="rId5005" Type="http://schemas.openxmlformats.org/officeDocument/2006/relationships/hyperlink" Target="https://stackoverflow.com/questions/58636087" TargetMode="External"/><Relationship Id="rId6336" Type="http://schemas.openxmlformats.org/officeDocument/2006/relationships/hyperlink" Target="https://stackoverflow.com/questions/59639633" TargetMode="External"/><Relationship Id="rId7666" Type="http://schemas.openxmlformats.org/officeDocument/2006/relationships/hyperlink" Target="https://stackoverflow.com/questions/63826471" TargetMode="External"/><Relationship Id="rId7690" Type="http://schemas.openxmlformats.org/officeDocument/2006/relationships/hyperlink" Target="https://stackoverflow.com/questions/62529415" TargetMode="External"/><Relationship Id="rId5031" Type="http://schemas.openxmlformats.org/officeDocument/2006/relationships/hyperlink" Target="https://stackoverflow.com/questions/63169445" TargetMode="External"/><Relationship Id="rId6362" Type="http://schemas.openxmlformats.org/officeDocument/2006/relationships/hyperlink" Target="https://stackoverflow.com/questions/51046867" TargetMode="External"/><Relationship Id="rId7694" Type="http://schemas.openxmlformats.org/officeDocument/2006/relationships/hyperlink" Target="https://stackoverflow.com/questions/62586443" TargetMode="External"/><Relationship Id="rId5032" Type="http://schemas.openxmlformats.org/officeDocument/2006/relationships/hyperlink" Target="https://stackoverflow.com/questions/61632744" TargetMode="External"/><Relationship Id="rId6363" Type="http://schemas.openxmlformats.org/officeDocument/2006/relationships/hyperlink" Target="https://stackoverflow.com/questions/56585023" TargetMode="External"/><Relationship Id="rId7693" Type="http://schemas.openxmlformats.org/officeDocument/2006/relationships/hyperlink" Target="https://stackoverflow.com/questions/62586443" TargetMode="External"/><Relationship Id="rId6360" Type="http://schemas.openxmlformats.org/officeDocument/2006/relationships/hyperlink" Target="https://stackoverflow.com/questions/52227910" TargetMode="External"/><Relationship Id="rId7692" Type="http://schemas.openxmlformats.org/officeDocument/2006/relationships/hyperlink" Target="https://stackoverflow.com/questions/61940176" TargetMode="External"/><Relationship Id="rId5030" Type="http://schemas.openxmlformats.org/officeDocument/2006/relationships/hyperlink" Target="https://stackoverflow.com/questions/65055254" TargetMode="External"/><Relationship Id="rId6361" Type="http://schemas.openxmlformats.org/officeDocument/2006/relationships/hyperlink" Target="https://stackoverflow.com/questions/49645151" TargetMode="External"/><Relationship Id="rId7691" Type="http://schemas.openxmlformats.org/officeDocument/2006/relationships/hyperlink" Target="https://stackoverflow.com/questions/64770484" TargetMode="External"/><Relationship Id="rId5035" Type="http://schemas.openxmlformats.org/officeDocument/2006/relationships/hyperlink" Target="https://stackoverflow.com/questions/62446159" TargetMode="External"/><Relationship Id="rId6366" Type="http://schemas.openxmlformats.org/officeDocument/2006/relationships/hyperlink" Target="https://stackoverflow.com/questions/45513114" TargetMode="External"/><Relationship Id="rId7698" Type="http://schemas.openxmlformats.org/officeDocument/2006/relationships/hyperlink" Target="https://stackoverflow.com/questions/40818579" TargetMode="External"/><Relationship Id="rId5036" Type="http://schemas.openxmlformats.org/officeDocument/2006/relationships/hyperlink" Target="https://stackoverflow.com/questions/65055254" TargetMode="External"/><Relationship Id="rId6367" Type="http://schemas.openxmlformats.org/officeDocument/2006/relationships/hyperlink" Target="https://stackoverflow.com/questions/52365526" TargetMode="External"/><Relationship Id="rId7697" Type="http://schemas.openxmlformats.org/officeDocument/2006/relationships/hyperlink" Target="https://stackoverflow.com/questions/63871470" TargetMode="External"/><Relationship Id="rId5033" Type="http://schemas.openxmlformats.org/officeDocument/2006/relationships/hyperlink" Target="https://stackoverflow.com/questions/62446159" TargetMode="External"/><Relationship Id="rId6364" Type="http://schemas.openxmlformats.org/officeDocument/2006/relationships/hyperlink" Target="https://stackoverflow.com/questions/43647264" TargetMode="External"/><Relationship Id="rId7696" Type="http://schemas.openxmlformats.org/officeDocument/2006/relationships/hyperlink" Target="https://stackoverflow.com/questions/64464603" TargetMode="External"/><Relationship Id="rId5034" Type="http://schemas.openxmlformats.org/officeDocument/2006/relationships/hyperlink" Target="https://stackoverflow.com/questions/62446159" TargetMode="External"/><Relationship Id="rId6365" Type="http://schemas.openxmlformats.org/officeDocument/2006/relationships/hyperlink" Target="https://stackoverflow.com/questions/58189394" TargetMode="External"/><Relationship Id="rId7695" Type="http://schemas.openxmlformats.org/officeDocument/2006/relationships/hyperlink" Target="https://stackoverflow.com/questions/60775526" TargetMode="External"/><Relationship Id="rId5039" Type="http://schemas.openxmlformats.org/officeDocument/2006/relationships/hyperlink" Target="https://stackoverflow.com/questions/56391755" TargetMode="External"/><Relationship Id="rId5037" Type="http://schemas.openxmlformats.org/officeDocument/2006/relationships/hyperlink" Target="https://stackoverflow.com/questions/58868272" TargetMode="External"/><Relationship Id="rId6368" Type="http://schemas.openxmlformats.org/officeDocument/2006/relationships/hyperlink" Target="https://stackoverflow.com/questions/52365526" TargetMode="External"/><Relationship Id="rId5038" Type="http://schemas.openxmlformats.org/officeDocument/2006/relationships/hyperlink" Target="https://stackoverflow.com/questions/56212951" TargetMode="External"/><Relationship Id="rId6369" Type="http://schemas.openxmlformats.org/officeDocument/2006/relationships/hyperlink" Target="https://stackoverflow.com/questions/58535392" TargetMode="External"/><Relationship Id="rId7699" Type="http://schemas.openxmlformats.org/officeDocument/2006/relationships/hyperlink" Target="https://stackoverflow.com/questions/44163891" TargetMode="External"/><Relationship Id="rId5020" Type="http://schemas.openxmlformats.org/officeDocument/2006/relationships/hyperlink" Target="https://stackoverflow.com/questions/63834483" TargetMode="External"/><Relationship Id="rId6351" Type="http://schemas.openxmlformats.org/officeDocument/2006/relationships/hyperlink" Target="https://stackoverflow.com/questions/47918681" TargetMode="External"/><Relationship Id="rId7683" Type="http://schemas.openxmlformats.org/officeDocument/2006/relationships/hyperlink" Target="https://stackoverflow.com/questions/63139159" TargetMode="External"/><Relationship Id="rId5021" Type="http://schemas.openxmlformats.org/officeDocument/2006/relationships/hyperlink" Target="https://stackoverflow.com/questions/61165443" TargetMode="External"/><Relationship Id="rId6352" Type="http://schemas.openxmlformats.org/officeDocument/2006/relationships/hyperlink" Target="https://stackoverflow.com/questions/48401628" TargetMode="External"/><Relationship Id="rId7682" Type="http://schemas.openxmlformats.org/officeDocument/2006/relationships/hyperlink" Target="https://stackoverflow.com/questions/63544668" TargetMode="External"/><Relationship Id="rId7681" Type="http://schemas.openxmlformats.org/officeDocument/2006/relationships/hyperlink" Target="https://stackoverflow.com/questions/62102458" TargetMode="External"/><Relationship Id="rId6350" Type="http://schemas.openxmlformats.org/officeDocument/2006/relationships/hyperlink" Target="https://stackoverflow.com/questions/49915490" TargetMode="External"/><Relationship Id="rId7680" Type="http://schemas.openxmlformats.org/officeDocument/2006/relationships/hyperlink" Target="https://stackoverflow.com/questions/64108943" TargetMode="External"/><Relationship Id="rId5024" Type="http://schemas.openxmlformats.org/officeDocument/2006/relationships/hyperlink" Target="https://stackoverflow.com/questions/63834483" TargetMode="External"/><Relationship Id="rId6355" Type="http://schemas.openxmlformats.org/officeDocument/2006/relationships/hyperlink" Target="https://stackoverflow.com/questions/63543159" TargetMode="External"/><Relationship Id="rId7687" Type="http://schemas.openxmlformats.org/officeDocument/2006/relationships/hyperlink" Target="https://stackoverflow.com/questions/63174874" TargetMode="External"/><Relationship Id="rId5025" Type="http://schemas.openxmlformats.org/officeDocument/2006/relationships/hyperlink" Target="https://stackoverflow.com/questions/63834483" TargetMode="External"/><Relationship Id="rId6356" Type="http://schemas.openxmlformats.org/officeDocument/2006/relationships/hyperlink" Target="https://stackoverflow.com/questions/54539098" TargetMode="External"/><Relationship Id="rId7686" Type="http://schemas.openxmlformats.org/officeDocument/2006/relationships/hyperlink" Target="https://stackoverflow.com/questions/64478391" TargetMode="External"/><Relationship Id="rId5022" Type="http://schemas.openxmlformats.org/officeDocument/2006/relationships/hyperlink" Target="https://stackoverflow.com/questions/62055656" TargetMode="External"/><Relationship Id="rId6353" Type="http://schemas.openxmlformats.org/officeDocument/2006/relationships/hyperlink" Target="https://stackoverflow.com/questions/51861062" TargetMode="External"/><Relationship Id="rId7685" Type="http://schemas.openxmlformats.org/officeDocument/2006/relationships/hyperlink" Target="https://stackoverflow.com/questions/63820168" TargetMode="External"/><Relationship Id="rId5023" Type="http://schemas.openxmlformats.org/officeDocument/2006/relationships/hyperlink" Target="https://stackoverflow.com/questions/63914485" TargetMode="External"/><Relationship Id="rId6354" Type="http://schemas.openxmlformats.org/officeDocument/2006/relationships/hyperlink" Target="https://stackoverflow.com/questions/54529266" TargetMode="External"/><Relationship Id="rId7684" Type="http://schemas.openxmlformats.org/officeDocument/2006/relationships/hyperlink" Target="https://stackoverflow.com/questions/64178905" TargetMode="External"/><Relationship Id="rId5028" Type="http://schemas.openxmlformats.org/officeDocument/2006/relationships/hyperlink" Target="https://stackoverflow.com/questions/65055254" TargetMode="External"/><Relationship Id="rId6359" Type="http://schemas.openxmlformats.org/officeDocument/2006/relationships/hyperlink" Target="https://stackoverflow.com/questions/49441748" TargetMode="External"/><Relationship Id="rId5029" Type="http://schemas.openxmlformats.org/officeDocument/2006/relationships/hyperlink" Target="https://stackoverflow.com/questions/63914485" TargetMode="External"/><Relationship Id="rId5026" Type="http://schemas.openxmlformats.org/officeDocument/2006/relationships/hyperlink" Target="https://stackoverflow.com/questions/64978209" TargetMode="External"/><Relationship Id="rId6357" Type="http://schemas.openxmlformats.org/officeDocument/2006/relationships/hyperlink" Target="https://stackoverflow.com/questions/64999781" TargetMode="External"/><Relationship Id="rId7689" Type="http://schemas.openxmlformats.org/officeDocument/2006/relationships/hyperlink" Target="https://stackoverflow.com/questions/65054037" TargetMode="External"/><Relationship Id="rId5027" Type="http://schemas.openxmlformats.org/officeDocument/2006/relationships/hyperlink" Target="https://stackoverflow.com/questions/63834483" TargetMode="External"/><Relationship Id="rId6358" Type="http://schemas.openxmlformats.org/officeDocument/2006/relationships/hyperlink" Target="https://stackoverflow.com/questions/50083284" TargetMode="External"/><Relationship Id="rId7688" Type="http://schemas.openxmlformats.org/officeDocument/2006/relationships/hyperlink" Target="https://stackoverflow.com/questions/61940176" TargetMode="External"/><Relationship Id="rId6308" Type="http://schemas.openxmlformats.org/officeDocument/2006/relationships/hyperlink" Target="https://stackoverflow.com/questions/38420922" TargetMode="External"/><Relationship Id="rId6309" Type="http://schemas.openxmlformats.org/officeDocument/2006/relationships/hyperlink" Target="https://stackoverflow.com/questions/60872405" TargetMode="External"/><Relationship Id="rId7639" Type="http://schemas.openxmlformats.org/officeDocument/2006/relationships/hyperlink" Target="https://stackoverflow.com/questions/57357146" TargetMode="External"/><Relationship Id="rId6306" Type="http://schemas.openxmlformats.org/officeDocument/2006/relationships/hyperlink" Target="https://stackoverflow.com/questions/46632102" TargetMode="External"/><Relationship Id="rId7638" Type="http://schemas.openxmlformats.org/officeDocument/2006/relationships/hyperlink" Target="https://stackoverflow.com/questions/50652209" TargetMode="External"/><Relationship Id="rId6307" Type="http://schemas.openxmlformats.org/officeDocument/2006/relationships/hyperlink" Target="https://stackoverflow.com/questions/47947438" TargetMode="External"/><Relationship Id="rId7637" Type="http://schemas.openxmlformats.org/officeDocument/2006/relationships/hyperlink" Target="https://stackoverflow.com/questions/61094369" TargetMode="External"/><Relationship Id="rId6300" Type="http://schemas.openxmlformats.org/officeDocument/2006/relationships/hyperlink" Target="https://stackoverflow.com/questions/38716584" TargetMode="External"/><Relationship Id="rId7632" Type="http://schemas.openxmlformats.org/officeDocument/2006/relationships/hyperlink" Target="https://stackoverflow.com/questions/59988742" TargetMode="External"/><Relationship Id="rId6301" Type="http://schemas.openxmlformats.org/officeDocument/2006/relationships/hyperlink" Target="https://stackoverflow.com/questions/49132151" TargetMode="External"/><Relationship Id="rId7631" Type="http://schemas.openxmlformats.org/officeDocument/2006/relationships/hyperlink" Target="https://stackoverflow.com/questions/58587403" TargetMode="External"/><Relationship Id="rId7630" Type="http://schemas.openxmlformats.org/officeDocument/2006/relationships/hyperlink" Target="https://stackoverflow.com/questions/58587403" TargetMode="External"/><Relationship Id="rId6304" Type="http://schemas.openxmlformats.org/officeDocument/2006/relationships/hyperlink" Target="https://stackoverflow.com/questions/55945364" TargetMode="External"/><Relationship Id="rId7636" Type="http://schemas.openxmlformats.org/officeDocument/2006/relationships/hyperlink" Target="https://stackoverflow.com/questions/60670700" TargetMode="External"/><Relationship Id="rId6305" Type="http://schemas.openxmlformats.org/officeDocument/2006/relationships/hyperlink" Target="https://stackoverflow.com/questions/60489630" TargetMode="External"/><Relationship Id="rId7635" Type="http://schemas.openxmlformats.org/officeDocument/2006/relationships/hyperlink" Target="https://stackoverflow.com/questions/60670700" TargetMode="External"/><Relationship Id="rId6302" Type="http://schemas.openxmlformats.org/officeDocument/2006/relationships/hyperlink" Target="https://stackoverflow.com/questions/60522978" TargetMode="External"/><Relationship Id="rId7634" Type="http://schemas.openxmlformats.org/officeDocument/2006/relationships/hyperlink" Target="https://stackoverflow.com/questions/60670700" TargetMode="External"/><Relationship Id="rId6303" Type="http://schemas.openxmlformats.org/officeDocument/2006/relationships/hyperlink" Target="https://stackoverflow.com/questions/62535931" TargetMode="External"/><Relationship Id="rId7633" Type="http://schemas.openxmlformats.org/officeDocument/2006/relationships/hyperlink" Target="https://stackoverflow.com/questions/60100519" TargetMode="External"/><Relationship Id="rId7629" Type="http://schemas.openxmlformats.org/officeDocument/2006/relationships/hyperlink" Target="https://stackoverflow.com/questions/60670700" TargetMode="External"/><Relationship Id="rId7628" Type="http://schemas.openxmlformats.org/officeDocument/2006/relationships/hyperlink" Target="https://stackoverflow.com/questions/60100519" TargetMode="External"/><Relationship Id="rId7627" Type="http://schemas.openxmlformats.org/officeDocument/2006/relationships/hyperlink" Target="https://stackoverflow.com/questions/60494789" TargetMode="External"/><Relationship Id="rId7626" Type="http://schemas.openxmlformats.org/officeDocument/2006/relationships/hyperlink" Target="https://stackoverflow.com/questions/63581028" TargetMode="External"/><Relationship Id="rId7621" Type="http://schemas.openxmlformats.org/officeDocument/2006/relationships/hyperlink" Target="https://stackoverflow.com/questions/62387043" TargetMode="External"/><Relationship Id="rId7620" Type="http://schemas.openxmlformats.org/officeDocument/2006/relationships/hyperlink" Target="https://stackoverflow.com/questions/59074461" TargetMode="External"/><Relationship Id="rId7625" Type="http://schemas.openxmlformats.org/officeDocument/2006/relationships/hyperlink" Target="https://stackoverflow.com/questions/62387043" TargetMode="External"/><Relationship Id="rId7624" Type="http://schemas.openxmlformats.org/officeDocument/2006/relationships/hyperlink" Target="https://stackoverflow.com/questions/55835798" TargetMode="External"/><Relationship Id="rId7623" Type="http://schemas.openxmlformats.org/officeDocument/2006/relationships/hyperlink" Target="https://stackoverflow.com/questions/60327453" TargetMode="External"/><Relationship Id="rId7622" Type="http://schemas.openxmlformats.org/officeDocument/2006/relationships/hyperlink" Target="https://stackoverflow.com/questions/63581028" TargetMode="External"/><Relationship Id="rId6328" Type="http://schemas.openxmlformats.org/officeDocument/2006/relationships/hyperlink" Target="https://stackoverflow.com/questions/56723373" TargetMode="External"/><Relationship Id="rId6329" Type="http://schemas.openxmlformats.org/officeDocument/2006/relationships/hyperlink" Target="https://stackoverflow.com/questions/59639633" TargetMode="External"/><Relationship Id="rId7659" Type="http://schemas.openxmlformats.org/officeDocument/2006/relationships/hyperlink" Target="https://stackoverflow.com/questions/61459747" TargetMode="External"/><Relationship Id="rId7650" Type="http://schemas.openxmlformats.org/officeDocument/2006/relationships/hyperlink" Target="https://stackoverflow.com/questions/52306842" TargetMode="External"/><Relationship Id="rId6322" Type="http://schemas.openxmlformats.org/officeDocument/2006/relationships/hyperlink" Target="https://stackoverflow.com/questions/52915150" TargetMode="External"/><Relationship Id="rId7654" Type="http://schemas.openxmlformats.org/officeDocument/2006/relationships/hyperlink" Target="https://stackoverflow.com/questions/59669860" TargetMode="External"/><Relationship Id="rId6323" Type="http://schemas.openxmlformats.org/officeDocument/2006/relationships/hyperlink" Target="https://stackoverflow.com/questions/40560795" TargetMode="External"/><Relationship Id="rId7653" Type="http://schemas.openxmlformats.org/officeDocument/2006/relationships/hyperlink" Target="https://stackoverflow.com/questions/60508363" TargetMode="External"/><Relationship Id="rId6320" Type="http://schemas.openxmlformats.org/officeDocument/2006/relationships/hyperlink" Target="https://stackoverflow.com/questions/55896791" TargetMode="External"/><Relationship Id="rId7652" Type="http://schemas.openxmlformats.org/officeDocument/2006/relationships/hyperlink" Target="https://stackoverflow.com/questions/62437779" TargetMode="External"/><Relationship Id="rId6321" Type="http://schemas.openxmlformats.org/officeDocument/2006/relationships/hyperlink" Target="https://stackoverflow.com/questions/61912450" TargetMode="External"/><Relationship Id="rId7651" Type="http://schemas.openxmlformats.org/officeDocument/2006/relationships/hyperlink" Target="https://stackoverflow.com/questions/59685659" TargetMode="External"/><Relationship Id="rId6326" Type="http://schemas.openxmlformats.org/officeDocument/2006/relationships/hyperlink" Target="https://stackoverflow.com/questions/53436994" TargetMode="External"/><Relationship Id="rId7658" Type="http://schemas.openxmlformats.org/officeDocument/2006/relationships/hyperlink" Target="https://stackoverflow.com/questions/56212951" TargetMode="External"/><Relationship Id="rId6327" Type="http://schemas.openxmlformats.org/officeDocument/2006/relationships/hyperlink" Target="https://stackoverflow.com/questions/55142210" TargetMode="External"/><Relationship Id="rId7657" Type="http://schemas.openxmlformats.org/officeDocument/2006/relationships/hyperlink" Target="https://stackoverflow.com/questions/56212951" TargetMode="External"/><Relationship Id="rId6324" Type="http://schemas.openxmlformats.org/officeDocument/2006/relationships/hyperlink" Target="https://stackoverflow.com/questions/53277465" TargetMode="External"/><Relationship Id="rId7656" Type="http://schemas.openxmlformats.org/officeDocument/2006/relationships/hyperlink" Target="https://stackoverflow.com/questions/56212951" TargetMode="External"/><Relationship Id="rId6325" Type="http://schemas.openxmlformats.org/officeDocument/2006/relationships/hyperlink" Target="https://stackoverflow.com/questions/53277465" TargetMode="External"/><Relationship Id="rId7655" Type="http://schemas.openxmlformats.org/officeDocument/2006/relationships/hyperlink" Target="https://stackoverflow.com/questions/57497202" TargetMode="External"/><Relationship Id="rId6319" Type="http://schemas.openxmlformats.org/officeDocument/2006/relationships/hyperlink" Target="https://stackoverflow.com/questions/54925653" TargetMode="External"/><Relationship Id="rId6317" Type="http://schemas.openxmlformats.org/officeDocument/2006/relationships/hyperlink" Target="https://stackoverflow.com/questions/58428466" TargetMode="External"/><Relationship Id="rId7649" Type="http://schemas.openxmlformats.org/officeDocument/2006/relationships/hyperlink" Target="https://stackoverflow.com/questions/41373079" TargetMode="External"/><Relationship Id="rId6318" Type="http://schemas.openxmlformats.org/officeDocument/2006/relationships/hyperlink" Target="https://stackoverflow.com/questions/58858077" TargetMode="External"/><Relationship Id="rId7648" Type="http://schemas.openxmlformats.org/officeDocument/2006/relationships/hyperlink" Target="https://stackoverflow.com/questions/42890908" TargetMode="External"/><Relationship Id="rId6311" Type="http://schemas.openxmlformats.org/officeDocument/2006/relationships/hyperlink" Target="https://stackoverflow.com/questions/55881784" TargetMode="External"/><Relationship Id="rId7643" Type="http://schemas.openxmlformats.org/officeDocument/2006/relationships/hyperlink" Target="https://stackoverflow.com/questions/62604665" TargetMode="External"/><Relationship Id="rId6312" Type="http://schemas.openxmlformats.org/officeDocument/2006/relationships/hyperlink" Target="https://stackoverflow.com/questions/53507266" TargetMode="External"/><Relationship Id="rId7642" Type="http://schemas.openxmlformats.org/officeDocument/2006/relationships/hyperlink" Target="https://stackoverflow.com/questions/53842960" TargetMode="External"/><Relationship Id="rId7641" Type="http://schemas.openxmlformats.org/officeDocument/2006/relationships/hyperlink" Target="https://stackoverflow.com/questions/57357146" TargetMode="External"/><Relationship Id="rId6310" Type="http://schemas.openxmlformats.org/officeDocument/2006/relationships/hyperlink" Target="https://stackoverflow.com/questions/60872405" TargetMode="External"/><Relationship Id="rId7640" Type="http://schemas.openxmlformats.org/officeDocument/2006/relationships/hyperlink" Target="https://stackoverflow.com/questions/57357146" TargetMode="External"/><Relationship Id="rId6315" Type="http://schemas.openxmlformats.org/officeDocument/2006/relationships/hyperlink" Target="https://stackoverflow.com/questions/55478678" TargetMode="External"/><Relationship Id="rId7647" Type="http://schemas.openxmlformats.org/officeDocument/2006/relationships/hyperlink" Target="https://stackoverflow.com/questions/47273200" TargetMode="External"/><Relationship Id="rId6316" Type="http://schemas.openxmlformats.org/officeDocument/2006/relationships/hyperlink" Target="https://stackoverflow.com/questions/55478678" TargetMode="External"/><Relationship Id="rId7646" Type="http://schemas.openxmlformats.org/officeDocument/2006/relationships/hyperlink" Target="https://stackoverflow.com/questions/48412424" TargetMode="External"/><Relationship Id="rId6313" Type="http://schemas.openxmlformats.org/officeDocument/2006/relationships/hyperlink" Target="https://stackoverflow.com/questions/59757979" TargetMode="External"/><Relationship Id="rId7645" Type="http://schemas.openxmlformats.org/officeDocument/2006/relationships/hyperlink" Target="https://stackoverflow.com/questions/55242749" TargetMode="External"/><Relationship Id="rId6314" Type="http://schemas.openxmlformats.org/officeDocument/2006/relationships/hyperlink" Target="https://stackoverflow.com/questions/51223936" TargetMode="External"/><Relationship Id="rId7644" Type="http://schemas.openxmlformats.org/officeDocument/2006/relationships/hyperlink" Target="https://stackoverflow.com/questions/57357146" TargetMode="External"/><Relationship Id="rId2820" Type="http://schemas.openxmlformats.org/officeDocument/2006/relationships/hyperlink" Target="https://stackoverflow.com/questions/34228138" TargetMode="External"/><Relationship Id="rId2821" Type="http://schemas.openxmlformats.org/officeDocument/2006/relationships/hyperlink" Target="https://stackoverflow.com/questions/47601377" TargetMode="External"/><Relationship Id="rId2822" Type="http://schemas.openxmlformats.org/officeDocument/2006/relationships/hyperlink" Target="https://stackoverflow.com/questions/46177505" TargetMode="External"/><Relationship Id="rId2823" Type="http://schemas.openxmlformats.org/officeDocument/2006/relationships/hyperlink" Target="https://stackoverflow.com/questions/46177505" TargetMode="External"/><Relationship Id="rId2824" Type="http://schemas.openxmlformats.org/officeDocument/2006/relationships/hyperlink" Target="https://stackoverflow.com/questions/47489955" TargetMode="External"/><Relationship Id="rId2825" Type="http://schemas.openxmlformats.org/officeDocument/2006/relationships/hyperlink" Target="https://stackoverflow.com/questions/51503274" TargetMode="External"/><Relationship Id="rId2826" Type="http://schemas.openxmlformats.org/officeDocument/2006/relationships/hyperlink" Target="https://stackoverflow.com/questions/46827434" TargetMode="External"/><Relationship Id="rId2827" Type="http://schemas.openxmlformats.org/officeDocument/2006/relationships/hyperlink" Target="https://stackoverflow.com/questions/54967216" TargetMode="External"/><Relationship Id="rId2828" Type="http://schemas.openxmlformats.org/officeDocument/2006/relationships/hyperlink" Target="https://stackoverflow.com/questions/54849140" TargetMode="External"/><Relationship Id="rId2829" Type="http://schemas.openxmlformats.org/officeDocument/2006/relationships/hyperlink" Target="https://stackoverflow.com/questions/60457040" TargetMode="External"/><Relationship Id="rId5093" Type="http://schemas.openxmlformats.org/officeDocument/2006/relationships/hyperlink" Target="https://stackoverflow.com/questions/60390340" TargetMode="External"/><Relationship Id="rId5094" Type="http://schemas.openxmlformats.org/officeDocument/2006/relationships/hyperlink" Target="https://stackoverflow.com/questions/63457928" TargetMode="External"/><Relationship Id="rId5091" Type="http://schemas.openxmlformats.org/officeDocument/2006/relationships/hyperlink" Target="https://stackoverflow.com/questions/41413582" TargetMode="External"/><Relationship Id="rId5092" Type="http://schemas.openxmlformats.org/officeDocument/2006/relationships/hyperlink" Target="https://stackoverflow.com/questions/57357266" TargetMode="External"/><Relationship Id="rId5097" Type="http://schemas.openxmlformats.org/officeDocument/2006/relationships/hyperlink" Target="https://stackoverflow.com/questions/65000223" TargetMode="External"/><Relationship Id="rId5098" Type="http://schemas.openxmlformats.org/officeDocument/2006/relationships/hyperlink" Target="https://stackoverflow.com/questions/63457928" TargetMode="External"/><Relationship Id="rId5095" Type="http://schemas.openxmlformats.org/officeDocument/2006/relationships/hyperlink" Target="https://stackoverflow.com/questions/51990034" TargetMode="External"/><Relationship Id="rId5096" Type="http://schemas.openxmlformats.org/officeDocument/2006/relationships/hyperlink" Target="https://stackoverflow.com/questions/63390396" TargetMode="External"/><Relationship Id="rId5099" Type="http://schemas.openxmlformats.org/officeDocument/2006/relationships/hyperlink" Target="https://stackoverflow.com/questions/60390340" TargetMode="External"/><Relationship Id="rId2810" Type="http://schemas.openxmlformats.org/officeDocument/2006/relationships/hyperlink" Target="https://stackoverflow.com/questions/62250441" TargetMode="External"/><Relationship Id="rId2811" Type="http://schemas.openxmlformats.org/officeDocument/2006/relationships/hyperlink" Target="https://stackoverflow.com/questions/64371884" TargetMode="External"/><Relationship Id="rId2812" Type="http://schemas.openxmlformats.org/officeDocument/2006/relationships/hyperlink" Target="https://stackoverflow.com/questions/49458905" TargetMode="External"/><Relationship Id="rId2813" Type="http://schemas.openxmlformats.org/officeDocument/2006/relationships/hyperlink" Target="https://stackoverflow.com/questions/44593556" TargetMode="External"/><Relationship Id="rId2814" Type="http://schemas.openxmlformats.org/officeDocument/2006/relationships/hyperlink" Target="https://stackoverflow.com/questions/59080620" TargetMode="External"/><Relationship Id="rId2815" Type="http://schemas.openxmlformats.org/officeDocument/2006/relationships/hyperlink" Target="https://stackoverflow.com/questions/62402825" TargetMode="External"/><Relationship Id="rId2816" Type="http://schemas.openxmlformats.org/officeDocument/2006/relationships/hyperlink" Target="https://stackoverflow.com/questions/60786386" TargetMode="External"/><Relationship Id="rId2817" Type="http://schemas.openxmlformats.org/officeDocument/2006/relationships/hyperlink" Target="https://stackoverflow.com/questions/62466877" TargetMode="External"/><Relationship Id="rId2818" Type="http://schemas.openxmlformats.org/officeDocument/2006/relationships/hyperlink" Target="https://stackoverflow.com/questions/59493606" TargetMode="External"/><Relationship Id="rId2819" Type="http://schemas.openxmlformats.org/officeDocument/2006/relationships/hyperlink" Target="https://stackoverflow.com/questions/41373079" TargetMode="External"/><Relationship Id="rId5090" Type="http://schemas.openxmlformats.org/officeDocument/2006/relationships/hyperlink" Target="https://stackoverflow.com/questions/47609938" TargetMode="External"/><Relationship Id="rId5082" Type="http://schemas.openxmlformats.org/officeDocument/2006/relationships/hyperlink" Target="https://stackoverflow.com/questions/59549870" TargetMode="External"/><Relationship Id="rId5083" Type="http://schemas.openxmlformats.org/officeDocument/2006/relationships/hyperlink" Target="https://stackoverflow.com/questions/53565065" TargetMode="External"/><Relationship Id="rId5080" Type="http://schemas.openxmlformats.org/officeDocument/2006/relationships/hyperlink" Target="https://stackoverflow.com/questions/56391755" TargetMode="External"/><Relationship Id="rId5081" Type="http://schemas.openxmlformats.org/officeDocument/2006/relationships/hyperlink" Target="https://stackoverflow.com/questions/42250340" TargetMode="External"/><Relationship Id="rId5086" Type="http://schemas.openxmlformats.org/officeDocument/2006/relationships/hyperlink" Target="https://stackoverflow.com/questions/47609938" TargetMode="External"/><Relationship Id="rId5087" Type="http://schemas.openxmlformats.org/officeDocument/2006/relationships/hyperlink" Target="https://stackoverflow.com/questions/38028762" TargetMode="External"/><Relationship Id="rId5084" Type="http://schemas.openxmlformats.org/officeDocument/2006/relationships/hyperlink" Target="https://stackoverflow.com/questions/40719919" TargetMode="External"/><Relationship Id="rId5085" Type="http://schemas.openxmlformats.org/officeDocument/2006/relationships/hyperlink" Target="https://stackoverflow.com/questions/39947484" TargetMode="External"/><Relationship Id="rId5088" Type="http://schemas.openxmlformats.org/officeDocument/2006/relationships/hyperlink" Target="https://stackoverflow.com/questions/53565065" TargetMode="External"/><Relationship Id="rId5089" Type="http://schemas.openxmlformats.org/officeDocument/2006/relationships/hyperlink" Target="https://stackoverflow.com/questions/42771882" TargetMode="External"/><Relationship Id="rId1510" Type="http://schemas.openxmlformats.org/officeDocument/2006/relationships/hyperlink" Target="https://stackoverflow.com/questions/41901862" TargetMode="External"/><Relationship Id="rId2841" Type="http://schemas.openxmlformats.org/officeDocument/2006/relationships/hyperlink" Target="https://stackoverflow.com/questions/64890666" TargetMode="External"/><Relationship Id="rId1511" Type="http://schemas.openxmlformats.org/officeDocument/2006/relationships/hyperlink" Target="https://stackoverflow.com/questions/44006283" TargetMode="External"/><Relationship Id="rId2842" Type="http://schemas.openxmlformats.org/officeDocument/2006/relationships/hyperlink" Target="https://stackoverflow.com/questions/65020492" TargetMode="External"/><Relationship Id="rId1512" Type="http://schemas.openxmlformats.org/officeDocument/2006/relationships/hyperlink" Target="https://stackoverflow.com/questions/42588145" TargetMode="External"/><Relationship Id="rId2843" Type="http://schemas.openxmlformats.org/officeDocument/2006/relationships/hyperlink" Target="https://stackoverflow.com/questions/63226867" TargetMode="External"/><Relationship Id="rId1513" Type="http://schemas.openxmlformats.org/officeDocument/2006/relationships/hyperlink" Target="https://stackoverflow.com/questions/44081119" TargetMode="External"/><Relationship Id="rId2844" Type="http://schemas.openxmlformats.org/officeDocument/2006/relationships/hyperlink" Target="https://stackoverflow.com/questions/64620819" TargetMode="External"/><Relationship Id="rId1514" Type="http://schemas.openxmlformats.org/officeDocument/2006/relationships/hyperlink" Target="https://stackoverflow.com/questions/49252933" TargetMode="External"/><Relationship Id="rId2845" Type="http://schemas.openxmlformats.org/officeDocument/2006/relationships/hyperlink" Target="https://stackoverflow.com/questions/64620819" TargetMode="External"/><Relationship Id="rId1515" Type="http://schemas.openxmlformats.org/officeDocument/2006/relationships/hyperlink" Target="https://stackoverflow.com/questions/48405386" TargetMode="External"/><Relationship Id="rId2846" Type="http://schemas.openxmlformats.org/officeDocument/2006/relationships/hyperlink" Target="https://stackoverflow.com/questions/65079318" TargetMode="External"/><Relationship Id="rId1516" Type="http://schemas.openxmlformats.org/officeDocument/2006/relationships/hyperlink" Target="https://stackoverflow.com/questions/51353522" TargetMode="External"/><Relationship Id="rId2847" Type="http://schemas.openxmlformats.org/officeDocument/2006/relationships/hyperlink" Target="https://stackoverflow.com/questions/63332048" TargetMode="External"/><Relationship Id="rId1517" Type="http://schemas.openxmlformats.org/officeDocument/2006/relationships/hyperlink" Target="https://stackoverflow.com/questions/51729290" TargetMode="External"/><Relationship Id="rId2848" Type="http://schemas.openxmlformats.org/officeDocument/2006/relationships/hyperlink" Target="https://stackoverflow.com/questions/58278247" TargetMode="External"/><Relationship Id="rId1518" Type="http://schemas.openxmlformats.org/officeDocument/2006/relationships/hyperlink" Target="https://stackoverflow.com/questions/51353522" TargetMode="External"/><Relationship Id="rId2849" Type="http://schemas.openxmlformats.org/officeDocument/2006/relationships/hyperlink" Target="https://stackoverflow.com/questions/63756773" TargetMode="External"/><Relationship Id="rId1519" Type="http://schemas.openxmlformats.org/officeDocument/2006/relationships/hyperlink" Target="https://stackoverflow.com/questions/50138891" TargetMode="External"/><Relationship Id="rId2840" Type="http://schemas.openxmlformats.org/officeDocument/2006/relationships/hyperlink" Target="https://stackoverflow.com/questions/63956135" TargetMode="External"/><Relationship Id="rId2830" Type="http://schemas.openxmlformats.org/officeDocument/2006/relationships/hyperlink" Target="https://stackoverflow.com/questions/62906596" TargetMode="External"/><Relationship Id="rId1500" Type="http://schemas.openxmlformats.org/officeDocument/2006/relationships/hyperlink" Target="https://stackoverflow.com/questions/50542683" TargetMode="External"/><Relationship Id="rId2831" Type="http://schemas.openxmlformats.org/officeDocument/2006/relationships/hyperlink" Target="https://stackoverflow.com/questions/60457040" TargetMode="External"/><Relationship Id="rId1501" Type="http://schemas.openxmlformats.org/officeDocument/2006/relationships/hyperlink" Target="https://stackoverflow.com/questions/57934357" TargetMode="External"/><Relationship Id="rId2832" Type="http://schemas.openxmlformats.org/officeDocument/2006/relationships/hyperlink" Target="https://stackoverflow.com/questions/64729958" TargetMode="External"/><Relationship Id="rId1502" Type="http://schemas.openxmlformats.org/officeDocument/2006/relationships/hyperlink" Target="https://stackoverflow.com/questions/64472945" TargetMode="External"/><Relationship Id="rId2833" Type="http://schemas.openxmlformats.org/officeDocument/2006/relationships/hyperlink" Target="https://stackoverflow.com/questions/64620236" TargetMode="External"/><Relationship Id="rId1503" Type="http://schemas.openxmlformats.org/officeDocument/2006/relationships/hyperlink" Target="https://stackoverflow.com/questions/56449413" TargetMode="External"/><Relationship Id="rId2834" Type="http://schemas.openxmlformats.org/officeDocument/2006/relationships/hyperlink" Target="https://stackoverflow.com/questions/63226867" TargetMode="External"/><Relationship Id="rId1504" Type="http://schemas.openxmlformats.org/officeDocument/2006/relationships/hyperlink" Target="https://stackoverflow.com/questions/48405386" TargetMode="External"/><Relationship Id="rId2835" Type="http://schemas.openxmlformats.org/officeDocument/2006/relationships/hyperlink" Target="https://stackoverflow.com/questions/63226867" TargetMode="External"/><Relationship Id="rId1505" Type="http://schemas.openxmlformats.org/officeDocument/2006/relationships/hyperlink" Target="https://stackoverflow.com/questions/45795761" TargetMode="External"/><Relationship Id="rId2836" Type="http://schemas.openxmlformats.org/officeDocument/2006/relationships/hyperlink" Target="https://stackoverflow.com/questions/63226867" TargetMode="External"/><Relationship Id="rId1506" Type="http://schemas.openxmlformats.org/officeDocument/2006/relationships/hyperlink" Target="https://stackoverflow.com/questions/45747928" TargetMode="External"/><Relationship Id="rId2837" Type="http://schemas.openxmlformats.org/officeDocument/2006/relationships/hyperlink" Target="https://stackoverflow.com/questions/63226867" TargetMode="External"/><Relationship Id="rId1507" Type="http://schemas.openxmlformats.org/officeDocument/2006/relationships/hyperlink" Target="https://stackoverflow.com/questions/49083984" TargetMode="External"/><Relationship Id="rId2838" Type="http://schemas.openxmlformats.org/officeDocument/2006/relationships/hyperlink" Target="https://stackoverflow.com/questions/64620236" TargetMode="External"/><Relationship Id="rId1508" Type="http://schemas.openxmlformats.org/officeDocument/2006/relationships/hyperlink" Target="https://stackoverflow.com/questions/45836241" TargetMode="External"/><Relationship Id="rId2839" Type="http://schemas.openxmlformats.org/officeDocument/2006/relationships/hyperlink" Target="https://stackoverflow.com/questions/65020492" TargetMode="External"/><Relationship Id="rId1509" Type="http://schemas.openxmlformats.org/officeDocument/2006/relationships/hyperlink" Target="https://stackoverflow.com/questions/45421121" TargetMode="External"/><Relationship Id="rId6380" Type="http://schemas.openxmlformats.org/officeDocument/2006/relationships/hyperlink" Target="https://stackoverflow.com/questions/60127537" TargetMode="External"/><Relationship Id="rId5050" Type="http://schemas.openxmlformats.org/officeDocument/2006/relationships/hyperlink" Target="https://stackoverflow.com/questions/58226787" TargetMode="External"/><Relationship Id="rId6381" Type="http://schemas.openxmlformats.org/officeDocument/2006/relationships/hyperlink" Target="https://stackoverflow.com/questions/60613538" TargetMode="External"/><Relationship Id="rId5053" Type="http://schemas.openxmlformats.org/officeDocument/2006/relationships/hyperlink" Target="https://stackoverflow.com/questions/59060150" TargetMode="External"/><Relationship Id="rId6384" Type="http://schemas.openxmlformats.org/officeDocument/2006/relationships/hyperlink" Target="https://stackoverflow.com/questions/38028762" TargetMode="External"/><Relationship Id="rId5054" Type="http://schemas.openxmlformats.org/officeDocument/2006/relationships/hyperlink" Target="https://stackoverflow.com/questions/59060150" TargetMode="External"/><Relationship Id="rId6385" Type="http://schemas.openxmlformats.org/officeDocument/2006/relationships/hyperlink" Target="https://stackoverflow.com/questions/45756297" TargetMode="External"/><Relationship Id="rId5051" Type="http://schemas.openxmlformats.org/officeDocument/2006/relationships/hyperlink" Target="https://stackoverflow.com/questions/56453002" TargetMode="External"/><Relationship Id="rId6382" Type="http://schemas.openxmlformats.org/officeDocument/2006/relationships/hyperlink" Target="https://stackoverflow.com/questions/44039735" TargetMode="External"/><Relationship Id="rId5052" Type="http://schemas.openxmlformats.org/officeDocument/2006/relationships/hyperlink" Target="https://stackoverflow.com/questions/61087735" TargetMode="External"/><Relationship Id="rId6383" Type="http://schemas.openxmlformats.org/officeDocument/2006/relationships/hyperlink" Target="https://stackoverflow.com/questions/45047205" TargetMode="External"/><Relationship Id="rId5057" Type="http://schemas.openxmlformats.org/officeDocument/2006/relationships/hyperlink" Target="https://stackoverflow.com/questions/59060150" TargetMode="External"/><Relationship Id="rId6388" Type="http://schemas.openxmlformats.org/officeDocument/2006/relationships/hyperlink" Target="https://stackoverflow.com/questions/56662677" TargetMode="External"/><Relationship Id="rId5058" Type="http://schemas.openxmlformats.org/officeDocument/2006/relationships/hyperlink" Target="https://stackoverflow.com/questions/60799664" TargetMode="External"/><Relationship Id="rId6389" Type="http://schemas.openxmlformats.org/officeDocument/2006/relationships/hyperlink" Target="https://stackoverflow.com/questions/56662677" TargetMode="External"/><Relationship Id="rId5055" Type="http://schemas.openxmlformats.org/officeDocument/2006/relationships/hyperlink" Target="https://stackoverflow.com/questions/56212951" TargetMode="External"/><Relationship Id="rId6386" Type="http://schemas.openxmlformats.org/officeDocument/2006/relationships/hyperlink" Target="https://stackoverflow.com/questions/49672457" TargetMode="External"/><Relationship Id="rId5056" Type="http://schemas.openxmlformats.org/officeDocument/2006/relationships/hyperlink" Target="https://stackoverflow.com/questions/56453002" TargetMode="External"/><Relationship Id="rId6387" Type="http://schemas.openxmlformats.org/officeDocument/2006/relationships/hyperlink" Target="https://stackoverflow.com/questions/53364952" TargetMode="External"/><Relationship Id="rId5059" Type="http://schemas.openxmlformats.org/officeDocument/2006/relationships/hyperlink" Target="https://stackoverflow.com/questions/59060150" TargetMode="External"/><Relationship Id="rId6370" Type="http://schemas.openxmlformats.org/officeDocument/2006/relationships/hyperlink" Target="https://stackoverflow.com/questions/57846223" TargetMode="External"/><Relationship Id="rId5042" Type="http://schemas.openxmlformats.org/officeDocument/2006/relationships/hyperlink" Target="https://stackoverflow.com/questions/64085275" TargetMode="External"/><Relationship Id="rId6373" Type="http://schemas.openxmlformats.org/officeDocument/2006/relationships/hyperlink" Target="https://stackoverflow.com/questions/56598010" TargetMode="External"/><Relationship Id="rId5043" Type="http://schemas.openxmlformats.org/officeDocument/2006/relationships/hyperlink" Target="https://stackoverflow.com/questions/63106341" TargetMode="External"/><Relationship Id="rId6374" Type="http://schemas.openxmlformats.org/officeDocument/2006/relationships/hyperlink" Target="https://stackoverflow.com/questions/54525906" TargetMode="External"/><Relationship Id="rId5040" Type="http://schemas.openxmlformats.org/officeDocument/2006/relationships/hyperlink" Target="https://stackoverflow.com/questions/57748812" TargetMode="External"/><Relationship Id="rId6371" Type="http://schemas.openxmlformats.org/officeDocument/2006/relationships/hyperlink" Target="https://stackoverflow.com/questions/57175459" TargetMode="External"/><Relationship Id="rId5041" Type="http://schemas.openxmlformats.org/officeDocument/2006/relationships/hyperlink" Target="https://stackoverflow.com/questions/59672402" TargetMode="External"/><Relationship Id="rId6372" Type="http://schemas.openxmlformats.org/officeDocument/2006/relationships/hyperlink" Target="https://stackoverflow.com/questions/54301926" TargetMode="External"/><Relationship Id="rId5046" Type="http://schemas.openxmlformats.org/officeDocument/2006/relationships/hyperlink" Target="https://stackoverflow.com/questions/56931005" TargetMode="External"/><Relationship Id="rId6377" Type="http://schemas.openxmlformats.org/officeDocument/2006/relationships/hyperlink" Target="https://stackoverflow.com/questions/54525906" TargetMode="External"/><Relationship Id="rId5047" Type="http://schemas.openxmlformats.org/officeDocument/2006/relationships/hyperlink" Target="https://stackoverflow.com/questions/58744161" TargetMode="External"/><Relationship Id="rId6378" Type="http://schemas.openxmlformats.org/officeDocument/2006/relationships/hyperlink" Target="https://stackoverflow.com/questions/53436994" TargetMode="External"/><Relationship Id="rId5044" Type="http://schemas.openxmlformats.org/officeDocument/2006/relationships/hyperlink" Target="https://stackoverflow.com/questions/65055254" TargetMode="External"/><Relationship Id="rId6375" Type="http://schemas.openxmlformats.org/officeDocument/2006/relationships/hyperlink" Target="https://stackoverflow.com/questions/54525906" TargetMode="External"/><Relationship Id="rId5045" Type="http://schemas.openxmlformats.org/officeDocument/2006/relationships/hyperlink" Target="https://stackoverflow.com/questions/57464461" TargetMode="External"/><Relationship Id="rId6376" Type="http://schemas.openxmlformats.org/officeDocument/2006/relationships/hyperlink" Target="https://stackoverflow.com/questions/59639633" TargetMode="External"/><Relationship Id="rId5048" Type="http://schemas.openxmlformats.org/officeDocument/2006/relationships/hyperlink" Target="https://stackoverflow.com/questions/56212951" TargetMode="External"/><Relationship Id="rId6379" Type="http://schemas.openxmlformats.org/officeDocument/2006/relationships/hyperlink" Target="https://stackoverflow.com/questions/55142210" TargetMode="External"/><Relationship Id="rId5049" Type="http://schemas.openxmlformats.org/officeDocument/2006/relationships/hyperlink" Target="https://stackoverflow.com/questions/56212951" TargetMode="External"/><Relationship Id="rId2800" Type="http://schemas.openxmlformats.org/officeDocument/2006/relationships/hyperlink" Target="https://stackoverflow.com/questions/37843847" TargetMode="External"/><Relationship Id="rId2801" Type="http://schemas.openxmlformats.org/officeDocument/2006/relationships/hyperlink" Target="https://stackoverflow.com/questions/47124427" TargetMode="External"/><Relationship Id="rId2802" Type="http://schemas.openxmlformats.org/officeDocument/2006/relationships/hyperlink" Target="https://stackoverflow.com/questions/42885646" TargetMode="External"/><Relationship Id="rId2803" Type="http://schemas.openxmlformats.org/officeDocument/2006/relationships/hyperlink" Target="https://stackoverflow.com/questions/42885646" TargetMode="External"/><Relationship Id="rId2804" Type="http://schemas.openxmlformats.org/officeDocument/2006/relationships/hyperlink" Target="https://stackoverflow.com/questions/42885646" TargetMode="External"/><Relationship Id="rId2805" Type="http://schemas.openxmlformats.org/officeDocument/2006/relationships/hyperlink" Target="https://stackoverflow.com/questions/62250441" TargetMode="External"/><Relationship Id="rId2806" Type="http://schemas.openxmlformats.org/officeDocument/2006/relationships/hyperlink" Target="https://stackoverflow.com/questions/64371884" TargetMode="External"/><Relationship Id="rId2807" Type="http://schemas.openxmlformats.org/officeDocument/2006/relationships/hyperlink" Target="https://stackoverflow.com/questions/65151225" TargetMode="External"/><Relationship Id="rId2808" Type="http://schemas.openxmlformats.org/officeDocument/2006/relationships/hyperlink" Target="https://stackoverflow.com/questions/62872755" TargetMode="External"/><Relationship Id="rId2809" Type="http://schemas.openxmlformats.org/officeDocument/2006/relationships/hyperlink" Target="https://stackoverflow.com/questions/65151225" TargetMode="External"/><Relationship Id="rId5071" Type="http://schemas.openxmlformats.org/officeDocument/2006/relationships/hyperlink" Target="https://stackoverflow.com/questions/47040815" TargetMode="External"/><Relationship Id="rId5072" Type="http://schemas.openxmlformats.org/officeDocument/2006/relationships/hyperlink" Target="https://stackoverflow.com/questions/48393440" TargetMode="External"/><Relationship Id="rId5070" Type="http://schemas.openxmlformats.org/officeDocument/2006/relationships/hyperlink" Target="https://stackoverflow.com/questions/50138891" TargetMode="External"/><Relationship Id="rId5075" Type="http://schemas.openxmlformats.org/officeDocument/2006/relationships/hyperlink" Target="https://stackoverflow.com/questions/48405386" TargetMode="External"/><Relationship Id="rId5076" Type="http://schemas.openxmlformats.org/officeDocument/2006/relationships/hyperlink" Target="https://stackoverflow.com/questions/48482483" TargetMode="External"/><Relationship Id="rId5073" Type="http://schemas.openxmlformats.org/officeDocument/2006/relationships/hyperlink" Target="https://stackoverflow.com/questions/45747928" TargetMode="External"/><Relationship Id="rId5074" Type="http://schemas.openxmlformats.org/officeDocument/2006/relationships/hyperlink" Target="https://stackoverflow.com/questions/44081119" TargetMode="External"/><Relationship Id="rId5079" Type="http://schemas.openxmlformats.org/officeDocument/2006/relationships/hyperlink" Target="https://stackoverflow.com/questions/48577372" TargetMode="External"/><Relationship Id="rId5077" Type="http://schemas.openxmlformats.org/officeDocument/2006/relationships/hyperlink" Target="https://stackoverflow.com/questions/44081119" TargetMode="External"/><Relationship Id="rId5078" Type="http://schemas.openxmlformats.org/officeDocument/2006/relationships/hyperlink" Target="https://stackoverflow.com/questions/45747928" TargetMode="External"/><Relationship Id="rId5060" Type="http://schemas.openxmlformats.org/officeDocument/2006/relationships/hyperlink" Target="https://stackoverflow.com/questions/60187008" TargetMode="External"/><Relationship Id="rId6391" Type="http://schemas.openxmlformats.org/officeDocument/2006/relationships/hyperlink" Target="https://stackoverflow.com/questions/47907083" TargetMode="External"/><Relationship Id="rId5061" Type="http://schemas.openxmlformats.org/officeDocument/2006/relationships/hyperlink" Target="https://stackoverflow.com/questions/44274618" TargetMode="External"/><Relationship Id="rId6392" Type="http://schemas.openxmlformats.org/officeDocument/2006/relationships/hyperlink" Target="https://stackoverflow.com/questions/45756297" TargetMode="External"/><Relationship Id="rId6390" Type="http://schemas.openxmlformats.org/officeDocument/2006/relationships/hyperlink" Target="https://stackoverflow.com/questions/48133160" TargetMode="External"/><Relationship Id="rId5064" Type="http://schemas.openxmlformats.org/officeDocument/2006/relationships/hyperlink" Target="https://stackoverflow.com/questions/64652834" TargetMode="External"/><Relationship Id="rId6395" Type="http://schemas.openxmlformats.org/officeDocument/2006/relationships/hyperlink" Target="https://stackoverflow.com/questions/56662677" TargetMode="External"/><Relationship Id="rId5065" Type="http://schemas.openxmlformats.org/officeDocument/2006/relationships/hyperlink" Target="https://stackoverflow.com/questions/54839184" TargetMode="External"/><Relationship Id="rId6396" Type="http://schemas.openxmlformats.org/officeDocument/2006/relationships/hyperlink" Target="https://stackoverflow.com/questions/57149091" TargetMode="External"/><Relationship Id="rId5062" Type="http://schemas.openxmlformats.org/officeDocument/2006/relationships/hyperlink" Target="https://stackoverflow.com/questions/47834733" TargetMode="External"/><Relationship Id="rId6393" Type="http://schemas.openxmlformats.org/officeDocument/2006/relationships/hyperlink" Target="https://stackoverflow.com/questions/49672457" TargetMode="External"/><Relationship Id="rId5063" Type="http://schemas.openxmlformats.org/officeDocument/2006/relationships/hyperlink" Target="https://stackoverflow.com/questions/59997686" TargetMode="External"/><Relationship Id="rId6394" Type="http://schemas.openxmlformats.org/officeDocument/2006/relationships/hyperlink" Target="https://stackoverflow.com/questions/53869681" TargetMode="External"/><Relationship Id="rId5068" Type="http://schemas.openxmlformats.org/officeDocument/2006/relationships/hyperlink" Target="https://stackoverflow.com/questions/52365277" TargetMode="External"/><Relationship Id="rId6399" Type="http://schemas.openxmlformats.org/officeDocument/2006/relationships/hyperlink" Target="https://stackoverflow.com/questions/54614365" TargetMode="External"/><Relationship Id="rId5069" Type="http://schemas.openxmlformats.org/officeDocument/2006/relationships/hyperlink" Target="https://stackoverflow.com/questions/53999583" TargetMode="External"/><Relationship Id="rId5066" Type="http://schemas.openxmlformats.org/officeDocument/2006/relationships/hyperlink" Target="https://stackoverflow.com/questions/54806437" TargetMode="External"/><Relationship Id="rId6397" Type="http://schemas.openxmlformats.org/officeDocument/2006/relationships/hyperlink" Target="https://stackoverflow.com/questions/44377546" TargetMode="External"/><Relationship Id="rId5067" Type="http://schemas.openxmlformats.org/officeDocument/2006/relationships/hyperlink" Target="https://stackoverflow.com/questions/57043808" TargetMode="External"/><Relationship Id="rId6398" Type="http://schemas.openxmlformats.org/officeDocument/2006/relationships/hyperlink" Target="https://stackoverflow.com/questions/50761702" TargetMode="External"/><Relationship Id="rId1576" Type="http://schemas.openxmlformats.org/officeDocument/2006/relationships/hyperlink" Target="https://stackoverflow.com/questions/58226787" TargetMode="External"/><Relationship Id="rId1577" Type="http://schemas.openxmlformats.org/officeDocument/2006/relationships/hyperlink" Target="https://stackoverflow.com/questions/46363927" TargetMode="External"/><Relationship Id="rId1578" Type="http://schemas.openxmlformats.org/officeDocument/2006/relationships/hyperlink" Target="https://stackoverflow.com/questions/55466302" TargetMode="External"/><Relationship Id="rId1579" Type="http://schemas.openxmlformats.org/officeDocument/2006/relationships/hyperlink" Target="https://stackoverflow.com/questions/44328940" TargetMode="External"/><Relationship Id="rId987" Type="http://schemas.openxmlformats.org/officeDocument/2006/relationships/hyperlink" Target="https://stackoverflow.com/questions/51982966" TargetMode="External"/><Relationship Id="rId986" Type="http://schemas.openxmlformats.org/officeDocument/2006/relationships/hyperlink" Target="https://stackoverflow.com/questions/53164779" TargetMode="External"/><Relationship Id="rId985" Type="http://schemas.openxmlformats.org/officeDocument/2006/relationships/hyperlink" Target="https://stackoverflow.com/questions/60202936" TargetMode="External"/><Relationship Id="rId984" Type="http://schemas.openxmlformats.org/officeDocument/2006/relationships/hyperlink" Target="https://stackoverflow.com/questions/62153815" TargetMode="External"/><Relationship Id="rId989" Type="http://schemas.openxmlformats.org/officeDocument/2006/relationships/hyperlink" Target="https://stackoverflow.com/questions/54250552" TargetMode="External"/><Relationship Id="rId988" Type="http://schemas.openxmlformats.org/officeDocument/2006/relationships/hyperlink" Target="https://stackoverflow.com/questions/54250552" TargetMode="External"/><Relationship Id="rId1570" Type="http://schemas.openxmlformats.org/officeDocument/2006/relationships/hyperlink" Target="https://stackoverflow.com/questions/56212951" TargetMode="External"/><Relationship Id="rId1571" Type="http://schemas.openxmlformats.org/officeDocument/2006/relationships/hyperlink" Target="https://stackoverflow.com/questions/61910143" TargetMode="External"/><Relationship Id="rId983" Type="http://schemas.openxmlformats.org/officeDocument/2006/relationships/hyperlink" Target="https://stackoverflow.com/questions/59417433" TargetMode="External"/><Relationship Id="rId1572" Type="http://schemas.openxmlformats.org/officeDocument/2006/relationships/hyperlink" Target="https://stackoverflow.com/questions/60975266" TargetMode="External"/><Relationship Id="rId982" Type="http://schemas.openxmlformats.org/officeDocument/2006/relationships/hyperlink" Target="https://stackoverflow.com/questions/63950443" TargetMode="External"/><Relationship Id="rId1573" Type="http://schemas.openxmlformats.org/officeDocument/2006/relationships/hyperlink" Target="https://stackoverflow.com/questions/56190405" TargetMode="External"/><Relationship Id="rId981" Type="http://schemas.openxmlformats.org/officeDocument/2006/relationships/hyperlink" Target="https://stackoverflow.com/questions/64652834" TargetMode="External"/><Relationship Id="rId1574" Type="http://schemas.openxmlformats.org/officeDocument/2006/relationships/hyperlink" Target="https://stackoverflow.com/questions/63138030" TargetMode="External"/><Relationship Id="rId980" Type="http://schemas.openxmlformats.org/officeDocument/2006/relationships/hyperlink" Target="https://stackoverflow.com/questions/56780641" TargetMode="External"/><Relationship Id="rId1575" Type="http://schemas.openxmlformats.org/officeDocument/2006/relationships/hyperlink" Target="https://stackoverflow.com/questions/58744161" TargetMode="External"/><Relationship Id="rId1565" Type="http://schemas.openxmlformats.org/officeDocument/2006/relationships/hyperlink" Target="https://stackoverflow.com/questions/57748812" TargetMode="External"/><Relationship Id="rId2896" Type="http://schemas.openxmlformats.org/officeDocument/2006/relationships/hyperlink" Target="https://stackoverflow.com/questions/52917486" TargetMode="External"/><Relationship Id="rId1566" Type="http://schemas.openxmlformats.org/officeDocument/2006/relationships/hyperlink" Target="https://stackoverflow.com/questions/42327891" TargetMode="External"/><Relationship Id="rId2897" Type="http://schemas.openxmlformats.org/officeDocument/2006/relationships/hyperlink" Target="https://stackoverflow.com/questions/56289270" TargetMode="External"/><Relationship Id="rId1567" Type="http://schemas.openxmlformats.org/officeDocument/2006/relationships/hyperlink" Target="https://stackoverflow.com/questions/60975266" TargetMode="External"/><Relationship Id="rId2898" Type="http://schemas.openxmlformats.org/officeDocument/2006/relationships/hyperlink" Target="https://stackoverflow.com/questions/50331668" TargetMode="External"/><Relationship Id="rId1568" Type="http://schemas.openxmlformats.org/officeDocument/2006/relationships/hyperlink" Target="https://stackoverflow.com/questions/58698942" TargetMode="External"/><Relationship Id="rId2899" Type="http://schemas.openxmlformats.org/officeDocument/2006/relationships/hyperlink" Target="https://stackoverflow.com/questions/56289270" TargetMode="External"/><Relationship Id="rId1569" Type="http://schemas.openxmlformats.org/officeDocument/2006/relationships/hyperlink" Target="https://stackoverflow.com/questions/58744161" TargetMode="External"/><Relationship Id="rId976" Type="http://schemas.openxmlformats.org/officeDocument/2006/relationships/hyperlink" Target="https://stackoverflow.com/questions/63845434" TargetMode="External"/><Relationship Id="rId975" Type="http://schemas.openxmlformats.org/officeDocument/2006/relationships/hyperlink" Target="https://stackoverflow.com/questions/58278454" TargetMode="External"/><Relationship Id="rId974" Type="http://schemas.openxmlformats.org/officeDocument/2006/relationships/hyperlink" Target="https://stackoverflow.com/questions/60062997" TargetMode="External"/><Relationship Id="rId973" Type="http://schemas.openxmlformats.org/officeDocument/2006/relationships/hyperlink" Target="https://stackoverflow.com/questions/58278454" TargetMode="External"/><Relationship Id="rId979" Type="http://schemas.openxmlformats.org/officeDocument/2006/relationships/hyperlink" Target="https://stackoverflow.com/questions/62777173" TargetMode="External"/><Relationship Id="rId978" Type="http://schemas.openxmlformats.org/officeDocument/2006/relationships/hyperlink" Target="https://stackoverflow.com/questions/60509565" TargetMode="External"/><Relationship Id="rId977" Type="http://schemas.openxmlformats.org/officeDocument/2006/relationships/hyperlink" Target="https://stackoverflow.com/questions/61829834" TargetMode="External"/><Relationship Id="rId2890" Type="http://schemas.openxmlformats.org/officeDocument/2006/relationships/hyperlink" Target="https://stackoverflow.com/questions/34317398" TargetMode="External"/><Relationship Id="rId1560" Type="http://schemas.openxmlformats.org/officeDocument/2006/relationships/hyperlink" Target="https://stackoverflow.com/questions/64464603" TargetMode="External"/><Relationship Id="rId2891" Type="http://schemas.openxmlformats.org/officeDocument/2006/relationships/hyperlink" Target="https://stackoverflow.com/questions/52404827" TargetMode="External"/><Relationship Id="rId972" Type="http://schemas.openxmlformats.org/officeDocument/2006/relationships/hyperlink" Target="https://stackoverflow.com/questions/61737710" TargetMode="External"/><Relationship Id="rId1561" Type="http://schemas.openxmlformats.org/officeDocument/2006/relationships/hyperlink" Target="https://stackoverflow.com/questions/60001853" TargetMode="External"/><Relationship Id="rId2892" Type="http://schemas.openxmlformats.org/officeDocument/2006/relationships/hyperlink" Target="https://stackoverflow.com/questions/61246884" TargetMode="External"/><Relationship Id="rId971" Type="http://schemas.openxmlformats.org/officeDocument/2006/relationships/hyperlink" Target="https://stackoverflow.com/questions/64875082" TargetMode="External"/><Relationship Id="rId1562" Type="http://schemas.openxmlformats.org/officeDocument/2006/relationships/hyperlink" Target="https://stackoverflow.com/questions/48404534" TargetMode="External"/><Relationship Id="rId2893" Type="http://schemas.openxmlformats.org/officeDocument/2006/relationships/hyperlink" Target="https://stackoverflow.com/questions/61286412" TargetMode="External"/><Relationship Id="rId970" Type="http://schemas.openxmlformats.org/officeDocument/2006/relationships/hyperlink" Target="https://stackoverflow.com/questions/64059981" TargetMode="External"/><Relationship Id="rId1563" Type="http://schemas.openxmlformats.org/officeDocument/2006/relationships/hyperlink" Target="https://stackoverflow.com/questions/45555376" TargetMode="External"/><Relationship Id="rId2894" Type="http://schemas.openxmlformats.org/officeDocument/2006/relationships/hyperlink" Target="https://stackoverflow.com/questions/61246884" TargetMode="External"/><Relationship Id="rId1564" Type="http://schemas.openxmlformats.org/officeDocument/2006/relationships/hyperlink" Target="https://stackoverflow.com/questions/42630504" TargetMode="External"/><Relationship Id="rId2895" Type="http://schemas.openxmlformats.org/officeDocument/2006/relationships/hyperlink" Target="https://stackoverflow.com/questions/53501315" TargetMode="External"/><Relationship Id="rId1598" Type="http://schemas.openxmlformats.org/officeDocument/2006/relationships/hyperlink" Target="https://stackoverflow.com/questions/64988725" TargetMode="External"/><Relationship Id="rId1599" Type="http://schemas.openxmlformats.org/officeDocument/2006/relationships/hyperlink" Target="https://stackoverflow.com/questions/63377981" TargetMode="External"/><Relationship Id="rId1590" Type="http://schemas.openxmlformats.org/officeDocument/2006/relationships/hyperlink" Target="https://stackoverflow.com/questions/39945037" TargetMode="External"/><Relationship Id="rId1591" Type="http://schemas.openxmlformats.org/officeDocument/2006/relationships/hyperlink" Target="https://stackoverflow.com/questions/64105822" TargetMode="External"/><Relationship Id="rId1592" Type="http://schemas.openxmlformats.org/officeDocument/2006/relationships/hyperlink" Target="https://stackoverflow.com/questions/65055254" TargetMode="External"/><Relationship Id="rId1593" Type="http://schemas.openxmlformats.org/officeDocument/2006/relationships/hyperlink" Target="https://stackoverflow.com/questions/58698942" TargetMode="External"/><Relationship Id="rId1594" Type="http://schemas.openxmlformats.org/officeDocument/2006/relationships/hyperlink" Target="https://stackoverflow.com/questions/63873767" TargetMode="External"/><Relationship Id="rId1595" Type="http://schemas.openxmlformats.org/officeDocument/2006/relationships/hyperlink" Target="https://stackoverflow.com/questions/64493664" TargetMode="External"/><Relationship Id="rId1596" Type="http://schemas.openxmlformats.org/officeDocument/2006/relationships/hyperlink" Target="https://stackoverflow.com/questions/58744161" TargetMode="External"/><Relationship Id="rId1597" Type="http://schemas.openxmlformats.org/officeDocument/2006/relationships/hyperlink" Target="https://stackoverflow.com/questions/64978209" TargetMode="External"/><Relationship Id="rId1587" Type="http://schemas.openxmlformats.org/officeDocument/2006/relationships/hyperlink" Target="https://stackoverflow.com/questions/45084217" TargetMode="External"/><Relationship Id="rId1588" Type="http://schemas.openxmlformats.org/officeDocument/2006/relationships/hyperlink" Target="https://stackoverflow.com/questions/58698942" TargetMode="External"/><Relationship Id="rId1589" Type="http://schemas.openxmlformats.org/officeDocument/2006/relationships/hyperlink" Target="https://stackoverflow.com/questions/63834483" TargetMode="External"/><Relationship Id="rId998" Type="http://schemas.openxmlformats.org/officeDocument/2006/relationships/hyperlink" Target="https://stackoverflow.com/questions/64947580" TargetMode="External"/><Relationship Id="rId997" Type="http://schemas.openxmlformats.org/officeDocument/2006/relationships/hyperlink" Target="https://stackoverflow.com/questions/64947580" TargetMode="External"/><Relationship Id="rId996" Type="http://schemas.openxmlformats.org/officeDocument/2006/relationships/hyperlink" Target="https://stackoverflow.com/questions/64947580" TargetMode="External"/><Relationship Id="rId995" Type="http://schemas.openxmlformats.org/officeDocument/2006/relationships/hyperlink" Target="https://stackoverflow.com/questions/64162002" TargetMode="External"/><Relationship Id="rId999" Type="http://schemas.openxmlformats.org/officeDocument/2006/relationships/hyperlink" Target="https://stackoverflow.com/questions/63982116" TargetMode="External"/><Relationship Id="rId990" Type="http://schemas.openxmlformats.org/officeDocument/2006/relationships/hyperlink" Target="https://stackoverflow.com/questions/54250552" TargetMode="External"/><Relationship Id="rId1580" Type="http://schemas.openxmlformats.org/officeDocument/2006/relationships/hyperlink" Target="https://stackoverflow.com/questions/46375398" TargetMode="External"/><Relationship Id="rId1581" Type="http://schemas.openxmlformats.org/officeDocument/2006/relationships/hyperlink" Target="https://stackoverflow.com/questions/42630504" TargetMode="External"/><Relationship Id="rId1582" Type="http://schemas.openxmlformats.org/officeDocument/2006/relationships/hyperlink" Target="https://stackoverflow.com/questions/47499284" TargetMode="External"/><Relationship Id="rId994" Type="http://schemas.openxmlformats.org/officeDocument/2006/relationships/hyperlink" Target="https://stackoverflow.com/questions/63881226" TargetMode="External"/><Relationship Id="rId1583" Type="http://schemas.openxmlformats.org/officeDocument/2006/relationships/hyperlink" Target="https://stackoverflow.com/questions/54700736" TargetMode="External"/><Relationship Id="rId993" Type="http://schemas.openxmlformats.org/officeDocument/2006/relationships/hyperlink" Target="https://stackoverflow.com/questions/61597123" TargetMode="External"/><Relationship Id="rId1584" Type="http://schemas.openxmlformats.org/officeDocument/2006/relationships/hyperlink" Target="https://stackoverflow.com/questions/40562268" TargetMode="External"/><Relationship Id="rId992" Type="http://schemas.openxmlformats.org/officeDocument/2006/relationships/hyperlink" Target="https://stackoverflow.com/questions/61128890" TargetMode="External"/><Relationship Id="rId1585" Type="http://schemas.openxmlformats.org/officeDocument/2006/relationships/hyperlink" Target="https://stackoverflow.com/questions/37141719" TargetMode="External"/><Relationship Id="rId991" Type="http://schemas.openxmlformats.org/officeDocument/2006/relationships/hyperlink" Target="https://stackoverflow.com/questions/56107416" TargetMode="External"/><Relationship Id="rId1586" Type="http://schemas.openxmlformats.org/officeDocument/2006/relationships/hyperlink" Target="https://stackoverflow.com/questions/37141719" TargetMode="External"/><Relationship Id="rId1532" Type="http://schemas.openxmlformats.org/officeDocument/2006/relationships/hyperlink" Target="https://stackoverflow.com/questions/50442427" TargetMode="External"/><Relationship Id="rId2863" Type="http://schemas.openxmlformats.org/officeDocument/2006/relationships/hyperlink" Target="https://stackoverflow.com/questions/60062997" TargetMode="External"/><Relationship Id="rId1533" Type="http://schemas.openxmlformats.org/officeDocument/2006/relationships/hyperlink" Target="https://stackoverflow.com/questions/58189116" TargetMode="External"/><Relationship Id="rId2864" Type="http://schemas.openxmlformats.org/officeDocument/2006/relationships/hyperlink" Target="https://stackoverflow.com/questions/55945364" TargetMode="External"/><Relationship Id="rId1534" Type="http://schemas.openxmlformats.org/officeDocument/2006/relationships/hyperlink" Target="https://stackoverflow.com/questions/60457040" TargetMode="External"/><Relationship Id="rId2865" Type="http://schemas.openxmlformats.org/officeDocument/2006/relationships/hyperlink" Target="https://stackoverflow.com/questions/55945364" TargetMode="External"/><Relationship Id="rId1535" Type="http://schemas.openxmlformats.org/officeDocument/2006/relationships/hyperlink" Target="https://stackoverflow.com/questions/62906596" TargetMode="External"/><Relationship Id="rId2866" Type="http://schemas.openxmlformats.org/officeDocument/2006/relationships/hyperlink" Target="https://stackoverflow.com/questions/64999781" TargetMode="External"/><Relationship Id="rId1536" Type="http://schemas.openxmlformats.org/officeDocument/2006/relationships/hyperlink" Target="https://stackoverflow.com/questions/60457040" TargetMode="External"/><Relationship Id="rId2867" Type="http://schemas.openxmlformats.org/officeDocument/2006/relationships/hyperlink" Target="https://stackoverflow.com/questions/59427019" TargetMode="External"/><Relationship Id="rId1537" Type="http://schemas.openxmlformats.org/officeDocument/2006/relationships/hyperlink" Target="https://stackoverflow.com/questions/62906596" TargetMode="External"/><Relationship Id="rId2868" Type="http://schemas.openxmlformats.org/officeDocument/2006/relationships/hyperlink" Target="https://stackoverflow.com/questions/55945364" TargetMode="External"/><Relationship Id="rId1538" Type="http://schemas.openxmlformats.org/officeDocument/2006/relationships/hyperlink" Target="https://stackoverflow.com/questions/60457040" TargetMode="External"/><Relationship Id="rId2869" Type="http://schemas.openxmlformats.org/officeDocument/2006/relationships/hyperlink" Target="https://stackoverflow.com/questions/55945364" TargetMode="External"/><Relationship Id="rId1539" Type="http://schemas.openxmlformats.org/officeDocument/2006/relationships/hyperlink" Target="https://stackoverflow.com/questions/62906596" TargetMode="External"/><Relationship Id="rId949" Type="http://schemas.openxmlformats.org/officeDocument/2006/relationships/hyperlink" Target="https://stackoverflow.com/questions/59362269" TargetMode="External"/><Relationship Id="rId948" Type="http://schemas.openxmlformats.org/officeDocument/2006/relationships/hyperlink" Target="https://stackoverflow.com/questions/45081204" TargetMode="External"/><Relationship Id="rId943" Type="http://schemas.openxmlformats.org/officeDocument/2006/relationships/hyperlink" Target="https://stackoverflow.com/questions/57497202" TargetMode="External"/><Relationship Id="rId942" Type="http://schemas.openxmlformats.org/officeDocument/2006/relationships/hyperlink" Target="https://stackoverflow.com/questions/62985745" TargetMode="External"/><Relationship Id="rId941" Type="http://schemas.openxmlformats.org/officeDocument/2006/relationships/hyperlink" Target="https://stackoverflow.com/questions/59074105" TargetMode="External"/><Relationship Id="rId940" Type="http://schemas.openxmlformats.org/officeDocument/2006/relationships/hyperlink" Target="https://stackoverflow.com/questions/55835798" TargetMode="External"/><Relationship Id="rId947" Type="http://schemas.openxmlformats.org/officeDocument/2006/relationships/hyperlink" Target="https://stackoverflow.com/questions/52690293" TargetMode="External"/><Relationship Id="rId946" Type="http://schemas.openxmlformats.org/officeDocument/2006/relationships/hyperlink" Target="https://stackoverflow.com/questions/56258972" TargetMode="External"/><Relationship Id="rId945" Type="http://schemas.openxmlformats.org/officeDocument/2006/relationships/hyperlink" Target="https://stackoverflow.com/questions/54590961" TargetMode="External"/><Relationship Id="rId944" Type="http://schemas.openxmlformats.org/officeDocument/2006/relationships/hyperlink" Target="https://stackoverflow.com/questions/63539788" TargetMode="External"/><Relationship Id="rId2860" Type="http://schemas.openxmlformats.org/officeDocument/2006/relationships/hyperlink" Target="https://stackoverflow.com/questions/60062997" TargetMode="External"/><Relationship Id="rId1530" Type="http://schemas.openxmlformats.org/officeDocument/2006/relationships/hyperlink" Target="https://stackoverflow.com/questions/60429660" TargetMode="External"/><Relationship Id="rId2861" Type="http://schemas.openxmlformats.org/officeDocument/2006/relationships/hyperlink" Target="https://stackoverflow.com/questions/64999781" TargetMode="External"/><Relationship Id="rId1531" Type="http://schemas.openxmlformats.org/officeDocument/2006/relationships/hyperlink" Target="https://stackoverflow.com/questions/58189116" TargetMode="External"/><Relationship Id="rId2862" Type="http://schemas.openxmlformats.org/officeDocument/2006/relationships/hyperlink" Target="https://stackoverflow.com/questions/59427019" TargetMode="External"/><Relationship Id="rId1521" Type="http://schemas.openxmlformats.org/officeDocument/2006/relationships/hyperlink" Target="https://stackoverflow.com/questions/48577372" TargetMode="External"/><Relationship Id="rId2852" Type="http://schemas.openxmlformats.org/officeDocument/2006/relationships/hyperlink" Target="https://stackoverflow.com/questions/62157890" TargetMode="External"/><Relationship Id="rId1522" Type="http://schemas.openxmlformats.org/officeDocument/2006/relationships/hyperlink" Target="https://stackoverflow.com/questions/47694551" TargetMode="External"/><Relationship Id="rId2853" Type="http://schemas.openxmlformats.org/officeDocument/2006/relationships/hyperlink" Target="https://stackoverflow.com/questions/65066981" TargetMode="External"/><Relationship Id="rId1523" Type="http://schemas.openxmlformats.org/officeDocument/2006/relationships/hyperlink" Target="https://stackoverflow.com/questions/45747928" TargetMode="External"/><Relationship Id="rId2854" Type="http://schemas.openxmlformats.org/officeDocument/2006/relationships/hyperlink" Target="https://stackoverflow.com/questions/60469220" TargetMode="External"/><Relationship Id="rId1524" Type="http://schemas.openxmlformats.org/officeDocument/2006/relationships/hyperlink" Target="https://stackoverflow.com/questions/54900493" TargetMode="External"/><Relationship Id="rId2855" Type="http://schemas.openxmlformats.org/officeDocument/2006/relationships/hyperlink" Target="https://stackoverflow.com/questions/60469220" TargetMode="External"/><Relationship Id="rId1525" Type="http://schemas.openxmlformats.org/officeDocument/2006/relationships/hyperlink" Target="https://stackoverflow.com/questions/43749190" TargetMode="External"/><Relationship Id="rId2856" Type="http://schemas.openxmlformats.org/officeDocument/2006/relationships/hyperlink" Target="https://stackoverflow.com/questions/64999781" TargetMode="External"/><Relationship Id="rId1526" Type="http://schemas.openxmlformats.org/officeDocument/2006/relationships/hyperlink" Target="https://stackoverflow.com/questions/39700969" TargetMode="External"/><Relationship Id="rId2857" Type="http://schemas.openxmlformats.org/officeDocument/2006/relationships/hyperlink" Target="https://stackoverflow.com/questions/59427019" TargetMode="External"/><Relationship Id="rId1527" Type="http://schemas.openxmlformats.org/officeDocument/2006/relationships/hyperlink" Target="https://stackoverflow.com/questions/50171872" TargetMode="External"/><Relationship Id="rId2858" Type="http://schemas.openxmlformats.org/officeDocument/2006/relationships/hyperlink" Target="https://stackoverflow.com/questions/60062997" TargetMode="External"/><Relationship Id="rId1528" Type="http://schemas.openxmlformats.org/officeDocument/2006/relationships/hyperlink" Target="https://stackoverflow.com/questions/58744161" TargetMode="External"/><Relationship Id="rId2859" Type="http://schemas.openxmlformats.org/officeDocument/2006/relationships/hyperlink" Target="https://stackoverflow.com/questions/60062997" TargetMode="External"/><Relationship Id="rId1529" Type="http://schemas.openxmlformats.org/officeDocument/2006/relationships/hyperlink" Target="https://stackoverflow.com/questions/49949224" TargetMode="External"/><Relationship Id="rId939" Type="http://schemas.openxmlformats.org/officeDocument/2006/relationships/hyperlink" Target="https://stackoverflow.com/questions/60327453" TargetMode="External"/><Relationship Id="rId938" Type="http://schemas.openxmlformats.org/officeDocument/2006/relationships/hyperlink" Target="https://stackoverflow.com/questions/60974983" TargetMode="External"/><Relationship Id="rId937" Type="http://schemas.openxmlformats.org/officeDocument/2006/relationships/hyperlink" Target="https://stackoverflow.com/questions/61254044" TargetMode="External"/><Relationship Id="rId932" Type="http://schemas.openxmlformats.org/officeDocument/2006/relationships/hyperlink" Target="https://stackoverflow.com/questions/61280184" TargetMode="External"/><Relationship Id="rId931" Type="http://schemas.openxmlformats.org/officeDocument/2006/relationships/hyperlink" Target="https://stackoverflow.com/questions/57748812" TargetMode="External"/><Relationship Id="rId930" Type="http://schemas.openxmlformats.org/officeDocument/2006/relationships/hyperlink" Target="https://stackoverflow.com/questions/58228840" TargetMode="External"/><Relationship Id="rId936" Type="http://schemas.openxmlformats.org/officeDocument/2006/relationships/hyperlink" Target="https://stackoverflow.com/questions/59684810" TargetMode="External"/><Relationship Id="rId935" Type="http://schemas.openxmlformats.org/officeDocument/2006/relationships/hyperlink" Target="https://stackoverflow.com/questions/58228840" TargetMode="External"/><Relationship Id="rId934" Type="http://schemas.openxmlformats.org/officeDocument/2006/relationships/hyperlink" Target="https://stackoverflow.com/questions/61280184" TargetMode="External"/><Relationship Id="rId933" Type="http://schemas.openxmlformats.org/officeDocument/2006/relationships/hyperlink" Target="https://stackoverflow.com/questions/61280184" TargetMode="External"/><Relationship Id="rId2850" Type="http://schemas.openxmlformats.org/officeDocument/2006/relationships/hyperlink" Target="https://stackoverflow.com/questions/64335975" TargetMode="External"/><Relationship Id="rId1520" Type="http://schemas.openxmlformats.org/officeDocument/2006/relationships/hyperlink" Target="https://stackoverflow.com/questions/51353522" TargetMode="External"/><Relationship Id="rId2851" Type="http://schemas.openxmlformats.org/officeDocument/2006/relationships/hyperlink" Target="https://stackoverflow.com/questions/49206550" TargetMode="External"/><Relationship Id="rId1554" Type="http://schemas.openxmlformats.org/officeDocument/2006/relationships/hyperlink" Target="https://stackoverflow.com/questions/58226787" TargetMode="External"/><Relationship Id="rId2885" Type="http://schemas.openxmlformats.org/officeDocument/2006/relationships/hyperlink" Target="https://stackoverflow.com/questions/53999738" TargetMode="External"/><Relationship Id="rId1555" Type="http://schemas.openxmlformats.org/officeDocument/2006/relationships/hyperlink" Target="https://stackoverflow.com/questions/64464603" TargetMode="External"/><Relationship Id="rId2886" Type="http://schemas.openxmlformats.org/officeDocument/2006/relationships/hyperlink" Target="https://stackoverflow.com/questions/53306907" TargetMode="External"/><Relationship Id="rId1556" Type="http://schemas.openxmlformats.org/officeDocument/2006/relationships/hyperlink" Target="https://stackoverflow.com/questions/58744161" TargetMode="External"/><Relationship Id="rId2887" Type="http://schemas.openxmlformats.org/officeDocument/2006/relationships/hyperlink" Target="https://stackoverflow.com/questions/59621899" TargetMode="External"/><Relationship Id="rId1557" Type="http://schemas.openxmlformats.org/officeDocument/2006/relationships/hyperlink" Target="https://stackoverflow.com/questions/56190405" TargetMode="External"/><Relationship Id="rId2888" Type="http://schemas.openxmlformats.org/officeDocument/2006/relationships/hyperlink" Target="https://stackoverflow.com/questions/48425267" TargetMode="External"/><Relationship Id="rId1558" Type="http://schemas.openxmlformats.org/officeDocument/2006/relationships/hyperlink" Target="https://stackoverflow.com/questions/61087735" TargetMode="External"/><Relationship Id="rId2889" Type="http://schemas.openxmlformats.org/officeDocument/2006/relationships/hyperlink" Target="https://stackoverflow.com/questions/39947484" TargetMode="External"/><Relationship Id="rId1559" Type="http://schemas.openxmlformats.org/officeDocument/2006/relationships/hyperlink" Target="https://stackoverflow.com/questions/56212951" TargetMode="External"/><Relationship Id="rId965" Type="http://schemas.openxmlformats.org/officeDocument/2006/relationships/hyperlink" Target="https://stackoverflow.com/questions/63207897" TargetMode="External"/><Relationship Id="rId964" Type="http://schemas.openxmlformats.org/officeDocument/2006/relationships/hyperlink" Target="https://stackoverflow.com/questions/63207897" TargetMode="External"/><Relationship Id="rId963" Type="http://schemas.openxmlformats.org/officeDocument/2006/relationships/hyperlink" Target="https://stackoverflow.com/questions/61149306" TargetMode="External"/><Relationship Id="rId962" Type="http://schemas.openxmlformats.org/officeDocument/2006/relationships/hyperlink" Target="https://stackoverflow.com/questions/63554161" TargetMode="External"/><Relationship Id="rId969" Type="http://schemas.openxmlformats.org/officeDocument/2006/relationships/hyperlink" Target="https://stackoverflow.com/questions/50911052" TargetMode="External"/><Relationship Id="rId968" Type="http://schemas.openxmlformats.org/officeDocument/2006/relationships/hyperlink" Target="https://stackoverflow.com/questions/51872592" TargetMode="External"/><Relationship Id="rId967" Type="http://schemas.openxmlformats.org/officeDocument/2006/relationships/hyperlink" Target="https://stackoverflow.com/questions/51424835" TargetMode="External"/><Relationship Id="rId966" Type="http://schemas.openxmlformats.org/officeDocument/2006/relationships/hyperlink" Target="https://stackoverflow.com/questions/49372585" TargetMode="External"/><Relationship Id="rId2880" Type="http://schemas.openxmlformats.org/officeDocument/2006/relationships/hyperlink" Target="https://stackoverflow.com/questions/41568721" TargetMode="External"/><Relationship Id="rId961" Type="http://schemas.openxmlformats.org/officeDocument/2006/relationships/hyperlink" Target="https://stackoverflow.com/questions/62533380" TargetMode="External"/><Relationship Id="rId1550" Type="http://schemas.openxmlformats.org/officeDocument/2006/relationships/hyperlink" Target="https://stackoverflow.com/questions/61910143" TargetMode="External"/><Relationship Id="rId2881" Type="http://schemas.openxmlformats.org/officeDocument/2006/relationships/hyperlink" Target="https://stackoverflow.com/questions/41568721" TargetMode="External"/><Relationship Id="rId960" Type="http://schemas.openxmlformats.org/officeDocument/2006/relationships/hyperlink" Target="https://stackoverflow.com/questions/45771064" TargetMode="External"/><Relationship Id="rId1551" Type="http://schemas.openxmlformats.org/officeDocument/2006/relationships/hyperlink" Target="https://stackoverflow.com/questions/58744161" TargetMode="External"/><Relationship Id="rId2882" Type="http://schemas.openxmlformats.org/officeDocument/2006/relationships/hyperlink" Target="https://stackoverflow.com/questions/61796296" TargetMode="External"/><Relationship Id="rId1552" Type="http://schemas.openxmlformats.org/officeDocument/2006/relationships/hyperlink" Target="https://stackoverflow.com/questions/56453002" TargetMode="External"/><Relationship Id="rId2883" Type="http://schemas.openxmlformats.org/officeDocument/2006/relationships/hyperlink" Target="https://stackoverflow.com/questions/64085275" TargetMode="External"/><Relationship Id="rId1553" Type="http://schemas.openxmlformats.org/officeDocument/2006/relationships/hyperlink" Target="https://stackoverflow.com/questions/60001853" TargetMode="External"/><Relationship Id="rId2884" Type="http://schemas.openxmlformats.org/officeDocument/2006/relationships/hyperlink" Target="https://stackoverflow.com/questions/53306907" TargetMode="External"/><Relationship Id="rId1543" Type="http://schemas.openxmlformats.org/officeDocument/2006/relationships/hyperlink" Target="https://stackoverflow.com/questions/63532661" TargetMode="External"/><Relationship Id="rId2874" Type="http://schemas.openxmlformats.org/officeDocument/2006/relationships/hyperlink" Target="https://stackoverflow.com/questions/58418067" TargetMode="External"/><Relationship Id="rId1544" Type="http://schemas.openxmlformats.org/officeDocument/2006/relationships/hyperlink" Target="https://stackoverflow.com/questions/63377981" TargetMode="External"/><Relationship Id="rId2875" Type="http://schemas.openxmlformats.org/officeDocument/2006/relationships/hyperlink" Target="https://stackoverflow.com/questions/58418067" TargetMode="External"/><Relationship Id="rId1545" Type="http://schemas.openxmlformats.org/officeDocument/2006/relationships/hyperlink" Target="https://stackoverflow.com/questions/63971321" TargetMode="External"/><Relationship Id="rId2876" Type="http://schemas.openxmlformats.org/officeDocument/2006/relationships/hyperlink" Target="https://stackoverflow.com/questions/58418067" TargetMode="External"/><Relationship Id="rId1546" Type="http://schemas.openxmlformats.org/officeDocument/2006/relationships/hyperlink" Target="https://stackoverflow.com/questions/63971321" TargetMode="External"/><Relationship Id="rId2877" Type="http://schemas.openxmlformats.org/officeDocument/2006/relationships/hyperlink" Target="https://stackoverflow.com/questions/53503889" TargetMode="External"/><Relationship Id="rId1547" Type="http://schemas.openxmlformats.org/officeDocument/2006/relationships/hyperlink" Target="https://stackoverflow.com/questions/54947733" TargetMode="External"/><Relationship Id="rId2878" Type="http://schemas.openxmlformats.org/officeDocument/2006/relationships/hyperlink" Target="https://stackoverflow.com/questions/44139960" TargetMode="External"/><Relationship Id="rId1548" Type="http://schemas.openxmlformats.org/officeDocument/2006/relationships/hyperlink" Target="https://stackoverflow.com/questions/58698942" TargetMode="External"/><Relationship Id="rId2879" Type="http://schemas.openxmlformats.org/officeDocument/2006/relationships/hyperlink" Target="https://stackoverflow.com/questions/47765595" TargetMode="External"/><Relationship Id="rId1549" Type="http://schemas.openxmlformats.org/officeDocument/2006/relationships/hyperlink" Target="https://stackoverflow.com/questions/63873767" TargetMode="External"/><Relationship Id="rId959" Type="http://schemas.openxmlformats.org/officeDocument/2006/relationships/hyperlink" Target="https://stackoverflow.com/questions/50752787" TargetMode="External"/><Relationship Id="rId954" Type="http://schemas.openxmlformats.org/officeDocument/2006/relationships/hyperlink" Target="https://stackoverflow.com/questions/52928348" TargetMode="External"/><Relationship Id="rId953" Type="http://schemas.openxmlformats.org/officeDocument/2006/relationships/hyperlink" Target="https://stackoverflow.com/questions/31720340" TargetMode="External"/><Relationship Id="rId952" Type="http://schemas.openxmlformats.org/officeDocument/2006/relationships/hyperlink" Target="https://stackoverflow.com/questions/25104075" TargetMode="External"/><Relationship Id="rId951" Type="http://schemas.openxmlformats.org/officeDocument/2006/relationships/hyperlink" Target="https://stackoverflow.com/questions/59220550" TargetMode="External"/><Relationship Id="rId958" Type="http://schemas.openxmlformats.org/officeDocument/2006/relationships/hyperlink" Target="https://stackoverflow.com/questions/60978701" TargetMode="External"/><Relationship Id="rId957" Type="http://schemas.openxmlformats.org/officeDocument/2006/relationships/hyperlink" Target="https://stackoverflow.com/questions/61146408" TargetMode="External"/><Relationship Id="rId956" Type="http://schemas.openxmlformats.org/officeDocument/2006/relationships/hyperlink" Target="https://stackoverflow.com/questions/40861026" TargetMode="External"/><Relationship Id="rId955" Type="http://schemas.openxmlformats.org/officeDocument/2006/relationships/hyperlink" Target="https://stackoverflow.com/questions/56022886" TargetMode="External"/><Relationship Id="rId950" Type="http://schemas.openxmlformats.org/officeDocument/2006/relationships/hyperlink" Target="https://stackoverflow.com/questions/48303166" TargetMode="External"/><Relationship Id="rId2870" Type="http://schemas.openxmlformats.org/officeDocument/2006/relationships/hyperlink" Target="https://stackoverflow.com/questions/55945364" TargetMode="External"/><Relationship Id="rId1540" Type="http://schemas.openxmlformats.org/officeDocument/2006/relationships/hyperlink" Target="https://stackoverflow.com/questions/61888473" TargetMode="External"/><Relationship Id="rId2871" Type="http://schemas.openxmlformats.org/officeDocument/2006/relationships/hyperlink" Target="https://stackoverflow.com/questions/60062997" TargetMode="External"/><Relationship Id="rId1541" Type="http://schemas.openxmlformats.org/officeDocument/2006/relationships/hyperlink" Target="https://stackoverflow.com/questions/62472238" TargetMode="External"/><Relationship Id="rId2872" Type="http://schemas.openxmlformats.org/officeDocument/2006/relationships/hyperlink" Target="https://stackoverflow.com/questions/48986403" TargetMode="External"/><Relationship Id="rId1542" Type="http://schemas.openxmlformats.org/officeDocument/2006/relationships/hyperlink" Target="https://stackoverflow.com/questions/64978209" TargetMode="External"/><Relationship Id="rId2873" Type="http://schemas.openxmlformats.org/officeDocument/2006/relationships/hyperlink" Target="https://stackoverflow.com/questions/40328751" TargetMode="External"/><Relationship Id="rId7717" Type="http://schemas.openxmlformats.org/officeDocument/2006/relationships/hyperlink" Target="https://stackoverflow.com/questions/44163891" TargetMode="External"/><Relationship Id="rId7716" Type="http://schemas.openxmlformats.org/officeDocument/2006/relationships/hyperlink" Target="https://stackoverflow.com/questions/45502673" TargetMode="External"/><Relationship Id="rId7715" Type="http://schemas.openxmlformats.org/officeDocument/2006/relationships/hyperlink" Target="https://stackoverflow.com/questions/49058777" TargetMode="External"/><Relationship Id="rId7714" Type="http://schemas.openxmlformats.org/officeDocument/2006/relationships/hyperlink" Target="https://stackoverflow.com/questions/51046867" TargetMode="External"/><Relationship Id="rId7719" Type="http://schemas.openxmlformats.org/officeDocument/2006/relationships/hyperlink" Target="https://stackoverflow.com/questions/49441748" TargetMode="External"/><Relationship Id="rId7718" Type="http://schemas.openxmlformats.org/officeDocument/2006/relationships/hyperlink" Target="https://stackoverflow.com/questions/48764716" TargetMode="External"/><Relationship Id="rId7713" Type="http://schemas.openxmlformats.org/officeDocument/2006/relationships/hyperlink" Target="https://stackoverflow.com/questions/44573784" TargetMode="External"/><Relationship Id="rId7712" Type="http://schemas.openxmlformats.org/officeDocument/2006/relationships/hyperlink" Target="https://stackoverflow.com/questions/50243086" TargetMode="External"/><Relationship Id="rId7711" Type="http://schemas.openxmlformats.org/officeDocument/2006/relationships/hyperlink" Target="https://stackoverflow.com/questions/47484469" TargetMode="External"/><Relationship Id="rId7710" Type="http://schemas.openxmlformats.org/officeDocument/2006/relationships/hyperlink" Target="https://stackoverflow.com/questions/46344583" TargetMode="External"/><Relationship Id="rId7706" Type="http://schemas.openxmlformats.org/officeDocument/2006/relationships/hyperlink" Target="https://stackoverflow.com/questions/49573784" TargetMode="External"/><Relationship Id="rId7705" Type="http://schemas.openxmlformats.org/officeDocument/2006/relationships/hyperlink" Target="https://stackoverflow.com/questions/49573784" TargetMode="External"/><Relationship Id="rId7704" Type="http://schemas.openxmlformats.org/officeDocument/2006/relationships/hyperlink" Target="https://stackoverflow.com/questions/50243086" TargetMode="External"/><Relationship Id="rId7703" Type="http://schemas.openxmlformats.org/officeDocument/2006/relationships/hyperlink" Target="https://stackoverflow.com/questions/46344583" TargetMode="External"/><Relationship Id="rId7709" Type="http://schemas.openxmlformats.org/officeDocument/2006/relationships/hyperlink" Target="https://stackoverflow.com/questions/50479021" TargetMode="External"/><Relationship Id="rId7708" Type="http://schemas.openxmlformats.org/officeDocument/2006/relationships/hyperlink" Target="https://stackoverflow.com/questions/49573784" TargetMode="External"/><Relationship Id="rId7707" Type="http://schemas.openxmlformats.org/officeDocument/2006/relationships/hyperlink" Target="https://stackoverflow.com/questions/49573784" TargetMode="External"/><Relationship Id="rId7702" Type="http://schemas.openxmlformats.org/officeDocument/2006/relationships/hyperlink" Target="https://stackoverflow.com/questions/49441748" TargetMode="External"/><Relationship Id="rId7701" Type="http://schemas.openxmlformats.org/officeDocument/2006/relationships/hyperlink" Target="https://stackoverflow.com/questions/51046867" TargetMode="External"/><Relationship Id="rId7700" Type="http://schemas.openxmlformats.org/officeDocument/2006/relationships/hyperlink" Target="https://stackoverflow.com/questions/42026835" TargetMode="External"/><Relationship Id="rId6407" Type="http://schemas.openxmlformats.org/officeDocument/2006/relationships/hyperlink" Target="https://stackoverflow.com/questions/49093535" TargetMode="External"/><Relationship Id="rId7739" Type="http://schemas.openxmlformats.org/officeDocument/2006/relationships/hyperlink" Target="https://stackoverflow.com/questions/60792076" TargetMode="External"/><Relationship Id="rId6408" Type="http://schemas.openxmlformats.org/officeDocument/2006/relationships/hyperlink" Target="https://stackoverflow.com/questions/52309568" TargetMode="External"/><Relationship Id="rId7738" Type="http://schemas.openxmlformats.org/officeDocument/2006/relationships/hyperlink" Target="https://stackoverflow.com/questions/48751075" TargetMode="External"/><Relationship Id="rId6405" Type="http://schemas.openxmlformats.org/officeDocument/2006/relationships/hyperlink" Target="https://stackoverflow.com/questions/50761702" TargetMode="External"/><Relationship Id="rId7737" Type="http://schemas.openxmlformats.org/officeDocument/2006/relationships/hyperlink" Target="https://stackoverflow.com/questions/50513505" TargetMode="External"/><Relationship Id="rId6406" Type="http://schemas.openxmlformats.org/officeDocument/2006/relationships/hyperlink" Target="https://stackoverflow.com/questions/43010339" TargetMode="External"/><Relationship Id="rId7736" Type="http://schemas.openxmlformats.org/officeDocument/2006/relationships/hyperlink" Target="https://stackoverflow.com/questions/50513505" TargetMode="External"/><Relationship Id="rId6409" Type="http://schemas.openxmlformats.org/officeDocument/2006/relationships/hyperlink" Target="https://stackoverflow.com/questions/49272228" TargetMode="External"/><Relationship Id="rId7731" Type="http://schemas.openxmlformats.org/officeDocument/2006/relationships/hyperlink" Target="https://stackoverflow.com/questions/50513505" TargetMode="External"/><Relationship Id="rId6400" Type="http://schemas.openxmlformats.org/officeDocument/2006/relationships/hyperlink" Target="https://stackoverflow.com/questions/63272801" TargetMode="External"/><Relationship Id="rId7730" Type="http://schemas.openxmlformats.org/officeDocument/2006/relationships/hyperlink" Target="https://stackoverflow.com/questions/46994409" TargetMode="External"/><Relationship Id="rId6403" Type="http://schemas.openxmlformats.org/officeDocument/2006/relationships/hyperlink" Target="https://stackoverflow.com/questions/55904359" TargetMode="External"/><Relationship Id="rId7735" Type="http://schemas.openxmlformats.org/officeDocument/2006/relationships/hyperlink" Target="https://stackoverflow.com/questions/48751075" TargetMode="External"/><Relationship Id="rId6404" Type="http://schemas.openxmlformats.org/officeDocument/2006/relationships/hyperlink" Target="https://stackoverflow.com/questions/63272801" TargetMode="External"/><Relationship Id="rId7734" Type="http://schemas.openxmlformats.org/officeDocument/2006/relationships/hyperlink" Target="https://stackoverflow.com/questions/58698942" TargetMode="External"/><Relationship Id="rId6401" Type="http://schemas.openxmlformats.org/officeDocument/2006/relationships/hyperlink" Target="https://stackoverflow.com/questions/50549920" TargetMode="External"/><Relationship Id="rId7733" Type="http://schemas.openxmlformats.org/officeDocument/2006/relationships/hyperlink" Target="https://stackoverflow.com/questions/58418067" TargetMode="External"/><Relationship Id="rId6402" Type="http://schemas.openxmlformats.org/officeDocument/2006/relationships/hyperlink" Target="https://stackoverflow.com/questions/41389387" TargetMode="External"/><Relationship Id="rId7732" Type="http://schemas.openxmlformats.org/officeDocument/2006/relationships/hyperlink" Target="https://stackoverflow.com/questions/48751075" TargetMode="External"/><Relationship Id="rId7728" Type="http://schemas.openxmlformats.org/officeDocument/2006/relationships/hyperlink" Target="https://stackoverflow.com/questions/58183711" TargetMode="External"/><Relationship Id="rId7727" Type="http://schemas.openxmlformats.org/officeDocument/2006/relationships/hyperlink" Target="https://stackoverflow.com/questions/49441748" TargetMode="External"/><Relationship Id="rId7726" Type="http://schemas.openxmlformats.org/officeDocument/2006/relationships/hyperlink" Target="https://stackoverflow.com/questions/49441748" TargetMode="External"/><Relationship Id="rId7725" Type="http://schemas.openxmlformats.org/officeDocument/2006/relationships/hyperlink" Target="https://stackoverflow.com/questions/44163891" TargetMode="External"/><Relationship Id="rId7729" Type="http://schemas.openxmlformats.org/officeDocument/2006/relationships/hyperlink" Target="https://stackoverflow.com/questions/58698942" TargetMode="External"/><Relationship Id="rId7720" Type="http://schemas.openxmlformats.org/officeDocument/2006/relationships/hyperlink" Target="https://stackoverflow.com/questions/49058777" TargetMode="External"/><Relationship Id="rId7724" Type="http://schemas.openxmlformats.org/officeDocument/2006/relationships/hyperlink" Target="https://stackoverflow.com/questions/51046867" TargetMode="External"/><Relationship Id="rId7723" Type="http://schemas.openxmlformats.org/officeDocument/2006/relationships/hyperlink" Target="https://stackoverflow.com/questions/48764716" TargetMode="External"/><Relationship Id="rId7722" Type="http://schemas.openxmlformats.org/officeDocument/2006/relationships/hyperlink" Target="https://stackoverflow.com/questions/58418067" TargetMode="External"/><Relationship Id="rId7721" Type="http://schemas.openxmlformats.org/officeDocument/2006/relationships/hyperlink" Target="https://stackoverflow.com/questions/58418067" TargetMode="External"/><Relationship Id="rId5130" Type="http://schemas.openxmlformats.org/officeDocument/2006/relationships/hyperlink" Target="https://stackoverflow.com/questions/54700736" TargetMode="External"/><Relationship Id="rId6461" Type="http://schemas.openxmlformats.org/officeDocument/2006/relationships/hyperlink" Target="https://stackoverflow.com/questions/52306842" TargetMode="External"/><Relationship Id="rId7793" Type="http://schemas.openxmlformats.org/officeDocument/2006/relationships/hyperlink" Target="https://stackoverflow.com/questions/52690293" TargetMode="External"/><Relationship Id="rId5131" Type="http://schemas.openxmlformats.org/officeDocument/2006/relationships/hyperlink" Target="https://stackoverflow.com/questions/42630504" TargetMode="External"/><Relationship Id="rId6462" Type="http://schemas.openxmlformats.org/officeDocument/2006/relationships/hyperlink" Target="https://stackoverflow.com/questions/59074461" TargetMode="External"/><Relationship Id="rId7792" Type="http://schemas.openxmlformats.org/officeDocument/2006/relationships/hyperlink" Target="https://stackoverflow.com/questions/54842893" TargetMode="External"/><Relationship Id="rId7791" Type="http://schemas.openxmlformats.org/officeDocument/2006/relationships/hyperlink" Target="https://stackoverflow.com/questions/54788005" TargetMode="External"/><Relationship Id="rId6460" Type="http://schemas.openxmlformats.org/officeDocument/2006/relationships/hyperlink" Target="https://stackoverflow.com/questions/49573784" TargetMode="External"/><Relationship Id="rId7790" Type="http://schemas.openxmlformats.org/officeDocument/2006/relationships/hyperlink" Target="https://stackoverflow.com/questions/45590240" TargetMode="External"/><Relationship Id="rId5134" Type="http://schemas.openxmlformats.org/officeDocument/2006/relationships/hyperlink" Target="https://stackoverflow.com/questions/48366249" TargetMode="External"/><Relationship Id="rId6465" Type="http://schemas.openxmlformats.org/officeDocument/2006/relationships/hyperlink" Target="https://stackoverflow.com/questions/34321467" TargetMode="External"/><Relationship Id="rId7797" Type="http://schemas.openxmlformats.org/officeDocument/2006/relationships/hyperlink" Target="https://stackoverflow.com/questions/60763595" TargetMode="External"/><Relationship Id="rId5135" Type="http://schemas.openxmlformats.org/officeDocument/2006/relationships/hyperlink" Target="https://stackoverflow.com/questions/43786994" TargetMode="External"/><Relationship Id="rId6466" Type="http://schemas.openxmlformats.org/officeDocument/2006/relationships/hyperlink" Target="https://stackoverflow.com/questions/34321467" TargetMode="External"/><Relationship Id="rId7796" Type="http://schemas.openxmlformats.org/officeDocument/2006/relationships/hyperlink" Target="https://stackoverflow.com/questions/54788005" TargetMode="External"/><Relationship Id="rId5132" Type="http://schemas.openxmlformats.org/officeDocument/2006/relationships/hyperlink" Target="https://stackoverflow.com/questions/51118565" TargetMode="External"/><Relationship Id="rId6463" Type="http://schemas.openxmlformats.org/officeDocument/2006/relationships/hyperlink" Target="https://stackoverflow.com/questions/58442374" TargetMode="External"/><Relationship Id="rId7795" Type="http://schemas.openxmlformats.org/officeDocument/2006/relationships/hyperlink" Target="https://stackoverflow.com/questions/54634771" TargetMode="External"/><Relationship Id="rId5133" Type="http://schemas.openxmlformats.org/officeDocument/2006/relationships/hyperlink" Target="https://stackoverflow.com/questions/46375398" TargetMode="External"/><Relationship Id="rId6464" Type="http://schemas.openxmlformats.org/officeDocument/2006/relationships/hyperlink" Target="https://stackoverflow.com/questions/51451435" TargetMode="External"/><Relationship Id="rId7794" Type="http://schemas.openxmlformats.org/officeDocument/2006/relationships/hyperlink" Target="https://stackoverflow.com/questions/54634771" TargetMode="External"/><Relationship Id="rId5138" Type="http://schemas.openxmlformats.org/officeDocument/2006/relationships/hyperlink" Target="https://stackoverflow.com/questions/52720886" TargetMode="External"/><Relationship Id="rId6469" Type="http://schemas.openxmlformats.org/officeDocument/2006/relationships/hyperlink" Target="https://stackoverflow.com/questions/57957101" TargetMode="External"/><Relationship Id="rId5139" Type="http://schemas.openxmlformats.org/officeDocument/2006/relationships/hyperlink" Target="https://stackoverflow.com/questions/56857491" TargetMode="External"/><Relationship Id="rId5136" Type="http://schemas.openxmlformats.org/officeDocument/2006/relationships/hyperlink" Target="https://stackoverflow.com/questions/62690426" TargetMode="External"/><Relationship Id="rId6467" Type="http://schemas.openxmlformats.org/officeDocument/2006/relationships/hyperlink" Target="https://stackoverflow.com/questions/34321467" TargetMode="External"/><Relationship Id="rId7799" Type="http://schemas.openxmlformats.org/officeDocument/2006/relationships/hyperlink" Target="https://stackoverflow.com/questions/54634771" TargetMode="External"/><Relationship Id="rId5137" Type="http://schemas.openxmlformats.org/officeDocument/2006/relationships/hyperlink" Target="https://stackoverflow.com/questions/52720886" TargetMode="External"/><Relationship Id="rId6468" Type="http://schemas.openxmlformats.org/officeDocument/2006/relationships/hyperlink" Target="https://stackoverflow.com/questions/50541569" TargetMode="External"/><Relationship Id="rId7798" Type="http://schemas.openxmlformats.org/officeDocument/2006/relationships/hyperlink" Target="https://stackoverflow.com/questions/53367063" TargetMode="External"/><Relationship Id="rId5129" Type="http://schemas.openxmlformats.org/officeDocument/2006/relationships/hyperlink" Target="https://stackoverflow.com/questions/54130206" TargetMode="External"/><Relationship Id="rId6450" Type="http://schemas.openxmlformats.org/officeDocument/2006/relationships/hyperlink" Target="https://stackoverflow.com/questions/49372585" TargetMode="External"/><Relationship Id="rId7782" Type="http://schemas.openxmlformats.org/officeDocument/2006/relationships/hyperlink" Target="https://stackoverflow.com/questions/52567121" TargetMode="External"/><Relationship Id="rId5120" Type="http://schemas.openxmlformats.org/officeDocument/2006/relationships/hyperlink" Target="https://stackoverflow.com/questions/58698942" TargetMode="External"/><Relationship Id="rId6451" Type="http://schemas.openxmlformats.org/officeDocument/2006/relationships/hyperlink" Target="https://stackoverflow.com/questions/51424835" TargetMode="External"/><Relationship Id="rId7781" Type="http://schemas.openxmlformats.org/officeDocument/2006/relationships/hyperlink" Target="https://stackoverflow.com/questions/59539855" TargetMode="External"/><Relationship Id="rId7780" Type="http://schemas.openxmlformats.org/officeDocument/2006/relationships/hyperlink" Target="https://stackoverflow.com/questions/52567121" TargetMode="External"/><Relationship Id="rId5123" Type="http://schemas.openxmlformats.org/officeDocument/2006/relationships/hyperlink" Target="https://stackoverflow.com/questions/58744161" TargetMode="External"/><Relationship Id="rId6454" Type="http://schemas.openxmlformats.org/officeDocument/2006/relationships/hyperlink" Target="https://stackoverflow.com/questions/51872592" TargetMode="External"/><Relationship Id="rId7786" Type="http://schemas.openxmlformats.org/officeDocument/2006/relationships/hyperlink" Target="https://stackoverflow.com/questions/51342763" TargetMode="External"/><Relationship Id="rId5124" Type="http://schemas.openxmlformats.org/officeDocument/2006/relationships/hyperlink" Target="https://stackoverflow.com/questions/58226787" TargetMode="External"/><Relationship Id="rId6455" Type="http://schemas.openxmlformats.org/officeDocument/2006/relationships/hyperlink" Target="https://stackoverflow.com/questions/47735205" TargetMode="External"/><Relationship Id="rId7785" Type="http://schemas.openxmlformats.org/officeDocument/2006/relationships/hyperlink" Target="https://stackoverflow.com/questions/56133254" TargetMode="External"/><Relationship Id="rId5121" Type="http://schemas.openxmlformats.org/officeDocument/2006/relationships/hyperlink" Target="https://stackoverflow.com/questions/58744161" TargetMode="External"/><Relationship Id="rId6452" Type="http://schemas.openxmlformats.org/officeDocument/2006/relationships/hyperlink" Target="https://stackoverflow.com/questions/64999781" TargetMode="External"/><Relationship Id="rId7784" Type="http://schemas.openxmlformats.org/officeDocument/2006/relationships/hyperlink" Target="https://stackoverflow.com/questions/60733109" TargetMode="External"/><Relationship Id="rId5122" Type="http://schemas.openxmlformats.org/officeDocument/2006/relationships/hyperlink" Target="https://stackoverflow.com/questions/56212951" TargetMode="External"/><Relationship Id="rId6453" Type="http://schemas.openxmlformats.org/officeDocument/2006/relationships/hyperlink" Target="https://stackoverflow.com/questions/51872592" TargetMode="External"/><Relationship Id="rId7783" Type="http://schemas.openxmlformats.org/officeDocument/2006/relationships/hyperlink" Target="https://stackoverflow.com/questions/51376802" TargetMode="External"/><Relationship Id="rId5127" Type="http://schemas.openxmlformats.org/officeDocument/2006/relationships/hyperlink" Target="https://stackoverflow.com/questions/61087735" TargetMode="External"/><Relationship Id="rId6458" Type="http://schemas.openxmlformats.org/officeDocument/2006/relationships/hyperlink" Target="https://stackoverflow.com/questions/48461151" TargetMode="External"/><Relationship Id="rId5128" Type="http://schemas.openxmlformats.org/officeDocument/2006/relationships/hyperlink" Target="https://stackoverflow.com/questions/54112504" TargetMode="External"/><Relationship Id="rId6459" Type="http://schemas.openxmlformats.org/officeDocument/2006/relationships/hyperlink" Target="https://stackoverflow.com/questions/48461151" TargetMode="External"/><Relationship Id="rId7789" Type="http://schemas.openxmlformats.org/officeDocument/2006/relationships/hyperlink" Target="https://stackoverflow.com/questions/52388831" TargetMode="External"/><Relationship Id="rId5125" Type="http://schemas.openxmlformats.org/officeDocument/2006/relationships/hyperlink" Target="https://stackoverflow.com/questions/57748812" TargetMode="External"/><Relationship Id="rId6456" Type="http://schemas.openxmlformats.org/officeDocument/2006/relationships/hyperlink" Target="https://stackoverflow.com/questions/51734983" TargetMode="External"/><Relationship Id="rId7788" Type="http://schemas.openxmlformats.org/officeDocument/2006/relationships/hyperlink" Target="https://stackoverflow.com/questions/46999519" TargetMode="External"/><Relationship Id="rId5126" Type="http://schemas.openxmlformats.org/officeDocument/2006/relationships/hyperlink" Target="https://stackoverflow.com/questions/54112504" TargetMode="External"/><Relationship Id="rId6457" Type="http://schemas.openxmlformats.org/officeDocument/2006/relationships/hyperlink" Target="https://stackoverflow.com/questions/46694252" TargetMode="External"/><Relationship Id="rId7787" Type="http://schemas.openxmlformats.org/officeDocument/2006/relationships/hyperlink" Target="https://stackoverflow.com/questions/50544197" TargetMode="External"/><Relationship Id="rId6480" Type="http://schemas.openxmlformats.org/officeDocument/2006/relationships/hyperlink" Target="https://stackoverflow.com/questions/49477496" TargetMode="External"/><Relationship Id="rId5152" Type="http://schemas.openxmlformats.org/officeDocument/2006/relationships/hyperlink" Target="https://stackoverflow.com/questions/61254083" TargetMode="External"/><Relationship Id="rId6483" Type="http://schemas.openxmlformats.org/officeDocument/2006/relationships/hyperlink" Target="https://stackoverflow.com/questions/64085275" TargetMode="External"/><Relationship Id="rId5153" Type="http://schemas.openxmlformats.org/officeDocument/2006/relationships/hyperlink" Target="https://stackoverflow.com/questions/61273445" TargetMode="External"/><Relationship Id="rId6484" Type="http://schemas.openxmlformats.org/officeDocument/2006/relationships/hyperlink" Target="https://stackoverflow.com/questions/59015359" TargetMode="External"/><Relationship Id="rId5150" Type="http://schemas.openxmlformats.org/officeDocument/2006/relationships/hyperlink" Target="https://stackoverflow.com/questions/61016150" TargetMode="External"/><Relationship Id="rId6481" Type="http://schemas.openxmlformats.org/officeDocument/2006/relationships/hyperlink" Target="https://stackoverflow.com/questions/49851200" TargetMode="External"/><Relationship Id="rId5151" Type="http://schemas.openxmlformats.org/officeDocument/2006/relationships/hyperlink" Target="https://stackoverflow.com/questions/61459747" TargetMode="External"/><Relationship Id="rId6482" Type="http://schemas.openxmlformats.org/officeDocument/2006/relationships/hyperlink" Target="https://stackoverflow.com/questions/59645758" TargetMode="External"/><Relationship Id="rId5156" Type="http://schemas.openxmlformats.org/officeDocument/2006/relationships/hyperlink" Target="https://stackoverflow.com/questions/61254083" TargetMode="External"/><Relationship Id="rId6487" Type="http://schemas.openxmlformats.org/officeDocument/2006/relationships/hyperlink" Target="https://stackoverflow.com/questions/63322338" TargetMode="External"/><Relationship Id="rId5157" Type="http://schemas.openxmlformats.org/officeDocument/2006/relationships/hyperlink" Target="https://stackoverflow.com/questions/64915407" TargetMode="External"/><Relationship Id="rId6488" Type="http://schemas.openxmlformats.org/officeDocument/2006/relationships/hyperlink" Target="https://stackoverflow.com/questions/55621653" TargetMode="External"/><Relationship Id="rId5154" Type="http://schemas.openxmlformats.org/officeDocument/2006/relationships/hyperlink" Target="https://stackoverflow.com/questions/62186080" TargetMode="External"/><Relationship Id="rId6485" Type="http://schemas.openxmlformats.org/officeDocument/2006/relationships/hyperlink" Target="https://stackoverflow.com/questions/50885601" TargetMode="External"/><Relationship Id="rId5155" Type="http://schemas.openxmlformats.org/officeDocument/2006/relationships/hyperlink" Target="https://stackoverflow.com/questions/64764131" TargetMode="External"/><Relationship Id="rId6486" Type="http://schemas.openxmlformats.org/officeDocument/2006/relationships/hyperlink" Target="https://stackoverflow.com/questions/58751457" TargetMode="External"/><Relationship Id="rId5158" Type="http://schemas.openxmlformats.org/officeDocument/2006/relationships/hyperlink" Target="https://stackoverflow.com/questions/61437301" TargetMode="External"/><Relationship Id="rId6489" Type="http://schemas.openxmlformats.org/officeDocument/2006/relationships/hyperlink" Target="https://stackoverflow.com/questions/60444486" TargetMode="External"/><Relationship Id="rId5159" Type="http://schemas.openxmlformats.org/officeDocument/2006/relationships/hyperlink" Target="https://stackoverflow.com/questions/59938419" TargetMode="External"/><Relationship Id="rId5141" Type="http://schemas.openxmlformats.org/officeDocument/2006/relationships/hyperlink" Target="https://stackoverflow.com/questions/50945734" TargetMode="External"/><Relationship Id="rId6472" Type="http://schemas.openxmlformats.org/officeDocument/2006/relationships/hyperlink" Target="https://stackoverflow.com/questions/59129241" TargetMode="External"/><Relationship Id="rId5142" Type="http://schemas.openxmlformats.org/officeDocument/2006/relationships/hyperlink" Target="https://stackoverflow.com/questions/42250340" TargetMode="External"/><Relationship Id="rId6473" Type="http://schemas.openxmlformats.org/officeDocument/2006/relationships/hyperlink" Target="https://stackoverflow.com/questions/58442374" TargetMode="External"/><Relationship Id="rId6470" Type="http://schemas.openxmlformats.org/officeDocument/2006/relationships/hyperlink" Target="https://stackoverflow.com/questions/59129241" TargetMode="External"/><Relationship Id="rId5140" Type="http://schemas.openxmlformats.org/officeDocument/2006/relationships/hyperlink" Target="https://stackoverflow.com/questions/41171613" TargetMode="External"/><Relationship Id="rId6471" Type="http://schemas.openxmlformats.org/officeDocument/2006/relationships/hyperlink" Target="https://stackoverflow.com/questions/64698227" TargetMode="External"/><Relationship Id="rId5145" Type="http://schemas.openxmlformats.org/officeDocument/2006/relationships/hyperlink" Target="https://stackoverflow.com/questions/42066512" TargetMode="External"/><Relationship Id="rId6476" Type="http://schemas.openxmlformats.org/officeDocument/2006/relationships/hyperlink" Target="https://stackoverflow.com/questions/43301617" TargetMode="External"/><Relationship Id="rId5146" Type="http://schemas.openxmlformats.org/officeDocument/2006/relationships/hyperlink" Target="https://stackoverflow.com/questions/42066512" TargetMode="External"/><Relationship Id="rId6477" Type="http://schemas.openxmlformats.org/officeDocument/2006/relationships/hyperlink" Target="https://stackoverflow.com/questions/46297371" TargetMode="External"/><Relationship Id="rId5143" Type="http://schemas.openxmlformats.org/officeDocument/2006/relationships/hyperlink" Target="https://stackoverflow.com/questions/56391755" TargetMode="External"/><Relationship Id="rId6474" Type="http://schemas.openxmlformats.org/officeDocument/2006/relationships/hyperlink" Target="https://stackoverflow.com/questions/51451435" TargetMode="External"/><Relationship Id="rId5144" Type="http://schemas.openxmlformats.org/officeDocument/2006/relationships/hyperlink" Target="https://stackoverflow.com/questions/47524881" TargetMode="External"/><Relationship Id="rId6475" Type="http://schemas.openxmlformats.org/officeDocument/2006/relationships/hyperlink" Target="https://stackoverflow.com/questions/46297371" TargetMode="External"/><Relationship Id="rId5149" Type="http://schemas.openxmlformats.org/officeDocument/2006/relationships/hyperlink" Target="https://stackoverflow.com/questions/61353557" TargetMode="External"/><Relationship Id="rId5147" Type="http://schemas.openxmlformats.org/officeDocument/2006/relationships/hyperlink" Target="https://stackoverflow.com/questions/63732386" TargetMode="External"/><Relationship Id="rId6478" Type="http://schemas.openxmlformats.org/officeDocument/2006/relationships/hyperlink" Target="https://stackoverflow.com/questions/62330654" TargetMode="External"/><Relationship Id="rId5148" Type="http://schemas.openxmlformats.org/officeDocument/2006/relationships/hyperlink" Target="https://stackoverflow.com/questions/62712483" TargetMode="External"/><Relationship Id="rId6479" Type="http://schemas.openxmlformats.org/officeDocument/2006/relationships/hyperlink" Target="https://stackoverflow.com/questions/55693629" TargetMode="External"/><Relationship Id="rId6429" Type="http://schemas.openxmlformats.org/officeDocument/2006/relationships/hyperlink" Target="https://stackoverflow.com/questions/43748788" TargetMode="External"/><Relationship Id="rId6427" Type="http://schemas.openxmlformats.org/officeDocument/2006/relationships/hyperlink" Target="https://stackoverflow.com/questions/53003208" TargetMode="External"/><Relationship Id="rId7759" Type="http://schemas.openxmlformats.org/officeDocument/2006/relationships/hyperlink" Target="https://stackoverflow.com/questions/51990034" TargetMode="External"/><Relationship Id="rId6428" Type="http://schemas.openxmlformats.org/officeDocument/2006/relationships/hyperlink" Target="https://stackoverflow.com/questions/51050053" TargetMode="External"/><Relationship Id="rId7758" Type="http://schemas.openxmlformats.org/officeDocument/2006/relationships/hyperlink" Target="https://stackoverflow.com/questions/48744945" TargetMode="External"/><Relationship Id="rId6421" Type="http://schemas.openxmlformats.org/officeDocument/2006/relationships/hyperlink" Target="https://stackoverflow.com/questions/57149091" TargetMode="External"/><Relationship Id="rId7753" Type="http://schemas.openxmlformats.org/officeDocument/2006/relationships/hyperlink" Target="https://stackoverflow.com/questions/58418067" TargetMode="External"/><Relationship Id="rId6422" Type="http://schemas.openxmlformats.org/officeDocument/2006/relationships/hyperlink" Target="https://stackoverflow.com/questions/41389387" TargetMode="External"/><Relationship Id="rId7752" Type="http://schemas.openxmlformats.org/officeDocument/2006/relationships/hyperlink" Target="https://stackoverflow.com/questions/48744945" TargetMode="External"/><Relationship Id="rId7751" Type="http://schemas.openxmlformats.org/officeDocument/2006/relationships/hyperlink" Target="https://stackoverflow.com/questions/48751075" TargetMode="External"/><Relationship Id="rId6420" Type="http://schemas.openxmlformats.org/officeDocument/2006/relationships/hyperlink" Target="https://stackoverflow.com/questions/54614365" TargetMode="External"/><Relationship Id="rId7750" Type="http://schemas.openxmlformats.org/officeDocument/2006/relationships/hyperlink" Target="https://stackoverflow.com/questions/58418067" TargetMode="External"/><Relationship Id="rId6425" Type="http://schemas.openxmlformats.org/officeDocument/2006/relationships/hyperlink" Target="https://stackoverflow.com/questions/54614365" TargetMode="External"/><Relationship Id="rId7757" Type="http://schemas.openxmlformats.org/officeDocument/2006/relationships/hyperlink" Target="https://stackoverflow.com/questions/48764716" TargetMode="External"/><Relationship Id="rId6426" Type="http://schemas.openxmlformats.org/officeDocument/2006/relationships/hyperlink" Target="https://stackoverflow.com/questions/42307908" TargetMode="External"/><Relationship Id="rId7756" Type="http://schemas.openxmlformats.org/officeDocument/2006/relationships/hyperlink" Target="https://stackoverflow.com/questions/48751075" TargetMode="External"/><Relationship Id="rId6423" Type="http://schemas.openxmlformats.org/officeDocument/2006/relationships/hyperlink" Target="https://stackoverflow.com/questions/50761702" TargetMode="External"/><Relationship Id="rId7755" Type="http://schemas.openxmlformats.org/officeDocument/2006/relationships/hyperlink" Target="https://stackoverflow.com/questions/58418067" TargetMode="External"/><Relationship Id="rId6424" Type="http://schemas.openxmlformats.org/officeDocument/2006/relationships/hyperlink" Target="https://stackoverflow.com/questions/54852561" TargetMode="External"/><Relationship Id="rId7754" Type="http://schemas.openxmlformats.org/officeDocument/2006/relationships/hyperlink" Target="https://stackoverflow.com/questions/58418067" TargetMode="External"/><Relationship Id="rId6418" Type="http://schemas.openxmlformats.org/officeDocument/2006/relationships/hyperlink" Target="https://stackoverflow.com/questions/63272801" TargetMode="External"/><Relationship Id="rId6419" Type="http://schemas.openxmlformats.org/officeDocument/2006/relationships/hyperlink" Target="https://stackoverflow.com/questions/64347099" TargetMode="External"/><Relationship Id="rId7749" Type="http://schemas.openxmlformats.org/officeDocument/2006/relationships/hyperlink" Target="https://stackoverflow.com/questions/58418067" TargetMode="External"/><Relationship Id="rId6416" Type="http://schemas.openxmlformats.org/officeDocument/2006/relationships/hyperlink" Target="https://stackoverflow.com/questions/49272228" TargetMode="External"/><Relationship Id="rId7748" Type="http://schemas.openxmlformats.org/officeDocument/2006/relationships/hyperlink" Target="https://stackoverflow.com/questions/58418067" TargetMode="External"/><Relationship Id="rId6417" Type="http://schemas.openxmlformats.org/officeDocument/2006/relationships/hyperlink" Target="https://stackoverflow.com/questions/41389387" TargetMode="External"/><Relationship Id="rId7747" Type="http://schemas.openxmlformats.org/officeDocument/2006/relationships/hyperlink" Target="https://stackoverflow.com/questions/48744945" TargetMode="External"/><Relationship Id="rId6410" Type="http://schemas.openxmlformats.org/officeDocument/2006/relationships/hyperlink" Target="https://stackoverflow.com/questions/46278107" TargetMode="External"/><Relationship Id="rId7742" Type="http://schemas.openxmlformats.org/officeDocument/2006/relationships/hyperlink" Target="https://stackoverflow.com/questions/55181044" TargetMode="External"/><Relationship Id="rId6411" Type="http://schemas.openxmlformats.org/officeDocument/2006/relationships/hyperlink" Target="https://stackoverflow.com/questions/40474645" TargetMode="External"/><Relationship Id="rId7741" Type="http://schemas.openxmlformats.org/officeDocument/2006/relationships/hyperlink" Target="https://stackoverflow.com/questions/55181044" TargetMode="External"/><Relationship Id="rId7740" Type="http://schemas.openxmlformats.org/officeDocument/2006/relationships/hyperlink" Target="https://stackoverflow.com/questions/49441748" TargetMode="External"/><Relationship Id="rId6414" Type="http://schemas.openxmlformats.org/officeDocument/2006/relationships/hyperlink" Target="https://stackoverflow.com/questions/44992860" TargetMode="External"/><Relationship Id="rId7746" Type="http://schemas.openxmlformats.org/officeDocument/2006/relationships/hyperlink" Target="https://stackoverflow.com/questions/48751075" TargetMode="External"/><Relationship Id="rId6415" Type="http://schemas.openxmlformats.org/officeDocument/2006/relationships/hyperlink" Target="https://stackoverflow.com/questions/41793122" TargetMode="External"/><Relationship Id="rId7745" Type="http://schemas.openxmlformats.org/officeDocument/2006/relationships/hyperlink" Target="https://stackoverflow.com/questions/46619869" TargetMode="External"/><Relationship Id="rId6412" Type="http://schemas.openxmlformats.org/officeDocument/2006/relationships/hyperlink" Target="https://stackoverflow.com/questions/58108351" TargetMode="External"/><Relationship Id="rId7744" Type="http://schemas.openxmlformats.org/officeDocument/2006/relationships/hyperlink" Target="https://stackoverflow.com/questions/48362612" TargetMode="External"/><Relationship Id="rId6413" Type="http://schemas.openxmlformats.org/officeDocument/2006/relationships/hyperlink" Target="https://stackoverflow.com/questions/47949159" TargetMode="External"/><Relationship Id="rId7743" Type="http://schemas.openxmlformats.org/officeDocument/2006/relationships/hyperlink" Target="https://stackoverflow.com/questions/46411573" TargetMode="External"/><Relationship Id="rId5118" Type="http://schemas.openxmlformats.org/officeDocument/2006/relationships/hyperlink" Target="https://stackoverflow.com/questions/58744161" TargetMode="External"/><Relationship Id="rId6449" Type="http://schemas.openxmlformats.org/officeDocument/2006/relationships/hyperlink" Target="https://stackoverflow.com/questions/64999781" TargetMode="External"/><Relationship Id="rId5119" Type="http://schemas.openxmlformats.org/officeDocument/2006/relationships/hyperlink" Target="https://stackoverflow.com/questions/60975266" TargetMode="External"/><Relationship Id="rId7771" Type="http://schemas.openxmlformats.org/officeDocument/2006/relationships/hyperlink" Target="https://stackoverflow.com/questions/56224426" TargetMode="External"/><Relationship Id="rId6440" Type="http://schemas.openxmlformats.org/officeDocument/2006/relationships/hyperlink" Target="https://stackoverflow.com/questions/44174697" TargetMode="External"/><Relationship Id="rId7770" Type="http://schemas.openxmlformats.org/officeDocument/2006/relationships/hyperlink" Target="https://stackoverflow.com/questions/56318354" TargetMode="External"/><Relationship Id="rId5112" Type="http://schemas.openxmlformats.org/officeDocument/2006/relationships/hyperlink" Target="https://stackoverflow.com/questions/53717852" TargetMode="External"/><Relationship Id="rId6443" Type="http://schemas.openxmlformats.org/officeDocument/2006/relationships/hyperlink" Target="https://stackoverflow.com/questions/48157558" TargetMode="External"/><Relationship Id="rId7775" Type="http://schemas.openxmlformats.org/officeDocument/2006/relationships/hyperlink" Target="https://stackoverflow.com/questions/43857417" TargetMode="External"/><Relationship Id="rId5113" Type="http://schemas.openxmlformats.org/officeDocument/2006/relationships/hyperlink" Target="https://stackoverflow.com/questions/59336042" TargetMode="External"/><Relationship Id="rId6444" Type="http://schemas.openxmlformats.org/officeDocument/2006/relationships/hyperlink" Target="https://stackoverflow.com/questions/43990046" TargetMode="External"/><Relationship Id="rId7774" Type="http://schemas.openxmlformats.org/officeDocument/2006/relationships/hyperlink" Target="https://stackoverflow.com/questions/50081415" TargetMode="External"/><Relationship Id="rId5110" Type="http://schemas.openxmlformats.org/officeDocument/2006/relationships/hyperlink" Target="https://stackoverflow.com/questions/54707880" TargetMode="External"/><Relationship Id="rId6441" Type="http://schemas.openxmlformats.org/officeDocument/2006/relationships/hyperlink" Target="https://stackoverflow.com/questions/48461151" TargetMode="External"/><Relationship Id="rId7773" Type="http://schemas.openxmlformats.org/officeDocument/2006/relationships/hyperlink" Target="https://stackoverflow.com/questions/45670244" TargetMode="External"/><Relationship Id="rId5111" Type="http://schemas.openxmlformats.org/officeDocument/2006/relationships/hyperlink" Target="https://stackoverflow.com/questions/59113341" TargetMode="External"/><Relationship Id="rId6442" Type="http://schemas.openxmlformats.org/officeDocument/2006/relationships/hyperlink" Target="https://stackoverflow.com/questions/45059428" TargetMode="External"/><Relationship Id="rId7772" Type="http://schemas.openxmlformats.org/officeDocument/2006/relationships/hyperlink" Target="https://stackoverflow.com/questions/55670349" TargetMode="External"/><Relationship Id="rId5116" Type="http://schemas.openxmlformats.org/officeDocument/2006/relationships/hyperlink" Target="https://stackoverflow.com/questions/46375398" TargetMode="External"/><Relationship Id="rId6447" Type="http://schemas.openxmlformats.org/officeDocument/2006/relationships/hyperlink" Target="https://stackoverflow.com/questions/59998441" TargetMode="External"/><Relationship Id="rId7779" Type="http://schemas.openxmlformats.org/officeDocument/2006/relationships/hyperlink" Target="https://stackoverflow.com/questions/56133254" TargetMode="External"/><Relationship Id="rId5117" Type="http://schemas.openxmlformats.org/officeDocument/2006/relationships/hyperlink" Target="https://stackoverflow.com/questions/46619869" TargetMode="External"/><Relationship Id="rId6448" Type="http://schemas.openxmlformats.org/officeDocument/2006/relationships/hyperlink" Target="https://stackoverflow.com/questions/51611221" TargetMode="External"/><Relationship Id="rId7778" Type="http://schemas.openxmlformats.org/officeDocument/2006/relationships/hyperlink" Target="https://stackoverflow.com/questions/51376802" TargetMode="External"/><Relationship Id="rId5114" Type="http://schemas.openxmlformats.org/officeDocument/2006/relationships/hyperlink" Target="https://stackoverflow.com/questions/54130206" TargetMode="External"/><Relationship Id="rId6445" Type="http://schemas.openxmlformats.org/officeDocument/2006/relationships/hyperlink" Target="https://stackoverflow.com/questions/45047205" TargetMode="External"/><Relationship Id="rId7777" Type="http://schemas.openxmlformats.org/officeDocument/2006/relationships/hyperlink" Target="https://stackoverflow.com/questions/43455375" TargetMode="External"/><Relationship Id="rId5115" Type="http://schemas.openxmlformats.org/officeDocument/2006/relationships/hyperlink" Target="https://stackoverflow.com/questions/56931005" TargetMode="External"/><Relationship Id="rId6446" Type="http://schemas.openxmlformats.org/officeDocument/2006/relationships/hyperlink" Target="https://stackoverflow.com/questions/53584580" TargetMode="External"/><Relationship Id="rId7776" Type="http://schemas.openxmlformats.org/officeDocument/2006/relationships/hyperlink" Target="https://stackoverflow.com/questions/50655884" TargetMode="External"/><Relationship Id="rId5109" Type="http://schemas.openxmlformats.org/officeDocument/2006/relationships/hyperlink" Target="https://stackoverflow.com/questions/60646444" TargetMode="External"/><Relationship Id="rId5107" Type="http://schemas.openxmlformats.org/officeDocument/2006/relationships/hyperlink" Target="https://stackoverflow.com/questions/56391755" TargetMode="External"/><Relationship Id="rId6438" Type="http://schemas.openxmlformats.org/officeDocument/2006/relationships/hyperlink" Target="https://stackoverflow.com/questions/49701918" TargetMode="External"/><Relationship Id="rId5108" Type="http://schemas.openxmlformats.org/officeDocument/2006/relationships/hyperlink" Target="https://stackoverflow.com/questions/56391755" TargetMode="External"/><Relationship Id="rId6439" Type="http://schemas.openxmlformats.org/officeDocument/2006/relationships/hyperlink" Target="https://stackoverflow.com/questions/52993992" TargetMode="External"/><Relationship Id="rId7769" Type="http://schemas.openxmlformats.org/officeDocument/2006/relationships/hyperlink" Target="https://stackoverflow.com/questions/40940940" TargetMode="External"/><Relationship Id="rId7760" Type="http://schemas.openxmlformats.org/officeDocument/2006/relationships/hyperlink" Target="https://stackoverflow.com/questions/58418067" TargetMode="External"/><Relationship Id="rId5101" Type="http://schemas.openxmlformats.org/officeDocument/2006/relationships/hyperlink" Target="https://stackoverflow.com/questions/42250340" TargetMode="External"/><Relationship Id="rId6432" Type="http://schemas.openxmlformats.org/officeDocument/2006/relationships/hyperlink" Target="https://stackoverflow.com/questions/50789709" TargetMode="External"/><Relationship Id="rId7764" Type="http://schemas.openxmlformats.org/officeDocument/2006/relationships/hyperlink" Target="https://stackoverflow.com/questions/63859912" TargetMode="External"/><Relationship Id="rId5102" Type="http://schemas.openxmlformats.org/officeDocument/2006/relationships/hyperlink" Target="https://stackoverflow.com/questions/62932014" TargetMode="External"/><Relationship Id="rId6433" Type="http://schemas.openxmlformats.org/officeDocument/2006/relationships/hyperlink" Target="https://stackoverflow.com/questions/53159251" TargetMode="External"/><Relationship Id="rId7763" Type="http://schemas.openxmlformats.org/officeDocument/2006/relationships/hyperlink" Target="https://stackoverflow.com/questions/58698942" TargetMode="External"/><Relationship Id="rId6430" Type="http://schemas.openxmlformats.org/officeDocument/2006/relationships/hyperlink" Target="https://stackoverflow.com/questions/58535392" TargetMode="External"/><Relationship Id="rId7762" Type="http://schemas.openxmlformats.org/officeDocument/2006/relationships/hyperlink" Target="https://stackoverflow.com/questions/59060150" TargetMode="External"/><Relationship Id="rId5100" Type="http://schemas.openxmlformats.org/officeDocument/2006/relationships/hyperlink" Target="https://stackoverflow.com/questions/65000223" TargetMode="External"/><Relationship Id="rId6431" Type="http://schemas.openxmlformats.org/officeDocument/2006/relationships/hyperlink" Target="https://stackoverflow.com/questions/50052999" TargetMode="External"/><Relationship Id="rId7761" Type="http://schemas.openxmlformats.org/officeDocument/2006/relationships/hyperlink" Target="https://stackoverflow.com/questions/60975266" TargetMode="External"/><Relationship Id="rId5105" Type="http://schemas.openxmlformats.org/officeDocument/2006/relationships/hyperlink" Target="https://stackoverflow.com/questions/40240343" TargetMode="External"/><Relationship Id="rId6436" Type="http://schemas.openxmlformats.org/officeDocument/2006/relationships/hyperlink" Target="https://stackoverflow.com/questions/51035474" TargetMode="External"/><Relationship Id="rId7768" Type="http://schemas.openxmlformats.org/officeDocument/2006/relationships/hyperlink" Target="https://stackoverflow.com/questions/61572496" TargetMode="External"/><Relationship Id="rId5106" Type="http://schemas.openxmlformats.org/officeDocument/2006/relationships/hyperlink" Target="https://stackoverflow.com/questions/56391755" TargetMode="External"/><Relationship Id="rId6437" Type="http://schemas.openxmlformats.org/officeDocument/2006/relationships/hyperlink" Target="https://stackoverflow.com/questions/41818654" TargetMode="External"/><Relationship Id="rId7767" Type="http://schemas.openxmlformats.org/officeDocument/2006/relationships/hyperlink" Target="https://stackoverflow.com/questions/62236436" TargetMode="External"/><Relationship Id="rId5103" Type="http://schemas.openxmlformats.org/officeDocument/2006/relationships/hyperlink" Target="https://stackoverflow.com/questions/52303130" TargetMode="External"/><Relationship Id="rId6434" Type="http://schemas.openxmlformats.org/officeDocument/2006/relationships/hyperlink" Target="https://stackoverflow.com/questions/53159251" TargetMode="External"/><Relationship Id="rId7766" Type="http://schemas.openxmlformats.org/officeDocument/2006/relationships/hyperlink" Target="https://stackoverflow.com/questions/52577355" TargetMode="External"/><Relationship Id="rId5104" Type="http://schemas.openxmlformats.org/officeDocument/2006/relationships/hyperlink" Target="https://stackoverflow.com/questions/40240343" TargetMode="External"/><Relationship Id="rId6435" Type="http://schemas.openxmlformats.org/officeDocument/2006/relationships/hyperlink" Target="https://stackoverflow.com/questions/53159251" TargetMode="External"/><Relationship Id="rId7765" Type="http://schemas.openxmlformats.org/officeDocument/2006/relationships/hyperlink" Target="https://stackoverflow.com/questions/62690426" TargetMode="External"/><Relationship Id="rId2940" Type="http://schemas.openxmlformats.org/officeDocument/2006/relationships/hyperlink" Target="https://stackoverflow.com/questions/64859381" TargetMode="External"/><Relationship Id="rId1610" Type="http://schemas.openxmlformats.org/officeDocument/2006/relationships/hyperlink" Target="https://stackoverflow.com/questions/46619869" TargetMode="External"/><Relationship Id="rId2941" Type="http://schemas.openxmlformats.org/officeDocument/2006/relationships/hyperlink" Target="https://stackoverflow.com/questions/64999781" TargetMode="External"/><Relationship Id="rId1611" Type="http://schemas.openxmlformats.org/officeDocument/2006/relationships/hyperlink" Target="https://stackoverflow.com/questions/51118565" TargetMode="External"/><Relationship Id="rId2942" Type="http://schemas.openxmlformats.org/officeDocument/2006/relationships/hyperlink" Target="https://stackoverflow.com/questions/54743672" TargetMode="External"/><Relationship Id="rId1612" Type="http://schemas.openxmlformats.org/officeDocument/2006/relationships/hyperlink" Target="https://stackoverflow.com/questions/65055254" TargetMode="External"/><Relationship Id="rId2943" Type="http://schemas.openxmlformats.org/officeDocument/2006/relationships/hyperlink" Target="https://stackoverflow.com/questions/50925783" TargetMode="External"/><Relationship Id="rId1613" Type="http://schemas.openxmlformats.org/officeDocument/2006/relationships/hyperlink" Target="https://stackoverflow.com/questions/62346939" TargetMode="External"/><Relationship Id="rId2944" Type="http://schemas.openxmlformats.org/officeDocument/2006/relationships/hyperlink" Target="https://stackoverflow.com/questions/56103606" TargetMode="External"/><Relationship Id="rId1614" Type="http://schemas.openxmlformats.org/officeDocument/2006/relationships/hyperlink" Target="https://stackoverflow.com/questions/63873767" TargetMode="External"/><Relationship Id="rId2945" Type="http://schemas.openxmlformats.org/officeDocument/2006/relationships/hyperlink" Target="https://stackoverflow.com/questions/56103606" TargetMode="External"/><Relationship Id="rId1615" Type="http://schemas.openxmlformats.org/officeDocument/2006/relationships/hyperlink" Target="https://stackoverflow.com/questions/62022631" TargetMode="External"/><Relationship Id="rId2946" Type="http://schemas.openxmlformats.org/officeDocument/2006/relationships/hyperlink" Target="https://stackoverflow.com/questions/55350010" TargetMode="External"/><Relationship Id="rId1616" Type="http://schemas.openxmlformats.org/officeDocument/2006/relationships/hyperlink" Target="https://stackoverflow.com/questions/61632744" TargetMode="External"/><Relationship Id="rId2947" Type="http://schemas.openxmlformats.org/officeDocument/2006/relationships/hyperlink" Target="https://stackoverflow.com/questions/54743672" TargetMode="External"/><Relationship Id="rId907" Type="http://schemas.openxmlformats.org/officeDocument/2006/relationships/hyperlink" Target="https://stackoverflow.com/questions/56391755" TargetMode="External"/><Relationship Id="rId1617" Type="http://schemas.openxmlformats.org/officeDocument/2006/relationships/hyperlink" Target="https://stackoverflow.com/questions/58506051" TargetMode="External"/><Relationship Id="rId2948" Type="http://schemas.openxmlformats.org/officeDocument/2006/relationships/hyperlink" Target="https://stackoverflow.com/questions/57561944" TargetMode="External"/><Relationship Id="rId906" Type="http://schemas.openxmlformats.org/officeDocument/2006/relationships/hyperlink" Target="https://stackoverflow.com/questions/59599685" TargetMode="External"/><Relationship Id="rId1618" Type="http://schemas.openxmlformats.org/officeDocument/2006/relationships/hyperlink" Target="https://stackoverflow.com/questions/51696464" TargetMode="External"/><Relationship Id="rId2949" Type="http://schemas.openxmlformats.org/officeDocument/2006/relationships/hyperlink" Target="https://stackoverflow.com/questions/56103606" TargetMode="External"/><Relationship Id="rId905" Type="http://schemas.openxmlformats.org/officeDocument/2006/relationships/hyperlink" Target="https://stackoverflow.com/questions/62454219" TargetMode="External"/><Relationship Id="rId1619" Type="http://schemas.openxmlformats.org/officeDocument/2006/relationships/hyperlink" Target="https://stackoverflow.com/questions/52014004" TargetMode="External"/><Relationship Id="rId904" Type="http://schemas.openxmlformats.org/officeDocument/2006/relationships/hyperlink" Target="https://stackoverflow.com/questions/56391755" TargetMode="External"/><Relationship Id="rId909" Type="http://schemas.openxmlformats.org/officeDocument/2006/relationships/hyperlink" Target="https://stackoverflow.com/questions/59585425" TargetMode="External"/><Relationship Id="rId908" Type="http://schemas.openxmlformats.org/officeDocument/2006/relationships/hyperlink" Target="https://stackoverflow.com/questions/59585425" TargetMode="External"/><Relationship Id="rId903" Type="http://schemas.openxmlformats.org/officeDocument/2006/relationships/hyperlink" Target="https://stackoverflow.com/questions/53815248" TargetMode="External"/><Relationship Id="rId902" Type="http://schemas.openxmlformats.org/officeDocument/2006/relationships/hyperlink" Target="https://stackoverflow.com/questions/63049774" TargetMode="External"/><Relationship Id="rId901" Type="http://schemas.openxmlformats.org/officeDocument/2006/relationships/hyperlink" Target="https://stackoverflow.com/questions/63401364" TargetMode="External"/><Relationship Id="rId900" Type="http://schemas.openxmlformats.org/officeDocument/2006/relationships/hyperlink" Target="https://stackoverflow.com/questions/63780524" TargetMode="External"/><Relationship Id="rId2930" Type="http://schemas.openxmlformats.org/officeDocument/2006/relationships/hyperlink" Target="https://stackoverflow.com/questions/53159251" TargetMode="External"/><Relationship Id="rId1600" Type="http://schemas.openxmlformats.org/officeDocument/2006/relationships/hyperlink" Target="https://stackoverflow.com/questions/63971321" TargetMode="External"/><Relationship Id="rId2931" Type="http://schemas.openxmlformats.org/officeDocument/2006/relationships/hyperlink" Target="https://stackoverflow.com/questions/52595477" TargetMode="External"/><Relationship Id="rId1601" Type="http://schemas.openxmlformats.org/officeDocument/2006/relationships/hyperlink" Target="https://stackoverflow.com/questions/63971321" TargetMode="External"/><Relationship Id="rId2932" Type="http://schemas.openxmlformats.org/officeDocument/2006/relationships/hyperlink" Target="https://stackoverflow.com/questions/37884106" TargetMode="External"/><Relationship Id="rId1602" Type="http://schemas.openxmlformats.org/officeDocument/2006/relationships/hyperlink" Target="https://stackoverflow.com/questions/60392734" TargetMode="External"/><Relationship Id="rId2933" Type="http://schemas.openxmlformats.org/officeDocument/2006/relationships/hyperlink" Target="https://stackoverflow.com/questions/36286701" TargetMode="External"/><Relationship Id="rId1603" Type="http://schemas.openxmlformats.org/officeDocument/2006/relationships/hyperlink" Target="https://stackoverflow.com/questions/60079541" TargetMode="External"/><Relationship Id="rId2934" Type="http://schemas.openxmlformats.org/officeDocument/2006/relationships/hyperlink" Target="https://stackoverflow.com/questions/60930920" TargetMode="External"/><Relationship Id="rId1604" Type="http://schemas.openxmlformats.org/officeDocument/2006/relationships/hyperlink" Target="https://stackoverflow.com/questions/63291221" TargetMode="External"/><Relationship Id="rId2935" Type="http://schemas.openxmlformats.org/officeDocument/2006/relationships/hyperlink" Target="https://stackoverflow.com/questions/50889192" TargetMode="External"/><Relationship Id="rId1605" Type="http://schemas.openxmlformats.org/officeDocument/2006/relationships/hyperlink" Target="https://stackoverflow.com/questions/60378450" TargetMode="External"/><Relationship Id="rId2936" Type="http://schemas.openxmlformats.org/officeDocument/2006/relationships/hyperlink" Target="https://stackoverflow.com/questions/63322338" TargetMode="External"/><Relationship Id="rId1606" Type="http://schemas.openxmlformats.org/officeDocument/2006/relationships/hyperlink" Target="https://stackoverflow.com/questions/60378450" TargetMode="External"/><Relationship Id="rId2937" Type="http://schemas.openxmlformats.org/officeDocument/2006/relationships/hyperlink" Target="https://stackoverflow.com/questions/56329965" TargetMode="External"/><Relationship Id="rId1607" Type="http://schemas.openxmlformats.org/officeDocument/2006/relationships/hyperlink" Target="https://stackoverflow.com/questions/46363927" TargetMode="External"/><Relationship Id="rId2938" Type="http://schemas.openxmlformats.org/officeDocument/2006/relationships/hyperlink" Target="https://stackoverflow.com/questions/64859381" TargetMode="External"/><Relationship Id="rId1608" Type="http://schemas.openxmlformats.org/officeDocument/2006/relationships/hyperlink" Target="https://stackoverflow.com/questions/47960249" TargetMode="External"/><Relationship Id="rId2939" Type="http://schemas.openxmlformats.org/officeDocument/2006/relationships/hyperlink" Target="https://stackoverflow.com/questions/64859381" TargetMode="External"/><Relationship Id="rId1609" Type="http://schemas.openxmlformats.org/officeDocument/2006/relationships/hyperlink" Target="https://stackoverflow.com/questions/42630504" TargetMode="External"/><Relationship Id="rId1631" Type="http://schemas.openxmlformats.org/officeDocument/2006/relationships/hyperlink" Target="https://stackoverflow.com/questions/60801403" TargetMode="External"/><Relationship Id="rId2962" Type="http://schemas.openxmlformats.org/officeDocument/2006/relationships/hyperlink" Target="https://stackoverflow.com/questions/41901862" TargetMode="External"/><Relationship Id="rId1632" Type="http://schemas.openxmlformats.org/officeDocument/2006/relationships/hyperlink" Target="https://stackoverflow.com/questions/61436339" TargetMode="External"/><Relationship Id="rId2963" Type="http://schemas.openxmlformats.org/officeDocument/2006/relationships/hyperlink" Target="https://stackoverflow.com/questions/41651628" TargetMode="External"/><Relationship Id="rId1633" Type="http://schemas.openxmlformats.org/officeDocument/2006/relationships/hyperlink" Target="https://stackoverflow.com/questions/61436339" TargetMode="External"/><Relationship Id="rId2964" Type="http://schemas.openxmlformats.org/officeDocument/2006/relationships/hyperlink" Target="https://stackoverflow.com/questions/42588145" TargetMode="External"/><Relationship Id="rId1634" Type="http://schemas.openxmlformats.org/officeDocument/2006/relationships/hyperlink" Target="https://stackoverflow.com/questions/64910753" TargetMode="External"/><Relationship Id="rId2965" Type="http://schemas.openxmlformats.org/officeDocument/2006/relationships/hyperlink" Target="https://stackoverflow.com/questions/46197493" TargetMode="External"/><Relationship Id="rId1635" Type="http://schemas.openxmlformats.org/officeDocument/2006/relationships/hyperlink" Target="https://stackoverflow.com/questions/61273445" TargetMode="External"/><Relationship Id="rId2966" Type="http://schemas.openxmlformats.org/officeDocument/2006/relationships/hyperlink" Target="https://stackoverflow.com/questions/40939915" TargetMode="External"/><Relationship Id="rId1636" Type="http://schemas.openxmlformats.org/officeDocument/2006/relationships/hyperlink" Target="https://stackoverflow.com/questions/61436339" TargetMode="External"/><Relationship Id="rId2967" Type="http://schemas.openxmlformats.org/officeDocument/2006/relationships/hyperlink" Target="https://stackoverflow.com/questions/60600230" TargetMode="External"/><Relationship Id="rId1637" Type="http://schemas.openxmlformats.org/officeDocument/2006/relationships/hyperlink" Target="https://stackoverflow.com/questions/61436339" TargetMode="External"/><Relationship Id="rId2968" Type="http://schemas.openxmlformats.org/officeDocument/2006/relationships/hyperlink" Target="https://stackoverflow.com/questions/52365277" TargetMode="External"/><Relationship Id="rId1638" Type="http://schemas.openxmlformats.org/officeDocument/2006/relationships/hyperlink" Target="https://stackoverflow.com/questions/61436339" TargetMode="External"/><Relationship Id="rId2969" Type="http://schemas.openxmlformats.org/officeDocument/2006/relationships/hyperlink" Target="https://stackoverflow.com/questions/48186569" TargetMode="External"/><Relationship Id="rId929" Type="http://schemas.openxmlformats.org/officeDocument/2006/relationships/hyperlink" Target="https://stackoverflow.com/questions/63539788" TargetMode="External"/><Relationship Id="rId1639" Type="http://schemas.openxmlformats.org/officeDocument/2006/relationships/hyperlink" Target="https://stackoverflow.com/questions/60084235" TargetMode="External"/><Relationship Id="rId928" Type="http://schemas.openxmlformats.org/officeDocument/2006/relationships/hyperlink" Target="https://stackoverflow.com/questions/63539788" TargetMode="External"/><Relationship Id="rId927" Type="http://schemas.openxmlformats.org/officeDocument/2006/relationships/hyperlink" Target="https://stackoverflow.com/questions/56367068" TargetMode="External"/><Relationship Id="rId926" Type="http://schemas.openxmlformats.org/officeDocument/2006/relationships/hyperlink" Target="https://stackoverflow.com/questions/59074105" TargetMode="External"/><Relationship Id="rId921" Type="http://schemas.openxmlformats.org/officeDocument/2006/relationships/hyperlink" Target="https://stackoverflow.com/questions/54381234" TargetMode="External"/><Relationship Id="rId920" Type="http://schemas.openxmlformats.org/officeDocument/2006/relationships/hyperlink" Target="https://stackoverflow.com/questions/55670349" TargetMode="External"/><Relationship Id="rId925" Type="http://schemas.openxmlformats.org/officeDocument/2006/relationships/hyperlink" Target="https://stackoverflow.com/questions/55835798" TargetMode="External"/><Relationship Id="rId924" Type="http://schemas.openxmlformats.org/officeDocument/2006/relationships/hyperlink" Target="https://stackoverflow.com/questions/53860022" TargetMode="External"/><Relationship Id="rId923" Type="http://schemas.openxmlformats.org/officeDocument/2006/relationships/hyperlink" Target="https://stackoverflow.com/questions/53860022" TargetMode="External"/><Relationship Id="rId922" Type="http://schemas.openxmlformats.org/officeDocument/2006/relationships/hyperlink" Target="https://stackoverflow.com/questions/55389913" TargetMode="External"/><Relationship Id="rId2960" Type="http://schemas.openxmlformats.org/officeDocument/2006/relationships/hyperlink" Target="https://stackoverflow.com/questions/42588145" TargetMode="External"/><Relationship Id="rId1630" Type="http://schemas.openxmlformats.org/officeDocument/2006/relationships/hyperlink" Target="https://stackoverflow.com/questions/62861830" TargetMode="External"/><Relationship Id="rId2961" Type="http://schemas.openxmlformats.org/officeDocument/2006/relationships/hyperlink" Target="https://stackoverflow.com/questions/41800643" TargetMode="External"/><Relationship Id="rId1620" Type="http://schemas.openxmlformats.org/officeDocument/2006/relationships/hyperlink" Target="https://stackoverflow.com/questions/52014004" TargetMode="External"/><Relationship Id="rId2951" Type="http://schemas.openxmlformats.org/officeDocument/2006/relationships/hyperlink" Target="https://stackoverflow.com/questions/39076388" TargetMode="External"/><Relationship Id="rId1621" Type="http://schemas.openxmlformats.org/officeDocument/2006/relationships/hyperlink" Target="https://stackoverflow.com/questions/52014004" TargetMode="External"/><Relationship Id="rId2952" Type="http://schemas.openxmlformats.org/officeDocument/2006/relationships/hyperlink" Target="https://stackoverflow.com/questions/41817101" TargetMode="External"/><Relationship Id="rId1622" Type="http://schemas.openxmlformats.org/officeDocument/2006/relationships/hyperlink" Target="https://stackoverflow.com/questions/56447556" TargetMode="External"/><Relationship Id="rId2953" Type="http://schemas.openxmlformats.org/officeDocument/2006/relationships/hyperlink" Target="https://stackoverflow.com/questions/47609938" TargetMode="External"/><Relationship Id="rId1623" Type="http://schemas.openxmlformats.org/officeDocument/2006/relationships/hyperlink" Target="https://stackoverflow.com/questions/58069259" TargetMode="External"/><Relationship Id="rId2954" Type="http://schemas.openxmlformats.org/officeDocument/2006/relationships/hyperlink" Target="https://stackoverflow.com/questions/39848466" TargetMode="External"/><Relationship Id="rId1624" Type="http://schemas.openxmlformats.org/officeDocument/2006/relationships/hyperlink" Target="https://stackoverflow.com/questions/51696464" TargetMode="External"/><Relationship Id="rId2955" Type="http://schemas.openxmlformats.org/officeDocument/2006/relationships/hyperlink" Target="https://stackoverflow.com/questions/47609938" TargetMode="External"/><Relationship Id="rId1625" Type="http://schemas.openxmlformats.org/officeDocument/2006/relationships/hyperlink" Target="https://stackoverflow.com/questions/51696464" TargetMode="External"/><Relationship Id="rId2956" Type="http://schemas.openxmlformats.org/officeDocument/2006/relationships/hyperlink" Target="https://stackoverflow.com/questions/42979971" TargetMode="External"/><Relationship Id="rId1626" Type="http://schemas.openxmlformats.org/officeDocument/2006/relationships/hyperlink" Target="https://stackoverflow.com/questions/51696464" TargetMode="External"/><Relationship Id="rId2957" Type="http://schemas.openxmlformats.org/officeDocument/2006/relationships/hyperlink" Target="https://stackoverflow.com/questions/41651628" TargetMode="External"/><Relationship Id="rId1627" Type="http://schemas.openxmlformats.org/officeDocument/2006/relationships/hyperlink" Target="https://stackoverflow.com/questions/51696464" TargetMode="External"/><Relationship Id="rId2958" Type="http://schemas.openxmlformats.org/officeDocument/2006/relationships/hyperlink" Target="https://stackoverflow.com/questions/42588145" TargetMode="External"/><Relationship Id="rId918" Type="http://schemas.openxmlformats.org/officeDocument/2006/relationships/hyperlink" Target="https://stackoverflow.com/questions/63780524" TargetMode="External"/><Relationship Id="rId1628" Type="http://schemas.openxmlformats.org/officeDocument/2006/relationships/hyperlink" Target="https://stackoverflow.com/questions/56447556" TargetMode="External"/><Relationship Id="rId2959" Type="http://schemas.openxmlformats.org/officeDocument/2006/relationships/hyperlink" Target="https://stackoverflow.com/questions/42588145" TargetMode="External"/><Relationship Id="rId917" Type="http://schemas.openxmlformats.org/officeDocument/2006/relationships/hyperlink" Target="https://stackoverflow.com/questions/63497874" TargetMode="External"/><Relationship Id="rId1629" Type="http://schemas.openxmlformats.org/officeDocument/2006/relationships/hyperlink" Target="https://stackoverflow.com/questions/64910753" TargetMode="External"/><Relationship Id="rId916" Type="http://schemas.openxmlformats.org/officeDocument/2006/relationships/hyperlink" Target="https://stackoverflow.com/questions/64863777" TargetMode="External"/><Relationship Id="rId915" Type="http://schemas.openxmlformats.org/officeDocument/2006/relationships/hyperlink" Target="https://stackoverflow.com/questions/60529408" TargetMode="External"/><Relationship Id="rId919" Type="http://schemas.openxmlformats.org/officeDocument/2006/relationships/hyperlink" Target="https://stackoverflow.com/questions/63203450" TargetMode="External"/><Relationship Id="rId910" Type="http://schemas.openxmlformats.org/officeDocument/2006/relationships/hyperlink" Target="https://stackoverflow.com/questions/59585425" TargetMode="External"/><Relationship Id="rId914" Type="http://schemas.openxmlformats.org/officeDocument/2006/relationships/hyperlink" Target="https://stackoverflow.com/questions/58570184" TargetMode="External"/><Relationship Id="rId913" Type="http://schemas.openxmlformats.org/officeDocument/2006/relationships/hyperlink" Target="https://stackoverflow.com/questions/63049774" TargetMode="External"/><Relationship Id="rId912" Type="http://schemas.openxmlformats.org/officeDocument/2006/relationships/hyperlink" Target="https://stackoverflow.com/questions/62675004" TargetMode="External"/><Relationship Id="rId911" Type="http://schemas.openxmlformats.org/officeDocument/2006/relationships/hyperlink" Target="https://stackoverflow.com/questions/58548520" TargetMode="External"/><Relationship Id="rId2950" Type="http://schemas.openxmlformats.org/officeDocument/2006/relationships/hyperlink" Target="https://stackoverflow.com/questions/57561944" TargetMode="External"/><Relationship Id="rId2900" Type="http://schemas.openxmlformats.org/officeDocument/2006/relationships/hyperlink" Target="https://stackoverflow.com/questions/50825248" TargetMode="External"/><Relationship Id="rId2901" Type="http://schemas.openxmlformats.org/officeDocument/2006/relationships/hyperlink" Target="https://stackoverflow.com/questions/47960249" TargetMode="External"/><Relationship Id="rId2902" Type="http://schemas.openxmlformats.org/officeDocument/2006/relationships/hyperlink" Target="https://stackoverflow.com/questions/53855994" TargetMode="External"/><Relationship Id="rId2903" Type="http://schemas.openxmlformats.org/officeDocument/2006/relationships/hyperlink" Target="https://stackoverflow.com/questions/63009792" TargetMode="External"/><Relationship Id="rId2904" Type="http://schemas.openxmlformats.org/officeDocument/2006/relationships/hyperlink" Target="https://stackoverflow.com/questions/50825248" TargetMode="External"/><Relationship Id="rId2905" Type="http://schemas.openxmlformats.org/officeDocument/2006/relationships/hyperlink" Target="https://stackoverflow.com/questions/47960249" TargetMode="External"/><Relationship Id="rId2906" Type="http://schemas.openxmlformats.org/officeDocument/2006/relationships/hyperlink" Target="https://stackoverflow.com/questions/53855994" TargetMode="External"/><Relationship Id="rId2907" Type="http://schemas.openxmlformats.org/officeDocument/2006/relationships/hyperlink" Target="https://stackoverflow.com/questions/43010339" TargetMode="External"/><Relationship Id="rId2908" Type="http://schemas.openxmlformats.org/officeDocument/2006/relationships/hyperlink" Target="https://stackoverflow.com/questions/39945037" TargetMode="External"/><Relationship Id="rId2909" Type="http://schemas.openxmlformats.org/officeDocument/2006/relationships/hyperlink" Target="https://stackoverflow.com/questions/34317398" TargetMode="External"/><Relationship Id="rId5170" Type="http://schemas.openxmlformats.org/officeDocument/2006/relationships/hyperlink" Target="https://stackoverflow.com/questions/48577372" TargetMode="External"/><Relationship Id="rId5171" Type="http://schemas.openxmlformats.org/officeDocument/2006/relationships/hyperlink" Target="https://stackoverflow.com/questions/55485099" TargetMode="External"/><Relationship Id="rId5174" Type="http://schemas.openxmlformats.org/officeDocument/2006/relationships/hyperlink" Target="https://stackoverflow.com/questions/50945734" TargetMode="External"/><Relationship Id="rId5175" Type="http://schemas.openxmlformats.org/officeDocument/2006/relationships/hyperlink" Target="https://stackoverflow.com/questions/51487339" TargetMode="External"/><Relationship Id="rId5172" Type="http://schemas.openxmlformats.org/officeDocument/2006/relationships/hyperlink" Target="https://stackoverflow.com/questions/55945364" TargetMode="External"/><Relationship Id="rId5173" Type="http://schemas.openxmlformats.org/officeDocument/2006/relationships/hyperlink" Target="https://stackoverflow.com/questions/41171613" TargetMode="External"/><Relationship Id="rId5178" Type="http://schemas.openxmlformats.org/officeDocument/2006/relationships/hyperlink" Target="https://stackoverflow.com/questions/51870384" TargetMode="External"/><Relationship Id="rId5179" Type="http://schemas.openxmlformats.org/officeDocument/2006/relationships/hyperlink" Target="https://stackoverflow.com/questions/44146457" TargetMode="External"/><Relationship Id="rId5176" Type="http://schemas.openxmlformats.org/officeDocument/2006/relationships/hyperlink" Target="https://stackoverflow.com/questions/37843847" TargetMode="External"/><Relationship Id="rId5177" Type="http://schemas.openxmlformats.org/officeDocument/2006/relationships/hyperlink" Target="https://stackoverflow.com/questions/55245327" TargetMode="External"/><Relationship Id="rId6490" Type="http://schemas.openxmlformats.org/officeDocument/2006/relationships/hyperlink" Target="https://stackoverflow.com/questions/50251878" TargetMode="External"/><Relationship Id="rId5160" Type="http://schemas.openxmlformats.org/officeDocument/2006/relationships/hyperlink" Target="https://stackoverflow.com/questions/61437301" TargetMode="External"/><Relationship Id="rId6491" Type="http://schemas.openxmlformats.org/officeDocument/2006/relationships/hyperlink" Target="https://stackoverflow.com/questions/61351387" TargetMode="External"/><Relationship Id="rId5163" Type="http://schemas.openxmlformats.org/officeDocument/2006/relationships/hyperlink" Target="https://stackoverflow.com/questions/44931192" TargetMode="External"/><Relationship Id="rId6494" Type="http://schemas.openxmlformats.org/officeDocument/2006/relationships/hyperlink" Target="https://stackoverflow.com/questions/60965002" TargetMode="External"/><Relationship Id="rId5164" Type="http://schemas.openxmlformats.org/officeDocument/2006/relationships/hyperlink" Target="https://stackoverflow.com/questions/49809177" TargetMode="External"/><Relationship Id="rId6495" Type="http://schemas.openxmlformats.org/officeDocument/2006/relationships/hyperlink" Target="https://stackoverflow.com/questions/59539855" TargetMode="External"/><Relationship Id="rId5161" Type="http://schemas.openxmlformats.org/officeDocument/2006/relationships/hyperlink" Target="https://stackoverflow.com/questions/52181256" TargetMode="External"/><Relationship Id="rId6492" Type="http://schemas.openxmlformats.org/officeDocument/2006/relationships/hyperlink" Target="https://stackoverflow.com/questions/61841656" TargetMode="External"/><Relationship Id="rId5162" Type="http://schemas.openxmlformats.org/officeDocument/2006/relationships/hyperlink" Target="https://stackoverflow.com/questions/64711311" TargetMode="External"/><Relationship Id="rId6493" Type="http://schemas.openxmlformats.org/officeDocument/2006/relationships/hyperlink" Target="https://stackoverflow.com/questions/63457928" TargetMode="External"/><Relationship Id="rId5167" Type="http://schemas.openxmlformats.org/officeDocument/2006/relationships/hyperlink" Target="https://stackoverflow.com/questions/35384624" TargetMode="External"/><Relationship Id="rId6498" Type="http://schemas.openxmlformats.org/officeDocument/2006/relationships/hyperlink" Target="https://stackoverflow.com/questions/64852002" TargetMode="External"/><Relationship Id="rId5168" Type="http://schemas.openxmlformats.org/officeDocument/2006/relationships/hyperlink" Target="https://stackoverflow.com/questions/44081119" TargetMode="External"/><Relationship Id="rId6499" Type="http://schemas.openxmlformats.org/officeDocument/2006/relationships/hyperlink" Target="https://stackoverflow.com/questions/54167982" TargetMode="External"/><Relationship Id="rId5165" Type="http://schemas.openxmlformats.org/officeDocument/2006/relationships/hyperlink" Target="https://stackoverflow.com/questions/63846295" TargetMode="External"/><Relationship Id="rId6496" Type="http://schemas.openxmlformats.org/officeDocument/2006/relationships/hyperlink" Target="https://stackoverflow.com/questions/59867929" TargetMode="External"/><Relationship Id="rId5166" Type="http://schemas.openxmlformats.org/officeDocument/2006/relationships/hyperlink" Target="https://stackoverflow.com/questions/51729290" TargetMode="External"/><Relationship Id="rId6497" Type="http://schemas.openxmlformats.org/officeDocument/2006/relationships/hyperlink" Target="https://stackoverflow.com/questions/59825630" TargetMode="External"/><Relationship Id="rId5169" Type="http://schemas.openxmlformats.org/officeDocument/2006/relationships/hyperlink" Target="https://stackoverflow.com/questions/47694551" TargetMode="External"/><Relationship Id="rId2920" Type="http://schemas.openxmlformats.org/officeDocument/2006/relationships/hyperlink" Target="https://stackoverflow.com/questions/60327453" TargetMode="External"/><Relationship Id="rId2921" Type="http://schemas.openxmlformats.org/officeDocument/2006/relationships/hyperlink" Target="https://stackoverflow.com/questions/58261348" TargetMode="External"/><Relationship Id="rId2922" Type="http://schemas.openxmlformats.org/officeDocument/2006/relationships/hyperlink" Target="https://stackoverflow.com/questions/64059981" TargetMode="External"/><Relationship Id="rId2923" Type="http://schemas.openxmlformats.org/officeDocument/2006/relationships/hyperlink" Target="https://stackoverflow.com/questions/60327453" TargetMode="External"/><Relationship Id="rId2924" Type="http://schemas.openxmlformats.org/officeDocument/2006/relationships/hyperlink" Target="https://stackoverflow.com/questions/51611221" TargetMode="External"/><Relationship Id="rId2925" Type="http://schemas.openxmlformats.org/officeDocument/2006/relationships/hyperlink" Target="https://stackoverflow.com/questions/60327453" TargetMode="External"/><Relationship Id="rId2926" Type="http://schemas.openxmlformats.org/officeDocument/2006/relationships/hyperlink" Target="https://stackoverflow.com/questions/53584580" TargetMode="External"/><Relationship Id="rId2927" Type="http://schemas.openxmlformats.org/officeDocument/2006/relationships/hyperlink" Target="https://stackoverflow.com/questions/60646444" TargetMode="External"/><Relationship Id="rId2928" Type="http://schemas.openxmlformats.org/officeDocument/2006/relationships/hyperlink" Target="https://stackoverflow.com/questions/53159251" TargetMode="External"/><Relationship Id="rId2929" Type="http://schemas.openxmlformats.org/officeDocument/2006/relationships/hyperlink" Target="https://stackoverflow.com/questions/50694066" TargetMode="External"/><Relationship Id="rId5192" Type="http://schemas.openxmlformats.org/officeDocument/2006/relationships/hyperlink" Target="https://stackoverflow.com/questions/53503889" TargetMode="External"/><Relationship Id="rId5193" Type="http://schemas.openxmlformats.org/officeDocument/2006/relationships/hyperlink" Target="https://stackoverflow.com/questions/46900643" TargetMode="External"/><Relationship Id="rId5190" Type="http://schemas.openxmlformats.org/officeDocument/2006/relationships/hyperlink" Target="https://stackoverflow.com/questions/49715554" TargetMode="External"/><Relationship Id="rId5191" Type="http://schemas.openxmlformats.org/officeDocument/2006/relationships/hyperlink" Target="https://stackoverflow.com/questions/36479335" TargetMode="External"/><Relationship Id="rId5196" Type="http://schemas.openxmlformats.org/officeDocument/2006/relationships/hyperlink" Target="https://stackoverflow.com/questions/60390340" TargetMode="External"/><Relationship Id="rId5197" Type="http://schemas.openxmlformats.org/officeDocument/2006/relationships/hyperlink" Target="https://stackoverflow.com/questions/52447384" TargetMode="External"/><Relationship Id="rId5194" Type="http://schemas.openxmlformats.org/officeDocument/2006/relationships/hyperlink" Target="https://stackoverflow.com/questions/53013956" TargetMode="External"/><Relationship Id="rId5195" Type="http://schemas.openxmlformats.org/officeDocument/2006/relationships/hyperlink" Target="https://stackoverflow.com/questions/44745535" TargetMode="External"/><Relationship Id="rId5198" Type="http://schemas.openxmlformats.org/officeDocument/2006/relationships/hyperlink" Target="https://stackoverflow.com/questions/51110070" TargetMode="External"/><Relationship Id="rId5199" Type="http://schemas.openxmlformats.org/officeDocument/2006/relationships/hyperlink" Target="https://stackoverflow.com/questions/57516892" TargetMode="External"/><Relationship Id="rId2910" Type="http://schemas.openxmlformats.org/officeDocument/2006/relationships/hyperlink" Target="https://stackoverflow.com/questions/33889366" TargetMode="External"/><Relationship Id="rId2911" Type="http://schemas.openxmlformats.org/officeDocument/2006/relationships/hyperlink" Target="https://stackoverflow.com/questions/33889366" TargetMode="External"/><Relationship Id="rId2912" Type="http://schemas.openxmlformats.org/officeDocument/2006/relationships/hyperlink" Target="https://stackoverflow.com/questions/61988285" TargetMode="External"/><Relationship Id="rId2913" Type="http://schemas.openxmlformats.org/officeDocument/2006/relationships/hyperlink" Target="https://stackoverflow.com/questions/51139028" TargetMode="External"/><Relationship Id="rId2914" Type="http://schemas.openxmlformats.org/officeDocument/2006/relationships/hyperlink" Target="https://stackoverflow.com/questions/47040815" TargetMode="External"/><Relationship Id="rId2915" Type="http://schemas.openxmlformats.org/officeDocument/2006/relationships/hyperlink" Target="https://stackoverflow.com/questions/61156263" TargetMode="External"/><Relationship Id="rId2916" Type="http://schemas.openxmlformats.org/officeDocument/2006/relationships/hyperlink" Target="https://stackoverflow.com/questions/58261348" TargetMode="External"/><Relationship Id="rId2917" Type="http://schemas.openxmlformats.org/officeDocument/2006/relationships/hyperlink" Target="https://stackoverflow.com/questions/41993837" TargetMode="External"/><Relationship Id="rId2918" Type="http://schemas.openxmlformats.org/officeDocument/2006/relationships/hyperlink" Target="https://stackoverflow.com/questions/60327453" TargetMode="External"/><Relationship Id="rId2919" Type="http://schemas.openxmlformats.org/officeDocument/2006/relationships/hyperlink" Target="https://stackoverflow.com/questions/47759384" TargetMode="External"/><Relationship Id="rId5181" Type="http://schemas.openxmlformats.org/officeDocument/2006/relationships/hyperlink" Target="https://stackoverflow.com/questions/44146457" TargetMode="External"/><Relationship Id="rId5182" Type="http://schemas.openxmlformats.org/officeDocument/2006/relationships/hyperlink" Target="https://stackoverflow.com/questions/54278894" TargetMode="External"/><Relationship Id="rId5180" Type="http://schemas.openxmlformats.org/officeDocument/2006/relationships/hyperlink" Target="https://stackoverflow.com/questions/46958739" TargetMode="External"/><Relationship Id="rId5185" Type="http://schemas.openxmlformats.org/officeDocument/2006/relationships/hyperlink" Target="https://stackoverflow.com/questions/49524761" TargetMode="External"/><Relationship Id="rId5186" Type="http://schemas.openxmlformats.org/officeDocument/2006/relationships/hyperlink" Target="https://stackoverflow.com/questions/59568125" TargetMode="External"/><Relationship Id="rId5183" Type="http://schemas.openxmlformats.org/officeDocument/2006/relationships/hyperlink" Target="https://stackoverflow.com/questions/62291731" TargetMode="External"/><Relationship Id="rId5184" Type="http://schemas.openxmlformats.org/officeDocument/2006/relationships/hyperlink" Target="https://stackoverflow.com/questions/56247636" TargetMode="External"/><Relationship Id="rId5189" Type="http://schemas.openxmlformats.org/officeDocument/2006/relationships/hyperlink" Target="https://stackoverflow.com/questions/51428329" TargetMode="External"/><Relationship Id="rId5187" Type="http://schemas.openxmlformats.org/officeDocument/2006/relationships/hyperlink" Target="https://stackoverflow.com/questions/60247826" TargetMode="External"/><Relationship Id="rId5188" Type="http://schemas.openxmlformats.org/officeDocument/2006/relationships/hyperlink" Target="https://stackoverflow.com/questions/44797757" TargetMode="External"/><Relationship Id="rId1697" Type="http://schemas.openxmlformats.org/officeDocument/2006/relationships/hyperlink" Target="https://stackoverflow.com/questions/61077516" TargetMode="External"/><Relationship Id="rId1698" Type="http://schemas.openxmlformats.org/officeDocument/2006/relationships/hyperlink" Target="https://stackoverflow.com/questions/61604509" TargetMode="External"/><Relationship Id="rId1699" Type="http://schemas.openxmlformats.org/officeDocument/2006/relationships/hyperlink" Target="https://stackoverflow.com/questions/61604509" TargetMode="External"/><Relationship Id="rId866" Type="http://schemas.openxmlformats.org/officeDocument/2006/relationships/hyperlink" Target="https://stackoverflow.com/questions/63308383" TargetMode="External"/><Relationship Id="rId865" Type="http://schemas.openxmlformats.org/officeDocument/2006/relationships/hyperlink" Target="https://stackoverflow.com/questions/63966872" TargetMode="External"/><Relationship Id="rId864" Type="http://schemas.openxmlformats.org/officeDocument/2006/relationships/hyperlink" Target="https://stackoverflow.com/questions/64759372" TargetMode="External"/><Relationship Id="rId863" Type="http://schemas.openxmlformats.org/officeDocument/2006/relationships/hyperlink" Target="https://stackoverflow.com/questions/60066950" TargetMode="External"/><Relationship Id="rId869" Type="http://schemas.openxmlformats.org/officeDocument/2006/relationships/hyperlink" Target="https://stackoverflow.com/questions/64620236" TargetMode="External"/><Relationship Id="rId868" Type="http://schemas.openxmlformats.org/officeDocument/2006/relationships/hyperlink" Target="https://stackoverflow.com/questions/63956135" TargetMode="External"/><Relationship Id="rId867" Type="http://schemas.openxmlformats.org/officeDocument/2006/relationships/hyperlink" Target="https://stackoverflow.com/questions/64729958" TargetMode="External"/><Relationship Id="rId1690" Type="http://schemas.openxmlformats.org/officeDocument/2006/relationships/hyperlink" Target="https://stackoverflow.com/questions/63320225" TargetMode="External"/><Relationship Id="rId1691" Type="http://schemas.openxmlformats.org/officeDocument/2006/relationships/hyperlink" Target="https://stackoverflow.com/questions/61644641" TargetMode="External"/><Relationship Id="rId1692" Type="http://schemas.openxmlformats.org/officeDocument/2006/relationships/hyperlink" Target="https://stackoverflow.com/questions/62799540" TargetMode="External"/><Relationship Id="rId862" Type="http://schemas.openxmlformats.org/officeDocument/2006/relationships/hyperlink" Target="https://stackoverflow.com/questions/62488675" TargetMode="External"/><Relationship Id="rId1693" Type="http://schemas.openxmlformats.org/officeDocument/2006/relationships/hyperlink" Target="https://stackoverflow.com/questions/61077516" TargetMode="External"/><Relationship Id="rId861" Type="http://schemas.openxmlformats.org/officeDocument/2006/relationships/hyperlink" Target="https://stackoverflow.com/questions/63966872" TargetMode="External"/><Relationship Id="rId1694" Type="http://schemas.openxmlformats.org/officeDocument/2006/relationships/hyperlink" Target="https://stackoverflow.com/questions/61604509" TargetMode="External"/><Relationship Id="rId860" Type="http://schemas.openxmlformats.org/officeDocument/2006/relationships/hyperlink" Target="https://stackoverflow.com/questions/60690327" TargetMode="External"/><Relationship Id="rId1695" Type="http://schemas.openxmlformats.org/officeDocument/2006/relationships/hyperlink" Target="https://stackoverflow.com/questions/58761088" TargetMode="External"/><Relationship Id="rId1696" Type="http://schemas.openxmlformats.org/officeDocument/2006/relationships/hyperlink" Target="https://stackoverflow.com/questions/61644641" TargetMode="External"/><Relationship Id="rId1686" Type="http://schemas.openxmlformats.org/officeDocument/2006/relationships/hyperlink" Target="https://stackoverflow.com/questions/54369539" TargetMode="External"/><Relationship Id="rId1687" Type="http://schemas.openxmlformats.org/officeDocument/2006/relationships/hyperlink" Target="https://stackoverflow.com/questions/59279738" TargetMode="External"/><Relationship Id="rId1688" Type="http://schemas.openxmlformats.org/officeDocument/2006/relationships/hyperlink" Target="https://stackoverflow.com/questions/63689499" TargetMode="External"/><Relationship Id="rId1689" Type="http://schemas.openxmlformats.org/officeDocument/2006/relationships/hyperlink" Target="https://stackoverflow.com/questions/59780740" TargetMode="External"/><Relationship Id="rId855" Type="http://schemas.openxmlformats.org/officeDocument/2006/relationships/hyperlink" Target="https://stackoverflow.com/questions/48136804" TargetMode="External"/><Relationship Id="rId854" Type="http://schemas.openxmlformats.org/officeDocument/2006/relationships/hyperlink" Target="https://stackoverflow.com/questions/64303411" TargetMode="External"/><Relationship Id="rId853" Type="http://schemas.openxmlformats.org/officeDocument/2006/relationships/hyperlink" Target="https://stackoverflow.com/questions/52016656" TargetMode="External"/><Relationship Id="rId852" Type="http://schemas.openxmlformats.org/officeDocument/2006/relationships/hyperlink" Target="https://stackoverflow.com/questions/52142035" TargetMode="External"/><Relationship Id="rId859" Type="http://schemas.openxmlformats.org/officeDocument/2006/relationships/hyperlink" Target="https://stackoverflow.com/questions/63966872" TargetMode="External"/><Relationship Id="rId858" Type="http://schemas.openxmlformats.org/officeDocument/2006/relationships/hyperlink" Target="https://stackoverflow.com/questions/64759372" TargetMode="External"/><Relationship Id="rId857" Type="http://schemas.openxmlformats.org/officeDocument/2006/relationships/hyperlink" Target="https://stackoverflow.com/questions/62488675" TargetMode="External"/><Relationship Id="rId856" Type="http://schemas.openxmlformats.org/officeDocument/2006/relationships/hyperlink" Target="https://stackoverflow.com/questions/60690327" TargetMode="External"/><Relationship Id="rId1680" Type="http://schemas.openxmlformats.org/officeDocument/2006/relationships/hyperlink" Target="https://stackoverflow.com/questions/51311420" TargetMode="External"/><Relationship Id="rId1681" Type="http://schemas.openxmlformats.org/officeDocument/2006/relationships/hyperlink" Target="https://stackoverflow.com/questions/54857959" TargetMode="External"/><Relationship Id="rId851" Type="http://schemas.openxmlformats.org/officeDocument/2006/relationships/hyperlink" Target="https://stackoverflow.com/questions/49016530" TargetMode="External"/><Relationship Id="rId1682" Type="http://schemas.openxmlformats.org/officeDocument/2006/relationships/hyperlink" Target="https://stackoverflow.com/questions/50758361" TargetMode="External"/><Relationship Id="rId850" Type="http://schemas.openxmlformats.org/officeDocument/2006/relationships/hyperlink" Target="https://stackoverflow.com/questions/50026460" TargetMode="External"/><Relationship Id="rId1683" Type="http://schemas.openxmlformats.org/officeDocument/2006/relationships/hyperlink" Target="https://stackoverflow.com/questions/48710625" TargetMode="External"/><Relationship Id="rId1684" Type="http://schemas.openxmlformats.org/officeDocument/2006/relationships/hyperlink" Target="https://stackoverflow.com/questions/63079677" TargetMode="External"/><Relationship Id="rId1685" Type="http://schemas.openxmlformats.org/officeDocument/2006/relationships/hyperlink" Target="https://stackoverflow.com/questions/54284165" TargetMode="External"/><Relationship Id="rId888" Type="http://schemas.openxmlformats.org/officeDocument/2006/relationships/hyperlink" Target="https://stackoverflow.com/questions/60349042" TargetMode="External"/><Relationship Id="rId887" Type="http://schemas.openxmlformats.org/officeDocument/2006/relationships/hyperlink" Target="https://stackoverflow.com/questions/60349042" TargetMode="External"/><Relationship Id="rId886" Type="http://schemas.openxmlformats.org/officeDocument/2006/relationships/hyperlink" Target="https://stackoverflow.com/questions/63780524" TargetMode="External"/><Relationship Id="rId885" Type="http://schemas.openxmlformats.org/officeDocument/2006/relationships/hyperlink" Target="https://stackoverflow.com/questions/58570184" TargetMode="External"/><Relationship Id="rId889" Type="http://schemas.openxmlformats.org/officeDocument/2006/relationships/hyperlink" Target="https://stackoverflow.com/questions/60349042" TargetMode="External"/><Relationship Id="rId880" Type="http://schemas.openxmlformats.org/officeDocument/2006/relationships/hyperlink" Target="https://stackoverflow.com/questions/60913324" TargetMode="External"/><Relationship Id="rId884" Type="http://schemas.openxmlformats.org/officeDocument/2006/relationships/hyperlink" Target="https://stackoverflow.com/questions/55073785" TargetMode="External"/><Relationship Id="rId883" Type="http://schemas.openxmlformats.org/officeDocument/2006/relationships/hyperlink" Target="https://stackoverflow.com/questions/55073785" TargetMode="External"/><Relationship Id="rId882" Type="http://schemas.openxmlformats.org/officeDocument/2006/relationships/hyperlink" Target="https://stackoverflow.com/questions/55073785" TargetMode="External"/><Relationship Id="rId881" Type="http://schemas.openxmlformats.org/officeDocument/2006/relationships/hyperlink" Target="https://stackoverflow.com/questions/60691155" TargetMode="External"/><Relationship Id="rId877" Type="http://schemas.openxmlformats.org/officeDocument/2006/relationships/hyperlink" Target="https://stackoverflow.com/questions/55073785" TargetMode="External"/><Relationship Id="rId876" Type="http://schemas.openxmlformats.org/officeDocument/2006/relationships/hyperlink" Target="https://stackoverflow.com/questions/57635757" TargetMode="External"/><Relationship Id="rId875" Type="http://schemas.openxmlformats.org/officeDocument/2006/relationships/hyperlink" Target="https://stackoverflow.com/questions/58180390" TargetMode="External"/><Relationship Id="rId874" Type="http://schemas.openxmlformats.org/officeDocument/2006/relationships/hyperlink" Target="https://stackoverflow.com/questions/63956135" TargetMode="External"/><Relationship Id="rId879" Type="http://schemas.openxmlformats.org/officeDocument/2006/relationships/hyperlink" Target="https://stackoverflow.com/questions/58349239" TargetMode="External"/><Relationship Id="rId878" Type="http://schemas.openxmlformats.org/officeDocument/2006/relationships/hyperlink" Target="https://stackoverflow.com/questions/64780469" TargetMode="External"/><Relationship Id="rId873" Type="http://schemas.openxmlformats.org/officeDocument/2006/relationships/hyperlink" Target="https://stackoverflow.com/questions/65020492" TargetMode="External"/><Relationship Id="rId872" Type="http://schemas.openxmlformats.org/officeDocument/2006/relationships/hyperlink" Target="https://stackoverflow.com/questions/64620236" TargetMode="External"/><Relationship Id="rId871" Type="http://schemas.openxmlformats.org/officeDocument/2006/relationships/hyperlink" Target="https://stackoverflow.com/questions/64990551" TargetMode="External"/><Relationship Id="rId870" Type="http://schemas.openxmlformats.org/officeDocument/2006/relationships/hyperlink" Target="https://stackoverflow.com/questions/65020492" TargetMode="External"/><Relationship Id="rId1653" Type="http://schemas.openxmlformats.org/officeDocument/2006/relationships/hyperlink" Target="https://stackoverflow.com/questions/47040860" TargetMode="External"/><Relationship Id="rId2984" Type="http://schemas.openxmlformats.org/officeDocument/2006/relationships/hyperlink" Target="https://stackoverflow.com/questions/59074105" TargetMode="External"/><Relationship Id="rId1654" Type="http://schemas.openxmlformats.org/officeDocument/2006/relationships/hyperlink" Target="https://stackoverflow.com/questions/44174697" TargetMode="External"/><Relationship Id="rId2985" Type="http://schemas.openxmlformats.org/officeDocument/2006/relationships/hyperlink" Target="https://stackoverflow.com/questions/57164341" TargetMode="External"/><Relationship Id="rId1655" Type="http://schemas.openxmlformats.org/officeDocument/2006/relationships/hyperlink" Target="https://stackoverflow.com/questions/42250340" TargetMode="External"/><Relationship Id="rId2986" Type="http://schemas.openxmlformats.org/officeDocument/2006/relationships/hyperlink" Target="https://stackoverflow.com/questions/57164341" TargetMode="External"/><Relationship Id="rId1656" Type="http://schemas.openxmlformats.org/officeDocument/2006/relationships/hyperlink" Target="https://stackoverflow.com/questions/36521908" TargetMode="External"/><Relationship Id="rId2987" Type="http://schemas.openxmlformats.org/officeDocument/2006/relationships/hyperlink" Target="https://stackoverflow.com/questions/56280640" TargetMode="External"/><Relationship Id="rId1657" Type="http://schemas.openxmlformats.org/officeDocument/2006/relationships/hyperlink" Target="https://stackoverflow.com/questions/52303130" TargetMode="External"/><Relationship Id="rId2988" Type="http://schemas.openxmlformats.org/officeDocument/2006/relationships/hyperlink" Target="https://stackoverflow.com/questions/55258859" TargetMode="External"/><Relationship Id="rId1658" Type="http://schemas.openxmlformats.org/officeDocument/2006/relationships/hyperlink" Target="https://stackoverflow.com/questions/40240343" TargetMode="External"/><Relationship Id="rId2989" Type="http://schemas.openxmlformats.org/officeDocument/2006/relationships/hyperlink" Target="https://stackoverflow.com/questions/61411771" TargetMode="External"/><Relationship Id="rId1659" Type="http://schemas.openxmlformats.org/officeDocument/2006/relationships/hyperlink" Target="https://stackoverflow.com/questions/52303130" TargetMode="External"/><Relationship Id="rId829" Type="http://schemas.openxmlformats.org/officeDocument/2006/relationships/hyperlink" Target="https://stackoverflow.com/questions/57999985" TargetMode="External"/><Relationship Id="rId828" Type="http://schemas.openxmlformats.org/officeDocument/2006/relationships/hyperlink" Target="https://stackoverflow.com/questions/57846223" TargetMode="External"/><Relationship Id="rId827" Type="http://schemas.openxmlformats.org/officeDocument/2006/relationships/hyperlink" Target="https://stackoverflow.com/questions/60792076" TargetMode="External"/><Relationship Id="rId822" Type="http://schemas.openxmlformats.org/officeDocument/2006/relationships/hyperlink" Target="https://stackoverflow.com/questions/57846223" TargetMode="External"/><Relationship Id="rId821" Type="http://schemas.openxmlformats.org/officeDocument/2006/relationships/hyperlink" Target="https://stackoverflow.com/questions/58535392" TargetMode="External"/><Relationship Id="rId820" Type="http://schemas.openxmlformats.org/officeDocument/2006/relationships/hyperlink" Target="https://stackoverflow.com/questions/63234932" TargetMode="External"/><Relationship Id="rId826" Type="http://schemas.openxmlformats.org/officeDocument/2006/relationships/hyperlink" Target="https://stackoverflow.com/questions/58535392" TargetMode="External"/><Relationship Id="rId825" Type="http://schemas.openxmlformats.org/officeDocument/2006/relationships/hyperlink" Target="https://stackoverflow.com/questions/63234932" TargetMode="External"/><Relationship Id="rId824" Type="http://schemas.openxmlformats.org/officeDocument/2006/relationships/hyperlink" Target="https://stackoverflow.com/questions/63234932" TargetMode="External"/><Relationship Id="rId823" Type="http://schemas.openxmlformats.org/officeDocument/2006/relationships/hyperlink" Target="https://stackoverflow.com/questions/63234932" TargetMode="External"/><Relationship Id="rId2980" Type="http://schemas.openxmlformats.org/officeDocument/2006/relationships/hyperlink" Target="https://stackoverflow.com/questions/62585157" TargetMode="External"/><Relationship Id="rId1650" Type="http://schemas.openxmlformats.org/officeDocument/2006/relationships/hyperlink" Target="https://stackoverflow.com/questions/46161997" TargetMode="External"/><Relationship Id="rId2981" Type="http://schemas.openxmlformats.org/officeDocument/2006/relationships/hyperlink" Target="https://stackoverflow.com/questions/62162343" TargetMode="External"/><Relationship Id="rId1651" Type="http://schemas.openxmlformats.org/officeDocument/2006/relationships/hyperlink" Target="https://stackoverflow.com/questions/43245794" TargetMode="External"/><Relationship Id="rId2982" Type="http://schemas.openxmlformats.org/officeDocument/2006/relationships/hyperlink" Target="https://stackoverflow.com/questions/61348958" TargetMode="External"/><Relationship Id="rId1652" Type="http://schemas.openxmlformats.org/officeDocument/2006/relationships/hyperlink" Target="https://stackoverflow.com/questions/44354940" TargetMode="External"/><Relationship Id="rId2983" Type="http://schemas.openxmlformats.org/officeDocument/2006/relationships/hyperlink" Target="https://stackoverflow.com/questions/63596569" TargetMode="External"/><Relationship Id="rId1642" Type="http://schemas.openxmlformats.org/officeDocument/2006/relationships/hyperlink" Target="https://stackoverflow.com/questions/31664988" TargetMode="External"/><Relationship Id="rId2973" Type="http://schemas.openxmlformats.org/officeDocument/2006/relationships/hyperlink" Target="https://stackoverflow.com/questions/42315289" TargetMode="External"/><Relationship Id="rId1643" Type="http://schemas.openxmlformats.org/officeDocument/2006/relationships/hyperlink" Target="https://stackoverflow.com/questions/41434206" TargetMode="External"/><Relationship Id="rId2974" Type="http://schemas.openxmlformats.org/officeDocument/2006/relationships/hyperlink" Target="https://stackoverflow.com/questions/45121909" TargetMode="External"/><Relationship Id="rId1644" Type="http://schemas.openxmlformats.org/officeDocument/2006/relationships/hyperlink" Target="https://stackoverflow.com/questions/39435341" TargetMode="External"/><Relationship Id="rId2975" Type="http://schemas.openxmlformats.org/officeDocument/2006/relationships/hyperlink" Target="https://stackoverflow.com/questions/45121909" TargetMode="External"/><Relationship Id="rId1645" Type="http://schemas.openxmlformats.org/officeDocument/2006/relationships/hyperlink" Target="https://stackoverflow.com/questions/49756909" TargetMode="External"/><Relationship Id="rId2976" Type="http://schemas.openxmlformats.org/officeDocument/2006/relationships/hyperlink" Target="https://stackoverflow.com/questions/49376313" TargetMode="External"/><Relationship Id="rId1646" Type="http://schemas.openxmlformats.org/officeDocument/2006/relationships/hyperlink" Target="https://stackoverflow.com/questions/43129225" TargetMode="External"/><Relationship Id="rId2977" Type="http://schemas.openxmlformats.org/officeDocument/2006/relationships/hyperlink" Target="https://stackoverflow.com/questions/41375651" TargetMode="External"/><Relationship Id="rId1647" Type="http://schemas.openxmlformats.org/officeDocument/2006/relationships/hyperlink" Target="https://stackoverflow.com/questions/62258549" TargetMode="External"/><Relationship Id="rId2978" Type="http://schemas.openxmlformats.org/officeDocument/2006/relationships/hyperlink" Target="https://stackoverflow.com/questions/45121909" TargetMode="External"/><Relationship Id="rId1648" Type="http://schemas.openxmlformats.org/officeDocument/2006/relationships/hyperlink" Target="https://stackoverflow.com/questions/44354940" TargetMode="External"/><Relationship Id="rId2979" Type="http://schemas.openxmlformats.org/officeDocument/2006/relationships/hyperlink" Target="https://stackoverflow.com/questions/41396767" TargetMode="External"/><Relationship Id="rId1649" Type="http://schemas.openxmlformats.org/officeDocument/2006/relationships/hyperlink" Target="https://stackoverflow.com/questions/56391755" TargetMode="External"/><Relationship Id="rId819" Type="http://schemas.openxmlformats.org/officeDocument/2006/relationships/hyperlink" Target="https://stackoverflow.com/questions/57999985" TargetMode="External"/><Relationship Id="rId818" Type="http://schemas.openxmlformats.org/officeDocument/2006/relationships/hyperlink" Target="https://stackoverflow.com/questions/63234932" TargetMode="External"/><Relationship Id="rId817" Type="http://schemas.openxmlformats.org/officeDocument/2006/relationships/hyperlink" Target="https://stackoverflow.com/questions/57846223" TargetMode="External"/><Relationship Id="rId816" Type="http://schemas.openxmlformats.org/officeDocument/2006/relationships/hyperlink" Target="https://stackoverflow.com/questions/58697001" TargetMode="External"/><Relationship Id="rId811" Type="http://schemas.openxmlformats.org/officeDocument/2006/relationships/hyperlink" Target="https://stackoverflow.com/questions/57205032" TargetMode="External"/><Relationship Id="rId810" Type="http://schemas.openxmlformats.org/officeDocument/2006/relationships/hyperlink" Target="https://stackoverflow.com/questions/58987264" TargetMode="External"/><Relationship Id="rId815" Type="http://schemas.openxmlformats.org/officeDocument/2006/relationships/hyperlink" Target="https://stackoverflow.com/questions/64990551" TargetMode="External"/><Relationship Id="rId814" Type="http://schemas.openxmlformats.org/officeDocument/2006/relationships/hyperlink" Target="https://stackoverflow.com/questions/64729958" TargetMode="External"/><Relationship Id="rId813" Type="http://schemas.openxmlformats.org/officeDocument/2006/relationships/hyperlink" Target="https://stackoverflow.com/questions/59524339" TargetMode="External"/><Relationship Id="rId812" Type="http://schemas.openxmlformats.org/officeDocument/2006/relationships/hyperlink" Target="https://stackoverflow.com/questions/62857315" TargetMode="External"/><Relationship Id="rId2970" Type="http://schemas.openxmlformats.org/officeDocument/2006/relationships/hyperlink" Target="https://stackoverflow.com/questions/48186569" TargetMode="External"/><Relationship Id="rId1640" Type="http://schemas.openxmlformats.org/officeDocument/2006/relationships/hyperlink" Target="https://stackoverflow.com/questions/58308019" TargetMode="External"/><Relationship Id="rId2971" Type="http://schemas.openxmlformats.org/officeDocument/2006/relationships/hyperlink" Target="https://stackoverflow.com/questions/44725860" TargetMode="External"/><Relationship Id="rId1641" Type="http://schemas.openxmlformats.org/officeDocument/2006/relationships/hyperlink" Target="https://stackoverflow.com/questions/59532768" TargetMode="External"/><Relationship Id="rId2972" Type="http://schemas.openxmlformats.org/officeDocument/2006/relationships/hyperlink" Target="https://stackoverflow.com/questions/48186569" TargetMode="External"/><Relationship Id="rId1675" Type="http://schemas.openxmlformats.org/officeDocument/2006/relationships/hyperlink" Target="https://stackoverflow.com/questions/39454685" TargetMode="External"/><Relationship Id="rId1676" Type="http://schemas.openxmlformats.org/officeDocument/2006/relationships/hyperlink" Target="https://stackoverflow.com/questions/48461151" TargetMode="External"/><Relationship Id="rId1677" Type="http://schemas.openxmlformats.org/officeDocument/2006/relationships/hyperlink" Target="https://stackoverflow.com/questions/59988742" TargetMode="External"/><Relationship Id="rId1678" Type="http://schemas.openxmlformats.org/officeDocument/2006/relationships/hyperlink" Target="https://stackoverflow.com/questions/60100519" TargetMode="External"/><Relationship Id="rId1679" Type="http://schemas.openxmlformats.org/officeDocument/2006/relationships/hyperlink" Target="https://stackoverflow.com/questions/49630609" TargetMode="External"/><Relationship Id="rId849" Type="http://schemas.openxmlformats.org/officeDocument/2006/relationships/hyperlink" Target="https://stackoverflow.com/questions/45235253" TargetMode="External"/><Relationship Id="rId844" Type="http://schemas.openxmlformats.org/officeDocument/2006/relationships/hyperlink" Target="https://stackoverflow.com/questions/59403281" TargetMode="External"/><Relationship Id="rId843" Type="http://schemas.openxmlformats.org/officeDocument/2006/relationships/hyperlink" Target="https://stackoverflow.com/questions/50514298" TargetMode="External"/><Relationship Id="rId842" Type="http://schemas.openxmlformats.org/officeDocument/2006/relationships/hyperlink" Target="https://stackoverflow.com/questions/62911595" TargetMode="External"/><Relationship Id="rId841" Type="http://schemas.openxmlformats.org/officeDocument/2006/relationships/hyperlink" Target="https://stackoverflow.com/questions/58369283" TargetMode="External"/><Relationship Id="rId848" Type="http://schemas.openxmlformats.org/officeDocument/2006/relationships/hyperlink" Target="https://stackoverflow.com/questions/51416719" TargetMode="External"/><Relationship Id="rId847" Type="http://schemas.openxmlformats.org/officeDocument/2006/relationships/hyperlink" Target="https://stackoverflow.com/questions/64661822" TargetMode="External"/><Relationship Id="rId846" Type="http://schemas.openxmlformats.org/officeDocument/2006/relationships/hyperlink" Target="https://stackoverflow.com/questions/62911595" TargetMode="External"/><Relationship Id="rId845" Type="http://schemas.openxmlformats.org/officeDocument/2006/relationships/hyperlink" Target="https://stackoverflow.com/questions/59403281" TargetMode="External"/><Relationship Id="rId1670" Type="http://schemas.openxmlformats.org/officeDocument/2006/relationships/hyperlink" Target="https://stackoverflow.com/questions/48461151" TargetMode="External"/><Relationship Id="rId840" Type="http://schemas.openxmlformats.org/officeDocument/2006/relationships/hyperlink" Target="https://stackoverflow.com/questions/64702742" TargetMode="External"/><Relationship Id="rId1671" Type="http://schemas.openxmlformats.org/officeDocument/2006/relationships/hyperlink" Target="https://stackoverflow.com/questions/56119136" TargetMode="External"/><Relationship Id="rId1672" Type="http://schemas.openxmlformats.org/officeDocument/2006/relationships/hyperlink" Target="https://stackoverflow.com/questions/49595027" TargetMode="External"/><Relationship Id="rId1673" Type="http://schemas.openxmlformats.org/officeDocument/2006/relationships/hyperlink" Target="https://stackoverflow.com/questions/54020164" TargetMode="External"/><Relationship Id="rId1674" Type="http://schemas.openxmlformats.org/officeDocument/2006/relationships/hyperlink" Target="https://stackoverflow.com/questions/56119136" TargetMode="External"/><Relationship Id="rId1664" Type="http://schemas.openxmlformats.org/officeDocument/2006/relationships/hyperlink" Target="https://stackoverflow.com/questions/49661495" TargetMode="External"/><Relationship Id="rId2995" Type="http://schemas.openxmlformats.org/officeDocument/2006/relationships/hyperlink" Target="https://stackoverflow.com/questions/64759372" TargetMode="External"/><Relationship Id="rId1665" Type="http://schemas.openxmlformats.org/officeDocument/2006/relationships/hyperlink" Target="https://stackoverflow.com/questions/59539855" TargetMode="External"/><Relationship Id="rId2996" Type="http://schemas.openxmlformats.org/officeDocument/2006/relationships/hyperlink" Target="https://stackoverflow.com/questions/64759372" TargetMode="External"/><Relationship Id="rId1666" Type="http://schemas.openxmlformats.org/officeDocument/2006/relationships/hyperlink" Target="https://stackoverflow.com/questions/49305971" TargetMode="External"/><Relationship Id="rId2997" Type="http://schemas.openxmlformats.org/officeDocument/2006/relationships/hyperlink" Target="https://stackoverflow.com/questions/63596569" TargetMode="External"/><Relationship Id="rId1667" Type="http://schemas.openxmlformats.org/officeDocument/2006/relationships/hyperlink" Target="https://stackoverflow.com/questions/51387027" TargetMode="External"/><Relationship Id="rId2998" Type="http://schemas.openxmlformats.org/officeDocument/2006/relationships/hyperlink" Target="https://stackoverflow.com/questions/53051274" TargetMode="External"/><Relationship Id="rId1668" Type="http://schemas.openxmlformats.org/officeDocument/2006/relationships/hyperlink" Target="https://stackoverflow.com/questions/47743936" TargetMode="External"/><Relationship Id="rId2999" Type="http://schemas.openxmlformats.org/officeDocument/2006/relationships/hyperlink" Target="https://stackoverflow.com/questions/54805110" TargetMode="External"/><Relationship Id="rId1669" Type="http://schemas.openxmlformats.org/officeDocument/2006/relationships/hyperlink" Target="https://stackoverflow.com/questions/45164770" TargetMode="External"/><Relationship Id="rId839" Type="http://schemas.openxmlformats.org/officeDocument/2006/relationships/hyperlink" Target="https://stackoverflow.com/questions/57836849" TargetMode="External"/><Relationship Id="rId838" Type="http://schemas.openxmlformats.org/officeDocument/2006/relationships/hyperlink" Target="https://stackoverflow.com/questions/57750023" TargetMode="External"/><Relationship Id="rId833" Type="http://schemas.openxmlformats.org/officeDocument/2006/relationships/hyperlink" Target="https://stackoverflow.com/questions/62165354" TargetMode="External"/><Relationship Id="rId832" Type="http://schemas.openxmlformats.org/officeDocument/2006/relationships/hyperlink" Target="https://stackoverflow.com/questions/59962509" TargetMode="External"/><Relationship Id="rId831" Type="http://schemas.openxmlformats.org/officeDocument/2006/relationships/hyperlink" Target="https://stackoverflow.com/questions/58697001" TargetMode="External"/><Relationship Id="rId830" Type="http://schemas.openxmlformats.org/officeDocument/2006/relationships/hyperlink" Target="https://stackoverflow.com/questions/63234932" TargetMode="External"/><Relationship Id="rId837" Type="http://schemas.openxmlformats.org/officeDocument/2006/relationships/hyperlink" Target="https://stackoverflow.com/questions/58075061" TargetMode="External"/><Relationship Id="rId836" Type="http://schemas.openxmlformats.org/officeDocument/2006/relationships/hyperlink" Target="https://stackoverflow.com/questions/59427019" TargetMode="External"/><Relationship Id="rId835" Type="http://schemas.openxmlformats.org/officeDocument/2006/relationships/hyperlink" Target="https://stackoverflow.com/questions/60613538" TargetMode="External"/><Relationship Id="rId834" Type="http://schemas.openxmlformats.org/officeDocument/2006/relationships/hyperlink" Target="https://stackoverflow.com/questions/57406870" TargetMode="External"/><Relationship Id="rId2990" Type="http://schemas.openxmlformats.org/officeDocument/2006/relationships/hyperlink" Target="https://stackoverflow.com/questions/62437779" TargetMode="External"/><Relationship Id="rId1660" Type="http://schemas.openxmlformats.org/officeDocument/2006/relationships/hyperlink" Target="https://stackoverflow.com/questions/59532768" TargetMode="External"/><Relationship Id="rId2991" Type="http://schemas.openxmlformats.org/officeDocument/2006/relationships/hyperlink" Target="https://stackoverflow.com/questions/59771314" TargetMode="External"/><Relationship Id="rId1661" Type="http://schemas.openxmlformats.org/officeDocument/2006/relationships/hyperlink" Target="https://stackoverflow.com/questions/59532768" TargetMode="External"/><Relationship Id="rId2992" Type="http://schemas.openxmlformats.org/officeDocument/2006/relationships/hyperlink" Target="https://stackoverflow.com/questions/60066950" TargetMode="External"/><Relationship Id="rId1662" Type="http://schemas.openxmlformats.org/officeDocument/2006/relationships/hyperlink" Target="https://stackoverflow.com/questions/41920166" TargetMode="External"/><Relationship Id="rId2993" Type="http://schemas.openxmlformats.org/officeDocument/2006/relationships/hyperlink" Target="https://stackoverflow.com/questions/59771314" TargetMode="External"/><Relationship Id="rId1663" Type="http://schemas.openxmlformats.org/officeDocument/2006/relationships/hyperlink" Target="https://stackoverflow.com/questions/51955693" TargetMode="External"/><Relationship Id="rId2994" Type="http://schemas.openxmlformats.org/officeDocument/2006/relationships/hyperlink" Target="https://stackoverflow.com/questions/58878421" TargetMode="External"/><Relationship Id="rId6506" Type="http://schemas.openxmlformats.org/officeDocument/2006/relationships/hyperlink" Target="https://stackoverflow.com/questions/62979062" TargetMode="External"/><Relationship Id="rId7838" Type="http://schemas.openxmlformats.org/officeDocument/2006/relationships/hyperlink" Target="https://stackoverflow.com/questions/54925653" TargetMode="External"/><Relationship Id="rId6507" Type="http://schemas.openxmlformats.org/officeDocument/2006/relationships/hyperlink" Target="https://stackoverflow.com/questions/57573540" TargetMode="External"/><Relationship Id="rId7837" Type="http://schemas.openxmlformats.org/officeDocument/2006/relationships/hyperlink" Target="https://stackoverflow.com/questions/61276178" TargetMode="External"/><Relationship Id="rId6504" Type="http://schemas.openxmlformats.org/officeDocument/2006/relationships/hyperlink" Target="https://stackoverflow.com/questions/50480689" TargetMode="External"/><Relationship Id="rId7836" Type="http://schemas.openxmlformats.org/officeDocument/2006/relationships/hyperlink" Target="https://stackoverflow.com/questions/54925653" TargetMode="External"/><Relationship Id="rId6505" Type="http://schemas.openxmlformats.org/officeDocument/2006/relationships/hyperlink" Target="https://stackoverflow.com/questions/58506051" TargetMode="External"/><Relationship Id="rId7835" Type="http://schemas.openxmlformats.org/officeDocument/2006/relationships/hyperlink" Target="https://stackoverflow.com/questions/54168153" TargetMode="External"/><Relationship Id="rId6508" Type="http://schemas.openxmlformats.org/officeDocument/2006/relationships/hyperlink" Target="https://stackoverflow.com/questions/60899535" TargetMode="External"/><Relationship Id="rId6509" Type="http://schemas.openxmlformats.org/officeDocument/2006/relationships/hyperlink" Target="https://stackoverflow.com/questions/62979062" TargetMode="External"/><Relationship Id="rId7839" Type="http://schemas.openxmlformats.org/officeDocument/2006/relationships/hyperlink" Target="https://stackoverflow.com/questions/62288870" TargetMode="External"/><Relationship Id="rId7830" Type="http://schemas.openxmlformats.org/officeDocument/2006/relationships/hyperlink" Target="https://stackoverflow.com/questions/59497369" TargetMode="External"/><Relationship Id="rId6502" Type="http://schemas.openxmlformats.org/officeDocument/2006/relationships/hyperlink" Target="https://stackoverflow.com/questions/57925781" TargetMode="External"/><Relationship Id="rId7834" Type="http://schemas.openxmlformats.org/officeDocument/2006/relationships/hyperlink" Target="https://stackoverflow.com/questions/59525082" TargetMode="External"/><Relationship Id="rId6503" Type="http://schemas.openxmlformats.org/officeDocument/2006/relationships/hyperlink" Target="https://stackoverflow.com/questions/60266256" TargetMode="External"/><Relationship Id="rId7833" Type="http://schemas.openxmlformats.org/officeDocument/2006/relationships/hyperlink" Target="https://stackoverflow.com/questions/53507266" TargetMode="External"/><Relationship Id="rId6500" Type="http://schemas.openxmlformats.org/officeDocument/2006/relationships/hyperlink" Target="https://stackoverflow.com/questions/48979830" TargetMode="External"/><Relationship Id="rId7832" Type="http://schemas.openxmlformats.org/officeDocument/2006/relationships/hyperlink" Target="https://stackoverflow.com/questions/58183711" TargetMode="External"/><Relationship Id="rId6501" Type="http://schemas.openxmlformats.org/officeDocument/2006/relationships/hyperlink" Target="https://stackoverflow.com/questions/61507216" TargetMode="External"/><Relationship Id="rId7831" Type="http://schemas.openxmlformats.org/officeDocument/2006/relationships/hyperlink" Target="https://stackoverflow.com/questions/59757979" TargetMode="External"/><Relationship Id="rId7827" Type="http://schemas.openxmlformats.org/officeDocument/2006/relationships/hyperlink" Target="https://stackoverflow.com/questions/59497369" TargetMode="External"/><Relationship Id="rId7826" Type="http://schemas.openxmlformats.org/officeDocument/2006/relationships/hyperlink" Target="https://stackoverflow.com/questions/57448488" TargetMode="External"/><Relationship Id="rId7825" Type="http://schemas.openxmlformats.org/officeDocument/2006/relationships/hyperlink" Target="https://stackoverflow.com/questions/62932186" TargetMode="External"/><Relationship Id="rId7824" Type="http://schemas.openxmlformats.org/officeDocument/2006/relationships/hyperlink" Target="https://stackoverflow.com/questions/62932186" TargetMode="External"/><Relationship Id="rId7829" Type="http://schemas.openxmlformats.org/officeDocument/2006/relationships/hyperlink" Target="https://stackoverflow.com/questions/57607717" TargetMode="External"/><Relationship Id="rId7828" Type="http://schemas.openxmlformats.org/officeDocument/2006/relationships/hyperlink" Target="https://stackoverflow.com/questions/59757979" TargetMode="External"/><Relationship Id="rId7823" Type="http://schemas.openxmlformats.org/officeDocument/2006/relationships/hyperlink" Target="https://stackoverflow.com/questions/59757979" TargetMode="External"/><Relationship Id="rId7822" Type="http://schemas.openxmlformats.org/officeDocument/2006/relationships/hyperlink" Target="https://stackoverflow.com/questions/57448488" TargetMode="External"/><Relationship Id="rId7821" Type="http://schemas.openxmlformats.org/officeDocument/2006/relationships/hyperlink" Target="https://stackoverflow.com/questions/59026404" TargetMode="External"/><Relationship Id="rId7820" Type="http://schemas.openxmlformats.org/officeDocument/2006/relationships/hyperlink" Target="https://stackoverflow.com/questions/57721804" TargetMode="External"/><Relationship Id="rId6528" Type="http://schemas.openxmlformats.org/officeDocument/2006/relationships/hyperlink" Target="https://stackoverflow.com/questions/43084137" TargetMode="External"/><Relationship Id="rId6529" Type="http://schemas.openxmlformats.org/officeDocument/2006/relationships/hyperlink" Target="https://stackoverflow.com/questions/44435677" TargetMode="External"/><Relationship Id="rId7859" Type="http://schemas.openxmlformats.org/officeDocument/2006/relationships/hyperlink" Target="https://stackoverflow.com/questions/60252373" TargetMode="External"/><Relationship Id="rId6526" Type="http://schemas.openxmlformats.org/officeDocument/2006/relationships/hyperlink" Target="https://stackoverflow.com/questions/59867929" TargetMode="External"/><Relationship Id="rId7858" Type="http://schemas.openxmlformats.org/officeDocument/2006/relationships/hyperlink" Target="https://stackoverflow.com/questions/55478678" TargetMode="External"/><Relationship Id="rId6527" Type="http://schemas.openxmlformats.org/officeDocument/2006/relationships/hyperlink" Target="https://stackoverflow.com/questions/52533188" TargetMode="External"/><Relationship Id="rId7857" Type="http://schemas.openxmlformats.org/officeDocument/2006/relationships/hyperlink" Target="https://stackoverflow.com/questions/55478678" TargetMode="External"/><Relationship Id="rId6520" Type="http://schemas.openxmlformats.org/officeDocument/2006/relationships/hyperlink" Target="https://stackoverflow.com/questions/62979062" TargetMode="External"/><Relationship Id="rId7852" Type="http://schemas.openxmlformats.org/officeDocument/2006/relationships/hyperlink" Target="https://stackoverflow.com/questions/55478678" TargetMode="External"/><Relationship Id="rId6521" Type="http://schemas.openxmlformats.org/officeDocument/2006/relationships/hyperlink" Target="https://stackoverflow.com/questions/64852002" TargetMode="External"/><Relationship Id="rId7851" Type="http://schemas.openxmlformats.org/officeDocument/2006/relationships/hyperlink" Target="https://stackoverflow.com/questions/54168153" TargetMode="External"/><Relationship Id="rId7850" Type="http://schemas.openxmlformats.org/officeDocument/2006/relationships/hyperlink" Target="https://stackoverflow.com/questions/52653497" TargetMode="External"/><Relationship Id="rId6524" Type="http://schemas.openxmlformats.org/officeDocument/2006/relationships/hyperlink" Target="https://stackoverflow.com/questions/63554161" TargetMode="External"/><Relationship Id="rId7856" Type="http://schemas.openxmlformats.org/officeDocument/2006/relationships/hyperlink" Target="https://stackoverflow.com/questions/55478678" TargetMode="External"/><Relationship Id="rId6525" Type="http://schemas.openxmlformats.org/officeDocument/2006/relationships/hyperlink" Target="https://stackoverflow.com/questions/63554161" TargetMode="External"/><Relationship Id="rId7855" Type="http://schemas.openxmlformats.org/officeDocument/2006/relationships/hyperlink" Target="https://stackoverflow.com/questions/54357927" TargetMode="External"/><Relationship Id="rId6522" Type="http://schemas.openxmlformats.org/officeDocument/2006/relationships/hyperlink" Target="https://stackoverflow.com/questions/62241930" TargetMode="External"/><Relationship Id="rId7854" Type="http://schemas.openxmlformats.org/officeDocument/2006/relationships/hyperlink" Target="https://stackoverflow.com/questions/55628805" TargetMode="External"/><Relationship Id="rId6523" Type="http://schemas.openxmlformats.org/officeDocument/2006/relationships/hyperlink" Target="https://stackoverflow.com/questions/60056372" TargetMode="External"/><Relationship Id="rId7853" Type="http://schemas.openxmlformats.org/officeDocument/2006/relationships/hyperlink" Target="https://stackoverflow.com/questions/55478678" TargetMode="External"/><Relationship Id="rId6517" Type="http://schemas.openxmlformats.org/officeDocument/2006/relationships/hyperlink" Target="https://stackoverflow.com/questions/60899535" TargetMode="External"/><Relationship Id="rId7849" Type="http://schemas.openxmlformats.org/officeDocument/2006/relationships/hyperlink" Target="https://stackoverflow.com/questions/52490951" TargetMode="External"/><Relationship Id="rId6518" Type="http://schemas.openxmlformats.org/officeDocument/2006/relationships/hyperlink" Target="https://stackoverflow.com/questions/62979062" TargetMode="External"/><Relationship Id="rId7848" Type="http://schemas.openxmlformats.org/officeDocument/2006/relationships/hyperlink" Target="https://stackoverflow.com/questions/61828821" TargetMode="External"/><Relationship Id="rId6515" Type="http://schemas.openxmlformats.org/officeDocument/2006/relationships/hyperlink" Target="https://stackoverflow.com/questions/62979062" TargetMode="External"/><Relationship Id="rId7847" Type="http://schemas.openxmlformats.org/officeDocument/2006/relationships/hyperlink" Target="https://stackoverflow.com/questions/61276178" TargetMode="External"/><Relationship Id="rId6516" Type="http://schemas.openxmlformats.org/officeDocument/2006/relationships/hyperlink" Target="https://stackoverflow.com/questions/57573540" TargetMode="External"/><Relationship Id="rId7846" Type="http://schemas.openxmlformats.org/officeDocument/2006/relationships/hyperlink" Target="https://stackoverflow.com/questions/61828821" TargetMode="External"/><Relationship Id="rId6519" Type="http://schemas.openxmlformats.org/officeDocument/2006/relationships/hyperlink" Target="https://stackoverflow.com/questions/62979062" TargetMode="External"/><Relationship Id="rId7841" Type="http://schemas.openxmlformats.org/officeDocument/2006/relationships/hyperlink" Target="https://stackoverflow.com/questions/60414562" TargetMode="External"/><Relationship Id="rId6510" Type="http://schemas.openxmlformats.org/officeDocument/2006/relationships/hyperlink" Target="https://stackoverflow.com/questions/62979062" TargetMode="External"/><Relationship Id="rId7840" Type="http://schemas.openxmlformats.org/officeDocument/2006/relationships/hyperlink" Target="https://stackoverflow.com/questions/60414562" TargetMode="External"/><Relationship Id="rId6513" Type="http://schemas.openxmlformats.org/officeDocument/2006/relationships/hyperlink" Target="https://stackoverflow.com/questions/50480689" TargetMode="External"/><Relationship Id="rId7845" Type="http://schemas.openxmlformats.org/officeDocument/2006/relationships/hyperlink" Target="https://stackoverflow.com/questions/62944744" TargetMode="External"/><Relationship Id="rId6514" Type="http://schemas.openxmlformats.org/officeDocument/2006/relationships/hyperlink" Target="https://stackoverflow.com/questions/58506051" TargetMode="External"/><Relationship Id="rId7844" Type="http://schemas.openxmlformats.org/officeDocument/2006/relationships/hyperlink" Target="https://stackoverflow.com/questions/60414562" TargetMode="External"/><Relationship Id="rId6511" Type="http://schemas.openxmlformats.org/officeDocument/2006/relationships/hyperlink" Target="https://stackoverflow.com/questions/62979062" TargetMode="External"/><Relationship Id="rId7843" Type="http://schemas.openxmlformats.org/officeDocument/2006/relationships/hyperlink" Target="https://stackoverflow.com/questions/60262253" TargetMode="External"/><Relationship Id="rId6512" Type="http://schemas.openxmlformats.org/officeDocument/2006/relationships/hyperlink" Target="https://stackoverflow.com/questions/60266256" TargetMode="External"/><Relationship Id="rId7842" Type="http://schemas.openxmlformats.org/officeDocument/2006/relationships/hyperlink" Target="https://stackoverflow.com/questions/58256074" TargetMode="External"/><Relationship Id="rId899" Type="http://schemas.openxmlformats.org/officeDocument/2006/relationships/hyperlink" Target="https://stackoverflow.com/questions/63203450" TargetMode="External"/><Relationship Id="rId898" Type="http://schemas.openxmlformats.org/officeDocument/2006/relationships/hyperlink" Target="https://stackoverflow.com/questions/64863777" TargetMode="External"/><Relationship Id="rId897" Type="http://schemas.openxmlformats.org/officeDocument/2006/relationships/hyperlink" Target="https://stackoverflow.com/questions/64947580" TargetMode="External"/><Relationship Id="rId896" Type="http://schemas.openxmlformats.org/officeDocument/2006/relationships/hyperlink" Target="https://stackoverflow.com/questions/56391755" TargetMode="External"/><Relationship Id="rId891" Type="http://schemas.openxmlformats.org/officeDocument/2006/relationships/hyperlink" Target="https://stackoverflow.com/questions/56391755" TargetMode="External"/><Relationship Id="rId890" Type="http://schemas.openxmlformats.org/officeDocument/2006/relationships/hyperlink" Target="https://stackoverflow.com/questions/58570184" TargetMode="External"/><Relationship Id="rId895" Type="http://schemas.openxmlformats.org/officeDocument/2006/relationships/hyperlink" Target="https://stackoverflow.com/questions/59585425" TargetMode="External"/><Relationship Id="rId894" Type="http://schemas.openxmlformats.org/officeDocument/2006/relationships/hyperlink" Target="https://stackoverflow.com/questions/60349042" TargetMode="External"/><Relationship Id="rId893" Type="http://schemas.openxmlformats.org/officeDocument/2006/relationships/hyperlink" Target="https://stackoverflow.com/questions/60349042" TargetMode="External"/><Relationship Id="rId892" Type="http://schemas.openxmlformats.org/officeDocument/2006/relationships/hyperlink" Target="https://stackoverflow.com/questions/60349042" TargetMode="External"/><Relationship Id="rId7816" Type="http://schemas.openxmlformats.org/officeDocument/2006/relationships/hyperlink" Target="https://stackoverflow.com/questions/62932186" TargetMode="External"/><Relationship Id="rId7815" Type="http://schemas.openxmlformats.org/officeDocument/2006/relationships/hyperlink" Target="https://stackoverflow.com/questions/57721804" TargetMode="External"/><Relationship Id="rId7814" Type="http://schemas.openxmlformats.org/officeDocument/2006/relationships/hyperlink" Target="https://stackoverflow.com/questions/59026404" TargetMode="External"/><Relationship Id="rId7813" Type="http://schemas.openxmlformats.org/officeDocument/2006/relationships/hyperlink" Target="https://stackoverflow.com/questions/56681240" TargetMode="External"/><Relationship Id="rId7819" Type="http://schemas.openxmlformats.org/officeDocument/2006/relationships/hyperlink" Target="https://stackoverflow.com/questions/58963889" TargetMode="External"/><Relationship Id="rId7818" Type="http://schemas.openxmlformats.org/officeDocument/2006/relationships/hyperlink" Target="https://stackoverflow.com/questions/62932186" TargetMode="External"/><Relationship Id="rId7817" Type="http://schemas.openxmlformats.org/officeDocument/2006/relationships/hyperlink" Target="https://stackoverflow.com/questions/62932186" TargetMode="External"/><Relationship Id="rId7812" Type="http://schemas.openxmlformats.org/officeDocument/2006/relationships/hyperlink" Target="https://stackoverflow.com/questions/56681240" TargetMode="External"/><Relationship Id="rId7811" Type="http://schemas.openxmlformats.org/officeDocument/2006/relationships/hyperlink" Target="https://stackoverflow.com/questions/56681240" TargetMode="External"/><Relationship Id="rId7810" Type="http://schemas.openxmlformats.org/officeDocument/2006/relationships/hyperlink" Target="https://stackoverflow.com/questions/53171885" TargetMode="External"/><Relationship Id="rId7805" Type="http://schemas.openxmlformats.org/officeDocument/2006/relationships/hyperlink" Target="https://stackoverflow.com/questions/59546940" TargetMode="External"/><Relationship Id="rId7804" Type="http://schemas.openxmlformats.org/officeDocument/2006/relationships/hyperlink" Target="https://stackoverflow.com/questions/53443475" TargetMode="External"/><Relationship Id="rId7803" Type="http://schemas.openxmlformats.org/officeDocument/2006/relationships/hyperlink" Target="https://stackoverflow.com/questions/57135045" TargetMode="External"/><Relationship Id="rId7802" Type="http://schemas.openxmlformats.org/officeDocument/2006/relationships/hyperlink" Target="https://stackoverflow.com/questions/56895339" TargetMode="External"/><Relationship Id="rId7809" Type="http://schemas.openxmlformats.org/officeDocument/2006/relationships/hyperlink" Target="https://stackoverflow.com/questions/58063749" TargetMode="External"/><Relationship Id="rId7808" Type="http://schemas.openxmlformats.org/officeDocument/2006/relationships/hyperlink" Target="https://stackoverflow.com/questions/55930341" TargetMode="External"/><Relationship Id="rId7807" Type="http://schemas.openxmlformats.org/officeDocument/2006/relationships/hyperlink" Target="https://stackoverflow.com/questions/51982179" TargetMode="External"/><Relationship Id="rId7806" Type="http://schemas.openxmlformats.org/officeDocument/2006/relationships/hyperlink" Target="https://stackoverflow.com/questions/55882731" TargetMode="External"/><Relationship Id="rId7801" Type="http://schemas.openxmlformats.org/officeDocument/2006/relationships/hyperlink" Target="https://stackoverflow.com/questions/56251994" TargetMode="External"/><Relationship Id="rId7800" Type="http://schemas.openxmlformats.org/officeDocument/2006/relationships/hyperlink" Target="https://stackoverflow.com/questions/54634771" TargetMode="External"/></Relationships>
</file>

<file path=xl/worksheets/_rels/sheet9.xml.rels><?xml version="1.0" encoding="UTF-8" standalone="yes"?><Relationships xmlns="http://schemas.openxmlformats.org/package/2006/relationships"><Relationship Id="rId190" Type="http://schemas.openxmlformats.org/officeDocument/2006/relationships/hyperlink" Target="https://stackoverflow.com/questions/43766679" TargetMode="External"/><Relationship Id="rId194" Type="http://schemas.openxmlformats.org/officeDocument/2006/relationships/hyperlink" Target="https://stackoverflow.com/questions/60247826" TargetMode="External"/><Relationship Id="rId193" Type="http://schemas.openxmlformats.org/officeDocument/2006/relationships/hyperlink" Target="https://stackoverflow.com/questions/53839948" TargetMode="External"/><Relationship Id="rId192" Type="http://schemas.openxmlformats.org/officeDocument/2006/relationships/hyperlink" Target="https://stackoverflow.com/questions/52629767" TargetMode="External"/><Relationship Id="rId191" Type="http://schemas.openxmlformats.org/officeDocument/2006/relationships/hyperlink" Target="https://stackoverflow.com/questions/43766679" TargetMode="External"/><Relationship Id="rId187" Type="http://schemas.openxmlformats.org/officeDocument/2006/relationships/hyperlink" Target="https://stackoverflow.com/questions/37879138" TargetMode="External"/><Relationship Id="rId186" Type="http://schemas.openxmlformats.org/officeDocument/2006/relationships/hyperlink" Target="https://stackoverflow.com/questions/42285937" TargetMode="External"/><Relationship Id="rId185" Type="http://schemas.openxmlformats.org/officeDocument/2006/relationships/hyperlink" Target="https://stackoverflow.com/questions/37879138" TargetMode="External"/><Relationship Id="rId184" Type="http://schemas.openxmlformats.org/officeDocument/2006/relationships/hyperlink" Target="https://stackoverflow.com/questions/49121012" TargetMode="External"/><Relationship Id="rId189" Type="http://schemas.openxmlformats.org/officeDocument/2006/relationships/hyperlink" Target="https://stackoverflow.com/questions/49477496" TargetMode="External"/><Relationship Id="rId188" Type="http://schemas.openxmlformats.org/officeDocument/2006/relationships/hyperlink" Target="https://stackoverflow.com/questions/38541233" TargetMode="External"/><Relationship Id="rId183" Type="http://schemas.openxmlformats.org/officeDocument/2006/relationships/hyperlink" Target="https://stackoverflow.com/questions/46840496" TargetMode="External"/><Relationship Id="rId182" Type="http://schemas.openxmlformats.org/officeDocument/2006/relationships/hyperlink" Target="https://stackoverflow.com/questions/42855057" TargetMode="External"/><Relationship Id="rId181" Type="http://schemas.openxmlformats.org/officeDocument/2006/relationships/hyperlink" Target="https://stackoverflow.com/questions/54167135" TargetMode="External"/><Relationship Id="rId180" Type="http://schemas.openxmlformats.org/officeDocument/2006/relationships/hyperlink" Target="https://stackoverflow.com/questions/45743663" TargetMode="External"/><Relationship Id="rId176" Type="http://schemas.openxmlformats.org/officeDocument/2006/relationships/hyperlink" Target="https://stackoverflow.com/questions/59629398" TargetMode="External"/><Relationship Id="rId175" Type="http://schemas.openxmlformats.org/officeDocument/2006/relationships/hyperlink" Target="https://stackoverflow.com/questions/59629398" TargetMode="External"/><Relationship Id="rId174" Type="http://schemas.openxmlformats.org/officeDocument/2006/relationships/hyperlink" Target="https://stackoverflow.com/questions/59629398" TargetMode="External"/><Relationship Id="rId173" Type="http://schemas.openxmlformats.org/officeDocument/2006/relationships/hyperlink" Target="https://stackoverflow.com/questions/30026960" TargetMode="External"/><Relationship Id="rId179" Type="http://schemas.openxmlformats.org/officeDocument/2006/relationships/hyperlink" Target="https://stackoverflow.com/questions/45122021" TargetMode="External"/><Relationship Id="rId178" Type="http://schemas.openxmlformats.org/officeDocument/2006/relationships/hyperlink" Target="https://stackoverflow.com/questions/43036982" TargetMode="External"/><Relationship Id="rId177" Type="http://schemas.openxmlformats.org/officeDocument/2006/relationships/hyperlink" Target="https://stackoverflow.com/questions/42855057" TargetMode="External"/><Relationship Id="rId198" Type="http://schemas.openxmlformats.org/officeDocument/2006/relationships/hyperlink" Target="https://stackoverflow.com/questions/62223537" TargetMode="External"/><Relationship Id="rId197" Type="http://schemas.openxmlformats.org/officeDocument/2006/relationships/hyperlink" Target="https://stackoverflow.com/questions/32734949" TargetMode="External"/><Relationship Id="rId196" Type="http://schemas.openxmlformats.org/officeDocument/2006/relationships/hyperlink" Target="https://stackoverflow.com/questions/60247826" TargetMode="External"/><Relationship Id="rId195" Type="http://schemas.openxmlformats.org/officeDocument/2006/relationships/hyperlink" Target="https://stackoverflow.com/questions/60247826" TargetMode="External"/><Relationship Id="rId199" Type="http://schemas.openxmlformats.org/officeDocument/2006/relationships/hyperlink" Target="https://stackoverflow.com/questions/49398834" TargetMode="External"/><Relationship Id="rId150" Type="http://schemas.openxmlformats.org/officeDocument/2006/relationships/hyperlink" Target="https://stackoverflow.com/questions/50567010" TargetMode="External"/><Relationship Id="rId149" Type="http://schemas.openxmlformats.org/officeDocument/2006/relationships/hyperlink" Target="https://stackoverflow.com/questions/44523492" TargetMode="External"/><Relationship Id="rId148" Type="http://schemas.openxmlformats.org/officeDocument/2006/relationships/hyperlink" Target="https://stackoverflow.com/questions/34569664" TargetMode="External"/><Relationship Id="rId143" Type="http://schemas.openxmlformats.org/officeDocument/2006/relationships/hyperlink" Target="https://stackoverflow.com/questions/64752850" TargetMode="External"/><Relationship Id="rId142" Type="http://schemas.openxmlformats.org/officeDocument/2006/relationships/hyperlink" Target="https://stackoverflow.com/questions/62165354" TargetMode="External"/><Relationship Id="rId141" Type="http://schemas.openxmlformats.org/officeDocument/2006/relationships/hyperlink" Target="https://stackoverflow.com/questions/62857315" TargetMode="External"/><Relationship Id="rId140" Type="http://schemas.openxmlformats.org/officeDocument/2006/relationships/hyperlink" Target="https://stackoverflow.com/questions/50567010" TargetMode="External"/><Relationship Id="rId147" Type="http://schemas.openxmlformats.org/officeDocument/2006/relationships/hyperlink" Target="https://stackoverflow.com/questions/61751324" TargetMode="External"/><Relationship Id="rId146" Type="http://schemas.openxmlformats.org/officeDocument/2006/relationships/hyperlink" Target="https://stackoverflow.com/questions/64313526" TargetMode="External"/><Relationship Id="rId145" Type="http://schemas.openxmlformats.org/officeDocument/2006/relationships/hyperlink" Target="https://stackoverflow.com/questions/64313526" TargetMode="External"/><Relationship Id="rId144" Type="http://schemas.openxmlformats.org/officeDocument/2006/relationships/hyperlink" Target="https://stackoverflow.com/questions/41323576" TargetMode="External"/><Relationship Id="rId139" Type="http://schemas.openxmlformats.org/officeDocument/2006/relationships/hyperlink" Target="https://stackoverflow.com/questions/44523492" TargetMode="External"/><Relationship Id="rId138" Type="http://schemas.openxmlformats.org/officeDocument/2006/relationships/hyperlink" Target="https://stackoverflow.com/questions/34569664" TargetMode="External"/><Relationship Id="rId137" Type="http://schemas.openxmlformats.org/officeDocument/2006/relationships/hyperlink" Target="https://stackoverflow.com/questions/61751324" TargetMode="External"/><Relationship Id="rId132" Type="http://schemas.openxmlformats.org/officeDocument/2006/relationships/hyperlink" Target="https://stackoverflow.com/questions/62066116" TargetMode="External"/><Relationship Id="rId131" Type="http://schemas.openxmlformats.org/officeDocument/2006/relationships/hyperlink" Target="https://stackoverflow.com/questions/62153815" TargetMode="External"/><Relationship Id="rId130" Type="http://schemas.openxmlformats.org/officeDocument/2006/relationships/hyperlink" Target="https://stackoverflow.com/questions/63358166" TargetMode="External"/><Relationship Id="rId136" Type="http://schemas.openxmlformats.org/officeDocument/2006/relationships/hyperlink" Target="https://stackoverflow.com/questions/62837497" TargetMode="External"/><Relationship Id="rId135" Type="http://schemas.openxmlformats.org/officeDocument/2006/relationships/hyperlink" Target="https://stackoverflow.com/questions/59254904" TargetMode="External"/><Relationship Id="rId134" Type="http://schemas.openxmlformats.org/officeDocument/2006/relationships/hyperlink" Target="https://stackoverflow.com/questions/62837497" TargetMode="External"/><Relationship Id="rId133" Type="http://schemas.openxmlformats.org/officeDocument/2006/relationships/hyperlink" Target="https://stackoverflow.com/questions/60369393" TargetMode="External"/><Relationship Id="rId172" Type="http://schemas.openxmlformats.org/officeDocument/2006/relationships/hyperlink" Target="https://stackoverflow.com/questions/36698912" TargetMode="External"/><Relationship Id="rId171" Type="http://schemas.openxmlformats.org/officeDocument/2006/relationships/hyperlink" Target="https://stackoverflow.com/questions/59362269" TargetMode="External"/><Relationship Id="rId170" Type="http://schemas.openxmlformats.org/officeDocument/2006/relationships/hyperlink" Target="https://stackoverflow.com/questions/59629398" TargetMode="External"/><Relationship Id="rId165" Type="http://schemas.openxmlformats.org/officeDocument/2006/relationships/hyperlink" Target="https://stackoverflow.com/questions/19018333" TargetMode="External"/><Relationship Id="rId164" Type="http://schemas.openxmlformats.org/officeDocument/2006/relationships/hyperlink" Target="https://stackoverflow.com/questions/61464287" TargetMode="External"/><Relationship Id="rId163" Type="http://schemas.openxmlformats.org/officeDocument/2006/relationships/hyperlink" Target="https://stackoverflow.com/questions/54584393" TargetMode="External"/><Relationship Id="rId162" Type="http://schemas.openxmlformats.org/officeDocument/2006/relationships/hyperlink" Target="https://stackoverflow.com/questions/61218326" TargetMode="External"/><Relationship Id="rId169" Type="http://schemas.openxmlformats.org/officeDocument/2006/relationships/hyperlink" Target="https://stackoverflow.com/questions/59362269" TargetMode="External"/><Relationship Id="rId168" Type="http://schemas.openxmlformats.org/officeDocument/2006/relationships/hyperlink" Target="https://stackoverflow.com/questions/45081204" TargetMode="External"/><Relationship Id="rId167" Type="http://schemas.openxmlformats.org/officeDocument/2006/relationships/hyperlink" Target="https://stackoverflow.com/questions/51140650" TargetMode="External"/><Relationship Id="rId166" Type="http://schemas.openxmlformats.org/officeDocument/2006/relationships/hyperlink" Target="https://stackoverflow.com/questions/59362269" TargetMode="External"/><Relationship Id="rId161" Type="http://schemas.openxmlformats.org/officeDocument/2006/relationships/hyperlink" Target="https://stackoverflow.com/questions/64947580" TargetMode="External"/><Relationship Id="rId160" Type="http://schemas.openxmlformats.org/officeDocument/2006/relationships/hyperlink" Target="https://stackoverflow.com/questions/52690293" TargetMode="External"/><Relationship Id="rId159" Type="http://schemas.openxmlformats.org/officeDocument/2006/relationships/hyperlink" Target="https://stackoverflow.com/questions/60690327" TargetMode="External"/><Relationship Id="rId154" Type="http://schemas.openxmlformats.org/officeDocument/2006/relationships/hyperlink" Target="https://stackoverflow.com/questions/44523492" TargetMode="External"/><Relationship Id="rId153" Type="http://schemas.openxmlformats.org/officeDocument/2006/relationships/hyperlink" Target="https://stackoverflow.com/questions/38594624" TargetMode="External"/><Relationship Id="rId152" Type="http://schemas.openxmlformats.org/officeDocument/2006/relationships/hyperlink" Target="https://stackoverflow.com/questions/58003475" TargetMode="External"/><Relationship Id="rId151" Type="http://schemas.openxmlformats.org/officeDocument/2006/relationships/hyperlink" Target="https://stackoverflow.com/questions/62857315" TargetMode="External"/><Relationship Id="rId158" Type="http://schemas.openxmlformats.org/officeDocument/2006/relationships/hyperlink" Target="https://stackoverflow.com/questions/64620236" TargetMode="External"/><Relationship Id="rId157" Type="http://schemas.openxmlformats.org/officeDocument/2006/relationships/hyperlink" Target="https://stackoverflow.com/questions/55670349" TargetMode="External"/><Relationship Id="rId156" Type="http://schemas.openxmlformats.org/officeDocument/2006/relationships/hyperlink" Target="https://stackoverflow.com/questions/62857315" TargetMode="External"/><Relationship Id="rId155" Type="http://schemas.openxmlformats.org/officeDocument/2006/relationships/hyperlink" Target="https://stackoverflow.com/questions/62857315" TargetMode="External"/><Relationship Id="rId107" Type="http://schemas.openxmlformats.org/officeDocument/2006/relationships/hyperlink" Target="https://stackoverflow.com/questions/63890583" TargetMode="External"/><Relationship Id="rId106" Type="http://schemas.openxmlformats.org/officeDocument/2006/relationships/hyperlink" Target="https://stackoverflow.com/questions/57327709" TargetMode="External"/><Relationship Id="rId105" Type="http://schemas.openxmlformats.org/officeDocument/2006/relationships/hyperlink" Target="https://stackoverflow.com/questions/53606365" TargetMode="External"/><Relationship Id="rId104" Type="http://schemas.openxmlformats.org/officeDocument/2006/relationships/hyperlink" Target="https://stackoverflow.com/questions/62894945" TargetMode="External"/><Relationship Id="rId109" Type="http://schemas.openxmlformats.org/officeDocument/2006/relationships/hyperlink" Target="https://stackoverflow.com/questions/43211239" TargetMode="External"/><Relationship Id="rId108" Type="http://schemas.openxmlformats.org/officeDocument/2006/relationships/hyperlink" Target="https://stackoverflow.com/questions/43925714" TargetMode="External"/><Relationship Id="rId103" Type="http://schemas.openxmlformats.org/officeDocument/2006/relationships/hyperlink" Target="https://stackoverflow.com/questions/62854851" TargetMode="External"/><Relationship Id="rId102" Type="http://schemas.openxmlformats.org/officeDocument/2006/relationships/hyperlink" Target="https://stackoverflow.com/questions/45242891" TargetMode="External"/><Relationship Id="rId101" Type="http://schemas.openxmlformats.org/officeDocument/2006/relationships/hyperlink" Target="https://stackoverflow.com/questions/54366265" TargetMode="External"/><Relationship Id="rId100" Type="http://schemas.openxmlformats.org/officeDocument/2006/relationships/hyperlink" Target="https://stackoverflow.com/questions/54366265" TargetMode="External"/><Relationship Id="rId129" Type="http://schemas.openxmlformats.org/officeDocument/2006/relationships/hyperlink" Target="https://stackoverflow.com/questions/58971998" TargetMode="External"/><Relationship Id="rId128" Type="http://schemas.openxmlformats.org/officeDocument/2006/relationships/hyperlink" Target="https://stackoverflow.com/questions/60202936" TargetMode="External"/><Relationship Id="rId127" Type="http://schemas.openxmlformats.org/officeDocument/2006/relationships/hyperlink" Target="https://stackoverflow.com/questions/63635864" TargetMode="External"/><Relationship Id="rId126" Type="http://schemas.openxmlformats.org/officeDocument/2006/relationships/hyperlink" Target="https://stackoverflow.com/questions/63890583" TargetMode="External"/><Relationship Id="rId121" Type="http://schemas.openxmlformats.org/officeDocument/2006/relationships/hyperlink" Target="https://stackoverflow.com/questions/54450453" TargetMode="External"/><Relationship Id="rId120" Type="http://schemas.openxmlformats.org/officeDocument/2006/relationships/hyperlink" Target="https://stackoverflow.com/questions/54450453" TargetMode="External"/><Relationship Id="rId125" Type="http://schemas.openxmlformats.org/officeDocument/2006/relationships/hyperlink" Target="https://stackoverflow.com/questions/63890583" TargetMode="External"/><Relationship Id="rId124" Type="http://schemas.openxmlformats.org/officeDocument/2006/relationships/hyperlink" Target="https://stackoverflow.com/questions/63890583" TargetMode="External"/><Relationship Id="rId123" Type="http://schemas.openxmlformats.org/officeDocument/2006/relationships/hyperlink" Target="https://stackoverflow.com/questions/50612523" TargetMode="External"/><Relationship Id="rId122" Type="http://schemas.openxmlformats.org/officeDocument/2006/relationships/hyperlink" Target="https://stackoverflow.com/questions/55302500" TargetMode="External"/><Relationship Id="rId118" Type="http://schemas.openxmlformats.org/officeDocument/2006/relationships/hyperlink" Target="https://stackoverflow.com/questions/56123625" TargetMode="External"/><Relationship Id="rId117" Type="http://schemas.openxmlformats.org/officeDocument/2006/relationships/hyperlink" Target="https://stackoverflow.com/questions/59945342" TargetMode="External"/><Relationship Id="rId116" Type="http://schemas.openxmlformats.org/officeDocument/2006/relationships/hyperlink" Target="https://stackoverflow.com/questions/54450453" TargetMode="External"/><Relationship Id="rId115" Type="http://schemas.openxmlformats.org/officeDocument/2006/relationships/hyperlink" Target="https://stackoverflow.com/questions/61484786" TargetMode="External"/><Relationship Id="rId119" Type="http://schemas.openxmlformats.org/officeDocument/2006/relationships/hyperlink" Target="https://stackoverflow.com/questions/63890583" TargetMode="External"/><Relationship Id="rId110" Type="http://schemas.openxmlformats.org/officeDocument/2006/relationships/hyperlink" Target="https://stackoverflow.com/questions/45325283" TargetMode="External"/><Relationship Id="rId114" Type="http://schemas.openxmlformats.org/officeDocument/2006/relationships/hyperlink" Target="https://stackoverflow.com/questions/54450453" TargetMode="External"/><Relationship Id="rId113" Type="http://schemas.openxmlformats.org/officeDocument/2006/relationships/hyperlink" Target="https://stackoverflow.com/questions/56123625" TargetMode="External"/><Relationship Id="rId112" Type="http://schemas.openxmlformats.org/officeDocument/2006/relationships/hyperlink" Target="https://stackoverflow.com/questions/59945342" TargetMode="External"/><Relationship Id="rId111" Type="http://schemas.openxmlformats.org/officeDocument/2006/relationships/hyperlink" Target="https://stackoverflow.com/questions/55302500" TargetMode="External"/><Relationship Id="rId392" Type="http://schemas.openxmlformats.org/officeDocument/2006/relationships/hyperlink" Target="https://stackoverflow.com/questions/58927172" TargetMode="External"/><Relationship Id="rId391" Type="http://schemas.openxmlformats.org/officeDocument/2006/relationships/hyperlink" Target="https://stackoverflow.com/questions/58626422" TargetMode="External"/><Relationship Id="rId390" Type="http://schemas.openxmlformats.org/officeDocument/2006/relationships/hyperlink" Target="https://stackoverflow.com/questions/63525464" TargetMode="External"/><Relationship Id="rId385" Type="http://schemas.openxmlformats.org/officeDocument/2006/relationships/hyperlink" Target="https://stackoverflow.com/questions/59466597" TargetMode="External"/><Relationship Id="rId384" Type="http://schemas.openxmlformats.org/officeDocument/2006/relationships/hyperlink" Target="https://stackoverflow.com/questions/55953284" TargetMode="External"/><Relationship Id="rId383" Type="http://schemas.openxmlformats.org/officeDocument/2006/relationships/hyperlink" Target="https://stackoverflow.com/questions/46619869" TargetMode="External"/><Relationship Id="rId382" Type="http://schemas.openxmlformats.org/officeDocument/2006/relationships/hyperlink" Target="https://stackoverflow.com/questions/60248668" TargetMode="External"/><Relationship Id="rId389" Type="http://schemas.openxmlformats.org/officeDocument/2006/relationships/hyperlink" Target="https://stackoverflow.com/questions/58626422" TargetMode="External"/><Relationship Id="rId388" Type="http://schemas.openxmlformats.org/officeDocument/2006/relationships/hyperlink" Target="https://stackoverflow.com/questions/59415663" TargetMode="External"/><Relationship Id="rId387" Type="http://schemas.openxmlformats.org/officeDocument/2006/relationships/hyperlink" Target="https://stackoverflow.com/questions/59556100" TargetMode="External"/><Relationship Id="rId386" Type="http://schemas.openxmlformats.org/officeDocument/2006/relationships/hyperlink" Target="https://stackoverflow.com/questions/64116586" TargetMode="External"/><Relationship Id="rId381" Type="http://schemas.openxmlformats.org/officeDocument/2006/relationships/hyperlink" Target="https://stackoverflow.com/questions/56174456" TargetMode="External"/><Relationship Id="rId380" Type="http://schemas.openxmlformats.org/officeDocument/2006/relationships/hyperlink" Target="https://stackoverflow.com/questions/52338532" TargetMode="External"/><Relationship Id="rId379" Type="http://schemas.openxmlformats.org/officeDocument/2006/relationships/hyperlink" Target="https://stackoverflow.com/questions/55953284" TargetMode="External"/><Relationship Id="rId374" Type="http://schemas.openxmlformats.org/officeDocument/2006/relationships/hyperlink" Target="https://stackoverflow.com/questions/47834733" TargetMode="External"/><Relationship Id="rId373" Type="http://schemas.openxmlformats.org/officeDocument/2006/relationships/hyperlink" Target="https://stackoverflow.com/questions/36666331" TargetMode="External"/><Relationship Id="rId372" Type="http://schemas.openxmlformats.org/officeDocument/2006/relationships/hyperlink" Target="https://stackoverflow.com/questions/44274062" TargetMode="External"/><Relationship Id="rId371" Type="http://schemas.openxmlformats.org/officeDocument/2006/relationships/hyperlink" Target="https://stackoverflow.com/questions/50052999" TargetMode="External"/><Relationship Id="rId378" Type="http://schemas.openxmlformats.org/officeDocument/2006/relationships/hyperlink" Target="https://stackoverflow.com/questions/46105816" TargetMode="External"/><Relationship Id="rId377" Type="http://schemas.openxmlformats.org/officeDocument/2006/relationships/hyperlink" Target="https://stackoverflow.com/questions/48303166" TargetMode="External"/><Relationship Id="rId376" Type="http://schemas.openxmlformats.org/officeDocument/2006/relationships/hyperlink" Target="https://stackoverflow.com/questions/40328751" TargetMode="External"/><Relationship Id="rId375" Type="http://schemas.openxmlformats.org/officeDocument/2006/relationships/hyperlink" Target="https://stackoverflow.com/questions/55823850" TargetMode="External"/><Relationship Id="rId396" Type="http://schemas.openxmlformats.org/officeDocument/2006/relationships/hyperlink" Target="https://stackoverflow.com/questions/56174456" TargetMode="External"/><Relationship Id="rId395" Type="http://schemas.openxmlformats.org/officeDocument/2006/relationships/hyperlink" Target="https://stackoverflow.com/questions/52338532" TargetMode="External"/><Relationship Id="rId394" Type="http://schemas.openxmlformats.org/officeDocument/2006/relationships/hyperlink" Target="https://stackoverflow.com/questions/55953284" TargetMode="External"/><Relationship Id="rId393" Type="http://schemas.openxmlformats.org/officeDocument/2006/relationships/hyperlink" Target="https://stackoverflow.com/questions/43904731" TargetMode="External"/><Relationship Id="rId399" Type="http://schemas.openxmlformats.org/officeDocument/2006/relationships/hyperlink" Target="https://stackoverflow.com/questions/55953284" TargetMode="External"/><Relationship Id="rId398" Type="http://schemas.openxmlformats.org/officeDocument/2006/relationships/hyperlink" Target="https://stackoverflow.com/questions/43864800" TargetMode="External"/><Relationship Id="rId397" Type="http://schemas.openxmlformats.org/officeDocument/2006/relationships/hyperlink" Target="https://stackoverflow.com/questions/60248668" TargetMode="External"/><Relationship Id="rId40" Type="http://schemas.openxmlformats.org/officeDocument/2006/relationships/hyperlink" Target="https://stackoverflow.com/questions/51877242" TargetMode="External"/><Relationship Id="rId42" Type="http://schemas.openxmlformats.org/officeDocument/2006/relationships/hyperlink" Target="https://stackoverflow.com/questions/61737106" TargetMode="External"/><Relationship Id="rId41" Type="http://schemas.openxmlformats.org/officeDocument/2006/relationships/hyperlink" Target="https://stackoverflow.com/questions/61773514" TargetMode="External"/><Relationship Id="rId44" Type="http://schemas.openxmlformats.org/officeDocument/2006/relationships/hyperlink" Target="https://stackoverflow.com/questions/61383287" TargetMode="External"/><Relationship Id="rId43" Type="http://schemas.openxmlformats.org/officeDocument/2006/relationships/hyperlink" Target="https://stackoverflow.com/questions/60582012" TargetMode="External"/><Relationship Id="rId46" Type="http://schemas.openxmlformats.org/officeDocument/2006/relationships/hyperlink" Target="https://stackoverflow.com/questions/49143626" TargetMode="External"/><Relationship Id="rId45" Type="http://schemas.openxmlformats.org/officeDocument/2006/relationships/hyperlink" Target="https://stackoverflow.com/questions/61383287" TargetMode="External"/><Relationship Id="rId48" Type="http://schemas.openxmlformats.org/officeDocument/2006/relationships/hyperlink" Target="https://stackoverflow.com/questions/47175128" TargetMode="External"/><Relationship Id="rId47" Type="http://schemas.openxmlformats.org/officeDocument/2006/relationships/hyperlink" Target="https://stackoverflow.com/questions/39446543" TargetMode="External"/><Relationship Id="rId49" Type="http://schemas.openxmlformats.org/officeDocument/2006/relationships/hyperlink" Target="https://stackoverflow.com/questions/47175128" TargetMode="External"/><Relationship Id="rId31" Type="http://schemas.openxmlformats.org/officeDocument/2006/relationships/hyperlink" Target="https://stackoverflow.com/questions/38225948" TargetMode="External"/><Relationship Id="rId30" Type="http://schemas.openxmlformats.org/officeDocument/2006/relationships/hyperlink" Target="https://stackoverflow.com/questions/38150003" TargetMode="External"/><Relationship Id="rId33" Type="http://schemas.openxmlformats.org/officeDocument/2006/relationships/hyperlink" Target="https://stackoverflow.com/questions/59465457" TargetMode="External"/><Relationship Id="rId32" Type="http://schemas.openxmlformats.org/officeDocument/2006/relationships/hyperlink" Target="https://stackoverflow.com/questions/53651138" TargetMode="External"/><Relationship Id="rId35" Type="http://schemas.openxmlformats.org/officeDocument/2006/relationships/hyperlink" Target="https://stackoverflow.com/questions/37960302" TargetMode="External"/><Relationship Id="rId34" Type="http://schemas.openxmlformats.org/officeDocument/2006/relationships/hyperlink" Target="https://stackoverflow.com/questions/37960302" TargetMode="External"/><Relationship Id="rId37" Type="http://schemas.openxmlformats.org/officeDocument/2006/relationships/hyperlink" Target="https://stackoverflow.com/questions/36159194" TargetMode="External"/><Relationship Id="rId36" Type="http://schemas.openxmlformats.org/officeDocument/2006/relationships/hyperlink" Target="https://stackoverflow.com/questions/64379457" TargetMode="External"/><Relationship Id="rId39" Type="http://schemas.openxmlformats.org/officeDocument/2006/relationships/hyperlink" Target="https://stackoverflow.com/questions/63508337" TargetMode="External"/><Relationship Id="rId38" Type="http://schemas.openxmlformats.org/officeDocument/2006/relationships/hyperlink" Target="https://stackoverflow.com/questions/50118546" TargetMode="External"/><Relationship Id="rId20" Type="http://schemas.openxmlformats.org/officeDocument/2006/relationships/hyperlink" Target="https://stackoverflow.com/questions/60871774" TargetMode="External"/><Relationship Id="rId22" Type="http://schemas.openxmlformats.org/officeDocument/2006/relationships/hyperlink" Target="https://stackoverflow.com/questions/49892136" TargetMode="External"/><Relationship Id="rId21" Type="http://schemas.openxmlformats.org/officeDocument/2006/relationships/hyperlink" Target="https://stackoverflow.com/questions/50562311" TargetMode="External"/><Relationship Id="rId24" Type="http://schemas.openxmlformats.org/officeDocument/2006/relationships/hyperlink" Target="https://stackoverflow.com/questions/22287194" TargetMode="External"/><Relationship Id="rId23" Type="http://schemas.openxmlformats.org/officeDocument/2006/relationships/hyperlink" Target="https://stackoverflow.com/questions/60155356" TargetMode="External"/><Relationship Id="rId26" Type="http://schemas.openxmlformats.org/officeDocument/2006/relationships/hyperlink" Target="https://stackoverflow.com/questions/61584446" TargetMode="External"/><Relationship Id="rId25" Type="http://schemas.openxmlformats.org/officeDocument/2006/relationships/hyperlink" Target="https://stackoverflow.com/questions/22287194" TargetMode="External"/><Relationship Id="rId28" Type="http://schemas.openxmlformats.org/officeDocument/2006/relationships/hyperlink" Target="https://stackoverflow.com/questions/61404032" TargetMode="External"/><Relationship Id="rId27" Type="http://schemas.openxmlformats.org/officeDocument/2006/relationships/hyperlink" Target="https://stackoverflow.com/questions/52204265" TargetMode="External"/><Relationship Id="rId29" Type="http://schemas.openxmlformats.org/officeDocument/2006/relationships/hyperlink" Target="https://stackoverflow.com/questions/60983141" TargetMode="External"/><Relationship Id="rId11" Type="http://schemas.openxmlformats.org/officeDocument/2006/relationships/hyperlink" Target="https://stackoverflow.com/questions/58401327" TargetMode="External"/><Relationship Id="rId10" Type="http://schemas.openxmlformats.org/officeDocument/2006/relationships/hyperlink" Target="https://stackoverflow.com/questions/57268310" TargetMode="External"/><Relationship Id="rId13" Type="http://schemas.openxmlformats.org/officeDocument/2006/relationships/hyperlink" Target="https://stackoverflow.com/questions/60937557" TargetMode="External"/><Relationship Id="rId12" Type="http://schemas.openxmlformats.org/officeDocument/2006/relationships/hyperlink" Target="https://stackoverflow.com/questions/61169380" TargetMode="External"/><Relationship Id="rId15" Type="http://schemas.openxmlformats.org/officeDocument/2006/relationships/hyperlink" Target="https://stackoverflow.com/questions/60448067" TargetMode="External"/><Relationship Id="rId14" Type="http://schemas.openxmlformats.org/officeDocument/2006/relationships/hyperlink" Target="https://stackoverflow.com/questions/58511167" TargetMode="External"/><Relationship Id="rId17" Type="http://schemas.openxmlformats.org/officeDocument/2006/relationships/hyperlink" Target="https://stackoverflow.com/questions/60277945" TargetMode="External"/><Relationship Id="rId16" Type="http://schemas.openxmlformats.org/officeDocument/2006/relationships/hyperlink" Target="https://stackoverflow.com/questions/60075919" TargetMode="External"/><Relationship Id="rId19" Type="http://schemas.openxmlformats.org/officeDocument/2006/relationships/hyperlink" Target="https://stackoverflow.com/questions/60141916" TargetMode="External"/><Relationship Id="rId18" Type="http://schemas.openxmlformats.org/officeDocument/2006/relationships/hyperlink" Target="https://stackoverflow.com/questions/61169380" TargetMode="External"/><Relationship Id="rId84" Type="http://schemas.openxmlformats.org/officeDocument/2006/relationships/hyperlink" Target="https://stackoverflow.com/questions/56708306" TargetMode="External"/><Relationship Id="rId83" Type="http://schemas.openxmlformats.org/officeDocument/2006/relationships/hyperlink" Target="https://stackoverflow.com/questions/59465457" TargetMode="External"/><Relationship Id="rId86" Type="http://schemas.openxmlformats.org/officeDocument/2006/relationships/hyperlink" Target="https://stackoverflow.com/questions/62717722" TargetMode="External"/><Relationship Id="rId85" Type="http://schemas.openxmlformats.org/officeDocument/2006/relationships/hyperlink" Target="https://stackoverflow.com/questions/56708306" TargetMode="External"/><Relationship Id="rId88" Type="http://schemas.openxmlformats.org/officeDocument/2006/relationships/hyperlink" Target="https://stackoverflow.com/questions/64494694" TargetMode="External"/><Relationship Id="rId87" Type="http://schemas.openxmlformats.org/officeDocument/2006/relationships/hyperlink" Target="https://stackoverflow.com/questions/57663178" TargetMode="External"/><Relationship Id="rId89" Type="http://schemas.openxmlformats.org/officeDocument/2006/relationships/hyperlink" Target="https://stackoverflow.com/questions/57778020" TargetMode="External"/><Relationship Id="rId80" Type="http://schemas.openxmlformats.org/officeDocument/2006/relationships/hyperlink" Target="https://stackoverflow.com/questions/59784018" TargetMode="External"/><Relationship Id="rId82" Type="http://schemas.openxmlformats.org/officeDocument/2006/relationships/hyperlink" Target="https://stackoverflow.com/questions/55156526" TargetMode="External"/><Relationship Id="rId81" Type="http://schemas.openxmlformats.org/officeDocument/2006/relationships/hyperlink" Target="https://stackoverflow.com/questions/51329159" TargetMode="External"/><Relationship Id="rId73" Type="http://schemas.openxmlformats.org/officeDocument/2006/relationships/hyperlink" Target="https://stackoverflow.com/questions/59147705" TargetMode="External"/><Relationship Id="rId72" Type="http://schemas.openxmlformats.org/officeDocument/2006/relationships/hyperlink" Target="https://stackoverflow.com/questions/56311402" TargetMode="External"/><Relationship Id="rId75" Type="http://schemas.openxmlformats.org/officeDocument/2006/relationships/hyperlink" Target="https://stackoverflow.com/questions/55852727" TargetMode="External"/><Relationship Id="rId74" Type="http://schemas.openxmlformats.org/officeDocument/2006/relationships/hyperlink" Target="https://stackoverflow.com/questions/64463291" TargetMode="External"/><Relationship Id="rId77" Type="http://schemas.openxmlformats.org/officeDocument/2006/relationships/hyperlink" Target="https://stackoverflow.com/questions/61718716" TargetMode="External"/><Relationship Id="rId76" Type="http://schemas.openxmlformats.org/officeDocument/2006/relationships/hyperlink" Target="https://stackoverflow.com/questions/63247003" TargetMode="External"/><Relationship Id="rId79" Type="http://schemas.openxmlformats.org/officeDocument/2006/relationships/hyperlink" Target="https://stackoverflow.com/questions/59784018" TargetMode="External"/><Relationship Id="rId78" Type="http://schemas.openxmlformats.org/officeDocument/2006/relationships/hyperlink" Target="https://stackoverflow.com/questions/59738322" TargetMode="External"/><Relationship Id="rId71" Type="http://schemas.openxmlformats.org/officeDocument/2006/relationships/hyperlink" Target="https://stackoverflow.com/questions/55775003" TargetMode="External"/><Relationship Id="rId70" Type="http://schemas.openxmlformats.org/officeDocument/2006/relationships/hyperlink" Target="https://stackoverflow.com/questions/59594166" TargetMode="External"/><Relationship Id="rId62" Type="http://schemas.openxmlformats.org/officeDocument/2006/relationships/hyperlink" Target="https://stackoverflow.com/questions/63152966" TargetMode="External"/><Relationship Id="rId61" Type="http://schemas.openxmlformats.org/officeDocument/2006/relationships/hyperlink" Target="https://stackoverflow.com/questions/55106400" TargetMode="External"/><Relationship Id="rId64" Type="http://schemas.openxmlformats.org/officeDocument/2006/relationships/hyperlink" Target="https://stackoverflow.com/questions/60830157" TargetMode="External"/><Relationship Id="rId63" Type="http://schemas.openxmlformats.org/officeDocument/2006/relationships/hyperlink" Target="https://stackoverflow.com/questions/56622503" TargetMode="External"/><Relationship Id="rId66" Type="http://schemas.openxmlformats.org/officeDocument/2006/relationships/hyperlink" Target="https://stackoverflow.com/questions/54282179" TargetMode="External"/><Relationship Id="rId65" Type="http://schemas.openxmlformats.org/officeDocument/2006/relationships/hyperlink" Target="https://stackoverflow.com/questions/45406140" TargetMode="External"/><Relationship Id="rId68" Type="http://schemas.openxmlformats.org/officeDocument/2006/relationships/hyperlink" Target="https://stackoverflow.com/questions/62841176" TargetMode="External"/><Relationship Id="rId67" Type="http://schemas.openxmlformats.org/officeDocument/2006/relationships/hyperlink" Target="https://stackoverflow.com/questions/48888271" TargetMode="External"/><Relationship Id="rId60" Type="http://schemas.openxmlformats.org/officeDocument/2006/relationships/hyperlink" Target="https://stackoverflow.com/questions/41065945" TargetMode="External"/><Relationship Id="rId69" Type="http://schemas.openxmlformats.org/officeDocument/2006/relationships/hyperlink" Target="https://stackoverflow.com/questions/59134773" TargetMode="External"/><Relationship Id="rId51" Type="http://schemas.openxmlformats.org/officeDocument/2006/relationships/hyperlink" Target="https://stackoverflow.com/questions/59220550" TargetMode="External"/><Relationship Id="rId50" Type="http://schemas.openxmlformats.org/officeDocument/2006/relationships/hyperlink" Target="https://stackoverflow.com/questions/47175128" TargetMode="External"/><Relationship Id="rId53" Type="http://schemas.openxmlformats.org/officeDocument/2006/relationships/hyperlink" Target="https://stackoverflow.com/questions/15282046" TargetMode="External"/><Relationship Id="rId52" Type="http://schemas.openxmlformats.org/officeDocument/2006/relationships/hyperlink" Target="https://stackoverflow.com/questions/53380288" TargetMode="External"/><Relationship Id="rId55" Type="http://schemas.openxmlformats.org/officeDocument/2006/relationships/hyperlink" Target="https://stackoverflow.com/questions/55106400" TargetMode="External"/><Relationship Id="rId54" Type="http://schemas.openxmlformats.org/officeDocument/2006/relationships/hyperlink" Target="https://stackoverflow.com/questions/52928348" TargetMode="External"/><Relationship Id="rId57" Type="http://schemas.openxmlformats.org/officeDocument/2006/relationships/hyperlink" Target="https://stackoverflow.com/questions/36807691" TargetMode="External"/><Relationship Id="rId56" Type="http://schemas.openxmlformats.org/officeDocument/2006/relationships/hyperlink" Target="https://stackoverflow.com/questions/37593427" TargetMode="External"/><Relationship Id="rId59" Type="http://schemas.openxmlformats.org/officeDocument/2006/relationships/hyperlink" Target="https://stackoverflow.com/questions/49542577" TargetMode="External"/><Relationship Id="rId58" Type="http://schemas.openxmlformats.org/officeDocument/2006/relationships/hyperlink" Target="https://stackoverflow.com/questions/40224267" TargetMode="External"/><Relationship Id="rId349" Type="http://schemas.openxmlformats.org/officeDocument/2006/relationships/hyperlink" Target="https://stackoverflow.com/questions/61765473" TargetMode="External"/><Relationship Id="rId348" Type="http://schemas.openxmlformats.org/officeDocument/2006/relationships/hyperlink" Target="https://stackoverflow.com/questions/62672440" TargetMode="External"/><Relationship Id="rId347" Type="http://schemas.openxmlformats.org/officeDocument/2006/relationships/hyperlink" Target="https://stackoverflow.com/questions/56851895" TargetMode="External"/><Relationship Id="rId346" Type="http://schemas.openxmlformats.org/officeDocument/2006/relationships/hyperlink" Target="https://stackoverflow.com/questions/62672440" TargetMode="External"/><Relationship Id="rId341" Type="http://schemas.openxmlformats.org/officeDocument/2006/relationships/hyperlink" Target="https://stackoverflow.com/questions/64368193" TargetMode="External"/><Relationship Id="rId340" Type="http://schemas.openxmlformats.org/officeDocument/2006/relationships/hyperlink" Target="https://stackoverflow.com/questions/61419136" TargetMode="External"/><Relationship Id="rId345" Type="http://schemas.openxmlformats.org/officeDocument/2006/relationships/hyperlink" Target="https://stackoverflow.com/questions/59658798" TargetMode="External"/><Relationship Id="rId344" Type="http://schemas.openxmlformats.org/officeDocument/2006/relationships/hyperlink" Target="https://stackoverflow.com/questions/61119240" TargetMode="External"/><Relationship Id="rId343" Type="http://schemas.openxmlformats.org/officeDocument/2006/relationships/hyperlink" Target="https://stackoverflow.com/questions/60530393" TargetMode="External"/><Relationship Id="rId342" Type="http://schemas.openxmlformats.org/officeDocument/2006/relationships/hyperlink" Target="https://stackoverflow.com/questions/62327803" TargetMode="External"/><Relationship Id="rId338" Type="http://schemas.openxmlformats.org/officeDocument/2006/relationships/hyperlink" Target="https://stackoverflow.com/questions/56289270" TargetMode="External"/><Relationship Id="rId337" Type="http://schemas.openxmlformats.org/officeDocument/2006/relationships/hyperlink" Target="https://stackoverflow.com/questions/48844024" TargetMode="External"/><Relationship Id="rId336" Type="http://schemas.openxmlformats.org/officeDocument/2006/relationships/hyperlink" Target="https://stackoverflow.com/questions/51077486" TargetMode="External"/><Relationship Id="rId335" Type="http://schemas.openxmlformats.org/officeDocument/2006/relationships/hyperlink" Target="https://stackoverflow.com/questions/62163109" TargetMode="External"/><Relationship Id="rId339" Type="http://schemas.openxmlformats.org/officeDocument/2006/relationships/hyperlink" Target="https://stackoverflow.com/questions/56289270" TargetMode="External"/><Relationship Id="rId330" Type="http://schemas.openxmlformats.org/officeDocument/2006/relationships/hyperlink" Target="https://stackoverflow.com/questions/58442374" TargetMode="External"/><Relationship Id="rId334" Type="http://schemas.openxmlformats.org/officeDocument/2006/relationships/hyperlink" Target="https://stackoverflow.com/questions/19725139" TargetMode="External"/><Relationship Id="rId333" Type="http://schemas.openxmlformats.org/officeDocument/2006/relationships/hyperlink" Target="https://stackoverflow.com/questions/43301617" TargetMode="External"/><Relationship Id="rId332" Type="http://schemas.openxmlformats.org/officeDocument/2006/relationships/hyperlink" Target="https://stackoverflow.com/questions/19725139" TargetMode="External"/><Relationship Id="rId331" Type="http://schemas.openxmlformats.org/officeDocument/2006/relationships/hyperlink" Target="https://stackoverflow.com/questions/51451435" TargetMode="External"/><Relationship Id="rId370" Type="http://schemas.openxmlformats.org/officeDocument/2006/relationships/hyperlink" Target="https://stackoverflow.com/questions/55406464" TargetMode="External"/><Relationship Id="rId369" Type="http://schemas.openxmlformats.org/officeDocument/2006/relationships/hyperlink" Target="https://stackoverflow.com/questions/52307356" TargetMode="External"/><Relationship Id="rId368" Type="http://schemas.openxmlformats.org/officeDocument/2006/relationships/hyperlink" Target="https://stackoverflow.com/questions/50138891" TargetMode="External"/><Relationship Id="rId363" Type="http://schemas.openxmlformats.org/officeDocument/2006/relationships/hyperlink" Target="https://stackoverflow.com/questions/51129498" TargetMode="External"/><Relationship Id="rId362" Type="http://schemas.openxmlformats.org/officeDocument/2006/relationships/hyperlink" Target="https://stackoverflow.com/questions/51129498" TargetMode="External"/><Relationship Id="rId361" Type="http://schemas.openxmlformats.org/officeDocument/2006/relationships/hyperlink" Target="https://stackoverflow.com/questions/51129498" TargetMode="External"/><Relationship Id="rId360" Type="http://schemas.openxmlformats.org/officeDocument/2006/relationships/hyperlink" Target="https://stackoverflow.com/questions/31812147" TargetMode="External"/><Relationship Id="rId367" Type="http://schemas.openxmlformats.org/officeDocument/2006/relationships/hyperlink" Target="https://stackoverflow.com/questions/56333388" TargetMode="External"/><Relationship Id="rId366" Type="http://schemas.openxmlformats.org/officeDocument/2006/relationships/hyperlink" Target="https://stackoverflow.com/questions/46494742" TargetMode="External"/><Relationship Id="rId365" Type="http://schemas.openxmlformats.org/officeDocument/2006/relationships/hyperlink" Target="https://stackoverflow.com/questions/63506620" TargetMode="External"/><Relationship Id="rId364" Type="http://schemas.openxmlformats.org/officeDocument/2006/relationships/hyperlink" Target="https://stackoverflow.com/questions/48490411" TargetMode="External"/><Relationship Id="rId95" Type="http://schemas.openxmlformats.org/officeDocument/2006/relationships/hyperlink" Target="https://stackoverflow.com/questions/63070040" TargetMode="External"/><Relationship Id="rId94" Type="http://schemas.openxmlformats.org/officeDocument/2006/relationships/hyperlink" Target="https://stackoverflow.com/questions/48173153" TargetMode="External"/><Relationship Id="rId97" Type="http://schemas.openxmlformats.org/officeDocument/2006/relationships/hyperlink" Target="https://stackoverflow.com/questions/63542086" TargetMode="External"/><Relationship Id="rId96" Type="http://schemas.openxmlformats.org/officeDocument/2006/relationships/hyperlink" Target="https://stackoverflow.com/questions/60248668" TargetMode="External"/><Relationship Id="rId99" Type="http://schemas.openxmlformats.org/officeDocument/2006/relationships/hyperlink" Target="https://stackoverflow.com/questions/54366265" TargetMode="External"/><Relationship Id="rId98" Type="http://schemas.openxmlformats.org/officeDocument/2006/relationships/hyperlink" Target="https://stackoverflow.com/questions/61218326" TargetMode="External"/><Relationship Id="rId91" Type="http://schemas.openxmlformats.org/officeDocument/2006/relationships/hyperlink" Target="https://stackoverflow.com/questions/62717722" TargetMode="External"/><Relationship Id="rId90" Type="http://schemas.openxmlformats.org/officeDocument/2006/relationships/hyperlink" Target="https://stackoverflow.com/questions/57778020" TargetMode="External"/><Relationship Id="rId93" Type="http://schemas.openxmlformats.org/officeDocument/2006/relationships/hyperlink" Target="https://stackoverflow.com/questions/43702571" TargetMode="External"/><Relationship Id="rId92" Type="http://schemas.openxmlformats.org/officeDocument/2006/relationships/hyperlink" Target="https://stackoverflow.com/questions/58152328" TargetMode="External"/><Relationship Id="rId359" Type="http://schemas.openxmlformats.org/officeDocument/2006/relationships/hyperlink" Target="https://stackoverflow.com/questions/52041545" TargetMode="External"/><Relationship Id="rId358" Type="http://schemas.openxmlformats.org/officeDocument/2006/relationships/hyperlink" Target="https://stackoverflow.com/questions/24958317" TargetMode="External"/><Relationship Id="rId357" Type="http://schemas.openxmlformats.org/officeDocument/2006/relationships/hyperlink" Target="https://stackoverflow.com/questions/59412321" TargetMode="External"/><Relationship Id="rId352" Type="http://schemas.openxmlformats.org/officeDocument/2006/relationships/hyperlink" Target="https://stackoverflow.com/questions/56572586" TargetMode="External"/><Relationship Id="rId351" Type="http://schemas.openxmlformats.org/officeDocument/2006/relationships/hyperlink" Target="https://stackoverflow.com/questions/52682671" TargetMode="External"/><Relationship Id="rId350" Type="http://schemas.openxmlformats.org/officeDocument/2006/relationships/hyperlink" Target="https://stackoverflow.com/questions/52673987" TargetMode="External"/><Relationship Id="rId356" Type="http://schemas.openxmlformats.org/officeDocument/2006/relationships/hyperlink" Target="https://stackoverflow.com/questions/48012669" TargetMode="External"/><Relationship Id="rId355" Type="http://schemas.openxmlformats.org/officeDocument/2006/relationships/hyperlink" Target="https://stackoverflow.com/questions/58040556" TargetMode="External"/><Relationship Id="rId354" Type="http://schemas.openxmlformats.org/officeDocument/2006/relationships/hyperlink" Target="https://stackoverflow.com/questions/52309568" TargetMode="External"/><Relationship Id="rId353" Type="http://schemas.openxmlformats.org/officeDocument/2006/relationships/hyperlink" Target="https://stackoverflow.com/questions/56572586" TargetMode="External"/><Relationship Id="rId305" Type="http://schemas.openxmlformats.org/officeDocument/2006/relationships/hyperlink" Target="https://stackoverflow.com/questions/38716584" TargetMode="External"/><Relationship Id="rId304" Type="http://schemas.openxmlformats.org/officeDocument/2006/relationships/hyperlink" Target="https://stackoverflow.com/questions/44274062" TargetMode="External"/><Relationship Id="rId303" Type="http://schemas.openxmlformats.org/officeDocument/2006/relationships/hyperlink" Target="https://stackoverflow.com/questions/45078392" TargetMode="External"/><Relationship Id="rId302" Type="http://schemas.openxmlformats.org/officeDocument/2006/relationships/hyperlink" Target="https://stackoverflow.com/questions/47735205" TargetMode="External"/><Relationship Id="rId309" Type="http://schemas.openxmlformats.org/officeDocument/2006/relationships/hyperlink" Target="https://stackoverflow.com/questions/33574807" TargetMode="External"/><Relationship Id="rId308" Type="http://schemas.openxmlformats.org/officeDocument/2006/relationships/hyperlink" Target="https://stackoverflow.com/questions/33574807" TargetMode="External"/><Relationship Id="rId307" Type="http://schemas.openxmlformats.org/officeDocument/2006/relationships/hyperlink" Target="https://stackoverflow.com/questions/33574807" TargetMode="External"/><Relationship Id="rId306" Type="http://schemas.openxmlformats.org/officeDocument/2006/relationships/hyperlink" Target="https://stackoverflow.com/questions/62527148" TargetMode="External"/><Relationship Id="rId301" Type="http://schemas.openxmlformats.org/officeDocument/2006/relationships/hyperlink" Target="https://stackoverflow.com/questions/43324156" TargetMode="External"/><Relationship Id="rId300" Type="http://schemas.openxmlformats.org/officeDocument/2006/relationships/hyperlink" Target="https://stackoverflow.com/questions/64875082" TargetMode="External"/><Relationship Id="rId327" Type="http://schemas.openxmlformats.org/officeDocument/2006/relationships/hyperlink" Target="https://stackoverflow.com/questions/61929275" TargetMode="External"/><Relationship Id="rId326" Type="http://schemas.openxmlformats.org/officeDocument/2006/relationships/hyperlink" Target="https://stackoverflow.com/questions/61819628" TargetMode="External"/><Relationship Id="rId325" Type="http://schemas.openxmlformats.org/officeDocument/2006/relationships/hyperlink" Target="https://stackoverflow.com/questions/65155458" TargetMode="External"/><Relationship Id="rId324" Type="http://schemas.openxmlformats.org/officeDocument/2006/relationships/hyperlink" Target="https://stackoverflow.com/questions/56015575" TargetMode="External"/><Relationship Id="rId329" Type="http://schemas.openxmlformats.org/officeDocument/2006/relationships/hyperlink" Target="https://stackoverflow.com/questions/61929275" TargetMode="External"/><Relationship Id="rId328" Type="http://schemas.openxmlformats.org/officeDocument/2006/relationships/hyperlink" Target="https://stackoverflow.com/questions/61929275" TargetMode="External"/><Relationship Id="rId323" Type="http://schemas.openxmlformats.org/officeDocument/2006/relationships/hyperlink" Target="https://stackoverflow.com/questions/49487158" TargetMode="External"/><Relationship Id="rId322" Type="http://schemas.openxmlformats.org/officeDocument/2006/relationships/hyperlink" Target="https://stackoverflow.com/questions/56015575" TargetMode="External"/><Relationship Id="rId321" Type="http://schemas.openxmlformats.org/officeDocument/2006/relationships/hyperlink" Target="https://stackoverflow.com/questions/43965935" TargetMode="External"/><Relationship Id="rId320" Type="http://schemas.openxmlformats.org/officeDocument/2006/relationships/hyperlink" Target="https://stackoverflow.com/questions/53970055" TargetMode="External"/><Relationship Id="rId316" Type="http://schemas.openxmlformats.org/officeDocument/2006/relationships/hyperlink" Target="https://stackoverflow.com/questions/44873984" TargetMode="External"/><Relationship Id="rId315" Type="http://schemas.openxmlformats.org/officeDocument/2006/relationships/hyperlink" Target="https://stackoverflow.com/questions/64875082" TargetMode="External"/><Relationship Id="rId314" Type="http://schemas.openxmlformats.org/officeDocument/2006/relationships/hyperlink" Target="https://stackoverflow.com/questions/44274062" TargetMode="External"/><Relationship Id="rId313" Type="http://schemas.openxmlformats.org/officeDocument/2006/relationships/hyperlink" Target="https://stackoverflow.com/questions/45078392" TargetMode="External"/><Relationship Id="rId319" Type="http://schemas.openxmlformats.org/officeDocument/2006/relationships/hyperlink" Target="https://stackoverflow.com/questions/44274062" TargetMode="External"/><Relationship Id="rId318" Type="http://schemas.openxmlformats.org/officeDocument/2006/relationships/hyperlink" Target="https://stackoverflow.com/questions/45078392" TargetMode="External"/><Relationship Id="rId317" Type="http://schemas.openxmlformats.org/officeDocument/2006/relationships/hyperlink" Target="https://stackoverflow.com/questions/47735205" TargetMode="External"/><Relationship Id="rId312" Type="http://schemas.openxmlformats.org/officeDocument/2006/relationships/hyperlink" Target="https://stackoverflow.com/questions/47735205" TargetMode="External"/><Relationship Id="rId311" Type="http://schemas.openxmlformats.org/officeDocument/2006/relationships/hyperlink" Target="https://stackoverflow.com/questions/43324156" TargetMode="External"/><Relationship Id="rId310" Type="http://schemas.openxmlformats.org/officeDocument/2006/relationships/hyperlink" Target="https://stackoverflow.com/questions/64875082" TargetMode="External"/><Relationship Id="rId297" Type="http://schemas.openxmlformats.org/officeDocument/2006/relationships/hyperlink" Target="https://stackoverflow.com/questions/54001128" TargetMode="External"/><Relationship Id="rId296" Type="http://schemas.openxmlformats.org/officeDocument/2006/relationships/hyperlink" Target="https://stackoverflow.com/questions/51734983" TargetMode="External"/><Relationship Id="rId295" Type="http://schemas.openxmlformats.org/officeDocument/2006/relationships/hyperlink" Target="https://stackoverflow.com/questions/59867929" TargetMode="External"/><Relationship Id="rId294" Type="http://schemas.openxmlformats.org/officeDocument/2006/relationships/hyperlink" Target="https://stackoverflow.com/questions/58418067" TargetMode="External"/><Relationship Id="rId299" Type="http://schemas.openxmlformats.org/officeDocument/2006/relationships/hyperlink" Target="https://stackoverflow.com/questions/45059428" TargetMode="External"/><Relationship Id="rId298" Type="http://schemas.openxmlformats.org/officeDocument/2006/relationships/hyperlink" Target="https://stackoverflow.com/questions/41374175" TargetMode="External"/><Relationship Id="rId271" Type="http://schemas.openxmlformats.org/officeDocument/2006/relationships/hyperlink" Target="https://stackoverflow.com/questions/55995320" TargetMode="External"/><Relationship Id="rId270" Type="http://schemas.openxmlformats.org/officeDocument/2006/relationships/hyperlink" Target="https://stackoverflow.com/questions/35304681" TargetMode="External"/><Relationship Id="rId269" Type="http://schemas.openxmlformats.org/officeDocument/2006/relationships/hyperlink" Target="https://stackoverflow.com/questions/55945364" TargetMode="External"/><Relationship Id="rId264" Type="http://schemas.openxmlformats.org/officeDocument/2006/relationships/hyperlink" Target="https://stackoverflow.com/questions/65003896" TargetMode="External"/><Relationship Id="rId263" Type="http://schemas.openxmlformats.org/officeDocument/2006/relationships/hyperlink" Target="https://stackoverflow.com/questions/64394603" TargetMode="External"/><Relationship Id="rId262" Type="http://schemas.openxmlformats.org/officeDocument/2006/relationships/hyperlink" Target="https://stackoverflow.com/questions/64516475" TargetMode="External"/><Relationship Id="rId261" Type="http://schemas.openxmlformats.org/officeDocument/2006/relationships/hyperlink" Target="https://stackoverflow.com/questions/65144547" TargetMode="External"/><Relationship Id="rId268" Type="http://schemas.openxmlformats.org/officeDocument/2006/relationships/hyperlink" Target="https://stackoverflow.com/questions/55945364" TargetMode="External"/><Relationship Id="rId267" Type="http://schemas.openxmlformats.org/officeDocument/2006/relationships/hyperlink" Target="https://stackoverflow.com/questions/60062997" TargetMode="External"/><Relationship Id="rId266" Type="http://schemas.openxmlformats.org/officeDocument/2006/relationships/hyperlink" Target="https://stackoverflow.com/questions/61768940" TargetMode="External"/><Relationship Id="rId265" Type="http://schemas.openxmlformats.org/officeDocument/2006/relationships/hyperlink" Target="https://stackoverflow.com/questions/55672135" TargetMode="External"/><Relationship Id="rId260" Type="http://schemas.openxmlformats.org/officeDocument/2006/relationships/hyperlink" Target="https://stackoverflow.com/questions/63368781" TargetMode="External"/><Relationship Id="rId259" Type="http://schemas.openxmlformats.org/officeDocument/2006/relationships/hyperlink" Target="https://stackoverflow.com/questions/50128278" TargetMode="External"/><Relationship Id="rId258" Type="http://schemas.openxmlformats.org/officeDocument/2006/relationships/hyperlink" Target="https://stackoverflow.com/questions/57367058" TargetMode="External"/><Relationship Id="rId253" Type="http://schemas.openxmlformats.org/officeDocument/2006/relationships/hyperlink" Target="https://stackoverflow.com/questions/57367058" TargetMode="External"/><Relationship Id="rId252" Type="http://schemas.openxmlformats.org/officeDocument/2006/relationships/hyperlink" Target="https://stackoverflow.com/questions/50128278" TargetMode="External"/><Relationship Id="rId251" Type="http://schemas.openxmlformats.org/officeDocument/2006/relationships/hyperlink" Target="https://stackoverflow.com/questions/61870825" TargetMode="External"/><Relationship Id="rId250" Type="http://schemas.openxmlformats.org/officeDocument/2006/relationships/hyperlink" Target="https://stackoverflow.com/questions/55093539" TargetMode="External"/><Relationship Id="rId257" Type="http://schemas.openxmlformats.org/officeDocument/2006/relationships/hyperlink" Target="https://stackoverflow.com/questions/50128278" TargetMode="External"/><Relationship Id="rId256" Type="http://schemas.openxmlformats.org/officeDocument/2006/relationships/hyperlink" Target="https://stackoverflow.com/questions/48480751" TargetMode="External"/><Relationship Id="rId255" Type="http://schemas.openxmlformats.org/officeDocument/2006/relationships/hyperlink" Target="https://stackoverflow.com/questions/55093539" TargetMode="External"/><Relationship Id="rId254" Type="http://schemas.openxmlformats.org/officeDocument/2006/relationships/hyperlink" Target="https://stackoverflow.com/questions/57367058" TargetMode="External"/><Relationship Id="rId293" Type="http://schemas.openxmlformats.org/officeDocument/2006/relationships/hyperlink" Target="https://stackoverflow.com/questions/61648779" TargetMode="External"/><Relationship Id="rId292" Type="http://schemas.openxmlformats.org/officeDocument/2006/relationships/hyperlink" Target="https://stackoverflow.com/questions/45047205" TargetMode="External"/><Relationship Id="rId291" Type="http://schemas.openxmlformats.org/officeDocument/2006/relationships/hyperlink" Target="https://stackoverflow.com/questions/43324156" TargetMode="External"/><Relationship Id="rId290" Type="http://schemas.openxmlformats.org/officeDocument/2006/relationships/hyperlink" Target="https://stackoverflow.com/questions/64875082" TargetMode="External"/><Relationship Id="rId286" Type="http://schemas.openxmlformats.org/officeDocument/2006/relationships/hyperlink" Target="https://stackoverflow.com/questions/57931454" TargetMode="External"/><Relationship Id="rId285" Type="http://schemas.openxmlformats.org/officeDocument/2006/relationships/hyperlink" Target="https://stackoverflow.com/questions/55927071" TargetMode="External"/><Relationship Id="rId284" Type="http://schemas.openxmlformats.org/officeDocument/2006/relationships/hyperlink" Target="https://stackoverflow.com/questions/48479571" TargetMode="External"/><Relationship Id="rId283" Type="http://schemas.openxmlformats.org/officeDocument/2006/relationships/hyperlink" Target="https://stackoverflow.com/questions/55549257" TargetMode="External"/><Relationship Id="rId289" Type="http://schemas.openxmlformats.org/officeDocument/2006/relationships/hyperlink" Target="https://stackoverflow.com/questions/61351387" TargetMode="External"/><Relationship Id="rId288" Type="http://schemas.openxmlformats.org/officeDocument/2006/relationships/hyperlink" Target="https://stackoverflow.com/questions/61351387" TargetMode="External"/><Relationship Id="rId287" Type="http://schemas.openxmlformats.org/officeDocument/2006/relationships/hyperlink" Target="https://stackoverflow.com/questions/63927648" TargetMode="External"/><Relationship Id="rId282" Type="http://schemas.openxmlformats.org/officeDocument/2006/relationships/hyperlink" Target="https://stackoverflow.com/questions/48428415" TargetMode="External"/><Relationship Id="rId281" Type="http://schemas.openxmlformats.org/officeDocument/2006/relationships/hyperlink" Target="https://stackoverflow.com/questions/58513607" TargetMode="External"/><Relationship Id="rId280" Type="http://schemas.openxmlformats.org/officeDocument/2006/relationships/hyperlink" Target="https://stackoverflow.com/questions/48568886" TargetMode="External"/><Relationship Id="rId275" Type="http://schemas.openxmlformats.org/officeDocument/2006/relationships/hyperlink" Target="https://stackoverflow.com/questions/49093774" TargetMode="External"/><Relationship Id="rId274" Type="http://schemas.openxmlformats.org/officeDocument/2006/relationships/hyperlink" Target="https://stackoverflow.com/questions/55579610" TargetMode="External"/><Relationship Id="rId273" Type="http://schemas.openxmlformats.org/officeDocument/2006/relationships/hyperlink" Target="https://stackoverflow.com/questions/55579610" TargetMode="External"/><Relationship Id="rId272" Type="http://schemas.openxmlformats.org/officeDocument/2006/relationships/hyperlink" Target="https://stackoverflow.com/questions/55579610" TargetMode="External"/><Relationship Id="rId279" Type="http://schemas.openxmlformats.org/officeDocument/2006/relationships/hyperlink" Target="https://stackoverflow.com/questions/57673826" TargetMode="External"/><Relationship Id="rId278" Type="http://schemas.openxmlformats.org/officeDocument/2006/relationships/hyperlink" Target="https://stackoverflow.com/questions/60936032" TargetMode="External"/><Relationship Id="rId277" Type="http://schemas.openxmlformats.org/officeDocument/2006/relationships/hyperlink" Target="https://stackoverflow.com/questions/62482404" TargetMode="External"/><Relationship Id="rId276" Type="http://schemas.openxmlformats.org/officeDocument/2006/relationships/hyperlink" Target="https://stackoverflow.com/questions/52828484" TargetMode="External"/><Relationship Id="rId228" Type="http://schemas.openxmlformats.org/officeDocument/2006/relationships/hyperlink" Target="https://stackoverflow.com/questions/59465457" TargetMode="External"/><Relationship Id="rId227" Type="http://schemas.openxmlformats.org/officeDocument/2006/relationships/hyperlink" Target="https://stackoverflow.com/questions/59465457" TargetMode="External"/><Relationship Id="rId226" Type="http://schemas.openxmlformats.org/officeDocument/2006/relationships/hyperlink" Target="https://stackoverflow.com/questions/59833009" TargetMode="External"/><Relationship Id="rId225" Type="http://schemas.openxmlformats.org/officeDocument/2006/relationships/hyperlink" Target="https://stackoverflow.com/questions/50407526" TargetMode="External"/><Relationship Id="rId229" Type="http://schemas.openxmlformats.org/officeDocument/2006/relationships/hyperlink" Target="https://stackoverflow.com/questions/59465457" TargetMode="External"/><Relationship Id="rId220" Type="http://schemas.openxmlformats.org/officeDocument/2006/relationships/hyperlink" Target="https://stackoverflow.com/questions/52620964" TargetMode="External"/><Relationship Id="rId224" Type="http://schemas.openxmlformats.org/officeDocument/2006/relationships/hyperlink" Target="https://stackoverflow.com/questions/62372055" TargetMode="External"/><Relationship Id="rId223" Type="http://schemas.openxmlformats.org/officeDocument/2006/relationships/hyperlink" Target="https://stackoverflow.com/questions/62372055" TargetMode="External"/><Relationship Id="rId222" Type="http://schemas.openxmlformats.org/officeDocument/2006/relationships/hyperlink" Target="https://stackoverflow.com/questions/61562456" TargetMode="External"/><Relationship Id="rId221" Type="http://schemas.openxmlformats.org/officeDocument/2006/relationships/hyperlink" Target="https://stackoverflow.com/questions/64542924" TargetMode="External"/><Relationship Id="rId217" Type="http://schemas.openxmlformats.org/officeDocument/2006/relationships/hyperlink" Target="https://stackoverflow.com/questions/50901281" TargetMode="External"/><Relationship Id="rId216" Type="http://schemas.openxmlformats.org/officeDocument/2006/relationships/hyperlink" Target="https://stackoverflow.com/questions/43833081" TargetMode="External"/><Relationship Id="rId215" Type="http://schemas.openxmlformats.org/officeDocument/2006/relationships/hyperlink" Target="https://stackoverflow.com/questions/43833081" TargetMode="External"/><Relationship Id="rId214" Type="http://schemas.openxmlformats.org/officeDocument/2006/relationships/hyperlink" Target="https://stackoverflow.com/questions/43833081" TargetMode="External"/><Relationship Id="rId219" Type="http://schemas.openxmlformats.org/officeDocument/2006/relationships/hyperlink" Target="https://stackoverflow.com/questions/59025343" TargetMode="External"/><Relationship Id="rId218" Type="http://schemas.openxmlformats.org/officeDocument/2006/relationships/hyperlink" Target="https://stackoverflow.com/questions/49330195" TargetMode="External"/><Relationship Id="rId213" Type="http://schemas.openxmlformats.org/officeDocument/2006/relationships/hyperlink" Target="https://stackoverflow.com/questions/53774601" TargetMode="External"/><Relationship Id="rId212" Type="http://schemas.openxmlformats.org/officeDocument/2006/relationships/hyperlink" Target="https://stackoverflow.com/questions/37791973" TargetMode="External"/><Relationship Id="rId211" Type="http://schemas.openxmlformats.org/officeDocument/2006/relationships/hyperlink" Target="https://stackoverflow.com/questions/44685461" TargetMode="External"/><Relationship Id="rId210" Type="http://schemas.openxmlformats.org/officeDocument/2006/relationships/hyperlink" Target="https://stackoverflow.com/questions/47484469" TargetMode="External"/><Relationship Id="rId249" Type="http://schemas.openxmlformats.org/officeDocument/2006/relationships/hyperlink" Target="https://stackoverflow.com/questions/43939994" TargetMode="External"/><Relationship Id="rId248" Type="http://schemas.openxmlformats.org/officeDocument/2006/relationships/hyperlink" Target="https://stackoverflow.com/questions/43939994" TargetMode="External"/><Relationship Id="rId247" Type="http://schemas.openxmlformats.org/officeDocument/2006/relationships/hyperlink" Target="https://stackoverflow.com/questions/55019516" TargetMode="External"/><Relationship Id="rId242" Type="http://schemas.openxmlformats.org/officeDocument/2006/relationships/hyperlink" Target="https://stackoverflow.com/questions/61351387" TargetMode="External"/><Relationship Id="rId241" Type="http://schemas.openxmlformats.org/officeDocument/2006/relationships/hyperlink" Target="https://stackoverflow.com/questions/58165203" TargetMode="External"/><Relationship Id="rId240" Type="http://schemas.openxmlformats.org/officeDocument/2006/relationships/hyperlink" Target="https://stackoverflow.com/questions/58239781" TargetMode="External"/><Relationship Id="rId246" Type="http://schemas.openxmlformats.org/officeDocument/2006/relationships/hyperlink" Target="https://stackoverflow.com/questions/58085041" TargetMode="External"/><Relationship Id="rId245" Type="http://schemas.openxmlformats.org/officeDocument/2006/relationships/hyperlink" Target="https://stackoverflow.com/questions/53486955" TargetMode="External"/><Relationship Id="rId244" Type="http://schemas.openxmlformats.org/officeDocument/2006/relationships/hyperlink" Target="https://stackoverflow.com/questions/61351387" TargetMode="External"/><Relationship Id="rId243" Type="http://schemas.openxmlformats.org/officeDocument/2006/relationships/hyperlink" Target="https://stackoverflow.com/questions/56496692" TargetMode="External"/><Relationship Id="rId239" Type="http://schemas.openxmlformats.org/officeDocument/2006/relationships/hyperlink" Target="https://stackoverflow.com/questions/45201750" TargetMode="External"/><Relationship Id="rId238" Type="http://schemas.openxmlformats.org/officeDocument/2006/relationships/hyperlink" Target="https://stackoverflow.com/questions/40508119" TargetMode="External"/><Relationship Id="rId237" Type="http://schemas.openxmlformats.org/officeDocument/2006/relationships/hyperlink" Target="https://stackoverflow.com/questions/20373981" TargetMode="External"/><Relationship Id="rId236" Type="http://schemas.openxmlformats.org/officeDocument/2006/relationships/hyperlink" Target="https://stackoverflow.com/questions/54979004" TargetMode="External"/><Relationship Id="rId231" Type="http://schemas.openxmlformats.org/officeDocument/2006/relationships/hyperlink" Target="https://stackoverflow.com/questions/57367058" TargetMode="External"/><Relationship Id="rId230" Type="http://schemas.openxmlformats.org/officeDocument/2006/relationships/hyperlink" Target="https://stackoverflow.com/questions/51342528" TargetMode="External"/><Relationship Id="rId235" Type="http://schemas.openxmlformats.org/officeDocument/2006/relationships/hyperlink" Target="https://stackoverflow.com/questions/43939994" TargetMode="External"/><Relationship Id="rId234" Type="http://schemas.openxmlformats.org/officeDocument/2006/relationships/hyperlink" Target="https://stackoverflow.com/questions/59617431" TargetMode="External"/><Relationship Id="rId233" Type="http://schemas.openxmlformats.org/officeDocument/2006/relationships/hyperlink" Target="https://stackoverflow.com/questions/59617431" TargetMode="External"/><Relationship Id="rId232" Type="http://schemas.openxmlformats.org/officeDocument/2006/relationships/hyperlink" Target="https://stackoverflow.com/questions/59617431" TargetMode="External"/><Relationship Id="rId206" Type="http://schemas.openxmlformats.org/officeDocument/2006/relationships/hyperlink" Target="https://stackoverflow.com/questions/57461069" TargetMode="External"/><Relationship Id="rId205" Type="http://schemas.openxmlformats.org/officeDocument/2006/relationships/hyperlink" Target="https://stackoverflow.com/questions/52673987" TargetMode="External"/><Relationship Id="rId204" Type="http://schemas.openxmlformats.org/officeDocument/2006/relationships/hyperlink" Target="https://stackoverflow.com/questions/59629398" TargetMode="External"/><Relationship Id="rId203" Type="http://schemas.openxmlformats.org/officeDocument/2006/relationships/hyperlink" Target="https://stackoverflow.com/questions/44591282" TargetMode="External"/><Relationship Id="rId209" Type="http://schemas.openxmlformats.org/officeDocument/2006/relationships/hyperlink" Target="https://stackoverflow.com/questions/44685461" TargetMode="External"/><Relationship Id="rId208" Type="http://schemas.openxmlformats.org/officeDocument/2006/relationships/hyperlink" Target="https://stackoverflow.com/questions/52682671" TargetMode="External"/><Relationship Id="rId207" Type="http://schemas.openxmlformats.org/officeDocument/2006/relationships/hyperlink" Target="https://stackoverflow.com/questions/55157440" TargetMode="External"/><Relationship Id="rId202" Type="http://schemas.openxmlformats.org/officeDocument/2006/relationships/hyperlink" Target="https://stackoverflow.com/questions/44685461" TargetMode="External"/><Relationship Id="rId201" Type="http://schemas.openxmlformats.org/officeDocument/2006/relationships/hyperlink" Target="https://stackoverflow.com/questions/51760851" TargetMode="External"/><Relationship Id="rId200" Type="http://schemas.openxmlformats.org/officeDocument/2006/relationships/hyperlink" Target="https://stackoverflow.com/questions/51760851" TargetMode="External"/><Relationship Id="rId509" Type="http://schemas.openxmlformats.org/officeDocument/2006/relationships/hyperlink" Target="https://stackoverflow.com/questions/53562793" TargetMode="External"/><Relationship Id="rId508" Type="http://schemas.openxmlformats.org/officeDocument/2006/relationships/hyperlink" Target="https://stackoverflow.com/questions/61867526" TargetMode="External"/><Relationship Id="rId503" Type="http://schemas.openxmlformats.org/officeDocument/2006/relationships/hyperlink" Target="https://stackoverflow.com/questions/56708306" TargetMode="External"/><Relationship Id="rId502" Type="http://schemas.openxmlformats.org/officeDocument/2006/relationships/hyperlink" Target="https://stackoverflow.com/questions/55156526" TargetMode="External"/><Relationship Id="rId501" Type="http://schemas.openxmlformats.org/officeDocument/2006/relationships/hyperlink" Target="https://stackoverflow.com/questions/51329159" TargetMode="External"/><Relationship Id="rId500" Type="http://schemas.openxmlformats.org/officeDocument/2006/relationships/hyperlink" Target="https://stackoverflow.com/questions/61555956" TargetMode="External"/><Relationship Id="rId507" Type="http://schemas.openxmlformats.org/officeDocument/2006/relationships/hyperlink" Target="https://stackoverflow.com/questions/36807691" TargetMode="External"/><Relationship Id="rId506" Type="http://schemas.openxmlformats.org/officeDocument/2006/relationships/hyperlink" Target="https://stackoverflow.com/questions/59584838" TargetMode="External"/><Relationship Id="rId505" Type="http://schemas.openxmlformats.org/officeDocument/2006/relationships/hyperlink" Target="https://stackoverflow.com/questions/56708306" TargetMode="External"/><Relationship Id="rId504" Type="http://schemas.openxmlformats.org/officeDocument/2006/relationships/hyperlink" Target="https://stackoverflow.com/questions/59833009" TargetMode="External"/><Relationship Id="rId525" Type="http://schemas.openxmlformats.org/officeDocument/2006/relationships/hyperlink" Target="https://stackoverflow.com/questions/19938587" TargetMode="External"/><Relationship Id="rId524" Type="http://schemas.openxmlformats.org/officeDocument/2006/relationships/hyperlink" Target="https://stackoverflow.com/questions/19938587" TargetMode="External"/><Relationship Id="rId523" Type="http://schemas.openxmlformats.org/officeDocument/2006/relationships/hyperlink" Target="https://stackoverflow.com/questions/19938587" TargetMode="External"/><Relationship Id="rId522" Type="http://schemas.openxmlformats.org/officeDocument/2006/relationships/hyperlink" Target="https://stackoverflow.com/questions/54072496" TargetMode="External"/><Relationship Id="rId529" Type="http://schemas.openxmlformats.org/officeDocument/2006/relationships/hyperlink" Target="https://stackoverflow.com/questions/54284165" TargetMode="External"/><Relationship Id="rId528" Type="http://schemas.openxmlformats.org/officeDocument/2006/relationships/hyperlink" Target="https://stackoverflow.com/questions/40458145" TargetMode="External"/><Relationship Id="rId527" Type="http://schemas.openxmlformats.org/officeDocument/2006/relationships/hyperlink" Target="https://stackoverflow.com/questions/43324156" TargetMode="External"/><Relationship Id="rId526" Type="http://schemas.openxmlformats.org/officeDocument/2006/relationships/hyperlink" Target="https://stackoverflow.com/questions/51424835" TargetMode="External"/><Relationship Id="rId521" Type="http://schemas.openxmlformats.org/officeDocument/2006/relationships/hyperlink" Target="https://stackoverflow.com/questions/22766978" TargetMode="External"/><Relationship Id="rId520" Type="http://schemas.openxmlformats.org/officeDocument/2006/relationships/hyperlink" Target="https://stackoverflow.com/questions/51572536" TargetMode="External"/><Relationship Id="rId519" Type="http://schemas.openxmlformats.org/officeDocument/2006/relationships/hyperlink" Target="https://stackoverflow.com/questions/54365045" TargetMode="External"/><Relationship Id="rId514" Type="http://schemas.openxmlformats.org/officeDocument/2006/relationships/hyperlink" Target="https://stackoverflow.com/questions/60101168" TargetMode="External"/><Relationship Id="rId513" Type="http://schemas.openxmlformats.org/officeDocument/2006/relationships/hyperlink" Target="https://stackoverflow.com/questions/60101168" TargetMode="External"/><Relationship Id="rId512" Type="http://schemas.openxmlformats.org/officeDocument/2006/relationships/hyperlink" Target="https://stackoverflow.com/questions/56462252" TargetMode="External"/><Relationship Id="rId511" Type="http://schemas.openxmlformats.org/officeDocument/2006/relationships/hyperlink" Target="https://stackoverflow.com/questions/57664289" TargetMode="External"/><Relationship Id="rId518" Type="http://schemas.openxmlformats.org/officeDocument/2006/relationships/hyperlink" Target="https://stackoverflow.com/questions/51572536" TargetMode="External"/><Relationship Id="rId517" Type="http://schemas.openxmlformats.org/officeDocument/2006/relationships/hyperlink" Target="https://stackoverflow.com/questions/59081201" TargetMode="External"/><Relationship Id="rId516" Type="http://schemas.openxmlformats.org/officeDocument/2006/relationships/hyperlink" Target="https://stackoverflow.com/questions/63728740" TargetMode="External"/><Relationship Id="rId515" Type="http://schemas.openxmlformats.org/officeDocument/2006/relationships/hyperlink" Target="https://stackoverflow.com/questions/60101168" TargetMode="External"/><Relationship Id="rId510" Type="http://schemas.openxmlformats.org/officeDocument/2006/relationships/hyperlink" Target="https://stackoverflow.com/questions/44973518" TargetMode="External"/><Relationship Id="rId590" Type="http://schemas.openxmlformats.org/officeDocument/2006/relationships/hyperlink" Target="https://stackoverflow.com/questions/43748788" TargetMode="External"/><Relationship Id="rId589" Type="http://schemas.openxmlformats.org/officeDocument/2006/relationships/hyperlink" Target="https://stackoverflow.com/questions/51050053" TargetMode="External"/><Relationship Id="rId588" Type="http://schemas.openxmlformats.org/officeDocument/2006/relationships/hyperlink" Target="https://stackoverflow.com/questions/53003208" TargetMode="External"/><Relationship Id="rId583" Type="http://schemas.openxmlformats.org/officeDocument/2006/relationships/hyperlink" Target="https://stackoverflow.com/questions/61102728" TargetMode="External"/><Relationship Id="rId582" Type="http://schemas.openxmlformats.org/officeDocument/2006/relationships/hyperlink" Target="https://stackoverflow.com/questions/47491098" TargetMode="External"/><Relationship Id="rId581" Type="http://schemas.openxmlformats.org/officeDocument/2006/relationships/hyperlink" Target="https://stackoverflow.com/questions/59258479" TargetMode="External"/><Relationship Id="rId580" Type="http://schemas.openxmlformats.org/officeDocument/2006/relationships/hyperlink" Target="https://stackoverflow.com/questions/38237005" TargetMode="External"/><Relationship Id="rId587" Type="http://schemas.openxmlformats.org/officeDocument/2006/relationships/hyperlink" Target="https://stackoverflow.com/questions/47040860" TargetMode="External"/><Relationship Id="rId586" Type="http://schemas.openxmlformats.org/officeDocument/2006/relationships/hyperlink" Target="https://stackoverflow.com/questions/59258479" TargetMode="External"/><Relationship Id="rId585" Type="http://schemas.openxmlformats.org/officeDocument/2006/relationships/hyperlink" Target="https://stackoverflow.com/questions/59258479" TargetMode="External"/><Relationship Id="rId584" Type="http://schemas.openxmlformats.org/officeDocument/2006/relationships/hyperlink" Target="https://stackoverflow.com/questions/59258479" TargetMode="External"/><Relationship Id="rId579" Type="http://schemas.openxmlformats.org/officeDocument/2006/relationships/hyperlink" Target="https://stackoverflow.com/questions/59258479" TargetMode="External"/><Relationship Id="rId578" Type="http://schemas.openxmlformats.org/officeDocument/2006/relationships/hyperlink" Target="https://stackoverflow.com/questions/60693829" TargetMode="External"/><Relationship Id="rId577" Type="http://schemas.openxmlformats.org/officeDocument/2006/relationships/hyperlink" Target="https://stackoverflow.com/questions/64451590" TargetMode="External"/><Relationship Id="rId572" Type="http://schemas.openxmlformats.org/officeDocument/2006/relationships/hyperlink" Target="https://stackoverflow.com/questions/52595477" TargetMode="External"/><Relationship Id="rId571" Type="http://schemas.openxmlformats.org/officeDocument/2006/relationships/hyperlink" Target="https://stackoverflow.com/questions/57574501" TargetMode="External"/><Relationship Id="rId570" Type="http://schemas.openxmlformats.org/officeDocument/2006/relationships/hyperlink" Target="https://stackoverflow.com/questions/53753776" TargetMode="External"/><Relationship Id="rId576" Type="http://schemas.openxmlformats.org/officeDocument/2006/relationships/hyperlink" Target="https://stackoverflow.com/questions/57780053" TargetMode="External"/><Relationship Id="rId575" Type="http://schemas.openxmlformats.org/officeDocument/2006/relationships/hyperlink" Target="https://stackoverflow.com/questions/56391755" TargetMode="External"/><Relationship Id="rId574" Type="http://schemas.openxmlformats.org/officeDocument/2006/relationships/hyperlink" Target="https://stackoverflow.com/questions/57780053" TargetMode="External"/><Relationship Id="rId573" Type="http://schemas.openxmlformats.org/officeDocument/2006/relationships/hyperlink" Target="https://stackoverflow.com/questions/55481393" TargetMode="External"/><Relationship Id="rId599" Type="http://schemas.openxmlformats.org/officeDocument/2006/relationships/hyperlink" Target="https://stackoverflow.com/questions/37728597" TargetMode="External"/><Relationship Id="rId594" Type="http://schemas.openxmlformats.org/officeDocument/2006/relationships/hyperlink" Target="https://stackoverflow.com/questions/49477496" TargetMode="External"/><Relationship Id="rId593" Type="http://schemas.openxmlformats.org/officeDocument/2006/relationships/hyperlink" Target="https://stackoverflow.com/questions/38541233" TargetMode="External"/><Relationship Id="rId592" Type="http://schemas.openxmlformats.org/officeDocument/2006/relationships/hyperlink" Target="https://stackoverflow.com/questions/61738539" TargetMode="External"/><Relationship Id="rId591" Type="http://schemas.openxmlformats.org/officeDocument/2006/relationships/hyperlink" Target="https://stackoverflow.com/questions/40943077" TargetMode="External"/><Relationship Id="rId598" Type="http://schemas.openxmlformats.org/officeDocument/2006/relationships/hyperlink" Target="https://stackoverflow.com/questions/42092727" TargetMode="External"/><Relationship Id="rId597" Type="http://schemas.openxmlformats.org/officeDocument/2006/relationships/hyperlink" Target="https://stackoverflow.com/questions/50531995" TargetMode="External"/><Relationship Id="rId596" Type="http://schemas.openxmlformats.org/officeDocument/2006/relationships/hyperlink" Target="https://stackoverflow.com/questions/43766679" TargetMode="External"/><Relationship Id="rId595" Type="http://schemas.openxmlformats.org/officeDocument/2006/relationships/hyperlink" Target="https://stackoverflow.com/questions/33619190" TargetMode="External"/><Relationship Id="rId547" Type="http://schemas.openxmlformats.org/officeDocument/2006/relationships/hyperlink" Target="https://stackoverflow.com/questions/55852727" TargetMode="External"/><Relationship Id="rId546" Type="http://schemas.openxmlformats.org/officeDocument/2006/relationships/hyperlink" Target="https://stackoverflow.com/questions/47404429" TargetMode="External"/><Relationship Id="rId545" Type="http://schemas.openxmlformats.org/officeDocument/2006/relationships/hyperlink" Target="https://stackoverflow.com/questions/57836849" TargetMode="External"/><Relationship Id="rId544" Type="http://schemas.openxmlformats.org/officeDocument/2006/relationships/hyperlink" Target="https://stackoverflow.com/questions/47404429" TargetMode="External"/><Relationship Id="rId549" Type="http://schemas.openxmlformats.org/officeDocument/2006/relationships/hyperlink" Target="https://stackoverflow.com/questions/57793505" TargetMode="External"/><Relationship Id="rId548" Type="http://schemas.openxmlformats.org/officeDocument/2006/relationships/hyperlink" Target="https://stackoverflow.com/questions/58677736" TargetMode="External"/><Relationship Id="rId543" Type="http://schemas.openxmlformats.org/officeDocument/2006/relationships/hyperlink" Target="https://stackoverflow.com/questions/57836849" TargetMode="External"/><Relationship Id="rId542" Type="http://schemas.openxmlformats.org/officeDocument/2006/relationships/hyperlink" Target="https://stackoverflow.com/questions/56311402" TargetMode="External"/><Relationship Id="rId541" Type="http://schemas.openxmlformats.org/officeDocument/2006/relationships/hyperlink" Target="https://stackoverflow.com/questions/55775003" TargetMode="External"/><Relationship Id="rId540" Type="http://schemas.openxmlformats.org/officeDocument/2006/relationships/hyperlink" Target="https://stackoverflow.com/questions/58677736" TargetMode="External"/><Relationship Id="rId536" Type="http://schemas.openxmlformats.org/officeDocument/2006/relationships/hyperlink" Target="https://stackoverflow.com/questions/61316741" TargetMode="External"/><Relationship Id="rId535" Type="http://schemas.openxmlformats.org/officeDocument/2006/relationships/hyperlink" Target="https://stackoverflow.com/questions/57631705" TargetMode="External"/><Relationship Id="rId534" Type="http://schemas.openxmlformats.org/officeDocument/2006/relationships/hyperlink" Target="https://stackoverflow.com/questions/51611221" TargetMode="External"/><Relationship Id="rId533" Type="http://schemas.openxmlformats.org/officeDocument/2006/relationships/hyperlink" Target="https://stackoverflow.com/questions/49053033" TargetMode="External"/><Relationship Id="rId539" Type="http://schemas.openxmlformats.org/officeDocument/2006/relationships/hyperlink" Target="https://stackoverflow.com/questions/58677736" TargetMode="External"/><Relationship Id="rId538" Type="http://schemas.openxmlformats.org/officeDocument/2006/relationships/hyperlink" Target="https://stackoverflow.com/questions/56311402" TargetMode="External"/><Relationship Id="rId537" Type="http://schemas.openxmlformats.org/officeDocument/2006/relationships/hyperlink" Target="https://stackoverflow.com/questions/57836849" TargetMode="External"/><Relationship Id="rId532" Type="http://schemas.openxmlformats.org/officeDocument/2006/relationships/hyperlink" Target="https://stackoverflow.com/questions/53584580" TargetMode="External"/><Relationship Id="rId531" Type="http://schemas.openxmlformats.org/officeDocument/2006/relationships/hyperlink" Target="https://stackoverflow.com/questions/45047205" TargetMode="External"/><Relationship Id="rId530" Type="http://schemas.openxmlformats.org/officeDocument/2006/relationships/hyperlink" Target="https://stackoverflow.com/questions/44274062" TargetMode="External"/><Relationship Id="rId569" Type="http://schemas.openxmlformats.org/officeDocument/2006/relationships/hyperlink" Target="https://stackoverflow.com/questions/44801494" TargetMode="External"/><Relationship Id="rId568" Type="http://schemas.openxmlformats.org/officeDocument/2006/relationships/hyperlink" Target="https://stackoverflow.com/questions/44801494" TargetMode="External"/><Relationship Id="rId567" Type="http://schemas.openxmlformats.org/officeDocument/2006/relationships/hyperlink" Target="https://stackoverflow.com/questions/44998778" TargetMode="External"/><Relationship Id="rId566" Type="http://schemas.openxmlformats.org/officeDocument/2006/relationships/hyperlink" Target="https://stackoverflow.com/questions/48617167" TargetMode="External"/><Relationship Id="rId561" Type="http://schemas.openxmlformats.org/officeDocument/2006/relationships/hyperlink" Target="https://stackoverflow.com/questions/56865740" TargetMode="External"/><Relationship Id="rId560" Type="http://schemas.openxmlformats.org/officeDocument/2006/relationships/hyperlink" Target="https://stackoverflow.com/questions/58927172" TargetMode="External"/><Relationship Id="rId565" Type="http://schemas.openxmlformats.org/officeDocument/2006/relationships/hyperlink" Target="https://stackoverflow.com/questions/30188135" TargetMode="External"/><Relationship Id="rId564" Type="http://schemas.openxmlformats.org/officeDocument/2006/relationships/hyperlink" Target="https://stackoverflow.com/questions/62677973" TargetMode="External"/><Relationship Id="rId563" Type="http://schemas.openxmlformats.org/officeDocument/2006/relationships/hyperlink" Target="https://stackoverflow.com/questions/62677973" TargetMode="External"/><Relationship Id="rId562" Type="http://schemas.openxmlformats.org/officeDocument/2006/relationships/hyperlink" Target="https://stackoverflow.com/questions/64092664" TargetMode="External"/><Relationship Id="rId558" Type="http://schemas.openxmlformats.org/officeDocument/2006/relationships/hyperlink" Target="https://stackoverflow.com/questions/64092664" TargetMode="External"/><Relationship Id="rId557" Type="http://schemas.openxmlformats.org/officeDocument/2006/relationships/hyperlink" Target="https://stackoverflow.com/questions/53707513" TargetMode="External"/><Relationship Id="rId556" Type="http://schemas.openxmlformats.org/officeDocument/2006/relationships/hyperlink" Target="https://stackoverflow.com/questions/56865740" TargetMode="External"/><Relationship Id="rId555" Type="http://schemas.openxmlformats.org/officeDocument/2006/relationships/hyperlink" Target="https://stackoverflow.com/questions/63342595" TargetMode="External"/><Relationship Id="rId559" Type="http://schemas.openxmlformats.org/officeDocument/2006/relationships/hyperlink" Target="https://stackoverflow.com/questions/64092664" TargetMode="External"/><Relationship Id="rId550" Type="http://schemas.openxmlformats.org/officeDocument/2006/relationships/hyperlink" Target="https://stackoverflow.com/questions/57793505" TargetMode="External"/><Relationship Id="rId554" Type="http://schemas.openxmlformats.org/officeDocument/2006/relationships/hyperlink" Target="https://stackoverflow.com/questions/60380958" TargetMode="External"/><Relationship Id="rId553" Type="http://schemas.openxmlformats.org/officeDocument/2006/relationships/hyperlink" Target="https://stackoverflow.com/questions/60066950" TargetMode="External"/><Relationship Id="rId552" Type="http://schemas.openxmlformats.org/officeDocument/2006/relationships/hyperlink" Target="https://stackoverflow.com/questions/59757217" TargetMode="External"/><Relationship Id="rId551" Type="http://schemas.openxmlformats.org/officeDocument/2006/relationships/hyperlink" Target="https://stackoverflow.com/questions/59656096" TargetMode="External"/><Relationship Id="rId495" Type="http://schemas.openxmlformats.org/officeDocument/2006/relationships/hyperlink" Target="https://stackoverflow.com/questions/61555956" TargetMode="External"/><Relationship Id="rId494" Type="http://schemas.openxmlformats.org/officeDocument/2006/relationships/hyperlink" Target="https://stackoverflow.com/questions/51417764" TargetMode="External"/><Relationship Id="rId493" Type="http://schemas.openxmlformats.org/officeDocument/2006/relationships/hyperlink" Target="https://stackoverflow.com/questions/59985154" TargetMode="External"/><Relationship Id="rId492" Type="http://schemas.openxmlformats.org/officeDocument/2006/relationships/hyperlink" Target="https://stackoverflow.com/questions/61555956" TargetMode="External"/><Relationship Id="rId499" Type="http://schemas.openxmlformats.org/officeDocument/2006/relationships/hyperlink" Target="https://stackoverflow.com/questions/51417764" TargetMode="External"/><Relationship Id="rId498" Type="http://schemas.openxmlformats.org/officeDocument/2006/relationships/hyperlink" Target="https://stackoverflow.com/questions/59985154" TargetMode="External"/><Relationship Id="rId497" Type="http://schemas.openxmlformats.org/officeDocument/2006/relationships/hyperlink" Target="https://stackoverflow.com/questions/61555956" TargetMode="External"/><Relationship Id="rId496" Type="http://schemas.openxmlformats.org/officeDocument/2006/relationships/hyperlink" Target="https://stackoverflow.com/questions/61555956" TargetMode="External"/><Relationship Id="rId409" Type="http://schemas.openxmlformats.org/officeDocument/2006/relationships/hyperlink" Target="https://stackoverflow.com/questions/58558004" TargetMode="External"/><Relationship Id="rId404" Type="http://schemas.openxmlformats.org/officeDocument/2006/relationships/hyperlink" Target="https://stackoverflow.com/questions/42622444" TargetMode="External"/><Relationship Id="rId403" Type="http://schemas.openxmlformats.org/officeDocument/2006/relationships/hyperlink" Target="https://stackoverflow.com/questions/48490411" TargetMode="External"/><Relationship Id="rId402" Type="http://schemas.openxmlformats.org/officeDocument/2006/relationships/hyperlink" Target="https://stackoverflow.com/questions/39266080" TargetMode="External"/><Relationship Id="rId401" Type="http://schemas.openxmlformats.org/officeDocument/2006/relationships/hyperlink" Target="https://stackoverflow.com/questions/56174456" TargetMode="External"/><Relationship Id="rId408" Type="http://schemas.openxmlformats.org/officeDocument/2006/relationships/hyperlink" Target="https://stackoverflow.com/questions/58558004" TargetMode="External"/><Relationship Id="rId407" Type="http://schemas.openxmlformats.org/officeDocument/2006/relationships/hyperlink" Target="https://stackoverflow.com/questions/42622444" TargetMode="External"/><Relationship Id="rId406" Type="http://schemas.openxmlformats.org/officeDocument/2006/relationships/hyperlink" Target="https://stackoverflow.com/questions/47922435" TargetMode="External"/><Relationship Id="rId405" Type="http://schemas.openxmlformats.org/officeDocument/2006/relationships/hyperlink" Target="https://stackoverflow.com/questions/35882637" TargetMode="External"/><Relationship Id="rId400" Type="http://schemas.openxmlformats.org/officeDocument/2006/relationships/hyperlink" Target="https://stackoverflow.com/questions/52338532" TargetMode="External"/><Relationship Id="rId469" Type="http://schemas.openxmlformats.org/officeDocument/2006/relationships/hyperlink" Target="https://stackoverflow.com/questions/60834028" TargetMode="External"/><Relationship Id="rId468" Type="http://schemas.openxmlformats.org/officeDocument/2006/relationships/hyperlink" Target="https://stackoverflow.com/questions/59223906" TargetMode="External"/><Relationship Id="rId467" Type="http://schemas.openxmlformats.org/officeDocument/2006/relationships/hyperlink" Target="https://stackoverflow.com/questions/50996574" TargetMode="External"/><Relationship Id="rId462" Type="http://schemas.openxmlformats.org/officeDocument/2006/relationships/hyperlink" Target="https://stackoverflow.com/questions/56289270" TargetMode="External"/><Relationship Id="rId461" Type="http://schemas.openxmlformats.org/officeDocument/2006/relationships/hyperlink" Target="https://stackoverflow.com/questions/57207031" TargetMode="External"/><Relationship Id="rId460" Type="http://schemas.openxmlformats.org/officeDocument/2006/relationships/hyperlink" Target="https://stackoverflow.com/questions/36286701" TargetMode="External"/><Relationship Id="rId466" Type="http://schemas.openxmlformats.org/officeDocument/2006/relationships/hyperlink" Target="https://stackoverflow.com/questions/51852502" TargetMode="External"/><Relationship Id="rId465" Type="http://schemas.openxmlformats.org/officeDocument/2006/relationships/hyperlink" Target="https://stackoverflow.com/questions/58115412" TargetMode="External"/><Relationship Id="rId464" Type="http://schemas.openxmlformats.org/officeDocument/2006/relationships/hyperlink" Target="https://stackoverflow.com/questions/28387144" TargetMode="External"/><Relationship Id="rId463" Type="http://schemas.openxmlformats.org/officeDocument/2006/relationships/hyperlink" Target="https://stackoverflow.com/questions/57207031" TargetMode="External"/><Relationship Id="rId459" Type="http://schemas.openxmlformats.org/officeDocument/2006/relationships/hyperlink" Target="https://stackoverflow.com/questions/55193860" TargetMode="External"/><Relationship Id="rId458" Type="http://schemas.openxmlformats.org/officeDocument/2006/relationships/hyperlink" Target="https://stackoverflow.com/questions/57207031" TargetMode="External"/><Relationship Id="rId457" Type="http://schemas.openxmlformats.org/officeDocument/2006/relationships/hyperlink" Target="https://stackoverflow.com/questions/56289270" TargetMode="External"/><Relationship Id="rId456" Type="http://schemas.openxmlformats.org/officeDocument/2006/relationships/hyperlink" Target="https://stackoverflow.com/questions/57207031" TargetMode="External"/><Relationship Id="rId451" Type="http://schemas.openxmlformats.org/officeDocument/2006/relationships/hyperlink" Target="https://stackoverflow.com/questions/21243156" TargetMode="External"/><Relationship Id="rId450" Type="http://schemas.openxmlformats.org/officeDocument/2006/relationships/hyperlink" Target="https://stackoverflow.com/questions/45502673" TargetMode="External"/><Relationship Id="rId455" Type="http://schemas.openxmlformats.org/officeDocument/2006/relationships/hyperlink" Target="https://stackoverflow.com/questions/36286701" TargetMode="External"/><Relationship Id="rId454" Type="http://schemas.openxmlformats.org/officeDocument/2006/relationships/hyperlink" Target="https://stackoverflow.com/questions/55193860" TargetMode="External"/><Relationship Id="rId453" Type="http://schemas.openxmlformats.org/officeDocument/2006/relationships/hyperlink" Target="https://stackoverflow.com/questions/21243156" TargetMode="External"/><Relationship Id="rId452" Type="http://schemas.openxmlformats.org/officeDocument/2006/relationships/hyperlink" Target="https://stackoverflow.com/questions/21243156" TargetMode="External"/><Relationship Id="rId491" Type="http://schemas.openxmlformats.org/officeDocument/2006/relationships/hyperlink" Target="https://stackoverflow.com/questions/63529747" TargetMode="External"/><Relationship Id="rId490" Type="http://schemas.openxmlformats.org/officeDocument/2006/relationships/hyperlink" Target="https://stackoverflow.com/questions/61555956" TargetMode="External"/><Relationship Id="rId489" Type="http://schemas.openxmlformats.org/officeDocument/2006/relationships/hyperlink" Target="https://stackoverflow.com/questions/60705802" TargetMode="External"/><Relationship Id="rId484" Type="http://schemas.openxmlformats.org/officeDocument/2006/relationships/hyperlink" Target="https://stackoverflow.com/questions/60705802" TargetMode="External"/><Relationship Id="rId483" Type="http://schemas.openxmlformats.org/officeDocument/2006/relationships/hyperlink" Target="https://stackoverflow.com/questions/59223906" TargetMode="External"/><Relationship Id="rId482" Type="http://schemas.openxmlformats.org/officeDocument/2006/relationships/hyperlink" Target="https://stackoverflow.com/questions/63529747" TargetMode="External"/><Relationship Id="rId481" Type="http://schemas.openxmlformats.org/officeDocument/2006/relationships/hyperlink" Target="https://stackoverflow.com/questions/63529747" TargetMode="External"/><Relationship Id="rId488" Type="http://schemas.openxmlformats.org/officeDocument/2006/relationships/hyperlink" Target="https://stackoverflow.com/questions/59223906" TargetMode="External"/><Relationship Id="rId487" Type="http://schemas.openxmlformats.org/officeDocument/2006/relationships/hyperlink" Target="https://stackoverflow.com/questions/61555956" TargetMode="External"/><Relationship Id="rId486" Type="http://schemas.openxmlformats.org/officeDocument/2006/relationships/hyperlink" Target="https://stackoverflow.com/questions/63529747" TargetMode="External"/><Relationship Id="rId485" Type="http://schemas.openxmlformats.org/officeDocument/2006/relationships/hyperlink" Target="https://stackoverflow.com/questions/61555956" TargetMode="External"/><Relationship Id="rId480" Type="http://schemas.openxmlformats.org/officeDocument/2006/relationships/hyperlink" Target="https://stackoverflow.com/questions/61555956" TargetMode="External"/><Relationship Id="rId479" Type="http://schemas.openxmlformats.org/officeDocument/2006/relationships/hyperlink" Target="https://stackoverflow.com/questions/60705802" TargetMode="External"/><Relationship Id="rId478" Type="http://schemas.openxmlformats.org/officeDocument/2006/relationships/hyperlink" Target="https://stackoverflow.com/questions/59223906" TargetMode="External"/><Relationship Id="rId473" Type="http://schemas.openxmlformats.org/officeDocument/2006/relationships/hyperlink" Target="https://stackoverflow.com/questions/59223906" TargetMode="External"/><Relationship Id="rId472" Type="http://schemas.openxmlformats.org/officeDocument/2006/relationships/hyperlink" Target="https://stackoverflow.com/questions/63529747" TargetMode="External"/><Relationship Id="rId471" Type="http://schemas.openxmlformats.org/officeDocument/2006/relationships/hyperlink" Target="https://stackoverflow.com/questions/63529747" TargetMode="External"/><Relationship Id="rId470" Type="http://schemas.openxmlformats.org/officeDocument/2006/relationships/hyperlink" Target="https://stackoverflow.com/questions/63529747" TargetMode="External"/><Relationship Id="rId477" Type="http://schemas.openxmlformats.org/officeDocument/2006/relationships/hyperlink" Target="https://stackoverflow.com/questions/63529747" TargetMode="External"/><Relationship Id="rId476" Type="http://schemas.openxmlformats.org/officeDocument/2006/relationships/hyperlink" Target="https://stackoverflow.com/questions/63529747" TargetMode="External"/><Relationship Id="rId475" Type="http://schemas.openxmlformats.org/officeDocument/2006/relationships/hyperlink" Target="https://stackoverflow.com/questions/61555956" TargetMode="External"/><Relationship Id="rId474" Type="http://schemas.openxmlformats.org/officeDocument/2006/relationships/hyperlink" Target="https://stackoverflow.com/questions/60705802" TargetMode="External"/><Relationship Id="rId426" Type="http://schemas.openxmlformats.org/officeDocument/2006/relationships/hyperlink" Target="https://stackoverflow.com/questions/48796097" TargetMode="External"/><Relationship Id="rId425" Type="http://schemas.openxmlformats.org/officeDocument/2006/relationships/hyperlink" Target="https://stackoverflow.com/questions/59137760" TargetMode="External"/><Relationship Id="rId424" Type="http://schemas.openxmlformats.org/officeDocument/2006/relationships/hyperlink" Target="https://stackoverflow.com/questions/53345375" TargetMode="External"/><Relationship Id="rId423" Type="http://schemas.openxmlformats.org/officeDocument/2006/relationships/hyperlink" Target="https://stackoverflow.com/questions/63662308" TargetMode="External"/><Relationship Id="rId429" Type="http://schemas.openxmlformats.org/officeDocument/2006/relationships/hyperlink" Target="https://stackoverflow.com/questions/32734949" TargetMode="External"/><Relationship Id="rId428" Type="http://schemas.openxmlformats.org/officeDocument/2006/relationships/hyperlink" Target="https://stackoverflow.com/questions/23570671" TargetMode="External"/><Relationship Id="rId427" Type="http://schemas.openxmlformats.org/officeDocument/2006/relationships/hyperlink" Target="https://stackoverflow.com/questions/39164414" TargetMode="External"/><Relationship Id="rId422" Type="http://schemas.openxmlformats.org/officeDocument/2006/relationships/hyperlink" Target="https://stackoverflow.com/questions/58558004" TargetMode="External"/><Relationship Id="rId421" Type="http://schemas.openxmlformats.org/officeDocument/2006/relationships/hyperlink" Target="https://stackoverflow.com/questions/43308042" TargetMode="External"/><Relationship Id="rId420" Type="http://schemas.openxmlformats.org/officeDocument/2006/relationships/hyperlink" Target="https://stackoverflow.com/questions/58558004" TargetMode="External"/><Relationship Id="rId415" Type="http://schemas.openxmlformats.org/officeDocument/2006/relationships/hyperlink" Target="https://stackoverflow.com/questions/58558004" TargetMode="External"/><Relationship Id="rId414" Type="http://schemas.openxmlformats.org/officeDocument/2006/relationships/hyperlink" Target="https://stackoverflow.com/questions/58558004" TargetMode="External"/><Relationship Id="rId413" Type="http://schemas.openxmlformats.org/officeDocument/2006/relationships/hyperlink" Target="https://stackoverflow.com/questions/46494742" TargetMode="External"/><Relationship Id="rId412" Type="http://schemas.openxmlformats.org/officeDocument/2006/relationships/hyperlink" Target="https://stackoverflow.com/questions/61916110" TargetMode="External"/><Relationship Id="rId419" Type="http://schemas.openxmlformats.org/officeDocument/2006/relationships/hyperlink" Target="https://stackoverflow.com/questions/64357424" TargetMode="External"/><Relationship Id="rId418" Type="http://schemas.openxmlformats.org/officeDocument/2006/relationships/hyperlink" Target="https://stackoverflow.com/questions/35882637" TargetMode="External"/><Relationship Id="rId417" Type="http://schemas.openxmlformats.org/officeDocument/2006/relationships/hyperlink" Target="https://stackoverflow.com/questions/58475716" TargetMode="External"/><Relationship Id="rId416" Type="http://schemas.openxmlformats.org/officeDocument/2006/relationships/hyperlink" Target="https://stackoverflow.com/questions/39266080" TargetMode="External"/><Relationship Id="rId411" Type="http://schemas.openxmlformats.org/officeDocument/2006/relationships/hyperlink" Target="https://stackoverflow.com/questions/58475716" TargetMode="External"/><Relationship Id="rId410" Type="http://schemas.openxmlformats.org/officeDocument/2006/relationships/hyperlink" Target="https://stackoverflow.com/questions/58558004" TargetMode="External"/><Relationship Id="rId448" Type="http://schemas.openxmlformats.org/officeDocument/2006/relationships/hyperlink" Target="https://stackoverflow.com/questions/63966513" TargetMode="External"/><Relationship Id="rId447" Type="http://schemas.openxmlformats.org/officeDocument/2006/relationships/hyperlink" Target="https://stackoverflow.com/questions/51316658" TargetMode="External"/><Relationship Id="rId446" Type="http://schemas.openxmlformats.org/officeDocument/2006/relationships/hyperlink" Target="https://stackoverflow.com/questions/63966513" TargetMode="External"/><Relationship Id="rId445" Type="http://schemas.openxmlformats.org/officeDocument/2006/relationships/hyperlink" Target="https://stackoverflow.com/questions/51696464" TargetMode="External"/><Relationship Id="rId449" Type="http://schemas.openxmlformats.org/officeDocument/2006/relationships/hyperlink" Target="https://stackoverflow.com/questions/20626028" TargetMode="External"/><Relationship Id="rId440" Type="http://schemas.openxmlformats.org/officeDocument/2006/relationships/hyperlink" Target="https://stackoverflow.com/questions/36220776" TargetMode="External"/><Relationship Id="rId444" Type="http://schemas.openxmlformats.org/officeDocument/2006/relationships/hyperlink" Target="https://stackoverflow.com/questions/57573540" TargetMode="External"/><Relationship Id="rId443" Type="http://schemas.openxmlformats.org/officeDocument/2006/relationships/hyperlink" Target="https://stackoverflow.com/questions/27257339" TargetMode="External"/><Relationship Id="rId442" Type="http://schemas.openxmlformats.org/officeDocument/2006/relationships/hyperlink" Target="https://stackoverflow.com/questions/51741046" TargetMode="External"/><Relationship Id="rId441" Type="http://schemas.openxmlformats.org/officeDocument/2006/relationships/hyperlink" Target="https://stackoverflow.com/questions/27257339" TargetMode="External"/><Relationship Id="rId437" Type="http://schemas.openxmlformats.org/officeDocument/2006/relationships/hyperlink" Target="https://stackoverflow.com/questions/62437779" TargetMode="External"/><Relationship Id="rId436" Type="http://schemas.openxmlformats.org/officeDocument/2006/relationships/hyperlink" Target="https://stackoverflow.com/questions/62437779" TargetMode="External"/><Relationship Id="rId435" Type="http://schemas.openxmlformats.org/officeDocument/2006/relationships/hyperlink" Target="https://stackoverflow.com/questions/18931277" TargetMode="External"/><Relationship Id="rId434" Type="http://schemas.openxmlformats.org/officeDocument/2006/relationships/hyperlink" Target="https://stackoverflow.com/questions/36182502" TargetMode="External"/><Relationship Id="rId439" Type="http://schemas.openxmlformats.org/officeDocument/2006/relationships/hyperlink" Target="https://stackoverflow.com/questions/32734949" TargetMode="External"/><Relationship Id="rId438" Type="http://schemas.openxmlformats.org/officeDocument/2006/relationships/hyperlink" Target="https://stackoverflow.com/questions/62437779" TargetMode="External"/><Relationship Id="rId433" Type="http://schemas.openxmlformats.org/officeDocument/2006/relationships/hyperlink" Target="https://stackoverflow.com/questions/27257339" TargetMode="External"/><Relationship Id="rId432" Type="http://schemas.openxmlformats.org/officeDocument/2006/relationships/hyperlink" Target="https://stackoverflow.com/questions/51741046" TargetMode="External"/><Relationship Id="rId431" Type="http://schemas.openxmlformats.org/officeDocument/2006/relationships/hyperlink" Target="https://stackoverflow.com/questions/27257339" TargetMode="External"/><Relationship Id="rId430" Type="http://schemas.openxmlformats.org/officeDocument/2006/relationships/hyperlink" Target="https://stackoverflow.com/questions/36220776" TargetMode="External"/><Relationship Id="rId1" Type="http://schemas.openxmlformats.org/officeDocument/2006/relationships/hyperlink" Target="https://stackoverflow.com/questions/48025538" TargetMode="External"/><Relationship Id="rId2" Type="http://schemas.openxmlformats.org/officeDocument/2006/relationships/hyperlink" Target="https://stackoverflow.com/questions/54729225" TargetMode="External"/><Relationship Id="rId3" Type="http://schemas.openxmlformats.org/officeDocument/2006/relationships/hyperlink" Target="https://stackoverflow.com/questions/57095189" TargetMode="External"/><Relationship Id="rId4" Type="http://schemas.openxmlformats.org/officeDocument/2006/relationships/hyperlink" Target="https://stackoverflow.com/questions/48819828" TargetMode="External"/><Relationship Id="rId9" Type="http://schemas.openxmlformats.org/officeDocument/2006/relationships/hyperlink" Target="https://stackoverflow.com/questions/56289270" TargetMode="External"/><Relationship Id="rId5" Type="http://schemas.openxmlformats.org/officeDocument/2006/relationships/hyperlink" Target="https://stackoverflow.com/questions/57095189" TargetMode="External"/><Relationship Id="rId6" Type="http://schemas.openxmlformats.org/officeDocument/2006/relationships/hyperlink" Target="https://stackoverflow.com/questions/37234475" TargetMode="External"/><Relationship Id="rId7" Type="http://schemas.openxmlformats.org/officeDocument/2006/relationships/hyperlink" Target="https://stackoverflow.com/questions/57836849" TargetMode="External"/><Relationship Id="rId8" Type="http://schemas.openxmlformats.org/officeDocument/2006/relationships/hyperlink" Target="https://stackoverflow.com/questions/57268310" TargetMode="External"/><Relationship Id="rId707" Type="http://schemas.openxmlformats.org/officeDocument/2006/relationships/drawing" Target="../drawings/drawing9.xml"/><Relationship Id="rId706" Type="http://schemas.openxmlformats.org/officeDocument/2006/relationships/hyperlink" Target="https://stackoverflow.com/questions/59379230" TargetMode="External"/><Relationship Id="rId701" Type="http://schemas.openxmlformats.org/officeDocument/2006/relationships/hyperlink" Target="https://stackoverflow.com/questions/56190405" TargetMode="External"/><Relationship Id="rId700" Type="http://schemas.openxmlformats.org/officeDocument/2006/relationships/hyperlink" Target="https://stackoverflow.com/questions/56190405" TargetMode="External"/><Relationship Id="rId705" Type="http://schemas.openxmlformats.org/officeDocument/2006/relationships/hyperlink" Target="https://stackoverflow.com/questions/41553652" TargetMode="External"/><Relationship Id="rId704" Type="http://schemas.openxmlformats.org/officeDocument/2006/relationships/hyperlink" Target="https://stackoverflow.com/questions/51232624" TargetMode="External"/><Relationship Id="rId703" Type="http://schemas.openxmlformats.org/officeDocument/2006/relationships/hyperlink" Target="https://stackoverflow.com/questions/47587081" TargetMode="External"/><Relationship Id="rId702" Type="http://schemas.openxmlformats.org/officeDocument/2006/relationships/hyperlink" Target="https://stackoverflow.com/questions/49729510" TargetMode="External"/><Relationship Id="rId629" Type="http://schemas.openxmlformats.org/officeDocument/2006/relationships/hyperlink" Target="https://stackoverflow.com/questions/44149093" TargetMode="External"/><Relationship Id="rId624" Type="http://schemas.openxmlformats.org/officeDocument/2006/relationships/hyperlink" Target="https://stackoverflow.com/questions/44815801" TargetMode="External"/><Relationship Id="rId623" Type="http://schemas.openxmlformats.org/officeDocument/2006/relationships/hyperlink" Target="https://stackoverflow.com/questions/63279533" TargetMode="External"/><Relationship Id="rId622" Type="http://schemas.openxmlformats.org/officeDocument/2006/relationships/hyperlink" Target="https://stackoverflow.com/questions/37118371" TargetMode="External"/><Relationship Id="rId621" Type="http://schemas.openxmlformats.org/officeDocument/2006/relationships/hyperlink" Target="https://stackoverflow.com/questions/60278581" TargetMode="External"/><Relationship Id="rId628" Type="http://schemas.openxmlformats.org/officeDocument/2006/relationships/hyperlink" Target="https://stackoverflow.com/questions/53436994" TargetMode="External"/><Relationship Id="rId627" Type="http://schemas.openxmlformats.org/officeDocument/2006/relationships/hyperlink" Target="https://stackoverflow.com/questions/48555386" TargetMode="External"/><Relationship Id="rId626" Type="http://schemas.openxmlformats.org/officeDocument/2006/relationships/hyperlink" Target="https://stackoverflow.com/questions/41424792" TargetMode="External"/><Relationship Id="rId625" Type="http://schemas.openxmlformats.org/officeDocument/2006/relationships/hyperlink" Target="https://stackoverflow.com/questions/41424792" TargetMode="External"/><Relationship Id="rId620" Type="http://schemas.openxmlformats.org/officeDocument/2006/relationships/hyperlink" Target="https://stackoverflow.com/questions/60278581" TargetMode="External"/><Relationship Id="rId619" Type="http://schemas.openxmlformats.org/officeDocument/2006/relationships/hyperlink" Target="https://stackoverflow.com/questions/51852502" TargetMode="External"/><Relationship Id="rId618" Type="http://schemas.openxmlformats.org/officeDocument/2006/relationships/hyperlink" Target="https://stackoverflow.com/questions/43095795" TargetMode="External"/><Relationship Id="rId613" Type="http://schemas.openxmlformats.org/officeDocument/2006/relationships/hyperlink" Target="https://stackoverflow.com/questions/63654489" TargetMode="External"/><Relationship Id="rId612" Type="http://schemas.openxmlformats.org/officeDocument/2006/relationships/hyperlink" Target="https://stackoverflow.com/questions/52690283" TargetMode="External"/><Relationship Id="rId611" Type="http://schemas.openxmlformats.org/officeDocument/2006/relationships/hyperlink" Target="https://stackoverflow.com/questions/50480689" TargetMode="External"/><Relationship Id="rId610" Type="http://schemas.openxmlformats.org/officeDocument/2006/relationships/hyperlink" Target="https://stackoverflow.com/questions/51696464" TargetMode="External"/><Relationship Id="rId617" Type="http://schemas.openxmlformats.org/officeDocument/2006/relationships/hyperlink" Target="https://stackoverflow.com/questions/59065058" TargetMode="External"/><Relationship Id="rId616" Type="http://schemas.openxmlformats.org/officeDocument/2006/relationships/hyperlink" Target="https://stackoverflow.com/questions/60483509" TargetMode="External"/><Relationship Id="rId615" Type="http://schemas.openxmlformats.org/officeDocument/2006/relationships/hyperlink" Target="https://stackoverflow.com/questions/62671054" TargetMode="External"/><Relationship Id="rId614" Type="http://schemas.openxmlformats.org/officeDocument/2006/relationships/hyperlink" Target="https://stackoverflow.com/questions/60483509" TargetMode="External"/><Relationship Id="rId646" Type="http://schemas.openxmlformats.org/officeDocument/2006/relationships/hyperlink" Target="https://stackoverflow.com/questions/55648603" TargetMode="External"/><Relationship Id="rId645" Type="http://schemas.openxmlformats.org/officeDocument/2006/relationships/hyperlink" Target="https://stackoverflow.com/questions/49688535" TargetMode="External"/><Relationship Id="rId644" Type="http://schemas.openxmlformats.org/officeDocument/2006/relationships/hyperlink" Target="https://stackoverflow.com/questions/58858077" TargetMode="External"/><Relationship Id="rId643" Type="http://schemas.openxmlformats.org/officeDocument/2006/relationships/hyperlink" Target="https://stackoverflow.com/questions/57699641" TargetMode="External"/><Relationship Id="rId649" Type="http://schemas.openxmlformats.org/officeDocument/2006/relationships/hyperlink" Target="https://stackoverflow.com/questions/57384342" TargetMode="External"/><Relationship Id="rId648" Type="http://schemas.openxmlformats.org/officeDocument/2006/relationships/hyperlink" Target="https://stackoverflow.com/questions/55645953" TargetMode="External"/><Relationship Id="rId647" Type="http://schemas.openxmlformats.org/officeDocument/2006/relationships/hyperlink" Target="https://stackoverflow.com/questions/59274840" TargetMode="External"/><Relationship Id="rId642" Type="http://schemas.openxmlformats.org/officeDocument/2006/relationships/hyperlink" Target="https://stackoverflow.com/questions/58889212" TargetMode="External"/><Relationship Id="rId641" Type="http://schemas.openxmlformats.org/officeDocument/2006/relationships/hyperlink" Target="https://stackoverflow.com/questions/57357146" TargetMode="External"/><Relationship Id="rId640" Type="http://schemas.openxmlformats.org/officeDocument/2006/relationships/hyperlink" Target="https://stackoverflow.com/questions/57357146" TargetMode="External"/><Relationship Id="rId635" Type="http://schemas.openxmlformats.org/officeDocument/2006/relationships/hyperlink" Target="https://stackoverflow.com/questions/63733649" TargetMode="External"/><Relationship Id="rId634" Type="http://schemas.openxmlformats.org/officeDocument/2006/relationships/hyperlink" Target="https://stackoverflow.com/questions/62772819" TargetMode="External"/><Relationship Id="rId633" Type="http://schemas.openxmlformats.org/officeDocument/2006/relationships/hyperlink" Target="https://stackoverflow.com/questions/58636880" TargetMode="External"/><Relationship Id="rId632" Type="http://schemas.openxmlformats.org/officeDocument/2006/relationships/hyperlink" Target="https://stackoverflow.com/questions/58752552" TargetMode="External"/><Relationship Id="rId639" Type="http://schemas.openxmlformats.org/officeDocument/2006/relationships/hyperlink" Target="https://stackoverflow.com/questions/50369758" TargetMode="External"/><Relationship Id="rId638" Type="http://schemas.openxmlformats.org/officeDocument/2006/relationships/hyperlink" Target="https://stackoverflow.com/questions/63212861" TargetMode="External"/><Relationship Id="rId637" Type="http://schemas.openxmlformats.org/officeDocument/2006/relationships/hyperlink" Target="https://stackoverflow.com/questions/64356499" TargetMode="External"/><Relationship Id="rId636" Type="http://schemas.openxmlformats.org/officeDocument/2006/relationships/hyperlink" Target="https://stackoverflow.com/questions/63733649" TargetMode="External"/><Relationship Id="rId631" Type="http://schemas.openxmlformats.org/officeDocument/2006/relationships/hyperlink" Target="https://stackoverflow.com/questions/49658462" TargetMode="External"/><Relationship Id="rId630" Type="http://schemas.openxmlformats.org/officeDocument/2006/relationships/hyperlink" Target="https://stackoverflow.com/questions/59525082" TargetMode="External"/><Relationship Id="rId609" Type="http://schemas.openxmlformats.org/officeDocument/2006/relationships/hyperlink" Target="https://stackoverflow.com/questions/50480689" TargetMode="External"/><Relationship Id="rId608" Type="http://schemas.openxmlformats.org/officeDocument/2006/relationships/hyperlink" Target="https://stackoverflow.com/questions/60899535" TargetMode="External"/><Relationship Id="rId607" Type="http://schemas.openxmlformats.org/officeDocument/2006/relationships/hyperlink" Target="https://stackoverflow.com/questions/56447556" TargetMode="External"/><Relationship Id="rId602" Type="http://schemas.openxmlformats.org/officeDocument/2006/relationships/hyperlink" Target="https://stackoverflow.com/questions/63458498" TargetMode="External"/><Relationship Id="rId601" Type="http://schemas.openxmlformats.org/officeDocument/2006/relationships/hyperlink" Target="https://stackoverflow.com/questions/37568980" TargetMode="External"/><Relationship Id="rId600" Type="http://schemas.openxmlformats.org/officeDocument/2006/relationships/hyperlink" Target="https://stackoverflow.com/questions/40755024" TargetMode="External"/><Relationship Id="rId606" Type="http://schemas.openxmlformats.org/officeDocument/2006/relationships/hyperlink" Target="https://stackoverflow.com/questions/53413756" TargetMode="External"/><Relationship Id="rId605" Type="http://schemas.openxmlformats.org/officeDocument/2006/relationships/hyperlink" Target="https://stackoverflow.com/questions/53413756" TargetMode="External"/><Relationship Id="rId604" Type="http://schemas.openxmlformats.org/officeDocument/2006/relationships/hyperlink" Target="https://stackoverflow.com/questions/53413756" TargetMode="External"/><Relationship Id="rId603" Type="http://schemas.openxmlformats.org/officeDocument/2006/relationships/hyperlink" Target="https://stackoverflow.com/questions/57475348" TargetMode="External"/><Relationship Id="rId699" Type="http://schemas.openxmlformats.org/officeDocument/2006/relationships/hyperlink" Target="https://stackoverflow.com/questions/56391755" TargetMode="External"/><Relationship Id="rId698" Type="http://schemas.openxmlformats.org/officeDocument/2006/relationships/hyperlink" Target="https://stackoverflow.com/questions/60799664" TargetMode="External"/><Relationship Id="rId693" Type="http://schemas.openxmlformats.org/officeDocument/2006/relationships/hyperlink" Target="https://stackoverflow.com/questions/63428743" TargetMode="External"/><Relationship Id="rId692" Type="http://schemas.openxmlformats.org/officeDocument/2006/relationships/hyperlink" Target="https://stackoverflow.com/questions/64902209" TargetMode="External"/><Relationship Id="rId691" Type="http://schemas.openxmlformats.org/officeDocument/2006/relationships/hyperlink" Target="https://stackoverflow.com/questions/63070040" TargetMode="External"/><Relationship Id="rId690" Type="http://schemas.openxmlformats.org/officeDocument/2006/relationships/hyperlink" Target="https://stackoverflow.com/questions/63794895" TargetMode="External"/><Relationship Id="rId697" Type="http://schemas.openxmlformats.org/officeDocument/2006/relationships/hyperlink" Target="https://stackoverflow.com/questions/53970055" TargetMode="External"/><Relationship Id="rId696" Type="http://schemas.openxmlformats.org/officeDocument/2006/relationships/hyperlink" Target="https://stackoverflow.com/questions/63070040" TargetMode="External"/><Relationship Id="rId695" Type="http://schemas.openxmlformats.org/officeDocument/2006/relationships/hyperlink" Target="https://stackoverflow.com/questions/63070040" TargetMode="External"/><Relationship Id="rId694" Type="http://schemas.openxmlformats.org/officeDocument/2006/relationships/hyperlink" Target="https://stackoverflow.com/questions/63070040" TargetMode="External"/><Relationship Id="rId668" Type="http://schemas.openxmlformats.org/officeDocument/2006/relationships/hyperlink" Target="https://stackoverflow.com/questions/62933706" TargetMode="External"/><Relationship Id="rId667" Type="http://schemas.openxmlformats.org/officeDocument/2006/relationships/hyperlink" Target="https://stackoverflow.com/questions/58817026" TargetMode="External"/><Relationship Id="rId666" Type="http://schemas.openxmlformats.org/officeDocument/2006/relationships/hyperlink" Target="https://stackoverflow.com/questions/48442743" TargetMode="External"/><Relationship Id="rId665" Type="http://schemas.openxmlformats.org/officeDocument/2006/relationships/hyperlink" Target="https://stackoverflow.com/questions/48442743" TargetMode="External"/><Relationship Id="rId669" Type="http://schemas.openxmlformats.org/officeDocument/2006/relationships/hyperlink" Target="https://stackoverflow.com/questions/54107156" TargetMode="External"/><Relationship Id="rId660" Type="http://schemas.openxmlformats.org/officeDocument/2006/relationships/hyperlink" Target="https://stackoverflow.com/questions/64003545" TargetMode="External"/><Relationship Id="rId664" Type="http://schemas.openxmlformats.org/officeDocument/2006/relationships/hyperlink" Target="https://stackoverflow.com/questions/48442743" TargetMode="External"/><Relationship Id="rId663" Type="http://schemas.openxmlformats.org/officeDocument/2006/relationships/hyperlink" Target="https://stackoverflow.com/questions/57953999" TargetMode="External"/><Relationship Id="rId662" Type="http://schemas.openxmlformats.org/officeDocument/2006/relationships/hyperlink" Target="https://stackoverflow.com/questions/51469446" TargetMode="External"/><Relationship Id="rId661" Type="http://schemas.openxmlformats.org/officeDocument/2006/relationships/hyperlink" Target="https://stackoverflow.com/questions/60532242" TargetMode="External"/><Relationship Id="rId657" Type="http://schemas.openxmlformats.org/officeDocument/2006/relationships/hyperlink" Target="https://stackoverflow.com/questions/53037450" TargetMode="External"/><Relationship Id="rId656" Type="http://schemas.openxmlformats.org/officeDocument/2006/relationships/hyperlink" Target="https://stackoverflow.com/questions/51827602" TargetMode="External"/><Relationship Id="rId655" Type="http://schemas.openxmlformats.org/officeDocument/2006/relationships/hyperlink" Target="https://stackoverflow.com/questions/51549056" TargetMode="External"/><Relationship Id="rId654" Type="http://schemas.openxmlformats.org/officeDocument/2006/relationships/hyperlink" Target="https://stackoverflow.com/questions/64777118" TargetMode="External"/><Relationship Id="rId659" Type="http://schemas.openxmlformats.org/officeDocument/2006/relationships/hyperlink" Target="https://stackoverflow.com/questions/62586443" TargetMode="External"/><Relationship Id="rId658" Type="http://schemas.openxmlformats.org/officeDocument/2006/relationships/hyperlink" Target="https://stackoverflow.com/questions/61070325" TargetMode="External"/><Relationship Id="rId653" Type="http://schemas.openxmlformats.org/officeDocument/2006/relationships/hyperlink" Target="https://stackoverflow.com/questions/62371094" TargetMode="External"/><Relationship Id="rId652" Type="http://schemas.openxmlformats.org/officeDocument/2006/relationships/hyperlink" Target="https://stackoverflow.com/questions/54062169" TargetMode="External"/><Relationship Id="rId651" Type="http://schemas.openxmlformats.org/officeDocument/2006/relationships/hyperlink" Target="https://stackoverflow.com/questions/51100042" TargetMode="External"/><Relationship Id="rId650" Type="http://schemas.openxmlformats.org/officeDocument/2006/relationships/hyperlink" Target="https://stackoverflow.com/questions/56034172" TargetMode="External"/><Relationship Id="rId689" Type="http://schemas.openxmlformats.org/officeDocument/2006/relationships/hyperlink" Target="https://stackoverflow.com/questions/63662308" TargetMode="External"/><Relationship Id="rId688" Type="http://schemas.openxmlformats.org/officeDocument/2006/relationships/hyperlink" Target="https://stackoverflow.com/questions/63811127" TargetMode="External"/><Relationship Id="rId687" Type="http://schemas.openxmlformats.org/officeDocument/2006/relationships/hyperlink" Target="https://stackoverflow.com/questions/63321358" TargetMode="External"/><Relationship Id="rId682" Type="http://schemas.openxmlformats.org/officeDocument/2006/relationships/hyperlink" Target="https://stackoverflow.com/questions/40051478" TargetMode="External"/><Relationship Id="rId681" Type="http://schemas.openxmlformats.org/officeDocument/2006/relationships/hyperlink" Target="https://stackoverflow.com/questions/51276171" TargetMode="External"/><Relationship Id="rId680" Type="http://schemas.openxmlformats.org/officeDocument/2006/relationships/hyperlink" Target="https://stackoverflow.com/questions/56174456" TargetMode="External"/><Relationship Id="rId686" Type="http://schemas.openxmlformats.org/officeDocument/2006/relationships/hyperlink" Target="https://stackoverflow.com/questions/59446241" TargetMode="External"/><Relationship Id="rId685" Type="http://schemas.openxmlformats.org/officeDocument/2006/relationships/hyperlink" Target="https://stackoverflow.com/questions/43222882" TargetMode="External"/><Relationship Id="rId684" Type="http://schemas.openxmlformats.org/officeDocument/2006/relationships/hyperlink" Target="https://stackoverflow.com/questions/51011303" TargetMode="External"/><Relationship Id="rId683" Type="http://schemas.openxmlformats.org/officeDocument/2006/relationships/hyperlink" Target="https://stackoverflow.com/questions/63939783" TargetMode="External"/><Relationship Id="rId679" Type="http://schemas.openxmlformats.org/officeDocument/2006/relationships/hyperlink" Target="https://stackoverflow.com/questions/51026841" TargetMode="External"/><Relationship Id="rId678" Type="http://schemas.openxmlformats.org/officeDocument/2006/relationships/hyperlink" Target="https://stackoverflow.com/questions/59277549" TargetMode="External"/><Relationship Id="rId677" Type="http://schemas.openxmlformats.org/officeDocument/2006/relationships/hyperlink" Target="https://stackoverflow.com/questions/57651302" TargetMode="External"/><Relationship Id="rId676" Type="http://schemas.openxmlformats.org/officeDocument/2006/relationships/hyperlink" Target="https://stackoverflow.com/questions/35965329" TargetMode="External"/><Relationship Id="rId671" Type="http://schemas.openxmlformats.org/officeDocument/2006/relationships/hyperlink" Target="https://stackoverflow.com/questions/53549966" TargetMode="External"/><Relationship Id="rId670" Type="http://schemas.openxmlformats.org/officeDocument/2006/relationships/hyperlink" Target="https://stackoverflow.com/questions/53549966" TargetMode="External"/><Relationship Id="rId675" Type="http://schemas.openxmlformats.org/officeDocument/2006/relationships/hyperlink" Target="https://stackoverflow.com/questions/61562247" TargetMode="External"/><Relationship Id="rId674" Type="http://schemas.openxmlformats.org/officeDocument/2006/relationships/hyperlink" Target="https://stackoverflow.com/questions/32316336" TargetMode="External"/><Relationship Id="rId673" Type="http://schemas.openxmlformats.org/officeDocument/2006/relationships/hyperlink" Target="https://stackoverflow.com/questions/33822948" TargetMode="External"/><Relationship Id="rId672" Type="http://schemas.openxmlformats.org/officeDocument/2006/relationships/hyperlink" Target="https://stackoverflow.com/questions/39100515" TargetMode="External"/></Relationships>
</file>

<file path=xl/worksheets/_rels/sheet10.xml.rels><?xml version="1.0" encoding="UTF-8" standalone="yes"?><Relationships xmlns="http://schemas.openxmlformats.org/package/2006/relationships"><Relationship Id="rId190" Type="http://schemas.openxmlformats.org/officeDocument/2006/relationships/hyperlink" Target="https://stackoverflow.com/questions/59041120" TargetMode="External"/><Relationship Id="rId194" Type="http://schemas.openxmlformats.org/officeDocument/2006/relationships/hyperlink" Target="https://stackoverflow.com/questions/59041120" TargetMode="External"/><Relationship Id="rId193" Type="http://schemas.openxmlformats.org/officeDocument/2006/relationships/hyperlink" Target="https://stackoverflow.com/questions/59645758" TargetMode="External"/><Relationship Id="rId192" Type="http://schemas.openxmlformats.org/officeDocument/2006/relationships/hyperlink" Target="https://stackoverflow.com/questions/49477496" TargetMode="External"/><Relationship Id="rId191" Type="http://schemas.openxmlformats.org/officeDocument/2006/relationships/hyperlink" Target="https://stackoverflow.com/questions/59063954" TargetMode="External"/><Relationship Id="rId187" Type="http://schemas.openxmlformats.org/officeDocument/2006/relationships/hyperlink" Target="https://stackoverflow.com/questions/55151323" TargetMode="External"/><Relationship Id="rId186" Type="http://schemas.openxmlformats.org/officeDocument/2006/relationships/hyperlink" Target="https://stackoverflow.com/questions/60744928" TargetMode="External"/><Relationship Id="rId185" Type="http://schemas.openxmlformats.org/officeDocument/2006/relationships/hyperlink" Target="https://stackoverflow.com/questions/60736688" TargetMode="External"/><Relationship Id="rId184" Type="http://schemas.openxmlformats.org/officeDocument/2006/relationships/hyperlink" Target="https://stackoverflow.com/questions/64004745" TargetMode="External"/><Relationship Id="rId189" Type="http://schemas.openxmlformats.org/officeDocument/2006/relationships/hyperlink" Target="https://stackoverflow.com/questions/49851200" TargetMode="External"/><Relationship Id="rId188" Type="http://schemas.openxmlformats.org/officeDocument/2006/relationships/hyperlink" Target="https://stackoverflow.com/questions/58839645" TargetMode="External"/><Relationship Id="rId183" Type="http://schemas.openxmlformats.org/officeDocument/2006/relationships/hyperlink" Target="https://stackoverflow.com/questions/41990876" TargetMode="External"/><Relationship Id="rId182" Type="http://schemas.openxmlformats.org/officeDocument/2006/relationships/hyperlink" Target="https://stackoverflow.com/questions/40186711" TargetMode="External"/><Relationship Id="rId181" Type="http://schemas.openxmlformats.org/officeDocument/2006/relationships/hyperlink" Target="https://stackoverflow.com/questions/44435677" TargetMode="External"/><Relationship Id="rId180" Type="http://schemas.openxmlformats.org/officeDocument/2006/relationships/hyperlink" Target="https://stackoverflow.com/questions/52228023" TargetMode="External"/><Relationship Id="rId176" Type="http://schemas.openxmlformats.org/officeDocument/2006/relationships/hyperlink" Target="https://stackoverflow.com/questions/48690423" TargetMode="External"/><Relationship Id="rId175" Type="http://schemas.openxmlformats.org/officeDocument/2006/relationships/hyperlink" Target="https://stackoverflow.com/questions/63654489" TargetMode="External"/><Relationship Id="rId174" Type="http://schemas.openxmlformats.org/officeDocument/2006/relationships/hyperlink" Target="https://stackoverflow.com/questions/44933545" TargetMode="External"/><Relationship Id="rId173" Type="http://schemas.openxmlformats.org/officeDocument/2006/relationships/hyperlink" Target="https://stackoverflow.com/questions/63529747" TargetMode="External"/><Relationship Id="rId179" Type="http://schemas.openxmlformats.org/officeDocument/2006/relationships/hyperlink" Target="https://stackoverflow.com/questions/44274062" TargetMode="External"/><Relationship Id="rId178" Type="http://schemas.openxmlformats.org/officeDocument/2006/relationships/hyperlink" Target="https://stackoverflow.com/questions/44801494" TargetMode="External"/><Relationship Id="rId177" Type="http://schemas.openxmlformats.org/officeDocument/2006/relationships/hyperlink" Target="https://stackoverflow.com/questions/60483509" TargetMode="External"/><Relationship Id="rId198" Type="http://schemas.openxmlformats.org/officeDocument/2006/relationships/hyperlink" Target="https://stackoverflow.com/questions/49477496" TargetMode="External"/><Relationship Id="rId197" Type="http://schemas.openxmlformats.org/officeDocument/2006/relationships/hyperlink" Target="https://stackoverflow.com/questions/49477496" TargetMode="External"/><Relationship Id="rId196" Type="http://schemas.openxmlformats.org/officeDocument/2006/relationships/hyperlink" Target="https://stackoverflow.com/questions/55693629" TargetMode="External"/><Relationship Id="rId195" Type="http://schemas.openxmlformats.org/officeDocument/2006/relationships/hyperlink" Target="https://stackoverflow.com/questions/28890418" TargetMode="External"/><Relationship Id="rId199" Type="http://schemas.openxmlformats.org/officeDocument/2006/relationships/hyperlink" Target="https://stackoverflow.com/questions/60482214" TargetMode="External"/><Relationship Id="rId150" Type="http://schemas.openxmlformats.org/officeDocument/2006/relationships/hyperlink" Target="https://stackoverflow.com/questions/58677736" TargetMode="External"/><Relationship Id="rId149" Type="http://schemas.openxmlformats.org/officeDocument/2006/relationships/hyperlink" Target="https://stackoverflow.com/questions/57793505" TargetMode="External"/><Relationship Id="rId148" Type="http://schemas.openxmlformats.org/officeDocument/2006/relationships/hyperlink" Target="https://stackoverflow.com/questions/51316658" TargetMode="External"/><Relationship Id="rId143" Type="http://schemas.openxmlformats.org/officeDocument/2006/relationships/hyperlink" Target="https://stackoverflow.com/questions/51741046" TargetMode="External"/><Relationship Id="rId142" Type="http://schemas.openxmlformats.org/officeDocument/2006/relationships/hyperlink" Target="https://stackoverflow.com/questions/62437779" TargetMode="External"/><Relationship Id="rId141" Type="http://schemas.openxmlformats.org/officeDocument/2006/relationships/hyperlink" Target="https://stackoverflow.com/questions/51741046" TargetMode="External"/><Relationship Id="rId140" Type="http://schemas.openxmlformats.org/officeDocument/2006/relationships/hyperlink" Target="https://stackoverflow.com/questions/24171725" TargetMode="External"/><Relationship Id="rId147" Type="http://schemas.openxmlformats.org/officeDocument/2006/relationships/hyperlink" Target="https://stackoverflow.com/questions/50480689" TargetMode="External"/><Relationship Id="rId146" Type="http://schemas.openxmlformats.org/officeDocument/2006/relationships/hyperlink" Target="https://stackoverflow.com/questions/51316658" TargetMode="External"/><Relationship Id="rId145" Type="http://schemas.openxmlformats.org/officeDocument/2006/relationships/hyperlink" Target="https://stackoverflow.com/questions/63790634" TargetMode="External"/><Relationship Id="rId144" Type="http://schemas.openxmlformats.org/officeDocument/2006/relationships/hyperlink" Target="https://stackoverflow.com/questions/58506051" TargetMode="External"/><Relationship Id="rId139" Type="http://schemas.openxmlformats.org/officeDocument/2006/relationships/hyperlink" Target="https://stackoverflow.com/questions/47762973" TargetMode="External"/><Relationship Id="rId138" Type="http://schemas.openxmlformats.org/officeDocument/2006/relationships/hyperlink" Target="https://stackoverflow.com/questions/55244001" TargetMode="External"/><Relationship Id="rId137" Type="http://schemas.openxmlformats.org/officeDocument/2006/relationships/hyperlink" Target="https://stackoverflow.com/questions/57793505" TargetMode="External"/><Relationship Id="rId132" Type="http://schemas.openxmlformats.org/officeDocument/2006/relationships/hyperlink" Target="https://stackoverflow.com/questions/40115043" TargetMode="External"/><Relationship Id="rId131" Type="http://schemas.openxmlformats.org/officeDocument/2006/relationships/hyperlink" Target="https://stackoverflow.com/questions/36182502" TargetMode="External"/><Relationship Id="rId130" Type="http://schemas.openxmlformats.org/officeDocument/2006/relationships/hyperlink" Target="https://stackoverflow.com/questions/60707781" TargetMode="External"/><Relationship Id="rId136" Type="http://schemas.openxmlformats.org/officeDocument/2006/relationships/hyperlink" Target="https://stackoverflow.com/questions/60775526" TargetMode="External"/><Relationship Id="rId135" Type="http://schemas.openxmlformats.org/officeDocument/2006/relationships/hyperlink" Target="https://stackoverflow.com/questions/62675898" TargetMode="External"/><Relationship Id="rId134" Type="http://schemas.openxmlformats.org/officeDocument/2006/relationships/hyperlink" Target="https://stackoverflow.com/questions/54729225" TargetMode="External"/><Relationship Id="rId133" Type="http://schemas.openxmlformats.org/officeDocument/2006/relationships/hyperlink" Target="https://stackoverflow.com/questions/32734949" TargetMode="External"/><Relationship Id="rId172" Type="http://schemas.openxmlformats.org/officeDocument/2006/relationships/hyperlink" Target="https://stackoverflow.com/questions/63529747" TargetMode="External"/><Relationship Id="rId171" Type="http://schemas.openxmlformats.org/officeDocument/2006/relationships/hyperlink" Target="https://stackoverflow.com/questions/61555956" TargetMode="External"/><Relationship Id="rId170" Type="http://schemas.openxmlformats.org/officeDocument/2006/relationships/hyperlink" Target="https://stackoverflow.com/questions/60834028" TargetMode="External"/><Relationship Id="rId165" Type="http://schemas.openxmlformats.org/officeDocument/2006/relationships/hyperlink" Target="https://stackoverflow.com/questions/60834028" TargetMode="External"/><Relationship Id="rId164" Type="http://schemas.openxmlformats.org/officeDocument/2006/relationships/hyperlink" Target="https://stackoverflow.com/questions/51417764" TargetMode="External"/><Relationship Id="rId163" Type="http://schemas.openxmlformats.org/officeDocument/2006/relationships/hyperlink" Target="https://stackoverflow.com/questions/60834028" TargetMode="External"/><Relationship Id="rId162" Type="http://schemas.openxmlformats.org/officeDocument/2006/relationships/hyperlink" Target="https://stackoverflow.com/questions/60834028" TargetMode="External"/><Relationship Id="rId169" Type="http://schemas.openxmlformats.org/officeDocument/2006/relationships/hyperlink" Target="https://stackoverflow.com/questions/59223906" TargetMode="External"/><Relationship Id="rId168" Type="http://schemas.openxmlformats.org/officeDocument/2006/relationships/hyperlink" Target="https://stackoverflow.com/questions/51132467" TargetMode="External"/><Relationship Id="rId167" Type="http://schemas.openxmlformats.org/officeDocument/2006/relationships/hyperlink" Target="https://stackoverflow.com/questions/64930416" TargetMode="External"/><Relationship Id="rId166" Type="http://schemas.openxmlformats.org/officeDocument/2006/relationships/hyperlink" Target="https://stackoverflow.com/questions/61555956" TargetMode="External"/><Relationship Id="rId161" Type="http://schemas.openxmlformats.org/officeDocument/2006/relationships/hyperlink" Target="https://stackoverflow.com/questions/59442157" TargetMode="External"/><Relationship Id="rId160" Type="http://schemas.openxmlformats.org/officeDocument/2006/relationships/hyperlink" Target="https://stackoverflow.com/questions/57345721" TargetMode="External"/><Relationship Id="rId159" Type="http://schemas.openxmlformats.org/officeDocument/2006/relationships/hyperlink" Target="https://stackoverflow.com/questions/60705802" TargetMode="External"/><Relationship Id="rId154" Type="http://schemas.openxmlformats.org/officeDocument/2006/relationships/hyperlink" Target="https://stackoverflow.com/questions/52007396" TargetMode="External"/><Relationship Id="rId153" Type="http://schemas.openxmlformats.org/officeDocument/2006/relationships/hyperlink" Target="https://stackoverflow.com/questions/58933714" TargetMode="External"/><Relationship Id="rId152" Type="http://schemas.openxmlformats.org/officeDocument/2006/relationships/hyperlink" Target="https://stackoverflow.com/questions/57836849" TargetMode="External"/><Relationship Id="rId151" Type="http://schemas.openxmlformats.org/officeDocument/2006/relationships/hyperlink" Target="https://stackoverflow.com/questions/58933714" TargetMode="External"/><Relationship Id="rId158" Type="http://schemas.openxmlformats.org/officeDocument/2006/relationships/hyperlink" Target="https://stackoverflow.com/questions/42270132" TargetMode="External"/><Relationship Id="rId157" Type="http://schemas.openxmlformats.org/officeDocument/2006/relationships/hyperlink" Target="https://stackoverflow.com/questions/42270132" TargetMode="External"/><Relationship Id="rId156" Type="http://schemas.openxmlformats.org/officeDocument/2006/relationships/hyperlink" Target="https://stackoverflow.com/questions/50476182" TargetMode="External"/><Relationship Id="rId155" Type="http://schemas.openxmlformats.org/officeDocument/2006/relationships/hyperlink" Target="https://stackoverflow.com/questions/56581231" TargetMode="External"/><Relationship Id="rId107" Type="http://schemas.openxmlformats.org/officeDocument/2006/relationships/hyperlink" Target="https://stackoverflow.com/questions/46494742" TargetMode="External"/><Relationship Id="rId106" Type="http://schemas.openxmlformats.org/officeDocument/2006/relationships/hyperlink" Target="https://stackoverflow.com/questions/61916110" TargetMode="External"/><Relationship Id="rId105" Type="http://schemas.openxmlformats.org/officeDocument/2006/relationships/hyperlink" Target="https://stackoverflow.com/questions/47922435" TargetMode="External"/><Relationship Id="rId104" Type="http://schemas.openxmlformats.org/officeDocument/2006/relationships/hyperlink" Target="https://stackoverflow.com/questions/54028667" TargetMode="External"/><Relationship Id="rId109" Type="http://schemas.openxmlformats.org/officeDocument/2006/relationships/hyperlink" Target="https://stackoverflow.com/questions/46494742" TargetMode="External"/><Relationship Id="rId108" Type="http://schemas.openxmlformats.org/officeDocument/2006/relationships/hyperlink" Target="https://stackoverflow.com/questions/58558004" TargetMode="External"/><Relationship Id="rId103" Type="http://schemas.openxmlformats.org/officeDocument/2006/relationships/hyperlink" Target="https://stackoverflow.com/questions/58626422" TargetMode="External"/><Relationship Id="rId102" Type="http://schemas.openxmlformats.org/officeDocument/2006/relationships/hyperlink" Target="https://stackoverflow.com/questions/35416989" TargetMode="External"/><Relationship Id="rId101" Type="http://schemas.openxmlformats.org/officeDocument/2006/relationships/hyperlink" Target="https://stackoverflow.com/questions/24483050" TargetMode="External"/><Relationship Id="rId100" Type="http://schemas.openxmlformats.org/officeDocument/2006/relationships/hyperlink" Target="https://stackoverflow.com/questions/19265097" TargetMode="External"/><Relationship Id="rId129" Type="http://schemas.openxmlformats.org/officeDocument/2006/relationships/hyperlink" Target="https://stackoverflow.com/questions/63733649" TargetMode="External"/><Relationship Id="rId128" Type="http://schemas.openxmlformats.org/officeDocument/2006/relationships/hyperlink" Target="https://stackoverflow.com/questions/32877365" TargetMode="External"/><Relationship Id="rId127" Type="http://schemas.openxmlformats.org/officeDocument/2006/relationships/hyperlink" Target="https://stackoverflow.com/questions/52014004" TargetMode="External"/><Relationship Id="rId126" Type="http://schemas.openxmlformats.org/officeDocument/2006/relationships/hyperlink" Target="https://stackoverflow.com/questions/32877365" TargetMode="External"/><Relationship Id="rId121" Type="http://schemas.openxmlformats.org/officeDocument/2006/relationships/hyperlink" Target="https://stackoverflow.com/questions/58558004" TargetMode="External"/><Relationship Id="rId120" Type="http://schemas.openxmlformats.org/officeDocument/2006/relationships/hyperlink" Target="https://stackoverflow.com/questions/42622444" TargetMode="External"/><Relationship Id="rId125" Type="http://schemas.openxmlformats.org/officeDocument/2006/relationships/hyperlink" Target="https://stackoverflow.com/questions/36763913" TargetMode="External"/><Relationship Id="rId124" Type="http://schemas.openxmlformats.org/officeDocument/2006/relationships/hyperlink" Target="https://stackoverflow.com/questions/50593538" TargetMode="External"/><Relationship Id="rId123" Type="http://schemas.openxmlformats.org/officeDocument/2006/relationships/hyperlink" Target="https://stackoverflow.com/questions/58558004" TargetMode="External"/><Relationship Id="rId122" Type="http://schemas.openxmlformats.org/officeDocument/2006/relationships/hyperlink" Target="https://stackoverflow.com/questions/64357424" TargetMode="External"/><Relationship Id="rId118" Type="http://schemas.openxmlformats.org/officeDocument/2006/relationships/hyperlink" Target="https://stackoverflow.com/questions/35882637" TargetMode="External"/><Relationship Id="rId117" Type="http://schemas.openxmlformats.org/officeDocument/2006/relationships/hyperlink" Target="https://stackoverflow.com/questions/58558004" TargetMode="External"/><Relationship Id="rId116" Type="http://schemas.openxmlformats.org/officeDocument/2006/relationships/hyperlink" Target="https://stackoverflow.com/questions/58475716" TargetMode="External"/><Relationship Id="rId115" Type="http://schemas.openxmlformats.org/officeDocument/2006/relationships/hyperlink" Target="https://stackoverflow.com/questions/61326144" TargetMode="External"/><Relationship Id="rId119" Type="http://schemas.openxmlformats.org/officeDocument/2006/relationships/hyperlink" Target="https://stackoverflow.com/questions/47922435" TargetMode="External"/><Relationship Id="rId110" Type="http://schemas.openxmlformats.org/officeDocument/2006/relationships/hyperlink" Target="https://stackoverflow.com/questions/61326144" TargetMode="External"/><Relationship Id="rId114" Type="http://schemas.openxmlformats.org/officeDocument/2006/relationships/hyperlink" Target="https://stackoverflow.com/questions/58558004" TargetMode="External"/><Relationship Id="rId113" Type="http://schemas.openxmlformats.org/officeDocument/2006/relationships/hyperlink" Target="https://stackoverflow.com/questions/58558004" TargetMode="External"/><Relationship Id="rId112" Type="http://schemas.openxmlformats.org/officeDocument/2006/relationships/hyperlink" Target="https://stackoverflow.com/questions/58558004" TargetMode="External"/><Relationship Id="rId111" Type="http://schemas.openxmlformats.org/officeDocument/2006/relationships/hyperlink" Target="https://stackoverflow.com/questions/58475716" TargetMode="External"/><Relationship Id="rId40" Type="http://schemas.openxmlformats.org/officeDocument/2006/relationships/hyperlink" Target="https://stackoverflow.com/questions/58469719" TargetMode="External"/><Relationship Id="rId42" Type="http://schemas.openxmlformats.org/officeDocument/2006/relationships/hyperlink" Target="https://stackoverflow.com/questions/24544985" TargetMode="External"/><Relationship Id="rId41" Type="http://schemas.openxmlformats.org/officeDocument/2006/relationships/hyperlink" Target="https://stackoverflow.com/questions/59220550" TargetMode="External"/><Relationship Id="rId44" Type="http://schemas.openxmlformats.org/officeDocument/2006/relationships/hyperlink" Target="https://stackoverflow.com/questions/60763498" TargetMode="External"/><Relationship Id="rId43" Type="http://schemas.openxmlformats.org/officeDocument/2006/relationships/hyperlink" Target="https://stackoverflow.com/questions/31720340" TargetMode="External"/><Relationship Id="rId46" Type="http://schemas.openxmlformats.org/officeDocument/2006/relationships/hyperlink" Target="https://stackoverflow.com/questions/62285062" TargetMode="External"/><Relationship Id="rId45" Type="http://schemas.openxmlformats.org/officeDocument/2006/relationships/hyperlink" Target="https://stackoverflow.com/questions/36236153" TargetMode="External"/><Relationship Id="rId48" Type="http://schemas.openxmlformats.org/officeDocument/2006/relationships/hyperlink" Target="https://stackoverflow.com/questions/62837497" TargetMode="External"/><Relationship Id="rId47" Type="http://schemas.openxmlformats.org/officeDocument/2006/relationships/hyperlink" Target="https://stackoverflow.com/questions/55488795" TargetMode="External"/><Relationship Id="rId49" Type="http://schemas.openxmlformats.org/officeDocument/2006/relationships/hyperlink" Target="https://stackoverflow.com/questions/63319579" TargetMode="External"/><Relationship Id="rId31" Type="http://schemas.openxmlformats.org/officeDocument/2006/relationships/hyperlink" Target="https://stackoverflow.com/questions/38605888" TargetMode="External"/><Relationship Id="rId30" Type="http://schemas.openxmlformats.org/officeDocument/2006/relationships/hyperlink" Target="https://stackoverflow.com/questions/52365277" TargetMode="External"/><Relationship Id="rId33" Type="http://schemas.openxmlformats.org/officeDocument/2006/relationships/hyperlink" Target="https://stackoverflow.com/questions/37516684" TargetMode="External"/><Relationship Id="rId32" Type="http://schemas.openxmlformats.org/officeDocument/2006/relationships/hyperlink" Target="https://stackoverflow.com/questions/34605249" TargetMode="External"/><Relationship Id="rId35" Type="http://schemas.openxmlformats.org/officeDocument/2006/relationships/hyperlink" Target="https://stackoverflow.com/questions/24958317" TargetMode="External"/><Relationship Id="rId34" Type="http://schemas.openxmlformats.org/officeDocument/2006/relationships/hyperlink" Target="https://stackoverflow.com/questions/55625048" TargetMode="External"/><Relationship Id="rId37" Type="http://schemas.openxmlformats.org/officeDocument/2006/relationships/hyperlink" Target="https://stackoverflow.com/questions/53869616" TargetMode="External"/><Relationship Id="rId36" Type="http://schemas.openxmlformats.org/officeDocument/2006/relationships/hyperlink" Target="https://stackoverflow.com/questions/52338532" TargetMode="External"/><Relationship Id="rId39" Type="http://schemas.openxmlformats.org/officeDocument/2006/relationships/hyperlink" Target="https://stackoverflow.com/questions/48797747" TargetMode="External"/><Relationship Id="rId38" Type="http://schemas.openxmlformats.org/officeDocument/2006/relationships/hyperlink" Target="https://stackoverflow.com/questions/64722968" TargetMode="External"/><Relationship Id="rId20" Type="http://schemas.openxmlformats.org/officeDocument/2006/relationships/hyperlink" Target="https://stackoverflow.com/questions/62857315" TargetMode="External"/><Relationship Id="rId22" Type="http://schemas.openxmlformats.org/officeDocument/2006/relationships/hyperlink" Target="https://stackoverflow.com/questions/62444735" TargetMode="External"/><Relationship Id="rId21" Type="http://schemas.openxmlformats.org/officeDocument/2006/relationships/hyperlink" Target="https://stackoverflow.com/questions/64805010" TargetMode="External"/><Relationship Id="rId24" Type="http://schemas.openxmlformats.org/officeDocument/2006/relationships/hyperlink" Target="https://stackoverflow.com/questions/50567010" TargetMode="External"/><Relationship Id="rId23" Type="http://schemas.openxmlformats.org/officeDocument/2006/relationships/hyperlink" Target="https://stackoverflow.com/questions/55685479" TargetMode="External"/><Relationship Id="rId26" Type="http://schemas.openxmlformats.org/officeDocument/2006/relationships/hyperlink" Target="https://stackoverflow.com/questions/59532768" TargetMode="External"/><Relationship Id="rId25" Type="http://schemas.openxmlformats.org/officeDocument/2006/relationships/hyperlink" Target="https://stackoverflow.com/questions/62857315" TargetMode="External"/><Relationship Id="rId28" Type="http://schemas.openxmlformats.org/officeDocument/2006/relationships/hyperlink" Target="https://stackoverflow.com/questions/61900877" TargetMode="External"/><Relationship Id="rId27" Type="http://schemas.openxmlformats.org/officeDocument/2006/relationships/hyperlink" Target="https://stackoverflow.com/questions/58718658" TargetMode="External"/><Relationship Id="rId29" Type="http://schemas.openxmlformats.org/officeDocument/2006/relationships/hyperlink" Target="https://stackoverflow.com/questions/41503127" TargetMode="External"/><Relationship Id="rId11" Type="http://schemas.openxmlformats.org/officeDocument/2006/relationships/hyperlink" Target="https://stackoverflow.com/questions/61751324" TargetMode="External"/><Relationship Id="rId10" Type="http://schemas.openxmlformats.org/officeDocument/2006/relationships/hyperlink" Target="https://stackoverflow.com/questions/55900270" TargetMode="External"/><Relationship Id="rId13" Type="http://schemas.openxmlformats.org/officeDocument/2006/relationships/hyperlink" Target="https://stackoverflow.com/questions/44523492" TargetMode="External"/><Relationship Id="rId12" Type="http://schemas.openxmlformats.org/officeDocument/2006/relationships/hyperlink" Target="https://stackoverflow.com/questions/34569664" TargetMode="External"/><Relationship Id="rId15" Type="http://schemas.openxmlformats.org/officeDocument/2006/relationships/hyperlink" Target="https://stackoverflow.com/questions/62857315" TargetMode="External"/><Relationship Id="rId14" Type="http://schemas.openxmlformats.org/officeDocument/2006/relationships/hyperlink" Target="https://stackoverflow.com/questions/50567010" TargetMode="External"/><Relationship Id="rId17" Type="http://schemas.openxmlformats.org/officeDocument/2006/relationships/hyperlink" Target="https://stackoverflow.com/questions/34569664" TargetMode="External"/><Relationship Id="rId16" Type="http://schemas.openxmlformats.org/officeDocument/2006/relationships/hyperlink" Target="https://stackoverflow.com/questions/61751324" TargetMode="External"/><Relationship Id="rId19" Type="http://schemas.openxmlformats.org/officeDocument/2006/relationships/hyperlink" Target="https://stackoverflow.com/questions/50567010" TargetMode="External"/><Relationship Id="rId18" Type="http://schemas.openxmlformats.org/officeDocument/2006/relationships/hyperlink" Target="https://stackoverflow.com/questions/44523492" TargetMode="External"/><Relationship Id="rId84" Type="http://schemas.openxmlformats.org/officeDocument/2006/relationships/hyperlink" Target="https://stackoverflow.com/questions/65023526" TargetMode="External"/><Relationship Id="rId83" Type="http://schemas.openxmlformats.org/officeDocument/2006/relationships/hyperlink" Target="https://stackoverflow.com/questions/63624390" TargetMode="External"/><Relationship Id="rId86" Type="http://schemas.openxmlformats.org/officeDocument/2006/relationships/hyperlink" Target="https://stackoverflow.com/questions/61916110" TargetMode="External"/><Relationship Id="rId85" Type="http://schemas.openxmlformats.org/officeDocument/2006/relationships/hyperlink" Target="https://stackoverflow.com/questions/48490411" TargetMode="External"/><Relationship Id="rId88" Type="http://schemas.openxmlformats.org/officeDocument/2006/relationships/hyperlink" Target="https://stackoverflow.com/questions/46494742" TargetMode="External"/><Relationship Id="rId87" Type="http://schemas.openxmlformats.org/officeDocument/2006/relationships/hyperlink" Target="https://stackoverflow.com/questions/63175154" TargetMode="External"/><Relationship Id="rId89" Type="http://schemas.openxmlformats.org/officeDocument/2006/relationships/hyperlink" Target="https://stackoverflow.com/questions/63506620" TargetMode="External"/><Relationship Id="rId80" Type="http://schemas.openxmlformats.org/officeDocument/2006/relationships/hyperlink" Target="https://stackoverflow.com/questions/64752850" TargetMode="External"/><Relationship Id="rId82" Type="http://schemas.openxmlformats.org/officeDocument/2006/relationships/hyperlink" Target="https://stackoverflow.com/questions/64291153" TargetMode="External"/><Relationship Id="rId81" Type="http://schemas.openxmlformats.org/officeDocument/2006/relationships/hyperlink" Target="https://stackoverflow.com/questions/64044200" TargetMode="External"/><Relationship Id="rId73" Type="http://schemas.openxmlformats.org/officeDocument/2006/relationships/hyperlink" Target="https://stackoverflow.com/questions/54180124" TargetMode="External"/><Relationship Id="rId72" Type="http://schemas.openxmlformats.org/officeDocument/2006/relationships/hyperlink" Target="https://stackoverflow.com/questions/65012948" TargetMode="External"/><Relationship Id="rId75" Type="http://schemas.openxmlformats.org/officeDocument/2006/relationships/hyperlink" Target="https://stackoverflow.com/questions/54180124" TargetMode="External"/><Relationship Id="rId74" Type="http://schemas.openxmlformats.org/officeDocument/2006/relationships/hyperlink" Target="https://stackoverflow.com/questions/61960251" TargetMode="External"/><Relationship Id="rId77" Type="http://schemas.openxmlformats.org/officeDocument/2006/relationships/hyperlink" Target="https://stackoverflow.com/questions/56759226" TargetMode="External"/><Relationship Id="rId76" Type="http://schemas.openxmlformats.org/officeDocument/2006/relationships/hyperlink" Target="https://stackoverflow.com/questions/52241680" TargetMode="External"/><Relationship Id="rId79" Type="http://schemas.openxmlformats.org/officeDocument/2006/relationships/hyperlink" Target="https://stackoverflow.com/questions/64752850" TargetMode="External"/><Relationship Id="rId78" Type="http://schemas.openxmlformats.org/officeDocument/2006/relationships/hyperlink" Target="https://stackoverflow.com/questions/64980694" TargetMode="External"/><Relationship Id="rId71" Type="http://schemas.openxmlformats.org/officeDocument/2006/relationships/hyperlink" Target="https://stackoverflow.com/questions/50780361" TargetMode="External"/><Relationship Id="rId70" Type="http://schemas.openxmlformats.org/officeDocument/2006/relationships/hyperlink" Target="https://stackoverflow.com/questions/61351387" TargetMode="External"/><Relationship Id="rId62" Type="http://schemas.openxmlformats.org/officeDocument/2006/relationships/hyperlink" Target="https://stackoverflow.com/questions/52550831" TargetMode="External"/><Relationship Id="rId61" Type="http://schemas.openxmlformats.org/officeDocument/2006/relationships/hyperlink" Target="https://stackoverflow.com/questions/46297371" TargetMode="External"/><Relationship Id="rId64" Type="http://schemas.openxmlformats.org/officeDocument/2006/relationships/hyperlink" Target="https://stackoverflow.com/questions/64668106" TargetMode="External"/><Relationship Id="rId63" Type="http://schemas.openxmlformats.org/officeDocument/2006/relationships/hyperlink" Target="https://stackoverflow.com/questions/40423766" TargetMode="External"/><Relationship Id="rId66" Type="http://schemas.openxmlformats.org/officeDocument/2006/relationships/hyperlink" Target="https://stackoverflow.com/questions/64722968" TargetMode="External"/><Relationship Id="rId65" Type="http://schemas.openxmlformats.org/officeDocument/2006/relationships/hyperlink" Target="https://stackoverflow.com/questions/45776592" TargetMode="External"/><Relationship Id="rId68" Type="http://schemas.openxmlformats.org/officeDocument/2006/relationships/hyperlink" Target="https://stackoverflow.com/questions/63927648" TargetMode="External"/><Relationship Id="rId67" Type="http://schemas.openxmlformats.org/officeDocument/2006/relationships/hyperlink" Target="https://stackoverflow.com/questions/56496692" TargetMode="External"/><Relationship Id="rId60" Type="http://schemas.openxmlformats.org/officeDocument/2006/relationships/hyperlink" Target="https://stackoverflow.com/questions/61188039" TargetMode="External"/><Relationship Id="rId69" Type="http://schemas.openxmlformats.org/officeDocument/2006/relationships/hyperlink" Target="https://stackoverflow.com/questions/63545434" TargetMode="External"/><Relationship Id="rId51" Type="http://schemas.openxmlformats.org/officeDocument/2006/relationships/hyperlink" Target="https://stackoverflow.com/questions/44933545" TargetMode="External"/><Relationship Id="rId50" Type="http://schemas.openxmlformats.org/officeDocument/2006/relationships/hyperlink" Target="https://stackoverflow.com/questions/63319579" TargetMode="External"/><Relationship Id="rId53" Type="http://schemas.openxmlformats.org/officeDocument/2006/relationships/hyperlink" Target="https://stackoverflow.com/questions/44801494" TargetMode="External"/><Relationship Id="rId52" Type="http://schemas.openxmlformats.org/officeDocument/2006/relationships/hyperlink" Target="https://stackoverflow.com/questions/63654489" TargetMode="External"/><Relationship Id="rId55" Type="http://schemas.openxmlformats.org/officeDocument/2006/relationships/hyperlink" Target="https://stackoverflow.com/questions/60483509" TargetMode="External"/><Relationship Id="rId54" Type="http://schemas.openxmlformats.org/officeDocument/2006/relationships/hyperlink" Target="https://stackoverflow.com/questions/57475348" TargetMode="External"/><Relationship Id="rId57" Type="http://schemas.openxmlformats.org/officeDocument/2006/relationships/hyperlink" Target="https://stackoverflow.com/questions/51316658" TargetMode="External"/><Relationship Id="rId56" Type="http://schemas.openxmlformats.org/officeDocument/2006/relationships/hyperlink" Target="https://stackoverflow.com/questions/58069259" TargetMode="External"/><Relationship Id="rId59" Type="http://schemas.openxmlformats.org/officeDocument/2006/relationships/hyperlink" Target="https://stackoverflow.com/questions/61188039" TargetMode="External"/><Relationship Id="rId58" Type="http://schemas.openxmlformats.org/officeDocument/2006/relationships/hyperlink" Target="https://stackoverflow.com/questions/60899535" TargetMode="External"/><Relationship Id="rId95" Type="http://schemas.openxmlformats.org/officeDocument/2006/relationships/hyperlink" Target="https://stackoverflow.com/questions/48490411" TargetMode="External"/><Relationship Id="rId94" Type="http://schemas.openxmlformats.org/officeDocument/2006/relationships/hyperlink" Target="https://stackoverflow.com/questions/63506620" TargetMode="External"/><Relationship Id="rId97" Type="http://schemas.openxmlformats.org/officeDocument/2006/relationships/hyperlink" Target="https://stackoverflow.com/questions/63175154" TargetMode="External"/><Relationship Id="rId96" Type="http://schemas.openxmlformats.org/officeDocument/2006/relationships/hyperlink" Target="https://stackoverflow.com/questions/61916110" TargetMode="External"/><Relationship Id="rId99" Type="http://schemas.openxmlformats.org/officeDocument/2006/relationships/hyperlink" Target="https://stackoverflow.com/questions/63506620" TargetMode="External"/><Relationship Id="rId98" Type="http://schemas.openxmlformats.org/officeDocument/2006/relationships/hyperlink" Target="https://stackoverflow.com/questions/46494742" TargetMode="External"/><Relationship Id="rId91" Type="http://schemas.openxmlformats.org/officeDocument/2006/relationships/hyperlink" Target="https://stackoverflow.com/questions/61916110" TargetMode="External"/><Relationship Id="rId90" Type="http://schemas.openxmlformats.org/officeDocument/2006/relationships/hyperlink" Target="https://stackoverflow.com/questions/48490411" TargetMode="External"/><Relationship Id="rId93" Type="http://schemas.openxmlformats.org/officeDocument/2006/relationships/hyperlink" Target="https://stackoverflow.com/questions/46494742" TargetMode="External"/><Relationship Id="rId92" Type="http://schemas.openxmlformats.org/officeDocument/2006/relationships/hyperlink" Target="https://stackoverflow.com/questions/63175154" TargetMode="External"/><Relationship Id="rId228" Type="http://schemas.openxmlformats.org/officeDocument/2006/relationships/hyperlink" Target="https://stackoverflow.com/questions/59525082" TargetMode="External"/><Relationship Id="rId227" Type="http://schemas.openxmlformats.org/officeDocument/2006/relationships/hyperlink" Target="https://stackoverflow.com/questions/45906009" TargetMode="External"/><Relationship Id="rId226" Type="http://schemas.openxmlformats.org/officeDocument/2006/relationships/hyperlink" Target="https://stackoverflow.com/questions/49658462" TargetMode="External"/><Relationship Id="rId225" Type="http://schemas.openxmlformats.org/officeDocument/2006/relationships/hyperlink" Target="https://stackoverflow.com/questions/62539712" TargetMode="External"/><Relationship Id="rId229" Type="http://schemas.openxmlformats.org/officeDocument/2006/relationships/hyperlink" Target="https://stackoverflow.com/questions/43304863" TargetMode="External"/><Relationship Id="rId220" Type="http://schemas.openxmlformats.org/officeDocument/2006/relationships/hyperlink" Target="https://stackoverflow.com/questions/45046727" TargetMode="External"/><Relationship Id="rId224" Type="http://schemas.openxmlformats.org/officeDocument/2006/relationships/hyperlink" Target="https://stackoverflow.com/questions/48647819" TargetMode="External"/><Relationship Id="rId223" Type="http://schemas.openxmlformats.org/officeDocument/2006/relationships/hyperlink" Target="https://stackoverflow.com/questions/40325994" TargetMode="External"/><Relationship Id="rId222" Type="http://schemas.openxmlformats.org/officeDocument/2006/relationships/hyperlink" Target="https://stackoverflow.com/questions/40429417" TargetMode="External"/><Relationship Id="rId221" Type="http://schemas.openxmlformats.org/officeDocument/2006/relationships/hyperlink" Target="https://stackoverflow.com/questions/47279851" TargetMode="External"/><Relationship Id="rId217" Type="http://schemas.openxmlformats.org/officeDocument/2006/relationships/hyperlink" Target="https://stackoverflow.com/questions/53575513" TargetMode="External"/><Relationship Id="rId216" Type="http://schemas.openxmlformats.org/officeDocument/2006/relationships/hyperlink" Target="https://stackoverflow.com/questions/61454585" TargetMode="External"/><Relationship Id="rId215" Type="http://schemas.openxmlformats.org/officeDocument/2006/relationships/hyperlink" Target="https://stackoverflow.com/questions/61474125" TargetMode="External"/><Relationship Id="rId214" Type="http://schemas.openxmlformats.org/officeDocument/2006/relationships/hyperlink" Target="https://stackoverflow.com/questions/53774601" TargetMode="External"/><Relationship Id="rId219" Type="http://schemas.openxmlformats.org/officeDocument/2006/relationships/hyperlink" Target="https://stackoverflow.com/questions/41949846" TargetMode="External"/><Relationship Id="rId218" Type="http://schemas.openxmlformats.org/officeDocument/2006/relationships/hyperlink" Target="https://stackoverflow.com/questions/53575513" TargetMode="External"/><Relationship Id="rId213" Type="http://schemas.openxmlformats.org/officeDocument/2006/relationships/hyperlink" Target="https://stackoverflow.com/questions/64686104" TargetMode="External"/><Relationship Id="rId212" Type="http://schemas.openxmlformats.org/officeDocument/2006/relationships/hyperlink" Target="https://stackoverflow.com/questions/64686104" TargetMode="External"/><Relationship Id="rId211" Type="http://schemas.openxmlformats.org/officeDocument/2006/relationships/hyperlink" Target="https://stackoverflow.com/questions/64686104" TargetMode="External"/><Relationship Id="rId210" Type="http://schemas.openxmlformats.org/officeDocument/2006/relationships/hyperlink" Target="https://stackoverflow.com/questions/21823057" TargetMode="External"/><Relationship Id="rId231" Type="http://schemas.openxmlformats.org/officeDocument/2006/relationships/hyperlink" Target="https://stackoverflow.com/questions/50991972" TargetMode="External"/><Relationship Id="rId230" Type="http://schemas.openxmlformats.org/officeDocument/2006/relationships/hyperlink" Target="https://stackoverflow.com/questions/62794048" TargetMode="External"/><Relationship Id="rId234" Type="http://schemas.openxmlformats.org/officeDocument/2006/relationships/drawing" Target="../drawings/drawing10.xml"/><Relationship Id="rId233" Type="http://schemas.openxmlformats.org/officeDocument/2006/relationships/hyperlink" Target="https://stackoverflow.com/questions/59421277" TargetMode="External"/><Relationship Id="rId232" Type="http://schemas.openxmlformats.org/officeDocument/2006/relationships/hyperlink" Target="https://stackoverflow.com/questions/50192731" TargetMode="External"/><Relationship Id="rId206" Type="http://schemas.openxmlformats.org/officeDocument/2006/relationships/hyperlink" Target="https://stackoverflow.com/questions/52517298" TargetMode="External"/><Relationship Id="rId205" Type="http://schemas.openxmlformats.org/officeDocument/2006/relationships/hyperlink" Target="https://stackoverflow.com/questions/60792076" TargetMode="External"/><Relationship Id="rId204" Type="http://schemas.openxmlformats.org/officeDocument/2006/relationships/hyperlink" Target="https://stackoverflow.com/questions/64059981" TargetMode="External"/><Relationship Id="rId203" Type="http://schemas.openxmlformats.org/officeDocument/2006/relationships/hyperlink" Target="https://stackoverflow.com/questions/55640538" TargetMode="External"/><Relationship Id="rId209" Type="http://schemas.openxmlformats.org/officeDocument/2006/relationships/hyperlink" Target="https://stackoverflow.com/questions/55871850" TargetMode="External"/><Relationship Id="rId208" Type="http://schemas.openxmlformats.org/officeDocument/2006/relationships/hyperlink" Target="https://stackoverflow.com/questions/45047205" TargetMode="External"/><Relationship Id="rId207" Type="http://schemas.openxmlformats.org/officeDocument/2006/relationships/hyperlink" Target="https://stackoverflow.com/questions/51456408" TargetMode="External"/><Relationship Id="rId202" Type="http://schemas.openxmlformats.org/officeDocument/2006/relationships/hyperlink" Target="https://stackoverflow.com/questions/55640538" TargetMode="External"/><Relationship Id="rId201" Type="http://schemas.openxmlformats.org/officeDocument/2006/relationships/hyperlink" Target="https://stackoverflow.com/questions/59236764" TargetMode="External"/><Relationship Id="rId200" Type="http://schemas.openxmlformats.org/officeDocument/2006/relationships/hyperlink" Target="https://stackoverflow.com/questions/57192111" TargetMode="External"/><Relationship Id="rId1" Type="http://schemas.openxmlformats.org/officeDocument/2006/relationships/hyperlink" Target="https://stackoverflow.com/questions/64805010" TargetMode="External"/><Relationship Id="rId2" Type="http://schemas.openxmlformats.org/officeDocument/2006/relationships/hyperlink" Target="https://stackoverflow.com/questions/53108547" TargetMode="External"/><Relationship Id="rId3" Type="http://schemas.openxmlformats.org/officeDocument/2006/relationships/hyperlink" Target="https://stackoverflow.com/questions/55685479" TargetMode="External"/><Relationship Id="rId4" Type="http://schemas.openxmlformats.org/officeDocument/2006/relationships/hyperlink" Target="https://stackoverflow.com/questions/62857315" TargetMode="External"/><Relationship Id="rId9" Type="http://schemas.openxmlformats.org/officeDocument/2006/relationships/hyperlink" Target="https://stackoverflow.com/questions/55900270" TargetMode="External"/><Relationship Id="rId5" Type="http://schemas.openxmlformats.org/officeDocument/2006/relationships/hyperlink" Target="https://stackoverflow.com/questions/62857315" TargetMode="External"/><Relationship Id="rId6" Type="http://schemas.openxmlformats.org/officeDocument/2006/relationships/hyperlink" Target="https://stackoverflow.com/questions/47047179" TargetMode="External"/><Relationship Id="rId7" Type="http://schemas.openxmlformats.org/officeDocument/2006/relationships/hyperlink" Target="https://stackoverflow.com/questions/52836670" TargetMode="External"/><Relationship Id="rId8" Type="http://schemas.openxmlformats.org/officeDocument/2006/relationships/hyperlink" Target="https://stackoverflow.com/questions/56289270" TargetMode="External"/></Relationships>
</file>

<file path=xl/worksheets/_rels/sheet11.xml.rels><?xml version="1.0" encoding="UTF-8" standalone="yes"?><Relationships xmlns="http://schemas.openxmlformats.org/package/2006/relationships"><Relationship Id="rId101" Type="http://schemas.openxmlformats.org/officeDocument/2006/relationships/drawing" Target="../drawings/drawing11.xml"/><Relationship Id="rId100" Type="http://schemas.openxmlformats.org/officeDocument/2006/relationships/hyperlink" Target="https://stackoverflow.com/questions/42804103" TargetMode="External"/><Relationship Id="rId40" Type="http://schemas.openxmlformats.org/officeDocument/2006/relationships/hyperlink" Target="https://stackoverflow.com/questions/60744928" TargetMode="External"/><Relationship Id="rId42" Type="http://schemas.openxmlformats.org/officeDocument/2006/relationships/hyperlink" Target="https://stackoverflow.com/questions/52550831" TargetMode="External"/><Relationship Id="rId41" Type="http://schemas.openxmlformats.org/officeDocument/2006/relationships/hyperlink" Target="https://stackoverflow.com/questions/59129241" TargetMode="External"/><Relationship Id="rId44" Type="http://schemas.openxmlformats.org/officeDocument/2006/relationships/hyperlink" Target="https://stackoverflow.com/questions/64618079" TargetMode="External"/><Relationship Id="rId43" Type="http://schemas.openxmlformats.org/officeDocument/2006/relationships/hyperlink" Target="https://stackoverflow.com/questions/49090915" TargetMode="External"/><Relationship Id="rId46" Type="http://schemas.openxmlformats.org/officeDocument/2006/relationships/hyperlink" Target="https://stackoverflow.com/questions/49017941" TargetMode="External"/><Relationship Id="rId45" Type="http://schemas.openxmlformats.org/officeDocument/2006/relationships/hyperlink" Target="https://stackoverflow.com/questions/60744928" TargetMode="External"/><Relationship Id="rId48" Type="http://schemas.openxmlformats.org/officeDocument/2006/relationships/hyperlink" Target="https://stackoverflow.com/questions/59330974" TargetMode="External"/><Relationship Id="rId47" Type="http://schemas.openxmlformats.org/officeDocument/2006/relationships/hyperlink" Target="https://stackoverflow.com/questions/40465168" TargetMode="External"/><Relationship Id="rId49" Type="http://schemas.openxmlformats.org/officeDocument/2006/relationships/hyperlink" Target="https://stackoverflow.com/questions/45928316" TargetMode="External"/><Relationship Id="rId31" Type="http://schemas.openxmlformats.org/officeDocument/2006/relationships/hyperlink" Target="https://stackoverflow.com/questions/61404032" TargetMode="External"/><Relationship Id="rId30" Type="http://schemas.openxmlformats.org/officeDocument/2006/relationships/hyperlink" Target="https://stackoverflow.com/questions/43469530" TargetMode="External"/><Relationship Id="rId33" Type="http://schemas.openxmlformats.org/officeDocument/2006/relationships/hyperlink" Target="https://stackoverflow.com/questions/43469530" TargetMode="External"/><Relationship Id="rId32" Type="http://schemas.openxmlformats.org/officeDocument/2006/relationships/hyperlink" Target="https://stackoverflow.com/questions/57509111" TargetMode="External"/><Relationship Id="rId35" Type="http://schemas.openxmlformats.org/officeDocument/2006/relationships/hyperlink" Target="https://stackoverflow.com/questions/43469530" TargetMode="External"/><Relationship Id="rId34" Type="http://schemas.openxmlformats.org/officeDocument/2006/relationships/hyperlink" Target="https://stackoverflow.com/questions/62837497" TargetMode="External"/><Relationship Id="rId37" Type="http://schemas.openxmlformats.org/officeDocument/2006/relationships/hyperlink" Target="https://stackoverflow.com/questions/14206637" TargetMode="External"/><Relationship Id="rId36" Type="http://schemas.openxmlformats.org/officeDocument/2006/relationships/hyperlink" Target="https://stackoverflow.com/questions/45265029" TargetMode="External"/><Relationship Id="rId39" Type="http://schemas.openxmlformats.org/officeDocument/2006/relationships/hyperlink" Target="https://stackoverflow.com/questions/60744928" TargetMode="External"/><Relationship Id="rId38" Type="http://schemas.openxmlformats.org/officeDocument/2006/relationships/hyperlink" Target="https://stackoverflow.com/questions/49090915" TargetMode="External"/><Relationship Id="rId20" Type="http://schemas.openxmlformats.org/officeDocument/2006/relationships/hyperlink" Target="https://stackoverflow.com/questions/54167135" TargetMode="External"/><Relationship Id="rId22" Type="http://schemas.openxmlformats.org/officeDocument/2006/relationships/hyperlink" Target="https://stackoverflow.com/questions/57957101" TargetMode="External"/><Relationship Id="rId21" Type="http://schemas.openxmlformats.org/officeDocument/2006/relationships/hyperlink" Target="https://stackoverflow.com/questions/16640002" TargetMode="External"/><Relationship Id="rId24" Type="http://schemas.openxmlformats.org/officeDocument/2006/relationships/hyperlink" Target="https://stackoverflow.com/questions/63761654" TargetMode="External"/><Relationship Id="rId23" Type="http://schemas.openxmlformats.org/officeDocument/2006/relationships/hyperlink" Target="https://stackoverflow.com/questions/59013496" TargetMode="External"/><Relationship Id="rId26" Type="http://schemas.openxmlformats.org/officeDocument/2006/relationships/hyperlink" Target="https://stackoverflow.com/questions/61404032" TargetMode="External"/><Relationship Id="rId25" Type="http://schemas.openxmlformats.org/officeDocument/2006/relationships/hyperlink" Target="https://stackoverflow.com/questions/63761654" TargetMode="External"/><Relationship Id="rId28" Type="http://schemas.openxmlformats.org/officeDocument/2006/relationships/hyperlink" Target="https://stackoverflow.com/questions/43469530" TargetMode="External"/><Relationship Id="rId27" Type="http://schemas.openxmlformats.org/officeDocument/2006/relationships/hyperlink" Target="https://stackoverflow.com/questions/57509111" TargetMode="External"/><Relationship Id="rId29" Type="http://schemas.openxmlformats.org/officeDocument/2006/relationships/hyperlink" Target="https://stackoverflow.com/questions/62837497" TargetMode="External"/><Relationship Id="rId11" Type="http://schemas.openxmlformats.org/officeDocument/2006/relationships/hyperlink" Target="https://stackoverflow.com/questions/60716827" TargetMode="External"/><Relationship Id="rId10" Type="http://schemas.openxmlformats.org/officeDocument/2006/relationships/hyperlink" Target="https://stackoverflow.com/questions/52850149" TargetMode="External"/><Relationship Id="rId13" Type="http://schemas.openxmlformats.org/officeDocument/2006/relationships/hyperlink" Target="https://stackoverflow.com/questions/64441441" TargetMode="External"/><Relationship Id="rId12" Type="http://schemas.openxmlformats.org/officeDocument/2006/relationships/hyperlink" Target="https://stackoverflow.com/questions/64856763" TargetMode="External"/><Relationship Id="rId15" Type="http://schemas.openxmlformats.org/officeDocument/2006/relationships/hyperlink" Target="https://stackoverflow.com/questions/63927648" TargetMode="External"/><Relationship Id="rId14" Type="http://schemas.openxmlformats.org/officeDocument/2006/relationships/hyperlink" Target="https://stackoverflow.com/questions/37380831" TargetMode="External"/><Relationship Id="rId17" Type="http://schemas.openxmlformats.org/officeDocument/2006/relationships/hyperlink" Target="https://stackoverflow.com/questions/46507446" TargetMode="External"/><Relationship Id="rId16" Type="http://schemas.openxmlformats.org/officeDocument/2006/relationships/hyperlink" Target="https://stackoverflow.com/questions/52782864" TargetMode="External"/><Relationship Id="rId19" Type="http://schemas.openxmlformats.org/officeDocument/2006/relationships/hyperlink" Target="https://stackoverflow.com/questions/37623259" TargetMode="External"/><Relationship Id="rId18" Type="http://schemas.openxmlformats.org/officeDocument/2006/relationships/hyperlink" Target="https://stackoverflow.com/questions/45122021" TargetMode="External"/><Relationship Id="rId84" Type="http://schemas.openxmlformats.org/officeDocument/2006/relationships/hyperlink" Target="https://stackoverflow.com/questions/18931277" TargetMode="External"/><Relationship Id="rId83" Type="http://schemas.openxmlformats.org/officeDocument/2006/relationships/hyperlink" Target="https://stackoverflow.com/questions/51696464" TargetMode="External"/><Relationship Id="rId86" Type="http://schemas.openxmlformats.org/officeDocument/2006/relationships/hyperlink" Target="https://stackoverflow.com/questions/64059981" TargetMode="External"/><Relationship Id="rId85" Type="http://schemas.openxmlformats.org/officeDocument/2006/relationships/hyperlink" Target="https://stackoverflow.com/questions/60899535" TargetMode="External"/><Relationship Id="rId88" Type="http://schemas.openxmlformats.org/officeDocument/2006/relationships/hyperlink" Target="https://stackoverflow.com/questions/46875546" TargetMode="External"/><Relationship Id="rId87" Type="http://schemas.openxmlformats.org/officeDocument/2006/relationships/hyperlink" Target="https://stackoverflow.com/questions/43324156" TargetMode="External"/><Relationship Id="rId89" Type="http://schemas.openxmlformats.org/officeDocument/2006/relationships/hyperlink" Target="https://stackoverflow.com/questions/58771839" TargetMode="External"/><Relationship Id="rId80" Type="http://schemas.openxmlformats.org/officeDocument/2006/relationships/hyperlink" Target="https://stackoverflow.com/questions/63662308" TargetMode="External"/><Relationship Id="rId82" Type="http://schemas.openxmlformats.org/officeDocument/2006/relationships/hyperlink" Target="https://stackoverflow.com/questions/51316658" TargetMode="External"/><Relationship Id="rId81" Type="http://schemas.openxmlformats.org/officeDocument/2006/relationships/hyperlink" Target="https://stackoverflow.com/questions/60266256" TargetMode="External"/><Relationship Id="rId73" Type="http://schemas.openxmlformats.org/officeDocument/2006/relationships/hyperlink" Target="https://stackoverflow.com/questions/58558004" TargetMode="External"/><Relationship Id="rId72" Type="http://schemas.openxmlformats.org/officeDocument/2006/relationships/hyperlink" Target="https://stackoverflow.com/questions/42622444" TargetMode="External"/><Relationship Id="rId75" Type="http://schemas.openxmlformats.org/officeDocument/2006/relationships/hyperlink" Target="https://stackoverflow.com/questions/63175154" TargetMode="External"/><Relationship Id="rId74" Type="http://schemas.openxmlformats.org/officeDocument/2006/relationships/hyperlink" Target="https://stackoverflow.com/questions/63175154" TargetMode="External"/><Relationship Id="rId77" Type="http://schemas.openxmlformats.org/officeDocument/2006/relationships/hyperlink" Target="https://stackoverflow.com/questions/61941818" TargetMode="External"/><Relationship Id="rId76" Type="http://schemas.openxmlformats.org/officeDocument/2006/relationships/hyperlink" Target="https://stackoverflow.com/questions/35632634" TargetMode="External"/><Relationship Id="rId79" Type="http://schemas.openxmlformats.org/officeDocument/2006/relationships/hyperlink" Target="https://stackoverflow.com/questions/49770851" TargetMode="External"/><Relationship Id="rId78" Type="http://schemas.openxmlformats.org/officeDocument/2006/relationships/hyperlink" Target="https://stackoverflow.com/questions/43065575" TargetMode="External"/><Relationship Id="rId71" Type="http://schemas.openxmlformats.org/officeDocument/2006/relationships/hyperlink" Target="https://stackoverflow.com/questions/47922435" TargetMode="External"/><Relationship Id="rId70" Type="http://schemas.openxmlformats.org/officeDocument/2006/relationships/hyperlink" Target="https://stackoverflow.com/questions/58558004" TargetMode="External"/><Relationship Id="rId62" Type="http://schemas.openxmlformats.org/officeDocument/2006/relationships/hyperlink" Target="https://stackoverflow.com/questions/63232732" TargetMode="External"/><Relationship Id="rId61" Type="http://schemas.openxmlformats.org/officeDocument/2006/relationships/hyperlink" Target="https://stackoverflow.com/questions/61049416" TargetMode="External"/><Relationship Id="rId64" Type="http://schemas.openxmlformats.org/officeDocument/2006/relationships/hyperlink" Target="https://stackoverflow.com/questions/51533663" TargetMode="External"/><Relationship Id="rId63" Type="http://schemas.openxmlformats.org/officeDocument/2006/relationships/hyperlink" Target="https://stackoverflow.com/questions/64180606" TargetMode="External"/><Relationship Id="rId66" Type="http://schemas.openxmlformats.org/officeDocument/2006/relationships/hyperlink" Target="https://stackoverflow.com/questions/47922435" TargetMode="External"/><Relationship Id="rId65" Type="http://schemas.openxmlformats.org/officeDocument/2006/relationships/hyperlink" Target="https://stackoverflow.com/questions/61565293" TargetMode="External"/><Relationship Id="rId68" Type="http://schemas.openxmlformats.org/officeDocument/2006/relationships/hyperlink" Target="https://stackoverflow.com/questions/58558004" TargetMode="External"/><Relationship Id="rId67" Type="http://schemas.openxmlformats.org/officeDocument/2006/relationships/hyperlink" Target="https://stackoverflow.com/questions/35882637" TargetMode="External"/><Relationship Id="rId60" Type="http://schemas.openxmlformats.org/officeDocument/2006/relationships/hyperlink" Target="https://stackoverflow.com/questions/49763672" TargetMode="External"/><Relationship Id="rId69" Type="http://schemas.openxmlformats.org/officeDocument/2006/relationships/hyperlink" Target="https://stackoverflow.com/questions/63175154" TargetMode="External"/><Relationship Id="rId51" Type="http://schemas.openxmlformats.org/officeDocument/2006/relationships/hyperlink" Target="https://stackoverflow.com/questions/59378742" TargetMode="External"/><Relationship Id="rId50" Type="http://schemas.openxmlformats.org/officeDocument/2006/relationships/hyperlink" Target="https://stackoverflow.com/questions/39595399" TargetMode="External"/><Relationship Id="rId53" Type="http://schemas.openxmlformats.org/officeDocument/2006/relationships/hyperlink" Target="https://stackoverflow.com/questions/58418067" TargetMode="External"/><Relationship Id="rId52" Type="http://schemas.openxmlformats.org/officeDocument/2006/relationships/hyperlink" Target="https://stackoverflow.com/questions/64339181" TargetMode="External"/><Relationship Id="rId55" Type="http://schemas.openxmlformats.org/officeDocument/2006/relationships/hyperlink" Target="https://stackoverflow.com/questions/47729029" TargetMode="External"/><Relationship Id="rId54" Type="http://schemas.openxmlformats.org/officeDocument/2006/relationships/hyperlink" Target="https://stackoverflow.com/questions/55481209" TargetMode="External"/><Relationship Id="rId57" Type="http://schemas.openxmlformats.org/officeDocument/2006/relationships/hyperlink" Target="https://stackoverflow.com/questions/50780361" TargetMode="External"/><Relationship Id="rId56" Type="http://schemas.openxmlformats.org/officeDocument/2006/relationships/hyperlink" Target="https://stackoverflow.com/questions/60101168" TargetMode="External"/><Relationship Id="rId59" Type="http://schemas.openxmlformats.org/officeDocument/2006/relationships/hyperlink" Target="https://stackoverflow.com/questions/62943048" TargetMode="External"/><Relationship Id="rId58" Type="http://schemas.openxmlformats.org/officeDocument/2006/relationships/hyperlink" Target="https://stackoverflow.com/questions/51741046" TargetMode="External"/><Relationship Id="rId95" Type="http://schemas.openxmlformats.org/officeDocument/2006/relationships/hyperlink" Target="https://stackoverflow.com/questions/58884999" TargetMode="External"/><Relationship Id="rId94" Type="http://schemas.openxmlformats.org/officeDocument/2006/relationships/hyperlink" Target="https://stackoverflow.com/questions/51110780" TargetMode="External"/><Relationship Id="rId97" Type="http://schemas.openxmlformats.org/officeDocument/2006/relationships/hyperlink" Target="https://stackoverflow.com/questions/21243156" TargetMode="External"/><Relationship Id="rId96" Type="http://schemas.openxmlformats.org/officeDocument/2006/relationships/hyperlink" Target="https://stackoverflow.com/questions/50152548" TargetMode="External"/><Relationship Id="rId99" Type="http://schemas.openxmlformats.org/officeDocument/2006/relationships/hyperlink" Target="https://stackoverflow.com/questions/58801020" TargetMode="External"/><Relationship Id="rId98" Type="http://schemas.openxmlformats.org/officeDocument/2006/relationships/hyperlink" Target="https://stackoverflow.com/questions/56539038" TargetMode="External"/><Relationship Id="rId91" Type="http://schemas.openxmlformats.org/officeDocument/2006/relationships/hyperlink" Target="https://stackoverflow.com/questions/51424835" TargetMode="External"/><Relationship Id="rId90" Type="http://schemas.openxmlformats.org/officeDocument/2006/relationships/hyperlink" Target="https://stackoverflow.com/questions/58884999" TargetMode="External"/><Relationship Id="rId93" Type="http://schemas.openxmlformats.org/officeDocument/2006/relationships/hyperlink" Target="https://stackoverflow.com/questions/46875546" TargetMode="External"/><Relationship Id="rId92" Type="http://schemas.openxmlformats.org/officeDocument/2006/relationships/hyperlink" Target="https://stackoverflow.com/questions/52732145" TargetMode="External"/><Relationship Id="rId1" Type="http://schemas.openxmlformats.org/officeDocument/2006/relationships/hyperlink" Target="https://stackoverflow.com/questions/52437526" TargetMode="External"/><Relationship Id="rId2" Type="http://schemas.openxmlformats.org/officeDocument/2006/relationships/hyperlink" Target="https://stackoverflow.com/questions/48075842" TargetMode="External"/><Relationship Id="rId3" Type="http://schemas.openxmlformats.org/officeDocument/2006/relationships/hyperlink" Target="https://stackoverflow.com/questions/62337501" TargetMode="External"/><Relationship Id="rId4" Type="http://schemas.openxmlformats.org/officeDocument/2006/relationships/hyperlink" Target="https://stackoverflow.com/questions/48477909" TargetMode="External"/><Relationship Id="rId9" Type="http://schemas.openxmlformats.org/officeDocument/2006/relationships/hyperlink" Target="https://stackoverflow.com/questions/61308343" TargetMode="External"/><Relationship Id="rId5" Type="http://schemas.openxmlformats.org/officeDocument/2006/relationships/hyperlink" Target="https://stackoverflow.com/questions/52186716" TargetMode="External"/><Relationship Id="rId6" Type="http://schemas.openxmlformats.org/officeDocument/2006/relationships/hyperlink" Target="https://stackoverflow.com/questions/62013721" TargetMode="External"/><Relationship Id="rId7" Type="http://schemas.openxmlformats.org/officeDocument/2006/relationships/hyperlink" Target="https://stackoverflow.com/questions/64707539" TargetMode="External"/><Relationship Id="rId8" Type="http://schemas.openxmlformats.org/officeDocument/2006/relationships/hyperlink" Target="https://stackoverflow.com/questions/47255063"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stackoverflow.com/questions/46758178" TargetMode="External"/><Relationship Id="rId2" Type="http://schemas.openxmlformats.org/officeDocument/2006/relationships/hyperlink" Target="https://stackoverflow.com/questions/60005319" TargetMode="External"/><Relationship Id="rId3" Type="http://schemas.openxmlformats.org/officeDocument/2006/relationships/hyperlink" Target="https://stackoverflow.com/questions/42556972" TargetMode="External"/><Relationship Id="rId4" Type="http://schemas.openxmlformats.org/officeDocument/2006/relationships/hyperlink" Target="https://stackoverflow.com/questions/49624501" TargetMode="External"/><Relationship Id="rId5" Type="http://schemas.openxmlformats.org/officeDocument/2006/relationships/hyperlink" Target="https://stackoverflow.com/questions/52850149" TargetMode="External"/><Relationship Id="rId6"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0.57"/>
    <col customWidth="1" min="2" max="2" width="29.71"/>
    <col customWidth="1" min="3" max="3" width="11.86"/>
    <col customWidth="1" min="4" max="4" width="77.14"/>
    <col customWidth="1" min="5" max="5" width="39.71"/>
    <col customWidth="1" min="6" max="6" width="40.86"/>
  </cols>
  <sheetData>
    <row r="1">
      <c r="A1" s="1" t="s">
        <v>0</v>
      </c>
      <c r="B1" s="1" t="s">
        <v>1</v>
      </c>
      <c r="C1" s="1" t="s">
        <v>2</v>
      </c>
      <c r="D1" s="1" t="s">
        <v>3</v>
      </c>
      <c r="E1" s="1" t="s">
        <v>4</v>
      </c>
      <c r="F1" s="1" t="s">
        <v>5</v>
      </c>
      <c r="G1" s="2"/>
      <c r="H1" s="2"/>
      <c r="I1" s="2"/>
      <c r="J1" s="2"/>
      <c r="K1" s="2"/>
      <c r="L1" s="2"/>
      <c r="M1" s="2"/>
      <c r="N1" s="2"/>
      <c r="O1" s="2"/>
      <c r="P1" s="2"/>
      <c r="Q1" s="2"/>
      <c r="R1" s="2"/>
      <c r="S1" s="2"/>
      <c r="T1" s="2"/>
      <c r="U1" s="2"/>
      <c r="V1" s="2"/>
      <c r="W1" s="2"/>
      <c r="X1" s="2"/>
      <c r="Y1" s="2"/>
      <c r="Z1" s="2"/>
    </row>
    <row r="2">
      <c r="A2" s="3" t="s">
        <v>6</v>
      </c>
      <c r="B2" s="4" t="s">
        <v>7</v>
      </c>
      <c r="C2" s="5">
        <v>5.187646E7</v>
      </c>
      <c r="D2" s="6" t="s">
        <v>8</v>
      </c>
      <c r="E2" s="7" t="s">
        <v>9</v>
      </c>
      <c r="F2" s="8"/>
      <c r="G2" s="9"/>
      <c r="H2" s="9"/>
      <c r="I2" s="9"/>
      <c r="J2" s="9"/>
      <c r="K2" s="9"/>
      <c r="L2" s="9"/>
      <c r="M2" s="9"/>
      <c r="N2" s="9"/>
      <c r="O2" s="9"/>
      <c r="P2" s="9"/>
      <c r="Q2" s="9"/>
      <c r="R2" s="9"/>
      <c r="S2" s="9"/>
      <c r="T2" s="9"/>
      <c r="U2" s="9"/>
      <c r="V2" s="9"/>
      <c r="W2" s="9"/>
      <c r="X2" s="9"/>
      <c r="Y2" s="9"/>
      <c r="Z2" s="9"/>
    </row>
    <row r="3">
      <c r="A3" s="10"/>
      <c r="B3" s="4"/>
      <c r="C3" s="5">
        <v>5.4067061E7</v>
      </c>
      <c r="D3" s="6" t="s">
        <v>10</v>
      </c>
      <c r="E3" s="7" t="s">
        <v>11</v>
      </c>
      <c r="F3" s="8"/>
      <c r="G3" s="9"/>
      <c r="H3" s="9"/>
      <c r="I3" s="9"/>
      <c r="J3" s="9"/>
      <c r="K3" s="9"/>
      <c r="L3" s="9"/>
      <c r="M3" s="9"/>
      <c r="N3" s="9"/>
      <c r="O3" s="9"/>
      <c r="P3" s="9"/>
      <c r="Q3" s="9"/>
      <c r="R3" s="9"/>
      <c r="S3" s="9"/>
      <c r="T3" s="9"/>
      <c r="U3" s="9"/>
      <c r="V3" s="9"/>
      <c r="W3" s="9"/>
      <c r="X3" s="9"/>
      <c r="Y3" s="9"/>
      <c r="Z3" s="9"/>
    </row>
    <row r="4">
      <c r="A4" s="10"/>
      <c r="B4" s="4"/>
      <c r="C4" s="5">
        <v>6.3481755E7</v>
      </c>
      <c r="D4" s="6" t="s">
        <v>12</v>
      </c>
      <c r="E4" s="7" t="s">
        <v>13</v>
      </c>
      <c r="F4" s="8"/>
      <c r="G4" s="9"/>
      <c r="H4" s="9"/>
      <c r="I4" s="9"/>
      <c r="J4" s="9"/>
      <c r="K4" s="9"/>
      <c r="L4" s="9"/>
      <c r="M4" s="9"/>
      <c r="N4" s="9"/>
      <c r="O4" s="9"/>
      <c r="P4" s="9"/>
      <c r="Q4" s="9"/>
      <c r="R4" s="9"/>
      <c r="S4" s="9"/>
      <c r="T4" s="9"/>
      <c r="U4" s="9"/>
      <c r="V4" s="9"/>
      <c r="W4" s="9"/>
      <c r="X4" s="9"/>
      <c r="Y4" s="9"/>
      <c r="Z4" s="9"/>
    </row>
    <row r="5">
      <c r="A5" s="10"/>
      <c r="B5" s="4"/>
      <c r="C5" s="5">
        <v>6.214353E7</v>
      </c>
      <c r="D5" s="6" t="s">
        <v>14</v>
      </c>
      <c r="E5" s="7" t="s">
        <v>9</v>
      </c>
      <c r="F5" s="5" t="s">
        <v>15</v>
      </c>
      <c r="G5" s="9"/>
      <c r="H5" s="9"/>
      <c r="I5" s="9"/>
      <c r="J5" s="9"/>
      <c r="K5" s="9"/>
      <c r="L5" s="9"/>
      <c r="M5" s="9"/>
      <c r="N5" s="9"/>
      <c r="O5" s="9"/>
      <c r="P5" s="9"/>
      <c r="Q5" s="9"/>
      <c r="R5" s="9"/>
      <c r="S5" s="9"/>
      <c r="T5" s="9"/>
      <c r="U5" s="9"/>
      <c r="V5" s="9"/>
      <c r="W5" s="9"/>
      <c r="X5" s="9"/>
      <c r="Y5" s="9"/>
      <c r="Z5" s="9"/>
    </row>
    <row r="6">
      <c r="A6" s="10"/>
      <c r="B6" s="4"/>
      <c r="C6" s="5">
        <v>3.8121451E7</v>
      </c>
      <c r="D6" s="6" t="s">
        <v>16</v>
      </c>
      <c r="E6" s="7" t="s">
        <v>17</v>
      </c>
      <c r="F6" s="5" t="s">
        <v>18</v>
      </c>
      <c r="G6" s="9"/>
      <c r="H6" s="9"/>
      <c r="I6" s="9"/>
      <c r="J6" s="9"/>
      <c r="K6" s="9"/>
      <c r="L6" s="9"/>
      <c r="M6" s="9"/>
      <c r="N6" s="9"/>
      <c r="O6" s="9"/>
      <c r="P6" s="9"/>
      <c r="Q6" s="9"/>
      <c r="R6" s="9"/>
      <c r="S6" s="9"/>
      <c r="T6" s="9"/>
      <c r="U6" s="9"/>
      <c r="V6" s="9"/>
      <c r="W6" s="9"/>
      <c r="X6" s="9"/>
      <c r="Y6" s="9"/>
      <c r="Z6" s="9"/>
    </row>
    <row r="7">
      <c r="A7" s="10"/>
      <c r="B7" s="4"/>
      <c r="C7" s="5">
        <v>3.9814364E7</v>
      </c>
      <c r="D7" s="6" t="s">
        <v>19</v>
      </c>
      <c r="E7" s="7" t="s">
        <v>20</v>
      </c>
      <c r="F7" s="8"/>
      <c r="G7" s="9"/>
      <c r="H7" s="9"/>
      <c r="I7" s="9"/>
      <c r="J7" s="9"/>
      <c r="K7" s="9"/>
      <c r="L7" s="9"/>
      <c r="M7" s="9"/>
      <c r="N7" s="9"/>
      <c r="O7" s="9"/>
      <c r="P7" s="9"/>
      <c r="Q7" s="9"/>
      <c r="R7" s="9"/>
      <c r="S7" s="9"/>
      <c r="T7" s="9"/>
      <c r="U7" s="9"/>
      <c r="V7" s="9"/>
      <c r="W7" s="9"/>
      <c r="X7" s="9"/>
      <c r="Y7" s="9"/>
      <c r="Z7" s="9"/>
    </row>
    <row r="8">
      <c r="A8" s="10"/>
      <c r="B8" s="4"/>
      <c r="C8" s="5">
        <v>5.9305514E7</v>
      </c>
      <c r="D8" s="11" t="s">
        <v>21</v>
      </c>
      <c r="E8" s="7" t="s">
        <v>22</v>
      </c>
      <c r="F8" s="8"/>
      <c r="G8" s="9"/>
      <c r="H8" s="9"/>
      <c r="I8" s="9"/>
      <c r="J8" s="9"/>
      <c r="K8" s="9"/>
      <c r="L8" s="9"/>
      <c r="M8" s="9"/>
      <c r="N8" s="9"/>
      <c r="O8" s="9"/>
      <c r="P8" s="9"/>
      <c r="Q8" s="9"/>
      <c r="R8" s="9"/>
      <c r="S8" s="9"/>
      <c r="T8" s="9"/>
      <c r="U8" s="9"/>
      <c r="V8" s="9"/>
      <c r="W8" s="9"/>
      <c r="X8" s="9"/>
      <c r="Y8" s="9"/>
      <c r="Z8" s="9"/>
    </row>
    <row r="9">
      <c r="A9" s="10"/>
      <c r="B9" s="4"/>
      <c r="C9" s="5">
        <v>6.2660163E7</v>
      </c>
      <c r="D9" s="6" t="s">
        <v>23</v>
      </c>
      <c r="E9" s="7" t="s">
        <v>24</v>
      </c>
      <c r="F9" s="8"/>
      <c r="G9" s="9"/>
      <c r="H9" s="9"/>
      <c r="I9" s="9"/>
      <c r="J9" s="9"/>
      <c r="K9" s="9"/>
      <c r="L9" s="9"/>
      <c r="M9" s="9"/>
      <c r="N9" s="9"/>
      <c r="O9" s="9"/>
      <c r="P9" s="9"/>
      <c r="Q9" s="9"/>
      <c r="R9" s="9"/>
      <c r="S9" s="9"/>
      <c r="T9" s="9"/>
      <c r="U9" s="9"/>
      <c r="V9" s="9"/>
      <c r="W9" s="9"/>
      <c r="X9" s="9"/>
      <c r="Y9" s="9"/>
      <c r="Z9" s="9"/>
    </row>
    <row r="10">
      <c r="A10" s="10"/>
      <c r="B10" s="4"/>
      <c r="C10" s="5">
        <v>6.1099772E7</v>
      </c>
      <c r="D10" s="6" t="s">
        <v>25</v>
      </c>
      <c r="E10" s="7" t="s">
        <v>20</v>
      </c>
      <c r="F10" s="8"/>
      <c r="G10" s="9"/>
      <c r="H10" s="9"/>
      <c r="I10" s="9"/>
      <c r="J10" s="9"/>
      <c r="K10" s="9"/>
      <c r="L10" s="9"/>
      <c r="M10" s="9"/>
      <c r="N10" s="9"/>
      <c r="O10" s="9"/>
      <c r="P10" s="9"/>
      <c r="Q10" s="9"/>
      <c r="R10" s="9"/>
      <c r="S10" s="9"/>
      <c r="T10" s="9"/>
      <c r="U10" s="9"/>
      <c r="V10" s="9"/>
      <c r="W10" s="9"/>
      <c r="X10" s="9"/>
      <c r="Y10" s="9"/>
      <c r="Z10" s="9"/>
    </row>
    <row r="11">
      <c r="A11" s="10"/>
      <c r="B11" s="4"/>
      <c r="C11" s="5">
        <v>6.0490084E7</v>
      </c>
      <c r="D11" s="6" t="s">
        <v>26</v>
      </c>
      <c r="E11" s="7" t="s">
        <v>9</v>
      </c>
      <c r="F11" s="8"/>
      <c r="G11" s="9"/>
      <c r="H11" s="9"/>
      <c r="I11" s="9"/>
      <c r="J11" s="9"/>
      <c r="K11" s="9"/>
      <c r="L11" s="9"/>
      <c r="M11" s="9"/>
      <c r="N11" s="9"/>
      <c r="O11" s="9"/>
      <c r="P11" s="9"/>
      <c r="Q11" s="9"/>
      <c r="R11" s="9"/>
      <c r="S11" s="9"/>
      <c r="T11" s="9"/>
      <c r="U11" s="9"/>
      <c r="V11" s="9"/>
      <c r="W11" s="9"/>
      <c r="X11" s="9"/>
      <c r="Y11" s="9"/>
      <c r="Z11" s="9"/>
    </row>
    <row r="12">
      <c r="A12" s="10"/>
      <c r="B12" s="4"/>
      <c r="C12" s="5">
        <v>5.1955693E7</v>
      </c>
      <c r="D12" s="6" t="s">
        <v>27</v>
      </c>
      <c r="E12" s="7" t="s">
        <v>11</v>
      </c>
      <c r="F12" s="8"/>
      <c r="G12" s="9"/>
      <c r="H12" s="9"/>
      <c r="I12" s="9"/>
      <c r="J12" s="9"/>
      <c r="K12" s="9"/>
      <c r="L12" s="9"/>
      <c r="M12" s="9"/>
      <c r="N12" s="9"/>
      <c r="O12" s="9"/>
      <c r="P12" s="9"/>
      <c r="Q12" s="9"/>
      <c r="R12" s="9"/>
      <c r="S12" s="9"/>
      <c r="T12" s="9"/>
      <c r="U12" s="9"/>
      <c r="V12" s="9"/>
      <c r="W12" s="9"/>
      <c r="X12" s="9"/>
      <c r="Y12" s="9"/>
      <c r="Z12" s="9"/>
    </row>
    <row r="13">
      <c r="A13" s="10"/>
      <c r="B13" s="4"/>
      <c r="C13" s="5">
        <v>5.0114065E7</v>
      </c>
      <c r="D13" s="6" t="s">
        <v>28</v>
      </c>
      <c r="E13" s="7" t="s">
        <v>29</v>
      </c>
      <c r="F13" s="8"/>
      <c r="G13" s="9"/>
      <c r="H13" s="9"/>
      <c r="I13" s="9"/>
      <c r="J13" s="9"/>
      <c r="K13" s="9"/>
      <c r="L13" s="9"/>
      <c r="M13" s="9"/>
      <c r="N13" s="9"/>
      <c r="O13" s="9"/>
      <c r="P13" s="9"/>
      <c r="Q13" s="9"/>
      <c r="R13" s="9"/>
      <c r="S13" s="9"/>
      <c r="T13" s="9"/>
      <c r="U13" s="9"/>
      <c r="V13" s="9"/>
      <c r="W13" s="9"/>
      <c r="X13" s="9"/>
      <c r="Y13" s="9"/>
      <c r="Z13" s="9"/>
    </row>
    <row r="14">
      <c r="A14" s="10"/>
      <c r="B14" s="4"/>
      <c r="C14" s="5">
        <v>5.9029836E7</v>
      </c>
      <c r="D14" s="6" t="s">
        <v>30</v>
      </c>
      <c r="E14" s="7" t="s">
        <v>20</v>
      </c>
      <c r="F14" s="8"/>
      <c r="G14" s="9"/>
      <c r="H14" s="9"/>
      <c r="I14" s="9"/>
      <c r="J14" s="9"/>
      <c r="K14" s="9"/>
      <c r="L14" s="9"/>
      <c r="M14" s="9"/>
      <c r="N14" s="9"/>
      <c r="O14" s="9"/>
      <c r="P14" s="9"/>
      <c r="Q14" s="9"/>
      <c r="R14" s="9"/>
      <c r="S14" s="9"/>
      <c r="T14" s="9"/>
      <c r="U14" s="9"/>
      <c r="V14" s="9"/>
      <c r="W14" s="9"/>
      <c r="X14" s="9"/>
      <c r="Y14" s="9"/>
      <c r="Z14" s="9"/>
    </row>
    <row r="15">
      <c r="A15" s="10"/>
      <c r="B15" s="4"/>
      <c r="C15" s="5">
        <v>6.188272E7</v>
      </c>
      <c r="D15" s="6" t="s">
        <v>31</v>
      </c>
      <c r="E15" s="7" t="s">
        <v>32</v>
      </c>
      <c r="F15" s="8"/>
      <c r="G15" s="9"/>
      <c r="H15" s="9"/>
      <c r="I15" s="9"/>
      <c r="J15" s="9"/>
      <c r="K15" s="9"/>
      <c r="L15" s="9"/>
      <c r="M15" s="9"/>
      <c r="N15" s="9"/>
      <c r="O15" s="9"/>
      <c r="P15" s="9"/>
      <c r="Q15" s="9"/>
      <c r="R15" s="9"/>
      <c r="S15" s="9"/>
      <c r="T15" s="9"/>
      <c r="U15" s="9"/>
      <c r="V15" s="9"/>
      <c r="W15" s="9"/>
      <c r="X15" s="9"/>
      <c r="Y15" s="9"/>
      <c r="Z15" s="9"/>
    </row>
    <row r="16">
      <c r="A16" s="10"/>
      <c r="B16" s="4"/>
      <c r="C16" s="5">
        <v>5.7842734E7</v>
      </c>
      <c r="D16" s="6" t="s">
        <v>33</v>
      </c>
      <c r="E16" s="7" t="s">
        <v>34</v>
      </c>
      <c r="F16" s="8"/>
      <c r="G16" s="9"/>
      <c r="H16" s="9"/>
      <c r="I16" s="9"/>
      <c r="J16" s="9"/>
      <c r="K16" s="9"/>
      <c r="L16" s="9"/>
      <c r="M16" s="9"/>
      <c r="N16" s="9"/>
      <c r="O16" s="9"/>
      <c r="P16" s="9"/>
      <c r="Q16" s="9"/>
      <c r="R16" s="9"/>
      <c r="S16" s="9"/>
      <c r="T16" s="9"/>
      <c r="U16" s="9"/>
      <c r="V16" s="9"/>
      <c r="W16" s="9"/>
      <c r="X16" s="9"/>
      <c r="Y16" s="9"/>
      <c r="Z16" s="9"/>
    </row>
    <row r="17">
      <c r="A17" s="10"/>
      <c r="B17" s="4"/>
      <c r="C17" s="5">
        <v>4.9030273E7</v>
      </c>
      <c r="D17" s="6" t="s">
        <v>35</v>
      </c>
      <c r="E17" s="7" t="s">
        <v>9</v>
      </c>
      <c r="F17" s="8"/>
      <c r="G17" s="9"/>
      <c r="H17" s="9"/>
      <c r="I17" s="9"/>
      <c r="J17" s="9"/>
      <c r="K17" s="9"/>
      <c r="L17" s="9"/>
      <c r="M17" s="9"/>
      <c r="N17" s="9"/>
      <c r="O17" s="9"/>
      <c r="P17" s="9"/>
      <c r="Q17" s="9"/>
      <c r="R17" s="9"/>
      <c r="S17" s="9"/>
      <c r="T17" s="9"/>
      <c r="U17" s="9"/>
      <c r="V17" s="9"/>
      <c r="W17" s="9"/>
      <c r="X17" s="9"/>
      <c r="Y17" s="9"/>
      <c r="Z17" s="9"/>
    </row>
    <row r="18">
      <c r="A18" s="10"/>
      <c r="B18" s="4"/>
      <c r="C18" s="5">
        <v>4.6437187E7</v>
      </c>
      <c r="D18" s="6" t="s">
        <v>36</v>
      </c>
      <c r="E18" s="7" t="s">
        <v>37</v>
      </c>
      <c r="F18" s="8"/>
      <c r="G18" s="9"/>
      <c r="H18" s="9"/>
      <c r="I18" s="9"/>
      <c r="J18" s="9"/>
      <c r="K18" s="9"/>
      <c r="L18" s="9"/>
      <c r="M18" s="9"/>
      <c r="N18" s="9"/>
      <c r="O18" s="9"/>
      <c r="P18" s="9"/>
      <c r="Q18" s="9"/>
      <c r="R18" s="9"/>
      <c r="S18" s="9"/>
      <c r="T18" s="9"/>
      <c r="U18" s="9"/>
      <c r="V18" s="9"/>
      <c r="W18" s="9"/>
      <c r="X18" s="9"/>
      <c r="Y18" s="9"/>
      <c r="Z18" s="9"/>
    </row>
    <row r="19">
      <c r="A19" s="10"/>
      <c r="B19" s="4"/>
      <c r="C19" s="5">
        <v>5.8183711E7</v>
      </c>
      <c r="D19" s="6" t="s">
        <v>38</v>
      </c>
      <c r="E19" s="7" t="s">
        <v>20</v>
      </c>
      <c r="F19" s="8"/>
      <c r="G19" s="9"/>
      <c r="H19" s="9"/>
      <c r="I19" s="9"/>
      <c r="J19" s="9"/>
      <c r="K19" s="9"/>
      <c r="L19" s="9"/>
      <c r="M19" s="9"/>
      <c r="N19" s="9"/>
      <c r="O19" s="9"/>
      <c r="P19" s="9"/>
      <c r="Q19" s="9"/>
      <c r="R19" s="9"/>
      <c r="S19" s="9"/>
      <c r="T19" s="9"/>
      <c r="U19" s="9"/>
      <c r="V19" s="9"/>
      <c r="W19" s="9"/>
      <c r="X19" s="9"/>
      <c r="Y19" s="9"/>
      <c r="Z19" s="9"/>
    </row>
    <row r="20">
      <c r="A20" s="10"/>
      <c r="B20" s="4"/>
      <c r="C20" s="5">
        <v>6.0025661E7</v>
      </c>
      <c r="D20" s="11" t="s">
        <v>39</v>
      </c>
      <c r="E20" s="7" t="s">
        <v>29</v>
      </c>
      <c r="F20" s="8"/>
      <c r="G20" s="9"/>
      <c r="H20" s="9"/>
      <c r="I20" s="9"/>
      <c r="J20" s="9"/>
      <c r="K20" s="9"/>
      <c r="L20" s="9"/>
      <c r="M20" s="9"/>
      <c r="N20" s="9"/>
      <c r="O20" s="9"/>
      <c r="P20" s="9"/>
      <c r="Q20" s="9"/>
      <c r="R20" s="9"/>
      <c r="S20" s="9"/>
      <c r="T20" s="9"/>
      <c r="U20" s="9"/>
      <c r="V20" s="9"/>
      <c r="W20" s="9"/>
      <c r="X20" s="9"/>
      <c r="Y20" s="9"/>
      <c r="Z20" s="9"/>
    </row>
    <row r="21">
      <c r="A21" s="10"/>
      <c r="B21" s="4"/>
      <c r="C21" s="5">
        <v>4.3946259E7</v>
      </c>
      <c r="D21" s="11" t="s">
        <v>40</v>
      </c>
      <c r="E21" s="7" t="s">
        <v>11</v>
      </c>
      <c r="F21" s="8"/>
      <c r="G21" s="9"/>
      <c r="H21" s="9"/>
      <c r="I21" s="9"/>
      <c r="J21" s="9"/>
      <c r="K21" s="9"/>
      <c r="L21" s="9"/>
      <c r="M21" s="9"/>
      <c r="N21" s="9"/>
      <c r="O21" s="9"/>
      <c r="P21" s="9"/>
      <c r="Q21" s="9"/>
      <c r="R21" s="9"/>
      <c r="S21" s="9"/>
      <c r="T21" s="9"/>
      <c r="U21" s="9"/>
      <c r="V21" s="9"/>
      <c r="W21" s="9"/>
      <c r="X21" s="9"/>
      <c r="Y21" s="9"/>
      <c r="Z21" s="9"/>
    </row>
    <row r="22">
      <c r="A22" s="10"/>
      <c r="B22" s="4"/>
      <c r="C22" s="5">
        <v>2.2722517E7</v>
      </c>
      <c r="D22" s="6" t="s">
        <v>41</v>
      </c>
      <c r="E22" s="7" t="s">
        <v>20</v>
      </c>
      <c r="F22" s="8"/>
      <c r="G22" s="9"/>
      <c r="H22" s="9"/>
      <c r="I22" s="9"/>
      <c r="J22" s="9"/>
      <c r="K22" s="9"/>
      <c r="L22" s="9"/>
      <c r="M22" s="9"/>
      <c r="N22" s="9"/>
      <c r="O22" s="9"/>
      <c r="P22" s="9"/>
      <c r="Q22" s="9"/>
      <c r="R22" s="9"/>
      <c r="S22" s="9"/>
      <c r="T22" s="9"/>
      <c r="U22" s="9"/>
      <c r="V22" s="9"/>
      <c r="W22" s="9"/>
      <c r="X22" s="9"/>
      <c r="Y22" s="9"/>
      <c r="Z22" s="9"/>
    </row>
    <row r="23">
      <c r="A23" s="10"/>
      <c r="B23" s="4"/>
      <c r="C23" s="5">
        <v>6.1940176E7</v>
      </c>
      <c r="D23" s="6" t="s">
        <v>42</v>
      </c>
      <c r="E23" s="7" t="s">
        <v>43</v>
      </c>
      <c r="F23" s="8"/>
      <c r="G23" s="9"/>
      <c r="H23" s="9"/>
      <c r="I23" s="9"/>
      <c r="J23" s="9"/>
      <c r="K23" s="9"/>
      <c r="L23" s="9"/>
      <c r="M23" s="9"/>
      <c r="N23" s="9"/>
      <c r="O23" s="9"/>
      <c r="P23" s="9"/>
      <c r="Q23" s="9"/>
      <c r="R23" s="9"/>
      <c r="S23" s="9"/>
      <c r="T23" s="9"/>
      <c r="U23" s="9"/>
      <c r="V23" s="9"/>
      <c r="W23" s="9"/>
      <c r="X23" s="9"/>
      <c r="Y23" s="9"/>
      <c r="Z23" s="9"/>
    </row>
    <row r="24">
      <c r="A24" s="10"/>
      <c r="B24" s="4"/>
      <c r="C24" s="5">
        <v>4.881535E7</v>
      </c>
      <c r="D24" s="6" t="s">
        <v>44</v>
      </c>
      <c r="E24" s="7" t="s">
        <v>24</v>
      </c>
      <c r="F24" s="8"/>
      <c r="G24" s="9"/>
      <c r="H24" s="9"/>
      <c r="I24" s="9"/>
      <c r="J24" s="9"/>
      <c r="K24" s="9"/>
      <c r="L24" s="9"/>
      <c r="M24" s="9"/>
      <c r="N24" s="9"/>
      <c r="O24" s="9"/>
      <c r="P24" s="9"/>
      <c r="Q24" s="9"/>
      <c r="R24" s="9"/>
      <c r="S24" s="9"/>
      <c r="T24" s="9"/>
      <c r="U24" s="9"/>
      <c r="V24" s="9"/>
      <c r="W24" s="9"/>
      <c r="X24" s="9"/>
      <c r="Y24" s="9"/>
      <c r="Z24" s="9"/>
    </row>
    <row r="25">
      <c r="A25" s="10"/>
      <c r="B25" s="12" t="s">
        <v>45</v>
      </c>
      <c r="C25" s="5">
        <v>5.5280872E7</v>
      </c>
      <c r="D25" s="6" t="s">
        <v>46</v>
      </c>
      <c r="E25" s="7" t="s">
        <v>11</v>
      </c>
      <c r="F25" s="8"/>
      <c r="G25" s="9"/>
      <c r="H25" s="9"/>
      <c r="I25" s="9"/>
      <c r="J25" s="9"/>
      <c r="K25" s="9"/>
      <c r="L25" s="9"/>
      <c r="M25" s="9"/>
      <c r="N25" s="9"/>
      <c r="O25" s="9"/>
      <c r="P25" s="9"/>
      <c r="Q25" s="9"/>
      <c r="R25" s="9"/>
      <c r="S25" s="9"/>
      <c r="T25" s="9"/>
      <c r="U25" s="9"/>
      <c r="V25" s="9"/>
      <c r="W25" s="9"/>
      <c r="X25" s="9"/>
      <c r="Y25" s="9"/>
      <c r="Z25" s="9"/>
    </row>
    <row r="26">
      <c r="A26" s="10"/>
      <c r="B26" s="12"/>
      <c r="C26" s="5">
        <v>6.4771558E7</v>
      </c>
      <c r="D26" s="6" t="s">
        <v>47</v>
      </c>
      <c r="E26" s="7" t="s">
        <v>17</v>
      </c>
      <c r="F26" s="8"/>
      <c r="G26" s="9"/>
      <c r="H26" s="9"/>
      <c r="I26" s="9"/>
      <c r="J26" s="9"/>
      <c r="K26" s="9"/>
      <c r="L26" s="9"/>
      <c r="M26" s="9"/>
      <c r="N26" s="9"/>
      <c r="O26" s="9"/>
      <c r="P26" s="9"/>
      <c r="Q26" s="9"/>
      <c r="R26" s="9"/>
      <c r="S26" s="9"/>
      <c r="T26" s="9"/>
      <c r="U26" s="9"/>
      <c r="V26" s="9"/>
      <c r="W26" s="9"/>
      <c r="X26" s="9"/>
      <c r="Y26" s="9"/>
      <c r="Z26" s="9"/>
    </row>
    <row r="27">
      <c r="A27" s="10"/>
      <c r="B27" s="12"/>
      <c r="C27" s="5">
        <v>5.9078406E7</v>
      </c>
      <c r="D27" s="6" t="s">
        <v>48</v>
      </c>
      <c r="E27" s="7" t="s">
        <v>20</v>
      </c>
      <c r="F27" s="8"/>
      <c r="G27" s="9"/>
      <c r="H27" s="9"/>
      <c r="I27" s="9"/>
      <c r="J27" s="9"/>
      <c r="K27" s="9"/>
      <c r="L27" s="9"/>
      <c r="M27" s="9"/>
      <c r="N27" s="9"/>
      <c r="O27" s="9"/>
      <c r="P27" s="9"/>
      <c r="Q27" s="9"/>
      <c r="R27" s="9"/>
      <c r="S27" s="9"/>
      <c r="T27" s="9"/>
      <c r="U27" s="9"/>
      <c r="V27" s="9"/>
      <c r="W27" s="9"/>
      <c r="X27" s="9"/>
      <c r="Y27" s="9"/>
      <c r="Z27" s="9"/>
    </row>
    <row r="28">
      <c r="A28" s="10"/>
      <c r="B28" s="12"/>
      <c r="C28" s="5">
        <v>5.6044273E7</v>
      </c>
      <c r="D28" s="6" t="s">
        <v>48</v>
      </c>
      <c r="E28" s="7" t="s">
        <v>20</v>
      </c>
      <c r="F28" s="8"/>
      <c r="G28" s="9"/>
      <c r="H28" s="9"/>
      <c r="I28" s="9"/>
      <c r="J28" s="9"/>
      <c r="K28" s="9"/>
      <c r="L28" s="9"/>
      <c r="M28" s="9"/>
      <c r="N28" s="9"/>
      <c r="O28" s="9"/>
      <c r="P28" s="9"/>
      <c r="Q28" s="9"/>
      <c r="R28" s="9"/>
      <c r="S28" s="9"/>
      <c r="T28" s="9"/>
      <c r="U28" s="9"/>
      <c r="V28" s="9"/>
      <c r="W28" s="9"/>
      <c r="X28" s="9"/>
      <c r="Y28" s="9"/>
      <c r="Z28" s="9"/>
    </row>
    <row r="29">
      <c r="A29" s="10"/>
      <c r="B29" s="12"/>
      <c r="C29" s="5">
        <v>6.3913653E7</v>
      </c>
      <c r="D29" s="6" t="s">
        <v>49</v>
      </c>
      <c r="E29" s="7" t="s">
        <v>11</v>
      </c>
      <c r="F29" s="8"/>
      <c r="G29" s="9"/>
      <c r="H29" s="9"/>
      <c r="I29" s="9"/>
      <c r="J29" s="9"/>
      <c r="K29" s="9"/>
      <c r="L29" s="9"/>
      <c r="M29" s="9"/>
      <c r="N29" s="9"/>
      <c r="O29" s="9"/>
      <c r="P29" s="9"/>
      <c r="Q29" s="9"/>
      <c r="R29" s="9"/>
      <c r="S29" s="9"/>
      <c r="T29" s="9"/>
      <c r="U29" s="9"/>
      <c r="V29" s="9"/>
      <c r="W29" s="9"/>
      <c r="X29" s="9"/>
      <c r="Y29" s="9"/>
      <c r="Z29" s="9"/>
    </row>
    <row r="30">
      <c r="A30" s="10"/>
      <c r="B30" s="13" t="s">
        <v>50</v>
      </c>
      <c r="C30" s="5">
        <v>6.2413757E7</v>
      </c>
      <c r="D30" s="6" t="s">
        <v>51</v>
      </c>
      <c r="E30" s="7" t="s">
        <v>52</v>
      </c>
      <c r="F30" s="8"/>
      <c r="G30" s="9"/>
      <c r="H30" s="9"/>
      <c r="I30" s="9"/>
      <c r="J30" s="9"/>
      <c r="K30" s="9"/>
      <c r="L30" s="9"/>
      <c r="M30" s="9"/>
      <c r="N30" s="9"/>
      <c r="O30" s="9"/>
      <c r="P30" s="9"/>
      <c r="Q30" s="9"/>
      <c r="R30" s="9"/>
      <c r="S30" s="9"/>
      <c r="T30" s="9"/>
      <c r="U30" s="9"/>
      <c r="V30" s="9"/>
      <c r="W30" s="9"/>
      <c r="X30" s="9"/>
      <c r="Y30" s="9"/>
      <c r="Z30" s="9"/>
    </row>
    <row r="31">
      <c r="A31" s="10"/>
      <c r="B31" s="14"/>
      <c r="C31" s="5">
        <v>5.653502E7</v>
      </c>
      <c r="D31" s="6" t="s">
        <v>53</v>
      </c>
      <c r="E31" s="7" t="s">
        <v>17</v>
      </c>
      <c r="F31" s="8"/>
      <c r="G31" s="9"/>
      <c r="H31" s="9"/>
      <c r="I31" s="9"/>
      <c r="J31" s="9"/>
      <c r="K31" s="9"/>
      <c r="L31" s="9"/>
      <c r="M31" s="9"/>
      <c r="N31" s="9"/>
      <c r="O31" s="9"/>
      <c r="P31" s="9"/>
      <c r="Q31" s="9"/>
      <c r="R31" s="9"/>
      <c r="S31" s="9"/>
      <c r="T31" s="9"/>
      <c r="U31" s="9"/>
      <c r="V31" s="9"/>
      <c r="W31" s="9"/>
      <c r="X31" s="9"/>
      <c r="Y31" s="9"/>
      <c r="Z31" s="9"/>
    </row>
    <row r="32">
      <c r="A32" s="10"/>
      <c r="B32" s="14"/>
      <c r="C32" s="5">
        <v>6.3966872E7</v>
      </c>
      <c r="D32" s="6" t="s">
        <v>54</v>
      </c>
      <c r="E32" s="7" t="s">
        <v>20</v>
      </c>
      <c r="F32" s="15"/>
      <c r="G32" s="9"/>
      <c r="H32" s="9"/>
      <c r="I32" s="9"/>
      <c r="J32" s="9"/>
      <c r="K32" s="9"/>
      <c r="L32" s="9"/>
      <c r="M32" s="9"/>
      <c r="N32" s="9"/>
      <c r="O32" s="9"/>
      <c r="P32" s="9"/>
      <c r="Q32" s="9"/>
      <c r="R32" s="9"/>
      <c r="S32" s="9"/>
      <c r="T32" s="9"/>
      <c r="U32" s="9"/>
      <c r="V32" s="9"/>
      <c r="W32" s="9"/>
      <c r="X32" s="9"/>
      <c r="Y32" s="9"/>
      <c r="Z32" s="9"/>
    </row>
    <row r="33">
      <c r="A33" s="10"/>
      <c r="B33" s="14"/>
      <c r="C33" s="5">
        <v>6.4273829E7</v>
      </c>
      <c r="D33" s="6" t="s">
        <v>55</v>
      </c>
      <c r="E33" s="7" t="s">
        <v>52</v>
      </c>
      <c r="F33" s="5" t="s">
        <v>56</v>
      </c>
      <c r="G33" s="9"/>
      <c r="H33" s="9"/>
      <c r="I33" s="9"/>
      <c r="J33" s="9"/>
      <c r="K33" s="9"/>
      <c r="L33" s="9"/>
      <c r="M33" s="9"/>
      <c r="N33" s="9"/>
      <c r="O33" s="9"/>
      <c r="P33" s="9"/>
      <c r="Q33" s="9"/>
      <c r="R33" s="9"/>
      <c r="S33" s="9"/>
      <c r="T33" s="9"/>
      <c r="U33" s="9"/>
      <c r="V33" s="9"/>
      <c r="W33" s="9"/>
      <c r="X33" s="9"/>
      <c r="Y33" s="9"/>
      <c r="Z33" s="9"/>
    </row>
    <row r="34">
      <c r="A34" s="10"/>
      <c r="B34" s="16"/>
      <c r="C34" s="5">
        <v>4.9031102E7</v>
      </c>
      <c r="D34" s="6" t="s">
        <v>57</v>
      </c>
      <c r="E34" s="17" t="s">
        <v>20</v>
      </c>
      <c r="F34" s="8"/>
      <c r="G34" s="9"/>
      <c r="H34" s="9"/>
      <c r="I34" s="9"/>
      <c r="J34" s="9"/>
      <c r="K34" s="9"/>
      <c r="L34" s="9"/>
      <c r="M34" s="9"/>
      <c r="N34" s="9"/>
      <c r="O34" s="9"/>
      <c r="P34" s="9"/>
      <c r="Q34" s="9"/>
      <c r="R34" s="9"/>
      <c r="S34" s="9"/>
      <c r="T34" s="9"/>
      <c r="U34" s="9"/>
      <c r="V34" s="9"/>
      <c r="W34" s="9"/>
      <c r="X34" s="9"/>
      <c r="Y34" s="9"/>
      <c r="Z34" s="9"/>
    </row>
    <row r="35">
      <c r="A35" s="10"/>
      <c r="B35" s="16"/>
      <c r="C35" s="5">
        <v>5.4946564E7</v>
      </c>
      <c r="D35" s="6" t="s">
        <v>58</v>
      </c>
      <c r="E35" s="7" t="s">
        <v>9</v>
      </c>
      <c r="F35" s="8"/>
      <c r="G35" s="9"/>
      <c r="H35" s="9"/>
      <c r="I35" s="9"/>
      <c r="J35" s="9"/>
      <c r="K35" s="9"/>
      <c r="L35" s="9"/>
      <c r="M35" s="9"/>
      <c r="N35" s="9"/>
      <c r="O35" s="9"/>
      <c r="P35" s="9"/>
      <c r="Q35" s="9"/>
      <c r="R35" s="9"/>
      <c r="S35" s="9"/>
      <c r="T35" s="9"/>
      <c r="U35" s="9"/>
      <c r="V35" s="9"/>
      <c r="W35" s="9"/>
      <c r="X35" s="9"/>
      <c r="Y35" s="9"/>
      <c r="Z35" s="9"/>
    </row>
    <row r="36">
      <c r="A36" s="10"/>
      <c r="B36" s="16"/>
      <c r="C36" s="5">
        <v>5.519386E7</v>
      </c>
      <c r="D36" s="11" t="s">
        <v>59</v>
      </c>
      <c r="E36" s="7" t="s">
        <v>60</v>
      </c>
      <c r="F36" s="8"/>
      <c r="G36" s="9"/>
      <c r="H36" s="9"/>
      <c r="I36" s="9"/>
      <c r="J36" s="9"/>
      <c r="K36" s="9"/>
      <c r="L36" s="9"/>
      <c r="M36" s="9"/>
      <c r="N36" s="9"/>
      <c r="O36" s="9"/>
      <c r="P36" s="9"/>
      <c r="Q36" s="9"/>
      <c r="R36" s="9"/>
      <c r="S36" s="9"/>
      <c r="T36" s="9"/>
      <c r="U36" s="9"/>
      <c r="V36" s="9"/>
      <c r="W36" s="9"/>
      <c r="X36" s="9"/>
      <c r="Y36" s="9"/>
      <c r="Z36" s="9"/>
    </row>
    <row r="37">
      <c r="A37" s="10"/>
      <c r="B37" s="16"/>
      <c r="C37" s="5">
        <v>6.3689072E7</v>
      </c>
      <c r="D37" s="11" t="s">
        <v>61</v>
      </c>
      <c r="E37" s="17" t="s">
        <v>20</v>
      </c>
      <c r="F37" s="8"/>
      <c r="G37" s="9"/>
      <c r="H37" s="9"/>
      <c r="I37" s="9"/>
      <c r="J37" s="9"/>
      <c r="K37" s="9"/>
      <c r="L37" s="9"/>
      <c r="M37" s="9"/>
      <c r="N37" s="9"/>
      <c r="O37" s="9"/>
      <c r="P37" s="9"/>
      <c r="Q37" s="9"/>
      <c r="R37" s="9"/>
      <c r="S37" s="9"/>
      <c r="T37" s="9"/>
      <c r="U37" s="9"/>
      <c r="V37" s="9"/>
      <c r="W37" s="9"/>
      <c r="X37" s="9"/>
      <c r="Y37" s="9"/>
      <c r="Z37" s="9"/>
    </row>
    <row r="38">
      <c r="A38" s="10"/>
      <c r="B38" s="16"/>
      <c r="C38" s="5">
        <v>6.1454585E7</v>
      </c>
      <c r="D38" s="6" t="s">
        <v>62</v>
      </c>
      <c r="E38" s="17" t="s">
        <v>20</v>
      </c>
      <c r="F38" s="8"/>
      <c r="G38" s="9"/>
      <c r="H38" s="9"/>
      <c r="I38" s="9"/>
      <c r="J38" s="9"/>
      <c r="K38" s="9"/>
      <c r="L38" s="9"/>
      <c r="M38" s="9"/>
      <c r="N38" s="9"/>
      <c r="O38" s="9"/>
      <c r="P38" s="9"/>
      <c r="Q38" s="9"/>
      <c r="R38" s="9"/>
      <c r="S38" s="9"/>
      <c r="T38" s="9"/>
      <c r="U38" s="9"/>
      <c r="V38" s="9"/>
      <c r="W38" s="9"/>
      <c r="X38" s="9"/>
      <c r="Y38" s="9"/>
      <c r="Z38" s="9"/>
    </row>
    <row r="39">
      <c r="A39" s="10"/>
      <c r="B39" s="16"/>
      <c r="C39" s="5">
        <v>4.7615041E7</v>
      </c>
      <c r="D39" s="6" t="s">
        <v>63</v>
      </c>
      <c r="E39" s="17" t="s">
        <v>20</v>
      </c>
      <c r="F39" s="5" t="s">
        <v>64</v>
      </c>
      <c r="G39" s="9"/>
      <c r="H39" s="9"/>
      <c r="I39" s="9"/>
      <c r="J39" s="9"/>
      <c r="K39" s="9"/>
      <c r="L39" s="9"/>
      <c r="M39" s="9"/>
      <c r="N39" s="9"/>
      <c r="O39" s="9"/>
      <c r="P39" s="9"/>
      <c r="Q39" s="9"/>
      <c r="R39" s="9"/>
      <c r="S39" s="9"/>
      <c r="T39" s="9"/>
      <c r="U39" s="9"/>
      <c r="V39" s="9"/>
      <c r="W39" s="9"/>
      <c r="X39" s="9"/>
      <c r="Y39" s="9"/>
      <c r="Z39" s="9"/>
    </row>
    <row r="40">
      <c r="A40" s="10"/>
      <c r="B40" s="16"/>
      <c r="C40" s="5">
        <v>6.2601746E7</v>
      </c>
      <c r="D40" s="6" t="s">
        <v>65</v>
      </c>
      <c r="E40" s="17" t="s">
        <v>13</v>
      </c>
      <c r="F40" s="8"/>
      <c r="G40" s="9"/>
      <c r="H40" s="9"/>
      <c r="I40" s="9"/>
      <c r="J40" s="9"/>
      <c r="K40" s="9"/>
      <c r="L40" s="9"/>
      <c r="M40" s="9"/>
      <c r="N40" s="9"/>
      <c r="O40" s="9"/>
      <c r="P40" s="9"/>
      <c r="Q40" s="9"/>
      <c r="R40" s="9"/>
      <c r="S40" s="9"/>
      <c r="T40" s="9"/>
      <c r="U40" s="9"/>
      <c r="V40" s="9"/>
      <c r="W40" s="9"/>
      <c r="X40" s="9"/>
      <c r="Y40" s="9"/>
      <c r="Z40" s="9"/>
    </row>
    <row r="41">
      <c r="A41" s="10"/>
      <c r="B41" s="16"/>
      <c r="C41" s="5">
        <v>4.991549E7</v>
      </c>
      <c r="D41" s="6" t="s">
        <v>66</v>
      </c>
      <c r="E41" s="9"/>
      <c r="F41" s="5" t="s">
        <v>67</v>
      </c>
      <c r="G41" s="9"/>
      <c r="H41" s="9"/>
      <c r="I41" s="9"/>
      <c r="J41" s="9"/>
      <c r="K41" s="9"/>
      <c r="L41" s="9"/>
      <c r="M41" s="9"/>
      <c r="N41" s="9"/>
      <c r="O41" s="9"/>
      <c r="P41" s="9"/>
      <c r="Q41" s="9"/>
      <c r="R41" s="9"/>
      <c r="S41" s="9"/>
      <c r="T41" s="9"/>
      <c r="U41" s="9"/>
      <c r="V41" s="9"/>
      <c r="W41" s="9"/>
      <c r="X41" s="9"/>
      <c r="Y41" s="9"/>
      <c r="Z41" s="9"/>
    </row>
    <row r="42">
      <c r="A42" s="10"/>
      <c r="B42" s="16"/>
      <c r="C42" s="5">
        <v>5.3003208E7</v>
      </c>
      <c r="D42" s="18" t="s">
        <v>68</v>
      </c>
      <c r="E42" s="17" t="s">
        <v>20</v>
      </c>
      <c r="F42" s="8"/>
      <c r="G42" s="9"/>
      <c r="H42" s="9"/>
      <c r="I42" s="9"/>
      <c r="J42" s="9"/>
      <c r="K42" s="9"/>
      <c r="L42" s="9"/>
      <c r="M42" s="9"/>
      <c r="N42" s="9"/>
      <c r="O42" s="9"/>
      <c r="P42" s="9"/>
      <c r="Q42" s="9"/>
      <c r="R42" s="9"/>
      <c r="S42" s="9"/>
      <c r="T42" s="9"/>
      <c r="U42" s="9"/>
      <c r="V42" s="9"/>
      <c r="W42" s="9"/>
      <c r="X42" s="9"/>
      <c r="Y42" s="9"/>
      <c r="Z42" s="9"/>
    </row>
    <row r="43">
      <c r="A43" s="10"/>
      <c r="B43" s="16"/>
      <c r="C43" s="5">
        <v>5.3828895E7</v>
      </c>
      <c r="D43" s="6" t="s">
        <v>69</v>
      </c>
      <c r="E43" s="9"/>
      <c r="F43" s="8"/>
      <c r="G43" s="9"/>
      <c r="H43" s="9"/>
      <c r="I43" s="9"/>
      <c r="J43" s="9"/>
      <c r="K43" s="9"/>
      <c r="L43" s="9"/>
      <c r="M43" s="9"/>
      <c r="N43" s="9"/>
      <c r="O43" s="9"/>
      <c r="P43" s="9"/>
      <c r="Q43" s="9"/>
      <c r="R43" s="9"/>
      <c r="S43" s="9"/>
      <c r="T43" s="9"/>
      <c r="U43" s="9"/>
      <c r="V43" s="9"/>
      <c r="W43" s="9"/>
      <c r="X43" s="9"/>
      <c r="Y43" s="9"/>
      <c r="Z43" s="9"/>
    </row>
    <row r="44">
      <c r="A44" s="10"/>
      <c r="B44" s="16"/>
      <c r="C44" s="5">
        <v>6.3187967E7</v>
      </c>
      <c r="D44" s="6" t="s">
        <v>70</v>
      </c>
      <c r="E44" s="7" t="s">
        <v>71</v>
      </c>
      <c r="F44" s="8"/>
      <c r="G44" s="9"/>
      <c r="H44" s="9"/>
      <c r="I44" s="9"/>
      <c r="J44" s="9"/>
      <c r="K44" s="9"/>
      <c r="L44" s="9"/>
      <c r="M44" s="9"/>
      <c r="N44" s="9"/>
      <c r="O44" s="9"/>
      <c r="P44" s="9"/>
      <c r="Q44" s="9"/>
      <c r="R44" s="9"/>
      <c r="S44" s="9"/>
      <c r="T44" s="9"/>
      <c r="U44" s="9"/>
      <c r="V44" s="9"/>
      <c r="W44" s="9"/>
      <c r="X44" s="9"/>
      <c r="Y44" s="9"/>
      <c r="Z44" s="9"/>
    </row>
    <row r="45">
      <c r="A45" s="10"/>
      <c r="B45" s="19" t="s">
        <v>72</v>
      </c>
      <c r="C45" s="5">
        <v>2.6018543E7</v>
      </c>
      <c r="D45" s="6" t="s">
        <v>73</v>
      </c>
      <c r="E45" s="7" t="s">
        <v>24</v>
      </c>
      <c r="F45" s="8"/>
      <c r="G45" s="9"/>
      <c r="H45" s="9"/>
      <c r="I45" s="9"/>
      <c r="J45" s="9"/>
      <c r="K45" s="9"/>
      <c r="L45" s="9"/>
      <c r="M45" s="9"/>
      <c r="N45" s="9"/>
      <c r="O45" s="9"/>
      <c r="P45" s="9"/>
      <c r="Q45" s="9"/>
      <c r="R45" s="9"/>
      <c r="S45" s="9"/>
      <c r="T45" s="9"/>
      <c r="U45" s="9"/>
      <c r="V45" s="9"/>
      <c r="W45" s="9"/>
      <c r="X45" s="9"/>
      <c r="Y45" s="9"/>
      <c r="Z45" s="9"/>
    </row>
    <row r="46">
      <c r="A46" s="10"/>
      <c r="B46" s="20"/>
      <c r="C46" s="5">
        <v>2.6504053E7</v>
      </c>
      <c r="D46" s="6" t="s">
        <v>74</v>
      </c>
      <c r="E46" s="7" t="s">
        <v>75</v>
      </c>
      <c r="F46" s="5" t="s">
        <v>76</v>
      </c>
      <c r="G46" s="9"/>
      <c r="H46" s="9"/>
      <c r="I46" s="9"/>
      <c r="J46" s="9"/>
      <c r="K46" s="9"/>
      <c r="L46" s="9"/>
      <c r="M46" s="9"/>
      <c r="N46" s="9"/>
      <c r="O46" s="9"/>
      <c r="P46" s="9"/>
      <c r="Q46" s="9"/>
      <c r="R46" s="9"/>
      <c r="S46" s="9"/>
      <c r="T46" s="9"/>
      <c r="U46" s="9"/>
      <c r="V46" s="9"/>
      <c r="W46" s="9"/>
      <c r="X46" s="9"/>
      <c r="Y46" s="9"/>
      <c r="Z46" s="9"/>
    </row>
    <row r="47">
      <c r="A47" s="10"/>
      <c r="B47" s="20"/>
      <c r="C47" s="5">
        <v>3.5022463E7</v>
      </c>
      <c r="D47" s="11" t="s">
        <v>74</v>
      </c>
      <c r="E47" s="7" t="s">
        <v>24</v>
      </c>
      <c r="F47" s="8"/>
      <c r="G47" s="9"/>
      <c r="H47" s="9"/>
      <c r="I47" s="9"/>
      <c r="J47" s="9"/>
      <c r="K47" s="9"/>
      <c r="L47" s="9"/>
      <c r="M47" s="9"/>
      <c r="N47" s="9"/>
      <c r="O47" s="9"/>
      <c r="P47" s="9"/>
      <c r="Q47" s="9"/>
      <c r="R47" s="9"/>
      <c r="S47" s="9"/>
      <c r="T47" s="9"/>
      <c r="U47" s="9"/>
      <c r="V47" s="9"/>
      <c r="W47" s="9"/>
      <c r="X47" s="9"/>
      <c r="Y47" s="9"/>
      <c r="Z47" s="9"/>
    </row>
    <row r="48">
      <c r="A48" s="10"/>
      <c r="B48" s="20"/>
      <c r="C48" s="5">
        <v>5.1229016E7</v>
      </c>
      <c r="D48" s="6" t="s">
        <v>77</v>
      </c>
      <c r="E48" s="7" t="s">
        <v>78</v>
      </c>
      <c r="F48" s="8"/>
      <c r="G48" s="9"/>
      <c r="H48" s="9"/>
      <c r="I48" s="9"/>
      <c r="J48" s="9"/>
      <c r="K48" s="9"/>
      <c r="L48" s="9"/>
      <c r="M48" s="9"/>
      <c r="N48" s="9"/>
      <c r="O48" s="9"/>
      <c r="P48" s="9"/>
      <c r="Q48" s="9"/>
      <c r="R48" s="9"/>
      <c r="S48" s="9"/>
      <c r="T48" s="9"/>
      <c r="U48" s="9"/>
      <c r="V48" s="9"/>
      <c r="W48" s="9"/>
      <c r="X48" s="9"/>
      <c r="Y48" s="9"/>
      <c r="Z48" s="9"/>
    </row>
    <row r="49">
      <c r="A49" s="10"/>
      <c r="B49" s="20"/>
      <c r="C49" s="5">
        <v>5.2350074E7</v>
      </c>
      <c r="D49" s="6" t="s">
        <v>79</v>
      </c>
      <c r="E49" s="7" t="s">
        <v>24</v>
      </c>
      <c r="F49" s="8"/>
      <c r="G49" s="9"/>
      <c r="H49" s="9"/>
      <c r="I49" s="9"/>
      <c r="J49" s="9"/>
      <c r="K49" s="9"/>
      <c r="L49" s="9"/>
      <c r="M49" s="9"/>
      <c r="N49" s="9"/>
      <c r="O49" s="9"/>
      <c r="P49" s="9"/>
      <c r="Q49" s="9"/>
      <c r="R49" s="9"/>
      <c r="S49" s="9"/>
      <c r="T49" s="9"/>
      <c r="U49" s="9"/>
      <c r="V49" s="9"/>
      <c r="W49" s="9"/>
      <c r="X49" s="9"/>
      <c r="Y49" s="9"/>
      <c r="Z49" s="9"/>
    </row>
    <row r="50">
      <c r="A50" s="10"/>
      <c r="B50" s="20"/>
      <c r="C50" s="5">
        <v>5.53025E7</v>
      </c>
      <c r="D50" s="6" t="s">
        <v>80</v>
      </c>
      <c r="E50" s="17" t="s">
        <v>81</v>
      </c>
      <c r="F50" s="8"/>
      <c r="G50" s="9"/>
      <c r="H50" s="9"/>
      <c r="I50" s="9"/>
      <c r="J50" s="9"/>
      <c r="K50" s="9"/>
      <c r="L50" s="9"/>
      <c r="M50" s="9"/>
      <c r="N50" s="9"/>
      <c r="O50" s="9"/>
      <c r="P50" s="9"/>
      <c r="Q50" s="9"/>
      <c r="R50" s="9"/>
      <c r="S50" s="9"/>
      <c r="T50" s="9"/>
      <c r="U50" s="9"/>
      <c r="V50" s="9"/>
      <c r="W50" s="9"/>
      <c r="X50" s="9"/>
      <c r="Y50" s="9"/>
      <c r="Z50" s="9"/>
    </row>
    <row r="51">
      <c r="A51" s="10"/>
      <c r="B51" s="20"/>
      <c r="C51" s="5">
        <v>6.3890583E7</v>
      </c>
      <c r="D51" s="6" t="s">
        <v>82</v>
      </c>
      <c r="E51" s="17" t="s">
        <v>81</v>
      </c>
      <c r="F51" s="5" t="s">
        <v>83</v>
      </c>
      <c r="G51" s="9"/>
      <c r="H51" s="9"/>
      <c r="I51" s="9"/>
      <c r="J51" s="9"/>
      <c r="K51" s="9"/>
      <c r="L51" s="9"/>
      <c r="M51" s="9"/>
      <c r="N51" s="9"/>
      <c r="O51" s="9"/>
      <c r="P51" s="9"/>
      <c r="Q51" s="9"/>
      <c r="R51" s="9"/>
      <c r="S51" s="9"/>
      <c r="T51" s="9"/>
      <c r="U51" s="9"/>
      <c r="V51" s="9"/>
      <c r="W51" s="9"/>
      <c r="X51" s="9"/>
      <c r="Y51" s="9"/>
      <c r="Z51" s="9"/>
    </row>
    <row r="52">
      <c r="A52" s="10"/>
      <c r="B52" s="20"/>
      <c r="C52" s="5">
        <v>5.4450453E7</v>
      </c>
      <c r="D52" s="6" t="s">
        <v>84</v>
      </c>
      <c r="E52" s="17" t="s">
        <v>81</v>
      </c>
      <c r="F52" s="8"/>
      <c r="G52" s="9"/>
      <c r="H52" s="9"/>
      <c r="I52" s="9"/>
      <c r="J52" s="9"/>
      <c r="K52" s="9"/>
      <c r="L52" s="9"/>
      <c r="M52" s="9"/>
      <c r="N52" s="9"/>
      <c r="O52" s="9"/>
      <c r="P52" s="9"/>
      <c r="Q52" s="9"/>
      <c r="R52" s="9"/>
      <c r="S52" s="9"/>
      <c r="T52" s="9"/>
      <c r="U52" s="9"/>
      <c r="V52" s="9"/>
      <c r="W52" s="9"/>
      <c r="X52" s="9"/>
      <c r="Y52" s="9"/>
      <c r="Z52" s="9"/>
    </row>
    <row r="53">
      <c r="A53" s="10"/>
      <c r="B53" s="20"/>
      <c r="C53" s="5">
        <v>5.4245923E7</v>
      </c>
      <c r="D53" s="6" t="s">
        <v>85</v>
      </c>
      <c r="E53" s="17" t="s">
        <v>81</v>
      </c>
      <c r="F53" s="8"/>
      <c r="G53" s="9"/>
      <c r="H53" s="9"/>
      <c r="I53" s="9"/>
      <c r="J53" s="9"/>
      <c r="K53" s="9"/>
      <c r="L53" s="9"/>
      <c r="M53" s="9"/>
      <c r="N53" s="9"/>
      <c r="O53" s="9"/>
      <c r="P53" s="9"/>
      <c r="Q53" s="9"/>
      <c r="R53" s="9"/>
      <c r="S53" s="9"/>
      <c r="T53" s="9"/>
      <c r="U53" s="9"/>
      <c r="V53" s="9"/>
      <c r="W53" s="9"/>
      <c r="X53" s="9"/>
      <c r="Y53" s="9"/>
      <c r="Z53" s="9"/>
    </row>
    <row r="54">
      <c r="A54" s="10"/>
      <c r="B54" s="20"/>
      <c r="C54" s="5">
        <v>5.2055658E7</v>
      </c>
      <c r="D54" s="11" t="s">
        <v>86</v>
      </c>
      <c r="E54" s="7" t="s">
        <v>29</v>
      </c>
      <c r="F54" s="8"/>
      <c r="G54" s="9"/>
      <c r="H54" s="9"/>
      <c r="I54" s="9"/>
      <c r="J54" s="9"/>
      <c r="K54" s="9"/>
      <c r="L54" s="9"/>
      <c r="M54" s="9"/>
      <c r="N54" s="9"/>
      <c r="O54" s="9"/>
      <c r="P54" s="9"/>
      <c r="Q54" s="9"/>
      <c r="R54" s="9"/>
      <c r="S54" s="9"/>
      <c r="T54" s="9"/>
      <c r="U54" s="9"/>
      <c r="V54" s="9"/>
      <c r="W54" s="9"/>
      <c r="X54" s="9"/>
      <c r="Y54" s="9"/>
      <c r="Z54" s="9"/>
    </row>
    <row r="55">
      <c r="A55" s="10"/>
      <c r="B55" s="21" t="s">
        <v>87</v>
      </c>
      <c r="C55" s="5">
        <v>4.8303166E7</v>
      </c>
      <c r="D55" s="6" t="s">
        <v>88</v>
      </c>
      <c r="E55" s="17" t="s">
        <v>20</v>
      </c>
      <c r="F55" s="5" t="s">
        <v>89</v>
      </c>
      <c r="G55" s="9"/>
      <c r="H55" s="9"/>
      <c r="I55" s="9"/>
      <c r="J55" s="9"/>
      <c r="K55" s="9"/>
      <c r="L55" s="9"/>
      <c r="M55" s="9"/>
      <c r="N55" s="9"/>
      <c r="O55" s="9"/>
      <c r="P55" s="9"/>
      <c r="Q55" s="9"/>
      <c r="R55" s="9"/>
      <c r="S55" s="9"/>
      <c r="T55" s="9"/>
      <c r="U55" s="9"/>
      <c r="V55" s="9"/>
      <c r="W55" s="9"/>
      <c r="X55" s="9"/>
      <c r="Y55" s="9"/>
      <c r="Z55" s="9"/>
    </row>
    <row r="56">
      <c r="A56" s="10"/>
      <c r="B56" s="22"/>
      <c r="C56" s="5">
        <v>5.0243086E7</v>
      </c>
      <c r="D56" s="6" t="s">
        <v>90</v>
      </c>
      <c r="E56" s="17" t="s">
        <v>20</v>
      </c>
      <c r="F56" s="5" t="s">
        <v>89</v>
      </c>
      <c r="G56" s="9"/>
      <c r="H56" s="9"/>
      <c r="I56" s="9"/>
      <c r="J56" s="9"/>
      <c r="K56" s="9"/>
      <c r="L56" s="9"/>
      <c r="M56" s="9"/>
      <c r="N56" s="9"/>
      <c r="O56" s="9"/>
      <c r="P56" s="9"/>
      <c r="Q56" s="9"/>
      <c r="R56" s="9"/>
      <c r="S56" s="9"/>
      <c r="T56" s="9"/>
      <c r="U56" s="9"/>
      <c r="V56" s="9"/>
      <c r="W56" s="9"/>
      <c r="X56" s="9"/>
      <c r="Y56" s="9"/>
      <c r="Z56" s="9"/>
    </row>
    <row r="57">
      <c r="A57" s="10"/>
      <c r="B57" s="22"/>
      <c r="C57" s="5">
        <v>4.4835223E7</v>
      </c>
      <c r="D57" s="6" t="s">
        <v>91</v>
      </c>
      <c r="E57" s="17" t="s">
        <v>20</v>
      </c>
      <c r="F57" s="5" t="s">
        <v>92</v>
      </c>
      <c r="G57" s="9"/>
      <c r="H57" s="9"/>
      <c r="I57" s="9"/>
      <c r="J57" s="9"/>
      <c r="K57" s="9"/>
      <c r="L57" s="9"/>
      <c r="M57" s="9"/>
      <c r="N57" s="9"/>
      <c r="O57" s="9"/>
      <c r="P57" s="9"/>
      <c r="Q57" s="9"/>
      <c r="R57" s="9"/>
      <c r="S57" s="9"/>
      <c r="T57" s="9"/>
      <c r="U57" s="9"/>
      <c r="V57" s="9"/>
      <c r="W57" s="9"/>
      <c r="X57" s="9"/>
      <c r="Y57" s="9"/>
      <c r="Z57" s="9"/>
    </row>
    <row r="58">
      <c r="A58" s="10"/>
      <c r="B58" s="22"/>
      <c r="C58" s="5">
        <v>6.1454585E7</v>
      </c>
      <c r="D58" s="6" t="s">
        <v>62</v>
      </c>
      <c r="E58" s="17" t="s">
        <v>20</v>
      </c>
      <c r="F58" s="8"/>
      <c r="G58" s="9"/>
      <c r="H58" s="9"/>
      <c r="I58" s="9"/>
      <c r="J58" s="9"/>
      <c r="K58" s="9"/>
      <c r="L58" s="9"/>
      <c r="M58" s="9"/>
      <c r="N58" s="9"/>
      <c r="O58" s="9"/>
      <c r="P58" s="9"/>
      <c r="Q58" s="9"/>
      <c r="R58" s="9"/>
      <c r="S58" s="9"/>
      <c r="T58" s="9"/>
      <c r="U58" s="9"/>
      <c r="V58" s="9"/>
      <c r="W58" s="9"/>
      <c r="X58" s="9"/>
      <c r="Y58" s="9"/>
      <c r="Z58" s="9"/>
    </row>
    <row r="59">
      <c r="A59" s="10"/>
      <c r="B59" s="22"/>
      <c r="C59" s="5">
        <v>6.175087E7</v>
      </c>
      <c r="D59" s="6" t="s">
        <v>93</v>
      </c>
      <c r="E59" s="17" t="s">
        <v>20</v>
      </c>
      <c r="F59" s="8"/>
      <c r="G59" s="9"/>
      <c r="H59" s="9"/>
      <c r="I59" s="9"/>
      <c r="J59" s="9"/>
      <c r="K59" s="9"/>
      <c r="L59" s="9"/>
      <c r="M59" s="9"/>
      <c r="N59" s="9"/>
      <c r="O59" s="9"/>
      <c r="P59" s="9"/>
      <c r="Q59" s="9"/>
      <c r="R59" s="9"/>
      <c r="S59" s="9"/>
      <c r="T59" s="9"/>
      <c r="U59" s="9"/>
      <c r="V59" s="9"/>
      <c r="W59" s="9"/>
      <c r="X59" s="9"/>
      <c r="Y59" s="9"/>
      <c r="Z59" s="9"/>
    </row>
    <row r="60">
      <c r="A60" s="10"/>
      <c r="B60" s="23" t="s">
        <v>94</v>
      </c>
      <c r="C60" s="5">
        <v>4.9333162E7</v>
      </c>
      <c r="D60" s="6" t="s">
        <v>95</v>
      </c>
      <c r="E60" s="7" t="s">
        <v>29</v>
      </c>
      <c r="F60" s="8"/>
      <c r="G60" s="9"/>
      <c r="H60" s="9"/>
      <c r="I60" s="9"/>
      <c r="J60" s="9"/>
      <c r="K60" s="9"/>
      <c r="L60" s="9"/>
      <c r="M60" s="9"/>
      <c r="N60" s="9"/>
      <c r="O60" s="9"/>
      <c r="P60" s="9"/>
      <c r="Q60" s="9"/>
      <c r="R60" s="9"/>
      <c r="S60" s="9"/>
      <c r="T60" s="9"/>
      <c r="U60" s="9"/>
      <c r="V60" s="9"/>
      <c r="W60" s="9"/>
      <c r="X60" s="9"/>
      <c r="Y60" s="9"/>
      <c r="Z60" s="9"/>
    </row>
    <row r="61">
      <c r="A61" s="10"/>
      <c r="B61" s="24"/>
      <c r="C61" s="5">
        <v>5.0203766E7</v>
      </c>
      <c r="D61" s="6" t="s">
        <v>96</v>
      </c>
      <c r="E61" s="17" t="s">
        <v>20</v>
      </c>
      <c r="F61" s="8"/>
      <c r="G61" s="9"/>
      <c r="H61" s="9"/>
      <c r="I61" s="9"/>
      <c r="J61" s="9"/>
      <c r="K61" s="9"/>
      <c r="L61" s="9"/>
      <c r="M61" s="9"/>
      <c r="N61" s="9"/>
      <c r="O61" s="9"/>
      <c r="P61" s="9"/>
      <c r="Q61" s="9"/>
      <c r="R61" s="9"/>
      <c r="S61" s="9"/>
      <c r="T61" s="9"/>
      <c r="U61" s="9"/>
      <c r="V61" s="9"/>
      <c r="W61" s="9"/>
      <c r="X61" s="9"/>
      <c r="Y61" s="9"/>
      <c r="Z61" s="9"/>
    </row>
    <row r="62">
      <c r="A62" s="10"/>
      <c r="B62" s="24"/>
      <c r="C62" s="5">
        <v>6.0077931E7</v>
      </c>
      <c r="D62" s="6" t="s">
        <v>97</v>
      </c>
      <c r="E62" s="7" t="s">
        <v>13</v>
      </c>
      <c r="F62" s="8"/>
      <c r="G62" s="9"/>
      <c r="H62" s="9"/>
      <c r="I62" s="9"/>
      <c r="J62" s="9"/>
      <c r="K62" s="9"/>
      <c r="L62" s="9"/>
      <c r="M62" s="9"/>
      <c r="N62" s="9"/>
      <c r="O62" s="9"/>
      <c r="P62" s="9"/>
      <c r="Q62" s="9"/>
      <c r="R62" s="9"/>
      <c r="S62" s="9"/>
      <c r="T62" s="9"/>
      <c r="U62" s="9"/>
      <c r="V62" s="9"/>
      <c r="W62" s="9"/>
      <c r="X62" s="9"/>
      <c r="Y62" s="9"/>
      <c r="Z62" s="9"/>
    </row>
    <row r="63">
      <c r="A63" s="10"/>
      <c r="B63" s="24"/>
      <c r="C63" s="5">
        <v>4.9441748E7</v>
      </c>
      <c r="D63" s="6" t="s">
        <v>98</v>
      </c>
      <c r="E63" s="7" t="s">
        <v>29</v>
      </c>
      <c r="F63" s="8"/>
      <c r="G63" s="9"/>
      <c r="H63" s="9"/>
      <c r="I63" s="9"/>
      <c r="J63" s="9"/>
      <c r="K63" s="9"/>
      <c r="L63" s="9"/>
      <c r="M63" s="9"/>
      <c r="N63" s="9"/>
      <c r="O63" s="9"/>
      <c r="P63" s="9"/>
      <c r="Q63" s="9"/>
      <c r="R63" s="9"/>
      <c r="S63" s="9"/>
      <c r="T63" s="9"/>
      <c r="U63" s="9"/>
      <c r="V63" s="9"/>
      <c r="W63" s="9"/>
      <c r="X63" s="9"/>
      <c r="Y63" s="9"/>
      <c r="Z63" s="9"/>
    </row>
    <row r="64">
      <c r="A64" s="10"/>
      <c r="B64" s="24"/>
      <c r="C64" s="5">
        <v>5.6836895E7</v>
      </c>
      <c r="D64" s="6" t="s">
        <v>99</v>
      </c>
      <c r="E64" s="17" t="s">
        <v>20</v>
      </c>
      <c r="F64" s="8"/>
      <c r="G64" s="9"/>
      <c r="H64" s="9"/>
      <c r="I64" s="9"/>
      <c r="J64" s="9"/>
      <c r="K64" s="9"/>
      <c r="L64" s="9"/>
      <c r="M64" s="9"/>
      <c r="N64" s="9"/>
      <c r="O64" s="9"/>
      <c r="P64" s="9"/>
      <c r="Q64" s="9"/>
      <c r="R64" s="9"/>
      <c r="S64" s="9"/>
      <c r="T64" s="9"/>
      <c r="U64" s="9"/>
      <c r="V64" s="9"/>
      <c r="W64" s="9"/>
      <c r="X64" s="9"/>
      <c r="Y64" s="9"/>
      <c r="Z64" s="9"/>
    </row>
    <row r="65">
      <c r="A65" s="10"/>
      <c r="B65" s="24"/>
      <c r="C65" s="5">
        <v>5.8418067E7</v>
      </c>
      <c r="D65" s="6" t="s">
        <v>100</v>
      </c>
      <c r="E65" s="17" t="s">
        <v>20</v>
      </c>
      <c r="F65" s="8"/>
      <c r="G65" s="9"/>
      <c r="H65" s="9"/>
      <c r="I65" s="9"/>
      <c r="J65" s="9"/>
      <c r="K65" s="9"/>
      <c r="L65" s="9"/>
      <c r="M65" s="9"/>
      <c r="N65" s="9"/>
      <c r="O65" s="9"/>
      <c r="P65" s="9"/>
      <c r="Q65" s="9"/>
      <c r="R65" s="9"/>
      <c r="S65" s="9"/>
      <c r="T65" s="9"/>
      <c r="U65" s="9"/>
      <c r="V65" s="9"/>
      <c r="W65" s="9"/>
      <c r="X65" s="9"/>
      <c r="Y65" s="9"/>
      <c r="Z65" s="9"/>
    </row>
    <row r="66">
      <c r="A66" s="25" t="s">
        <v>101</v>
      </c>
      <c r="B66" s="26" t="s">
        <v>102</v>
      </c>
      <c r="C66" s="5">
        <v>5.8558004E7</v>
      </c>
      <c r="D66" s="6" t="s">
        <v>103</v>
      </c>
      <c r="E66" s="17" t="s">
        <v>20</v>
      </c>
      <c r="F66" s="8"/>
      <c r="G66" s="9"/>
      <c r="H66" s="9"/>
      <c r="I66" s="9"/>
      <c r="J66" s="9"/>
      <c r="K66" s="9"/>
      <c r="L66" s="9"/>
      <c r="M66" s="9"/>
      <c r="N66" s="9"/>
      <c r="O66" s="9"/>
      <c r="P66" s="9"/>
      <c r="Q66" s="9"/>
      <c r="R66" s="9"/>
      <c r="S66" s="9"/>
      <c r="T66" s="9"/>
      <c r="U66" s="9"/>
      <c r="V66" s="9"/>
      <c r="W66" s="9"/>
      <c r="X66" s="9"/>
      <c r="Y66" s="9"/>
      <c r="Z66" s="9"/>
    </row>
    <row r="67">
      <c r="A67" s="27"/>
      <c r="B67" s="28"/>
      <c r="C67" s="5">
        <v>4.6494742E7</v>
      </c>
      <c r="D67" s="11" t="s">
        <v>104</v>
      </c>
      <c r="E67" s="17" t="s">
        <v>20</v>
      </c>
      <c r="F67" s="8"/>
      <c r="G67" s="9"/>
      <c r="H67" s="9"/>
      <c r="I67" s="9"/>
      <c r="J67" s="9"/>
      <c r="K67" s="9"/>
      <c r="L67" s="9"/>
      <c r="M67" s="9"/>
      <c r="N67" s="9"/>
      <c r="O67" s="9"/>
      <c r="P67" s="9"/>
      <c r="Q67" s="9"/>
      <c r="R67" s="9"/>
      <c r="S67" s="9"/>
      <c r="T67" s="9"/>
      <c r="U67" s="9"/>
      <c r="V67" s="9"/>
      <c r="W67" s="9"/>
      <c r="X67" s="9"/>
      <c r="Y67" s="9"/>
      <c r="Z67" s="9"/>
    </row>
    <row r="68">
      <c r="A68" s="29"/>
      <c r="B68" s="28"/>
      <c r="C68" s="5">
        <v>2.5301958E7</v>
      </c>
      <c r="D68" s="6" t="s">
        <v>105</v>
      </c>
      <c r="E68" s="7" t="s">
        <v>106</v>
      </c>
      <c r="F68" s="8"/>
      <c r="G68" s="9"/>
      <c r="H68" s="9"/>
      <c r="I68" s="9"/>
      <c r="J68" s="9"/>
      <c r="K68" s="9"/>
      <c r="L68" s="9"/>
      <c r="M68" s="9"/>
      <c r="N68" s="9"/>
      <c r="O68" s="9"/>
      <c r="P68" s="9"/>
      <c r="Q68" s="9"/>
      <c r="R68" s="9"/>
      <c r="S68" s="9"/>
      <c r="T68" s="9"/>
      <c r="U68" s="9"/>
      <c r="V68" s="9"/>
      <c r="W68" s="9"/>
      <c r="X68" s="9"/>
      <c r="Y68" s="9"/>
      <c r="Z68" s="9"/>
    </row>
    <row r="69">
      <c r="A69" s="29"/>
      <c r="B69" s="28"/>
      <c r="C69" s="5">
        <v>3.5970126E7</v>
      </c>
      <c r="D69" s="6" t="s">
        <v>107</v>
      </c>
      <c r="E69" s="7" t="s">
        <v>106</v>
      </c>
      <c r="F69" s="8"/>
      <c r="G69" s="9"/>
      <c r="H69" s="9"/>
      <c r="I69" s="9"/>
      <c r="J69" s="9"/>
      <c r="K69" s="9"/>
      <c r="L69" s="9"/>
      <c r="M69" s="9"/>
      <c r="N69" s="9"/>
      <c r="O69" s="9"/>
      <c r="P69" s="9"/>
      <c r="Q69" s="9"/>
      <c r="R69" s="9"/>
      <c r="S69" s="9"/>
      <c r="T69" s="9"/>
      <c r="U69" s="9"/>
      <c r="V69" s="9"/>
      <c r="W69" s="9"/>
      <c r="X69" s="9"/>
      <c r="Y69" s="9"/>
      <c r="Z69" s="9"/>
    </row>
    <row r="70">
      <c r="A70" s="29"/>
      <c r="B70" s="28"/>
      <c r="C70" s="5">
        <v>2.4406937E7</v>
      </c>
      <c r="D70" s="6" t="s">
        <v>108</v>
      </c>
      <c r="E70" s="7" t="s">
        <v>106</v>
      </c>
      <c r="F70" s="8"/>
      <c r="G70" s="9"/>
      <c r="H70" s="9"/>
      <c r="I70" s="9"/>
      <c r="J70" s="9"/>
      <c r="K70" s="9"/>
      <c r="L70" s="9"/>
      <c r="M70" s="9"/>
      <c r="N70" s="9"/>
      <c r="O70" s="9"/>
      <c r="P70" s="9"/>
      <c r="Q70" s="9"/>
      <c r="R70" s="9"/>
      <c r="S70" s="9"/>
      <c r="T70" s="9"/>
      <c r="U70" s="9"/>
      <c r="V70" s="9"/>
      <c r="W70" s="9"/>
      <c r="X70" s="9"/>
      <c r="Y70" s="9"/>
      <c r="Z70" s="9"/>
    </row>
    <row r="71">
      <c r="A71" s="29"/>
      <c r="B71" s="28"/>
      <c r="C71" s="5">
        <v>5.8475716E7</v>
      </c>
      <c r="D71" s="6" t="s">
        <v>109</v>
      </c>
      <c r="E71" s="17" t="s">
        <v>20</v>
      </c>
      <c r="F71" s="8"/>
      <c r="G71" s="9"/>
      <c r="H71" s="9"/>
      <c r="I71" s="9"/>
      <c r="J71" s="9"/>
      <c r="K71" s="9"/>
      <c r="L71" s="9"/>
      <c r="M71" s="9"/>
      <c r="N71" s="9"/>
      <c r="O71" s="9"/>
      <c r="P71" s="9"/>
      <c r="Q71" s="9"/>
      <c r="R71" s="9"/>
      <c r="S71" s="9"/>
      <c r="T71" s="9"/>
      <c r="U71" s="9"/>
      <c r="V71" s="9"/>
      <c r="W71" s="9"/>
      <c r="X71" s="9"/>
      <c r="Y71" s="9"/>
      <c r="Z71" s="9"/>
    </row>
    <row r="72">
      <c r="A72" s="29"/>
      <c r="B72" s="28"/>
      <c r="C72" s="5">
        <v>6.191611E7</v>
      </c>
      <c r="D72" s="11" t="s">
        <v>110</v>
      </c>
      <c r="E72" s="17" t="s">
        <v>20</v>
      </c>
      <c r="F72" s="8"/>
      <c r="G72" s="9"/>
      <c r="H72" s="9"/>
      <c r="I72" s="9"/>
      <c r="J72" s="9"/>
      <c r="K72" s="9"/>
      <c r="L72" s="9"/>
      <c r="M72" s="9"/>
      <c r="N72" s="9"/>
      <c r="O72" s="9"/>
      <c r="P72" s="9"/>
      <c r="Q72" s="9"/>
      <c r="R72" s="9"/>
      <c r="S72" s="9"/>
      <c r="T72" s="9"/>
      <c r="U72" s="9"/>
      <c r="V72" s="9"/>
      <c r="W72" s="9"/>
      <c r="X72" s="9"/>
      <c r="Y72" s="9"/>
      <c r="Z72" s="9"/>
    </row>
    <row r="73">
      <c r="A73" s="29"/>
      <c r="B73" s="28"/>
      <c r="C73" s="5">
        <v>6.1326144E7</v>
      </c>
      <c r="D73" s="6" t="s">
        <v>111</v>
      </c>
      <c r="E73" s="7" t="s">
        <v>112</v>
      </c>
      <c r="F73" s="8"/>
      <c r="G73" s="9"/>
      <c r="H73" s="9"/>
      <c r="I73" s="9"/>
      <c r="J73" s="9"/>
      <c r="K73" s="9"/>
      <c r="L73" s="9"/>
      <c r="M73" s="9"/>
      <c r="N73" s="9"/>
      <c r="O73" s="9"/>
      <c r="P73" s="9"/>
      <c r="Q73" s="9"/>
      <c r="R73" s="9"/>
      <c r="S73" s="9"/>
      <c r="T73" s="9"/>
      <c r="U73" s="9"/>
      <c r="V73" s="9"/>
      <c r="W73" s="9"/>
      <c r="X73" s="9"/>
      <c r="Y73" s="9"/>
      <c r="Z73" s="9"/>
    </row>
    <row r="74">
      <c r="A74" s="29"/>
      <c r="B74" s="30" t="s">
        <v>113</v>
      </c>
      <c r="C74" s="5">
        <v>4.9254129E7</v>
      </c>
      <c r="D74" s="6" t="s">
        <v>114</v>
      </c>
      <c r="E74" s="7" t="s">
        <v>115</v>
      </c>
      <c r="F74" s="8"/>
      <c r="G74" s="9"/>
      <c r="H74" s="9"/>
      <c r="I74" s="9"/>
      <c r="J74" s="9"/>
      <c r="K74" s="9"/>
      <c r="L74" s="9"/>
      <c r="M74" s="9"/>
      <c r="N74" s="9"/>
      <c r="O74" s="9"/>
      <c r="P74" s="9"/>
      <c r="Q74" s="9"/>
      <c r="R74" s="9"/>
      <c r="S74" s="9"/>
      <c r="T74" s="9"/>
      <c r="U74" s="9"/>
      <c r="V74" s="9"/>
      <c r="W74" s="9"/>
      <c r="X74" s="9"/>
      <c r="Y74" s="9"/>
      <c r="Z74" s="9"/>
    </row>
    <row r="75">
      <c r="A75" s="29"/>
      <c r="B75" s="31"/>
      <c r="C75" s="5">
        <v>4.2819535E7</v>
      </c>
      <c r="D75" s="6" t="s">
        <v>114</v>
      </c>
      <c r="E75" s="7" t="s">
        <v>115</v>
      </c>
      <c r="F75" s="8"/>
      <c r="G75" s="9"/>
      <c r="H75" s="9"/>
      <c r="I75" s="9"/>
      <c r="J75" s="9"/>
      <c r="K75" s="9"/>
      <c r="L75" s="9"/>
      <c r="M75" s="9"/>
      <c r="N75" s="9"/>
      <c r="O75" s="9"/>
      <c r="P75" s="9"/>
      <c r="Q75" s="9"/>
      <c r="R75" s="9"/>
      <c r="S75" s="9"/>
      <c r="T75" s="9"/>
      <c r="U75" s="9"/>
      <c r="V75" s="9"/>
      <c r="W75" s="9"/>
      <c r="X75" s="9"/>
      <c r="Y75" s="9"/>
      <c r="Z75" s="9"/>
    </row>
    <row r="76">
      <c r="A76" s="29"/>
      <c r="B76" s="31"/>
      <c r="C76" s="5">
        <v>4.891185E7</v>
      </c>
      <c r="D76" s="6" t="s">
        <v>116</v>
      </c>
      <c r="E76" s="7" t="s">
        <v>106</v>
      </c>
      <c r="F76" s="8"/>
      <c r="G76" s="9"/>
      <c r="H76" s="9"/>
      <c r="I76" s="9"/>
      <c r="J76" s="9"/>
      <c r="K76" s="9"/>
      <c r="L76" s="9"/>
      <c r="M76" s="9"/>
      <c r="N76" s="9"/>
      <c r="O76" s="9"/>
      <c r="P76" s="9"/>
      <c r="Q76" s="9"/>
      <c r="R76" s="9"/>
      <c r="S76" s="9"/>
      <c r="T76" s="9"/>
      <c r="U76" s="9"/>
      <c r="V76" s="9"/>
      <c r="W76" s="9"/>
      <c r="X76" s="9"/>
      <c r="Y76" s="9"/>
      <c r="Z76" s="9"/>
    </row>
    <row r="77">
      <c r="A77" s="29"/>
      <c r="B77" s="31"/>
      <c r="C77" s="5">
        <v>3.8717165E7</v>
      </c>
      <c r="D77" s="6" t="s">
        <v>117</v>
      </c>
      <c r="E77" s="7" t="s">
        <v>106</v>
      </c>
      <c r="F77" s="5" t="s">
        <v>118</v>
      </c>
      <c r="G77" s="9"/>
      <c r="H77" s="9"/>
      <c r="I77" s="9"/>
      <c r="J77" s="9"/>
      <c r="K77" s="9"/>
      <c r="L77" s="9"/>
      <c r="M77" s="9"/>
      <c r="N77" s="9"/>
      <c r="O77" s="9"/>
      <c r="P77" s="9"/>
      <c r="Q77" s="9"/>
      <c r="R77" s="9"/>
      <c r="S77" s="9"/>
      <c r="T77" s="9"/>
      <c r="U77" s="9"/>
      <c r="V77" s="9"/>
      <c r="W77" s="9"/>
      <c r="X77" s="9"/>
      <c r="Y77" s="9"/>
      <c r="Z77" s="9"/>
    </row>
    <row r="78">
      <c r="A78" s="29"/>
      <c r="B78" s="31"/>
      <c r="C78" s="5">
        <v>5.991221E7</v>
      </c>
      <c r="D78" s="6" t="s">
        <v>119</v>
      </c>
      <c r="E78" s="7" t="s">
        <v>106</v>
      </c>
      <c r="F78" s="8"/>
      <c r="G78" s="9"/>
      <c r="H78" s="9"/>
      <c r="I78" s="9"/>
      <c r="J78" s="9"/>
      <c r="K78" s="9"/>
      <c r="L78" s="9"/>
      <c r="M78" s="9"/>
      <c r="N78" s="9"/>
      <c r="O78" s="9"/>
      <c r="P78" s="9"/>
      <c r="Q78" s="9"/>
      <c r="R78" s="9"/>
      <c r="S78" s="9"/>
      <c r="T78" s="9"/>
      <c r="U78" s="9"/>
      <c r="V78" s="9"/>
      <c r="W78" s="9"/>
      <c r="X78" s="9"/>
      <c r="Y78" s="9"/>
      <c r="Z78" s="9"/>
    </row>
    <row r="79">
      <c r="A79" s="29"/>
      <c r="B79" s="32" t="s">
        <v>120</v>
      </c>
      <c r="C79" s="5">
        <v>6.0975651E7</v>
      </c>
      <c r="D79" s="6" t="s">
        <v>121</v>
      </c>
      <c r="E79" s="17" t="s">
        <v>20</v>
      </c>
      <c r="F79" s="8"/>
      <c r="G79" s="9"/>
      <c r="H79" s="9"/>
      <c r="I79" s="9"/>
      <c r="J79" s="9"/>
      <c r="K79" s="9"/>
      <c r="L79" s="9"/>
      <c r="M79" s="9"/>
      <c r="N79" s="9"/>
      <c r="O79" s="9"/>
      <c r="P79" s="9"/>
      <c r="Q79" s="9"/>
      <c r="R79" s="9"/>
      <c r="S79" s="9"/>
      <c r="T79" s="9"/>
      <c r="U79" s="9"/>
      <c r="V79" s="9"/>
      <c r="W79" s="9"/>
      <c r="X79" s="9"/>
      <c r="Y79" s="9"/>
      <c r="Z79" s="9"/>
    </row>
    <row r="80">
      <c r="A80" s="29"/>
      <c r="B80" s="33"/>
      <c r="C80" s="5">
        <v>6.4327397E7</v>
      </c>
      <c r="D80" s="11" t="s">
        <v>122</v>
      </c>
      <c r="E80" s="17" t="s">
        <v>20</v>
      </c>
      <c r="F80" s="8"/>
      <c r="G80" s="9"/>
      <c r="H80" s="9"/>
      <c r="I80" s="9"/>
      <c r="J80" s="9"/>
      <c r="K80" s="9"/>
      <c r="L80" s="9"/>
      <c r="M80" s="9"/>
      <c r="N80" s="9"/>
      <c r="O80" s="9"/>
      <c r="P80" s="9"/>
      <c r="Q80" s="9"/>
      <c r="R80" s="9"/>
      <c r="S80" s="9"/>
      <c r="T80" s="9"/>
      <c r="U80" s="9"/>
      <c r="V80" s="9"/>
      <c r="W80" s="9"/>
      <c r="X80" s="9"/>
      <c r="Y80" s="9"/>
      <c r="Z80" s="9"/>
    </row>
    <row r="81">
      <c r="A81" s="29"/>
      <c r="B81" s="33"/>
      <c r="C81" s="5">
        <v>6.3106341E7</v>
      </c>
      <c r="D81" s="6" t="s">
        <v>123</v>
      </c>
      <c r="E81" s="17" t="s">
        <v>20</v>
      </c>
      <c r="F81" s="5" t="s">
        <v>124</v>
      </c>
      <c r="G81" s="9"/>
      <c r="H81" s="9"/>
      <c r="I81" s="9"/>
      <c r="J81" s="9"/>
      <c r="K81" s="9"/>
      <c r="L81" s="9"/>
      <c r="M81" s="9"/>
      <c r="N81" s="9"/>
      <c r="O81" s="9"/>
      <c r="P81" s="9"/>
      <c r="Q81" s="9"/>
      <c r="R81" s="9"/>
      <c r="S81" s="9"/>
      <c r="T81" s="9"/>
      <c r="U81" s="9"/>
      <c r="V81" s="9"/>
      <c r="W81" s="9"/>
      <c r="X81" s="9"/>
      <c r="Y81" s="9"/>
      <c r="Z81" s="9"/>
    </row>
    <row r="82">
      <c r="A82" s="29"/>
      <c r="B82" s="33"/>
      <c r="C82" s="5">
        <v>6.3291221E7</v>
      </c>
      <c r="D82" s="6" t="s">
        <v>123</v>
      </c>
      <c r="E82" s="17" t="s">
        <v>20</v>
      </c>
      <c r="F82" s="8"/>
      <c r="G82" s="9"/>
      <c r="H82" s="9"/>
      <c r="I82" s="9"/>
      <c r="J82" s="9"/>
      <c r="K82" s="9"/>
      <c r="L82" s="9"/>
      <c r="M82" s="9"/>
      <c r="N82" s="9"/>
      <c r="O82" s="9"/>
      <c r="P82" s="9"/>
      <c r="Q82" s="9"/>
      <c r="R82" s="9"/>
      <c r="S82" s="9"/>
      <c r="T82" s="9"/>
      <c r="U82" s="9"/>
      <c r="V82" s="9"/>
      <c r="W82" s="9"/>
      <c r="X82" s="9"/>
      <c r="Y82" s="9"/>
      <c r="Z82" s="9"/>
    </row>
    <row r="83">
      <c r="A83" s="29"/>
      <c r="B83" s="33"/>
      <c r="C83" s="5">
        <v>6.5095129E7</v>
      </c>
      <c r="D83" s="6" t="s">
        <v>125</v>
      </c>
      <c r="E83" s="17" t="s">
        <v>126</v>
      </c>
      <c r="F83" s="8"/>
      <c r="G83" s="9"/>
      <c r="H83" s="9"/>
      <c r="I83" s="9"/>
      <c r="J83" s="9"/>
      <c r="K83" s="9"/>
      <c r="L83" s="9"/>
      <c r="M83" s="9"/>
      <c r="N83" s="9"/>
      <c r="O83" s="9"/>
      <c r="P83" s="9"/>
      <c r="Q83" s="9"/>
      <c r="R83" s="9"/>
      <c r="S83" s="9"/>
      <c r="T83" s="9"/>
      <c r="U83" s="9"/>
      <c r="V83" s="9"/>
      <c r="W83" s="9"/>
      <c r="X83" s="9"/>
      <c r="Y83" s="9"/>
      <c r="Z83" s="9"/>
    </row>
    <row r="84">
      <c r="A84" s="29"/>
      <c r="B84" s="33"/>
      <c r="C84" s="5">
        <v>4.9824872E7</v>
      </c>
      <c r="D84" s="6" t="s">
        <v>127</v>
      </c>
      <c r="E84" s="17" t="s">
        <v>20</v>
      </c>
      <c r="F84" s="8"/>
      <c r="G84" s="9"/>
      <c r="H84" s="9"/>
      <c r="I84" s="9"/>
      <c r="J84" s="9"/>
      <c r="K84" s="9"/>
      <c r="L84" s="9"/>
      <c r="M84" s="9"/>
      <c r="N84" s="9"/>
      <c r="O84" s="9"/>
      <c r="P84" s="9"/>
      <c r="Q84" s="9"/>
      <c r="R84" s="9"/>
      <c r="S84" s="9"/>
      <c r="T84" s="9"/>
      <c r="U84" s="9"/>
      <c r="V84" s="9"/>
      <c r="W84" s="9"/>
      <c r="X84" s="9"/>
      <c r="Y84" s="9"/>
      <c r="Z84" s="9"/>
    </row>
    <row r="85">
      <c r="A85" s="29"/>
      <c r="B85" s="34" t="s">
        <v>128</v>
      </c>
      <c r="C85" s="5">
        <v>5.573482E7</v>
      </c>
      <c r="D85" s="6" t="s">
        <v>129</v>
      </c>
      <c r="E85" s="17" t="s">
        <v>20</v>
      </c>
      <c r="F85" s="5" t="s">
        <v>130</v>
      </c>
      <c r="G85" s="9"/>
      <c r="H85" s="9"/>
      <c r="I85" s="9"/>
      <c r="J85" s="9"/>
      <c r="K85" s="9"/>
      <c r="L85" s="9"/>
      <c r="M85" s="9"/>
      <c r="N85" s="9"/>
      <c r="O85" s="9"/>
      <c r="P85" s="9"/>
      <c r="Q85" s="9"/>
      <c r="R85" s="9"/>
      <c r="S85" s="9"/>
      <c r="T85" s="9"/>
      <c r="U85" s="9"/>
      <c r="V85" s="9"/>
      <c r="W85" s="9"/>
      <c r="X85" s="9"/>
      <c r="Y85" s="9"/>
      <c r="Z85" s="9"/>
    </row>
    <row r="86">
      <c r="A86" s="29"/>
      <c r="B86" s="34"/>
      <c r="C86" s="5">
        <v>6.1100907E7</v>
      </c>
      <c r="D86" s="6" t="s">
        <v>131</v>
      </c>
      <c r="E86" s="17" t="s">
        <v>20</v>
      </c>
      <c r="F86" s="8"/>
      <c r="G86" s="9"/>
      <c r="H86" s="9"/>
      <c r="I86" s="9"/>
      <c r="J86" s="9"/>
      <c r="K86" s="9"/>
      <c r="L86" s="9"/>
      <c r="M86" s="9"/>
      <c r="N86" s="9"/>
      <c r="O86" s="9"/>
      <c r="P86" s="9"/>
      <c r="Q86" s="9"/>
      <c r="R86" s="9"/>
      <c r="S86" s="9"/>
      <c r="T86" s="9"/>
      <c r="U86" s="9"/>
      <c r="V86" s="9"/>
      <c r="W86" s="9"/>
      <c r="X86" s="9"/>
      <c r="Y86" s="9"/>
      <c r="Z86" s="9"/>
    </row>
    <row r="87">
      <c r="A87" s="29"/>
      <c r="B87" s="35" t="s">
        <v>132</v>
      </c>
      <c r="C87" s="5">
        <v>4.2672431E7</v>
      </c>
      <c r="D87" s="6" t="s">
        <v>133</v>
      </c>
      <c r="E87" s="17" t="s">
        <v>20</v>
      </c>
      <c r="F87" s="5" t="s">
        <v>134</v>
      </c>
      <c r="G87" s="9"/>
      <c r="H87" s="9"/>
      <c r="I87" s="9"/>
      <c r="J87" s="9"/>
      <c r="K87" s="9"/>
      <c r="L87" s="9"/>
      <c r="M87" s="9"/>
      <c r="N87" s="9"/>
      <c r="O87" s="9"/>
      <c r="P87" s="9"/>
      <c r="Q87" s="9"/>
      <c r="R87" s="9"/>
      <c r="S87" s="9"/>
      <c r="T87" s="9"/>
      <c r="U87" s="9"/>
      <c r="V87" s="9"/>
      <c r="W87" s="9"/>
      <c r="X87" s="9"/>
      <c r="Y87" s="9"/>
      <c r="Z87" s="9"/>
    </row>
    <row r="88">
      <c r="A88" s="29"/>
      <c r="B88" s="36"/>
      <c r="C88" s="5">
        <v>6.3859912E7</v>
      </c>
      <c r="D88" s="6" t="s">
        <v>135</v>
      </c>
      <c r="E88" s="37" t="s">
        <v>136</v>
      </c>
      <c r="F88" s="8"/>
      <c r="G88" s="9"/>
      <c r="H88" s="9"/>
      <c r="I88" s="9"/>
      <c r="J88" s="9"/>
      <c r="K88" s="9"/>
      <c r="L88" s="9"/>
      <c r="M88" s="9"/>
      <c r="N88" s="9"/>
      <c r="O88" s="9"/>
      <c r="P88" s="9"/>
      <c r="Q88" s="9"/>
      <c r="R88" s="9"/>
      <c r="S88" s="9"/>
      <c r="T88" s="9"/>
      <c r="U88" s="9"/>
      <c r="V88" s="9"/>
      <c r="W88" s="9"/>
      <c r="X88" s="9"/>
      <c r="Y88" s="9"/>
      <c r="Z88" s="9"/>
    </row>
    <row r="89">
      <c r="A89" s="29"/>
      <c r="B89" s="36"/>
      <c r="C89" s="5">
        <v>5.5269907E7</v>
      </c>
      <c r="D89" s="6" t="s">
        <v>137</v>
      </c>
      <c r="E89" s="17" t="s">
        <v>20</v>
      </c>
      <c r="F89" s="8"/>
      <c r="G89" s="9"/>
      <c r="H89" s="9"/>
      <c r="I89" s="9"/>
      <c r="J89" s="9"/>
      <c r="K89" s="9"/>
      <c r="L89" s="9"/>
      <c r="M89" s="9"/>
      <c r="N89" s="9"/>
      <c r="O89" s="9"/>
      <c r="P89" s="9"/>
      <c r="Q89" s="9"/>
      <c r="R89" s="9"/>
      <c r="S89" s="9"/>
      <c r="T89" s="9"/>
      <c r="U89" s="9"/>
      <c r="V89" s="9"/>
      <c r="W89" s="9"/>
      <c r="X89" s="9"/>
      <c r="Y89" s="9"/>
      <c r="Z89" s="9"/>
    </row>
    <row r="90">
      <c r="A90" s="29"/>
      <c r="B90" s="36"/>
      <c r="C90" s="5">
        <v>6.2796481E7</v>
      </c>
      <c r="D90" s="11" t="s">
        <v>138</v>
      </c>
      <c r="E90" s="7" t="s">
        <v>139</v>
      </c>
      <c r="F90" s="8"/>
      <c r="G90" s="9"/>
      <c r="H90" s="9"/>
      <c r="I90" s="9"/>
      <c r="J90" s="9"/>
      <c r="K90" s="9"/>
      <c r="L90" s="9"/>
      <c r="M90" s="9"/>
      <c r="N90" s="9"/>
      <c r="O90" s="9"/>
      <c r="P90" s="9"/>
      <c r="Q90" s="9"/>
      <c r="R90" s="9"/>
      <c r="S90" s="9"/>
      <c r="T90" s="9"/>
      <c r="U90" s="9"/>
      <c r="V90" s="9"/>
      <c r="W90" s="9"/>
      <c r="X90" s="9"/>
      <c r="Y90" s="9"/>
      <c r="Z90" s="9"/>
    </row>
    <row r="91">
      <c r="A91" s="29"/>
      <c r="B91" s="36"/>
      <c r="C91" s="5">
        <v>6.3845434E7</v>
      </c>
      <c r="D91" s="6" t="s">
        <v>140</v>
      </c>
      <c r="E91" s="7" t="s">
        <v>139</v>
      </c>
      <c r="F91" s="8"/>
      <c r="G91" s="9"/>
      <c r="H91" s="9"/>
      <c r="I91" s="9"/>
      <c r="J91" s="9"/>
      <c r="K91" s="9"/>
      <c r="L91" s="9"/>
      <c r="M91" s="9"/>
      <c r="N91" s="9"/>
      <c r="O91" s="9"/>
      <c r="P91" s="9"/>
      <c r="Q91" s="9"/>
      <c r="R91" s="9"/>
      <c r="S91" s="9"/>
      <c r="T91" s="9"/>
      <c r="U91" s="9"/>
      <c r="V91" s="9"/>
      <c r="W91" s="9"/>
      <c r="X91" s="9"/>
      <c r="Y91" s="9"/>
      <c r="Z91" s="9"/>
    </row>
    <row r="92">
      <c r="A92" s="29"/>
      <c r="B92" s="36"/>
      <c r="C92" s="5">
        <v>3.161753E7</v>
      </c>
      <c r="D92" s="11" t="s">
        <v>141</v>
      </c>
      <c r="E92" s="17" t="s">
        <v>20</v>
      </c>
      <c r="F92" s="8"/>
      <c r="G92" s="9"/>
      <c r="H92" s="9"/>
      <c r="I92" s="9"/>
      <c r="J92" s="9"/>
      <c r="K92" s="9"/>
      <c r="L92" s="9"/>
      <c r="M92" s="9"/>
      <c r="N92" s="9"/>
      <c r="O92" s="9"/>
      <c r="P92" s="9"/>
      <c r="Q92" s="9"/>
      <c r="R92" s="9"/>
      <c r="S92" s="9"/>
      <c r="T92" s="9"/>
      <c r="U92" s="9"/>
      <c r="V92" s="9"/>
      <c r="W92" s="9"/>
      <c r="X92" s="9"/>
      <c r="Y92" s="9"/>
      <c r="Z92" s="9"/>
    </row>
    <row r="93">
      <c r="A93" s="29"/>
      <c r="B93" s="36"/>
      <c r="C93" s="5">
        <v>4.7788673E7</v>
      </c>
      <c r="D93" s="11" t="s">
        <v>142</v>
      </c>
      <c r="E93" s="17" t="s">
        <v>20</v>
      </c>
      <c r="F93" s="8"/>
      <c r="G93" s="9"/>
      <c r="H93" s="9"/>
      <c r="I93" s="9"/>
      <c r="J93" s="9"/>
      <c r="K93" s="9"/>
      <c r="L93" s="9"/>
      <c r="M93" s="9"/>
      <c r="N93" s="9"/>
      <c r="O93" s="9"/>
      <c r="P93" s="9"/>
      <c r="Q93" s="9"/>
      <c r="R93" s="9"/>
      <c r="S93" s="9"/>
      <c r="T93" s="9"/>
      <c r="U93" s="9"/>
      <c r="V93" s="9"/>
      <c r="W93" s="9"/>
      <c r="X93" s="9"/>
      <c r="Y93" s="9"/>
      <c r="Z93" s="9"/>
    </row>
    <row r="94">
      <c r="A94" s="29"/>
      <c r="B94" s="36"/>
      <c r="C94" s="5">
        <v>4.5836241E7</v>
      </c>
      <c r="D94" s="11" t="s">
        <v>143</v>
      </c>
      <c r="E94" s="17" t="s">
        <v>20</v>
      </c>
      <c r="F94" s="8"/>
      <c r="G94" s="9"/>
      <c r="H94" s="9"/>
      <c r="I94" s="9"/>
      <c r="J94" s="9"/>
      <c r="K94" s="9"/>
      <c r="L94" s="9"/>
      <c r="M94" s="9"/>
      <c r="N94" s="9"/>
      <c r="O94" s="9"/>
      <c r="P94" s="9"/>
      <c r="Q94" s="9"/>
      <c r="R94" s="9"/>
      <c r="S94" s="9"/>
      <c r="T94" s="9"/>
      <c r="U94" s="9"/>
      <c r="V94" s="9"/>
      <c r="W94" s="9"/>
      <c r="X94" s="9"/>
      <c r="Y94" s="9"/>
      <c r="Z94" s="9"/>
    </row>
    <row r="95">
      <c r="A95" s="29"/>
      <c r="B95" s="38" t="s">
        <v>144</v>
      </c>
      <c r="C95" s="5">
        <v>5.2005058E7</v>
      </c>
      <c r="D95" s="11" t="s">
        <v>145</v>
      </c>
      <c r="E95" s="17" t="s">
        <v>20</v>
      </c>
      <c r="F95" s="8"/>
      <c r="G95" s="9"/>
      <c r="H95" s="9"/>
      <c r="I95" s="9"/>
      <c r="J95" s="9"/>
      <c r="K95" s="9"/>
      <c r="L95" s="9"/>
      <c r="M95" s="9"/>
      <c r="N95" s="9"/>
      <c r="O95" s="9"/>
      <c r="P95" s="9"/>
      <c r="Q95" s="9"/>
      <c r="R95" s="9"/>
      <c r="S95" s="9"/>
      <c r="T95" s="9"/>
      <c r="U95" s="9"/>
      <c r="V95" s="9"/>
      <c r="W95" s="9"/>
      <c r="X95" s="9"/>
      <c r="Y95" s="9"/>
      <c r="Z95" s="9"/>
    </row>
    <row r="96">
      <c r="A96" s="29"/>
      <c r="B96" s="39"/>
      <c r="C96" s="5">
        <v>2.3879139E7</v>
      </c>
      <c r="D96" s="6" t="s">
        <v>146</v>
      </c>
      <c r="E96" s="7" t="s">
        <v>147</v>
      </c>
      <c r="F96" s="8"/>
      <c r="G96" s="9"/>
      <c r="H96" s="9"/>
      <c r="I96" s="9"/>
      <c r="J96" s="9"/>
      <c r="K96" s="9"/>
      <c r="L96" s="9"/>
      <c r="M96" s="9"/>
      <c r="N96" s="9"/>
      <c r="O96" s="9"/>
      <c r="P96" s="9"/>
      <c r="Q96" s="9"/>
      <c r="R96" s="9"/>
      <c r="S96" s="9"/>
      <c r="T96" s="9"/>
      <c r="U96" s="9"/>
      <c r="V96" s="9"/>
      <c r="W96" s="9"/>
      <c r="X96" s="9"/>
      <c r="Y96" s="9"/>
      <c r="Z96" s="9"/>
    </row>
    <row r="97">
      <c r="A97" s="29"/>
      <c r="B97" s="39"/>
      <c r="C97" s="5">
        <v>6.193821E7</v>
      </c>
      <c r="D97" s="6" t="s">
        <v>148</v>
      </c>
      <c r="E97" s="40" t="s">
        <v>149</v>
      </c>
      <c r="F97" s="8"/>
      <c r="G97" s="9"/>
      <c r="H97" s="9"/>
      <c r="I97" s="9"/>
      <c r="J97" s="9"/>
      <c r="K97" s="9"/>
      <c r="L97" s="9"/>
      <c r="M97" s="9"/>
      <c r="N97" s="9"/>
      <c r="O97" s="9"/>
      <c r="P97" s="9"/>
      <c r="Q97" s="9"/>
      <c r="R97" s="9"/>
      <c r="S97" s="9"/>
      <c r="T97" s="9"/>
      <c r="U97" s="9"/>
      <c r="V97" s="9"/>
      <c r="W97" s="9"/>
      <c r="X97" s="9"/>
      <c r="Y97" s="9"/>
      <c r="Z97" s="9"/>
    </row>
    <row r="98">
      <c r="A98" s="29"/>
      <c r="B98" s="39"/>
      <c r="C98" s="5">
        <v>5.4201162E7</v>
      </c>
      <c r="D98" s="6" t="s">
        <v>150</v>
      </c>
      <c r="E98" s="7" t="s">
        <v>139</v>
      </c>
      <c r="F98" s="5" t="s">
        <v>151</v>
      </c>
      <c r="G98" s="9"/>
      <c r="H98" s="9"/>
      <c r="I98" s="9"/>
      <c r="J98" s="9"/>
      <c r="K98" s="9"/>
      <c r="L98" s="9"/>
      <c r="M98" s="9"/>
      <c r="N98" s="9"/>
      <c r="O98" s="9"/>
      <c r="P98" s="9"/>
      <c r="Q98" s="9"/>
      <c r="R98" s="9"/>
      <c r="S98" s="9"/>
      <c r="T98" s="9"/>
      <c r="U98" s="9"/>
      <c r="V98" s="9"/>
      <c r="W98" s="9"/>
      <c r="X98" s="9"/>
      <c r="Y98" s="9"/>
      <c r="Z98" s="9"/>
    </row>
    <row r="99">
      <c r="A99" s="29"/>
      <c r="B99" s="39"/>
      <c r="C99" s="5">
        <v>5.8101126E7</v>
      </c>
      <c r="D99" s="6" t="s">
        <v>152</v>
      </c>
      <c r="E99" s="7" t="s">
        <v>153</v>
      </c>
      <c r="F99" s="8"/>
      <c r="G99" s="9"/>
      <c r="H99" s="9"/>
      <c r="I99" s="9"/>
      <c r="J99" s="9"/>
      <c r="K99" s="9"/>
      <c r="L99" s="9"/>
      <c r="M99" s="9"/>
      <c r="N99" s="9"/>
      <c r="O99" s="9"/>
      <c r="P99" s="9"/>
      <c r="Q99" s="9"/>
      <c r="R99" s="9"/>
      <c r="S99" s="9"/>
      <c r="T99" s="9"/>
      <c r="U99" s="9"/>
      <c r="V99" s="9"/>
      <c r="W99" s="9"/>
      <c r="X99" s="9"/>
      <c r="Y99" s="9"/>
      <c r="Z99" s="9"/>
    </row>
    <row r="100">
      <c r="A100" s="29"/>
      <c r="B100" s="39"/>
      <c r="C100" s="5">
        <v>4.3946259E7</v>
      </c>
      <c r="D100" s="11" t="s">
        <v>40</v>
      </c>
      <c r="E100" s="17" t="s">
        <v>20</v>
      </c>
      <c r="F100" s="8"/>
      <c r="G100" s="9"/>
      <c r="H100" s="9"/>
      <c r="I100" s="9"/>
      <c r="J100" s="9"/>
      <c r="K100" s="9"/>
      <c r="L100" s="9"/>
      <c r="M100" s="9"/>
      <c r="N100" s="9"/>
      <c r="O100" s="9"/>
      <c r="P100" s="9"/>
      <c r="Q100" s="9"/>
      <c r="R100" s="9"/>
      <c r="S100" s="9"/>
      <c r="T100" s="9"/>
      <c r="U100" s="9"/>
      <c r="V100" s="9"/>
      <c r="W100" s="9"/>
      <c r="X100" s="9"/>
      <c r="Y100" s="9"/>
      <c r="Z100" s="9"/>
    </row>
    <row r="101">
      <c r="A101" s="29"/>
      <c r="B101" s="39"/>
      <c r="C101" s="5">
        <v>5.1497681E7</v>
      </c>
      <c r="D101" s="6" t="s">
        <v>154</v>
      </c>
      <c r="E101" s="17" t="s">
        <v>20</v>
      </c>
      <c r="F101" s="8"/>
      <c r="G101" s="9"/>
      <c r="H101" s="9"/>
      <c r="I101" s="9"/>
      <c r="J101" s="9"/>
      <c r="K101" s="9"/>
      <c r="L101" s="9"/>
      <c r="M101" s="9"/>
      <c r="N101" s="9"/>
      <c r="O101" s="9"/>
      <c r="P101" s="9"/>
      <c r="Q101" s="9"/>
      <c r="R101" s="9"/>
      <c r="S101" s="9"/>
      <c r="T101" s="9"/>
      <c r="U101" s="9"/>
      <c r="V101" s="9"/>
      <c r="W101" s="9"/>
      <c r="X101" s="9"/>
      <c r="Y101" s="9"/>
      <c r="Z101" s="9"/>
    </row>
    <row r="102">
      <c r="A102" s="29"/>
      <c r="B102" s="21" t="s">
        <v>155</v>
      </c>
      <c r="C102" s="5">
        <v>6.2466877E7</v>
      </c>
      <c r="D102" s="6" t="s">
        <v>156</v>
      </c>
      <c r="E102" s="7" t="s">
        <v>139</v>
      </c>
      <c r="F102" s="8"/>
      <c r="G102" s="9"/>
      <c r="H102" s="9"/>
      <c r="I102" s="9"/>
      <c r="J102" s="9"/>
      <c r="K102" s="9"/>
      <c r="L102" s="9"/>
      <c r="M102" s="9"/>
      <c r="N102" s="9"/>
      <c r="O102" s="9"/>
      <c r="P102" s="9"/>
      <c r="Q102" s="9"/>
      <c r="R102" s="9"/>
      <c r="S102" s="9"/>
      <c r="T102" s="9"/>
      <c r="U102" s="9"/>
      <c r="V102" s="9"/>
      <c r="W102" s="9"/>
      <c r="X102" s="9"/>
      <c r="Y102" s="9"/>
      <c r="Z102" s="9"/>
    </row>
    <row r="103">
      <c r="A103" s="29"/>
      <c r="B103" s="21"/>
      <c r="C103" s="5">
        <v>4.5098117E7</v>
      </c>
      <c r="D103" s="6" t="s">
        <v>157</v>
      </c>
      <c r="E103" s="7" t="s">
        <v>139</v>
      </c>
      <c r="F103" s="8"/>
      <c r="G103" s="9"/>
      <c r="H103" s="9"/>
      <c r="I103" s="9"/>
      <c r="J103" s="9"/>
      <c r="K103" s="9"/>
      <c r="L103" s="9"/>
      <c r="M103" s="9"/>
      <c r="N103" s="9"/>
      <c r="O103" s="9"/>
      <c r="P103" s="9"/>
      <c r="Q103" s="9"/>
      <c r="R103" s="9"/>
      <c r="S103" s="9"/>
      <c r="T103" s="9"/>
      <c r="U103" s="9"/>
      <c r="V103" s="9"/>
      <c r="W103" s="9"/>
      <c r="X103" s="9"/>
      <c r="Y103" s="9"/>
      <c r="Z103" s="9"/>
    </row>
    <row r="104">
      <c r="A104" s="29"/>
      <c r="B104" s="22"/>
      <c r="C104" s="5">
        <v>5.8902773E7</v>
      </c>
      <c r="D104" s="6" t="s">
        <v>158</v>
      </c>
      <c r="E104" s="7" t="s">
        <v>159</v>
      </c>
      <c r="F104" s="8"/>
      <c r="G104" s="9"/>
      <c r="H104" s="9"/>
      <c r="I104" s="9"/>
      <c r="J104" s="9"/>
      <c r="K104" s="9"/>
      <c r="L104" s="9"/>
      <c r="M104" s="9"/>
      <c r="N104" s="9"/>
      <c r="O104" s="9"/>
      <c r="P104" s="9"/>
      <c r="Q104" s="9"/>
      <c r="R104" s="9"/>
      <c r="S104" s="9"/>
      <c r="T104" s="9"/>
      <c r="U104" s="9"/>
      <c r="V104" s="9"/>
      <c r="W104" s="9"/>
      <c r="X104" s="9"/>
      <c r="Y104" s="9"/>
      <c r="Z104" s="9"/>
    </row>
    <row r="105">
      <c r="A105" s="29"/>
      <c r="B105" s="22"/>
      <c r="C105" s="5">
        <v>4.2588145E7</v>
      </c>
      <c r="D105" s="11" t="s">
        <v>160</v>
      </c>
      <c r="E105" s="17" t="s">
        <v>161</v>
      </c>
      <c r="F105" s="8"/>
      <c r="G105" s="9"/>
      <c r="H105" s="9"/>
      <c r="I105" s="9"/>
      <c r="J105" s="9"/>
      <c r="K105" s="9"/>
      <c r="L105" s="9"/>
      <c r="M105" s="9"/>
      <c r="N105" s="9"/>
      <c r="O105" s="9"/>
      <c r="P105" s="9"/>
      <c r="Q105" s="9"/>
      <c r="R105" s="9"/>
      <c r="S105" s="9"/>
      <c r="T105" s="9"/>
      <c r="U105" s="9"/>
      <c r="V105" s="9"/>
      <c r="W105" s="9"/>
      <c r="X105" s="9"/>
      <c r="Y105" s="9"/>
      <c r="Z105" s="9"/>
    </row>
    <row r="106">
      <c r="A106" s="29"/>
      <c r="B106" s="22"/>
      <c r="C106" s="5">
        <v>4.8494356E7</v>
      </c>
      <c r="D106" s="6" t="s">
        <v>162</v>
      </c>
      <c r="E106" s="17" t="s">
        <v>20</v>
      </c>
      <c r="F106" s="8"/>
      <c r="G106" s="9"/>
      <c r="H106" s="9"/>
      <c r="I106" s="9"/>
      <c r="J106" s="9"/>
      <c r="K106" s="9"/>
      <c r="L106" s="9"/>
      <c r="M106" s="9"/>
      <c r="N106" s="9"/>
      <c r="O106" s="9"/>
      <c r="P106" s="9"/>
      <c r="Q106" s="9"/>
      <c r="R106" s="9"/>
      <c r="S106" s="9"/>
      <c r="T106" s="9"/>
      <c r="U106" s="9"/>
      <c r="V106" s="9"/>
      <c r="W106" s="9"/>
      <c r="X106" s="9"/>
      <c r="Y106" s="9"/>
      <c r="Z106" s="9"/>
    </row>
    <row r="107">
      <c r="A107" s="29"/>
      <c r="B107" s="22"/>
      <c r="C107" s="5">
        <v>5.2595477E7</v>
      </c>
      <c r="D107" s="11" t="s">
        <v>163</v>
      </c>
      <c r="E107" s="17" t="s">
        <v>20</v>
      </c>
      <c r="F107" s="8"/>
      <c r="G107" s="9"/>
      <c r="H107" s="9"/>
      <c r="I107" s="9"/>
      <c r="J107" s="9"/>
      <c r="K107" s="9"/>
      <c r="L107" s="9"/>
      <c r="M107" s="9"/>
      <c r="N107" s="9"/>
      <c r="O107" s="9"/>
      <c r="P107" s="9"/>
      <c r="Q107" s="9"/>
      <c r="R107" s="9"/>
      <c r="S107" s="9"/>
      <c r="T107" s="9"/>
      <c r="U107" s="9"/>
      <c r="V107" s="9"/>
      <c r="W107" s="9"/>
      <c r="X107" s="9"/>
      <c r="Y107" s="9"/>
      <c r="Z107" s="9"/>
    </row>
    <row r="108">
      <c r="A108" s="29"/>
      <c r="B108" s="22"/>
      <c r="C108" s="5">
        <v>5.9599685E7</v>
      </c>
      <c r="D108" s="11" t="s">
        <v>164</v>
      </c>
      <c r="E108" s="7" t="s">
        <v>139</v>
      </c>
      <c r="F108" s="8"/>
      <c r="G108" s="9"/>
      <c r="H108" s="9"/>
      <c r="I108" s="9"/>
      <c r="J108" s="9"/>
      <c r="K108" s="9"/>
      <c r="L108" s="9"/>
      <c r="M108" s="9"/>
      <c r="N108" s="9"/>
      <c r="O108" s="9"/>
      <c r="P108" s="9"/>
      <c r="Q108" s="9"/>
      <c r="R108" s="9"/>
      <c r="S108" s="9"/>
      <c r="T108" s="9"/>
      <c r="U108" s="9"/>
      <c r="V108" s="9"/>
      <c r="W108" s="9"/>
      <c r="X108" s="9"/>
      <c r="Y108" s="9"/>
      <c r="Z108" s="9"/>
    </row>
    <row r="109">
      <c r="A109" s="29"/>
      <c r="B109" s="22"/>
      <c r="C109" s="5">
        <v>6.319754E7</v>
      </c>
      <c r="D109" s="6" t="s">
        <v>165</v>
      </c>
      <c r="E109" s="7" t="s">
        <v>139</v>
      </c>
      <c r="F109" s="8"/>
      <c r="G109" s="9"/>
      <c r="H109" s="9"/>
      <c r="I109" s="9"/>
      <c r="J109" s="9"/>
      <c r="K109" s="9"/>
      <c r="L109" s="9"/>
      <c r="M109" s="9"/>
      <c r="N109" s="9"/>
      <c r="O109" s="9"/>
      <c r="P109" s="9"/>
      <c r="Q109" s="9"/>
      <c r="R109" s="9"/>
      <c r="S109" s="9"/>
      <c r="T109" s="9"/>
      <c r="U109" s="9"/>
      <c r="V109" s="9"/>
      <c r="W109" s="9"/>
      <c r="X109" s="9"/>
      <c r="Y109" s="9"/>
      <c r="Z109" s="9"/>
    </row>
    <row r="110">
      <c r="A110" s="41" t="s">
        <v>166</v>
      </c>
      <c r="B110" s="42" t="s">
        <v>167</v>
      </c>
      <c r="C110" s="5">
        <v>6.3232732E7</v>
      </c>
      <c r="D110" s="6" t="s">
        <v>168</v>
      </c>
      <c r="E110" s="7" t="s">
        <v>169</v>
      </c>
      <c r="F110" s="8"/>
      <c r="G110" s="9"/>
      <c r="H110" s="9"/>
      <c r="I110" s="9"/>
      <c r="J110" s="9"/>
      <c r="K110" s="9"/>
      <c r="L110" s="9"/>
      <c r="M110" s="9"/>
      <c r="N110" s="9"/>
      <c r="O110" s="9"/>
      <c r="P110" s="9"/>
      <c r="Q110" s="9"/>
      <c r="R110" s="9"/>
      <c r="S110" s="9"/>
      <c r="T110" s="9"/>
      <c r="U110" s="9"/>
      <c r="V110" s="9"/>
      <c r="W110" s="9"/>
      <c r="X110" s="9"/>
      <c r="Y110" s="9"/>
      <c r="Z110" s="9"/>
    </row>
    <row r="111">
      <c r="A111" s="43"/>
      <c r="B111" s="44"/>
      <c r="C111" s="5">
        <v>5.6360644E7</v>
      </c>
      <c r="D111" s="6" t="s">
        <v>170</v>
      </c>
      <c r="E111" s="7" t="s">
        <v>139</v>
      </c>
      <c r="F111" s="8"/>
      <c r="G111" s="9"/>
      <c r="H111" s="9"/>
      <c r="I111" s="9"/>
      <c r="J111" s="9"/>
      <c r="K111" s="9"/>
      <c r="L111" s="9"/>
      <c r="M111" s="9"/>
      <c r="N111" s="9"/>
      <c r="O111" s="9"/>
      <c r="P111" s="9"/>
      <c r="Q111" s="9"/>
      <c r="R111" s="9"/>
      <c r="S111" s="9"/>
      <c r="T111" s="9"/>
      <c r="U111" s="9"/>
      <c r="V111" s="9"/>
      <c r="W111" s="9"/>
      <c r="X111" s="9"/>
      <c r="Y111" s="9"/>
      <c r="Z111" s="9"/>
    </row>
    <row r="112">
      <c r="A112" s="43"/>
      <c r="B112" s="45" t="s">
        <v>171</v>
      </c>
      <c r="C112" s="5">
        <v>4.5514055E7</v>
      </c>
      <c r="D112" s="6" t="s">
        <v>172</v>
      </c>
      <c r="E112" s="7" t="s">
        <v>106</v>
      </c>
      <c r="F112" s="8"/>
      <c r="G112" s="9"/>
      <c r="H112" s="9"/>
      <c r="I112" s="9"/>
      <c r="J112" s="9"/>
      <c r="K112" s="9"/>
      <c r="L112" s="9"/>
      <c r="M112" s="9"/>
      <c r="N112" s="9"/>
      <c r="O112" s="9"/>
      <c r="P112" s="9"/>
      <c r="Q112" s="9"/>
      <c r="R112" s="9"/>
      <c r="S112" s="9"/>
      <c r="T112" s="9"/>
      <c r="U112" s="9"/>
      <c r="V112" s="9"/>
      <c r="W112" s="9"/>
      <c r="X112" s="9"/>
      <c r="Y112" s="9"/>
      <c r="Z112" s="9"/>
    </row>
    <row r="113">
      <c r="A113" s="43"/>
      <c r="B113" s="46"/>
      <c r="C113" s="5">
        <v>4.8285212E7</v>
      </c>
      <c r="D113" s="11" t="s">
        <v>173</v>
      </c>
      <c r="E113" s="7" t="s">
        <v>29</v>
      </c>
      <c r="F113" s="8"/>
      <c r="G113" s="9"/>
      <c r="H113" s="9"/>
      <c r="I113" s="9"/>
      <c r="J113" s="9"/>
      <c r="K113" s="9"/>
      <c r="L113" s="9"/>
      <c r="M113" s="9"/>
      <c r="N113" s="9"/>
      <c r="O113" s="9"/>
      <c r="P113" s="9"/>
      <c r="Q113" s="9"/>
      <c r="R113" s="9"/>
      <c r="S113" s="9"/>
      <c r="T113" s="9"/>
      <c r="U113" s="9"/>
      <c r="V113" s="9"/>
      <c r="W113" s="9"/>
      <c r="X113" s="9"/>
      <c r="Y113" s="9"/>
      <c r="Z113" s="9"/>
    </row>
    <row r="114">
      <c r="A114" s="43"/>
      <c r="B114" s="46"/>
      <c r="C114" s="5">
        <v>6.1007457E7</v>
      </c>
      <c r="D114" s="6" t="s">
        <v>174</v>
      </c>
      <c r="E114" s="7" t="s">
        <v>29</v>
      </c>
      <c r="F114" s="8"/>
      <c r="G114" s="9"/>
      <c r="H114" s="9"/>
      <c r="I114" s="9"/>
      <c r="J114" s="9"/>
      <c r="K114" s="9"/>
      <c r="L114" s="9"/>
      <c r="M114" s="9"/>
      <c r="N114" s="9"/>
      <c r="O114" s="9"/>
      <c r="P114" s="9"/>
      <c r="Q114" s="9"/>
      <c r="R114" s="9"/>
      <c r="S114" s="9"/>
      <c r="T114" s="9"/>
      <c r="U114" s="9"/>
      <c r="V114" s="9"/>
      <c r="W114" s="9"/>
      <c r="X114" s="9"/>
      <c r="Y114" s="9"/>
      <c r="Z114" s="9"/>
    </row>
    <row r="115">
      <c r="A115" s="43"/>
      <c r="B115" s="46"/>
      <c r="C115" s="5">
        <v>5.9372863E7</v>
      </c>
      <c r="D115" s="6" t="s">
        <v>175</v>
      </c>
      <c r="E115" s="7" t="s">
        <v>29</v>
      </c>
      <c r="F115" s="8"/>
      <c r="G115" s="9"/>
      <c r="H115" s="9"/>
      <c r="I115" s="9"/>
      <c r="J115" s="9"/>
      <c r="K115" s="9"/>
      <c r="L115" s="9"/>
      <c r="M115" s="9"/>
      <c r="N115" s="9"/>
      <c r="O115" s="9"/>
      <c r="P115" s="9"/>
      <c r="Q115" s="9"/>
      <c r="R115" s="9"/>
      <c r="S115" s="9"/>
      <c r="T115" s="9"/>
      <c r="U115" s="9"/>
      <c r="V115" s="9"/>
      <c r="W115" s="9"/>
      <c r="X115" s="9"/>
      <c r="Y115" s="9"/>
      <c r="Z115" s="9"/>
    </row>
    <row r="116">
      <c r="A116" s="43"/>
      <c r="B116" s="46"/>
      <c r="C116" s="5">
        <v>3.5072754E7</v>
      </c>
      <c r="D116" s="6" t="s">
        <v>176</v>
      </c>
      <c r="E116" s="7" t="s">
        <v>29</v>
      </c>
      <c r="F116" s="8"/>
      <c r="G116" s="9"/>
      <c r="H116" s="9"/>
      <c r="I116" s="9"/>
      <c r="J116" s="9"/>
      <c r="K116" s="9"/>
      <c r="L116" s="9"/>
      <c r="M116" s="9"/>
      <c r="N116" s="9"/>
      <c r="O116" s="9"/>
      <c r="P116" s="9"/>
      <c r="Q116" s="9"/>
      <c r="R116" s="9"/>
      <c r="S116" s="9"/>
      <c r="T116" s="9"/>
      <c r="U116" s="9"/>
      <c r="V116" s="9"/>
      <c r="W116" s="9"/>
      <c r="X116" s="9"/>
      <c r="Y116" s="9"/>
      <c r="Z116" s="9"/>
    </row>
    <row r="117">
      <c r="A117" s="43"/>
      <c r="B117" s="46"/>
      <c r="C117" s="5">
        <v>4.3129225E7</v>
      </c>
      <c r="D117" s="11" t="s">
        <v>177</v>
      </c>
      <c r="E117" s="7" t="s">
        <v>29</v>
      </c>
      <c r="F117" s="5" t="s">
        <v>178</v>
      </c>
      <c r="G117" s="9"/>
      <c r="H117" s="9"/>
      <c r="I117" s="9"/>
      <c r="J117" s="9"/>
      <c r="K117" s="9"/>
      <c r="L117" s="9"/>
      <c r="M117" s="9"/>
      <c r="N117" s="9"/>
      <c r="O117" s="9"/>
      <c r="P117" s="9"/>
      <c r="Q117" s="9"/>
      <c r="R117" s="9"/>
      <c r="S117" s="9"/>
      <c r="T117" s="9"/>
      <c r="U117" s="9"/>
      <c r="V117" s="9"/>
      <c r="W117" s="9"/>
      <c r="X117" s="9"/>
      <c r="Y117" s="9"/>
      <c r="Z117" s="9"/>
    </row>
    <row r="118">
      <c r="A118" s="43"/>
      <c r="B118" s="46"/>
      <c r="C118" s="5">
        <v>3.7733245E7</v>
      </c>
      <c r="D118" s="6" t="s">
        <v>179</v>
      </c>
      <c r="E118" s="7" t="s">
        <v>29</v>
      </c>
      <c r="F118" s="8"/>
      <c r="G118" s="9"/>
      <c r="H118" s="9"/>
      <c r="I118" s="9"/>
      <c r="J118" s="9"/>
      <c r="K118" s="9"/>
      <c r="L118" s="9"/>
      <c r="M118" s="9"/>
      <c r="N118" s="9"/>
      <c r="O118" s="9"/>
      <c r="P118" s="9"/>
      <c r="Q118" s="9"/>
      <c r="R118" s="9"/>
      <c r="S118" s="9"/>
      <c r="T118" s="9"/>
      <c r="U118" s="9"/>
      <c r="V118" s="9"/>
      <c r="W118" s="9"/>
      <c r="X118" s="9"/>
      <c r="Y118" s="9"/>
      <c r="Z118" s="9"/>
    </row>
    <row r="119">
      <c r="A119" s="43"/>
      <c r="B119" s="46"/>
      <c r="C119" s="5">
        <v>4.6549502E7</v>
      </c>
      <c r="D119" s="6" t="s">
        <v>180</v>
      </c>
      <c r="E119" s="7" t="s">
        <v>29</v>
      </c>
      <c r="F119" s="8"/>
      <c r="G119" s="9"/>
      <c r="H119" s="9"/>
      <c r="I119" s="9"/>
      <c r="J119" s="9"/>
      <c r="K119" s="9"/>
      <c r="L119" s="9"/>
      <c r="M119" s="9"/>
      <c r="N119" s="9"/>
      <c r="O119" s="9"/>
      <c r="P119" s="9"/>
      <c r="Q119" s="9"/>
      <c r="R119" s="9"/>
      <c r="S119" s="9"/>
      <c r="T119" s="9"/>
      <c r="U119" s="9"/>
      <c r="V119" s="9"/>
      <c r="W119" s="9"/>
      <c r="X119" s="9"/>
      <c r="Y119" s="9"/>
      <c r="Z119" s="9"/>
    </row>
    <row r="120">
      <c r="A120" s="43"/>
      <c r="B120" s="46"/>
      <c r="C120" s="5">
        <v>5.0771636E7</v>
      </c>
      <c r="D120" s="6" t="s">
        <v>181</v>
      </c>
      <c r="E120" s="7" t="s">
        <v>139</v>
      </c>
      <c r="F120" s="8"/>
      <c r="G120" s="9"/>
      <c r="H120" s="9"/>
      <c r="I120" s="9"/>
      <c r="J120" s="9"/>
      <c r="K120" s="9"/>
      <c r="L120" s="9"/>
      <c r="M120" s="9"/>
      <c r="N120" s="9"/>
      <c r="O120" s="9"/>
      <c r="P120" s="9"/>
      <c r="Q120" s="9"/>
      <c r="R120" s="9"/>
      <c r="S120" s="9"/>
      <c r="T120" s="9"/>
      <c r="U120" s="9"/>
      <c r="V120" s="9"/>
      <c r="W120" s="9"/>
      <c r="X120" s="9"/>
      <c r="Y120" s="9"/>
      <c r="Z120" s="9"/>
    </row>
    <row r="121">
      <c r="A121" s="43"/>
      <c r="B121" s="47" t="s">
        <v>182</v>
      </c>
      <c r="C121" s="5">
        <v>5.7326665E7</v>
      </c>
      <c r="D121" s="48" t="s">
        <v>183</v>
      </c>
      <c r="E121" s="17" t="s">
        <v>20</v>
      </c>
      <c r="F121" s="8"/>
      <c r="G121" s="9"/>
      <c r="H121" s="9"/>
      <c r="I121" s="9"/>
      <c r="J121" s="9"/>
      <c r="K121" s="9"/>
      <c r="L121" s="9"/>
      <c r="M121" s="9"/>
      <c r="N121" s="9"/>
      <c r="O121" s="9"/>
      <c r="P121" s="9"/>
      <c r="Q121" s="9"/>
      <c r="R121" s="9"/>
      <c r="S121" s="9"/>
      <c r="T121" s="9"/>
      <c r="U121" s="9"/>
      <c r="V121" s="9"/>
      <c r="W121" s="9"/>
      <c r="X121" s="9"/>
      <c r="Y121" s="9"/>
      <c r="Z121" s="9"/>
    </row>
    <row r="122">
      <c r="A122" s="43"/>
      <c r="B122" s="49"/>
      <c r="C122" s="5">
        <v>6.1456686E7</v>
      </c>
      <c r="D122" s="48" t="s">
        <v>129</v>
      </c>
      <c r="E122" s="7" t="s">
        <v>29</v>
      </c>
      <c r="F122" s="50"/>
      <c r="G122" s="9"/>
      <c r="H122" s="9"/>
      <c r="I122" s="9"/>
      <c r="J122" s="9"/>
      <c r="K122" s="9"/>
      <c r="L122" s="9"/>
      <c r="M122" s="9"/>
      <c r="N122" s="9"/>
      <c r="O122" s="9"/>
      <c r="P122" s="9"/>
      <c r="Q122" s="9"/>
      <c r="R122" s="9"/>
      <c r="S122" s="9"/>
      <c r="T122" s="9"/>
      <c r="U122" s="9"/>
      <c r="V122" s="9"/>
      <c r="W122" s="9"/>
      <c r="X122" s="9"/>
      <c r="Y122" s="9"/>
      <c r="Z122" s="9"/>
    </row>
    <row r="123">
      <c r="A123" s="43"/>
      <c r="B123" s="49"/>
      <c r="C123" s="5">
        <v>5.9223142E7</v>
      </c>
      <c r="D123" s="48" t="s">
        <v>184</v>
      </c>
      <c r="E123" s="7" t="s">
        <v>139</v>
      </c>
      <c r="F123" s="8"/>
      <c r="G123" s="9"/>
      <c r="H123" s="9"/>
      <c r="I123" s="9"/>
      <c r="J123" s="9"/>
      <c r="K123" s="9"/>
      <c r="L123" s="9"/>
      <c r="M123" s="9"/>
      <c r="N123" s="9"/>
      <c r="O123" s="9"/>
      <c r="P123" s="9"/>
      <c r="Q123" s="9"/>
      <c r="R123" s="9"/>
      <c r="S123" s="9"/>
      <c r="T123" s="9"/>
      <c r="U123" s="9"/>
      <c r="V123" s="9"/>
      <c r="W123" s="9"/>
      <c r="X123" s="9"/>
      <c r="Y123" s="9"/>
      <c r="Z123" s="9"/>
    </row>
    <row r="124">
      <c r="A124" s="43"/>
      <c r="B124" s="49"/>
      <c r="C124" s="5">
        <v>5.8418067E7</v>
      </c>
      <c r="D124" s="48" t="s">
        <v>100</v>
      </c>
      <c r="E124" s="7" t="s">
        <v>185</v>
      </c>
      <c r="F124" s="5" t="s">
        <v>186</v>
      </c>
      <c r="G124" s="9"/>
      <c r="H124" s="9"/>
      <c r="I124" s="9"/>
      <c r="J124" s="9"/>
      <c r="K124" s="9"/>
      <c r="L124" s="9"/>
      <c r="M124" s="9"/>
      <c r="N124" s="9"/>
      <c r="O124" s="9"/>
      <c r="P124" s="9"/>
      <c r="Q124" s="9"/>
      <c r="R124" s="9"/>
      <c r="S124" s="9"/>
      <c r="T124" s="9"/>
      <c r="U124" s="9"/>
      <c r="V124" s="9"/>
      <c r="W124" s="9"/>
      <c r="X124" s="9"/>
      <c r="Y124" s="9"/>
      <c r="Z124" s="9"/>
    </row>
    <row r="125">
      <c r="A125" s="43"/>
      <c r="B125" s="49"/>
      <c r="C125" s="5">
        <v>6.3301275E7</v>
      </c>
      <c r="D125" s="5" t="s">
        <v>187</v>
      </c>
      <c r="E125" s="7" t="s">
        <v>139</v>
      </c>
      <c r="F125" s="51" t="s">
        <v>188</v>
      </c>
      <c r="G125" s="9"/>
      <c r="H125" s="9"/>
      <c r="I125" s="9"/>
      <c r="J125" s="9"/>
      <c r="K125" s="9"/>
      <c r="L125" s="9"/>
      <c r="M125" s="9"/>
      <c r="N125" s="9"/>
      <c r="O125" s="9"/>
      <c r="P125" s="9"/>
      <c r="Q125" s="9"/>
      <c r="R125" s="9"/>
      <c r="S125" s="9"/>
      <c r="T125" s="9"/>
      <c r="U125" s="9"/>
      <c r="V125" s="9"/>
      <c r="W125" s="9"/>
      <c r="X125" s="9"/>
      <c r="Y125" s="9"/>
      <c r="Z125" s="9"/>
    </row>
    <row r="126">
      <c r="A126" s="43"/>
      <c r="B126" s="49"/>
      <c r="C126" s="8"/>
      <c r="D126" s="51" t="s">
        <v>189</v>
      </c>
      <c r="E126" s="7" t="s">
        <v>190</v>
      </c>
      <c r="F126" s="51" t="s">
        <v>191</v>
      </c>
      <c r="G126" s="9"/>
      <c r="H126" s="9"/>
      <c r="I126" s="9"/>
      <c r="J126" s="9"/>
      <c r="K126" s="9"/>
      <c r="L126" s="9"/>
      <c r="M126" s="9"/>
      <c r="N126" s="9"/>
      <c r="O126" s="9"/>
      <c r="P126" s="9"/>
      <c r="Q126" s="9"/>
      <c r="R126" s="9"/>
      <c r="S126" s="9"/>
      <c r="T126" s="9"/>
      <c r="U126" s="9"/>
      <c r="V126" s="9"/>
      <c r="W126" s="9"/>
      <c r="X126" s="9"/>
      <c r="Y126" s="9"/>
      <c r="Z126" s="9"/>
    </row>
    <row r="127">
      <c r="A127" s="43"/>
      <c r="B127" s="49"/>
      <c r="C127" s="5">
        <v>6.1192645E7</v>
      </c>
      <c r="D127" s="51" t="s">
        <v>192</v>
      </c>
      <c r="E127" s="7" t="s">
        <v>139</v>
      </c>
      <c r="F127" s="5" t="s">
        <v>193</v>
      </c>
      <c r="G127" s="9"/>
      <c r="H127" s="9"/>
      <c r="I127" s="9"/>
      <c r="J127" s="9"/>
      <c r="K127" s="9"/>
      <c r="L127" s="9"/>
      <c r="M127" s="9"/>
      <c r="N127" s="9"/>
      <c r="O127" s="9"/>
      <c r="P127" s="9"/>
      <c r="Q127" s="9"/>
      <c r="R127" s="9"/>
      <c r="S127" s="9"/>
      <c r="T127" s="9"/>
      <c r="U127" s="9"/>
      <c r="V127" s="9"/>
      <c r="W127" s="9"/>
      <c r="X127" s="9"/>
      <c r="Y127" s="9"/>
      <c r="Z127" s="9"/>
    </row>
    <row r="128">
      <c r="A128" s="43"/>
      <c r="B128" s="52" t="s">
        <v>194</v>
      </c>
      <c r="C128" s="5">
        <v>5.740687E7</v>
      </c>
      <c r="D128" s="51" t="s">
        <v>195</v>
      </c>
      <c r="E128" s="7" t="s">
        <v>196</v>
      </c>
      <c r="G128" s="9"/>
      <c r="H128" s="9"/>
      <c r="I128" s="9"/>
      <c r="J128" s="9"/>
      <c r="K128" s="9"/>
      <c r="L128" s="9"/>
      <c r="M128" s="9"/>
      <c r="N128" s="9"/>
      <c r="O128" s="9"/>
      <c r="P128" s="9"/>
      <c r="Q128" s="9"/>
      <c r="R128" s="9"/>
      <c r="S128" s="9"/>
      <c r="T128" s="9"/>
      <c r="U128" s="9"/>
      <c r="V128" s="9"/>
      <c r="W128" s="9"/>
      <c r="X128" s="9"/>
      <c r="Y128" s="9"/>
      <c r="Z128" s="9"/>
    </row>
    <row r="129">
      <c r="A129" s="43"/>
      <c r="B129" s="53"/>
      <c r="C129" s="5">
        <v>5.3142006E7</v>
      </c>
      <c r="D129" s="5" t="s">
        <v>197</v>
      </c>
      <c r="E129" s="7" t="s">
        <v>196</v>
      </c>
      <c r="F129" s="54" t="s">
        <v>198</v>
      </c>
      <c r="G129" s="9"/>
      <c r="H129" s="9"/>
      <c r="I129" s="9"/>
      <c r="J129" s="9"/>
      <c r="K129" s="9"/>
      <c r="L129" s="9"/>
      <c r="M129" s="9"/>
      <c r="N129" s="9"/>
      <c r="O129" s="9"/>
      <c r="P129" s="9"/>
      <c r="Q129" s="9"/>
      <c r="R129" s="9"/>
      <c r="S129" s="9"/>
      <c r="T129" s="9"/>
      <c r="U129" s="9"/>
      <c r="V129" s="9"/>
      <c r="W129" s="9"/>
      <c r="X129" s="9"/>
      <c r="Y129" s="9"/>
      <c r="Z129" s="9"/>
    </row>
    <row r="130">
      <c r="A130" s="43"/>
      <c r="B130" s="53"/>
      <c r="C130" s="5">
        <v>5.8216682E7</v>
      </c>
      <c r="D130" s="51" t="s">
        <v>199</v>
      </c>
      <c r="E130" s="7" t="s">
        <v>196</v>
      </c>
      <c r="G130" s="9"/>
      <c r="H130" s="9"/>
      <c r="I130" s="9"/>
      <c r="J130" s="9"/>
      <c r="K130" s="9"/>
      <c r="L130" s="9"/>
      <c r="M130" s="9"/>
      <c r="N130" s="9"/>
      <c r="O130" s="9"/>
      <c r="P130" s="9"/>
      <c r="Q130" s="9"/>
      <c r="R130" s="9"/>
      <c r="S130" s="9"/>
      <c r="T130" s="9"/>
      <c r="U130" s="9"/>
      <c r="V130" s="9"/>
      <c r="W130" s="9"/>
      <c r="X130" s="9"/>
      <c r="Y130" s="9"/>
      <c r="Z130" s="9"/>
    </row>
    <row r="131">
      <c r="A131" s="43"/>
      <c r="B131" s="53"/>
      <c r="C131" s="5">
        <v>4.3833081E7</v>
      </c>
      <c r="D131" s="51" t="s">
        <v>200</v>
      </c>
      <c r="E131" s="7" t="s">
        <v>196</v>
      </c>
      <c r="G131" s="9"/>
      <c r="H131" s="9"/>
      <c r="I131" s="9"/>
      <c r="J131" s="9"/>
      <c r="K131" s="9"/>
      <c r="L131" s="9"/>
      <c r="M131" s="9"/>
      <c r="N131" s="9"/>
      <c r="O131" s="9"/>
      <c r="P131" s="9"/>
      <c r="Q131" s="9"/>
      <c r="R131" s="9"/>
      <c r="S131" s="9"/>
      <c r="T131" s="9"/>
      <c r="U131" s="9"/>
      <c r="V131" s="9"/>
      <c r="W131" s="9"/>
      <c r="X131" s="9"/>
      <c r="Y131" s="9"/>
      <c r="Z131" s="9"/>
    </row>
    <row r="132">
      <c r="A132" s="43"/>
      <c r="B132" s="53"/>
      <c r="C132" s="5">
        <v>6.1929275E7</v>
      </c>
      <c r="D132" s="51" t="s">
        <v>201</v>
      </c>
      <c r="E132" s="7" t="s">
        <v>196</v>
      </c>
      <c r="G132" s="9"/>
      <c r="H132" s="9"/>
      <c r="I132" s="9"/>
      <c r="J132" s="9"/>
      <c r="K132" s="9"/>
      <c r="L132" s="9"/>
      <c r="M132" s="9"/>
      <c r="N132" s="9"/>
      <c r="O132" s="9"/>
      <c r="P132" s="9"/>
      <c r="Q132" s="9"/>
      <c r="R132" s="9"/>
      <c r="S132" s="9"/>
      <c r="T132" s="9"/>
      <c r="U132" s="9"/>
      <c r="V132" s="9"/>
      <c r="W132" s="9"/>
      <c r="X132" s="9"/>
      <c r="Y132" s="9"/>
      <c r="Z132" s="9"/>
    </row>
    <row r="133">
      <c r="A133" s="43"/>
      <c r="B133" s="55" t="s">
        <v>202</v>
      </c>
      <c r="C133" s="5">
        <v>4.4685461E7</v>
      </c>
      <c r="D133" s="51" t="s">
        <v>91</v>
      </c>
      <c r="E133" s="7" t="s">
        <v>203</v>
      </c>
      <c r="G133" s="9"/>
      <c r="H133" s="9"/>
      <c r="I133" s="9"/>
      <c r="J133" s="9"/>
      <c r="K133" s="9"/>
      <c r="L133" s="9"/>
      <c r="M133" s="9"/>
      <c r="N133" s="9"/>
      <c r="O133" s="9"/>
      <c r="P133" s="9"/>
      <c r="Q133" s="9"/>
      <c r="R133" s="9"/>
      <c r="S133" s="9"/>
      <c r="T133" s="9"/>
      <c r="U133" s="9"/>
      <c r="V133" s="9"/>
      <c r="W133" s="9"/>
      <c r="X133" s="9"/>
      <c r="Y133" s="9"/>
      <c r="Z133" s="9"/>
    </row>
    <row r="134">
      <c r="A134" s="43"/>
      <c r="B134" s="56"/>
      <c r="C134" s="5">
        <v>4.8303166E7</v>
      </c>
      <c r="D134" s="51" t="s">
        <v>88</v>
      </c>
      <c r="E134" s="7" t="s">
        <v>204</v>
      </c>
      <c r="G134" s="9"/>
      <c r="H134" s="9"/>
      <c r="I134" s="9"/>
      <c r="J134" s="9"/>
      <c r="K134" s="9"/>
      <c r="L134" s="9"/>
      <c r="M134" s="9"/>
      <c r="N134" s="9"/>
      <c r="O134" s="9"/>
      <c r="P134" s="9"/>
      <c r="Q134" s="9"/>
      <c r="R134" s="9"/>
      <c r="S134" s="9"/>
      <c r="T134" s="9"/>
      <c r="U134" s="9"/>
      <c r="V134" s="9"/>
      <c r="W134" s="9"/>
      <c r="X134" s="9"/>
      <c r="Y134" s="9"/>
      <c r="Z134" s="9"/>
    </row>
    <row r="135">
      <c r="A135" s="43"/>
      <c r="B135" s="56"/>
      <c r="C135" s="5">
        <v>6.1454585E7</v>
      </c>
      <c r="D135" s="51" t="s">
        <v>62</v>
      </c>
      <c r="E135" s="7" t="s">
        <v>204</v>
      </c>
      <c r="G135" s="9"/>
      <c r="H135" s="9"/>
      <c r="I135" s="9"/>
      <c r="J135" s="9"/>
      <c r="K135" s="9"/>
      <c r="L135" s="9"/>
      <c r="M135" s="9"/>
      <c r="N135" s="9"/>
      <c r="O135" s="9"/>
      <c r="P135" s="9"/>
      <c r="Q135" s="9"/>
      <c r="R135" s="9"/>
      <c r="S135" s="9"/>
      <c r="T135" s="9"/>
      <c r="U135" s="9"/>
      <c r="V135" s="9"/>
      <c r="W135" s="9"/>
      <c r="X135" s="9"/>
      <c r="Y135" s="9"/>
      <c r="Z135" s="9"/>
    </row>
    <row r="136">
      <c r="A136" s="43"/>
      <c r="B136" s="56"/>
      <c r="C136" s="5">
        <v>5.0243086E7</v>
      </c>
      <c r="D136" s="51" t="s">
        <v>90</v>
      </c>
      <c r="E136" s="7" t="s">
        <v>204</v>
      </c>
      <c r="G136" s="9"/>
      <c r="H136" s="9"/>
      <c r="I136" s="9"/>
      <c r="J136" s="9"/>
      <c r="K136" s="9"/>
      <c r="L136" s="9"/>
      <c r="M136" s="9"/>
      <c r="N136" s="9"/>
      <c r="O136" s="9"/>
      <c r="P136" s="9"/>
      <c r="Q136" s="9"/>
      <c r="R136" s="9"/>
      <c r="S136" s="9"/>
      <c r="T136" s="9"/>
      <c r="U136" s="9"/>
      <c r="V136" s="9"/>
      <c r="W136" s="9"/>
      <c r="X136" s="9"/>
      <c r="Y136" s="9"/>
      <c r="Z136" s="9"/>
    </row>
    <row r="137">
      <c r="A137" s="57" t="s">
        <v>205</v>
      </c>
      <c r="B137" s="45" t="s">
        <v>206</v>
      </c>
      <c r="C137" s="5">
        <v>6.4852002E7</v>
      </c>
      <c r="D137" s="51" t="s">
        <v>207</v>
      </c>
      <c r="E137" s="7" t="s">
        <v>208</v>
      </c>
      <c r="G137" s="9"/>
      <c r="H137" s="9"/>
      <c r="I137" s="9"/>
      <c r="J137" s="9"/>
      <c r="K137" s="9"/>
      <c r="L137" s="9"/>
      <c r="M137" s="9"/>
      <c r="N137" s="9"/>
      <c r="O137" s="9"/>
      <c r="P137" s="9"/>
      <c r="Q137" s="9"/>
      <c r="R137" s="9"/>
      <c r="S137" s="9"/>
      <c r="T137" s="9"/>
      <c r="U137" s="9"/>
      <c r="V137" s="9"/>
      <c r="W137" s="9"/>
      <c r="X137" s="9"/>
      <c r="Y137" s="9"/>
      <c r="Z137" s="9"/>
    </row>
    <row r="138">
      <c r="A138" s="57"/>
      <c r="B138" s="46"/>
      <c r="C138" s="5">
        <v>6.3554161E7</v>
      </c>
      <c r="D138" s="51" t="s">
        <v>209</v>
      </c>
      <c r="E138" s="7" t="s">
        <v>210</v>
      </c>
      <c r="G138" s="9"/>
      <c r="H138" s="9"/>
      <c r="I138" s="9"/>
      <c r="J138" s="9"/>
      <c r="K138" s="9"/>
      <c r="L138" s="9"/>
      <c r="M138" s="9"/>
      <c r="N138" s="9"/>
      <c r="O138" s="9"/>
      <c r="P138" s="9"/>
      <c r="Q138" s="9"/>
      <c r="R138" s="9"/>
      <c r="S138" s="9"/>
      <c r="T138" s="9"/>
      <c r="U138" s="9"/>
      <c r="V138" s="9"/>
      <c r="W138" s="9"/>
      <c r="X138" s="9"/>
      <c r="Y138" s="9"/>
      <c r="Z138" s="9"/>
    </row>
    <row r="139">
      <c r="A139" s="58"/>
      <c r="B139" s="46"/>
      <c r="C139" s="5">
        <v>4.7610308E7</v>
      </c>
      <c r="D139" s="51" t="s">
        <v>207</v>
      </c>
      <c r="E139" s="7" t="s">
        <v>210</v>
      </c>
      <c r="G139" s="9"/>
      <c r="H139" s="9"/>
      <c r="I139" s="9"/>
      <c r="J139" s="9"/>
      <c r="K139" s="9"/>
      <c r="L139" s="9"/>
      <c r="M139" s="9"/>
      <c r="N139" s="9"/>
      <c r="O139" s="9"/>
      <c r="P139" s="9"/>
      <c r="Q139" s="9"/>
      <c r="R139" s="9"/>
      <c r="S139" s="9"/>
      <c r="T139" s="9"/>
      <c r="U139" s="9"/>
      <c r="V139" s="9"/>
      <c r="W139" s="9"/>
      <c r="X139" s="9"/>
      <c r="Y139" s="9"/>
      <c r="Z139" s="9"/>
    </row>
    <row r="140">
      <c r="A140" s="58"/>
      <c r="B140" s="46"/>
      <c r="C140" s="5">
        <v>6.1149306E7</v>
      </c>
      <c r="D140" s="51" t="s">
        <v>209</v>
      </c>
      <c r="E140" s="7" t="s">
        <v>210</v>
      </c>
      <c r="G140" s="9"/>
      <c r="H140" s="9"/>
      <c r="I140" s="9"/>
      <c r="J140" s="9"/>
      <c r="K140" s="9"/>
      <c r="L140" s="9"/>
      <c r="M140" s="9"/>
      <c r="N140" s="9"/>
      <c r="O140" s="9"/>
      <c r="P140" s="9"/>
      <c r="Q140" s="9"/>
      <c r="R140" s="9"/>
      <c r="S140" s="9"/>
      <c r="T140" s="9"/>
      <c r="U140" s="9"/>
      <c r="V140" s="9"/>
      <c r="W140" s="9"/>
      <c r="X140" s="9"/>
      <c r="Y140" s="9"/>
      <c r="Z140" s="9"/>
    </row>
    <row r="141">
      <c r="A141" s="58"/>
      <c r="B141" s="59" t="s">
        <v>211</v>
      </c>
      <c r="C141" s="60" t="s">
        <v>212</v>
      </c>
      <c r="G141" s="9"/>
      <c r="H141" s="9"/>
      <c r="I141" s="9"/>
      <c r="J141" s="9"/>
      <c r="K141" s="9"/>
      <c r="L141" s="9"/>
      <c r="M141" s="9"/>
      <c r="N141" s="9"/>
      <c r="O141" s="9"/>
      <c r="P141" s="9"/>
      <c r="Q141" s="9"/>
      <c r="R141" s="9"/>
      <c r="S141" s="9"/>
      <c r="T141" s="9"/>
      <c r="U141" s="9"/>
      <c r="V141" s="9"/>
      <c r="W141" s="9"/>
      <c r="X141" s="9"/>
      <c r="Y141" s="9"/>
      <c r="Z141" s="9"/>
    </row>
    <row r="142">
      <c r="A142" s="58"/>
      <c r="B142" s="59" t="s">
        <v>213</v>
      </c>
      <c r="C142" s="60" t="s">
        <v>214</v>
      </c>
      <c r="G142" s="9"/>
      <c r="H142" s="9"/>
      <c r="I142" s="9"/>
      <c r="J142" s="9"/>
      <c r="K142" s="9"/>
      <c r="L142" s="9"/>
      <c r="M142" s="9"/>
      <c r="N142" s="9"/>
      <c r="O142" s="9"/>
      <c r="P142" s="9"/>
      <c r="Q142" s="9"/>
      <c r="R142" s="9"/>
      <c r="S142" s="9"/>
      <c r="T142" s="9"/>
      <c r="U142" s="9"/>
      <c r="V142" s="9"/>
      <c r="W142" s="9"/>
      <c r="X142" s="9"/>
      <c r="Y142" s="9"/>
      <c r="Z142" s="9"/>
    </row>
    <row r="143">
      <c r="A143" s="58"/>
      <c r="B143" s="35" t="s">
        <v>215</v>
      </c>
      <c r="C143" s="5">
        <v>4.6110184E7</v>
      </c>
      <c r="D143" s="51" t="s">
        <v>216</v>
      </c>
      <c r="E143" s="61" t="s">
        <v>217</v>
      </c>
      <c r="G143" s="9"/>
      <c r="H143" s="9"/>
      <c r="I143" s="9"/>
      <c r="J143" s="9"/>
      <c r="K143" s="9"/>
      <c r="L143" s="9"/>
      <c r="M143" s="9"/>
      <c r="N143" s="9"/>
      <c r="O143" s="9"/>
      <c r="P143" s="9"/>
      <c r="Q143" s="9"/>
      <c r="R143" s="9"/>
      <c r="S143" s="9"/>
      <c r="T143" s="9"/>
      <c r="U143" s="9"/>
      <c r="V143" s="9"/>
      <c r="W143" s="9"/>
      <c r="X143" s="9"/>
      <c r="Y143" s="9"/>
      <c r="Z143" s="9"/>
    </row>
    <row r="144">
      <c r="A144" s="58"/>
      <c r="B144" s="35"/>
      <c r="C144" s="5">
        <v>3.9595399E7</v>
      </c>
      <c r="D144" s="51" t="s">
        <v>218</v>
      </c>
      <c r="E144" s="62" t="s">
        <v>219</v>
      </c>
      <c r="F144" s="54" t="s">
        <v>220</v>
      </c>
      <c r="G144" s="9"/>
      <c r="H144" s="9"/>
      <c r="I144" s="9"/>
      <c r="J144" s="9"/>
      <c r="K144" s="9"/>
      <c r="L144" s="9"/>
      <c r="M144" s="9"/>
      <c r="N144" s="9"/>
      <c r="O144" s="9"/>
      <c r="P144" s="9"/>
      <c r="Q144" s="9"/>
      <c r="R144" s="9"/>
      <c r="S144" s="9"/>
      <c r="T144" s="9"/>
      <c r="U144" s="9"/>
      <c r="V144" s="9"/>
      <c r="W144" s="9"/>
      <c r="X144" s="9"/>
      <c r="Y144" s="9"/>
      <c r="Z144" s="9"/>
    </row>
    <row r="145">
      <c r="A145" s="58"/>
      <c r="B145" s="36"/>
      <c r="C145" s="5">
        <v>4.3026934E7</v>
      </c>
      <c r="D145" s="51" t="s">
        <v>221</v>
      </c>
      <c r="E145" s="54" t="s">
        <v>220</v>
      </c>
      <c r="G145" s="9"/>
      <c r="H145" s="9"/>
      <c r="I145" s="9"/>
      <c r="J145" s="9"/>
      <c r="K145" s="9"/>
      <c r="L145" s="9"/>
      <c r="M145" s="9"/>
      <c r="N145" s="9"/>
      <c r="O145" s="9"/>
      <c r="P145" s="9"/>
      <c r="Q145" s="9"/>
      <c r="R145" s="9"/>
      <c r="S145" s="9"/>
      <c r="T145" s="9"/>
      <c r="U145" s="9"/>
      <c r="V145" s="9"/>
      <c r="W145" s="9"/>
      <c r="X145" s="9"/>
      <c r="Y145" s="9"/>
      <c r="Z145" s="9"/>
    </row>
    <row r="146">
      <c r="A146" s="58"/>
      <c r="B146" s="36"/>
      <c r="C146" s="5">
        <v>3.8770169E7</v>
      </c>
      <c r="D146" s="51" t="s">
        <v>222</v>
      </c>
      <c r="E146" s="7" t="s">
        <v>223</v>
      </c>
      <c r="G146" s="9"/>
      <c r="H146" s="9"/>
      <c r="I146" s="9"/>
      <c r="J146" s="9"/>
      <c r="K146" s="9"/>
      <c r="L146" s="9"/>
      <c r="M146" s="9"/>
      <c r="N146" s="9"/>
      <c r="O146" s="9"/>
      <c r="P146" s="9"/>
      <c r="Q146" s="9"/>
      <c r="R146" s="9"/>
      <c r="S146" s="9"/>
      <c r="T146" s="9"/>
      <c r="U146" s="9"/>
      <c r="V146" s="9"/>
      <c r="W146" s="9"/>
      <c r="X146" s="9"/>
      <c r="Y146" s="9"/>
      <c r="Z146" s="9"/>
    </row>
    <row r="147">
      <c r="A147" s="63" t="s">
        <v>224</v>
      </c>
      <c r="B147" s="64"/>
      <c r="C147" s="5">
        <v>5.8278454E7</v>
      </c>
      <c r="D147" s="51" t="s">
        <v>225</v>
      </c>
      <c r="E147" s="7" t="s">
        <v>139</v>
      </c>
      <c r="G147" s="9"/>
      <c r="H147" s="9"/>
      <c r="I147" s="9"/>
      <c r="J147" s="9"/>
      <c r="K147" s="9"/>
      <c r="L147" s="9"/>
      <c r="M147" s="9"/>
      <c r="N147" s="9"/>
      <c r="O147" s="9"/>
      <c r="P147" s="9"/>
      <c r="Q147" s="9"/>
      <c r="R147" s="9"/>
      <c r="S147" s="9"/>
      <c r="T147" s="9"/>
      <c r="U147" s="9"/>
      <c r="V147" s="9"/>
      <c r="W147" s="9"/>
      <c r="X147" s="9"/>
      <c r="Y147" s="9"/>
      <c r="Z147" s="9"/>
    </row>
    <row r="148">
      <c r="A148" s="65"/>
      <c r="B148" s="64"/>
      <c r="C148" s="5">
        <v>5.6447556E7</v>
      </c>
      <c r="D148" s="51" t="s">
        <v>226</v>
      </c>
      <c r="E148" s="7" t="s">
        <v>204</v>
      </c>
      <c r="G148" s="9"/>
      <c r="H148" s="9"/>
      <c r="I148" s="9"/>
      <c r="J148" s="9"/>
      <c r="K148" s="9"/>
      <c r="L148" s="9"/>
      <c r="M148" s="9"/>
      <c r="N148" s="9"/>
      <c r="O148" s="9"/>
      <c r="P148" s="9"/>
      <c r="Q148" s="9"/>
      <c r="R148" s="9"/>
      <c r="S148" s="9"/>
      <c r="T148" s="9"/>
      <c r="U148" s="9"/>
      <c r="V148" s="9"/>
      <c r="W148" s="9"/>
      <c r="X148" s="9"/>
      <c r="Y148" s="9"/>
      <c r="Z148" s="9"/>
    </row>
    <row r="149">
      <c r="A149" s="65"/>
      <c r="B149" s="64"/>
      <c r="C149" s="5">
        <v>5.3937997E7</v>
      </c>
      <c r="D149" s="51" t="s">
        <v>227</v>
      </c>
      <c r="E149" s="7" t="s">
        <v>139</v>
      </c>
      <c r="G149" s="9"/>
      <c r="H149" s="9"/>
      <c r="I149" s="9"/>
      <c r="J149" s="9"/>
      <c r="K149" s="9"/>
      <c r="L149" s="9"/>
      <c r="M149" s="9"/>
      <c r="N149" s="9"/>
      <c r="O149" s="9"/>
      <c r="P149" s="9"/>
      <c r="Q149" s="9"/>
      <c r="R149" s="9"/>
      <c r="S149" s="9"/>
      <c r="T149" s="9"/>
      <c r="U149" s="9"/>
      <c r="V149" s="9"/>
      <c r="W149" s="9"/>
      <c r="X149" s="9"/>
      <c r="Y149" s="9"/>
      <c r="Z149" s="9"/>
    </row>
    <row r="150">
      <c r="A150" s="65"/>
      <c r="B150" s="64"/>
      <c r="C150" s="5">
        <v>6.0923917E7</v>
      </c>
      <c r="D150" s="51" t="s">
        <v>228</v>
      </c>
      <c r="E150" s="7" t="s">
        <v>139</v>
      </c>
      <c r="G150" s="9"/>
      <c r="H150" s="9"/>
      <c r="I150" s="9"/>
      <c r="J150" s="9"/>
      <c r="K150" s="9"/>
      <c r="L150" s="9"/>
      <c r="M150" s="9"/>
      <c r="N150" s="9"/>
      <c r="O150" s="9"/>
      <c r="P150" s="9"/>
      <c r="Q150" s="9"/>
      <c r="R150" s="9"/>
      <c r="S150" s="9"/>
      <c r="T150" s="9"/>
      <c r="U150" s="9"/>
      <c r="V150" s="9"/>
      <c r="W150" s="9"/>
      <c r="X150" s="9"/>
      <c r="Y150" s="9"/>
      <c r="Z150" s="9"/>
    </row>
    <row r="151">
      <c r="A151" s="65"/>
      <c r="B151" s="64"/>
      <c r="C151" s="5">
        <v>5.5248631E7</v>
      </c>
      <c r="D151" s="51" t="s">
        <v>229</v>
      </c>
      <c r="E151" s="7" t="s">
        <v>139</v>
      </c>
      <c r="G151" s="9"/>
      <c r="H151" s="9"/>
      <c r="I151" s="9"/>
      <c r="J151" s="9"/>
      <c r="K151" s="9"/>
      <c r="L151" s="9"/>
      <c r="M151" s="9"/>
      <c r="N151" s="9"/>
      <c r="O151" s="9"/>
      <c r="P151" s="9"/>
      <c r="Q151" s="9"/>
      <c r="R151" s="9"/>
      <c r="S151" s="9"/>
      <c r="T151" s="9"/>
      <c r="U151" s="9"/>
      <c r="V151" s="9"/>
      <c r="W151" s="9"/>
      <c r="X151" s="9"/>
      <c r="Y151" s="9"/>
      <c r="Z151" s="9"/>
    </row>
    <row r="152">
      <c r="A152" s="9"/>
      <c r="B152" s="64"/>
      <c r="C152" s="8"/>
      <c r="D152" s="66"/>
      <c r="E152" s="9"/>
      <c r="G152" s="9"/>
      <c r="H152" s="9"/>
      <c r="I152" s="9"/>
      <c r="J152" s="9"/>
      <c r="K152" s="9"/>
      <c r="L152" s="9"/>
      <c r="M152" s="9"/>
      <c r="N152" s="9"/>
      <c r="O152" s="9"/>
      <c r="P152" s="9"/>
      <c r="Q152" s="9"/>
      <c r="R152" s="9"/>
      <c r="S152" s="9"/>
      <c r="T152" s="9"/>
      <c r="U152" s="9"/>
      <c r="V152" s="9"/>
      <c r="W152" s="9"/>
      <c r="X152" s="9"/>
      <c r="Y152" s="9"/>
      <c r="Z152" s="9"/>
    </row>
    <row r="153">
      <c r="A153" s="9"/>
      <c r="B153" s="64"/>
      <c r="C153" s="8"/>
      <c r="D153" s="8"/>
      <c r="E153" s="9"/>
      <c r="G153" s="9"/>
      <c r="H153" s="9"/>
      <c r="I153" s="9"/>
      <c r="J153" s="9"/>
      <c r="K153" s="9"/>
      <c r="L153" s="9"/>
      <c r="M153" s="9"/>
      <c r="N153" s="9"/>
      <c r="O153" s="9"/>
      <c r="P153" s="9"/>
      <c r="Q153" s="9"/>
      <c r="R153" s="9"/>
      <c r="S153" s="9"/>
      <c r="T153" s="9"/>
      <c r="U153" s="9"/>
      <c r="V153" s="9"/>
      <c r="W153" s="9"/>
      <c r="X153" s="9"/>
      <c r="Y153" s="9"/>
      <c r="Z153" s="9"/>
    </row>
    <row r="154">
      <c r="A154" s="9"/>
      <c r="B154" s="64"/>
      <c r="C154" s="8"/>
      <c r="D154" s="8"/>
      <c r="E154" s="9"/>
      <c r="G154" s="9"/>
      <c r="H154" s="9"/>
      <c r="I154" s="9"/>
      <c r="J154" s="9"/>
      <c r="K154" s="9"/>
      <c r="L154" s="9"/>
      <c r="M154" s="9"/>
      <c r="N154" s="9"/>
      <c r="O154" s="9"/>
      <c r="P154" s="9"/>
      <c r="Q154" s="9"/>
      <c r="R154" s="9"/>
      <c r="S154" s="9"/>
      <c r="T154" s="9"/>
      <c r="U154" s="9"/>
      <c r="V154" s="9"/>
      <c r="W154" s="9"/>
      <c r="X154" s="9"/>
      <c r="Y154" s="9"/>
      <c r="Z154" s="9"/>
    </row>
    <row r="155">
      <c r="A155" s="9"/>
      <c r="B155" s="64"/>
      <c r="C155" s="8"/>
      <c r="D155" s="8"/>
      <c r="E155" s="9"/>
      <c r="G155" s="9"/>
      <c r="H155" s="9"/>
      <c r="I155" s="9"/>
      <c r="J155" s="9"/>
      <c r="K155" s="9"/>
      <c r="L155" s="9"/>
      <c r="M155" s="9"/>
      <c r="N155" s="9"/>
      <c r="O155" s="9"/>
      <c r="P155" s="9"/>
      <c r="Q155" s="9"/>
      <c r="R155" s="9"/>
      <c r="S155" s="9"/>
      <c r="T155" s="9"/>
      <c r="U155" s="9"/>
      <c r="V155" s="9"/>
      <c r="W155" s="9"/>
      <c r="X155" s="9"/>
      <c r="Y155" s="9"/>
      <c r="Z155" s="9"/>
    </row>
    <row r="156">
      <c r="A156" s="9"/>
      <c r="B156" s="64"/>
      <c r="C156" s="8"/>
      <c r="D156" s="8"/>
      <c r="E156" s="9"/>
      <c r="G156" s="9"/>
      <c r="H156" s="9"/>
      <c r="I156" s="9"/>
      <c r="J156" s="9"/>
      <c r="K156" s="9"/>
      <c r="L156" s="9"/>
      <c r="M156" s="9"/>
      <c r="N156" s="9"/>
      <c r="O156" s="9"/>
      <c r="P156" s="9"/>
      <c r="Q156" s="9"/>
      <c r="R156" s="9"/>
      <c r="S156" s="9"/>
      <c r="T156" s="9"/>
      <c r="U156" s="9"/>
      <c r="V156" s="9"/>
      <c r="W156" s="9"/>
      <c r="X156" s="9"/>
      <c r="Y156" s="9"/>
      <c r="Z156" s="9"/>
    </row>
    <row r="157">
      <c r="A157" s="9"/>
      <c r="B157" s="64"/>
      <c r="C157" s="8"/>
      <c r="D157" s="8"/>
      <c r="E157" s="9"/>
      <c r="G157" s="9"/>
      <c r="H157" s="9"/>
      <c r="I157" s="9"/>
      <c r="J157" s="9"/>
      <c r="K157" s="9"/>
      <c r="L157" s="9"/>
      <c r="M157" s="9"/>
      <c r="N157" s="9"/>
      <c r="O157" s="9"/>
      <c r="P157" s="9"/>
      <c r="Q157" s="9"/>
      <c r="R157" s="9"/>
      <c r="S157" s="9"/>
      <c r="T157" s="9"/>
      <c r="U157" s="9"/>
      <c r="V157" s="9"/>
      <c r="W157" s="9"/>
      <c r="X157" s="9"/>
      <c r="Y157" s="9"/>
      <c r="Z157" s="9"/>
    </row>
    <row r="158">
      <c r="A158" s="9"/>
      <c r="B158" s="64"/>
      <c r="C158" s="8"/>
      <c r="D158" s="8"/>
      <c r="E158" s="9"/>
      <c r="G158" s="9"/>
      <c r="H158" s="9"/>
      <c r="I158" s="9"/>
      <c r="J158" s="9"/>
      <c r="K158" s="9"/>
      <c r="L158" s="9"/>
      <c r="M158" s="9"/>
      <c r="N158" s="9"/>
      <c r="O158" s="9"/>
      <c r="P158" s="9"/>
      <c r="Q158" s="9"/>
      <c r="R158" s="9"/>
      <c r="S158" s="9"/>
      <c r="T158" s="9"/>
      <c r="U158" s="9"/>
      <c r="V158" s="9"/>
      <c r="W158" s="9"/>
      <c r="X158" s="9"/>
      <c r="Y158" s="9"/>
      <c r="Z158" s="9"/>
    </row>
    <row r="159">
      <c r="A159" s="9"/>
      <c r="B159" s="64"/>
      <c r="C159" s="8"/>
      <c r="D159" s="8"/>
      <c r="E159" s="9"/>
      <c r="G159" s="9"/>
      <c r="H159" s="9"/>
      <c r="I159" s="9"/>
      <c r="J159" s="9"/>
      <c r="K159" s="9"/>
      <c r="L159" s="9"/>
      <c r="M159" s="9"/>
      <c r="N159" s="9"/>
      <c r="O159" s="9"/>
      <c r="P159" s="9"/>
      <c r="Q159" s="9"/>
      <c r="R159" s="9"/>
      <c r="S159" s="9"/>
      <c r="T159" s="9"/>
      <c r="U159" s="9"/>
      <c r="V159" s="9"/>
      <c r="W159" s="9"/>
      <c r="X159" s="9"/>
      <c r="Y159" s="9"/>
      <c r="Z159" s="9"/>
    </row>
    <row r="160">
      <c r="A160" s="9"/>
      <c r="B160" s="64"/>
      <c r="C160" s="8"/>
      <c r="D160" s="8"/>
      <c r="E160" s="9"/>
      <c r="G160" s="9"/>
      <c r="H160" s="9"/>
      <c r="I160" s="9"/>
      <c r="J160" s="9"/>
      <c r="K160" s="9"/>
      <c r="L160" s="9"/>
      <c r="M160" s="9"/>
      <c r="N160" s="9"/>
      <c r="O160" s="9"/>
      <c r="P160" s="9"/>
      <c r="Q160" s="9"/>
      <c r="R160" s="9"/>
      <c r="S160" s="9"/>
      <c r="T160" s="9"/>
      <c r="U160" s="9"/>
      <c r="V160" s="9"/>
      <c r="W160" s="9"/>
      <c r="X160" s="9"/>
      <c r="Y160" s="9"/>
      <c r="Z160" s="9"/>
    </row>
    <row r="161">
      <c r="A161" s="9"/>
      <c r="B161" s="64"/>
      <c r="C161" s="8"/>
      <c r="D161" s="8"/>
      <c r="E161" s="9"/>
      <c r="G161" s="9"/>
      <c r="H161" s="9"/>
      <c r="I161" s="9"/>
      <c r="J161" s="9"/>
      <c r="K161" s="9"/>
      <c r="L161" s="9"/>
      <c r="M161" s="9"/>
      <c r="N161" s="9"/>
      <c r="O161" s="9"/>
      <c r="P161" s="9"/>
      <c r="Q161" s="9"/>
      <c r="R161" s="9"/>
      <c r="S161" s="9"/>
      <c r="T161" s="9"/>
      <c r="U161" s="9"/>
      <c r="V161" s="9"/>
      <c r="W161" s="9"/>
      <c r="X161" s="9"/>
      <c r="Y161" s="9"/>
      <c r="Z161" s="9"/>
    </row>
    <row r="162">
      <c r="A162" s="9"/>
      <c r="B162" s="64"/>
      <c r="C162" s="8"/>
      <c r="D162" s="8"/>
      <c r="E162" s="9"/>
      <c r="G162" s="9"/>
      <c r="H162" s="9"/>
      <c r="I162" s="9"/>
      <c r="J162" s="9"/>
      <c r="K162" s="9"/>
      <c r="L162" s="9"/>
      <c r="M162" s="9"/>
      <c r="N162" s="9"/>
      <c r="O162" s="9"/>
      <c r="P162" s="9"/>
      <c r="Q162" s="9"/>
      <c r="R162" s="9"/>
      <c r="S162" s="9"/>
      <c r="T162" s="9"/>
      <c r="U162" s="9"/>
      <c r="V162" s="9"/>
      <c r="W162" s="9"/>
      <c r="X162" s="9"/>
      <c r="Y162" s="9"/>
      <c r="Z162" s="9"/>
    </row>
    <row r="163">
      <c r="A163" s="9"/>
      <c r="B163" s="64"/>
      <c r="C163" s="8"/>
      <c r="D163" s="8"/>
      <c r="E163" s="9"/>
      <c r="G163" s="9"/>
      <c r="H163" s="9"/>
      <c r="I163" s="9"/>
      <c r="J163" s="9"/>
      <c r="K163" s="9"/>
      <c r="L163" s="9"/>
      <c r="M163" s="9"/>
      <c r="N163" s="9"/>
      <c r="O163" s="9"/>
      <c r="P163" s="9"/>
      <c r="Q163" s="9"/>
      <c r="R163" s="9"/>
      <c r="S163" s="9"/>
      <c r="T163" s="9"/>
      <c r="U163" s="9"/>
      <c r="V163" s="9"/>
      <c r="W163" s="9"/>
      <c r="X163" s="9"/>
      <c r="Y163" s="9"/>
      <c r="Z163" s="9"/>
    </row>
    <row r="164">
      <c r="A164" s="9"/>
      <c r="B164" s="64"/>
      <c r="C164" s="8"/>
      <c r="D164" s="8"/>
      <c r="E164" s="9"/>
      <c r="G164" s="9"/>
      <c r="H164" s="9"/>
      <c r="I164" s="9"/>
      <c r="J164" s="9"/>
      <c r="K164" s="9"/>
      <c r="L164" s="9"/>
      <c r="M164" s="9"/>
      <c r="N164" s="9"/>
      <c r="O164" s="9"/>
      <c r="P164" s="9"/>
      <c r="Q164" s="9"/>
      <c r="R164" s="9"/>
      <c r="S164" s="9"/>
      <c r="T164" s="9"/>
      <c r="U164" s="9"/>
      <c r="V164" s="9"/>
      <c r="W164" s="9"/>
      <c r="X164" s="9"/>
      <c r="Y164" s="9"/>
      <c r="Z164" s="9"/>
    </row>
    <row r="165">
      <c r="A165" s="9"/>
      <c r="B165" s="64"/>
      <c r="C165" s="8"/>
      <c r="D165" s="8"/>
      <c r="E165" s="9"/>
      <c r="G165" s="9"/>
      <c r="H165" s="9"/>
      <c r="I165" s="9"/>
      <c r="J165" s="9"/>
      <c r="K165" s="9"/>
      <c r="L165" s="9"/>
      <c r="M165" s="9"/>
      <c r="N165" s="9"/>
      <c r="O165" s="9"/>
      <c r="P165" s="9"/>
      <c r="Q165" s="9"/>
      <c r="R165" s="9"/>
      <c r="S165" s="9"/>
      <c r="T165" s="9"/>
      <c r="U165" s="9"/>
      <c r="V165" s="9"/>
      <c r="W165" s="9"/>
      <c r="X165" s="9"/>
      <c r="Y165" s="9"/>
      <c r="Z165" s="9"/>
    </row>
    <row r="166">
      <c r="A166" s="9"/>
      <c r="B166" s="64"/>
      <c r="C166" s="8"/>
      <c r="D166" s="8"/>
      <c r="E166" s="9"/>
      <c r="G166" s="9"/>
      <c r="H166" s="9"/>
      <c r="I166" s="9"/>
      <c r="J166" s="9"/>
      <c r="K166" s="9"/>
      <c r="L166" s="9"/>
      <c r="M166" s="9"/>
      <c r="N166" s="9"/>
      <c r="O166" s="9"/>
      <c r="P166" s="9"/>
      <c r="Q166" s="9"/>
      <c r="R166" s="9"/>
      <c r="S166" s="9"/>
      <c r="T166" s="9"/>
      <c r="U166" s="9"/>
      <c r="V166" s="9"/>
      <c r="W166" s="9"/>
      <c r="X166" s="9"/>
      <c r="Y166" s="9"/>
      <c r="Z166" s="9"/>
    </row>
    <row r="167">
      <c r="A167" s="9"/>
      <c r="B167" s="64"/>
      <c r="C167" s="8"/>
      <c r="D167" s="8"/>
      <c r="E167" s="9"/>
      <c r="G167" s="9"/>
      <c r="H167" s="9"/>
      <c r="I167" s="9"/>
      <c r="J167" s="9"/>
      <c r="K167" s="9"/>
      <c r="L167" s="9"/>
      <c r="M167" s="9"/>
      <c r="N167" s="9"/>
      <c r="O167" s="9"/>
      <c r="P167" s="9"/>
      <c r="Q167" s="9"/>
      <c r="R167" s="9"/>
      <c r="S167" s="9"/>
      <c r="T167" s="9"/>
      <c r="U167" s="9"/>
      <c r="V167" s="9"/>
      <c r="W167" s="9"/>
      <c r="X167" s="9"/>
      <c r="Y167" s="9"/>
      <c r="Z167" s="9"/>
    </row>
    <row r="168">
      <c r="A168" s="9"/>
      <c r="B168" s="64"/>
      <c r="C168" s="8"/>
      <c r="D168" s="8"/>
      <c r="E168" s="9"/>
      <c r="G168" s="9"/>
      <c r="H168" s="9"/>
      <c r="I168" s="9"/>
      <c r="J168" s="9"/>
      <c r="K168" s="9"/>
      <c r="L168" s="9"/>
      <c r="M168" s="9"/>
      <c r="N168" s="9"/>
      <c r="O168" s="9"/>
      <c r="P168" s="9"/>
      <c r="Q168" s="9"/>
      <c r="R168" s="9"/>
      <c r="S168" s="9"/>
      <c r="T168" s="9"/>
      <c r="U168" s="9"/>
      <c r="V168" s="9"/>
      <c r="W168" s="9"/>
      <c r="X168" s="9"/>
      <c r="Y168" s="9"/>
      <c r="Z168" s="9"/>
    </row>
    <row r="169">
      <c r="A169" s="9"/>
      <c r="B169" s="64"/>
      <c r="C169" s="8"/>
      <c r="D169" s="8"/>
      <c r="E169" s="9"/>
      <c r="G169" s="9"/>
      <c r="H169" s="9"/>
      <c r="I169" s="9"/>
      <c r="J169" s="9"/>
      <c r="K169" s="9"/>
      <c r="L169" s="9"/>
      <c r="M169" s="9"/>
      <c r="N169" s="9"/>
      <c r="O169" s="9"/>
      <c r="P169" s="9"/>
      <c r="Q169" s="9"/>
      <c r="R169" s="9"/>
      <c r="S169" s="9"/>
      <c r="T169" s="9"/>
      <c r="U169" s="9"/>
      <c r="V169" s="9"/>
      <c r="W169" s="9"/>
      <c r="X169" s="9"/>
      <c r="Y169" s="9"/>
      <c r="Z169" s="9"/>
    </row>
    <row r="170">
      <c r="A170" s="9"/>
      <c r="B170" s="64"/>
      <c r="C170" s="8"/>
      <c r="D170" s="8"/>
      <c r="E170" s="9"/>
      <c r="G170" s="9"/>
      <c r="H170" s="9"/>
      <c r="I170" s="9"/>
      <c r="J170" s="9"/>
      <c r="K170" s="9"/>
      <c r="L170" s="9"/>
      <c r="M170" s="9"/>
      <c r="N170" s="9"/>
      <c r="O170" s="9"/>
      <c r="P170" s="9"/>
      <c r="Q170" s="9"/>
      <c r="R170" s="9"/>
      <c r="S170" s="9"/>
      <c r="T170" s="9"/>
      <c r="U170" s="9"/>
      <c r="V170" s="9"/>
      <c r="W170" s="9"/>
      <c r="X170" s="9"/>
      <c r="Y170" s="9"/>
      <c r="Z170" s="9"/>
    </row>
    <row r="171">
      <c r="A171" s="9"/>
      <c r="B171" s="64"/>
      <c r="C171" s="8"/>
      <c r="D171" s="8"/>
      <c r="E171" s="9"/>
      <c r="G171" s="9"/>
      <c r="H171" s="9"/>
      <c r="I171" s="9"/>
      <c r="J171" s="9"/>
      <c r="K171" s="9"/>
      <c r="L171" s="9"/>
      <c r="M171" s="9"/>
      <c r="N171" s="9"/>
      <c r="O171" s="9"/>
      <c r="P171" s="9"/>
      <c r="Q171" s="9"/>
      <c r="R171" s="9"/>
      <c r="S171" s="9"/>
      <c r="T171" s="9"/>
      <c r="U171" s="9"/>
      <c r="V171" s="9"/>
      <c r="W171" s="9"/>
      <c r="X171" s="9"/>
      <c r="Y171" s="9"/>
      <c r="Z171" s="9"/>
    </row>
    <row r="172">
      <c r="A172" s="9"/>
      <c r="B172" s="64"/>
      <c r="C172" s="8"/>
      <c r="D172" s="8"/>
      <c r="E172" s="9"/>
      <c r="G172" s="9"/>
      <c r="H172" s="9"/>
      <c r="I172" s="9"/>
      <c r="J172" s="9"/>
      <c r="K172" s="9"/>
      <c r="L172" s="9"/>
      <c r="M172" s="9"/>
      <c r="N172" s="9"/>
      <c r="O172" s="9"/>
      <c r="P172" s="9"/>
      <c r="Q172" s="9"/>
      <c r="R172" s="9"/>
      <c r="S172" s="9"/>
      <c r="T172" s="9"/>
      <c r="U172" s="9"/>
      <c r="V172" s="9"/>
      <c r="W172" s="9"/>
      <c r="X172" s="9"/>
      <c r="Y172" s="9"/>
      <c r="Z172" s="9"/>
    </row>
    <row r="173">
      <c r="A173" s="9"/>
      <c r="B173" s="64"/>
      <c r="C173" s="8"/>
      <c r="D173" s="8"/>
      <c r="E173" s="9"/>
      <c r="G173" s="9"/>
      <c r="H173" s="9"/>
      <c r="I173" s="9"/>
      <c r="J173" s="9"/>
      <c r="K173" s="9"/>
      <c r="L173" s="9"/>
      <c r="M173" s="9"/>
      <c r="N173" s="9"/>
      <c r="O173" s="9"/>
      <c r="P173" s="9"/>
      <c r="Q173" s="9"/>
      <c r="R173" s="9"/>
      <c r="S173" s="9"/>
      <c r="T173" s="9"/>
      <c r="U173" s="9"/>
      <c r="V173" s="9"/>
      <c r="W173" s="9"/>
      <c r="X173" s="9"/>
      <c r="Y173" s="9"/>
      <c r="Z173" s="9"/>
    </row>
    <row r="174">
      <c r="A174" s="9"/>
      <c r="B174" s="64"/>
      <c r="C174" s="8"/>
      <c r="D174" s="8"/>
      <c r="E174" s="9"/>
      <c r="G174" s="9"/>
      <c r="H174" s="9"/>
      <c r="I174" s="9"/>
      <c r="J174" s="9"/>
      <c r="K174" s="9"/>
      <c r="L174" s="9"/>
      <c r="M174" s="9"/>
      <c r="N174" s="9"/>
      <c r="O174" s="9"/>
      <c r="P174" s="9"/>
      <c r="Q174" s="9"/>
      <c r="R174" s="9"/>
      <c r="S174" s="9"/>
      <c r="T174" s="9"/>
      <c r="U174" s="9"/>
      <c r="V174" s="9"/>
      <c r="W174" s="9"/>
      <c r="X174" s="9"/>
      <c r="Y174" s="9"/>
      <c r="Z174" s="9"/>
    </row>
    <row r="175">
      <c r="A175" s="9"/>
      <c r="B175" s="64"/>
      <c r="C175" s="8"/>
      <c r="D175" s="8"/>
      <c r="E175" s="9"/>
      <c r="G175" s="9"/>
      <c r="H175" s="9"/>
      <c r="I175" s="9"/>
      <c r="J175" s="9"/>
      <c r="K175" s="9"/>
      <c r="L175" s="9"/>
      <c r="M175" s="9"/>
      <c r="N175" s="9"/>
      <c r="O175" s="9"/>
      <c r="P175" s="9"/>
      <c r="Q175" s="9"/>
      <c r="R175" s="9"/>
      <c r="S175" s="9"/>
      <c r="T175" s="9"/>
      <c r="U175" s="9"/>
      <c r="V175" s="9"/>
      <c r="W175" s="9"/>
      <c r="X175" s="9"/>
      <c r="Y175" s="9"/>
      <c r="Z175" s="9"/>
    </row>
    <row r="176">
      <c r="A176" s="9"/>
      <c r="B176" s="64"/>
      <c r="C176" s="8"/>
      <c r="D176" s="8"/>
      <c r="E176" s="9"/>
      <c r="G176" s="9"/>
      <c r="H176" s="9"/>
      <c r="I176" s="9"/>
      <c r="J176" s="9"/>
      <c r="K176" s="9"/>
      <c r="L176" s="9"/>
      <c r="M176" s="9"/>
      <c r="N176" s="9"/>
      <c r="O176" s="9"/>
      <c r="P176" s="9"/>
      <c r="Q176" s="9"/>
      <c r="R176" s="9"/>
      <c r="S176" s="9"/>
      <c r="T176" s="9"/>
      <c r="U176" s="9"/>
      <c r="V176" s="9"/>
      <c r="W176" s="9"/>
      <c r="X176" s="9"/>
      <c r="Y176" s="9"/>
      <c r="Z176" s="9"/>
    </row>
    <row r="177">
      <c r="A177" s="9"/>
      <c r="B177" s="64"/>
      <c r="C177" s="8"/>
      <c r="D177" s="8"/>
      <c r="E177" s="9"/>
      <c r="G177" s="9"/>
      <c r="H177" s="9"/>
      <c r="I177" s="9"/>
      <c r="J177" s="9"/>
      <c r="K177" s="9"/>
      <c r="L177" s="9"/>
      <c r="M177" s="9"/>
      <c r="N177" s="9"/>
      <c r="O177" s="9"/>
      <c r="P177" s="9"/>
      <c r="Q177" s="9"/>
      <c r="R177" s="9"/>
      <c r="S177" s="9"/>
      <c r="T177" s="9"/>
      <c r="U177" s="9"/>
      <c r="V177" s="9"/>
      <c r="W177" s="9"/>
      <c r="X177" s="9"/>
      <c r="Y177" s="9"/>
      <c r="Z177" s="9"/>
    </row>
    <row r="178">
      <c r="A178" s="9"/>
      <c r="B178" s="64"/>
      <c r="C178" s="8"/>
      <c r="D178" s="8"/>
      <c r="E178" s="9"/>
      <c r="G178" s="9"/>
      <c r="H178" s="9"/>
      <c r="I178" s="9"/>
      <c r="J178" s="9"/>
      <c r="K178" s="9"/>
      <c r="L178" s="9"/>
      <c r="M178" s="9"/>
      <c r="N178" s="9"/>
      <c r="O178" s="9"/>
      <c r="P178" s="9"/>
      <c r="Q178" s="9"/>
      <c r="R178" s="9"/>
      <c r="S178" s="9"/>
      <c r="T178" s="9"/>
      <c r="U178" s="9"/>
      <c r="V178" s="9"/>
      <c r="W178" s="9"/>
      <c r="X178" s="9"/>
      <c r="Y178" s="9"/>
      <c r="Z178" s="9"/>
    </row>
    <row r="179">
      <c r="A179" s="9"/>
      <c r="B179" s="64"/>
      <c r="C179" s="8"/>
      <c r="D179" s="8"/>
      <c r="E179" s="9"/>
      <c r="G179" s="9"/>
      <c r="H179" s="9"/>
      <c r="I179" s="9"/>
      <c r="J179" s="9"/>
      <c r="K179" s="9"/>
      <c r="L179" s="9"/>
      <c r="M179" s="9"/>
      <c r="N179" s="9"/>
      <c r="O179" s="9"/>
      <c r="P179" s="9"/>
      <c r="Q179" s="9"/>
      <c r="R179" s="9"/>
      <c r="S179" s="9"/>
      <c r="T179" s="9"/>
      <c r="U179" s="9"/>
      <c r="V179" s="9"/>
      <c r="W179" s="9"/>
      <c r="X179" s="9"/>
      <c r="Y179" s="9"/>
      <c r="Z179" s="9"/>
    </row>
    <row r="180">
      <c r="A180" s="9"/>
      <c r="B180" s="64"/>
      <c r="C180" s="8"/>
      <c r="D180" s="8"/>
      <c r="E180" s="9"/>
      <c r="F180" s="8"/>
      <c r="G180" s="9"/>
      <c r="H180" s="9"/>
      <c r="I180" s="9"/>
      <c r="J180" s="9"/>
      <c r="K180" s="9"/>
      <c r="L180" s="9"/>
      <c r="M180" s="9"/>
      <c r="N180" s="9"/>
      <c r="O180" s="9"/>
      <c r="P180" s="9"/>
      <c r="Q180" s="9"/>
      <c r="R180" s="9"/>
      <c r="S180" s="9"/>
      <c r="T180" s="9"/>
      <c r="U180" s="9"/>
      <c r="V180" s="9"/>
      <c r="W180" s="9"/>
      <c r="X180" s="9"/>
      <c r="Y180" s="9"/>
      <c r="Z180" s="9"/>
    </row>
    <row r="181">
      <c r="A181" s="9"/>
      <c r="B181" s="64"/>
      <c r="C181" s="8"/>
      <c r="D181" s="8"/>
      <c r="E181" s="9"/>
      <c r="F181" s="8"/>
      <c r="G181" s="9"/>
      <c r="H181" s="9"/>
      <c r="I181" s="9"/>
      <c r="J181" s="9"/>
      <c r="K181" s="9"/>
      <c r="L181" s="9"/>
      <c r="M181" s="9"/>
      <c r="N181" s="9"/>
      <c r="O181" s="9"/>
      <c r="P181" s="9"/>
      <c r="Q181" s="9"/>
      <c r="R181" s="9"/>
      <c r="S181" s="9"/>
      <c r="T181" s="9"/>
      <c r="U181" s="9"/>
      <c r="V181" s="9"/>
      <c r="W181" s="9"/>
      <c r="X181" s="9"/>
      <c r="Y181" s="9"/>
      <c r="Z181" s="9"/>
    </row>
    <row r="182">
      <c r="A182" s="9"/>
      <c r="B182" s="64"/>
      <c r="C182" s="8"/>
      <c r="D182" s="8"/>
      <c r="E182" s="9"/>
      <c r="F182" s="8"/>
      <c r="G182" s="9"/>
      <c r="H182" s="9"/>
      <c r="I182" s="9"/>
      <c r="J182" s="9"/>
      <c r="K182" s="9"/>
      <c r="L182" s="9"/>
      <c r="M182" s="9"/>
      <c r="N182" s="9"/>
      <c r="O182" s="9"/>
      <c r="P182" s="9"/>
      <c r="Q182" s="9"/>
      <c r="R182" s="9"/>
      <c r="S182" s="9"/>
      <c r="T182" s="9"/>
      <c r="U182" s="9"/>
      <c r="V182" s="9"/>
      <c r="W182" s="9"/>
      <c r="X182" s="9"/>
      <c r="Y182" s="9"/>
      <c r="Z182" s="9"/>
    </row>
    <row r="183">
      <c r="A183" s="9"/>
      <c r="B183" s="64"/>
      <c r="C183" s="8"/>
      <c r="D183" s="8"/>
      <c r="E183" s="9"/>
      <c r="F183" s="8"/>
      <c r="G183" s="9"/>
      <c r="H183" s="9"/>
      <c r="I183" s="9"/>
      <c r="J183" s="9"/>
      <c r="K183" s="9"/>
      <c r="L183" s="9"/>
      <c r="M183" s="9"/>
      <c r="N183" s="9"/>
      <c r="O183" s="9"/>
      <c r="P183" s="9"/>
      <c r="Q183" s="9"/>
      <c r="R183" s="9"/>
      <c r="S183" s="9"/>
      <c r="T183" s="9"/>
      <c r="U183" s="9"/>
      <c r="V183" s="9"/>
      <c r="W183" s="9"/>
      <c r="X183" s="9"/>
      <c r="Y183" s="9"/>
      <c r="Z183" s="9"/>
    </row>
    <row r="184">
      <c r="A184" s="9"/>
      <c r="B184" s="64"/>
      <c r="C184" s="8"/>
      <c r="D184" s="8"/>
      <c r="E184" s="9"/>
      <c r="F184" s="8"/>
      <c r="G184" s="9"/>
      <c r="H184" s="9"/>
      <c r="I184" s="9"/>
      <c r="J184" s="9"/>
      <c r="K184" s="9"/>
      <c r="L184" s="9"/>
      <c r="M184" s="9"/>
      <c r="N184" s="9"/>
      <c r="O184" s="9"/>
      <c r="P184" s="9"/>
      <c r="Q184" s="9"/>
      <c r="R184" s="9"/>
      <c r="S184" s="9"/>
      <c r="T184" s="9"/>
      <c r="U184" s="9"/>
      <c r="V184" s="9"/>
      <c r="W184" s="9"/>
      <c r="X184" s="9"/>
      <c r="Y184" s="9"/>
      <c r="Z184" s="9"/>
    </row>
    <row r="185">
      <c r="A185" s="9"/>
      <c r="B185" s="64"/>
      <c r="C185" s="8"/>
      <c r="D185" s="8"/>
      <c r="E185" s="9"/>
      <c r="F185" s="8"/>
      <c r="G185" s="9"/>
      <c r="H185" s="9"/>
      <c r="I185" s="9"/>
      <c r="J185" s="9"/>
      <c r="K185" s="9"/>
      <c r="L185" s="9"/>
      <c r="M185" s="9"/>
      <c r="N185" s="9"/>
      <c r="O185" s="9"/>
      <c r="P185" s="9"/>
      <c r="Q185" s="9"/>
      <c r="R185" s="9"/>
      <c r="S185" s="9"/>
      <c r="T185" s="9"/>
      <c r="U185" s="9"/>
      <c r="V185" s="9"/>
      <c r="W185" s="9"/>
      <c r="X185" s="9"/>
      <c r="Y185" s="9"/>
      <c r="Z185" s="9"/>
    </row>
    <row r="186">
      <c r="A186" s="9"/>
      <c r="B186" s="64"/>
      <c r="C186" s="8"/>
      <c r="D186" s="8"/>
      <c r="E186" s="9"/>
      <c r="F186" s="8"/>
      <c r="G186" s="9"/>
      <c r="H186" s="9"/>
      <c r="I186" s="9"/>
      <c r="J186" s="9"/>
      <c r="K186" s="9"/>
      <c r="L186" s="9"/>
      <c r="M186" s="9"/>
      <c r="N186" s="9"/>
      <c r="O186" s="9"/>
      <c r="P186" s="9"/>
      <c r="Q186" s="9"/>
      <c r="R186" s="9"/>
      <c r="S186" s="9"/>
      <c r="T186" s="9"/>
      <c r="U186" s="9"/>
      <c r="V186" s="9"/>
      <c r="W186" s="9"/>
      <c r="X186" s="9"/>
      <c r="Y186" s="9"/>
      <c r="Z186" s="9"/>
    </row>
    <row r="187">
      <c r="A187" s="9"/>
      <c r="B187" s="64"/>
      <c r="C187" s="8"/>
      <c r="D187" s="8"/>
      <c r="E187" s="9"/>
      <c r="F187" s="8"/>
      <c r="G187" s="9"/>
      <c r="H187" s="9"/>
      <c r="I187" s="9"/>
      <c r="J187" s="9"/>
      <c r="K187" s="9"/>
      <c r="L187" s="9"/>
      <c r="M187" s="9"/>
      <c r="N187" s="9"/>
      <c r="O187" s="9"/>
      <c r="P187" s="9"/>
      <c r="Q187" s="9"/>
      <c r="R187" s="9"/>
      <c r="S187" s="9"/>
      <c r="T187" s="9"/>
      <c r="U187" s="9"/>
      <c r="V187" s="9"/>
      <c r="W187" s="9"/>
      <c r="X187" s="9"/>
      <c r="Y187" s="9"/>
      <c r="Z187" s="9"/>
    </row>
    <row r="188">
      <c r="A188" s="9"/>
      <c r="B188" s="64"/>
      <c r="C188" s="8"/>
      <c r="D188" s="8"/>
      <c r="E188" s="9"/>
      <c r="F188" s="8"/>
      <c r="G188" s="9"/>
      <c r="H188" s="9"/>
      <c r="I188" s="9"/>
      <c r="J188" s="9"/>
      <c r="K188" s="9"/>
      <c r="L188" s="9"/>
      <c r="M188" s="9"/>
      <c r="N188" s="9"/>
      <c r="O188" s="9"/>
      <c r="P188" s="9"/>
      <c r="Q188" s="9"/>
      <c r="R188" s="9"/>
      <c r="S188" s="9"/>
      <c r="T188" s="9"/>
      <c r="U188" s="9"/>
      <c r="V188" s="9"/>
      <c r="W188" s="9"/>
      <c r="X188" s="9"/>
      <c r="Y188" s="9"/>
      <c r="Z188" s="9"/>
    </row>
    <row r="189">
      <c r="A189" s="9"/>
      <c r="B189" s="64"/>
      <c r="C189" s="8"/>
      <c r="D189" s="8"/>
      <c r="E189" s="9"/>
      <c r="F189" s="8"/>
      <c r="G189" s="9"/>
      <c r="H189" s="9"/>
      <c r="I189" s="9"/>
      <c r="J189" s="9"/>
      <c r="K189" s="9"/>
      <c r="L189" s="9"/>
      <c r="M189" s="9"/>
      <c r="N189" s="9"/>
      <c r="O189" s="9"/>
      <c r="P189" s="9"/>
      <c r="Q189" s="9"/>
      <c r="R189" s="9"/>
      <c r="S189" s="9"/>
      <c r="T189" s="9"/>
      <c r="U189" s="9"/>
      <c r="V189" s="9"/>
      <c r="W189" s="9"/>
      <c r="X189" s="9"/>
      <c r="Y189" s="9"/>
      <c r="Z189" s="9"/>
    </row>
    <row r="190">
      <c r="A190" s="9"/>
      <c r="B190" s="64"/>
      <c r="C190" s="8"/>
      <c r="D190" s="8"/>
      <c r="E190" s="9"/>
      <c r="F190" s="8"/>
      <c r="G190" s="9"/>
      <c r="H190" s="9"/>
      <c r="I190" s="9"/>
      <c r="J190" s="9"/>
      <c r="K190" s="9"/>
      <c r="L190" s="9"/>
      <c r="M190" s="9"/>
      <c r="N190" s="9"/>
      <c r="O190" s="9"/>
      <c r="P190" s="9"/>
      <c r="Q190" s="9"/>
      <c r="R190" s="9"/>
      <c r="S190" s="9"/>
      <c r="T190" s="9"/>
      <c r="U190" s="9"/>
      <c r="V190" s="9"/>
      <c r="W190" s="9"/>
      <c r="X190" s="9"/>
      <c r="Y190" s="9"/>
      <c r="Z190" s="9"/>
    </row>
    <row r="191">
      <c r="A191" s="9"/>
      <c r="B191" s="64"/>
      <c r="C191" s="8"/>
      <c r="D191" s="8"/>
      <c r="E191" s="9"/>
      <c r="F191" s="8"/>
      <c r="G191" s="9"/>
      <c r="H191" s="9"/>
      <c r="I191" s="9"/>
      <c r="J191" s="9"/>
      <c r="K191" s="9"/>
      <c r="L191" s="9"/>
      <c r="M191" s="9"/>
      <c r="N191" s="9"/>
      <c r="O191" s="9"/>
      <c r="P191" s="9"/>
      <c r="Q191" s="9"/>
      <c r="R191" s="9"/>
      <c r="S191" s="9"/>
      <c r="T191" s="9"/>
      <c r="U191" s="9"/>
      <c r="V191" s="9"/>
      <c r="W191" s="9"/>
      <c r="X191" s="9"/>
      <c r="Y191" s="9"/>
      <c r="Z191" s="9"/>
    </row>
    <row r="192">
      <c r="A192" s="9"/>
      <c r="B192" s="64"/>
      <c r="C192" s="8"/>
      <c r="D192" s="8"/>
      <c r="E192" s="9"/>
      <c r="F192" s="8"/>
      <c r="G192" s="9"/>
      <c r="H192" s="9"/>
      <c r="I192" s="9"/>
      <c r="J192" s="9"/>
      <c r="K192" s="9"/>
      <c r="L192" s="9"/>
      <c r="M192" s="9"/>
      <c r="N192" s="9"/>
      <c r="O192" s="9"/>
      <c r="P192" s="9"/>
      <c r="Q192" s="9"/>
      <c r="R192" s="9"/>
      <c r="S192" s="9"/>
      <c r="T192" s="9"/>
      <c r="U192" s="9"/>
      <c r="V192" s="9"/>
      <c r="W192" s="9"/>
      <c r="X192" s="9"/>
      <c r="Y192" s="9"/>
      <c r="Z192" s="9"/>
    </row>
    <row r="193">
      <c r="A193" s="9"/>
      <c r="B193" s="64"/>
      <c r="C193" s="8"/>
      <c r="D193" s="8"/>
      <c r="E193" s="9"/>
      <c r="F193" s="8"/>
      <c r="G193" s="9"/>
      <c r="H193" s="9"/>
      <c r="I193" s="9"/>
      <c r="J193" s="9"/>
      <c r="K193" s="9"/>
      <c r="L193" s="9"/>
      <c r="M193" s="9"/>
      <c r="N193" s="9"/>
      <c r="O193" s="9"/>
      <c r="P193" s="9"/>
      <c r="Q193" s="9"/>
      <c r="R193" s="9"/>
      <c r="S193" s="9"/>
      <c r="T193" s="9"/>
      <c r="U193" s="9"/>
      <c r="V193" s="9"/>
      <c r="W193" s="9"/>
      <c r="X193" s="9"/>
      <c r="Y193" s="9"/>
      <c r="Z193" s="9"/>
    </row>
    <row r="194">
      <c r="A194" s="9"/>
      <c r="B194" s="64"/>
      <c r="C194" s="8"/>
      <c r="D194" s="8"/>
      <c r="E194" s="9"/>
      <c r="F194" s="8"/>
      <c r="G194" s="9"/>
      <c r="H194" s="9"/>
      <c r="I194" s="9"/>
      <c r="J194" s="9"/>
      <c r="K194" s="9"/>
      <c r="L194" s="9"/>
      <c r="M194" s="9"/>
      <c r="N194" s="9"/>
      <c r="O194" s="9"/>
      <c r="P194" s="9"/>
      <c r="Q194" s="9"/>
      <c r="R194" s="9"/>
      <c r="S194" s="9"/>
      <c r="T194" s="9"/>
      <c r="U194" s="9"/>
      <c r="V194" s="9"/>
      <c r="W194" s="9"/>
      <c r="X194" s="9"/>
      <c r="Y194" s="9"/>
      <c r="Z194" s="9"/>
    </row>
    <row r="195">
      <c r="A195" s="9"/>
      <c r="B195" s="64"/>
      <c r="C195" s="8"/>
      <c r="D195" s="8"/>
      <c r="E195" s="9"/>
      <c r="F195" s="8"/>
      <c r="G195" s="9"/>
      <c r="H195" s="9"/>
      <c r="I195" s="9"/>
      <c r="J195" s="9"/>
      <c r="K195" s="9"/>
      <c r="L195" s="9"/>
      <c r="M195" s="9"/>
      <c r="N195" s="9"/>
      <c r="O195" s="9"/>
      <c r="P195" s="9"/>
      <c r="Q195" s="9"/>
      <c r="R195" s="9"/>
      <c r="S195" s="9"/>
      <c r="T195" s="9"/>
      <c r="U195" s="9"/>
      <c r="V195" s="9"/>
      <c r="W195" s="9"/>
      <c r="X195" s="9"/>
      <c r="Y195" s="9"/>
      <c r="Z195" s="9"/>
    </row>
    <row r="196">
      <c r="A196" s="9"/>
      <c r="B196" s="64"/>
      <c r="C196" s="8"/>
      <c r="D196" s="8"/>
      <c r="E196" s="9"/>
      <c r="F196" s="8"/>
      <c r="G196" s="9"/>
      <c r="H196" s="9"/>
      <c r="I196" s="9"/>
      <c r="J196" s="9"/>
      <c r="K196" s="9"/>
      <c r="L196" s="9"/>
      <c r="M196" s="9"/>
      <c r="N196" s="9"/>
      <c r="O196" s="9"/>
      <c r="P196" s="9"/>
      <c r="Q196" s="9"/>
      <c r="R196" s="9"/>
      <c r="S196" s="9"/>
      <c r="T196" s="9"/>
      <c r="U196" s="9"/>
      <c r="V196" s="9"/>
      <c r="W196" s="9"/>
      <c r="X196" s="9"/>
      <c r="Y196" s="9"/>
      <c r="Z196" s="9"/>
    </row>
    <row r="197">
      <c r="A197" s="9"/>
      <c r="B197" s="64"/>
      <c r="C197" s="8"/>
      <c r="D197" s="8"/>
      <c r="E197" s="9"/>
      <c r="F197" s="8"/>
      <c r="G197" s="9"/>
      <c r="H197" s="9"/>
      <c r="I197" s="9"/>
      <c r="J197" s="9"/>
      <c r="K197" s="9"/>
      <c r="L197" s="9"/>
      <c r="M197" s="9"/>
      <c r="N197" s="9"/>
      <c r="O197" s="9"/>
      <c r="P197" s="9"/>
      <c r="Q197" s="9"/>
      <c r="R197" s="9"/>
      <c r="S197" s="9"/>
      <c r="T197" s="9"/>
      <c r="U197" s="9"/>
      <c r="V197" s="9"/>
      <c r="W197" s="9"/>
      <c r="X197" s="9"/>
      <c r="Y197" s="9"/>
      <c r="Z197" s="9"/>
    </row>
    <row r="198">
      <c r="A198" s="9"/>
      <c r="B198" s="64"/>
      <c r="C198" s="8"/>
      <c r="D198" s="8"/>
      <c r="E198" s="9"/>
      <c r="F198" s="8"/>
      <c r="G198" s="9"/>
      <c r="H198" s="9"/>
      <c r="I198" s="9"/>
      <c r="J198" s="9"/>
      <c r="K198" s="9"/>
      <c r="L198" s="9"/>
      <c r="M198" s="9"/>
      <c r="N198" s="9"/>
      <c r="O198" s="9"/>
      <c r="P198" s="9"/>
      <c r="Q198" s="9"/>
      <c r="R198" s="9"/>
      <c r="S198" s="9"/>
      <c r="T198" s="9"/>
      <c r="U198" s="9"/>
      <c r="V198" s="9"/>
      <c r="W198" s="9"/>
      <c r="X198" s="9"/>
      <c r="Y198" s="9"/>
      <c r="Z198" s="9"/>
    </row>
    <row r="199">
      <c r="A199" s="9"/>
      <c r="B199" s="64"/>
      <c r="C199" s="8"/>
      <c r="D199" s="8"/>
      <c r="E199" s="9"/>
      <c r="F199" s="8"/>
      <c r="G199" s="9"/>
      <c r="H199" s="9"/>
      <c r="I199" s="9"/>
      <c r="J199" s="9"/>
      <c r="K199" s="9"/>
      <c r="L199" s="9"/>
      <c r="M199" s="9"/>
      <c r="N199" s="9"/>
      <c r="O199" s="9"/>
      <c r="P199" s="9"/>
      <c r="Q199" s="9"/>
      <c r="R199" s="9"/>
      <c r="S199" s="9"/>
      <c r="T199" s="9"/>
      <c r="U199" s="9"/>
      <c r="V199" s="9"/>
      <c r="W199" s="9"/>
      <c r="X199" s="9"/>
      <c r="Y199" s="9"/>
      <c r="Z199" s="9"/>
    </row>
    <row r="200">
      <c r="A200" s="9"/>
      <c r="B200" s="64"/>
      <c r="C200" s="8"/>
      <c r="D200" s="8"/>
      <c r="E200" s="9"/>
      <c r="F200" s="8"/>
      <c r="G200" s="9"/>
      <c r="H200" s="9"/>
      <c r="I200" s="9"/>
      <c r="J200" s="9"/>
      <c r="K200" s="9"/>
      <c r="L200" s="9"/>
      <c r="M200" s="9"/>
      <c r="N200" s="9"/>
      <c r="O200" s="9"/>
      <c r="P200" s="9"/>
      <c r="Q200" s="9"/>
      <c r="R200" s="9"/>
      <c r="S200" s="9"/>
      <c r="T200" s="9"/>
      <c r="U200" s="9"/>
      <c r="V200" s="9"/>
      <c r="W200" s="9"/>
      <c r="X200" s="9"/>
      <c r="Y200" s="9"/>
      <c r="Z200" s="9"/>
    </row>
    <row r="201">
      <c r="A201" s="9"/>
      <c r="B201" s="64"/>
      <c r="C201" s="8"/>
      <c r="D201" s="8"/>
      <c r="E201" s="9"/>
      <c r="F201" s="8"/>
      <c r="G201" s="9"/>
      <c r="H201" s="9"/>
      <c r="I201" s="9"/>
      <c r="J201" s="9"/>
      <c r="K201" s="9"/>
      <c r="L201" s="9"/>
      <c r="M201" s="9"/>
      <c r="N201" s="9"/>
      <c r="O201" s="9"/>
      <c r="P201" s="9"/>
      <c r="Q201" s="9"/>
      <c r="R201" s="9"/>
      <c r="S201" s="9"/>
      <c r="T201" s="9"/>
      <c r="U201" s="9"/>
      <c r="V201" s="9"/>
      <c r="W201" s="9"/>
      <c r="X201" s="9"/>
      <c r="Y201" s="9"/>
      <c r="Z201" s="9"/>
    </row>
    <row r="202">
      <c r="A202" s="9"/>
      <c r="B202" s="64"/>
      <c r="C202" s="8"/>
      <c r="D202" s="8"/>
      <c r="E202" s="9"/>
      <c r="F202" s="8"/>
      <c r="G202" s="9"/>
      <c r="H202" s="9"/>
      <c r="I202" s="9"/>
      <c r="J202" s="9"/>
      <c r="K202" s="9"/>
      <c r="L202" s="9"/>
      <c r="M202" s="9"/>
      <c r="N202" s="9"/>
      <c r="O202" s="9"/>
      <c r="P202" s="9"/>
      <c r="Q202" s="9"/>
      <c r="R202" s="9"/>
      <c r="S202" s="9"/>
      <c r="T202" s="9"/>
      <c r="U202" s="9"/>
      <c r="V202" s="9"/>
      <c r="W202" s="9"/>
      <c r="X202" s="9"/>
      <c r="Y202" s="9"/>
      <c r="Z202" s="9"/>
    </row>
    <row r="203">
      <c r="A203" s="9"/>
      <c r="B203" s="64"/>
      <c r="C203" s="8"/>
      <c r="D203" s="8"/>
      <c r="E203" s="9"/>
      <c r="F203" s="8"/>
      <c r="G203" s="9"/>
      <c r="H203" s="9"/>
      <c r="I203" s="9"/>
      <c r="J203" s="9"/>
      <c r="K203" s="9"/>
      <c r="L203" s="9"/>
      <c r="M203" s="9"/>
      <c r="N203" s="9"/>
      <c r="O203" s="9"/>
      <c r="P203" s="9"/>
      <c r="Q203" s="9"/>
      <c r="R203" s="9"/>
      <c r="S203" s="9"/>
      <c r="T203" s="9"/>
      <c r="U203" s="9"/>
      <c r="V203" s="9"/>
      <c r="W203" s="9"/>
      <c r="X203" s="9"/>
      <c r="Y203" s="9"/>
      <c r="Z203" s="9"/>
    </row>
    <row r="204">
      <c r="A204" s="9"/>
      <c r="B204" s="64"/>
      <c r="C204" s="8"/>
      <c r="D204" s="8"/>
      <c r="E204" s="9"/>
      <c r="F204" s="8"/>
      <c r="G204" s="9"/>
      <c r="H204" s="9"/>
      <c r="I204" s="9"/>
      <c r="J204" s="9"/>
      <c r="K204" s="9"/>
      <c r="L204" s="9"/>
      <c r="M204" s="9"/>
      <c r="N204" s="9"/>
      <c r="O204" s="9"/>
      <c r="P204" s="9"/>
      <c r="Q204" s="9"/>
      <c r="R204" s="9"/>
      <c r="S204" s="9"/>
      <c r="T204" s="9"/>
      <c r="U204" s="9"/>
      <c r="V204" s="9"/>
      <c r="W204" s="9"/>
      <c r="X204" s="9"/>
      <c r="Y204" s="9"/>
      <c r="Z204" s="9"/>
    </row>
    <row r="205">
      <c r="A205" s="9"/>
      <c r="B205" s="64"/>
      <c r="C205" s="8"/>
      <c r="D205" s="8"/>
      <c r="E205" s="9"/>
      <c r="F205" s="8"/>
      <c r="G205" s="9"/>
      <c r="H205" s="9"/>
      <c r="I205" s="9"/>
      <c r="J205" s="9"/>
      <c r="K205" s="9"/>
      <c r="L205" s="9"/>
      <c r="M205" s="9"/>
      <c r="N205" s="9"/>
      <c r="O205" s="9"/>
      <c r="P205" s="9"/>
      <c r="Q205" s="9"/>
      <c r="R205" s="9"/>
      <c r="S205" s="9"/>
      <c r="T205" s="9"/>
      <c r="U205" s="9"/>
      <c r="V205" s="9"/>
      <c r="W205" s="9"/>
      <c r="X205" s="9"/>
      <c r="Y205" s="9"/>
      <c r="Z205" s="9"/>
    </row>
    <row r="206">
      <c r="A206" s="9"/>
      <c r="B206" s="64"/>
      <c r="C206" s="8"/>
      <c r="D206" s="8"/>
      <c r="E206" s="9"/>
      <c r="F206" s="8"/>
      <c r="G206" s="9"/>
      <c r="H206" s="9"/>
      <c r="I206" s="9"/>
      <c r="J206" s="9"/>
      <c r="K206" s="9"/>
      <c r="L206" s="9"/>
      <c r="M206" s="9"/>
      <c r="N206" s="9"/>
      <c r="O206" s="9"/>
      <c r="P206" s="9"/>
      <c r="Q206" s="9"/>
      <c r="R206" s="9"/>
      <c r="S206" s="9"/>
      <c r="T206" s="9"/>
      <c r="U206" s="9"/>
      <c r="V206" s="9"/>
      <c r="W206" s="9"/>
      <c r="X206" s="9"/>
      <c r="Y206" s="9"/>
      <c r="Z206" s="9"/>
    </row>
    <row r="207">
      <c r="A207" s="9"/>
      <c r="B207" s="64"/>
      <c r="C207" s="8"/>
      <c r="D207" s="8"/>
      <c r="E207" s="9"/>
      <c r="F207" s="8"/>
      <c r="G207" s="9"/>
      <c r="H207" s="9"/>
      <c r="I207" s="9"/>
      <c r="J207" s="9"/>
      <c r="K207" s="9"/>
      <c r="L207" s="9"/>
      <c r="M207" s="9"/>
      <c r="N207" s="9"/>
      <c r="O207" s="9"/>
      <c r="P207" s="9"/>
      <c r="Q207" s="9"/>
      <c r="R207" s="9"/>
      <c r="S207" s="9"/>
      <c r="T207" s="9"/>
      <c r="U207" s="9"/>
      <c r="V207" s="9"/>
      <c r="W207" s="9"/>
      <c r="X207" s="9"/>
      <c r="Y207" s="9"/>
      <c r="Z207" s="9"/>
    </row>
    <row r="208">
      <c r="A208" s="9"/>
      <c r="B208" s="64"/>
      <c r="C208" s="8"/>
      <c r="D208" s="8"/>
      <c r="E208" s="9"/>
      <c r="F208" s="8"/>
      <c r="G208" s="9"/>
      <c r="H208" s="9"/>
      <c r="I208" s="9"/>
      <c r="J208" s="9"/>
      <c r="K208" s="9"/>
      <c r="L208" s="9"/>
      <c r="M208" s="9"/>
      <c r="N208" s="9"/>
      <c r="O208" s="9"/>
      <c r="P208" s="9"/>
      <c r="Q208" s="9"/>
      <c r="R208" s="9"/>
      <c r="S208" s="9"/>
      <c r="T208" s="9"/>
      <c r="U208" s="9"/>
      <c r="V208" s="9"/>
      <c r="W208" s="9"/>
      <c r="X208" s="9"/>
      <c r="Y208" s="9"/>
      <c r="Z208" s="9"/>
    </row>
    <row r="209">
      <c r="A209" s="9"/>
      <c r="B209" s="64"/>
      <c r="C209" s="8"/>
      <c r="D209" s="8"/>
      <c r="E209" s="9"/>
      <c r="F209" s="8"/>
      <c r="G209" s="9"/>
      <c r="H209" s="9"/>
      <c r="I209" s="9"/>
      <c r="J209" s="9"/>
      <c r="K209" s="9"/>
      <c r="L209" s="9"/>
      <c r="M209" s="9"/>
      <c r="N209" s="9"/>
      <c r="O209" s="9"/>
      <c r="P209" s="9"/>
      <c r="Q209" s="9"/>
      <c r="R209" s="9"/>
      <c r="S209" s="9"/>
      <c r="T209" s="9"/>
      <c r="U209" s="9"/>
      <c r="V209" s="9"/>
      <c r="W209" s="9"/>
      <c r="X209" s="9"/>
      <c r="Y209" s="9"/>
      <c r="Z209" s="9"/>
    </row>
    <row r="210">
      <c r="A210" s="9"/>
      <c r="B210" s="64"/>
      <c r="C210" s="8"/>
      <c r="D210" s="8"/>
      <c r="E210" s="9"/>
      <c r="F210" s="8"/>
      <c r="G210" s="9"/>
      <c r="H210" s="9"/>
      <c r="I210" s="9"/>
      <c r="J210" s="9"/>
      <c r="K210" s="9"/>
      <c r="L210" s="9"/>
      <c r="M210" s="9"/>
      <c r="N210" s="9"/>
      <c r="O210" s="9"/>
      <c r="P210" s="9"/>
      <c r="Q210" s="9"/>
      <c r="R210" s="9"/>
      <c r="S210" s="9"/>
      <c r="T210" s="9"/>
      <c r="U210" s="9"/>
      <c r="V210" s="9"/>
      <c r="W210" s="9"/>
      <c r="X210" s="9"/>
      <c r="Y210" s="9"/>
      <c r="Z210" s="9"/>
    </row>
    <row r="211">
      <c r="A211" s="9"/>
      <c r="B211" s="64"/>
      <c r="C211" s="8"/>
      <c r="D211" s="8"/>
      <c r="E211" s="9"/>
      <c r="F211" s="8"/>
      <c r="G211" s="9"/>
      <c r="H211" s="9"/>
      <c r="I211" s="9"/>
      <c r="J211" s="9"/>
      <c r="K211" s="9"/>
      <c r="L211" s="9"/>
      <c r="M211" s="9"/>
      <c r="N211" s="9"/>
      <c r="O211" s="9"/>
      <c r="P211" s="9"/>
      <c r="Q211" s="9"/>
      <c r="R211" s="9"/>
      <c r="S211" s="9"/>
      <c r="T211" s="9"/>
      <c r="U211" s="9"/>
      <c r="V211" s="9"/>
      <c r="W211" s="9"/>
      <c r="X211" s="9"/>
      <c r="Y211" s="9"/>
      <c r="Z211" s="9"/>
    </row>
    <row r="212">
      <c r="A212" s="9"/>
      <c r="B212" s="64"/>
      <c r="C212" s="8"/>
      <c r="D212" s="8"/>
      <c r="E212" s="9"/>
      <c r="F212" s="8"/>
      <c r="G212" s="9"/>
      <c r="H212" s="9"/>
      <c r="I212" s="9"/>
      <c r="J212" s="9"/>
      <c r="K212" s="9"/>
      <c r="L212" s="9"/>
      <c r="M212" s="9"/>
      <c r="N212" s="9"/>
      <c r="O212" s="9"/>
      <c r="P212" s="9"/>
      <c r="Q212" s="9"/>
      <c r="R212" s="9"/>
      <c r="S212" s="9"/>
      <c r="T212" s="9"/>
      <c r="U212" s="9"/>
      <c r="V212" s="9"/>
      <c r="W212" s="9"/>
      <c r="X212" s="9"/>
      <c r="Y212" s="9"/>
      <c r="Z212" s="9"/>
    </row>
    <row r="213">
      <c r="A213" s="9"/>
      <c r="B213" s="64"/>
      <c r="C213" s="8"/>
      <c r="D213" s="8"/>
      <c r="E213" s="9"/>
      <c r="F213" s="8"/>
      <c r="G213" s="9"/>
      <c r="H213" s="9"/>
      <c r="I213" s="9"/>
      <c r="J213" s="9"/>
      <c r="K213" s="9"/>
      <c r="L213" s="9"/>
      <c r="M213" s="9"/>
      <c r="N213" s="9"/>
      <c r="O213" s="9"/>
      <c r="P213" s="9"/>
      <c r="Q213" s="9"/>
      <c r="R213" s="9"/>
      <c r="S213" s="9"/>
      <c r="T213" s="9"/>
      <c r="U213" s="9"/>
      <c r="V213" s="9"/>
      <c r="W213" s="9"/>
      <c r="X213" s="9"/>
      <c r="Y213" s="9"/>
      <c r="Z213" s="9"/>
    </row>
    <row r="214">
      <c r="A214" s="9"/>
      <c r="B214" s="64"/>
      <c r="C214" s="8"/>
      <c r="D214" s="8"/>
      <c r="E214" s="9"/>
      <c r="F214" s="8"/>
      <c r="G214" s="9"/>
      <c r="H214" s="9"/>
      <c r="I214" s="9"/>
      <c r="J214" s="9"/>
      <c r="K214" s="9"/>
      <c r="L214" s="9"/>
      <c r="M214" s="9"/>
      <c r="N214" s="9"/>
      <c r="O214" s="9"/>
      <c r="P214" s="9"/>
      <c r="Q214" s="9"/>
      <c r="R214" s="9"/>
      <c r="S214" s="9"/>
      <c r="T214" s="9"/>
      <c r="U214" s="9"/>
      <c r="V214" s="9"/>
      <c r="W214" s="9"/>
      <c r="X214" s="9"/>
      <c r="Y214" s="9"/>
      <c r="Z214" s="9"/>
    </row>
    <row r="215">
      <c r="A215" s="9"/>
      <c r="B215" s="64"/>
      <c r="C215" s="8"/>
      <c r="D215" s="8"/>
      <c r="E215" s="9"/>
      <c r="F215" s="8"/>
      <c r="G215" s="9"/>
      <c r="H215" s="9"/>
      <c r="I215" s="9"/>
      <c r="J215" s="9"/>
      <c r="K215" s="9"/>
      <c r="L215" s="9"/>
      <c r="M215" s="9"/>
      <c r="N215" s="9"/>
      <c r="O215" s="9"/>
      <c r="P215" s="9"/>
      <c r="Q215" s="9"/>
      <c r="R215" s="9"/>
      <c r="S215" s="9"/>
      <c r="T215" s="9"/>
      <c r="U215" s="9"/>
      <c r="V215" s="9"/>
      <c r="W215" s="9"/>
      <c r="X215" s="9"/>
      <c r="Y215" s="9"/>
      <c r="Z215" s="9"/>
    </row>
    <row r="216">
      <c r="A216" s="9"/>
      <c r="B216" s="64"/>
      <c r="C216" s="8"/>
      <c r="D216" s="8"/>
      <c r="E216" s="9"/>
      <c r="F216" s="8"/>
      <c r="G216" s="9"/>
      <c r="H216" s="9"/>
      <c r="I216" s="9"/>
      <c r="J216" s="9"/>
      <c r="K216" s="9"/>
      <c r="L216" s="9"/>
      <c r="M216" s="9"/>
      <c r="N216" s="9"/>
      <c r="O216" s="9"/>
      <c r="P216" s="9"/>
      <c r="Q216" s="9"/>
      <c r="R216" s="9"/>
      <c r="S216" s="9"/>
      <c r="T216" s="9"/>
      <c r="U216" s="9"/>
      <c r="V216" s="9"/>
      <c r="W216" s="9"/>
      <c r="X216" s="9"/>
      <c r="Y216" s="9"/>
      <c r="Z216" s="9"/>
    </row>
    <row r="217">
      <c r="A217" s="9"/>
      <c r="B217" s="64"/>
      <c r="C217" s="8"/>
      <c r="D217" s="8"/>
      <c r="E217" s="9"/>
      <c r="F217" s="8"/>
      <c r="G217" s="9"/>
      <c r="H217" s="9"/>
      <c r="I217" s="9"/>
      <c r="J217" s="9"/>
      <c r="K217" s="9"/>
      <c r="L217" s="9"/>
      <c r="M217" s="9"/>
      <c r="N217" s="9"/>
      <c r="O217" s="9"/>
      <c r="P217" s="9"/>
      <c r="Q217" s="9"/>
      <c r="R217" s="9"/>
      <c r="S217" s="9"/>
      <c r="T217" s="9"/>
      <c r="U217" s="9"/>
      <c r="V217" s="9"/>
      <c r="W217" s="9"/>
      <c r="X217" s="9"/>
      <c r="Y217" s="9"/>
      <c r="Z217" s="9"/>
    </row>
    <row r="218">
      <c r="A218" s="9"/>
      <c r="B218" s="64"/>
      <c r="C218" s="8"/>
      <c r="D218" s="8"/>
      <c r="E218" s="9"/>
      <c r="F218" s="8"/>
      <c r="G218" s="9"/>
      <c r="H218" s="9"/>
      <c r="I218" s="9"/>
      <c r="J218" s="9"/>
      <c r="K218" s="9"/>
      <c r="L218" s="9"/>
      <c r="M218" s="9"/>
      <c r="N218" s="9"/>
      <c r="O218" s="9"/>
      <c r="P218" s="9"/>
      <c r="Q218" s="9"/>
      <c r="R218" s="9"/>
      <c r="S218" s="9"/>
      <c r="T218" s="9"/>
      <c r="U218" s="9"/>
      <c r="V218" s="9"/>
      <c r="W218" s="9"/>
      <c r="X218" s="9"/>
      <c r="Y218" s="9"/>
      <c r="Z218" s="9"/>
    </row>
    <row r="219">
      <c r="A219" s="9"/>
      <c r="B219" s="64"/>
      <c r="C219" s="8"/>
      <c r="D219" s="8"/>
      <c r="E219" s="9"/>
      <c r="F219" s="8"/>
      <c r="G219" s="9"/>
      <c r="H219" s="9"/>
      <c r="I219" s="9"/>
      <c r="J219" s="9"/>
      <c r="K219" s="9"/>
      <c r="L219" s="9"/>
      <c r="M219" s="9"/>
      <c r="N219" s="9"/>
      <c r="O219" s="9"/>
      <c r="P219" s="9"/>
      <c r="Q219" s="9"/>
      <c r="R219" s="9"/>
      <c r="S219" s="9"/>
      <c r="T219" s="9"/>
      <c r="U219" s="9"/>
      <c r="V219" s="9"/>
      <c r="W219" s="9"/>
      <c r="X219" s="9"/>
      <c r="Y219" s="9"/>
      <c r="Z219" s="9"/>
    </row>
    <row r="220">
      <c r="A220" s="9"/>
      <c r="B220" s="64"/>
      <c r="C220" s="8"/>
      <c r="D220" s="8"/>
      <c r="E220" s="9"/>
      <c r="F220" s="8"/>
      <c r="G220" s="9"/>
      <c r="H220" s="9"/>
      <c r="I220" s="9"/>
      <c r="J220" s="9"/>
      <c r="K220" s="9"/>
      <c r="L220" s="9"/>
      <c r="M220" s="9"/>
      <c r="N220" s="9"/>
      <c r="O220" s="9"/>
      <c r="P220" s="9"/>
      <c r="Q220" s="9"/>
      <c r="R220" s="9"/>
      <c r="S220" s="9"/>
      <c r="T220" s="9"/>
      <c r="U220" s="9"/>
      <c r="V220" s="9"/>
      <c r="W220" s="9"/>
      <c r="X220" s="9"/>
      <c r="Y220" s="9"/>
      <c r="Z220" s="9"/>
    </row>
    <row r="221">
      <c r="A221" s="9"/>
      <c r="B221" s="64"/>
      <c r="C221" s="8"/>
      <c r="D221" s="8"/>
      <c r="E221" s="9"/>
      <c r="F221" s="8"/>
      <c r="G221" s="9"/>
      <c r="H221" s="9"/>
      <c r="I221" s="9"/>
      <c r="J221" s="9"/>
      <c r="K221" s="9"/>
      <c r="L221" s="9"/>
      <c r="M221" s="9"/>
      <c r="N221" s="9"/>
      <c r="O221" s="9"/>
      <c r="P221" s="9"/>
      <c r="Q221" s="9"/>
      <c r="R221" s="9"/>
      <c r="S221" s="9"/>
      <c r="T221" s="9"/>
      <c r="U221" s="9"/>
      <c r="V221" s="9"/>
      <c r="W221" s="9"/>
      <c r="X221" s="9"/>
      <c r="Y221" s="9"/>
      <c r="Z221" s="9"/>
    </row>
    <row r="222">
      <c r="A222" s="9"/>
      <c r="B222" s="64"/>
      <c r="C222" s="8"/>
      <c r="D222" s="8"/>
      <c r="E222" s="9"/>
      <c r="F222" s="8"/>
      <c r="G222" s="9"/>
      <c r="H222" s="9"/>
      <c r="I222" s="9"/>
      <c r="J222" s="9"/>
      <c r="K222" s="9"/>
      <c r="L222" s="9"/>
      <c r="M222" s="9"/>
      <c r="N222" s="9"/>
      <c r="O222" s="9"/>
      <c r="P222" s="9"/>
      <c r="Q222" s="9"/>
      <c r="R222" s="9"/>
      <c r="S222" s="9"/>
      <c r="T222" s="9"/>
      <c r="U222" s="9"/>
      <c r="V222" s="9"/>
      <c r="W222" s="9"/>
      <c r="X222" s="9"/>
      <c r="Y222" s="9"/>
      <c r="Z222" s="9"/>
    </row>
    <row r="223">
      <c r="A223" s="9"/>
      <c r="B223" s="64"/>
      <c r="C223" s="8"/>
      <c r="D223" s="8"/>
      <c r="E223" s="9"/>
      <c r="F223" s="8"/>
      <c r="G223" s="9"/>
      <c r="H223" s="9"/>
      <c r="I223" s="9"/>
      <c r="J223" s="9"/>
      <c r="K223" s="9"/>
      <c r="L223" s="9"/>
      <c r="M223" s="9"/>
      <c r="N223" s="9"/>
      <c r="O223" s="9"/>
      <c r="P223" s="9"/>
      <c r="Q223" s="9"/>
      <c r="R223" s="9"/>
      <c r="S223" s="9"/>
      <c r="T223" s="9"/>
      <c r="U223" s="9"/>
      <c r="V223" s="9"/>
      <c r="W223" s="9"/>
      <c r="X223" s="9"/>
      <c r="Y223" s="9"/>
      <c r="Z223" s="9"/>
    </row>
    <row r="224">
      <c r="A224" s="9"/>
      <c r="B224" s="64"/>
      <c r="C224" s="8"/>
      <c r="D224" s="8"/>
      <c r="E224" s="9"/>
      <c r="F224" s="8"/>
      <c r="G224" s="9"/>
      <c r="H224" s="9"/>
      <c r="I224" s="9"/>
      <c r="J224" s="9"/>
      <c r="K224" s="9"/>
      <c r="L224" s="9"/>
      <c r="M224" s="9"/>
      <c r="N224" s="9"/>
      <c r="O224" s="9"/>
      <c r="P224" s="9"/>
      <c r="Q224" s="9"/>
      <c r="R224" s="9"/>
      <c r="S224" s="9"/>
      <c r="T224" s="9"/>
      <c r="U224" s="9"/>
      <c r="V224" s="9"/>
      <c r="W224" s="9"/>
      <c r="X224" s="9"/>
      <c r="Y224" s="9"/>
      <c r="Z224" s="9"/>
    </row>
    <row r="225">
      <c r="A225" s="9"/>
      <c r="B225" s="64"/>
      <c r="C225" s="8"/>
      <c r="D225" s="8"/>
      <c r="E225" s="9"/>
      <c r="F225" s="8"/>
      <c r="G225" s="9"/>
      <c r="H225" s="9"/>
      <c r="I225" s="9"/>
      <c r="J225" s="9"/>
      <c r="K225" s="9"/>
      <c r="L225" s="9"/>
      <c r="M225" s="9"/>
      <c r="N225" s="9"/>
      <c r="O225" s="9"/>
      <c r="P225" s="9"/>
      <c r="Q225" s="9"/>
      <c r="R225" s="9"/>
      <c r="S225" s="9"/>
      <c r="T225" s="9"/>
      <c r="U225" s="9"/>
      <c r="V225" s="9"/>
      <c r="W225" s="9"/>
      <c r="X225" s="9"/>
      <c r="Y225" s="9"/>
      <c r="Z225" s="9"/>
    </row>
    <row r="226">
      <c r="A226" s="9"/>
      <c r="B226" s="64"/>
      <c r="C226" s="8"/>
      <c r="D226" s="8"/>
      <c r="E226" s="9"/>
      <c r="F226" s="8"/>
      <c r="G226" s="9"/>
      <c r="H226" s="9"/>
      <c r="I226" s="9"/>
      <c r="J226" s="9"/>
      <c r="K226" s="9"/>
      <c r="L226" s="9"/>
      <c r="M226" s="9"/>
      <c r="N226" s="9"/>
      <c r="O226" s="9"/>
      <c r="P226" s="9"/>
      <c r="Q226" s="9"/>
      <c r="R226" s="9"/>
      <c r="S226" s="9"/>
      <c r="T226" s="9"/>
      <c r="U226" s="9"/>
      <c r="V226" s="9"/>
      <c r="W226" s="9"/>
      <c r="X226" s="9"/>
      <c r="Y226" s="9"/>
      <c r="Z226" s="9"/>
    </row>
    <row r="227">
      <c r="A227" s="9"/>
      <c r="B227" s="64"/>
      <c r="C227" s="8"/>
      <c r="D227" s="8"/>
      <c r="E227" s="9"/>
      <c r="F227" s="8"/>
      <c r="G227" s="9"/>
      <c r="H227" s="9"/>
      <c r="I227" s="9"/>
      <c r="J227" s="9"/>
      <c r="K227" s="9"/>
      <c r="L227" s="9"/>
      <c r="M227" s="9"/>
      <c r="N227" s="9"/>
      <c r="O227" s="9"/>
      <c r="P227" s="9"/>
      <c r="Q227" s="9"/>
      <c r="R227" s="9"/>
      <c r="S227" s="9"/>
      <c r="T227" s="9"/>
      <c r="U227" s="9"/>
      <c r="V227" s="9"/>
      <c r="W227" s="9"/>
      <c r="X227" s="9"/>
      <c r="Y227" s="9"/>
      <c r="Z227" s="9"/>
    </row>
    <row r="228">
      <c r="A228" s="9"/>
      <c r="B228" s="64"/>
      <c r="C228" s="8"/>
      <c r="D228" s="8"/>
      <c r="E228" s="9"/>
      <c r="F228" s="8"/>
      <c r="G228" s="9"/>
      <c r="H228" s="9"/>
      <c r="I228" s="9"/>
      <c r="J228" s="9"/>
      <c r="K228" s="9"/>
      <c r="L228" s="9"/>
      <c r="M228" s="9"/>
      <c r="N228" s="9"/>
      <c r="O228" s="9"/>
      <c r="P228" s="9"/>
      <c r="Q228" s="9"/>
      <c r="R228" s="9"/>
      <c r="S228" s="9"/>
      <c r="T228" s="9"/>
      <c r="U228" s="9"/>
      <c r="V228" s="9"/>
      <c r="W228" s="9"/>
      <c r="X228" s="9"/>
      <c r="Y228" s="9"/>
      <c r="Z228" s="9"/>
    </row>
    <row r="229">
      <c r="A229" s="9"/>
      <c r="B229" s="64"/>
      <c r="C229" s="8"/>
      <c r="D229" s="8"/>
      <c r="E229" s="9"/>
      <c r="F229" s="8"/>
      <c r="G229" s="9"/>
      <c r="H229" s="9"/>
      <c r="I229" s="9"/>
      <c r="J229" s="9"/>
      <c r="K229" s="9"/>
      <c r="L229" s="9"/>
      <c r="M229" s="9"/>
      <c r="N229" s="9"/>
      <c r="O229" s="9"/>
      <c r="P229" s="9"/>
      <c r="Q229" s="9"/>
      <c r="R229" s="9"/>
      <c r="S229" s="9"/>
      <c r="T229" s="9"/>
      <c r="U229" s="9"/>
      <c r="V229" s="9"/>
      <c r="W229" s="9"/>
      <c r="X229" s="9"/>
      <c r="Y229" s="9"/>
      <c r="Z229" s="9"/>
    </row>
    <row r="230">
      <c r="A230" s="9"/>
      <c r="B230" s="64"/>
      <c r="C230" s="8"/>
      <c r="D230" s="8"/>
      <c r="E230" s="9"/>
      <c r="F230" s="8"/>
      <c r="G230" s="9"/>
      <c r="H230" s="9"/>
      <c r="I230" s="9"/>
      <c r="J230" s="9"/>
      <c r="K230" s="9"/>
      <c r="L230" s="9"/>
      <c r="M230" s="9"/>
      <c r="N230" s="9"/>
      <c r="O230" s="9"/>
      <c r="P230" s="9"/>
      <c r="Q230" s="9"/>
      <c r="R230" s="9"/>
      <c r="S230" s="9"/>
      <c r="T230" s="9"/>
      <c r="U230" s="9"/>
      <c r="V230" s="9"/>
      <c r="W230" s="9"/>
      <c r="X230" s="9"/>
      <c r="Y230" s="9"/>
      <c r="Z230" s="9"/>
    </row>
    <row r="231">
      <c r="A231" s="9"/>
      <c r="B231" s="64"/>
      <c r="C231" s="8"/>
      <c r="D231" s="8"/>
      <c r="E231" s="9"/>
      <c r="F231" s="8"/>
      <c r="G231" s="9"/>
      <c r="H231" s="9"/>
      <c r="I231" s="9"/>
      <c r="J231" s="9"/>
      <c r="K231" s="9"/>
      <c r="L231" s="9"/>
      <c r="M231" s="9"/>
      <c r="N231" s="9"/>
      <c r="O231" s="9"/>
      <c r="P231" s="9"/>
      <c r="Q231" s="9"/>
      <c r="R231" s="9"/>
      <c r="S231" s="9"/>
      <c r="T231" s="9"/>
      <c r="U231" s="9"/>
      <c r="V231" s="9"/>
      <c r="W231" s="9"/>
      <c r="X231" s="9"/>
      <c r="Y231" s="9"/>
      <c r="Z231" s="9"/>
    </row>
    <row r="232">
      <c r="A232" s="9"/>
      <c r="B232" s="64"/>
      <c r="C232" s="8"/>
      <c r="D232" s="8"/>
      <c r="E232" s="9"/>
      <c r="F232" s="8"/>
      <c r="G232" s="9"/>
      <c r="H232" s="9"/>
      <c r="I232" s="9"/>
      <c r="J232" s="9"/>
      <c r="K232" s="9"/>
      <c r="L232" s="9"/>
      <c r="M232" s="9"/>
      <c r="N232" s="9"/>
      <c r="O232" s="9"/>
      <c r="P232" s="9"/>
      <c r="Q232" s="9"/>
      <c r="R232" s="9"/>
      <c r="S232" s="9"/>
      <c r="T232" s="9"/>
      <c r="U232" s="9"/>
      <c r="V232" s="9"/>
      <c r="W232" s="9"/>
      <c r="X232" s="9"/>
      <c r="Y232" s="9"/>
      <c r="Z232" s="9"/>
    </row>
    <row r="233">
      <c r="A233" s="9"/>
      <c r="B233" s="64"/>
      <c r="C233" s="8"/>
      <c r="D233" s="8"/>
      <c r="E233" s="9"/>
      <c r="F233" s="8"/>
      <c r="G233" s="9"/>
      <c r="H233" s="9"/>
      <c r="I233" s="9"/>
      <c r="J233" s="9"/>
      <c r="K233" s="9"/>
      <c r="L233" s="9"/>
      <c r="M233" s="9"/>
      <c r="N233" s="9"/>
      <c r="O233" s="9"/>
      <c r="P233" s="9"/>
      <c r="Q233" s="9"/>
      <c r="R233" s="9"/>
      <c r="S233" s="9"/>
      <c r="T233" s="9"/>
      <c r="U233" s="9"/>
      <c r="V233" s="9"/>
      <c r="W233" s="9"/>
      <c r="X233" s="9"/>
      <c r="Y233" s="9"/>
      <c r="Z233" s="9"/>
    </row>
    <row r="234">
      <c r="A234" s="9"/>
      <c r="B234" s="64"/>
      <c r="C234" s="8"/>
      <c r="D234" s="8"/>
      <c r="E234" s="9"/>
      <c r="F234" s="8"/>
      <c r="G234" s="9"/>
      <c r="H234" s="9"/>
      <c r="I234" s="9"/>
      <c r="J234" s="9"/>
      <c r="K234" s="9"/>
      <c r="L234" s="9"/>
      <c r="M234" s="9"/>
      <c r="N234" s="9"/>
      <c r="O234" s="9"/>
      <c r="P234" s="9"/>
      <c r="Q234" s="9"/>
      <c r="R234" s="9"/>
      <c r="S234" s="9"/>
      <c r="T234" s="9"/>
      <c r="U234" s="9"/>
      <c r="V234" s="9"/>
      <c r="W234" s="9"/>
      <c r="X234" s="9"/>
      <c r="Y234" s="9"/>
      <c r="Z234" s="9"/>
    </row>
    <row r="235">
      <c r="A235" s="9"/>
      <c r="B235" s="64"/>
      <c r="C235" s="8"/>
      <c r="D235" s="8"/>
      <c r="E235" s="9"/>
      <c r="F235" s="8"/>
      <c r="G235" s="9"/>
      <c r="H235" s="9"/>
      <c r="I235" s="9"/>
      <c r="J235" s="9"/>
      <c r="K235" s="9"/>
      <c r="L235" s="9"/>
      <c r="M235" s="9"/>
      <c r="N235" s="9"/>
      <c r="O235" s="9"/>
      <c r="P235" s="9"/>
      <c r="Q235" s="9"/>
      <c r="R235" s="9"/>
      <c r="S235" s="9"/>
      <c r="T235" s="9"/>
      <c r="U235" s="9"/>
      <c r="V235" s="9"/>
      <c r="W235" s="9"/>
      <c r="X235" s="9"/>
      <c r="Y235" s="9"/>
      <c r="Z235" s="9"/>
    </row>
    <row r="236">
      <c r="A236" s="9"/>
      <c r="B236" s="64"/>
      <c r="C236" s="8"/>
      <c r="D236" s="8"/>
      <c r="E236" s="9"/>
      <c r="F236" s="8"/>
      <c r="G236" s="9"/>
      <c r="H236" s="9"/>
      <c r="I236" s="9"/>
      <c r="J236" s="9"/>
      <c r="K236" s="9"/>
      <c r="L236" s="9"/>
      <c r="M236" s="9"/>
      <c r="N236" s="9"/>
      <c r="O236" s="9"/>
      <c r="P236" s="9"/>
      <c r="Q236" s="9"/>
      <c r="R236" s="9"/>
      <c r="S236" s="9"/>
      <c r="T236" s="9"/>
      <c r="U236" s="9"/>
      <c r="V236" s="9"/>
      <c r="W236" s="9"/>
      <c r="X236" s="9"/>
      <c r="Y236" s="9"/>
      <c r="Z236" s="9"/>
    </row>
    <row r="237">
      <c r="A237" s="9"/>
      <c r="B237" s="64"/>
      <c r="C237" s="8"/>
      <c r="D237" s="8"/>
      <c r="E237" s="9"/>
      <c r="F237" s="8"/>
      <c r="G237" s="9"/>
      <c r="H237" s="9"/>
      <c r="I237" s="9"/>
      <c r="J237" s="9"/>
      <c r="K237" s="9"/>
      <c r="L237" s="9"/>
      <c r="M237" s="9"/>
      <c r="N237" s="9"/>
      <c r="O237" s="9"/>
      <c r="P237" s="9"/>
      <c r="Q237" s="9"/>
      <c r="R237" s="9"/>
      <c r="S237" s="9"/>
      <c r="T237" s="9"/>
      <c r="U237" s="9"/>
      <c r="V237" s="9"/>
      <c r="W237" s="9"/>
      <c r="X237" s="9"/>
      <c r="Y237" s="9"/>
      <c r="Z237" s="9"/>
    </row>
    <row r="238">
      <c r="A238" s="9"/>
      <c r="B238" s="64"/>
      <c r="C238" s="8"/>
      <c r="D238" s="8"/>
      <c r="E238" s="9"/>
      <c r="F238" s="8"/>
      <c r="G238" s="9"/>
      <c r="H238" s="9"/>
      <c r="I238" s="9"/>
      <c r="J238" s="9"/>
      <c r="K238" s="9"/>
      <c r="L238" s="9"/>
      <c r="M238" s="9"/>
      <c r="N238" s="9"/>
      <c r="O238" s="9"/>
      <c r="P238" s="9"/>
      <c r="Q238" s="9"/>
      <c r="R238" s="9"/>
      <c r="S238" s="9"/>
      <c r="T238" s="9"/>
      <c r="U238" s="9"/>
      <c r="V238" s="9"/>
      <c r="W238" s="9"/>
      <c r="X238" s="9"/>
      <c r="Y238" s="9"/>
      <c r="Z238" s="9"/>
    </row>
    <row r="239">
      <c r="A239" s="9"/>
      <c r="B239" s="64"/>
      <c r="C239" s="8"/>
      <c r="D239" s="8"/>
      <c r="E239" s="9"/>
      <c r="F239" s="8"/>
      <c r="G239" s="9"/>
      <c r="H239" s="9"/>
      <c r="I239" s="9"/>
      <c r="J239" s="9"/>
      <c r="K239" s="9"/>
      <c r="L239" s="9"/>
      <c r="M239" s="9"/>
      <c r="N239" s="9"/>
      <c r="O239" s="9"/>
      <c r="P239" s="9"/>
      <c r="Q239" s="9"/>
      <c r="R239" s="9"/>
      <c r="S239" s="9"/>
      <c r="T239" s="9"/>
      <c r="U239" s="9"/>
      <c r="V239" s="9"/>
      <c r="W239" s="9"/>
      <c r="X239" s="9"/>
      <c r="Y239" s="9"/>
      <c r="Z239" s="9"/>
    </row>
    <row r="240">
      <c r="A240" s="9"/>
      <c r="B240" s="64"/>
      <c r="C240" s="8"/>
      <c r="D240" s="8"/>
      <c r="E240" s="9"/>
      <c r="F240" s="8"/>
      <c r="G240" s="9"/>
      <c r="H240" s="9"/>
      <c r="I240" s="9"/>
      <c r="J240" s="9"/>
      <c r="K240" s="9"/>
      <c r="L240" s="9"/>
      <c r="M240" s="9"/>
      <c r="N240" s="9"/>
      <c r="O240" s="9"/>
      <c r="P240" s="9"/>
      <c r="Q240" s="9"/>
      <c r="R240" s="9"/>
      <c r="S240" s="9"/>
      <c r="T240" s="9"/>
      <c r="U240" s="9"/>
      <c r="V240" s="9"/>
      <c r="W240" s="9"/>
      <c r="X240" s="9"/>
      <c r="Y240" s="9"/>
      <c r="Z240" s="9"/>
    </row>
    <row r="241">
      <c r="A241" s="9"/>
      <c r="B241" s="64"/>
      <c r="C241" s="8"/>
      <c r="D241" s="8"/>
      <c r="E241" s="9"/>
      <c r="F241" s="8"/>
      <c r="G241" s="9"/>
      <c r="H241" s="9"/>
      <c r="I241" s="9"/>
      <c r="J241" s="9"/>
      <c r="K241" s="9"/>
      <c r="L241" s="9"/>
      <c r="M241" s="9"/>
      <c r="N241" s="9"/>
      <c r="O241" s="9"/>
      <c r="P241" s="9"/>
      <c r="Q241" s="9"/>
      <c r="R241" s="9"/>
      <c r="S241" s="9"/>
      <c r="T241" s="9"/>
      <c r="U241" s="9"/>
      <c r="V241" s="9"/>
      <c r="W241" s="9"/>
      <c r="X241" s="9"/>
      <c r="Y241" s="9"/>
      <c r="Z241" s="9"/>
    </row>
    <row r="242">
      <c r="A242" s="9"/>
      <c r="B242" s="64"/>
      <c r="C242" s="8"/>
      <c r="D242" s="8"/>
      <c r="E242" s="9"/>
      <c r="F242" s="8"/>
      <c r="G242" s="9"/>
      <c r="H242" s="9"/>
      <c r="I242" s="9"/>
      <c r="J242" s="9"/>
      <c r="K242" s="9"/>
      <c r="L242" s="9"/>
      <c r="M242" s="9"/>
      <c r="N242" s="9"/>
      <c r="O242" s="9"/>
      <c r="P242" s="9"/>
      <c r="Q242" s="9"/>
      <c r="R242" s="9"/>
      <c r="S242" s="9"/>
      <c r="T242" s="9"/>
      <c r="U242" s="9"/>
      <c r="V242" s="9"/>
      <c r="W242" s="9"/>
      <c r="X242" s="9"/>
      <c r="Y242" s="9"/>
      <c r="Z242" s="9"/>
    </row>
    <row r="243">
      <c r="A243" s="9"/>
      <c r="B243" s="64"/>
      <c r="C243" s="8"/>
      <c r="D243" s="8"/>
      <c r="E243" s="9"/>
      <c r="F243" s="8"/>
      <c r="G243" s="9"/>
      <c r="H243" s="9"/>
      <c r="I243" s="9"/>
      <c r="J243" s="9"/>
      <c r="K243" s="9"/>
      <c r="L243" s="9"/>
      <c r="M243" s="9"/>
      <c r="N243" s="9"/>
      <c r="O243" s="9"/>
      <c r="P243" s="9"/>
      <c r="Q243" s="9"/>
      <c r="R243" s="9"/>
      <c r="S243" s="9"/>
      <c r="T243" s="9"/>
      <c r="U243" s="9"/>
      <c r="V243" s="9"/>
      <c r="W243" s="9"/>
      <c r="X243" s="9"/>
      <c r="Y243" s="9"/>
      <c r="Z243" s="9"/>
    </row>
    <row r="244">
      <c r="A244" s="9"/>
      <c r="B244" s="64"/>
      <c r="C244" s="8"/>
      <c r="D244" s="8"/>
      <c r="E244" s="9"/>
      <c r="F244" s="8"/>
      <c r="G244" s="9"/>
      <c r="H244" s="9"/>
      <c r="I244" s="9"/>
      <c r="J244" s="9"/>
      <c r="K244" s="9"/>
      <c r="L244" s="9"/>
      <c r="M244" s="9"/>
      <c r="N244" s="9"/>
      <c r="O244" s="9"/>
      <c r="P244" s="9"/>
      <c r="Q244" s="9"/>
      <c r="R244" s="9"/>
      <c r="S244" s="9"/>
      <c r="T244" s="9"/>
      <c r="U244" s="9"/>
      <c r="V244" s="9"/>
      <c r="W244" s="9"/>
      <c r="X244" s="9"/>
      <c r="Y244" s="9"/>
      <c r="Z244" s="9"/>
    </row>
    <row r="245">
      <c r="A245" s="9"/>
      <c r="B245" s="64"/>
      <c r="C245" s="8"/>
      <c r="D245" s="8"/>
      <c r="E245" s="9"/>
      <c r="F245" s="8"/>
      <c r="G245" s="9"/>
      <c r="H245" s="9"/>
      <c r="I245" s="9"/>
      <c r="J245" s="9"/>
      <c r="K245" s="9"/>
      <c r="L245" s="9"/>
      <c r="M245" s="9"/>
      <c r="N245" s="9"/>
      <c r="O245" s="9"/>
      <c r="P245" s="9"/>
      <c r="Q245" s="9"/>
      <c r="R245" s="9"/>
      <c r="S245" s="9"/>
      <c r="T245" s="9"/>
      <c r="U245" s="9"/>
      <c r="V245" s="9"/>
      <c r="W245" s="9"/>
      <c r="X245" s="9"/>
      <c r="Y245" s="9"/>
      <c r="Z245" s="9"/>
    </row>
    <row r="246">
      <c r="A246" s="9"/>
      <c r="B246" s="64"/>
      <c r="C246" s="8"/>
      <c r="D246" s="8"/>
      <c r="E246" s="9"/>
      <c r="F246" s="8"/>
      <c r="G246" s="9"/>
      <c r="H246" s="9"/>
      <c r="I246" s="9"/>
      <c r="J246" s="9"/>
      <c r="K246" s="9"/>
      <c r="L246" s="9"/>
      <c r="M246" s="9"/>
      <c r="N246" s="9"/>
      <c r="O246" s="9"/>
      <c r="P246" s="9"/>
      <c r="Q246" s="9"/>
      <c r="R246" s="9"/>
      <c r="S246" s="9"/>
      <c r="T246" s="9"/>
      <c r="U246" s="9"/>
      <c r="V246" s="9"/>
      <c r="W246" s="9"/>
      <c r="X246" s="9"/>
      <c r="Y246" s="9"/>
      <c r="Z246" s="9"/>
    </row>
    <row r="247">
      <c r="A247" s="9"/>
      <c r="B247" s="64"/>
      <c r="C247" s="8"/>
      <c r="D247" s="8"/>
      <c r="E247" s="9"/>
      <c r="F247" s="8"/>
      <c r="G247" s="9"/>
      <c r="H247" s="9"/>
      <c r="I247" s="9"/>
      <c r="J247" s="9"/>
      <c r="K247" s="9"/>
      <c r="L247" s="9"/>
      <c r="M247" s="9"/>
      <c r="N247" s="9"/>
      <c r="O247" s="9"/>
      <c r="P247" s="9"/>
      <c r="Q247" s="9"/>
      <c r="R247" s="9"/>
      <c r="S247" s="9"/>
      <c r="T247" s="9"/>
      <c r="U247" s="9"/>
      <c r="V247" s="9"/>
      <c r="W247" s="9"/>
      <c r="X247" s="9"/>
      <c r="Y247" s="9"/>
      <c r="Z247" s="9"/>
    </row>
    <row r="248">
      <c r="A248" s="9"/>
      <c r="B248" s="64"/>
      <c r="C248" s="8"/>
      <c r="D248" s="8"/>
      <c r="E248" s="9"/>
      <c r="F248" s="8"/>
      <c r="G248" s="9"/>
      <c r="H248" s="9"/>
      <c r="I248" s="9"/>
      <c r="J248" s="9"/>
      <c r="K248" s="9"/>
      <c r="L248" s="9"/>
      <c r="M248" s="9"/>
      <c r="N248" s="9"/>
      <c r="O248" s="9"/>
      <c r="P248" s="9"/>
      <c r="Q248" s="9"/>
      <c r="R248" s="9"/>
      <c r="S248" s="9"/>
      <c r="T248" s="9"/>
      <c r="U248" s="9"/>
      <c r="V248" s="9"/>
      <c r="W248" s="9"/>
      <c r="X248" s="9"/>
      <c r="Y248" s="9"/>
      <c r="Z248" s="9"/>
    </row>
    <row r="249">
      <c r="A249" s="9"/>
      <c r="B249" s="64"/>
      <c r="C249" s="8"/>
      <c r="D249" s="8"/>
      <c r="E249" s="9"/>
      <c r="F249" s="8"/>
      <c r="G249" s="9"/>
      <c r="H249" s="9"/>
      <c r="I249" s="9"/>
      <c r="J249" s="9"/>
      <c r="K249" s="9"/>
      <c r="L249" s="9"/>
      <c r="M249" s="9"/>
      <c r="N249" s="9"/>
      <c r="O249" s="9"/>
      <c r="P249" s="9"/>
      <c r="Q249" s="9"/>
      <c r="R249" s="9"/>
      <c r="S249" s="9"/>
      <c r="T249" s="9"/>
      <c r="U249" s="9"/>
      <c r="V249" s="9"/>
      <c r="W249" s="9"/>
      <c r="X249" s="9"/>
      <c r="Y249" s="9"/>
      <c r="Z249" s="9"/>
    </row>
    <row r="250">
      <c r="A250" s="9"/>
      <c r="B250" s="64"/>
      <c r="C250" s="8"/>
      <c r="D250" s="8"/>
      <c r="E250" s="9"/>
      <c r="F250" s="8"/>
      <c r="G250" s="9"/>
      <c r="H250" s="9"/>
      <c r="I250" s="9"/>
      <c r="J250" s="9"/>
      <c r="K250" s="9"/>
      <c r="L250" s="9"/>
      <c r="M250" s="9"/>
      <c r="N250" s="9"/>
      <c r="O250" s="9"/>
      <c r="P250" s="9"/>
      <c r="Q250" s="9"/>
      <c r="R250" s="9"/>
      <c r="S250" s="9"/>
      <c r="T250" s="9"/>
      <c r="U250" s="9"/>
      <c r="V250" s="9"/>
      <c r="W250" s="9"/>
      <c r="X250" s="9"/>
      <c r="Y250" s="9"/>
      <c r="Z250" s="9"/>
    </row>
    <row r="251">
      <c r="A251" s="9"/>
      <c r="B251" s="64"/>
      <c r="C251" s="8"/>
      <c r="D251" s="8"/>
      <c r="E251" s="9"/>
      <c r="F251" s="8"/>
      <c r="G251" s="9"/>
      <c r="H251" s="9"/>
      <c r="I251" s="9"/>
      <c r="J251" s="9"/>
      <c r="K251" s="9"/>
      <c r="L251" s="9"/>
      <c r="M251" s="9"/>
      <c r="N251" s="9"/>
      <c r="O251" s="9"/>
      <c r="P251" s="9"/>
      <c r="Q251" s="9"/>
      <c r="R251" s="9"/>
      <c r="S251" s="9"/>
      <c r="T251" s="9"/>
      <c r="U251" s="9"/>
      <c r="V251" s="9"/>
      <c r="W251" s="9"/>
      <c r="X251" s="9"/>
      <c r="Y251" s="9"/>
      <c r="Z251" s="9"/>
    </row>
    <row r="252">
      <c r="A252" s="9"/>
      <c r="B252" s="64"/>
      <c r="C252" s="8"/>
      <c r="D252" s="8"/>
      <c r="E252" s="9"/>
      <c r="F252" s="8"/>
      <c r="G252" s="9"/>
      <c r="H252" s="9"/>
      <c r="I252" s="9"/>
      <c r="J252" s="9"/>
      <c r="K252" s="9"/>
      <c r="L252" s="9"/>
      <c r="M252" s="9"/>
      <c r="N252" s="9"/>
      <c r="O252" s="9"/>
      <c r="P252" s="9"/>
      <c r="Q252" s="9"/>
      <c r="R252" s="9"/>
      <c r="S252" s="9"/>
      <c r="T252" s="9"/>
      <c r="U252" s="9"/>
      <c r="V252" s="9"/>
      <c r="W252" s="9"/>
      <c r="X252" s="9"/>
      <c r="Y252" s="9"/>
      <c r="Z252" s="9"/>
    </row>
    <row r="253">
      <c r="A253" s="9"/>
      <c r="B253" s="64"/>
      <c r="C253" s="8"/>
      <c r="D253" s="8"/>
      <c r="E253" s="9"/>
      <c r="F253" s="8"/>
      <c r="G253" s="9"/>
      <c r="H253" s="9"/>
      <c r="I253" s="9"/>
      <c r="J253" s="9"/>
      <c r="K253" s="9"/>
      <c r="L253" s="9"/>
      <c r="M253" s="9"/>
      <c r="N253" s="9"/>
      <c r="O253" s="9"/>
      <c r="P253" s="9"/>
      <c r="Q253" s="9"/>
      <c r="R253" s="9"/>
      <c r="S253" s="9"/>
      <c r="T253" s="9"/>
      <c r="U253" s="9"/>
      <c r="V253" s="9"/>
      <c r="W253" s="9"/>
      <c r="X253" s="9"/>
      <c r="Y253" s="9"/>
      <c r="Z253" s="9"/>
    </row>
    <row r="254">
      <c r="A254" s="9"/>
      <c r="B254" s="64"/>
      <c r="C254" s="8"/>
      <c r="D254" s="8"/>
      <c r="E254" s="9"/>
      <c r="F254" s="8"/>
      <c r="G254" s="9"/>
      <c r="H254" s="9"/>
      <c r="I254" s="9"/>
      <c r="J254" s="9"/>
      <c r="K254" s="9"/>
      <c r="L254" s="9"/>
      <c r="M254" s="9"/>
      <c r="N254" s="9"/>
      <c r="O254" s="9"/>
      <c r="P254" s="9"/>
      <c r="Q254" s="9"/>
      <c r="R254" s="9"/>
      <c r="S254" s="9"/>
      <c r="T254" s="9"/>
      <c r="U254" s="9"/>
      <c r="V254" s="9"/>
      <c r="W254" s="9"/>
      <c r="X254" s="9"/>
      <c r="Y254" s="9"/>
      <c r="Z254" s="9"/>
    </row>
    <row r="255">
      <c r="A255" s="9"/>
      <c r="B255" s="64"/>
      <c r="C255" s="8"/>
      <c r="D255" s="8"/>
      <c r="E255" s="9"/>
      <c r="F255" s="8"/>
      <c r="G255" s="9"/>
      <c r="H255" s="9"/>
      <c r="I255" s="9"/>
      <c r="J255" s="9"/>
      <c r="K255" s="9"/>
      <c r="L255" s="9"/>
      <c r="M255" s="9"/>
      <c r="N255" s="9"/>
      <c r="O255" s="9"/>
      <c r="P255" s="9"/>
      <c r="Q255" s="9"/>
      <c r="R255" s="9"/>
      <c r="S255" s="9"/>
      <c r="T255" s="9"/>
      <c r="U255" s="9"/>
      <c r="V255" s="9"/>
      <c r="W255" s="9"/>
      <c r="X255" s="9"/>
      <c r="Y255" s="9"/>
      <c r="Z255" s="9"/>
    </row>
    <row r="256">
      <c r="A256" s="9"/>
      <c r="B256" s="64"/>
      <c r="C256" s="8"/>
      <c r="D256" s="8"/>
      <c r="E256" s="9"/>
      <c r="F256" s="8"/>
      <c r="G256" s="9"/>
      <c r="H256" s="9"/>
      <c r="I256" s="9"/>
      <c r="J256" s="9"/>
      <c r="K256" s="9"/>
      <c r="L256" s="9"/>
      <c r="M256" s="9"/>
      <c r="N256" s="9"/>
      <c r="O256" s="9"/>
      <c r="P256" s="9"/>
      <c r="Q256" s="9"/>
      <c r="R256" s="9"/>
      <c r="S256" s="9"/>
      <c r="T256" s="9"/>
      <c r="U256" s="9"/>
      <c r="V256" s="9"/>
      <c r="W256" s="9"/>
      <c r="X256" s="9"/>
      <c r="Y256" s="9"/>
      <c r="Z256" s="9"/>
    </row>
    <row r="257">
      <c r="A257" s="9"/>
      <c r="B257" s="64"/>
      <c r="C257" s="8"/>
      <c r="D257" s="8"/>
      <c r="E257" s="9"/>
      <c r="F257" s="8"/>
      <c r="G257" s="9"/>
      <c r="H257" s="9"/>
      <c r="I257" s="9"/>
      <c r="J257" s="9"/>
      <c r="K257" s="9"/>
      <c r="L257" s="9"/>
      <c r="M257" s="9"/>
      <c r="N257" s="9"/>
      <c r="O257" s="9"/>
      <c r="P257" s="9"/>
      <c r="Q257" s="9"/>
      <c r="R257" s="9"/>
      <c r="S257" s="9"/>
      <c r="T257" s="9"/>
      <c r="U257" s="9"/>
      <c r="V257" s="9"/>
      <c r="W257" s="9"/>
      <c r="X257" s="9"/>
      <c r="Y257" s="9"/>
      <c r="Z257" s="9"/>
    </row>
    <row r="258">
      <c r="A258" s="9"/>
      <c r="B258" s="64"/>
      <c r="C258" s="8"/>
      <c r="D258" s="8"/>
      <c r="E258" s="9"/>
      <c r="F258" s="8"/>
      <c r="G258" s="9"/>
      <c r="H258" s="9"/>
      <c r="I258" s="9"/>
      <c r="J258" s="9"/>
      <c r="K258" s="9"/>
      <c r="L258" s="9"/>
      <c r="M258" s="9"/>
      <c r="N258" s="9"/>
      <c r="O258" s="9"/>
      <c r="P258" s="9"/>
      <c r="Q258" s="9"/>
      <c r="R258" s="9"/>
      <c r="S258" s="9"/>
      <c r="T258" s="9"/>
      <c r="U258" s="9"/>
      <c r="V258" s="9"/>
      <c r="W258" s="9"/>
      <c r="X258" s="9"/>
      <c r="Y258" s="9"/>
      <c r="Z258" s="9"/>
    </row>
    <row r="259">
      <c r="A259" s="9"/>
      <c r="B259" s="64"/>
      <c r="C259" s="8"/>
      <c r="D259" s="8"/>
      <c r="E259" s="9"/>
      <c r="F259" s="8"/>
      <c r="G259" s="9"/>
      <c r="H259" s="9"/>
      <c r="I259" s="9"/>
      <c r="J259" s="9"/>
      <c r="K259" s="9"/>
      <c r="L259" s="9"/>
      <c r="M259" s="9"/>
      <c r="N259" s="9"/>
      <c r="O259" s="9"/>
      <c r="P259" s="9"/>
      <c r="Q259" s="9"/>
      <c r="R259" s="9"/>
      <c r="S259" s="9"/>
      <c r="T259" s="9"/>
      <c r="U259" s="9"/>
      <c r="V259" s="9"/>
      <c r="W259" s="9"/>
      <c r="X259" s="9"/>
      <c r="Y259" s="9"/>
      <c r="Z259" s="9"/>
    </row>
    <row r="260">
      <c r="A260" s="9"/>
      <c r="B260" s="64"/>
      <c r="C260" s="8"/>
      <c r="D260" s="8"/>
      <c r="E260" s="9"/>
      <c r="F260" s="8"/>
      <c r="G260" s="9"/>
      <c r="H260" s="9"/>
      <c r="I260" s="9"/>
      <c r="J260" s="9"/>
      <c r="K260" s="9"/>
      <c r="L260" s="9"/>
      <c r="M260" s="9"/>
      <c r="N260" s="9"/>
      <c r="O260" s="9"/>
      <c r="P260" s="9"/>
      <c r="Q260" s="9"/>
      <c r="R260" s="9"/>
      <c r="S260" s="9"/>
      <c r="T260" s="9"/>
      <c r="U260" s="9"/>
      <c r="V260" s="9"/>
      <c r="W260" s="9"/>
      <c r="X260" s="9"/>
      <c r="Y260" s="9"/>
      <c r="Z260" s="9"/>
    </row>
    <row r="261">
      <c r="A261" s="9"/>
      <c r="B261" s="64"/>
      <c r="C261" s="8"/>
      <c r="D261" s="8"/>
      <c r="E261" s="9"/>
      <c r="F261" s="8"/>
      <c r="G261" s="9"/>
      <c r="H261" s="9"/>
      <c r="I261" s="9"/>
      <c r="J261" s="9"/>
      <c r="K261" s="9"/>
      <c r="L261" s="9"/>
      <c r="M261" s="9"/>
      <c r="N261" s="9"/>
      <c r="O261" s="9"/>
      <c r="P261" s="9"/>
      <c r="Q261" s="9"/>
      <c r="R261" s="9"/>
      <c r="S261" s="9"/>
      <c r="T261" s="9"/>
      <c r="U261" s="9"/>
      <c r="V261" s="9"/>
      <c r="W261" s="9"/>
      <c r="X261" s="9"/>
      <c r="Y261" s="9"/>
      <c r="Z261" s="9"/>
    </row>
    <row r="262">
      <c r="A262" s="9"/>
      <c r="B262" s="64"/>
      <c r="C262" s="8"/>
      <c r="D262" s="8"/>
      <c r="E262" s="9"/>
      <c r="F262" s="8"/>
      <c r="G262" s="9"/>
      <c r="H262" s="9"/>
      <c r="I262" s="9"/>
      <c r="J262" s="9"/>
      <c r="K262" s="9"/>
      <c r="L262" s="9"/>
      <c r="M262" s="9"/>
      <c r="N262" s="9"/>
      <c r="O262" s="9"/>
      <c r="P262" s="9"/>
      <c r="Q262" s="9"/>
      <c r="R262" s="9"/>
      <c r="S262" s="9"/>
      <c r="T262" s="9"/>
      <c r="U262" s="9"/>
      <c r="V262" s="9"/>
      <c r="W262" s="9"/>
      <c r="X262" s="9"/>
      <c r="Y262" s="9"/>
      <c r="Z262" s="9"/>
    </row>
    <row r="263">
      <c r="A263" s="9"/>
      <c r="B263" s="64"/>
      <c r="C263" s="8"/>
      <c r="D263" s="8"/>
      <c r="E263" s="9"/>
      <c r="F263" s="8"/>
      <c r="G263" s="9"/>
      <c r="H263" s="9"/>
      <c r="I263" s="9"/>
      <c r="J263" s="9"/>
      <c r="K263" s="9"/>
      <c r="L263" s="9"/>
      <c r="M263" s="9"/>
      <c r="N263" s="9"/>
      <c r="O263" s="9"/>
      <c r="P263" s="9"/>
      <c r="Q263" s="9"/>
      <c r="R263" s="9"/>
      <c r="S263" s="9"/>
      <c r="T263" s="9"/>
      <c r="U263" s="9"/>
      <c r="V263" s="9"/>
      <c r="W263" s="9"/>
      <c r="X263" s="9"/>
      <c r="Y263" s="9"/>
      <c r="Z263" s="9"/>
    </row>
    <row r="264">
      <c r="A264" s="9"/>
      <c r="B264" s="64"/>
      <c r="C264" s="8"/>
      <c r="D264" s="8"/>
      <c r="E264" s="9"/>
      <c r="F264" s="8"/>
      <c r="G264" s="9"/>
      <c r="H264" s="9"/>
      <c r="I264" s="9"/>
      <c r="J264" s="9"/>
      <c r="K264" s="9"/>
      <c r="L264" s="9"/>
      <c r="M264" s="9"/>
      <c r="N264" s="9"/>
      <c r="O264" s="9"/>
      <c r="P264" s="9"/>
      <c r="Q264" s="9"/>
      <c r="R264" s="9"/>
      <c r="S264" s="9"/>
      <c r="T264" s="9"/>
      <c r="U264" s="9"/>
      <c r="V264" s="9"/>
      <c r="W264" s="9"/>
      <c r="X264" s="9"/>
      <c r="Y264" s="9"/>
      <c r="Z264" s="9"/>
    </row>
    <row r="265">
      <c r="A265" s="9"/>
      <c r="B265" s="64"/>
      <c r="C265" s="8"/>
      <c r="D265" s="8"/>
      <c r="E265" s="9"/>
      <c r="F265" s="8"/>
      <c r="G265" s="9"/>
      <c r="H265" s="9"/>
      <c r="I265" s="9"/>
      <c r="J265" s="9"/>
      <c r="K265" s="9"/>
      <c r="L265" s="9"/>
      <c r="M265" s="9"/>
      <c r="N265" s="9"/>
      <c r="O265" s="9"/>
      <c r="P265" s="9"/>
      <c r="Q265" s="9"/>
      <c r="R265" s="9"/>
      <c r="S265" s="9"/>
      <c r="T265" s="9"/>
      <c r="U265" s="9"/>
      <c r="V265" s="9"/>
      <c r="W265" s="9"/>
      <c r="X265" s="9"/>
      <c r="Y265" s="9"/>
      <c r="Z265" s="9"/>
    </row>
    <row r="266">
      <c r="A266" s="9"/>
      <c r="B266" s="64"/>
      <c r="C266" s="8"/>
      <c r="D266" s="8"/>
      <c r="E266" s="9"/>
      <c r="F266" s="8"/>
      <c r="G266" s="9"/>
      <c r="H266" s="9"/>
      <c r="I266" s="9"/>
      <c r="J266" s="9"/>
      <c r="K266" s="9"/>
      <c r="L266" s="9"/>
      <c r="M266" s="9"/>
      <c r="N266" s="9"/>
      <c r="O266" s="9"/>
      <c r="P266" s="9"/>
      <c r="Q266" s="9"/>
      <c r="R266" s="9"/>
      <c r="S266" s="9"/>
      <c r="T266" s="9"/>
      <c r="U266" s="9"/>
      <c r="V266" s="9"/>
      <c r="W266" s="9"/>
      <c r="X266" s="9"/>
      <c r="Y266" s="9"/>
      <c r="Z266" s="9"/>
    </row>
    <row r="267">
      <c r="A267" s="9"/>
      <c r="B267" s="64"/>
      <c r="C267" s="8"/>
      <c r="D267" s="8"/>
      <c r="E267" s="9"/>
      <c r="F267" s="8"/>
      <c r="G267" s="9"/>
      <c r="H267" s="9"/>
      <c r="I267" s="9"/>
      <c r="J267" s="9"/>
      <c r="K267" s="9"/>
      <c r="L267" s="9"/>
      <c r="M267" s="9"/>
      <c r="N267" s="9"/>
      <c r="O267" s="9"/>
      <c r="P267" s="9"/>
      <c r="Q267" s="9"/>
      <c r="R267" s="9"/>
      <c r="S267" s="9"/>
      <c r="T267" s="9"/>
      <c r="U267" s="9"/>
      <c r="V267" s="9"/>
      <c r="W267" s="9"/>
      <c r="X267" s="9"/>
      <c r="Y267" s="9"/>
      <c r="Z267" s="9"/>
    </row>
    <row r="268">
      <c r="A268" s="9"/>
      <c r="B268" s="64"/>
      <c r="C268" s="8"/>
      <c r="D268" s="8"/>
      <c r="E268" s="9"/>
      <c r="F268" s="8"/>
      <c r="G268" s="9"/>
      <c r="H268" s="9"/>
      <c r="I268" s="9"/>
      <c r="J268" s="9"/>
      <c r="K268" s="9"/>
      <c r="L268" s="9"/>
      <c r="M268" s="9"/>
      <c r="N268" s="9"/>
      <c r="O268" s="9"/>
      <c r="P268" s="9"/>
      <c r="Q268" s="9"/>
      <c r="R268" s="9"/>
      <c r="S268" s="9"/>
      <c r="T268" s="9"/>
      <c r="U268" s="9"/>
      <c r="V268" s="9"/>
      <c r="W268" s="9"/>
      <c r="X268" s="9"/>
      <c r="Y268" s="9"/>
      <c r="Z268" s="9"/>
    </row>
    <row r="269">
      <c r="A269" s="9"/>
      <c r="B269" s="64"/>
      <c r="C269" s="8"/>
      <c r="D269" s="8"/>
      <c r="E269" s="9"/>
      <c r="F269" s="8"/>
      <c r="G269" s="9"/>
      <c r="H269" s="9"/>
      <c r="I269" s="9"/>
      <c r="J269" s="9"/>
      <c r="K269" s="9"/>
      <c r="L269" s="9"/>
      <c r="M269" s="9"/>
      <c r="N269" s="9"/>
      <c r="O269" s="9"/>
      <c r="P269" s="9"/>
      <c r="Q269" s="9"/>
      <c r="R269" s="9"/>
      <c r="S269" s="9"/>
      <c r="T269" s="9"/>
      <c r="U269" s="9"/>
      <c r="V269" s="9"/>
      <c r="W269" s="9"/>
      <c r="X269" s="9"/>
      <c r="Y269" s="9"/>
      <c r="Z269" s="9"/>
    </row>
    <row r="270">
      <c r="A270" s="9"/>
      <c r="B270" s="64"/>
      <c r="C270" s="8"/>
      <c r="D270" s="8"/>
      <c r="E270" s="9"/>
      <c r="F270" s="8"/>
      <c r="G270" s="9"/>
      <c r="H270" s="9"/>
      <c r="I270" s="9"/>
      <c r="J270" s="9"/>
      <c r="K270" s="9"/>
      <c r="L270" s="9"/>
      <c r="M270" s="9"/>
      <c r="N270" s="9"/>
      <c r="O270" s="9"/>
      <c r="P270" s="9"/>
      <c r="Q270" s="9"/>
      <c r="R270" s="9"/>
      <c r="S270" s="9"/>
      <c r="T270" s="9"/>
      <c r="U270" s="9"/>
      <c r="V270" s="9"/>
      <c r="W270" s="9"/>
      <c r="X270" s="9"/>
      <c r="Y270" s="9"/>
      <c r="Z270" s="9"/>
    </row>
    <row r="271">
      <c r="A271" s="9"/>
      <c r="B271" s="64"/>
      <c r="C271" s="8"/>
      <c r="D271" s="8"/>
      <c r="E271" s="9"/>
      <c r="F271" s="8"/>
      <c r="G271" s="9"/>
      <c r="H271" s="9"/>
      <c r="I271" s="9"/>
      <c r="J271" s="9"/>
      <c r="K271" s="9"/>
      <c r="L271" s="9"/>
      <c r="M271" s="9"/>
      <c r="N271" s="9"/>
      <c r="O271" s="9"/>
      <c r="P271" s="9"/>
      <c r="Q271" s="9"/>
      <c r="R271" s="9"/>
      <c r="S271" s="9"/>
      <c r="T271" s="9"/>
      <c r="U271" s="9"/>
      <c r="V271" s="9"/>
      <c r="W271" s="9"/>
      <c r="X271" s="9"/>
      <c r="Y271" s="9"/>
      <c r="Z271" s="9"/>
    </row>
    <row r="272">
      <c r="A272" s="9"/>
      <c r="B272" s="64"/>
      <c r="C272" s="8"/>
      <c r="D272" s="8"/>
      <c r="E272" s="9"/>
      <c r="F272" s="8"/>
      <c r="G272" s="9"/>
      <c r="H272" s="9"/>
      <c r="I272" s="9"/>
      <c r="J272" s="9"/>
      <c r="K272" s="9"/>
      <c r="L272" s="9"/>
      <c r="M272" s="9"/>
      <c r="N272" s="9"/>
      <c r="O272" s="9"/>
      <c r="P272" s="9"/>
      <c r="Q272" s="9"/>
      <c r="R272" s="9"/>
      <c r="S272" s="9"/>
      <c r="T272" s="9"/>
      <c r="U272" s="9"/>
      <c r="V272" s="9"/>
      <c r="W272" s="9"/>
      <c r="X272" s="9"/>
      <c r="Y272" s="9"/>
      <c r="Z272" s="9"/>
    </row>
    <row r="273">
      <c r="A273" s="9"/>
      <c r="B273" s="64"/>
      <c r="C273" s="8"/>
      <c r="D273" s="8"/>
      <c r="E273" s="9"/>
      <c r="F273" s="8"/>
      <c r="G273" s="9"/>
      <c r="H273" s="9"/>
      <c r="I273" s="9"/>
      <c r="J273" s="9"/>
      <c r="K273" s="9"/>
      <c r="L273" s="9"/>
      <c r="M273" s="9"/>
      <c r="N273" s="9"/>
      <c r="O273" s="9"/>
      <c r="P273" s="9"/>
      <c r="Q273" s="9"/>
      <c r="R273" s="9"/>
      <c r="S273" s="9"/>
      <c r="T273" s="9"/>
      <c r="U273" s="9"/>
      <c r="V273" s="9"/>
      <c r="W273" s="9"/>
      <c r="X273" s="9"/>
      <c r="Y273" s="9"/>
      <c r="Z273" s="9"/>
    </row>
    <row r="274">
      <c r="A274" s="9"/>
      <c r="B274" s="64"/>
      <c r="C274" s="8"/>
      <c r="D274" s="8"/>
      <c r="E274" s="9"/>
      <c r="F274" s="8"/>
      <c r="G274" s="9"/>
      <c r="H274" s="9"/>
      <c r="I274" s="9"/>
      <c r="J274" s="9"/>
      <c r="K274" s="9"/>
      <c r="L274" s="9"/>
      <c r="M274" s="9"/>
      <c r="N274" s="9"/>
      <c r="O274" s="9"/>
      <c r="P274" s="9"/>
      <c r="Q274" s="9"/>
      <c r="R274" s="9"/>
      <c r="S274" s="9"/>
      <c r="T274" s="9"/>
      <c r="U274" s="9"/>
      <c r="V274" s="9"/>
      <c r="W274" s="9"/>
      <c r="X274" s="9"/>
      <c r="Y274" s="9"/>
      <c r="Z274" s="9"/>
    </row>
    <row r="275">
      <c r="A275" s="9"/>
      <c r="B275" s="64"/>
      <c r="C275" s="8"/>
      <c r="D275" s="8"/>
      <c r="E275" s="9"/>
      <c r="F275" s="8"/>
      <c r="G275" s="9"/>
      <c r="H275" s="9"/>
      <c r="I275" s="9"/>
      <c r="J275" s="9"/>
      <c r="K275" s="9"/>
      <c r="L275" s="9"/>
      <c r="M275" s="9"/>
      <c r="N275" s="9"/>
      <c r="O275" s="9"/>
      <c r="P275" s="9"/>
      <c r="Q275" s="9"/>
      <c r="R275" s="9"/>
      <c r="S275" s="9"/>
      <c r="T275" s="9"/>
      <c r="U275" s="9"/>
      <c r="V275" s="9"/>
      <c r="W275" s="9"/>
      <c r="X275" s="9"/>
      <c r="Y275" s="9"/>
      <c r="Z275" s="9"/>
    </row>
    <row r="276">
      <c r="A276" s="9"/>
      <c r="B276" s="64"/>
      <c r="C276" s="8"/>
      <c r="D276" s="8"/>
      <c r="E276" s="9"/>
      <c r="F276" s="8"/>
      <c r="G276" s="9"/>
      <c r="H276" s="9"/>
      <c r="I276" s="9"/>
      <c r="J276" s="9"/>
      <c r="K276" s="9"/>
      <c r="L276" s="9"/>
      <c r="M276" s="9"/>
      <c r="N276" s="9"/>
      <c r="O276" s="9"/>
      <c r="P276" s="9"/>
      <c r="Q276" s="9"/>
      <c r="R276" s="9"/>
      <c r="S276" s="9"/>
      <c r="T276" s="9"/>
      <c r="U276" s="9"/>
      <c r="V276" s="9"/>
      <c r="W276" s="9"/>
      <c r="X276" s="9"/>
      <c r="Y276" s="9"/>
      <c r="Z276" s="9"/>
    </row>
    <row r="277">
      <c r="A277" s="9"/>
      <c r="B277" s="64"/>
      <c r="C277" s="8"/>
      <c r="D277" s="8"/>
      <c r="E277" s="9"/>
      <c r="F277" s="8"/>
      <c r="G277" s="9"/>
      <c r="H277" s="9"/>
      <c r="I277" s="9"/>
      <c r="J277" s="9"/>
      <c r="K277" s="9"/>
      <c r="L277" s="9"/>
      <c r="M277" s="9"/>
      <c r="N277" s="9"/>
      <c r="O277" s="9"/>
      <c r="P277" s="9"/>
      <c r="Q277" s="9"/>
      <c r="R277" s="9"/>
      <c r="S277" s="9"/>
      <c r="T277" s="9"/>
      <c r="U277" s="9"/>
      <c r="V277" s="9"/>
      <c r="W277" s="9"/>
      <c r="X277" s="9"/>
      <c r="Y277" s="9"/>
      <c r="Z277" s="9"/>
    </row>
    <row r="278">
      <c r="A278" s="9"/>
      <c r="B278" s="64"/>
      <c r="C278" s="8"/>
      <c r="D278" s="8"/>
      <c r="E278" s="9"/>
      <c r="F278" s="8"/>
      <c r="G278" s="9"/>
      <c r="H278" s="9"/>
      <c r="I278" s="9"/>
      <c r="J278" s="9"/>
      <c r="K278" s="9"/>
      <c r="L278" s="9"/>
      <c r="M278" s="9"/>
      <c r="N278" s="9"/>
      <c r="O278" s="9"/>
      <c r="P278" s="9"/>
      <c r="Q278" s="9"/>
      <c r="R278" s="9"/>
      <c r="S278" s="9"/>
      <c r="T278" s="9"/>
      <c r="U278" s="9"/>
      <c r="V278" s="9"/>
      <c r="W278" s="9"/>
      <c r="X278" s="9"/>
      <c r="Y278" s="9"/>
      <c r="Z278" s="9"/>
    </row>
    <row r="279">
      <c r="A279" s="9"/>
      <c r="B279" s="64"/>
      <c r="C279" s="8"/>
      <c r="D279" s="8"/>
      <c r="E279" s="9"/>
      <c r="F279" s="8"/>
      <c r="G279" s="9"/>
      <c r="H279" s="9"/>
      <c r="I279" s="9"/>
      <c r="J279" s="9"/>
      <c r="K279" s="9"/>
      <c r="L279" s="9"/>
      <c r="M279" s="9"/>
      <c r="N279" s="9"/>
      <c r="O279" s="9"/>
      <c r="P279" s="9"/>
      <c r="Q279" s="9"/>
      <c r="R279" s="9"/>
      <c r="S279" s="9"/>
      <c r="T279" s="9"/>
      <c r="U279" s="9"/>
      <c r="V279" s="9"/>
      <c r="W279" s="9"/>
      <c r="X279" s="9"/>
      <c r="Y279" s="9"/>
      <c r="Z279" s="9"/>
    </row>
    <row r="280">
      <c r="A280" s="9"/>
      <c r="B280" s="64"/>
      <c r="C280" s="8"/>
      <c r="D280" s="8"/>
      <c r="E280" s="9"/>
      <c r="F280" s="8"/>
      <c r="G280" s="9"/>
      <c r="H280" s="9"/>
      <c r="I280" s="9"/>
      <c r="J280" s="9"/>
      <c r="K280" s="9"/>
      <c r="L280" s="9"/>
      <c r="M280" s="9"/>
      <c r="N280" s="9"/>
      <c r="O280" s="9"/>
      <c r="P280" s="9"/>
      <c r="Q280" s="9"/>
      <c r="R280" s="9"/>
      <c r="S280" s="9"/>
      <c r="T280" s="9"/>
      <c r="U280" s="9"/>
      <c r="V280" s="9"/>
      <c r="W280" s="9"/>
      <c r="X280" s="9"/>
      <c r="Y280" s="9"/>
      <c r="Z280" s="9"/>
    </row>
    <row r="281">
      <c r="A281" s="9"/>
      <c r="B281" s="64"/>
      <c r="C281" s="8"/>
      <c r="D281" s="8"/>
      <c r="E281" s="9"/>
      <c r="F281" s="8"/>
      <c r="G281" s="9"/>
      <c r="H281" s="9"/>
      <c r="I281" s="9"/>
      <c r="J281" s="9"/>
      <c r="K281" s="9"/>
      <c r="L281" s="9"/>
      <c r="M281" s="9"/>
      <c r="N281" s="9"/>
      <c r="O281" s="9"/>
      <c r="P281" s="9"/>
      <c r="Q281" s="9"/>
      <c r="R281" s="9"/>
      <c r="S281" s="9"/>
      <c r="T281" s="9"/>
      <c r="U281" s="9"/>
      <c r="V281" s="9"/>
      <c r="W281" s="9"/>
      <c r="X281" s="9"/>
      <c r="Y281" s="9"/>
      <c r="Z281" s="9"/>
    </row>
    <row r="282">
      <c r="A282" s="9"/>
      <c r="B282" s="64"/>
      <c r="C282" s="8"/>
      <c r="D282" s="8"/>
      <c r="E282" s="9"/>
      <c r="F282" s="8"/>
      <c r="G282" s="9"/>
      <c r="H282" s="9"/>
      <c r="I282" s="9"/>
      <c r="J282" s="9"/>
      <c r="K282" s="9"/>
      <c r="L282" s="9"/>
      <c r="M282" s="9"/>
      <c r="N282" s="9"/>
      <c r="O282" s="9"/>
      <c r="P282" s="9"/>
      <c r="Q282" s="9"/>
      <c r="R282" s="9"/>
      <c r="S282" s="9"/>
      <c r="T282" s="9"/>
      <c r="U282" s="9"/>
      <c r="V282" s="9"/>
      <c r="W282" s="9"/>
      <c r="X282" s="9"/>
      <c r="Y282" s="9"/>
      <c r="Z282" s="9"/>
    </row>
    <row r="283">
      <c r="A283" s="9"/>
      <c r="B283" s="64"/>
      <c r="C283" s="8"/>
      <c r="D283" s="8"/>
      <c r="E283" s="9"/>
      <c r="F283" s="8"/>
      <c r="G283" s="9"/>
      <c r="H283" s="9"/>
      <c r="I283" s="9"/>
      <c r="J283" s="9"/>
      <c r="K283" s="9"/>
      <c r="L283" s="9"/>
      <c r="M283" s="9"/>
      <c r="N283" s="9"/>
      <c r="O283" s="9"/>
      <c r="P283" s="9"/>
      <c r="Q283" s="9"/>
      <c r="R283" s="9"/>
      <c r="S283" s="9"/>
      <c r="T283" s="9"/>
      <c r="U283" s="9"/>
      <c r="V283" s="9"/>
      <c r="W283" s="9"/>
      <c r="X283" s="9"/>
      <c r="Y283" s="9"/>
      <c r="Z283" s="9"/>
    </row>
    <row r="284">
      <c r="A284" s="9"/>
      <c r="B284" s="64"/>
      <c r="C284" s="8"/>
      <c r="D284" s="8"/>
      <c r="E284" s="9"/>
      <c r="F284" s="8"/>
      <c r="G284" s="9"/>
      <c r="H284" s="9"/>
      <c r="I284" s="9"/>
      <c r="J284" s="9"/>
      <c r="K284" s="9"/>
      <c r="L284" s="9"/>
      <c r="M284" s="9"/>
      <c r="N284" s="9"/>
      <c r="O284" s="9"/>
      <c r="P284" s="9"/>
      <c r="Q284" s="9"/>
      <c r="R284" s="9"/>
      <c r="S284" s="9"/>
      <c r="T284" s="9"/>
      <c r="U284" s="9"/>
      <c r="V284" s="9"/>
      <c r="W284" s="9"/>
      <c r="X284" s="9"/>
      <c r="Y284" s="9"/>
      <c r="Z284" s="9"/>
    </row>
    <row r="285">
      <c r="A285" s="9"/>
      <c r="B285" s="64"/>
      <c r="C285" s="8"/>
      <c r="D285" s="8"/>
      <c r="E285" s="9"/>
      <c r="F285" s="8"/>
      <c r="G285" s="9"/>
      <c r="H285" s="9"/>
      <c r="I285" s="9"/>
      <c r="J285" s="9"/>
      <c r="K285" s="9"/>
      <c r="L285" s="9"/>
      <c r="M285" s="9"/>
      <c r="N285" s="9"/>
      <c r="O285" s="9"/>
      <c r="P285" s="9"/>
      <c r="Q285" s="9"/>
      <c r="R285" s="9"/>
      <c r="S285" s="9"/>
      <c r="T285" s="9"/>
      <c r="U285" s="9"/>
      <c r="V285" s="9"/>
      <c r="W285" s="9"/>
      <c r="X285" s="9"/>
      <c r="Y285" s="9"/>
      <c r="Z285" s="9"/>
    </row>
    <row r="286">
      <c r="A286" s="9"/>
      <c r="B286" s="64"/>
      <c r="C286" s="8"/>
      <c r="D286" s="8"/>
      <c r="E286" s="9"/>
      <c r="F286" s="8"/>
      <c r="G286" s="9"/>
      <c r="H286" s="9"/>
      <c r="I286" s="9"/>
      <c r="J286" s="9"/>
      <c r="K286" s="9"/>
      <c r="L286" s="9"/>
      <c r="M286" s="9"/>
      <c r="N286" s="9"/>
      <c r="O286" s="9"/>
      <c r="P286" s="9"/>
      <c r="Q286" s="9"/>
      <c r="R286" s="9"/>
      <c r="S286" s="9"/>
      <c r="T286" s="9"/>
      <c r="U286" s="9"/>
      <c r="V286" s="9"/>
      <c r="W286" s="9"/>
      <c r="X286" s="9"/>
      <c r="Y286" s="9"/>
      <c r="Z286" s="9"/>
    </row>
    <row r="287">
      <c r="A287" s="9"/>
      <c r="B287" s="64"/>
      <c r="C287" s="8"/>
      <c r="D287" s="8"/>
      <c r="E287" s="9"/>
      <c r="F287" s="8"/>
      <c r="G287" s="9"/>
      <c r="H287" s="9"/>
      <c r="I287" s="9"/>
      <c r="J287" s="9"/>
      <c r="K287" s="9"/>
      <c r="L287" s="9"/>
      <c r="M287" s="9"/>
      <c r="N287" s="9"/>
      <c r="O287" s="9"/>
      <c r="P287" s="9"/>
      <c r="Q287" s="9"/>
      <c r="R287" s="9"/>
      <c r="S287" s="9"/>
      <c r="T287" s="9"/>
      <c r="U287" s="9"/>
      <c r="V287" s="9"/>
      <c r="W287" s="9"/>
      <c r="X287" s="9"/>
      <c r="Y287" s="9"/>
      <c r="Z287" s="9"/>
    </row>
    <row r="288">
      <c r="A288" s="9"/>
      <c r="B288" s="64"/>
      <c r="C288" s="8"/>
      <c r="D288" s="8"/>
      <c r="E288" s="9"/>
      <c r="F288" s="8"/>
      <c r="G288" s="9"/>
      <c r="H288" s="9"/>
      <c r="I288" s="9"/>
      <c r="J288" s="9"/>
      <c r="K288" s="9"/>
      <c r="L288" s="9"/>
      <c r="M288" s="9"/>
      <c r="N288" s="9"/>
      <c r="O288" s="9"/>
      <c r="P288" s="9"/>
      <c r="Q288" s="9"/>
      <c r="R288" s="9"/>
      <c r="S288" s="9"/>
      <c r="T288" s="9"/>
      <c r="U288" s="9"/>
      <c r="V288" s="9"/>
      <c r="W288" s="9"/>
      <c r="X288" s="9"/>
      <c r="Y288" s="9"/>
      <c r="Z288" s="9"/>
    </row>
    <row r="289">
      <c r="A289" s="9"/>
      <c r="B289" s="64"/>
      <c r="C289" s="8"/>
      <c r="D289" s="8"/>
      <c r="E289" s="9"/>
      <c r="F289" s="8"/>
      <c r="G289" s="9"/>
      <c r="H289" s="9"/>
      <c r="I289" s="9"/>
      <c r="J289" s="9"/>
      <c r="K289" s="9"/>
      <c r="L289" s="9"/>
      <c r="M289" s="9"/>
      <c r="N289" s="9"/>
      <c r="O289" s="9"/>
      <c r="P289" s="9"/>
      <c r="Q289" s="9"/>
      <c r="R289" s="9"/>
      <c r="S289" s="9"/>
      <c r="T289" s="9"/>
      <c r="U289" s="9"/>
      <c r="V289" s="9"/>
      <c r="W289" s="9"/>
      <c r="X289" s="9"/>
      <c r="Y289" s="9"/>
      <c r="Z289" s="9"/>
    </row>
    <row r="290">
      <c r="A290" s="9"/>
      <c r="B290" s="64"/>
      <c r="C290" s="8"/>
      <c r="D290" s="8"/>
      <c r="E290" s="9"/>
      <c r="F290" s="8"/>
      <c r="G290" s="9"/>
      <c r="H290" s="9"/>
      <c r="I290" s="9"/>
      <c r="J290" s="9"/>
      <c r="K290" s="9"/>
      <c r="L290" s="9"/>
      <c r="M290" s="9"/>
      <c r="N290" s="9"/>
      <c r="O290" s="9"/>
      <c r="P290" s="9"/>
      <c r="Q290" s="9"/>
      <c r="R290" s="9"/>
      <c r="S290" s="9"/>
      <c r="T290" s="9"/>
      <c r="U290" s="9"/>
      <c r="V290" s="9"/>
      <c r="W290" s="9"/>
      <c r="X290" s="9"/>
      <c r="Y290" s="9"/>
      <c r="Z290" s="9"/>
    </row>
    <row r="291">
      <c r="A291" s="9"/>
      <c r="B291" s="64"/>
      <c r="C291" s="8"/>
      <c r="D291" s="8"/>
      <c r="E291" s="9"/>
      <c r="F291" s="8"/>
      <c r="G291" s="9"/>
      <c r="H291" s="9"/>
      <c r="I291" s="9"/>
      <c r="J291" s="9"/>
      <c r="K291" s="9"/>
      <c r="L291" s="9"/>
      <c r="M291" s="9"/>
      <c r="N291" s="9"/>
      <c r="O291" s="9"/>
      <c r="P291" s="9"/>
      <c r="Q291" s="9"/>
      <c r="R291" s="9"/>
      <c r="S291" s="9"/>
      <c r="T291" s="9"/>
      <c r="U291" s="9"/>
      <c r="V291" s="9"/>
      <c r="W291" s="9"/>
      <c r="X291" s="9"/>
      <c r="Y291" s="9"/>
      <c r="Z291" s="9"/>
    </row>
    <row r="292">
      <c r="A292" s="9"/>
      <c r="B292" s="64"/>
      <c r="C292" s="8"/>
      <c r="D292" s="8"/>
      <c r="E292" s="9"/>
      <c r="F292" s="8"/>
      <c r="G292" s="9"/>
      <c r="H292" s="9"/>
      <c r="I292" s="9"/>
      <c r="J292" s="9"/>
      <c r="K292" s="9"/>
      <c r="L292" s="9"/>
      <c r="M292" s="9"/>
      <c r="N292" s="9"/>
      <c r="O292" s="9"/>
      <c r="P292" s="9"/>
      <c r="Q292" s="9"/>
      <c r="R292" s="9"/>
      <c r="S292" s="9"/>
      <c r="T292" s="9"/>
      <c r="U292" s="9"/>
      <c r="V292" s="9"/>
      <c r="W292" s="9"/>
      <c r="X292" s="9"/>
      <c r="Y292" s="9"/>
      <c r="Z292" s="9"/>
    </row>
    <row r="293">
      <c r="A293" s="9"/>
      <c r="B293" s="64"/>
      <c r="C293" s="8"/>
      <c r="D293" s="8"/>
      <c r="E293" s="9"/>
      <c r="F293" s="8"/>
      <c r="G293" s="9"/>
      <c r="H293" s="9"/>
      <c r="I293" s="9"/>
      <c r="J293" s="9"/>
      <c r="K293" s="9"/>
      <c r="L293" s="9"/>
      <c r="M293" s="9"/>
      <c r="N293" s="9"/>
      <c r="O293" s="9"/>
      <c r="P293" s="9"/>
      <c r="Q293" s="9"/>
      <c r="R293" s="9"/>
      <c r="S293" s="9"/>
      <c r="T293" s="9"/>
      <c r="U293" s="9"/>
      <c r="V293" s="9"/>
      <c r="W293" s="9"/>
      <c r="X293" s="9"/>
      <c r="Y293" s="9"/>
      <c r="Z293" s="9"/>
    </row>
    <row r="294">
      <c r="A294" s="9"/>
      <c r="B294" s="64"/>
      <c r="C294" s="8"/>
      <c r="D294" s="8"/>
      <c r="E294" s="9"/>
      <c r="F294" s="8"/>
      <c r="G294" s="9"/>
      <c r="H294" s="9"/>
      <c r="I294" s="9"/>
      <c r="J294" s="9"/>
      <c r="K294" s="9"/>
      <c r="L294" s="9"/>
      <c r="M294" s="9"/>
      <c r="N294" s="9"/>
      <c r="O294" s="9"/>
      <c r="P294" s="9"/>
      <c r="Q294" s="9"/>
      <c r="R294" s="9"/>
      <c r="S294" s="9"/>
      <c r="T294" s="9"/>
      <c r="U294" s="9"/>
      <c r="V294" s="9"/>
      <c r="W294" s="9"/>
      <c r="X294" s="9"/>
      <c r="Y294" s="9"/>
      <c r="Z294" s="9"/>
    </row>
    <row r="295">
      <c r="A295" s="9"/>
      <c r="B295" s="64"/>
      <c r="C295" s="8"/>
      <c r="D295" s="8"/>
      <c r="E295" s="9"/>
      <c r="F295" s="8"/>
      <c r="G295" s="9"/>
      <c r="H295" s="9"/>
      <c r="I295" s="9"/>
      <c r="J295" s="9"/>
      <c r="K295" s="9"/>
      <c r="L295" s="9"/>
      <c r="M295" s="9"/>
      <c r="N295" s="9"/>
      <c r="O295" s="9"/>
      <c r="P295" s="9"/>
      <c r="Q295" s="9"/>
      <c r="R295" s="9"/>
      <c r="S295" s="9"/>
      <c r="T295" s="9"/>
      <c r="U295" s="9"/>
      <c r="V295" s="9"/>
      <c r="W295" s="9"/>
      <c r="X295" s="9"/>
      <c r="Y295" s="9"/>
      <c r="Z295" s="9"/>
    </row>
    <row r="296">
      <c r="A296" s="9"/>
      <c r="B296" s="64"/>
      <c r="C296" s="8"/>
      <c r="D296" s="8"/>
      <c r="E296" s="9"/>
      <c r="F296" s="8"/>
      <c r="G296" s="9"/>
      <c r="H296" s="9"/>
      <c r="I296" s="9"/>
      <c r="J296" s="9"/>
      <c r="K296" s="9"/>
      <c r="L296" s="9"/>
      <c r="M296" s="9"/>
      <c r="N296" s="9"/>
      <c r="O296" s="9"/>
      <c r="P296" s="9"/>
      <c r="Q296" s="9"/>
      <c r="R296" s="9"/>
      <c r="S296" s="9"/>
      <c r="T296" s="9"/>
      <c r="U296" s="9"/>
      <c r="V296" s="9"/>
      <c r="W296" s="9"/>
      <c r="X296" s="9"/>
      <c r="Y296" s="9"/>
      <c r="Z296" s="9"/>
    </row>
    <row r="297">
      <c r="A297" s="9"/>
      <c r="B297" s="64"/>
      <c r="C297" s="8"/>
      <c r="D297" s="8"/>
      <c r="E297" s="9"/>
      <c r="F297" s="8"/>
      <c r="G297" s="9"/>
      <c r="H297" s="9"/>
      <c r="I297" s="9"/>
      <c r="J297" s="9"/>
      <c r="K297" s="9"/>
      <c r="L297" s="9"/>
      <c r="M297" s="9"/>
      <c r="N297" s="9"/>
      <c r="O297" s="9"/>
      <c r="P297" s="9"/>
      <c r="Q297" s="9"/>
      <c r="R297" s="9"/>
      <c r="S297" s="9"/>
      <c r="T297" s="9"/>
      <c r="U297" s="9"/>
      <c r="V297" s="9"/>
      <c r="W297" s="9"/>
      <c r="X297" s="9"/>
      <c r="Y297" s="9"/>
      <c r="Z297" s="9"/>
    </row>
    <row r="298">
      <c r="A298" s="9"/>
      <c r="B298" s="64"/>
      <c r="C298" s="8"/>
      <c r="D298" s="8"/>
      <c r="E298" s="9"/>
      <c r="F298" s="8"/>
      <c r="G298" s="9"/>
      <c r="H298" s="9"/>
      <c r="I298" s="9"/>
      <c r="J298" s="9"/>
      <c r="K298" s="9"/>
      <c r="L298" s="9"/>
      <c r="M298" s="9"/>
      <c r="N298" s="9"/>
      <c r="O298" s="9"/>
      <c r="P298" s="9"/>
      <c r="Q298" s="9"/>
      <c r="R298" s="9"/>
      <c r="S298" s="9"/>
      <c r="T298" s="9"/>
      <c r="U298" s="9"/>
      <c r="V298" s="9"/>
      <c r="W298" s="9"/>
      <c r="X298" s="9"/>
      <c r="Y298" s="9"/>
      <c r="Z298" s="9"/>
    </row>
    <row r="299">
      <c r="A299" s="9"/>
      <c r="B299" s="64"/>
      <c r="C299" s="8"/>
      <c r="D299" s="8"/>
      <c r="E299" s="9"/>
      <c r="F299" s="8"/>
      <c r="G299" s="9"/>
      <c r="H299" s="9"/>
      <c r="I299" s="9"/>
      <c r="J299" s="9"/>
      <c r="K299" s="9"/>
      <c r="L299" s="9"/>
      <c r="M299" s="9"/>
      <c r="N299" s="9"/>
      <c r="O299" s="9"/>
      <c r="P299" s="9"/>
      <c r="Q299" s="9"/>
      <c r="R299" s="9"/>
      <c r="S299" s="9"/>
      <c r="T299" s="9"/>
      <c r="U299" s="9"/>
      <c r="V299" s="9"/>
      <c r="W299" s="9"/>
      <c r="X299" s="9"/>
      <c r="Y299" s="9"/>
      <c r="Z299" s="9"/>
    </row>
    <row r="300">
      <c r="A300" s="9"/>
      <c r="B300" s="64"/>
      <c r="C300" s="8"/>
      <c r="D300" s="8"/>
      <c r="E300" s="9"/>
      <c r="F300" s="8"/>
      <c r="G300" s="9"/>
      <c r="H300" s="9"/>
      <c r="I300" s="9"/>
      <c r="J300" s="9"/>
      <c r="K300" s="9"/>
      <c r="L300" s="9"/>
      <c r="M300" s="9"/>
      <c r="N300" s="9"/>
      <c r="O300" s="9"/>
      <c r="P300" s="9"/>
      <c r="Q300" s="9"/>
      <c r="R300" s="9"/>
      <c r="S300" s="9"/>
      <c r="T300" s="9"/>
      <c r="U300" s="9"/>
      <c r="V300" s="9"/>
      <c r="W300" s="9"/>
      <c r="X300" s="9"/>
      <c r="Y300" s="9"/>
      <c r="Z300" s="9"/>
    </row>
    <row r="301">
      <c r="A301" s="9"/>
      <c r="B301" s="64"/>
      <c r="C301" s="8"/>
      <c r="D301" s="8"/>
      <c r="E301" s="9"/>
      <c r="F301" s="8"/>
      <c r="G301" s="9"/>
      <c r="H301" s="9"/>
      <c r="I301" s="9"/>
      <c r="J301" s="9"/>
      <c r="K301" s="9"/>
      <c r="L301" s="9"/>
      <c r="M301" s="9"/>
      <c r="N301" s="9"/>
      <c r="O301" s="9"/>
      <c r="P301" s="9"/>
      <c r="Q301" s="9"/>
      <c r="R301" s="9"/>
      <c r="S301" s="9"/>
      <c r="T301" s="9"/>
      <c r="U301" s="9"/>
      <c r="V301" s="9"/>
      <c r="W301" s="9"/>
      <c r="X301" s="9"/>
      <c r="Y301" s="9"/>
      <c r="Z301" s="9"/>
    </row>
    <row r="302">
      <c r="A302" s="9"/>
      <c r="B302" s="64"/>
      <c r="C302" s="8"/>
      <c r="D302" s="8"/>
      <c r="E302" s="9"/>
      <c r="F302" s="8"/>
      <c r="G302" s="9"/>
      <c r="H302" s="9"/>
      <c r="I302" s="9"/>
      <c r="J302" s="9"/>
      <c r="K302" s="9"/>
      <c r="L302" s="9"/>
      <c r="M302" s="9"/>
      <c r="N302" s="9"/>
      <c r="O302" s="9"/>
      <c r="P302" s="9"/>
      <c r="Q302" s="9"/>
      <c r="R302" s="9"/>
      <c r="S302" s="9"/>
      <c r="T302" s="9"/>
      <c r="U302" s="9"/>
      <c r="V302" s="9"/>
      <c r="W302" s="9"/>
      <c r="X302" s="9"/>
      <c r="Y302" s="9"/>
      <c r="Z302" s="9"/>
    </row>
    <row r="303">
      <c r="A303" s="9"/>
      <c r="B303" s="64"/>
      <c r="C303" s="8"/>
      <c r="D303" s="8"/>
      <c r="E303" s="9"/>
      <c r="F303" s="8"/>
      <c r="G303" s="9"/>
      <c r="H303" s="9"/>
      <c r="I303" s="9"/>
      <c r="J303" s="9"/>
      <c r="K303" s="9"/>
      <c r="L303" s="9"/>
      <c r="M303" s="9"/>
      <c r="N303" s="9"/>
      <c r="O303" s="9"/>
      <c r="P303" s="9"/>
      <c r="Q303" s="9"/>
      <c r="R303" s="9"/>
      <c r="S303" s="9"/>
      <c r="T303" s="9"/>
      <c r="U303" s="9"/>
      <c r="V303" s="9"/>
      <c r="W303" s="9"/>
      <c r="X303" s="9"/>
      <c r="Y303" s="9"/>
      <c r="Z303" s="9"/>
    </row>
    <row r="304">
      <c r="A304" s="9"/>
      <c r="B304" s="64"/>
      <c r="C304" s="8"/>
      <c r="D304" s="8"/>
      <c r="E304" s="9"/>
      <c r="F304" s="8"/>
      <c r="G304" s="9"/>
      <c r="H304" s="9"/>
      <c r="I304" s="9"/>
      <c r="J304" s="9"/>
      <c r="K304" s="9"/>
      <c r="L304" s="9"/>
      <c r="M304" s="9"/>
      <c r="N304" s="9"/>
      <c r="O304" s="9"/>
      <c r="P304" s="9"/>
      <c r="Q304" s="9"/>
      <c r="R304" s="9"/>
      <c r="S304" s="9"/>
      <c r="T304" s="9"/>
      <c r="U304" s="9"/>
      <c r="V304" s="9"/>
      <c r="W304" s="9"/>
      <c r="X304" s="9"/>
      <c r="Y304" s="9"/>
      <c r="Z304" s="9"/>
    </row>
    <row r="305">
      <c r="A305" s="9"/>
      <c r="B305" s="64"/>
      <c r="C305" s="8"/>
      <c r="D305" s="8"/>
      <c r="E305" s="9"/>
      <c r="F305" s="8"/>
      <c r="G305" s="9"/>
      <c r="H305" s="9"/>
      <c r="I305" s="9"/>
      <c r="J305" s="9"/>
      <c r="K305" s="9"/>
      <c r="L305" s="9"/>
      <c r="M305" s="9"/>
      <c r="N305" s="9"/>
      <c r="O305" s="9"/>
      <c r="P305" s="9"/>
      <c r="Q305" s="9"/>
      <c r="R305" s="9"/>
      <c r="S305" s="9"/>
      <c r="T305" s="9"/>
      <c r="U305" s="9"/>
      <c r="V305" s="9"/>
      <c r="W305" s="9"/>
      <c r="X305" s="9"/>
      <c r="Y305" s="9"/>
      <c r="Z305" s="9"/>
    </row>
    <row r="306">
      <c r="A306" s="9"/>
      <c r="B306" s="64"/>
      <c r="C306" s="8"/>
      <c r="D306" s="8"/>
      <c r="E306" s="9"/>
      <c r="F306" s="8"/>
      <c r="G306" s="9"/>
      <c r="H306" s="9"/>
      <c r="I306" s="9"/>
      <c r="J306" s="9"/>
      <c r="K306" s="9"/>
      <c r="L306" s="9"/>
      <c r="M306" s="9"/>
      <c r="N306" s="9"/>
      <c r="O306" s="9"/>
      <c r="P306" s="9"/>
      <c r="Q306" s="9"/>
      <c r="R306" s="9"/>
      <c r="S306" s="9"/>
      <c r="T306" s="9"/>
      <c r="U306" s="9"/>
      <c r="V306" s="9"/>
      <c r="W306" s="9"/>
      <c r="X306" s="9"/>
      <c r="Y306" s="9"/>
      <c r="Z306" s="9"/>
    </row>
    <row r="307">
      <c r="A307" s="9"/>
      <c r="B307" s="64"/>
      <c r="C307" s="8"/>
      <c r="D307" s="8"/>
      <c r="E307" s="9"/>
      <c r="F307" s="8"/>
      <c r="G307" s="9"/>
      <c r="H307" s="9"/>
      <c r="I307" s="9"/>
      <c r="J307" s="9"/>
      <c r="K307" s="9"/>
      <c r="L307" s="9"/>
      <c r="M307" s="9"/>
      <c r="N307" s="9"/>
      <c r="O307" s="9"/>
      <c r="P307" s="9"/>
      <c r="Q307" s="9"/>
      <c r="R307" s="9"/>
      <c r="S307" s="9"/>
      <c r="T307" s="9"/>
      <c r="U307" s="9"/>
      <c r="V307" s="9"/>
      <c r="W307" s="9"/>
      <c r="X307" s="9"/>
      <c r="Y307" s="9"/>
      <c r="Z307" s="9"/>
    </row>
    <row r="308">
      <c r="A308" s="9"/>
      <c r="B308" s="64"/>
      <c r="C308" s="8"/>
      <c r="D308" s="8"/>
      <c r="E308" s="9"/>
      <c r="F308" s="8"/>
      <c r="G308" s="9"/>
      <c r="H308" s="9"/>
      <c r="I308" s="9"/>
      <c r="J308" s="9"/>
      <c r="K308" s="9"/>
      <c r="L308" s="9"/>
      <c r="M308" s="9"/>
      <c r="N308" s="9"/>
      <c r="O308" s="9"/>
      <c r="P308" s="9"/>
      <c r="Q308" s="9"/>
      <c r="R308" s="9"/>
      <c r="S308" s="9"/>
      <c r="T308" s="9"/>
      <c r="U308" s="9"/>
      <c r="V308" s="9"/>
      <c r="W308" s="9"/>
      <c r="X308" s="9"/>
      <c r="Y308" s="9"/>
      <c r="Z308" s="9"/>
    </row>
    <row r="309">
      <c r="A309" s="9"/>
      <c r="B309" s="64"/>
      <c r="C309" s="8"/>
      <c r="D309" s="8"/>
      <c r="E309" s="9"/>
      <c r="F309" s="8"/>
      <c r="G309" s="9"/>
      <c r="H309" s="9"/>
      <c r="I309" s="9"/>
      <c r="J309" s="9"/>
      <c r="K309" s="9"/>
      <c r="L309" s="9"/>
      <c r="M309" s="9"/>
      <c r="N309" s="9"/>
      <c r="O309" s="9"/>
      <c r="P309" s="9"/>
      <c r="Q309" s="9"/>
      <c r="R309" s="9"/>
      <c r="S309" s="9"/>
      <c r="T309" s="9"/>
      <c r="U309" s="9"/>
      <c r="V309" s="9"/>
      <c r="W309" s="9"/>
      <c r="X309" s="9"/>
      <c r="Y309" s="9"/>
      <c r="Z309" s="9"/>
    </row>
    <row r="310">
      <c r="A310" s="9"/>
      <c r="B310" s="64"/>
      <c r="C310" s="8"/>
      <c r="D310" s="8"/>
      <c r="E310" s="9"/>
      <c r="F310" s="8"/>
      <c r="G310" s="9"/>
      <c r="H310" s="9"/>
      <c r="I310" s="9"/>
      <c r="J310" s="9"/>
      <c r="K310" s="9"/>
      <c r="L310" s="9"/>
      <c r="M310" s="9"/>
      <c r="N310" s="9"/>
      <c r="O310" s="9"/>
      <c r="P310" s="9"/>
      <c r="Q310" s="9"/>
      <c r="R310" s="9"/>
      <c r="S310" s="9"/>
      <c r="T310" s="9"/>
      <c r="U310" s="9"/>
      <c r="V310" s="9"/>
      <c r="W310" s="9"/>
      <c r="X310" s="9"/>
      <c r="Y310" s="9"/>
      <c r="Z310" s="9"/>
    </row>
    <row r="311">
      <c r="A311" s="9"/>
      <c r="B311" s="64"/>
      <c r="C311" s="8"/>
      <c r="D311" s="8"/>
      <c r="E311" s="9"/>
      <c r="F311" s="8"/>
      <c r="G311" s="9"/>
      <c r="H311" s="9"/>
      <c r="I311" s="9"/>
      <c r="J311" s="9"/>
      <c r="K311" s="9"/>
      <c r="L311" s="9"/>
      <c r="M311" s="9"/>
      <c r="N311" s="9"/>
      <c r="O311" s="9"/>
      <c r="P311" s="9"/>
      <c r="Q311" s="9"/>
      <c r="R311" s="9"/>
      <c r="S311" s="9"/>
      <c r="T311" s="9"/>
      <c r="U311" s="9"/>
      <c r="V311" s="9"/>
      <c r="W311" s="9"/>
      <c r="X311" s="9"/>
      <c r="Y311" s="9"/>
      <c r="Z311" s="9"/>
    </row>
    <row r="312">
      <c r="A312" s="9"/>
      <c r="B312" s="64"/>
      <c r="C312" s="8"/>
      <c r="D312" s="8"/>
      <c r="E312" s="9"/>
      <c r="F312" s="8"/>
      <c r="G312" s="9"/>
      <c r="H312" s="9"/>
      <c r="I312" s="9"/>
      <c r="J312" s="9"/>
      <c r="K312" s="9"/>
      <c r="L312" s="9"/>
      <c r="M312" s="9"/>
      <c r="N312" s="9"/>
      <c r="O312" s="9"/>
      <c r="P312" s="9"/>
      <c r="Q312" s="9"/>
      <c r="R312" s="9"/>
      <c r="S312" s="9"/>
      <c r="T312" s="9"/>
      <c r="U312" s="9"/>
      <c r="V312" s="9"/>
      <c r="W312" s="9"/>
      <c r="X312" s="9"/>
      <c r="Y312" s="9"/>
      <c r="Z312" s="9"/>
    </row>
    <row r="313">
      <c r="A313" s="9"/>
      <c r="B313" s="64"/>
      <c r="C313" s="8"/>
      <c r="D313" s="8"/>
      <c r="E313" s="9"/>
      <c r="F313" s="8"/>
      <c r="G313" s="9"/>
      <c r="H313" s="9"/>
      <c r="I313" s="9"/>
      <c r="J313" s="9"/>
      <c r="K313" s="9"/>
      <c r="L313" s="9"/>
      <c r="M313" s="9"/>
      <c r="N313" s="9"/>
      <c r="O313" s="9"/>
      <c r="P313" s="9"/>
      <c r="Q313" s="9"/>
      <c r="R313" s="9"/>
      <c r="S313" s="9"/>
      <c r="T313" s="9"/>
      <c r="U313" s="9"/>
      <c r="V313" s="9"/>
      <c r="W313" s="9"/>
      <c r="X313" s="9"/>
      <c r="Y313" s="9"/>
      <c r="Z313" s="9"/>
    </row>
    <row r="314">
      <c r="A314" s="9"/>
      <c r="B314" s="64"/>
      <c r="C314" s="8"/>
      <c r="D314" s="8"/>
      <c r="E314" s="9"/>
      <c r="F314" s="8"/>
      <c r="G314" s="9"/>
      <c r="H314" s="9"/>
      <c r="I314" s="9"/>
      <c r="J314" s="9"/>
      <c r="K314" s="9"/>
      <c r="L314" s="9"/>
      <c r="M314" s="9"/>
      <c r="N314" s="9"/>
      <c r="O314" s="9"/>
      <c r="P314" s="9"/>
      <c r="Q314" s="9"/>
      <c r="R314" s="9"/>
      <c r="S314" s="9"/>
      <c r="T314" s="9"/>
      <c r="U314" s="9"/>
      <c r="V314" s="9"/>
      <c r="W314" s="9"/>
      <c r="X314" s="9"/>
      <c r="Y314" s="9"/>
      <c r="Z314" s="9"/>
    </row>
    <row r="315">
      <c r="A315" s="9"/>
      <c r="B315" s="64"/>
      <c r="C315" s="8"/>
      <c r="D315" s="8"/>
      <c r="E315" s="9"/>
      <c r="F315" s="8"/>
      <c r="G315" s="9"/>
      <c r="H315" s="9"/>
      <c r="I315" s="9"/>
      <c r="J315" s="9"/>
      <c r="K315" s="9"/>
      <c r="L315" s="9"/>
      <c r="M315" s="9"/>
      <c r="N315" s="9"/>
      <c r="O315" s="9"/>
      <c r="P315" s="9"/>
      <c r="Q315" s="9"/>
      <c r="R315" s="9"/>
      <c r="S315" s="9"/>
      <c r="T315" s="9"/>
      <c r="U315" s="9"/>
      <c r="V315" s="9"/>
      <c r="W315" s="9"/>
      <c r="X315" s="9"/>
      <c r="Y315" s="9"/>
      <c r="Z315" s="9"/>
    </row>
    <row r="316">
      <c r="A316" s="9"/>
      <c r="B316" s="64"/>
      <c r="C316" s="8"/>
      <c r="D316" s="8"/>
      <c r="E316" s="9"/>
      <c r="F316" s="8"/>
      <c r="G316" s="9"/>
      <c r="H316" s="9"/>
      <c r="I316" s="9"/>
      <c r="J316" s="9"/>
      <c r="K316" s="9"/>
      <c r="L316" s="9"/>
      <c r="M316" s="9"/>
      <c r="N316" s="9"/>
      <c r="O316" s="9"/>
      <c r="P316" s="9"/>
      <c r="Q316" s="9"/>
      <c r="R316" s="9"/>
      <c r="S316" s="9"/>
      <c r="T316" s="9"/>
      <c r="U316" s="9"/>
      <c r="V316" s="9"/>
      <c r="W316" s="9"/>
      <c r="X316" s="9"/>
      <c r="Y316" s="9"/>
      <c r="Z316" s="9"/>
    </row>
    <row r="317">
      <c r="A317" s="9"/>
      <c r="B317" s="64"/>
      <c r="C317" s="8"/>
      <c r="D317" s="8"/>
      <c r="E317" s="9"/>
      <c r="F317" s="8"/>
      <c r="G317" s="9"/>
      <c r="H317" s="9"/>
      <c r="I317" s="9"/>
      <c r="J317" s="9"/>
      <c r="K317" s="9"/>
      <c r="L317" s="9"/>
      <c r="M317" s="9"/>
      <c r="N317" s="9"/>
      <c r="O317" s="9"/>
      <c r="P317" s="9"/>
      <c r="Q317" s="9"/>
      <c r="R317" s="9"/>
      <c r="S317" s="9"/>
      <c r="T317" s="9"/>
      <c r="U317" s="9"/>
      <c r="V317" s="9"/>
      <c r="W317" s="9"/>
      <c r="X317" s="9"/>
      <c r="Y317" s="9"/>
      <c r="Z317" s="9"/>
    </row>
    <row r="318">
      <c r="A318" s="9"/>
      <c r="B318" s="64"/>
      <c r="C318" s="8"/>
      <c r="D318" s="8"/>
      <c r="E318" s="9"/>
      <c r="F318" s="8"/>
      <c r="G318" s="9"/>
      <c r="H318" s="9"/>
      <c r="I318" s="9"/>
      <c r="J318" s="9"/>
      <c r="K318" s="9"/>
      <c r="L318" s="9"/>
      <c r="M318" s="9"/>
      <c r="N318" s="9"/>
      <c r="O318" s="9"/>
      <c r="P318" s="9"/>
      <c r="Q318" s="9"/>
      <c r="R318" s="9"/>
      <c r="S318" s="9"/>
      <c r="T318" s="9"/>
      <c r="U318" s="9"/>
      <c r="V318" s="9"/>
      <c r="W318" s="9"/>
      <c r="X318" s="9"/>
      <c r="Y318" s="9"/>
      <c r="Z318" s="9"/>
    </row>
    <row r="319">
      <c r="A319" s="9"/>
      <c r="B319" s="64"/>
      <c r="C319" s="8"/>
      <c r="D319" s="8"/>
      <c r="E319" s="9"/>
      <c r="F319" s="8"/>
      <c r="G319" s="9"/>
      <c r="H319" s="9"/>
      <c r="I319" s="9"/>
      <c r="J319" s="9"/>
      <c r="K319" s="9"/>
      <c r="L319" s="9"/>
      <c r="M319" s="9"/>
      <c r="N319" s="9"/>
      <c r="O319" s="9"/>
      <c r="P319" s="9"/>
      <c r="Q319" s="9"/>
      <c r="R319" s="9"/>
      <c r="S319" s="9"/>
      <c r="T319" s="9"/>
      <c r="U319" s="9"/>
      <c r="V319" s="9"/>
      <c r="W319" s="9"/>
      <c r="X319" s="9"/>
      <c r="Y319" s="9"/>
      <c r="Z319" s="9"/>
    </row>
    <row r="320">
      <c r="A320" s="9"/>
      <c r="B320" s="64"/>
      <c r="C320" s="8"/>
      <c r="D320" s="8"/>
      <c r="E320" s="9"/>
      <c r="F320" s="8"/>
      <c r="G320" s="9"/>
      <c r="H320" s="9"/>
      <c r="I320" s="9"/>
      <c r="J320" s="9"/>
      <c r="K320" s="9"/>
      <c r="L320" s="9"/>
      <c r="M320" s="9"/>
      <c r="N320" s="9"/>
      <c r="O320" s="9"/>
      <c r="P320" s="9"/>
      <c r="Q320" s="9"/>
      <c r="R320" s="9"/>
      <c r="S320" s="9"/>
      <c r="T320" s="9"/>
      <c r="U320" s="9"/>
      <c r="V320" s="9"/>
      <c r="W320" s="9"/>
      <c r="X320" s="9"/>
      <c r="Y320" s="9"/>
      <c r="Z320" s="9"/>
    </row>
    <row r="321">
      <c r="A321" s="9"/>
      <c r="B321" s="64"/>
      <c r="C321" s="8"/>
      <c r="D321" s="8"/>
      <c r="E321" s="9"/>
      <c r="F321" s="8"/>
      <c r="G321" s="9"/>
      <c r="H321" s="9"/>
      <c r="I321" s="9"/>
      <c r="J321" s="9"/>
      <c r="K321" s="9"/>
      <c r="L321" s="9"/>
      <c r="M321" s="9"/>
      <c r="N321" s="9"/>
      <c r="O321" s="9"/>
      <c r="P321" s="9"/>
      <c r="Q321" s="9"/>
      <c r="R321" s="9"/>
      <c r="S321" s="9"/>
      <c r="T321" s="9"/>
      <c r="U321" s="9"/>
      <c r="V321" s="9"/>
      <c r="W321" s="9"/>
      <c r="X321" s="9"/>
      <c r="Y321" s="9"/>
      <c r="Z321" s="9"/>
    </row>
    <row r="322">
      <c r="A322" s="9"/>
      <c r="B322" s="64"/>
      <c r="C322" s="8"/>
      <c r="D322" s="8"/>
      <c r="E322" s="9"/>
      <c r="F322" s="8"/>
      <c r="G322" s="9"/>
      <c r="H322" s="9"/>
      <c r="I322" s="9"/>
      <c r="J322" s="9"/>
      <c r="K322" s="9"/>
      <c r="L322" s="9"/>
      <c r="M322" s="9"/>
      <c r="N322" s="9"/>
      <c r="O322" s="9"/>
      <c r="P322" s="9"/>
      <c r="Q322" s="9"/>
      <c r="R322" s="9"/>
      <c r="S322" s="9"/>
      <c r="T322" s="9"/>
      <c r="U322" s="9"/>
      <c r="V322" s="9"/>
      <c r="W322" s="9"/>
      <c r="X322" s="9"/>
      <c r="Y322" s="9"/>
      <c r="Z322" s="9"/>
    </row>
    <row r="323">
      <c r="A323" s="9"/>
      <c r="B323" s="64"/>
      <c r="C323" s="8"/>
      <c r="D323" s="8"/>
      <c r="E323" s="9"/>
      <c r="F323" s="8"/>
      <c r="G323" s="9"/>
      <c r="H323" s="9"/>
      <c r="I323" s="9"/>
      <c r="J323" s="9"/>
      <c r="K323" s="9"/>
      <c r="L323" s="9"/>
      <c r="M323" s="9"/>
      <c r="N323" s="9"/>
      <c r="O323" s="9"/>
      <c r="P323" s="9"/>
      <c r="Q323" s="9"/>
      <c r="R323" s="9"/>
      <c r="S323" s="9"/>
      <c r="T323" s="9"/>
      <c r="U323" s="9"/>
      <c r="V323" s="9"/>
      <c r="W323" s="9"/>
      <c r="X323" s="9"/>
      <c r="Y323" s="9"/>
      <c r="Z323" s="9"/>
    </row>
    <row r="324">
      <c r="A324" s="9"/>
      <c r="B324" s="64"/>
      <c r="C324" s="8"/>
      <c r="D324" s="8"/>
      <c r="E324" s="9"/>
      <c r="F324" s="8"/>
      <c r="G324" s="9"/>
      <c r="H324" s="9"/>
      <c r="I324" s="9"/>
      <c r="J324" s="9"/>
      <c r="K324" s="9"/>
      <c r="L324" s="9"/>
      <c r="M324" s="9"/>
      <c r="N324" s="9"/>
      <c r="O324" s="9"/>
      <c r="P324" s="9"/>
      <c r="Q324" s="9"/>
      <c r="R324" s="9"/>
      <c r="S324" s="9"/>
      <c r="T324" s="9"/>
      <c r="U324" s="9"/>
      <c r="V324" s="9"/>
      <c r="W324" s="9"/>
      <c r="X324" s="9"/>
      <c r="Y324" s="9"/>
      <c r="Z324" s="9"/>
    </row>
    <row r="325">
      <c r="A325" s="9"/>
      <c r="B325" s="64"/>
      <c r="C325" s="8"/>
      <c r="D325" s="8"/>
      <c r="E325" s="9"/>
      <c r="F325" s="8"/>
      <c r="G325" s="9"/>
      <c r="H325" s="9"/>
      <c r="I325" s="9"/>
      <c r="J325" s="9"/>
      <c r="K325" s="9"/>
      <c r="L325" s="9"/>
      <c r="M325" s="9"/>
      <c r="N325" s="9"/>
      <c r="O325" s="9"/>
      <c r="P325" s="9"/>
      <c r="Q325" s="9"/>
      <c r="R325" s="9"/>
      <c r="S325" s="9"/>
      <c r="T325" s="9"/>
      <c r="U325" s="9"/>
      <c r="V325" s="9"/>
      <c r="W325" s="9"/>
      <c r="X325" s="9"/>
      <c r="Y325" s="9"/>
      <c r="Z325" s="9"/>
    </row>
    <row r="326">
      <c r="A326" s="9"/>
      <c r="B326" s="64"/>
      <c r="C326" s="8"/>
      <c r="D326" s="8"/>
      <c r="E326" s="9"/>
      <c r="F326" s="8"/>
      <c r="G326" s="9"/>
      <c r="H326" s="9"/>
      <c r="I326" s="9"/>
      <c r="J326" s="9"/>
      <c r="K326" s="9"/>
      <c r="L326" s="9"/>
      <c r="M326" s="9"/>
      <c r="N326" s="9"/>
      <c r="O326" s="9"/>
      <c r="P326" s="9"/>
      <c r="Q326" s="9"/>
      <c r="R326" s="9"/>
      <c r="S326" s="9"/>
      <c r="T326" s="9"/>
      <c r="U326" s="9"/>
      <c r="V326" s="9"/>
      <c r="W326" s="9"/>
      <c r="X326" s="9"/>
      <c r="Y326" s="9"/>
      <c r="Z326" s="9"/>
    </row>
    <row r="327">
      <c r="A327" s="9"/>
      <c r="B327" s="64"/>
      <c r="C327" s="8"/>
      <c r="D327" s="8"/>
      <c r="E327" s="9"/>
      <c r="F327" s="8"/>
      <c r="G327" s="9"/>
      <c r="H327" s="9"/>
      <c r="I327" s="9"/>
      <c r="J327" s="9"/>
      <c r="K327" s="9"/>
      <c r="L327" s="9"/>
      <c r="M327" s="9"/>
      <c r="N327" s="9"/>
      <c r="O327" s="9"/>
      <c r="P327" s="9"/>
      <c r="Q327" s="9"/>
      <c r="R327" s="9"/>
      <c r="S327" s="9"/>
      <c r="T327" s="9"/>
      <c r="U327" s="9"/>
      <c r="V327" s="9"/>
      <c r="W327" s="9"/>
      <c r="X327" s="9"/>
      <c r="Y327" s="9"/>
      <c r="Z327" s="9"/>
    </row>
    <row r="328">
      <c r="A328" s="9"/>
      <c r="B328" s="64"/>
      <c r="C328" s="8"/>
      <c r="D328" s="8"/>
      <c r="E328" s="9"/>
      <c r="F328" s="8"/>
      <c r="G328" s="9"/>
      <c r="H328" s="9"/>
      <c r="I328" s="9"/>
      <c r="J328" s="9"/>
      <c r="K328" s="9"/>
      <c r="L328" s="9"/>
      <c r="M328" s="9"/>
      <c r="N328" s="9"/>
      <c r="O328" s="9"/>
      <c r="P328" s="9"/>
      <c r="Q328" s="9"/>
      <c r="R328" s="9"/>
      <c r="S328" s="9"/>
      <c r="T328" s="9"/>
      <c r="U328" s="9"/>
      <c r="V328" s="9"/>
      <c r="W328" s="9"/>
      <c r="X328" s="9"/>
      <c r="Y328" s="9"/>
      <c r="Z328" s="9"/>
    </row>
    <row r="329">
      <c r="A329" s="9"/>
      <c r="B329" s="64"/>
      <c r="C329" s="8"/>
      <c r="D329" s="8"/>
      <c r="E329" s="9"/>
      <c r="F329" s="8"/>
      <c r="G329" s="9"/>
      <c r="H329" s="9"/>
      <c r="I329" s="9"/>
      <c r="J329" s="9"/>
      <c r="K329" s="9"/>
      <c r="L329" s="9"/>
      <c r="M329" s="9"/>
      <c r="N329" s="9"/>
      <c r="O329" s="9"/>
      <c r="P329" s="9"/>
      <c r="Q329" s="9"/>
      <c r="R329" s="9"/>
      <c r="S329" s="9"/>
      <c r="T329" s="9"/>
      <c r="U329" s="9"/>
      <c r="V329" s="9"/>
      <c r="W329" s="9"/>
      <c r="X329" s="9"/>
      <c r="Y329" s="9"/>
      <c r="Z329" s="9"/>
    </row>
    <row r="330">
      <c r="A330" s="9"/>
      <c r="B330" s="64"/>
      <c r="C330" s="8"/>
      <c r="D330" s="8"/>
      <c r="E330" s="9"/>
      <c r="F330" s="8"/>
      <c r="G330" s="9"/>
      <c r="H330" s="9"/>
      <c r="I330" s="9"/>
      <c r="J330" s="9"/>
      <c r="K330" s="9"/>
      <c r="L330" s="9"/>
      <c r="M330" s="9"/>
      <c r="N330" s="9"/>
      <c r="O330" s="9"/>
      <c r="P330" s="9"/>
      <c r="Q330" s="9"/>
      <c r="R330" s="9"/>
      <c r="S330" s="9"/>
      <c r="T330" s="9"/>
      <c r="U330" s="9"/>
      <c r="V330" s="9"/>
      <c r="W330" s="9"/>
      <c r="X330" s="9"/>
      <c r="Y330" s="9"/>
      <c r="Z330" s="9"/>
    </row>
    <row r="331">
      <c r="A331" s="9"/>
      <c r="B331" s="64"/>
      <c r="C331" s="8"/>
      <c r="D331" s="8"/>
      <c r="E331" s="9"/>
      <c r="F331" s="8"/>
      <c r="G331" s="9"/>
      <c r="H331" s="9"/>
      <c r="I331" s="9"/>
      <c r="J331" s="9"/>
      <c r="K331" s="9"/>
      <c r="L331" s="9"/>
      <c r="M331" s="9"/>
      <c r="N331" s="9"/>
      <c r="O331" s="9"/>
      <c r="P331" s="9"/>
      <c r="Q331" s="9"/>
      <c r="R331" s="9"/>
      <c r="S331" s="9"/>
      <c r="T331" s="9"/>
      <c r="U331" s="9"/>
      <c r="V331" s="9"/>
      <c r="W331" s="9"/>
      <c r="X331" s="9"/>
      <c r="Y331" s="9"/>
      <c r="Z331" s="9"/>
    </row>
    <row r="332">
      <c r="A332" s="9"/>
      <c r="B332" s="64"/>
      <c r="C332" s="8"/>
      <c r="D332" s="8"/>
      <c r="E332" s="9"/>
      <c r="F332" s="8"/>
      <c r="G332" s="9"/>
      <c r="H332" s="9"/>
      <c r="I332" s="9"/>
      <c r="J332" s="9"/>
      <c r="K332" s="9"/>
      <c r="L332" s="9"/>
      <c r="M332" s="9"/>
      <c r="N332" s="9"/>
      <c r="O332" s="9"/>
      <c r="P332" s="9"/>
      <c r="Q332" s="9"/>
      <c r="R332" s="9"/>
      <c r="S332" s="9"/>
      <c r="T332" s="9"/>
      <c r="U332" s="9"/>
      <c r="V332" s="9"/>
      <c r="W332" s="9"/>
      <c r="X332" s="9"/>
      <c r="Y332" s="9"/>
      <c r="Z332" s="9"/>
    </row>
    <row r="333">
      <c r="A333" s="9"/>
      <c r="B333" s="64"/>
      <c r="C333" s="8"/>
      <c r="D333" s="8"/>
      <c r="E333" s="9"/>
      <c r="F333" s="8"/>
      <c r="G333" s="9"/>
      <c r="H333" s="9"/>
      <c r="I333" s="9"/>
      <c r="J333" s="9"/>
      <c r="K333" s="9"/>
      <c r="L333" s="9"/>
      <c r="M333" s="9"/>
      <c r="N333" s="9"/>
      <c r="O333" s="9"/>
      <c r="P333" s="9"/>
      <c r="Q333" s="9"/>
      <c r="R333" s="9"/>
      <c r="S333" s="9"/>
      <c r="T333" s="9"/>
      <c r="U333" s="9"/>
      <c r="V333" s="9"/>
      <c r="W333" s="9"/>
      <c r="X333" s="9"/>
      <c r="Y333" s="9"/>
      <c r="Z333" s="9"/>
    </row>
    <row r="334">
      <c r="A334" s="9"/>
      <c r="B334" s="64"/>
      <c r="C334" s="8"/>
      <c r="D334" s="8"/>
      <c r="E334" s="9"/>
      <c r="F334" s="8"/>
      <c r="G334" s="9"/>
      <c r="H334" s="9"/>
      <c r="I334" s="9"/>
      <c r="J334" s="9"/>
      <c r="K334" s="9"/>
      <c r="L334" s="9"/>
      <c r="M334" s="9"/>
      <c r="N334" s="9"/>
      <c r="O334" s="9"/>
      <c r="P334" s="9"/>
      <c r="Q334" s="9"/>
      <c r="R334" s="9"/>
      <c r="S334" s="9"/>
      <c r="T334" s="9"/>
      <c r="U334" s="9"/>
      <c r="V334" s="9"/>
      <c r="W334" s="9"/>
      <c r="X334" s="9"/>
      <c r="Y334" s="9"/>
      <c r="Z334" s="9"/>
    </row>
    <row r="335">
      <c r="A335" s="9"/>
      <c r="B335" s="64"/>
      <c r="C335" s="8"/>
      <c r="D335" s="8"/>
      <c r="E335" s="9"/>
      <c r="F335" s="8"/>
      <c r="G335" s="9"/>
      <c r="H335" s="9"/>
      <c r="I335" s="9"/>
      <c r="J335" s="9"/>
      <c r="K335" s="9"/>
      <c r="L335" s="9"/>
      <c r="M335" s="9"/>
      <c r="N335" s="9"/>
      <c r="O335" s="9"/>
      <c r="P335" s="9"/>
      <c r="Q335" s="9"/>
      <c r="R335" s="9"/>
      <c r="S335" s="9"/>
      <c r="T335" s="9"/>
      <c r="U335" s="9"/>
      <c r="V335" s="9"/>
      <c r="W335" s="9"/>
      <c r="X335" s="9"/>
      <c r="Y335" s="9"/>
      <c r="Z335" s="9"/>
    </row>
    <row r="336">
      <c r="A336" s="9"/>
      <c r="B336" s="64"/>
      <c r="C336" s="8"/>
      <c r="D336" s="8"/>
      <c r="E336" s="9"/>
      <c r="F336" s="8"/>
      <c r="G336" s="9"/>
      <c r="H336" s="9"/>
      <c r="I336" s="9"/>
      <c r="J336" s="9"/>
      <c r="K336" s="9"/>
      <c r="L336" s="9"/>
      <c r="M336" s="9"/>
      <c r="N336" s="9"/>
      <c r="O336" s="9"/>
      <c r="P336" s="9"/>
      <c r="Q336" s="9"/>
      <c r="R336" s="9"/>
      <c r="S336" s="9"/>
      <c r="T336" s="9"/>
      <c r="U336" s="9"/>
      <c r="V336" s="9"/>
      <c r="W336" s="9"/>
      <c r="X336" s="9"/>
      <c r="Y336" s="9"/>
      <c r="Z336" s="9"/>
    </row>
    <row r="337">
      <c r="A337" s="9"/>
      <c r="B337" s="64"/>
      <c r="C337" s="8"/>
      <c r="D337" s="8"/>
      <c r="E337" s="9"/>
      <c r="F337" s="8"/>
      <c r="G337" s="9"/>
      <c r="H337" s="9"/>
      <c r="I337" s="9"/>
      <c r="J337" s="9"/>
      <c r="K337" s="9"/>
      <c r="L337" s="9"/>
      <c r="M337" s="9"/>
      <c r="N337" s="9"/>
      <c r="O337" s="9"/>
      <c r="P337" s="9"/>
      <c r="Q337" s="9"/>
      <c r="R337" s="9"/>
      <c r="S337" s="9"/>
      <c r="T337" s="9"/>
      <c r="U337" s="9"/>
      <c r="V337" s="9"/>
      <c r="W337" s="9"/>
      <c r="X337" s="9"/>
      <c r="Y337" s="9"/>
      <c r="Z337" s="9"/>
    </row>
    <row r="338">
      <c r="A338" s="9"/>
      <c r="B338" s="64"/>
      <c r="C338" s="8"/>
      <c r="D338" s="8"/>
      <c r="E338" s="9"/>
      <c r="F338" s="8"/>
      <c r="G338" s="9"/>
      <c r="H338" s="9"/>
      <c r="I338" s="9"/>
      <c r="J338" s="9"/>
      <c r="K338" s="9"/>
      <c r="L338" s="9"/>
      <c r="M338" s="9"/>
      <c r="N338" s="9"/>
      <c r="O338" s="9"/>
      <c r="P338" s="9"/>
      <c r="Q338" s="9"/>
      <c r="R338" s="9"/>
      <c r="S338" s="9"/>
      <c r="T338" s="9"/>
      <c r="U338" s="9"/>
      <c r="V338" s="9"/>
      <c r="W338" s="9"/>
      <c r="X338" s="9"/>
      <c r="Y338" s="9"/>
      <c r="Z338" s="9"/>
    </row>
    <row r="339">
      <c r="A339" s="9"/>
      <c r="B339" s="64"/>
      <c r="C339" s="8"/>
      <c r="D339" s="8"/>
      <c r="E339" s="9"/>
      <c r="F339" s="8"/>
      <c r="G339" s="9"/>
      <c r="H339" s="9"/>
      <c r="I339" s="9"/>
      <c r="J339" s="9"/>
      <c r="K339" s="9"/>
      <c r="L339" s="9"/>
      <c r="M339" s="9"/>
      <c r="N339" s="9"/>
      <c r="O339" s="9"/>
      <c r="P339" s="9"/>
      <c r="Q339" s="9"/>
      <c r="R339" s="9"/>
      <c r="S339" s="9"/>
      <c r="T339" s="9"/>
      <c r="U339" s="9"/>
      <c r="V339" s="9"/>
      <c r="W339" s="9"/>
      <c r="X339" s="9"/>
      <c r="Y339" s="9"/>
      <c r="Z339" s="9"/>
    </row>
    <row r="340">
      <c r="A340" s="9"/>
      <c r="B340" s="64"/>
      <c r="C340" s="8"/>
      <c r="D340" s="8"/>
      <c r="E340" s="9"/>
      <c r="F340" s="8"/>
      <c r="G340" s="9"/>
      <c r="H340" s="9"/>
      <c r="I340" s="9"/>
      <c r="J340" s="9"/>
      <c r="K340" s="9"/>
      <c r="L340" s="9"/>
      <c r="M340" s="9"/>
      <c r="N340" s="9"/>
      <c r="O340" s="9"/>
      <c r="P340" s="9"/>
      <c r="Q340" s="9"/>
      <c r="R340" s="9"/>
      <c r="S340" s="9"/>
      <c r="T340" s="9"/>
      <c r="U340" s="9"/>
      <c r="V340" s="9"/>
      <c r="W340" s="9"/>
      <c r="X340" s="9"/>
      <c r="Y340" s="9"/>
      <c r="Z340" s="9"/>
    </row>
    <row r="341">
      <c r="A341" s="9"/>
      <c r="B341" s="64"/>
      <c r="C341" s="8"/>
      <c r="D341" s="8"/>
      <c r="E341" s="9"/>
      <c r="F341" s="8"/>
      <c r="G341" s="9"/>
      <c r="H341" s="9"/>
      <c r="I341" s="9"/>
      <c r="J341" s="9"/>
      <c r="K341" s="9"/>
      <c r="L341" s="9"/>
      <c r="M341" s="9"/>
      <c r="N341" s="9"/>
      <c r="O341" s="9"/>
      <c r="P341" s="9"/>
      <c r="Q341" s="9"/>
      <c r="R341" s="9"/>
      <c r="S341" s="9"/>
      <c r="T341" s="9"/>
      <c r="U341" s="9"/>
      <c r="V341" s="9"/>
      <c r="W341" s="9"/>
      <c r="X341" s="9"/>
      <c r="Y341" s="9"/>
      <c r="Z341" s="9"/>
    </row>
    <row r="342">
      <c r="A342" s="9"/>
      <c r="B342" s="64"/>
      <c r="C342" s="8"/>
      <c r="D342" s="8"/>
      <c r="E342" s="9"/>
      <c r="F342" s="8"/>
      <c r="G342" s="9"/>
      <c r="H342" s="9"/>
      <c r="I342" s="9"/>
      <c r="J342" s="9"/>
      <c r="K342" s="9"/>
      <c r="L342" s="9"/>
      <c r="M342" s="9"/>
      <c r="N342" s="9"/>
      <c r="O342" s="9"/>
      <c r="P342" s="9"/>
      <c r="Q342" s="9"/>
      <c r="R342" s="9"/>
      <c r="S342" s="9"/>
      <c r="T342" s="9"/>
      <c r="U342" s="9"/>
      <c r="V342" s="9"/>
      <c r="W342" s="9"/>
      <c r="X342" s="9"/>
      <c r="Y342" s="9"/>
      <c r="Z342" s="9"/>
    </row>
    <row r="343">
      <c r="A343" s="9"/>
      <c r="B343" s="64"/>
      <c r="C343" s="8"/>
      <c r="D343" s="8"/>
      <c r="E343" s="9"/>
      <c r="F343" s="8"/>
      <c r="G343" s="9"/>
      <c r="H343" s="9"/>
      <c r="I343" s="9"/>
      <c r="J343" s="9"/>
      <c r="K343" s="9"/>
      <c r="L343" s="9"/>
      <c r="M343" s="9"/>
      <c r="N343" s="9"/>
      <c r="O343" s="9"/>
      <c r="P343" s="9"/>
      <c r="Q343" s="9"/>
      <c r="R343" s="9"/>
      <c r="S343" s="9"/>
      <c r="T343" s="9"/>
      <c r="U343" s="9"/>
      <c r="V343" s="9"/>
      <c r="W343" s="9"/>
      <c r="X343" s="9"/>
      <c r="Y343" s="9"/>
      <c r="Z343" s="9"/>
    </row>
    <row r="344">
      <c r="A344" s="9"/>
      <c r="B344" s="64"/>
      <c r="C344" s="8"/>
      <c r="D344" s="8"/>
      <c r="E344" s="9"/>
      <c r="F344" s="8"/>
      <c r="G344" s="9"/>
      <c r="H344" s="9"/>
      <c r="I344" s="9"/>
      <c r="J344" s="9"/>
      <c r="K344" s="9"/>
      <c r="L344" s="9"/>
      <c r="M344" s="9"/>
      <c r="N344" s="9"/>
      <c r="O344" s="9"/>
      <c r="P344" s="9"/>
      <c r="Q344" s="9"/>
      <c r="R344" s="9"/>
      <c r="S344" s="9"/>
      <c r="T344" s="9"/>
      <c r="U344" s="9"/>
      <c r="V344" s="9"/>
      <c r="W344" s="9"/>
      <c r="X344" s="9"/>
      <c r="Y344" s="9"/>
      <c r="Z344" s="9"/>
    </row>
    <row r="345">
      <c r="A345" s="9"/>
      <c r="B345" s="64"/>
      <c r="C345" s="8"/>
      <c r="D345" s="8"/>
      <c r="E345" s="9"/>
      <c r="F345" s="8"/>
      <c r="G345" s="9"/>
      <c r="H345" s="9"/>
      <c r="I345" s="9"/>
      <c r="J345" s="9"/>
      <c r="K345" s="9"/>
      <c r="L345" s="9"/>
      <c r="M345" s="9"/>
      <c r="N345" s="9"/>
      <c r="O345" s="9"/>
      <c r="P345" s="9"/>
      <c r="Q345" s="9"/>
      <c r="R345" s="9"/>
      <c r="S345" s="9"/>
      <c r="T345" s="9"/>
      <c r="U345" s="9"/>
      <c r="V345" s="9"/>
      <c r="W345" s="9"/>
      <c r="X345" s="9"/>
      <c r="Y345" s="9"/>
      <c r="Z345" s="9"/>
    </row>
    <row r="346">
      <c r="A346" s="9"/>
      <c r="B346" s="64"/>
      <c r="C346" s="8"/>
      <c r="D346" s="8"/>
      <c r="E346" s="9"/>
      <c r="F346" s="8"/>
      <c r="G346" s="9"/>
      <c r="H346" s="9"/>
      <c r="I346" s="9"/>
      <c r="J346" s="9"/>
      <c r="K346" s="9"/>
      <c r="L346" s="9"/>
      <c r="M346" s="9"/>
      <c r="N346" s="9"/>
      <c r="O346" s="9"/>
      <c r="P346" s="9"/>
      <c r="Q346" s="9"/>
      <c r="R346" s="9"/>
      <c r="S346" s="9"/>
      <c r="T346" s="9"/>
      <c r="U346" s="9"/>
      <c r="V346" s="9"/>
      <c r="W346" s="9"/>
      <c r="X346" s="9"/>
      <c r="Y346" s="9"/>
      <c r="Z346" s="9"/>
    </row>
    <row r="347">
      <c r="A347" s="9"/>
      <c r="B347" s="64"/>
      <c r="C347" s="8"/>
      <c r="D347" s="8"/>
      <c r="E347" s="9"/>
      <c r="F347" s="8"/>
      <c r="G347" s="9"/>
      <c r="H347" s="9"/>
      <c r="I347" s="9"/>
      <c r="J347" s="9"/>
      <c r="K347" s="9"/>
      <c r="L347" s="9"/>
      <c r="M347" s="9"/>
      <c r="N347" s="9"/>
      <c r="O347" s="9"/>
      <c r="P347" s="9"/>
      <c r="Q347" s="9"/>
      <c r="R347" s="9"/>
      <c r="S347" s="9"/>
      <c r="T347" s="9"/>
      <c r="U347" s="9"/>
      <c r="V347" s="9"/>
      <c r="W347" s="9"/>
      <c r="X347" s="9"/>
      <c r="Y347" s="9"/>
      <c r="Z347" s="9"/>
    </row>
    <row r="348">
      <c r="A348" s="9"/>
      <c r="B348" s="64"/>
      <c r="C348" s="8"/>
      <c r="D348" s="8"/>
      <c r="E348" s="9"/>
      <c r="F348" s="8"/>
      <c r="G348" s="9"/>
      <c r="H348" s="9"/>
      <c r="I348" s="9"/>
      <c r="J348" s="9"/>
      <c r="K348" s="9"/>
      <c r="L348" s="9"/>
      <c r="M348" s="9"/>
      <c r="N348" s="9"/>
      <c r="O348" s="9"/>
      <c r="P348" s="9"/>
      <c r="Q348" s="9"/>
      <c r="R348" s="9"/>
      <c r="S348" s="9"/>
      <c r="T348" s="9"/>
      <c r="U348" s="9"/>
      <c r="V348" s="9"/>
      <c r="W348" s="9"/>
      <c r="X348" s="9"/>
      <c r="Y348" s="9"/>
      <c r="Z348" s="9"/>
    </row>
    <row r="349">
      <c r="A349" s="9"/>
      <c r="B349" s="64"/>
      <c r="C349" s="8"/>
      <c r="D349" s="8"/>
      <c r="E349" s="9"/>
      <c r="F349" s="8"/>
      <c r="G349" s="9"/>
      <c r="H349" s="9"/>
      <c r="I349" s="9"/>
      <c r="J349" s="9"/>
      <c r="K349" s="9"/>
      <c r="L349" s="9"/>
      <c r="M349" s="9"/>
      <c r="N349" s="9"/>
      <c r="O349" s="9"/>
      <c r="P349" s="9"/>
      <c r="Q349" s="9"/>
      <c r="R349" s="9"/>
      <c r="S349" s="9"/>
      <c r="T349" s="9"/>
      <c r="U349" s="9"/>
      <c r="V349" s="9"/>
      <c r="W349" s="9"/>
      <c r="X349" s="9"/>
      <c r="Y349" s="9"/>
      <c r="Z349" s="9"/>
    </row>
    <row r="350">
      <c r="A350" s="9"/>
      <c r="B350" s="64"/>
      <c r="C350" s="8"/>
      <c r="D350" s="8"/>
      <c r="E350" s="9"/>
      <c r="F350" s="8"/>
      <c r="G350" s="9"/>
      <c r="H350" s="9"/>
      <c r="I350" s="9"/>
      <c r="J350" s="9"/>
      <c r="K350" s="9"/>
      <c r="L350" s="9"/>
      <c r="M350" s="9"/>
      <c r="N350" s="9"/>
      <c r="O350" s="9"/>
      <c r="P350" s="9"/>
      <c r="Q350" s="9"/>
      <c r="R350" s="9"/>
      <c r="S350" s="9"/>
      <c r="T350" s="9"/>
      <c r="U350" s="9"/>
      <c r="V350" s="9"/>
      <c r="W350" s="9"/>
      <c r="X350" s="9"/>
      <c r="Y350" s="9"/>
      <c r="Z350" s="9"/>
    </row>
    <row r="351">
      <c r="A351" s="9"/>
      <c r="B351" s="64"/>
      <c r="C351" s="8"/>
      <c r="D351" s="8"/>
      <c r="E351" s="9"/>
      <c r="F351" s="8"/>
      <c r="G351" s="9"/>
      <c r="H351" s="9"/>
      <c r="I351" s="9"/>
      <c r="J351" s="9"/>
      <c r="K351" s="9"/>
      <c r="L351" s="9"/>
      <c r="M351" s="9"/>
      <c r="N351" s="9"/>
      <c r="O351" s="9"/>
      <c r="P351" s="9"/>
      <c r="Q351" s="9"/>
      <c r="R351" s="9"/>
      <c r="S351" s="9"/>
      <c r="T351" s="9"/>
      <c r="U351" s="9"/>
      <c r="V351" s="9"/>
      <c r="W351" s="9"/>
      <c r="X351" s="9"/>
      <c r="Y351" s="9"/>
      <c r="Z351" s="9"/>
    </row>
    <row r="352">
      <c r="A352" s="9"/>
      <c r="B352" s="64"/>
      <c r="C352" s="8"/>
      <c r="D352" s="8"/>
      <c r="E352" s="9"/>
      <c r="F352" s="8"/>
      <c r="G352" s="9"/>
      <c r="H352" s="9"/>
      <c r="I352" s="9"/>
      <c r="J352" s="9"/>
      <c r="K352" s="9"/>
      <c r="L352" s="9"/>
      <c r="M352" s="9"/>
      <c r="N352" s="9"/>
      <c r="O352" s="9"/>
      <c r="P352" s="9"/>
      <c r="Q352" s="9"/>
      <c r="R352" s="9"/>
      <c r="S352" s="9"/>
      <c r="T352" s="9"/>
      <c r="U352" s="9"/>
      <c r="V352" s="9"/>
      <c r="W352" s="9"/>
      <c r="X352" s="9"/>
      <c r="Y352" s="9"/>
      <c r="Z352" s="9"/>
    </row>
    <row r="353">
      <c r="A353" s="9"/>
      <c r="B353" s="64"/>
      <c r="C353" s="8"/>
      <c r="D353" s="8"/>
      <c r="E353" s="9"/>
      <c r="F353" s="8"/>
      <c r="G353" s="9"/>
      <c r="H353" s="9"/>
      <c r="I353" s="9"/>
      <c r="J353" s="9"/>
      <c r="K353" s="9"/>
      <c r="L353" s="9"/>
      <c r="M353" s="9"/>
      <c r="N353" s="9"/>
      <c r="O353" s="9"/>
      <c r="P353" s="9"/>
      <c r="Q353" s="9"/>
      <c r="R353" s="9"/>
      <c r="S353" s="9"/>
      <c r="T353" s="9"/>
      <c r="U353" s="9"/>
      <c r="V353" s="9"/>
      <c r="W353" s="9"/>
      <c r="X353" s="9"/>
      <c r="Y353" s="9"/>
      <c r="Z353" s="9"/>
    </row>
    <row r="354">
      <c r="A354" s="9"/>
      <c r="B354" s="64"/>
      <c r="C354" s="8"/>
      <c r="D354" s="8"/>
      <c r="E354" s="9"/>
      <c r="F354" s="8"/>
      <c r="G354" s="9"/>
      <c r="H354" s="9"/>
      <c r="I354" s="9"/>
      <c r="J354" s="9"/>
      <c r="K354" s="9"/>
      <c r="L354" s="9"/>
      <c r="M354" s="9"/>
      <c r="N354" s="9"/>
      <c r="O354" s="9"/>
      <c r="P354" s="9"/>
      <c r="Q354" s="9"/>
      <c r="R354" s="9"/>
      <c r="S354" s="9"/>
      <c r="T354" s="9"/>
      <c r="U354" s="9"/>
      <c r="V354" s="9"/>
      <c r="W354" s="9"/>
      <c r="X354" s="9"/>
      <c r="Y354" s="9"/>
      <c r="Z354" s="9"/>
    </row>
    <row r="355">
      <c r="A355" s="9"/>
      <c r="B355" s="64"/>
      <c r="C355" s="8"/>
      <c r="D355" s="8"/>
      <c r="E355" s="9"/>
      <c r="F355" s="8"/>
      <c r="G355" s="9"/>
      <c r="H355" s="9"/>
      <c r="I355" s="9"/>
      <c r="J355" s="9"/>
      <c r="K355" s="9"/>
      <c r="L355" s="9"/>
      <c r="M355" s="9"/>
      <c r="N355" s="9"/>
      <c r="O355" s="9"/>
      <c r="P355" s="9"/>
      <c r="Q355" s="9"/>
      <c r="R355" s="9"/>
      <c r="S355" s="9"/>
      <c r="T355" s="9"/>
      <c r="U355" s="9"/>
      <c r="V355" s="9"/>
      <c r="W355" s="9"/>
      <c r="X355" s="9"/>
      <c r="Y355" s="9"/>
      <c r="Z355" s="9"/>
    </row>
    <row r="356">
      <c r="A356" s="9"/>
      <c r="B356" s="64"/>
      <c r="C356" s="8"/>
      <c r="D356" s="8"/>
      <c r="E356" s="9"/>
      <c r="F356" s="8"/>
      <c r="G356" s="9"/>
      <c r="H356" s="9"/>
      <c r="I356" s="9"/>
      <c r="J356" s="9"/>
      <c r="K356" s="9"/>
      <c r="L356" s="9"/>
      <c r="M356" s="9"/>
      <c r="N356" s="9"/>
      <c r="O356" s="9"/>
      <c r="P356" s="9"/>
      <c r="Q356" s="9"/>
      <c r="R356" s="9"/>
      <c r="S356" s="9"/>
      <c r="T356" s="9"/>
      <c r="U356" s="9"/>
      <c r="V356" s="9"/>
      <c r="W356" s="9"/>
      <c r="X356" s="9"/>
      <c r="Y356" s="9"/>
      <c r="Z356" s="9"/>
    </row>
    <row r="357">
      <c r="A357" s="9"/>
      <c r="B357" s="64"/>
      <c r="C357" s="8"/>
      <c r="D357" s="8"/>
      <c r="E357" s="9"/>
      <c r="F357" s="8"/>
      <c r="G357" s="9"/>
      <c r="H357" s="9"/>
      <c r="I357" s="9"/>
      <c r="J357" s="9"/>
      <c r="K357" s="9"/>
      <c r="L357" s="9"/>
      <c r="M357" s="9"/>
      <c r="N357" s="9"/>
      <c r="O357" s="9"/>
      <c r="P357" s="9"/>
      <c r="Q357" s="9"/>
      <c r="R357" s="9"/>
      <c r="S357" s="9"/>
      <c r="T357" s="9"/>
      <c r="U357" s="9"/>
      <c r="V357" s="9"/>
      <c r="W357" s="9"/>
      <c r="X357" s="9"/>
      <c r="Y357" s="9"/>
      <c r="Z357" s="9"/>
    </row>
    <row r="358">
      <c r="A358" s="9"/>
      <c r="B358" s="64"/>
      <c r="C358" s="8"/>
      <c r="D358" s="8"/>
      <c r="E358" s="9"/>
      <c r="F358" s="8"/>
      <c r="G358" s="9"/>
      <c r="H358" s="9"/>
      <c r="I358" s="9"/>
      <c r="J358" s="9"/>
      <c r="K358" s="9"/>
      <c r="L358" s="9"/>
      <c r="M358" s="9"/>
      <c r="N358" s="9"/>
      <c r="O358" s="9"/>
      <c r="P358" s="9"/>
      <c r="Q358" s="9"/>
      <c r="R358" s="9"/>
      <c r="S358" s="9"/>
      <c r="T358" s="9"/>
      <c r="U358" s="9"/>
      <c r="V358" s="9"/>
      <c r="W358" s="9"/>
      <c r="X358" s="9"/>
      <c r="Y358" s="9"/>
      <c r="Z358" s="9"/>
    </row>
    <row r="359">
      <c r="A359" s="9"/>
      <c r="B359" s="64"/>
      <c r="C359" s="8"/>
      <c r="D359" s="8"/>
      <c r="E359" s="9"/>
      <c r="F359" s="8"/>
      <c r="G359" s="9"/>
      <c r="H359" s="9"/>
      <c r="I359" s="9"/>
      <c r="J359" s="9"/>
      <c r="K359" s="9"/>
      <c r="L359" s="9"/>
      <c r="M359" s="9"/>
      <c r="N359" s="9"/>
      <c r="O359" s="9"/>
      <c r="P359" s="9"/>
      <c r="Q359" s="9"/>
      <c r="R359" s="9"/>
      <c r="S359" s="9"/>
      <c r="T359" s="9"/>
      <c r="U359" s="9"/>
      <c r="V359" s="9"/>
      <c r="W359" s="9"/>
      <c r="X359" s="9"/>
      <c r="Y359" s="9"/>
      <c r="Z359" s="9"/>
    </row>
    <row r="360">
      <c r="A360" s="9"/>
      <c r="B360" s="64"/>
      <c r="C360" s="8"/>
      <c r="D360" s="8"/>
      <c r="E360" s="9"/>
      <c r="F360" s="8"/>
      <c r="G360" s="9"/>
      <c r="H360" s="9"/>
      <c r="I360" s="9"/>
      <c r="J360" s="9"/>
      <c r="K360" s="9"/>
      <c r="L360" s="9"/>
      <c r="M360" s="9"/>
      <c r="N360" s="9"/>
      <c r="O360" s="9"/>
      <c r="P360" s="9"/>
      <c r="Q360" s="9"/>
      <c r="R360" s="9"/>
      <c r="S360" s="9"/>
      <c r="T360" s="9"/>
      <c r="U360" s="9"/>
      <c r="V360" s="9"/>
      <c r="W360" s="9"/>
      <c r="X360" s="9"/>
      <c r="Y360" s="9"/>
      <c r="Z360" s="9"/>
    </row>
    <row r="361">
      <c r="A361" s="9"/>
      <c r="B361" s="64"/>
      <c r="C361" s="8"/>
      <c r="D361" s="8"/>
      <c r="E361" s="9"/>
      <c r="F361" s="8"/>
      <c r="G361" s="9"/>
      <c r="H361" s="9"/>
      <c r="I361" s="9"/>
      <c r="J361" s="9"/>
      <c r="K361" s="9"/>
      <c r="L361" s="9"/>
      <c r="M361" s="9"/>
      <c r="N361" s="9"/>
      <c r="O361" s="9"/>
      <c r="P361" s="9"/>
      <c r="Q361" s="9"/>
      <c r="R361" s="9"/>
      <c r="S361" s="9"/>
      <c r="T361" s="9"/>
      <c r="U361" s="9"/>
      <c r="V361" s="9"/>
      <c r="W361" s="9"/>
      <c r="X361" s="9"/>
      <c r="Y361" s="9"/>
      <c r="Z361" s="9"/>
    </row>
    <row r="362">
      <c r="A362" s="9"/>
      <c r="B362" s="64"/>
      <c r="C362" s="8"/>
      <c r="D362" s="8"/>
      <c r="E362" s="9"/>
      <c r="F362" s="8"/>
      <c r="G362" s="9"/>
      <c r="H362" s="9"/>
      <c r="I362" s="9"/>
      <c r="J362" s="9"/>
      <c r="K362" s="9"/>
      <c r="L362" s="9"/>
      <c r="M362" s="9"/>
      <c r="N362" s="9"/>
      <c r="O362" s="9"/>
      <c r="P362" s="9"/>
      <c r="Q362" s="9"/>
      <c r="R362" s="9"/>
      <c r="S362" s="9"/>
      <c r="T362" s="9"/>
      <c r="U362" s="9"/>
      <c r="V362" s="9"/>
      <c r="W362" s="9"/>
      <c r="X362" s="9"/>
      <c r="Y362" s="9"/>
      <c r="Z362" s="9"/>
    </row>
    <row r="363">
      <c r="A363" s="9"/>
      <c r="B363" s="64"/>
      <c r="C363" s="8"/>
      <c r="D363" s="8"/>
      <c r="E363" s="9"/>
      <c r="F363" s="8"/>
      <c r="G363" s="9"/>
      <c r="H363" s="9"/>
      <c r="I363" s="9"/>
      <c r="J363" s="9"/>
      <c r="K363" s="9"/>
      <c r="L363" s="9"/>
      <c r="M363" s="9"/>
      <c r="N363" s="9"/>
      <c r="O363" s="9"/>
      <c r="P363" s="9"/>
      <c r="Q363" s="9"/>
      <c r="R363" s="9"/>
      <c r="S363" s="9"/>
      <c r="T363" s="9"/>
      <c r="U363" s="9"/>
      <c r="V363" s="9"/>
      <c r="W363" s="9"/>
      <c r="X363" s="9"/>
      <c r="Y363" s="9"/>
      <c r="Z363" s="9"/>
    </row>
    <row r="364">
      <c r="A364" s="9"/>
      <c r="B364" s="64"/>
      <c r="C364" s="8"/>
      <c r="D364" s="8"/>
      <c r="E364" s="9"/>
      <c r="F364" s="8"/>
      <c r="G364" s="9"/>
      <c r="H364" s="9"/>
      <c r="I364" s="9"/>
      <c r="J364" s="9"/>
      <c r="K364" s="9"/>
      <c r="L364" s="9"/>
      <c r="M364" s="9"/>
      <c r="N364" s="9"/>
      <c r="O364" s="9"/>
      <c r="P364" s="9"/>
      <c r="Q364" s="9"/>
      <c r="R364" s="9"/>
      <c r="S364" s="9"/>
      <c r="T364" s="9"/>
      <c r="U364" s="9"/>
      <c r="V364" s="9"/>
      <c r="W364" s="9"/>
      <c r="X364" s="9"/>
      <c r="Y364" s="9"/>
      <c r="Z364" s="9"/>
    </row>
    <row r="365">
      <c r="A365" s="9"/>
      <c r="B365" s="64"/>
      <c r="C365" s="8"/>
      <c r="D365" s="8"/>
      <c r="E365" s="9"/>
      <c r="F365" s="8"/>
      <c r="G365" s="9"/>
      <c r="H365" s="9"/>
      <c r="I365" s="9"/>
      <c r="J365" s="9"/>
      <c r="K365" s="9"/>
      <c r="L365" s="9"/>
      <c r="M365" s="9"/>
      <c r="N365" s="9"/>
      <c r="O365" s="9"/>
      <c r="P365" s="9"/>
      <c r="Q365" s="9"/>
      <c r="R365" s="9"/>
      <c r="S365" s="9"/>
      <c r="T365" s="9"/>
      <c r="U365" s="9"/>
      <c r="V365" s="9"/>
      <c r="W365" s="9"/>
      <c r="X365" s="9"/>
      <c r="Y365" s="9"/>
      <c r="Z365" s="9"/>
    </row>
    <row r="366">
      <c r="A366" s="9"/>
      <c r="B366" s="64"/>
      <c r="C366" s="8"/>
      <c r="D366" s="8"/>
      <c r="E366" s="9"/>
      <c r="F366" s="8"/>
      <c r="G366" s="9"/>
      <c r="H366" s="9"/>
      <c r="I366" s="9"/>
      <c r="J366" s="9"/>
      <c r="K366" s="9"/>
      <c r="L366" s="9"/>
      <c r="M366" s="9"/>
      <c r="N366" s="9"/>
      <c r="O366" s="9"/>
      <c r="P366" s="9"/>
      <c r="Q366" s="9"/>
      <c r="R366" s="9"/>
      <c r="S366" s="9"/>
      <c r="T366" s="9"/>
      <c r="U366" s="9"/>
      <c r="V366" s="9"/>
      <c r="W366" s="9"/>
      <c r="X366" s="9"/>
      <c r="Y366" s="9"/>
      <c r="Z366" s="9"/>
    </row>
    <row r="367">
      <c r="A367" s="9"/>
      <c r="B367" s="64"/>
      <c r="C367" s="8"/>
      <c r="D367" s="8"/>
      <c r="E367" s="9"/>
      <c r="F367" s="8"/>
      <c r="G367" s="9"/>
      <c r="H367" s="9"/>
      <c r="I367" s="9"/>
      <c r="J367" s="9"/>
      <c r="K367" s="9"/>
      <c r="L367" s="9"/>
      <c r="M367" s="9"/>
      <c r="N367" s="9"/>
      <c r="O367" s="9"/>
      <c r="P367" s="9"/>
      <c r="Q367" s="9"/>
      <c r="R367" s="9"/>
      <c r="S367" s="9"/>
      <c r="T367" s="9"/>
      <c r="U367" s="9"/>
      <c r="V367" s="9"/>
      <c r="W367" s="9"/>
      <c r="X367" s="9"/>
      <c r="Y367" s="9"/>
      <c r="Z367" s="9"/>
    </row>
    <row r="368">
      <c r="A368" s="9"/>
      <c r="B368" s="64"/>
      <c r="C368" s="8"/>
      <c r="D368" s="8"/>
      <c r="E368" s="9"/>
      <c r="F368" s="8"/>
      <c r="G368" s="9"/>
      <c r="H368" s="9"/>
      <c r="I368" s="9"/>
      <c r="J368" s="9"/>
      <c r="K368" s="9"/>
      <c r="L368" s="9"/>
      <c r="M368" s="9"/>
      <c r="N368" s="9"/>
      <c r="O368" s="9"/>
      <c r="P368" s="9"/>
      <c r="Q368" s="9"/>
      <c r="R368" s="9"/>
      <c r="S368" s="9"/>
      <c r="T368" s="9"/>
      <c r="U368" s="9"/>
      <c r="V368" s="9"/>
      <c r="W368" s="9"/>
      <c r="X368" s="9"/>
      <c r="Y368" s="9"/>
      <c r="Z368" s="9"/>
    </row>
    <row r="369">
      <c r="A369" s="9"/>
      <c r="B369" s="64"/>
      <c r="C369" s="8"/>
      <c r="D369" s="8"/>
      <c r="E369" s="9"/>
      <c r="F369" s="8"/>
      <c r="G369" s="9"/>
      <c r="H369" s="9"/>
      <c r="I369" s="9"/>
      <c r="J369" s="9"/>
      <c r="K369" s="9"/>
      <c r="L369" s="9"/>
      <c r="M369" s="9"/>
      <c r="N369" s="9"/>
      <c r="O369" s="9"/>
      <c r="P369" s="9"/>
      <c r="Q369" s="9"/>
      <c r="R369" s="9"/>
      <c r="S369" s="9"/>
      <c r="T369" s="9"/>
      <c r="U369" s="9"/>
      <c r="V369" s="9"/>
      <c r="W369" s="9"/>
      <c r="X369" s="9"/>
      <c r="Y369" s="9"/>
      <c r="Z369" s="9"/>
    </row>
    <row r="370">
      <c r="A370" s="9"/>
      <c r="B370" s="64"/>
      <c r="C370" s="8"/>
      <c r="D370" s="8"/>
      <c r="E370" s="9"/>
      <c r="F370" s="8"/>
      <c r="G370" s="9"/>
      <c r="H370" s="9"/>
      <c r="I370" s="9"/>
      <c r="J370" s="9"/>
      <c r="K370" s="9"/>
      <c r="L370" s="9"/>
      <c r="M370" s="9"/>
      <c r="N370" s="9"/>
      <c r="O370" s="9"/>
      <c r="P370" s="9"/>
      <c r="Q370" s="9"/>
      <c r="R370" s="9"/>
      <c r="S370" s="9"/>
      <c r="T370" s="9"/>
      <c r="U370" s="9"/>
      <c r="V370" s="9"/>
      <c r="W370" s="9"/>
      <c r="X370" s="9"/>
      <c r="Y370" s="9"/>
      <c r="Z370" s="9"/>
    </row>
    <row r="371">
      <c r="A371" s="9"/>
      <c r="B371" s="64"/>
      <c r="C371" s="8"/>
      <c r="D371" s="8"/>
      <c r="E371" s="9"/>
      <c r="F371" s="8"/>
      <c r="G371" s="9"/>
      <c r="H371" s="9"/>
      <c r="I371" s="9"/>
      <c r="J371" s="9"/>
      <c r="K371" s="9"/>
      <c r="L371" s="9"/>
      <c r="M371" s="9"/>
      <c r="N371" s="9"/>
      <c r="O371" s="9"/>
      <c r="P371" s="9"/>
      <c r="Q371" s="9"/>
      <c r="R371" s="9"/>
      <c r="S371" s="9"/>
      <c r="T371" s="9"/>
      <c r="U371" s="9"/>
      <c r="V371" s="9"/>
      <c r="W371" s="9"/>
      <c r="X371" s="9"/>
      <c r="Y371" s="9"/>
      <c r="Z371" s="9"/>
    </row>
    <row r="372">
      <c r="A372" s="9"/>
      <c r="B372" s="64"/>
      <c r="C372" s="8"/>
      <c r="D372" s="8"/>
      <c r="E372" s="9"/>
      <c r="F372" s="8"/>
      <c r="G372" s="9"/>
      <c r="H372" s="9"/>
      <c r="I372" s="9"/>
      <c r="J372" s="9"/>
      <c r="K372" s="9"/>
      <c r="L372" s="9"/>
      <c r="M372" s="9"/>
      <c r="N372" s="9"/>
      <c r="O372" s="9"/>
      <c r="P372" s="9"/>
      <c r="Q372" s="9"/>
      <c r="R372" s="9"/>
      <c r="S372" s="9"/>
      <c r="T372" s="9"/>
      <c r="U372" s="9"/>
      <c r="V372" s="9"/>
      <c r="W372" s="9"/>
      <c r="X372" s="9"/>
      <c r="Y372" s="9"/>
      <c r="Z372" s="9"/>
    </row>
    <row r="373">
      <c r="A373" s="9"/>
      <c r="B373" s="64"/>
      <c r="C373" s="8"/>
      <c r="D373" s="8"/>
      <c r="E373" s="9"/>
      <c r="F373" s="8"/>
      <c r="G373" s="9"/>
      <c r="H373" s="9"/>
      <c r="I373" s="9"/>
      <c r="J373" s="9"/>
      <c r="K373" s="9"/>
      <c r="L373" s="9"/>
      <c r="M373" s="9"/>
      <c r="N373" s="9"/>
      <c r="O373" s="9"/>
      <c r="P373" s="9"/>
      <c r="Q373" s="9"/>
      <c r="R373" s="9"/>
      <c r="S373" s="9"/>
      <c r="T373" s="9"/>
      <c r="U373" s="9"/>
      <c r="V373" s="9"/>
      <c r="W373" s="9"/>
      <c r="X373" s="9"/>
      <c r="Y373" s="9"/>
      <c r="Z373" s="9"/>
    </row>
    <row r="374">
      <c r="A374" s="9"/>
      <c r="B374" s="64"/>
      <c r="C374" s="8"/>
      <c r="D374" s="8"/>
      <c r="E374" s="9"/>
      <c r="F374" s="8"/>
      <c r="G374" s="9"/>
      <c r="H374" s="9"/>
      <c r="I374" s="9"/>
      <c r="J374" s="9"/>
      <c r="K374" s="9"/>
      <c r="L374" s="9"/>
      <c r="M374" s="9"/>
      <c r="N374" s="9"/>
      <c r="O374" s="9"/>
      <c r="P374" s="9"/>
      <c r="Q374" s="9"/>
      <c r="R374" s="9"/>
      <c r="S374" s="9"/>
      <c r="T374" s="9"/>
      <c r="U374" s="9"/>
      <c r="V374" s="9"/>
      <c r="W374" s="9"/>
      <c r="X374" s="9"/>
      <c r="Y374" s="9"/>
      <c r="Z374" s="9"/>
    </row>
    <row r="375">
      <c r="A375" s="9"/>
      <c r="B375" s="64"/>
      <c r="C375" s="8"/>
      <c r="D375" s="8"/>
      <c r="E375" s="9"/>
      <c r="F375" s="8"/>
      <c r="G375" s="9"/>
      <c r="H375" s="9"/>
      <c r="I375" s="9"/>
      <c r="J375" s="9"/>
      <c r="K375" s="9"/>
      <c r="L375" s="9"/>
      <c r="M375" s="9"/>
      <c r="N375" s="9"/>
      <c r="O375" s="9"/>
      <c r="P375" s="9"/>
      <c r="Q375" s="9"/>
      <c r="R375" s="9"/>
      <c r="S375" s="9"/>
      <c r="T375" s="9"/>
      <c r="U375" s="9"/>
      <c r="V375" s="9"/>
      <c r="W375" s="9"/>
      <c r="X375" s="9"/>
      <c r="Y375" s="9"/>
      <c r="Z375" s="9"/>
    </row>
    <row r="376">
      <c r="A376" s="9"/>
      <c r="B376" s="64"/>
      <c r="C376" s="8"/>
      <c r="D376" s="8"/>
      <c r="E376" s="9"/>
      <c r="F376" s="8"/>
      <c r="G376" s="9"/>
      <c r="H376" s="9"/>
      <c r="I376" s="9"/>
      <c r="J376" s="9"/>
      <c r="K376" s="9"/>
      <c r="L376" s="9"/>
      <c r="M376" s="9"/>
      <c r="N376" s="9"/>
      <c r="O376" s="9"/>
      <c r="P376" s="9"/>
      <c r="Q376" s="9"/>
      <c r="R376" s="9"/>
      <c r="S376" s="9"/>
      <c r="T376" s="9"/>
      <c r="U376" s="9"/>
      <c r="V376" s="9"/>
      <c r="W376" s="9"/>
      <c r="X376" s="9"/>
      <c r="Y376" s="9"/>
      <c r="Z376" s="9"/>
    </row>
    <row r="377">
      <c r="A377" s="9"/>
      <c r="B377" s="64"/>
      <c r="C377" s="8"/>
      <c r="D377" s="8"/>
      <c r="E377" s="9"/>
      <c r="F377" s="8"/>
      <c r="G377" s="9"/>
      <c r="H377" s="9"/>
      <c r="I377" s="9"/>
      <c r="J377" s="9"/>
      <c r="K377" s="9"/>
      <c r="L377" s="9"/>
      <c r="M377" s="9"/>
      <c r="N377" s="9"/>
      <c r="O377" s="9"/>
      <c r="P377" s="9"/>
      <c r="Q377" s="9"/>
      <c r="R377" s="9"/>
      <c r="S377" s="9"/>
      <c r="T377" s="9"/>
      <c r="U377" s="9"/>
      <c r="V377" s="9"/>
      <c r="W377" s="9"/>
      <c r="X377" s="9"/>
      <c r="Y377" s="9"/>
      <c r="Z377" s="9"/>
    </row>
    <row r="378">
      <c r="A378" s="9"/>
      <c r="B378" s="64"/>
      <c r="C378" s="8"/>
      <c r="D378" s="8"/>
      <c r="E378" s="9"/>
      <c r="F378" s="8"/>
      <c r="G378" s="9"/>
      <c r="H378" s="9"/>
      <c r="I378" s="9"/>
      <c r="J378" s="9"/>
      <c r="K378" s="9"/>
      <c r="L378" s="9"/>
      <c r="M378" s="9"/>
      <c r="N378" s="9"/>
      <c r="O378" s="9"/>
      <c r="P378" s="9"/>
      <c r="Q378" s="9"/>
      <c r="R378" s="9"/>
      <c r="S378" s="9"/>
      <c r="T378" s="9"/>
      <c r="U378" s="9"/>
      <c r="V378" s="9"/>
      <c r="W378" s="9"/>
      <c r="X378" s="9"/>
      <c r="Y378" s="9"/>
      <c r="Z378" s="9"/>
    </row>
    <row r="379">
      <c r="A379" s="9"/>
      <c r="B379" s="64"/>
      <c r="C379" s="8"/>
      <c r="D379" s="8"/>
      <c r="E379" s="9"/>
      <c r="F379" s="8"/>
      <c r="G379" s="9"/>
      <c r="H379" s="9"/>
      <c r="I379" s="9"/>
      <c r="J379" s="9"/>
      <c r="K379" s="9"/>
      <c r="L379" s="9"/>
      <c r="M379" s="9"/>
      <c r="N379" s="9"/>
      <c r="O379" s="9"/>
      <c r="P379" s="9"/>
      <c r="Q379" s="9"/>
      <c r="R379" s="9"/>
      <c r="S379" s="9"/>
      <c r="T379" s="9"/>
      <c r="U379" s="9"/>
      <c r="V379" s="9"/>
      <c r="W379" s="9"/>
      <c r="X379" s="9"/>
      <c r="Y379" s="9"/>
      <c r="Z379" s="9"/>
    </row>
    <row r="380">
      <c r="A380" s="9"/>
      <c r="B380" s="64"/>
      <c r="C380" s="8"/>
      <c r="D380" s="8"/>
      <c r="E380" s="9"/>
      <c r="F380" s="8"/>
      <c r="G380" s="9"/>
      <c r="H380" s="9"/>
      <c r="I380" s="9"/>
      <c r="J380" s="9"/>
      <c r="K380" s="9"/>
      <c r="L380" s="9"/>
      <c r="M380" s="9"/>
      <c r="N380" s="9"/>
      <c r="O380" s="9"/>
      <c r="P380" s="9"/>
      <c r="Q380" s="9"/>
      <c r="R380" s="9"/>
      <c r="S380" s="9"/>
      <c r="T380" s="9"/>
      <c r="U380" s="9"/>
      <c r="V380" s="9"/>
      <c r="W380" s="9"/>
      <c r="X380" s="9"/>
      <c r="Y380" s="9"/>
      <c r="Z380" s="9"/>
    </row>
    <row r="381">
      <c r="A381" s="9"/>
      <c r="B381" s="64"/>
      <c r="C381" s="8"/>
      <c r="D381" s="8"/>
      <c r="E381" s="9"/>
      <c r="F381" s="8"/>
      <c r="G381" s="9"/>
      <c r="H381" s="9"/>
      <c r="I381" s="9"/>
      <c r="J381" s="9"/>
      <c r="K381" s="9"/>
      <c r="L381" s="9"/>
      <c r="M381" s="9"/>
      <c r="N381" s="9"/>
      <c r="O381" s="9"/>
      <c r="P381" s="9"/>
      <c r="Q381" s="9"/>
      <c r="R381" s="9"/>
      <c r="S381" s="9"/>
      <c r="T381" s="9"/>
      <c r="U381" s="9"/>
      <c r="V381" s="9"/>
      <c r="W381" s="9"/>
      <c r="X381" s="9"/>
      <c r="Y381" s="9"/>
      <c r="Z381" s="9"/>
    </row>
    <row r="382">
      <c r="A382" s="9"/>
      <c r="B382" s="64"/>
      <c r="C382" s="8"/>
      <c r="D382" s="8"/>
      <c r="E382" s="9"/>
      <c r="F382" s="8"/>
      <c r="G382" s="9"/>
      <c r="H382" s="9"/>
      <c r="I382" s="9"/>
      <c r="J382" s="9"/>
      <c r="K382" s="9"/>
      <c r="L382" s="9"/>
      <c r="M382" s="9"/>
      <c r="N382" s="9"/>
      <c r="O382" s="9"/>
      <c r="P382" s="9"/>
      <c r="Q382" s="9"/>
      <c r="R382" s="9"/>
      <c r="S382" s="9"/>
      <c r="T382" s="9"/>
      <c r="U382" s="9"/>
      <c r="V382" s="9"/>
      <c r="W382" s="9"/>
      <c r="X382" s="9"/>
      <c r="Y382" s="9"/>
      <c r="Z382" s="9"/>
    </row>
    <row r="383">
      <c r="A383" s="9"/>
      <c r="B383" s="64"/>
      <c r="C383" s="8"/>
      <c r="D383" s="8"/>
      <c r="E383" s="9"/>
      <c r="F383" s="8"/>
      <c r="G383" s="9"/>
      <c r="H383" s="9"/>
      <c r="I383" s="9"/>
      <c r="J383" s="9"/>
      <c r="K383" s="9"/>
      <c r="L383" s="9"/>
      <c r="M383" s="9"/>
      <c r="N383" s="9"/>
      <c r="O383" s="9"/>
      <c r="P383" s="9"/>
      <c r="Q383" s="9"/>
      <c r="R383" s="9"/>
      <c r="S383" s="9"/>
      <c r="T383" s="9"/>
      <c r="U383" s="9"/>
      <c r="V383" s="9"/>
      <c r="W383" s="9"/>
      <c r="X383" s="9"/>
      <c r="Y383" s="9"/>
      <c r="Z383" s="9"/>
    </row>
    <row r="384">
      <c r="A384" s="9"/>
      <c r="B384" s="64"/>
      <c r="C384" s="8"/>
      <c r="D384" s="8"/>
      <c r="E384" s="9"/>
      <c r="F384" s="8"/>
      <c r="G384" s="9"/>
      <c r="H384" s="9"/>
      <c r="I384" s="9"/>
      <c r="J384" s="9"/>
      <c r="K384" s="9"/>
      <c r="L384" s="9"/>
      <c r="M384" s="9"/>
      <c r="N384" s="9"/>
      <c r="O384" s="9"/>
      <c r="P384" s="9"/>
      <c r="Q384" s="9"/>
      <c r="R384" s="9"/>
      <c r="S384" s="9"/>
      <c r="T384" s="9"/>
      <c r="U384" s="9"/>
      <c r="V384" s="9"/>
      <c r="W384" s="9"/>
      <c r="X384" s="9"/>
      <c r="Y384" s="9"/>
      <c r="Z384" s="9"/>
    </row>
    <row r="385">
      <c r="A385" s="9"/>
      <c r="B385" s="64"/>
      <c r="C385" s="8"/>
      <c r="D385" s="8"/>
      <c r="E385" s="9"/>
      <c r="F385" s="8"/>
      <c r="G385" s="9"/>
      <c r="H385" s="9"/>
      <c r="I385" s="9"/>
      <c r="J385" s="9"/>
      <c r="K385" s="9"/>
      <c r="L385" s="9"/>
      <c r="M385" s="9"/>
      <c r="N385" s="9"/>
      <c r="O385" s="9"/>
      <c r="P385" s="9"/>
      <c r="Q385" s="9"/>
      <c r="R385" s="9"/>
      <c r="S385" s="9"/>
      <c r="T385" s="9"/>
      <c r="U385" s="9"/>
      <c r="V385" s="9"/>
      <c r="W385" s="9"/>
      <c r="X385" s="9"/>
      <c r="Y385" s="9"/>
      <c r="Z385" s="9"/>
    </row>
    <row r="386">
      <c r="A386" s="9"/>
      <c r="B386" s="64"/>
      <c r="C386" s="8"/>
      <c r="D386" s="8"/>
      <c r="E386" s="9"/>
      <c r="F386" s="8"/>
      <c r="G386" s="9"/>
      <c r="H386" s="9"/>
      <c r="I386" s="9"/>
      <c r="J386" s="9"/>
      <c r="K386" s="9"/>
      <c r="L386" s="9"/>
      <c r="M386" s="9"/>
      <c r="N386" s="9"/>
      <c r="O386" s="9"/>
      <c r="P386" s="9"/>
      <c r="Q386" s="9"/>
      <c r="R386" s="9"/>
      <c r="S386" s="9"/>
      <c r="T386" s="9"/>
      <c r="U386" s="9"/>
      <c r="V386" s="9"/>
      <c r="W386" s="9"/>
      <c r="X386" s="9"/>
      <c r="Y386" s="9"/>
      <c r="Z386" s="9"/>
    </row>
    <row r="387">
      <c r="A387" s="9"/>
      <c r="B387" s="64"/>
      <c r="C387" s="8"/>
      <c r="D387" s="8"/>
      <c r="E387" s="9"/>
      <c r="F387" s="8"/>
      <c r="G387" s="9"/>
      <c r="H387" s="9"/>
      <c r="I387" s="9"/>
      <c r="J387" s="9"/>
      <c r="K387" s="9"/>
      <c r="L387" s="9"/>
      <c r="M387" s="9"/>
      <c r="N387" s="9"/>
      <c r="O387" s="9"/>
      <c r="P387" s="9"/>
      <c r="Q387" s="9"/>
      <c r="R387" s="9"/>
      <c r="S387" s="9"/>
      <c r="T387" s="9"/>
      <c r="U387" s="9"/>
      <c r="V387" s="9"/>
      <c r="W387" s="9"/>
      <c r="X387" s="9"/>
      <c r="Y387" s="9"/>
      <c r="Z387" s="9"/>
    </row>
    <row r="388">
      <c r="A388" s="9"/>
      <c r="B388" s="64"/>
      <c r="C388" s="8"/>
      <c r="D388" s="8"/>
      <c r="E388" s="9"/>
      <c r="F388" s="8"/>
      <c r="G388" s="9"/>
      <c r="H388" s="9"/>
      <c r="I388" s="9"/>
      <c r="J388" s="9"/>
      <c r="K388" s="9"/>
      <c r="L388" s="9"/>
      <c r="M388" s="9"/>
      <c r="N388" s="9"/>
      <c r="O388" s="9"/>
      <c r="P388" s="9"/>
      <c r="Q388" s="9"/>
      <c r="R388" s="9"/>
      <c r="S388" s="9"/>
      <c r="T388" s="9"/>
      <c r="U388" s="9"/>
      <c r="V388" s="9"/>
      <c r="W388" s="9"/>
      <c r="X388" s="9"/>
      <c r="Y388" s="9"/>
      <c r="Z388" s="9"/>
    </row>
    <row r="389">
      <c r="A389" s="9"/>
      <c r="B389" s="64"/>
      <c r="C389" s="8"/>
      <c r="D389" s="8"/>
      <c r="E389" s="9"/>
      <c r="F389" s="8"/>
      <c r="G389" s="9"/>
      <c r="H389" s="9"/>
      <c r="I389" s="9"/>
      <c r="J389" s="9"/>
      <c r="K389" s="9"/>
      <c r="L389" s="9"/>
      <c r="M389" s="9"/>
      <c r="N389" s="9"/>
      <c r="O389" s="9"/>
      <c r="P389" s="9"/>
      <c r="Q389" s="9"/>
      <c r="R389" s="9"/>
      <c r="S389" s="9"/>
      <c r="T389" s="9"/>
      <c r="U389" s="9"/>
      <c r="V389" s="9"/>
      <c r="W389" s="9"/>
      <c r="X389" s="9"/>
      <c r="Y389" s="9"/>
      <c r="Z389" s="9"/>
    </row>
    <row r="390">
      <c r="A390" s="9"/>
      <c r="B390" s="64"/>
      <c r="C390" s="8"/>
      <c r="D390" s="8"/>
      <c r="E390" s="9"/>
      <c r="F390" s="8"/>
      <c r="G390" s="9"/>
      <c r="H390" s="9"/>
      <c r="I390" s="9"/>
      <c r="J390" s="9"/>
      <c r="K390" s="9"/>
      <c r="L390" s="9"/>
      <c r="M390" s="9"/>
      <c r="N390" s="9"/>
      <c r="O390" s="9"/>
      <c r="P390" s="9"/>
      <c r="Q390" s="9"/>
      <c r="R390" s="9"/>
      <c r="S390" s="9"/>
      <c r="T390" s="9"/>
      <c r="U390" s="9"/>
      <c r="V390" s="9"/>
      <c r="W390" s="9"/>
      <c r="X390" s="9"/>
      <c r="Y390" s="9"/>
      <c r="Z390" s="9"/>
    </row>
    <row r="391">
      <c r="A391" s="9"/>
      <c r="B391" s="64"/>
      <c r="C391" s="8"/>
      <c r="D391" s="8"/>
      <c r="E391" s="9"/>
      <c r="F391" s="8"/>
      <c r="G391" s="9"/>
      <c r="H391" s="9"/>
      <c r="I391" s="9"/>
      <c r="J391" s="9"/>
      <c r="K391" s="9"/>
      <c r="L391" s="9"/>
      <c r="M391" s="9"/>
      <c r="N391" s="9"/>
      <c r="O391" s="9"/>
      <c r="P391" s="9"/>
      <c r="Q391" s="9"/>
      <c r="R391" s="9"/>
      <c r="S391" s="9"/>
      <c r="T391" s="9"/>
      <c r="U391" s="9"/>
      <c r="V391" s="9"/>
      <c r="W391" s="9"/>
      <c r="X391" s="9"/>
      <c r="Y391" s="9"/>
      <c r="Z391" s="9"/>
    </row>
    <row r="392">
      <c r="A392" s="9"/>
      <c r="B392" s="64"/>
      <c r="C392" s="8"/>
      <c r="D392" s="8"/>
      <c r="E392" s="9"/>
      <c r="F392" s="8"/>
      <c r="G392" s="9"/>
      <c r="H392" s="9"/>
      <c r="I392" s="9"/>
      <c r="J392" s="9"/>
      <c r="K392" s="9"/>
      <c r="L392" s="9"/>
      <c r="M392" s="9"/>
      <c r="N392" s="9"/>
      <c r="O392" s="9"/>
      <c r="P392" s="9"/>
      <c r="Q392" s="9"/>
      <c r="R392" s="9"/>
      <c r="S392" s="9"/>
      <c r="T392" s="9"/>
      <c r="U392" s="9"/>
      <c r="V392" s="9"/>
      <c r="W392" s="9"/>
      <c r="X392" s="9"/>
      <c r="Y392" s="9"/>
      <c r="Z392" s="9"/>
    </row>
    <row r="393">
      <c r="A393" s="9"/>
      <c r="B393" s="64"/>
      <c r="C393" s="8"/>
      <c r="D393" s="8"/>
      <c r="E393" s="9"/>
      <c r="F393" s="8"/>
      <c r="G393" s="9"/>
      <c r="H393" s="9"/>
      <c r="I393" s="9"/>
      <c r="J393" s="9"/>
      <c r="K393" s="9"/>
      <c r="L393" s="9"/>
      <c r="M393" s="9"/>
      <c r="N393" s="9"/>
      <c r="O393" s="9"/>
      <c r="P393" s="9"/>
      <c r="Q393" s="9"/>
      <c r="R393" s="9"/>
      <c r="S393" s="9"/>
      <c r="T393" s="9"/>
      <c r="U393" s="9"/>
      <c r="V393" s="9"/>
      <c r="W393" s="9"/>
      <c r="X393" s="9"/>
      <c r="Y393" s="9"/>
      <c r="Z393" s="9"/>
    </row>
    <row r="394">
      <c r="A394" s="9"/>
      <c r="B394" s="64"/>
      <c r="C394" s="8"/>
      <c r="D394" s="8"/>
      <c r="E394" s="9"/>
      <c r="F394" s="8"/>
      <c r="G394" s="9"/>
      <c r="H394" s="9"/>
      <c r="I394" s="9"/>
      <c r="J394" s="9"/>
      <c r="K394" s="9"/>
      <c r="L394" s="9"/>
      <c r="M394" s="9"/>
      <c r="N394" s="9"/>
      <c r="O394" s="9"/>
      <c r="P394" s="9"/>
      <c r="Q394" s="9"/>
      <c r="R394" s="9"/>
      <c r="S394" s="9"/>
      <c r="T394" s="9"/>
      <c r="U394" s="9"/>
      <c r="V394" s="9"/>
      <c r="W394" s="9"/>
      <c r="X394" s="9"/>
      <c r="Y394" s="9"/>
      <c r="Z394" s="9"/>
    </row>
    <row r="395">
      <c r="A395" s="9"/>
      <c r="B395" s="64"/>
      <c r="C395" s="8"/>
      <c r="D395" s="8"/>
      <c r="E395" s="9"/>
      <c r="F395" s="8"/>
      <c r="G395" s="9"/>
      <c r="H395" s="9"/>
      <c r="I395" s="9"/>
      <c r="J395" s="9"/>
      <c r="K395" s="9"/>
      <c r="L395" s="9"/>
      <c r="M395" s="9"/>
      <c r="N395" s="9"/>
      <c r="O395" s="9"/>
      <c r="P395" s="9"/>
      <c r="Q395" s="9"/>
      <c r="R395" s="9"/>
      <c r="S395" s="9"/>
      <c r="T395" s="9"/>
      <c r="U395" s="9"/>
      <c r="V395" s="9"/>
      <c r="W395" s="9"/>
      <c r="X395" s="9"/>
      <c r="Y395" s="9"/>
      <c r="Z395" s="9"/>
    </row>
    <row r="396">
      <c r="A396" s="9"/>
      <c r="B396" s="64"/>
      <c r="C396" s="8"/>
      <c r="D396" s="8"/>
      <c r="E396" s="9"/>
      <c r="F396" s="8"/>
      <c r="G396" s="9"/>
      <c r="H396" s="9"/>
      <c r="I396" s="9"/>
      <c r="J396" s="9"/>
      <c r="K396" s="9"/>
      <c r="L396" s="9"/>
      <c r="M396" s="9"/>
      <c r="N396" s="9"/>
      <c r="O396" s="9"/>
      <c r="P396" s="9"/>
      <c r="Q396" s="9"/>
      <c r="R396" s="9"/>
      <c r="S396" s="9"/>
      <c r="T396" s="9"/>
      <c r="U396" s="9"/>
      <c r="V396" s="9"/>
      <c r="W396" s="9"/>
      <c r="X396" s="9"/>
      <c r="Y396" s="9"/>
      <c r="Z396" s="9"/>
    </row>
    <row r="397">
      <c r="A397" s="9"/>
      <c r="B397" s="64"/>
      <c r="C397" s="8"/>
      <c r="D397" s="8"/>
      <c r="E397" s="9"/>
      <c r="F397" s="8"/>
      <c r="G397" s="9"/>
      <c r="H397" s="9"/>
      <c r="I397" s="9"/>
      <c r="J397" s="9"/>
      <c r="K397" s="9"/>
      <c r="L397" s="9"/>
      <c r="M397" s="9"/>
      <c r="N397" s="9"/>
      <c r="O397" s="9"/>
      <c r="P397" s="9"/>
      <c r="Q397" s="9"/>
      <c r="R397" s="9"/>
      <c r="S397" s="9"/>
      <c r="T397" s="9"/>
      <c r="U397" s="9"/>
      <c r="V397" s="9"/>
      <c r="W397" s="9"/>
      <c r="X397" s="9"/>
      <c r="Y397" s="9"/>
      <c r="Z397" s="9"/>
    </row>
    <row r="398">
      <c r="A398" s="9"/>
      <c r="B398" s="64"/>
      <c r="C398" s="8"/>
      <c r="D398" s="8"/>
      <c r="E398" s="9"/>
      <c r="F398" s="8"/>
      <c r="G398" s="9"/>
      <c r="H398" s="9"/>
      <c r="I398" s="9"/>
      <c r="J398" s="9"/>
      <c r="K398" s="9"/>
      <c r="L398" s="9"/>
      <c r="M398" s="9"/>
      <c r="N398" s="9"/>
      <c r="O398" s="9"/>
      <c r="P398" s="9"/>
      <c r="Q398" s="9"/>
      <c r="R398" s="9"/>
      <c r="S398" s="9"/>
      <c r="T398" s="9"/>
      <c r="U398" s="9"/>
      <c r="V398" s="9"/>
      <c r="W398" s="9"/>
      <c r="X398" s="9"/>
      <c r="Y398" s="9"/>
      <c r="Z398" s="9"/>
    </row>
    <row r="399">
      <c r="A399" s="9"/>
      <c r="B399" s="64"/>
      <c r="C399" s="8"/>
      <c r="D399" s="8"/>
      <c r="E399" s="9"/>
      <c r="F399" s="8"/>
      <c r="G399" s="9"/>
      <c r="H399" s="9"/>
      <c r="I399" s="9"/>
      <c r="J399" s="9"/>
      <c r="K399" s="9"/>
      <c r="L399" s="9"/>
      <c r="M399" s="9"/>
      <c r="N399" s="9"/>
      <c r="O399" s="9"/>
      <c r="P399" s="9"/>
      <c r="Q399" s="9"/>
      <c r="R399" s="9"/>
      <c r="S399" s="9"/>
      <c r="T399" s="9"/>
      <c r="U399" s="9"/>
      <c r="V399" s="9"/>
      <c r="W399" s="9"/>
      <c r="X399" s="9"/>
      <c r="Y399" s="9"/>
      <c r="Z399" s="9"/>
    </row>
    <row r="400">
      <c r="A400" s="9"/>
      <c r="B400" s="64"/>
      <c r="C400" s="8"/>
      <c r="D400" s="8"/>
      <c r="E400" s="9"/>
      <c r="F400" s="8"/>
      <c r="G400" s="9"/>
      <c r="H400" s="9"/>
      <c r="I400" s="9"/>
      <c r="J400" s="9"/>
      <c r="K400" s="9"/>
      <c r="L400" s="9"/>
      <c r="M400" s="9"/>
      <c r="N400" s="9"/>
      <c r="O400" s="9"/>
      <c r="P400" s="9"/>
      <c r="Q400" s="9"/>
      <c r="R400" s="9"/>
      <c r="S400" s="9"/>
      <c r="T400" s="9"/>
      <c r="U400" s="9"/>
      <c r="V400" s="9"/>
      <c r="W400" s="9"/>
      <c r="X400" s="9"/>
      <c r="Y400" s="9"/>
      <c r="Z400" s="9"/>
    </row>
    <row r="401">
      <c r="A401" s="9"/>
      <c r="B401" s="64"/>
      <c r="C401" s="8"/>
      <c r="D401" s="8"/>
      <c r="E401" s="9"/>
      <c r="F401" s="8"/>
      <c r="G401" s="9"/>
      <c r="H401" s="9"/>
      <c r="I401" s="9"/>
      <c r="J401" s="9"/>
      <c r="K401" s="9"/>
      <c r="L401" s="9"/>
      <c r="M401" s="9"/>
      <c r="N401" s="9"/>
      <c r="O401" s="9"/>
      <c r="P401" s="9"/>
      <c r="Q401" s="9"/>
      <c r="R401" s="9"/>
      <c r="S401" s="9"/>
      <c r="T401" s="9"/>
      <c r="U401" s="9"/>
      <c r="V401" s="9"/>
      <c r="W401" s="9"/>
      <c r="X401" s="9"/>
      <c r="Y401" s="9"/>
      <c r="Z401" s="9"/>
    </row>
    <row r="402">
      <c r="A402" s="9"/>
      <c r="B402" s="64"/>
      <c r="C402" s="8"/>
      <c r="D402" s="8"/>
      <c r="E402" s="9"/>
      <c r="F402" s="8"/>
      <c r="G402" s="9"/>
      <c r="H402" s="9"/>
      <c r="I402" s="9"/>
      <c r="J402" s="9"/>
      <c r="K402" s="9"/>
      <c r="L402" s="9"/>
      <c r="M402" s="9"/>
      <c r="N402" s="9"/>
      <c r="O402" s="9"/>
      <c r="P402" s="9"/>
      <c r="Q402" s="9"/>
      <c r="R402" s="9"/>
      <c r="S402" s="9"/>
      <c r="T402" s="9"/>
      <c r="U402" s="9"/>
      <c r="V402" s="9"/>
      <c r="W402" s="9"/>
      <c r="X402" s="9"/>
      <c r="Y402" s="9"/>
      <c r="Z402" s="9"/>
    </row>
    <row r="403">
      <c r="A403" s="9"/>
      <c r="B403" s="64"/>
      <c r="C403" s="8"/>
      <c r="D403" s="8"/>
      <c r="E403" s="9"/>
      <c r="F403" s="8"/>
      <c r="G403" s="9"/>
      <c r="H403" s="9"/>
      <c r="I403" s="9"/>
      <c r="J403" s="9"/>
      <c r="K403" s="9"/>
      <c r="L403" s="9"/>
      <c r="M403" s="9"/>
      <c r="N403" s="9"/>
      <c r="O403" s="9"/>
      <c r="P403" s="9"/>
      <c r="Q403" s="9"/>
      <c r="R403" s="9"/>
      <c r="S403" s="9"/>
      <c r="T403" s="9"/>
      <c r="U403" s="9"/>
      <c r="V403" s="9"/>
      <c r="W403" s="9"/>
      <c r="X403" s="9"/>
      <c r="Y403" s="9"/>
      <c r="Z403" s="9"/>
    </row>
    <row r="404">
      <c r="A404" s="9"/>
      <c r="B404" s="64"/>
      <c r="C404" s="8"/>
      <c r="D404" s="8"/>
      <c r="E404" s="9"/>
      <c r="F404" s="8"/>
      <c r="G404" s="9"/>
      <c r="H404" s="9"/>
      <c r="I404" s="9"/>
      <c r="J404" s="9"/>
      <c r="K404" s="9"/>
      <c r="L404" s="9"/>
      <c r="M404" s="9"/>
      <c r="N404" s="9"/>
      <c r="O404" s="9"/>
      <c r="P404" s="9"/>
      <c r="Q404" s="9"/>
      <c r="R404" s="9"/>
      <c r="S404" s="9"/>
      <c r="T404" s="9"/>
      <c r="U404" s="9"/>
      <c r="V404" s="9"/>
      <c r="W404" s="9"/>
      <c r="X404" s="9"/>
      <c r="Y404" s="9"/>
      <c r="Z404" s="9"/>
    </row>
    <row r="405">
      <c r="A405" s="9"/>
      <c r="B405" s="64"/>
      <c r="C405" s="8"/>
      <c r="D405" s="8"/>
      <c r="E405" s="9"/>
      <c r="F405" s="8"/>
      <c r="G405" s="9"/>
      <c r="H405" s="9"/>
      <c r="I405" s="9"/>
      <c r="J405" s="9"/>
      <c r="K405" s="9"/>
      <c r="L405" s="9"/>
      <c r="M405" s="9"/>
      <c r="N405" s="9"/>
      <c r="O405" s="9"/>
      <c r="P405" s="9"/>
      <c r="Q405" s="9"/>
      <c r="R405" s="9"/>
      <c r="S405" s="9"/>
      <c r="T405" s="9"/>
      <c r="U405" s="9"/>
      <c r="V405" s="9"/>
      <c r="W405" s="9"/>
      <c r="X405" s="9"/>
      <c r="Y405" s="9"/>
      <c r="Z405" s="9"/>
    </row>
    <row r="406">
      <c r="A406" s="9"/>
      <c r="B406" s="64"/>
      <c r="C406" s="8"/>
      <c r="D406" s="8"/>
      <c r="E406" s="9"/>
      <c r="F406" s="8"/>
      <c r="G406" s="9"/>
      <c r="H406" s="9"/>
      <c r="I406" s="9"/>
      <c r="J406" s="9"/>
      <c r="K406" s="9"/>
      <c r="L406" s="9"/>
      <c r="M406" s="9"/>
      <c r="N406" s="9"/>
      <c r="O406" s="9"/>
      <c r="P406" s="9"/>
      <c r="Q406" s="9"/>
      <c r="R406" s="9"/>
      <c r="S406" s="9"/>
      <c r="T406" s="9"/>
      <c r="U406" s="9"/>
      <c r="V406" s="9"/>
      <c r="W406" s="9"/>
      <c r="X406" s="9"/>
      <c r="Y406" s="9"/>
      <c r="Z406" s="9"/>
    </row>
    <row r="407">
      <c r="A407" s="9"/>
      <c r="B407" s="64"/>
      <c r="C407" s="8"/>
      <c r="D407" s="8"/>
      <c r="E407" s="9"/>
      <c r="F407" s="8"/>
      <c r="G407" s="9"/>
      <c r="H407" s="9"/>
      <c r="I407" s="9"/>
      <c r="J407" s="9"/>
      <c r="K407" s="9"/>
      <c r="L407" s="9"/>
      <c r="M407" s="9"/>
      <c r="N407" s="9"/>
      <c r="O407" s="9"/>
      <c r="P407" s="9"/>
      <c r="Q407" s="9"/>
      <c r="R407" s="9"/>
      <c r="S407" s="9"/>
      <c r="T407" s="9"/>
      <c r="U407" s="9"/>
      <c r="V407" s="9"/>
      <c r="W407" s="9"/>
      <c r="X407" s="9"/>
      <c r="Y407" s="9"/>
      <c r="Z407" s="9"/>
    </row>
    <row r="408">
      <c r="A408" s="9"/>
      <c r="B408" s="64"/>
      <c r="C408" s="8"/>
      <c r="D408" s="8"/>
      <c r="E408" s="9"/>
      <c r="F408" s="8"/>
      <c r="G408" s="9"/>
      <c r="H408" s="9"/>
      <c r="I408" s="9"/>
      <c r="J408" s="9"/>
      <c r="K408" s="9"/>
      <c r="L408" s="9"/>
      <c r="M408" s="9"/>
      <c r="N408" s="9"/>
      <c r="O408" s="9"/>
      <c r="P408" s="9"/>
      <c r="Q408" s="9"/>
      <c r="R408" s="9"/>
      <c r="S408" s="9"/>
      <c r="T408" s="9"/>
      <c r="U408" s="9"/>
      <c r="V408" s="9"/>
      <c r="W408" s="9"/>
      <c r="X408" s="9"/>
      <c r="Y408" s="9"/>
      <c r="Z408" s="9"/>
    </row>
    <row r="409">
      <c r="A409" s="9"/>
      <c r="B409" s="64"/>
      <c r="C409" s="8"/>
      <c r="D409" s="8"/>
      <c r="E409" s="9"/>
      <c r="F409" s="8"/>
      <c r="G409" s="9"/>
      <c r="H409" s="9"/>
      <c r="I409" s="9"/>
      <c r="J409" s="9"/>
      <c r="K409" s="9"/>
      <c r="L409" s="9"/>
      <c r="M409" s="9"/>
      <c r="N409" s="9"/>
      <c r="O409" s="9"/>
      <c r="P409" s="9"/>
      <c r="Q409" s="9"/>
      <c r="R409" s="9"/>
      <c r="S409" s="9"/>
      <c r="T409" s="9"/>
      <c r="U409" s="9"/>
      <c r="V409" s="9"/>
      <c r="W409" s="9"/>
      <c r="X409" s="9"/>
      <c r="Y409" s="9"/>
      <c r="Z409" s="9"/>
    </row>
    <row r="410">
      <c r="A410" s="9"/>
      <c r="B410" s="64"/>
      <c r="C410" s="8"/>
      <c r="D410" s="8"/>
      <c r="E410" s="9"/>
      <c r="F410" s="8"/>
      <c r="G410" s="9"/>
      <c r="H410" s="9"/>
      <c r="I410" s="9"/>
      <c r="J410" s="9"/>
      <c r="K410" s="9"/>
      <c r="L410" s="9"/>
      <c r="M410" s="9"/>
      <c r="N410" s="9"/>
      <c r="O410" s="9"/>
      <c r="P410" s="9"/>
      <c r="Q410" s="9"/>
      <c r="R410" s="9"/>
      <c r="S410" s="9"/>
      <c r="T410" s="9"/>
      <c r="U410" s="9"/>
      <c r="V410" s="9"/>
      <c r="W410" s="9"/>
      <c r="X410" s="9"/>
      <c r="Y410" s="9"/>
      <c r="Z410" s="9"/>
    </row>
    <row r="411">
      <c r="A411" s="9"/>
      <c r="B411" s="64"/>
      <c r="C411" s="8"/>
      <c r="D411" s="8"/>
      <c r="E411" s="9"/>
      <c r="F411" s="8"/>
      <c r="G411" s="9"/>
      <c r="H411" s="9"/>
      <c r="I411" s="9"/>
      <c r="J411" s="9"/>
      <c r="K411" s="9"/>
      <c r="L411" s="9"/>
      <c r="M411" s="9"/>
      <c r="N411" s="9"/>
      <c r="O411" s="9"/>
      <c r="P411" s="9"/>
      <c r="Q411" s="9"/>
      <c r="R411" s="9"/>
      <c r="S411" s="9"/>
      <c r="T411" s="9"/>
      <c r="U411" s="9"/>
      <c r="V411" s="9"/>
      <c r="W411" s="9"/>
      <c r="X411" s="9"/>
      <c r="Y411" s="9"/>
      <c r="Z411" s="9"/>
    </row>
    <row r="412">
      <c r="A412" s="9"/>
      <c r="B412" s="64"/>
      <c r="C412" s="8"/>
      <c r="D412" s="8"/>
      <c r="E412" s="9"/>
      <c r="F412" s="8"/>
      <c r="G412" s="9"/>
      <c r="H412" s="9"/>
      <c r="I412" s="9"/>
      <c r="J412" s="9"/>
      <c r="K412" s="9"/>
      <c r="L412" s="9"/>
      <c r="M412" s="9"/>
      <c r="N412" s="9"/>
      <c r="O412" s="9"/>
      <c r="P412" s="9"/>
      <c r="Q412" s="9"/>
      <c r="R412" s="9"/>
      <c r="S412" s="9"/>
      <c r="T412" s="9"/>
      <c r="U412" s="9"/>
      <c r="V412" s="9"/>
      <c r="W412" s="9"/>
      <c r="X412" s="9"/>
      <c r="Y412" s="9"/>
      <c r="Z412" s="9"/>
    </row>
    <row r="413">
      <c r="A413" s="9"/>
      <c r="B413" s="64"/>
      <c r="C413" s="8"/>
      <c r="D413" s="8"/>
      <c r="E413" s="9"/>
      <c r="F413" s="8"/>
      <c r="G413" s="9"/>
      <c r="H413" s="9"/>
      <c r="I413" s="9"/>
      <c r="J413" s="9"/>
      <c r="K413" s="9"/>
      <c r="L413" s="9"/>
      <c r="M413" s="9"/>
      <c r="N413" s="9"/>
      <c r="O413" s="9"/>
      <c r="P413" s="9"/>
      <c r="Q413" s="9"/>
      <c r="R413" s="9"/>
      <c r="S413" s="9"/>
      <c r="T413" s="9"/>
      <c r="U413" s="9"/>
      <c r="V413" s="9"/>
      <c r="W413" s="9"/>
      <c r="X413" s="9"/>
      <c r="Y413" s="9"/>
      <c r="Z413" s="9"/>
    </row>
    <row r="414">
      <c r="A414" s="9"/>
      <c r="B414" s="64"/>
      <c r="C414" s="8"/>
      <c r="D414" s="8"/>
      <c r="E414" s="9"/>
      <c r="F414" s="8"/>
      <c r="G414" s="9"/>
      <c r="H414" s="9"/>
      <c r="I414" s="9"/>
      <c r="J414" s="9"/>
      <c r="K414" s="9"/>
      <c r="L414" s="9"/>
      <c r="M414" s="9"/>
      <c r="N414" s="9"/>
      <c r="O414" s="9"/>
      <c r="P414" s="9"/>
      <c r="Q414" s="9"/>
      <c r="R414" s="9"/>
      <c r="S414" s="9"/>
      <c r="T414" s="9"/>
      <c r="U414" s="9"/>
      <c r="V414" s="9"/>
      <c r="W414" s="9"/>
      <c r="X414" s="9"/>
      <c r="Y414" s="9"/>
      <c r="Z414" s="9"/>
    </row>
    <row r="415">
      <c r="A415" s="9"/>
      <c r="B415" s="64"/>
      <c r="C415" s="8"/>
      <c r="D415" s="8"/>
      <c r="E415" s="9"/>
      <c r="F415" s="8"/>
      <c r="G415" s="9"/>
      <c r="H415" s="9"/>
      <c r="I415" s="9"/>
      <c r="J415" s="9"/>
      <c r="K415" s="9"/>
      <c r="L415" s="9"/>
      <c r="M415" s="9"/>
      <c r="N415" s="9"/>
      <c r="O415" s="9"/>
      <c r="P415" s="9"/>
      <c r="Q415" s="9"/>
      <c r="R415" s="9"/>
      <c r="S415" s="9"/>
      <c r="T415" s="9"/>
      <c r="U415" s="9"/>
      <c r="V415" s="9"/>
      <c r="W415" s="9"/>
      <c r="X415" s="9"/>
      <c r="Y415" s="9"/>
      <c r="Z415" s="9"/>
    </row>
    <row r="416">
      <c r="A416" s="9"/>
      <c r="B416" s="64"/>
      <c r="C416" s="8"/>
      <c r="D416" s="8"/>
      <c r="E416" s="9"/>
      <c r="F416" s="8"/>
      <c r="G416" s="9"/>
      <c r="H416" s="9"/>
      <c r="I416" s="9"/>
      <c r="J416" s="9"/>
      <c r="K416" s="9"/>
      <c r="L416" s="9"/>
      <c r="M416" s="9"/>
      <c r="N416" s="9"/>
      <c r="O416" s="9"/>
      <c r="P416" s="9"/>
      <c r="Q416" s="9"/>
      <c r="R416" s="9"/>
      <c r="S416" s="9"/>
      <c r="T416" s="9"/>
      <c r="U416" s="9"/>
      <c r="V416" s="9"/>
      <c r="W416" s="9"/>
      <c r="X416" s="9"/>
      <c r="Y416" s="9"/>
      <c r="Z416" s="9"/>
    </row>
    <row r="417">
      <c r="A417" s="9"/>
      <c r="B417" s="64"/>
      <c r="C417" s="8"/>
      <c r="D417" s="8"/>
      <c r="E417" s="9"/>
      <c r="F417" s="8"/>
      <c r="G417" s="9"/>
      <c r="H417" s="9"/>
      <c r="I417" s="9"/>
      <c r="J417" s="9"/>
      <c r="K417" s="9"/>
      <c r="L417" s="9"/>
      <c r="M417" s="9"/>
      <c r="N417" s="9"/>
      <c r="O417" s="9"/>
      <c r="P417" s="9"/>
      <c r="Q417" s="9"/>
      <c r="R417" s="9"/>
      <c r="S417" s="9"/>
      <c r="T417" s="9"/>
      <c r="U417" s="9"/>
      <c r="V417" s="9"/>
      <c r="W417" s="9"/>
      <c r="X417" s="9"/>
      <c r="Y417" s="9"/>
      <c r="Z417" s="9"/>
    </row>
    <row r="418">
      <c r="A418" s="9"/>
      <c r="B418" s="64"/>
      <c r="C418" s="8"/>
      <c r="D418" s="8"/>
      <c r="E418" s="9"/>
      <c r="F418" s="8"/>
      <c r="G418" s="9"/>
      <c r="H418" s="9"/>
      <c r="I418" s="9"/>
      <c r="J418" s="9"/>
      <c r="K418" s="9"/>
      <c r="L418" s="9"/>
      <c r="M418" s="9"/>
      <c r="N418" s="9"/>
      <c r="O418" s="9"/>
      <c r="P418" s="9"/>
      <c r="Q418" s="9"/>
      <c r="R418" s="9"/>
      <c r="S418" s="9"/>
      <c r="T418" s="9"/>
      <c r="U418" s="9"/>
      <c r="V418" s="9"/>
      <c r="W418" s="9"/>
      <c r="X418" s="9"/>
      <c r="Y418" s="9"/>
      <c r="Z418" s="9"/>
    </row>
    <row r="419">
      <c r="A419" s="9"/>
      <c r="B419" s="64"/>
      <c r="C419" s="8"/>
      <c r="D419" s="8"/>
      <c r="E419" s="9"/>
      <c r="F419" s="8"/>
      <c r="G419" s="9"/>
      <c r="H419" s="9"/>
      <c r="I419" s="9"/>
      <c r="J419" s="9"/>
      <c r="K419" s="9"/>
      <c r="L419" s="9"/>
      <c r="M419" s="9"/>
      <c r="N419" s="9"/>
      <c r="O419" s="9"/>
      <c r="P419" s="9"/>
      <c r="Q419" s="9"/>
      <c r="R419" s="9"/>
      <c r="S419" s="9"/>
      <c r="T419" s="9"/>
      <c r="U419" s="9"/>
      <c r="V419" s="9"/>
      <c r="W419" s="9"/>
      <c r="X419" s="9"/>
      <c r="Y419" s="9"/>
      <c r="Z419" s="9"/>
    </row>
    <row r="420">
      <c r="A420" s="9"/>
      <c r="B420" s="64"/>
      <c r="C420" s="8"/>
      <c r="D420" s="8"/>
      <c r="E420" s="9"/>
      <c r="F420" s="8"/>
      <c r="G420" s="9"/>
      <c r="H420" s="9"/>
      <c r="I420" s="9"/>
      <c r="J420" s="9"/>
      <c r="K420" s="9"/>
      <c r="L420" s="9"/>
      <c r="M420" s="9"/>
      <c r="N420" s="9"/>
      <c r="O420" s="9"/>
      <c r="P420" s="9"/>
      <c r="Q420" s="9"/>
      <c r="R420" s="9"/>
      <c r="S420" s="9"/>
      <c r="T420" s="9"/>
      <c r="U420" s="9"/>
      <c r="V420" s="9"/>
      <c r="W420" s="9"/>
      <c r="X420" s="9"/>
      <c r="Y420" s="9"/>
      <c r="Z420" s="9"/>
    </row>
    <row r="421">
      <c r="A421" s="9"/>
      <c r="B421" s="64"/>
      <c r="C421" s="8"/>
      <c r="D421" s="8"/>
      <c r="E421" s="9"/>
      <c r="F421" s="8"/>
      <c r="G421" s="9"/>
      <c r="H421" s="9"/>
      <c r="I421" s="9"/>
      <c r="J421" s="9"/>
      <c r="K421" s="9"/>
      <c r="L421" s="9"/>
      <c r="M421" s="9"/>
      <c r="N421" s="9"/>
      <c r="O421" s="9"/>
      <c r="P421" s="9"/>
      <c r="Q421" s="9"/>
      <c r="R421" s="9"/>
      <c r="S421" s="9"/>
      <c r="T421" s="9"/>
      <c r="U421" s="9"/>
      <c r="V421" s="9"/>
      <c r="W421" s="9"/>
      <c r="X421" s="9"/>
      <c r="Y421" s="9"/>
      <c r="Z421" s="9"/>
    </row>
    <row r="422">
      <c r="A422" s="9"/>
      <c r="B422" s="64"/>
      <c r="C422" s="8"/>
      <c r="D422" s="8"/>
      <c r="E422" s="9"/>
      <c r="F422" s="8"/>
      <c r="G422" s="9"/>
      <c r="H422" s="9"/>
      <c r="I422" s="9"/>
      <c r="J422" s="9"/>
      <c r="K422" s="9"/>
      <c r="L422" s="9"/>
      <c r="M422" s="9"/>
      <c r="N422" s="9"/>
      <c r="O422" s="9"/>
      <c r="P422" s="9"/>
      <c r="Q422" s="9"/>
      <c r="R422" s="9"/>
      <c r="S422" s="9"/>
      <c r="T422" s="9"/>
      <c r="U422" s="9"/>
      <c r="V422" s="9"/>
      <c r="W422" s="9"/>
      <c r="X422" s="9"/>
      <c r="Y422" s="9"/>
      <c r="Z422" s="9"/>
    </row>
    <row r="423">
      <c r="A423" s="9"/>
      <c r="B423" s="64"/>
      <c r="C423" s="8"/>
      <c r="D423" s="8"/>
      <c r="E423" s="9"/>
      <c r="F423" s="8"/>
      <c r="G423" s="9"/>
      <c r="H423" s="9"/>
      <c r="I423" s="9"/>
      <c r="J423" s="9"/>
      <c r="K423" s="9"/>
      <c r="L423" s="9"/>
      <c r="M423" s="9"/>
      <c r="N423" s="9"/>
      <c r="O423" s="9"/>
      <c r="P423" s="9"/>
      <c r="Q423" s="9"/>
      <c r="R423" s="9"/>
      <c r="S423" s="9"/>
      <c r="T423" s="9"/>
      <c r="U423" s="9"/>
      <c r="V423" s="9"/>
      <c r="W423" s="9"/>
      <c r="X423" s="9"/>
      <c r="Y423" s="9"/>
      <c r="Z423" s="9"/>
    </row>
    <row r="424">
      <c r="A424" s="9"/>
      <c r="B424" s="64"/>
      <c r="C424" s="8"/>
      <c r="D424" s="8"/>
      <c r="E424" s="9"/>
      <c r="F424" s="8"/>
      <c r="G424" s="9"/>
      <c r="H424" s="9"/>
      <c r="I424" s="9"/>
      <c r="J424" s="9"/>
      <c r="K424" s="9"/>
      <c r="L424" s="9"/>
      <c r="M424" s="9"/>
      <c r="N424" s="9"/>
      <c r="O424" s="9"/>
      <c r="P424" s="9"/>
      <c r="Q424" s="9"/>
      <c r="R424" s="9"/>
      <c r="S424" s="9"/>
      <c r="T424" s="9"/>
      <c r="U424" s="9"/>
      <c r="V424" s="9"/>
      <c r="W424" s="9"/>
      <c r="X424" s="9"/>
      <c r="Y424" s="9"/>
      <c r="Z424" s="9"/>
    </row>
    <row r="425">
      <c r="A425" s="9"/>
      <c r="B425" s="64"/>
      <c r="C425" s="8"/>
      <c r="D425" s="8"/>
      <c r="E425" s="9"/>
      <c r="F425" s="8"/>
      <c r="G425" s="9"/>
      <c r="H425" s="9"/>
      <c r="I425" s="9"/>
      <c r="J425" s="9"/>
      <c r="K425" s="9"/>
      <c r="L425" s="9"/>
      <c r="M425" s="9"/>
      <c r="N425" s="9"/>
      <c r="O425" s="9"/>
      <c r="P425" s="9"/>
      <c r="Q425" s="9"/>
      <c r="R425" s="9"/>
      <c r="S425" s="9"/>
      <c r="T425" s="9"/>
      <c r="U425" s="9"/>
      <c r="V425" s="9"/>
      <c r="W425" s="9"/>
      <c r="X425" s="9"/>
      <c r="Y425" s="9"/>
      <c r="Z425" s="9"/>
    </row>
    <row r="426">
      <c r="A426" s="9"/>
      <c r="B426" s="64"/>
      <c r="C426" s="8"/>
      <c r="D426" s="8"/>
      <c r="E426" s="9"/>
      <c r="F426" s="8"/>
      <c r="G426" s="9"/>
      <c r="H426" s="9"/>
      <c r="I426" s="9"/>
      <c r="J426" s="9"/>
      <c r="K426" s="9"/>
      <c r="L426" s="9"/>
      <c r="M426" s="9"/>
      <c r="N426" s="9"/>
      <c r="O426" s="9"/>
      <c r="P426" s="9"/>
      <c r="Q426" s="9"/>
      <c r="R426" s="9"/>
      <c r="S426" s="9"/>
      <c r="T426" s="9"/>
      <c r="U426" s="9"/>
      <c r="V426" s="9"/>
      <c r="W426" s="9"/>
      <c r="X426" s="9"/>
      <c r="Y426" s="9"/>
      <c r="Z426" s="9"/>
    </row>
    <row r="427">
      <c r="A427" s="9"/>
      <c r="B427" s="64"/>
      <c r="C427" s="8"/>
      <c r="D427" s="8"/>
      <c r="E427" s="9"/>
      <c r="F427" s="8"/>
      <c r="G427" s="9"/>
      <c r="H427" s="9"/>
      <c r="I427" s="9"/>
      <c r="J427" s="9"/>
      <c r="K427" s="9"/>
      <c r="L427" s="9"/>
      <c r="M427" s="9"/>
      <c r="N427" s="9"/>
      <c r="O427" s="9"/>
      <c r="P427" s="9"/>
      <c r="Q427" s="9"/>
      <c r="R427" s="9"/>
      <c r="S427" s="9"/>
      <c r="T427" s="9"/>
      <c r="U427" s="9"/>
      <c r="V427" s="9"/>
      <c r="W427" s="9"/>
      <c r="X427" s="9"/>
      <c r="Y427" s="9"/>
      <c r="Z427" s="9"/>
    </row>
    <row r="428">
      <c r="A428" s="9"/>
      <c r="B428" s="64"/>
      <c r="C428" s="8"/>
      <c r="D428" s="8"/>
      <c r="E428" s="9"/>
      <c r="F428" s="8"/>
      <c r="G428" s="9"/>
      <c r="H428" s="9"/>
      <c r="I428" s="9"/>
      <c r="J428" s="9"/>
      <c r="K428" s="9"/>
      <c r="L428" s="9"/>
      <c r="M428" s="9"/>
      <c r="N428" s="9"/>
      <c r="O428" s="9"/>
      <c r="P428" s="9"/>
      <c r="Q428" s="9"/>
      <c r="R428" s="9"/>
      <c r="S428" s="9"/>
      <c r="T428" s="9"/>
      <c r="U428" s="9"/>
      <c r="V428" s="9"/>
      <c r="W428" s="9"/>
      <c r="X428" s="9"/>
      <c r="Y428" s="9"/>
      <c r="Z428" s="9"/>
    </row>
    <row r="429">
      <c r="A429" s="9"/>
      <c r="B429" s="64"/>
      <c r="C429" s="8"/>
      <c r="D429" s="8"/>
      <c r="E429" s="9"/>
      <c r="F429" s="8"/>
      <c r="G429" s="9"/>
      <c r="H429" s="9"/>
      <c r="I429" s="9"/>
      <c r="J429" s="9"/>
      <c r="K429" s="9"/>
      <c r="L429" s="9"/>
      <c r="M429" s="9"/>
      <c r="N429" s="9"/>
      <c r="O429" s="9"/>
      <c r="P429" s="9"/>
      <c r="Q429" s="9"/>
      <c r="R429" s="9"/>
      <c r="S429" s="9"/>
      <c r="T429" s="9"/>
      <c r="U429" s="9"/>
      <c r="V429" s="9"/>
      <c r="W429" s="9"/>
      <c r="X429" s="9"/>
      <c r="Y429" s="9"/>
      <c r="Z429" s="9"/>
    </row>
    <row r="430">
      <c r="A430" s="9"/>
      <c r="B430" s="64"/>
      <c r="C430" s="8"/>
      <c r="D430" s="8"/>
      <c r="E430" s="9"/>
      <c r="F430" s="8"/>
      <c r="G430" s="9"/>
      <c r="H430" s="9"/>
      <c r="I430" s="9"/>
      <c r="J430" s="9"/>
      <c r="K430" s="9"/>
      <c r="L430" s="9"/>
      <c r="M430" s="9"/>
      <c r="N430" s="9"/>
      <c r="O430" s="9"/>
      <c r="P430" s="9"/>
      <c r="Q430" s="9"/>
      <c r="R430" s="9"/>
      <c r="S430" s="9"/>
      <c r="T430" s="9"/>
      <c r="U430" s="9"/>
      <c r="V430" s="9"/>
      <c r="W430" s="9"/>
      <c r="X430" s="9"/>
      <c r="Y430" s="9"/>
      <c r="Z430" s="9"/>
    </row>
    <row r="431">
      <c r="A431" s="9"/>
      <c r="B431" s="64"/>
      <c r="C431" s="8"/>
      <c r="D431" s="8"/>
      <c r="E431" s="9"/>
      <c r="F431" s="8"/>
      <c r="G431" s="9"/>
      <c r="H431" s="9"/>
      <c r="I431" s="9"/>
      <c r="J431" s="9"/>
      <c r="K431" s="9"/>
      <c r="L431" s="9"/>
      <c r="M431" s="9"/>
      <c r="N431" s="9"/>
      <c r="O431" s="9"/>
      <c r="P431" s="9"/>
      <c r="Q431" s="9"/>
      <c r="R431" s="9"/>
      <c r="S431" s="9"/>
      <c r="T431" s="9"/>
      <c r="U431" s="9"/>
      <c r="V431" s="9"/>
      <c r="W431" s="9"/>
      <c r="X431" s="9"/>
      <c r="Y431" s="9"/>
      <c r="Z431" s="9"/>
    </row>
    <row r="432">
      <c r="A432" s="9"/>
      <c r="B432" s="64"/>
      <c r="C432" s="8"/>
      <c r="D432" s="8"/>
      <c r="E432" s="9"/>
      <c r="F432" s="8"/>
      <c r="G432" s="9"/>
      <c r="H432" s="9"/>
      <c r="I432" s="9"/>
      <c r="J432" s="9"/>
      <c r="K432" s="9"/>
      <c r="L432" s="9"/>
      <c r="M432" s="9"/>
      <c r="N432" s="9"/>
      <c r="O432" s="9"/>
      <c r="P432" s="9"/>
      <c r="Q432" s="9"/>
      <c r="R432" s="9"/>
      <c r="S432" s="9"/>
      <c r="T432" s="9"/>
      <c r="U432" s="9"/>
      <c r="V432" s="9"/>
      <c r="W432" s="9"/>
      <c r="X432" s="9"/>
      <c r="Y432" s="9"/>
      <c r="Z432" s="9"/>
    </row>
    <row r="433">
      <c r="A433" s="9"/>
      <c r="B433" s="64"/>
      <c r="C433" s="8"/>
      <c r="D433" s="8"/>
      <c r="E433" s="9"/>
      <c r="F433" s="8"/>
      <c r="G433" s="9"/>
      <c r="H433" s="9"/>
      <c r="I433" s="9"/>
      <c r="J433" s="9"/>
      <c r="K433" s="9"/>
      <c r="L433" s="9"/>
      <c r="M433" s="9"/>
      <c r="N433" s="9"/>
      <c r="O433" s="9"/>
      <c r="P433" s="9"/>
      <c r="Q433" s="9"/>
      <c r="R433" s="9"/>
      <c r="S433" s="9"/>
      <c r="T433" s="9"/>
      <c r="U433" s="9"/>
      <c r="V433" s="9"/>
      <c r="W433" s="9"/>
      <c r="X433" s="9"/>
      <c r="Y433" s="9"/>
      <c r="Z433" s="9"/>
    </row>
    <row r="434">
      <c r="A434" s="9"/>
      <c r="B434" s="64"/>
      <c r="C434" s="8"/>
      <c r="D434" s="8"/>
      <c r="E434" s="9"/>
      <c r="F434" s="8"/>
      <c r="G434" s="9"/>
      <c r="H434" s="9"/>
      <c r="I434" s="9"/>
      <c r="J434" s="9"/>
      <c r="K434" s="9"/>
      <c r="L434" s="9"/>
      <c r="M434" s="9"/>
      <c r="N434" s="9"/>
      <c r="O434" s="9"/>
      <c r="P434" s="9"/>
      <c r="Q434" s="9"/>
      <c r="R434" s="9"/>
      <c r="S434" s="9"/>
      <c r="T434" s="9"/>
      <c r="U434" s="9"/>
      <c r="V434" s="9"/>
      <c r="W434" s="9"/>
      <c r="X434" s="9"/>
      <c r="Y434" s="9"/>
      <c r="Z434" s="9"/>
    </row>
    <row r="435">
      <c r="A435" s="9"/>
      <c r="B435" s="64"/>
      <c r="C435" s="8"/>
      <c r="D435" s="8"/>
      <c r="E435" s="9"/>
      <c r="F435" s="8"/>
      <c r="G435" s="9"/>
      <c r="H435" s="9"/>
      <c r="I435" s="9"/>
      <c r="J435" s="9"/>
      <c r="K435" s="9"/>
      <c r="L435" s="9"/>
      <c r="M435" s="9"/>
      <c r="N435" s="9"/>
      <c r="O435" s="9"/>
      <c r="P435" s="9"/>
      <c r="Q435" s="9"/>
      <c r="R435" s="9"/>
      <c r="S435" s="9"/>
      <c r="T435" s="9"/>
      <c r="U435" s="9"/>
      <c r="V435" s="9"/>
      <c r="W435" s="9"/>
      <c r="X435" s="9"/>
      <c r="Y435" s="9"/>
      <c r="Z435" s="9"/>
    </row>
    <row r="436">
      <c r="A436" s="9"/>
      <c r="B436" s="64"/>
      <c r="C436" s="8"/>
      <c r="D436" s="8"/>
      <c r="E436" s="9"/>
      <c r="F436" s="8"/>
      <c r="G436" s="9"/>
      <c r="H436" s="9"/>
      <c r="I436" s="9"/>
      <c r="J436" s="9"/>
      <c r="K436" s="9"/>
      <c r="L436" s="9"/>
      <c r="M436" s="9"/>
      <c r="N436" s="9"/>
      <c r="O436" s="9"/>
      <c r="P436" s="9"/>
      <c r="Q436" s="9"/>
      <c r="R436" s="9"/>
      <c r="S436" s="9"/>
      <c r="T436" s="9"/>
      <c r="U436" s="9"/>
      <c r="V436" s="9"/>
      <c r="W436" s="9"/>
      <c r="X436" s="9"/>
      <c r="Y436" s="9"/>
      <c r="Z436" s="9"/>
    </row>
    <row r="437">
      <c r="A437" s="9"/>
      <c r="B437" s="64"/>
      <c r="C437" s="8"/>
      <c r="D437" s="8"/>
      <c r="E437" s="9"/>
      <c r="F437" s="8"/>
      <c r="G437" s="9"/>
      <c r="H437" s="9"/>
      <c r="I437" s="9"/>
      <c r="J437" s="9"/>
      <c r="K437" s="9"/>
      <c r="L437" s="9"/>
      <c r="M437" s="9"/>
      <c r="N437" s="9"/>
      <c r="O437" s="9"/>
      <c r="P437" s="9"/>
      <c r="Q437" s="9"/>
      <c r="R437" s="9"/>
      <c r="S437" s="9"/>
      <c r="T437" s="9"/>
      <c r="U437" s="9"/>
      <c r="V437" s="9"/>
      <c r="W437" s="9"/>
      <c r="X437" s="9"/>
      <c r="Y437" s="9"/>
      <c r="Z437" s="9"/>
    </row>
    <row r="438">
      <c r="A438" s="9"/>
      <c r="B438" s="64"/>
      <c r="C438" s="8"/>
      <c r="D438" s="8"/>
      <c r="E438" s="9"/>
      <c r="F438" s="8"/>
      <c r="G438" s="9"/>
      <c r="H438" s="9"/>
      <c r="I438" s="9"/>
      <c r="J438" s="9"/>
      <c r="K438" s="9"/>
      <c r="L438" s="9"/>
      <c r="M438" s="9"/>
      <c r="N438" s="9"/>
      <c r="O438" s="9"/>
      <c r="P438" s="9"/>
      <c r="Q438" s="9"/>
      <c r="R438" s="9"/>
      <c r="S438" s="9"/>
      <c r="T438" s="9"/>
      <c r="U438" s="9"/>
      <c r="V438" s="9"/>
      <c r="W438" s="9"/>
      <c r="X438" s="9"/>
      <c r="Y438" s="9"/>
      <c r="Z438" s="9"/>
    </row>
    <row r="439">
      <c r="A439" s="9"/>
      <c r="B439" s="64"/>
      <c r="C439" s="8"/>
      <c r="D439" s="8"/>
      <c r="E439" s="9"/>
      <c r="F439" s="8"/>
      <c r="G439" s="9"/>
      <c r="H439" s="9"/>
      <c r="I439" s="9"/>
      <c r="J439" s="9"/>
      <c r="K439" s="9"/>
      <c r="L439" s="9"/>
      <c r="M439" s="9"/>
      <c r="N439" s="9"/>
      <c r="O439" s="9"/>
      <c r="P439" s="9"/>
      <c r="Q439" s="9"/>
      <c r="R439" s="9"/>
      <c r="S439" s="9"/>
      <c r="T439" s="9"/>
      <c r="U439" s="9"/>
      <c r="V439" s="9"/>
      <c r="W439" s="9"/>
      <c r="X439" s="9"/>
      <c r="Y439" s="9"/>
      <c r="Z439" s="9"/>
    </row>
    <row r="440">
      <c r="A440" s="9"/>
      <c r="B440" s="64"/>
      <c r="C440" s="8"/>
      <c r="D440" s="8"/>
      <c r="E440" s="9"/>
      <c r="F440" s="8"/>
      <c r="G440" s="9"/>
      <c r="H440" s="9"/>
      <c r="I440" s="9"/>
      <c r="J440" s="9"/>
      <c r="K440" s="9"/>
      <c r="L440" s="9"/>
      <c r="M440" s="9"/>
      <c r="N440" s="9"/>
      <c r="O440" s="9"/>
      <c r="P440" s="9"/>
      <c r="Q440" s="9"/>
      <c r="R440" s="9"/>
      <c r="S440" s="9"/>
      <c r="T440" s="9"/>
      <c r="U440" s="9"/>
      <c r="V440" s="9"/>
      <c r="W440" s="9"/>
      <c r="X440" s="9"/>
      <c r="Y440" s="9"/>
      <c r="Z440" s="9"/>
    </row>
    <row r="441">
      <c r="A441" s="9"/>
      <c r="B441" s="64"/>
      <c r="C441" s="8"/>
      <c r="D441" s="8"/>
      <c r="E441" s="9"/>
      <c r="F441" s="8"/>
      <c r="G441" s="9"/>
      <c r="H441" s="9"/>
      <c r="I441" s="9"/>
      <c r="J441" s="9"/>
      <c r="K441" s="9"/>
      <c r="L441" s="9"/>
      <c r="M441" s="9"/>
      <c r="N441" s="9"/>
      <c r="O441" s="9"/>
      <c r="P441" s="9"/>
      <c r="Q441" s="9"/>
      <c r="R441" s="9"/>
      <c r="S441" s="9"/>
      <c r="T441" s="9"/>
      <c r="U441" s="9"/>
      <c r="V441" s="9"/>
      <c r="W441" s="9"/>
      <c r="X441" s="9"/>
      <c r="Y441" s="9"/>
      <c r="Z441" s="9"/>
    </row>
    <row r="442">
      <c r="A442" s="9"/>
      <c r="B442" s="64"/>
      <c r="C442" s="8"/>
      <c r="D442" s="8"/>
      <c r="E442" s="9"/>
      <c r="F442" s="8"/>
      <c r="G442" s="9"/>
      <c r="H442" s="9"/>
      <c r="I442" s="9"/>
      <c r="J442" s="9"/>
      <c r="K442" s="9"/>
      <c r="L442" s="9"/>
      <c r="M442" s="9"/>
      <c r="N442" s="9"/>
      <c r="O442" s="9"/>
      <c r="P442" s="9"/>
      <c r="Q442" s="9"/>
      <c r="R442" s="9"/>
      <c r="S442" s="9"/>
      <c r="T442" s="9"/>
      <c r="U442" s="9"/>
      <c r="V442" s="9"/>
      <c r="W442" s="9"/>
      <c r="X442" s="9"/>
      <c r="Y442" s="9"/>
      <c r="Z442" s="9"/>
    </row>
    <row r="443">
      <c r="A443" s="9"/>
      <c r="B443" s="64"/>
      <c r="C443" s="8"/>
      <c r="D443" s="8"/>
      <c r="E443" s="9"/>
      <c r="F443" s="8"/>
      <c r="G443" s="9"/>
      <c r="H443" s="9"/>
      <c r="I443" s="9"/>
      <c r="J443" s="9"/>
      <c r="K443" s="9"/>
      <c r="L443" s="9"/>
      <c r="M443" s="9"/>
      <c r="N443" s="9"/>
      <c r="O443" s="9"/>
      <c r="P443" s="9"/>
      <c r="Q443" s="9"/>
      <c r="R443" s="9"/>
      <c r="S443" s="9"/>
      <c r="T443" s="9"/>
      <c r="U443" s="9"/>
      <c r="V443" s="9"/>
      <c r="W443" s="9"/>
      <c r="X443" s="9"/>
      <c r="Y443" s="9"/>
      <c r="Z443" s="9"/>
    </row>
    <row r="444">
      <c r="A444" s="9"/>
      <c r="B444" s="64"/>
      <c r="C444" s="8"/>
      <c r="D444" s="8"/>
      <c r="E444" s="9"/>
      <c r="F444" s="8"/>
      <c r="G444" s="9"/>
      <c r="H444" s="9"/>
      <c r="I444" s="9"/>
      <c r="J444" s="9"/>
      <c r="K444" s="9"/>
      <c r="L444" s="9"/>
      <c r="M444" s="9"/>
      <c r="N444" s="9"/>
      <c r="O444" s="9"/>
      <c r="P444" s="9"/>
      <c r="Q444" s="9"/>
      <c r="R444" s="9"/>
      <c r="S444" s="9"/>
      <c r="T444" s="9"/>
      <c r="U444" s="9"/>
      <c r="V444" s="9"/>
      <c r="W444" s="9"/>
      <c r="X444" s="9"/>
      <c r="Y444" s="9"/>
      <c r="Z444" s="9"/>
    </row>
    <row r="445">
      <c r="A445" s="9"/>
      <c r="B445" s="64"/>
      <c r="C445" s="8"/>
      <c r="D445" s="8"/>
      <c r="E445" s="9"/>
      <c r="F445" s="8"/>
      <c r="G445" s="9"/>
      <c r="H445" s="9"/>
      <c r="I445" s="9"/>
      <c r="J445" s="9"/>
      <c r="K445" s="9"/>
      <c r="L445" s="9"/>
      <c r="M445" s="9"/>
      <c r="N445" s="9"/>
      <c r="O445" s="9"/>
      <c r="P445" s="9"/>
      <c r="Q445" s="9"/>
      <c r="R445" s="9"/>
      <c r="S445" s="9"/>
      <c r="T445" s="9"/>
      <c r="U445" s="9"/>
      <c r="V445" s="9"/>
      <c r="W445" s="9"/>
      <c r="X445" s="9"/>
      <c r="Y445" s="9"/>
      <c r="Z445" s="9"/>
    </row>
    <row r="446">
      <c r="A446" s="9"/>
      <c r="B446" s="64"/>
      <c r="C446" s="8"/>
      <c r="D446" s="8"/>
      <c r="E446" s="9"/>
      <c r="F446" s="8"/>
      <c r="G446" s="9"/>
      <c r="H446" s="9"/>
      <c r="I446" s="9"/>
      <c r="J446" s="9"/>
      <c r="K446" s="9"/>
      <c r="L446" s="9"/>
      <c r="M446" s="9"/>
      <c r="N446" s="9"/>
      <c r="O446" s="9"/>
      <c r="P446" s="9"/>
      <c r="Q446" s="9"/>
      <c r="R446" s="9"/>
      <c r="S446" s="9"/>
      <c r="T446" s="9"/>
      <c r="U446" s="9"/>
      <c r="V446" s="9"/>
      <c r="W446" s="9"/>
      <c r="X446" s="9"/>
      <c r="Y446" s="9"/>
      <c r="Z446" s="9"/>
    </row>
    <row r="447">
      <c r="A447" s="9"/>
      <c r="B447" s="64"/>
      <c r="C447" s="8"/>
      <c r="D447" s="8"/>
      <c r="E447" s="9"/>
      <c r="F447" s="8"/>
      <c r="G447" s="9"/>
      <c r="H447" s="9"/>
      <c r="I447" s="9"/>
      <c r="J447" s="9"/>
      <c r="K447" s="9"/>
      <c r="L447" s="9"/>
      <c r="M447" s="9"/>
      <c r="N447" s="9"/>
      <c r="O447" s="9"/>
      <c r="P447" s="9"/>
      <c r="Q447" s="9"/>
      <c r="R447" s="9"/>
      <c r="S447" s="9"/>
      <c r="T447" s="9"/>
      <c r="U447" s="9"/>
      <c r="V447" s="9"/>
      <c r="W447" s="9"/>
      <c r="X447" s="9"/>
      <c r="Y447" s="9"/>
      <c r="Z447" s="9"/>
    </row>
    <row r="448">
      <c r="A448" s="9"/>
      <c r="B448" s="64"/>
      <c r="C448" s="8"/>
      <c r="D448" s="8"/>
      <c r="E448" s="9"/>
      <c r="F448" s="8"/>
      <c r="G448" s="9"/>
      <c r="H448" s="9"/>
      <c r="I448" s="9"/>
      <c r="J448" s="9"/>
      <c r="K448" s="9"/>
      <c r="L448" s="9"/>
      <c r="M448" s="9"/>
      <c r="N448" s="9"/>
      <c r="O448" s="9"/>
      <c r="P448" s="9"/>
      <c r="Q448" s="9"/>
      <c r="R448" s="9"/>
      <c r="S448" s="9"/>
      <c r="T448" s="9"/>
      <c r="U448" s="9"/>
      <c r="V448" s="9"/>
      <c r="W448" s="9"/>
      <c r="X448" s="9"/>
      <c r="Y448" s="9"/>
      <c r="Z448" s="9"/>
    </row>
    <row r="449">
      <c r="A449" s="9"/>
      <c r="B449" s="64"/>
      <c r="C449" s="8"/>
      <c r="D449" s="8"/>
      <c r="E449" s="9"/>
      <c r="F449" s="8"/>
      <c r="G449" s="9"/>
      <c r="H449" s="9"/>
      <c r="I449" s="9"/>
      <c r="J449" s="9"/>
      <c r="K449" s="9"/>
      <c r="L449" s="9"/>
      <c r="M449" s="9"/>
      <c r="N449" s="9"/>
      <c r="O449" s="9"/>
      <c r="P449" s="9"/>
      <c r="Q449" s="9"/>
      <c r="R449" s="9"/>
      <c r="S449" s="9"/>
      <c r="T449" s="9"/>
      <c r="U449" s="9"/>
      <c r="V449" s="9"/>
      <c r="W449" s="9"/>
      <c r="X449" s="9"/>
      <c r="Y449" s="9"/>
      <c r="Z449" s="9"/>
    </row>
    <row r="450">
      <c r="A450" s="9"/>
      <c r="B450" s="64"/>
      <c r="C450" s="8"/>
      <c r="D450" s="8"/>
      <c r="E450" s="9"/>
      <c r="F450" s="8"/>
      <c r="G450" s="9"/>
      <c r="H450" s="9"/>
      <c r="I450" s="9"/>
      <c r="J450" s="9"/>
      <c r="K450" s="9"/>
      <c r="L450" s="9"/>
      <c r="M450" s="9"/>
      <c r="N450" s="9"/>
      <c r="O450" s="9"/>
      <c r="P450" s="9"/>
      <c r="Q450" s="9"/>
      <c r="R450" s="9"/>
      <c r="S450" s="9"/>
      <c r="T450" s="9"/>
      <c r="U450" s="9"/>
      <c r="V450" s="9"/>
      <c r="W450" s="9"/>
      <c r="X450" s="9"/>
      <c r="Y450" s="9"/>
      <c r="Z450" s="9"/>
    </row>
    <row r="451">
      <c r="A451" s="9"/>
      <c r="B451" s="64"/>
      <c r="C451" s="8"/>
      <c r="D451" s="8"/>
      <c r="E451" s="9"/>
      <c r="F451" s="8"/>
      <c r="G451" s="9"/>
      <c r="H451" s="9"/>
      <c r="I451" s="9"/>
      <c r="J451" s="9"/>
      <c r="K451" s="9"/>
      <c r="L451" s="9"/>
      <c r="M451" s="9"/>
      <c r="N451" s="9"/>
      <c r="O451" s="9"/>
      <c r="P451" s="9"/>
      <c r="Q451" s="9"/>
      <c r="R451" s="9"/>
      <c r="S451" s="9"/>
      <c r="T451" s="9"/>
      <c r="U451" s="9"/>
      <c r="V451" s="9"/>
      <c r="W451" s="9"/>
      <c r="X451" s="9"/>
      <c r="Y451" s="9"/>
      <c r="Z451" s="9"/>
    </row>
    <row r="452">
      <c r="A452" s="9"/>
      <c r="B452" s="64"/>
      <c r="C452" s="8"/>
      <c r="D452" s="8"/>
      <c r="E452" s="9"/>
      <c r="F452" s="8"/>
      <c r="G452" s="9"/>
      <c r="H452" s="9"/>
      <c r="I452" s="9"/>
      <c r="J452" s="9"/>
      <c r="K452" s="9"/>
      <c r="L452" s="9"/>
      <c r="M452" s="9"/>
      <c r="N452" s="9"/>
      <c r="O452" s="9"/>
      <c r="P452" s="9"/>
      <c r="Q452" s="9"/>
      <c r="R452" s="9"/>
      <c r="S452" s="9"/>
      <c r="T452" s="9"/>
      <c r="U452" s="9"/>
      <c r="V452" s="9"/>
      <c r="W452" s="9"/>
      <c r="X452" s="9"/>
      <c r="Y452" s="9"/>
      <c r="Z452" s="9"/>
    </row>
    <row r="453">
      <c r="A453" s="9"/>
      <c r="B453" s="64"/>
      <c r="C453" s="8"/>
      <c r="D453" s="8"/>
      <c r="E453" s="9"/>
      <c r="F453" s="8"/>
      <c r="G453" s="9"/>
      <c r="H453" s="9"/>
      <c r="I453" s="9"/>
      <c r="J453" s="9"/>
      <c r="K453" s="9"/>
      <c r="L453" s="9"/>
      <c r="M453" s="9"/>
      <c r="N453" s="9"/>
      <c r="O453" s="9"/>
      <c r="P453" s="9"/>
      <c r="Q453" s="9"/>
      <c r="R453" s="9"/>
      <c r="S453" s="9"/>
      <c r="T453" s="9"/>
      <c r="U453" s="9"/>
      <c r="V453" s="9"/>
      <c r="W453" s="9"/>
      <c r="X453" s="9"/>
      <c r="Y453" s="9"/>
      <c r="Z453" s="9"/>
    </row>
    <row r="454">
      <c r="A454" s="9"/>
      <c r="B454" s="64"/>
      <c r="C454" s="8"/>
      <c r="D454" s="8"/>
      <c r="E454" s="9"/>
      <c r="F454" s="8"/>
      <c r="G454" s="9"/>
      <c r="H454" s="9"/>
      <c r="I454" s="9"/>
      <c r="J454" s="9"/>
      <c r="K454" s="9"/>
      <c r="L454" s="9"/>
      <c r="M454" s="9"/>
      <c r="N454" s="9"/>
      <c r="O454" s="9"/>
      <c r="P454" s="9"/>
      <c r="Q454" s="9"/>
      <c r="R454" s="9"/>
      <c r="S454" s="9"/>
      <c r="T454" s="9"/>
      <c r="U454" s="9"/>
      <c r="V454" s="9"/>
      <c r="W454" s="9"/>
      <c r="X454" s="9"/>
      <c r="Y454" s="9"/>
      <c r="Z454" s="9"/>
    </row>
    <row r="455">
      <c r="A455" s="9"/>
      <c r="B455" s="64"/>
      <c r="C455" s="8"/>
      <c r="D455" s="8"/>
      <c r="E455" s="9"/>
      <c r="F455" s="8"/>
      <c r="G455" s="9"/>
      <c r="H455" s="9"/>
      <c r="I455" s="9"/>
      <c r="J455" s="9"/>
      <c r="K455" s="9"/>
      <c r="L455" s="9"/>
      <c r="M455" s="9"/>
      <c r="N455" s="9"/>
      <c r="O455" s="9"/>
      <c r="P455" s="9"/>
      <c r="Q455" s="9"/>
      <c r="R455" s="9"/>
      <c r="S455" s="9"/>
      <c r="T455" s="9"/>
      <c r="U455" s="9"/>
      <c r="V455" s="9"/>
      <c r="W455" s="9"/>
      <c r="X455" s="9"/>
      <c r="Y455" s="9"/>
      <c r="Z455" s="9"/>
    </row>
    <row r="456">
      <c r="A456" s="9"/>
      <c r="B456" s="64"/>
      <c r="C456" s="8"/>
      <c r="D456" s="8"/>
      <c r="E456" s="9"/>
      <c r="F456" s="8"/>
      <c r="G456" s="9"/>
      <c r="H456" s="9"/>
      <c r="I456" s="9"/>
      <c r="J456" s="9"/>
      <c r="K456" s="9"/>
      <c r="L456" s="9"/>
      <c r="M456" s="9"/>
      <c r="N456" s="9"/>
      <c r="O456" s="9"/>
      <c r="P456" s="9"/>
      <c r="Q456" s="9"/>
      <c r="R456" s="9"/>
      <c r="S456" s="9"/>
      <c r="T456" s="9"/>
      <c r="U456" s="9"/>
      <c r="V456" s="9"/>
      <c r="W456" s="9"/>
      <c r="X456" s="9"/>
      <c r="Y456" s="9"/>
      <c r="Z456" s="9"/>
    </row>
    <row r="457">
      <c r="A457" s="9"/>
      <c r="B457" s="64"/>
      <c r="C457" s="8"/>
      <c r="D457" s="8"/>
      <c r="E457" s="9"/>
      <c r="F457" s="8"/>
      <c r="G457" s="9"/>
      <c r="H457" s="9"/>
      <c r="I457" s="9"/>
      <c r="J457" s="9"/>
      <c r="K457" s="9"/>
      <c r="L457" s="9"/>
      <c r="M457" s="9"/>
      <c r="N457" s="9"/>
      <c r="O457" s="9"/>
      <c r="P457" s="9"/>
      <c r="Q457" s="9"/>
      <c r="R457" s="9"/>
      <c r="S457" s="9"/>
      <c r="T457" s="9"/>
      <c r="U457" s="9"/>
      <c r="V457" s="9"/>
      <c r="W457" s="9"/>
      <c r="X457" s="9"/>
      <c r="Y457" s="9"/>
      <c r="Z457" s="9"/>
    </row>
    <row r="458">
      <c r="A458" s="9"/>
      <c r="B458" s="64"/>
      <c r="C458" s="8"/>
      <c r="D458" s="8"/>
      <c r="E458" s="9"/>
      <c r="F458" s="8"/>
      <c r="G458" s="9"/>
      <c r="H458" s="9"/>
      <c r="I458" s="9"/>
      <c r="J458" s="9"/>
      <c r="K458" s="9"/>
      <c r="L458" s="9"/>
      <c r="M458" s="9"/>
      <c r="N458" s="9"/>
      <c r="O458" s="9"/>
      <c r="P458" s="9"/>
      <c r="Q458" s="9"/>
      <c r="R458" s="9"/>
      <c r="S458" s="9"/>
      <c r="T458" s="9"/>
      <c r="U458" s="9"/>
      <c r="V458" s="9"/>
      <c r="W458" s="9"/>
      <c r="X458" s="9"/>
      <c r="Y458" s="9"/>
      <c r="Z458" s="9"/>
    </row>
    <row r="459">
      <c r="A459" s="9"/>
      <c r="B459" s="64"/>
      <c r="C459" s="8"/>
      <c r="D459" s="8"/>
      <c r="E459" s="9"/>
      <c r="F459" s="8"/>
      <c r="G459" s="9"/>
      <c r="H459" s="9"/>
      <c r="I459" s="9"/>
      <c r="J459" s="9"/>
      <c r="K459" s="9"/>
      <c r="L459" s="9"/>
      <c r="M459" s="9"/>
      <c r="N459" s="9"/>
      <c r="O459" s="9"/>
      <c r="P459" s="9"/>
      <c r="Q459" s="9"/>
      <c r="R459" s="9"/>
      <c r="S459" s="9"/>
      <c r="T459" s="9"/>
      <c r="U459" s="9"/>
      <c r="V459" s="9"/>
      <c r="W459" s="9"/>
      <c r="X459" s="9"/>
      <c r="Y459" s="9"/>
      <c r="Z459" s="9"/>
    </row>
    <row r="460">
      <c r="A460" s="9"/>
      <c r="B460" s="64"/>
      <c r="C460" s="8"/>
      <c r="D460" s="8"/>
      <c r="E460" s="9"/>
      <c r="F460" s="8"/>
      <c r="G460" s="9"/>
      <c r="H460" s="9"/>
      <c r="I460" s="9"/>
      <c r="J460" s="9"/>
      <c r="K460" s="9"/>
      <c r="L460" s="9"/>
      <c r="M460" s="9"/>
      <c r="N460" s="9"/>
      <c r="O460" s="9"/>
      <c r="P460" s="9"/>
      <c r="Q460" s="9"/>
      <c r="R460" s="9"/>
      <c r="S460" s="9"/>
      <c r="T460" s="9"/>
      <c r="U460" s="9"/>
      <c r="V460" s="9"/>
      <c r="W460" s="9"/>
      <c r="X460" s="9"/>
      <c r="Y460" s="9"/>
      <c r="Z460" s="9"/>
    </row>
    <row r="461">
      <c r="A461" s="9"/>
      <c r="B461" s="64"/>
      <c r="C461" s="8"/>
      <c r="D461" s="8"/>
      <c r="E461" s="9"/>
      <c r="F461" s="8"/>
      <c r="G461" s="9"/>
      <c r="H461" s="9"/>
      <c r="I461" s="9"/>
      <c r="J461" s="9"/>
      <c r="K461" s="9"/>
      <c r="L461" s="9"/>
      <c r="M461" s="9"/>
      <c r="N461" s="9"/>
      <c r="O461" s="9"/>
      <c r="P461" s="9"/>
      <c r="Q461" s="9"/>
      <c r="R461" s="9"/>
      <c r="S461" s="9"/>
      <c r="T461" s="9"/>
      <c r="U461" s="9"/>
      <c r="V461" s="9"/>
      <c r="W461" s="9"/>
      <c r="X461" s="9"/>
      <c r="Y461" s="9"/>
      <c r="Z461" s="9"/>
    </row>
    <row r="462">
      <c r="A462" s="9"/>
      <c r="B462" s="64"/>
      <c r="C462" s="8"/>
      <c r="D462" s="8"/>
      <c r="E462" s="9"/>
      <c r="F462" s="8"/>
      <c r="G462" s="9"/>
      <c r="H462" s="9"/>
      <c r="I462" s="9"/>
      <c r="J462" s="9"/>
      <c r="K462" s="9"/>
      <c r="L462" s="9"/>
      <c r="M462" s="9"/>
      <c r="N462" s="9"/>
      <c r="O462" s="9"/>
      <c r="P462" s="9"/>
      <c r="Q462" s="9"/>
      <c r="R462" s="9"/>
      <c r="S462" s="9"/>
      <c r="T462" s="9"/>
      <c r="U462" s="9"/>
      <c r="V462" s="9"/>
      <c r="W462" s="9"/>
      <c r="X462" s="9"/>
      <c r="Y462" s="9"/>
      <c r="Z462" s="9"/>
    </row>
    <row r="463">
      <c r="A463" s="9"/>
      <c r="B463" s="64"/>
      <c r="C463" s="8"/>
      <c r="D463" s="8"/>
      <c r="E463" s="9"/>
      <c r="F463" s="8"/>
      <c r="G463" s="9"/>
      <c r="H463" s="9"/>
      <c r="I463" s="9"/>
      <c r="J463" s="9"/>
      <c r="K463" s="9"/>
      <c r="L463" s="9"/>
      <c r="M463" s="9"/>
      <c r="N463" s="9"/>
      <c r="O463" s="9"/>
      <c r="P463" s="9"/>
      <c r="Q463" s="9"/>
      <c r="R463" s="9"/>
      <c r="S463" s="9"/>
      <c r="T463" s="9"/>
      <c r="U463" s="9"/>
      <c r="V463" s="9"/>
      <c r="W463" s="9"/>
      <c r="X463" s="9"/>
      <c r="Y463" s="9"/>
      <c r="Z463" s="9"/>
    </row>
    <row r="464">
      <c r="A464" s="9"/>
      <c r="B464" s="64"/>
      <c r="C464" s="8"/>
      <c r="D464" s="8"/>
      <c r="E464" s="9"/>
      <c r="F464" s="8"/>
      <c r="G464" s="9"/>
      <c r="H464" s="9"/>
      <c r="I464" s="9"/>
      <c r="J464" s="9"/>
      <c r="K464" s="9"/>
      <c r="L464" s="9"/>
      <c r="M464" s="9"/>
      <c r="N464" s="9"/>
      <c r="O464" s="9"/>
      <c r="P464" s="9"/>
      <c r="Q464" s="9"/>
      <c r="R464" s="9"/>
      <c r="S464" s="9"/>
      <c r="T464" s="9"/>
      <c r="U464" s="9"/>
      <c r="V464" s="9"/>
      <c r="W464" s="9"/>
      <c r="X464" s="9"/>
      <c r="Y464" s="9"/>
      <c r="Z464" s="9"/>
    </row>
    <row r="465">
      <c r="A465" s="9"/>
      <c r="B465" s="64"/>
      <c r="C465" s="8"/>
      <c r="D465" s="8"/>
      <c r="E465" s="9"/>
      <c r="F465" s="8"/>
      <c r="G465" s="9"/>
      <c r="H465" s="9"/>
      <c r="I465" s="9"/>
      <c r="J465" s="9"/>
      <c r="K465" s="9"/>
      <c r="L465" s="9"/>
      <c r="M465" s="9"/>
      <c r="N465" s="9"/>
      <c r="O465" s="9"/>
      <c r="P465" s="9"/>
      <c r="Q465" s="9"/>
      <c r="R465" s="9"/>
      <c r="S465" s="9"/>
      <c r="T465" s="9"/>
      <c r="U465" s="9"/>
      <c r="V465" s="9"/>
      <c r="W465" s="9"/>
      <c r="X465" s="9"/>
      <c r="Y465" s="9"/>
      <c r="Z465" s="9"/>
    </row>
    <row r="466">
      <c r="A466" s="9"/>
      <c r="B466" s="64"/>
      <c r="C466" s="8"/>
      <c r="D466" s="8"/>
      <c r="E466" s="9"/>
      <c r="F466" s="8"/>
      <c r="G466" s="9"/>
      <c r="H466" s="9"/>
      <c r="I466" s="9"/>
      <c r="J466" s="9"/>
      <c r="K466" s="9"/>
      <c r="L466" s="9"/>
      <c r="M466" s="9"/>
      <c r="N466" s="9"/>
      <c r="O466" s="9"/>
      <c r="P466" s="9"/>
      <c r="Q466" s="9"/>
      <c r="R466" s="9"/>
      <c r="S466" s="9"/>
      <c r="T466" s="9"/>
      <c r="U466" s="9"/>
      <c r="V466" s="9"/>
      <c r="W466" s="9"/>
      <c r="X466" s="9"/>
      <c r="Y466" s="9"/>
      <c r="Z466" s="9"/>
    </row>
    <row r="467">
      <c r="A467" s="9"/>
      <c r="B467" s="64"/>
      <c r="C467" s="8"/>
      <c r="D467" s="8"/>
      <c r="E467" s="9"/>
      <c r="F467" s="8"/>
      <c r="G467" s="9"/>
      <c r="H467" s="9"/>
      <c r="I467" s="9"/>
      <c r="J467" s="9"/>
      <c r="K467" s="9"/>
      <c r="L467" s="9"/>
      <c r="M467" s="9"/>
      <c r="N467" s="9"/>
      <c r="O467" s="9"/>
      <c r="P467" s="9"/>
      <c r="Q467" s="9"/>
      <c r="R467" s="9"/>
      <c r="S467" s="9"/>
      <c r="T467" s="9"/>
      <c r="U467" s="9"/>
      <c r="V467" s="9"/>
      <c r="W467" s="9"/>
      <c r="X467" s="9"/>
      <c r="Y467" s="9"/>
      <c r="Z467" s="9"/>
    </row>
    <row r="468">
      <c r="A468" s="9"/>
      <c r="B468" s="64"/>
      <c r="C468" s="8"/>
      <c r="D468" s="8"/>
      <c r="E468" s="9"/>
      <c r="F468" s="8"/>
      <c r="G468" s="9"/>
      <c r="H468" s="9"/>
      <c r="I468" s="9"/>
      <c r="J468" s="9"/>
      <c r="K468" s="9"/>
      <c r="L468" s="9"/>
      <c r="M468" s="9"/>
      <c r="N468" s="9"/>
      <c r="O468" s="9"/>
      <c r="P468" s="9"/>
      <c r="Q468" s="9"/>
      <c r="R468" s="9"/>
      <c r="S468" s="9"/>
      <c r="T468" s="9"/>
      <c r="U468" s="9"/>
      <c r="V468" s="9"/>
      <c r="W468" s="9"/>
      <c r="X468" s="9"/>
      <c r="Y468" s="9"/>
      <c r="Z468" s="9"/>
    </row>
    <row r="469">
      <c r="A469" s="9"/>
      <c r="B469" s="64"/>
      <c r="C469" s="8"/>
      <c r="D469" s="8"/>
      <c r="E469" s="9"/>
      <c r="F469" s="8"/>
      <c r="G469" s="9"/>
      <c r="H469" s="9"/>
      <c r="I469" s="9"/>
      <c r="J469" s="9"/>
      <c r="K469" s="9"/>
      <c r="L469" s="9"/>
      <c r="M469" s="9"/>
      <c r="N469" s="9"/>
      <c r="O469" s="9"/>
      <c r="P469" s="9"/>
      <c r="Q469" s="9"/>
      <c r="R469" s="9"/>
      <c r="S469" s="9"/>
      <c r="T469" s="9"/>
      <c r="U469" s="9"/>
      <c r="V469" s="9"/>
      <c r="W469" s="9"/>
      <c r="X469" s="9"/>
      <c r="Y469" s="9"/>
      <c r="Z469" s="9"/>
    </row>
    <row r="470">
      <c r="A470" s="9"/>
      <c r="B470" s="64"/>
      <c r="C470" s="8"/>
      <c r="D470" s="8"/>
      <c r="E470" s="9"/>
      <c r="F470" s="8"/>
      <c r="G470" s="9"/>
      <c r="H470" s="9"/>
      <c r="I470" s="9"/>
      <c r="J470" s="9"/>
      <c r="K470" s="9"/>
      <c r="L470" s="9"/>
      <c r="M470" s="9"/>
      <c r="N470" s="9"/>
      <c r="O470" s="9"/>
      <c r="P470" s="9"/>
      <c r="Q470" s="9"/>
      <c r="R470" s="9"/>
      <c r="S470" s="9"/>
      <c r="T470" s="9"/>
      <c r="U470" s="9"/>
      <c r="V470" s="9"/>
      <c r="W470" s="9"/>
      <c r="X470" s="9"/>
      <c r="Y470" s="9"/>
      <c r="Z470" s="9"/>
    </row>
    <row r="471">
      <c r="A471" s="9"/>
      <c r="B471" s="64"/>
      <c r="C471" s="8"/>
      <c r="D471" s="8"/>
      <c r="E471" s="9"/>
      <c r="F471" s="8"/>
      <c r="G471" s="9"/>
      <c r="H471" s="9"/>
      <c r="I471" s="9"/>
      <c r="J471" s="9"/>
      <c r="K471" s="9"/>
      <c r="L471" s="9"/>
      <c r="M471" s="9"/>
      <c r="N471" s="9"/>
      <c r="O471" s="9"/>
      <c r="P471" s="9"/>
      <c r="Q471" s="9"/>
      <c r="R471" s="9"/>
      <c r="S471" s="9"/>
      <c r="T471" s="9"/>
      <c r="U471" s="9"/>
      <c r="V471" s="9"/>
      <c r="W471" s="9"/>
      <c r="X471" s="9"/>
      <c r="Y471" s="9"/>
      <c r="Z471" s="9"/>
    </row>
    <row r="472">
      <c r="A472" s="9"/>
      <c r="B472" s="64"/>
      <c r="C472" s="8"/>
      <c r="D472" s="8"/>
      <c r="E472" s="9"/>
      <c r="F472" s="8"/>
      <c r="G472" s="9"/>
      <c r="H472" s="9"/>
      <c r="I472" s="9"/>
      <c r="J472" s="9"/>
      <c r="K472" s="9"/>
      <c r="L472" s="9"/>
      <c r="M472" s="9"/>
      <c r="N472" s="9"/>
      <c r="O472" s="9"/>
      <c r="P472" s="9"/>
      <c r="Q472" s="9"/>
      <c r="R472" s="9"/>
      <c r="S472" s="9"/>
      <c r="T472" s="9"/>
      <c r="U472" s="9"/>
      <c r="V472" s="9"/>
      <c r="W472" s="9"/>
      <c r="X472" s="9"/>
      <c r="Y472" s="9"/>
      <c r="Z472" s="9"/>
    </row>
    <row r="473">
      <c r="A473" s="9"/>
      <c r="B473" s="64"/>
      <c r="C473" s="8"/>
      <c r="D473" s="8"/>
      <c r="E473" s="9"/>
      <c r="F473" s="8"/>
      <c r="G473" s="9"/>
      <c r="H473" s="9"/>
      <c r="I473" s="9"/>
      <c r="J473" s="9"/>
      <c r="K473" s="9"/>
      <c r="L473" s="9"/>
      <c r="M473" s="9"/>
      <c r="N473" s="9"/>
      <c r="O473" s="9"/>
      <c r="P473" s="9"/>
      <c r="Q473" s="9"/>
      <c r="R473" s="9"/>
      <c r="S473" s="9"/>
      <c r="T473" s="9"/>
      <c r="U473" s="9"/>
      <c r="V473" s="9"/>
      <c r="W473" s="9"/>
      <c r="X473" s="9"/>
      <c r="Y473" s="9"/>
      <c r="Z473" s="9"/>
    </row>
    <row r="474">
      <c r="A474" s="9"/>
      <c r="B474" s="64"/>
      <c r="C474" s="8"/>
      <c r="D474" s="8"/>
      <c r="E474" s="9"/>
      <c r="F474" s="8"/>
      <c r="G474" s="9"/>
      <c r="H474" s="9"/>
      <c r="I474" s="9"/>
      <c r="J474" s="9"/>
      <c r="K474" s="9"/>
      <c r="L474" s="9"/>
      <c r="M474" s="9"/>
      <c r="N474" s="9"/>
      <c r="O474" s="9"/>
      <c r="P474" s="9"/>
      <c r="Q474" s="9"/>
      <c r="R474" s="9"/>
      <c r="S474" s="9"/>
      <c r="T474" s="9"/>
      <c r="U474" s="9"/>
      <c r="V474" s="9"/>
      <c r="W474" s="9"/>
      <c r="X474" s="9"/>
      <c r="Y474" s="9"/>
      <c r="Z474" s="9"/>
    </row>
    <row r="475">
      <c r="A475" s="9"/>
      <c r="B475" s="64"/>
      <c r="C475" s="8"/>
      <c r="D475" s="8"/>
      <c r="E475" s="9"/>
      <c r="F475" s="8"/>
      <c r="G475" s="9"/>
      <c r="H475" s="9"/>
      <c r="I475" s="9"/>
      <c r="J475" s="9"/>
      <c r="K475" s="9"/>
      <c r="L475" s="9"/>
      <c r="M475" s="9"/>
      <c r="N475" s="9"/>
      <c r="O475" s="9"/>
      <c r="P475" s="9"/>
      <c r="Q475" s="9"/>
      <c r="R475" s="9"/>
      <c r="S475" s="9"/>
      <c r="T475" s="9"/>
      <c r="U475" s="9"/>
      <c r="V475" s="9"/>
      <c r="W475" s="9"/>
      <c r="X475" s="9"/>
      <c r="Y475" s="9"/>
      <c r="Z475" s="9"/>
    </row>
    <row r="476">
      <c r="A476" s="9"/>
      <c r="B476" s="64"/>
      <c r="C476" s="8"/>
      <c r="D476" s="8"/>
      <c r="E476" s="9"/>
      <c r="F476" s="8"/>
      <c r="G476" s="9"/>
      <c r="H476" s="9"/>
      <c r="I476" s="9"/>
      <c r="J476" s="9"/>
      <c r="K476" s="9"/>
      <c r="L476" s="9"/>
      <c r="M476" s="9"/>
      <c r="N476" s="9"/>
      <c r="O476" s="9"/>
      <c r="P476" s="9"/>
      <c r="Q476" s="9"/>
      <c r="R476" s="9"/>
      <c r="S476" s="9"/>
      <c r="T476" s="9"/>
      <c r="U476" s="9"/>
      <c r="V476" s="9"/>
      <c r="W476" s="9"/>
      <c r="X476" s="9"/>
      <c r="Y476" s="9"/>
      <c r="Z476" s="9"/>
    </row>
    <row r="477">
      <c r="A477" s="9"/>
      <c r="B477" s="64"/>
      <c r="C477" s="8"/>
      <c r="D477" s="8"/>
      <c r="E477" s="9"/>
      <c r="F477" s="8"/>
      <c r="G477" s="9"/>
      <c r="H477" s="9"/>
      <c r="I477" s="9"/>
      <c r="J477" s="9"/>
      <c r="K477" s="9"/>
      <c r="L477" s="9"/>
      <c r="M477" s="9"/>
      <c r="N477" s="9"/>
      <c r="O477" s="9"/>
      <c r="P477" s="9"/>
      <c r="Q477" s="9"/>
      <c r="R477" s="9"/>
      <c r="S477" s="9"/>
      <c r="T477" s="9"/>
      <c r="U477" s="9"/>
      <c r="V477" s="9"/>
      <c r="W477" s="9"/>
      <c r="X477" s="9"/>
      <c r="Y477" s="9"/>
      <c r="Z477" s="9"/>
    </row>
    <row r="478">
      <c r="A478" s="9"/>
      <c r="B478" s="64"/>
      <c r="C478" s="8"/>
      <c r="D478" s="8"/>
      <c r="E478" s="9"/>
      <c r="F478" s="8"/>
      <c r="G478" s="9"/>
      <c r="H478" s="9"/>
      <c r="I478" s="9"/>
      <c r="J478" s="9"/>
      <c r="K478" s="9"/>
      <c r="L478" s="9"/>
      <c r="M478" s="9"/>
      <c r="N478" s="9"/>
      <c r="O478" s="9"/>
      <c r="P478" s="9"/>
      <c r="Q478" s="9"/>
      <c r="R478" s="9"/>
      <c r="S478" s="9"/>
      <c r="T478" s="9"/>
      <c r="U478" s="9"/>
      <c r="V478" s="9"/>
      <c r="W478" s="9"/>
      <c r="X478" s="9"/>
      <c r="Y478" s="9"/>
      <c r="Z478" s="9"/>
    </row>
    <row r="479">
      <c r="A479" s="9"/>
      <c r="B479" s="64"/>
      <c r="C479" s="8"/>
      <c r="D479" s="8"/>
      <c r="E479" s="9"/>
      <c r="F479" s="8"/>
      <c r="G479" s="9"/>
      <c r="H479" s="9"/>
      <c r="I479" s="9"/>
      <c r="J479" s="9"/>
      <c r="K479" s="9"/>
      <c r="L479" s="9"/>
      <c r="M479" s="9"/>
      <c r="N479" s="9"/>
      <c r="O479" s="9"/>
      <c r="P479" s="9"/>
      <c r="Q479" s="9"/>
      <c r="R479" s="9"/>
      <c r="S479" s="9"/>
      <c r="T479" s="9"/>
      <c r="U479" s="9"/>
      <c r="V479" s="9"/>
      <c r="W479" s="9"/>
      <c r="X479" s="9"/>
      <c r="Y479" s="9"/>
      <c r="Z479" s="9"/>
    </row>
    <row r="480">
      <c r="A480" s="9"/>
      <c r="B480" s="64"/>
      <c r="C480" s="8"/>
      <c r="D480" s="8"/>
      <c r="E480" s="9"/>
      <c r="F480" s="8"/>
      <c r="G480" s="9"/>
      <c r="H480" s="9"/>
      <c r="I480" s="9"/>
      <c r="J480" s="9"/>
      <c r="K480" s="9"/>
      <c r="L480" s="9"/>
      <c r="M480" s="9"/>
      <c r="N480" s="9"/>
      <c r="O480" s="9"/>
      <c r="P480" s="9"/>
      <c r="Q480" s="9"/>
      <c r="R480" s="9"/>
      <c r="S480" s="9"/>
      <c r="T480" s="9"/>
      <c r="U480" s="9"/>
      <c r="V480" s="9"/>
      <c r="W480" s="9"/>
      <c r="X480" s="9"/>
      <c r="Y480" s="9"/>
      <c r="Z480" s="9"/>
    </row>
    <row r="481">
      <c r="A481" s="9"/>
      <c r="B481" s="64"/>
      <c r="C481" s="8"/>
      <c r="D481" s="8"/>
      <c r="E481" s="9"/>
      <c r="F481" s="8"/>
      <c r="G481" s="9"/>
      <c r="H481" s="9"/>
      <c r="I481" s="9"/>
      <c r="J481" s="9"/>
      <c r="K481" s="9"/>
      <c r="L481" s="9"/>
      <c r="M481" s="9"/>
      <c r="N481" s="9"/>
      <c r="O481" s="9"/>
      <c r="P481" s="9"/>
      <c r="Q481" s="9"/>
      <c r="R481" s="9"/>
      <c r="S481" s="9"/>
      <c r="T481" s="9"/>
      <c r="U481" s="9"/>
      <c r="V481" s="9"/>
      <c r="W481" s="9"/>
      <c r="X481" s="9"/>
      <c r="Y481" s="9"/>
      <c r="Z481" s="9"/>
    </row>
    <row r="482">
      <c r="A482" s="9"/>
      <c r="B482" s="64"/>
      <c r="C482" s="8"/>
      <c r="D482" s="8"/>
      <c r="E482" s="9"/>
      <c r="F482" s="8"/>
      <c r="G482" s="9"/>
      <c r="H482" s="9"/>
      <c r="I482" s="9"/>
      <c r="J482" s="9"/>
      <c r="K482" s="9"/>
      <c r="L482" s="9"/>
      <c r="M482" s="9"/>
      <c r="N482" s="9"/>
      <c r="O482" s="9"/>
      <c r="P482" s="9"/>
      <c r="Q482" s="9"/>
      <c r="R482" s="9"/>
      <c r="S482" s="9"/>
      <c r="T482" s="9"/>
      <c r="U482" s="9"/>
      <c r="V482" s="9"/>
      <c r="W482" s="9"/>
      <c r="X482" s="9"/>
      <c r="Y482" s="9"/>
      <c r="Z482" s="9"/>
    </row>
    <row r="483">
      <c r="A483" s="9"/>
      <c r="B483" s="64"/>
      <c r="C483" s="8"/>
      <c r="D483" s="8"/>
      <c r="E483" s="9"/>
      <c r="F483" s="8"/>
      <c r="G483" s="9"/>
      <c r="H483" s="9"/>
      <c r="I483" s="9"/>
      <c r="J483" s="9"/>
      <c r="K483" s="9"/>
      <c r="L483" s="9"/>
      <c r="M483" s="9"/>
      <c r="N483" s="9"/>
      <c r="O483" s="9"/>
      <c r="P483" s="9"/>
      <c r="Q483" s="9"/>
      <c r="R483" s="9"/>
      <c r="S483" s="9"/>
      <c r="T483" s="9"/>
      <c r="U483" s="9"/>
      <c r="V483" s="9"/>
      <c r="W483" s="9"/>
      <c r="X483" s="9"/>
      <c r="Y483" s="9"/>
      <c r="Z483" s="9"/>
    </row>
    <row r="484">
      <c r="A484" s="9"/>
      <c r="B484" s="64"/>
      <c r="C484" s="8"/>
      <c r="D484" s="8"/>
      <c r="E484" s="9"/>
      <c r="F484" s="8"/>
      <c r="G484" s="9"/>
      <c r="H484" s="9"/>
      <c r="I484" s="9"/>
      <c r="J484" s="9"/>
      <c r="K484" s="9"/>
      <c r="L484" s="9"/>
      <c r="M484" s="9"/>
      <c r="N484" s="9"/>
      <c r="O484" s="9"/>
      <c r="P484" s="9"/>
      <c r="Q484" s="9"/>
      <c r="R484" s="9"/>
      <c r="S484" s="9"/>
      <c r="T484" s="9"/>
      <c r="U484" s="9"/>
      <c r="V484" s="9"/>
      <c r="W484" s="9"/>
      <c r="X484" s="9"/>
      <c r="Y484" s="9"/>
      <c r="Z484" s="9"/>
    </row>
    <row r="485">
      <c r="A485" s="9"/>
      <c r="B485" s="64"/>
      <c r="C485" s="8"/>
      <c r="D485" s="8"/>
      <c r="E485" s="9"/>
      <c r="F485" s="8"/>
      <c r="G485" s="9"/>
      <c r="H485" s="9"/>
      <c r="I485" s="9"/>
      <c r="J485" s="9"/>
      <c r="K485" s="9"/>
      <c r="L485" s="9"/>
      <c r="M485" s="9"/>
      <c r="N485" s="9"/>
      <c r="O485" s="9"/>
      <c r="P485" s="9"/>
      <c r="Q485" s="9"/>
      <c r="R485" s="9"/>
      <c r="S485" s="9"/>
      <c r="T485" s="9"/>
      <c r="U485" s="9"/>
      <c r="V485" s="9"/>
      <c r="W485" s="9"/>
      <c r="X485" s="9"/>
      <c r="Y485" s="9"/>
      <c r="Z485" s="9"/>
    </row>
    <row r="486">
      <c r="A486" s="9"/>
      <c r="B486" s="64"/>
      <c r="C486" s="8"/>
      <c r="D486" s="8"/>
      <c r="E486" s="9"/>
      <c r="F486" s="8"/>
      <c r="G486" s="9"/>
      <c r="H486" s="9"/>
      <c r="I486" s="9"/>
      <c r="J486" s="9"/>
      <c r="K486" s="9"/>
      <c r="L486" s="9"/>
      <c r="M486" s="9"/>
      <c r="N486" s="9"/>
      <c r="O486" s="9"/>
      <c r="P486" s="9"/>
      <c r="Q486" s="9"/>
      <c r="R486" s="9"/>
      <c r="S486" s="9"/>
      <c r="T486" s="9"/>
      <c r="U486" s="9"/>
      <c r="V486" s="9"/>
      <c r="W486" s="9"/>
      <c r="X486" s="9"/>
      <c r="Y486" s="9"/>
      <c r="Z486" s="9"/>
    </row>
    <row r="487">
      <c r="A487" s="9"/>
      <c r="B487" s="64"/>
      <c r="C487" s="8"/>
      <c r="D487" s="8"/>
      <c r="E487" s="9"/>
      <c r="F487" s="8"/>
      <c r="G487" s="9"/>
      <c r="H487" s="9"/>
      <c r="I487" s="9"/>
      <c r="J487" s="9"/>
      <c r="K487" s="9"/>
      <c r="L487" s="9"/>
      <c r="M487" s="9"/>
      <c r="N487" s="9"/>
      <c r="O487" s="9"/>
      <c r="P487" s="9"/>
      <c r="Q487" s="9"/>
      <c r="R487" s="9"/>
      <c r="S487" s="9"/>
      <c r="T487" s="9"/>
      <c r="U487" s="9"/>
      <c r="V487" s="9"/>
      <c r="W487" s="9"/>
      <c r="X487" s="9"/>
      <c r="Y487" s="9"/>
      <c r="Z487" s="9"/>
    </row>
    <row r="488">
      <c r="A488" s="9"/>
      <c r="B488" s="64"/>
      <c r="C488" s="8"/>
      <c r="D488" s="8"/>
      <c r="E488" s="9"/>
      <c r="F488" s="8"/>
      <c r="G488" s="9"/>
      <c r="H488" s="9"/>
      <c r="I488" s="9"/>
      <c r="J488" s="9"/>
      <c r="K488" s="9"/>
      <c r="L488" s="9"/>
      <c r="M488" s="9"/>
      <c r="N488" s="9"/>
      <c r="O488" s="9"/>
      <c r="P488" s="9"/>
      <c r="Q488" s="9"/>
      <c r="R488" s="9"/>
      <c r="S488" s="9"/>
      <c r="T488" s="9"/>
      <c r="U488" s="9"/>
      <c r="V488" s="9"/>
      <c r="W488" s="9"/>
      <c r="X488" s="9"/>
      <c r="Y488" s="9"/>
      <c r="Z488" s="9"/>
    </row>
    <row r="489">
      <c r="A489" s="9"/>
      <c r="B489" s="64"/>
      <c r="C489" s="8"/>
      <c r="D489" s="8"/>
      <c r="E489" s="9"/>
      <c r="F489" s="8"/>
      <c r="G489" s="9"/>
      <c r="H489" s="9"/>
      <c r="I489" s="9"/>
      <c r="J489" s="9"/>
      <c r="K489" s="9"/>
      <c r="L489" s="9"/>
      <c r="M489" s="9"/>
      <c r="N489" s="9"/>
      <c r="O489" s="9"/>
      <c r="P489" s="9"/>
      <c r="Q489" s="9"/>
      <c r="R489" s="9"/>
      <c r="S489" s="9"/>
      <c r="T489" s="9"/>
      <c r="U489" s="9"/>
      <c r="V489" s="9"/>
      <c r="W489" s="9"/>
      <c r="X489" s="9"/>
      <c r="Y489" s="9"/>
      <c r="Z489" s="9"/>
    </row>
    <row r="490">
      <c r="A490" s="9"/>
      <c r="B490" s="64"/>
      <c r="C490" s="8"/>
      <c r="D490" s="8"/>
      <c r="E490" s="9"/>
      <c r="F490" s="8"/>
      <c r="G490" s="9"/>
      <c r="H490" s="9"/>
      <c r="I490" s="9"/>
      <c r="J490" s="9"/>
      <c r="K490" s="9"/>
      <c r="L490" s="9"/>
      <c r="M490" s="9"/>
      <c r="N490" s="9"/>
      <c r="O490" s="9"/>
      <c r="P490" s="9"/>
      <c r="Q490" s="9"/>
      <c r="R490" s="9"/>
      <c r="S490" s="9"/>
      <c r="T490" s="9"/>
      <c r="U490" s="9"/>
      <c r="V490" s="9"/>
      <c r="W490" s="9"/>
      <c r="X490" s="9"/>
      <c r="Y490" s="9"/>
      <c r="Z490" s="9"/>
    </row>
    <row r="491">
      <c r="A491" s="9"/>
      <c r="B491" s="64"/>
      <c r="C491" s="8"/>
      <c r="D491" s="8"/>
      <c r="E491" s="9"/>
      <c r="F491" s="8"/>
      <c r="G491" s="9"/>
      <c r="H491" s="9"/>
      <c r="I491" s="9"/>
      <c r="J491" s="9"/>
      <c r="K491" s="9"/>
      <c r="L491" s="9"/>
      <c r="M491" s="9"/>
      <c r="N491" s="9"/>
      <c r="O491" s="9"/>
      <c r="P491" s="9"/>
      <c r="Q491" s="9"/>
      <c r="R491" s="9"/>
      <c r="S491" s="9"/>
      <c r="T491" s="9"/>
      <c r="U491" s="9"/>
      <c r="V491" s="9"/>
      <c r="W491" s="9"/>
      <c r="X491" s="9"/>
      <c r="Y491" s="9"/>
      <c r="Z491" s="9"/>
    </row>
    <row r="492">
      <c r="A492" s="9"/>
      <c r="B492" s="64"/>
      <c r="C492" s="8"/>
      <c r="D492" s="8"/>
      <c r="E492" s="9"/>
      <c r="F492" s="8"/>
      <c r="G492" s="9"/>
      <c r="H492" s="9"/>
      <c r="I492" s="9"/>
      <c r="J492" s="9"/>
      <c r="K492" s="9"/>
      <c r="L492" s="9"/>
      <c r="M492" s="9"/>
      <c r="N492" s="9"/>
      <c r="O492" s="9"/>
      <c r="P492" s="9"/>
      <c r="Q492" s="9"/>
      <c r="R492" s="9"/>
      <c r="S492" s="9"/>
      <c r="T492" s="9"/>
      <c r="U492" s="9"/>
      <c r="V492" s="9"/>
      <c r="W492" s="9"/>
      <c r="X492" s="9"/>
      <c r="Y492" s="9"/>
      <c r="Z492" s="9"/>
    </row>
    <row r="493">
      <c r="A493" s="9"/>
      <c r="B493" s="64"/>
      <c r="C493" s="8"/>
      <c r="D493" s="8"/>
      <c r="E493" s="9"/>
      <c r="F493" s="8"/>
      <c r="G493" s="9"/>
      <c r="H493" s="9"/>
      <c r="I493" s="9"/>
      <c r="J493" s="9"/>
      <c r="K493" s="9"/>
      <c r="L493" s="9"/>
      <c r="M493" s="9"/>
      <c r="N493" s="9"/>
      <c r="O493" s="9"/>
      <c r="P493" s="9"/>
      <c r="Q493" s="9"/>
      <c r="R493" s="9"/>
      <c r="S493" s="9"/>
      <c r="T493" s="9"/>
      <c r="U493" s="9"/>
      <c r="V493" s="9"/>
      <c r="W493" s="9"/>
      <c r="X493" s="9"/>
      <c r="Y493" s="9"/>
      <c r="Z493" s="9"/>
    </row>
    <row r="494">
      <c r="A494" s="9"/>
      <c r="B494" s="64"/>
      <c r="C494" s="8"/>
      <c r="D494" s="8"/>
      <c r="E494" s="9"/>
      <c r="F494" s="8"/>
      <c r="G494" s="9"/>
      <c r="H494" s="9"/>
      <c r="I494" s="9"/>
      <c r="J494" s="9"/>
      <c r="K494" s="9"/>
      <c r="L494" s="9"/>
      <c r="M494" s="9"/>
      <c r="N494" s="9"/>
      <c r="O494" s="9"/>
      <c r="P494" s="9"/>
      <c r="Q494" s="9"/>
      <c r="R494" s="9"/>
      <c r="S494" s="9"/>
      <c r="T494" s="9"/>
      <c r="U494" s="9"/>
      <c r="V494" s="9"/>
      <c r="W494" s="9"/>
      <c r="X494" s="9"/>
      <c r="Y494" s="9"/>
      <c r="Z494" s="9"/>
    </row>
    <row r="495">
      <c r="A495" s="9"/>
      <c r="B495" s="64"/>
      <c r="C495" s="8"/>
      <c r="D495" s="8"/>
      <c r="E495" s="9"/>
      <c r="F495" s="8"/>
      <c r="G495" s="9"/>
      <c r="H495" s="9"/>
      <c r="I495" s="9"/>
      <c r="J495" s="9"/>
      <c r="K495" s="9"/>
      <c r="L495" s="9"/>
      <c r="M495" s="9"/>
      <c r="N495" s="9"/>
      <c r="O495" s="9"/>
      <c r="P495" s="9"/>
      <c r="Q495" s="9"/>
      <c r="R495" s="9"/>
      <c r="S495" s="9"/>
      <c r="T495" s="9"/>
      <c r="U495" s="9"/>
      <c r="V495" s="9"/>
      <c r="W495" s="9"/>
      <c r="X495" s="9"/>
      <c r="Y495" s="9"/>
      <c r="Z495" s="9"/>
    </row>
    <row r="496">
      <c r="A496" s="9"/>
      <c r="B496" s="64"/>
      <c r="C496" s="8"/>
      <c r="D496" s="8"/>
      <c r="E496" s="9"/>
      <c r="F496" s="8"/>
      <c r="G496" s="9"/>
      <c r="H496" s="9"/>
      <c r="I496" s="9"/>
      <c r="J496" s="9"/>
      <c r="K496" s="9"/>
      <c r="L496" s="9"/>
      <c r="M496" s="9"/>
      <c r="N496" s="9"/>
      <c r="O496" s="9"/>
      <c r="P496" s="9"/>
      <c r="Q496" s="9"/>
      <c r="R496" s="9"/>
      <c r="S496" s="9"/>
      <c r="T496" s="9"/>
      <c r="U496" s="9"/>
      <c r="V496" s="9"/>
      <c r="W496" s="9"/>
      <c r="X496" s="9"/>
      <c r="Y496" s="9"/>
      <c r="Z496" s="9"/>
    </row>
    <row r="497">
      <c r="A497" s="9"/>
      <c r="B497" s="64"/>
      <c r="C497" s="8"/>
      <c r="D497" s="8"/>
      <c r="E497" s="9"/>
      <c r="F497" s="8"/>
      <c r="G497" s="9"/>
      <c r="H497" s="9"/>
      <c r="I497" s="9"/>
      <c r="J497" s="9"/>
      <c r="K497" s="9"/>
      <c r="L497" s="9"/>
      <c r="M497" s="9"/>
      <c r="N497" s="9"/>
      <c r="O497" s="9"/>
      <c r="P497" s="9"/>
      <c r="Q497" s="9"/>
      <c r="R497" s="9"/>
      <c r="S497" s="9"/>
      <c r="T497" s="9"/>
      <c r="U497" s="9"/>
      <c r="V497" s="9"/>
      <c r="W497" s="9"/>
      <c r="X497" s="9"/>
      <c r="Y497" s="9"/>
      <c r="Z497" s="9"/>
    </row>
    <row r="498">
      <c r="A498" s="9"/>
      <c r="B498" s="64"/>
      <c r="C498" s="8"/>
      <c r="D498" s="8"/>
      <c r="E498" s="9"/>
      <c r="F498" s="8"/>
      <c r="G498" s="9"/>
      <c r="H498" s="9"/>
      <c r="I498" s="9"/>
      <c r="J498" s="9"/>
      <c r="K498" s="9"/>
      <c r="L498" s="9"/>
      <c r="M498" s="9"/>
      <c r="N498" s="9"/>
      <c r="O498" s="9"/>
      <c r="P498" s="9"/>
      <c r="Q498" s="9"/>
      <c r="R498" s="9"/>
      <c r="S498" s="9"/>
      <c r="T498" s="9"/>
      <c r="U498" s="9"/>
      <c r="V498" s="9"/>
      <c r="W498" s="9"/>
      <c r="X498" s="9"/>
      <c r="Y498" s="9"/>
      <c r="Z498" s="9"/>
    </row>
    <row r="499">
      <c r="A499" s="9"/>
      <c r="B499" s="64"/>
      <c r="C499" s="8"/>
      <c r="D499" s="8"/>
      <c r="E499" s="9"/>
      <c r="F499" s="8"/>
      <c r="G499" s="9"/>
      <c r="H499" s="9"/>
      <c r="I499" s="9"/>
      <c r="J499" s="9"/>
      <c r="K499" s="9"/>
      <c r="L499" s="9"/>
      <c r="M499" s="9"/>
      <c r="N499" s="9"/>
      <c r="O499" s="9"/>
      <c r="P499" s="9"/>
      <c r="Q499" s="9"/>
      <c r="R499" s="9"/>
      <c r="S499" s="9"/>
      <c r="T499" s="9"/>
      <c r="U499" s="9"/>
      <c r="V499" s="9"/>
      <c r="W499" s="9"/>
      <c r="X499" s="9"/>
      <c r="Y499" s="9"/>
      <c r="Z499" s="9"/>
    </row>
    <row r="500">
      <c r="A500" s="9"/>
      <c r="B500" s="64"/>
      <c r="C500" s="8"/>
      <c r="D500" s="8"/>
      <c r="E500" s="9"/>
      <c r="F500" s="8"/>
      <c r="G500" s="9"/>
      <c r="H500" s="9"/>
      <c r="I500" s="9"/>
      <c r="J500" s="9"/>
      <c r="K500" s="9"/>
      <c r="L500" s="9"/>
      <c r="M500" s="9"/>
      <c r="N500" s="9"/>
      <c r="O500" s="9"/>
      <c r="P500" s="9"/>
      <c r="Q500" s="9"/>
      <c r="R500" s="9"/>
      <c r="S500" s="9"/>
      <c r="T500" s="9"/>
      <c r="U500" s="9"/>
      <c r="V500" s="9"/>
      <c r="W500" s="9"/>
      <c r="X500" s="9"/>
      <c r="Y500" s="9"/>
      <c r="Z500" s="9"/>
    </row>
    <row r="501">
      <c r="A501" s="9"/>
      <c r="B501" s="64"/>
      <c r="C501" s="8"/>
      <c r="D501" s="8"/>
      <c r="E501" s="9"/>
      <c r="F501" s="8"/>
      <c r="G501" s="9"/>
      <c r="H501" s="9"/>
      <c r="I501" s="9"/>
      <c r="J501" s="9"/>
      <c r="K501" s="9"/>
      <c r="L501" s="9"/>
      <c r="M501" s="9"/>
      <c r="N501" s="9"/>
      <c r="O501" s="9"/>
      <c r="P501" s="9"/>
      <c r="Q501" s="9"/>
      <c r="R501" s="9"/>
      <c r="S501" s="9"/>
      <c r="T501" s="9"/>
      <c r="U501" s="9"/>
      <c r="V501" s="9"/>
      <c r="W501" s="9"/>
      <c r="X501" s="9"/>
      <c r="Y501" s="9"/>
      <c r="Z501" s="9"/>
    </row>
    <row r="502">
      <c r="A502" s="9"/>
      <c r="B502" s="64"/>
      <c r="C502" s="8"/>
      <c r="D502" s="8"/>
      <c r="E502" s="9"/>
      <c r="F502" s="8"/>
      <c r="G502" s="9"/>
      <c r="H502" s="9"/>
      <c r="I502" s="9"/>
      <c r="J502" s="9"/>
      <c r="K502" s="9"/>
      <c r="L502" s="9"/>
      <c r="M502" s="9"/>
      <c r="N502" s="9"/>
      <c r="O502" s="9"/>
      <c r="P502" s="9"/>
      <c r="Q502" s="9"/>
      <c r="R502" s="9"/>
      <c r="S502" s="9"/>
      <c r="T502" s="9"/>
      <c r="U502" s="9"/>
      <c r="V502" s="9"/>
      <c r="W502" s="9"/>
      <c r="X502" s="9"/>
      <c r="Y502" s="9"/>
      <c r="Z502" s="9"/>
    </row>
    <row r="503">
      <c r="A503" s="9"/>
      <c r="B503" s="64"/>
      <c r="C503" s="8"/>
      <c r="D503" s="8"/>
      <c r="E503" s="9"/>
      <c r="F503" s="8"/>
      <c r="G503" s="9"/>
      <c r="H503" s="9"/>
      <c r="I503" s="9"/>
      <c r="J503" s="9"/>
      <c r="K503" s="9"/>
      <c r="L503" s="9"/>
      <c r="M503" s="9"/>
      <c r="N503" s="9"/>
      <c r="O503" s="9"/>
      <c r="P503" s="9"/>
      <c r="Q503" s="9"/>
      <c r="R503" s="9"/>
      <c r="S503" s="9"/>
      <c r="T503" s="9"/>
      <c r="U503" s="9"/>
      <c r="V503" s="9"/>
      <c r="W503" s="9"/>
      <c r="X503" s="9"/>
      <c r="Y503" s="9"/>
      <c r="Z503" s="9"/>
    </row>
    <row r="504">
      <c r="A504" s="9"/>
      <c r="B504" s="64"/>
      <c r="C504" s="8"/>
      <c r="D504" s="8"/>
      <c r="E504" s="9"/>
      <c r="F504" s="8"/>
      <c r="G504" s="9"/>
      <c r="H504" s="9"/>
      <c r="I504" s="9"/>
      <c r="J504" s="9"/>
      <c r="K504" s="9"/>
      <c r="L504" s="9"/>
      <c r="M504" s="9"/>
      <c r="N504" s="9"/>
      <c r="O504" s="9"/>
      <c r="P504" s="9"/>
      <c r="Q504" s="9"/>
      <c r="R504" s="9"/>
      <c r="S504" s="9"/>
      <c r="T504" s="9"/>
      <c r="U504" s="9"/>
      <c r="V504" s="9"/>
      <c r="W504" s="9"/>
      <c r="X504" s="9"/>
      <c r="Y504" s="9"/>
      <c r="Z504" s="9"/>
    </row>
    <row r="505">
      <c r="A505" s="9"/>
      <c r="B505" s="64"/>
      <c r="C505" s="8"/>
      <c r="D505" s="8"/>
      <c r="E505" s="9"/>
      <c r="F505" s="8"/>
      <c r="G505" s="9"/>
      <c r="H505" s="9"/>
      <c r="I505" s="9"/>
      <c r="J505" s="9"/>
      <c r="K505" s="9"/>
      <c r="L505" s="9"/>
      <c r="M505" s="9"/>
      <c r="N505" s="9"/>
      <c r="O505" s="9"/>
      <c r="P505" s="9"/>
      <c r="Q505" s="9"/>
      <c r="R505" s="9"/>
      <c r="S505" s="9"/>
      <c r="T505" s="9"/>
      <c r="U505" s="9"/>
      <c r="V505" s="9"/>
      <c r="W505" s="9"/>
      <c r="X505" s="9"/>
      <c r="Y505" s="9"/>
      <c r="Z505" s="9"/>
    </row>
    <row r="506">
      <c r="A506" s="9"/>
      <c r="B506" s="64"/>
      <c r="C506" s="8"/>
      <c r="D506" s="8"/>
      <c r="E506" s="9"/>
      <c r="F506" s="8"/>
      <c r="G506" s="9"/>
      <c r="H506" s="9"/>
      <c r="I506" s="9"/>
      <c r="J506" s="9"/>
      <c r="K506" s="9"/>
      <c r="L506" s="9"/>
      <c r="M506" s="9"/>
      <c r="N506" s="9"/>
      <c r="O506" s="9"/>
      <c r="P506" s="9"/>
      <c r="Q506" s="9"/>
      <c r="R506" s="9"/>
      <c r="S506" s="9"/>
      <c r="T506" s="9"/>
      <c r="U506" s="9"/>
      <c r="V506" s="9"/>
      <c r="W506" s="9"/>
      <c r="X506" s="9"/>
      <c r="Y506" s="9"/>
      <c r="Z506" s="9"/>
    </row>
    <row r="507">
      <c r="A507" s="9"/>
      <c r="B507" s="64"/>
      <c r="C507" s="8"/>
      <c r="D507" s="8"/>
      <c r="E507" s="9"/>
      <c r="F507" s="8"/>
      <c r="G507" s="9"/>
      <c r="H507" s="9"/>
      <c r="I507" s="9"/>
      <c r="J507" s="9"/>
      <c r="K507" s="9"/>
      <c r="L507" s="9"/>
      <c r="M507" s="9"/>
      <c r="N507" s="9"/>
      <c r="O507" s="9"/>
      <c r="P507" s="9"/>
      <c r="Q507" s="9"/>
      <c r="R507" s="9"/>
      <c r="S507" s="9"/>
      <c r="T507" s="9"/>
      <c r="U507" s="9"/>
      <c r="V507" s="9"/>
      <c r="W507" s="9"/>
      <c r="X507" s="9"/>
      <c r="Y507" s="9"/>
      <c r="Z507" s="9"/>
    </row>
    <row r="508">
      <c r="A508" s="9"/>
      <c r="B508" s="64"/>
      <c r="C508" s="8"/>
      <c r="D508" s="8"/>
      <c r="E508" s="9"/>
      <c r="F508" s="8"/>
      <c r="G508" s="9"/>
      <c r="H508" s="9"/>
      <c r="I508" s="9"/>
      <c r="J508" s="9"/>
      <c r="K508" s="9"/>
      <c r="L508" s="9"/>
      <c r="M508" s="9"/>
      <c r="N508" s="9"/>
      <c r="O508" s="9"/>
      <c r="P508" s="9"/>
      <c r="Q508" s="9"/>
      <c r="R508" s="9"/>
      <c r="S508" s="9"/>
      <c r="T508" s="9"/>
      <c r="U508" s="9"/>
      <c r="V508" s="9"/>
      <c r="W508" s="9"/>
      <c r="X508" s="9"/>
      <c r="Y508" s="9"/>
      <c r="Z508" s="9"/>
    </row>
    <row r="509">
      <c r="A509" s="9"/>
      <c r="B509" s="64"/>
      <c r="C509" s="8"/>
      <c r="D509" s="8"/>
      <c r="E509" s="9"/>
      <c r="F509" s="8"/>
      <c r="G509" s="9"/>
      <c r="H509" s="9"/>
      <c r="I509" s="9"/>
      <c r="J509" s="9"/>
      <c r="K509" s="9"/>
      <c r="L509" s="9"/>
      <c r="M509" s="9"/>
      <c r="N509" s="9"/>
      <c r="O509" s="9"/>
      <c r="P509" s="9"/>
      <c r="Q509" s="9"/>
      <c r="R509" s="9"/>
      <c r="S509" s="9"/>
      <c r="T509" s="9"/>
      <c r="U509" s="9"/>
      <c r="V509" s="9"/>
      <c r="W509" s="9"/>
      <c r="X509" s="9"/>
      <c r="Y509" s="9"/>
      <c r="Z509" s="9"/>
    </row>
    <row r="510">
      <c r="A510" s="9"/>
      <c r="B510" s="64"/>
      <c r="C510" s="8"/>
      <c r="D510" s="8"/>
      <c r="E510" s="9"/>
      <c r="F510" s="8"/>
      <c r="G510" s="9"/>
      <c r="H510" s="9"/>
      <c r="I510" s="9"/>
      <c r="J510" s="9"/>
      <c r="K510" s="9"/>
      <c r="L510" s="9"/>
      <c r="M510" s="9"/>
      <c r="N510" s="9"/>
      <c r="O510" s="9"/>
      <c r="P510" s="9"/>
      <c r="Q510" s="9"/>
      <c r="R510" s="9"/>
      <c r="S510" s="9"/>
      <c r="T510" s="9"/>
      <c r="U510" s="9"/>
      <c r="V510" s="9"/>
      <c r="W510" s="9"/>
      <c r="X510" s="9"/>
      <c r="Y510" s="9"/>
      <c r="Z510" s="9"/>
    </row>
    <row r="511">
      <c r="A511" s="9"/>
      <c r="B511" s="64"/>
      <c r="C511" s="8"/>
      <c r="D511" s="8"/>
      <c r="E511" s="9"/>
      <c r="F511" s="8"/>
      <c r="G511" s="9"/>
      <c r="H511" s="9"/>
      <c r="I511" s="9"/>
      <c r="J511" s="9"/>
      <c r="K511" s="9"/>
      <c r="L511" s="9"/>
      <c r="M511" s="9"/>
      <c r="N511" s="9"/>
      <c r="O511" s="9"/>
      <c r="P511" s="9"/>
      <c r="Q511" s="9"/>
      <c r="R511" s="9"/>
      <c r="S511" s="9"/>
      <c r="T511" s="9"/>
      <c r="U511" s="9"/>
      <c r="V511" s="9"/>
      <c r="W511" s="9"/>
      <c r="X511" s="9"/>
      <c r="Y511" s="9"/>
      <c r="Z511" s="9"/>
    </row>
    <row r="512">
      <c r="A512" s="9"/>
      <c r="B512" s="64"/>
      <c r="C512" s="8"/>
      <c r="D512" s="8"/>
      <c r="E512" s="9"/>
      <c r="F512" s="8"/>
      <c r="G512" s="9"/>
      <c r="H512" s="9"/>
      <c r="I512" s="9"/>
      <c r="J512" s="9"/>
      <c r="K512" s="9"/>
      <c r="L512" s="9"/>
      <c r="M512" s="9"/>
      <c r="N512" s="9"/>
      <c r="O512" s="9"/>
      <c r="P512" s="9"/>
      <c r="Q512" s="9"/>
      <c r="R512" s="9"/>
      <c r="S512" s="9"/>
      <c r="T512" s="9"/>
      <c r="U512" s="9"/>
      <c r="V512" s="9"/>
      <c r="W512" s="9"/>
      <c r="X512" s="9"/>
      <c r="Y512" s="9"/>
      <c r="Z512" s="9"/>
    </row>
    <row r="513">
      <c r="A513" s="9"/>
      <c r="B513" s="64"/>
      <c r="C513" s="8"/>
      <c r="D513" s="8"/>
      <c r="E513" s="9"/>
      <c r="F513" s="8"/>
      <c r="G513" s="9"/>
      <c r="H513" s="9"/>
      <c r="I513" s="9"/>
      <c r="J513" s="9"/>
      <c r="K513" s="9"/>
      <c r="L513" s="9"/>
      <c r="M513" s="9"/>
      <c r="N513" s="9"/>
      <c r="O513" s="9"/>
      <c r="P513" s="9"/>
      <c r="Q513" s="9"/>
      <c r="R513" s="9"/>
      <c r="S513" s="9"/>
      <c r="T513" s="9"/>
      <c r="U513" s="9"/>
      <c r="V513" s="9"/>
      <c r="W513" s="9"/>
      <c r="X513" s="9"/>
      <c r="Y513" s="9"/>
      <c r="Z513" s="9"/>
    </row>
    <row r="514">
      <c r="A514" s="9"/>
      <c r="B514" s="64"/>
      <c r="C514" s="8"/>
      <c r="D514" s="8"/>
      <c r="E514" s="9"/>
      <c r="F514" s="8"/>
      <c r="G514" s="9"/>
      <c r="H514" s="9"/>
      <c r="I514" s="9"/>
      <c r="J514" s="9"/>
      <c r="K514" s="9"/>
      <c r="L514" s="9"/>
      <c r="M514" s="9"/>
      <c r="N514" s="9"/>
      <c r="O514" s="9"/>
      <c r="P514" s="9"/>
      <c r="Q514" s="9"/>
      <c r="R514" s="9"/>
      <c r="S514" s="9"/>
      <c r="T514" s="9"/>
      <c r="U514" s="9"/>
      <c r="V514" s="9"/>
      <c r="W514" s="9"/>
      <c r="X514" s="9"/>
      <c r="Y514" s="9"/>
      <c r="Z514" s="9"/>
    </row>
    <row r="515">
      <c r="A515" s="9"/>
      <c r="B515" s="64"/>
      <c r="C515" s="8"/>
      <c r="D515" s="8"/>
      <c r="E515" s="9"/>
      <c r="F515" s="8"/>
      <c r="G515" s="9"/>
      <c r="H515" s="9"/>
      <c r="I515" s="9"/>
      <c r="J515" s="9"/>
      <c r="K515" s="9"/>
      <c r="L515" s="9"/>
      <c r="M515" s="9"/>
      <c r="N515" s="9"/>
      <c r="O515" s="9"/>
      <c r="P515" s="9"/>
      <c r="Q515" s="9"/>
      <c r="R515" s="9"/>
      <c r="S515" s="9"/>
      <c r="T515" s="9"/>
      <c r="U515" s="9"/>
      <c r="V515" s="9"/>
      <c r="W515" s="9"/>
      <c r="X515" s="9"/>
      <c r="Y515" s="9"/>
      <c r="Z515" s="9"/>
    </row>
    <row r="516">
      <c r="A516" s="9"/>
      <c r="B516" s="64"/>
      <c r="C516" s="8"/>
      <c r="D516" s="8"/>
      <c r="E516" s="9"/>
      <c r="F516" s="8"/>
      <c r="G516" s="9"/>
      <c r="H516" s="9"/>
      <c r="I516" s="9"/>
      <c r="J516" s="9"/>
      <c r="K516" s="9"/>
      <c r="L516" s="9"/>
      <c r="M516" s="9"/>
      <c r="N516" s="9"/>
      <c r="O516" s="9"/>
      <c r="P516" s="9"/>
      <c r="Q516" s="9"/>
      <c r="R516" s="9"/>
      <c r="S516" s="9"/>
      <c r="T516" s="9"/>
      <c r="U516" s="9"/>
      <c r="V516" s="9"/>
      <c r="W516" s="9"/>
      <c r="X516" s="9"/>
      <c r="Y516" s="9"/>
      <c r="Z516" s="9"/>
    </row>
    <row r="517">
      <c r="A517" s="9"/>
      <c r="B517" s="64"/>
      <c r="C517" s="8"/>
      <c r="D517" s="8"/>
      <c r="E517" s="9"/>
      <c r="F517" s="8"/>
      <c r="G517" s="9"/>
      <c r="H517" s="9"/>
      <c r="I517" s="9"/>
      <c r="J517" s="9"/>
      <c r="K517" s="9"/>
      <c r="L517" s="9"/>
      <c r="M517" s="9"/>
      <c r="N517" s="9"/>
      <c r="O517" s="9"/>
      <c r="P517" s="9"/>
      <c r="Q517" s="9"/>
      <c r="R517" s="9"/>
      <c r="S517" s="9"/>
      <c r="T517" s="9"/>
      <c r="U517" s="9"/>
      <c r="V517" s="9"/>
      <c r="W517" s="9"/>
      <c r="X517" s="9"/>
      <c r="Y517" s="9"/>
      <c r="Z517" s="9"/>
    </row>
    <row r="518">
      <c r="A518" s="9"/>
      <c r="B518" s="64"/>
      <c r="C518" s="8"/>
      <c r="D518" s="8"/>
      <c r="E518" s="9"/>
      <c r="F518" s="8"/>
      <c r="G518" s="9"/>
      <c r="H518" s="9"/>
      <c r="I518" s="9"/>
      <c r="J518" s="9"/>
      <c r="K518" s="9"/>
      <c r="L518" s="9"/>
      <c r="M518" s="9"/>
      <c r="N518" s="9"/>
      <c r="O518" s="9"/>
      <c r="P518" s="9"/>
      <c r="Q518" s="9"/>
      <c r="R518" s="9"/>
      <c r="S518" s="9"/>
      <c r="T518" s="9"/>
      <c r="U518" s="9"/>
      <c r="V518" s="9"/>
      <c r="W518" s="9"/>
      <c r="X518" s="9"/>
      <c r="Y518" s="9"/>
      <c r="Z518" s="9"/>
    </row>
    <row r="519">
      <c r="A519" s="9"/>
      <c r="B519" s="64"/>
      <c r="C519" s="8"/>
      <c r="D519" s="8"/>
      <c r="E519" s="9"/>
      <c r="F519" s="8"/>
      <c r="G519" s="9"/>
      <c r="H519" s="9"/>
      <c r="I519" s="9"/>
      <c r="J519" s="9"/>
      <c r="K519" s="9"/>
      <c r="L519" s="9"/>
      <c r="M519" s="9"/>
      <c r="N519" s="9"/>
      <c r="O519" s="9"/>
      <c r="P519" s="9"/>
      <c r="Q519" s="9"/>
      <c r="R519" s="9"/>
      <c r="S519" s="9"/>
      <c r="T519" s="9"/>
      <c r="U519" s="9"/>
      <c r="V519" s="9"/>
      <c r="W519" s="9"/>
      <c r="X519" s="9"/>
      <c r="Y519" s="9"/>
      <c r="Z519" s="9"/>
    </row>
    <row r="520">
      <c r="A520" s="9"/>
      <c r="B520" s="64"/>
      <c r="C520" s="8"/>
      <c r="D520" s="8"/>
      <c r="E520" s="9"/>
      <c r="F520" s="8"/>
      <c r="G520" s="9"/>
      <c r="H520" s="9"/>
      <c r="I520" s="9"/>
      <c r="J520" s="9"/>
      <c r="K520" s="9"/>
      <c r="L520" s="9"/>
      <c r="M520" s="9"/>
      <c r="N520" s="9"/>
      <c r="O520" s="9"/>
      <c r="P520" s="9"/>
      <c r="Q520" s="9"/>
      <c r="R520" s="9"/>
      <c r="S520" s="9"/>
      <c r="T520" s="9"/>
      <c r="U520" s="9"/>
      <c r="V520" s="9"/>
      <c r="W520" s="9"/>
      <c r="X520" s="9"/>
      <c r="Y520" s="9"/>
      <c r="Z520" s="9"/>
    </row>
    <row r="521">
      <c r="A521" s="9"/>
      <c r="B521" s="64"/>
      <c r="C521" s="8"/>
      <c r="D521" s="8"/>
      <c r="E521" s="9"/>
      <c r="F521" s="8"/>
      <c r="G521" s="9"/>
      <c r="H521" s="9"/>
      <c r="I521" s="9"/>
      <c r="J521" s="9"/>
      <c r="K521" s="9"/>
      <c r="L521" s="9"/>
      <c r="M521" s="9"/>
      <c r="N521" s="9"/>
      <c r="O521" s="9"/>
      <c r="P521" s="9"/>
      <c r="Q521" s="9"/>
      <c r="R521" s="9"/>
      <c r="S521" s="9"/>
      <c r="T521" s="9"/>
      <c r="U521" s="9"/>
      <c r="V521" s="9"/>
      <c r="W521" s="9"/>
      <c r="X521" s="9"/>
      <c r="Y521" s="9"/>
      <c r="Z521" s="9"/>
    </row>
    <row r="522">
      <c r="A522" s="9"/>
      <c r="B522" s="64"/>
      <c r="C522" s="8"/>
      <c r="D522" s="8"/>
      <c r="E522" s="9"/>
      <c r="F522" s="8"/>
      <c r="G522" s="9"/>
      <c r="H522" s="9"/>
      <c r="I522" s="9"/>
      <c r="J522" s="9"/>
      <c r="K522" s="9"/>
      <c r="L522" s="9"/>
      <c r="M522" s="9"/>
      <c r="N522" s="9"/>
      <c r="O522" s="9"/>
      <c r="P522" s="9"/>
      <c r="Q522" s="9"/>
      <c r="R522" s="9"/>
      <c r="S522" s="9"/>
      <c r="T522" s="9"/>
      <c r="U522" s="9"/>
      <c r="V522" s="9"/>
      <c r="W522" s="9"/>
      <c r="X522" s="9"/>
      <c r="Y522" s="9"/>
      <c r="Z522" s="9"/>
    </row>
    <row r="523">
      <c r="A523" s="9"/>
      <c r="B523" s="64"/>
      <c r="C523" s="8"/>
      <c r="D523" s="8"/>
      <c r="E523" s="9"/>
      <c r="F523" s="8"/>
      <c r="G523" s="9"/>
      <c r="H523" s="9"/>
      <c r="I523" s="9"/>
      <c r="J523" s="9"/>
      <c r="K523" s="9"/>
      <c r="L523" s="9"/>
      <c r="M523" s="9"/>
      <c r="N523" s="9"/>
      <c r="O523" s="9"/>
      <c r="P523" s="9"/>
      <c r="Q523" s="9"/>
      <c r="R523" s="9"/>
      <c r="S523" s="9"/>
      <c r="T523" s="9"/>
      <c r="U523" s="9"/>
      <c r="V523" s="9"/>
      <c r="W523" s="9"/>
      <c r="X523" s="9"/>
      <c r="Y523" s="9"/>
      <c r="Z523" s="9"/>
    </row>
    <row r="524">
      <c r="A524" s="9"/>
      <c r="B524" s="64"/>
      <c r="C524" s="8"/>
      <c r="D524" s="8"/>
      <c r="E524" s="9"/>
      <c r="F524" s="8"/>
      <c r="G524" s="9"/>
      <c r="H524" s="9"/>
      <c r="I524" s="9"/>
      <c r="J524" s="9"/>
      <c r="K524" s="9"/>
      <c r="L524" s="9"/>
      <c r="M524" s="9"/>
      <c r="N524" s="9"/>
      <c r="O524" s="9"/>
      <c r="P524" s="9"/>
      <c r="Q524" s="9"/>
      <c r="R524" s="9"/>
      <c r="S524" s="9"/>
      <c r="T524" s="9"/>
      <c r="U524" s="9"/>
      <c r="V524" s="9"/>
      <c r="W524" s="9"/>
      <c r="X524" s="9"/>
      <c r="Y524" s="9"/>
      <c r="Z524" s="9"/>
    </row>
    <row r="525">
      <c r="A525" s="9"/>
      <c r="B525" s="64"/>
      <c r="C525" s="8"/>
      <c r="D525" s="8"/>
      <c r="E525" s="9"/>
      <c r="F525" s="8"/>
      <c r="G525" s="9"/>
      <c r="H525" s="9"/>
      <c r="I525" s="9"/>
      <c r="J525" s="9"/>
      <c r="K525" s="9"/>
      <c r="L525" s="9"/>
      <c r="M525" s="9"/>
      <c r="N525" s="9"/>
      <c r="O525" s="9"/>
      <c r="P525" s="9"/>
      <c r="Q525" s="9"/>
      <c r="R525" s="9"/>
      <c r="S525" s="9"/>
      <c r="T525" s="9"/>
      <c r="U525" s="9"/>
      <c r="V525" s="9"/>
      <c r="W525" s="9"/>
      <c r="X525" s="9"/>
      <c r="Y525" s="9"/>
      <c r="Z525" s="9"/>
    </row>
    <row r="526">
      <c r="A526" s="9"/>
      <c r="B526" s="64"/>
      <c r="C526" s="8"/>
      <c r="D526" s="8"/>
      <c r="E526" s="9"/>
      <c r="F526" s="8"/>
      <c r="G526" s="9"/>
      <c r="H526" s="9"/>
      <c r="I526" s="9"/>
      <c r="J526" s="9"/>
      <c r="K526" s="9"/>
      <c r="L526" s="9"/>
      <c r="M526" s="9"/>
      <c r="N526" s="9"/>
      <c r="O526" s="9"/>
      <c r="P526" s="9"/>
      <c r="Q526" s="9"/>
      <c r="R526" s="9"/>
      <c r="S526" s="9"/>
      <c r="T526" s="9"/>
      <c r="U526" s="9"/>
      <c r="V526" s="9"/>
      <c r="W526" s="9"/>
      <c r="X526" s="9"/>
      <c r="Y526" s="9"/>
      <c r="Z526" s="9"/>
    </row>
    <row r="527">
      <c r="A527" s="9"/>
      <c r="B527" s="64"/>
      <c r="C527" s="8"/>
      <c r="D527" s="8"/>
      <c r="E527" s="9"/>
      <c r="F527" s="8"/>
      <c r="G527" s="9"/>
      <c r="H527" s="9"/>
      <c r="I527" s="9"/>
      <c r="J527" s="9"/>
      <c r="K527" s="9"/>
      <c r="L527" s="9"/>
      <c r="M527" s="9"/>
      <c r="N527" s="9"/>
      <c r="O527" s="9"/>
      <c r="P527" s="9"/>
      <c r="Q527" s="9"/>
      <c r="R527" s="9"/>
      <c r="S527" s="9"/>
      <c r="T527" s="9"/>
      <c r="U527" s="9"/>
      <c r="V527" s="9"/>
      <c r="W527" s="9"/>
      <c r="X527" s="9"/>
      <c r="Y527" s="9"/>
      <c r="Z527" s="9"/>
    </row>
    <row r="528">
      <c r="A528" s="9"/>
      <c r="B528" s="64"/>
      <c r="C528" s="8"/>
      <c r="D528" s="8"/>
      <c r="E528" s="9"/>
      <c r="F528" s="8"/>
      <c r="G528" s="9"/>
      <c r="H528" s="9"/>
      <c r="I528" s="9"/>
      <c r="J528" s="9"/>
      <c r="K528" s="9"/>
      <c r="L528" s="9"/>
      <c r="M528" s="9"/>
      <c r="N528" s="9"/>
      <c r="O528" s="9"/>
      <c r="P528" s="9"/>
      <c r="Q528" s="9"/>
      <c r="R528" s="9"/>
      <c r="S528" s="9"/>
      <c r="T528" s="9"/>
      <c r="U528" s="9"/>
      <c r="V528" s="9"/>
      <c r="W528" s="9"/>
      <c r="X528" s="9"/>
      <c r="Y528" s="9"/>
      <c r="Z528" s="9"/>
    </row>
    <row r="529">
      <c r="A529" s="9"/>
      <c r="B529" s="64"/>
      <c r="C529" s="8"/>
      <c r="D529" s="8"/>
      <c r="E529" s="9"/>
      <c r="F529" s="8"/>
      <c r="G529" s="9"/>
      <c r="H529" s="9"/>
      <c r="I529" s="9"/>
      <c r="J529" s="9"/>
      <c r="K529" s="9"/>
      <c r="L529" s="9"/>
      <c r="M529" s="9"/>
      <c r="N529" s="9"/>
      <c r="O529" s="9"/>
      <c r="P529" s="9"/>
      <c r="Q529" s="9"/>
      <c r="R529" s="9"/>
      <c r="S529" s="9"/>
      <c r="T529" s="9"/>
      <c r="U529" s="9"/>
      <c r="V529" s="9"/>
      <c r="W529" s="9"/>
      <c r="X529" s="9"/>
      <c r="Y529" s="9"/>
      <c r="Z529" s="9"/>
    </row>
    <row r="530">
      <c r="A530" s="9"/>
      <c r="B530" s="64"/>
      <c r="C530" s="8"/>
      <c r="D530" s="8"/>
      <c r="E530" s="9"/>
      <c r="F530" s="8"/>
      <c r="G530" s="9"/>
      <c r="H530" s="9"/>
      <c r="I530" s="9"/>
      <c r="J530" s="9"/>
      <c r="K530" s="9"/>
      <c r="L530" s="9"/>
      <c r="M530" s="9"/>
      <c r="N530" s="9"/>
      <c r="O530" s="9"/>
      <c r="P530" s="9"/>
      <c r="Q530" s="9"/>
      <c r="R530" s="9"/>
      <c r="S530" s="9"/>
      <c r="T530" s="9"/>
      <c r="U530" s="9"/>
      <c r="V530" s="9"/>
      <c r="W530" s="9"/>
      <c r="X530" s="9"/>
      <c r="Y530" s="9"/>
      <c r="Z530" s="9"/>
    </row>
    <row r="531">
      <c r="A531" s="9"/>
      <c r="B531" s="64"/>
      <c r="C531" s="8"/>
      <c r="D531" s="8"/>
      <c r="E531" s="9"/>
      <c r="F531" s="8"/>
      <c r="G531" s="9"/>
      <c r="H531" s="9"/>
      <c r="I531" s="9"/>
      <c r="J531" s="9"/>
      <c r="K531" s="9"/>
      <c r="L531" s="9"/>
      <c r="M531" s="9"/>
      <c r="N531" s="9"/>
      <c r="O531" s="9"/>
      <c r="P531" s="9"/>
      <c r="Q531" s="9"/>
      <c r="R531" s="9"/>
      <c r="S531" s="9"/>
      <c r="T531" s="9"/>
      <c r="U531" s="9"/>
      <c r="V531" s="9"/>
      <c r="W531" s="9"/>
      <c r="X531" s="9"/>
      <c r="Y531" s="9"/>
      <c r="Z531" s="9"/>
    </row>
    <row r="532">
      <c r="A532" s="9"/>
      <c r="B532" s="64"/>
      <c r="C532" s="8"/>
      <c r="D532" s="8"/>
      <c r="E532" s="9"/>
      <c r="F532" s="8"/>
      <c r="G532" s="9"/>
      <c r="H532" s="9"/>
      <c r="I532" s="9"/>
      <c r="J532" s="9"/>
      <c r="K532" s="9"/>
      <c r="L532" s="9"/>
      <c r="M532" s="9"/>
      <c r="N532" s="9"/>
      <c r="O532" s="9"/>
      <c r="P532" s="9"/>
      <c r="Q532" s="9"/>
      <c r="R532" s="9"/>
      <c r="S532" s="9"/>
      <c r="T532" s="9"/>
      <c r="U532" s="9"/>
      <c r="V532" s="9"/>
      <c r="W532" s="9"/>
      <c r="X532" s="9"/>
      <c r="Y532" s="9"/>
      <c r="Z532" s="9"/>
    </row>
    <row r="533">
      <c r="A533" s="9"/>
      <c r="B533" s="64"/>
      <c r="C533" s="8"/>
      <c r="D533" s="8"/>
      <c r="E533" s="9"/>
      <c r="F533" s="8"/>
      <c r="G533" s="9"/>
      <c r="H533" s="9"/>
      <c r="I533" s="9"/>
      <c r="J533" s="9"/>
      <c r="K533" s="9"/>
      <c r="L533" s="9"/>
      <c r="M533" s="9"/>
      <c r="N533" s="9"/>
      <c r="O533" s="9"/>
      <c r="P533" s="9"/>
      <c r="Q533" s="9"/>
      <c r="R533" s="9"/>
      <c r="S533" s="9"/>
      <c r="T533" s="9"/>
      <c r="U533" s="9"/>
      <c r="V533" s="9"/>
      <c r="W533" s="9"/>
      <c r="X533" s="9"/>
      <c r="Y533" s="9"/>
      <c r="Z533" s="9"/>
    </row>
    <row r="534">
      <c r="A534" s="9"/>
      <c r="B534" s="64"/>
      <c r="C534" s="8"/>
      <c r="D534" s="8"/>
      <c r="E534" s="9"/>
      <c r="F534" s="8"/>
      <c r="G534" s="9"/>
      <c r="H534" s="9"/>
      <c r="I534" s="9"/>
      <c r="J534" s="9"/>
      <c r="K534" s="9"/>
      <c r="L534" s="9"/>
      <c r="M534" s="9"/>
      <c r="N534" s="9"/>
      <c r="O534" s="9"/>
      <c r="P534" s="9"/>
      <c r="Q534" s="9"/>
      <c r="R534" s="9"/>
      <c r="S534" s="9"/>
      <c r="T534" s="9"/>
      <c r="U534" s="9"/>
      <c r="V534" s="9"/>
      <c r="W534" s="9"/>
      <c r="X534" s="9"/>
      <c r="Y534" s="9"/>
      <c r="Z534" s="9"/>
    </row>
    <row r="535">
      <c r="A535" s="9"/>
      <c r="B535" s="64"/>
      <c r="C535" s="8"/>
      <c r="D535" s="8"/>
      <c r="E535" s="9"/>
      <c r="F535" s="8"/>
      <c r="G535" s="9"/>
      <c r="H535" s="9"/>
      <c r="I535" s="9"/>
      <c r="J535" s="9"/>
      <c r="K535" s="9"/>
      <c r="L535" s="9"/>
      <c r="M535" s="9"/>
      <c r="N535" s="9"/>
      <c r="O535" s="9"/>
      <c r="P535" s="9"/>
      <c r="Q535" s="9"/>
      <c r="R535" s="9"/>
      <c r="S535" s="9"/>
      <c r="T535" s="9"/>
      <c r="U535" s="9"/>
      <c r="V535" s="9"/>
      <c r="W535" s="9"/>
      <c r="X535" s="9"/>
      <c r="Y535" s="9"/>
      <c r="Z535" s="9"/>
    </row>
    <row r="536">
      <c r="A536" s="9"/>
      <c r="B536" s="64"/>
      <c r="C536" s="8"/>
      <c r="D536" s="8"/>
      <c r="E536" s="9"/>
      <c r="F536" s="8"/>
      <c r="G536" s="9"/>
      <c r="H536" s="9"/>
      <c r="I536" s="9"/>
      <c r="J536" s="9"/>
      <c r="K536" s="9"/>
      <c r="L536" s="9"/>
      <c r="M536" s="9"/>
      <c r="N536" s="9"/>
      <c r="O536" s="9"/>
      <c r="P536" s="9"/>
      <c r="Q536" s="9"/>
      <c r="R536" s="9"/>
      <c r="S536" s="9"/>
      <c r="T536" s="9"/>
      <c r="U536" s="9"/>
      <c r="V536" s="9"/>
      <c r="W536" s="9"/>
      <c r="X536" s="9"/>
      <c r="Y536" s="9"/>
      <c r="Z536" s="9"/>
    </row>
    <row r="537">
      <c r="A537" s="9"/>
      <c r="B537" s="64"/>
      <c r="C537" s="8"/>
      <c r="D537" s="8"/>
      <c r="E537" s="9"/>
      <c r="F537" s="8"/>
      <c r="G537" s="9"/>
      <c r="H537" s="9"/>
      <c r="I537" s="9"/>
      <c r="J537" s="9"/>
      <c r="K537" s="9"/>
      <c r="L537" s="9"/>
      <c r="M537" s="9"/>
      <c r="N537" s="9"/>
      <c r="O537" s="9"/>
      <c r="P537" s="9"/>
      <c r="Q537" s="9"/>
      <c r="R537" s="9"/>
      <c r="S537" s="9"/>
      <c r="T537" s="9"/>
      <c r="U537" s="9"/>
      <c r="V537" s="9"/>
      <c r="W537" s="9"/>
      <c r="X537" s="9"/>
      <c r="Y537" s="9"/>
      <c r="Z537" s="9"/>
    </row>
    <row r="538">
      <c r="A538" s="9"/>
      <c r="B538" s="64"/>
      <c r="C538" s="8"/>
      <c r="D538" s="8"/>
      <c r="E538" s="9"/>
      <c r="F538" s="8"/>
      <c r="G538" s="9"/>
      <c r="H538" s="9"/>
      <c r="I538" s="9"/>
      <c r="J538" s="9"/>
      <c r="K538" s="9"/>
      <c r="L538" s="9"/>
      <c r="M538" s="9"/>
      <c r="N538" s="9"/>
      <c r="O538" s="9"/>
      <c r="P538" s="9"/>
      <c r="Q538" s="9"/>
      <c r="R538" s="9"/>
      <c r="S538" s="9"/>
      <c r="T538" s="9"/>
      <c r="U538" s="9"/>
      <c r="V538" s="9"/>
      <c r="W538" s="9"/>
      <c r="X538" s="9"/>
      <c r="Y538" s="9"/>
      <c r="Z538" s="9"/>
    </row>
    <row r="539">
      <c r="A539" s="9"/>
      <c r="B539" s="64"/>
      <c r="C539" s="8"/>
      <c r="D539" s="8"/>
      <c r="E539" s="9"/>
      <c r="F539" s="8"/>
      <c r="G539" s="9"/>
      <c r="H539" s="9"/>
      <c r="I539" s="9"/>
      <c r="J539" s="9"/>
      <c r="K539" s="9"/>
      <c r="L539" s="9"/>
      <c r="M539" s="9"/>
      <c r="N539" s="9"/>
      <c r="O539" s="9"/>
      <c r="P539" s="9"/>
      <c r="Q539" s="9"/>
      <c r="R539" s="9"/>
      <c r="S539" s="9"/>
      <c r="T539" s="9"/>
      <c r="U539" s="9"/>
      <c r="V539" s="9"/>
      <c r="W539" s="9"/>
      <c r="X539" s="9"/>
      <c r="Y539" s="9"/>
      <c r="Z539" s="9"/>
    </row>
    <row r="540">
      <c r="A540" s="9"/>
      <c r="B540" s="64"/>
      <c r="C540" s="8"/>
      <c r="D540" s="8"/>
      <c r="E540" s="9"/>
      <c r="F540" s="8"/>
      <c r="G540" s="9"/>
      <c r="H540" s="9"/>
      <c r="I540" s="9"/>
      <c r="J540" s="9"/>
      <c r="K540" s="9"/>
      <c r="L540" s="9"/>
      <c r="M540" s="9"/>
      <c r="N540" s="9"/>
      <c r="O540" s="9"/>
      <c r="P540" s="9"/>
      <c r="Q540" s="9"/>
      <c r="R540" s="9"/>
      <c r="S540" s="9"/>
      <c r="T540" s="9"/>
      <c r="U540" s="9"/>
      <c r="V540" s="9"/>
      <c r="W540" s="9"/>
      <c r="X540" s="9"/>
      <c r="Y540" s="9"/>
      <c r="Z540" s="9"/>
    </row>
    <row r="541">
      <c r="A541" s="9"/>
      <c r="B541" s="64"/>
      <c r="C541" s="8"/>
      <c r="D541" s="8"/>
      <c r="E541" s="9"/>
      <c r="F541" s="8"/>
      <c r="G541" s="9"/>
      <c r="H541" s="9"/>
      <c r="I541" s="9"/>
      <c r="J541" s="9"/>
      <c r="K541" s="9"/>
      <c r="L541" s="9"/>
      <c r="M541" s="9"/>
      <c r="N541" s="9"/>
      <c r="O541" s="9"/>
      <c r="P541" s="9"/>
      <c r="Q541" s="9"/>
      <c r="R541" s="9"/>
      <c r="S541" s="9"/>
      <c r="T541" s="9"/>
      <c r="U541" s="9"/>
      <c r="V541" s="9"/>
      <c r="W541" s="9"/>
      <c r="X541" s="9"/>
      <c r="Y541" s="9"/>
      <c r="Z541" s="9"/>
    </row>
    <row r="542">
      <c r="A542" s="9"/>
      <c r="B542" s="64"/>
      <c r="C542" s="8"/>
      <c r="D542" s="8"/>
      <c r="E542" s="9"/>
      <c r="F542" s="8"/>
      <c r="G542" s="9"/>
      <c r="H542" s="9"/>
      <c r="I542" s="9"/>
      <c r="J542" s="9"/>
      <c r="K542" s="9"/>
      <c r="L542" s="9"/>
      <c r="M542" s="9"/>
      <c r="N542" s="9"/>
      <c r="O542" s="9"/>
      <c r="P542" s="9"/>
      <c r="Q542" s="9"/>
      <c r="R542" s="9"/>
      <c r="S542" s="9"/>
      <c r="T542" s="9"/>
      <c r="U542" s="9"/>
      <c r="V542" s="9"/>
      <c r="W542" s="9"/>
      <c r="X542" s="9"/>
      <c r="Y542" s="9"/>
      <c r="Z542" s="9"/>
    </row>
    <row r="543">
      <c r="A543" s="9"/>
      <c r="B543" s="64"/>
      <c r="C543" s="8"/>
      <c r="D543" s="8"/>
      <c r="E543" s="9"/>
      <c r="F543" s="8"/>
      <c r="G543" s="9"/>
      <c r="H543" s="9"/>
      <c r="I543" s="9"/>
      <c r="J543" s="9"/>
      <c r="K543" s="9"/>
      <c r="L543" s="9"/>
      <c r="M543" s="9"/>
      <c r="N543" s="9"/>
      <c r="O543" s="9"/>
      <c r="P543" s="9"/>
      <c r="Q543" s="9"/>
      <c r="R543" s="9"/>
      <c r="S543" s="9"/>
      <c r="T543" s="9"/>
      <c r="U543" s="9"/>
      <c r="V543" s="9"/>
      <c r="W543" s="9"/>
      <c r="X543" s="9"/>
      <c r="Y543" s="9"/>
      <c r="Z543" s="9"/>
    </row>
    <row r="544">
      <c r="A544" s="9"/>
      <c r="B544" s="64"/>
      <c r="C544" s="8"/>
      <c r="D544" s="8"/>
      <c r="E544" s="9"/>
      <c r="F544" s="8"/>
      <c r="G544" s="9"/>
      <c r="H544" s="9"/>
      <c r="I544" s="9"/>
      <c r="J544" s="9"/>
      <c r="K544" s="9"/>
      <c r="L544" s="9"/>
      <c r="M544" s="9"/>
      <c r="N544" s="9"/>
      <c r="O544" s="9"/>
      <c r="P544" s="9"/>
      <c r="Q544" s="9"/>
      <c r="R544" s="9"/>
      <c r="S544" s="9"/>
      <c r="T544" s="9"/>
      <c r="U544" s="9"/>
      <c r="V544" s="9"/>
      <c r="W544" s="9"/>
      <c r="X544" s="9"/>
      <c r="Y544" s="9"/>
      <c r="Z544" s="9"/>
    </row>
    <row r="545">
      <c r="A545" s="9"/>
      <c r="B545" s="64"/>
      <c r="C545" s="8"/>
      <c r="D545" s="8"/>
      <c r="E545" s="9"/>
      <c r="F545" s="8"/>
      <c r="G545" s="9"/>
      <c r="H545" s="9"/>
      <c r="I545" s="9"/>
      <c r="J545" s="9"/>
      <c r="K545" s="9"/>
      <c r="L545" s="9"/>
      <c r="M545" s="9"/>
      <c r="N545" s="9"/>
      <c r="O545" s="9"/>
      <c r="P545" s="9"/>
      <c r="Q545" s="9"/>
      <c r="R545" s="9"/>
      <c r="S545" s="9"/>
      <c r="T545" s="9"/>
      <c r="U545" s="9"/>
      <c r="V545" s="9"/>
      <c r="W545" s="9"/>
      <c r="X545" s="9"/>
      <c r="Y545" s="9"/>
      <c r="Z545" s="9"/>
    </row>
    <row r="546">
      <c r="A546" s="9"/>
      <c r="B546" s="64"/>
      <c r="C546" s="8"/>
      <c r="D546" s="8"/>
      <c r="E546" s="9"/>
      <c r="F546" s="8"/>
      <c r="G546" s="9"/>
      <c r="H546" s="9"/>
      <c r="I546" s="9"/>
      <c r="J546" s="9"/>
      <c r="K546" s="9"/>
      <c r="L546" s="9"/>
      <c r="M546" s="9"/>
      <c r="N546" s="9"/>
      <c r="O546" s="9"/>
      <c r="P546" s="9"/>
      <c r="Q546" s="9"/>
      <c r="R546" s="9"/>
      <c r="S546" s="9"/>
      <c r="T546" s="9"/>
      <c r="U546" s="9"/>
      <c r="V546" s="9"/>
      <c r="W546" s="9"/>
      <c r="X546" s="9"/>
      <c r="Y546" s="9"/>
      <c r="Z546" s="9"/>
    </row>
    <row r="547">
      <c r="A547" s="9"/>
      <c r="B547" s="64"/>
      <c r="C547" s="8"/>
      <c r="D547" s="8"/>
      <c r="E547" s="9"/>
      <c r="F547" s="8"/>
      <c r="G547" s="9"/>
      <c r="H547" s="9"/>
      <c r="I547" s="9"/>
      <c r="J547" s="9"/>
      <c r="K547" s="9"/>
      <c r="L547" s="9"/>
      <c r="M547" s="9"/>
      <c r="N547" s="9"/>
      <c r="O547" s="9"/>
      <c r="P547" s="9"/>
      <c r="Q547" s="9"/>
      <c r="R547" s="9"/>
      <c r="S547" s="9"/>
      <c r="T547" s="9"/>
      <c r="U547" s="9"/>
      <c r="V547" s="9"/>
      <c r="W547" s="9"/>
      <c r="X547" s="9"/>
      <c r="Y547" s="9"/>
      <c r="Z547" s="9"/>
    </row>
    <row r="548">
      <c r="A548" s="9"/>
      <c r="B548" s="64"/>
      <c r="C548" s="8"/>
      <c r="D548" s="8"/>
      <c r="E548" s="9"/>
      <c r="F548" s="8"/>
      <c r="G548" s="9"/>
      <c r="H548" s="9"/>
      <c r="I548" s="9"/>
      <c r="J548" s="9"/>
      <c r="K548" s="9"/>
      <c r="L548" s="9"/>
      <c r="M548" s="9"/>
      <c r="N548" s="9"/>
      <c r="O548" s="9"/>
      <c r="P548" s="9"/>
      <c r="Q548" s="9"/>
      <c r="R548" s="9"/>
      <c r="S548" s="9"/>
      <c r="T548" s="9"/>
      <c r="U548" s="9"/>
      <c r="V548" s="9"/>
      <c r="W548" s="9"/>
      <c r="X548" s="9"/>
      <c r="Y548" s="9"/>
      <c r="Z548" s="9"/>
    </row>
    <row r="549">
      <c r="A549" s="9"/>
      <c r="B549" s="64"/>
      <c r="C549" s="8"/>
      <c r="D549" s="8"/>
      <c r="E549" s="9"/>
      <c r="F549" s="8"/>
      <c r="G549" s="9"/>
      <c r="H549" s="9"/>
      <c r="I549" s="9"/>
      <c r="J549" s="9"/>
      <c r="K549" s="9"/>
      <c r="L549" s="9"/>
      <c r="M549" s="9"/>
      <c r="N549" s="9"/>
      <c r="O549" s="9"/>
      <c r="P549" s="9"/>
      <c r="Q549" s="9"/>
      <c r="R549" s="9"/>
      <c r="S549" s="9"/>
      <c r="T549" s="9"/>
      <c r="U549" s="9"/>
      <c r="V549" s="9"/>
      <c r="W549" s="9"/>
      <c r="X549" s="9"/>
      <c r="Y549" s="9"/>
      <c r="Z549" s="9"/>
    </row>
    <row r="550">
      <c r="A550" s="9"/>
      <c r="B550" s="64"/>
      <c r="C550" s="8"/>
      <c r="D550" s="8"/>
      <c r="E550" s="9"/>
      <c r="F550" s="8"/>
      <c r="G550" s="9"/>
      <c r="H550" s="9"/>
      <c r="I550" s="9"/>
      <c r="J550" s="9"/>
      <c r="K550" s="9"/>
      <c r="L550" s="9"/>
      <c r="M550" s="9"/>
      <c r="N550" s="9"/>
      <c r="O550" s="9"/>
      <c r="P550" s="9"/>
      <c r="Q550" s="9"/>
      <c r="R550" s="9"/>
      <c r="S550" s="9"/>
      <c r="T550" s="9"/>
      <c r="U550" s="9"/>
      <c r="V550" s="9"/>
      <c r="W550" s="9"/>
      <c r="X550" s="9"/>
      <c r="Y550" s="9"/>
      <c r="Z550" s="9"/>
    </row>
    <row r="551">
      <c r="A551" s="9"/>
      <c r="B551" s="64"/>
      <c r="C551" s="8"/>
      <c r="D551" s="8"/>
      <c r="E551" s="9"/>
      <c r="F551" s="8"/>
      <c r="G551" s="9"/>
      <c r="H551" s="9"/>
      <c r="I551" s="9"/>
      <c r="J551" s="9"/>
      <c r="K551" s="9"/>
      <c r="L551" s="9"/>
      <c r="M551" s="9"/>
      <c r="N551" s="9"/>
      <c r="O551" s="9"/>
      <c r="P551" s="9"/>
      <c r="Q551" s="9"/>
      <c r="R551" s="9"/>
      <c r="S551" s="9"/>
      <c r="T551" s="9"/>
      <c r="U551" s="9"/>
      <c r="V551" s="9"/>
      <c r="W551" s="9"/>
      <c r="X551" s="9"/>
      <c r="Y551" s="9"/>
      <c r="Z551" s="9"/>
    </row>
    <row r="552">
      <c r="A552" s="9"/>
      <c r="B552" s="64"/>
      <c r="C552" s="8"/>
      <c r="D552" s="8"/>
      <c r="E552" s="9"/>
      <c r="F552" s="8"/>
      <c r="G552" s="9"/>
      <c r="H552" s="9"/>
      <c r="I552" s="9"/>
      <c r="J552" s="9"/>
      <c r="K552" s="9"/>
      <c r="L552" s="9"/>
      <c r="M552" s="9"/>
      <c r="N552" s="9"/>
      <c r="O552" s="9"/>
      <c r="P552" s="9"/>
      <c r="Q552" s="9"/>
      <c r="R552" s="9"/>
      <c r="S552" s="9"/>
      <c r="T552" s="9"/>
      <c r="U552" s="9"/>
      <c r="V552" s="9"/>
      <c r="W552" s="9"/>
      <c r="X552" s="9"/>
      <c r="Y552" s="9"/>
      <c r="Z552" s="9"/>
    </row>
    <row r="553">
      <c r="A553" s="9"/>
      <c r="B553" s="64"/>
      <c r="C553" s="8"/>
      <c r="D553" s="8"/>
      <c r="E553" s="9"/>
      <c r="F553" s="8"/>
      <c r="G553" s="9"/>
      <c r="H553" s="9"/>
      <c r="I553" s="9"/>
      <c r="J553" s="9"/>
      <c r="K553" s="9"/>
      <c r="L553" s="9"/>
      <c r="M553" s="9"/>
      <c r="N553" s="9"/>
      <c r="O553" s="9"/>
      <c r="P553" s="9"/>
      <c r="Q553" s="9"/>
      <c r="R553" s="9"/>
      <c r="S553" s="9"/>
      <c r="T553" s="9"/>
      <c r="U553" s="9"/>
      <c r="V553" s="9"/>
      <c r="W553" s="9"/>
      <c r="X553" s="9"/>
      <c r="Y553" s="9"/>
      <c r="Z553" s="9"/>
    </row>
    <row r="554">
      <c r="A554" s="9"/>
      <c r="B554" s="64"/>
      <c r="C554" s="8"/>
      <c r="D554" s="8"/>
      <c r="E554" s="9"/>
      <c r="F554" s="8"/>
      <c r="G554" s="9"/>
      <c r="H554" s="9"/>
      <c r="I554" s="9"/>
      <c r="J554" s="9"/>
      <c r="K554" s="9"/>
      <c r="L554" s="9"/>
      <c r="M554" s="9"/>
      <c r="N554" s="9"/>
      <c r="O554" s="9"/>
      <c r="P554" s="9"/>
      <c r="Q554" s="9"/>
      <c r="R554" s="9"/>
      <c r="S554" s="9"/>
      <c r="T554" s="9"/>
      <c r="U554" s="9"/>
      <c r="V554" s="9"/>
      <c r="W554" s="9"/>
      <c r="X554" s="9"/>
      <c r="Y554" s="9"/>
      <c r="Z554" s="9"/>
    </row>
    <row r="555">
      <c r="A555" s="9"/>
      <c r="B555" s="64"/>
      <c r="C555" s="8"/>
      <c r="D555" s="8"/>
      <c r="E555" s="9"/>
      <c r="F555" s="8"/>
      <c r="G555" s="9"/>
      <c r="H555" s="9"/>
      <c r="I555" s="9"/>
      <c r="J555" s="9"/>
      <c r="K555" s="9"/>
      <c r="L555" s="9"/>
      <c r="M555" s="9"/>
      <c r="N555" s="9"/>
      <c r="O555" s="9"/>
      <c r="P555" s="9"/>
      <c r="Q555" s="9"/>
      <c r="R555" s="9"/>
      <c r="S555" s="9"/>
      <c r="T555" s="9"/>
      <c r="U555" s="9"/>
      <c r="V555" s="9"/>
      <c r="W555" s="9"/>
      <c r="X555" s="9"/>
      <c r="Y555" s="9"/>
      <c r="Z555" s="9"/>
    </row>
    <row r="556">
      <c r="A556" s="9"/>
      <c r="B556" s="64"/>
      <c r="C556" s="8"/>
      <c r="D556" s="8"/>
      <c r="E556" s="9"/>
      <c r="F556" s="8"/>
      <c r="G556" s="9"/>
      <c r="H556" s="9"/>
      <c r="I556" s="9"/>
      <c r="J556" s="9"/>
      <c r="K556" s="9"/>
      <c r="L556" s="9"/>
      <c r="M556" s="9"/>
      <c r="N556" s="9"/>
      <c r="O556" s="9"/>
      <c r="P556" s="9"/>
      <c r="Q556" s="9"/>
      <c r="R556" s="9"/>
      <c r="S556" s="9"/>
      <c r="T556" s="9"/>
      <c r="U556" s="9"/>
      <c r="V556" s="9"/>
      <c r="W556" s="9"/>
      <c r="X556" s="9"/>
      <c r="Y556" s="9"/>
      <c r="Z556" s="9"/>
    </row>
    <row r="557">
      <c r="A557" s="9"/>
      <c r="B557" s="64"/>
      <c r="C557" s="8"/>
      <c r="D557" s="8"/>
      <c r="E557" s="9"/>
      <c r="F557" s="8"/>
      <c r="G557" s="9"/>
      <c r="H557" s="9"/>
      <c r="I557" s="9"/>
      <c r="J557" s="9"/>
      <c r="K557" s="9"/>
      <c r="L557" s="9"/>
      <c r="M557" s="9"/>
      <c r="N557" s="9"/>
      <c r="O557" s="9"/>
      <c r="P557" s="9"/>
      <c r="Q557" s="9"/>
      <c r="R557" s="9"/>
      <c r="S557" s="9"/>
      <c r="T557" s="9"/>
      <c r="U557" s="9"/>
      <c r="V557" s="9"/>
      <c r="W557" s="9"/>
      <c r="X557" s="9"/>
      <c r="Y557" s="9"/>
      <c r="Z557" s="9"/>
    </row>
    <row r="558">
      <c r="A558" s="9"/>
      <c r="B558" s="64"/>
      <c r="C558" s="8"/>
      <c r="D558" s="8"/>
      <c r="E558" s="9"/>
      <c r="F558" s="8"/>
      <c r="G558" s="9"/>
      <c r="H558" s="9"/>
      <c r="I558" s="9"/>
      <c r="J558" s="9"/>
      <c r="K558" s="9"/>
      <c r="L558" s="9"/>
      <c r="M558" s="9"/>
      <c r="N558" s="9"/>
      <c r="O558" s="9"/>
      <c r="P558" s="9"/>
      <c r="Q558" s="9"/>
      <c r="R558" s="9"/>
      <c r="S558" s="9"/>
      <c r="T558" s="9"/>
      <c r="U558" s="9"/>
      <c r="V558" s="9"/>
      <c r="W558" s="9"/>
      <c r="X558" s="9"/>
      <c r="Y558" s="9"/>
      <c r="Z558" s="9"/>
    </row>
    <row r="559">
      <c r="A559" s="9"/>
      <c r="B559" s="64"/>
      <c r="C559" s="8"/>
      <c r="D559" s="8"/>
      <c r="E559" s="9"/>
      <c r="F559" s="8"/>
      <c r="G559" s="9"/>
      <c r="H559" s="9"/>
      <c r="I559" s="9"/>
      <c r="J559" s="9"/>
      <c r="K559" s="9"/>
      <c r="L559" s="9"/>
      <c r="M559" s="9"/>
      <c r="N559" s="9"/>
      <c r="O559" s="9"/>
      <c r="P559" s="9"/>
      <c r="Q559" s="9"/>
      <c r="R559" s="9"/>
      <c r="S559" s="9"/>
      <c r="T559" s="9"/>
      <c r="U559" s="9"/>
      <c r="V559" s="9"/>
      <c r="W559" s="9"/>
      <c r="X559" s="9"/>
      <c r="Y559" s="9"/>
      <c r="Z559" s="9"/>
    </row>
    <row r="560">
      <c r="A560" s="9"/>
      <c r="B560" s="64"/>
      <c r="C560" s="8"/>
      <c r="D560" s="8"/>
      <c r="E560" s="9"/>
      <c r="F560" s="8"/>
      <c r="G560" s="9"/>
      <c r="H560" s="9"/>
      <c r="I560" s="9"/>
      <c r="J560" s="9"/>
      <c r="K560" s="9"/>
      <c r="L560" s="9"/>
      <c r="M560" s="9"/>
      <c r="N560" s="9"/>
      <c r="O560" s="9"/>
      <c r="P560" s="9"/>
      <c r="Q560" s="9"/>
      <c r="R560" s="9"/>
      <c r="S560" s="9"/>
      <c r="T560" s="9"/>
      <c r="U560" s="9"/>
      <c r="V560" s="9"/>
      <c r="W560" s="9"/>
      <c r="X560" s="9"/>
      <c r="Y560" s="9"/>
      <c r="Z560" s="9"/>
    </row>
    <row r="561">
      <c r="A561" s="9"/>
      <c r="B561" s="64"/>
      <c r="C561" s="8"/>
      <c r="D561" s="8"/>
      <c r="E561" s="9"/>
      <c r="F561" s="8"/>
      <c r="G561" s="9"/>
      <c r="H561" s="9"/>
      <c r="I561" s="9"/>
      <c r="J561" s="9"/>
      <c r="K561" s="9"/>
      <c r="L561" s="9"/>
      <c r="M561" s="9"/>
      <c r="N561" s="9"/>
      <c r="O561" s="9"/>
      <c r="P561" s="9"/>
      <c r="Q561" s="9"/>
      <c r="R561" s="9"/>
      <c r="S561" s="9"/>
      <c r="T561" s="9"/>
      <c r="U561" s="9"/>
      <c r="V561" s="9"/>
      <c r="W561" s="9"/>
      <c r="X561" s="9"/>
      <c r="Y561" s="9"/>
      <c r="Z561" s="9"/>
    </row>
    <row r="562">
      <c r="A562" s="9"/>
      <c r="B562" s="64"/>
      <c r="C562" s="8"/>
      <c r="D562" s="8"/>
      <c r="E562" s="9"/>
      <c r="F562" s="8"/>
      <c r="G562" s="9"/>
      <c r="H562" s="9"/>
      <c r="I562" s="9"/>
      <c r="J562" s="9"/>
      <c r="K562" s="9"/>
      <c r="L562" s="9"/>
      <c r="M562" s="9"/>
      <c r="N562" s="9"/>
      <c r="O562" s="9"/>
      <c r="P562" s="9"/>
      <c r="Q562" s="9"/>
      <c r="R562" s="9"/>
      <c r="S562" s="9"/>
      <c r="T562" s="9"/>
      <c r="U562" s="9"/>
      <c r="V562" s="9"/>
      <c r="W562" s="9"/>
      <c r="X562" s="9"/>
      <c r="Y562" s="9"/>
      <c r="Z562" s="9"/>
    </row>
    <row r="563">
      <c r="A563" s="9"/>
      <c r="B563" s="64"/>
      <c r="C563" s="8"/>
      <c r="D563" s="8"/>
      <c r="E563" s="9"/>
      <c r="F563" s="8"/>
      <c r="G563" s="9"/>
      <c r="H563" s="9"/>
      <c r="I563" s="9"/>
      <c r="J563" s="9"/>
      <c r="K563" s="9"/>
      <c r="L563" s="9"/>
      <c r="M563" s="9"/>
      <c r="N563" s="9"/>
      <c r="O563" s="9"/>
      <c r="P563" s="9"/>
      <c r="Q563" s="9"/>
      <c r="R563" s="9"/>
      <c r="S563" s="9"/>
      <c r="T563" s="9"/>
      <c r="U563" s="9"/>
      <c r="V563" s="9"/>
      <c r="W563" s="9"/>
      <c r="X563" s="9"/>
      <c r="Y563" s="9"/>
      <c r="Z563" s="9"/>
    </row>
    <row r="564">
      <c r="A564" s="9"/>
      <c r="B564" s="64"/>
      <c r="C564" s="8"/>
      <c r="D564" s="8"/>
      <c r="E564" s="9"/>
      <c r="F564" s="8"/>
      <c r="G564" s="9"/>
      <c r="H564" s="9"/>
      <c r="I564" s="9"/>
      <c r="J564" s="9"/>
      <c r="K564" s="9"/>
      <c r="L564" s="9"/>
      <c r="M564" s="9"/>
      <c r="N564" s="9"/>
      <c r="O564" s="9"/>
      <c r="P564" s="9"/>
      <c r="Q564" s="9"/>
      <c r="R564" s="9"/>
      <c r="S564" s="9"/>
      <c r="T564" s="9"/>
      <c r="U564" s="9"/>
      <c r="V564" s="9"/>
      <c r="W564" s="9"/>
      <c r="X564" s="9"/>
      <c r="Y564" s="9"/>
      <c r="Z564" s="9"/>
    </row>
    <row r="565">
      <c r="A565" s="9"/>
      <c r="B565" s="64"/>
      <c r="C565" s="8"/>
      <c r="D565" s="8"/>
      <c r="E565" s="9"/>
      <c r="F565" s="8"/>
      <c r="G565" s="9"/>
      <c r="H565" s="9"/>
      <c r="I565" s="9"/>
      <c r="J565" s="9"/>
      <c r="K565" s="9"/>
      <c r="L565" s="9"/>
      <c r="M565" s="9"/>
      <c r="N565" s="9"/>
      <c r="O565" s="9"/>
      <c r="P565" s="9"/>
      <c r="Q565" s="9"/>
      <c r="R565" s="9"/>
      <c r="S565" s="9"/>
      <c r="T565" s="9"/>
      <c r="U565" s="9"/>
      <c r="V565" s="9"/>
      <c r="W565" s="9"/>
      <c r="X565" s="9"/>
      <c r="Y565" s="9"/>
      <c r="Z565" s="9"/>
    </row>
    <row r="566">
      <c r="A566" s="9"/>
      <c r="B566" s="64"/>
      <c r="C566" s="8"/>
      <c r="D566" s="8"/>
      <c r="E566" s="9"/>
      <c r="F566" s="8"/>
      <c r="G566" s="9"/>
      <c r="H566" s="9"/>
      <c r="I566" s="9"/>
      <c r="J566" s="9"/>
      <c r="K566" s="9"/>
      <c r="L566" s="9"/>
      <c r="M566" s="9"/>
      <c r="N566" s="9"/>
      <c r="O566" s="9"/>
      <c r="P566" s="9"/>
      <c r="Q566" s="9"/>
      <c r="R566" s="9"/>
      <c r="S566" s="9"/>
      <c r="T566" s="9"/>
      <c r="U566" s="9"/>
      <c r="V566" s="9"/>
      <c r="W566" s="9"/>
      <c r="X566" s="9"/>
      <c r="Y566" s="9"/>
      <c r="Z566" s="9"/>
    </row>
    <row r="567">
      <c r="A567" s="9"/>
      <c r="B567" s="64"/>
      <c r="C567" s="8"/>
      <c r="D567" s="8"/>
      <c r="E567" s="9"/>
      <c r="F567" s="8"/>
      <c r="G567" s="9"/>
      <c r="H567" s="9"/>
      <c r="I567" s="9"/>
      <c r="J567" s="9"/>
      <c r="K567" s="9"/>
      <c r="L567" s="9"/>
      <c r="M567" s="9"/>
      <c r="N567" s="9"/>
      <c r="O567" s="9"/>
      <c r="P567" s="9"/>
      <c r="Q567" s="9"/>
      <c r="R567" s="9"/>
      <c r="S567" s="9"/>
      <c r="T567" s="9"/>
      <c r="U567" s="9"/>
      <c r="V567" s="9"/>
      <c r="W567" s="9"/>
      <c r="X567" s="9"/>
      <c r="Y567" s="9"/>
      <c r="Z567" s="9"/>
    </row>
    <row r="568">
      <c r="A568" s="9"/>
      <c r="B568" s="64"/>
      <c r="C568" s="8"/>
      <c r="D568" s="8"/>
      <c r="E568" s="9"/>
      <c r="F568" s="8"/>
      <c r="G568" s="9"/>
      <c r="H568" s="9"/>
      <c r="I568" s="9"/>
      <c r="J568" s="9"/>
      <c r="K568" s="9"/>
      <c r="L568" s="9"/>
      <c r="M568" s="9"/>
      <c r="N568" s="9"/>
      <c r="O568" s="9"/>
      <c r="P568" s="9"/>
      <c r="Q568" s="9"/>
      <c r="R568" s="9"/>
      <c r="S568" s="9"/>
      <c r="T568" s="9"/>
      <c r="U568" s="9"/>
      <c r="V568" s="9"/>
      <c r="W568" s="9"/>
      <c r="X568" s="9"/>
      <c r="Y568" s="9"/>
      <c r="Z568" s="9"/>
    </row>
    <row r="569">
      <c r="A569" s="9"/>
      <c r="B569" s="64"/>
      <c r="C569" s="8"/>
      <c r="D569" s="8"/>
      <c r="E569" s="9"/>
      <c r="F569" s="8"/>
      <c r="G569" s="9"/>
      <c r="H569" s="9"/>
      <c r="I569" s="9"/>
      <c r="J569" s="9"/>
      <c r="K569" s="9"/>
      <c r="L569" s="9"/>
      <c r="M569" s="9"/>
      <c r="N569" s="9"/>
      <c r="O569" s="9"/>
      <c r="P569" s="9"/>
      <c r="Q569" s="9"/>
      <c r="R569" s="9"/>
      <c r="S569" s="9"/>
      <c r="T569" s="9"/>
      <c r="U569" s="9"/>
      <c r="V569" s="9"/>
      <c r="W569" s="9"/>
      <c r="X569" s="9"/>
      <c r="Y569" s="9"/>
      <c r="Z569" s="9"/>
    </row>
    <row r="570">
      <c r="A570" s="9"/>
      <c r="B570" s="64"/>
      <c r="C570" s="8"/>
      <c r="D570" s="8"/>
      <c r="E570" s="9"/>
      <c r="F570" s="8"/>
      <c r="G570" s="9"/>
      <c r="H570" s="9"/>
      <c r="I570" s="9"/>
      <c r="J570" s="9"/>
      <c r="K570" s="9"/>
      <c r="L570" s="9"/>
      <c r="M570" s="9"/>
      <c r="N570" s="9"/>
      <c r="O570" s="9"/>
      <c r="P570" s="9"/>
      <c r="Q570" s="9"/>
      <c r="R570" s="9"/>
      <c r="S570" s="9"/>
      <c r="T570" s="9"/>
      <c r="U570" s="9"/>
      <c r="V570" s="9"/>
      <c r="W570" s="9"/>
      <c r="X570" s="9"/>
      <c r="Y570" s="9"/>
      <c r="Z570" s="9"/>
    </row>
    <row r="571">
      <c r="A571" s="9"/>
      <c r="B571" s="64"/>
      <c r="C571" s="8"/>
      <c r="D571" s="8"/>
      <c r="E571" s="9"/>
      <c r="F571" s="8"/>
      <c r="G571" s="9"/>
      <c r="H571" s="9"/>
      <c r="I571" s="9"/>
      <c r="J571" s="9"/>
      <c r="K571" s="9"/>
      <c r="L571" s="9"/>
      <c r="M571" s="9"/>
      <c r="N571" s="9"/>
      <c r="O571" s="9"/>
      <c r="P571" s="9"/>
      <c r="Q571" s="9"/>
      <c r="R571" s="9"/>
      <c r="S571" s="9"/>
      <c r="T571" s="9"/>
      <c r="U571" s="9"/>
      <c r="V571" s="9"/>
      <c r="W571" s="9"/>
      <c r="X571" s="9"/>
      <c r="Y571" s="9"/>
      <c r="Z571" s="9"/>
    </row>
    <row r="572">
      <c r="A572" s="9"/>
      <c r="B572" s="64"/>
      <c r="C572" s="8"/>
      <c r="D572" s="8"/>
      <c r="E572" s="9"/>
      <c r="F572" s="8"/>
      <c r="G572" s="9"/>
      <c r="H572" s="9"/>
      <c r="I572" s="9"/>
      <c r="J572" s="9"/>
      <c r="K572" s="9"/>
      <c r="L572" s="9"/>
      <c r="M572" s="9"/>
      <c r="N572" s="9"/>
      <c r="O572" s="9"/>
      <c r="P572" s="9"/>
      <c r="Q572" s="9"/>
      <c r="R572" s="9"/>
      <c r="S572" s="9"/>
      <c r="T572" s="9"/>
      <c r="U572" s="9"/>
      <c r="V572" s="9"/>
      <c r="W572" s="9"/>
      <c r="X572" s="9"/>
      <c r="Y572" s="9"/>
      <c r="Z572" s="9"/>
    </row>
    <row r="573">
      <c r="A573" s="9"/>
      <c r="B573" s="64"/>
      <c r="C573" s="8"/>
      <c r="D573" s="8"/>
      <c r="E573" s="9"/>
      <c r="F573" s="8"/>
      <c r="G573" s="9"/>
      <c r="H573" s="9"/>
      <c r="I573" s="9"/>
      <c r="J573" s="9"/>
      <c r="K573" s="9"/>
      <c r="L573" s="9"/>
      <c r="M573" s="9"/>
      <c r="N573" s="9"/>
      <c r="O573" s="9"/>
      <c r="P573" s="9"/>
      <c r="Q573" s="9"/>
      <c r="R573" s="9"/>
      <c r="S573" s="9"/>
      <c r="T573" s="9"/>
      <c r="U573" s="9"/>
      <c r="V573" s="9"/>
      <c r="W573" s="9"/>
      <c r="X573" s="9"/>
      <c r="Y573" s="9"/>
      <c r="Z573" s="9"/>
    </row>
    <row r="574">
      <c r="A574" s="9"/>
      <c r="B574" s="64"/>
      <c r="C574" s="8"/>
      <c r="D574" s="8"/>
      <c r="E574" s="9"/>
      <c r="F574" s="8"/>
      <c r="G574" s="9"/>
      <c r="H574" s="9"/>
      <c r="I574" s="9"/>
      <c r="J574" s="9"/>
      <c r="K574" s="9"/>
      <c r="L574" s="9"/>
      <c r="M574" s="9"/>
      <c r="N574" s="9"/>
      <c r="O574" s="9"/>
      <c r="P574" s="9"/>
      <c r="Q574" s="9"/>
      <c r="R574" s="9"/>
      <c r="S574" s="9"/>
      <c r="T574" s="9"/>
      <c r="U574" s="9"/>
      <c r="V574" s="9"/>
      <c r="W574" s="9"/>
      <c r="X574" s="9"/>
      <c r="Y574" s="9"/>
      <c r="Z574" s="9"/>
    </row>
    <row r="575">
      <c r="A575" s="9"/>
      <c r="B575" s="64"/>
      <c r="C575" s="8"/>
      <c r="D575" s="8"/>
      <c r="E575" s="9"/>
      <c r="F575" s="8"/>
      <c r="G575" s="9"/>
      <c r="H575" s="9"/>
      <c r="I575" s="9"/>
      <c r="J575" s="9"/>
      <c r="K575" s="9"/>
      <c r="L575" s="9"/>
      <c r="M575" s="9"/>
      <c r="N575" s="9"/>
      <c r="O575" s="9"/>
      <c r="P575" s="9"/>
      <c r="Q575" s="9"/>
      <c r="R575" s="9"/>
      <c r="S575" s="9"/>
      <c r="T575" s="9"/>
      <c r="U575" s="9"/>
      <c r="V575" s="9"/>
      <c r="W575" s="9"/>
      <c r="X575" s="9"/>
      <c r="Y575" s="9"/>
      <c r="Z575" s="9"/>
    </row>
    <row r="576">
      <c r="A576" s="9"/>
      <c r="B576" s="64"/>
      <c r="C576" s="8"/>
      <c r="D576" s="8"/>
      <c r="E576" s="9"/>
      <c r="F576" s="8"/>
      <c r="G576" s="9"/>
      <c r="H576" s="9"/>
      <c r="I576" s="9"/>
      <c r="J576" s="9"/>
      <c r="K576" s="9"/>
      <c r="L576" s="9"/>
      <c r="M576" s="9"/>
      <c r="N576" s="9"/>
      <c r="O576" s="9"/>
      <c r="P576" s="9"/>
      <c r="Q576" s="9"/>
      <c r="R576" s="9"/>
      <c r="S576" s="9"/>
      <c r="T576" s="9"/>
      <c r="U576" s="9"/>
      <c r="V576" s="9"/>
      <c r="W576" s="9"/>
      <c r="X576" s="9"/>
      <c r="Y576" s="9"/>
      <c r="Z576" s="9"/>
    </row>
    <row r="577">
      <c r="A577" s="9"/>
      <c r="B577" s="64"/>
      <c r="C577" s="8"/>
      <c r="D577" s="8"/>
      <c r="E577" s="9"/>
      <c r="F577" s="8"/>
      <c r="G577" s="9"/>
      <c r="H577" s="9"/>
      <c r="I577" s="9"/>
      <c r="J577" s="9"/>
      <c r="K577" s="9"/>
      <c r="L577" s="9"/>
      <c r="M577" s="9"/>
      <c r="N577" s="9"/>
      <c r="O577" s="9"/>
      <c r="P577" s="9"/>
      <c r="Q577" s="9"/>
      <c r="R577" s="9"/>
      <c r="S577" s="9"/>
      <c r="T577" s="9"/>
      <c r="U577" s="9"/>
      <c r="V577" s="9"/>
      <c r="W577" s="9"/>
      <c r="X577" s="9"/>
      <c r="Y577" s="9"/>
      <c r="Z577" s="9"/>
    </row>
    <row r="578">
      <c r="A578" s="9"/>
      <c r="B578" s="64"/>
      <c r="C578" s="8"/>
      <c r="D578" s="8"/>
      <c r="E578" s="9"/>
      <c r="F578" s="8"/>
      <c r="G578" s="9"/>
      <c r="H578" s="9"/>
      <c r="I578" s="9"/>
      <c r="J578" s="9"/>
      <c r="K578" s="9"/>
      <c r="L578" s="9"/>
      <c r="M578" s="9"/>
      <c r="N578" s="9"/>
      <c r="O578" s="9"/>
      <c r="P578" s="9"/>
      <c r="Q578" s="9"/>
      <c r="R578" s="9"/>
      <c r="S578" s="9"/>
      <c r="T578" s="9"/>
      <c r="U578" s="9"/>
      <c r="V578" s="9"/>
      <c r="W578" s="9"/>
      <c r="X578" s="9"/>
      <c r="Y578" s="9"/>
      <c r="Z578" s="9"/>
    </row>
    <row r="579">
      <c r="A579" s="9"/>
      <c r="B579" s="64"/>
      <c r="C579" s="8"/>
      <c r="D579" s="8"/>
      <c r="E579" s="9"/>
      <c r="F579" s="8"/>
      <c r="G579" s="9"/>
      <c r="H579" s="9"/>
      <c r="I579" s="9"/>
      <c r="J579" s="9"/>
      <c r="K579" s="9"/>
      <c r="L579" s="9"/>
      <c r="M579" s="9"/>
      <c r="N579" s="9"/>
      <c r="O579" s="9"/>
      <c r="P579" s="9"/>
      <c r="Q579" s="9"/>
      <c r="R579" s="9"/>
      <c r="S579" s="9"/>
      <c r="T579" s="9"/>
      <c r="U579" s="9"/>
      <c r="V579" s="9"/>
      <c r="W579" s="9"/>
      <c r="X579" s="9"/>
      <c r="Y579" s="9"/>
      <c r="Z579" s="9"/>
    </row>
    <row r="580">
      <c r="A580" s="9"/>
      <c r="B580" s="64"/>
      <c r="C580" s="8"/>
      <c r="D580" s="8"/>
      <c r="E580" s="9"/>
      <c r="F580" s="8"/>
      <c r="G580" s="9"/>
      <c r="H580" s="9"/>
      <c r="I580" s="9"/>
      <c r="J580" s="9"/>
      <c r="K580" s="9"/>
      <c r="L580" s="9"/>
      <c r="M580" s="9"/>
      <c r="N580" s="9"/>
      <c r="O580" s="9"/>
      <c r="P580" s="9"/>
      <c r="Q580" s="9"/>
      <c r="R580" s="9"/>
      <c r="S580" s="9"/>
      <c r="T580" s="9"/>
      <c r="U580" s="9"/>
      <c r="V580" s="9"/>
      <c r="W580" s="9"/>
      <c r="X580" s="9"/>
      <c r="Y580" s="9"/>
      <c r="Z580" s="9"/>
    </row>
    <row r="581">
      <c r="A581" s="9"/>
      <c r="B581" s="64"/>
      <c r="C581" s="8"/>
      <c r="D581" s="8"/>
      <c r="E581" s="9"/>
      <c r="F581" s="8"/>
      <c r="G581" s="9"/>
      <c r="H581" s="9"/>
      <c r="I581" s="9"/>
      <c r="J581" s="9"/>
      <c r="K581" s="9"/>
      <c r="L581" s="9"/>
      <c r="M581" s="9"/>
      <c r="N581" s="9"/>
      <c r="O581" s="9"/>
      <c r="P581" s="9"/>
      <c r="Q581" s="9"/>
      <c r="R581" s="9"/>
      <c r="S581" s="9"/>
      <c r="T581" s="9"/>
      <c r="U581" s="9"/>
      <c r="V581" s="9"/>
      <c r="W581" s="9"/>
      <c r="X581" s="9"/>
      <c r="Y581" s="9"/>
      <c r="Z581" s="9"/>
    </row>
    <row r="582">
      <c r="A582" s="9"/>
      <c r="B582" s="64"/>
      <c r="C582" s="8"/>
      <c r="D582" s="8"/>
      <c r="E582" s="9"/>
      <c r="F582" s="8"/>
      <c r="G582" s="9"/>
      <c r="H582" s="9"/>
      <c r="I582" s="9"/>
      <c r="J582" s="9"/>
      <c r="K582" s="9"/>
      <c r="L582" s="9"/>
      <c r="M582" s="9"/>
      <c r="N582" s="9"/>
      <c r="O582" s="9"/>
      <c r="P582" s="9"/>
      <c r="Q582" s="9"/>
      <c r="R582" s="9"/>
      <c r="S582" s="9"/>
      <c r="T582" s="9"/>
      <c r="U582" s="9"/>
      <c r="V582" s="9"/>
      <c r="W582" s="9"/>
      <c r="X582" s="9"/>
      <c r="Y582" s="9"/>
      <c r="Z582" s="9"/>
    </row>
    <row r="583">
      <c r="A583" s="9"/>
      <c r="B583" s="64"/>
      <c r="C583" s="8"/>
      <c r="D583" s="8"/>
      <c r="E583" s="9"/>
      <c r="F583" s="8"/>
      <c r="G583" s="9"/>
      <c r="H583" s="9"/>
      <c r="I583" s="9"/>
      <c r="J583" s="9"/>
      <c r="K583" s="9"/>
      <c r="L583" s="9"/>
      <c r="M583" s="9"/>
      <c r="N583" s="9"/>
      <c r="O583" s="9"/>
      <c r="P583" s="9"/>
      <c r="Q583" s="9"/>
      <c r="R583" s="9"/>
      <c r="S583" s="9"/>
      <c r="T583" s="9"/>
      <c r="U583" s="9"/>
      <c r="V583" s="9"/>
      <c r="W583" s="9"/>
      <c r="X583" s="9"/>
      <c r="Y583" s="9"/>
      <c r="Z583" s="9"/>
    </row>
    <row r="584">
      <c r="A584" s="9"/>
      <c r="B584" s="64"/>
      <c r="C584" s="8"/>
      <c r="D584" s="8"/>
      <c r="E584" s="9"/>
      <c r="F584" s="8"/>
      <c r="G584" s="9"/>
      <c r="H584" s="9"/>
      <c r="I584" s="9"/>
      <c r="J584" s="9"/>
      <c r="K584" s="9"/>
      <c r="L584" s="9"/>
      <c r="M584" s="9"/>
      <c r="N584" s="9"/>
      <c r="O584" s="9"/>
      <c r="P584" s="9"/>
      <c r="Q584" s="9"/>
      <c r="R584" s="9"/>
      <c r="S584" s="9"/>
      <c r="T584" s="9"/>
      <c r="U584" s="9"/>
      <c r="V584" s="9"/>
      <c r="W584" s="9"/>
      <c r="X584" s="9"/>
      <c r="Y584" s="9"/>
      <c r="Z584" s="9"/>
    </row>
    <row r="585">
      <c r="A585" s="9"/>
      <c r="B585" s="64"/>
      <c r="C585" s="8"/>
      <c r="D585" s="8"/>
      <c r="E585" s="9"/>
      <c r="F585" s="8"/>
      <c r="G585" s="9"/>
      <c r="H585" s="9"/>
      <c r="I585" s="9"/>
      <c r="J585" s="9"/>
      <c r="K585" s="9"/>
      <c r="L585" s="9"/>
      <c r="M585" s="9"/>
      <c r="N585" s="9"/>
      <c r="O585" s="9"/>
      <c r="P585" s="9"/>
      <c r="Q585" s="9"/>
      <c r="R585" s="9"/>
      <c r="S585" s="9"/>
      <c r="T585" s="9"/>
      <c r="U585" s="9"/>
      <c r="V585" s="9"/>
      <c r="W585" s="9"/>
      <c r="X585" s="9"/>
      <c r="Y585" s="9"/>
      <c r="Z585" s="9"/>
    </row>
    <row r="586">
      <c r="A586" s="9"/>
      <c r="B586" s="64"/>
      <c r="C586" s="8"/>
      <c r="D586" s="8"/>
      <c r="E586" s="9"/>
      <c r="F586" s="8"/>
      <c r="G586" s="9"/>
      <c r="H586" s="9"/>
      <c r="I586" s="9"/>
      <c r="J586" s="9"/>
      <c r="K586" s="9"/>
      <c r="L586" s="9"/>
      <c r="M586" s="9"/>
      <c r="N586" s="9"/>
      <c r="O586" s="9"/>
      <c r="P586" s="9"/>
      <c r="Q586" s="9"/>
      <c r="R586" s="9"/>
      <c r="S586" s="9"/>
      <c r="T586" s="9"/>
      <c r="U586" s="9"/>
      <c r="V586" s="9"/>
      <c r="W586" s="9"/>
      <c r="X586" s="9"/>
      <c r="Y586" s="9"/>
      <c r="Z586" s="9"/>
    </row>
    <row r="587">
      <c r="A587" s="9"/>
      <c r="B587" s="64"/>
      <c r="C587" s="8"/>
      <c r="D587" s="8"/>
      <c r="E587" s="9"/>
      <c r="F587" s="8"/>
      <c r="G587" s="9"/>
      <c r="H587" s="9"/>
      <c r="I587" s="9"/>
      <c r="J587" s="9"/>
      <c r="K587" s="9"/>
      <c r="L587" s="9"/>
      <c r="M587" s="9"/>
      <c r="N587" s="9"/>
      <c r="O587" s="9"/>
      <c r="P587" s="9"/>
      <c r="Q587" s="9"/>
      <c r="R587" s="9"/>
      <c r="S587" s="9"/>
      <c r="T587" s="9"/>
      <c r="U587" s="9"/>
      <c r="V587" s="9"/>
      <c r="W587" s="9"/>
      <c r="X587" s="9"/>
      <c r="Y587" s="9"/>
      <c r="Z587" s="9"/>
    </row>
    <row r="588">
      <c r="A588" s="9"/>
      <c r="B588" s="64"/>
      <c r="C588" s="8"/>
      <c r="D588" s="8"/>
      <c r="E588" s="9"/>
      <c r="F588" s="8"/>
      <c r="G588" s="9"/>
      <c r="H588" s="9"/>
      <c r="I588" s="9"/>
      <c r="J588" s="9"/>
      <c r="K588" s="9"/>
      <c r="L588" s="9"/>
      <c r="M588" s="9"/>
      <c r="N588" s="9"/>
      <c r="O588" s="9"/>
      <c r="P588" s="9"/>
      <c r="Q588" s="9"/>
      <c r="R588" s="9"/>
      <c r="S588" s="9"/>
      <c r="T588" s="9"/>
      <c r="U588" s="9"/>
      <c r="V588" s="9"/>
      <c r="W588" s="9"/>
      <c r="X588" s="9"/>
      <c r="Y588" s="9"/>
      <c r="Z588" s="9"/>
    </row>
    <row r="589">
      <c r="A589" s="9"/>
      <c r="B589" s="64"/>
      <c r="C589" s="8"/>
      <c r="D589" s="8"/>
      <c r="E589" s="9"/>
      <c r="F589" s="8"/>
      <c r="G589" s="9"/>
      <c r="H589" s="9"/>
      <c r="I589" s="9"/>
      <c r="J589" s="9"/>
      <c r="K589" s="9"/>
      <c r="L589" s="9"/>
      <c r="M589" s="9"/>
      <c r="N589" s="9"/>
      <c r="O589" s="9"/>
      <c r="P589" s="9"/>
      <c r="Q589" s="9"/>
      <c r="R589" s="9"/>
      <c r="S589" s="9"/>
      <c r="T589" s="9"/>
      <c r="U589" s="9"/>
      <c r="V589" s="9"/>
      <c r="W589" s="9"/>
      <c r="X589" s="9"/>
      <c r="Y589" s="9"/>
      <c r="Z589" s="9"/>
    </row>
    <row r="590">
      <c r="A590" s="9"/>
      <c r="B590" s="64"/>
      <c r="C590" s="8"/>
      <c r="D590" s="8"/>
      <c r="E590" s="9"/>
      <c r="F590" s="8"/>
      <c r="G590" s="9"/>
      <c r="H590" s="9"/>
      <c r="I590" s="9"/>
      <c r="J590" s="9"/>
      <c r="K590" s="9"/>
      <c r="L590" s="9"/>
      <c r="M590" s="9"/>
      <c r="N590" s="9"/>
      <c r="O590" s="9"/>
      <c r="P590" s="9"/>
      <c r="Q590" s="9"/>
      <c r="R590" s="9"/>
      <c r="S590" s="9"/>
      <c r="T590" s="9"/>
      <c r="U590" s="9"/>
      <c r="V590" s="9"/>
      <c r="W590" s="9"/>
      <c r="X590" s="9"/>
      <c r="Y590" s="9"/>
      <c r="Z590" s="9"/>
    </row>
    <row r="591">
      <c r="A591" s="9"/>
      <c r="B591" s="64"/>
      <c r="C591" s="8"/>
      <c r="D591" s="8"/>
      <c r="E591" s="9"/>
      <c r="F591" s="8"/>
      <c r="G591" s="9"/>
      <c r="H591" s="9"/>
      <c r="I591" s="9"/>
      <c r="J591" s="9"/>
      <c r="K591" s="9"/>
      <c r="L591" s="9"/>
      <c r="M591" s="9"/>
      <c r="N591" s="9"/>
      <c r="O591" s="9"/>
      <c r="P591" s="9"/>
      <c r="Q591" s="9"/>
      <c r="R591" s="9"/>
      <c r="S591" s="9"/>
      <c r="T591" s="9"/>
      <c r="U591" s="9"/>
      <c r="V591" s="9"/>
      <c r="W591" s="9"/>
      <c r="X591" s="9"/>
      <c r="Y591" s="9"/>
      <c r="Z591" s="9"/>
    </row>
    <row r="592">
      <c r="A592" s="9"/>
      <c r="B592" s="64"/>
      <c r="C592" s="8"/>
      <c r="D592" s="8"/>
      <c r="E592" s="9"/>
      <c r="F592" s="8"/>
      <c r="G592" s="9"/>
      <c r="H592" s="9"/>
      <c r="I592" s="9"/>
      <c r="J592" s="9"/>
      <c r="K592" s="9"/>
      <c r="L592" s="9"/>
      <c r="M592" s="9"/>
      <c r="N592" s="9"/>
      <c r="O592" s="9"/>
      <c r="P592" s="9"/>
      <c r="Q592" s="9"/>
      <c r="R592" s="9"/>
      <c r="S592" s="9"/>
      <c r="T592" s="9"/>
      <c r="U592" s="9"/>
      <c r="V592" s="9"/>
      <c r="W592" s="9"/>
      <c r="X592" s="9"/>
      <c r="Y592" s="9"/>
      <c r="Z592" s="9"/>
    </row>
    <row r="593">
      <c r="A593" s="9"/>
      <c r="B593" s="64"/>
      <c r="C593" s="8"/>
      <c r="D593" s="8"/>
      <c r="E593" s="9"/>
      <c r="F593" s="8"/>
      <c r="G593" s="9"/>
      <c r="H593" s="9"/>
      <c r="I593" s="9"/>
      <c r="J593" s="9"/>
      <c r="K593" s="9"/>
      <c r="L593" s="9"/>
      <c r="M593" s="9"/>
      <c r="N593" s="9"/>
      <c r="O593" s="9"/>
      <c r="P593" s="9"/>
      <c r="Q593" s="9"/>
      <c r="R593" s="9"/>
      <c r="S593" s="9"/>
      <c r="T593" s="9"/>
      <c r="U593" s="9"/>
      <c r="V593" s="9"/>
      <c r="W593" s="9"/>
      <c r="X593" s="9"/>
      <c r="Y593" s="9"/>
      <c r="Z593" s="9"/>
    </row>
    <row r="594">
      <c r="A594" s="9"/>
      <c r="B594" s="64"/>
      <c r="C594" s="8"/>
      <c r="D594" s="8"/>
      <c r="E594" s="9"/>
      <c r="F594" s="8"/>
      <c r="G594" s="9"/>
      <c r="H594" s="9"/>
      <c r="I594" s="9"/>
      <c r="J594" s="9"/>
      <c r="K594" s="9"/>
      <c r="L594" s="9"/>
      <c r="M594" s="9"/>
      <c r="N594" s="9"/>
      <c r="O594" s="9"/>
      <c r="P594" s="9"/>
      <c r="Q594" s="9"/>
      <c r="R594" s="9"/>
      <c r="S594" s="9"/>
      <c r="T594" s="9"/>
      <c r="U594" s="9"/>
      <c r="V594" s="9"/>
      <c r="W594" s="9"/>
      <c r="X594" s="9"/>
      <c r="Y594" s="9"/>
      <c r="Z594" s="9"/>
    </row>
    <row r="595">
      <c r="A595" s="9"/>
      <c r="B595" s="64"/>
      <c r="C595" s="8"/>
      <c r="D595" s="8"/>
      <c r="E595" s="9"/>
      <c r="F595" s="8"/>
      <c r="G595" s="9"/>
      <c r="H595" s="9"/>
      <c r="I595" s="9"/>
      <c r="J595" s="9"/>
      <c r="K595" s="9"/>
      <c r="L595" s="9"/>
      <c r="M595" s="9"/>
      <c r="N595" s="9"/>
      <c r="O595" s="9"/>
      <c r="P595" s="9"/>
      <c r="Q595" s="9"/>
      <c r="R595" s="9"/>
      <c r="S595" s="9"/>
      <c r="T595" s="9"/>
      <c r="U595" s="9"/>
      <c r="V595" s="9"/>
      <c r="W595" s="9"/>
      <c r="X595" s="9"/>
      <c r="Y595" s="9"/>
      <c r="Z595" s="9"/>
    </row>
    <row r="596">
      <c r="A596" s="9"/>
      <c r="B596" s="64"/>
      <c r="C596" s="8"/>
      <c r="D596" s="8"/>
      <c r="E596" s="9"/>
      <c r="F596" s="8"/>
      <c r="G596" s="9"/>
      <c r="H596" s="9"/>
      <c r="I596" s="9"/>
      <c r="J596" s="9"/>
      <c r="K596" s="9"/>
      <c r="L596" s="9"/>
      <c r="M596" s="9"/>
      <c r="N596" s="9"/>
      <c r="O596" s="9"/>
      <c r="P596" s="9"/>
      <c r="Q596" s="9"/>
      <c r="R596" s="9"/>
      <c r="S596" s="9"/>
      <c r="T596" s="9"/>
      <c r="U596" s="9"/>
      <c r="V596" s="9"/>
      <c r="W596" s="9"/>
      <c r="X596" s="9"/>
      <c r="Y596" s="9"/>
      <c r="Z596" s="9"/>
    </row>
    <row r="597">
      <c r="A597" s="9"/>
      <c r="B597" s="64"/>
      <c r="C597" s="8"/>
      <c r="D597" s="8"/>
      <c r="E597" s="9"/>
      <c r="F597" s="8"/>
      <c r="G597" s="9"/>
      <c r="H597" s="9"/>
      <c r="I597" s="9"/>
      <c r="J597" s="9"/>
      <c r="K597" s="9"/>
      <c r="L597" s="9"/>
      <c r="M597" s="9"/>
      <c r="N597" s="9"/>
      <c r="O597" s="9"/>
      <c r="P597" s="9"/>
      <c r="Q597" s="9"/>
      <c r="R597" s="9"/>
      <c r="S597" s="9"/>
      <c r="T597" s="9"/>
      <c r="U597" s="9"/>
      <c r="V597" s="9"/>
      <c r="W597" s="9"/>
      <c r="X597" s="9"/>
      <c r="Y597" s="9"/>
      <c r="Z597" s="9"/>
    </row>
    <row r="598">
      <c r="A598" s="9"/>
      <c r="B598" s="64"/>
      <c r="C598" s="8"/>
      <c r="D598" s="8"/>
      <c r="E598" s="9"/>
      <c r="F598" s="8"/>
      <c r="G598" s="9"/>
      <c r="H598" s="9"/>
      <c r="I598" s="9"/>
      <c r="J598" s="9"/>
      <c r="K598" s="9"/>
      <c r="L598" s="9"/>
      <c r="M598" s="9"/>
      <c r="N598" s="9"/>
      <c r="O598" s="9"/>
      <c r="P598" s="9"/>
      <c r="Q598" s="9"/>
      <c r="R598" s="9"/>
      <c r="S598" s="9"/>
      <c r="T598" s="9"/>
      <c r="U598" s="9"/>
      <c r="V598" s="9"/>
      <c r="W598" s="9"/>
      <c r="X598" s="9"/>
      <c r="Y598" s="9"/>
      <c r="Z598" s="9"/>
    </row>
    <row r="599">
      <c r="A599" s="9"/>
      <c r="B599" s="64"/>
      <c r="C599" s="8"/>
      <c r="D599" s="8"/>
      <c r="E599" s="9"/>
      <c r="F599" s="8"/>
      <c r="G599" s="9"/>
      <c r="H599" s="9"/>
      <c r="I599" s="9"/>
      <c r="J599" s="9"/>
      <c r="K599" s="9"/>
      <c r="L599" s="9"/>
      <c r="M599" s="9"/>
      <c r="N599" s="9"/>
      <c r="O599" s="9"/>
      <c r="P599" s="9"/>
      <c r="Q599" s="9"/>
      <c r="R599" s="9"/>
      <c r="S599" s="9"/>
      <c r="T599" s="9"/>
      <c r="U599" s="9"/>
      <c r="V599" s="9"/>
      <c r="W599" s="9"/>
      <c r="X599" s="9"/>
      <c r="Y599" s="9"/>
      <c r="Z599" s="9"/>
    </row>
    <row r="600">
      <c r="A600" s="9"/>
      <c r="B600" s="64"/>
      <c r="C600" s="8"/>
      <c r="D600" s="8"/>
      <c r="E600" s="9"/>
      <c r="F600" s="8"/>
      <c r="G600" s="9"/>
      <c r="H600" s="9"/>
      <c r="I600" s="9"/>
      <c r="J600" s="9"/>
      <c r="K600" s="9"/>
      <c r="L600" s="9"/>
      <c r="M600" s="9"/>
      <c r="N600" s="9"/>
      <c r="O600" s="9"/>
      <c r="P600" s="9"/>
      <c r="Q600" s="9"/>
      <c r="R600" s="9"/>
      <c r="S600" s="9"/>
      <c r="T600" s="9"/>
      <c r="U600" s="9"/>
      <c r="V600" s="9"/>
      <c r="W600" s="9"/>
      <c r="X600" s="9"/>
      <c r="Y600" s="9"/>
      <c r="Z600" s="9"/>
    </row>
    <row r="601">
      <c r="A601" s="9"/>
      <c r="B601" s="64"/>
      <c r="C601" s="8"/>
      <c r="D601" s="8"/>
      <c r="E601" s="9"/>
      <c r="F601" s="8"/>
      <c r="G601" s="9"/>
      <c r="H601" s="9"/>
      <c r="I601" s="9"/>
      <c r="J601" s="9"/>
      <c r="K601" s="9"/>
      <c r="L601" s="9"/>
      <c r="M601" s="9"/>
      <c r="N601" s="9"/>
      <c r="O601" s="9"/>
      <c r="P601" s="9"/>
      <c r="Q601" s="9"/>
      <c r="R601" s="9"/>
      <c r="S601" s="9"/>
      <c r="T601" s="9"/>
      <c r="U601" s="9"/>
      <c r="V601" s="9"/>
      <c r="W601" s="9"/>
      <c r="X601" s="9"/>
      <c r="Y601" s="9"/>
      <c r="Z601" s="9"/>
    </row>
    <row r="602">
      <c r="A602" s="9"/>
      <c r="B602" s="64"/>
      <c r="C602" s="8"/>
      <c r="D602" s="8"/>
      <c r="E602" s="9"/>
      <c r="F602" s="8"/>
      <c r="G602" s="9"/>
      <c r="H602" s="9"/>
      <c r="I602" s="9"/>
      <c r="J602" s="9"/>
      <c r="K602" s="9"/>
      <c r="L602" s="9"/>
      <c r="M602" s="9"/>
      <c r="N602" s="9"/>
      <c r="O602" s="9"/>
      <c r="P602" s="9"/>
      <c r="Q602" s="9"/>
      <c r="R602" s="9"/>
      <c r="S602" s="9"/>
      <c r="T602" s="9"/>
      <c r="U602" s="9"/>
      <c r="V602" s="9"/>
      <c r="W602" s="9"/>
      <c r="X602" s="9"/>
      <c r="Y602" s="9"/>
      <c r="Z602" s="9"/>
    </row>
    <row r="603">
      <c r="A603" s="9"/>
      <c r="B603" s="64"/>
      <c r="C603" s="8"/>
      <c r="D603" s="8"/>
      <c r="E603" s="9"/>
      <c r="F603" s="8"/>
      <c r="G603" s="9"/>
      <c r="H603" s="9"/>
      <c r="I603" s="9"/>
      <c r="J603" s="9"/>
      <c r="K603" s="9"/>
      <c r="L603" s="9"/>
      <c r="M603" s="9"/>
      <c r="N603" s="9"/>
      <c r="O603" s="9"/>
      <c r="P603" s="9"/>
      <c r="Q603" s="9"/>
      <c r="R603" s="9"/>
      <c r="S603" s="9"/>
      <c r="T603" s="9"/>
      <c r="U603" s="9"/>
      <c r="V603" s="9"/>
      <c r="W603" s="9"/>
      <c r="X603" s="9"/>
      <c r="Y603" s="9"/>
      <c r="Z603" s="9"/>
    </row>
    <row r="604">
      <c r="A604" s="9"/>
      <c r="B604" s="64"/>
      <c r="C604" s="8"/>
      <c r="D604" s="8"/>
      <c r="E604" s="9"/>
      <c r="F604" s="8"/>
      <c r="G604" s="9"/>
      <c r="H604" s="9"/>
      <c r="I604" s="9"/>
      <c r="J604" s="9"/>
      <c r="K604" s="9"/>
      <c r="L604" s="9"/>
      <c r="M604" s="9"/>
      <c r="N604" s="9"/>
      <c r="O604" s="9"/>
      <c r="P604" s="9"/>
      <c r="Q604" s="9"/>
      <c r="R604" s="9"/>
      <c r="S604" s="9"/>
      <c r="T604" s="9"/>
      <c r="U604" s="9"/>
      <c r="V604" s="9"/>
      <c r="W604" s="9"/>
      <c r="X604" s="9"/>
      <c r="Y604" s="9"/>
      <c r="Z604" s="9"/>
    </row>
    <row r="605">
      <c r="A605" s="9"/>
      <c r="B605" s="64"/>
      <c r="C605" s="8"/>
      <c r="D605" s="8"/>
      <c r="E605" s="9"/>
      <c r="F605" s="8"/>
      <c r="G605" s="9"/>
      <c r="H605" s="9"/>
      <c r="I605" s="9"/>
      <c r="J605" s="9"/>
      <c r="K605" s="9"/>
      <c r="L605" s="9"/>
      <c r="M605" s="9"/>
      <c r="N605" s="9"/>
      <c r="O605" s="9"/>
      <c r="P605" s="9"/>
      <c r="Q605" s="9"/>
      <c r="R605" s="9"/>
      <c r="S605" s="9"/>
      <c r="T605" s="9"/>
      <c r="U605" s="9"/>
      <c r="V605" s="9"/>
      <c r="W605" s="9"/>
      <c r="X605" s="9"/>
      <c r="Y605" s="9"/>
      <c r="Z605" s="9"/>
    </row>
    <row r="606">
      <c r="A606" s="9"/>
      <c r="B606" s="64"/>
      <c r="C606" s="8"/>
      <c r="D606" s="8"/>
      <c r="E606" s="9"/>
      <c r="F606" s="8"/>
      <c r="G606" s="9"/>
      <c r="H606" s="9"/>
      <c r="I606" s="9"/>
      <c r="J606" s="9"/>
      <c r="K606" s="9"/>
      <c r="L606" s="9"/>
      <c r="M606" s="9"/>
      <c r="N606" s="9"/>
      <c r="O606" s="9"/>
      <c r="P606" s="9"/>
      <c r="Q606" s="9"/>
      <c r="R606" s="9"/>
      <c r="S606" s="9"/>
      <c r="T606" s="9"/>
      <c r="U606" s="9"/>
      <c r="V606" s="9"/>
      <c r="W606" s="9"/>
      <c r="X606" s="9"/>
      <c r="Y606" s="9"/>
      <c r="Z606" s="9"/>
    </row>
    <row r="607">
      <c r="A607" s="9"/>
      <c r="B607" s="64"/>
      <c r="C607" s="8"/>
      <c r="D607" s="8"/>
      <c r="E607" s="9"/>
      <c r="F607" s="8"/>
      <c r="G607" s="9"/>
      <c r="H607" s="9"/>
      <c r="I607" s="9"/>
      <c r="J607" s="9"/>
      <c r="K607" s="9"/>
      <c r="L607" s="9"/>
      <c r="M607" s="9"/>
      <c r="N607" s="9"/>
      <c r="O607" s="9"/>
      <c r="P607" s="9"/>
      <c r="Q607" s="9"/>
      <c r="R607" s="9"/>
      <c r="S607" s="9"/>
      <c r="T607" s="9"/>
      <c r="U607" s="9"/>
      <c r="V607" s="9"/>
      <c r="W607" s="9"/>
      <c r="X607" s="9"/>
      <c r="Y607" s="9"/>
      <c r="Z607" s="9"/>
    </row>
    <row r="608">
      <c r="A608" s="9"/>
      <c r="B608" s="64"/>
      <c r="C608" s="8"/>
      <c r="D608" s="8"/>
      <c r="E608" s="9"/>
      <c r="F608" s="8"/>
      <c r="G608" s="9"/>
      <c r="H608" s="9"/>
      <c r="I608" s="9"/>
      <c r="J608" s="9"/>
      <c r="K608" s="9"/>
      <c r="L608" s="9"/>
      <c r="M608" s="9"/>
      <c r="N608" s="9"/>
      <c r="O608" s="9"/>
      <c r="P608" s="9"/>
      <c r="Q608" s="9"/>
      <c r="R608" s="9"/>
      <c r="S608" s="9"/>
      <c r="T608" s="9"/>
      <c r="U608" s="9"/>
      <c r="V608" s="9"/>
      <c r="W608" s="9"/>
      <c r="X608" s="9"/>
      <c r="Y608" s="9"/>
      <c r="Z608" s="9"/>
    </row>
    <row r="609">
      <c r="A609" s="9"/>
      <c r="B609" s="64"/>
      <c r="C609" s="8"/>
      <c r="D609" s="8"/>
      <c r="E609" s="9"/>
      <c r="F609" s="8"/>
      <c r="G609" s="9"/>
      <c r="H609" s="9"/>
      <c r="I609" s="9"/>
      <c r="J609" s="9"/>
      <c r="K609" s="9"/>
      <c r="L609" s="9"/>
      <c r="M609" s="9"/>
      <c r="N609" s="9"/>
      <c r="O609" s="9"/>
      <c r="P609" s="9"/>
      <c r="Q609" s="9"/>
      <c r="R609" s="9"/>
      <c r="S609" s="9"/>
      <c r="T609" s="9"/>
      <c r="U609" s="9"/>
      <c r="V609" s="9"/>
      <c r="W609" s="9"/>
      <c r="X609" s="9"/>
      <c r="Y609" s="9"/>
      <c r="Z609" s="9"/>
    </row>
    <row r="610">
      <c r="A610" s="9"/>
      <c r="B610" s="64"/>
      <c r="C610" s="8"/>
      <c r="D610" s="8"/>
      <c r="E610" s="9"/>
      <c r="F610" s="8"/>
      <c r="G610" s="9"/>
      <c r="H610" s="9"/>
      <c r="I610" s="9"/>
      <c r="J610" s="9"/>
      <c r="K610" s="9"/>
      <c r="L610" s="9"/>
      <c r="M610" s="9"/>
      <c r="N610" s="9"/>
      <c r="O610" s="9"/>
      <c r="P610" s="9"/>
      <c r="Q610" s="9"/>
      <c r="R610" s="9"/>
      <c r="S610" s="9"/>
      <c r="T610" s="9"/>
      <c r="U610" s="9"/>
      <c r="V610" s="9"/>
      <c r="W610" s="9"/>
      <c r="X610" s="9"/>
      <c r="Y610" s="9"/>
      <c r="Z610" s="9"/>
    </row>
    <row r="611">
      <c r="A611" s="9"/>
      <c r="B611" s="64"/>
      <c r="C611" s="8"/>
      <c r="D611" s="8"/>
      <c r="E611" s="9"/>
      <c r="F611" s="8"/>
      <c r="G611" s="9"/>
      <c r="H611" s="9"/>
      <c r="I611" s="9"/>
      <c r="J611" s="9"/>
      <c r="K611" s="9"/>
      <c r="L611" s="9"/>
      <c r="M611" s="9"/>
      <c r="N611" s="9"/>
      <c r="O611" s="9"/>
      <c r="P611" s="9"/>
      <c r="Q611" s="9"/>
      <c r="R611" s="9"/>
      <c r="S611" s="9"/>
      <c r="T611" s="9"/>
      <c r="U611" s="9"/>
      <c r="V611" s="9"/>
      <c r="W611" s="9"/>
      <c r="X611" s="9"/>
      <c r="Y611" s="9"/>
      <c r="Z611" s="9"/>
    </row>
    <row r="612">
      <c r="A612" s="9"/>
      <c r="B612" s="64"/>
      <c r="C612" s="8"/>
      <c r="D612" s="8"/>
      <c r="E612" s="9"/>
      <c r="F612" s="8"/>
      <c r="G612" s="9"/>
      <c r="H612" s="9"/>
      <c r="I612" s="9"/>
      <c r="J612" s="9"/>
      <c r="K612" s="9"/>
      <c r="L612" s="9"/>
      <c r="M612" s="9"/>
      <c r="N612" s="9"/>
      <c r="O612" s="9"/>
      <c r="P612" s="9"/>
      <c r="Q612" s="9"/>
      <c r="R612" s="9"/>
      <c r="S612" s="9"/>
      <c r="T612" s="9"/>
      <c r="U612" s="9"/>
      <c r="V612" s="9"/>
      <c r="W612" s="9"/>
      <c r="X612" s="9"/>
      <c r="Y612" s="9"/>
      <c r="Z612" s="9"/>
    </row>
    <row r="613">
      <c r="A613" s="9"/>
      <c r="B613" s="64"/>
      <c r="C613" s="8"/>
      <c r="D613" s="8"/>
      <c r="E613" s="9"/>
      <c r="F613" s="8"/>
      <c r="G613" s="9"/>
      <c r="H613" s="9"/>
      <c r="I613" s="9"/>
      <c r="J613" s="9"/>
      <c r="K613" s="9"/>
      <c r="L613" s="9"/>
      <c r="M613" s="9"/>
      <c r="N613" s="9"/>
      <c r="O613" s="9"/>
      <c r="P613" s="9"/>
      <c r="Q613" s="9"/>
      <c r="R613" s="9"/>
      <c r="S613" s="9"/>
      <c r="T613" s="9"/>
      <c r="U613" s="9"/>
      <c r="V613" s="9"/>
      <c r="W613" s="9"/>
      <c r="X613" s="9"/>
      <c r="Y613" s="9"/>
      <c r="Z613" s="9"/>
    </row>
    <row r="614">
      <c r="A614" s="9"/>
      <c r="B614" s="64"/>
      <c r="C614" s="8"/>
      <c r="D614" s="8"/>
      <c r="E614" s="9"/>
      <c r="F614" s="8"/>
      <c r="G614" s="9"/>
      <c r="H614" s="9"/>
      <c r="I614" s="9"/>
      <c r="J614" s="9"/>
      <c r="K614" s="9"/>
      <c r="L614" s="9"/>
      <c r="M614" s="9"/>
      <c r="N614" s="9"/>
      <c r="O614" s="9"/>
      <c r="P614" s="9"/>
      <c r="Q614" s="9"/>
      <c r="R614" s="9"/>
      <c r="S614" s="9"/>
      <c r="T614" s="9"/>
      <c r="U614" s="9"/>
      <c r="V614" s="9"/>
      <c r="W614" s="9"/>
      <c r="X614" s="9"/>
      <c r="Y614" s="9"/>
      <c r="Z614" s="9"/>
    </row>
    <row r="615">
      <c r="A615" s="9"/>
      <c r="B615" s="64"/>
      <c r="C615" s="8"/>
      <c r="D615" s="8"/>
      <c r="E615" s="9"/>
      <c r="F615" s="8"/>
      <c r="G615" s="9"/>
      <c r="H615" s="9"/>
      <c r="I615" s="9"/>
      <c r="J615" s="9"/>
      <c r="K615" s="9"/>
      <c r="L615" s="9"/>
      <c r="M615" s="9"/>
      <c r="N615" s="9"/>
      <c r="O615" s="9"/>
      <c r="P615" s="9"/>
      <c r="Q615" s="9"/>
      <c r="R615" s="9"/>
      <c r="S615" s="9"/>
      <c r="T615" s="9"/>
      <c r="U615" s="9"/>
      <c r="V615" s="9"/>
      <c r="W615" s="9"/>
      <c r="X615" s="9"/>
      <c r="Y615" s="9"/>
      <c r="Z615" s="9"/>
    </row>
    <row r="616">
      <c r="A616" s="9"/>
      <c r="B616" s="64"/>
      <c r="C616" s="8"/>
      <c r="D616" s="8"/>
      <c r="E616" s="9"/>
      <c r="F616" s="8"/>
      <c r="G616" s="9"/>
      <c r="H616" s="9"/>
      <c r="I616" s="9"/>
      <c r="J616" s="9"/>
      <c r="K616" s="9"/>
      <c r="L616" s="9"/>
      <c r="M616" s="9"/>
      <c r="N616" s="9"/>
      <c r="O616" s="9"/>
      <c r="P616" s="9"/>
      <c r="Q616" s="9"/>
      <c r="R616" s="9"/>
      <c r="S616" s="9"/>
      <c r="T616" s="9"/>
      <c r="U616" s="9"/>
      <c r="V616" s="9"/>
      <c r="W616" s="9"/>
      <c r="X616" s="9"/>
      <c r="Y616" s="9"/>
      <c r="Z616" s="9"/>
    </row>
    <row r="617">
      <c r="A617" s="9"/>
      <c r="B617" s="64"/>
      <c r="C617" s="8"/>
      <c r="D617" s="8"/>
      <c r="E617" s="9"/>
      <c r="F617" s="8"/>
      <c r="G617" s="9"/>
      <c r="H617" s="9"/>
      <c r="I617" s="9"/>
      <c r="J617" s="9"/>
      <c r="K617" s="9"/>
      <c r="L617" s="9"/>
      <c r="M617" s="9"/>
      <c r="N617" s="9"/>
      <c r="O617" s="9"/>
      <c r="P617" s="9"/>
      <c r="Q617" s="9"/>
      <c r="R617" s="9"/>
      <c r="S617" s="9"/>
      <c r="T617" s="9"/>
      <c r="U617" s="9"/>
      <c r="V617" s="9"/>
      <c r="W617" s="9"/>
      <c r="X617" s="9"/>
      <c r="Y617" s="9"/>
      <c r="Z617" s="9"/>
    </row>
    <row r="618">
      <c r="A618" s="9"/>
      <c r="B618" s="64"/>
      <c r="C618" s="8"/>
      <c r="D618" s="8"/>
      <c r="E618" s="9"/>
      <c r="F618" s="8"/>
      <c r="G618" s="9"/>
      <c r="H618" s="9"/>
      <c r="I618" s="9"/>
      <c r="J618" s="9"/>
      <c r="K618" s="9"/>
      <c r="L618" s="9"/>
      <c r="M618" s="9"/>
      <c r="N618" s="9"/>
      <c r="O618" s="9"/>
      <c r="P618" s="9"/>
      <c r="Q618" s="9"/>
      <c r="R618" s="9"/>
      <c r="S618" s="9"/>
      <c r="T618" s="9"/>
      <c r="U618" s="9"/>
      <c r="V618" s="9"/>
      <c r="W618" s="9"/>
      <c r="X618" s="9"/>
      <c r="Y618" s="9"/>
      <c r="Z618" s="9"/>
    </row>
    <row r="619">
      <c r="A619" s="9"/>
      <c r="B619" s="64"/>
      <c r="C619" s="8"/>
      <c r="D619" s="8"/>
      <c r="E619" s="9"/>
      <c r="F619" s="8"/>
      <c r="G619" s="9"/>
      <c r="H619" s="9"/>
      <c r="I619" s="9"/>
      <c r="J619" s="9"/>
      <c r="K619" s="9"/>
      <c r="L619" s="9"/>
      <c r="M619" s="9"/>
      <c r="N619" s="9"/>
      <c r="O619" s="9"/>
      <c r="P619" s="9"/>
      <c r="Q619" s="9"/>
      <c r="R619" s="9"/>
      <c r="S619" s="9"/>
      <c r="T619" s="9"/>
      <c r="U619" s="9"/>
      <c r="V619" s="9"/>
      <c r="W619" s="9"/>
      <c r="X619" s="9"/>
      <c r="Y619" s="9"/>
      <c r="Z619" s="9"/>
    </row>
    <row r="620">
      <c r="A620" s="9"/>
      <c r="B620" s="64"/>
      <c r="C620" s="8"/>
      <c r="D620" s="8"/>
      <c r="E620" s="9"/>
      <c r="F620" s="8"/>
      <c r="G620" s="9"/>
      <c r="H620" s="9"/>
      <c r="I620" s="9"/>
      <c r="J620" s="9"/>
      <c r="K620" s="9"/>
      <c r="L620" s="9"/>
      <c r="M620" s="9"/>
      <c r="N620" s="9"/>
      <c r="O620" s="9"/>
      <c r="P620" s="9"/>
      <c r="Q620" s="9"/>
      <c r="R620" s="9"/>
      <c r="S620" s="9"/>
      <c r="T620" s="9"/>
      <c r="U620" s="9"/>
      <c r="V620" s="9"/>
      <c r="W620" s="9"/>
      <c r="X620" s="9"/>
      <c r="Y620" s="9"/>
      <c r="Z620" s="9"/>
    </row>
    <row r="621">
      <c r="A621" s="9"/>
      <c r="B621" s="64"/>
      <c r="C621" s="8"/>
      <c r="D621" s="8"/>
      <c r="E621" s="9"/>
      <c r="F621" s="8"/>
      <c r="G621" s="9"/>
      <c r="H621" s="9"/>
      <c r="I621" s="9"/>
      <c r="J621" s="9"/>
      <c r="K621" s="9"/>
      <c r="L621" s="9"/>
      <c r="M621" s="9"/>
      <c r="N621" s="9"/>
      <c r="O621" s="9"/>
      <c r="P621" s="9"/>
      <c r="Q621" s="9"/>
      <c r="R621" s="9"/>
      <c r="S621" s="9"/>
      <c r="T621" s="9"/>
      <c r="U621" s="9"/>
      <c r="V621" s="9"/>
      <c r="W621" s="9"/>
      <c r="X621" s="9"/>
      <c r="Y621" s="9"/>
      <c r="Z621" s="9"/>
    </row>
    <row r="622">
      <c r="A622" s="9"/>
      <c r="B622" s="64"/>
      <c r="C622" s="8"/>
      <c r="D622" s="8"/>
      <c r="E622" s="9"/>
      <c r="F622" s="8"/>
      <c r="G622" s="9"/>
      <c r="H622" s="9"/>
      <c r="I622" s="9"/>
      <c r="J622" s="9"/>
      <c r="K622" s="9"/>
      <c r="L622" s="9"/>
      <c r="M622" s="9"/>
      <c r="N622" s="9"/>
      <c r="O622" s="9"/>
      <c r="P622" s="9"/>
      <c r="Q622" s="9"/>
      <c r="R622" s="9"/>
      <c r="S622" s="9"/>
      <c r="T622" s="9"/>
      <c r="U622" s="9"/>
      <c r="V622" s="9"/>
      <c r="W622" s="9"/>
      <c r="X622" s="9"/>
      <c r="Y622" s="9"/>
      <c r="Z622" s="9"/>
    </row>
    <row r="623">
      <c r="A623" s="9"/>
      <c r="B623" s="64"/>
      <c r="C623" s="8"/>
      <c r="D623" s="8"/>
      <c r="E623" s="9"/>
      <c r="F623" s="8"/>
      <c r="G623" s="9"/>
      <c r="H623" s="9"/>
      <c r="I623" s="9"/>
      <c r="J623" s="9"/>
      <c r="K623" s="9"/>
      <c r="L623" s="9"/>
      <c r="M623" s="9"/>
      <c r="N623" s="9"/>
      <c r="O623" s="9"/>
      <c r="P623" s="9"/>
      <c r="Q623" s="9"/>
      <c r="R623" s="9"/>
      <c r="S623" s="9"/>
      <c r="T623" s="9"/>
      <c r="U623" s="9"/>
      <c r="V623" s="9"/>
      <c r="W623" s="9"/>
      <c r="X623" s="9"/>
      <c r="Y623" s="9"/>
      <c r="Z623" s="9"/>
    </row>
    <row r="624">
      <c r="A624" s="9"/>
      <c r="B624" s="64"/>
      <c r="C624" s="8"/>
      <c r="D624" s="8"/>
      <c r="E624" s="9"/>
      <c r="F624" s="8"/>
      <c r="G624" s="9"/>
      <c r="H624" s="9"/>
      <c r="I624" s="9"/>
      <c r="J624" s="9"/>
      <c r="K624" s="9"/>
      <c r="L624" s="9"/>
      <c r="M624" s="9"/>
      <c r="N624" s="9"/>
      <c r="O624" s="9"/>
      <c r="P624" s="9"/>
      <c r="Q624" s="9"/>
      <c r="R624" s="9"/>
      <c r="S624" s="9"/>
      <c r="T624" s="9"/>
      <c r="U624" s="9"/>
      <c r="V624" s="9"/>
      <c r="W624" s="9"/>
      <c r="X624" s="9"/>
      <c r="Y624" s="9"/>
      <c r="Z624" s="9"/>
    </row>
    <row r="625">
      <c r="A625" s="9"/>
      <c r="B625" s="64"/>
      <c r="C625" s="8"/>
      <c r="D625" s="8"/>
      <c r="E625" s="9"/>
      <c r="F625" s="8"/>
      <c r="G625" s="9"/>
      <c r="H625" s="9"/>
      <c r="I625" s="9"/>
      <c r="J625" s="9"/>
      <c r="K625" s="9"/>
      <c r="L625" s="9"/>
      <c r="M625" s="9"/>
      <c r="N625" s="9"/>
      <c r="O625" s="9"/>
      <c r="P625" s="9"/>
      <c r="Q625" s="9"/>
      <c r="R625" s="9"/>
      <c r="S625" s="9"/>
      <c r="T625" s="9"/>
      <c r="U625" s="9"/>
      <c r="V625" s="9"/>
      <c r="W625" s="9"/>
      <c r="X625" s="9"/>
      <c r="Y625" s="9"/>
      <c r="Z625" s="9"/>
    </row>
    <row r="626">
      <c r="A626" s="9"/>
      <c r="B626" s="64"/>
      <c r="C626" s="8"/>
      <c r="D626" s="8"/>
      <c r="E626" s="9"/>
      <c r="F626" s="8"/>
      <c r="G626" s="9"/>
      <c r="H626" s="9"/>
      <c r="I626" s="9"/>
      <c r="J626" s="9"/>
      <c r="K626" s="9"/>
      <c r="L626" s="9"/>
      <c r="M626" s="9"/>
      <c r="N626" s="9"/>
      <c r="O626" s="9"/>
      <c r="P626" s="9"/>
      <c r="Q626" s="9"/>
      <c r="R626" s="9"/>
      <c r="S626" s="9"/>
      <c r="T626" s="9"/>
      <c r="U626" s="9"/>
      <c r="V626" s="9"/>
      <c r="W626" s="9"/>
      <c r="X626" s="9"/>
      <c r="Y626" s="9"/>
      <c r="Z626" s="9"/>
    </row>
    <row r="627">
      <c r="A627" s="9"/>
      <c r="B627" s="64"/>
      <c r="C627" s="8"/>
      <c r="D627" s="8"/>
      <c r="E627" s="9"/>
      <c r="F627" s="8"/>
      <c r="G627" s="9"/>
      <c r="H627" s="9"/>
      <c r="I627" s="9"/>
      <c r="J627" s="9"/>
      <c r="K627" s="9"/>
      <c r="L627" s="9"/>
      <c r="M627" s="9"/>
      <c r="N627" s="9"/>
      <c r="O627" s="9"/>
      <c r="P627" s="9"/>
      <c r="Q627" s="9"/>
      <c r="R627" s="9"/>
      <c r="S627" s="9"/>
      <c r="T627" s="9"/>
      <c r="U627" s="9"/>
      <c r="V627" s="9"/>
      <c r="W627" s="9"/>
      <c r="X627" s="9"/>
      <c r="Y627" s="9"/>
      <c r="Z627" s="9"/>
    </row>
    <row r="628">
      <c r="A628" s="9"/>
      <c r="B628" s="64"/>
      <c r="C628" s="8"/>
      <c r="D628" s="8"/>
      <c r="E628" s="9"/>
      <c r="F628" s="8"/>
      <c r="G628" s="9"/>
      <c r="H628" s="9"/>
      <c r="I628" s="9"/>
      <c r="J628" s="9"/>
      <c r="K628" s="9"/>
      <c r="L628" s="9"/>
      <c r="M628" s="9"/>
      <c r="N628" s="9"/>
      <c r="O628" s="9"/>
      <c r="P628" s="9"/>
      <c r="Q628" s="9"/>
      <c r="R628" s="9"/>
      <c r="S628" s="9"/>
      <c r="T628" s="9"/>
      <c r="U628" s="9"/>
      <c r="V628" s="9"/>
      <c r="W628" s="9"/>
      <c r="X628" s="9"/>
      <c r="Y628" s="9"/>
      <c r="Z628" s="9"/>
    </row>
    <row r="629">
      <c r="A629" s="9"/>
      <c r="B629" s="64"/>
      <c r="C629" s="8"/>
      <c r="D629" s="8"/>
      <c r="E629" s="9"/>
      <c r="F629" s="8"/>
      <c r="G629" s="9"/>
      <c r="H629" s="9"/>
      <c r="I629" s="9"/>
      <c r="J629" s="9"/>
      <c r="K629" s="9"/>
      <c r="L629" s="9"/>
      <c r="M629" s="9"/>
      <c r="N629" s="9"/>
      <c r="O629" s="9"/>
      <c r="P629" s="9"/>
      <c r="Q629" s="9"/>
      <c r="R629" s="9"/>
      <c r="S629" s="9"/>
      <c r="T629" s="9"/>
      <c r="U629" s="9"/>
      <c r="V629" s="9"/>
      <c r="W629" s="9"/>
      <c r="X629" s="9"/>
      <c r="Y629" s="9"/>
      <c r="Z629" s="9"/>
    </row>
    <row r="630">
      <c r="A630" s="9"/>
      <c r="B630" s="64"/>
      <c r="C630" s="8"/>
      <c r="D630" s="8"/>
      <c r="E630" s="9"/>
      <c r="F630" s="8"/>
      <c r="G630" s="9"/>
      <c r="H630" s="9"/>
      <c r="I630" s="9"/>
      <c r="J630" s="9"/>
      <c r="K630" s="9"/>
      <c r="L630" s="9"/>
      <c r="M630" s="9"/>
      <c r="N630" s="9"/>
      <c r="O630" s="9"/>
      <c r="P630" s="9"/>
      <c r="Q630" s="9"/>
      <c r="R630" s="9"/>
      <c r="S630" s="9"/>
      <c r="T630" s="9"/>
      <c r="U630" s="9"/>
      <c r="V630" s="9"/>
      <c r="W630" s="9"/>
      <c r="X630" s="9"/>
      <c r="Y630" s="9"/>
      <c r="Z630" s="9"/>
    </row>
    <row r="631">
      <c r="A631" s="9"/>
      <c r="B631" s="64"/>
      <c r="C631" s="8"/>
      <c r="D631" s="8"/>
      <c r="E631" s="9"/>
      <c r="F631" s="8"/>
      <c r="G631" s="9"/>
      <c r="H631" s="9"/>
      <c r="I631" s="9"/>
      <c r="J631" s="9"/>
      <c r="K631" s="9"/>
      <c r="L631" s="9"/>
      <c r="M631" s="9"/>
      <c r="N631" s="9"/>
      <c r="O631" s="9"/>
      <c r="P631" s="9"/>
      <c r="Q631" s="9"/>
      <c r="R631" s="9"/>
      <c r="S631" s="9"/>
      <c r="T631" s="9"/>
      <c r="U631" s="9"/>
      <c r="V631" s="9"/>
      <c r="W631" s="9"/>
      <c r="X631" s="9"/>
      <c r="Y631" s="9"/>
      <c r="Z631" s="9"/>
    </row>
    <row r="632">
      <c r="A632" s="9"/>
      <c r="B632" s="64"/>
      <c r="C632" s="8"/>
      <c r="D632" s="8"/>
      <c r="E632" s="9"/>
      <c r="F632" s="8"/>
      <c r="G632" s="9"/>
      <c r="H632" s="9"/>
      <c r="I632" s="9"/>
      <c r="J632" s="9"/>
      <c r="K632" s="9"/>
      <c r="L632" s="9"/>
      <c r="M632" s="9"/>
      <c r="N632" s="9"/>
      <c r="O632" s="9"/>
      <c r="P632" s="9"/>
      <c r="Q632" s="9"/>
      <c r="R632" s="9"/>
      <c r="S632" s="9"/>
      <c r="T632" s="9"/>
      <c r="U632" s="9"/>
      <c r="V632" s="9"/>
      <c r="W632" s="9"/>
      <c r="X632" s="9"/>
      <c r="Y632" s="9"/>
      <c r="Z632" s="9"/>
    </row>
    <row r="633">
      <c r="A633" s="9"/>
      <c r="B633" s="64"/>
      <c r="C633" s="8"/>
      <c r="D633" s="8"/>
      <c r="E633" s="9"/>
      <c r="F633" s="8"/>
      <c r="G633" s="9"/>
      <c r="H633" s="9"/>
      <c r="I633" s="9"/>
      <c r="J633" s="9"/>
      <c r="K633" s="9"/>
      <c r="L633" s="9"/>
      <c r="M633" s="9"/>
      <c r="N633" s="9"/>
      <c r="O633" s="9"/>
      <c r="P633" s="9"/>
      <c r="Q633" s="9"/>
      <c r="R633" s="9"/>
      <c r="S633" s="9"/>
      <c r="T633" s="9"/>
      <c r="U633" s="9"/>
      <c r="V633" s="9"/>
      <c r="W633" s="9"/>
      <c r="X633" s="9"/>
      <c r="Y633" s="9"/>
      <c r="Z633" s="9"/>
    </row>
    <row r="634">
      <c r="A634" s="9"/>
      <c r="B634" s="64"/>
      <c r="C634" s="8"/>
      <c r="D634" s="8"/>
      <c r="E634" s="9"/>
      <c r="F634" s="8"/>
      <c r="G634" s="9"/>
      <c r="H634" s="9"/>
      <c r="I634" s="9"/>
      <c r="J634" s="9"/>
      <c r="K634" s="9"/>
      <c r="L634" s="9"/>
      <c r="M634" s="9"/>
      <c r="N634" s="9"/>
      <c r="O634" s="9"/>
      <c r="P634" s="9"/>
      <c r="Q634" s="9"/>
      <c r="R634" s="9"/>
      <c r="S634" s="9"/>
      <c r="T634" s="9"/>
      <c r="U634" s="9"/>
      <c r="V634" s="9"/>
      <c r="W634" s="9"/>
      <c r="X634" s="9"/>
      <c r="Y634" s="9"/>
      <c r="Z634" s="9"/>
    </row>
    <row r="635">
      <c r="A635" s="9"/>
      <c r="B635" s="64"/>
      <c r="C635" s="8"/>
      <c r="D635" s="8"/>
      <c r="E635" s="9"/>
      <c r="F635" s="8"/>
      <c r="G635" s="9"/>
      <c r="H635" s="9"/>
      <c r="I635" s="9"/>
      <c r="J635" s="9"/>
      <c r="K635" s="9"/>
      <c r="L635" s="9"/>
      <c r="M635" s="9"/>
      <c r="N635" s="9"/>
      <c r="O635" s="9"/>
      <c r="P635" s="9"/>
      <c r="Q635" s="9"/>
      <c r="R635" s="9"/>
      <c r="S635" s="9"/>
      <c r="T635" s="9"/>
      <c r="U635" s="9"/>
      <c r="V635" s="9"/>
      <c r="W635" s="9"/>
      <c r="X635" s="9"/>
      <c r="Y635" s="9"/>
      <c r="Z635" s="9"/>
    </row>
    <row r="636">
      <c r="A636" s="9"/>
      <c r="B636" s="64"/>
      <c r="C636" s="8"/>
      <c r="D636" s="8"/>
      <c r="E636" s="9"/>
      <c r="F636" s="8"/>
      <c r="G636" s="9"/>
      <c r="H636" s="9"/>
      <c r="I636" s="9"/>
      <c r="J636" s="9"/>
      <c r="K636" s="9"/>
      <c r="L636" s="9"/>
      <c r="M636" s="9"/>
      <c r="N636" s="9"/>
      <c r="O636" s="9"/>
      <c r="P636" s="9"/>
      <c r="Q636" s="9"/>
      <c r="R636" s="9"/>
      <c r="S636" s="9"/>
      <c r="T636" s="9"/>
      <c r="U636" s="9"/>
      <c r="V636" s="9"/>
      <c r="W636" s="9"/>
      <c r="X636" s="9"/>
      <c r="Y636" s="9"/>
      <c r="Z636" s="9"/>
    </row>
    <row r="637">
      <c r="A637" s="9"/>
      <c r="B637" s="64"/>
      <c r="C637" s="8"/>
      <c r="D637" s="8"/>
      <c r="E637" s="9"/>
      <c r="F637" s="8"/>
      <c r="G637" s="9"/>
      <c r="H637" s="9"/>
      <c r="I637" s="9"/>
      <c r="J637" s="9"/>
      <c r="K637" s="9"/>
      <c r="L637" s="9"/>
      <c r="M637" s="9"/>
      <c r="N637" s="9"/>
      <c r="O637" s="9"/>
      <c r="P637" s="9"/>
      <c r="Q637" s="9"/>
      <c r="R637" s="9"/>
      <c r="S637" s="9"/>
      <c r="T637" s="9"/>
      <c r="U637" s="9"/>
      <c r="V637" s="9"/>
      <c r="W637" s="9"/>
      <c r="X637" s="9"/>
      <c r="Y637" s="9"/>
      <c r="Z637" s="9"/>
    </row>
    <row r="638">
      <c r="A638" s="9"/>
      <c r="B638" s="64"/>
      <c r="C638" s="8"/>
      <c r="D638" s="8"/>
      <c r="E638" s="9"/>
      <c r="F638" s="8"/>
      <c r="G638" s="9"/>
      <c r="H638" s="9"/>
      <c r="I638" s="9"/>
      <c r="J638" s="9"/>
      <c r="K638" s="9"/>
      <c r="L638" s="9"/>
      <c r="M638" s="9"/>
      <c r="N638" s="9"/>
      <c r="O638" s="9"/>
      <c r="P638" s="9"/>
      <c r="Q638" s="9"/>
      <c r="R638" s="9"/>
      <c r="S638" s="9"/>
      <c r="T638" s="9"/>
      <c r="U638" s="9"/>
      <c r="V638" s="9"/>
      <c r="W638" s="9"/>
      <c r="X638" s="9"/>
      <c r="Y638" s="9"/>
      <c r="Z638" s="9"/>
    </row>
    <row r="639">
      <c r="A639" s="9"/>
      <c r="B639" s="64"/>
      <c r="C639" s="8"/>
      <c r="D639" s="8"/>
      <c r="E639" s="9"/>
      <c r="F639" s="8"/>
      <c r="G639" s="9"/>
      <c r="H639" s="9"/>
      <c r="I639" s="9"/>
      <c r="J639" s="9"/>
      <c r="K639" s="9"/>
      <c r="L639" s="9"/>
      <c r="M639" s="9"/>
      <c r="N639" s="9"/>
      <c r="O639" s="9"/>
      <c r="P639" s="9"/>
      <c r="Q639" s="9"/>
      <c r="R639" s="9"/>
      <c r="S639" s="9"/>
      <c r="T639" s="9"/>
      <c r="U639" s="9"/>
      <c r="V639" s="9"/>
      <c r="W639" s="9"/>
      <c r="X639" s="9"/>
      <c r="Y639" s="9"/>
      <c r="Z639" s="9"/>
    </row>
    <row r="640">
      <c r="A640" s="9"/>
      <c r="B640" s="64"/>
      <c r="C640" s="8"/>
      <c r="D640" s="8"/>
      <c r="E640" s="9"/>
      <c r="F640" s="8"/>
      <c r="G640" s="9"/>
      <c r="H640" s="9"/>
      <c r="I640" s="9"/>
      <c r="J640" s="9"/>
      <c r="K640" s="9"/>
      <c r="L640" s="9"/>
      <c r="M640" s="9"/>
      <c r="N640" s="9"/>
      <c r="O640" s="9"/>
      <c r="P640" s="9"/>
      <c r="Q640" s="9"/>
      <c r="R640" s="9"/>
      <c r="S640" s="9"/>
      <c r="T640" s="9"/>
      <c r="U640" s="9"/>
      <c r="V640" s="9"/>
      <c r="W640" s="9"/>
      <c r="X640" s="9"/>
      <c r="Y640" s="9"/>
      <c r="Z640" s="9"/>
    </row>
    <row r="641">
      <c r="A641" s="9"/>
      <c r="B641" s="64"/>
      <c r="C641" s="8"/>
      <c r="D641" s="8"/>
      <c r="E641" s="9"/>
      <c r="F641" s="8"/>
      <c r="G641" s="9"/>
      <c r="H641" s="9"/>
      <c r="I641" s="9"/>
      <c r="J641" s="9"/>
      <c r="K641" s="9"/>
      <c r="L641" s="9"/>
      <c r="M641" s="9"/>
      <c r="N641" s="9"/>
      <c r="O641" s="9"/>
      <c r="P641" s="9"/>
      <c r="Q641" s="9"/>
      <c r="R641" s="9"/>
      <c r="S641" s="9"/>
      <c r="T641" s="9"/>
      <c r="U641" s="9"/>
      <c r="V641" s="9"/>
      <c r="W641" s="9"/>
      <c r="X641" s="9"/>
      <c r="Y641" s="9"/>
      <c r="Z641" s="9"/>
    </row>
    <row r="642">
      <c r="A642" s="9"/>
      <c r="B642" s="64"/>
      <c r="C642" s="8"/>
      <c r="D642" s="8"/>
      <c r="E642" s="9"/>
      <c r="F642" s="8"/>
      <c r="G642" s="9"/>
      <c r="H642" s="9"/>
      <c r="I642" s="9"/>
      <c r="J642" s="9"/>
      <c r="K642" s="9"/>
      <c r="L642" s="9"/>
      <c r="M642" s="9"/>
      <c r="N642" s="9"/>
      <c r="O642" s="9"/>
      <c r="P642" s="9"/>
      <c r="Q642" s="9"/>
      <c r="R642" s="9"/>
      <c r="S642" s="9"/>
      <c r="T642" s="9"/>
      <c r="U642" s="9"/>
      <c r="V642" s="9"/>
      <c r="W642" s="9"/>
      <c r="X642" s="9"/>
      <c r="Y642" s="9"/>
      <c r="Z642" s="9"/>
    </row>
    <row r="643">
      <c r="A643" s="9"/>
      <c r="B643" s="64"/>
      <c r="C643" s="8"/>
      <c r="D643" s="8"/>
      <c r="E643" s="9"/>
      <c r="F643" s="8"/>
      <c r="G643" s="9"/>
      <c r="H643" s="9"/>
      <c r="I643" s="9"/>
      <c r="J643" s="9"/>
      <c r="K643" s="9"/>
      <c r="L643" s="9"/>
      <c r="M643" s="9"/>
      <c r="N643" s="9"/>
      <c r="O643" s="9"/>
      <c r="P643" s="9"/>
      <c r="Q643" s="9"/>
      <c r="R643" s="9"/>
      <c r="S643" s="9"/>
      <c r="T643" s="9"/>
      <c r="U643" s="9"/>
      <c r="V643" s="9"/>
      <c r="W643" s="9"/>
      <c r="X643" s="9"/>
      <c r="Y643" s="9"/>
      <c r="Z643" s="9"/>
    </row>
    <row r="644">
      <c r="A644" s="9"/>
      <c r="B644" s="64"/>
      <c r="C644" s="8"/>
      <c r="D644" s="8"/>
      <c r="E644" s="9"/>
      <c r="F644" s="8"/>
      <c r="G644" s="9"/>
      <c r="H644" s="9"/>
      <c r="I644" s="9"/>
      <c r="J644" s="9"/>
      <c r="K644" s="9"/>
      <c r="L644" s="9"/>
      <c r="M644" s="9"/>
      <c r="N644" s="9"/>
      <c r="O644" s="9"/>
      <c r="P644" s="9"/>
      <c r="Q644" s="9"/>
      <c r="R644" s="9"/>
      <c r="S644" s="9"/>
      <c r="T644" s="9"/>
      <c r="U644" s="9"/>
      <c r="V644" s="9"/>
      <c r="W644" s="9"/>
      <c r="X644" s="9"/>
      <c r="Y644" s="9"/>
      <c r="Z644" s="9"/>
    </row>
    <row r="645">
      <c r="A645" s="9"/>
      <c r="B645" s="64"/>
      <c r="C645" s="8"/>
      <c r="D645" s="8"/>
      <c r="E645" s="9"/>
      <c r="F645" s="8"/>
      <c r="G645" s="9"/>
      <c r="H645" s="9"/>
      <c r="I645" s="9"/>
      <c r="J645" s="9"/>
      <c r="K645" s="9"/>
      <c r="L645" s="9"/>
      <c r="M645" s="9"/>
      <c r="N645" s="9"/>
      <c r="O645" s="9"/>
      <c r="P645" s="9"/>
      <c r="Q645" s="9"/>
      <c r="R645" s="9"/>
      <c r="S645" s="9"/>
      <c r="T645" s="9"/>
      <c r="U645" s="9"/>
      <c r="V645" s="9"/>
      <c r="W645" s="9"/>
      <c r="X645" s="9"/>
      <c r="Y645" s="9"/>
      <c r="Z645" s="9"/>
    </row>
    <row r="646">
      <c r="A646" s="9"/>
      <c r="B646" s="64"/>
      <c r="C646" s="8"/>
      <c r="D646" s="8"/>
      <c r="E646" s="9"/>
      <c r="F646" s="8"/>
      <c r="G646" s="9"/>
      <c r="H646" s="9"/>
      <c r="I646" s="9"/>
      <c r="J646" s="9"/>
      <c r="K646" s="9"/>
      <c r="L646" s="9"/>
      <c r="M646" s="9"/>
      <c r="N646" s="9"/>
      <c r="O646" s="9"/>
      <c r="P646" s="9"/>
      <c r="Q646" s="9"/>
      <c r="R646" s="9"/>
      <c r="S646" s="9"/>
      <c r="T646" s="9"/>
      <c r="U646" s="9"/>
      <c r="V646" s="9"/>
      <c r="W646" s="9"/>
      <c r="X646" s="9"/>
      <c r="Y646" s="9"/>
      <c r="Z646" s="9"/>
    </row>
    <row r="647">
      <c r="A647" s="9"/>
      <c r="B647" s="64"/>
      <c r="C647" s="8"/>
      <c r="D647" s="8"/>
      <c r="E647" s="9"/>
      <c r="F647" s="8"/>
      <c r="G647" s="9"/>
      <c r="H647" s="9"/>
      <c r="I647" s="9"/>
      <c r="J647" s="9"/>
      <c r="K647" s="9"/>
      <c r="L647" s="9"/>
      <c r="M647" s="9"/>
      <c r="N647" s="9"/>
      <c r="O647" s="9"/>
      <c r="P647" s="9"/>
      <c r="Q647" s="9"/>
      <c r="R647" s="9"/>
      <c r="S647" s="9"/>
      <c r="T647" s="9"/>
      <c r="U647" s="9"/>
      <c r="V647" s="9"/>
      <c r="W647" s="9"/>
      <c r="X647" s="9"/>
      <c r="Y647" s="9"/>
      <c r="Z647" s="9"/>
    </row>
    <row r="648">
      <c r="A648" s="9"/>
      <c r="B648" s="64"/>
      <c r="C648" s="8"/>
      <c r="D648" s="8"/>
      <c r="E648" s="9"/>
      <c r="F648" s="8"/>
      <c r="G648" s="9"/>
      <c r="H648" s="9"/>
      <c r="I648" s="9"/>
      <c r="J648" s="9"/>
      <c r="K648" s="9"/>
      <c r="L648" s="9"/>
      <c r="M648" s="9"/>
      <c r="N648" s="9"/>
      <c r="O648" s="9"/>
      <c r="P648" s="9"/>
      <c r="Q648" s="9"/>
      <c r="R648" s="9"/>
      <c r="S648" s="9"/>
      <c r="T648" s="9"/>
      <c r="U648" s="9"/>
      <c r="V648" s="9"/>
      <c r="W648" s="9"/>
      <c r="X648" s="9"/>
      <c r="Y648" s="9"/>
      <c r="Z648" s="9"/>
    </row>
    <row r="649">
      <c r="A649" s="9"/>
      <c r="B649" s="64"/>
      <c r="C649" s="8"/>
      <c r="D649" s="8"/>
      <c r="E649" s="9"/>
      <c r="F649" s="8"/>
      <c r="G649" s="9"/>
      <c r="H649" s="9"/>
      <c r="I649" s="9"/>
      <c r="J649" s="9"/>
      <c r="K649" s="9"/>
      <c r="L649" s="9"/>
      <c r="M649" s="9"/>
      <c r="N649" s="9"/>
      <c r="O649" s="9"/>
      <c r="P649" s="9"/>
      <c r="Q649" s="9"/>
      <c r="R649" s="9"/>
      <c r="S649" s="9"/>
      <c r="T649" s="9"/>
      <c r="U649" s="9"/>
      <c r="V649" s="9"/>
      <c r="W649" s="9"/>
      <c r="X649" s="9"/>
      <c r="Y649" s="9"/>
      <c r="Z649" s="9"/>
    </row>
    <row r="650">
      <c r="A650" s="9"/>
      <c r="B650" s="64"/>
      <c r="C650" s="8"/>
      <c r="D650" s="8"/>
      <c r="E650" s="9"/>
      <c r="F650" s="8"/>
      <c r="G650" s="9"/>
      <c r="H650" s="9"/>
      <c r="I650" s="9"/>
      <c r="J650" s="9"/>
      <c r="K650" s="9"/>
      <c r="L650" s="9"/>
      <c r="M650" s="9"/>
      <c r="N650" s="9"/>
      <c r="O650" s="9"/>
      <c r="P650" s="9"/>
      <c r="Q650" s="9"/>
      <c r="R650" s="9"/>
      <c r="S650" s="9"/>
      <c r="T650" s="9"/>
      <c r="U650" s="9"/>
      <c r="V650" s="9"/>
      <c r="W650" s="9"/>
      <c r="X650" s="9"/>
      <c r="Y650" s="9"/>
      <c r="Z650" s="9"/>
    </row>
    <row r="651">
      <c r="A651" s="9"/>
      <c r="B651" s="64"/>
      <c r="C651" s="8"/>
      <c r="D651" s="8"/>
      <c r="E651" s="9"/>
      <c r="F651" s="8"/>
      <c r="G651" s="9"/>
      <c r="H651" s="9"/>
      <c r="I651" s="9"/>
      <c r="J651" s="9"/>
      <c r="K651" s="9"/>
      <c r="L651" s="9"/>
      <c r="M651" s="9"/>
      <c r="N651" s="9"/>
      <c r="O651" s="9"/>
      <c r="P651" s="9"/>
      <c r="Q651" s="9"/>
      <c r="R651" s="9"/>
      <c r="S651" s="9"/>
      <c r="T651" s="9"/>
      <c r="U651" s="9"/>
      <c r="V651" s="9"/>
      <c r="W651" s="9"/>
      <c r="X651" s="9"/>
      <c r="Y651" s="9"/>
      <c r="Z651" s="9"/>
    </row>
    <row r="652">
      <c r="A652" s="9"/>
      <c r="B652" s="64"/>
      <c r="C652" s="8"/>
      <c r="D652" s="8"/>
      <c r="E652" s="9"/>
      <c r="F652" s="8"/>
      <c r="G652" s="9"/>
      <c r="H652" s="9"/>
      <c r="I652" s="9"/>
      <c r="J652" s="9"/>
      <c r="K652" s="9"/>
      <c r="L652" s="9"/>
      <c r="M652" s="9"/>
      <c r="N652" s="9"/>
      <c r="O652" s="9"/>
      <c r="P652" s="9"/>
      <c r="Q652" s="9"/>
      <c r="R652" s="9"/>
      <c r="S652" s="9"/>
      <c r="T652" s="9"/>
      <c r="U652" s="9"/>
      <c r="V652" s="9"/>
      <c r="W652" s="9"/>
      <c r="X652" s="9"/>
      <c r="Y652" s="9"/>
      <c r="Z652" s="9"/>
    </row>
    <row r="653">
      <c r="A653" s="9"/>
      <c r="B653" s="64"/>
      <c r="C653" s="8"/>
      <c r="D653" s="8"/>
      <c r="E653" s="9"/>
      <c r="F653" s="8"/>
      <c r="G653" s="9"/>
      <c r="H653" s="9"/>
      <c r="I653" s="9"/>
      <c r="J653" s="9"/>
      <c r="K653" s="9"/>
      <c r="L653" s="9"/>
      <c r="M653" s="9"/>
      <c r="N653" s="9"/>
      <c r="O653" s="9"/>
      <c r="P653" s="9"/>
      <c r="Q653" s="9"/>
      <c r="R653" s="9"/>
      <c r="S653" s="9"/>
      <c r="T653" s="9"/>
      <c r="U653" s="9"/>
      <c r="V653" s="9"/>
      <c r="W653" s="9"/>
      <c r="X653" s="9"/>
      <c r="Y653" s="9"/>
      <c r="Z653" s="9"/>
    </row>
    <row r="654">
      <c r="A654" s="9"/>
      <c r="B654" s="64"/>
      <c r="C654" s="8"/>
      <c r="D654" s="8"/>
      <c r="E654" s="9"/>
      <c r="F654" s="8"/>
      <c r="G654" s="9"/>
      <c r="H654" s="9"/>
      <c r="I654" s="9"/>
      <c r="J654" s="9"/>
      <c r="K654" s="9"/>
      <c r="L654" s="9"/>
      <c r="M654" s="9"/>
      <c r="N654" s="9"/>
      <c r="O654" s="9"/>
      <c r="P654" s="9"/>
      <c r="Q654" s="9"/>
      <c r="R654" s="9"/>
      <c r="S654" s="9"/>
      <c r="T654" s="9"/>
      <c r="U654" s="9"/>
      <c r="V654" s="9"/>
      <c r="W654" s="9"/>
      <c r="X654" s="9"/>
      <c r="Y654" s="9"/>
      <c r="Z654" s="9"/>
    </row>
    <row r="655">
      <c r="A655" s="9"/>
      <c r="B655" s="64"/>
      <c r="C655" s="8"/>
      <c r="D655" s="8"/>
      <c r="E655" s="9"/>
      <c r="F655" s="8"/>
      <c r="G655" s="9"/>
      <c r="H655" s="9"/>
      <c r="I655" s="9"/>
      <c r="J655" s="9"/>
      <c r="K655" s="9"/>
      <c r="L655" s="9"/>
      <c r="M655" s="9"/>
      <c r="N655" s="9"/>
      <c r="O655" s="9"/>
      <c r="P655" s="9"/>
      <c r="Q655" s="9"/>
      <c r="R655" s="9"/>
      <c r="S655" s="9"/>
      <c r="T655" s="9"/>
      <c r="U655" s="9"/>
      <c r="V655" s="9"/>
      <c r="W655" s="9"/>
      <c r="X655" s="9"/>
      <c r="Y655" s="9"/>
      <c r="Z655" s="9"/>
    </row>
    <row r="656">
      <c r="A656" s="9"/>
      <c r="B656" s="64"/>
      <c r="C656" s="8"/>
      <c r="D656" s="8"/>
      <c r="E656" s="9"/>
      <c r="F656" s="8"/>
      <c r="G656" s="9"/>
      <c r="H656" s="9"/>
      <c r="I656" s="9"/>
      <c r="J656" s="9"/>
      <c r="K656" s="9"/>
      <c r="L656" s="9"/>
      <c r="M656" s="9"/>
      <c r="N656" s="9"/>
      <c r="O656" s="9"/>
      <c r="P656" s="9"/>
      <c r="Q656" s="9"/>
      <c r="R656" s="9"/>
      <c r="S656" s="9"/>
      <c r="T656" s="9"/>
      <c r="U656" s="9"/>
      <c r="V656" s="9"/>
      <c r="W656" s="9"/>
      <c r="X656" s="9"/>
      <c r="Y656" s="9"/>
      <c r="Z656" s="9"/>
    </row>
    <row r="657">
      <c r="A657" s="9"/>
      <c r="B657" s="64"/>
      <c r="C657" s="8"/>
      <c r="D657" s="8"/>
      <c r="E657" s="9"/>
      <c r="F657" s="8"/>
      <c r="G657" s="9"/>
      <c r="H657" s="9"/>
      <c r="I657" s="9"/>
      <c r="J657" s="9"/>
      <c r="K657" s="9"/>
      <c r="L657" s="9"/>
      <c r="M657" s="9"/>
      <c r="N657" s="9"/>
      <c r="O657" s="9"/>
      <c r="P657" s="9"/>
      <c r="Q657" s="9"/>
      <c r="R657" s="9"/>
      <c r="S657" s="9"/>
      <c r="T657" s="9"/>
      <c r="U657" s="9"/>
      <c r="V657" s="9"/>
      <c r="W657" s="9"/>
      <c r="X657" s="9"/>
      <c r="Y657" s="9"/>
      <c r="Z657" s="9"/>
    </row>
    <row r="658">
      <c r="A658" s="9"/>
      <c r="B658" s="64"/>
      <c r="C658" s="8"/>
      <c r="D658" s="8"/>
      <c r="E658" s="9"/>
      <c r="F658" s="8"/>
      <c r="G658" s="9"/>
      <c r="H658" s="9"/>
      <c r="I658" s="9"/>
      <c r="J658" s="9"/>
      <c r="K658" s="9"/>
      <c r="L658" s="9"/>
      <c r="M658" s="9"/>
      <c r="N658" s="9"/>
      <c r="O658" s="9"/>
      <c r="P658" s="9"/>
      <c r="Q658" s="9"/>
      <c r="R658" s="9"/>
      <c r="S658" s="9"/>
      <c r="T658" s="9"/>
      <c r="U658" s="9"/>
      <c r="V658" s="9"/>
      <c r="W658" s="9"/>
      <c r="X658" s="9"/>
      <c r="Y658" s="9"/>
      <c r="Z658" s="9"/>
    </row>
    <row r="659">
      <c r="A659" s="9"/>
      <c r="B659" s="64"/>
      <c r="C659" s="8"/>
      <c r="D659" s="8"/>
      <c r="E659" s="9"/>
      <c r="F659" s="8"/>
      <c r="G659" s="9"/>
      <c r="H659" s="9"/>
      <c r="I659" s="9"/>
      <c r="J659" s="9"/>
      <c r="K659" s="9"/>
      <c r="L659" s="9"/>
      <c r="M659" s="9"/>
      <c r="N659" s="9"/>
      <c r="O659" s="9"/>
      <c r="P659" s="9"/>
      <c r="Q659" s="9"/>
      <c r="R659" s="9"/>
      <c r="S659" s="9"/>
      <c r="T659" s="9"/>
      <c r="U659" s="9"/>
      <c r="V659" s="9"/>
      <c r="W659" s="9"/>
      <c r="X659" s="9"/>
      <c r="Y659" s="9"/>
      <c r="Z659" s="9"/>
    </row>
    <row r="660">
      <c r="A660" s="9"/>
      <c r="B660" s="64"/>
      <c r="C660" s="8"/>
      <c r="D660" s="8"/>
      <c r="E660" s="9"/>
      <c r="F660" s="8"/>
      <c r="G660" s="9"/>
      <c r="H660" s="9"/>
      <c r="I660" s="9"/>
      <c r="J660" s="9"/>
      <c r="K660" s="9"/>
      <c r="L660" s="9"/>
      <c r="M660" s="9"/>
      <c r="N660" s="9"/>
      <c r="O660" s="9"/>
      <c r="P660" s="9"/>
      <c r="Q660" s="9"/>
      <c r="R660" s="9"/>
      <c r="S660" s="9"/>
      <c r="T660" s="9"/>
      <c r="U660" s="9"/>
      <c r="V660" s="9"/>
      <c r="W660" s="9"/>
      <c r="X660" s="9"/>
      <c r="Y660" s="9"/>
      <c r="Z660" s="9"/>
    </row>
    <row r="661">
      <c r="A661" s="9"/>
      <c r="B661" s="64"/>
      <c r="C661" s="8"/>
      <c r="D661" s="8"/>
      <c r="E661" s="9"/>
      <c r="F661" s="8"/>
      <c r="G661" s="9"/>
      <c r="H661" s="9"/>
      <c r="I661" s="9"/>
      <c r="J661" s="9"/>
      <c r="K661" s="9"/>
      <c r="L661" s="9"/>
      <c r="M661" s="9"/>
      <c r="N661" s="9"/>
      <c r="O661" s="9"/>
      <c r="P661" s="9"/>
      <c r="Q661" s="9"/>
      <c r="R661" s="9"/>
      <c r="S661" s="9"/>
      <c r="T661" s="9"/>
      <c r="U661" s="9"/>
      <c r="V661" s="9"/>
      <c r="W661" s="9"/>
      <c r="X661" s="9"/>
      <c r="Y661" s="9"/>
      <c r="Z661" s="9"/>
    </row>
    <row r="662">
      <c r="A662" s="9"/>
      <c r="B662" s="64"/>
      <c r="C662" s="8"/>
      <c r="D662" s="8"/>
      <c r="E662" s="9"/>
      <c r="F662" s="8"/>
      <c r="G662" s="9"/>
      <c r="H662" s="9"/>
      <c r="I662" s="9"/>
      <c r="J662" s="9"/>
      <c r="K662" s="9"/>
      <c r="L662" s="9"/>
      <c r="M662" s="9"/>
      <c r="N662" s="9"/>
      <c r="O662" s="9"/>
      <c r="P662" s="9"/>
      <c r="Q662" s="9"/>
      <c r="R662" s="9"/>
      <c r="S662" s="9"/>
      <c r="T662" s="9"/>
      <c r="U662" s="9"/>
      <c r="V662" s="9"/>
      <c r="W662" s="9"/>
      <c r="X662" s="9"/>
      <c r="Y662" s="9"/>
      <c r="Z662" s="9"/>
    </row>
    <row r="663">
      <c r="A663" s="9"/>
      <c r="B663" s="64"/>
      <c r="C663" s="8"/>
      <c r="D663" s="8"/>
      <c r="E663" s="9"/>
      <c r="F663" s="8"/>
      <c r="G663" s="9"/>
      <c r="H663" s="9"/>
      <c r="I663" s="9"/>
      <c r="J663" s="9"/>
      <c r="K663" s="9"/>
      <c r="L663" s="9"/>
      <c r="M663" s="9"/>
      <c r="N663" s="9"/>
      <c r="O663" s="9"/>
      <c r="P663" s="9"/>
      <c r="Q663" s="9"/>
      <c r="R663" s="9"/>
      <c r="S663" s="9"/>
      <c r="T663" s="9"/>
      <c r="U663" s="9"/>
      <c r="V663" s="9"/>
      <c r="W663" s="9"/>
      <c r="X663" s="9"/>
      <c r="Y663" s="9"/>
      <c r="Z663" s="9"/>
    </row>
    <row r="664">
      <c r="A664" s="9"/>
      <c r="B664" s="64"/>
      <c r="C664" s="8"/>
      <c r="D664" s="8"/>
      <c r="E664" s="9"/>
      <c r="F664" s="8"/>
      <c r="G664" s="9"/>
      <c r="H664" s="9"/>
      <c r="I664" s="9"/>
      <c r="J664" s="9"/>
      <c r="K664" s="9"/>
      <c r="L664" s="9"/>
      <c r="M664" s="9"/>
      <c r="N664" s="9"/>
      <c r="O664" s="9"/>
      <c r="P664" s="9"/>
      <c r="Q664" s="9"/>
      <c r="R664" s="9"/>
      <c r="S664" s="9"/>
      <c r="T664" s="9"/>
      <c r="U664" s="9"/>
      <c r="V664" s="9"/>
      <c r="W664" s="9"/>
      <c r="X664" s="9"/>
      <c r="Y664" s="9"/>
      <c r="Z664" s="9"/>
    </row>
    <row r="665">
      <c r="A665" s="9"/>
      <c r="B665" s="64"/>
      <c r="C665" s="8"/>
      <c r="D665" s="8"/>
      <c r="E665" s="9"/>
      <c r="F665" s="8"/>
      <c r="G665" s="9"/>
      <c r="H665" s="9"/>
      <c r="I665" s="9"/>
      <c r="J665" s="9"/>
      <c r="K665" s="9"/>
      <c r="L665" s="9"/>
      <c r="M665" s="9"/>
      <c r="N665" s="9"/>
      <c r="O665" s="9"/>
      <c r="P665" s="9"/>
      <c r="Q665" s="9"/>
      <c r="R665" s="9"/>
      <c r="S665" s="9"/>
      <c r="T665" s="9"/>
      <c r="U665" s="9"/>
      <c r="V665" s="9"/>
      <c r="W665" s="9"/>
      <c r="X665" s="9"/>
      <c r="Y665" s="9"/>
      <c r="Z665" s="9"/>
    </row>
    <row r="666">
      <c r="A666" s="9"/>
      <c r="B666" s="64"/>
      <c r="C666" s="8"/>
      <c r="D666" s="8"/>
      <c r="E666" s="9"/>
      <c r="F666" s="8"/>
      <c r="G666" s="9"/>
      <c r="H666" s="9"/>
      <c r="I666" s="9"/>
      <c r="J666" s="9"/>
      <c r="K666" s="9"/>
      <c r="L666" s="9"/>
      <c r="M666" s="9"/>
      <c r="N666" s="9"/>
      <c r="O666" s="9"/>
      <c r="P666" s="9"/>
      <c r="Q666" s="9"/>
      <c r="R666" s="9"/>
      <c r="S666" s="9"/>
      <c r="T666" s="9"/>
      <c r="U666" s="9"/>
      <c r="V666" s="9"/>
      <c r="W666" s="9"/>
      <c r="X666" s="9"/>
      <c r="Y666" s="9"/>
      <c r="Z666" s="9"/>
    </row>
    <row r="667">
      <c r="A667" s="9"/>
      <c r="B667" s="64"/>
      <c r="C667" s="8"/>
      <c r="D667" s="8"/>
      <c r="E667" s="9"/>
      <c r="F667" s="8"/>
      <c r="G667" s="9"/>
      <c r="H667" s="9"/>
      <c r="I667" s="9"/>
      <c r="J667" s="9"/>
      <c r="K667" s="9"/>
      <c r="L667" s="9"/>
      <c r="M667" s="9"/>
      <c r="N667" s="9"/>
      <c r="O667" s="9"/>
      <c r="P667" s="9"/>
      <c r="Q667" s="9"/>
      <c r="R667" s="9"/>
      <c r="S667" s="9"/>
      <c r="T667" s="9"/>
      <c r="U667" s="9"/>
      <c r="V667" s="9"/>
      <c r="W667" s="9"/>
      <c r="X667" s="9"/>
      <c r="Y667" s="9"/>
      <c r="Z667" s="9"/>
    </row>
    <row r="668">
      <c r="A668" s="9"/>
      <c r="B668" s="64"/>
      <c r="C668" s="8"/>
      <c r="D668" s="8"/>
      <c r="E668" s="9"/>
      <c r="F668" s="8"/>
      <c r="G668" s="9"/>
      <c r="H668" s="9"/>
      <c r="I668" s="9"/>
      <c r="J668" s="9"/>
      <c r="K668" s="9"/>
      <c r="L668" s="9"/>
      <c r="M668" s="9"/>
      <c r="N668" s="9"/>
      <c r="O668" s="9"/>
      <c r="P668" s="9"/>
      <c r="Q668" s="9"/>
      <c r="R668" s="9"/>
      <c r="S668" s="9"/>
      <c r="T668" s="9"/>
      <c r="U668" s="9"/>
      <c r="V668" s="9"/>
      <c r="W668" s="9"/>
      <c r="X668" s="9"/>
      <c r="Y668" s="9"/>
      <c r="Z668" s="9"/>
    </row>
    <row r="669">
      <c r="A669" s="9"/>
      <c r="B669" s="64"/>
      <c r="C669" s="8"/>
      <c r="D669" s="8"/>
      <c r="E669" s="9"/>
      <c r="F669" s="8"/>
      <c r="G669" s="9"/>
      <c r="H669" s="9"/>
      <c r="I669" s="9"/>
      <c r="J669" s="9"/>
      <c r="K669" s="9"/>
      <c r="L669" s="9"/>
      <c r="M669" s="9"/>
      <c r="N669" s="9"/>
      <c r="O669" s="9"/>
      <c r="P669" s="9"/>
      <c r="Q669" s="9"/>
      <c r="R669" s="9"/>
      <c r="S669" s="9"/>
      <c r="T669" s="9"/>
      <c r="U669" s="9"/>
      <c r="V669" s="9"/>
      <c r="W669" s="9"/>
      <c r="X669" s="9"/>
      <c r="Y669" s="9"/>
      <c r="Z669" s="9"/>
    </row>
    <row r="670">
      <c r="A670" s="9"/>
      <c r="B670" s="64"/>
      <c r="C670" s="8"/>
      <c r="D670" s="8"/>
      <c r="E670" s="9"/>
      <c r="F670" s="8"/>
      <c r="G670" s="9"/>
      <c r="H670" s="9"/>
      <c r="I670" s="9"/>
      <c r="J670" s="9"/>
      <c r="K670" s="9"/>
      <c r="L670" s="9"/>
      <c r="M670" s="9"/>
      <c r="N670" s="9"/>
      <c r="O670" s="9"/>
      <c r="P670" s="9"/>
      <c r="Q670" s="9"/>
      <c r="R670" s="9"/>
      <c r="S670" s="9"/>
      <c r="T670" s="9"/>
      <c r="U670" s="9"/>
      <c r="V670" s="9"/>
      <c r="W670" s="9"/>
      <c r="X670" s="9"/>
      <c r="Y670" s="9"/>
      <c r="Z670" s="9"/>
    </row>
    <row r="671">
      <c r="A671" s="9"/>
      <c r="B671" s="64"/>
      <c r="C671" s="8"/>
      <c r="D671" s="8"/>
      <c r="E671" s="9"/>
      <c r="F671" s="8"/>
      <c r="G671" s="9"/>
      <c r="H671" s="9"/>
      <c r="I671" s="9"/>
      <c r="J671" s="9"/>
      <c r="K671" s="9"/>
      <c r="L671" s="9"/>
      <c r="M671" s="9"/>
      <c r="N671" s="9"/>
      <c r="O671" s="9"/>
      <c r="P671" s="9"/>
      <c r="Q671" s="9"/>
      <c r="R671" s="9"/>
      <c r="S671" s="9"/>
      <c r="T671" s="9"/>
      <c r="U671" s="9"/>
      <c r="V671" s="9"/>
      <c r="W671" s="9"/>
      <c r="X671" s="9"/>
      <c r="Y671" s="9"/>
      <c r="Z671" s="9"/>
    </row>
    <row r="672">
      <c r="A672" s="9"/>
      <c r="B672" s="64"/>
      <c r="C672" s="8"/>
      <c r="D672" s="8"/>
      <c r="E672" s="9"/>
      <c r="F672" s="8"/>
      <c r="G672" s="9"/>
      <c r="H672" s="9"/>
      <c r="I672" s="9"/>
      <c r="J672" s="9"/>
      <c r="K672" s="9"/>
      <c r="L672" s="9"/>
      <c r="M672" s="9"/>
      <c r="N672" s="9"/>
      <c r="O672" s="9"/>
      <c r="P672" s="9"/>
      <c r="Q672" s="9"/>
      <c r="R672" s="9"/>
      <c r="S672" s="9"/>
      <c r="T672" s="9"/>
      <c r="U672" s="9"/>
      <c r="V672" s="9"/>
      <c r="W672" s="9"/>
      <c r="X672" s="9"/>
      <c r="Y672" s="9"/>
      <c r="Z672" s="9"/>
    </row>
    <row r="673">
      <c r="A673" s="9"/>
      <c r="B673" s="64"/>
      <c r="C673" s="8"/>
      <c r="D673" s="8"/>
      <c r="E673" s="9"/>
      <c r="F673" s="8"/>
      <c r="G673" s="9"/>
      <c r="H673" s="9"/>
      <c r="I673" s="9"/>
      <c r="J673" s="9"/>
      <c r="K673" s="9"/>
      <c r="L673" s="9"/>
      <c r="M673" s="9"/>
      <c r="N673" s="9"/>
      <c r="O673" s="9"/>
      <c r="P673" s="9"/>
      <c r="Q673" s="9"/>
      <c r="R673" s="9"/>
      <c r="S673" s="9"/>
      <c r="T673" s="9"/>
      <c r="U673" s="9"/>
      <c r="V673" s="9"/>
      <c r="W673" s="9"/>
      <c r="X673" s="9"/>
      <c r="Y673" s="9"/>
      <c r="Z673" s="9"/>
    </row>
    <row r="674">
      <c r="A674" s="9"/>
      <c r="B674" s="64"/>
      <c r="C674" s="8"/>
      <c r="D674" s="8"/>
      <c r="E674" s="9"/>
      <c r="F674" s="8"/>
      <c r="G674" s="9"/>
      <c r="H674" s="9"/>
      <c r="I674" s="9"/>
      <c r="J674" s="9"/>
      <c r="K674" s="9"/>
      <c r="L674" s="9"/>
      <c r="M674" s="9"/>
      <c r="N674" s="9"/>
      <c r="O674" s="9"/>
      <c r="P674" s="9"/>
      <c r="Q674" s="9"/>
      <c r="R674" s="9"/>
      <c r="S674" s="9"/>
      <c r="T674" s="9"/>
      <c r="U674" s="9"/>
      <c r="V674" s="9"/>
      <c r="W674" s="9"/>
      <c r="X674" s="9"/>
      <c r="Y674" s="9"/>
      <c r="Z674" s="9"/>
    </row>
    <row r="675">
      <c r="A675" s="9"/>
      <c r="B675" s="64"/>
      <c r="C675" s="8"/>
      <c r="D675" s="8"/>
      <c r="E675" s="9"/>
      <c r="F675" s="8"/>
      <c r="G675" s="9"/>
      <c r="H675" s="9"/>
      <c r="I675" s="9"/>
      <c r="J675" s="9"/>
      <c r="K675" s="9"/>
      <c r="L675" s="9"/>
      <c r="M675" s="9"/>
      <c r="N675" s="9"/>
      <c r="O675" s="9"/>
      <c r="P675" s="9"/>
      <c r="Q675" s="9"/>
      <c r="R675" s="9"/>
      <c r="S675" s="9"/>
      <c r="T675" s="9"/>
      <c r="U675" s="9"/>
      <c r="V675" s="9"/>
      <c r="W675" s="9"/>
      <c r="X675" s="9"/>
      <c r="Y675" s="9"/>
      <c r="Z675" s="9"/>
    </row>
    <row r="676">
      <c r="A676" s="9"/>
      <c r="B676" s="64"/>
      <c r="C676" s="8"/>
      <c r="D676" s="8"/>
      <c r="E676" s="9"/>
      <c r="F676" s="8"/>
      <c r="G676" s="9"/>
      <c r="H676" s="9"/>
      <c r="I676" s="9"/>
      <c r="J676" s="9"/>
      <c r="K676" s="9"/>
      <c r="L676" s="9"/>
      <c r="M676" s="9"/>
      <c r="N676" s="9"/>
      <c r="O676" s="9"/>
      <c r="P676" s="9"/>
      <c r="Q676" s="9"/>
      <c r="R676" s="9"/>
      <c r="S676" s="9"/>
      <c r="T676" s="9"/>
      <c r="U676" s="9"/>
      <c r="V676" s="9"/>
      <c r="W676" s="9"/>
      <c r="X676" s="9"/>
      <c r="Y676" s="9"/>
      <c r="Z676" s="9"/>
    </row>
    <row r="677">
      <c r="A677" s="9"/>
      <c r="B677" s="64"/>
      <c r="C677" s="8"/>
      <c r="D677" s="8"/>
      <c r="E677" s="9"/>
      <c r="F677" s="8"/>
      <c r="G677" s="9"/>
      <c r="H677" s="9"/>
      <c r="I677" s="9"/>
      <c r="J677" s="9"/>
      <c r="K677" s="9"/>
      <c r="L677" s="9"/>
      <c r="M677" s="9"/>
      <c r="N677" s="9"/>
      <c r="O677" s="9"/>
      <c r="P677" s="9"/>
      <c r="Q677" s="9"/>
      <c r="R677" s="9"/>
      <c r="S677" s="9"/>
      <c r="T677" s="9"/>
      <c r="U677" s="9"/>
      <c r="V677" s="9"/>
      <c r="W677" s="9"/>
      <c r="X677" s="9"/>
      <c r="Y677" s="9"/>
      <c r="Z677" s="9"/>
    </row>
    <row r="678">
      <c r="A678" s="9"/>
      <c r="B678" s="64"/>
      <c r="C678" s="8"/>
      <c r="D678" s="8"/>
      <c r="E678" s="9"/>
      <c r="F678" s="8"/>
      <c r="G678" s="9"/>
      <c r="H678" s="9"/>
      <c r="I678" s="9"/>
      <c r="J678" s="9"/>
      <c r="K678" s="9"/>
      <c r="L678" s="9"/>
      <c r="M678" s="9"/>
      <c r="N678" s="9"/>
      <c r="O678" s="9"/>
      <c r="P678" s="9"/>
      <c r="Q678" s="9"/>
      <c r="R678" s="9"/>
      <c r="S678" s="9"/>
      <c r="T678" s="9"/>
      <c r="U678" s="9"/>
      <c r="V678" s="9"/>
      <c r="W678" s="9"/>
      <c r="X678" s="9"/>
      <c r="Y678" s="9"/>
      <c r="Z678" s="9"/>
    </row>
    <row r="679">
      <c r="A679" s="9"/>
      <c r="B679" s="64"/>
      <c r="C679" s="8"/>
      <c r="D679" s="8"/>
      <c r="E679" s="9"/>
      <c r="F679" s="8"/>
      <c r="G679" s="9"/>
      <c r="H679" s="9"/>
      <c r="I679" s="9"/>
      <c r="J679" s="9"/>
      <c r="K679" s="9"/>
      <c r="L679" s="9"/>
      <c r="M679" s="9"/>
      <c r="N679" s="9"/>
      <c r="O679" s="9"/>
      <c r="P679" s="9"/>
      <c r="Q679" s="9"/>
      <c r="R679" s="9"/>
      <c r="S679" s="9"/>
      <c r="T679" s="9"/>
      <c r="U679" s="9"/>
      <c r="V679" s="9"/>
      <c r="W679" s="9"/>
      <c r="X679" s="9"/>
      <c r="Y679" s="9"/>
      <c r="Z679" s="9"/>
    </row>
    <row r="680">
      <c r="A680" s="9"/>
      <c r="B680" s="64"/>
      <c r="C680" s="8"/>
      <c r="D680" s="8"/>
      <c r="E680" s="9"/>
      <c r="F680" s="8"/>
      <c r="G680" s="9"/>
      <c r="H680" s="9"/>
      <c r="I680" s="9"/>
      <c r="J680" s="9"/>
      <c r="K680" s="9"/>
      <c r="L680" s="9"/>
      <c r="M680" s="9"/>
      <c r="N680" s="9"/>
      <c r="O680" s="9"/>
      <c r="P680" s="9"/>
      <c r="Q680" s="9"/>
      <c r="R680" s="9"/>
      <c r="S680" s="9"/>
      <c r="T680" s="9"/>
      <c r="U680" s="9"/>
      <c r="V680" s="9"/>
      <c r="W680" s="9"/>
      <c r="X680" s="9"/>
      <c r="Y680" s="9"/>
      <c r="Z680" s="9"/>
    </row>
    <row r="681">
      <c r="A681" s="9"/>
      <c r="B681" s="64"/>
      <c r="C681" s="8"/>
      <c r="D681" s="8"/>
      <c r="E681" s="9"/>
      <c r="F681" s="8"/>
      <c r="G681" s="9"/>
      <c r="H681" s="9"/>
      <c r="I681" s="9"/>
      <c r="J681" s="9"/>
      <c r="K681" s="9"/>
      <c r="L681" s="9"/>
      <c r="M681" s="9"/>
      <c r="N681" s="9"/>
      <c r="O681" s="9"/>
      <c r="P681" s="9"/>
      <c r="Q681" s="9"/>
      <c r="R681" s="9"/>
      <c r="S681" s="9"/>
      <c r="T681" s="9"/>
      <c r="U681" s="9"/>
      <c r="V681" s="9"/>
      <c r="W681" s="9"/>
      <c r="X681" s="9"/>
      <c r="Y681" s="9"/>
      <c r="Z681" s="9"/>
    </row>
    <row r="682">
      <c r="A682" s="9"/>
      <c r="B682" s="64"/>
      <c r="C682" s="8"/>
      <c r="D682" s="8"/>
      <c r="E682" s="9"/>
      <c r="F682" s="8"/>
      <c r="G682" s="9"/>
      <c r="H682" s="9"/>
      <c r="I682" s="9"/>
      <c r="J682" s="9"/>
      <c r="K682" s="9"/>
      <c r="L682" s="9"/>
      <c r="M682" s="9"/>
      <c r="N682" s="9"/>
      <c r="O682" s="9"/>
      <c r="P682" s="9"/>
      <c r="Q682" s="9"/>
      <c r="R682" s="9"/>
      <c r="S682" s="9"/>
      <c r="T682" s="9"/>
      <c r="U682" s="9"/>
      <c r="V682" s="9"/>
      <c r="W682" s="9"/>
      <c r="X682" s="9"/>
      <c r="Y682" s="9"/>
      <c r="Z682" s="9"/>
    </row>
    <row r="683">
      <c r="A683" s="9"/>
      <c r="B683" s="64"/>
      <c r="C683" s="8"/>
      <c r="D683" s="8"/>
      <c r="E683" s="9"/>
      <c r="F683" s="8"/>
      <c r="G683" s="9"/>
      <c r="H683" s="9"/>
      <c r="I683" s="9"/>
      <c r="J683" s="9"/>
      <c r="K683" s="9"/>
      <c r="L683" s="9"/>
      <c r="M683" s="9"/>
      <c r="N683" s="9"/>
      <c r="O683" s="9"/>
      <c r="P683" s="9"/>
      <c r="Q683" s="9"/>
      <c r="R683" s="9"/>
      <c r="S683" s="9"/>
      <c r="T683" s="9"/>
      <c r="U683" s="9"/>
      <c r="V683" s="9"/>
      <c r="W683" s="9"/>
      <c r="X683" s="9"/>
      <c r="Y683" s="9"/>
      <c r="Z683" s="9"/>
    </row>
    <row r="684">
      <c r="A684" s="9"/>
      <c r="B684" s="64"/>
      <c r="C684" s="8"/>
      <c r="D684" s="8"/>
      <c r="E684" s="9"/>
      <c r="F684" s="8"/>
      <c r="G684" s="9"/>
      <c r="H684" s="9"/>
      <c r="I684" s="9"/>
      <c r="J684" s="9"/>
      <c r="K684" s="9"/>
      <c r="L684" s="9"/>
      <c r="M684" s="9"/>
      <c r="N684" s="9"/>
      <c r="O684" s="9"/>
      <c r="P684" s="9"/>
      <c r="Q684" s="9"/>
      <c r="R684" s="9"/>
      <c r="S684" s="9"/>
      <c r="T684" s="9"/>
      <c r="U684" s="9"/>
      <c r="V684" s="9"/>
      <c r="W684" s="9"/>
      <c r="X684" s="9"/>
      <c r="Y684" s="9"/>
      <c r="Z684" s="9"/>
    </row>
    <row r="685">
      <c r="A685" s="9"/>
      <c r="B685" s="64"/>
      <c r="C685" s="8"/>
      <c r="D685" s="8"/>
      <c r="E685" s="9"/>
      <c r="F685" s="8"/>
      <c r="G685" s="9"/>
      <c r="H685" s="9"/>
      <c r="I685" s="9"/>
      <c r="J685" s="9"/>
      <c r="K685" s="9"/>
      <c r="L685" s="9"/>
      <c r="M685" s="9"/>
      <c r="N685" s="9"/>
      <c r="O685" s="9"/>
      <c r="P685" s="9"/>
      <c r="Q685" s="9"/>
      <c r="R685" s="9"/>
      <c r="S685" s="9"/>
      <c r="T685" s="9"/>
      <c r="U685" s="9"/>
      <c r="V685" s="9"/>
      <c r="W685" s="9"/>
      <c r="X685" s="9"/>
      <c r="Y685" s="9"/>
      <c r="Z685" s="9"/>
    </row>
    <row r="686">
      <c r="A686" s="9"/>
      <c r="B686" s="64"/>
      <c r="C686" s="8"/>
      <c r="D686" s="8"/>
      <c r="E686" s="9"/>
      <c r="F686" s="8"/>
      <c r="G686" s="9"/>
      <c r="H686" s="9"/>
      <c r="I686" s="9"/>
      <c r="J686" s="9"/>
      <c r="K686" s="9"/>
      <c r="L686" s="9"/>
      <c r="M686" s="9"/>
      <c r="N686" s="9"/>
      <c r="O686" s="9"/>
      <c r="P686" s="9"/>
      <c r="Q686" s="9"/>
      <c r="R686" s="9"/>
      <c r="S686" s="9"/>
      <c r="T686" s="9"/>
      <c r="U686" s="9"/>
      <c r="V686" s="9"/>
      <c r="W686" s="9"/>
      <c r="X686" s="9"/>
      <c r="Y686" s="9"/>
      <c r="Z686" s="9"/>
    </row>
    <row r="687">
      <c r="A687" s="9"/>
      <c r="B687" s="64"/>
      <c r="C687" s="8"/>
      <c r="D687" s="8"/>
      <c r="E687" s="9"/>
      <c r="F687" s="8"/>
      <c r="G687" s="9"/>
      <c r="H687" s="9"/>
      <c r="I687" s="9"/>
      <c r="J687" s="9"/>
      <c r="K687" s="9"/>
      <c r="L687" s="9"/>
      <c r="M687" s="9"/>
      <c r="N687" s="9"/>
      <c r="O687" s="9"/>
      <c r="P687" s="9"/>
      <c r="Q687" s="9"/>
      <c r="R687" s="9"/>
      <c r="S687" s="9"/>
      <c r="T687" s="9"/>
      <c r="U687" s="9"/>
      <c r="V687" s="9"/>
      <c r="W687" s="9"/>
      <c r="X687" s="9"/>
      <c r="Y687" s="9"/>
      <c r="Z687" s="9"/>
    </row>
    <row r="688">
      <c r="A688" s="9"/>
      <c r="B688" s="64"/>
      <c r="C688" s="8"/>
      <c r="D688" s="8"/>
      <c r="E688" s="9"/>
      <c r="F688" s="8"/>
      <c r="G688" s="9"/>
      <c r="H688" s="9"/>
      <c r="I688" s="9"/>
      <c r="J688" s="9"/>
      <c r="K688" s="9"/>
      <c r="L688" s="9"/>
      <c r="M688" s="9"/>
      <c r="N688" s="9"/>
      <c r="O688" s="9"/>
      <c r="P688" s="9"/>
      <c r="Q688" s="9"/>
      <c r="R688" s="9"/>
      <c r="S688" s="9"/>
      <c r="T688" s="9"/>
      <c r="U688" s="9"/>
      <c r="V688" s="9"/>
      <c r="W688" s="9"/>
      <c r="X688" s="9"/>
      <c r="Y688" s="9"/>
      <c r="Z688" s="9"/>
    </row>
    <row r="689">
      <c r="A689" s="9"/>
      <c r="B689" s="64"/>
      <c r="C689" s="8"/>
      <c r="D689" s="8"/>
      <c r="E689" s="9"/>
      <c r="F689" s="8"/>
      <c r="G689" s="9"/>
      <c r="H689" s="9"/>
      <c r="I689" s="9"/>
      <c r="J689" s="9"/>
      <c r="K689" s="9"/>
      <c r="L689" s="9"/>
      <c r="M689" s="9"/>
      <c r="N689" s="9"/>
      <c r="O689" s="9"/>
      <c r="P689" s="9"/>
      <c r="Q689" s="9"/>
      <c r="R689" s="9"/>
      <c r="S689" s="9"/>
      <c r="T689" s="9"/>
      <c r="U689" s="9"/>
      <c r="V689" s="9"/>
      <c r="W689" s="9"/>
      <c r="X689" s="9"/>
      <c r="Y689" s="9"/>
      <c r="Z689" s="9"/>
    </row>
    <row r="690">
      <c r="A690" s="9"/>
      <c r="B690" s="64"/>
      <c r="C690" s="8"/>
      <c r="D690" s="8"/>
      <c r="E690" s="9"/>
      <c r="F690" s="8"/>
      <c r="G690" s="9"/>
      <c r="H690" s="9"/>
      <c r="I690" s="9"/>
      <c r="J690" s="9"/>
      <c r="K690" s="9"/>
      <c r="L690" s="9"/>
      <c r="M690" s="9"/>
      <c r="N690" s="9"/>
      <c r="O690" s="9"/>
      <c r="P690" s="9"/>
      <c r="Q690" s="9"/>
      <c r="R690" s="9"/>
      <c r="S690" s="9"/>
      <c r="T690" s="9"/>
      <c r="U690" s="9"/>
      <c r="V690" s="9"/>
      <c r="W690" s="9"/>
      <c r="X690" s="9"/>
      <c r="Y690" s="9"/>
      <c r="Z690" s="9"/>
    </row>
    <row r="691">
      <c r="A691" s="9"/>
      <c r="B691" s="64"/>
      <c r="C691" s="8"/>
      <c r="D691" s="8"/>
      <c r="E691" s="9"/>
      <c r="F691" s="8"/>
      <c r="G691" s="9"/>
      <c r="H691" s="9"/>
      <c r="I691" s="9"/>
      <c r="J691" s="9"/>
      <c r="K691" s="9"/>
      <c r="L691" s="9"/>
      <c r="M691" s="9"/>
      <c r="N691" s="9"/>
      <c r="O691" s="9"/>
      <c r="P691" s="9"/>
      <c r="Q691" s="9"/>
      <c r="R691" s="9"/>
      <c r="S691" s="9"/>
      <c r="T691" s="9"/>
      <c r="U691" s="9"/>
      <c r="V691" s="9"/>
      <c r="W691" s="9"/>
      <c r="X691" s="9"/>
      <c r="Y691" s="9"/>
      <c r="Z691" s="9"/>
    </row>
    <row r="692">
      <c r="A692" s="9"/>
      <c r="B692" s="64"/>
      <c r="C692" s="8"/>
      <c r="D692" s="8"/>
      <c r="E692" s="9"/>
      <c r="F692" s="8"/>
      <c r="G692" s="9"/>
      <c r="H692" s="9"/>
      <c r="I692" s="9"/>
      <c r="J692" s="9"/>
      <c r="K692" s="9"/>
      <c r="L692" s="9"/>
      <c r="M692" s="9"/>
      <c r="N692" s="9"/>
      <c r="O692" s="9"/>
      <c r="P692" s="9"/>
      <c r="Q692" s="9"/>
      <c r="R692" s="9"/>
      <c r="S692" s="9"/>
      <c r="T692" s="9"/>
      <c r="U692" s="9"/>
      <c r="V692" s="9"/>
      <c r="W692" s="9"/>
      <c r="X692" s="9"/>
      <c r="Y692" s="9"/>
      <c r="Z692" s="9"/>
    </row>
    <row r="693">
      <c r="A693" s="9"/>
      <c r="B693" s="64"/>
      <c r="C693" s="8"/>
      <c r="D693" s="8"/>
      <c r="E693" s="9"/>
      <c r="F693" s="8"/>
      <c r="G693" s="9"/>
      <c r="H693" s="9"/>
      <c r="I693" s="9"/>
      <c r="J693" s="9"/>
      <c r="K693" s="9"/>
      <c r="L693" s="9"/>
      <c r="M693" s="9"/>
      <c r="N693" s="9"/>
      <c r="O693" s="9"/>
      <c r="P693" s="9"/>
      <c r="Q693" s="9"/>
      <c r="R693" s="9"/>
      <c r="S693" s="9"/>
      <c r="T693" s="9"/>
      <c r="U693" s="9"/>
      <c r="V693" s="9"/>
      <c r="W693" s="9"/>
      <c r="X693" s="9"/>
      <c r="Y693" s="9"/>
      <c r="Z693" s="9"/>
    </row>
    <row r="694">
      <c r="A694" s="9"/>
      <c r="B694" s="64"/>
      <c r="C694" s="8"/>
      <c r="D694" s="8"/>
      <c r="E694" s="9"/>
      <c r="F694" s="8"/>
      <c r="G694" s="9"/>
      <c r="H694" s="9"/>
      <c r="I694" s="9"/>
      <c r="J694" s="9"/>
      <c r="K694" s="9"/>
      <c r="L694" s="9"/>
      <c r="M694" s="9"/>
      <c r="N694" s="9"/>
      <c r="O694" s="9"/>
      <c r="P694" s="9"/>
      <c r="Q694" s="9"/>
      <c r="R694" s="9"/>
      <c r="S694" s="9"/>
      <c r="T694" s="9"/>
      <c r="U694" s="9"/>
      <c r="V694" s="9"/>
      <c r="W694" s="9"/>
      <c r="X694" s="9"/>
      <c r="Y694" s="9"/>
      <c r="Z694" s="9"/>
    </row>
    <row r="695">
      <c r="A695" s="9"/>
      <c r="B695" s="64"/>
      <c r="C695" s="8"/>
      <c r="D695" s="8"/>
      <c r="E695" s="9"/>
      <c r="F695" s="8"/>
      <c r="G695" s="9"/>
      <c r="H695" s="9"/>
      <c r="I695" s="9"/>
      <c r="J695" s="9"/>
      <c r="K695" s="9"/>
      <c r="L695" s="9"/>
      <c r="M695" s="9"/>
      <c r="N695" s="9"/>
      <c r="O695" s="9"/>
      <c r="P695" s="9"/>
      <c r="Q695" s="9"/>
      <c r="R695" s="9"/>
      <c r="S695" s="9"/>
      <c r="T695" s="9"/>
      <c r="U695" s="9"/>
      <c r="V695" s="9"/>
      <c r="W695" s="9"/>
      <c r="X695" s="9"/>
      <c r="Y695" s="9"/>
      <c r="Z695" s="9"/>
    </row>
    <row r="696">
      <c r="A696" s="9"/>
      <c r="B696" s="64"/>
      <c r="C696" s="8"/>
      <c r="D696" s="8"/>
      <c r="E696" s="9"/>
      <c r="F696" s="8"/>
      <c r="G696" s="9"/>
      <c r="H696" s="9"/>
      <c r="I696" s="9"/>
      <c r="J696" s="9"/>
      <c r="K696" s="9"/>
      <c r="L696" s="9"/>
      <c r="M696" s="9"/>
      <c r="N696" s="9"/>
      <c r="O696" s="9"/>
      <c r="P696" s="9"/>
      <c r="Q696" s="9"/>
      <c r="R696" s="9"/>
      <c r="S696" s="9"/>
      <c r="T696" s="9"/>
      <c r="U696" s="9"/>
      <c r="V696" s="9"/>
      <c r="W696" s="9"/>
      <c r="X696" s="9"/>
      <c r="Y696" s="9"/>
      <c r="Z696" s="9"/>
    </row>
    <row r="697">
      <c r="A697" s="9"/>
      <c r="B697" s="64"/>
      <c r="C697" s="8"/>
      <c r="D697" s="8"/>
      <c r="E697" s="9"/>
      <c r="F697" s="8"/>
      <c r="G697" s="9"/>
      <c r="H697" s="9"/>
      <c r="I697" s="9"/>
      <c r="J697" s="9"/>
      <c r="K697" s="9"/>
      <c r="L697" s="9"/>
      <c r="M697" s="9"/>
      <c r="N697" s="9"/>
      <c r="O697" s="9"/>
      <c r="P697" s="9"/>
      <c r="Q697" s="9"/>
      <c r="R697" s="9"/>
      <c r="S697" s="9"/>
      <c r="T697" s="9"/>
      <c r="U697" s="9"/>
      <c r="V697" s="9"/>
      <c r="W697" s="9"/>
      <c r="X697" s="9"/>
      <c r="Y697" s="9"/>
      <c r="Z697" s="9"/>
    </row>
    <row r="698">
      <c r="A698" s="9"/>
      <c r="B698" s="64"/>
      <c r="C698" s="8"/>
      <c r="D698" s="8"/>
      <c r="E698" s="9"/>
      <c r="F698" s="8"/>
      <c r="G698" s="9"/>
      <c r="H698" s="9"/>
      <c r="I698" s="9"/>
      <c r="J698" s="9"/>
      <c r="K698" s="9"/>
      <c r="L698" s="9"/>
      <c r="M698" s="9"/>
      <c r="N698" s="9"/>
      <c r="O698" s="9"/>
      <c r="P698" s="9"/>
      <c r="Q698" s="9"/>
      <c r="R698" s="9"/>
      <c r="S698" s="9"/>
      <c r="T698" s="9"/>
      <c r="U698" s="9"/>
      <c r="V698" s="9"/>
      <c r="W698" s="9"/>
      <c r="X698" s="9"/>
      <c r="Y698" s="9"/>
      <c r="Z698" s="9"/>
    </row>
    <row r="699">
      <c r="A699" s="9"/>
      <c r="B699" s="64"/>
      <c r="C699" s="8"/>
      <c r="D699" s="8"/>
      <c r="E699" s="9"/>
      <c r="F699" s="8"/>
      <c r="G699" s="9"/>
      <c r="H699" s="9"/>
      <c r="I699" s="9"/>
      <c r="J699" s="9"/>
      <c r="K699" s="9"/>
      <c r="L699" s="9"/>
      <c r="M699" s="9"/>
      <c r="N699" s="9"/>
      <c r="O699" s="9"/>
      <c r="P699" s="9"/>
      <c r="Q699" s="9"/>
      <c r="R699" s="9"/>
      <c r="S699" s="9"/>
      <c r="T699" s="9"/>
      <c r="U699" s="9"/>
      <c r="V699" s="9"/>
      <c r="W699" s="9"/>
      <c r="X699" s="9"/>
      <c r="Y699" s="9"/>
      <c r="Z699" s="9"/>
    </row>
    <row r="700">
      <c r="A700" s="9"/>
      <c r="B700" s="64"/>
      <c r="C700" s="8"/>
      <c r="D700" s="8"/>
      <c r="E700" s="9"/>
      <c r="F700" s="8"/>
      <c r="G700" s="9"/>
      <c r="H700" s="9"/>
      <c r="I700" s="9"/>
      <c r="J700" s="9"/>
      <c r="K700" s="9"/>
      <c r="L700" s="9"/>
      <c r="M700" s="9"/>
      <c r="N700" s="9"/>
      <c r="O700" s="9"/>
      <c r="P700" s="9"/>
      <c r="Q700" s="9"/>
      <c r="R700" s="9"/>
      <c r="S700" s="9"/>
      <c r="T700" s="9"/>
      <c r="U700" s="9"/>
      <c r="V700" s="9"/>
      <c r="W700" s="9"/>
      <c r="X700" s="9"/>
      <c r="Y700" s="9"/>
      <c r="Z700" s="9"/>
    </row>
    <row r="701">
      <c r="A701" s="9"/>
      <c r="B701" s="64"/>
      <c r="C701" s="8"/>
      <c r="D701" s="8"/>
      <c r="E701" s="9"/>
      <c r="F701" s="8"/>
      <c r="G701" s="9"/>
      <c r="H701" s="9"/>
      <c r="I701" s="9"/>
      <c r="J701" s="9"/>
      <c r="K701" s="9"/>
      <c r="L701" s="9"/>
      <c r="M701" s="9"/>
      <c r="N701" s="9"/>
      <c r="O701" s="9"/>
      <c r="P701" s="9"/>
      <c r="Q701" s="9"/>
      <c r="R701" s="9"/>
      <c r="S701" s="9"/>
      <c r="T701" s="9"/>
      <c r="U701" s="9"/>
      <c r="V701" s="9"/>
      <c r="W701" s="9"/>
      <c r="X701" s="9"/>
      <c r="Y701" s="9"/>
      <c r="Z701" s="9"/>
    </row>
    <row r="702">
      <c r="A702" s="9"/>
      <c r="B702" s="64"/>
      <c r="C702" s="8"/>
      <c r="D702" s="8"/>
      <c r="E702" s="9"/>
      <c r="F702" s="8"/>
      <c r="G702" s="9"/>
      <c r="H702" s="9"/>
      <c r="I702" s="9"/>
      <c r="J702" s="9"/>
      <c r="K702" s="9"/>
      <c r="L702" s="9"/>
      <c r="M702" s="9"/>
      <c r="N702" s="9"/>
      <c r="O702" s="9"/>
      <c r="P702" s="9"/>
      <c r="Q702" s="9"/>
      <c r="R702" s="9"/>
      <c r="S702" s="9"/>
      <c r="T702" s="9"/>
      <c r="U702" s="9"/>
      <c r="V702" s="9"/>
      <c r="W702" s="9"/>
      <c r="X702" s="9"/>
      <c r="Y702" s="9"/>
      <c r="Z702" s="9"/>
    </row>
    <row r="703">
      <c r="A703" s="9"/>
      <c r="B703" s="64"/>
      <c r="C703" s="8"/>
      <c r="D703" s="8"/>
      <c r="E703" s="9"/>
      <c r="F703" s="8"/>
      <c r="G703" s="9"/>
      <c r="H703" s="9"/>
      <c r="I703" s="9"/>
      <c r="J703" s="9"/>
      <c r="K703" s="9"/>
      <c r="L703" s="9"/>
      <c r="M703" s="9"/>
      <c r="N703" s="9"/>
      <c r="O703" s="9"/>
      <c r="P703" s="9"/>
      <c r="Q703" s="9"/>
      <c r="R703" s="9"/>
      <c r="S703" s="9"/>
      <c r="T703" s="9"/>
      <c r="U703" s="9"/>
      <c r="V703" s="9"/>
      <c r="W703" s="9"/>
      <c r="X703" s="9"/>
      <c r="Y703" s="9"/>
      <c r="Z703" s="9"/>
    </row>
    <row r="704">
      <c r="A704" s="9"/>
      <c r="B704" s="64"/>
      <c r="C704" s="8"/>
      <c r="D704" s="8"/>
      <c r="E704" s="9"/>
      <c r="F704" s="8"/>
      <c r="G704" s="9"/>
      <c r="H704" s="9"/>
      <c r="I704" s="9"/>
      <c r="J704" s="9"/>
      <c r="K704" s="9"/>
      <c r="L704" s="9"/>
      <c r="M704" s="9"/>
      <c r="N704" s="9"/>
      <c r="O704" s="9"/>
      <c r="P704" s="9"/>
      <c r="Q704" s="9"/>
      <c r="R704" s="9"/>
      <c r="S704" s="9"/>
      <c r="T704" s="9"/>
      <c r="U704" s="9"/>
      <c r="V704" s="9"/>
      <c r="W704" s="9"/>
      <c r="X704" s="9"/>
      <c r="Y704" s="9"/>
      <c r="Z704" s="9"/>
    </row>
    <row r="705">
      <c r="A705" s="9"/>
      <c r="B705" s="64"/>
      <c r="C705" s="8"/>
      <c r="D705" s="8"/>
      <c r="E705" s="9"/>
      <c r="F705" s="8"/>
      <c r="G705" s="9"/>
      <c r="H705" s="9"/>
      <c r="I705" s="9"/>
      <c r="J705" s="9"/>
      <c r="K705" s="9"/>
      <c r="L705" s="9"/>
      <c r="M705" s="9"/>
      <c r="N705" s="9"/>
      <c r="O705" s="9"/>
      <c r="P705" s="9"/>
      <c r="Q705" s="9"/>
      <c r="R705" s="9"/>
      <c r="S705" s="9"/>
      <c r="T705" s="9"/>
      <c r="U705" s="9"/>
      <c r="V705" s="9"/>
      <c r="W705" s="9"/>
      <c r="X705" s="9"/>
      <c r="Y705" s="9"/>
      <c r="Z705" s="9"/>
    </row>
    <row r="706">
      <c r="A706" s="9"/>
      <c r="B706" s="64"/>
      <c r="C706" s="8"/>
      <c r="D706" s="8"/>
      <c r="E706" s="9"/>
      <c r="F706" s="8"/>
      <c r="G706" s="9"/>
      <c r="H706" s="9"/>
      <c r="I706" s="9"/>
      <c r="J706" s="9"/>
      <c r="K706" s="9"/>
      <c r="L706" s="9"/>
      <c r="M706" s="9"/>
      <c r="N706" s="9"/>
      <c r="O706" s="9"/>
      <c r="P706" s="9"/>
      <c r="Q706" s="9"/>
      <c r="R706" s="9"/>
      <c r="S706" s="9"/>
      <c r="T706" s="9"/>
      <c r="U706" s="9"/>
      <c r="V706" s="9"/>
      <c r="W706" s="9"/>
      <c r="X706" s="9"/>
      <c r="Y706" s="9"/>
      <c r="Z706" s="9"/>
    </row>
    <row r="707">
      <c r="A707" s="9"/>
      <c r="B707" s="64"/>
      <c r="C707" s="8"/>
      <c r="D707" s="8"/>
      <c r="E707" s="9"/>
      <c r="F707" s="8"/>
      <c r="G707" s="9"/>
      <c r="H707" s="9"/>
      <c r="I707" s="9"/>
      <c r="J707" s="9"/>
      <c r="K707" s="9"/>
      <c r="L707" s="9"/>
      <c r="M707" s="9"/>
      <c r="N707" s="9"/>
      <c r="O707" s="9"/>
      <c r="P707" s="9"/>
      <c r="Q707" s="9"/>
      <c r="R707" s="9"/>
      <c r="S707" s="9"/>
      <c r="T707" s="9"/>
      <c r="U707" s="9"/>
      <c r="V707" s="9"/>
      <c r="W707" s="9"/>
      <c r="X707" s="9"/>
      <c r="Y707" s="9"/>
      <c r="Z707" s="9"/>
    </row>
    <row r="708">
      <c r="A708" s="9"/>
      <c r="B708" s="64"/>
      <c r="C708" s="8"/>
      <c r="D708" s="8"/>
      <c r="E708" s="9"/>
      <c r="F708" s="8"/>
      <c r="G708" s="9"/>
      <c r="H708" s="9"/>
      <c r="I708" s="9"/>
      <c r="J708" s="9"/>
      <c r="K708" s="9"/>
      <c r="L708" s="9"/>
      <c r="M708" s="9"/>
      <c r="N708" s="9"/>
      <c r="O708" s="9"/>
      <c r="P708" s="9"/>
      <c r="Q708" s="9"/>
      <c r="R708" s="9"/>
      <c r="S708" s="9"/>
      <c r="T708" s="9"/>
      <c r="U708" s="9"/>
      <c r="V708" s="9"/>
      <c r="W708" s="9"/>
      <c r="X708" s="9"/>
      <c r="Y708" s="9"/>
      <c r="Z708" s="9"/>
    </row>
    <row r="709">
      <c r="A709" s="9"/>
      <c r="B709" s="64"/>
      <c r="C709" s="8"/>
      <c r="D709" s="8"/>
      <c r="E709" s="9"/>
      <c r="F709" s="8"/>
      <c r="G709" s="9"/>
      <c r="H709" s="9"/>
      <c r="I709" s="9"/>
      <c r="J709" s="9"/>
      <c r="K709" s="9"/>
      <c r="L709" s="9"/>
      <c r="M709" s="9"/>
      <c r="N709" s="9"/>
      <c r="O709" s="9"/>
      <c r="P709" s="9"/>
      <c r="Q709" s="9"/>
      <c r="R709" s="9"/>
      <c r="S709" s="9"/>
      <c r="T709" s="9"/>
      <c r="U709" s="9"/>
      <c r="V709" s="9"/>
      <c r="W709" s="9"/>
      <c r="X709" s="9"/>
      <c r="Y709" s="9"/>
      <c r="Z709" s="9"/>
    </row>
    <row r="710">
      <c r="A710" s="9"/>
      <c r="B710" s="64"/>
      <c r="C710" s="8"/>
      <c r="D710" s="8"/>
      <c r="E710" s="9"/>
      <c r="F710" s="8"/>
      <c r="G710" s="9"/>
      <c r="H710" s="9"/>
      <c r="I710" s="9"/>
      <c r="J710" s="9"/>
      <c r="K710" s="9"/>
      <c r="L710" s="9"/>
      <c r="M710" s="9"/>
      <c r="N710" s="9"/>
      <c r="O710" s="9"/>
      <c r="P710" s="9"/>
      <c r="Q710" s="9"/>
      <c r="R710" s="9"/>
      <c r="S710" s="9"/>
      <c r="T710" s="9"/>
      <c r="U710" s="9"/>
      <c r="V710" s="9"/>
      <c r="W710" s="9"/>
      <c r="X710" s="9"/>
      <c r="Y710" s="9"/>
      <c r="Z710" s="9"/>
    </row>
    <row r="711">
      <c r="A711" s="9"/>
      <c r="B711" s="64"/>
      <c r="C711" s="8"/>
      <c r="D711" s="8"/>
      <c r="E711" s="9"/>
      <c r="F711" s="8"/>
      <c r="G711" s="9"/>
      <c r="H711" s="9"/>
      <c r="I711" s="9"/>
      <c r="J711" s="9"/>
      <c r="K711" s="9"/>
      <c r="L711" s="9"/>
      <c r="M711" s="9"/>
      <c r="N711" s="9"/>
      <c r="O711" s="9"/>
      <c r="P711" s="9"/>
      <c r="Q711" s="9"/>
      <c r="R711" s="9"/>
      <c r="S711" s="9"/>
      <c r="T711" s="9"/>
      <c r="U711" s="9"/>
      <c r="V711" s="9"/>
      <c r="W711" s="9"/>
      <c r="X711" s="9"/>
      <c r="Y711" s="9"/>
      <c r="Z711" s="9"/>
    </row>
    <row r="712">
      <c r="A712" s="9"/>
      <c r="B712" s="64"/>
      <c r="C712" s="8"/>
      <c r="D712" s="8"/>
      <c r="E712" s="9"/>
      <c r="F712" s="8"/>
      <c r="G712" s="9"/>
      <c r="H712" s="9"/>
      <c r="I712" s="9"/>
      <c r="J712" s="9"/>
      <c r="K712" s="9"/>
      <c r="L712" s="9"/>
      <c r="M712" s="9"/>
      <c r="N712" s="9"/>
      <c r="O712" s="9"/>
      <c r="P712" s="9"/>
      <c r="Q712" s="9"/>
      <c r="R712" s="9"/>
      <c r="S712" s="9"/>
      <c r="T712" s="9"/>
      <c r="U712" s="9"/>
      <c r="V712" s="9"/>
      <c r="W712" s="9"/>
      <c r="X712" s="9"/>
      <c r="Y712" s="9"/>
      <c r="Z712" s="9"/>
    </row>
    <row r="713">
      <c r="A713" s="9"/>
      <c r="B713" s="64"/>
      <c r="C713" s="8"/>
      <c r="D713" s="8"/>
      <c r="E713" s="9"/>
      <c r="F713" s="8"/>
      <c r="G713" s="9"/>
      <c r="H713" s="9"/>
      <c r="I713" s="9"/>
      <c r="J713" s="9"/>
      <c r="K713" s="9"/>
      <c r="L713" s="9"/>
      <c r="M713" s="9"/>
      <c r="N713" s="9"/>
      <c r="O713" s="9"/>
      <c r="P713" s="9"/>
      <c r="Q713" s="9"/>
      <c r="R713" s="9"/>
      <c r="S713" s="9"/>
      <c r="T713" s="9"/>
      <c r="U713" s="9"/>
      <c r="V713" s="9"/>
      <c r="W713" s="9"/>
      <c r="X713" s="9"/>
      <c r="Y713" s="9"/>
      <c r="Z713" s="9"/>
    </row>
    <row r="714">
      <c r="A714" s="9"/>
      <c r="B714" s="64"/>
      <c r="C714" s="8"/>
      <c r="D714" s="8"/>
      <c r="E714" s="9"/>
      <c r="F714" s="8"/>
      <c r="G714" s="9"/>
      <c r="H714" s="9"/>
      <c r="I714" s="9"/>
      <c r="J714" s="9"/>
      <c r="K714" s="9"/>
      <c r="L714" s="9"/>
      <c r="M714" s="9"/>
      <c r="N714" s="9"/>
      <c r="O714" s="9"/>
      <c r="P714" s="9"/>
      <c r="Q714" s="9"/>
      <c r="R714" s="9"/>
      <c r="S714" s="9"/>
      <c r="T714" s="9"/>
      <c r="U714" s="9"/>
      <c r="V714" s="9"/>
      <c r="W714" s="9"/>
      <c r="X714" s="9"/>
      <c r="Y714" s="9"/>
      <c r="Z714" s="9"/>
    </row>
    <row r="715">
      <c r="A715" s="9"/>
      <c r="B715" s="64"/>
      <c r="C715" s="8"/>
      <c r="D715" s="8"/>
      <c r="E715" s="9"/>
      <c r="F715" s="8"/>
      <c r="G715" s="9"/>
      <c r="H715" s="9"/>
      <c r="I715" s="9"/>
      <c r="J715" s="9"/>
      <c r="K715" s="9"/>
      <c r="L715" s="9"/>
      <c r="M715" s="9"/>
      <c r="N715" s="9"/>
      <c r="O715" s="9"/>
      <c r="P715" s="9"/>
      <c r="Q715" s="9"/>
      <c r="R715" s="9"/>
      <c r="S715" s="9"/>
      <c r="T715" s="9"/>
      <c r="U715" s="9"/>
      <c r="V715" s="9"/>
      <c r="W715" s="9"/>
      <c r="X715" s="9"/>
      <c r="Y715" s="9"/>
      <c r="Z715" s="9"/>
    </row>
    <row r="716">
      <c r="A716" s="9"/>
      <c r="B716" s="64"/>
      <c r="C716" s="8"/>
      <c r="D716" s="8"/>
      <c r="E716" s="9"/>
      <c r="F716" s="8"/>
      <c r="G716" s="9"/>
      <c r="H716" s="9"/>
      <c r="I716" s="9"/>
      <c r="J716" s="9"/>
      <c r="K716" s="9"/>
      <c r="L716" s="9"/>
      <c r="M716" s="9"/>
      <c r="N716" s="9"/>
      <c r="O716" s="9"/>
      <c r="P716" s="9"/>
      <c r="Q716" s="9"/>
      <c r="R716" s="9"/>
      <c r="S716" s="9"/>
      <c r="T716" s="9"/>
      <c r="U716" s="9"/>
      <c r="V716" s="9"/>
      <c r="W716" s="9"/>
      <c r="X716" s="9"/>
      <c r="Y716" s="9"/>
      <c r="Z716" s="9"/>
    </row>
    <row r="717">
      <c r="A717" s="9"/>
      <c r="B717" s="64"/>
      <c r="C717" s="8"/>
      <c r="D717" s="8"/>
      <c r="E717" s="9"/>
      <c r="F717" s="8"/>
      <c r="G717" s="9"/>
      <c r="H717" s="9"/>
      <c r="I717" s="9"/>
      <c r="J717" s="9"/>
      <c r="K717" s="9"/>
      <c r="L717" s="9"/>
      <c r="M717" s="9"/>
      <c r="N717" s="9"/>
      <c r="O717" s="9"/>
      <c r="P717" s="9"/>
      <c r="Q717" s="9"/>
      <c r="R717" s="9"/>
      <c r="S717" s="9"/>
      <c r="T717" s="9"/>
      <c r="U717" s="9"/>
      <c r="V717" s="9"/>
      <c r="W717" s="9"/>
      <c r="X717" s="9"/>
      <c r="Y717" s="9"/>
      <c r="Z717" s="9"/>
    </row>
    <row r="718">
      <c r="A718" s="9"/>
      <c r="B718" s="64"/>
      <c r="C718" s="8"/>
      <c r="D718" s="8"/>
      <c r="E718" s="9"/>
      <c r="F718" s="8"/>
      <c r="G718" s="9"/>
      <c r="H718" s="9"/>
      <c r="I718" s="9"/>
      <c r="J718" s="9"/>
      <c r="K718" s="9"/>
      <c r="L718" s="9"/>
      <c r="M718" s="9"/>
      <c r="N718" s="9"/>
      <c r="O718" s="9"/>
      <c r="P718" s="9"/>
      <c r="Q718" s="9"/>
      <c r="R718" s="9"/>
      <c r="S718" s="9"/>
      <c r="T718" s="9"/>
      <c r="U718" s="9"/>
      <c r="V718" s="9"/>
      <c r="W718" s="9"/>
      <c r="X718" s="9"/>
      <c r="Y718" s="9"/>
      <c r="Z718" s="9"/>
    </row>
    <row r="719">
      <c r="A719" s="9"/>
      <c r="B719" s="64"/>
      <c r="C719" s="8"/>
      <c r="D719" s="8"/>
      <c r="E719" s="9"/>
      <c r="F719" s="8"/>
      <c r="G719" s="9"/>
      <c r="H719" s="9"/>
      <c r="I719" s="9"/>
      <c r="J719" s="9"/>
      <c r="K719" s="9"/>
      <c r="L719" s="9"/>
      <c r="M719" s="9"/>
      <c r="N719" s="9"/>
      <c r="O719" s="9"/>
      <c r="P719" s="9"/>
      <c r="Q719" s="9"/>
      <c r="R719" s="9"/>
      <c r="S719" s="9"/>
      <c r="T719" s="9"/>
      <c r="U719" s="9"/>
      <c r="V719" s="9"/>
      <c r="W719" s="9"/>
      <c r="X719" s="9"/>
      <c r="Y719" s="9"/>
      <c r="Z719" s="9"/>
    </row>
    <row r="720">
      <c r="A720" s="9"/>
      <c r="B720" s="64"/>
      <c r="C720" s="8"/>
      <c r="D720" s="8"/>
      <c r="E720" s="9"/>
      <c r="F720" s="8"/>
      <c r="G720" s="9"/>
      <c r="H720" s="9"/>
      <c r="I720" s="9"/>
      <c r="J720" s="9"/>
      <c r="K720" s="9"/>
      <c r="L720" s="9"/>
      <c r="M720" s="9"/>
      <c r="N720" s="9"/>
      <c r="O720" s="9"/>
      <c r="P720" s="9"/>
      <c r="Q720" s="9"/>
      <c r="R720" s="9"/>
      <c r="S720" s="9"/>
      <c r="T720" s="9"/>
      <c r="U720" s="9"/>
      <c r="V720" s="9"/>
      <c r="W720" s="9"/>
      <c r="X720" s="9"/>
      <c r="Y720" s="9"/>
      <c r="Z720" s="9"/>
    </row>
    <row r="721">
      <c r="A721" s="9"/>
      <c r="B721" s="64"/>
      <c r="C721" s="8"/>
      <c r="D721" s="8"/>
      <c r="E721" s="9"/>
      <c r="F721" s="8"/>
      <c r="G721" s="9"/>
      <c r="H721" s="9"/>
      <c r="I721" s="9"/>
      <c r="J721" s="9"/>
      <c r="K721" s="9"/>
      <c r="L721" s="9"/>
      <c r="M721" s="9"/>
      <c r="N721" s="9"/>
      <c r="O721" s="9"/>
      <c r="P721" s="9"/>
      <c r="Q721" s="9"/>
      <c r="R721" s="9"/>
      <c r="S721" s="9"/>
      <c r="T721" s="9"/>
      <c r="U721" s="9"/>
      <c r="V721" s="9"/>
      <c r="W721" s="9"/>
      <c r="X721" s="9"/>
      <c r="Y721" s="9"/>
      <c r="Z721" s="9"/>
    </row>
    <row r="722">
      <c r="A722" s="9"/>
      <c r="B722" s="64"/>
      <c r="C722" s="8"/>
      <c r="D722" s="8"/>
      <c r="E722" s="9"/>
      <c r="F722" s="8"/>
      <c r="G722" s="9"/>
      <c r="H722" s="9"/>
      <c r="I722" s="9"/>
      <c r="J722" s="9"/>
      <c r="K722" s="9"/>
      <c r="L722" s="9"/>
      <c r="M722" s="9"/>
      <c r="N722" s="9"/>
      <c r="O722" s="9"/>
      <c r="P722" s="9"/>
      <c r="Q722" s="9"/>
      <c r="R722" s="9"/>
      <c r="S722" s="9"/>
      <c r="T722" s="9"/>
      <c r="U722" s="9"/>
      <c r="V722" s="9"/>
      <c r="W722" s="9"/>
      <c r="X722" s="9"/>
      <c r="Y722" s="9"/>
      <c r="Z722" s="9"/>
    </row>
    <row r="723">
      <c r="A723" s="9"/>
      <c r="B723" s="64"/>
      <c r="C723" s="8"/>
      <c r="D723" s="8"/>
      <c r="E723" s="9"/>
      <c r="F723" s="8"/>
      <c r="G723" s="9"/>
      <c r="H723" s="9"/>
      <c r="I723" s="9"/>
      <c r="J723" s="9"/>
      <c r="K723" s="9"/>
      <c r="L723" s="9"/>
      <c r="M723" s="9"/>
      <c r="N723" s="9"/>
      <c r="O723" s="9"/>
      <c r="P723" s="9"/>
      <c r="Q723" s="9"/>
      <c r="R723" s="9"/>
      <c r="S723" s="9"/>
      <c r="T723" s="9"/>
      <c r="U723" s="9"/>
      <c r="V723" s="9"/>
      <c r="W723" s="9"/>
      <c r="X723" s="9"/>
      <c r="Y723" s="9"/>
      <c r="Z723" s="9"/>
    </row>
    <row r="724">
      <c r="A724" s="9"/>
      <c r="B724" s="64"/>
      <c r="C724" s="8"/>
      <c r="D724" s="8"/>
      <c r="E724" s="9"/>
      <c r="F724" s="8"/>
      <c r="G724" s="9"/>
      <c r="H724" s="9"/>
      <c r="I724" s="9"/>
      <c r="J724" s="9"/>
      <c r="K724" s="9"/>
      <c r="L724" s="9"/>
      <c r="M724" s="9"/>
      <c r="N724" s="9"/>
      <c r="O724" s="9"/>
      <c r="P724" s="9"/>
      <c r="Q724" s="9"/>
      <c r="R724" s="9"/>
      <c r="S724" s="9"/>
      <c r="T724" s="9"/>
      <c r="U724" s="9"/>
      <c r="V724" s="9"/>
      <c r="W724" s="9"/>
      <c r="X724" s="9"/>
      <c r="Y724" s="9"/>
      <c r="Z724" s="9"/>
    </row>
    <row r="725">
      <c r="A725" s="9"/>
      <c r="B725" s="64"/>
      <c r="C725" s="8"/>
      <c r="D725" s="8"/>
      <c r="E725" s="9"/>
      <c r="F725" s="8"/>
      <c r="G725" s="9"/>
      <c r="H725" s="9"/>
      <c r="I725" s="9"/>
      <c r="J725" s="9"/>
      <c r="K725" s="9"/>
      <c r="L725" s="9"/>
      <c r="M725" s="9"/>
      <c r="N725" s="9"/>
      <c r="O725" s="9"/>
      <c r="P725" s="9"/>
      <c r="Q725" s="9"/>
      <c r="R725" s="9"/>
      <c r="S725" s="9"/>
      <c r="T725" s="9"/>
      <c r="U725" s="9"/>
      <c r="V725" s="9"/>
      <c r="W725" s="9"/>
      <c r="X725" s="9"/>
      <c r="Y725" s="9"/>
      <c r="Z725" s="9"/>
    </row>
    <row r="726">
      <c r="A726" s="9"/>
      <c r="B726" s="64"/>
      <c r="C726" s="8"/>
      <c r="D726" s="8"/>
      <c r="E726" s="9"/>
      <c r="F726" s="8"/>
      <c r="G726" s="9"/>
      <c r="H726" s="9"/>
      <c r="I726" s="9"/>
      <c r="J726" s="9"/>
      <c r="K726" s="9"/>
      <c r="L726" s="9"/>
      <c r="M726" s="9"/>
      <c r="N726" s="9"/>
      <c r="O726" s="9"/>
      <c r="P726" s="9"/>
      <c r="Q726" s="9"/>
      <c r="R726" s="9"/>
      <c r="S726" s="9"/>
      <c r="T726" s="9"/>
      <c r="U726" s="9"/>
      <c r="V726" s="9"/>
      <c r="W726" s="9"/>
      <c r="X726" s="9"/>
      <c r="Y726" s="9"/>
      <c r="Z726" s="9"/>
    </row>
    <row r="727">
      <c r="A727" s="9"/>
      <c r="B727" s="64"/>
      <c r="C727" s="8"/>
      <c r="D727" s="8"/>
      <c r="E727" s="9"/>
      <c r="F727" s="8"/>
      <c r="G727" s="9"/>
      <c r="H727" s="9"/>
      <c r="I727" s="9"/>
      <c r="J727" s="9"/>
      <c r="K727" s="9"/>
      <c r="L727" s="9"/>
      <c r="M727" s="9"/>
      <c r="N727" s="9"/>
      <c r="O727" s="9"/>
      <c r="P727" s="9"/>
      <c r="Q727" s="9"/>
      <c r="R727" s="9"/>
      <c r="S727" s="9"/>
      <c r="T727" s="9"/>
      <c r="U727" s="9"/>
      <c r="V727" s="9"/>
      <c r="W727" s="9"/>
      <c r="X727" s="9"/>
      <c r="Y727" s="9"/>
      <c r="Z727" s="9"/>
    </row>
    <row r="728">
      <c r="A728" s="9"/>
      <c r="B728" s="64"/>
      <c r="C728" s="8"/>
      <c r="D728" s="8"/>
      <c r="E728" s="9"/>
      <c r="F728" s="8"/>
      <c r="G728" s="9"/>
      <c r="H728" s="9"/>
      <c r="I728" s="9"/>
      <c r="J728" s="9"/>
      <c r="K728" s="9"/>
      <c r="L728" s="9"/>
      <c r="M728" s="9"/>
      <c r="N728" s="9"/>
      <c r="O728" s="9"/>
      <c r="P728" s="9"/>
      <c r="Q728" s="9"/>
      <c r="R728" s="9"/>
      <c r="S728" s="9"/>
      <c r="T728" s="9"/>
      <c r="U728" s="9"/>
      <c r="V728" s="9"/>
      <c r="W728" s="9"/>
      <c r="X728" s="9"/>
      <c r="Y728" s="9"/>
      <c r="Z728" s="9"/>
    </row>
    <row r="729">
      <c r="A729" s="9"/>
      <c r="B729" s="64"/>
      <c r="C729" s="8"/>
      <c r="D729" s="8"/>
      <c r="E729" s="9"/>
      <c r="F729" s="8"/>
      <c r="G729" s="9"/>
      <c r="H729" s="9"/>
      <c r="I729" s="9"/>
      <c r="J729" s="9"/>
      <c r="K729" s="9"/>
      <c r="L729" s="9"/>
      <c r="M729" s="9"/>
      <c r="N729" s="9"/>
      <c r="O729" s="9"/>
      <c r="P729" s="9"/>
      <c r="Q729" s="9"/>
      <c r="R729" s="9"/>
      <c r="S729" s="9"/>
      <c r="T729" s="9"/>
      <c r="U729" s="9"/>
      <c r="V729" s="9"/>
      <c r="W729" s="9"/>
      <c r="X729" s="9"/>
      <c r="Y729" s="9"/>
      <c r="Z729" s="9"/>
    </row>
    <row r="730">
      <c r="A730" s="9"/>
      <c r="B730" s="64"/>
      <c r="C730" s="8"/>
      <c r="D730" s="8"/>
      <c r="E730" s="9"/>
      <c r="F730" s="8"/>
      <c r="G730" s="9"/>
      <c r="H730" s="9"/>
      <c r="I730" s="9"/>
      <c r="J730" s="9"/>
      <c r="K730" s="9"/>
      <c r="L730" s="9"/>
      <c r="M730" s="9"/>
      <c r="N730" s="9"/>
      <c r="O730" s="9"/>
      <c r="P730" s="9"/>
      <c r="Q730" s="9"/>
      <c r="R730" s="9"/>
      <c r="S730" s="9"/>
      <c r="T730" s="9"/>
      <c r="U730" s="9"/>
      <c r="V730" s="9"/>
      <c r="W730" s="9"/>
      <c r="X730" s="9"/>
      <c r="Y730" s="9"/>
      <c r="Z730" s="9"/>
    </row>
    <row r="731">
      <c r="A731" s="9"/>
      <c r="B731" s="64"/>
      <c r="C731" s="8"/>
      <c r="D731" s="8"/>
      <c r="E731" s="9"/>
      <c r="F731" s="8"/>
      <c r="G731" s="9"/>
      <c r="H731" s="9"/>
      <c r="I731" s="9"/>
      <c r="J731" s="9"/>
      <c r="K731" s="9"/>
      <c r="L731" s="9"/>
      <c r="M731" s="9"/>
      <c r="N731" s="9"/>
      <c r="O731" s="9"/>
      <c r="P731" s="9"/>
      <c r="Q731" s="9"/>
      <c r="R731" s="9"/>
      <c r="S731" s="9"/>
      <c r="T731" s="9"/>
      <c r="U731" s="9"/>
      <c r="V731" s="9"/>
      <c r="W731" s="9"/>
      <c r="X731" s="9"/>
      <c r="Y731" s="9"/>
      <c r="Z731" s="9"/>
    </row>
    <row r="732">
      <c r="A732" s="9"/>
      <c r="B732" s="64"/>
      <c r="C732" s="8"/>
      <c r="D732" s="8"/>
      <c r="E732" s="9"/>
      <c r="F732" s="8"/>
      <c r="G732" s="9"/>
      <c r="H732" s="9"/>
      <c r="I732" s="9"/>
      <c r="J732" s="9"/>
      <c r="K732" s="9"/>
      <c r="L732" s="9"/>
      <c r="M732" s="9"/>
      <c r="N732" s="9"/>
      <c r="O732" s="9"/>
      <c r="P732" s="9"/>
      <c r="Q732" s="9"/>
      <c r="R732" s="9"/>
      <c r="S732" s="9"/>
      <c r="T732" s="9"/>
      <c r="U732" s="9"/>
      <c r="V732" s="9"/>
      <c r="W732" s="9"/>
      <c r="X732" s="9"/>
      <c r="Y732" s="9"/>
      <c r="Z732" s="9"/>
    </row>
    <row r="733">
      <c r="A733" s="9"/>
      <c r="B733" s="64"/>
      <c r="C733" s="8"/>
      <c r="D733" s="8"/>
      <c r="E733" s="9"/>
      <c r="F733" s="8"/>
      <c r="G733" s="9"/>
      <c r="H733" s="9"/>
      <c r="I733" s="9"/>
      <c r="J733" s="9"/>
      <c r="K733" s="9"/>
      <c r="L733" s="9"/>
      <c r="M733" s="9"/>
      <c r="N733" s="9"/>
      <c r="O733" s="9"/>
      <c r="P733" s="9"/>
      <c r="Q733" s="9"/>
      <c r="R733" s="9"/>
      <c r="S733" s="9"/>
      <c r="T733" s="9"/>
      <c r="U733" s="9"/>
      <c r="V733" s="9"/>
      <c r="W733" s="9"/>
      <c r="X733" s="9"/>
      <c r="Y733" s="9"/>
      <c r="Z733" s="9"/>
    </row>
    <row r="734">
      <c r="A734" s="9"/>
      <c r="B734" s="64"/>
      <c r="C734" s="8"/>
      <c r="D734" s="8"/>
      <c r="E734" s="9"/>
      <c r="F734" s="8"/>
      <c r="G734" s="9"/>
      <c r="H734" s="9"/>
      <c r="I734" s="9"/>
      <c r="J734" s="9"/>
      <c r="K734" s="9"/>
      <c r="L734" s="9"/>
      <c r="M734" s="9"/>
      <c r="N734" s="9"/>
      <c r="O734" s="9"/>
      <c r="P734" s="9"/>
      <c r="Q734" s="9"/>
      <c r="R734" s="9"/>
      <c r="S734" s="9"/>
      <c r="T734" s="9"/>
      <c r="U734" s="9"/>
      <c r="V734" s="9"/>
      <c r="W734" s="9"/>
      <c r="X734" s="9"/>
      <c r="Y734" s="9"/>
      <c r="Z734" s="9"/>
    </row>
    <row r="735">
      <c r="A735" s="9"/>
      <c r="B735" s="64"/>
      <c r="C735" s="8"/>
      <c r="D735" s="8"/>
      <c r="E735" s="9"/>
      <c r="F735" s="8"/>
      <c r="G735" s="9"/>
      <c r="H735" s="9"/>
      <c r="I735" s="9"/>
      <c r="J735" s="9"/>
      <c r="K735" s="9"/>
      <c r="L735" s="9"/>
      <c r="M735" s="9"/>
      <c r="N735" s="9"/>
      <c r="O735" s="9"/>
      <c r="P735" s="9"/>
      <c r="Q735" s="9"/>
      <c r="R735" s="9"/>
      <c r="S735" s="9"/>
      <c r="T735" s="9"/>
      <c r="U735" s="9"/>
      <c r="V735" s="9"/>
      <c r="W735" s="9"/>
      <c r="X735" s="9"/>
      <c r="Y735" s="9"/>
      <c r="Z735" s="9"/>
    </row>
    <row r="736">
      <c r="A736" s="9"/>
      <c r="B736" s="64"/>
      <c r="C736" s="8"/>
      <c r="D736" s="8"/>
      <c r="E736" s="9"/>
      <c r="F736" s="8"/>
      <c r="G736" s="9"/>
      <c r="H736" s="9"/>
      <c r="I736" s="9"/>
      <c r="J736" s="9"/>
      <c r="K736" s="9"/>
      <c r="L736" s="9"/>
      <c r="M736" s="9"/>
      <c r="N736" s="9"/>
      <c r="O736" s="9"/>
      <c r="P736" s="9"/>
      <c r="Q736" s="9"/>
      <c r="R736" s="9"/>
      <c r="S736" s="9"/>
      <c r="T736" s="9"/>
      <c r="U736" s="9"/>
      <c r="V736" s="9"/>
      <c r="W736" s="9"/>
      <c r="X736" s="9"/>
      <c r="Y736" s="9"/>
      <c r="Z736" s="9"/>
    </row>
    <row r="737">
      <c r="A737" s="9"/>
      <c r="B737" s="64"/>
      <c r="C737" s="8"/>
      <c r="D737" s="8"/>
      <c r="E737" s="9"/>
      <c r="F737" s="8"/>
      <c r="G737" s="9"/>
      <c r="H737" s="9"/>
      <c r="I737" s="9"/>
      <c r="J737" s="9"/>
      <c r="K737" s="9"/>
      <c r="L737" s="9"/>
      <c r="M737" s="9"/>
      <c r="N737" s="9"/>
      <c r="O737" s="9"/>
      <c r="P737" s="9"/>
      <c r="Q737" s="9"/>
      <c r="R737" s="9"/>
      <c r="S737" s="9"/>
      <c r="T737" s="9"/>
      <c r="U737" s="9"/>
      <c r="V737" s="9"/>
      <c r="W737" s="9"/>
      <c r="X737" s="9"/>
      <c r="Y737" s="9"/>
      <c r="Z737" s="9"/>
    </row>
    <row r="738">
      <c r="A738" s="9"/>
      <c r="B738" s="64"/>
      <c r="C738" s="8"/>
      <c r="D738" s="8"/>
      <c r="E738" s="9"/>
      <c r="F738" s="8"/>
      <c r="G738" s="9"/>
      <c r="H738" s="9"/>
      <c r="I738" s="9"/>
      <c r="J738" s="9"/>
      <c r="K738" s="9"/>
      <c r="L738" s="9"/>
      <c r="M738" s="9"/>
      <c r="N738" s="9"/>
      <c r="O738" s="9"/>
      <c r="P738" s="9"/>
      <c r="Q738" s="9"/>
      <c r="R738" s="9"/>
      <c r="S738" s="9"/>
      <c r="T738" s="9"/>
      <c r="U738" s="9"/>
      <c r="V738" s="9"/>
      <c r="W738" s="9"/>
      <c r="X738" s="9"/>
      <c r="Y738" s="9"/>
      <c r="Z738" s="9"/>
    </row>
    <row r="739">
      <c r="A739" s="9"/>
      <c r="B739" s="64"/>
      <c r="C739" s="8"/>
      <c r="D739" s="8"/>
      <c r="E739" s="9"/>
      <c r="F739" s="8"/>
      <c r="G739" s="9"/>
      <c r="H739" s="9"/>
      <c r="I739" s="9"/>
      <c r="J739" s="9"/>
      <c r="K739" s="9"/>
      <c r="L739" s="9"/>
      <c r="M739" s="9"/>
      <c r="N739" s="9"/>
      <c r="O739" s="9"/>
      <c r="P739" s="9"/>
      <c r="Q739" s="9"/>
      <c r="R739" s="9"/>
      <c r="S739" s="9"/>
      <c r="T739" s="9"/>
      <c r="U739" s="9"/>
      <c r="V739" s="9"/>
      <c r="W739" s="9"/>
      <c r="X739" s="9"/>
      <c r="Y739" s="9"/>
      <c r="Z739" s="9"/>
    </row>
    <row r="740">
      <c r="A740" s="9"/>
      <c r="B740" s="64"/>
      <c r="C740" s="8"/>
      <c r="D740" s="8"/>
      <c r="E740" s="9"/>
      <c r="F740" s="8"/>
      <c r="G740" s="9"/>
      <c r="H740" s="9"/>
      <c r="I740" s="9"/>
      <c r="J740" s="9"/>
      <c r="K740" s="9"/>
      <c r="L740" s="9"/>
      <c r="M740" s="9"/>
      <c r="N740" s="9"/>
      <c r="O740" s="9"/>
      <c r="P740" s="9"/>
      <c r="Q740" s="9"/>
      <c r="R740" s="9"/>
      <c r="S740" s="9"/>
      <c r="T740" s="9"/>
      <c r="U740" s="9"/>
      <c r="V740" s="9"/>
      <c r="W740" s="9"/>
      <c r="X740" s="9"/>
      <c r="Y740" s="9"/>
      <c r="Z740" s="9"/>
    </row>
    <row r="741">
      <c r="A741" s="9"/>
      <c r="B741" s="64"/>
      <c r="C741" s="8"/>
      <c r="D741" s="8"/>
      <c r="E741" s="9"/>
      <c r="F741" s="8"/>
      <c r="G741" s="9"/>
      <c r="H741" s="9"/>
      <c r="I741" s="9"/>
      <c r="J741" s="9"/>
      <c r="K741" s="9"/>
      <c r="L741" s="9"/>
      <c r="M741" s="9"/>
      <c r="N741" s="9"/>
      <c r="O741" s="9"/>
      <c r="P741" s="9"/>
      <c r="Q741" s="9"/>
      <c r="R741" s="9"/>
      <c r="S741" s="9"/>
      <c r="T741" s="9"/>
      <c r="U741" s="9"/>
      <c r="V741" s="9"/>
      <c r="W741" s="9"/>
      <c r="X741" s="9"/>
      <c r="Y741" s="9"/>
      <c r="Z741" s="9"/>
    </row>
    <row r="742">
      <c r="A742" s="9"/>
      <c r="B742" s="64"/>
      <c r="C742" s="8"/>
      <c r="D742" s="8"/>
      <c r="E742" s="9"/>
      <c r="F742" s="8"/>
      <c r="G742" s="9"/>
      <c r="H742" s="9"/>
      <c r="I742" s="9"/>
      <c r="J742" s="9"/>
      <c r="K742" s="9"/>
      <c r="L742" s="9"/>
      <c r="M742" s="9"/>
      <c r="N742" s="9"/>
      <c r="O742" s="9"/>
      <c r="P742" s="9"/>
      <c r="Q742" s="9"/>
      <c r="R742" s="9"/>
      <c r="S742" s="9"/>
      <c r="T742" s="9"/>
      <c r="U742" s="9"/>
      <c r="V742" s="9"/>
      <c r="W742" s="9"/>
      <c r="X742" s="9"/>
      <c r="Y742" s="9"/>
      <c r="Z742" s="9"/>
    </row>
    <row r="743">
      <c r="A743" s="9"/>
      <c r="B743" s="64"/>
      <c r="C743" s="8"/>
      <c r="D743" s="8"/>
      <c r="E743" s="9"/>
      <c r="F743" s="8"/>
      <c r="G743" s="9"/>
      <c r="H743" s="9"/>
      <c r="I743" s="9"/>
      <c r="J743" s="9"/>
      <c r="K743" s="9"/>
      <c r="L743" s="9"/>
      <c r="M743" s="9"/>
      <c r="N743" s="9"/>
      <c r="O743" s="9"/>
      <c r="P743" s="9"/>
      <c r="Q743" s="9"/>
      <c r="R743" s="9"/>
      <c r="S743" s="9"/>
      <c r="T743" s="9"/>
      <c r="U743" s="9"/>
      <c r="V743" s="9"/>
      <c r="W743" s="9"/>
      <c r="X743" s="9"/>
      <c r="Y743" s="9"/>
      <c r="Z743" s="9"/>
    </row>
    <row r="744">
      <c r="A744" s="9"/>
      <c r="B744" s="64"/>
      <c r="C744" s="8"/>
      <c r="D744" s="8"/>
      <c r="E744" s="9"/>
      <c r="F744" s="8"/>
      <c r="G744" s="9"/>
      <c r="H744" s="9"/>
      <c r="I744" s="9"/>
      <c r="J744" s="9"/>
      <c r="K744" s="9"/>
      <c r="L744" s="9"/>
      <c r="M744" s="9"/>
      <c r="N744" s="9"/>
      <c r="O744" s="9"/>
      <c r="P744" s="9"/>
      <c r="Q744" s="9"/>
      <c r="R744" s="9"/>
      <c r="S744" s="9"/>
      <c r="T744" s="9"/>
      <c r="U744" s="9"/>
      <c r="V744" s="9"/>
      <c r="W744" s="9"/>
      <c r="X744" s="9"/>
      <c r="Y744" s="9"/>
      <c r="Z744" s="9"/>
    </row>
    <row r="745">
      <c r="A745" s="9"/>
      <c r="B745" s="64"/>
      <c r="C745" s="8"/>
      <c r="D745" s="8"/>
      <c r="E745" s="9"/>
      <c r="F745" s="8"/>
      <c r="G745" s="9"/>
      <c r="H745" s="9"/>
      <c r="I745" s="9"/>
      <c r="J745" s="9"/>
      <c r="K745" s="9"/>
      <c r="L745" s="9"/>
      <c r="M745" s="9"/>
      <c r="N745" s="9"/>
      <c r="O745" s="9"/>
      <c r="P745" s="9"/>
      <c r="Q745" s="9"/>
      <c r="R745" s="9"/>
      <c r="S745" s="9"/>
      <c r="T745" s="9"/>
      <c r="U745" s="9"/>
      <c r="V745" s="9"/>
      <c r="W745" s="9"/>
      <c r="X745" s="9"/>
      <c r="Y745" s="9"/>
      <c r="Z745" s="9"/>
    </row>
    <row r="746">
      <c r="A746" s="9"/>
      <c r="B746" s="64"/>
      <c r="C746" s="8"/>
      <c r="D746" s="8"/>
      <c r="E746" s="9"/>
      <c r="F746" s="8"/>
      <c r="G746" s="9"/>
      <c r="H746" s="9"/>
      <c r="I746" s="9"/>
      <c r="J746" s="9"/>
      <c r="K746" s="9"/>
      <c r="L746" s="9"/>
      <c r="M746" s="9"/>
      <c r="N746" s="9"/>
      <c r="O746" s="9"/>
      <c r="P746" s="9"/>
      <c r="Q746" s="9"/>
      <c r="R746" s="9"/>
      <c r="S746" s="9"/>
      <c r="T746" s="9"/>
      <c r="U746" s="9"/>
      <c r="V746" s="9"/>
      <c r="W746" s="9"/>
      <c r="X746" s="9"/>
      <c r="Y746" s="9"/>
      <c r="Z746" s="9"/>
    </row>
    <row r="747">
      <c r="A747" s="9"/>
      <c r="B747" s="64"/>
      <c r="C747" s="8"/>
      <c r="D747" s="8"/>
      <c r="E747" s="9"/>
      <c r="F747" s="8"/>
      <c r="G747" s="9"/>
      <c r="H747" s="9"/>
      <c r="I747" s="9"/>
      <c r="J747" s="9"/>
      <c r="K747" s="9"/>
      <c r="L747" s="9"/>
      <c r="M747" s="9"/>
      <c r="N747" s="9"/>
      <c r="O747" s="9"/>
      <c r="P747" s="9"/>
      <c r="Q747" s="9"/>
      <c r="R747" s="9"/>
      <c r="S747" s="9"/>
      <c r="T747" s="9"/>
      <c r="U747" s="9"/>
      <c r="V747" s="9"/>
      <c r="W747" s="9"/>
      <c r="X747" s="9"/>
      <c r="Y747" s="9"/>
      <c r="Z747" s="9"/>
    </row>
    <row r="748">
      <c r="A748" s="9"/>
      <c r="B748" s="64"/>
      <c r="C748" s="8"/>
      <c r="D748" s="8"/>
      <c r="E748" s="9"/>
      <c r="F748" s="8"/>
      <c r="G748" s="9"/>
      <c r="H748" s="9"/>
      <c r="I748" s="9"/>
      <c r="J748" s="9"/>
      <c r="K748" s="9"/>
      <c r="L748" s="9"/>
      <c r="M748" s="9"/>
      <c r="N748" s="9"/>
      <c r="O748" s="9"/>
      <c r="P748" s="9"/>
      <c r="Q748" s="9"/>
      <c r="R748" s="9"/>
      <c r="S748" s="9"/>
      <c r="T748" s="9"/>
      <c r="U748" s="9"/>
      <c r="V748" s="9"/>
      <c r="W748" s="9"/>
      <c r="X748" s="9"/>
      <c r="Y748" s="9"/>
      <c r="Z748" s="9"/>
    </row>
    <row r="749">
      <c r="A749" s="9"/>
      <c r="B749" s="64"/>
      <c r="C749" s="8"/>
      <c r="D749" s="8"/>
      <c r="E749" s="9"/>
      <c r="F749" s="8"/>
      <c r="G749" s="9"/>
      <c r="H749" s="9"/>
      <c r="I749" s="9"/>
      <c r="J749" s="9"/>
      <c r="K749" s="9"/>
      <c r="L749" s="9"/>
      <c r="M749" s="9"/>
      <c r="N749" s="9"/>
      <c r="O749" s="9"/>
      <c r="P749" s="9"/>
      <c r="Q749" s="9"/>
      <c r="R749" s="9"/>
      <c r="S749" s="9"/>
      <c r="T749" s="9"/>
      <c r="U749" s="9"/>
      <c r="V749" s="9"/>
      <c r="W749" s="9"/>
      <c r="X749" s="9"/>
      <c r="Y749" s="9"/>
      <c r="Z749" s="9"/>
    </row>
    <row r="750">
      <c r="A750" s="9"/>
      <c r="B750" s="64"/>
      <c r="C750" s="8"/>
      <c r="D750" s="8"/>
      <c r="E750" s="9"/>
      <c r="F750" s="8"/>
      <c r="G750" s="9"/>
      <c r="H750" s="9"/>
      <c r="I750" s="9"/>
      <c r="J750" s="9"/>
      <c r="K750" s="9"/>
      <c r="L750" s="9"/>
      <c r="M750" s="9"/>
      <c r="N750" s="9"/>
      <c r="O750" s="9"/>
      <c r="P750" s="9"/>
      <c r="Q750" s="9"/>
      <c r="R750" s="9"/>
      <c r="S750" s="9"/>
      <c r="T750" s="9"/>
      <c r="U750" s="9"/>
      <c r="V750" s="9"/>
      <c r="W750" s="9"/>
      <c r="X750" s="9"/>
      <c r="Y750" s="9"/>
      <c r="Z750" s="9"/>
    </row>
    <row r="751">
      <c r="A751" s="9"/>
      <c r="B751" s="64"/>
      <c r="C751" s="8"/>
      <c r="D751" s="8"/>
      <c r="E751" s="9"/>
      <c r="F751" s="8"/>
      <c r="G751" s="9"/>
      <c r="H751" s="9"/>
      <c r="I751" s="9"/>
      <c r="J751" s="9"/>
      <c r="K751" s="9"/>
      <c r="L751" s="9"/>
      <c r="M751" s="9"/>
      <c r="N751" s="9"/>
      <c r="O751" s="9"/>
      <c r="P751" s="9"/>
      <c r="Q751" s="9"/>
      <c r="R751" s="9"/>
      <c r="S751" s="9"/>
      <c r="T751" s="9"/>
      <c r="U751" s="9"/>
      <c r="V751" s="9"/>
      <c r="W751" s="9"/>
      <c r="X751" s="9"/>
      <c r="Y751" s="9"/>
      <c r="Z751" s="9"/>
    </row>
    <row r="752">
      <c r="A752" s="9"/>
      <c r="B752" s="64"/>
      <c r="C752" s="8"/>
      <c r="D752" s="8"/>
      <c r="E752" s="9"/>
      <c r="F752" s="8"/>
      <c r="G752" s="9"/>
      <c r="H752" s="9"/>
      <c r="I752" s="9"/>
      <c r="J752" s="9"/>
      <c r="K752" s="9"/>
      <c r="L752" s="9"/>
      <c r="M752" s="9"/>
      <c r="N752" s="9"/>
      <c r="O752" s="9"/>
      <c r="P752" s="9"/>
      <c r="Q752" s="9"/>
      <c r="R752" s="9"/>
      <c r="S752" s="9"/>
      <c r="T752" s="9"/>
      <c r="U752" s="9"/>
      <c r="V752" s="9"/>
      <c r="W752" s="9"/>
      <c r="X752" s="9"/>
      <c r="Y752" s="9"/>
      <c r="Z752" s="9"/>
    </row>
    <row r="753">
      <c r="A753" s="9"/>
      <c r="B753" s="64"/>
      <c r="C753" s="8"/>
      <c r="D753" s="8"/>
      <c r="E753" s="9"/>
      <c r="F753" s="8"/>
      <c r="G753" s="9"/>
      <c r="H753" s="9"/>
      <c r="I753" s="9"/>
      <c r="J753" s="9"/>
      <c r="K753" s="9"/>
      <c r="L753" s="9"/>
      <c r="M753" s="9"/>
      <c r="N753" s="9"/>
      <c r="O753" s="9"/>
      <c r="P753" s="9"/>
      <c r="Q753" s="9"/>
      <c r="R753" s="9"/>
      <c r="S753" s="9"/>
      <c r="T753" s="9"/>
      <c r="U753" s="9"/>
      <c r="V753" s="9"/>
      <c r="W753" s="9"/>
      <c r="X753" s="9"/>
      <c r="Y753" s="9"/>
      <c r="Z753" s="9"/>
    </row>
    <row r="754">
      <c r="A754" s="9"/>
      <c r="B754" s="64"/>
      <c r="C754" s="8"/>
      <c r="D754" s="8"/>
      <c r="E754" s="9"/>
      <c r="F754" s="8"/>
      <c r="G754" s="9"/>
      <c r="H754" s="9"/>
      <c r="I754" s="9"/>
      <c r="J754" s="9"/>
      <c r="K754" s="9"/>
      <c r="L754" s="9"/>
      <c r="M754" s="9"/>
      <c r="N754" s="9"/>
      <c r="O754" s="9"/>
      <c r="P754" s="9"/>
      <c r="Q754" s="9"/>
      <c r="R754" s="9"/>
      <c r="S754" s="9"/>
      <c r="T754" s="9"/>
      <c r="U754" s="9"/>
      <c r="V754" s="9"/>
      <c r="W754" s="9"/>
      <c r="X754" s="9"/>
      <c r="Y754" s="9"/>
      <c r="Z754" s="9"/>
    </row>
    <row r="755">
      <c r="A755" s="9"/>
      <c r="B755" s="64"/>
      <c r="C755" s="8"/>
      <c r="D755" s="8"/>
      <c r="E755" s="9"/>
      <c r="F755" s="8"/>
      <c r="G755" s="9"/>
      <c r="H755" s="9"/>
      <c r="I755" s="9"/>
      <c r="J755" s="9"/>
      <c r="K755" s="9"/>
      <c r="L755" s="9"/>
      <c r="M755" s="9"/>
      <c r="N755" s="9"/>
      <c r="O755" s="9"/>
      <c r="P755" s="9"/>
      <c r="Q755" s="9"/>
      <c r="R755" s="9"/>
      <c r="S755" s="9"/>
      <c r="T755" s="9"/>
      <c r="U755" s="9"/>
      <c r="V755" s="9"/>
      <c r="W755" s="9"/>
      <c r="X755" s="9"/>
      <c r="Y755" s="9"/>
      <c r="Z755" s="9"/>
    </row>
    <row r="756">
      <c r="A756" s="9"/>
      <c r="B756" s="64"/>
      <c r="C756" s="8"/>
      <c r="D756" s="8"/>
      <c r="E756" s="9"/>
      <c r="F756" s="8"/>
      <c r="G756" s="9"/>
      <c r="H756" s="9"/>
      <c r="I756" s="9"/>
      <c r="J756" s="9"/>
      <c r="K756" s="9"/>
      <c r="L756" s="9"/>
      <c r="M756" s="9"/>
      <c r="N756" s="9"/>
      <c r="O756" s="9"/>
      <c r="P756" s="9"/>
      <c r="Q756" s="9"/>
      <c r="R756" s="9"/>
      <c r="S756" s="9"/>
      <c r="T756" s="9"/>
      <c r="U756" s="9"/>
      <c r="V756" s="9"/>
      <c r="W756" s="9"/>
      <c r="X756" s="9"/>
      <c r="Y756" s="9"/>
      <c r="Z756" s="9"/>
    </row>
    <row r="757">
      <c r="A757" s="9"/>
      <c r="B757" s="64"/>
      <c r="C757" s="8"/>
      <c r="D757" s="8"/>
      <c r="E757" s="9"/>
      <c r="F757" s="8"/>
      <c r="G757" s="9"/>
      <c r="H757" s="9"/>
      <c r="I757" s="9"/>
      <c r="J757" s="9"/>
      <c r="K757" s="9"/>
      <c r="L757" s="9"/>
      <c r="M757" s="9"/>
      <c r="N757" s="9"/>
      <c r="O757" s="9"/>
      <c r="P757" s="9"/>
      <c r="Q757" s="9"/>
      <c r="R757" s="9"/>
      <c r="S757" s="9"/>
      <c r="T757" s="9"/>
      <c r="U757" s="9"/>
      <c r="V757" s="9"/>
      <c r="W757" s="9"/>
      <c r="X757" s="9"/>
      <c r="Y757" s="9"/>
      <c r="Z757" s="9"/>
    </row>
    <row r="758">
      <c r="A758" s="9"/>
      <c r="B758" s="64"/>
      <c r="C758" s="8"/>
      <c r="D758" s="8"/>
      <c r="E758" s="9"/>
      <c r="F758" s="8"/>
      <c r="G758" s="9"/>
      <c r="H758" s="9"/>
      <c r="I758" s="9"/>
      <c r="J758" s="9"/>
      <c r="K758" s="9"/>
      <c r="L758" s="9"/>
      <c r="M758" s="9"/>
      <c r="N758" s="9"/>
      <c r="O758" s="9"/>
      <c r="P758" s="9"/>
      <c r="Q758" s="9"/>
      <c r="R758" s="9"/>
      <c r="S758" s="9"/>
      <c r="T758" s="9"/>
      <c r="U758" s="9"/>
      <c r="V758" s="9"/>
      <c r="W758" s="9"/>
      <c r="X758" s="9"/>
      <c r="Y758" s="9"/>
      <c r="Z758" s="9"/>
    </row>
    <row r="759">
      <c r="A759" s="9"/>
      <c r="B759" s="64"/>
      <c r="C759" s="8"/>
      <c r="D759" s="8"/>
      <c r="E759" s="9"/>
      <c r="F759" s="8"/>
      <c r="G759" s="9"/>
      <c r="H759" s="9"/>
      <c r="I759" s="9"/>
      <c r="J759" s="9"/>
      <c r="K759" s="9"/>
      <c r="L759" s="9"/>
      <c r="M759" s="9"/>
      <c r="N759" s="9"/>
      <c r="O759" s="9"/>
      <c r="P759" s="9"/>
      <c r="Q759" s="9"/>
      <c r="R759" s="9"/>
      <c r="S759" s="9"/>
      <c r="T759" s="9"/>
      <c r="U759" s="9"/>
      <c r="V759" s="9"/>
      <c r="W759" s="9"/>
      <c r="X759" s="9"/>
      <c r="Y759" s="9"/>
      <c r="Z759" s="9"/>
    </row>
    <row r="760">
      <c r="A760" s="9"/>
      <c r="B760" s="64"/>
      <c r="C760" s="8"/>
      <c r="D760" s="8"/>
      <c r="E760" s="9"/>
      <c r="F760" s="8"/>
      <c r="G760" s="9"/>
      <c r="H760" s="9"/>
      <c r="I760" s="9"/>
      <c r="J760" s="9"/>
      <c r="K760" s="9"/>
      <c r="L760" s="9"/>
      <c r="M760" s="9"/>
      <c r="N760" s="9"/>
      <c r="O760" s="9"/>
      <c r="P760" s="9"/>
      <c r="Q760" s="9"/>
      <c r="R760" s="9"/>
      <c r="S760" s="9"/>
      <c r="T760" s="9"/>
      <c r="U760" s="9"/>
      <c r="V760" s="9"/>
      <c r="W760" s="9"/>
      <c r="X760" s="9"/>
      <c r="Y760" s="9"/>
      <c r="Z760" s="9"/>
    </row>
    <row r="761">
      <c r="A761" s="9"/>
      <c r="B761" s="64"/>
      <c r="C761" s="8"/>
      <c r="D761" s="8"/>
      <c r="E761" s="9"/>
      <c r="F761" s="8"/>
      <c r="G761" s="9"/>
      <c r="H761" s="9"/>
      <c r="I761" s="9"/>
      <c r="J761" s="9"/>
      <c r="K761" s="9"/>
      <c r="L761" s="9"/>
      <c r="M761" s="9"/>
      <c r="N761" s="9"/>
      <c r="O761" s="9"/>
      <c r="P761" s="9"/>
      <c r="Q761" s="9"/>
      <c r="R761" s="9"/>
      <c r="S761" s="9"/>
      <c r="T761" s="9"/>
      <c r="U761" s="9"/>
      <c r="V761" s="9"/>
      <c r="W761" s="9"/>
      <c r="X761" s="9"/>
      <c r="Y761" s="9"/>
      <c r="Z761" s="9"/>
    </row>
    <row r="762">
      <c r="A762" s="9"/>
      <c r="B762" s="64"/>
      <c r="C762" s="8"/>
      <c r="D762" s="8"/>
      <c r="E762" s="9"/>
      <c r="F762" s="8"/>
      <c r="G762" s="9"/>
      <c r="H762" s="9"/>
      <c r="I762" s="9"/>
      <c r="J762" s="9"/>
      <c r="K762" s="9"/>
      <c r="L762" s="9"/>
      <c r="M762" s="9"/>
      <c r="N762" s="9"/>
      <c r="O762" s="9"/>
      <c r="P762" s="9"/>
      <c r="Q762" s="9"/>
      <c r="R762" s="9"/>
      <c r="S762" s="9"/>
      <c r="T762" s="9"/>
      <c r="U762" s="9"/>
      <c r="V762" s="9"/>
      <c r="W762" s="9"/>
      <c r="X762" s="9"/>
      <c r="Y762" s="9"/>
      <c r="Z762" s="9"/>
    </row>
    <row r="763">
      <c r="A763" s="9"/>
      <c r="B763" s="64"/>
      <c r="C763" s="8"/>
      <c r="D763" s="8"/>
      <c r="E763" s="9"/>
      <c r="F763" s="8"/>
      <c r="G763" s="9"/>
      <c r="H763" s="9"/>
      <c r="I763" s="9"/>
      <c r="J763" s="9"/>
      <c r="K763" s="9"/>
      <c r="L763" s="9"/>
      <c r="M763" s="9"/>
      <c r="N763" s="9"/>
      <c r="O763" s="9"/>
      <c r="P763" s="9"/>
      <c r="Q763" s="9"/>
      <c r="R763" s="9"/>
      <c r="S763" s="9"/>
      <c r="T763" s="9"/>
      <c r="U763" s="9"/>
      <c r="V763" s="9"/>
      <c r="W763" s="9"/>
      <c r="X763" s="9"/>
      <c r="Y763" s="9"/>
      <c r="Z763" s="9"/>
    </row>
    <row r="764">
      <c r="A764" s="9"/>
      <c r="B764" s="64"/>
      <c r="C764" s="8"/>
      <c r="D764" s="8"/>
      <c r="E764" s="9"/>
      <c r="F764" s="8"/>
      <c r="G764" s="9"/>
      <c r="H764" s="9"/>
      <c r="I764" s="9"/>
      <c r="J764" s="9"/>
      <c r="K764" s="9"/>
      <c r="L764" s="9"/>
      <c r="M764" s="9"/>
      <c r="N764" s="9"/>
      <c r="O764" s="9"/>
      <c r="P764" s="9"/>
      <c r="Q764" s="9"/>
      <c r="R764" s="9"/>
      <c r="S764" s="9"/>
      <c r="T764" s="9"/>
      <c r="U764" s="9"/>
      <c r="V764" s="9"/>
      <c r="W764" s="9"/>
      <c r="X764" s="9"/>
      <c r="Y764" s="9"/>
      <c r="Z764" s="9"/>
    </row>
    <row r="765">
      <c r="A765" s="9"/>
      <c r="B765" s="64"/>
      <c r="C765" s="8"/>
      <c r="D765" s="8"/>
      <c r="E765" s="9"/>
      <c r="F765" s="8"/>
      <c r="G765" s="9"/>
      <c r="H765" s="9"/>
      <c r="I765" s="9"/>
      <c r="J765" s="9"/>
      <c r="K765" s="9"/>
      <c r="L765" s="9"/>
      <c r="M765" s="9"/>
      <c r="N765" s="9"/>
      <c r="O765" s="9"/>
      <c r="P765" s="9"/>
      <c r="Q765" s="9"/>
      <c r="R765" s="9"/>
      <c r="S765" s="9"/>
      <c r="T765" s="9"/>
      <c r="U765" s="9"/>
      <c r="V765" s="9"/>
      <c r="W765" s="9"/>
      <c r="X765" s="9"/>
      <c r="Y765" s="9"/>
      <c r="Z765" s="9"/>
    </row>
    <row r="766">
      <c r="A766" s="9"/>
      <c r="B766" s="64"/>
      <c r="C766" s="8"/>
      <c r="D766" s="8"/>
      <c r="E766" s="9"/>
      <c r="F766" s="8"/>
      <c r="G766" s="9"/>
      <c r="H766" s="9"/>
      <c r="I766" s="9"/>
      <c r="J766" s="9"/>
      <c r="K766" s="9"/>
      <c r="L766" s="9"/>
      <c r="M766" s="9"/>
      <c r="N766" s="9"/>
      <c r="O766" s="9"/>
      <c r="P766" s="9"/>
      <c r="Q766" s="9"/>
      <c r="R766" s="9"/>
      <c r="S766" s="9"/>
      <c r="T766" s="9"/>
      <c r="U766" s="9"/>
      <c r="V766" s="9"/>
      <c r="W766" s="9"/>
      <c r="X766" s="9"/>
      <c r="Y766" s="9"/>
      <c r="Z766" s="9"/>
    </row>
    <row r="767">
      <c r="A767" s="9"/>
      <c r="B767" s="64"/>
      <c r="C767" s="8"/>
      <c r="D767" s="8"/>
      <c r="E767" s="9"/>
      <c r="F767" s="8"/>
      <c r="G767" s="9"/>
      <c r="H767" s="9"/>
      <c r="I767" s="9"/>
      <c r="J767" s="9"/>
      <c r="K767" s="9"/>
      <c r="L767" s="9"/>
      <c r="M767" s="9"/>
      <c r="N767" s="9"/>
      <c r="O767" s="9"/>
      <c r="P767" s="9"/>
      <c r="Q767" s="9"/>
      <c r="R767" s="9"/>
      <c r="S767" s="9"/>
      <c r="T767" s="9"/>
      <c r="U767" s="9"/>
      <c r="V767" s="9"/>
      <c r="W767" s="9"/>
      <c r="X767" s="9"/>
      <c r="Y767" s="9"/>
      <c r="Z767" s="9"/>
    </row>
    <row r="768">
      <c r="A768" s="9"/>
      <c r="B768" s="64"/>
      <c r="C768" s="8"/>
      <c r="D768" s="8"/>
      <c r="E768" s="9"/>
      <c r="F768" s="8"/>
      <c r="G768" s="9"/>
      <c r="H768" s="9"/>
      <c r="I768" s="9"/>
      <c r="J768" s="9"/>
      <c r="K768" s="9"/>
      <c r="L768" s="9"/>
      <c r="M768" s="9"/>
      <c r="N768" s="9"/>
      <c r="O768" s="9"/>
      <c r="P768" s="9"/>
      <c r="Q768" s="9"/>
      <c r="R768" s="9"/>
      <c r="S768" s="9"/>
      <c r="T768" s="9"/>
      <c r="U768" s="9"/>
      <c r="V768" s="9"/>
      <c r="W768" s="9"/>
      <c r="X768" s="9"/>
      <c r="Y768" s="9"/>
      <c r="Z768" s="9"/>
    </row>
    <row r="769">
      <c r="A769" s="9"/>
      <c r="B769" s="64"/>
      <c r="C769" s="8"/>
      <c r="D769" s="8"/>
      <c r="E769" s="9"/>
      <c r="F769" s="8"/>
      <c r="G769" s="9"/>
      <c r="H769" s="9"/>
      <c r="I769" s="9"/>
      <c r="J769" s="9"/>
      <c r="K769" s="9"/>
      <c r="L769" s="9"/>
      <c r="M769" s="9"/>
      <c r="N769" s="9"/>
      <c r="O769" s="9"/>
      <c r="P769" s="9"/>
      <c r="Q769" s="9"/>
      <c r="R769" s="9"/>
      <c r="S769" s="9"/>
      <c r="T769" s="9"/>
      <c r="U769" s="9"/>
      <c r="V769" s="9"/>
      <c r="W769" s="9"/>
      <c r="X769" s="9"/>
      <c r="Y769" s="9"/>
      <c r="Z769" s="9"/>
    </row>
    <row r="770">
      <c r="A770" s="9"/>
      <c r="B770" s="64"/>
      <c r="C770" s="8"/>
      <c r="D770" s="8"/>
      <c r="E770" s="9"/>
      <c r="F770" s="8"/>
      <c r="G770" s="9"/>
      <c r="H770" s="9"/>
      <c r="I770" s="9"/>
      <c r="J770" s="9"/>
      <c r="K770" s="9"/>
      <c r="L770" s="9"/>
      <c r="M770" s="9"/>
      <c r="N770" s="9"/>
      <c r="O770" s="9"/>
      <c r="P770" s="9"/>
      <c r="Q770" s="9"/>
      <c r="R770" s="9"/>
      <c r="S770" s="9"/>
      <c r="T770" s="9"/>
      <c r="U770" s="9"/>
      <c r="V770" s="9"/>
      <c r="W770" s="9"/>
      <c r="X770" s="9"/>
      <c r="Y770" s="9"/>
      <c r="Z770" s="9"/>
    </row>
    <row r="771">
      <c r="A771" s="9"/>
      <c r="B771" s="64"/>
      <c r="C771" s="8"/>
      <c r="D771" s="8"/>
      <c r="E771" s="9"/>
      <c r="F771" s="8"/>
      <c r="G771" s="9"/>
      <c r="H771" s="9"/>
      <c r="I771" s="9"/>
      <c r="J771" s="9"/>
      <c r="K771" s="9"/>
      <c r="L771" s="9"/>
      <c r="M771" s="9"/>
      <c r="N771" s="9"/>
      <c r="O771" s="9"/>
      <c r="P771" s="9"/>
      <c r="Q771" s="9"/>
      <c r="R771" s="9"/>
      <c r="S771" s="9"/>
      <c r="T771" s="9"/>
      <c r="U771" s="9"/>
      <c r="V771" s="9"/>
      <c r="W771" s="9"/>
      <c r="X771" s="9"/>
      <c r="Y771" s="9"/>
      <c r="Z771" s="9"/>
    </row>
    <row r="772">
      <c r="A772" s="9"/>
      <c r="B772" s="64"/>
      <c r="C772" s="8"/>
      <c r="D772" s="8"/>
      <c r="E772" s="9"/>
      <c r="F772" s="8"/>
      <c r="G772" s="9"/>
      <c r="H772" s="9"/>
      <c r="I772" s="9"/>
      <c r="J772" s="9"/>
      <c r="K772" s="9"/>
      <c r="L772" s="9"/>
      <c r="M772" s="9"/>
      <c r="N772" s="9"/>
      <c r="O772" s="9"/>
      <c r="P772" s="9"/>
      <c r="Q772" s="9"/>
      <c r="R772" s="9"/>
      <c r="S772" s="9"/>
      <c r="T772" s="9"/>
      <c r="U772" s="9"/>
      <c r="V772" s="9"/>
      <c r="W772" s="9"/>
      <c r="X772" s="9"/>
      <c r="Y772" s="9"/>
      <c r="Z772" s="9"/>
    </row>
    <row r="773">
      <c r="A773" s="9"/>
      <c r="B773" s="64"/>
      <c r="C773" s="8"/>
      <c r="D773" s="8"/>
      <c r="E773" s="9"/>
      <c r="F773" s="8"/>
      <c r="G773" s="9"/>
      <c r="H773" s="9"/>
      <c r="I773" s="9"/>
      <c r="J773" s="9"/>
      <c r="K773" s="9"/>
      <c r="L773" s="9"/>
      <c r="M773" s="9"/>
      <c r="N773" s="9"/>
      <c r="O773" s="9"/>
      <c r="P773" s="9"/>
      <c r="Q773" s="9"/>
      <c r="R773" s="9"/>
      <c r="S773" s="9"/>
      <c r="T773" s="9"/>
      <c r="U773" s="9"/>
      <c r="V773" s="9"/>
      <c r="W773" s="9"/>
      <c r="X773" s="9"/>
      <c r="Y773" s="9"/>
      <c r="Z773" s="9"/>
    </row>
    <row r="774">
      <c r="A774" s="9"/>
      <c r="B774" s="64"/>
      <c r="C774" s="8"/>
      <c r="D774" s="8"/>
      <c r="E774" s="9"/>
      <c r="F774" s="8"/>
      <c r="G774" s="9"/>
      <c r="H774" s="9"/>
      <c r="I774" s="9"/>
      <c r="J774" s="9"/>
      <c r="K774" s="9"/>
      <c r="L774" s="9"/>
      <c r="M774" s="9"/>
      <c r="N774" s="9"/>
      <c r="O774" s="9"/>
      <c r="P774" s="9"/>
      <c r="Q774" s="9"/>
      <c r="R774" s="9"/>
      <c r="S774" s="9"/>
      <c r="T774" s="9"/>
      <c r="U774" s="9"/>
      <c r="V774" s="9"/>
      <c r="W774" s="9"/>
      <c r="X774" s="9"/>
      <c r="Y774" s="9"/>
      <c r="Z774" s="9"/>
    </row>
    <row r="775">
      <c r="A775" s="9"/>
      <c r="B775" s="64"/>
      <c r="C775" s="8"/>
      <c r="D775" s="8"/>
      <c r="E775" s="9"/>
      <c r="F775" s="8"/>
      <c r="G775" s="9"/>
      <c r="H775" s="9"/>
      <c r="I775" s="9"/>
      <c r="J775" s="9"/>
      <c r="K775" s="9"/>
      <c r="L775" s="9"/>
      <c r="M775" s="9"/>
      <c r="N775" s="9"/>
      <c r="O775" s="9"/>
      <c r="P775" s="9"/>
      <c r="Q775" s="9"/>
      <c r="R775" s="9"/>
      <c r="S775" s="9"/>
      <c r="T775" s="9"/>
      <c r="U775" s="9"/>
      <c r="V775" s="9"/>
      <c r="W775" s="9"/>
      <c r="X775" s="9"/>
      <c r="Y775" s="9"/>
      <c r="Z775" s="9"/>
    </row>
    <row r="776">
      <c r="A776" s="9"/>
      <c r="B776" s="64"/>
      <c r="C776" s="8"/>
      <c r="D776" s="8"/>
      <c r="E776" s="9"/>
      <c r="F776" s="8"/>
      <c r="G776" s="9"/>
      <c r="H776" s="9"/>
      <c r="I776" s="9"/>
      <c r="J776" s="9"/>
      <c r="K776" s="9"/>
      <c r="L776" s="9"/>
      <c r="M776" s="9"/>
      <c r="N776" s="9"/>
      <c r="O776" s="9"/>
      <c r="P776" s="9"/>
      <c r="Q776" s="9"/>
      <c r="R776" s="9"/>
      <c r="S776" s="9"/>
      <c r="T776" s="9"/>
      <c r="U776" s="9"/>
      <c r="V776" s="9"/>
      <c r="W776" s="9"/>
      <c r="X776" s="9"/>
      <c r="Y776" s="9"/>
      <c r="Z776" s="9"/>
    </row>
    <row r="777">
      <c r="A777" s="9"/>
      <c r="B777" s="64"/>
      <c r="C777" s="8"/>
      <c r="D777" s="8"/>
      <c r="E777" s="9"/>
      <c r="F777" s="8"/>
      <c r="G777" s="9"/>
      <c r="H777" s="9"/>
      <c r="I777" s="9"/>
      <c r="J777" s="9"/>
      <c r="K777" s="9"/>
      <c r="L777" s="9"/>
      <c r="M777" s="9"/>
      <c r="N777" s="9"/>
      <c r="O777" s="9"/>
      <c r="P777" s="9"/>
      <c r="Q777" s="9"/>
      <c r="R777" s="9"/>
      <c r="S777" s="9"/>
      <c r="T777" s="9"/>
      <c r="U777" s="9"/>
      <c r="V777" s="9"/>
      <c r="W777" s="9"/>
      <c r="X777" s="9"/>
      <c r="Y777" s="9"/>
      <c r="Z777" s="9"/>
    </row>
    <row r="778">
      <c r="A778" s="9"/>
      <c r="B778" s="64"/>
      <c r="C778" s="8"/>
      <c r="D778" s="8"/>
      <c r="E778" s="9"/>
      <c r="F778" s="8"/>
      <c r="G778" s="9"/>
      <c r="H778" s="9"/>
      <c r="I778" s="9"/>
      <c r="J778" s="9"/>
      <c r="K778" s="9"/>
      <c r="L778" s="9"/>
      <c r="M778" s="9"/>
      <c r="N778" s="9"/>
      <c r="O778" s="9"/>
      <c r="P778" s="9"/>
      <c r="Q778" s="9"/>
      <c r="R778" s="9"/>
      <c r="S778" s="9"/>
      <c r="T778" s="9"/>
      <c r="U778" s="9"/>
      <c r="V778" s="9"/>
      <c r="W778" s="9"/>
      <c r="X778" s="9"/>
      <c r="Y778" s="9"/>
      <c r="Z778" s="9"/>
    </row>
    <row r="779">
      <c r="A779" s="9"/>
      <c r="B779" s="64"/>
      <c r="C779" s="8"/>
      <c r="D779" s="8"/>
      <c r="E779" s="9"/>
      <c r="F779" s="8"/>
      <c r="G779" s="9"/>
      <c r="H779" s="9"/>
      <c r="I779" s="9"/>
      <c r="J779" s="9"/>
      <c r="K779" s="9"/>
      <c r="L779" s="9"/>
      <c r="M779" s="9"/>
      <c r="N779" s="9"/>
      <c r="O779" s="9"/>
      <c r="P779" s="9"/>
      <c r="Q779" s="9"/>
      <c r="R779" s="9"/>
      <c r="S779" s="9"/>
      <c r="T779" s="9"/>
      <c r="U779" s="9"/>
      <c r="V779" s="9"/>
      <c r="W779" s="9"/>
      <c r="X779" s="9"/>
      <c r="Y779" s="9"/>
      <c r="Z779" s="9"/>
    </row>
    <row r="780">
      <c r="A780" s="9"/>
      <c r="B780" s="64"/>
      <c r="C780" s="8"/>
      <c r="D780" s="8"/>
      <c r="E780" s="9"/>
      <c r="F780" s="8"/>
      <c r="G780" s="9"/>
      <c r="H780" s="9"/>
      <c r="I780" s="9"/>
      <c r="J780" s="9"/>
      <c r="K780" s="9"/>
      <c r="L780" s="9"/>
      <c r="M780" s="9"/>
      <c r="N780" s="9"/>
      <c r="O780" s="9"/>
      <c r="P780" s="9"/>
      <c r="Q780" s="9"/>
      <c r="R780" s="9"/>
      <c r="S780" s="9"/>
      <c r="T780" s="9"/>
      <c r="U780" s="9"/>
      <c r="V780" s="9"/>
      <c r="W780" s="9"/>
      <c r="X780" s="9"/>
      <c r="Y780" s="9"/>
      <c r="Z780" s="9"/>
    </row>
    <row r="781">
      <c r="A781" s="9"/>
      <c r="B781" s="64"/>
      <c r="C781" s="8"/>
      <c r="D781" s="8"/>
      <c r="E781" s="9"/>
      <c r="F781" s="8"/>
      <c r="G781" s="9"/>
      <c r="H781" s="9"/>
      <c r="I781" s="9"/>
      <c r="J781" s="9"/>
      <c r="K781" s="9"/>
      <c r="L781" s="9"/>
      <c r="M781" s="9"/>
      <c r="N781" s="9"/>
      <c r="O781" s="9"/>
      <c r="P781" s="9"/>
      <c r="Q781" s="9"/>
      <c r="R781" s="9"/>
      <c r="S781" s="9"/>
      <c r="T781" s="9"/>
      <c r="U781" s="9"/>
      <c r="V781" s="9"/>
      <c r="W781" s="9"/>
      <c r="X781" s="9"/>
      <c r="Y781" s="9"/>
      <c r="Z781" s="9"/>
    </row>
    <row r="782">
      <c r="A782" s="9"/>
      <c r="B782" s="64"/>
      <c r="C782" s="8"/>
      <c r="D782" s="8"/>
      <c r="E782" s="9"/>
      <c r="F782" s="8"/>
      <c r="G782" s="9"/>
      <c r="H782" s="9"/>
      <c r="I782" s="9"/>
      <c r="J782" s="9"/>
      <c r="K782" s="9"/>
      <c r="L782" s="9"/>
      <c r="M782" s="9"/>
      <c r="N782" s="9"/>
      <c r="O782" s="9"/>
      <c r="P782" s="9"/>
      <c r="Q782" s="9"/>
      <c r="R782" s="9"/>
      <c r="S782" s="9"/>
      <c r="T782" s="9"/>
      <c r="U782" s="9"/>
      <c r="V782" s="9"/>
      <c r="W782" s="9"/>
      <c r="X782" s="9"/>
      <c r="Y782" s="9"/>
      <c r="Z782" s="9"/>
    </row>
    <row r="783">
      <c r="A783" s="9"/>
      <c r="B783" s="64"/>
      <c r="C783" s="8"/>
      <c r="D783" s="8"/>
      <c r="E783" s="9"/>
      <c r="F783" s="8"/>
      <c r="G783" s="9"/>
      <c r="H783" s="9"/>
      <c r="I783" s="9"/>
      <c r="J783" s="9"/>
      <c r="K783" s="9"/>
      <c r="L783" s="9"/>
      <c r="M783" s="9"/>
      <c r="N783" s="9"/>
      <c r="O783" s="9"/>
      <c r="P783" s="9"/>
      <c r="Q783" s="9"/>
      <c r="R783" s="9"/>
      <c r="S783" s="9"/>
      <c r="T783" s="9"/>
      <c r="U783" s="9"/>
      <c r="V783" s="9"/>
      <c r="W783" s="9"/>
      <c r="X783" s="9"/>
      <c r="Y783" s="9"/>
      <c r="Z783" s="9"/>
    </row>
    <row r="784">
      <c r="A784" s="9"/>
      <c r="B784" s="64"/>
      <c r="C784" s="8"/>
      <c r="D784" s="8"/>
      <c r="E784" s="9"/>
      <c r="F784" s="8"/>
      <c r="G784" s="9"/>
      <c r="H784" s="9"/>
      <c r="I784" s="9"/>
      <c r="J784" s="9"/>
      <c r="K784" s="9"/>
      <c r="L784" s="9"/>
      <c r="M784" s="9"/>
      <c r="N784" s="9"/>
      <c r="O784" s="9"/>
      <c r="P784" s="9"/>
      <c r="Q784" s="9"/>
      <c r="R784" s="9"/>
      <c r="S784" s="9"/>
      <c r="T784" s="9"/>
      <c r="U784" s="9"/>
      <c r="V784" s="9"/>
      <c r="W784" s="9"/>
      <c r="X784" s="9"/>
      <c r="Y784" s="9"/>
      <c r="Z784" s="9"/>
    </row>
    <row r="785">
      <c r="A785" s="9"/>
      <c r="B785" s="64"/>
      <c r="C785" s="8"/>
      <c r="D785" s="8"/>
      <c r="E785" s="9"/>
      <c r="F785" s="8"/>
      <c r="G785" s="9"/>
      <c r="H785" s="9"/>
      <c r="I785" s="9"/>
      <c r="J785" s="9"/>
      <c r="K785" s="9"/>
      <c r="L785" s="9"/>
      <c r="M785" s="9"/>
      <c r="N785" s="9"/>
      <c r="O785" s="9"/>
      <c r="P785" s="9"/>
      <c r="Q785" s="9"/>
      <c r="R785" s="9"/>
      <c r="S785" s="9"/>
      <c r="T785" s="9"/>
      <c r="U785" s="9"/>
      <c r="V785" s="9"/>
      <c r="W785" s="9"/>
      <c r="X785" s="9"/>
      <c r="Y785" s="9"/>
      <c r="Z785" s="9"/>
    </row>
    <row r="786">
      <c r="A786" s="9"/>
      <c r="B786" s="64"/>
      <c r="C786" s="8"/>
      <c r="D786" s="8"/>
      <c r="E786" s="9"/>
      <c r="F786" s="8"/>
      <c r="G786" s="9"/>
      <c r="H786" s="9"/>
      <c r="I786" s="9"/>
      <c r="J786" s="9"/>
      <c r="K786" s="9"/>
      <c r="L786" s="9"/>
      <c r="M786" s="9"/>
      <c r="N786" s="9"/>
      <c r="O786" s="9"/>
      <c r="P786" s="9"/>
      <c r="Q786" s="9"/>
      <c r="R786" s="9"/>
      <c r="S786" s="9"/>
      <c r="T786" s="9"/>
      <c r="U786" s="9"/>
      <c r="V786" s="9"/>
      <c r="W786" s="9"/>
      <c r="X786" s="9"/>
      <c r="Y786" s="9"/>
      <c r="Z786" s="9"/>
    </row>
    <row r="787">
      <c r="A787" s="9"/>
      <c r="B787" s="64"/>
      <c r="C787" s="8"/>
      <c r="D787" s="8"/>
      <c r="E787" s="9"/>
      <c r="F787" s="8"/>
      <c r="G787" s="9"/>
      <c r="H787" s="9"/>
      <c r="I787" s="9"/>
      <c r="J787" s="9"/>
      <c r="K787" s="9"/>
      <c r="L787" s="9"/>
      <c r="M787" s="9"/>
      <c r="N787" s="9"/>
      <c r="O787" s="9"/>
      <c r="P787" s="9"/>
      <c r="Q787" s="9"/>
      <c r="R787" s="9"/>
      <c r="S787" s="9"/>
      <c r="T787" s="9"/>
      <c r="U787" s="9"/>
      <c r="V787" s="9"/>
      <c r="W787" s="9"/>
      <c r="X787" s="9"/>
      <c r="Y787" s="9"/>
      <c r="Z787" s="9"/>
    </row>
    <row r="788">
      <c r="A788" s="9"/>
      <c r="B788" s="64"/>
      <c r="C788" s="8"/>
      <c r="D788" s="8"/>
      <c r="E788" s="9"/>
      <c r="F788" s="8"/>
      <c r="G788" s="9"/>
      <c r="H788" s="9"/>
      <c r="I788" s="9"/>
      <c r="J788" s="9"/>
      <c r="K788" s="9"/>
      <c r="L788" s="9"/>
      <c r="M788" s="9"/>
      <c r="N788" s="9"/>
      <c r="O788" s="9"/>
      <c r="P788" s="9"/>
      <c r="Q788" s="9"/>
      <c r="R788" s="9"/>
      <c r="S788" s="9"/>
      <c r="T788" s="9"/>
      <c r="U788" s="9"/>
      <c r="V788" s="9"/>
      <c r="W788" s="9"/>
      <c r="X788" s="9"/>
      <c r="Y788" s="9"/>
      <c r="Z788" s="9"/>
    </row>
    <row r="789">
      <c r="A789" s="9"/>
      <c r="B789" s="64"/>
      <c r="C789" s="8"/>
      <c r="D789" s="8"/>
      <c r="E789" s="9"/>
      <c r="F789" s="8"/>
      <c r="G789" s="9"/>
      <c r="H789" s="9"/>
      <c r="I789" s="9"/>
      <c r="J789" s="9"/>
      <c r="K789" s="9"/>
      <c r="L789" s="9"/>
      <c r="M789" s="9"/>
      <c r="N789" s="9"/>
      <c r="O789" s="9"/>
      <c r="P789" s="9"/>
      <c r="Q789" s="9"/>
      <c r="R789" s="9"/>
      <c r="S789" s="9"/>
      <c r="T789" s="9"/>
      <c r="U789" s="9"/>
      <c r="V789" s="9"/>
      <c r="W789" s="9"/>
      <c r="X789" s="9"/>
      <c r="Y789" s="9"/>
      <c r="Z789" s="9"/>
    </row>
    <row r="790">
      <c r="A790" s="9"/>
      <c r="B790" s="64"/>
      <c r="C790" s="8"/>
      <c r="D790" s="8"/>
      <c r="E790" s="9"/>
      <c r="F790" s="8"/>
      <c r="G790" s="9"/>
      <c r="H790" s="9"/>
      <c r="I790" s="9"/>
      <c r="J790" s="9"/>
      <c r="K790" s="9"/>
      <c r="L790" s="9"/>
      <c r="M790" s="9"/>
      <c r="N790" s="9"/>
      <c r="O790" s="9"/>
      <c r="P790" s="9"/>
      <c r="Q790" s="9"/>
      <c r="R790" s="9"/>
      <c r="S790" s="9"/>
      <c r="T790" s="9"/>
      <c r="U790" s="9"/>
      <c r="V790" s="9"/>
      <c r="W790" s="9"/>
      <c r="X790" s="9"/>
      <c r="Y790" s="9"/>
      <c r="Z790" s="9"/>
    </row>
    <row r="791">
      <c r="A791" s="9"/>
      <c r="B791" s="64"/>
      <c r="C791" s="8"/>
      <c r="D791" s="8"/>
      <c r="E791" s="9"/>
      <c r="F791" s="8"/>
      <c r="G791" s="9"/>
      <c r="H791" s="9"/>
      <c r="I791" s="9"/>
      <c r="J791" s="9"/>
      <c r="K791" s="9"/>
      <c r="L791" s="9"/>
      <c r="M791" s="9"/>
      <c r="N791" s="9"/>
      <c r="O791" s="9"/>
      <c r="P791" s="9"/>
      <c r="Q791" s="9"/>
      <c r="R791" s="9"/>
      <c r="S791" s="9"/>
      <c r="T791" s="9"/>
      <c r="U791" s="9"/>
      <c r="V791" s="9"/>
      <c r="W791" s="9"/>
      <c r="X791" s="9"/>
      <c r="Y791" s="9"/>
      <c r="Z791" s="9"/>
    </row>
    <row r="792">
      <c r="A792" s="9"/>
      <c r="B792" s="64"/>
      <c r="C792" s="8"/>
      <c r="D792" s="8"/>
      <c r="E792" s="9"/>
      <c r="F792" s="8"/>
      <c r="G792" s="9"/>
      <c r="H792" s="9"/>
      <c r="I792" s="9"/>
      <c r="J792" s="9"/>
      <c r="K792" s="9"/>
      <c r="L792" s="9"/>
      <c r="M792" s="9"/>
      <c r="N792" s="9"/>
      <c r="O792" s="9"/>
      <c r="P792" s="9"/>
      <c r="Q792" s="9"/>
      <c r="R792" s="9"/>
      <c r="S792" s="9"/>
      <c r="T792" s="9"/>
      <c r="U792" s="9"/>
      <c r="V792" s="9"/>
      <c r="W792" s="9"/>
      <c r="X792" s="9"/>
      <c r="Y792" s="9"/>
      <c r="Z792" s="9"/>
    </row>
    <row r="793">
      <c r="A793" s="9"/>
      <c r="B793" s="64"/>
      <c r="C793" s="8"/>
      <c r="D793" s="8"/>
      <c r="E793" s="9"/>
      <c r="F793" s="8"/>
      <c r="G793" s="9"/>
      <c r="H793" s="9"/>
      <c r="I793" s="9"/>
      <c r="J793" s="9"/>
      <c r="K793" s="9"/>
      <c r="L793" s="9"/>
      <c r="M793" s="9"/>
      <c r="N793" s="9"/>
      <c r="O793" s="9"/>
      <c r="P793" s="9"/>
      <c r="Q793" s="9"/>
      <c r="R793" s="9"/>
      <c r="S793" s="9"/>
      <c r="T793" s="9"/>
      <c r="U793" s="9"/>
      <c r="V793" s="9"/>
      <c r="W793" s="9"/>
      <c r="X793" s="9"/>
      <c r="Y793" s="9"/>
      <c r="Z793" s="9"/>
    </row>
    <row r="794">
      <c r="A794" s="9"/>
      <c r="B794" s="64"/>
      <c r="C794" s="8"/>
      <c r="D794" s="8"/>
      <c r="E794" s="9"/>
      <c r="F794" s="8"/>
      <c r="G794" s="9"/>
      <c r="H794" s="9"/>
      <c r="I794" s="9"/>
      <c r="J794" s="9"/>
      <c r="K794" s="9"/>
      <c r="L794" s="9"/>
      <c r="M794" s="9"/>
      <c r="N794" s="9"/>
      <c r="O794" s="9"/>
      <c r="P794" s="9"/>
      <c r="Q794" s="9"/>
      <c r="R794" s="9"/>
      <c r="S794" s="9"/>
      <c r="T794" s="9"/>
      <c r="U794" s="9"/>
      <c r="V794" s="9"/>
      <c r="W794" s="9"/>
      <c r="X794" s="9"/>
      <c r="Y794" s="9"/>
      <c r="Z794" s="9"/>
    </row>
    <row r="795">
      <c r="A795" s="9"/>
      <c r="B795" s="64"/>
      <c r="C795" s="8"/>
      <c r="D795" s="8"/>
      <c r="E795" s="9"/>
      <c r="F795" s="8"/>
      <c r="G795" s="9"/>
      <c r="H795" s="9"/>
      <c r="I795" s="9"/>
      <c r="J795" s="9"/>
      <c r="K795" s="9"/>
      <c r="L795" s="9"/>
      <c r="M795" s="9"/>
      <c r="N795" s="9"/>
      <c r="O795" s="9"/>
      <c r="P795" s="9"/>
      <c r="Q795" s="9"/>
      <c r="R795" s="9"/>
      <c r="S795" s="9"/>
      <c r="T795" s="9"/>
      <c r="U795" s="9"/>
      <c r="V795" s="9"/>
      <c r="W795" s="9"/>
      <c r="X795" s="9"/>
      <c r="Y795" s="9"/>
      <c r="Z795" s="9"/>
    </row>
    <row r="796">
      <c r="A796" s="9"/>
      <c r="B796" s="64"/>
      <c r="C796" s="8"/>
      <c r="D796" s="8"/>
      <c r="E796" s="9"/>
      <c r="F796" s="8"/>
      <c r="G796" s="9"/>
      <c r="H796" s="9"/>
      <c r="I796" s="9"/>
      <c r="J796" s="9"/>
      <c r="K796" s="9"/>
      <c r="L796" s="9"/>
      <c r="M796" s="9"/>
      <c r="N796" s="9"/>
      <c r="O796" s="9"/>
      <c r="P796" s="9"/>
      <c r="Q796" s="9"/>
      <c r="R796" s="9"/>
      <c r="S796" s="9"/>
      <c r="T796" s="9"/>
      <c r="U796" s="9"/>
      <c r="V796" s="9"/>
      <c r="W796" s="9"/>
      <c r="X796" s="9"/>
      <c r="Y796" s="9"/>
      <c r="Z796" s="9"/>
    </row>
    <row r="797">
      <c r="A797" s="9"/>
      <c r="B797" s="64"/>
      <c r="C797" s="8"/>
      <c r="D797" s="8"/>
      <c r="E797" s="9"/>
      <c r="F797" s="8"/>
      <c r="G797" s="9"/>
      <c r="H797" s="9"/>
      <c r="I797" s="9"/>
      <c r="J797" s="9"/>
      <c r="K797" s="9"/>
      <c r="L797" s="9"/>
      <c r="M797" s="9"/>
      <c r="N797" s="9"/>
      <c r="O797" s="9"/>
      <c r="P797" s="9"/>
      <c r="Q797" s="9"/>
      <c r="R797" s="9"/>
      <c r="S797" s="9"/>
      <c r="T797" s="9"/>
      <c r="U797" s="9"/>
      <c r="V797" s="9"/>
      <c r="W797" s="9"/>
      <c r="X797" s="9"/>
      <c r="Y797" s="9"/>
      <c r="Z797" s="9"/>
    </row>
    <row r="798">
      <c r="A798" s="9"/>
      <c r="B798" s="64"/>
      <c r="C798" s="8"/>
      <c r="D798" s="8"/>
      <c r="E798" s="9"/>
      <c r="F798" s="8"/>
      <c r="G798" s="9"/>
      <c r="H798" s="9"/>
      <c r="I798" s="9"/>
      <c r="J798" s="9"/>
      <c r="K798" s="9"/>
      <c r="L798" s="9"/>
      <c r="M798" s="9"/>
      <c r="N798" s="9"/>
      <c r="O798" s="9"/>
      <c r="P798" s="9"/>
      <c r="Q798" s="9"/>
      <c r="R798" s="9"/>
      <c r="S798" s="9"/>
      <c r="T798" s="9"/>
      <c r="U798" s="9"/>
      <c r="V798" s="9"/>
      <c r="W798" s="9"/>
      <c r="X798" s="9"/>
      <c r="Y798" s="9"/>
      <c r="Z798" s="9"/>
    </row>
    <row r="799">
      <c r="A799" s="9"/>
      <c r="B799" s="64"/>
      <c r="C799" s="8"/>
      <c r="D799" s="8"/>
      <c r="E799" s="9"/>
      <c r="F799" s="8"/>
      <c r="G799" s="9"/>
      <c r="H799" s="9"/>
      <c r="I799" s="9"/>
      <c r="J799" s="9"/>
      <c r="K799" s="9"/>
      <c r="L799" s="9"/>
      <c r="M799" s="9"/>
      <c r="N799" s="9"/>
      <c r="O799" s="9"/>
      <c r="P799" s="9"/>
      <c r="Q799" s="9"/>
      <c r="R799" s="9"/>
      <c r="S799" s="9"/>
      <c r="T799" s="9"/>
      <c r="U799" s="9"/>
      <c r="V799" s="9"/>
      <c r="W799" s="9"/>
      <c r="X799" s="9"/>
      <c r="Y799" s="9"/>
      <c r="Z799" s="9"/>
    </row>
    <row r="800">
      <c r="A800" s="9"/>
      <c r="B800" s="64"/>
      <c r="C800" s="8"/>
      <c r="D800" s="8"/>
      <c r="E800" s="9"/>
      <c r="F800" s="8"/>
      <c r="G800" s="9"/>
      <c r="H800" s="9"/>
      <c r="I800" s="9"/>
      <c r="J800" s="9"/>
      <c r="K800" s="9"/>
      <c r="L800" s="9"/>
      <c r="M800" s="9"/>
      <c r="N800" s="9"/>
      <c r="O800" s="9"/>
      <c r="P800" s="9"/>
      <c r="Q800" s="9"/>
      <c r="R800" s="9"/>
      <c r="S800" s="9"/>
      <c r="T800" s="9"/>
      <c r="U800" s="9"/>
      <c r="V800" s="9"/>
      <c r="W800" s="9"/>
      <c r="X800" s="9"/>
      <c r="Y800" s="9"/>
      <c r="Z800" s="9"/>
    </row>
    <row r="801">
      <c r="A801" s="9"/>
      <c r="B801" s="64"/>
      <c r="C801" s="8"/>
      <c r="D801" s="8"/>
      <c r="E801" s="9"/>
      <c r="F801" s="8"/>
      <c r="G801" s="9"/>
      <c r="H801" s="9"/>
      <c r="I801" s="9"/>
      <c r="J801" s="9"/>
      <c r="K801" s="9"/>
      <c r="L801" s="9"/>
      <c r="M801" s="9"/>
      <c r="N801" s="9"/>
      <c r="O801" s="9"/>
      <c r="P801" s="9"/>
      <c r="Q801" s="9"/>
      <c r="R801" s="9"/>
      <c r="S801" s="9"/>
      <c r="T801" s="9"/>
      <c r="U801" s="9"/>
      <c r="V801" s="9"/>
      <c r="W801" s="9"/>
      <c r="X801" s="9"/>
      <c r="Y801" s="9"/>
      <c r="Z801" s="9"/>
    </row>
    <row r="802">
      <c r="A802" s="9"/>
      <c r="B802" s="64"/>
      <c r="C802" s="8"/>
      <c r="D802" s="8"/>
      <c r="E802" s="9"/>
      <c r="F802" s="8"/>
      <c r="G802" s="9"/>
      <c r="H802" s="9"/>
      <c r="I802" s="9"/>
      <c r="J802" s="9"/>
      <c r="K802" s="9"/>
      <c r="L802" s="9"/>
      <c r="M802" s="9"/>
      <c r="N802" s="9"/>
      <c r="O802" s="9"/>
      <c r="P802" s="9"/>
      <c r="Q802" s="9"/>
      <c r="R802" s="9"/>
      <c r="S802" s="9"/>
      <c r="T802" s="9"/>
      <c r="U802" s="9"/>
      <c r="V802" s="9"/>
      <c r="W802" s="9"/>
      <c r="X802" s="9"/>
      <c r="Y802" s="9"/>
      <c r="Z802" s="9"/>
    </row>
    <row r="803">
      <c r="A803" s="9"/>
      <c r="B803" s="64"/>
      <c r="C803" s="8"/>
      <c r="D803" s="8"/>
      <c r="E803" s="9"/>
      <c r="F803" s="8"/>
      <c r="G803" s="9"/>
      <c r="H803" s="9"/>
      <c r="I803" s="9"/>
      <c r="J803" s="9"/>
      <c r="K803" s="9"/>
      <c r="L803" s="9"/>
      <c r="M803" s="9"/>
      <c r="N803" s="9"/>
      <c r="O803" s="9"/>
      <c r="P803" s="9"/>
      <c r="Q803" s="9"/>
      <c r="R803" s="9"/>
      <c r="S803" s="9"/>
      <c r="T803" s="9"/>
      <c r="U803" s="9"/>
      <c r="V803" s="9"/>
      <c r="W803" s="9"/>
      <c r="X803" s="9"/>
      <c r="Y803" s="9"/>
      <c r="Z803" s="9"/>
    </row>
    <row r="804">
      <c r="A804" s="9"/>
      <c r="B804" s="64"/>
      <c r="C804" s="8"/>
      <c r="D804" s="8"/>
      <c r="E804" s="9"/>
      <c r="F804" s="8"/>
      <c r="G804" s="9"/>
      <c r="H804" s="9"/>
      <c r="I804" s="9"/>
      <c r="J804" s="9"/>
      <c r="K804" s="9"/>
      <c r="L804" s="9"/>
      <c r="M804" s="9"/>
      <c r="N804" s="9"/>
      <c r="O804" s="9"/>
      <c r="P804" s="9"/>
      <c r="Q804" s="9"/>
      <c r="R804" s="9"/>
      <c r="S804" s="9"/>
      <c r="T804" s="9"/>
      <c r="U804" s="9"/>
      <c r="V804" s="9"/>
      <c r="W804" s="9"/>
      <c r="X804" s="9"/>
      <c r="Y804" s="9"/>
      <c r="Z804" s="9"/>
    </row>
    <row r="805">
      <c r="A805" s="9"/>
      <c r="B805" s="64"/>
      <c r="C805" s="8"/>
      <c r="D805" s="8"/>
      <c r="E805" s="9"/>
      <c r="F805" s="8"/>
      <c r="G805" s="9"/>
      <c r="H805" s="9"/>
      <c r="I805" s="9"/>
      <c r="J805" s="9"/>
      <c r="K805" s="9"/>
      <c r="L805" s="9"/>
      <c r="M805" s="9"/>
      <c r="N805" s="9"/>
      <c r="O805" s="9"/>
      <c r="P805" s="9"/>
      <c r="Q805" s="9"/>
      <c r="R805" s="9"/>
      <c r="S805" s="9"/>
      <c r="T805" s="9"/>
      <c r="U805" s="9"/>
      <c r="V805" s="9"/>
      <c r="W805" s="9"/>
      <c r="X805" s="9"/>
      <c r="Y805" s="9"/>
      <c r="Z805" s="9"/>
    </row>
    <row r="806">
      <c r="A806" s="9"/>
      <c r="B806" s="64"/>
      <c r="C806" s="8"/>
      <c r="D806" s="8"/>
      <c r="E806" s="9"/>
      <c r="F806" s="8"/>
      <c r="G806" s="9"/>
      <c r="H806" s="9"/>
      <c r="I806" s="9"/>
      <c r="J806" s="9"/>
      <c r="K806" s="9"/>
      <c r="L806" s="9"/>
      <c r="M806" s="9"/>
      <c r="N806" s="9"/>
      <c r="O806" s="9"/>
      <c r="P806" s="9"/>
      <c r="Q806" s="9"/>
      <c r="R806" s="9"/>
      <c r="S806" s="9"/>
      <c r="T806" s="9"/>
      <c r="U806" s="9"/>
      <c r="V806" s="9"/>
      <c r="W806" s="9"/>
      <c r="X806" s="9"/>
      <c r="Y806" s="9"/>
      <c r="Z806" s="9"/>
    </row>
    <row r="807">
      <c r="A807" s="9"/>
      <c r="B807" s="64"/>
      <c r="C807" s="8"/>
      <c r="D807" s="8"/>
      <c r="E807" s="9"/>
      <c r="F807" s="8"/>
      <c r="G807" s="9"/>
      <c r="H807" s="9"/>
      <c r="I807" s="9"/>
      <c r="J807" s="9"/>
      <c r="K807" s="9"/>
      <c r="L807" s="9"/>
      <c r="M807" s="9"/>
      <c r="N807" s="9"/>
      <c r="O807" s="9"/>
      <c r="P807" s="9"/>
      <c r="Q807" s="9"/>
      <c r="R807" s="9"/>
      <c r="S807" s="9"/>
      <c r="T807" s="9"/>
      <c r="U807" s="9"/>
      <c r="V807" s="9"/>
      <c r="W807" s="9"/>
      <c r="X807" s="9"/>
      <c r="Y807" s="9"/>
      <c r="Z807" s="9"/>
    </row>
    <row r="808">
      <c r="A808" s="9"/>
      <c r="B808" s="64"/>
      <c r="C808" s="8"/>
      <c r="D808" s="8"/>
      <c r="E808" s="9"/>
      <c r="F808" s="8"/>
      <c r="G808" s="9"/>
      <c r="H808" s="9"/>
      <c r="I808" s="9"/>
      <c r="J808" s="9"/>
      <c r="K808" s="9"/>
      <c r="L808" s="9"/>
      <c r="M808" s="9"/>
      <c r="N808" s="9"/>
      <c r="O808" s="9"/>
      <c r="P808" s="9"/>
      <c r="Q808" s="9"/>
      <c r="R808" s="9"/>
      <c r="S808" s="9"/>
      <c r="T808" s="9"/>
      <c r="U808" s="9"/>
      <c r="V808" s="9"/>
      <c r="W808" s="9"/>
      <c r="X808" s="9"/>
      <c r="Y808" s="9"/>
      <c r="Z808" s="9"/>
    </row>
    <row r="809">
      <c r="A809" s="9"/>
      <c r="B809" s="64"/>
      <c r="C809" s="8"/>
      <c r="D809" s="8"/>
      <c r="E809" s="9"/>
      <c r="F809" s="8"/>
      <c r="G809" s="9"/>
      <c r="H809" s="9"/>
      <c r="I809" s="9"/>
      <c r="J809" s="9"/>
      <c r="K809" s="9"/>
      <c r="L809" s="9"/>
      <c r="M809" s="9"/>
      <c r="N809" s="9"/>
      <c r="O809" s="9"/>
      <c r="P809" s="9"/>
      <c r="Q809" s="9"/>
      <c r="R809" s="9"/>
      <c r="S809" s="9"/>
      <c r="T809" s="9"/>
      <c r="U809" s="9"/>
      <c r="V809" s="9"/>
      <c r="W809" s="9"/>
      <c r="X809" s="9"/>
      <c r="Y809" s="9"/>
      <c r="Z809" s="9"/>
    </row>
    <row r="810">
      <c r="A810" s="9"/>
      <c r="B810" s="64"/>
      <c r="C810" s="8"/>
      <c r="D810" s="8"/>
      <c r="E810" s="9"/>
      <c r="F810" s="8"/>
      <c r="G810" s="9"/>
      <c r="H810" s="9"/>
      <c r="I810" s="9"/>
      <c r="J810" s="9"/>
      <c r="K810" s="9"/>
      <c r="L810" s="9"/>
      <c r="M810" s="9"/>
      <c r="N810" s="9"/>
      <c r="O810" s="9"/>
      <c r="P810" s="9"/>
      <c r="Q810" s="9"/>
      <c r="R810" s="9"/>
      <c r="S810" s="9"/>
      <c r="T810" s="9"/>
      <c r="U810" s="9"/>
      <c r="V810" s="9"/>
      <c r="W810" s="9"/>
      <c r="X810" s="9"/>
      <c r="Y810" s="9"/>
      <c r="Z810" s="9"/>
    </row>
    <row r="811">
      <c r="A811" s="9"/>
      <c r="B811" s="64"/>
      <c r="C811" s="8"/>
      <c r="D811" s="8"/>
      <c r="E811" s="9"/>
      <c r="F811" s="8"/>
      <c r="G811" s="9"/>
      <c r="H811" s="9"/>
      <c r="I811" s="9"/>
      <c r="J811" s="9"/>
      <c r="K811" s="9"/>
      <c r="L811" s="9"/>
      <c r="M811" s="9"/>
      <c r="N811" s="9"/>
      <c r="O811" s="9"/>
      <c r="P811" s="9"/>
      <c r="Q811" s="9"/>
      <c r="R811" s="9"/>
      <c r="S811" s="9"/>
      <c r="T811" s="9"/>
      <c r="U811" s="9"/>
      <c r="V811" s="9"/>
      <c r="W811" s="9"/>
      <c r="X811" s="9"/>
      <c r="Y811" s="9"/>
      <c r="Z811" s="9"/>
    </row>
    <row r="812">
      <c r="A812" s="9"/>
      <c r="B812" s="64"/>
      <c r="C812" s="8"/>
      <c r="D812" s="8"/>
      <c r="E812" s="9"/>
      <c r="F812" s="8"/>
      <c r="G812" s="9"/>
      <c r="H812" s="9"/>
      <c r="I812" s="9"/>
      <c r="J812" s="9"/>
      <c r="K812" s="9"/>
      <c r="L812" s="9"/>
      <c r="M812" s="9"/>
      <c r="N812" s="9"/>
      <c r="O812" s="9"/>
      <c r="P812" s="9"/>
      <c r="Q812" s="9"/>
      <c r="R812" s="9"/>
      <c r="S812" s="9"/>
      <c r="T812" s="9"/>
      <c r="U812" s="9"/>
      <c r="V812" s="9"/>
      <c r="W812" s="9"/>
      <c r="X812" s="9"/>
      <c r="Y812" s="9"/>
      <c r="Z812" s="9"/>
    </row>
    <row r="813">
      <c r="A813" s="9"/>
      <c r="B813" s="64"/>
      <c r="C813" s="8"/>
      <c r="D813" s="8"/>
      <c r="E813" s="9"/>
      <c r="F813" s="8"/>
      <c r="G813" s="9"/>
      <c r="H813" s="9"/>
      <c r="I813" s="9"/>
      <c r="J813" s="9"/>
      <c r="K813" s="9"/>
      <c r="L813" s="9"/>
      <c r="M813" s="9"/>
      <c r="N813" s="9"/>
      <c r="O813" s="9"/>
      <c r="P813" s="9"/>
      <c r="Q813" s="9"/>
      <c r="R813" s="9"/>
      <c r="S813" s="9"/>
      <c r="T813" s="9"/>
      <c r="U813" s="9"/>
      <c r="V813" s="9"/>
      <c r="W813" s="9"/>
      <c r="X813" s="9"/>
      <c r="Y813" s="9"/>
      <c r="Z813" s="9"/>
    </row>
    <row r="814">
      <c r="A814" s="9"/>
      <c r="B814" s="64"/>
      <c r="C814" s="8"/>
      <c r="D814" s="8"/>
      <c r="E814" s="9"/>
      <c r="F814" s="8"/>
      <c r="G814" s="9"/>
      <c r="H814" s="9"/>
      <c r="I814" s="9"/>
      <c r="J814" s="9"/>
      <c r="K814" s="9"/>
      <c r="L814" s="9"/>
      <c r="M814" s="9"/>
      <c r="N814" s="9"/>
      <c r="O814" s="9"/>
      <c r="P814" s="9"/>
      <c r="Q814" s="9"/>
      <c r="R814" s="9"/>
      <c r="S814" s="9"/>
      <c r="T814" s="9"/>
      <c r="U814" s="9"/>
      <c r="V814" s="9"/>
      <c r="W814" s="9"/>
      <c r="X814" s="9"/>
      <c r="Y814" s="9"/>
      <c r="Z814" s="9"/>
    </row>
    <row r="815">
      <c r="A815" s="9"/>
      <c r="B815" s="64"/>
      <c r="C815" s="8"/>
      <c r="D815" s="8"/>
      <c r="E815" s="9"/>
      <c r="F815" s="8"/>
      <c r="G815" s="9"/>
      <c r="H815" s="9"/>
      <c r="I815" s="9"/>
      <c r="J815" s="9"/>
      <c r="K815" s="9"/>
      <c r="L815" s="9"/>
      <c r="M815" s="9"/>
      <c r="N815" s="9"/>
      <c r="O815" s="9"/>
      <c r="P815" s="9"/>
      <c r="Q815" s="9"/>
      <c r="R815" s="9"/>
      <c r="S815" s="9"/>
      <c r="T815" s="9"/>
      <c r="U815" s="9"/>
      <c r="V815" s="9"/>
      <c r="W815" s="9"/>
      <c r="X815" s="9"/>
      <c r="Y815" s="9"/>
      <c r="Z815" s="9"/>
    </row>
    <row r="816">
      <c r="A816" s="9"/>
      <c r="B816" s="64"/>
      <c r="C816" s="8"/>
      <c r="D816" s="8"/>
      <c r="E816" s="9"/>
      <c r="F816" s="8"/>
      <c r="G816" s="9"/>
      <c r="H816" s="9"/>
      <c r="I816" s="9"/>
      <c r="J816" s="9"/>
      <c r="K816" s="9"/>
      <c r="L816" s="9"/>
      <c r="M816" s="9"/>
      <c r="N816" s="9"/>
      <c r="O816" s="9"/>
      <c r="P816" s="9"/>
      <c r="Q816" s="9"/>
      <c r="R816" s="9"/>
      <c r="S816" s="9"/>
      <c r="T816" s="9"/>
      <c r="U816" s="9"/>
      <c r="V816" s="9"/>
      <c r="W816" s="9"/>
      <c r="X816" s="9"/>
      <c r="Y816" s="9"/>
      <c r="Z816" s="9"/>
    </row>
    <row r="817">
      <c r="A817" s="9"/>
      <c r="B817" s="64"/>
      <c r="C817" s="8"/>
      <c r="D817" s="8"/>
      <c r="E817" s="9"/>
      <c r="F817" s="8"/>
      <c r="G817" s="9"/>
      <c r="H817" s="9"/>
      <c r="I817" s="9"/>
      <c r="J817" s="9"/>
      <c r="K817" s="9"/>
      <c r="L817" s="9"/>
      <c r="M817" s="9"/>
      <c r="N817" s="9"/>
      <c r="O817" s="9"/>
      <c r="P817" s="9"/>
      <c r="Q817" s="9"/>
      <c r="R817" s="9"/>
      <c r="S817" s="9"/>
      <c r="T817" s="9"/>
      <c r="U817" s="9"/>
      <c r="V817" s="9"/>
      <c r="W817" s="9"/>
      <c r="X817" s="9"/>
      <c r="Y817" s="9"/>
      <c r="Z817" s="9"/>
    </row>
    <row r="818">
      <c r="A818" s="9"/>
      <c r="B818" s="64"/>
      <c r="C818" s="8"/>
      <c r="D818" s="8"/>
      <c r="E818" s="9"/>
      <c r="F818" s="8"/>
      <c r="G818" s="9"/>
      <c r="H818" s="9"/>
      <c r="I818" s="9"/>
      <c r="J818" s="9"/>
      <c r="K818" s="9"/>
      <c r="L818" s="9"/>
      <c r="M818" s="9"/>
      <c r="N818" s="9"/>
      <c r="O818" s="9"/>
      <c r="P818" s="9"/>
      <c r="Q818" s="9"/>
      <c r="R818" s="9"/>
      <c r="S818" s="9"/>
      <c r="T818" s="9"/>
      <c r="U818" s="9"/>
      <c r="V818" s="9"/>
      <c r="W818" s="9"/>
      <c r="X818" s="9"/>
      <c r="Y818" s="9"/>
      <c r="Z818" s="9"/>
    </row>
    <row r="819">
      <c r="A819" s="9"/>
      <c r="B819" s="64"/>
      <c r="C819" s="8"/>
      <c r="D819" s="8"/>
      <c r="E819" s="9"/>
      <c r="F819" s="8"/>
      <c r="G819" s="9"/>
      <c r="H819" s="9"/>
      <c r="I819" s="9"/>
      <c r="J819" s="9"/>
      <c r="K819" s="9"/>
      <c r="L819" s="9"/>
      <c r="M819" s="9"/>
      <c r="N819" s="9"/>
      <c r="O819" s="9"/>
      <c r="P819" s="9"/>
      <c r="Q819" s="9"/>
      <c r="R819" s="9"/>
      <c r="S819" s="9"/>
      <c r="T819" s="9"/>
      <c r="U819" s="9"/>
      <c r="V819" s="9"/>
      <c r="W819" s="9"/>
      <c r="X819" s="9"/>
      <c r="Y819" s="9"/>
      <c r="Z819" s="9"/>
    </row>
    <row r="820">
      <c r="A820" s="9"/>
      <c r="B820" s="64"/>
      <c r="C820" s="8"/>
      <c r="D820" s="8"/>
      <c r="E820" s="9"/>
      <c r="F820" s="8"/>
      <c r="G820" s="9"/>
      <c r="H820" s="9"/>
      <c r="I820" s="9"/>
      <c r="J820" s="9"/>
      <c r="K820" s="9"/>
      <c r="L820" s="9"/>
      <c r="M820" s="9"/>
      <c r="N820" s="9"/>
      <c r="O820" s="9"/>
      <c r="P820" s="9"/>
      <c r="Q820" s="9"/>
      <c r="R820" s="9"/>
      <c r="S820" s="9"/>
      <c r="T820" s="9"/>
      <c r="U820" s="9"/>
      <c r="V820" s="9"/>
      <c r="W820" s="9"/>
      <c r="X820" s="9"/>
      <c r="Y820" s="9"/>
      <c r="Z820" s="9"/>
    </row>
    <row r="821">
      <c r="A821" s="9"/>
      <c r="B821" s="64"/>
      <c r="C821" s="8"/>
      <c r="D821" s="8"/>
      <c r="E821" s="9"/>
      <c r="F821" s="8"/>
      <c r="G821" s="9"/>
      <c r="H821" s="9"/>
      <c r="I821" s="9"/>
      <c r="J821" s="9"/>
      <c r="K821" s="9"/>
      <c r="L821" s="9"/>
      <c r="M821" s="9"/>
      <c r="N821" s="9"/>
      <c r="O821" s="9"/>
      <c r="P821" s="9"/>
      <c r="Q821" s="9"/>
      <c r="R821" s="9"/>
      <c r="S821" s="9"/>
      <c r="T821" s="9"/>
      <c r="U821" s="9"/>
      <c r="V821" s="9"/>
      <c r="W821" s="9"/>
      <c r="X821" s="9"/>
      <c r="Y821" s="9"/>
      <c r="Z821" s="9"/>
    </row>
    <row r="822">
      <c r="A822" s="9"/>
      <c r="B822" s="64"/>
      <c r="C822" s="8"/>
      <c r="D822" s="8"/>
      <c r="E822" s="9"/>
      <c r="F822" s="8"/>
      <c r="G822" s="9"/>
      <c r="H822" s="9"/>
      <c r="I822" s="9"/>
      <c r="J822" s="9"/>
      <c r="K822" s="9"/>
      <c r="L822" s="9"/>
      <c r="M822" s="9"/>
      <c r="N822" s="9"/>
      <c r="O822" s="9"/>
      <c r="P822" s="9"/>
      <c r="Q822" s="9"/>
      <c r="R822" s="9"/>
      <c r="S822" s="9"/>
      <c r="T822" s="9"/>
      <c r="U822" s="9"/>
      <c r="V822" s="9"/>
      <c r="W822" s="9"/>
      <c r="X822" s="9"/>
      <c r="Y822" s="9"/>
      <c r="Z822" s="9"/>
    </row>
    <row r="823">
      <c r="A823" s="9"/>
      <c r="B823" s="64"/>
      <c r="C823" s="8"/>
      <c r="D823" s="8"/>
      <c r="E823" s="9"/>
      <c r="F823" s="8"/>
      <c r="G823" s="9"/>
      <c r="H823" s="9"/>
      <c r="I823" s="9"/>
      <c r="J823" s="9"/>
      <c r="K823" s="9"/>
      <c r="L823" s="9"/>
      <c r="M823" s="9"/>
      <c r="N823" s="9"/>
      <c r="O823" s="9"/>
      <c r="P823" s="9"/>
      <c r="Q823" s="9"/>
      <c r="R823" s="9"/>
      <c r="S823" s="9"/>
      <c r="T823" s="9"/>
      <c r="U823" s="9"/>
      <c r="V823" s="9"/>
      <c r="W823" s="9"/>
      <c r="X823" s="9"/>
      <c r="Y823" s="9"/>
      <c r="Z823" s="9"/>
    </row>
    <row r="824">
      <c r="A824" s="9"/>
      <c r="B824" s="64"/>
      <c r="C824" s="8"/>
      <c r="D824" s="8"/>
      <c r="E824" s="9"/>
      <c r="F824" s="8"/>
      <c r="G824" s="9"/>
      <c r="H824" s="9"/>
      <c r="I824" s="9"/>
      <c r="J824" s="9"/>
      <c r="K824" s="9"/>
      <c r="L824" s="9"/>
      <c r="M824" s="9"/>
      <c r="N824" s="9"/>
      <c r="O824" s="9"/>
      <c r="P824" s="9"/>
      <c r="Q824" s="9"/>
      <c r="R824" s="9"/>
      <c r="S824" s="9"/>
      <c r="T824" s="9"/>
      <c r="U824" s="9"/>
      <c r="V824" s="9"/>
      <c r="W824" s="9"/>
      <c r="X824" s="9"/>
      <c r="Y824" s="9"/>
      <c r="Z824" s="9"/>
    </row>
    <row r="825">
      <c r="A825" s="9"/>
      <c r="B825" s="64"/>
      <c r="C825" s="8"/>
      <c r="D825" s="8"/>
      <c r="E825" s="9"/>
      <c r="F825" s="8"/>
      <c r="G825" s="9"/>
      <c r="H825" s="9"/>
      <c r="I825" s="9"/>
      <c r="J825" s="9"/>
      <c r="K825" s="9"/>
      <c r="L825" s="9"/>
      <c r="M825" s="9"/>
      <c r="N825" s="9"/>
      <c r="O825" s="9"/>
      <c r="P825" s="9"/>
      <c r="Q825" s="9"/>
      <c r="R825" s="9"/>
      <c r="S825" s="9"/>
      <c r="T825" s="9"/>
      <c r="U825" s="9"/>
      <c r="V825" s="9"/>
      <c r="W825" s="9"/>
      <c r="X825" s="9"/>
      <c r="Y825" s="9"/>
      <c r="Z825" s="9"/>
    </row>
    <row r="826">
      <c r="A826" s="9"/>
      <c r="B826" s="64"/>
      <c r="C826" s="8"/>
      <c r="D826" s="8"/>
      <c r="E826" s="9"/>
      <c r="F826" s="8"/>
      <c r="G826" s="9"/>
      <c r="H826" s="9"/>
      <c r="I826" s="9"/>
      <c r="J826" s="9"/>
      <c r="K826" s="9"/>
      <c r="L826" s="9"/>
      <c r="M826" s="9"/>
      <c r="N826" s="9"/>
      <c r="O826" s="9"/>
      <c r="P826" s="9"/>
      <c r="Q826" s="9"/>
      <c r="R826" s="9"/>
      <c r="S826" s="9"/>
      <c r="T826" s="9"/>
      <c r="U826" s="9"/>
      <c r="V826" s="9"/>
      <c r="W826" s="9"/>
      <c r="X826" s="9"/>
      <c r="Y826" s="9"/>
      <c r="Z826" s="9"/>
    </row>
    <row r="827">
      <c r="A827" s="9"/>
      <c r="B827" s="64"/>
      <c r="C827" s="8"/>
      <c r="D827" s="8"/>
      <c r="E827" s="9"/>
      <c r="F827" s="8"/>
      <c r="G827" s="9"/>
      <c r="H827" s="9"/>
      <c r="I827" s="9"/>
      <c r="J827" s="9"/>
      <c r="K827" s="9"/>
      <c r="L827" s="9"/>
      <c r="M827" s="9"/>
      <c r="N827" s="9"/>
      <c r="O827" s="9"/>
      <c r="P827" s="9"/>
      <c r="Q827" s="9"/>
      <c r="R827" s="9"/>
      <c r="S827" s="9"/>
      <c r="T827" s="9"/>
      <c r="U827" s="9"/>
      <c r="V827" s="9"/>
      <c r="W827" s="9"/>
      <c r="X827" s="9"/>
      <c r="Y827" s="9"/>
      <c r="Z827" s="9"/>
    </row>
    <row r="828">
      <c r="A828" s="9"/>
      <c r="B828" s="64"/>
      <c r="C828" s="8"/>
      <c r="D828" s="8"/>
      <c r="E828" s="9"/>
      <c r="F828" s="8"/>
      <c r="G828" s="9"/>
      <c r="H828" s="9"/>
      <c r="I828" s="9"/>
      <c r="J828" s="9"/>
      <c r="K828" s="9"/>
      <c r="L828" s="9"/>
      <c r="M828" s="9"/>
      <c r="N828" s="9"/>
      <c r="O828" s="9"/>
      <c r="P828" s="9"/>
      <c r="Q828" s="9"/>
      <c r="R828" s="9"/>
      <c r="S828" s="9"/>
      <c r="T828" s="9"/>
      <c r="U828" s="9"/>
      <c r="V828" s="9"/>
      <c r="W828" s="9"/>
      <c r="X828" s="9"/>
      <c r="Y828" s="9"/>
      <c r="Z828" s="9"/>
    </row>
    <row r="829">
      <c r="A829" s="9"/>
      <c r="B829" s="64"/>
      <c r="C829" s="8"/>
      <c r="D829" s="8"/>
      <c r="E829" s="9"/>
      <c r="F829" s="8"/>
      <c r="G829" s="9"/>
      <c r="H829" s="9"/>
      <c r="I829" s="9"/>
      <c r="J829" s="9"/>
      <c r="K829" s="9"/>
      <c r="L829" s="9"/>
      <c r="M829" s="9"/>
      <c r="N829" s="9"/>
      <c r="O829" s="9"/>
      <c r="P829" s="9"/>
      <c r="Q829" s="9"/>
      <c r="R829" s="9"/>
      <c r="S829" s="9"/>
      <c r="T829" s="9"/>
      <c r="U829" s="9"/>
      <c r="V829" s="9"/>
      <c r="W829" s="9"/>
      <c r="X829" s="9"/>
      <c r="Y829" s="9"/>
      <c r="Z829" s="9"/>
    </row>
    <row r="830">
      <c r="A830" s="9"/>
      <c r="B830" s="64"/>
      <c r="C830" s="8"/>
      <c r="D830" s="8"/>
      <c r="E830" s="9"/>
      <c r="F830" s="8"/>
      <c r="G830" s="9"/>
      <c r="H830" s="9"/>
      <c r="I830" s="9"/>
      <c r="J830" s="9"/>
      <c r="K830" s="9"/>
      <c r="L830" s="9"/>
      <c r="M830" s="9"/>
      <c r="N830" s="9"/>
      <c r="O830" s="9"/>
      <c r="P830" s="9"/>
      <c r="Q830" s="9"/>
      <c r="R830" s="9"/>
      <c r="S830" s="9"/>
      <c r="T830" s="9"/>
      <c r="U830" s="9"/>
      <c r="V830" s="9"/>
      <c r="W830" s="9"/>
      <c r="X830" s="9"/>
      <c r="Y830" s="9"/>
      <c r="Z830" s="9"/>
    </row>
    <row r="831">
      <c r="A831" s="9"/>
      <c r="B831" s="64"/>
      <c r="C831" s="8"/>
      <c r="D831" s="8"/>
      <c r="E831" s="9"/>
      <c r="F831" s="8"/>
      <c r="G831" s="9"/>
      <c r="H831" s="9"/>
      <c r="I831" s="9"/>
      <c r="J831" s="9"/>
      <c r="K831" s="9"/>
      <c r="L831" s="9"/>
      <c r="M831" s="9"/>
      <c r="N831" s="9"/>
      <c r="O831" s="9"/>
      <c r="P831" s="9"/>
      <c r="Q831" s="9"/>
      <c r="R831" s="9"/>
      <c r="S831" s="9"/>
      <c r="T831" s="9"/>
      <c r="U831" s="9"/>
      <c r="V831" s="9"/>
      <c r="W831" s="9"/>
      <c r="X831" s="9"/>
      <c r="Y831" s="9"/>
      <c r="Z831" s="9"/>
    </row>
    <row r="832">
      <c r="A832" s="9"/>
      <c r="B832" s="64"/>
      <c r="C832" s="8"/>
      <c r="D832" s="8"/>
      <c r="E832" s="9"/>
      <c r="F832" s="8"/>
      <c r="G832" s="9"/>
      <c r="H832" s="9"/>
      <c r="I832" s="9"/>
      <c r="J832" s="9"/>
      <c r="K832" s="9"/>
      <c r="L832" s="9"/>
      <c r="M832" s="9"/>
      <c r="N832" s="9"/>
      <c r="O832" s="9"/>
      <c r="P832" s="9"/>
      <c r="Q832" s="9"/>
      <c r="R832" s="9"/>
      <c r="S832" s="9"/>
      <c r="T832" s="9"/>
      <c r="U832" s="9"/>
      <c r="V832" s="9"/>
      <c r="W832" s="9"/>
      <c r="X832" s="9"/>
      <c r="Y832" s="9"/>
      <c r="Z832" s="9"/>
    </row>
    <row r="833">
      <c r="A833" s="9"/>
      <c r="B833" s="64"/>
      <c r="C833" s="8"/>
      <c r="D833" s="8"/>
      <c r="E833" s="9"/>
      <c r="F833" s="8"/>
      <c r="G833" s="9"/>
      <c r="H833" s="9"/>
      <c r="I833" s="9"/>
      <c r="J833" s="9"/>
      <c r="K833" s="9"/>
      <c r="L833" s="9"/>
      <c r="M833" s="9"/>
      <c r="N833" s="9"/>
      <c r="O833" s="9"/>
      <c r="P833" s="9"/>
      <c r="Q833" s="9"/>
      <c r="R833" s="9"/>
      <c r="S833" s="9"/>
      <c r="T833" s="9"/>
      <c r="U833" s="9"/>
      <c r="V833" s="9"/>
      <c r="W833" s="9"/>
      <c r="X833" s="9"/>
      <c r="Y833" s="9"/>
      <c r="Z833" s="9"/>
    </row>
    <row r="834">
      <c r="A834" s="9"/>
      <c r="B834" s="64"/>
      <c r="C834" s="8"/>
      <c r="D834" s="8"/>
      <c r="E834" s="9"/>
      <c r="F834" s="8"/>
      <c r="G834" s="9"/>
      <c r="H834" s="9"/>
      <c r="I834" s="9"/>
      <c r="J834" s="9"/>
      <c r="K834" s="9"/>
      <c r="L834" s="9"/>
      <c r="M834" s="9"/>
      <c r="N834" s="9"/>
      <c r="O834" s="9"/>
      <c r="P834" s="9"/>
      <c r="Q834" s="9"/>
      <c r="R834" s="9"/>
      <c r="S834" s="9"/>
      <c r="T834" s="9"/>
      <c r="U834" s="9"/>
      <c r="V834" s="9"/>
      <c r="W834" s="9"/>
      <c r="X834" s="9"/>
      <c r="Y834" s="9"/>
      <c r="Z834" s="9"/>
    </row>
    <row r="835">
      <c r="A835" s="9"/>
      <c r="B835" s="64"/>
      <c r="C835" s="8"/>
      <c r="D835" s="8"/>
      <c r="E835" s="9"/>
      <c r="F835" s="8"/>
      <c r="G835" s="9"/>
      <c r="H835" s="9"/>
      <c r="I835" s="9"/>
      <c r="J835" s="9"/>
      <c r="K835" s="9"/>
      <c r="L835" s="9"/>
      <c r="M835" s="9"/>
      <c r="N835" s="9"/>
      <c r="O835" s="9"/>
      <c r="P835" s="9"/>
      <c r="Q835" s="9"/>
      <c r="R835" s="9"/>
      <c r="S835" s="9"/>
      <c r="T835" s="9"/>
      <c r="U835" s="9"/>
      <c r="V835" s="9"/>
      <c r="W835" s="9"/>
      <c r="X835" s="9"/>
      <c r="Y835" s="9"/>
      <c r="Z835" s="9"/>
    </row>
    <row r="836">
      <c r="A836" s="9"/>
      <c r="B836" s="64"/>
      <c r="C836" s="8"/>
      <c r="D836" s="8"/>
      <c r="E836" s="9"/>
      <c r="F836" s="8"/>
      <c r="G836" s="9"/>
      <c r="H836" s="9"/>
      <c r="I836" s="9"/>
      <c r="J836" s="9"/>
      <c r="K836" s="9"/>
      <c r="L836" s="9"/>
      <c r="M836" s="9"/>
      <c r="N836" s="9"/>
      <c r="O836" s="9"/>
      <c r="P836" s="9"/>
      <c r="Q836" s="9"/>
      <c r="R836" s="9"/>
      <c r="S836" s="9"/>
      <c r="T836" s="9"/>
      <c r="U836" s="9"/>
      <c r="V836" s="9"/>
      <c r="W836" s="9"/>
      <c r="X836" s="9"/>
      <c r="Y836" s="9"/>
      <c r="Z836" s="9"/>
    </row>
    <row r="837">
      <c r="A837" s="9"/>
      <c r="B837" s="64"/>
      <c r="C837" s="8"/>
      <c r="D837" s="8"/>
      <c r="E837" s="9"/>
      <c r="F837" s="8"/>
      <c r="G837" s="9"/>
      <c r="H837" s="9"/>
      <c r="I837" s="9"/>
      <c r="J837" s="9"/>
      <c r="K837" s="9"/>
      <c r="L837" s="9"/>
      <c r="M837" s="9"/>
      <c r="N837" s="9"/>
      <c r="O837" s="9"/>
      <c r="P837" s="9"/>
      <c r="Q837" s="9"/>
      <c r="R837" s="9"/>
      <c r="S837" s="9"/>
      <c r="T837" s="9"/>
      <c r="U837" s="9"/>
      <c r="V837" s="9"/>
      <c r="W837" s="9"/>
      <c r="X837" s="9"/>
      <c r="Y837" s="9"/>
      <c r="Z837" s="9"/>
    </row>
    <row r="838">
      <c r="A838" s="9"/>
      <c r="B838" s="64"/>
      <c r="C838" s="8"/>
      <c r="D838" s="8"/>
      <c r="E838" s="9"/>
      <c r="F838" s="8"/>
      <c r="G838" s="9"/>
      <c r="H838" s="9"/>
      <c r="I838" s="9"/>
      <c r="J838" s="9"/>
      <c r="K838" s="9"/>
      <c r="L838" s="9"/>
      <c r="M838" s="9"/>
      <c r="N838" s="9"/>
      <c r="O838" s="9"/>
      <c r="P838" s="9"/>
      <c r="Q838" s="9"/>
      <c r="R838" s="9"/>
      <c r="S838" s="9"/>
      <c r="T838" s="9"/>
      <c r="U838" s="9"/>
      <c r="V838" s="9"/>
      <c r="W838" s="9"/>
      <c r="X838" s="9"/>
      <c r="Y838" s="9"/>
      <c r="Z838" s="9"/>
    </row>
    <row r="839">
      <c r="A839" s="9"/>
      <c r="B839" s="64"/>
      <c r="C839" s="8"/>
      <c r="D839" s="8"/>
      <c r="E839" s="9"/>
      <c r="F839" s="8"/>
      <c r="G839" s="9"/>
      <c r="H839" s="9"/>
      <c r="I839" s="9"/>
      <c r="J839" s="9"/>
      <c r="K839" s="9"/>
      <c r="L839" s="9"/>
      <c r="M839" s="9"/>
      <c r="N839" s="9"/>
      <c r="O839" s="9"/>
      <c r="P839" s="9"/>
      <c r="Q839" s="9"/>
      <c r="R839" s="9"/>
      <c r="S839" s="9"/>
      <c r="T839" s="9"/>
      <c r="U839" s="9"/>
      <c r="V839" s="9"/>
      <c r="W839" s="9"/>
      <c r="X839" s="9"/>
      <c r="Y839" s="9"/>
      <c r="Z839" s="9"/>
    </row>
    <row r="840">
      <c r="A840" s="9"/>
      <c r="B840" s="64"/>
      <c r="C840" s="8"/>
      <c r="D840" s="8"/>
      <c r="E840" s="9"/>
      <c r="F840" s="8"/>
      <c r="G840" s="9"/>
      <c r="H840" s="9"/>
      <c r="I840" s="9"/>
      <c r="J840" s="9"/>
      <c r="K840" s="9"/>
      <c r="L840" s="9"/>
      <c r="M840" s="9"/>
      <c r="N840" s="9"/>
      <c r="O840" s="9"/>
      <c r="P840" s="9"/>
      <c r="Q840" s="9"/>
      <c r="R840" s="9"/>
      <c r="S840" s="9"/>
      <c r="T840" s="9"/>
      <c r="U840" s="9"/>
      <c r="V840" s="9"/>
      <c r="W840" s="9"/>
      <c r="X840" s="9"/>
      <c r="Y840" s="9"/>
      <c r="Z840" s="9"/>
    </row>
    <row r="841">
      <c r="A841" s="9"/>
      <c r="B841" s="64"/>
      <c r="C841" s="8"/>
      <c r="D841" s="8"/>
      <c r="E841" s="9"/>
      <c r="F841" s="8"/>
      <c r="G841" s="9"/>
      <c r="H841" s="9"/>
      <c r="I841" s="9"/>
      <c r="J841" s="9"/>
      <c r="K841" s="9"/>
      <c r="L841" s="9"/>
      <c r="M841" s="9"/>
      <c r="N841" s="9"/>
      <c r="O841" s="9"/>
      <c r="P841" s="9"/>
      <c r="Q841" s="9"/>
      <c r="R841" s="9"/>
      <c r="S841" s="9"/>
      <c r="T841" s="9"/>
      <c r="U841" s="9"/>
      <c r="V841" s="9"/>
      <c r="W841" s="9"/>
      <c r="X841" s="9"/>
      <c r="Y841" s="9"/>
      <c r="Z841" s="9"/>
    </row>
    <row r="842">
      <c r="A842" s="9"/>
      <c r="B842" s="64"/>
      <c r="C842" s="8"/>
      <c r="D842" s="8"/>
      <c r="E842" s="9"/>
      <c r="F842" s="8"/>
      <c r="G842" s="9"/>
      <c r="H842" s="9"/>
      <c r="I842" s="9"/>
      <c r="J842" s="9"/>
      <c r="K842" s="9"/>
      <c r="L842" s="9"/>
      <c r="M842" s="9"/>
      <c r="N842" s="9"/>
      <c r="O842" s="9"/>
      <c r="P842" s="9"/>
      <c r="Q842" s="9"/>
      <c r="R842" s="9"/>
      <c r="S842" s="9"/>
      <c r="T842" s="9"/>
      <c r="U842" s="9"/>
      <c r="V842" s="9"/>
      <c r="W842" s="9"/>
      <c r="X842" s="9"/>
      <c r="Y842" s="9"/>
      <c r="Z842" s="9"/>
    </row>
    <row r="843">
      <c r="A843" s="9"/>
      <c r="B843" s="64"/>
      <c r="C843" s="8"/>
      <c r="D843" s="8"/>
      <c r="E843" s="9"/>
      <c r="F843" s="8"/>
      <c r="G843" s="9"/>
      <c r="H843" s="9"/>
      <c r="I843" s="9"/>
      <c r="J843" s="9"/>
      <c r="K843" s="9"/>
      <c r="L843" s="9"/>
      <c r="M843" s="9"/>
      <c r="N843" s="9"/>
      <c r="O843" s="9"/>
      <c r="P843" s="9"/>
      <c r="Q843" s="9"/>
      <c r="R843" s="9"/>
      <c r="S843" s="9"/>
      <c r="T843" s="9"/>
      <c r="U843" s="9"/>
      <c r="V843" s="9"/>
      <c r="W843" s="9"/>
      <c r="X843" s="9"/>
      <c r="Y843" s="9"/>
      <c r="Z843" s="9"/>
    </row>
    <row r="844">
      <c r="A844" s="9"/>
      <c r="B844" s="64"/>
      <c r="C844" s="8"/>
      <c r="D844" s="8"/>
      <c r="E844" s="9"/>
      <c r="F844" s="8"/>
      <c r="G844" s="9"/>
      <c r="H844" s="9"/>
      <c r="I844" s="9"/>
      <c r="J844" s="9"/>
      <c r="K844" s="9"/>
      <c r="L844" s="9"/>
      <c r="M844" s="9"/>
      <c r="N844" s="9"/>
      <c r="O844" s="9"/>
      <c r="P844" s="9"/>
      <c r="Q844" s="9"/>
      <c r="R844" s="9"/>
      <c r="S844" s="9"/>
      <c r="T844" s="9"/>
      <c r="U844" s="9"/>
      <c r="V844" s="9"/>
      <c r="W844" s="9"/>
      <c r="X844" s="9"/>
      <c r="Y844" s="9"/>
      <c r="Z844" s="9"/>
    </row>
    <row r="845">
      <c r="A845" s="9"/>
      <c r="B845" s="64"/>
      <c r="C845" s="8"/>
      <c r="D845" s="8"/>
      <c r="E845" s="9"/>
      <c r="F845" s="8"/>
      <c r="G845" s="9"/>
      <c r="H845" s="9"/>
      <c r="I845" s="9"/>
      <c r="J845" s="9"/>
      <c r="K845" s="9"/>
      <c r="L845" s="9"/>
      <c r="M845" s="9"/>
      <c r="N845" s="9"/>
      <c r="O845" s="9"/>
      <c r="P845" s="9"/>
      <c r="Q845" s="9"/>
      <c r="R845" s="9"/>
      <c r="S845" s="9"/>
      <c r="T845" s="9"/>
      <c r="U845" s="9"/>
      <c r="V845" s="9"/>
      <c r="W845" s="9"/>
      <c r="X845" s="9"/>
      <c r="Y845" s="9"/>
      <c r="Z845" s="9"/>
    </row>
    <row r="846">
      <c r="A846" s="9"/>
      <c r="B846" s="64"/>
      <c r="C846" s="8"/>
      <c r="D846" s="8"/>
      <c r="E846" s="9"/>
      <c r="F846" s="8"/>
      <c r="G846" s="9"/>
      <c r="H846" s="9"/>
      <c r="I846" s="9"/>
      <c r="J846" s="9"/>
      <c r="K846" s="9"/>
      <c r="L846" s="9"/>
      <c r="M846" s="9"/>
      <c r="N846" s="9"/>
      <c r="O846" s="9"/>
      <c r="P846" s="9"/>
      <c r="Q846" s="9"/>
      <c r="R846" s="9"/>
      <c r="S846" s="9"/>
      <c r="T846" s="9"/>
      <c r="U846" s="9"/>
      <c r="V846" s="9"/>
      <c r="W846" s="9"/>
      <c r="X846" s="9"/>
      <c r="Y846" s="9"/>
      <c r="Z846" s="9"/>
    </row>
    <row r="847">
      <c r="A847" s="9"/>
      <c r="B847" s="64"/>
      <c r="C847" s="8"/>
      <c r="D847" s="8"/>
      <c r="E847" s="9"/>
      <c r="F847" s="8"/>
      <c r="G847" s="9"/>
      <c r="H847" s="9"/>
      <c r="I847" s="9"/>
      <c r="J847" s="9"/>
      <c r="K847" s="9"/>
      <c r="L847" s="9"/>
      <c r="M847" s="9"/>
      <c r="N847" s="9"/>
      <c r="O847" s="9"/>
      <c r="P847" s="9"/>
      <c r="Q847" s="9"/>
      <c r="R847" s="9"/>
      <c r="S847" s="9"/>
      <c r="T847" s="9"/>
      <c r="U847" s="9"/>
      <c r="V847" s="9"/>
      <c r="W847" s="9"/>
      <c r="X847" s="9"/>
      <c r="Y847" s="9"/>
      <c r="Z847" s="9"/>
    </row>
    <row r="848">
      <c r="A848" s="9"/>
      <c r="B848" s="64"/>
      <c r="C848" s="8"/>
      <c r="D848" s="8"/>
      <c r="E848" s="9"/>
      <c r="F848" s="8"/>
      <c r="G848" s="9"/>
      <c r="H848" s="9"/>
      <c r="I848" s="9"/>
      <c r="J848" s="9"/>
      <c r="K848" s="9"/>
      <c r="L848" s="9"/>
      <c r="M848" s="9"/>
      <c r="N848" s="9"/>
      <c r="O848" s="9"/>
      <c r="P848" s="9"/>
      <c r="Q848" s="9"/>
      <c r="R848" s="9"/>
      <c r="S848" s="9"/>
      <c r="T848" s="9"/>
      <c r="U848" s="9"/>
      <c r="V848" s="9"/>
      <c r="W848" s="9"/>
      <c r="X848" s="9"/>
      <c r="Y848" s="9"/>
      <c r="Z848" s="9"/>
    </row>
    <row r="849">
      <c r="A849" s="9"/>
      <c r="B849" s="64"/>
      <c r="C849" s="8"/>
      <c r="D849" s="8"/>
      <c r="E849" s="9"/>
      <c r="F849" s="8"/>
      <c r="G849" s="9"/>
      <c r="H849" s="9"/>
      <c r="I849" s="9"/>
      <c r="J849" s="9"/>
      <c r="K849" s="9"/>
      <c r="L849" s="9"/>
      <c r="M849" s="9"/>
      <c r="N849" s="9"/>
      <c r="O849" s="9"/>
      <c r="P849" s="9"/>
      <c r="Q849" s="9"/>
      <c r="R849" s="9"/>
      <c r="S849" s="9"/>
      <c r="T849" s="9"/>
      <c r="U849" s="9"/>
      <c r="V849" s="9"/>
      <c r="W849" s="9"/>
      <c r="X849" s="9"/>
      <c r="Y849" s="9"/>
      <c r="Z849" s="9"/>
    </row>
    <row r="850">
      <c r="A850" s="9"/>
      <c r="B850" s="64"/>
      <c r="C850" s="8"/>
      <c r="D850" s="8"/>
      <c r="E850" s="9"/>
      <c r="F850" s="8"/>
      <c r="G850" s="9"/>
      <c r="H850" s="9"/>
      <c r="I850" s="9"/>
      <c r="J850" s="9"/>
      <c r="K850" s="9"/>
      <c r="L850" s="9"/>
      <c r="M850" s="9"/>
      <c r="N850" s="9"/>
      <c r="O850" s="9"/>
      <c r="P850" s="9"/>
      <c r="Q850" s="9"/>
      <c r="R850" s="9"/>
      <c r="S850" s="9"/>
      <c r="T850" s="9"/>
      <c r="U850" s="9"/>
      <c r="V850" s="9"/>
      <c r="W850" s="9"/>
      <c r="X850" s="9"/>
      <c r="Y850" s="9"/>
      <c r="Z850" s="9"/>
    </row>
    <row r="851">
      <c r="A851" s="9"/>
      <c r="B851" s="64"/>
      <c r="C851" s="8"/>
      <c r="D851" s="8"/>
      <c r="E851" s="9"/>
      <c r="F851" s="8"/>
      <c r="G851" s="9"/>
      <c r="H851" s="9"/>
      <c r="I851" s="9"/>
      <c r="J851" s="9"/>
      <c r="K851" s="9"/>
      <c r="L851" s="9"/>
      <c r="M851" s="9"/>
      <c r="N851" s="9"/>
      <c r="O851" s="9"/>
      <c r="P851" s="9"/>
      <c r="Q851" s="9"/>
      <c r="R851" s="9"/>
      <c r="S851" s="9"/>
      <c r="T851" s="9"/>
      <c r="U851" s="9"/>
      <c r="V851" s="9"/>
      <c r="W851" s="9"/>
      <c r="X851" s="9"/>
      <c r="Y851" s="9"/>
      <c r="Z851" s="9"/>
    </row>
    <row r="852">
      <c r="A852" s="9"/>
      <c r="B852" s="64"/>
      <c r="C852" s="8"/>
      <c r="D852" s="8"/>
      <c r="E852" s="9"/>
      <c r="F852" s="8"/>
      <c r="G852" s="9"/>
      <c r="H852" s="9"/>
      <c r="I852" s="9"/>
      <c r="J852" s="9"/>
      <c r="K852" s="9"/>
      <c r="L852" s="9"/>
      <c r="M852" s="9"/>
      <c r="N852" s="9"/>
      <c r="O852" s="9"/>
      <c r="P852" s="9"/>
      <c r="Q852" s="9"/>
      <c r="R852" s="9"/>
      <c r="S852" s="9"/>
      <c r="T852" s="9"/>
      <c r="U852" s="9"/>
      <c r="V852" s="9"/>
      <c r="W852" s="9"/>
      <c r="X852" s="9"/>
      <c r="Y852" s="9"/>
      <c r="Z852" s="9"/>
    </row>
    <row r="853">
      <c r="A853" s="9"/>
      <c r="B853" s="64"/>
      <c r="C853" s="8"/>
      <c r="D853" s="8"/>
      <c r="E853" s="9"/>
      <c r="F853" s="8"/>
      <c r="G853" s="9"/>
      <c r="H853" s="9"/>
      <c r="I853" s="9"/>
      <c r="J853" s="9"/>
      <c r="K853" s="9"/>
      <c r="L853" s="9"/>
      <c r="M853" s="9"/>
      <c r="N853" s="9"/>
      <c r="O853" s="9"/>
      <c r="P853" s="9"/>
      <c r="Q853" s="9"/>
      <c r="R853" s="9"/>
      <c r="S853" s="9"/>
      <c r="T853" s="9"/>
      <c r="U853" s="9"/>
      <c r="V853" s="9"/>
      <c r="W853" s="9"/>
      <c r="X853" s="9"/>
      <c r="Y853" s="9"/>
      <c r="Z853" s="9"/>
    </row>
    <row r="854">
      <c r="A854" s="9"/>
      <c r="B854" s="64"/>
      <c r="C854" s="8"/>
      <c r="D854" s="8"/>
      <c r="E854" s="9"/>
      <c r="F854" s="8"/>
      <c r="G854" s="9"/>
      <c r="H854" s="9"/>
      <c r="I854" s="9"/>
      <c r="J854" s="9"/>
      <c r="K854" s="9"/>
      <c r="L854" s="9"/>
      <c r="M854" s="9"/>
      <c r="N854" s="9"/>
      <c r="O854" s="9"/>
      <c r="P854" s="9"/>
      <c r="Q854" s="9"/>
      <c r="R854" s="9"/>
      <c r="S854" s="9"/>
      <c r="T854" s="9"/>
      <c r="U854" s="9"/>
      <c r="V854" s="9"/>
      <c r="W854" s="9"/>
      <c r="X854" s="9"/>
      <c r="Y854" s="9"/>
      <c r="Z854" s="9"/>
    </row>
    <row r="855">
      <c r="A855" s="9"/>
      <c r="B855" s="64"/>
      <c r="C855" s="8"/>
      <c r="D855" s="8"/>
      <c r="E855" s="9"/>
      <c r="F855" s="8"/>
      <c r="G855" s="9"/>
      <c r="H855" s="9"/>
      <c r="I855" s="9"/>
      <c r="J855" s="9"/>
      <c r="K855" s="9"/>
      <c r="L855" s="9"/>
      <c r="M855" s="9"/>
      <c r="N855" s="9"/>
      <c r="O855" s="9"/>
      <c r="P855" s="9"/>
      <c r="Q855" s="9"/>
      <c r="R855" s="9"/>
      <c r="S855" s="9"/>
      <c r="T855" s="9"/>
      <c r="U855" s="9"/>
      <c r="V855" s="9"/>
      <c r="W855" s="9"/>
      <c r="X855" s="9"/>
      <c r="Y855" s="9"/>
      <c r="Z855" s="9"/>
    </row>
    <row r="856">
      <c r="A856" s="9"/>
      <c r="B856" s="64"/>
      <c r="C856" s="8"/>
      <c r="D856" s="8"/>
      <c r="E856" s="9"/>
      <c r="F856" s="8"/>
      <c r="G856" s="9"/>
      <c r="H856" s="9"/>
      <c r="I856" s="9"/>
      <c r="J856" s="9"/>
      <c r="K856" s="9"/>
      <c r="L856" s="9"/>
      <c r="M856" s="9"/>
      <c r="N856" s="9"/>
      <c r="O856" s="9"/>
      <c r="P856" s="9"/>
      <c r="Q856" s="9"/>
      <c r="R856" s="9"/>
      <c r="S856" s="9"/>
      <c r="T856" s="9"/>
      <c r="U856" s="9"/>
      <c r="V856" s="9"/>
      <c r="W856" s="9"/>
      <c r="X856" s="9"/>
      <c r="Y856" s="9"/>
      <c r="Z856" s="9"/>
    </row>
    <row r="857">
      <c r="A857" s="9"/>
      <c r="B857" s="64"/>
      <c r="C857" s="8"/>
      <c r="D857" s="8"/>
      <c r="E857" s="9"/>
      <c r="F857" s="8"/>
      <c r="G857" s="9"/>
      <c r="H857" s="9"/>
      <c r="I857" s="9"/>
      <c r="J857" s="9"/>
      <c r="K857" s="9"/>
      <c r="L857" s="9"/>
      <c r="M857" s="9"/>
      <c r="N857" s="9"/>
      <c r="O857" s="9"/>
      <c r="P857" s="9"/>
      <c r="Q857" s="9"/>
      <c r="R857" s="9"/>
      <c r="S857" s="9"/>
      <c r="T857" s="9"/>
      <c r="U857" s="9"/>
      <c r="V857" s="9"/>
      <c r="W857" s="9"/>
      <c r="X857" s="9"/>
      <c r="Y857" s="9"/>
      <c r="Z857" s="9"/>
    </row>
    <row r="858">
      <c r="A858" s="9"/>
      <c r="B858" s="64"/>
      <c r="C858" s="8"/>
      <c r="D858" s="8"/>
      <c r="E858" s="9"/>
      <c r="F858" s="8"/>
      <c r="G858" s="9"/>
      <c r="H858" s="9"/>
      <c r="I858" s="9"/>
      <c r="J858" s="9"/>
      <c r="K858" s="9"/>
      <c r="L858" s="9"/>
      <c r="M858" s="9"/>
      <c r="N858" s="9"/>
      <c r="O858" s="9"/>
      <c r="P858" s="9"/>
      <c r="Q858" s="9"/>
      <c r="R858" s="9"/>
      <c r="S858" s="9"/>
      <c r="T858" s="9"/>
      <c r="U858" s="9"/>
      <c r="V858" s="9"/>
      <c r="W858" s="9"/>
      <c r="X858" s="9"/>
      <c r="Y858" s="9"/>
      <c r="Z858" s="9"/>
    </row>
    <row r="859">
      <c r="A859" s="9"/>
      <c r="B859" s="64"/>
      <c r="C859" s="8"/>
      <c r="D859" s="8"/>
      <c r="E859" s="9"/>
      <c r="F859" s="8"/>
      <c r="G859" s="9"/>
      <c r="H859" s="9"/>
      <c r="I859" s="9"/>
      <c r="J859" s="9"/>
      <c r="K859" s="9"/>
      <c r="L859" s="9"/>
      <c r="M859" s="9"/>
      <c r="N859" s="9"/>
      <c r="O859" s="9"/>
      <c r="P859" s="9"/>
      <c r="Q859" s="9"/>
      <c r="R859" s="9"/>
      <c r="S859" s="9"/>
      <c r="T859" s="9"/>
      <c r="U859" s="9"/>
      <c r="V859" s="9"/>
      <c r="W859" s="9"/>
      <c r="X859" s="9"/>
      <c r="Y859" s="9"/>
      <c r="Z859" s="9"/>
    </row>
    <row r="860">
      <c r="A860" s="9"/>
      <c r="B860" s="64"/>
      <c r="C860" s="8"/>
      <c r="D860" s="8"/>
      <c r="E860" s="9"/>
      <c r="F860" s="8"/>
      <c r="G860" s="9"/>
      <c r="H860" s="9"/>
      <c r="I860" s="9"/>
      <c r="J860" s="9"/>
      <c r="K860" s="9"/>
      <c r="L860" s="9"/>
      <c r="M860" s="9"/>
      <c r="N860" s="9"/>
      <c r="O860" s="9"/>
      <c r="P860" s="9"/>
      <c r="Q860" s="9"/>
      <c r="R860" s="9"/>
      <c r="S860" s="9"/>
      <c r="T860" s="9"/>
      <c r="U860" s="9"/>
      <c r="V860" s="9"/>
      <c r="W860" s="9"/>
      <c r="X860" s="9"/>
      <c r="Y860" s="9"/>
      <c r="Z860" s="9"/>
    </row>
    <row r="861">
      <c r="A861" s="9"/>
      <c r="B861" s="64"/>
      <c r="C861" s="8"/>
      <c r="D861" s="8"/>
      <c r="E861" s="9"/>
      <c r="F861" s="8"/>
      <c r="G861" s="9"/>
      <c r="H861" s="9"/>
      <c r="I861" s="9"/>
      <c r="J861" s="9"/>
      <c r="K861" s="9"/>
      <c r="L861" s="9"/>
      <c r="M861" s="9"/>
      <c r="N861" s="9"/>
      <c r="O861" s="9"/>
      <c r="P861" s="9"/>
      <c r="Q861" s="9"/>
      <c r="R861" s="9"/>
      <c r="S861" s="9"/>
      <c r="T861" s="9"/>
      <c r="U861" s="9"/>
      <c r="V861" s="9"/>
      <c r="W861" s="9"/>
      <c r="X861" s="9"/>
      <c r="Y861" s="9"/>
      <c r="Z861" s="9"/>
    </row>
    <row r="862">
      <c r="A862" s="9"/>
      <c r="B862" s="64"/>
      <c r="C862" s="8"/>
      <c r="D862" s="8"/>
      <c r="E862" s="9"/>
      <c r="F862" s="8"/>
      <c r="G862" s="9"/>
      <c r="H862" s="9"/>
      <c r="I862" s="9"/>
      <c r="J862" s="9"/>
      <c r="K862" s="9"/>
      <c r="L862" s="9"/>
      <c r="M862" s="9"/>
      <c r="N862" s="9"/>
      <c r="O862" s="9"/>
      <c r="P862" s="9"/>
      <c r="Q862" s="9"/>
      <c r="R862" s="9"/>
      <c r="S862" s="9"/>
      <c r="T862" s="9"/>
      <c r="U862" s="9"/>
      <c r="V862" s="9"/>
      <c r="W862" s="9"/>
      <c r="X862" s="9"/>
      <c r="Y862" s="9"/>
      <c r="Z862" s="9"/>
    </row>
    <row r="863">
      <c r="A863" s="9"/>
      <c r="B863" s="64"/>
      <c r="C863" s="8"/>
      <c r="D863" s="8"/>
      <c r="E863" s="9"/>
      <c r="F863" s="8"/>
      <c r="G863" s="9"/>
      <c r="H863" s="9"/>
      <c r="I863" s="9"/>
      <c r="J863" s="9"/>
      <c r="K863" s="9"/>
      <c r="L863" s="9"/>
      <c r="M863" s="9"/>
      <c r="N863" s="9"/>
      <c r="O863" s="9"/>
      <c r="P863" s="9"/>
      <c r="Q863" s="9"/>
      <c r="R863" s="9"/>
      <c r="S863" s="9"/>
      <c r="T863" s="9"/>
      <c r="U863" s="9"/>
      <c r="V863" s="9"/>
      <c r="W863" s="9"/>
      <c r="X863" s="9"/>
      <c r="Y863" s="9"/>
      <c r="Z863" s="9"/>
    </row>
    <row r="864">
      <c r="A864" s="9"/>
      <c r="B864" s="64"/>
      <c r="C864" s="8"/>
      <c r="D864" s="8"/>
      <c r="E864" s="9"/>
      <c r="F864" s="8"/>
      <c r="G864" s="9"/>
      <c r="H864" s="9"/>
      <c r="I864" s="9"/>
      <c r="J864" s="9"/>
      <c r="K864" s="9"/>
      <c r="L864" s="9"/>
      <c r="M864" s="9"/>
      <c r="N864" s="9"/>
      <c r="O864" s="9"/>
      <c r="P864" s="9"/>
      <c r="Q864" s="9"/>
      <c r="R864" s="9"/>
      <c r="S864" s="9"/>
      <c r="T864" s="9"/>
      <c r="U864" s="9"/>
      <c r="V864" s="9"/>
      <c r="W864" s="9"/>
      <c r="X864" s="9"/>
      <c r="Y864" s="9"/>
      <c r="Z864" s="9"/>
    </row>
    <row r="865">
      <c r="A865" s="9"/>
      <c r="B865" s="64"/>
      <c r="C865" s="8"/>
      <c r="D865" s="8"/>
      <c r="E865" s="9"/>
      <c r="F865" s="8"/>
      <c r="G865" s="9"/>
      <c r="H865" s="9"/>
      <c r="I865" s="9"/>
      <c r="J865" s="9"/>
      <c r="K865" s="9"/>
      <c r="L865" s="9"/>
      <c r="M865" s="9"/>
      <c r="N865" s="9"/>
      <c r="O865" s="9"/>
      <c r="P865" s="9"/>
      <c r="Q865" s="9"/>
      <c r="R865" s="9"/>
      <c r="S865" s="9"/>
      <c r="T865" s="9"/>
      <c r="U865" s="9"/>
      <c r="V865" s="9"/>
      <c r="W865" s="9"/>
      <c r="X865" s="9"/>
      <c r="Y865" s="9"/>
      <c r="Z865" s="9"/>
    </row>
    <row r="866">
      <c r="A866" s="9"/>
      <c r="B866" s="64"/>
      <c r="C866" s="8"/>
      <c r="D866" s="8"/>
      <c r="E866" s="9"/>
      <c r="F866" s="8"/>
      <c r="G866" s="9"/>
      <c r="H866" s="9"/>
      <c r="I866" s="9"/>
      <c r="J866" s="9"/>
      <c r="K866" s="9"/>
      <c r="L866" s="9"/>
      <c r="M866" s="9"/>
      <c r="N866" s="9"/>
      <c r="O866" s="9"/>
      <c r="P866" s="9"/>
      <c r="Q866" s="9"/>
      <c r="R866" s="9"/>
      <c r="S866" s="9"/>
      <c r="T866" s="9"/>
      <c r="U866" s="9"/>
      <c r="V866" s="9"/>
      <c r="W866" s="9"/>
      <c r="X866" s="9"/>
      <c r="Y866" s="9"/>
      <c r="Z866" s="9"/>
    </row>
    <row r="867">
      <c r="A867" s="9"/>
      <c r="B867" s="64"/>
      <c r="C867" s="8"/>
      <c r="D867" s="8"/>
      <c r="E867" s="9"/>
      <c r="F867" s="8"/>
      <c r="G867" s="9"/>
      <c r="H867" s="9"/>
      <c r="I867" s="9"/>
      <c r="J867" s="9"/>
      <c r="K867" s="9"/>
      <c r="L867" s="9"/>
      <c r="M867" s="9"/>
      <c r="N867" s="9"/>
      <c r="O867" s="9"/>
      <c r="P867" s="9"/>
      <c r="Q867" s="9"/>
      <c r="R867" s="9"/>
      <c r="S867" s="9"/>
      <c r="T867" s="9"/>
      <c r="U867" s="9"/>
      <c r="V867" s="9"/>
      <c r="W867" s="9"/>
      <c r="X867" s="9"/>
      <c r="Y867" s="9"/>
      <c r="Z867" s="9"/>
    </row>
    <row r="868">
      <c r="A868" s="9"/>
      <c r="B868" s="64"/>
      <c r="C868" s="8"/>
      <c r="D868" s="8"/>
      <c r="E868" s="9"/>
      <c r="F868" s="8"/>
      <c r="G868" s="9"/>
      <c r="H868" s="9"/>
      <c r="I868" s="9"/>
      <c r="J868" s="9"/>
      <c r="K868" s="9"/>
      <c r="L868" s="9"/>
      <c r="M868" s="9"/>
      <c r="N868" s="9"/>
      <c r="O868" s="9"/>
      <c r="P868" s="9"/>
      <c r="Q868" s="9"/>
      <c r="R868" s="9"/>
      <c r="S868" s="9"/>
      <c r="T868" s="9"/>
      <c r="U868" s="9"/>
      <c r="V868" s="9"/>
      <c r="W868" s="9"/>
      <c r="X868" s="9"/>
      <c r="Y868" s="9"/>
      <c r="Z868" s="9"/>
    </row>
    <row r="869">
      <c r="A869" s="9"/>
      <c r="B869" s="64"/>
      <c r="C869" s="8"/>
      <c r="D869" s="8"/>
      <c r="E869" s="9"/>
      <c r="F869" s="8"/>
      <c r="G869" s="9"/>
      <c r="H869" s="9"/>
      <c r="I869" s="9"/>
      <c r="J869" s="9"/>
      <c r="K869" s="9"/>
      <c r="L869" s="9"/>
      <c r="M869" s="9"/>
      <c r="N869" s="9"/>
      <c r="O869" s="9"/>
      <c r="P869" s="9"/>
      <c r="Q869" s="9"/>
      <c r="R869" s="9"/>
      <c r="S869" s="9"/>
      <c r="T869" s="9"/>
      <c r="U869" s="9"/>
      <c r="V869" s="9"/>
      <c r="W869" s="9"/>
      <c r="X869" s="9"/>
      <c r="Y869" s="9"/>
      <c r="Z869" s="9"/>
    </row>
    <row r="870">
      <c r="A870" s="9"/>
      <c r="B870" s="64"/>
      <c r="C870" s="8"/>
      <c r="D870" s="8"/>
      <c r="E870" s="9"/>
      <c r="F870" s="8"/>
      <c r="G870" s="9"/>
      <c r="H870" s="9"/>
      <c r="I870" s="9"/>
      <c r="J870" s="9"/>
      <c r="K870" s="9"/>
      <c r="L870" s="9"/>
      <c r="M870" s="9"/>
      <c r="N870" s="9"/>
      <c r="O870" s="9"/>
      <c r="P870" s="9"/>
      <c r="Q870" s="9"/>
      <c r="R870" s="9"/>
      <c r="S870" s="9"/>
      <c r="T870" s="9"/>
      <c r="U870" s="9"/>
      <c r="V870" s="9"/>
      <c r="W870" s="9"/>
      <c r="X870" s="9"/>
      <c r="Y870" s="9"/>
      <c r="Z870" s="9"/>
    </row>
    <row r="871">
      <c r="A871" s="9"/>
      <c r="B871" s="64"/>
      <c r="C871" s="8"/>
      <c r="D871" s="8"/>
      <c r="E871" s="9"/>
      <c r="F871" s="8"/>
      <c r="G871" s="9"/>
      <c r="H871" s="9"/>
      <c r="I871" s="9"/>
      <c r="J871" s="9"/>
      <c r="K871" s="9"/>
      <c r="L871" s="9"/>
      <c r="M871" s="9"/>
      <c r="N871" s="9"/>
      <c r="O871" s="9"/>
      <c r="P871" s="9"/>
      <c r="Q871" s="9"/>
      <c r="R871" s="9"/>
      <c r="S871" s="9"/>
      <c r="T871" s="9"/>
      <c r="U871" s="9"/>
      <c r="V871" s="9"/>
      <c r="W871" s="9"/>
      <c r="X871" s="9"/>
      <c r="Y871" s="9"/>
      <c r="Z871" s="9"/>
    </row>
    <row r="872">
      <c r="A872" s="9"/>
      <c r="B872" s="64"/>
      <c r="C872" s="8"/>
      <c r="D872" s="8"/>
      <c r="E872" s="9"/>
      <c r="F872" s="8"/>
      <c r="G872" s="9"/>
      <c r="H872" s="9"/>
      <c r="I872" s="9"/>
      <c r="J872" s="9"/>
      <c r="K872" s="9"/>
      <c r="L872" s="9"/>
      <c r="M872" s="9"/>
      <c r="N872" s="9"/>
      <c r="O872" s="9"/>
      <c r="P872" s="9"/>
      <c r="Q872" s="9"/>
      <c r="R872" s="9"/>
      <c r="S872" s="9"/>
      <c r="T872" s="9"/>
      <c r="U872" s="9"/>
      <c r="V872" s="9"/>
      <c r="W872" s="9"/>
      <c r="X872" s="9"/>
      <c r="Y872" s="9"/>
      <c r="Z872" s="9"/>
    </row>
    <row r="873">
      <c r="A873" s="9"/>
      <c r="B873" s="64"/>
      <c r="C873" s="8"/>
      <c r="D873" s="8"/>
      <c r="E873" s="9"/>
      <c r="F873" s="8"/>
      <c r="G873" s="9"/>
      <c r="H873" s="9"/>
      <c r="I873" s="9"/>
      <c r="J873" s="9"/>
      <c r="K873" s="9"/>
      <c r="L873" s="9"/>
      <c r="M873" s="9"/>
      <c r="N873" s="9"/>
      <c r="O873" s="9"/>
      <c r="P873" s="9"/>
      <c r="Q873" s="9"/>
      <c r="R873" s="9"/>
      <c r="S873" s="9"/>
      <c r="T873" s="9"/>
      <c r="U873" s="9"/>
      <c r="V873" s="9"/>
      <c r="W873" s="9"/>
      <c r="X873" s="9"/>
      <c r="Y873" s="9"/>
      <c r="Z873" s="9"/>
    </row>
    <row r="874">
      <c r="A874" s="9"/>
      <c r="B874" s="64"/>
      <c r="C874" s="8"/>
      <c r="D874" s="8"/>
      <c r="E874" s="9"/>
      <c r="F874" s="8"/>
      <c r="G874" s="9"/>
      <c r="H874" s="9"/>
      <c r="I874" s="9"/>
      <c r="J874" s="9"/>
      <c r="K874" s="9"/>
      <c r="L874" s="9"/>
      <c r="M874" s="9"/>
      <c r="N874" s="9"/>
      <c r="O874" s="9"/>
      <c r="P874" s="9"/>
      <c r="Q874" s="9"/>
      <c r="R874" s="9"/>
      <c r="S874" s="9"/>
      <c r="T874" s="9"/>
      <c r="U874" s="9"/>
      <c r="V874" s="9"/>
      <c r="W874" s="9"/>
      <c r="X874" s="9"/>
      <c r="Y874" s="9"/>
      <c r="Z874" s="9"/>
    </row>
    <row r="875">
      <c r="A875" s="9"/>
      <c r="B875" s="64"/>
      <c r="C875" s="8"/>
      <c r="D875" s="8"/>
      <c r="E875" s="9"/>
      <c r="F875" s="8"/>
      <c r="G875" s="9"/>
      <c r="H875" s="9"/>
      <c r="I875" s="9"/>
      <c r="J875" s="9"/>
      <c r="K875" s="9"/>
      <c r="L875" s="9"/>
      <c r="M875" s="9"/>
      <c r="N875" s="9"/>
      <c r="O875" s="9"/>
      <c r="P875" s="9"/>
      <c r="Q875" s="9"/>
      <c r="R875" s="9"/>
      <c r="S875" s="9"/>
      <c r="T875" s="9"/>
      <c r="U875" s="9"/>
      <c r="V875" s="9"/>
      <c r="W875" s="9"/>
      <c r="X875" s="9"/>
      <c r="Y875" s="9"/>
      <c r="Z875" s="9"/>
    </row>
    <row r="876">
      <c r="A876" s="9"/>
      <c r="B876" s="64"/>
      <c r="C876" s="8"/>
      <c r="D876" s="8"/>
      <c r="E876" s="9"/>
      <c r="F876" s="8"/>
      <c r="G876" s="9"/>
      <c r="H876" s="9"/>
      <c r="I876" s="9"/>
      <c r="J876" s="9"/>
      <c r="K876" s="9"/>
      <c r="L876" s="9"/>
      <c r="M876" s="9"/>
      <c r="N876" s="9"/>
      <c r="O876" s="9"/>
      <c r="P876" s="9"/>
      <c r="Q876" s="9"/>
      <c r="R876" s="9"/>
      <c r="S876" s="9"/>
      <c r="T876" s="9"/>
      <c r="U876" s="9"/>
      <c r="V876" s="9"/>
      <c r="W876" s="9"/>
      <c r="X876" s="9"/>
      <c r="Y876" s="9"/>
      <c r="Z876" s="9"/>
    </row>
    <row r="877">
      <c r="A877" s="9"/>
      <c r="B877" s="64"/>
      <c r="C877" s="8"/>
      <c r="D877" s="8"/>
      <c r="E877" s="9"/>
      <c r="F877" s="8"/>
      <c r="G877" s="9"/>
      <c r="H877" s="9"/>
      <c r="I877" s="9"/>
      <c r="J877" s="9"/>
      <c r="K877" s="9"/>
      <c r="L877" s="9"/>
      <c r="M877" s="9"/>
      <c r="N877" s="9"/>
      <c r="O877" s="9"/>
      <c r="P877" s="9"/>
      <c r="Q877" s="9"/>
      <c r="R877" s="9"/>
      <c r="S877" s="9"/>
      <c r="T877" s="9"/>
      <c r="U877" s="9"/>
      <c r="V877" s="9"/>
      <c r="W877" s="9"/>
      <c r="X877" s="9"/>
      <c r="Y877" s="9"/>
      <c r="Z877" s="9"/>
    </row>
    <row r="878">
      <c r="A878" s="9"/>
      <c r="B878" s="64"/>
      <c r="C878" s="8"/>
      <c r="D878" s="8"/>
      <c r="E878" s="9"/>
      <c r="F878" s="8"/>
      <c r="G878" s="9"/>
      <c r="H878" s="9"/>
      <c r="I878" s="9"/>
      <c r="J878" s="9"/>
      <c r="K878" s="9"/>
      <c r="L878" s="9"/>
      <c r="M878" s="9"/>
      <c r="N878" s="9"/>
      <c r="O878" s="9"/>
      <c r="P878" s="9"/>
      <c r="Q878" s="9"/>
      <c r="R878" s="9"/>
      <c r="S878" s="9"/>
      <c r="T878" s="9"/>
      <c r="U878" s="9"/>
      <c r="V878" s="9"/>
      <c r="W878" s="9"/>
      <c r="X878" s="9"/>
      <c r="Y878" s="9"/>
      <c r="Z878" s="9"/>
    </row>
    <row r="879">
      <c r="A879" s="9"/>
      <c r="B879" s="64"/>
      <c r="C879" s="8"/>
      <c r="D879" s="8"/>
      <c r="E879" s="9"/>
      <c r="F879" s="8"/>
      <c r="G879" s="9"/>
      <c r="H879" s="9"/>
      <c r="I879" s="9"/>
      <c r="J879" s="9"/>
      <c r="K879" s="9"/>
      <c r="L879" s="9"/>
      <c r="M879" s="9"/>
      <c r="N879" s="9"/>
      <c r="O879" s="9"/>
      <c r="P879" s="9"/>
      <c r="Q879" s="9"/>
      <c r="R879" s="9"/>
      <c r="S879" s="9"/>
      <c r="T879" s="9"/>
      <c r="U879" s="9"/>
      <c r="V879" s="9"/>
      <c r="W879" s="9"/>
      <c r="X879" s="9"/>
      <c r="Y879" s="9"/>
      <c r="Z879" s="9"/>
    </row>
    <row r="880">
      <c r="A880" s="9"/>
      <c r="B880" s="64"/>
      <c r="C880" s="8"/>
      <c r="D880" s="8"/>
      <c r="E880" s="9"/>
      <c r="F880" s="8"/>
      <c r="G880" s="9"/>
      <c r="H880" s="9"/>
      <c r="I880" s="9"/>
      <c r="J880" s="9"/>
      <c r="K880" s="9"/>
      <c r="L880" s="9"/>
      <c r="M880" s="9"/>
      <c r="N880" s="9"/>
      <c r="O880" s="9"/>
      <c r="P880" s="9"/>
      <c r="Q880" s="9"/>
      <c r="R880" s="9"/>
      <c r="S880" s="9"/>
      <c r="T880" s="9"/>
      <c r="U880" s="9"/>
      <c r="V880" s="9"/>
      <c r="W880" s="9"/>
      <c r="X880" s="9"/>
      <c r="Y880" s="9"/>
      <c r="Z880" s="9"/>
    </row>
    <row r="881">
      <c r="A881" s="9"/>
      <c r="B881" s="64"/>
      <c r="C881" s="8"/>
      <c r="D881" s="8"/>
      <c r="E881" s="9"/>
      <c r="F881" s="8"/>
      <c r="G881" s="9"/>
      <c r="H881" s="9"/>
      <c r="I881" s="9"/>
      <c r="J881" s="9"/>
      <c r="K881" s="9"/>
      <c r="L881" s="9"/>
      <c r="M881" s="9"/>
      <c r="N881" s="9"/>
      <c r="O881" s="9"/>
      <c r="P881" s="9"/>
      <c r="Q881" s="9"/>
      <c r="R881" s="9"/>
      <c r="S881" s="9"/>
      <c r="T881" s="9"/>
      <c r="U881" s="9"/>
      <c r="V881" s="9"/>
      <c r="W881" s="9"/>
      <c r="X881" s="9"/>
      <c r="Y881" s="9"/>
      <c r="Z881" s="9"/>
    </row>
    <row r="882">
      <c r="A882" s="9"/>
      <c r="B882" s="64"/>
      <c r="C882" s="8"/>
      <c r="D882" s="8"/>
      <c r="E882" s="9"/>
      <c r="F882" s="8"/>
      <c r="G882" s="9"/>
      <c r="H882" s="9"/>
      <c r="I882" s="9"/>
      <c r="J882" s="9"/>
      <c r="K882" s="9"/>
      <c r="L882" s="9"/>
      <c r="M882" s="9"/>
      <c r="N882" s="9"/>
      <c r="O882" s="9"/>
      <c r="P882" s="9"/>
      <c r="Q882" s="9"/>
      <c r="R882" s="9"/>
      <c r="S882" s="9"/>
      <c r="T882" s="9"/>
      <c r="U882" s="9"/>
      <c r="V882" s="9"/>
      <c r="W882" s="9"/>
      <c r="X882" s="9"/>
      <c r="Y882" s="9"/>
      <c r="Z882" s="9"/>
    </row>
    <row r="883">
      <c r="A883" s="9"/>
      <c r="B883" s="64"/>
      <c r="C883" s="8"/>
      <c r="D883" s="8"/>
      <c r="E883" s="9"/>
      <c r="F883" s="8"/>
      <c r="G883" s="9"/>
      <c r="H883" s="9"/>
      <c r="I883" s="9"/>
      <c r="J883" s="9"/>
      <c r="K883" s="9"/>
      <c r="L883" s="9"/>
      <c r="M883" s="9"/>
      <c r="N883" s="9"/>
      <c r="O883" s="9"/>
      <c r="P883" s="9"/>
      <c r="Q883" s="9"/>
      <c r="R883" s="9"/>
      <c r="S883" s="9"/>
      <c r="T883" s="9"/>
      <c r="U883" s="9"/>
      <c r="V883" s="9"/>
      <c r="W883" s="9"/>
      <c r="X883" s="9"/>
      <c r="Y883" s="9"/>
      <c r="Z883" s="9"/>
    </row>
    <row r="884">
      <c r="A884" s="9"/>
      <c r="B884" s="64"/>
      <c r="C884" s="8"/>
      <c r="D884" s="8"/>
      <c r="E884" s="9"/>
      <c r="F884" s="8"/>
      <c r="G884" s="9"/>
      <c r="H884" s="9"/>
      <c r="I884" s="9"/>
      <c r="J884" s="9"/>
      <c r="K884" s="9"/>
      <c r="L884" s="9"/>
      <c r="M884" s="9"/>
      <c r="N884" s="9"/>
      <c r="O884" s="9"/>
      <c r="P884" s="9"/>
      <c r="Q884" s="9"/>
      <c r="R884" s="9"/>
      <c r="S884" s="9"/>
      <c r="T884" s="9"/>
      <c r="U884" s="9"/>
      <c r="V884" s="9"/>
      <c r="W884" s="9"/>
      <c r="X884" s="9"/>
      <c r="Y884" s="9"/>
      <c r="Z884" s="9"/>
    </row>
    <row r="885">
      <c r="A885" s="9"/>
      <c r="B885" s="64"/>
      <c r="C885" s="8"/>
      <c r="D885" s="8"/>
      <c r="E885" s="9"/>
      <c r="F885" s="8"/>
      <c r="G885" s="9"/>
      <c r="H885" s="9"/>
      <c r="I885" s="9"/>
      <c r="J885" s="9"/>
      <c r="K885" s="9"/>
      <c r="L885" s="9"/>
      <c r="M885" s="9"/>
      <c r="N885" s="9"/>
      <c r="O885" s="9"/>
      <c r="P885" s="9"/>
      <c r="Q885" s="9"/>
      <c r="R885" s="9"/>
      <c r="S885" s="9"/>
      <c r="T885" s="9"/>
      <c r="U885" s="9"/>
      <c r="V885" s="9"/>
      <c r="W885" s="9"/>
      <c r="X885" s="9"/>
      <c r="Y885" s="9"/>
      <c r="Z885" s="9"/>
    </row>
    <row r="886">
      <c r="A886" s="9"/>
      <c r="B886" s="64"/>
      <c r="C886" s="8"/>
      <c r="D886" s="8"/>
      <c r="E886" s="9"/>
      <c r="F886" s="8"/>
      <c r="G886" s="9"/>
      <c r="H886" s="9"/>
      <c r="I886" s="9"/>
      <c r="J886" s="9"/>
      <c r="K886" s="9"/>
      <c r="L886" s="9"/>
      <c r="M886" s="9"/>
      <c r="N886" s="9"/>
      <c r="O886" s="9"/>
      <c r="P886" s="9"/>
      <c r="Q886" s="9"/>
      <c r="R886" s="9"/>
      <c r="S886" s="9"/>
      <c r="T886" s="9"/>
      <c r="U886" s="9"/>
      <c r="V886" s="9"/>
      <c r="W886" s="9"/>
      <c r="X886" s="9"/>
      <c r="Y886" s="9"/>
      <c r="Z886" s="9"/>
    </row>
    <row r="887">
      <c r="A887" s="9"/>
      <c r="B887" s="64"/>
      <c r="C887" s="8"/>
      <c r="D887" s="8"/>
      <c r="E887" s="9"/>
      <c r="F887" s="8"/>
      <c r="G887" s="9"/>
      <c r="H887" s="9"/>
      <c r="I887" s="9"/>
      <c r="J887" s="9"/>
      <c r="K887" s="9"/>
      <c r="L887" s="9"/>
      <c r="M887" s="9"/>
      <c r="N887" s="9"/>
      <c r="O887" s="9"/>
      <c r="P887" s="9"/>
      <c r="Q887" s="9"/>
      <c r="R887" s="9"/>
      <c r="S887" s="9"/>
      <c r="T887" s="9"/>
      <c r="U887" s="9"/>
      <c r="V887" s="9"/>
      <c r="W887" s="9"/>
      <c r="X887" s="9"/>
      <c r="Y887" s="9"/>
      <c r="Z887" s="9"/>
    </row>
    <row r="888">
      <c r="A888" s="9"/>
      <c r="B888" s="64"/>
      <c r="C888" s="8"/>
      <c r="D888" s="8"/>
      <c r="E888" s="9"/>
      <c r="F888" s="8"/>
      <c r="G888" s="9"/>
      <c r="H888" s="9"/>
      <c r="I888" s="9"/>
      <c r="J888" s="9"/>
      <c r="K888" s="9"/>
      <c r="L888" s="9"/>
      <c r="M888" s="9"/>
      <c r="N888" s="9"/>
      <c r="O888" s="9"/>
      <c r="P888" s="9"/>
      <c r="Q888" s="9"/>
      <c r="R888" s="9"/>
      <c r="S888" s="9"/>
      <c r="T888" s="9"/>
      <c r="U888" s="9"/>
      <c r="V888" s="9"/>
      <c r="W888" s="9"/>
      <c r="X888" s="9"/>
      <c r="Y888" s="9"/>
      <c r="Z888" s="9"/>
    </row>
    <row r="889">
      <c r="A889" s="9"/>
      <c r="B889" s="64"/>
      <c r="C889" s="8"/>
      <c r="D889" s="8"/>
      <c r="E889" s="9"/>
      <c r="F889" s="8"/>
      <c r="G889" s="9"/>
      <c r="H889" s="9"/>
      <c r="I889" s="9"/>
      <c r="J889" s="9"/>
      <c r="K889" s="9"/>
      <c r="L889" s="9"/>
      <c r="M889" s="9"/>
      <c r="N889" s="9"/>
      <c r="O889" s="9"/>
      <c r="P889" s="9"/>
      <c r="Q889" s="9"/>
      <c r="R889" s="9"/>
      <c r="S889" s="9"/>
      <c r="T889" s="9"/>
      <c r="U889" s="9"/>
      <c r="V889" s="9"/>
      <c r="W889" s="9"/>
      <c r="X889" s="9"/>
      <c r="Y889" s="9"/>
      <c r="Z889" s="9"/>
    </row>
    <row r="890">
      <c r="A890" s="9"/>
      <c r="B890" s="64"/>
      <c r="C890" s="8"/>
      <c r="D890" s="8"/>
      <c r="E890" s="9"/>
      <c r="F890" s="8"/>
      <c r="G890" s="9"/>
      <c r="H890" s="9"/>
      <c r="I890" s="9"/>
      <c r="J890" s="9"/>
      <c r="K890" s="9"/>
      <c r="L890" s="9"/>
      <c r="M890" s="9"/>
      <c r="N890" s="9"/>
      <c r="O890" s="9"/>
      <c r="P890" s="9"/>
      <c r="Q890" s="9"/>
      <c r="R890" s="9"/>
      <c r="S890" s="9"/>
      <c r="T890" s="9"/>
      <c r="U890" s="9"/>
      <c r="V890" s="9"/>
      <c r="W890" s="9"/>
      <c r="X890" s="9"/>
      <c r="Y890" s="9"/>
      <c r="Z890" s="9"/>
    </row>
    <row r="891">
      <c r="A891" s="9"/>
      <c r="B891" s="64"/>
      <c r="C891" s="8"/>
      <c r="D891" s="8"/>
      <c r="E891" s="9"/>
      <c r="F891" s="8"/>
      <c r="G891" s="9"/>
      <c r="H891" s="9"/>
      <c r="I891" s="9"/>
      <c r="J891" s="9"/>
      <c r="K891" s="9"/>
      <c r="L891" s="9"/>
      <c r="M891" s="9"/>
      <c r="N891" s="9"/>
      <c r="O891" s="9"/>
      <c r="P891" s="9"/>
      <c r="Q891" s="9"/>
      <c r="R891" s="9"/>
      <c r="S891" s="9"/>
      <c r="T891" s="9"/>
      <c r="U891" s="9"/>
      <c r="V891" s="9"/>
      <c r="W891" s="9"/>
      <c r="X891" s="9"/>
      <c r="Y891" s="9"/>
      <c r="Z891" s="9"/>
    </row>
    <row r="892">
      <c r="A892" s="9"/>
      <c r="B892" s="64"/>
      <c r="C892" s="8"/>
      <c r="D892" s="8"/>
      <c r="E892" s="9"/>
      <c r="F892" s="8"/>
      <c r="G892" s="9"/>
      <c r="H892" s="9"/>
      <c r="I892" s="9"/>
      <c r="J892" s="9"/>
      <c r="K892" s="9"/>
      <c r="L892" s="9"/>
      <c r="M892" s="9"/>
      <c r="N892" s="9"/>
      <c r="O892" s="9"/>
      <c r="P892" s="9"/>
      <c r="Q892" s="9"/>
      <c r="R892" s="9"/>
      <c r="S892" s="9"/>
      <c r="T892" s="9"/>
      <c r="U892" s="9"/>
      <c r="V892" s="9"/>
      <c r="W892" s="9"/>
      <c r="X892" s="9"/>
      <c r="Y892" s="9"/>
      <c r="Z892" s="9"/>
    </row>
    <row r="893">
      <c r="A893" s="9"/>
      <c r="B893" s="64"/>
      <c r="C893" s="8"/>
      <c r="D893" s="8"/>
      <c r="E893" s="9"/>
      <c r="F893" s="8"/>
      <c r="G893" s="9"/>
      <c r="H893" s="9"/>
      <c r="I893" s="9"/>
      <c r="J893" s="9"/>
      <c r="K893" s="9"/>
      <c r="L893" s="9"/>
      <c r="M893" s="9"/>
      <c r="N893" s="9"/>
      <c r="O893" s="9"/>
      <c r="P893" s="9"/>
      <c r="Q893" s="9"/>
      <c r="R893" s="9"/>
      <c r="S893" s="9"/>
      <c r="T893" s="9"/>
      <c r="U893" s="9"/>
      <c r="V893" s="9"/>
      <c r="W893" s="9"/>
      <c r="X893" s="9"/>
      <c r="Y893" s="9"/>
      <c r="Z893" s="9"/>
    </row>
    <row r="894">
      <c r="A894" s="9"/>
      <c r="B894" s="64"/>
      <c r="C894" s="8"/>
      <c r="D894" s="8"/>
      <c r="E894" s="9"/>
      <c r="F894" s="8"/>
      <c r="G894" s="9"/>
      <c r="H894" s="9"/>
      <c r="I894" s="9"/>
      <c r="J894" s="9"/>
      <c r="K894" s="9"/>
      <c r="L894" s="9"/>
      <c r="M894" s="9"/>
      <c r="N894" s="9"/>
      <c r="O894" s="9"/>
      <c r="P894" s="9"/>
      <c r="Q894" s="9"/>
      <c r="R894" s="9"/>
      <c r="S894" s="9"/>
      <c r="T894" s="9"/>
      <c r="U894" s="9"/>
      <c r="V894" s="9"/>
      <c r="W894" s="9"/>
      <c r="X894" s="9"/>
      <c r="Y894" s="9"/>
      <c r="Z894" s="9"/>
    </row>
    <row r="895">
      <c r="A895" s="9"/>
      <c r="B895" s="64"/>
      <c r="C895" s="8"/>
      <c r="D895" s="8"/>
      <c r="E895" s="9"/>
      <c r="F895" s="8"/>
      <c r="G895" s="9"/>
      <c r="H895" s="9"/>
      <c r="I895" s="9"/>
      <c r="J895" s="9"/>
      <c r="K895" s="9"/>
      <c r="L895" s="9"/>
      <c r="M895" s="9"/>
      <c r="N895" s="9"/>
      <c r="O895" s="9"/>
      <c r="P895" s="9"/>
      <c r="Q895" s="9"/>
      <c r="R895" s="9"/>
      <c r="S895" s="9"/>
      <c r="T895" s="9"/>
      <c r="U895" s="9"/>
      <c r="V895" s="9"/>
      <c r="W895" s="9"/>
      <c r="X895" s="9"/>
      <c r="Y895" s="9"/>
      <c r="Z895" s="9"/>
    </row>
    <row r="896">
      <c r="A896" s="9"/>
      <c r="B896" s="64"/>
      <c r="C896" s="8"/>
      <c r="D896" s="8"/>
      <c r="E896" s="9"/>
      <c r="F896" s="8"/>
      <c r="G896" s="9"/>
      <c r="H896" s="9"/>
      <c r="I896" s="9"/>
      <c r="J896" s="9"/>
      <c r="K896" s="9"/>
      <c r="L896" s="9"/>
      <c r="M896" s="9"/>
      <c r="N896" s="9"/>
      <c r="O896" s="9"/>
      <c r="P896" s="9"/>
      <c r="Q896" s="9"/>
      <c r="R896" s="9"/>
      <c r="S896" s="9"/>
      <c r="T896" s="9"/>
      <c r="U896" s="9"/>
      <c r="V896" s="9"/>
      <c r="W896" s="9"/>
      <c r="X896" s="9"/>
      <c r="Y896" s="9"/>
      <c r="Z896" s="9"/>
    </row>
    <row r="897">
      <c r="A897" s="9"/>
      <c r="B897" s="64"/>
      <c r="C897" s="8"/>
      <c r="D897" s="8"/>
      <c r="E897" s="9"/>
      <c r="F897" s="8"/>
      <c r="G897" s="9"/>
      <c r="H897" s="9"/>
      <c r="I897" s="9"/>
      <c r="J897" s="9"/>
      <c r="K897" s="9"/>
      <c r="L897" s="9"/>
      <c r="M897" s="9"/>
      <c r="N897" s="9"/>
      <c r="O897" s="9"/>
      <c r="P897" s="9"/>
      <c r="Q897" s="9"/>
      <c r="R897" s="9"/>
      <c r="S897" s="9"/>
      <c r="T897" s="9"/>
      <c r="U897" s="9"/>
      <c r="V897" s="9"/>
      <c r="W897" s="9"/>
      <c r="X897" s="9"/>
      <c r="Y897" s="9"/>
      <c r="Z897" s="9"/>
    </row>
    <row r="898">
      <c r="A898" s="9"/>
      <c r="B898" s="64"/>
      <c r="C898" s="8"/>
      <c r="D898" s="8"/>
      <c r="E898" s="9"/>
      <c r="F898" s="8"/>
      <c r="G898" s="9"/>
      <c r="H898" s="9"/>
      <c r="I898" s="9"/>
      <c r="J898" s="9"/>
      <c r="K898" s="9"/>
      <c r="L898" s="9"/>
      <c r="M898" s="9"/>
      <c r="N898" s="9"/>
      <c r="O898" s="9"/>
      <c r="P898" s="9"/>
      <c r="Q898" s="9"/>
      <c r="R898" s="9"/>
      <c r="S898" s="9"/>
      <c r="T898" s="9"/>
      <c r="U898" s="9"/>
      <c r="V898" s="9"/>
      <c r="W898" s="9"/>
      <c r="X898" s="9"/>
      <c r="Y898" s="9"/>
      <c r="Z898" s="9"/>
    </row>
    <row r="899">
      <c r="A899" s="9"/>
      <c r="B899" s="64"/>
      <c r="C899" s="8"/>
      <c r="D899" s="8"/>
      <c r="E899" s="9"/>
      <c r="F899" s="8"/>
      <c r="G899" s="9"/>
      <c r="H899" s="9"/>
      <c r="I899" s="9"/>
      <c r="J899" s="9"/>
      <c r="K899" s="9"/>
      <c r="L899" s="9"/>
      <c r="M899" s="9"/>
      <c r="N899" s="9"/>
      <c r="O899" s="9"/>
      <c r="P899" s="9"/>
      <c r="Q899" s="9"/>
      <c r="R899" s="9"/>
      <c r="S899" s="9"/>
      <c r="T899" s="9"/>
      <c r="U899" s="9"/>
      <c r="V899" s="9"/>
      <c r="W899" s="9"/>
      <c r="X899" s="9"/>
      <c r="Y899" s="9"/>
      <c r="Z899" s="9"/>
    </row>
    <row r="900">
      <c r="A900" s="9"/>
      <c r="B900" s="64"/>
      <c r="C900" s="8"/>
      <c r="D900" s="8"/>
      <c r="E900" s="9"/>
      <c r="F900" s="8"/>
      <c r="G900" s="9"/>
      <c r="H900" s="9"/>
      <c r="I900" s="9"/>
      <c r="J900" s="9"/>
      <c r="K900" s="9"/>
      <c r="L900" s="9"/>
      <c r="M900" s="9"/>
      <c r="N900" s="9"/>
      <c r="O900" s="9"/>
      <c r="P900" s="9"/>
      <c r="Q900" s="9"/>
      <c r="R900" s="9"/>
      <c r="S900" s="9"/>
      <c r="T900" s="9"/>
      <c r="U900" s="9"/>
      <c r="V900" s="9"/>
      <c r="W900" s="9"/>
      <c r="X900" s="9"/>
      <c r="Y900" s="9"/>
      <c r="Z900" s="9"/>
    </row>
    <row r="901">
      <c r="A901" s="9"/>
      <c r="B901" s="64"/>
      <c r="C901" s="8"/>
      <c r="D901" s="8"/>
      <c r="E901" s="9"/>
      <c r="F901" s="8"/>
      <c r="G901" s="9"/>
      <c r="H901" s="9"/>
      <c r="I901" s="9"/>
      <c r="J901" s="9"/>
      <c r="K901" s="9"/>
      <c r="L901" s="9"/>
      <c r="M901" s="9"/>
      <c r="N901" s="9"/>
      <c r="O901" s="9"/>
      <c r="P901" s="9"/>
      <c r="Q901" s="9"/>
      <c r="R901" s="9"/>
      <c r="S901" s="9"/>
      <c r="T901" s="9"/>
      <c r="U901" s="9"/>
      <c r="V901" s="9"/>
      <c r="W901" s="9"/>
      <c r="X901" s="9"/>
      <c r="Y901" s="9"/>
      <c r="Z901" s="9"/>
    </row>
    <row r="902">
      <c r="A902" s="9"/>
      <c r="B902" s="64"/>
      <c r="C902" s="8"/>
      <c r="D902" s="8"/>
      <c r="E902" s="9"/>
      <c r="F902" s="8"/>
      <c r="G902" s="9"/>
      <c r="H902" s="9"/>
      <c r="I902" s="9"/>
      <c r="J902" s="9"/>
      <c r="K902" s="9"/>
      <c r="L902" s="9"/>
      <c r="M902" s="9"/>
      <c r="N902" s="9"/>
      <c r="O902" s="9"/>
      <c r="P902" s="9"/>
      <c r="Q902" s="9"/>
      <c r="R902" s="9"/>
      <c r="S902" s="9"/>
      <c r="T902" s="9"/>
      <c r="U902" s="9"/>
      <c r="V902" s="9"/>
      <c r="W902" s="9"/>
      <c r="X902" s="9"/>
      <c r="Y902" s="9"/>
      <c r="Z902" s="9"/>
    </row>
    <row r="903">
      <c r="A903" s="9"/>
      <c r="B903" s="64"/>
      <c r="C903" s="8"/>
      <c r="D903" s="8"/>
      <c r="E903" s="9"/>
      <c r="F903" s="8"/>
      <c r="G903" s="9"/>
      <c r="H903" s="9"/>
      <c r="I903" s="9"/>
      <c r="J903" s="9"/>
      <c r="K903" s="9"/>
      <c r="L903" s="9"/>
      <c r="M903" s="9"/>
      <c r="N903" s="9"/>
      <c r="O903" s="9"/>
      <c r="P903" s="9"/>
      <c r="Q903" s="9"/>
      <c r="R903" s="9"/>
      <c r="S903" s="9"/>
      <c r="T903" s="9"/>
      <c r="U903" s="9"/>
      <c r="V903" s="9"/>
      <c r="W903" s="9"/>
      <c r="X903" s="9"/>
      <c r="Y903" s="9"/>
      <c r="Z903" s="9"/>
    </row>
    <row r="904">
      <c r="A904" s="9"/>
      <c r="B904" s="64"/>
      <c r="C904" s="8"/>
      <c r="D904" s="8"/>
      <c r="E904" s="9"/>
      <c r="F904" s="8"/>
      <c r="G904" s="9"/>
      <c r="H904" s="9"/>
      <c r="I904" s="9"/>
      <c r="J904" s="9"/>
      <c r="K904" s="9"/>
      <c r="L904" s="9"/>
      <c r="M904" s="9"/>
      <c r="N904" s="9"/>
      <c r="O904" s="9"/>
      <c r="P904" s="9"/>
      <c r="Q904" s="9"/>
      <c r="R904" s="9"/>
      <c r="S904" s="9"/>
      <c r="T904" s="9"/>
      <c r="U904" s="9"/>
      <c r="V904" s="9"/>
      <c r="W904" s="9"/>
      <c r="X904" s="9"/>
      <c r="Y904" s="9"/>
      <c r="Z904" s="9"/>
    </row>
    <row r="905">
      <c r="A905" s="9"/>
      <c r="B905" s="64"/>
      <c r="C905" s="8"/>
      <c r="D905" s="8"/>
      <c r="E905" s="9"/>
      <c r="F905" s="8"/>
      <c r="G905" s="9"/>
      <c r="H905" s="9"/>
      <c r="I905" s="9"/>
      <c r="J905" s="9"/>
      <c r="K905" s="9"/>
      <c r="L905" s="9"/>
      <c r="M905" s="9"/>
      <c r="N905" s="9"/>
      <c r="O905" s="9"/>
      <c r="P905" s="9"/>
      <c r="Q905" s="9"/>
      <c r="R905" s="9"/>
      <c r="S905" s="9"/>
      <c r="T905" s="9"/>
      <c r="U905" s="9"/>
      <c r="V905" s="9"/>
      <c r="W905" s="9"/>
      <c r="X905" s="9"/>
      <c r="Y905" s="9"/>
      <c r="Z905" s="9"/>
    </row>
    <row r="906">
      <c r="A906" s="9"/>
      <c r="B906" s="64"/>
      <c r="C906" s="8"/>
      <c r="D906" s="8"/>
      <c r="E906" s="9"/>
      <c r="F906" s="8"/>
      <c r="G906" s="9"/>
      <c r="H906" s="9"/>
      <c r="I906" s="9"/>
      <c r="J906" s="9"/>
      <c r="K906" s="9"/>
      <c r="L906" s="9"/>
      <c r="M906" s="9"/>
      <c r="N906" s="9"/>
      <c r="O906" s="9"/>
      <c r="P906" s="9"/>
      <c r="Q906" s="9"/>
      <c r="R906" s="9"/>
      <c r="S906" s="9"/>
      <c r="T906" s="9"/>
      <c r="U906" s="9"/>
      <c r="V906" s="9"/>
      <c r="W906" s="9"/>
      <c r="X906" s="9"/>
      <c r="Y906" s="9"/>
      <c r="Z906" s="9"/>
    </row>
    <row r="907">
      <c r="A907" s="9"/>
      <c r="B907" s="64"/>
      <c r="C907" s="8"/>
      <c r="D907" s="8"/>
      <c r="E907" s="9"/>
      <c r="F907" s="8"/>
      <c r="G907" s="9"/>
      <c r="H907" s="9"/>
      <c r="I907" s="9"/>
      <c r="J907" s="9"/>
      <c r="K907" s="9"/>
      <c r="L907" s="9"/>
      <c r="M907" s="9"/>
      <c r="N907" s="9"/>
      <c r="O907" s="9"/>
      <c r="P907" s="9"/>
      <c r="Q907" s="9"/>
      <c r="R907" s="9"/>
      <c r="S907" s="9"/>
      <c r="T907" s="9"/>
      <c r="U907" s="9"/>
      <c r="V907" s="9"/>
      <c r="W907" s="9"/>
      <c r="X907" s="9"/>
      <c r="Y907" s="9"/>
      <c r="Z907" s="9"/>
    </row>
    <row r="908">
      <c r="A908" s="9"/>
      <c r="B908" s="64"/>
      <c r="C908" s="8"/>
      <c r="D908" s="8"/>
      <c r="E908" s="9"/>
      <c r="F908" s="8"/>
      <c r="G908" s="9"/>
      <c r="H908" s="9"/>
      <c r="I908" s="9"/>
      <c r="J908" s="9"/>
      <c r="K908" s="9"/>
      <c r="L908" s="9"/>
      <c r="M908" s="9"/>
      <c r="N908" s="9"/>
      <c r="O908" s="9"/>
      <c r="P908" s="9"/>
      <c r="Q908" s="9"/>
      <c r="R908" s="9"/>
      <c r="S908" s="9"/>
      <c r="T908" s="9"/>
      <c r="U908" s="9"/>
      <c r="V908" s="9"/>
      <c r="W908" s="9"/>
      <c r="X908" s="9"/>
      <c r="Y908" s="9"/>
      <c r="Z908" s="9"/>
    </row>
    <row r="909">
      <c r="A909" s="9"/>
      <c r="B909" s="64"/>
      <c r="C909" s="8"/>
      <c r="D909" s="8"/>
      <c r="E909" s="9"/>
      <c r="F909" s="8"/>
      <c r="G909" s="9"/>
      <c r="H909" s="9"/>
      <c r="I909" s="9"/>
      <c r="J909" s="9"/>
      <c r="K909" s="9"/>
      <c r="L909" s="9"/>
      <c r="M909" s="9"/>
      <c r="N909" s="9"/>
      <c r="O909" s="9"/>
      <c r="P909" s="9"/>
      <c r="Q909" s="9"/>
      <c r="R909" s="9"/>
      <c r="S909" s="9"/>
      <c r="T909" s="9"/>
      <c r="U909" s="9"/>
      <c r="V909" s="9"/>
      <c r="W909" s="9"/>
      <c r="X909" s="9"/>
      <c r="Y909" s="9"/>
      <c r="Z909" s="9"/>
    </row>
    <row r="910">
      <c r="A910" s="9"/>
      <c r="B910" s="64"/>
      <c r="C910" s="8"/>
      <c r="D910" s="8"/>
      <c r="E910" s="9"/>
      <c r="F910" s="8"/>
      <c r="G910" s="9"/>
      <c r="H910" s="9"/>
      <c r="I910" s="9"/>
      <c r="J910" s="9"/>
      <c r="K910" s="9"/>
      <c r="L910" s="9"/>
      <c r="M910" s="9"/>
      <c r="N910" s="9"/>
      <c r="O910" s="9"/>
      <c r="P910" s="9"/>
      <c r="Q910" s="9"/>
      <c r="R910" s="9"/>
      <c r="S910" s="9"/>
      <c r="T910" s="9"/>
      <c r="U910" s="9"/>
      <c r="V910" s="9"/>
      <c r="W910" s="9"/>
      <c r="X910" s="9"/>
      <c r="Y910" s="9"/>
      <c r="Z910" s="9"/>
    </row>
    <row r="911">
      <c r="A911" s="9"/>
      <c r="B911" s="64"/>
      <c r="C911" s="8"/>
      <c r="D911" s="8"/>
      <c r="E911" s="9"/>
      <c r="F911" s="8"/>
      <c r="G911" s="9"/>
      <c r="H911" s="9"/>
      <c r="I911" s="9"/>
      <c r="J911" s="9"/>
      <c r="K911" s="9"/>
      <c r="L911" s="9"/>
      <c r="M911" s="9"/>
      <c r="N911" s="9"/>
      <c r="O911" s="9"/>
      <c r="P911" s="9"/>
      <c r="Q911" s="9"/>
      <c r="R911" s="9"/>
      <c r="S911" s="9"/>
      <c r="T911" s="9"/>
      <c r="U911" s="9"/>
      <c r="V911" s="9"/>
      <c r="W911" s="9"/>
      <c r="X911" s="9"/>
      <c r="Y911" s="9"/>
      <c r="Z911" s="9"/>
    </row>
    <row r="912">
      <c r="A912" s="9"/>
      <c r="B912" s="64"/>
      <c r="C912" s="8"/>
      <c r="D912" s="8"/>
      <c r="E912" s="9"/>
      <c r="F912" s="8"/>
      <c r="G912" s="9"/>
      <c r="H912" s="9"/>
      <c r="I912" s="9"/>
      <c r="J912" s="9"/>
      <c r="K912" s="9"/>
      <c r="L912" s="9"/>
      <c r="M912" s="9"/>
      <c r="N912" s="9"/>
      <c r="O912" s="9"/>
      <c r="P912" s="9"/>
      <c r="Q912" s="9"/>
      <c r="R912" s="9"/>
      <c r="S912" s="9"/>
      <c r="T912" s="9"/>
      <c r="U912" s="9"/>
      <c r="V912" s="9"/>
      <c r="W912" s="9"/>
      <c r="X912" s="9"/>
      <c r="Y912" s="9"/>
      <c r="Z912" s="9"/>
    </row>
    <row r="913">
      <c r="A913" s="9"/>
      <c r="B913" s="64"/>
      <c r="C913" s="8"/>
      <c r="D913" s="8"/>
      <c r="E913" s="9"/>
      <c r="F913" s="8"/>
      <c r="G913" s="9"/>
      <c r="H913" s="9"/>
      <c r="I913" s="9"/>
      <c r="J913" s="9"/>
      <c r="K913" s="9"/>
      <c r="L913" s="9"/>
      <c r="M913" s="9"/>
      <c r="N913" s="9"/>
      <c r="O913" s="9"/>
      <c r="P913" s="9"/>
      <c r="Q913" s="9"/>
      <c r="R913" s="9"/>
      <c r="S913" s="9"/>
      <c r="T913" s="9"/>
      <c r="U913" s="9"/>
      <c r="V913" s="9"/>
      <c r="W913" s="9"/>
      <c r="X913" s="9"/>
      <c r="Y913" s="9"/>
      <c r="Z913" s="9"/>
    </row>
    <row r="914">
      <c r="A914" s="9"/>
      <c r="B914" s="64"/>
      <c r="C914" s="8"/>
      <c r="D914" s="8"/>
      <c r="E914" s="9"/>
      <c r="F914" s="8"/>
      <c r="G914" s="9"/>
      <c r="H914" s="9"/>
      <c r="I914" s="9"/>
      <c r="J914" s="9"/>
      <c r="K914" s="9"/>
      <c r="L914" s="9"/>
      <c r="M914" s="9"/>
      <c r="N914" s="9"/>
      <c r="O914" s="9"/>
      <c r="P914" s="9"/>
      <c r="Q914" s="9"/>
      <c r="R914" s="9"/>
      <c r="S914" s="9"/>
      <c r="T914" s="9"/>
      <c r="U914" s="9"/>
      <c r="V914" s="9"/>
      <c r="W914" s="9"/>
      <c r="X914" s="9"/>
      <c r="Y914" s="9"/>
      <c r="Z914" s="9"/>
    </row>
    <row r="915">
      <c r="A915" s="9"/>
      <c r="B915" s="64"/>
      <c r="C915" s="8"/>
      <c r="D915" s="8"/>
      <c r="E915" s="9"/>
      <c r="F915" s="8"/>
      <c r="G915" s="9"/>
      <c r="H915" s="9"/>
      <c r="I915" s="9"/>
      <c r="J915" s="9"/>
      <c r="K915" s="9"/>
      <c r="L915" s="9"/>
      <c r="M915" s="9"/>
      <c r="N915" s="9"/>
      <c r="O915" s="9"/>
      <c r="P915" s="9"/>
      <c r="Q915" s="9"/>
      <c r="R915" s="9"/>
      <c r="S915" s="9"/>
      <c r="T915" s="9"/>
      <c r="U915" s="9"/>
      <c r="V915" s="9"/>
      <c r="W915" s="9"/>
      <c r="X915" s="9"/>
      <c r="Y915" s="9"/>
      <c r="Z915" s="9"/>
    </row>
    <row r="916">
      <c r="A916" s="9"/>
      <c r="B916" s="64"/>
      <c r="C916" s="8"/>
      <c r="D916" s="8"/>
      <c r="E916" s="9"/>
      <c r="F916" s="8"/>
      <c r="G916" s="9"/>
      <c r="H916" s="9"/>
      <c r="I916" s="9"/>
      <c r="J916" s="9"/>
      <c r="K916" s="9"/>
      <c r="L916" s="9"/>
      <c r="M916" s="9"/>
      <c r="N916" s="9"/>
      <c r="O916" s="9"/>
      <c r="P916" s="9"/>
      <c r="Q916" s="9"/>
      <c r="R916" s="9"/>
      <c r="S916" s="9"/>
      <c r="T916" s="9"/>
      <c r="U916" s="9"/>
      <c r="V916" s="9"/>
      <c r="W916" s="9"/>
      <c r="X916" s="9"/>
      <c r="Y916" s="9"/>
      <c r="Z916" s="9"/>
    </row>
    <row r="917">
      <c r="A917" s="9"/>
      <c r="B917" s="64"/>
      <c r="C917" s="8"/>
      <c r="D917" s="8"/>
      <c r="E917" s="9"/>
      <c r="F917" s="8"/>
      <c r="G917" s="9"/>
      <c r="H917" s="9"/>
      <c r="I917" s="9"/>
      <c r="J917" s="9"/>
      <c r="K917" s="9"/>
      <c r="L917" s="9"/>
      <c r="M917" s="9"/>
      <c r="N917" s="9"/>
      <c r="O917" s="9"/>
      <c r="P917" s="9"/>
      <c r="Q917" s="9"/>
      <c r="R917" s="9"/>
      <c r="S917" s="9"/>
      <c r="T917" s="9"/>
      <c r="U917" s="9"/>
      <c r="V917" s="9"/>
      <c r="W917" s="9"/>
      <c r="X917" s="9"/>
      <c r="Y917" s="9"/>
      <c r="Z917" s="9"/>
    </row>
    <row r="918">
      <c r="A918" s="9"/>
      <c r="B918" s="64"/>
      <c r="C918" s="8"/>
      <c r="D918" s="8"/>
      <c r="E918" s="9"/>
      <c r="F918" s="8"/>
      <c r="G918" s="9"/>
      <c r="H918" s="9"/>
      <c r="I918" s="9"/>
      <c r="J918" s="9"/>
      <c r="K918" s="9"/>
      <c r="L918" s="9"/>
      <c r="M918" s="9"/>
      <c r="N918" s="9"/>
      <c r="O918" s="9"/>
      <c r="P918" s="9"/>
      <c r="Q918" s="9"/>
      <c r="R918" s="9"/>
      <c r="S918" s="9"/>
      <c r="T918" s="9"/>
      <c r="U918" s="9"/>
      <c r="V918" s="9"/>
      <c r="W918" s="9"/>
      <c r="X918" s="9"/>
      <c r="Y918" s="9"/>
      <c r="Z918" s="9"/>
    </row>
    <row r="919">
      <c r="A919" s="9"/>
      <c r="B919" s="64"/>
      <c r="C919" s="8"/>
      <c r="D919" s="8"/>
      <c r="E919" s="9"/>
      <c r="F919" s="8"/>
      <c r="G919" s="9"/>
      <c r="H919" s="9"/>
      <c r="I919" s="9"/>
      <c r="J919" s="9"/>
      <c r="K919" s="9"/>
      <c r="L919" s="9"/>
      <c r="M919" s="9"/>
      <c r="N919" s="9"/>
      <c r="O919" s="9"/>
      <c r="P919" s="9"/>
      <c r="Q919" s="9"/>
      <c r="R919" s="9"/>
      <c r="S919" s="9"/>
      <c r="T919" s="9"/>
      <c r="U919" s="9"/>
      <c r="V919" s="9"/>
      <c r="W919" s="9"/>
      <c r="X919" s="9"/>
      <c r="Y919" s="9"/>
      <c r="Z919" s="9"/>
    </row>
    <row r="920">
      <c r="A920" s="9"/>
      <c r="B920" s="64"/>
      <c r="C920" s="8"/>
      <c r="D920" s="8"/>
      <c r="E920" s="9"/>
      <c r="F920" s="8"/>
      <c r="G920" s="9"/>
      <c r="H920" s="9"/>
      <c r="I920" s="9"/>
      <c r="J920" s="9"/>
      <c r="K920" s="9"/>
      <c r="L920" s="9"/>
      <c r="M920" s="9"/>
      <c r="N920" s="9"/>
      <c r="O920" s="9"/>
      <c r="P920" s="9"/>
      <c r="Q920" s="9"/>
      <c r="R920" s="9"/>
      <c r="S920" s="9"/>
      <c r="T920" s="9"/>
      <c r="U920" s="9"/>
      <c r="V920" s="9"/>
      <c r="W920" s="9"/>
      <c r="X920" s="9"/>
      <c r="Y920" s="9"/>
      <c r="Z920" s="9"/>
    </row>
    <row r="921">
      <c r="A921" s="9"/>
      <c r="B921" s="64"/>
      <c r="C921" s="8"/>
      <c r="D921" s="8"/>
      <c r="E921" s="9"/>
      <c r="F921" s="8"/>
      <c r="G921" s="9"/>
      <c r="H921" s="9"/>
      <c r="I921" s="9"/>
      <c r="J921" s="9"/>
      <c r="K921" s="9"/>
      <c r="L921" s="9"/>
      <c r="M921" s="9"/>
      <c r="N921" s="9"/>
      <c r="O921" s="9"/>
      <c r="P921" s="9"/>
      <c r="Q921" s="9"/>
      <c r="R921" s="9"/>
      <c r="S921" s="9"/>
      <c r="T921" s="9"/>
      <c r="U921" s="9"/>
      <c r="V921" s="9"/>
      <c r="W921" s="9"/>
      <c r="X921" s="9"/>
      <c r="Y921" s="9"/>
      <c r="Z921" s="9"/>
    </row>
    <row r="922">
      <c r="A922" s="9"/>
      <c r="B922" s="64"/>
      <c r="C922" s="8"/>
      <c r="D922" s="8"/>
      <c r="E922" s="9"/>
      <c r="F922" s="8"/>
      <c r="G922" s="9"/>
      <c r="H922" s="9"/>
      <c r="I922" s="9"/>
      <c r="J922" s="9"/>
      <c r="K922" s="9"/>
      <c r="L922" s="9"/>
      <c r="M922" s="9"/>
      <c r="N922" s="9"/>
      <c r="O922" s="9"/>
      <c r="P922" s="9"/>
      <c r="Q922" s="9"/>
      <c r="R922" s="9"/>
      <c r="S922" s="9"/>
      <c r="T922" s="9"/>
      <c r="U922" s="9"/>
      <c r="V922" s="9"/>
      <c r="W922" s="9"/>
      <c r="X922" s="9"/>
      <c r="Y922" s="9"/>
      <c r="Z922" s="9"/>
    </row>
    <row r="923">
      <c r="A923" s="9"/>
      <c r="B923" s="64"/>
      <c r="C923" s="8"/>
      <c r="D923" s="8"/>
      <c r="E923" s="9"/>
      <c r="F923" s="8"/>
      <c r="G923" s="9"/>
      <c r="H923" s="9"/>
      <c r="I923" s="9"/>
      <c r="J923" s="9"/>
      <c r="K923" s="9"/>
      <c r="L923" s="9"/>
      <c r="M923" s="9"/>
      <c r="N923" s="9"/>
      <c r="O923" s="9"/>
      <c r="P923" s="9"/>
      <c r="Q923" s="9"/>
      <c r="R923" s="9"/>
      <c r="S923" s="9"/>
      <c r="T923" s="9"/>
      <c r="U923" s="9"/>
      <c r="V923" s="9"/>
      <c r="W923" s="9"/>
      <c r="X923" s="9"/>
      <c r="Y923" s="9"/>
      <c r="Z923" s="9"/>
    </row>
    <row r="924">
      <c r="A924" s="9"/>
      <c r="B924" s="64"/>
      <c r="C924" s="8"/>
      <c r="D924" s="8"/>
      <c r="E924" s="9"/>
      <c r="F924" s="8"/>
      <c r="G924" s="9"/>
      <c r="H924" s="9"/>
      <c r="I924" s="9"/>
      <c r="J924" s="9"/>
      <c r="K924" s="9"/>
      <c r="L924" s="9"/>
      <c r="M924" s="9"/>
      <c r="N924" s="9"/>
      <c r="O924" s="9"/>
      <c r="P924" s="9"/>
      <c r="Q924" s="9"/>
      <c r="R924" s="9"/>
      <c r="S924" s="9"/>
      <c r="T924" s="9"/>
      <c r="U924" s="9"/>
      <c r="V924" s="9"/>
      <c r="W924" s="9"/>
      <c r="X924" s="9"/>
      <c r="Y924" s="9"/>
      <c r="Z924" s="9"/>
    </row>
    <row r="925">
      <c r="A925" s="9"/>
      <c r="B925" s="64"/>
      <c r="C925" s="8"/>
      <c r="D925" s="8"/>
      <c r="E925" s="9"/>
      <c r="F925" s="8"/>
      <c r="G925" s="9"/>
      <c r="H925" s="9"/>
      <c r="I925" s="9"/>
      <c r="J925" s="9"/>
      <c r="K925" s="9"/>
      <c r="L925" s="9"/>
      <c r="M925" s="9"/>
      <c r="N925" s="9"/>
      <c r="O925" s="9"/>
      <c r="P925" s="9"/>
      <c r="Q925" s="9"/>
      <c r="R925" s="9"/>
      <c r="S925" s="9"/>
      <c r="T925" s="9"/>
      <c r="U925" s="9"/>
      <c r="V925" s="9"/>
      <c r="W925" s="9"/>
      <c r="X925" s="9"/>
      <c r="Y925" s="9"/>
      <c r="Z925" s="9"/>
    </row>
    <row r="926">
      <c r="A926" s="9"/>
      <c r="B926" s="64"/>
      <c r="C926" s="8"/>
      <c r="D926" s="8"/>
      <c r="E926" s="9"/>
      <c r="F926" s="8"/>
      <c r="G926" s="9"/>
      <c r="H926" s="9"/>
      <c r="I926" s="9"/>
      <c r="J926" s="9"/>
      <c r="K926" s="9"/>
      <c r="L926" s="9"/>
      <c r="M926" s="9"/>
      <c r="N926" s="9"/>
      <c r="O926" s="9"/>
      <c r="P926" s="9"/>
      <c r="Q926" s="9"/>
      <c r="R926" s="9"/>
      <c r="S926" s="9"/>
      <c r="T926" s="9"/>
      <c r="U926" s="9"/>
      <c r="V926" s="9"/>
      <c r="W926" s="9"/>
      <c r="X926" s="9"/>
      <c r="Y926" s="9"/>
      <c r="Z926" s="9"/>
    </row>
    <row r="927">
      <c r="A927" s="9"/>
      <c r="B927" s="64"/>
      <c r="C927" s="8"/>
      <c r="D927" s="8"/>
      <c r="E927" s="9"/>
      <c r="F927" s="8"/>
      <c r="G927" s="9"/>
      <c r="H927" s="9"/>
      <c r="I927" s="9"/>
      <c r="J927" s="9"/>
      <c r="K927" s="9"/>
      <c r="L927" s="9"/>
      <c r="M927" s="9"/>
      <c r="N927" s="9"/>
      <c r="O927" s="9"/>
      <c r="P927" s="9"/>
      <c r="Q927" s="9"/>
      <c r="R927" s="9"/>
      <c r="S927" s="9"/>
      <c r="T927" s="9"/>
      <c r="U927" s="9"/>
      <c r="V927" s="9"/>
      <c r="W927" s="9"/>
      <c r="X927" s="9"/>
      <c r="Y927" s="9"/>
      <c r="Z927" s="9"/>
    </row>
    <row r="928">
      <c r="A928" s="9"/>
      <c r="B928" s="64"/>
      <c r="C928" s="8"/>
      <c r="D928" s="8"/>
      <c r="E928" s="9"/>
      <c r="F928" s="8"/>
      <c r="G928" s="9"/>
      <c r="H928" s="9"/>
      <c r="I928" s="9"/>
      <c r="J928" s="9"/>
      <c r="K928" s="9"/>
      <c r="L928" s="9"/>
      <c r="M928" s="9"/>
      <c r="N928" s="9"/>
      <c r="O928" s="9"/>
      <c r="P928" s="9"/>
      <c r="Q928" s="9"/>
      <c r="R928" s="9"/>
      <c r="S928" s="9"/>
      <c r="T928" s="9"/>
      <c r="U928" s="9"/>
      <c r="V928" s="9"/>
      <c r="W928" s="9"/>
      <c r="X928" s="9"/>
      <c r="Y928" s="9"/>
      <c r="Z928" s="9"/>
    </row>
    <row r="929">
      <c r="A929" s="9"/>
      <c r="B929" s="64"/>
      <c r="C929" s="8"/>
      <c r="D929" s="8"/>
      <c r="E929" s="9"/>
      <c r="F929" s="8"/>
      <c r="G929" s="9"/>
      <c r="H929" s="9"/>
      <c r="I929" s="9"/>
      <c r="J929" s="9"/>
      <c r="K929" s="9"/>
      <c r="L929" s="9"/>
      <c r="M929" s="9"/>
      <c r="N929" s="9"/>
      <c r="O929" s="9"/>
      <c r="P929" s="9"/>
      <c r="Q929" s="9"/>
      <c r="R929" s="9"/>
      <c r="S929" s="9"/>
      <c r="T929" s="9"/>
      <c r="U929" s="9"/>
      <c r="V929" s="9"/>
      <c r="W929" s="9"/>
      <c r="X929" s="9"/>
      <c r="Y929" s="9"/>
      <c r="Z929" s="9"/>
    </row>
    <row r="930">
      <c r="A930" s="9"/>
      <c r="B930" s="64"/>
      <c r="C930" s="8"/>
      <c r="D930" s="8"/>
      <c r="E930" s="9"/>
      <c r="F930" s="8"/>
      <c r="G930" s="9"/>
      <c r="H930" s="9"/>
      <c r="I930" s="9"/>
      <c r="J930" s="9"/>
      <c r="K930" s="9"/>
      <c r="L930" s="9"/>
      <c r="M930" s="9"/>
      <c r="N930" s="9"/>
      <c r="O930" s="9"/>
      <c r="P930" s="9"/>
      <c r="Q930" s="9"/>
      <c r="R930" s="9"/>
      <c r="S930" s="9"/>
      <c r="T930" s="9"/>
      <c r="U930" s="9"/>
      <c r="V930" s="9"/>
      <c r="W930" s="9"/>
      <c r="X930" s="9"/>
      <c r="Y930" s="9"/>
      <c r="Z930" s="9"/>
    </row>
    <row r="931">
      <c r="A931" s="9"/>
      <c r="B931" s="64"/>
      <c r="C931" s="8"/>
      <c r="D931" s="8"/>
      <c r="E931" s="9"/>
      <c r="F931" s="8"/>
      <c r="G931" s="9"/>
      <c r="H931" s="9"/>
      <c r="I931" s="9"/>
      <c r="J931" s="9"/>
      <c r="K931" s="9"/>
      <c r="L931" s="9"/>
      <c r="M931" s="9"/>
      <c r="N931" s="9"/>
      <c r="O931" s="9"/>
      <c r="P931" s="9"/>
      <c r="Q931" s="9"/>
      <c r="R931" s="9"/>
      <c r="S931" s="9"/>
      <c r="T931" s="9"/>
      <c r="U931" s="9"/>
      <c r="V931" s="9"/>
      <c r="W931" s="9"/>
      <c r="X931" s="9"/>
      <c r="Y931" s="9"/>
      <c r="Z931" s="9"/>
    </row>
    <row r="932">
      <c r="A932" s="9"/>
      <c r="B932" s="64"/>
      <c r="C932" s="8"/>
      <c r="D932" s="8"/>
      <c r="E932" s="9"/>
      <c r="F932" s="8"/>
      <c r="G932" s="9"/>
      <c r="H932" s="9"/>
      <c r="I932" s="9"/>
      <c r="J932" s="9"/>
      <c r="K932" s="9"/>
      <c r="L932" s="9"/>
      <c r="M932" s="9"/>
      <c r="N932" s="9"/>
      <c r="O932" s="9"/>
      <c r="P932" s="9"/>
      <c r="Q932" s="9"/>
      <c r="R932" s="9"/>
      <c r="S932" s="9"/>
      <c r="T932" s="9"/>
      <c r="U932" s="9"/>
      <c r="V932" s="9"/>
      <c r="W932" s="9"/>
      <c r="X932" s="9"/>
      <c r="Y932" s="9"/>
      <c r="Z932" s="9"/>
    </row>
    <row r="933">
      <c r="A933" s="9"/>
      <c r="B933" s="64"/>
      <c r="C933" s="8"/>
      <c r="D933" s="8"/>
      <c r="E933" s="9"/>
      <c r="F933" s="8"/>
      <c r="G933" s="9"/>
      <c r="H933" s="9"/>
      <c r="I933" s="9"/>
      <c r="J933" s="9"/>
      <c r="K933" s="9"/>
      <c r="L933" s="9"/>
      <c r="M933" s="9"/>
      <c r="N933" s="9"/>
      <c r="O933" s="9"/>
      <c r="P933" s="9"/>
      <c r="Q933" s="9"/>
      <c r="R933" s="9"/>
      <c r="S933" s="9"/>
      <c r="T933" s="9"/>
      <c r="U933" s="9"/>
      <c r="V933" s="9"/>
      <c r="W933" s="9"/>
      <c r="X933" s="9"/>
      <c r="Y933" s="9"/>
      <c r="Z933" s="9"/>
    </row>
    <row r="934">
      <c r="A934" s="9"/>
      <c r="B934" s="64"/>
      <c r="C934" s="8"/>
      <c r="D934" s="8"/>
      <c r="E934" s="9"/>
      <c r="F934" s="8"/>
      <c r="G934" s="9"/>
      <c r="H934" s="9"/>
      <c r="I934" s="9"/>
      <c r="J934" s="9"/>
      <c r="K934" s="9"/>
      <c r="L934" s="9"/>
      <c r="M934" s="9"/>
      <c r="N934" s="9"/>
      <c r="O934" s="9"/>
      <c r="P934" s="9"/>
      <c r="Q934" s="9"/>
      <c r="R934" s="9"/>
      <c r="S934" s="9"/>
      <c r="T934" s="9"/>
      <c r="U934" s="9"/>
      <c r="V934" s="9"/>
      <c r="W934" s="9"/>
      <c r="X934" s="9"/>
      <c r="Y934" s="9"/>
      <c r="Z934" s="9"/>
    </row>
    <row r="935">
      <c r="A935" s="9"/>
      <c r="B935" s="64"/>
      <c r="C935" s="8"/>
      <c r="D935" s="8"/>
      <c r="E935" s="9"/>
      <c r="F935" s="8"/>
      <c r="G935" s="9"/>
      <c r="H935" s="9"/>
      <c r="I935" s="9"/>
      <c r="J935" s="9"/>
      <c r="K935" s="9"/>
      <c r="L935" s="9"/>
      <c r="M935" s="9"/>
      <c r="N935" s="9"/>
      <c r="O935" s="9"/>
      <c r="P935" s="9"/>
      <c r="Q935" s="9"/>
      <c r="R935" s="9"/>
      <c r="S935" s="9"/>
      <c r="T935" s="9"/>
      <c r="U935" s="9"/>
      <c r="V935" s="9"/>
      <c r="W935" s="9"/>
      <c r="X935" s="9"/>
      <c r="Y935" s="9"/>
      <c r="Z935" s="9"/>
    </row>
    <row r="936">
      <c r="A936" s="9"/>
      <c r="B936" s="64"/>
      <c r="C936" s="8"/>
      <c r="D936" s="8"/>
      <c r="E936" s="9"/>
      <c r="F936" s="8"/>
      <c r="G936" s="9"/>
      <c r="H936" s="9"/>
      <c r="I936" s="9"/>
      <c r="J936" s="9"/>
      <c r="K936" s="9"/>
      <c r="L936" s="9"/>
      <c r="M936" s="9"/>
      <c r="N936" s="9"/>
      <c r="O936" s="9"/>
      <c r="P936" s="9"/>
      <c r="Q936" s="9"/>
      <c r="R936" s="9"/>
      <c r="S936" s="9"/>
      <c r="T936" s="9"/>
      <c r="U936" s="9"/>
      <c r="V936" s="9"/>
      <c r="W936" s="9"/>
      <c r="X936" s="9"/>
      <c r="Y936" s="9"/>
      <c r="Z936" s="9"/>
    </row>
    <row r="937">
      <c r="A937" s="9"/>
      <c r="B937" s="64"/>
      <c r="C937" s="8"/>
      <c r="D937" s="8"/>
      <c r="E937" s="9"/>
      <c r="F937" s="8"/>
      <c r="G937" s="9"/>
      <c r="H937" s="9"/>
      <c r="I937" s="9"/>
      <c r="J937" s="9"/>
      <c r="K937" s="9"/>
      <c r="L937" s="9"/>
      <c r="M937" s="9"/>
      <c r="N937" s="9"/>
      <c r="O937" s="9"/>
      <c r="P937" s="9"/>
      <c r="Q937" s="9"/>
      <c r="R937" s="9"/>
      <c r="S937" s="9"/>
      <c r="T937" s="9"/>
      <c r="U937" s="9"/>
      <c r="V937" s="9"/>
      <c r="W937" s="9"/>
      <c r="X937" s="9"/>
      <c r="Y937" s="9"/>
      <c r="Z937" s="9"/>
    </row>
    <row r="938">
      <c r="A938" s="9"/>
      <c r="B938" s="64"/>
      <c r="C938" s="8"/>
      <c r="D938" s="8"/>
      <c r="E938" s="9"/>
      <c r="F938" s="8"/>
      <c r="G938" s="9"/>
      <c r="H938" s="9"/>
      <c r="I938" s="9"/>
      <c r="J938" s="9"/>
      <c r="K938" s="9"/>
      <c r="L938" s="9"/>
      <c r="M938" s="9"/>
      <c r="N938" s="9"/>
      <c r="O938" s="9"/>
      <c r="P938" s="9"/>
      <c r="Q938" s="9"/>
      <c r="R938" s="9"/>
      <c r="S938" s="9"/>
      <c r="T938" s="9"/>
      <c r="U938" s="9"/>
      <c r="V938" s="9"/>
      <c r="W938" s="9"/>
      <c r="X938" s="9"/>
      <c r="Y938" s="9"/>
      <c r="Z938" s="9"/>
    </row>
    <row r="939">
      <c r="A939" s="9"/>
      <c r="B939" s="64"/>
      <c r="C939" s="8"/>
      <c r="D939" s="8"/>
      <c r="E939" s="9"/>
      <c r="F939" s="8"/>
      <c r="G939" s="9"/>
      <c r="H939" s="9"/>
      <c r="I939" s="9"/>
      <c r="J939" s="9"/>
      <c r="K939" s="9"/>
      <c r="L939" s="9"/>
      <c r="M939" s="9"/>
      <c r="N939" s="9"/>
      <c r="O939" s="9"/>
      <c r="P939" s="9"/>
      <c r="Q939" s="9"/>
      <c r="R939" s="9"/>
      <c r="S939" s="9"/>
      <c r="T939" s="9"/>
      <c r="U939" s="9"/>
      <c r="V939" s="9"/>
      <c r="W939" s="9"/>
      <c r="X939" s="9"/>
      <c r="Y939" s="9"/>
      <c r="Z939" s="9"/>
    </row>
    <row r="940">
      <c r="A940" s="9"/>
      <c r="B940" s="64"/>
      <c r="C940" s="8"/>
      <c r="D940" s="8"/>
      <c r="E940" s="9"/>
      <c r="F940" s="8"/>
      <c r="G940" s="9"/>
      <c r="H940" s="9"/>
      <c r="I940" s="9"/>
      <c r="J940" s="9"/>
      <c r="K940" s="9"/>
      <c r="L940" s="9"/>
      <c r="M940" s="9"/>
      <c r="N940" s="9"/>
      <c r="O940" s="9"/>
      <c r="P940" s="9"/>
      <c r="Q940" s="9"/>
      <c r="R940" s="9"/>
      <c r="S940" s="9"/>
      <c r="T940" s="9"/>
      <c r="U940" s="9"/>
      <c r="V940" s="9"/>
      <c r="W940" s="9"/>
      <c r="X940" s="9"/>
      <c r="Y940" s="9"/>
      <c r="Z940" s="9"/>
    </row>
    <row r="941">
      <c r="A941" s="9"/>
      <c r="B941" s="64"/>
      <c r="C941" s="8"/>
      <c r="D941" s="8"/>
      <c r="E941" s="9"/>
      <c r="F941" s="8"/>
      <c r="G941" s="9"/>
      <c r="H941" s="9"/>
      <c r="I941" s="9"/>
      <c r="J941" s="9"/>
      <c r="K941" s="9"/>
      <c r="L941" s="9"/>
      <c r="M941" s="9"/>
      <c r="N941" s="9"/>
      <c r="O941" s="9"/>
      <c r="P941" s="9"/>
      <c r="Q941" s="9"/>
      <c r="R941" s="9"/>
      <c r="S941" s="9"/>
      <c r="T941" s="9"/>
      <c r="U941" s="9"/>
      <c r="V941" s="9"/>
      <c r="W941" s="9"/>
      <c r="X941" s="9"/>
      <c r="Y941" s="9"/>
      <c r="Z941" s="9"/>
    </row>
    <row r="942">
      <c r="A942" s="9"/>
      <c r="B942" s="64"/>
      <c r="C942" s="8"/>
      <c r="D942" s="8"/>
      <c r="E942" s="9"/>
      <c r="F942" s="8"/>
      <c r="G942" s="9"/>
      <c r="H942" s="9"/>
      <c r="I942" s="9"/>
      <c r="J942" s="9"/>
      <c r="K942" s="9"/>
      <c r="L942" s="9"/>
      <c r="M942" s="9"/>
      <c r="N942" s="9"/>
      <c r="O942" s="9"/>
      <c r="P942" s="9"/>
      <c r="Q942" s="9"/>
      <c r="R942" s="9"/>
      <c r="S942" s="9"/>
      <c r="T942" s="9"/>
      <c r="U942" s="9"/>
      <c r="V942" s="9"/>
      <c r="W942" s="9"/>
      <c r="X942" s="9"/>
      <c r="Y942" s="9"/>
      <c r="Z942" s="9"/>
    </row>
    <row r="943">
      <c r="A943" s="9"/>
      <c r="B943" s="64"/>
      <c r="C943" s="8"/>
      <c r="D943" s="8"/>
      <c r="E943" s="9"/>
      <c r="F943" s="8"/>
      <c r="G943" s="9"/>
      <c r="H943" s="9"/>
      <c r="I943" s="9"/>
      <c r="J943" s="9"/>
      <c r="K943" s="9"/>
      <c r="L943" s="9"/>
      <c r="M943" s="9"/>
      <c r="N943" s="9"/>
      <c r="O943" s="9"/>
      <c r="P943" s="9"/>
      <c r="Q943" s="9"/>
      <c r="R943" s="9"/>
      <c r="S943" s="9"/>
      <c r="T943" s="9"/>
      <c r="U943" s="9"/>
      <c r="V943" s="9"/>
      <c r="W943" s="9"/>
      <c r="X943" s="9"/>
      <c r="Y943" s="9"/>
      <c r="Z943" s="9"/>
    </row>
    <row r="944">
      <c r="A944" s="9"/>
      <c r="B944" s="64"/>
      <c r="C944" s="8"/>
      <c r="D944" s="8"/>
      <c r="E944" s="9"/>
      <c r="F944" s="8"/>
      <c r="G944" s="9"/>
      <c r="H944" s="9"/>
      <c r="I944" s="9"/>
      <c r="J944" s="9"/>
      <c r="K944" s="9"/>
      <c r="L944" s="9"/>
      <c r="M944" s="9"/>
      <c r="N944" s="9"/>
      <c r="O944" s="9"/>
      <c r="P944" s="9"/>
      <c r="Q944" s="9"/>
      <c r="R944" s="9"/>
      <c r="S944" s="9"/>
      <c r="T944" s="9"/>
      <c r="U944" s="9"/>
      <c r="V944" s="9"/>
      <c r="W944" s="9"/>
      <c r="X944" s="9"/>
      <c r="Y944" s="9"/>
      <c r="Z944" s="9"/>
    </row>
    <row r="945">
      <c r="A945" s="9"/>
      <c r="B945" s="64"/>
      <c r="C945" s="8"/>
      <c r="D945" s="8"/>
      <c r="E945" s="9"/>
      <c r="F945" s="8"/>
      <c r="G945" s="9"/>
      <c r="H945" s="9"/>
      <c r="I945" s="9"/>
      <c r="J945" s="9"/>
      <c r="K945" s="9"/>
      <c r="L945" s="9"/>
      <c r="M945" s="9"/>
      <c r="N945" s="9"/>
      <c r="O945" s="9"/>
      <c r="P945" s="9"/>
      <c r="Q945" s="9"/>
      <c r="R945" s="9"/>
      <c r="S945" s="9"/>
      <c r="T945" s="9"/>
      <c r="U945" s="9"/>
      <c r="V945" s="9"/>
      <c r="W945" s="9"/>
      <c r="X945" s="9"/>
      <c r="Y945" s="9"/>
      <c r="Z945" s="9"/>
    </row>
    <row r="946">
      <c r="A946" s="9"/>
      <c r="B946" s="64"/>
      <c r="C946" s="8"/>
      <c r="D946" s="8"/>
      <c r="E946" s="9"/>
      <c r="F946" s="8"/>
      <c r="G946" s="9"/>
      <c r="H946" s="9"/>
      <c r="I946" s="9"/>
      <c r="J946" s="9"/>
      <c r="K946" s="9"/>
      <c r="L946" s="9"/>
      <c r="M946" s="9"/>
      <c r="N946" s="9"/>
      <c r="O946" s="9"/>
      <c r="P946" s="9"/>
      <c r="Q946" s="9"/>
      <c r="R946" s="9"/>
      <c r="S946" s="9"/>
      <c r="T946" s="9"/>
      <c r="U946" s="9"/>
      <c r="V946" s="9"/>
      <c r="W946" s="9"/>
      <c r="X946" s="9"/>
      <c r="Y946" s="9"/>
      <c r="Z946" s="9"/>
    </row>
    <row r="947">
      <c r="A947" s="9"/>
      <c r="B947" s="64"/>
      <c r="C947" s="8"/>
      <c r="D947" s="8"/>
      <c r="E947" s="9"/>
      <c r="F947" s="8"/>
      <c r="G947" s="9"/>
      <c r="H947" s="9"/>
      <c r="I947" s="9"/>
      <c r="J947" s="9"/>
      <c r="K947" s="9"/>
      <c r="L947" s="9"/>
      <c r="M947" s="9"/>
      <c r="N947" s="9"/>
      <c r="O947" s="9"/>
      <c r="P947" s="9"/>
      <c r="Q947" s="9"/>
      <c r="R947" s="9"/>
      <c r="S947" s="9"/>
      <c r="T947" s="9"/>
      <c r="U947" s="9"/>
      <c r="V947" s="9"/>
      <c r="W947" s="9"/>
      <c r="X947" s="9"/>
      <c r="Y947" s="9"/>
      <c r="Z947" s="9"/>
    </row>
    <row r="948">
      <c r="A948" s="9"/>
      <c r="B948" s="64"/>
      <c r="C948" s="8"/>
      <c r="D948" s="8"/>
      <c r="E948" s="9"/>
      <c r="F948" s="8"/>
      <c r="G948" s="9"/>
      <c r="H948" s="9"/>
      <c r="I948" s="9"/>
      <c r="J948" s="9"/>
      <c r="K948" s="9"/>
      <c r="L948" s="9"/>
      <c r="M948" s="9"/>
      <c r="N948" s="9"/>
      <c r="O948" s="9"/>
      <c r="P948" s="9"/>
      <c r="Q948" s="9"/>
      <c r="R948" s="9"/>
      <c r="S948" s="9"/>
      <c r="T948" s="9"/>
      <c r="U948" s="9"/>
      <c r="V948" s="9"/>
      <c r="W948" s="9"/>
      <c r="X948" s="9"/>
      <c r="Y948" s="9"/>
      <c r="Z948" s="9"/>
    </row>
    <row r="949">
      <c r="A949" s="9"/>
      <c r="B949" s="64"/>
      <c r="C949" s="8"/>
      <c r="D949" s="8"/>
      <c r="E949" s="9"/>
      <c r="F949" s="8"/>
      <c r="G949" s="9"/>
      <c r="H949" s="9"/>
      <c r="I949" s="9"/>
      <c r="J949" s="9"/>
      <c r="K949" s="9"/>
      <c r="L949" s="9"/>
      <c r="M949" s="9"/>
      <c r="N949" s="9"/>
      <c r="O949" s="9"/>
      <c r="P949" s="9"/>
      <c r="Q949" s="9"/>
      <c r="R949" s="9"/>
      <c r="S949" s="9"/>
      <c r="T949" s="9"/>
      <c r="U949" s="9"/>
      <c r="V949" s="9"/>
      <c r="W949" s="9"/>
      <c r="X949" s="9"/>
      <c r="Y949" s="9"/>
      <c r="Z949" s="9"/>
    </row>
    <row r="950">
      <c r="A950" s="9"/>
      <c r="B950" s="64"/>
      <c r="C950" s="8"/>
      <c r="D950" s="8"/>
      <c r="E950" s="9"/>
      <c r="F950" s="8"/>
      <c r="G950" s="9"/>
      <c r="H950" s="9"/>
      <c r="I950" s="9"/>
      <c r="J950" s="9"/>
      <c r="K950" s="9"/>
      <c r="L950" s="9"/>
      <c r="M950" s="9"/>
      <c r="N950" s="9"/>
      <c r="O950" s="9"/>
      <c r="P950" s="9"/>
      <c r="Q950" s="9"/>
      <c r="R950" s="9"/>
      <c r="S950" s="9"/>
      <c r="T950" s="9"/>
      <c r="U950" s="9"/>
      <c r="V950" s="9"/>
      <c r="W950" s="9"/>
      <c r="X950" s="9"/>
      <c r="Y950" s="9"/>
      <c r="Z950" s="9"/>
    </row>
    <row r="951">
      <c r="A951" s="9"/>
      <c r="B951" s="64"/>
      <c r="C951" s="8"/>
      <c r="D951" s="8"/>
      <c r="E951" s="9"/>
      <c r="F951" s="8"/>
      <c r="G951" s="9"/>
      <c r="H951" s="9"/>
      <c r="I951" s="9"/>
      <c r="J951" s="9"/>
      <c r="K951" s="9"/>
      <c r="L951" s="9"/>
      <c r="M951" s="9"/>
      <c r="N951" s="9"/>
      <c r="O951" s="9"/>
      <c r="P951" s="9"/>
      <c r="Q951" s="9"/>
      <c r="R951" s="9"/>
      <c r="S951" s="9"/>
      <c r="T951" s="9"/>
      <c r="U951" s="9"/>
      <c r="V951" s="9"/>
      <c r="W951" s="9"/>
      <c r="X951" s="9"/>
      <c r="Y951" s="9"/>
      <c r="Z951" s="9"/>
    </row>
    <row r="952">
      <c r="A952" s="9"/>
      <c r="B952" s="64"/>
      <c r="C952" s="8"/>
      <c r="D952" s="8"/>
      <c r="E952" s="9"/>
      <c r="F952" s="8"/>
      <c r="G952" s="9"/>
      <c r="H952" s="9"/>
      <c r="I952" s="9"/>
      <c r="J952" s="9"/>
      <c r="K952" s="9"/>
      <c r="L952" s="9"/>
      <c r="M952" s="9"/>
      <c r="N952" s="9"/>
      <c r="O952" s="9"/>
      <c r="P952" s="9"/>
      <c r="Q952" s="9"/>
      <c r="R952" s="9"/>
      <c r="S952" s="9"/>
      <c r="T952" s="9"/>
      <c r="U952" s="9"/>
      <c r="V952" s="9"/>
      <c r="W952" s="9"/>
      <c r="X952" s="9"/>
      <c r="Y952" s="9"/>
      <c r="Z952" s="9"/>
    </row>
    <row r="953">
      <c r="A953" s="9"/>
      <c r="B953" s="64"/>
      <c r="C953" s="8"/>
      <c r="D953" s="8"/>
      <c r="E953" s="9"/>
      <c r="F953" s="8"/>
      <c r="G953" s="9"/>
      <c r="H953" s="9"/>
      <c r="I953" s="9"/>
      <c r="J953" s="9"/>
      <c r="K953" s="9"/>
      <c r="L953" s="9"/>
      <c r="M953" s="9"/>
      <c r="N953" s="9"/>
      <c r="O953" s="9"/>
      <c r="P953" s="9"/>
      <c r="Q953" s="9"/>
      <c r="R953" s="9"/>
      <c r="S953" s="9"/>
      <c r="T953" s="9"/>
      <c r="U953" s="9"/>
      <c r="V953" s="9"/>
      <c r="W953" s="9"/>
      <c r="X953" s="9"/>
      <c r="Y953" s="9"/>
      <c r="Z953" s="9"/>
    </row>
    <row r="954">
      <c r="A954" s="9"/>
      <c r="B954" s="64"/>
      <c r="C954" s="8"/>
      <c r="D954" s="8"/>
      <c r="E954" s="9"/>
      <c r="F954" s="8"/>
      <c r="G954" s="9"/>
      <c r="H954" s="9"/>
      <c r="I954" s="9"/>
      <c r="J954" s="9"/>
      <c r="K954" s="9"/>
      <c r="L954" s="9"/>
      <c r="M954" s="9"/>
      <c r="N954" s="9"/>
      <c r="O954" s="9"/>
      <c r="P954" s="9"/>
      <c r="Q954" s="9"/>
      <c r="R954" s="9"/>
      <c r="S954" s="9"/>
      <c r="T954" s="9"/>
      <c r="U954" s="9"/>
      <c r="V954" s="9"/>
      <c r="W954" s="9"/>
      <c r="X954" s="9"/>
      <c r="Y954" s="9"/>
      <c r="Z954" s="9"/>
    </row>
    <row r="955">
      <c r="A955" s="9"/>
      <c r="B955" s="64"/>
      <c r="C955" s="8"/>
      <c r="D955" s="8"/>
      <c r="E955" s="9"/>
      <c r="F955" s="8"/>
      <c r="G955" s="9"/>
      <c r="H955" s="9"/>
      <c r="I955" s="9"/>
      <c r="J955" s="9"/>
      <c r="K955" s="9"/>
      <c r="L955" s="9"/>
      <c r="M955" s="9"/>
      <c r="N955" s="9"/>
      <c r="O955" s="9"/>
      <c r="P955" s="9"/>
      <c r="Q955" s="9"/>
      <c r="R955" s="9"/>
      <c r="S955" s="9"/>
      <c r="T955" s="9"/>
      <c r="U955" s="9"/>
      <c r="V955" s="9"/>
      <c r="W955" s="9"/>
      <c r="X955" s="9"/>
      <c r="Y955" s="9"/>
      <c r="Z955" s="9"/>
    </row>
    <row r="956">
      <c r="A956" s="9"/>
      <c r="B956" s="64"/>
      <c r="C956" s="8"/>
      <c r="D956" s="8"/>
      <c r="E956" s="9"/>
      <c r="F956" s="8"/>
      <c r="G956" s="9"/>
      <c r="H956" s="9"/>
      <c r="I956" s="9"/>
      <c r="J956" s="9"/>
      <c r="K956" s="9"/>
      <c r="L956" s="9"/>
      <c r="M956" s="9"/>
      <c r="N956" s="9"/>
      <c r="O956" s="9"/>
      <c r="P956" s="9"/>
      <c r="Q956" s="9"/>
      <c r="R956" s="9"/>
      <c r="S956" s="9"/>
      <c r="T956" s="9"/>
      <c r="U956" s="9"/>
      <c r="V956" s="9"/>
      <c r="W956" s="9"/>
      <c r="X956" s="9"/>
      <c r="Y956" s="9"/>
      <c r="Z956" s="9"/>
    </row>
    <row r="957">
      <c r="A957" s="9"/>
      <c r="B957" s="64"/>
      <c r="C957" s="8"/>
      <c r="D957" s="8"/>
      <c r="E957" s="9"/>
      <c r="F957" s="8"/>
      <c r="G957" s="9"/>
      <c r="H957" s="9"/>
      <c r="I957" s="9"/>
      <c r="J957" s="9"/>
      <c r="K957" s="9"/>
      <c r="L957" s="9"/>
      <c r="M957" s="9"/>
      <c r="N957" s="9"/>
      <c r="O957" s="9"/>
      <c r="P957" s="9"/>
      <c r="Q957" s="9"/>
      <c r="R957" s="9"/>
      <c r="S957" s="9"/>
      <c r="T957" s="9"/>
      <c r="U957" s="9"/>
      <c r="V957" s="9"/>
      <c r="W957" s="9"/>
      <c r="X957" s="9"/>
      <c r="Y957" s="9"/>
      <c r="Z957" s="9"/>
    </row>
    <row r="958">
      <c r="A958" s="9"/>
      <c r="B958" s="64"/>
      <c r="C958" s="8"/>
      <c r="D958" s="8"/>
      <c r="E958" s="9"/>
      <c r="F958" s="8"/>
      <c r="G958" s="9"/>
      <c r="H958" s="9"/>
      <c r="I958" s="9"/>
      <c r="J958" s="9"/>
      <c r="K958" s="9"/>
      <c r="L958" s="9"/>
      <c r="M958" s="9"/>
      <c r="N958" s="9"/>
      <c r="O958" s="9"/>
      <c r="P958" s="9"/>
      <c r="Q958" s="9"/>
      <c r="R958" s="9"/>
      <c r="S958" s="9"/>
      <c r="T958" s="9"/>
      <c r="U958" s="9"/>
      <c r="V958" s="9"/>
      <c r="W958" s="9"/>
      <c r="X958" s="9"/>
      <c r="Y958" s="9"/>
      <c r="Z958" s="9"/>
    </row>
    <row r="959">
      <c r="A959" s="9"/>
      <c r="B959" s="64"/>
      <c r="C959" s="8"/>
      <c r="D959" s="8"/>
      <c r="E959" s="9"/>
      <c r="F959" s="8"/>
      <c r="G959" s="9"/>
      <c r="H959" s="9"/>
      <c r="I959" s="9"/>
      <c r="J959" s="9"/>
      <c r="K959" s="9"/>
      <c r="L959" s="9"/>
      <c r="M959" s="9"/>
      <c r="N959" s="9"/>
      <c r="O959" s="9"/>
      <c r="P959" s="9"/>
      <c r="Q959" s="9"/>
      <c r="R959" s="9"/>
      <c r="S959" s="9"/>
      <c r="T959" s="9"/>
      <c r="U959" s="9"/>
      <c r="V959" s="9"/>
      <c r="W959" s="9"/>
      <c r="X959" s="9"/>
      <c r="Y959" s="9"/>
      <c r="Z959" s="9"/>
    </row>
    <row r="960">
      <c r="A960" s="9"/>
      <c r="B960" s="64"/>
      <c r="C960" s="8"/>
      <c r="D960" s="8"/>
      <c r="E960" s="9"/>
      <c r="F960" s="8"/>
      <c r="G960" s="9"/>
      <c r="H960" s="9"/>
      <c r="I960" s="9"/>
      <c r="J960" s="9"/>
      <c r="K960" s="9"/>
      <c r="L960" s="9"/>
      <c r="M960" s="9"/>
      <c r="N960" s="9"/>
      <c r="O960" s="9"/>
      <c r="P960" s="9"/>
      <c r="Q960" s="9"/>
      <c r="R960" s="9"/>
      <c r="S960" s="9"/>
      <c r="T960" s="9"/>
      <c r="U960" s="9"/>
      <c r="V960" s="9"/>
      <c r="W960" s="9"/>
      <c r="X960" s="9"/>
      <c r="Y960" s="9"/>
      <c r="Z960" s="9"/>
    </row>
    <row r="961">
      <c r="A961" s="9"/>
      <c r="B961" s="64"/>
      <c r="C961" s="8"/>
      <c r="D961" s="8"/>
      <c r="E961" s="9"/>
      <c r="F961" s="8"/>
      <c r="G961" s="9"/>
      <c r="H961" s="9"/>
      <c r="I961" s="9"/>
      <c r="J961" s="9"/>
      <c r="K961" s="9"/>
      <c r="L961" s="9"/>
      <c r="M961" s="9"/>
      <c r="N961" s="9"/>
      <c r="O961" s="9"/>
      <c r="P961" s="9"/>
      <c r="Q961" s="9"/>
      <c r="R961" s="9"/>
      <c r="S961" s="9"/>
      <c r="T961" s="9"/>
      <c r="U961" s="9"/>
      <c r="V961" s="9"/>
      <c r="W961" s="9"/>
      <c r="X961" s="9"/>
      <c r="Y961" s="9"/>
      <c r="Z961" s="9"/>
    </row>
    <row r="962">
      <c r="A962" s="9"/>
      <c r="B962" s="64"/>
      <c r="C962" s="8"/>
      <c r="D962" s="8"/>
      <c r="E962" s="9"/>
      <c r="F962" s="8"/>
      <c r="G962" s="9"/>
      <c r="H962" s="9"/>
      <c r="I962" s="9"/>
      <c r="J962" s="9"/>
      <c r="K962" s="9"/>
      <c r="L962" s="9"/>
      <c r="M962" s="9"/>
      <c r="N962" s="9"/>
      <c r="O962" s="9"/>
      <c r="P962" s="9"/>
      <c r="Q962" s="9"/>
      <c r="R962" s="9"/>
      <c r="S962" s="9"/>
      <c r="T962" s="9"/>
      <c r="U962" s="9"/>
      <c r="V962" s="9"/>
      <c r="W962" s="9"/>
      <c r="X962" s="9"/>
      <c r="Y962" s="9"/>
      <c r="Z962" s="9"/>
    </row>
    <row r="963">
      <c r="A963" s="9"/>
      <c r="B963" s="64"/>
      <c r="C963" s="8"/>
      <c r="D963" s="8"/>
      <c r="E963" s="9"/>
      <c r="F963" s="8"/>
      <c r="G963" s="9"/>
      <c r="H963" s="9"/>
      <c r="I963" s="9"/>
      <c r="J963" s="9"/>
      <c r="K963" s="9"/>
      <c r="L963" s="9"/>
      <c r="M963" s="9"/>
      <c r="N963" s="9"/>
      <c r="O963" s="9"/>
      <c r="P963" s="9"/>
      <c r="Q963" s="9"/>
      <c r="R963" s="9"/>
      <c r="S963" s="9"/>
      <c r="T963" s="9"/>
      <c r="U963" s="9"/>
      <c r="V963" s="9"/>
      <c r="W963" s="9"/>
      <c r="X963" s="9"/>
      <c r="Y963" s="9"/>
      <c r="Z963" s="9"/>
    </row>
    <row r="964">
      <c r="A964" s="9"/>
      <c r="B964" s="64"/>
      <c r="C964" s="8"/>
      <c r="D964" s="8"/>
      <c r="E964" s="9"/>
      <c r="F964" s="8"/>
      <c r="G964" s="9"/>
      <c r="H964" s="9"/>
      <c r="I964" s="9"/>
      <c r="J964" s="9"/>
      <c r="K964" s="9"/>
      <c r="L964" s="9"/>
      <c r="M964" s="9"/>
      <c r="N964" s="9"/>
      <c r="O964" s="9"/>
      <c r="P964" s="9"/>
      <c r="Q964" s="9"/>
      <c r="R964" s="9"/>
      <c r="S964" s="9"/>
      <c r="T964" s="9"/>
      <c r="U964" s="9"/>
      <c r="V964" s="9"/>
      <c r="W964" s="9"/>
      <c r="X964" s="9"/>
      <c r="Y964" s="9"/>
      <c r="Z964" s="9"/>
    </row>
    <row r="965">
      <c r="A965" s="9"/>
      <c r="B965" s="64"/>
      <c r="C965" s="8"/>
      <c r="D965" s="8"/>
      <c r="E965" s="9"/>
      <c r="F965" s="8"/>
      <c r="G965" s="9"/>
      <c r="H965" s="9"/>
      <c r="I965" s="9"/>
      <c r="J965" s="9"/>
      <c r="K965" s="9"/>
      <c r="L965" s="9"/>
      <c r="M965" s="9"/>
      <c r="N965" s="9"/>
      <c r="O965" s="9"/>
      <c r="P965" s="9"/>
      <c r="Q965" s="9"/>
      <c r="R965" s="9"/>
      <c r="S965" s="9"/>
      <c r="T965" s="9"/>
      <c r="U965" s="9"/>
      <c r="V965" s="9"/>
      <c r="W965" s="9"/>
      <c r="X965" s="9"/>
      <c r="Y965" s="9"/>
      <c r="Z965" s="9"/>
    </row>
    <row r="966">
      <c r="A966" s="9"/>
      <c r="B966" s="64"/>
      <c r="C966" s="8"/>
      <c r="D966" s="8"/>
      <c r="E966" s="9"/>
      <c r="F966" s="8"/>
      <c r="G966" s="9"/>
      <c r="H966" s="9"/>
      <c r="I966" s="9"/>
      <c r="J966" s="9"/>
      <c r="K966" s="9"/>
      <c r="L966" s="9"/>
      <c r="M966" s="9"/>
      <c r="N966" s="9"/>
      <c r="O966" s="9"/>
      <c r="P966" s="9"/>
      <c r="Q966" s="9"/>
      <c r="R966" s="9"/>
      <c r="S966" s="9"/>
      <c r="T966" s="9"/>
      <c r="U966" s="9"/>
      <c r="V966" s="9"/>
      <c r="W966" s="9"/>
      <c r="X966" s="9"/>
      <c r="Y966" s="9"/>
      <c r="Z966" s="9"/>
    </row>
    <row r="967">
      <c r="A967" s="9"/>
      <c r="B967" s="64"/>
      <c r="C967" s="8"/>
      <c r="D967" s="8"/>
      <c r="E967" s="9"/>
      <c r="F967" s="8"/>
      <c r="G967" s="9"/>
      <c r="H967" s="9"/>
      <c r="I967" s="9"/>
      <c r="J967" s="9"/>
      <c r="K967" s="9"/>
      <c r="L967" s="9"/>
      <c r="M967" s="9"/>
      <c r="N967" s="9"/>
      <c r="O967" s="9"/>
      <c r="P967" s="9"/>
      <c r="Q967" s="9"/>
      <c r="R967" s="9"/>
      <c r="S967" s="9"/>
      <c r="T967" s="9"/>
      <c r="U967" s="9"/>
      <c r="V967" s="9"/>
      <c r="W967" s="9"/>
      <c r="X967" s="9"/>
      <c r="Y967" s="9"/>
      <c r="Z967" s="9"/>
    </row>
    <row r="968">
      <c r="A968" s="9"/>
      <c r="B968" s="64"/>
      <c r="C968" s="8"/>
      <c r="D968" s="8"/>
      <c r="E968" s="9"/>
      <c r="F968" s="8"/>
      <c r="G968" s="9"/>
      <c r="H968" s="9"/>
      <c r="I968" s="9"/>
      <c r="J968" s="9"/>
      <c r="K968" s="9"/>
      <c r="L968" s="9"/>
      <c r="M968" s="9"/>
      <c r="N968" s="9"/>
      <c r="O968" s="9"/>
      <c r="P968" s="9"/>
      <c r="Q968" s="9"/>
      <c r="R968" s="9"/>
      <c r="S968" s="9"/>
      <c r="T968" s="9"/>
      <c r="U968" s="9"/>
      <c r="V968" s="9"/>
      <c r="W968" s="9"/>
      <c r="X968" s="9"/>
      <c r="Y968" s="9"/>
      <c r="Z968" s="9"/>
    </row>
    <row r="969">
      <c r="A969" s="9"/>
      <c r="B969" s="64"/>
      <c r="C969" s="8"/>
      <c r="D969" s="8"/>
      <c r="E969" s="9"/>
      <c r="F969" s="8"/>
      <c r="G969" s="9"/>
      <c r="H969" s="9"/>
      <c r="I969" s="9"/>
      <c r="J969" s="9"/>
      <c r="K969" s="9"/>
      <c r="L969" s="9"/>
      <c r="M969" s="9"/>
      <c r="N969" s="9"/>
      <c r="O969" s="9"/>
      <c r="P969" s="9"/>
      <c r="Q969" s="9"/>
      <c r="R969" s="9"/>
      <c r="S969" s="9"/>
      <c r="T969" s="9"/>
      <c r="U969" s="9"/>
      <c r="V969" s="9"/>
      <c r="W969" s="9"/>
      <c r="X969" s="9"/>
      <c r="Y969" s="9"/>
      <c r="Z969" s="9"/>
    </row>
    <row r="970">
      <c r="A970" s="9"/>
      <c r="B970" s="64"/>
      <c r="C970" s="8"/>
      <c r="D970" s="8"/>
      <c r="E970" s="9"/>
      <c r="F970" s="8"/>
      <c r="G970" s="9"/>
      <c r="H970" s="9"/>
      <c r="I970" s="9"/>
      <c r="J970" s="9"/>
      <c r="K970" s="9"/>
      <c r="L970" s="9"/>
      <c r="M970" s="9"/>
      <c r="N970" s="9"/>
      <c r="O970" s="9"/>
      <c r="P970" s="9"/>
      <c r="Q970" s="9"/>
      <c r="R970" s="9"/>
      <c r="S970" s="9"/>
      <c r="T970" s="9"/>
      <c r="U970" s="9"/>
      <c r="V970" s="9"/>
      <c r="W970" s="9"/>
      <c r="X970" s="9"/>
      <c r="Y970" s="9"/>
      <c r="Z970" s="9"/>
    </row>
    <row r="971">
      <c r="A971" s="9"/>
      <c r="B971" s="64"/>
      <c r="C971" s="8"/>
      <c r="D971" s="8"/>
      <c r="E971" s="9"/>
      <c r="F971" s="8"/>
      <c r="G971" s="9"/>
      <c r="H971" s="9"/>
      <c r="I971" s="9"/>
      <c r="J971" s="9"/>
      <c r="K971" s="9"/>
      <c r="L971" s="9"/>
      <c r="M971" s="9"/>
      <c r="N971" s="9"/>
      <c r="O971" s="9"/>
      <c r="P971" s="9"/>
      <c r="Q971" s="9"/>
      <c r="R971" s="9"/>
      <c r="S971" s="9"/>
      <c r="T971" s="9"/>
      <c r="U971" s="9"/>
      <c r="V971" s="9"/>
      <c r="W971" s="9"/>
      <c r="X971" s="9"/>
      <c r="Y971" s="9"/>
      <c r="Z971" s="9"/>
    </row>
    <row r="972">
      <c r="A972" s="9"/>
      <c r="B972" s="64"/>
      <c r="C972" s="8"/>
      <c r="D972" s="8"/>
      <c r="E972" s="9"/>
      <c r="F972" s="8"/>
      <c r="G972" s="9"/>
      <c r="H972" s="9"/>
      <c r="I972" s="9"/>
      <c r="J972" s="9"/>
      <c r="K972" s="9"/>
      <c r="L972" s="9"/>
      <c r="M972" s="9"/>
      <c r="N972" s="9"/>
      <c r="O972" s="9"/>
      <c r="P972" s="9"/>
      <c r="Q972" s="9"/>
      <c r="R972" s="9"/>
      <c r="S972" s="9"/>
      <c r="T972" s="9"/>
      <c r="U972" s="9"/>
      <c r="V972" s="9"/>
      <c r="W972" s="9"/>
      <c r="X972" s="9"/>
      <c r="Y972" s="9"/>
      <c r="Z972" s="9"/>
    </row>
    <row r="973">
      <c r="A973" s="9"/>
      <c r="B973" s="64"/>
      <c r="C973" s="8"/>
      <c r="D973" s="8"/>
      <c r="E973" s="9"/>
      <c r="F973" s="8"/>
      <c r="G973" s="9"/>
      <c r="H973" s="9"/>
      <c r="I973" s="9"/>
      <c r="J973" s="9"/>
      <c r="K973" s="9"/>
      <c r="L973" s="9"/>
      <c r="M973" s="9"/>
      <c r="N973" s="9"/>
      <c r="O973" s="9"/>
      <c r="P973" s="9"/>
      <c r="Q973" s="9"/>
      <c r="R973" s="9"/>
      <c r="S973" s="9"/>
      <c r="T973" s="9"/>
      <c r="U973" s="9"/>
      <c r="V973" s="9"/>
      <c r="W973" s="9"/>
      <c r="X973" s="9"/>
      <c r="Y973" s="9"/>
      <c r="Z973" s="9"/>
    </row>
    <row r="974">
      <c r="A974" s="9"/>
      <c r="B974" s="64"/>
      <c r="C974" s="8"/>
      <c r="D974" s="8"/>
      <c r="E974" s="9"/>
      <c r="F974" s="8"/>
      <c r="G974" s="9"/>
      <c r="H974" s="9"/>
      <c r="I974" s="9"/>
      <c r="J974" s="9"/>
      <c r="K974" s="9"/>
      <c r="L974" s="9"/>
      <c r="M974" s="9"/>
      <c r="N974" s="9"/>
      <c r="O974" s="9"/>
      <c r="P974" s="9"/>
      <c r="Q974" s="9"/>
      <c r="R974" s="9"/>
      <c r="S974" s="9"/>
      <c r="T974" s="9"/>
      <c r="U974" s="9"/>
      <c r="V974" s="9"/>
      <c r="W974" s="9"/>
      <c r="X974" s="9"/>
      <c r="Y974" s="9"/>
      <c r="Z974" s="9"/>
    </row>
    <row r="975">
      <c r="A975" s="9"/>
      <c r="B975" s="64"/>
      <c r="C975" s="8"/>
      <c r="D975" s="8"/>
      <c r="E975" s="9"/>
      <c r="F975" s="8"/>
      <c r="G975" s="9"/>
      <c r="H975" s="9"/>
      <c r="I975" s="9"/>
      <c r="J975" s="9"/>
      <c r="K975" s="9"/>
      <c r="L975" s="9"/>
      <c r="M975" s="9"/>
      <c r="N975" s="9"/>
      <c r="O975" s="9"/>
      <c r="P975" s="9"/>
      <c r="Q975" s="9"/>
      <c r="R975" s="9"/>
      <c r="S975" s="9"/>
      <c r="T975" s="9"/>
      <c r="U975" s="9"/>
      <c r="V975" s="9"/>
      <c r="W975" s="9"/>
      <c r="X975" s="9"/>
      <c r="Y975" s="9"/>
      <c r="Z975" s="9"/>
    </row>
    <row r="976">
      <c r="A976" s="9"/>
      <c r="B976" s="64"/>
      <c r="C976" s="8"/>
      <c r="D976" s="8"/>
      <c r="E976" s="9"/>
      <c r="F976" s="8"/>
      <c r="G976" s="9"/>
      <c r="H976" s="9"/>
      <c r="I976" s="9"/>
      <c r="J976" s="9"/>
      <c r="K976" s="9"/>
      <c r="L976" s="9"/>
      <c r="M976" s="9"/>
      <c r="N976" s="9"/>
      <c r="O976" s="9"/>
      <c r="P976" s="9"/>
      <c r="Q976" s="9"/>
      <c r="R976" s="9"/>
      <c r="S976" s="9"/>
      <c r="T976" s="9"/>
      <c r="U976" s="9"/>
      <c r="V976" s="9"/>
      <c r="W976" s="9"/>
      <c r="X976" s="9"/>
      <c r="Y976" s="9"/>
      <c r="Z976" s="9"/>
    </row>
    <row r="977">
      <c r="A977" s="9"/>
      <c r="B977" s="64"/>
      <c r="C977" s="8"/>
      <c r="D977" s="8"/>
      <c r="E977" s="9"/>
      <c r="F977" s="8"/>
      <c r="G977" s="9"/>
      <c r="H977" s="9"/>
      <c r="I977" s="9"/>
      <c r="J977" s="9"/>
      <c r="K977" s="9"/>
      <c r="L977" s="9"/>
      <c r="M977" s="9"/>
      <c r="N977" s="9"/>
      <c r="O977" s="9"/>
      <c r="P977" s="9"/>
      <c r="Q977" s="9"/>
      <c r="R977" s="9"/>
      <c r="S977" s="9"/>
      <c r="T977" s="9"/>
      <c r="U977" s="9"/>
      <c r="V977" s="9"/>
      <c r="W977" s="9"/>
      <c r="X977" s="9"/>
      <c r="Y977" s="9"/>
      <c r="Z977" s="9"/>
    </row>
    <row r="978">
      <c r="A978" s="9"/>
      <c r="B978" s="64"/>
      <c r="C978" s="8"/>
      <c r="D978" s="8"/>
      <c r="E978" s="9"/>
      <c r="F978" s="8"/>
      <c r="G978" s="9"/>
      <c r="H978" s="9"/>
      <c r="I978" s="9"/>
      <c r="J978" s="9"/>
      <c r="K978" s="9"/>
      <c r="L978" s="9"/>
      <c r="M978" s="9"/>
      <c r="N978" s="9"/>
      <c r="O978" s="9"/>
      <c r="P978" s="9"/>
      <c r="Q978" s="9"/>
      <c r="R978" s="9"/>
      <c r="S978" s="9"/>
      <c r="T978" s="9"/>
      <c r="U978" s="9"/>
      <c r="V978" s="9"/>
      <c r="W978" s="9"/>
      <c r="X978" s="9"/>
      <c r="Y978" s="9"/>
      <c r="Z978" s="9"/>
    </row>
    <row r="979">
      <c r="A979" s="9"/>
      <c r="B979" s="64"/>
      <c r="C979" s="8"/>
      <c r="D979" s="8"/>
      <c r="E979" s="9"/>
      <c r="F979" s="8"/>
      <c r="G979" s="9"/>
      <c r="H979" s="9"/>
      <c r="I979" s="9"/>
      <c r="J979" s="9"/>
      <c r="K979" s="9"/>
      <c r="L979" s="9"/>
      <c r="M979" s="9"/>
      <c r="N979" s="9"/>
      <c r="O979" s="9"/>
      <c r="P979" s="9"/>
      <c r="Q979" s="9"/>
      <c r="R979" s="9"/>
      <c r="S979" s="9"/>
      <c r="T979" s="9"/>
      <c r="U979" s="9"/>
      <c r="V979" s="9"/>
      <c r="W979" s="9"/>
      <c r="X979" s="9"/>
      <c r="Y979" s="9"/>
      <c r="Z979" s="9"/>
    </row>
    <row r="980">
      <c r="A980" s="9"/>
      <c r="B980" s="64"/>
      <c r="C980" s="8"/>
      <c r="D980" s="8"/>
      <c r="E980" s="9"/>
      <c r="F980" s="8"/>
      <c r="G980" s="9"/>
      <c r="H980" s="9"/>
      <c r="I980" s="9"/>
      <c r="J980" s="9"/>
      <c r="K980" s="9"/>
      <c r="L980" s="9"/>
      <c r="M980" s="9"/>
      <c r="N980" s="9"/>
      <c r="O980" s="9"/>
      <c r="P980" s="9"/>
      <c r="Q980" s="9"/>
      <c r="R980" s="9"/>
      <c r="S980" s="9"/>
      <c r="T980" s="9"/>
      <c r="U980" s="9"/>
      <c r="V980" s="9"/>
      <c r="W980" s="9"/>
      <c r="X980" s="9"/>
      <c r="Y980" s="9"/>
      <c r="Z980" s="9"/>
    </row>
    <row r="981">
      <c r="A981" s="9"/>
      <c r="B981" s="64"/>
      <c r="C981" s="8"/>
      <c r="D981" s="8"/>
      <c r="E981" s="9"/>
      <c r="F981" s="8"/>
      <c r="G981" s="9"/>
      <c r="H981" s="9"/>
      <c r="I981" s="9"/>
      <c r="J981" s="9"/>
      <c r="K981" s="9"/>
      <c r="L981" s="9"/>
      <c r="M981" s="9"/>
      <c r="N981" s="9"/>
      <c r="O981" s="9"/>
      <c r="P981" s="9"/>
      <c r="Q981" s="9"/>
      <c r="R981" s="9"/>
      <c r="S981" s="9"/>
      <c r="T981" s="9"/>
      <c r="U981" s="9"/>
      <c r="V981" s="9"/>
      <c r="W981" s="9"/>
      <c r="X981" s="9"/>
      <c r="Y981" s="9"/>
      <c r="Z981" s="9"/>
    </row>
    <row r="982">
      <c r="A982" s="9"/>
      <c r="B982" s="64"/>
      <c r="C982" s="8"/>
      <c r="D982" s="8"/>
      <c r="E982" s="9"/>
      <c r="F982" s="8"/>
      <c r="G982" s="9"/>
      <c r="H982" s="9"/>
      <c r="I982" s="9"/>
      <c r="J982" s="9"/>
      <c r="K982" s="9"/>
      <c r="L982" s="9"/>
      <c r="M982" s="9"/>
      <c r="N982" s="9"/>
      <c r="O982" s="9"/>
      <c r="P982" s="9"/>
      <c r="Q982" s="9"/>
      <c r="R982" s="9"/>
      <c r="S982" s="9"/>
      <c r="T982" s="9"/>
      <c r="U982" s="9"/>
      <c r="V982" s="9"/>
      <c r="W982" s="9"/>
      <c r="X982" s="9"/>
      <c r="Y982" s="9"/>
      <c r="Z982" s="9"/>
    </row>
    <row r="983">
      <c r="A983" s="9"/>
      <c r="B983" s="64"/>
      <c r="C983" s="8"/>
      <c r="D983" s="8"/>
      <c r="E983" s="9"/>
      <c r="F983" s="8"/>
      <c r="G983" s="9"/>
      <c r="H983" s="9"/>
      <c r="I983" s="9"/>
      <c r="J983" s="9"/>
      <c r="K983" s="9"/>
      <c r="L983" s="9"/>
      <c r="M983" s="9"/>
      <c r="N983" s="9"/>
      <c r="O983" s="9"/>
      <c r="P983" s="9"/>
      <c r="Q983" s="9"/>
      <c r="R983" s="9"/>
      <c r="S983" s="9"/>
      <c r="T983" s="9"/>
      <c r="U983" s="9"/>
      <c r="V983" s="9"/>
      <c r="W983" s="9"/>
      <c r="X983" s="9"/>
      <c r="Y983" s="9"/>
      <c r="Z983" s="9"/>
    </row>
    <row r="984">
      <c r="A984" s="9"/>
      <c r="B984" s="64"/>
      <c r="C984" s="8"/>
      <c r="D984" s="8"/>
      <c r="E984" s="9"/>
      <c r="F984" s="8"/>
      <c r="G984" s="9"/>
      <c r="H984" s="9"/>
      <c r="I984" s="9"/>
      <c r="J984" s="9"/>
      <c r="K984" s="9"/>
      <c r="L984" s="9"/>
      <c r="M984" s="9"/>
      <c r="N984" s="9"/>
      <c r="O984" s="9"/>
      <c r="P984" s="9"/>
      <c r="Q984" s="9"/>
      <c r="R984" s="9"/>
      <c r="S984" s="9"/>
      <c r="T984" s="9"/>
      <c r="U984" s="9"/>
      <c r="V984" s="9"/>
      <c r="W984" s="9"/>
      <c r="X984" s="9"/>
      <c r="Y984" s="9"/>
      <c r="Z984" s="9"/>
    </row>
    <row r="985">
      <c r="A985" s="9"/>
      <c r="B985" s="64"/>
      <c r="C985" s="8"/>
      <c r="D985" s="8"/>
      <c r="E985" s="9"/>
      <c r="F985" s="8"/>
      <c r="G985" s="9"/>
      <c r="H985" s="9"/>
      <c r="I985" s="9"/>
      <c r="J985" s="9"/>
      <c r="K985" s="9"/>
      <c r="L985" s="9"/>
      <c r="M985" s="9"/>
      <c r="N985" s="9"/>
      <c r="O985" s="9"/>
      <c r="P985" s="9"/>
      <c r="Q985" s="9"/>
      <c r="R985" s="9"/>
      <c r="S985" s="9"/>
      <c r="T985" s="9"/>
      <c r="U985" s="9"/>
      <c r="V985" s="9"/>
      <c r="W985" s="9"/>
      <c r="X985" s="9"/>
      <c r="Y985" s="9"/>
      <c r="Z985" s="9"/>
    </row>
    <row r="986">
      <c r="A986" s="9"/>
      <c r="B986" s="64"/>
      <c r="C986" s="8"/>
      <c r="D986" s="8"/>
      <c r="E986" s="9"/>
      <c r="F986" s="8"/>
      <c r="G986" s="9"/>
      <c r="H986" s="9"/>
      <c r="I986" s="9"/>
      <c r="J986" s="9"/>
      <c r="K986" s="9"/>
      <c r="L986" s="9"/>
      <c r="M986" s="9"/>
      <c r="N986" s="9"/>
      <c r="O986" s="9"/>
      <c r="P986" s="9"/>
      <c r="Q986" s="9"/>
      <c r="R986" s="9"/>
      <c r="S986" s="9"/>
      <c r="T986" s="9"/>
      <c r="U986" s="9"/>
      <c r="V986" s="9"/>
      <c r="W986" s="9"/>
      <c r="X986" s="9"/>
      <c r="Y986" s="9"/>
      <c r="Z986" s="9"/>
    </row>
    <row r="987">
      <c r="A987" s="9"/>
      <c r="B987" s="64"/>
      <c r="C987" s="8"/>
      <c r="D987" s="8"/>
      <c r="E987" s="9"/>
      <c r="F987" s="8"/>
      <c r="G987" s="9"/>
      <c r="H987" s="9"/>
      <c r="I987" s="9"/>
      <c r="J987" s="9"/>
      <c r="K987" s="9"/>
      <c r="L987" s="9"/>
      <c r="M987" s="9"/>
      <c r="N987" s="9"/>
      <c r="O987" s="9"/>
      <c r="P987" s="9"/>
      <c r="Q987" s="9"/>
      <c r="R987" s="9"/>
      <c r="S987" s="9"/>
      <c r="T987" s="9"/>
      <c r="U987" s="9"/>
      <c r="V987" s="9"/>
      <c r="W987" s="9"/>
      <c r="X987" s="9"/>
      <c r="Y987" s="9"/>
      <c r="Z987" s="9"/>
    </row>
    <row r="988">
      <c r="A988" s="9"/>
      <c r="B988" s="64"/>
      <c r="C988" s="8"/>
      <c r="D988" s="8"/>
      <c r="E988" s="9"/>
      <c r="F988" s="8"/>
      <c r="G988" s="9"/>
      <c r="H988" s="9"/>
      <c r="I988" s="9"/>
      <c r="J988" s="9"/>
      <c r="K988" s="9"/>
      <c r="L988" s="9"/>
      <c r="M988" s="9"/>
      <c r="N988" s="9"/>
      <c r="O988" s="9"/>
      <c r="P988" s="9"/>
      <c r="Q988" s="9"/>
      <c r="R988" s="9"/>
      <c r="S988" s="9"/>
      <c r="T988" s="9"/>
      <c r="U988" s="9"/>
      <c r="V988" s="9"/>
      <c r="W988" s="9"/>
      <c r="X988" s="9"/>
      <c r="Y988" s="9"/>
      <c r="Z988" s="9"/>
    </row>
    <row r="989">
      <c r="A989" s="9"/>
      <c r="B989" s="64"/>
      <c r="C989" s="8"/>
      <c r="D989" s="8"/>
      <c r="E989" s="9"/>
      <c r="F989" s="8"/>
      <c r="G989" s="9"/>
      <c r="H989" s="9"/>
      <c r="I989" s="9"/>
      <c r="J989" s="9"/>
      <c r="K989" s="9"/>
      <c r="L989" s="9"/>
      <c r="M989" s="9"/>
      <c r="N989" s="9"/>
      <c r="O989" s="9"/>
      <c r="P989" s="9"/>
      <c r="Q989" s="9"/>
      <c r="R989" s="9"/>
      <c r="S989" s="9"/>
      <c r="T989" s="9"/>
      <c r="U989" s="9"/>
      <c r="V989" s="9"/>
      <c r="W989" s="9"/>
      <c r="X989" s="9"/>
      <c r="Y989" s="9"/>
      <c r="Z989" s="9"/>
    </row>
    <row r="990">
      <c r="A990" s="9"/>
      <c r="B990" s="64"/>
      <c r="C990" s="8"/>
      <c r="D990" s="8"/>
      <c r="E990" s="9"/>
      <c r="F990" s="8"/>
      <c r="G990" s="9"/>
      <c r="H990" s="9"/>
      <c r="I990" s="9"/>
      <c r="J990" s="9"/>
      <c r="K990" s="9"/>
      <c r="L990" s="9"/>
      <c r="M990" s="9"/>
      <c r="N990" s="9"/>
      <c r="O990" s="9"/>
      <c r="P990" s="9"/>
      <c r="Q990" s="9"/>
      <c r="R990" s="9"/>
      <c r="S990" s="9"/>
      <c r="T990" s="9"/>
      <c r="U990" s="9"/>
      <c r="V990" s="9"/>
      <c r="W990" s="9"/>
      <c r="X990" s="9"/>
      <c r="Y990" s="9"/>
      <c r="Z990" s="9"/>
    </row>
    <row r="991">
      <c r="A991" s="9"/>
      <c r="B991" s="64"/>
      <c r="C991" s="8"/>
      <c r="D991" s="8"/>
      <c r="E991" s="9"/>
      <c r="F991" s="8"/>
      <c r="G991" s="9"/>
      <c r="H991" s="9"/>
      <c r="I991" s="9"/>
      <c r="J991" s="9"/>
      <c r="K991" s="9"/>
      <c r="L991" s="9"/>
      <c r="M991" s="9"/>
      <c r="N991" s="9"/>
      <c r="O991" s="9"/>
      <c r="P991" s="9"/>
      <c r="Q991" s="9"/>
      <c r="R991" s="9"/>
      <c r="S991" s="9"/>
      <c r="T991" s="9"/>
      <c r="U991" s="9"/>
      <c r="V991" s="9"/>
      <c r="W991" s="9"/>
      <c r="X991" s="9"/>
      <c r="Y991" s="9"/>
      <c r="Z991" s="9"/>
    </row>
    <row r="992">
      <c r="A992" s="9"/>
      <c r="B992" s="64"/>
      <c r="C992" s="8"/>
      <c r="D992" s="8"/>
      <c r="E992" s="9"/>
      <c r="F992" s="8"/>
      <c r="G992" s="9"/>
      <c r="H992" s="9"/>
      <c r="I992" s="9"/>
      <c r="J992" s="9"/>
      <c r="K992" s="9"/>
      <c r="L992" s="9"/>
      <c r="M992" s="9"/>
      <c r="N992" s="9"/>
      <c r="O992" s="9"/>
      <c r="P992" s="9"/>
      <c r="Q992" s="9"/>
      <c r="R992" s="9"/>
      <c r="S992" s="9"/>
      <c r="T992" s="9"/>
      <c r="U992" s="9"/>
      <c r="V992" s="9"/>
      <c r="W992" s="9"/>
      <c r="X992" s="9"/>
      <c r="Y992" s="9"/>
      <c r="Z992" s="9"/>
    </row>
    <row r="993">
      <c r="A993" s="9"/>
      <c r="B993" s="64"/>
      <c r="C993" s="8"/>
      <c r="D993" s="8"/>
      <c r="E993" s="9"/>
      <c r="F993" s="8"/>
      <c r="G993" s="9"/>
      <c r="H993" s="9"/>
      <c r="I993" s="9"/>
      <c r="J993" s="9"/>
      <c r="K993" s="9"/>
      <c r="L993" s="9"/>
      <c r="M993" s="9"/>
      <c r="N993" s="9"/>
      <c r="O993" s="9"/>
      <c r="P993" s="9"/>
      <c r="Q993" s="9"/>
      <c r="R993" s="9"/>
      <c r="S993" s="9"/>
      <c r="T993" s="9"/>
      <c r="U993" s="9"/>
      <c r="V993" s="9"/>
      <c r="W993" s="9"/>
      <c r="X993" s="9"/>
      <c r="Y993" s="9"/>
      <c r="Z993" s="9"/>
    </row>
    <row r="994">
      <c r="A994" s="9"/>
      <c r="B994" s="64"/>
      <c r="C994" s="8"/>
      <c r="D994" s="8"/>
      <c r="E994" s="9"/>
      <c r="F994" s="8"/>
      <c r="G994" s="9"/>
      <c r="H994" s="9"/>
      <c r="I994" s="9"/>
      <c r="J994" s="9"/>
      <c r="K994" s="9"/>
      <c r="L994" s="9"/>
      <c r="M994" s="9"/>
      <c r="N994" s="9"/>
      <c r="O994" s="9"/>
      <c r="P994" s="9"/>
      <c r="Q994" s="9"/>
      <c r="R994" s="9"/>
      <c r="S994" s="9"/>
      <c r="T994" s="9"/>
      <c r="U994" s="9"/>
      <c r="V994" s="9"/>
      <c r="W994" s="9"/>
      <c r="X994" s="9"/>
      <c r="Y994" s="9"/>
      <c r="Z994" s="9"/>
    </row>
    <row r="995">
      <c r="A995" s="9"/>
      <c r="B995" s="64"/>
      <c r="C995" s="8"/>
      <c r="D995" s="8"/>
      <c r="E995" s="9"/>
      <c r="F995" s="8"/>
      <c r="G995" s="9"/>
      <c r="H995" s="9"/>
      <c r="I995" s="9"/>
      <c r="J995" s="9"/>
      <c r="K995" s="9"/>
      <c r="L995" s="9"/>
      <c r="M995" s="9"/>
      <c r="N995" s="9"/>
      <c r="O995" s="9"/>
      <c r="P995" s="9"/>
      <c r="Q995" s="9"/>
      <c r="R995" s="9"/>
      <c r="S995" s="9"/>
      <c r="T995" s="9"/>
      <c r="U995" s="9"/>
      <c r="V995" s="9"/>
      <c r="W995" s="9"/>
      <c r="X995" s="9"/>
      <c r="Y995" s="9"/>
      <c r="Z995" s="9"/>
    </row>
    <row r="996">
      <c r="A996" s="9"/>
      <c r="B996" s="64"/>
      <c r="C996" s="8"/>
      <c r="D996" s="8"/>
      <c r="E996" s="9"/>
      <c r="F996" s="8"/>
      <c r="G996" s="9"/>
      <c r="H996" s="9"/>
      <c r="I996" s="9"/>
      <c r="J996" s="9"/>
      <c r="K996" s="9"/>
      <c r="L996" s="9"/>
      <c r="M996" s="9"/>
      <c r="N996" s="9"/>
      <c r="O996" s="9"/>
      <c r="P996" s="9"/>
      <c r="Q996" s="9"/>
      <c r="R996" s="9"/>
      <c r="S996" s="9"/>
      <c r="T996" s="9"/>
      <c r="U996" s="9"/>
      <c r="V996" s="9"/>
      <c r="W996" s="9"/>
      <c r="X996" s="9"/>
      <c r="Y996" s="9"/>
      <c r="Z996" s="9"/>
    </row>
    <row r="997">
      <c r="A997" s="9"/>
      <c r="B997" s="64"/>
      <c r="C997" s="8"/>
      <c r="D997" s="8"/>
      <c r="E997" s="9"/>
      <c r="F997" s="8"/>
      <c r="G997" s="9"/>
      <c r="H997" s="9"/>
      <c r="I997" s="9"/>
      <c r="J997" s="9"/>
      <c r="K997" s="9"/>
      <c r="L997" s="9"/>
      <c r="M997" s="9"/>
      <c r="N997" s="9"/>
      <c r="O997" s="9"/>
      <c r="P997" s="9"/>
      <c r="Q997" s="9"/>
      <c r="R997" s="9"/>
      <c r="S997" s="9"/>
      <c r="T997" s="9"/>
      <c r="U997" s="9"/>
      <c r="V997" s="9"/>
      <c r="W997" s="9"/>
      <c r="X997" s="9"/>
      <c r="Y997" s="9"/>
      <c r="Z997" s="9"/>
    </row>
    <row r="998">
      <c r="A998" s="9"/>
      <c r="B998" s="64"/>
      <c r="C998" s="8"/>
      <c r="D998" s="8"/>
      <c r="E998" s="9"/>
      <c r="F998" s="8"/>
      <c r="G998" s="9"/>
      <c r="H998" s="9"/>
      <c r="I998" s="9"/>
      <c r="J998" s="9"/>
      <c r="K998" s="9"/>
      <c r="L998" s="9"/>
      <c r="M998" s="9"/>
      <c r="N998" s="9"/>
      <c r="O998" s="9"/>
      <c r="P998" s="9"/>
      <c r="Q998" s="9"/>
      <c r="R998" s="9"/>
      <c r="S998" s="9"/>
      <c r="T998" s="9"/>
      <c r="U998" s="9"/>
      <c r="V998" s="9"/>
      <c r="W998" s="9"/>
      <c r="X998" s="9"/>
      <c r="Y998" s="9"/>
      <c r="Z998" s="9"/>
    </row>
    <row r="999">
      <c r="A999" s="9"/>
      <c r="B999" s="64"/>
      <c r="C999" s="8"/>
      <c r="D999" s="8"/>
      <c r="E999" s="9"/>
      <c r="F999" s="8"/>
      <c r="G999" s="9"/>
      <c r="H999" s="9"/>
      <c r="I999" s="9"/>
      <c r="J999" s="9"/>
      <c r="K999" s="9"/>
      <c r="L999" s="9"/>
      <c r="M999" s="9"/>
      <c r="N999" s="9"/>
      <c r="O999" s="9"/>
      <c r="P999" s="9"/>
      <c r="Q999" s="9"/>
      <c r="R999" s="9"/>
      <c r="S999" s="9"/>
      <c r="T999" s="9"/>
      <c r="U999" s="9"/>
      <c r="V999" s="9"/>
      <c r="W999" s="9"/>
      <c r="X999" s="9"/>
      <c r="Y999" s="9"/>
      <c r="Z999" s="9"/>
    </row>
    <row r="1000">
      <c r="A1000" s="9"/>
      <c r="B1000" s="64"/>
      <c r="C1000" s="8"/>
      <c r="D1000" s="8"/>
      <c r="E1000" s="9"/>
      <c r="F1000" s="8"/>
      <c r="G1000" s="9"/>
      <c r="H1000" s="9"/>
      <c r="I1000" s="9"/>
      <c r="J1000" s="9"/>
      <c r="K1000" s="9"/>
      <c r="L1000" s="9"/>
      <c r="M1000" s="9"/>
      <c r="N1000" s="9"/>
      <c r="O1000" s="9"/>
      <c r="P1000" s="9"/>
      <c r="Q1000" s="9"/>
      <c r="R1000" s="9"/>
      <c r="S1000" s="9"/>
      <c r="T1000" s="9"/>
      <c r="U1000" s="9"/>
      <c r="V1000" s="9"/>
      <c r="W1000" s="9"/>
      <c r="X1000" s="9"/>
      <c r="Y1000" s="9"/>
      <c r="Z1000" s="9"/>
    </row>
    <row r="1001">
      <c r="A1001" s="9"/>
      <c r="B1001" s="64"/>
      <c r="C1001" s="8"/>
      <c r="D1001" s="8"/>
      <c r="E1001" s="9"/>
      <c r="F1001" s="8"/>
      <c r="G1001" s="9"/>
      <c r="H1001" s="9"/>
      <c r="I1001" s="9"/>
      <c r="J1001" s="9"/>
      <c r="K1001" s="9"/>
      <c r="L1001" s="9"/>
      <c r="M1001" s="9"/>
      <c r="N1001" s="9"/>
      <c r="O1001" s="9"/>
      <c r="P1001" s="9"/>
      <c r="Q1001" s="9"/>
      <c r="R1001" s="9"/>
      <c r="S1001" s="9"/>
      <c r="T1001" s="9"/>
      <c r="U1001" s="9"/>
      <c r="V1001" s="9"/>
      <c r="W1001" s="9"/>
      <c r="X1001" s="9"/>
      <c r="Y1001" s="9"/>
      <c r="Z1001" s="9"/>
    </row>
  </sheetData>
  <mergeCells count="2">
    <mergeCell ref="C141:E141"/>
    <mergeCell ref="C142:E142"/>
  </mergeCells>
  <conditionalFormatting sqref="A1:F1">
    <cfRule type="notContainsBlanks" dxfId="0" priority="1">
      <formula>LEN(TRIM(A1))&gt;0</formula>
    </cfRule>
  </conditionalFormatting>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86"/>
    <col customWidth="1" min="2" max="2" width="50.0"/>
    <col customWidth="1" min="3" max="3" width="13.0"/>
    <col customWidth="1" min="4" max="4" width="20.43"/>
    <col customWidth="1" min="5" max="5" width="0.43"/>
    <col customWidth="1" min="6" max="6" width="35.86"/>
    <col customWidth="1" min="7" max="7" width="0.43"/>
    <col customWidth="1" min="8" max="9" width="10.86"/>
    <col customWidth="1" min="10" max="10" width="13.43"/>
    <col customWidth="1" hidden="1" min="11" max="11" width="15.29"/>
    <col customWidth="1" hidden="1" min="12" max="12" width="8.86"/>
    <col customWidth="1" hidden="1" min="13" max="13" width="20.43"/>
    <col customWidth="1" min="14" max="14" width="24.29"/>
    <col customWidth="1" min="15" max="15" width="26.29"/>
    <col customWidth="1" min="16" max="16" width="45.71"/>
    <col customWidth="1" min="17" max="17" width="54.14"/>
    <col customWidth="1" hidden="1" min="18" max="18" width="54.71"/>
    <col customWidth="1" hidden="1" min="19" max="19" width="49.57"/>
    <col customWidth="1" hidden="1" min="20" max="20" width="107.71"/>
    <col customWidth="1" min="21" max="21" width="8.86"/>
    <col customWidth="1" min="22" max="22" width="5.86"/>
    <col customWidth="1" min="23" max="23" width="54.14"/>
    <col customWidth="1" min="24" max="24" width="29.0"/>
    <col customWidth="1" min="25" max="25" width="45.86"/>
    <col customWidth="1" min="26" max="26" width="30.29"/>
    <col customWidth="1" min="27" max="27" width="8.86"/>
    <col customWidth="1" min="28" max="28" width="10.86"/>
    <col customWidth="1" min="29" max="31" width="8.86"/>
  </cols>
  <sheetData>
    <row r="1">
      <c r="B1" s="67" t="s">
        <v>230</v>
      </c>
      <c r="C1" s="67" t="s">
        <v>231</v>
      </c>
      <c r="D1" s="67" t="s">
        <v>232</v>
      </c>
      <c r="E1" s="67" t="s">
        <v>233</v>
      </c>
      <c r="F1" s="67" t="s">
        <v>234</v>
      </c>
      <c r="G1" s="67" t="s">
        <v>235</v>
      </c>
      <c r="H1" s="67" t="s">
        <v>236</v>
      </c>
      <c r="I1" s="67" t="s">
        <v>237</v>
      </c>
      <c r="J1" s="67" t="s">
        <v>238</v>
      </c>
      <c r="K1" s="67" t="s">
        <v>239</v>
      </c>
      <c r="L1" s="67" t="s">
        <v>240</v>
      </c>
      <c r="M1" s="68" t="s">
        <v>241</v>
      </c>
      <c r="N1" s="69" t="s">
        <v>242</v>
      </c>
      <c r="O1" s="69" t="s">
        <v>243</v>
      </c>
      <c r="P1" s="69" t="s">
        <v>244</v>
      </c>
      <c r="Q1" s="68" t="s">
        <v>245</v>
      </c>
      <c r="R1" s="68" t="s">
        <v>246</v>
      </c>
      <c r="S1" s="68" t="s">
        <v>247</v>
      </c>
      <c r="T1" s="68" t="s">
        <v>248</v>
      </c>
      <c r="V1" s="70" t="s">
        <v>249</v>
      </c>
      <c r="W1" s="70" t="s">
        <v>250</v>
      </c>
      <c r="X1" s="70" t="s">
        <v>251</v>
      </c>
      <c r="Y1" s="71" t="s">
        <v>252</v>
      </c>
      <c r="Z1" s="70" t="s">
        <v>253</v>
      </c>
      <c r="AA1" s="70" t="s">
        <v>254</v>
      </c>
      <c r="AB1" s="70" t="s">
        <v>255</v>
      </c>
    </row>
    <row r="2">
      <c r="A2" s="67">
        <v>0.0</v>
      </c>
      <c r="B2" s="72" t="s">
        <v>256</v>
      </c>
      <c r="C2" s="73">
        <v>6.0</v>
      </c>
      <c r="D2" s="72" t="s">
        <v>257</v>
      </c>
      <c r="E2" s="72" t="s">
        <v>258</v>
      </c>
      <c r="F2" s="72" t="s">
        <v>259</v>
      </c>
      <c r="G2" s="74" t="s">
        <v>260</v>
      </c>
      <c r="H2" s="75" t="s">
        <v>261</v>
      </c>
      <c r="I2" s="75" t="s">
        <v>262</v>
      </c>
      <c r="J2" s="75" t="s">
        <v>263</v>
      </c>
      <c r="K2" s="75" t="s">
        <v>264</v>
      </c>
      <c r="L2" s="73" t="s">
        <v>265</v>
      </c>
      <c r="M2" s="54"/>
      <c r="N2" s="76" t="s">
        <v>266</v>
      </c>
      <c r="O2" s="76" t="s">
        <v>267</v>
      </c>
      <c r="P2" s="76" t="s">
        <v>268</v>
      </c>
      <c r="Q2" s="77" t="s">
        <v>269</v>
      </c>
      <c r="R2" s="77" t="s">
        <v>270</v>
      </c>
      <c r="S2" s="73"/>
      <c r="V2" s="78">
        <v>1.0</v>
      </c>
      <c r="W2" s="79" t="str">
        <f>IFERROR(__xludf.DUMMYFUNCTION("UNIQUE(Q2:Q213)"),"python basic syntax")</f>
        <v>python basic syntax</v>
      </c>
      <c r="X2" s="80" t="s">
        <v>271</v>
      </c>
      <c r="Y2" s="81" t="s">
        <v>272</v>
      </c>
      <c r="Z2" s="72" t="s">
        <v>273</v>
      </c>
      <c r="AA2" s="82">
        <f t="shared" ref="AA2:AA27" si="1">COUNTIF(Q2:Q213, W2)</f>
        <v>42</v>
      </c>
      <c r="AB2" s="83">
        <f t="shared" ref="AB2:AB28" si="2">AA2/$AA$31</f>
        <v>0.1981132075</v>
      </c>
    </row>
    <row r="3">
      <c r="A3" s="67">
        <v>149.0</v>
      </c>
      <c r="B3" s="72" t="s">
        <v>274</v>
      </c>
      <c r="C3" s="73">
        <v>3.0</v>
      </c>
      <c r="D3" s="72" t="s">
        <v>275</v>
      </c>
      <c r="E3" s="72" t="s">
        <v>276</v>
      </c>
      <c r="F3" s="72" t="s">
        <v>277</v>
      </c>
      <c r="G3" s="74" t="s">
        <v>278</v>
      </c>
      <c r="H3" s="75" t="s">
        <v>279</v>
      </c>
      <c r="I3" s="75" t="s">
        <v>280</v>
      </c>
      <c r="J3" s="75" t="s">
        <v>281</v>
      </c>
      <c r="K3" s="75" t="s">
        <v>281</v>
      </c>
      <c r="L3" s="73" t="s">
        <v>265</v>
      </c>
      <c r="M3" s="54"/>
      <c r="N3" s="76" t="s">
        <v>282</v>
      </c>
      <c r="O3" s="76" t="s">
        <v>283</v>
      </c>
      <c r="P3" s="76" t="s">
        <v>284</v>
      </c>
      <c r="Q3" s="77" t="s">
        <v>285</v>
      </c>
      <c r="R3" s="84" t="s">
        <v>286</v>
      </c>
      <c r="S3" s="77" t="s">
        <v>287</v>
      </c>
      <c r="V3" s="78">
        <v>2.0</v>
      </c>
      <c r="W3" s="79" t="str">
        <f>IFERROR(__xludf.DUMMYFUNCTION("""COMPUTED_VALUE"""),"external module execution")</f>
        <v>external module execution</v>
      </c>
      <c r="X3" s="80" t="s">
        <v>288</v>
      </c>
      <c r="Y3" s="81" t="s">
        <v>289</v>
      </c>
      <c r="Z3" s="72" t="s">
        <v>290</v>
      </c>
      <c r="AA3" s="82">
        <f t="shared" si="1"/>
        <v>24</v>
      </c>
      <c r="AB3" s="83">
        <f t="shared" si="2"/>
        <v>0.1132075472</v>
      </c>
    </row>
    <row r="4">
      <c r="A4" s="67">
        <v>153.0</v>
      </c>
      <c r="B4" s="72" t="s">
        <v>291</v>
      </c>
      <c r="C4" s="73">
        <v>3.0</v>
      </c>
      <c r="D4" s="72" t="s">
        <v>292</v>
      </c>
      <c r="E4" s="72" t="s">
        <v>293</v>
      </c>
      <c r="F4" s="72" t="s">
        <v>294</v>
      </c>
      <c r="G4" s="75" t="s">
        <v>295</v>
      </c>
      <c r="H4" s="75" t="s">
        <v>296</v>
      </c>
      <c r="I4" s="75" t="s">
        <v>297</v>
      </c>
      <c r="J4" s="75" t="s">
        <v>298</v>
      </c>
      <c r="K4" s="75" t="s">
        <v>299</v>
      </c>
      <c r="L4" s="73" t="s">
        <v>265</v>
      </c>
      <c r="M4" s="54"/>
      <c r="N4" s="76" t="s">
        <v>300</v>
      </c>
      <c r="O4" s="76" t="s">
        <v>301</v>
      </c>
      <c r="P4" s="76" t="s">
        <v>302</v>
      </c>
      <c r="Q4" s="77" t="s">
        <v>303</v>
      </c>
      <c r="R4" s="84" t="s">
        <v>286</v>
      </c>
      <c r="S4" s="77" t="s">
        <v>304</v>
      </c>
      <c r="V4" s="78">
        <v>3.0</v>
      </c>
      <c r="W4" s="79" t="str">
        <f>IFERROR(__xludf.DUMMYFUNCTION("""COMPUTED_VALUE"""),"argument validation")</f>
        <v>argument validation</v>
      </c>
      <c r="X4" s="80" t="s">
        <v>167</v>
      </c>
      <c r="Y4" s="81" t="s">
        <v>305</v>
      </c>
      <c r="Z4" s="72" t="s">
        <v>291</v>
      </c>
      <c r="AA4" s="82">
        <f t="shared" si="1"/>
        <v>1</v>
      </c>
      <c r="AB4" s="83">
        <f t="shared" si="2"/>
        <v>0.004716981132</v>
      </c>
    </row>
    <row r="5">
      <c r="A5" s="67">
        <v>75.0</v>
      </c>
      <c r="B5" s="72" t="s">
        <v>306</v>
      </c>
      <c r="C5" s="73">
        <v>3.0</v>
      </c>
      <c r="D5" s="72" t="s">
        <v>307</v>
      </c>
      <c r="E5" s="72" t="s">
        <v>308</v>
      </c>
      <c r="F5" s="72" t="s">
        <v>309</v>
      </c>
      <c r="G5" s="75" t="s">
        <v>310</v>
      </c>
      <c r="H5" s="75" t="s">
        <v>311</v>
      </c>
      <c r="I5" s="75" t="s">
        <v>312</v>
      </c>
      <c r="J5" s="75" t="s">
        <v>312</v>
      </c>
      <c r="K5" s="75" t="s">
        <v>312</v>
      </c>
      <c r="L5" s="73" t="s">
        <v>265</v>
      </c>
      <c r="M5" s="54"/>
      <c r="N5" s="76" t="s">
        <v>313</v>
      </c>
      <c r="O5" s="76" t="s">
        <v>314</v>
      </c>
      <c r="P5" s="76" t="s">
        <v>315</v>
      </c>
      <c r="Q5" s="77" t="s">
        <v>316</v>
      </c>
      <c r="R5" s="77" t="s">
        <v>317</v>
      </c>
      <c r="S5" s="77" t="s">
        <v>318</v>
      </c>
      <c r="V5" s="78">
        <v>4.0</v>
      </c>
      <c r="W5" s="79" t="str">
        <f>IFERROR(__xludf.DUMMYFUNCTION("""COMPUTED_VALUE"""),"data saving / pickle")</f>
        <v>data saving / pickle</v>
      </c>
      <c r="X5" s="80" t="s">
        <v>102</v>
      </c>
      <c r="Y5" s="81" t="s">
        <v>319</v>
      </c>
      <c r="Z5" s="72" t="s">
        <v>320</v>
      </c>
      <c r="AA5" s="82">
        <f t="shared" si="1"/>
        <v>14</v>
      </c>
      <c r="AB5" s="83">
        <f t="shared" si="2"/>
        <v>0.06603773585</v>
      </c>
    </row>
    <row r="6">
      <c r="A6" s="67">
        <v>154.0</v>
      </c>
      <c r="B6" s="72" t="s">
        <v>321</v>
      </c>
      <c r="C6" s="73">
        <v>3.0</v>
      </c>
      <c r="D6" s="72" t="s">
        <v>322</v>
      </c>
      <c r="E6" s="72" t="s">
        <v>323</v>
      </c>
      <c r="F6" s="72" t="s">
        <v>324</v>
      </c>
      <c r="G6" s="75" t="s">
        <v>325</v>
      </c>
      <c r="H6" s="75" t="s">
        <v>326</v>
      </c>
      <c r="I6" s="75" t="s">
        <v>327</v>
      </c>
      <c r="J6" s="75" t="s">
        <v>328</v>
      </c>
      <c r="K6" s="75" t="s">
        <v>329</v>
      </c>
      <c r="L6" s="73" t="s">
        <v>265</v>
      </c>
      <c r="M6" s="54"/>
      <c r="N6" s="76" t="s">
        <v>330</v>
      </c>
      <c r="O6" s="76" t="s">
        <v>331</v>
      </c>
      <c r="P6" s="76" t="s">
        <v>332</v>
      </c>
      <c r="Q6" s="77" t="s">
        <v>333</v>
      </c>
      <c r="R6" s="77" t="s">
        <v>334</v>
      </c>
      <c r="S6" s="77" t="s">
        <v>335</v>
      </c>
      <c r="V6" s="78">
        <v>5.0</v>
      </c>
      <c r="W6" s="79" t="str">
        <f>IFERROR(__xludf.DUMMYFUNCTION("""COMPUTED_VALUE"""),"file operation")</f>
        <v>file operation</v>
      </c>
      <c r="X6" s="80" t="s">
        <v>213</v>
      </c>
      <c r="Y6" s="81" t="s">
        <v>336</v>
      </c>
      <c r="Z6" s="72" t="s">
        <v>321</v>
      </c>
      <c r="AA6" s="82">
        <f t="shared" si="1"/>
        <v>4</v>
      </c>
      <c r="AB6" s="83">
        <f t="shared" si="2"/>
        <v>0.01886792453</v>
      </c>
    </row>
    <row r="7">
      <c r="A7" s="67">
        <v>72.0</v>
      </c>
      <c r="B7" s="72" t="s">
        <v>337</v>
      </c>
      <c r="C7" s="73">
        <v>3.0</v>
      </c>
      <c r="D7" s="72" t="s">
        <v>338</v>
      </c>
      <c r="E7" s="72" t="s">
        <v>339</v>
      </c>
      <c r="F7" s="72" t="s">
        <v>340</v>
      </c>
      <c r="G7" s="75" t="s">
        <v>341</v>
      </c>
      <c r="H7" s="75" t="s">
        <v>342</v>
      </c>
      <c r="I7" s="75" t="s">
        <v>343</v>
      </c>
      <c r="J7" s="75" t="s">
        <v>344</v>
      </c>
      <c r="L7" s="73" t="s">
        <v>265</v>
      </c>
      <c r="M7" s="54"/>
      <c r="N7" s="76" t="s">
        <v>345</v>
      </c>
      <c r="O7" s="76" t="s">
        <v>346</v>
      </c>
      <c r="P7" s="76" t="s">
        <v>347</v>
      </c>
      <c r="Q7" s="77" t="s">
        <v>348</v>
      </c>
      <c r="R7" s="77" t="s">
        <v>349</v>
      </c>
      <c r="S7" s="77" t="s">
        <v>350</v>
      </c>
      <c r="V7" s="78">
        <v>6.0</v>
      </c>
      <c r="W7" s="79" t="str">
        <f>IFERROR(__xludf.DUMMYFUNCTION("""COMPUTED_VALUE"""),"model saving")</f>
        <v>model saving</v>
      </c>
      <c r="X7" s="80" t="s">
        <v>351</v>
      </c>
      <c r="Y7" s="81" t="s">
        <v>352</v>
      </c>
      <c r="Z7" s="72" t="s">
        <v>337</v>
      </c>
      <c r="AA7" s="82">
        <f t="shared" si="1"/>
        <v>1</v>
      </c>
      <c r="AB7" s="83">
        <f t="shared" si="2"/>
        <v>0.004716981132</v>
      </c>
    </row>
    <row r="8">
      <c r="A8" s="67">
        <v>159.0</v>
      </c>
      <c r="B8" s="72" t="s">
        <v>290</v>
      </c>
      <c r="C8" s="73">
        <v>3.0</v>
      </c>
      <c r="D8" s="72" t="s">
        <v>353</v>
      </c>
      <c r="E8" s="72" t="s">
        <v>354</v>
      </c>
      <c r="F8" s="72" t="s">
        <v>355</v>
      </c>
      <c r="G8" s="75" t="s">
        <v>356</v>
      </c>
      <c r="H8" s="75" t="s">
        <v>357</v>
      </c>
      <c r="I8" s="75" t="s">
        <v>281</v>
      </c>
      <c r="J8" s="75" t="s">
        <v>358</v>
      </c>
      <c r="K8" s="75" t="s">
        <v>358</v>
      </c>
      <c r="L8" s="73" t="s">
        <v>265</v>
      </c>
      <c r="M8" s="54"/>
      <c r="N8" s="76" t="s">
        <v>282</v>
      </c>
      <c r="O8" s="76" t="s">
        <v>283</v>
      </c>
      <c r="P8" s="76" t="s">
        <v>359</v>
      </c>
      <c r="Q8" s="77" t="s">
        <v>285</v>
      </c>
      <c r="R8" s="77" t="s">
        <v>360</v>
      </c>
      <c r="S8" s="77" t="s">
        <v>361</v>
      </c>
      <c r="T8" s="85" t="s">
        <v>362</v>
      </c>
      <c r="V8" s="78">
        <v>7.0</v>
      </c>
      <c r="W8" s="79" t="str">
        <f>IFERROR(__xludf.DUMMYFUNCTION("""COMPUTED_VALUE"""),"method wrapper")</f>
        <v>method wrapper</v>
      </c>
      <c r="X8" s="80" t="s">
        <v>182</v>
      </c>
      <c r="Y8" s="81" t="s">
        <v>363</v>
      </c>
      <c r="Z8" s="72" t="s">
        <v>364</v>
      </c>
      <c r="AA8" s="82">
        <f t="shared" si="1"/>
        <v>10</v>
      </c>
      <c r="AB8" s="83">
        <f t="shared" si="2"/>
        <v>0.04716981132</v>
      </c>
    </row>
    <row r="9">
      <c r="A9" s="67">
        <v>160.0</v>
      </c>
      <c r="B9" s="72" t="s">
        <v>365</v>
      </c>
      <c r="C9" s="73">
        <v>3.0</v>
      </c>
      <c r="D9" s="72" t="s">
        <v>366</v>
      </c>
      <c r="E9" s="72" t="s">
        <v>367</v>
      </c>
      <c r="F9" s="72" t="s">
        <v>368</v>
      </c>
      <c r="G9" s="75" t="s">
        <v>369</v>
      </c>
      <c r="H9" s="75" t="s">
        <v>370</v>
      </c>
      <c r="I9" s="75" t="s">
        <v>371</v>
      </c>
      <c r="J9" s="75" t="s">
        <v>372</v>
      </c>
      <c r="K9" s="75" t="s">
        <v>372</v>
      </c>
      <c r="L9" s="73" t="s">
        <v>265</v>
      </c>
      <c r="M9" s="54"/>
      <c r="N9" s="76" t="s">
        <v>282</v>
      </c>
      <c r="O9" s="76" t="s">
        <v>267</v>
      </c>
      <c r="P9" s="76" t="s">
        <v>268</v>
      </c>
      <c r="Q9" s="77" t="s">
        <v>269</v>
      </c>
      <c r="R9" s="86" t="s">
        <v>373</v>
      </c>
      <c r="S9" s="77" t="s">
        <v>361</v>
      </c>
      <c r="V9" s="78">
        <v>8.0</v>
      </c>
      <c r="W9" s="79" t="str">
        <f>IFERROR(__xludf.DUMMYFUNCTION("""COMPUTED_VALUE"""),"module dependency")</f>
        <v>module dependency</v>
      </c>
      <c r="X9" s="80" t="s">
        <v>374</v>
      </c>
      <c r="Y9" s="87"/>
      <c r="Z9" s="88"/>
      <c r="AA9" s="82">
        <f t="shared" si="1"/>
        <v>1</v>
      </c>
      <c r="AB9" s="83">
        <f t="shared" si="2"/>
        <v>0.004716981132</v>
      </c>
    </row>
    <row r="10">
      <c r="A10" s="68" t="s">
        <v>375</v>
      </c>
      <c r="B10" s="72" t="s">
        <v>364</v>
      </c>
      <c r="C10" s="73">
        <v>3.0</v>
      </c>
      <c r="D10" s="72" t="s">
        <v>376</v>
      </c>
      <c r="E10" s="72" t="s">
        <v>377</v>
      </c>
      <c r="F10" s="72" t="s">
        <v>378</v>
      </c>
      <c r="G10" s="75" t="s">
        <v>379</v>
      </c>
      <c r="H10" s="75" t="s">
        <v>380</v>
      </c>
      <c r="I10" s="75" t="s">
        <v>381</v>
      </c>
      <c r="J10" s="75" t="s">
        <v>382</v>
      </c>
      <c r="K10" s="75" t="s">
        <v>383</v>
      </c>
      <c r="L10" s="73" t="s">
        <v>265</v>
      </c>
      <c r="M10" s="54"/>
      <c r="N10" s="76" t="s">
        <v>384</v>
      </c>
      <c r="O10" s="76" t="s">
        <v>267</v>
      </c>
      <c r="P10" s="76" t="s">
        <v>385</v>
      </c>
      <c r="Q10" s="77" t="s">
        <v>384</v>
      </c>
      <c r="R10" s="77" t="s">
        <v>386</v>
      </c>
      <c r="S10" s="73"/>
      <c r="T10" s="89" t="s">
        <v>387</v>
      </c>
      <c r="V10" s="78">
        <v>9.0</v>
      </c>
      <c r="W10" s="79" t="str">
        <f>IFERROR(__xludf.DUMMYFUNCTION("""COMPUTED_VALUE"""),"subprocess invocation")</f>
        <v>subprocess invocation</v>
      </c>
      <c r="X10" s="80" t="s">
        <v>388</v>
      </c>
      <c r="Y10" s="90" t="s">
        <v>389</v>
      </c>
      <c r="Z10" s="72" t="s">
        <v>390</v>
      </c>
      <c r="AA10" s="82">
        <f t="shared" si="1"/>
        <v>23</v>
      </c>
      <c r="AB10" s="83">
        <f t="shared" si="2"/>
        <v>0.108490566</v>
      </c>
    </row>
    <row r="11">
      <c r="A11" s="67">
        <v>148.0</v>
      </c>
      <c r="B11" s="72" t="s">
        <v>391</v>
      </c>
      <c r="C11" s="73">
        <v>3.0</v>
      </c>
      <c r="D11" s="72" t="s">
        <v>392</v>
      </c>
      <c r="E11" s="72" t="s">
        <v>393</v>
      </c>
      <c r="F11" s="72" t="s">
        <v>394</v>
      </c>
      <c r="G11" s="75" t="s">
        <v>395</v>
      </c>
      <c r="H11" s="75" t="s">
        <v>396</v>
      </c>
      <c r="I11" s="75" t="s">
        <v>397</v>
      </c>
      <c r="J11" s="75" t="s">
        <v>398</v>
      </c>
      <c r="K11" s="75" t="s">
        <v>399</v>
      </c>
      <c r="L11" s="73" t="s">
        <v>265</v>
      </c>
      <c r="M11" s="54"/>
      <c r="N11" s="76" t="s">
        <v>266</v>
      </c>
      <c r="O11" s="76" t="s">
        <v>400</v>
      </c>
      <c r="P11" s="76" t="s">
        <v>401</v>
      </c>
      <c r="Q11" s="77" t="s">
        <v>402</v>
      </c>
      <c r="R11" s="77" t="s">
        <v>403</v>
      </c>
      <c r="S11" s="73"/>
      <c r="V11" s="78">
        <v>10.0</v>
      </c>
      <c r="W11" s="79" t="str">
        <f>IFERROR(__xludf.DUMMYFUNCTION("""COMPUTED_VALUE"""),"model training / learning")</f>
        <v>model training / learning</v>
      </c>
      <c r="X11" s="80" t="s">
        <v>404</v>
      </c>
      <c r="Y11" s="81" t="s">
        <v>405</v>
      </c>
      <c r="Z11" s="72" t="s">
        <v>406</v>
      </c>
      <c r="AA11" s="82">
        <f t="shared" si="1"/>
        <v>11</v>
      </c>
      <c r="AB11" s="83">
        <f t="shared" si="2"/>
        <v>0.05188679245</v>
      </c>
    </row>
    <row r="12">
      <c r="A12" s="67">
        <v>65.0</v>
      </c>
      <c r="B12" s="72" t="s">
        <v>390</v>
      </c>
      <c r="C12" s="73">
        <v>4.0</v>
      </c>
      <c r="D12" s="72" t="s">
        <v>407</v>
      </c>
      <c r="E12" s="72" t="s">
        <v>408</v>
      </c>
      <c r="F12" s="72" t="s">
        <v>409</v>
      </c>
      <c r="G12" s="75" t="s">
        <v>410</v>
      </c>
      <c r="H12" s="75" t="s">
        <v>411</v>
      </c>
      <c r="I12" s="75" t="s">
        <v>412</v>
      </c>
      <c r="J12" s="75" t="s">
        <v>412</v>
      </c>
      <c r="K12" s="75" t="s">
        <v>412</v>
      </c>
      <c r="L12" s="73" t="s">
        <v>265</v>
      </c>
      <c r="M12" s="54"/>
      <c r="N12" s="76" t="s">
        <v>413</v>
      </c>
      <c r="O12" s="76" t="s">
        <v>414</v>
      </c>
      <c r="P12" s="76" t="s">
        <v>415</v>
      </c>
      <c r="Q12" s="77" t="s">
        <v>416</v>
      </c>
      <c r="R12" s="77" t="s">
        <v>417</v>
      </c>
      <c r="S12" s="73"/>
      <c r="T12" s="85" t="s">
        <v>418</v>
      </c>
      <c r="V12" s="78">
        <v>11.0</v>
      </c>
      <c r="W12" s="91" t="str">
        <f>IFERROR(__xludf.DUMMYFUNCTION("""COMPUTED_VALUE"""),"ignore")</f>
        <v>ignore</v>
      </c>
      <c r="X12" s="92" t="s">
        <v>419</v>
      </c>
      <c r="Y12" s="81" t="s">
        <v>420</v>
      </c>
      <c r="Z12" s="88"/>
      <c r="AA12" s="82">
        <f t="shared" si="1"/>
        <v>3</v>
      </c>
      <c r="AB12" s="83">
        <f t="shared" si="2"/>
        <v>0.0141509434</v>
      </c>
    </row>
    <row r="13">
      <c r="A13" s="67">
        <v>123.0</v>
      </c>
      <c r="B13" s="72" t="s">
        <v>406</v>
      </c>
      <c r="C13" s="73">
        <v>3.0</v>
      </c>
      <c r="D13" s="72" t="s">
        <v>421</v>
      </c>
      <c r="E13" s="72" t="s">
        <v>422</v>
      </c>
      <c r="F13" s="72" t="s">
        <v>423</v>
      </c>
      <c r="G13" s="75" t="s">
        <v>424</v>
      </c>
      <c r="H13" s="75" t="s">
        <v>425</v>
      </c>
      <c r="I13" s="75" t="s">
        <v>426</v>
      </c>
      <c r="J13" s="75" t="s">
        <v>427</v>
      </c>
      <c r="K13" s="75" t="s">
        <v>428</v>
      </c>
      <c r="L13" s="73" t="s">
        <v>265</v>
      </c>
      <c r="M13" s="54"/>
      <c r="N13" s="76" t="s">
        <v>429</v>
      </c>
      <c r="O13" s="76" t="s">
        <v>430</v>
      </c>
      <c r="P13" s="76" t="s">
        <v>431</v>
      </c>
      <c r="Q13" s="77" t="s">
        <v>7</v>
      </c>
      <c r="R13" s="77" t="s">
        <v>432</v>
      </c>
      <c r="S13" s="77" t="s">
        <v>433</v>
      </c>
      <c r="T13" s="85" t="s">
        <v>434</v>
      </c>
      <c r="V13" s="78">
        <v>12.0</v>
      </c>
      <c r="W13" s="79" t="str">
        <f>IFERROR(__xludf.DUMMYFUNCTION("""COMPUTED_VALUE"""),"parallelization")</f>
        <v>parallelization</v>
      </c>
      <c r="X13" s="80" t="s">
        <v>435</v>
      </c>
      <c r="Y13" s="81" t="s">
        <v>436</v>
      </c>
      <c r="Z13" s="72" t="s">
        <v>437</v>
      </c>
      <c r="AA13" s="82">
        <f t="shared" si="1"/>
        <v>23</v>
      </c>
      <c r="AB13" s="83">
        <f t="shared" si="2"/>
        <v>0.108490566</v>
      </c>
    </row>
    <row r="14">
      <c r="A14" s="67">
        <v>167.0</v>
      </c>
      <c r="B14" s="72" t="s">
        <v>273</v>
      </c>
      <c r="C14" s="73">
        <v>3.0</v>
      </c>
      <c r="D14" s="72" t="s">
        <v>438</v>
      </c>
      <c r="E14" s="72" t="s">
        <v>439</v>
      </c>
      <c r="F14" s="72" t="s">
        <v>440</v>
      </c>
      <c r="G14" s="75" t="s">
        <v>441</v>
      </c>
      <c r="H14" s="75" t="s">
        <v>442</v>
      </c>
      <c r="I14" s="75" t="s">
        <v>443</v>
      </c>
      <c r="J14" s="75" t="s">
        <v>444</v>
      </c>
      <c r="K14" s="75" t="s">
        <v>445</v>
      </c>
      <c r="L14" s="73" t="s">
        <v>265</v>
      </c>
      <c r="M14" s="54"/>
      <c r="N14" s="76" t="s">
        <v>266</v>
      </c>
      <c r="O14" s="76" t="s">
        <v>267</v>
      </c>
      <c r="P14" s="76" t="s">
        <v>446</v>
      </c>
      <c r="Q14" s="77" t="s">
        <v>269</v>
      </c>
      <c r="R14" s="77" t="s">
        <v>447</v>
      </c>
      <c r="S14" s="77" t="s">
        <v>448</v>
      </c>
      <c r="T14" s="85" t="s">
        <v>449</v>
      </c>
      <c r="V14" s="78">
        <v>13.0</v>
      </c>
      <c r="W14" s="79" t="str">
        <f>IFERROR(__xludf.DUMMYFUNCTION("""COMPUTED_VALUE"""),"model copy")</f>
        <v>model copy</v>
      </c>
      <c r="X14" s="80" t="s">
        <v>450</v>
      </c>
      <c r="Y14" s="81" t="s">
        <v>451</v>
      </c>
      <c r="Z14" s="72" t="s">
        <v>452</v>
      </c>
      <c r="AA14" s="82">
        <f t="shared" si="1"/>
        <v>4</v>
      </c>
      <c r="AB14" s="83">
        <f t="shared" si="2"/>
        <v>0.01886792453</v>
      </c>
    </row>
    <row r="15">
      <c r="A15" s="67">
        <v>168.0</v>
      </c>
      <c r="B15" s="72" t="s">
        <v>453</v>
      </c>
      <c r="C15" s="73">
        <v>3.0</v>
      </c>
      <c r="D15" s="72" t="s">
        <v>454</v>
      </c>
      <c r="E15" s="72" t="s">
        <v>455</v>
      </c>
      <c r="F15" s="72" t="s">
        <v>456</v>
      </c>
      <c r="G15" s="75" t="s">
        <v>457</v>
      </c>
      <c r="H15" s="75" t="s">
        <v>458</v>
      </c>
      <c r="I15" s="75" t="s">
        <v>459</v>
      </c>
      <c r="J15" s="75" t="s">
        <v>460</v>
      </c>
      <c r="K15" s="75" t="s">
        <v>460</v>
      </c>
      <c r="L15" s="73" t="s">
        <v>265</v>
      </c>
      <c r="M15" s="54"/>
      <c r="N15" s="76" t="s">
        <v>461</v>
      </c>
      <c r="O15" s="76" t="s">
        <v>462</v>
      </c>
      <c r="P15" s="76" t="s">
        <v>463</v>
      </c>
      <c r="Q15" s="77" t="s">
        <v>464</v>
      </c>
      <c r="R15" s="73"/>
      <c r="S15" s="77" t="s">
        <v>465</v>
      </c>
      <c r="V15" s="78">
        <v>14.0</v>
      </c>
      <c r="W15" s="79" t="str">
        <f>IFERROR(__xludf.DUMMYFUNCTION("""COMPUTED_VALUE"""),"security / ssl")</f>
        <v>security / ssl</v>
      </c>
      <c r="X15" s="80" t="s">
        <v>466</v>
      </c>
      <c r="Y15" s="81" t="s">
        <v>467</v>
      </c>
      <c r="Z15" s="72" t="s">
        <v>468</v>
      </c>
      <c r="AA15" s="82">
        <f t="shared" si="1"/>
        <v>1</v>
      </c>
      <c r="AB15" s="83">
        <f t="shared" si="2"/>
        <v>0.004716981132</v>
      </c>
    </row>
    <row r="16">
      <c r="A16" s="67">
        <v>56.0</v>
      </c>
      <c r="B16" s="72" t="s">
        <v>469</v>
      </c>
      <c r="C16" s="73">
        <v>4.0</v>
      </c>
      <c r="D16" s="72" t="s">
        <v>470</v>
      </c>
      <c r="E16" s="72" t="s">
        <v>471</v>
      </c>
      <c r="F16" s="72" t="s">
        <v>472</v>
      </c>
      <c r="G16" s="75" t="s">
        <v>473</v>
      </c>
      <c r="H16" s="75" t="s">
        <v>474</v>
      </c>
      <c r="I16" s="75" t="s">
        <v>475</v>
      </c>
      <c r="J16" s="75" t="s">
        <v>476</v>
      </c>
      <c r="K16" s="75" t="s">
        <v>477</v>
      </c>
      <c r="L16" s="73" t="s">
        <v>265</v>
      </c>
      <c r="M16" s="54"/>
      <c r="N16" s="76" t="s">
        <v>478</v>
      </c>
      <c r="O16" s="76" t="s">
        <v>479</v>
      </c>
      <c r="P16" s="76" t="s">
        <v>435</v>
      </c>
      <c r="Q16" s="77" t="s">
        <v>480</v>
      </c>
      <c r="R16" s="77" t="s">
        <v>481</v>
      </c>
      <c r="V16" s="78">
        <v>15.0</v>
      </c>
      <c r="W16" s="79" t="str">
        <f>IFERROR(__xludf.DUMMYFUNCTION("""COMPUTED_VALUE"""),"external module execution / java")</f>
        <v>external module execution / java</v>
      </c>
      <c r="X16" s="80" t="s">
        <v>482</v>
      </c>
      <c r="Y16" s="87"/>
      <c r="Z16" s="88"/>
      <c r="AA16" s="82">
        <f t="shared" si="1"/>
        <v>1</v>
      </c>
      <c r="AB16" s="83">
        <f t="shared" si="2"/>
        <v>0.004716981132</v>
      </c>
    </row>
    <row r="17">
      <c r="A17" s="67">
        <v>169.0</v>
      </c>
      <c r="B17" s="72" t="s">
        <v>452</v>
      </c>
      <c r="C17" s="73">
        <v>3.0</v>
      </c>
      <c r="D17" s="72" t="s">
        <v>483</v>
      </c>
      <c r="E17" s="72" t="s">
        <v>484</v>
      </c>
      <c r="F17" s="72" t="s">
        <v>485</v>
      </c>
      <c r="G17" s="75" t="s">
        <v>486</v>
      </c>
      <c r="H17" s="75" t="s">
        <v>487</v>
      </c>
      <c r="I17" s="75" t="s">
        <v>488</v>
      </c>
      <c r="J17" s="75" t="s">
        <v>489</v>
      </c>
      <c r="K17" s="75" t="s">
        <v>488</v>
      </c>
      <c r="L17" s="73" t="s">
        <v>265</v>
      </c>
      <c r="M17" s="54"/>
      <c r="N17" s="76" t="s">
        <v>490</v>
      </c>
      <c r="O17" s="76" t="s">
        <v>267</v>
      </c>
      <c r="P17" s="76" t="s">
        <v>491</v>
      </c>
      <c r="Q17" s="77" t="s">
        <v>492</v>
      </c>
      <c r="R17" s="77" t="s">
        <v>493</v>
      </c>
      <c r="S17" s="73"/>
      <c r="V17" s="78">
        <v>16.0</v>
      </c>
      <c r="W17" s="79" t="str">
        <f>IFERROR(__xludf.DUMMYFUNCTION("""COMPUTED_VALUE"""),"syntax / attribute extraction")</f>
        <v>syntax / attribute extraction</v>
      </c>
      <c r="X17" s="80" t="s">
        <v>171</v>
      </c>
      <c r="Y17" s="81" t="s">
        <v>494</v>
      </c>
      <c r="Z17" s="72" t="s">
        <v>495</v>
      </c>
      <c r="AA17" s="82">
        <f t="shared" si="1"/>
        <v>14</v>
      </c>
      <c r="AB17" s="83">
        <f t="shared" si="2"/>
        <v>0.06603773585</v>
      </c>
    </row>
    <row r="18">
      <c r="A18" s="67">
        <v>52.0</v>
      </c>
      <c r="B18" s="72" t="s">
        <v>496</v>
      </c>
      <c r="C18" s="73">
        <v>4.0</v>
      </c>
      <c r="D18" s="72" t="s">
        <v>497</v>
      </c>
      <c r="E18" s="72" t="s">
        <v>498</v>
      </c>
      <c r="F18" s="72" t="s">
        <v>499</v>
      </c>
      <c r="G18" s="75" t="s">
        <v>500</v>
      </c>
      <c r="H18" s="75" t="s">
        <v>501</v>
      </c>
      <c r="I18" s="75" t="s">
        <v>502</v>
      </c>
      <c r="J18" s="75" t="s">
        <v>503</v>
      </c>
      <c r="K18" s="75" t="s">
        <v>502</v>
      </c>
      <c r="L18" s="73" t="s">
        <v>265</v>
      </c>
      <c r="M18" s="54"/>
      <c r="N18" s="76" t="s">
        <v>413</v>
      </c>
      <c r="O18" s="76" t="s">
        <v>414</v>
      </c>
      <c r="P18" s="76" t="s">
        <v>504</v>
      </c>
      <c r="Q18" s="77" t="s">
        <v>416</v>
      </c>
      <c r="R18" s="77" t="s">
        <v>505</v>
      </c>
      <c r="S18" s="77" t="s">
        <v>506</v>
      </c>
      <c r="V18" s="78">
        <v>17.0</v>
      </c>
      <c r="W18" s="79" t="str">
        <f>IFERROR(__xludf.DUMMYFUNCTION("""COMPUTED_VALUE"""),"optimization / objective function")</f>
        <v>optimization / objective function</v>
      </c>
      <c r="X18" s="80" t="s">
        <v>507</v>
      </c>
      <c r="Y18" s="81" t="s">
        <v>508</v>
      </c>
      <c r="Z18" s="72" t="s">
        <v>509</v>
      </c>
      <c r="AA18" s="82">
        <f t="shared" si="1"/>
        <v>1</v>
      </c>
      <c r="AB18" s="83">
        <f t="shared" si="2"/>
        <v>0.004716981132</v>
      </c>
    </row>
    <row r="19">
      <c r="A19" s="67">
        <v>51.0</v>
      </c>
      <c r="B19" s="72" t="s">
        <v>320</v>
      </c>
      <c r="C19" s="73">
        <v>4.0</v>
      </c>
      <c r="D19" s="72" t="s">
        <v>510</v>
      </c>
      <c r="E19" s="72" t="s">
        <v>511</v>
      </c>
      <c r="F19" s="72" t="s">
        <v>512</v>
      </c>
      <c r="G19" s="75" t="s">
        <v>310</v>
      </c>
      <c r="H19" s="75" t="s">
        <v>311</v>
      </c>
      <c r="I19" s="75" t="s">
        <v>312</v>
      </c>
      <c r="J19" s="75" t="s">
        <v>513</v>
      </c>
      <c r="K19" s="75" t="s">
        <v>312</v>
      </c>
      <c r="L19" s="73" t="s">
        <v>265</v>
      </c>
      <c r="M19" s="54"/>
      <c r="N19" s="76" t="s">
        <v>313</v>
      </c>
      <c r="O19" s="76" t="s">
        <v>314</v>
      </c>
      <c r="P19" s="76" t="s">
        <v>315</v>
      </c>
      <c r="Q19" s="77" t="s">
        <v>316</v>
      </c>
      <c r="R19" s="77" t="s">
        <v>514</v>
      </c>
      <c r="S19" s="73"/>
      <c r="V19" s="78">
        <v>18.0</v>
      </c>
      <c r="W19" s="79" t="str">
        <f>IFERROR(__xludf.DUMMYFUNCTION("""COMPUTED_VALUE"""),"data transformation")</f>
        <v>data transformation</v>
      </c>
      <c r="X19" s="80" t="s">
        <v>144</v>
      </c>
      <c r="Y19" s="81" t="s">
        <v>515</v>
      </c>
      <c r="Z19" s="72" t="s">
        <v>516</v>
      </c>
      <c r="AA19" s="82">
        <f t="shared" si="1"/>
        <v>8</v>
      </c>
      <c r="AB19" s="83">
        <f t="shared" si="2"/>
        <v>0.03773584906</v>
      </c>
    </row>
    <row r="20">
      <c r="A20" s="67">
        <v>172.0</v>
      </c>
      <c r="B20" s="72" t="s">
        <v>468</v>
      </c>
      <c r="C20" s="73">
        <v>3.0</v>
      </c>
      <c r="D20" s="72" t="s">
        <v>517</v>
      </c>
      <c r="E20" s="72" t="s">
        <v>518</v>
      </c>
      <c r="F20" s="72" t="s">
        <v>519</v>
      </c>
      <c r="G20" s="75" t="s">
        <v>520</v>
      </c>
      <c r="H20" s="75" t="s">
        <v>521</v>
      </c>
      <c r="I20" s="75" t="s">
        <v>522</v>
      </c>
      <c r="J20" s="75" t="s">
        <v>523</v>
      </c>
      <c r="K20" s="75" t="s">
        <v>522</v>
      </c>
      <c r="L20" s="73" t="s">
        <v>265</v>
      </c>
      <c r="M20" s="54"/>
      <c r="N20" s="76" t="s">
        <v>524</v>
      </c>
      <c r="O20" s="76" t="s">
        <v>525</v>
      </c>
      <c r="P20" s="76" t="s">
        <v>526</v>
      </c>
      <c r="Q20" s="77" t="s">
        <v>527</v>
      </c>
      <c r="R20" s="77" t="s">
        <v>528</v>
      </c>
      <c r="S20" s="73"/>
      <c r="V20" s="78">
        <v>19.0</v>
      </c>
      <c r="W20" s="79" t="str">
        <f>IFERROR(__xludf.DUMMYFUNCTION("""COMPUTED_VALUE"""),"package installation")</f>
        <v>package installation</v>
      </c>
      <c r="X20" s="80" t="s">
        <v>529</v>
      </c>
      <c r="Y20" s="93" t="s">
        <v>530</v>
      </c>
      <c r="Z20" s="88"/>
      <c r="AA20" s="82">
        <f t="shared" si="1"/>
        <v>8</v>
      </c>
      <c r="AB20" s="83">
        <f t="shared" si="2"/>
        <v>0.03773584906</v>
      </c>
    </row>
    <row r="21" ht="15.75" customHeight="1">
      <c r="A21" s="67">
        <v>64.0</v>
      </c>
      <c r="B21" s="72" t="s">
        <v>531</v>
      </c>
      <c r="C21" s="73">
        <v>4.0</v>
      </c>
      <c r="D21" s="72" t="s">
        <v>532</v>
      </c>
      <c r="E21" s="72" t="s">
        <v>533</v>
      </c>
      <c r="F21" s="72" t="s">
        <v>534</v>
      </c>
      <c r="G21" s="75" t="s">
        <v>535</v>
      </c>
      <c r="H21" s="75" t="s">
        <v>536</v>
      </c>
      <c r="I21" s="75" t="s">
        <v>537</v>
      </c>
      <c r="J21" s="75" t="s">
        <v>538</v>
      </c>
      <c r="K21" s="75" t="s">
        <v>537</v>
      </c>
      <c r="L21" s="73" t="s">
        <v>265</v>
      </c>
      <c r="M21" s="54"/>
      <c r="N21" s="76" t="s">
        <v>539</v>
      </c>
      <c r="O21" s="76" t="s">
        <v>479</v>
      </c>
      <c r="P21" s="76" t="s">
        <v>504</v>
      </c>
      <c r="Q21" s="77" t="s">
        <v>480</v>
      </c>
      <c r="R21" s="77" t="s">
        <v>493</v>
      </c>
      <c r="S21" s="73"/>
      <c r="V21" s="78">
        <v>20.0</v>
      </c>
      <c r="W21" s="79" t="str">
        <f>IFERROR(__xludf.DUMMYFUNCTION("""COMPUTED_VALUE"""),"data validation")</f>
        <v>data validation</v>
      </c>
      <c r="X21" s="80" t="s">
        <v>132</v>
      </c>
      <c r="Y21" s="81" t="s">
        <v>540</v>
      </c>
      <c r="Z21" s="72" t="s">
        <v>541</v>
      </c>
      <c r="AA21" s="82">
        <f t="shared" si="1"/>
        <v>3</v>
      </c>
      <c r="AB21" s="83">
        <f t="shared" si="2"/>
        <v>0.0141509434</v>
      </c>
    </row>
    <row r="22" ht="15.75" customHeight="1">
      <c r="A22" s="67">
        <v>82.0</v>
      </c>
      <c r="B22" s="72" t="s">
        <v>542</v>
      </c>
      <c r="C22" s="73">
        <v>3.0</v>
      </c>
      <c r="D22" s="72" t="s">
        <v>543</v>
      </c>
      <c r="E22" s="72" t="s">
        <v>544</v>
      </c>
      <c r="F22" s="72" t="s">
        <v>545</v>
      </c>
      <c r="G22" s="75" t="s">
        <v>546</v>
      </c>
      <c r="H22" s="75" t="s">
        <v>547</v>
      </c>
      <c r="I22" s="75" t="s">
        <v>548</v>
      </c>
      <c r="J22" s="75" t="s">
        <v>549</v>
      </c>
      <c r="K22" s="75" t="s">
        <v>549</v>
      </c>
      <c r="L22" s="73" t="s">
        <v>265</v>
      </c>
      <c r="M22" s="54"/>
      <c r="N22" s="76" t="s">
        <v>413</v>
      </c>
      <c r="O22" s="76" t="s">
        <v>414</v>
      </c>
      <c r="P22" s="76" t="s">
        <v>550</v>
      </c>
      <c r="Q22" s="77" t="s">
        <v>416</v>
      </c>
      <c r="R22" s="77" t="s">
        <v>551</v>
      </c>
      <c r="S22" s="73"/>
      <c r="T22" s="85" t="s">
        <v>552</v>
      </c>
      <c r="V22" s="78">
        <v>21.0</v>
      </c>
      <c r="W22" s="79" t="str">
        <f>IFERROR(__xludf.DUMMYFUNCTION("""COMPUTED_VALUE"""),"API call / HTTP request")</f>
        <v>API call / HTTP request</v>
      </c>
      <c r="X22" s="80" t="s">
        <v>553</v>
      </c>
      <c r="Y22" s="81" t="s">
        <v>554</v>
      </c>
      <c r="Z22" s="72" t="s">
        <v>555</v>
      </c>
      <c r="AA22" s="82">
        <f t="shared" si="1"/>
        <v>5</v>
      </c>
      <c r="AB22" s="83">
        <f t="shared" si="2"/>
        <v>0.02358490566</v>
      </c>
    </row>
    <row r="23" ht="15.75" customHeight="1">
      <c r="A23" s="67">
        <v>86.0</v>
      </c>
      <c r="B23" s="72" t="s">
        <v>556</v>
      </c>
      <c r="C23" s="73">
        <v>3.0</v>
      </c>
      <c r="D23" s="72" t="s">
        <v>557</v>
      </c>
      <c r="E23" s="72" t="s">
        <v>558</v>
      </c>
      <c r="F23" s="72" t="s">
        <v>559</v>
      </c>
      <c r="G23" s="75" t="s">
        <v>560</v>
      </c>
      <c r="H23" s="75" t="s">
        <v>561</v>
      </c>
      <c r="I23" s="75" t="s">
        <v>562</v>
      </c>
      <c r="J23" s="75" t="s">
        <v>563</v>
      </c>
      <c r="K23" s="75" t="s">
        <v>488</v>
      </c>
      <c r="L23" s="73" t="s">
        <v>265</v>
      </c>
      <c r="M23" s="54"/>
      <c r="N23" s="76" t="s">
        <v>490</v>
      </c>
      <c r="O23" s="76" t="s">
        <v>267</v>
      </c>
      <c r="P23" s="76" t="s">
        <v>491</v>
      </c>
      <c r="Q23" s="77" t="s">
        <v>492</v>
      </c>
      <c r="R23" s="73"/>
      <c r="S23" s="73"/>
      <c r="V23" s="78">
        <v>22.0</v>
      </c>
      <c r="W23" s="79" t="str">
        <f>IFERROR(__xludf.DUMMYFUNCTION("""COMPUTED_VALUE"""),"object copy")</f>
        <v>object copy</v>
      </c>
      <c r="X23" s="80" t="s">
        <v>202</v>
      </c>
      <c r="Y23" s="81" t="s">
        <v>564</v>
      </c>
      <c r="Z23" s="72" t="s">
        <v>565</v>
      </c>
      <c r="AA23" s="82">
        <f t="shared" si="1"/>
        <v>2</v>
      </c>
      <c r="AB23" s="83">
        <f t="shared" si="2"/>
        <v>0.009433962264</v>
      </c>
    </row>
    <row r="24" ht="15.75" customHeight="1">
      <c r="A24" s="67">
        <v>144.0</v>
      </c>
      <c r="B24" s="72" t="s">
        <v>566</v>
      </c>
      <c r="C24" s="73">
        <v>3.0</v>
      </c>
      <c r="D24" s="72" t="s">
        <v>567</v>
      </c>
      <c r="E24" s="72" t="s">
        <v>568</v>
      </c>
      <c r="F24" s="72" t="s">
        <v>569</v>
      </c>
      <c r="G24" s="75" t="s">
        <v>570</v>
      </c>
      <c r="H24" s="75" t="s">
        <v>571</v>
      </c>
      <c r="I24" s="75" t="s">
        <v>572</v>
      </c>
      <c r="J24" s="75" t="s">
        <v>573</v>
      </c>
      <c r="K24" s="75" t="s">
        <v>572</v>
      </c>
      <c r="L24" s="73" t="s">
        <v>265</v>
      </c>
      <c r="M24" s="54"/>
      <c r="N24" s="76" t="s">
        <v>282</v>
      </c>
      <c r="O24" s="76" t="s">
        <v>574</v>
      </c>
      <c r="P24" s="76" t="s">
        <v>575</v>
      </c>
      <c r="Q24" s="77" t="s">
        <v>285</v>
      </c>
      <c r="R24" s="77" t="s">
        <v>270</v>
      </c>
      <c r="S24" s="73"/>
      <c r="T24" s="85" t="s">
        <v>576</v>
      </c>
      <c r="V24" s="78">
        <v>23.0</v>
      </c>
      <c r="W24" s="79" t="str">
        <f>IFERROR(__xludf.DUMMYFUNCTION("""COMPUTED_VALUE"""),"model saving / loading ")</f>
        <v>model saving / loading </v>
      </c>
      <c r="X24" s="80" t="s">
        <v>577</v>
      </c>
      <c r="Y24" s="81" t="s">
        <v>578</v>
      </c>
      <c r="Z24" s="72" t="s">
        <v>579</v>
      </c>
      <c r="AA24" s="82">
        <f t="shared" si="1"/>
        <v>1</v>
      </c>
      <c r="AB24" s="83">
        <f t="shared" si="2"/>
        <v>0.004716981132</v>
      </c>
    </row>
    <row r="25" ht="15.75" customHeight="1">
      <c r="A25" s="67">
        <v>120.0</v>
      </c>
      <c r="B25" s="72" t="s">
        <v>580</v>
      </c>
      <c r="C25" s="73">
        <v>3.0</v>
      </c>
      <c r="D25" s="72" t="s">
        <v>581</v>
      </c>
      <c r="E25" s="72" t="s">
        <v>582</v>
      </c>
      <c r="F25" s="72" t="s">
        <v>583</v>
      </c>
      <c r="G25" s="75" t="s">
        <v>584</v>
      </c>
      <c r="H25" s="75" t="s">
        <v>585</v>
      </c>
      <c r="I25" s="75" t="s">
        <v>586</v>
      </c>
      <c r="J25" s="75" t="s">
        <v>587</v>
      </c>
      <c r="K25" s="75" t="s">
        <v>587</v>
      </c>
      <c r="L25" s="73" t="s">
        <v>265</v>
      </c>
      <c r="M25" s="54"/>
      <c r="N25" s="76" t="s">
        <v>384</v>
      </c>
      <c r="O25" s="76" t="s">
        <v>267</v>
      </c>
      <c r="P25" s="76" t="s">
        <v>588</v>
      </c>
      <c r="Q25" s="77" t="s">
        <v>384</v>
      </c>
      <c r="R25" s="77" t="s">
        <v>286</v>
      </c>
      <c r="S25" s="77" t="s">
        <v>589</v>
      </c>
      <c r="T25" s="85" t="s">
        <v>590</v>
      </c>
      <c r="V25" s="78">
        <v>24.0</v>
      </c>
      <c r="W25" s="79" t="str">
        <f>IFERROR(__xludf.DUMMYFUNCTION("""COMPUTED_VALUE"""),"model validation")</f>
        <v>model validation</v>
      </c>
      <c r="X25" s="80" t="s">
        <v>72</v>
      </c>
      <c r="Y25" s="81" t="s">
        <v>591</v>
      </c>
      <c r="Z25" s="72" t="s">
        <v>592</v>
      </c>
      <c r="AA25" s="82">
        <f t="shared" si="1"/>
        <v>4</v>
      </c>
      <c r="AB25" s="83">
        <f t="shared" si="2"/>
        <v>0.01886792453</v>
      </c>
    </row>
    <row r="26" ht="15.75" customHeight="1">
      <c r="A26" s="67">
        <v>119.0</v>
      </c>
      <c r="B26" s="72" t="s">
        <v>593</v>
      </c>
      <c r="C26" s="73">
        <v>3.0</v>
      </c>
      <c r="D26" s="72" t="s">
        <v>594</v>
      </c>
      <c r="E26" s="72" t="s">
        <v>595</v>
      </c>
      <c r="F26" s="72" t="s">
        <v>596</v>
      </c>
      <c r="G26" s="75" t="s">
        <v>597</v>
      </c>
      <c r="H26" s="75" t="s">
        <v>598</v>
      </c>
      <c r="I26" s="75" t="s">
        <v>599</v>
      </c>
      <c r="J26" s="75" t="s">
        <v>600</v>
      </c>
      <c r="K26" s="75" t="s">
        <v>600</v>
      </c>
      <c r="L26" s="73" t="s">
        <v>265</v>
      </c>
      <c r="M26" s="54"/>
      <c r="N26" s="76" t="s">
        <v>266</v>
      </c>
      <c r="O26" s="76" t="s">
        <v>267</v>
      </c>
      <c r="P26" s="94" t="s">
        <v>601</v>
      </c>
      <c r="Q26" s="95" t="s">
        <v>269</v>
      </c>
      <c r="R26" s="77"/>
      <c r="S26" s="73"/>
      <c r="V26" s="78">
        <v>25.0</v>
      </c>
      <c r="W26" s="79" t="str">
        <f>IFERROR(__xludf.DUMMYFUNCTION("""COMPUTED_VALUE"""),"model training / construction")</f>
        <v>model training / construction</v>
      </c>
      <c r="X26" s="80" t="s">
        <v>602</v>
      </c>
      <c r="Y26" s="81" t="s">
        <v>603</v>
      </c>
      <c r="Z26" s="96" t="s">
        <v>604</v>
      </c>
      <c r="AA26" s="82">
        <f t="shared" si="1"/>
        <v>1</v>
      </c>
      <c r="AB26" s="83">
        <f t="shared" si="2"/>
        <v>0.004716981132</v>
      </c>
    </row>
    <row r="27" ht="15.75" customHeight="1">
      <c r="A27" s="67">
        <v>118.0</v>
      </c>
      <c r="B27" s="72" t="s">
        <v>605</v>
      </c>
      <c r="C27" s="73">
        <v>3.0</v>
      </c>
      <c r="D27" s="72" t="s">
        <v>606</v>
      </c>
      <c r="E27" s="72" t="s">
        <v>607</v>
      </c>
      <c r="F27" s="72" t="s">
        <v>608</v>
      </c>
      <c r="G27" s="75" t="s">
        <v>609</v>
      </c>
      <c r="H27" s="75" t="s">
        <v>610</v>
      </c>
      <c r="I27" s="75" t="s">
        <v>611</v>
      </c>
      <c r="J27" s="75" t="s">
        <v>612</v>
      </c>
      <c r="K27" s="75" t="s">
        <v>611</v>
      </c>
      <c r="L27" s="73" t="s">
        <v>265</v>
      </c>
      <c r="M27" s="54"/>
      <c r="N27" s="76" t="s">
        <v>478</v>
      </c>
      <c r="O27" s="76" t="s">
        <v>479</v>
      </c>
      <c r="P27" s="76" t="s">
        <v>613</v>
      </c>
      <c r="Q27" s="77" t="s">
        <v>480</v>
      </c>
      <c r="R27" s="77" t="s">
        <v>614</v>
      </c>
      <c r="S27" s="77" t="s">
        <v>615</v>
      </c>
      <c r="T27" s="85" t="s">
        <v>616</v>
      </c>
      <c r="V27" s="78">
        <v>26.0</v>
      </c>
      <c r="W27" s="79" t="str">
        <f>IFERROR(__xludf.DUMMYFUNCTION("""COMPUTED_VALUE"""),"data operation")</f>
        <v>data operation</v>
      </c>
      <c r="X27" s="80" t="s">
        <v>155</v>
      </c>
      <c r="Y27" s="97" t="s">
        <v>617</v>
      </c>
      <c r="Z27" s="98" t="s">
        <v>618</v>
      </c>
      <c r="AA27" s="82">
        <f t="shared" si="1"/>
        <v>1</v>
      </c>
      <c r="AB27" s="83">
        <f t="shared" si="2"/>
        <v>0.004716981132</v>
      </c>
    </row>
    <row r="28" ht="15.75" customHeight="1">
      <c r="A28" s="67">
        <v>116.0</v>
      </c>
      <c r="B28" s="72" t="s">
        <v>619</v>
      </c>
      <c r="C28" s="73">
        <v>3.0</v>
      </c>
      <c r="D28" s="72" t="s">
        <v>620</v>
      </c>
      <c r="E28" s="72" t="s">
        <v>621</v>
      </c>
      <c r="F28" s="72" t="s">
        <v>622</v>
      </c>
      <c r="G28" s="75" t="s">
        <v>623</v>
      </c>
      <c r="H28" s="75" t="s">
        <v>624</v>
      </c>
      <c r="I28" s="75" t="s">
        <v>625</v>
      </c>
      <c r="J28" s="75" t="s">
        <v>625</v>
      </c>
      <c r="K28" s="75" t="s">
        <v>625</v>
      </c>
      <c r="L28" s="73" t="s">
        <v>265</v>
      </c>
      <c r="M28" s="54"/>
      <c r="N28" s="76" t="s">
        <v>626</v>
      </c>
      <c r="O28" s="76" t="s">
        <v>414</v>
      </c>
      <c r="P28" s="76" t="s">
        <v>504</v>
      </c>
      <c r="Q28" s="77" t="s">
        <v>480</v>
      </c>
      <c r="R28" s="77" t="s">
        <v>627</v>
      </c>
      <c r="S28" s="73"/>
      <c r="V28" s="78">
        <v>27.0</v>
      </c>
      <c r="W28" s="99" t="str">
        <f>IFERROR(__xludf.DUMMYFUNCTION("""COMPUTED_VALUE"""),"compatibilaty check")</f>
        <v>compatibilaty check</v>
      </c>
      <c r="X28" s="100" t="s">
        <v>628</v>
      </c>
      <c r="Y28" s="101"/>
      <c r="Z28" s="102"/>
      <c r="AA28" s="103">
        <f>COUNTIF(Q28:Q240, W28)</f>
        <v>1</v>
      </c>
      <c r="AB28" s="104">
        <f t="shared" si="2"/>
        <v>0.004716981132</v>
      </c>
    </row>
    <row r="29" ht="15.75" customHeight="1">
      <c r="A29" s="67">
        <v>114.0</v>
      </c>
      <c r="B29" s="72" t="s">
        <v>629</v>
      </c>
      <c r="C29" s="73">
        <v>3.0</v>
      </c>
      <c r="D29" s="72" t="s">
        <v>630</v>
      </c>
      <c r="E29" s="72" t="s">
        <v>631</v>
      </c>
      <c r="F29" s="72" t="s">
        <v>632</v>
      </c>
      <c r="G29" s="75" t="s">
        <v>633</v>
      </c>
      <c r="H29" s="75" t="s">
        <v>280</v>
      </c>
      <c r="I29" s="75" t="s">
        <v>279</v>
      </c>
      <c r="J29" s="75" t="s">
        <v>356</v>
      </c>
      <c r="K29" s="75" t="s">
        <v>279</v>
      </c>
      <c r="L29" s="73" t="s">
        <v>265</v>
      </c>
      <c r="M29" s="54"/>
      <c r="N29" s="76" t="s">
        <v>282</v>
      </c>
      <c r="O29" s="76" t="s">
        <v>414</v>
      </c>
      <c r="P29" s="76" t="s">
        <v>359</v>
      </c>
      <c r="Q29" s="77" t="s">
        <v>285</v>
      </c>
      <c r="R29" s="77" t="s">
        <v>634</v>
      </c>
      <c r="S29" s="77" t="s">
        <v>635</v>
      </c>
      <c r="V29" s="105"/>
      <c r="W29" s="106"/>
      <c r="X29" s="107"/>
      <c r="Y29" s="108"/>
      <c r="Z29" s="109"/>
      <c r="AA29" s="107"/>
      <c r="AB29" s="110"/>
    </row>
    <row r="30" ht="15.75" customHeight="1">
      <c r="A30" s="67">
        <v>110.0</v>
      </c>
      <c r="B30" s="72" t="s">
        <v>636</v>
      </c>
      <c r="C30" s="73">
        <v>3.0</v>
      </c>
      <c r="D30" s="72" t="s">
        <v>637</v>
      </c>
      <c r="E30" s="72" t="s">
        <v>638</v>
      </c>
      <c r="F30" s="72" t="s">
        <v>639</v>
      </c>
      <c r="G30" s="75" t="s">
        <v>640</v>
      </c>
      <c r="H30" s="75" t="s">
        <v>641</v>
      </c>
      <c r="I30" s="75" t="s">
        <v>642</v>
      </c>
      <c r="J30" s="75" t="s">
        <v>643</v>
      </c>
      <c r="K30" s="75" t="s">
        <v>643</v>
      </c>
      <c r="L30" s="73" t="s">
        <v>265</v>
      </c>
      <c r="M30" s="54"/>
      <c r="N30" s="76" t="s">
        <v>644</v>
      </c>
      <c r="O30" s="76" t="s">
        <v>267</v>
      </c>
      <c r="P30" s="76" t="s">
        <v>645</v>
      </c>
      <c r="Q30" s="77" t="s">
        <v>269</v>
      </c>
      <c r="R30" s="77" t="s">
        <v>646</v>
      </c>
      <c r="S30" s="77" t="s">
        <v>647</v>
      </c>
      <c r="T30" s="85" t="s">
        <v>648</v>
      </c>
      <c r="V30" s="111"/>
      <c r="W30" s="112"/>
      <c r="X30" s="105"/>
      <c r="Y30" s="59"/>
      <c r="Z30" s="105"/>
      <c r="AA30" s="111"/>
      <c r="AB30" s="111"/>
    </row>
    <row r="31" ht="15.75" customHeight="1">
      <c r="A31" s="67">
        <v>133.0</v>
      </c>
      <c r="B31" s="72" t="s">
        <v>649</v>
      </c>
      <c r="C31" s="73">
        <v>3.0</v>
      </c>
      <c r="D31" s="72" t="s">
        <v>650</v>
      </c>
      <c r="E31" s="72" t="s">
        <v>651</v>
      </c>
      <c r="F31" s="72" t="s">
        <v>652</v>
      </c>
      <c r="G31" s="75" t="s">
        <v>653</v>
      </c>
      <c r="H31" s="75" t="s">
        <v>654</v>
      </c>
      <c r="I31" s="75" t="s">
        <v>655</v>
      </c>
      <c r="J31" s="75" t="s">
        <v>655</v>
      </c>
      <c r="K31" s="75" t="s">
        <v>655</v>
      </c>
      <c r="L31" s="73" t="s">
        <v>265</v>
      </c>
      <c r="M31" s="54"/>
      <c r="N31" s="76" t="s">
        <v>656</v>
      </c>
      <c r="O31" s="76" t="s">
        <v>657</v>
      </c>
      <c r="P31" s="76" t="s">
        <v>658</v>
      </c>
      <c r="Q31" s="77" t="s">
        <v>659</v>
      </c>
      <c r="R31" s="77" t="s">
        <v>660</v>
      </c>
      <c r="S31" s="77" t="s">
        <v>661</v>
      </c>
      <c r="T31" s="85" t="s">
        <v>662</v>
      </c>
      <c r="V31" s="111"/>
      <c r="X31" s="111"/>
      <c r="Y31" s="64"/>
      <c r="Z31" s="113" t="s">
        <v>663</v>
      </c>
      <c r="AA31" s="111">
        <f>SUM(AA2:AA28)</f>
        <v>212</v>
      </c>
      <c r="AB31" s="114">
        <f>SUM(AB2:AB29)</f>
        <v>1</v>
      </c>
    </row>
    <row r="32" ht="15.75" customHeight="1">
      <c r="A32" s="67">
        <v>104.0</v>
      </c>
      <c r="B32" s="72" t="s">
        <v>664</v>
      </c>
      <c r="C32" s="73">
        <v>3.0</v>
      </c>
      <c r="D32" s="72" t="s">
        <v>665</v>
      </c>
      <c r="E32" s="72" t="s">
        <v>666</v>
      </c>
      <c r="F32" s="72" t="s">
        <v>667</v>
      </c>
      <c r="G32" s="75" t="s">
        <v>668</v>
      </c>
      <c r="H32" s="75" t="s">
        <v>669</v>
      </c>
      <c r="I32" s="75" t="s">
        <v>670</v>
      </c>
      <c r="J32" s="75" t="s">
        <v>642</v>
      </c>
      <c r="K32" s="75" t="s">
        <v>670</v>
      </c>
      <c r="L32" s="73" t="s">
        <v>265</v>
      </c>
      <c r="N32" s="98"/>
      <c r="O32" s="76" t="s">
        <v>671</v>
      </c>
      <c r="P32" s="76" t="s">
        <v>671</v>
      </c>
      <c r="Q32" s="77" t="s">
        <v>269</v>
      </c>
      <c r="R32" s="77" t="s">
        <v>672</v>
      </c>
      <c r="S32" s="77" t="s">
        <v>673</v>
      </c>
      <c r="T32" s="85" t="s">
        <v>674</v>
      </c>
      <c r="V32" s="111"/>
      <c r="W32" s="112"/>
      <c r="X32" s="111"/>
      <c r="Y32" s="64"/>
      <c r="Z32" s="111"/>
      <c r="AA32" s="111"/>
      <c r="AB32" s="111"/>
    </row>
    <row r="33" ht="15.75" customHeight="1">
      <c r="A33" s="67">
        <v>100.0</v>
      </c>
      <c r="B33" s="72" t="s">
        <v>675</v>
      </c>
      <c r="C33" s="73">
        <v>3.0</v>
      </c>
      <c r="D33" s="72" t="s">
        <v>676</v>
      </c>
      <c r="E33" s="72" t="s">
        <v>677</v>
      </c>
      <c r="F33" s="72" t="s">
        <v>678</v>
      </c>
      <c r="G33" s="75" t="s">
        <v>679</v>
      </c>
      <c r="H33" s="75" t="s">
        <v>680</v>
      </c>
      <c r="I33" s="75" t="s">
        <v>681</v>
      </c>
      <c r="J33" s="75" t="s">
        <v>681</v>
      </c>
      <c r="K33" s="75" t="s">
        <v>681</v>
      </c>
      <c r="L33" s="73" t="s">
        <v>265</v>
      </c>
      <c r="M33" s="54"/>
      <c r="N33" s="76" t="s">
        <v>682</v>
      </c>
      <c r="O33" s="76" t="s">
        <v>267</v>
      </c>
      <c r="P33" s="76" t="s">
        <v>683</v>
      </c>
      <c r="Q33" s="77" t="s">
        <v>684</v>
      </c>
      <c r="R33" s="77" t="s">
        <v>685</v>
      </c>
      <c r="S33" s="77" t="s">
        <v>361</v>
      </c>
      <c r="T33" s="85" t="s">
        <v>686</v>
      </c>
      <c r="V33" s="111"/>
      <c r="W33" s="112"/>
      <c r="X33" s="111"/>
      <c r="Y33" s="64"/>
      <c r="Z33" s="111"/>
      <c r="AA33" s="111"/>
      <c r="AB33" s="111"/>
    </row>
    <row r="34" ht="15.75" customHeight="1">
      <c r="A34" s="67">
        <v>99.0</v>
      </c>
      <c r="B34" s="72" t="s">
        <v>687</v>
      </c>
      <c r="C34" s="73">
        <v>3.0</v>
      </c>
      <c r="D34" s="72" t="s">
        <v>688</v>
      </c>
      <c r="E34" s="72" t="s">
        <v>689</v>
      </c>
      <c r="F34" s="72" t="s">
        <v>690</v>
      </c>
      <c r="G34" s="75" t="s">
        <v>691</v>
      </c>
      <c r="H34" s="75" t="s">
        <v>692</v>
      </c>
      <c r="I34" s="75" t="s">
        <v>693</v>
      </c>
      <c r="J34" s="75" t="s">
        <v>694</v>
      </c>
      <c r="K34" s="75" t="s">
        <v>694</v>
      </c>
      <c r="L34" s="73" t="s">
        <v>265</v>
      </c>
      <c r="M34" s="54"/>
      <c r="N34" s="76" t="s">
        <v>266</v>
      </c>
      <c r="O34" s="76" t="s">
        <v>267</v>
      </c>
      <c r="P34" s="76" t="s">
        <v>268</v>
      </c>
      <c r="Q34" s="77" t="s">
        <v>269</v>
      </c>
      <c r="R34" s="77" t="s">
        <v>270</v>
      </c>
      <c r="S34" s="73"/>
      <c r="V34" s="111"/>
      <c r="W34" s="112"/>
      <c r="X34" s="111"/>
      <c r="Y34" s="64"/>
      <c r="Z34" s="111"/>
      <c r="AA34" s="111"/>
      <c r="AB34" s="111"/>
    </row>
    <row r="35" ht="15.75" customHeight="1">
      <c r="A35" s="67">
        <v>137.0</v>
      </c>
      <c r="B35" s="72" t="s">
        <v>509</v>
      </c>
      <c r="C35" s="73">
        <v>3.0</v>
      </c>
      <c r="D35" s="72" t="s">
        <v>695</v>
      </c>
      <c r="E35" s="72" t="s">
        <v>696</v>
      </c>
      <c r="F35" s="72" t="s">
        <v>697</v>
      </c>
      <c r="G35" s="75" t="s">
        <v>698</v>
      </c>
      <c r="H35" s="75" t="s">
        <v>699</v>
      </c>
      <c r="I35" s="75" t="s">
        <v>700</v>
      </c>
      <c r="J35" s="75" t="s">
        <v>700</v>
      </c>
      <c r="K35" s="75" t="s">
        <v>700</v>
      </c>
      <c r="L35" s="73" t="s">
        <v>265</v>
      </c>
      <c r="M35" s="54"/>
      <c r="N35" s="76" t="s">
        <v>701</v>
      </c>
      <c r="O35" s="76" t="s">
        <v>702</v>
      </c>
      <c r="P35" s="76" t="s">
        <v>703</v>
      </c>
      <c r="Q35" s="77" t="s">
        <v>704</v>
      </c>
      <c r="R35" s="77" t="s">
        <v>705</v>
      </c>
      <c r="S35" s="73"/>
      <c r="V35" s="111"/>
      <c r="W35" s="112"/>
      <c r="X35" s="115"/>
      <c r="Y35" s="64"/>
      <c r="Z35" s="111"/>
      <c r="AA35" s="111"/>
      <c r="AB35" s="111"/>
    </row>
    <row r="36" ht="15.75" customHeight="1">
      <c r="A36" s="116">
        <v>138.0</v>
      </c>
      <c r="B36" s="117" t="s">
        <v>706</v>
      </c>
      <c r="C36" s="118">
        <v>3.0</v>
      </c>
      <c r="D36" s="117" t="s">
        <v>707</v>
      </c>
      <c r="E36" s="117" t="s">
        <v>708</v>
      </c>
      <c r="F36" s="117" t="s">
        <v>709</v>
      </c>
      <c r="G36" s="119" t="s">
        <v>710</v>
      </c>
      <c r="H36" s="119" t="s">
        <v>711</v>
      </c>
      <c r="I36" s="119" t="s">
        <v>712</v>
      </c>
      <c r="J36" s="119" t="s">
        <v>713</v>
      </c>
      <c r="K36" s="119" t="s">
        <v>714</v>
      </c>
      <c r="L36" s="118" t="s">
        <v>265</v>
      </c>
      <c r="M36" s="120"/>
      <c r="N36" s="121" t="s">
        <v>282</v>
      </c>
      <c r="O36" s="121" t="s">
        <v>414</v>
      </c>
      <c r="P36" s="121" t="s">
        <v>715</v>
      </c>
      <c r="Q36" s="122" t="s">
        <v>416</v>
      </c>
      <c r="R36" s="122" t="s">
        <v>716</v>
      </c>
      <c r="S36" s="122" t="s">
        <v>717</v>
      </c>
      <c r="T36" s="117"/>
      <c r="U36" s="117"/>
      <c r="V36" s="115"/>
      <c r="W36" s="123"/>
      <c r="X36" s="111"/>
      <c r="Y36" s="124"/>
      <c r="Z36" s="115"/>
      <c r="AA36" s="115"/>
      <c r="AB36" s="115"/>
      <c r="AC36" s="117"/>
      <c r="AD36" s="117"/>
      <c r="AE36" s="117"/>
    </row>
    <row r="37" ht="15.75" customHeight="1">
      <c r="A37" s="67">
        <v>95.0</v>
      </c>
      <c r="B37" s="72" t="s">
        <v>516</v>
      </c>
      <c r="C37" s="73">
        <v>3.0</v>
      </c>
      <c r="D37" s="72" t="s">
        <v>718</v>
      </c>
      <c r="E37" s="72" t="s">
        <v>719</v>
      </c>
      <c r="F37" s="72" t="s">
        <v>720</v>
      </c>
      <c r="G37" s="75" t="s">
        <v>721</v>
      </c>
      <c r="H37" s="75" t="s">
        <v>722</v>
      </c>
      <c r="I37" s="75" t="s">
        <v>723</v>
      </c>
      <c r="J37" s="75" t="s">
        <v>724</v>
      </c>
      <c r="K37" s="75" t="s">
        <v>725</v>
      </c>
      <c r="L37" s="73" t="s">
        <v>265</v>
      </c>
      <c r="M37" s="54"/>
      <c r="N37" s="76" t="s">
        <v>726</v>
      </c>
      <c r="O37" s="76" t="s">
        <v>430</v>
      </c>
      <c r="P37" s="76" t="s">
        <v>431</v>
      </c>
      <c r="Q37" s="86" t="s">
        <v>727</v>
      </c>
      <c r="R37" s="77" t="s">
        <v>728</v>
      </c>
      <c r="S37" s="77" t="s">
        <v>589</v>
      </c>
      <c r="V37" s="111"/>
      <c r="W37" s="112"/>
      <c r="X37" s="111"/>
      <c r="Y37" s="64"/>
      <c r="Z37" s="111"/>
      <c r="AA37" s="111"/>
      <c r="AB37" s="111"/>
    </row>
    <row r="38" ht="15.75" customHeight="1">
      <c r="A38" s="67">
        <v>94.0</v>
      </c>
      <c r="B38" s="72" t="s">
        <v>729</v>
      </c>
      <c r="C38" s="73">
        <v>3.0</v>
      </c>
      <c r="D38" s="72" t="s">
        <v>730</v>
      </c>
      <c r="E38" s="72" t="s">
        <v>731</v>
      </c>
      <c r="F38" s="72" t="s">
        <v>732</v>
      </c>
      <c r="G38" s="75" t="s">
        <v>609</v>
      </c>
      <c r="H38" s="75" t="s">
        <v>610</v>
      </c>
      <c r="I38" s="75" t="s">
        <v>733</v>
      </c>
      <c r="J38" s="75" t="s">
        <v>611</v>
      </c>
      <c r="K38" s="75" t="s">
        <v>611</v>
      </c>
      <c r="L38" s="73" t="s">
        <v>265</v>
      </c>
      <c r="M38" s="54"/>
      <c r="N38" s="76" t="s">
        <v>539</v>
      </c>
      <c r="O38" s="76" t="s">
        <v>479</v>
      </c>
      <c r="P38" s="76" t="s">
        <v>613</v>
      </c>
      <c r="Q38" s="77" t="s">
        <v>480</v>
      </c>
      <c r="R38" s="73"/>
      <c r="S38" s="73"/>
      <c r="V38" s="111"/>
      <c r="W38" s="112"/>
      <c r="X38" s="111"/>
      <c r="Y38" s="64"/>
      <c r="Z38" s="111"/>
      <c r="AA38" s="111"/>
      <c r="AB38" s="111"/>
    </row>
    <row r="39" ht="15.75" customHeight="1">
      <c r="A39" s="67">
        <v>141.0</v>
      </c>
      <c r="B39" s="72" t="s">
        <v>734</v>
      </c>
      <c r="C39" s="73">
        <v>3.0</v>
      </c>
      <c r="D39" s="72" t="s">
        <v>735</v>
      </c>
      <c r="E39" s="72" t="s">
        <v>736</v>
      </c>
      <c r="F39" s="72" t="s">
        <v>737</v>
      </c>
      <c r="G39" s="75" t="s">
        <v>738</v>
      </c>
      <c r="H39" s="75" t="s">
        <v>739</v>
      </c>
      <c r="I39" s="75" t="s">
        <v>740</v>
      </c>
      <c r="J39" s="75" t="s">
        <v>740</v>
      </c>
      <c r="K39" s="75" t="s">
        <v>740</v>
      </c>
      <c r="L39" s="73" t="s">
        <v>265</v>
      </c>
      <c r="M39" s="54"/>
      <c r="N39" s="76" t="s">
        <v>429</v>
      </c>
      <c r="O39" s="76" t="s">
        <v>671</v>
      </c>
      <c r="P39" s="76" t="s">
        <v>671</v>
      </c>
      <c r="Q39" s="77" t="s">
        <v>7</v>
      </c>
      <c r="R39" s="77" t="s">
        <v>741</v>
      </c>
      <c r="S39" s="77" t="s">
        <v>742</v>
      </c>
      <c r="T39" s="85" t="s">
        <v>743</v>
      </c>
      <c r="V39" s="111"/>
      <c r="W39" s="112"/>
      <c r="X39" s="111"/>
      <c r="Y39" s="64"/>
      <c r="Z39" s="111"/>
      <c r="AA39" s="111"/>
      <c r="AB39" s="111"/>
    </row>
    <row r="40" ht="15.75" customHeight="1">
      <c r="A40" s="67">
        <v>91.0</v>
      </c>
      <c r="B40" s="72" t="s">
        <v>744</v>
      </c>
      <c r="C40" s="73">
        <v>3.0</v>
      </c>
      <c r="D40" s="72" t="s">
        <v>745</v>
      </c>
      <c r="E40" s="72" t="s">
        <v>746</v>
      </c>
      <c r="F40" s="72" t="s">
        <v>747</v>
      </c>
      <c r="G40" s="75" t="s">
        <v>748</v>
      </c>
      <c r="H40" s="75" t="s">
        <v>749</v>
      </c>
      <c r="I40" s="75" t="s">
        <v>750</v>
      </c>
      <c r="J40" s="75" t="s">
        <v>751</v>
      </c>
      <c r="K40" s="74" t="s">
        <v>750</v>
      </c>
      <c r="L40" s="73" t="s">
        <v>265</v>
      </c>
      <c r="M40" s="54"/>
      <c r="N40" s="76" t="s">
        <v>752</v>
      </c>
      <c r="O40" s="76" t="s">
        <v>753</v>
      </c>
      <c r="P40" s="76" t="s">
        <v>754</v>
      </c>
      <c r="Q40" s="77" t="s">
        <v>215</v>
      </c>
      <c r="R40" s="77" t="s">
        <v>755</v>
      </c>
      <c r="S40" s="73"/>
      <c r="T40" s="85" t="s">
        <v>756</v>
      </c>
      <c r="V40" s="111"/>
      <c r="W40" s="112"/>
      <c r="X40" s="111"/>
      <c r="Y40" s="64"/>
      <c r="Z40" s="111"/>
      <c r="AA40" s="111"/>
      <c r="AB40" s="111"/>
    </row>
    <row r="41" ht="15.75" customHeight="1">
      <c r="A41" s="67">
        <v>142.0</v>
      </c>
      <c r="B41" s="72" t="s">
        <v>757</v>
      </c>
      <c r="C41" s="73">
        <v>3.0</v>
      </c>
      <c r="D41" s="72" t="s">
        <v>758</v>
      </c>
      <c r="E41" s="72" t="s">
        <v>759</v>
      </c>
      <c r="F41" s="72" t="s">
        <v>760</v>
      </c>
      <c r="G41" s="75" t="s">
        <v>761</v>
      </c>
      <c r="H41" s="75" t="s">
        <v>762</v>
      </c>
      <c r="I41" s="75" t="s">
        <v>763</v>
      </c>
      <c r="J41" s="75" t="s">
        <v>764</v>
      </c>
      <c r="K41" s="75" t="s">
        <v>765</v>
      </c>
      <c r="L41" s="73" t="s">
        <v>265</v>
      </c>
      <c r="M41" s="54"/>
      <c r="N41" s="76" t="s">
        <v>384</v>
      </c>
      <c r="O41" s="76" t="s">
        <v>267</v>
      </c>
      <c r="P41" s="76" t="s">
        <v>268</v>
      </c>
      <c r="Q41" s="77" t="s">
        <v>384</v>
      </c>
      <c r="R41" s="77" t="s">
        <v>286</v>
      </c>
      <c r="S41" s="77" t="s">
        <v>589</v>
      </c>
      <c r="T41" s="85" t="s">
        <v>766</v>
      </c>
      <c r="V41" s="111"/>
      <c r="W41" s="112"/>
      <c r="X41" s="111"/>
      <c r="Y41" s="64"/>
      <c r="Z41" s="111"/>
      <c r="AA41" s="111"/>
      <c r="AB41" s="111"/>
    </row>
    <row r="42" ht="15.75" customHeight="1">
      <c r="A42" s="67">
        <v>89.0</v>
      </c>
      <c r="B42" s="72" t="s">
        <v>767</v>
      </c>
      <c r="C42" s="73">
        <v>3.0</v>
      </c>
      <c r="D42" s="72" t="s">
        <v>768</v>
      </c>
      <c r="E42" s="72" t="s">
        <v>769</v>
      </c>
      <c r="F42" s="72" t="s">
        <v>770</v>
      </c>
      <c r="G42" s="75" t="s">
        <v>771</v>
      </c>
      <c r="H42" s="75" t="s">
        <v>772</v>
      </c>
      <c r="I42" s="75" t="s">
        <v>773</v>
      </c>
      <c r="J42" s="75" t="s">
        <v>774</v>
      </c>
      <c r="K42" s="75" t="s">
        <v>775</v>
      </c>
      <c r="L42" s="73" t="s">
        <v>265</v>
      </c>
      <c r="M42" s="54"/>
      <c r="N42" s="76" t="s">
        <v>429</v>
      </c>
      <c r="O42" s="76" t="s">
        <v>430</v>
      </c>
      <c r="P42" s="76" t="s">
        <v>776</v>
      </c>
      <c r="Q42" s="77" t="s">
        <v>7</v>
      </c>
      <c r="R42" s="77" t="s">
        <v>672</v>
      </c>
      <c r="S42" s="73"/>
      <c r="T42" s="85" t="s">
        <v>777</v>
      </c>
      <c r="V42" s="111"/>
      <c r="W42" s="112"/>
      <c r="X42" s="125"/>
      <c r="Y42" s="64"/>
      <c r="Z42" s="111"/>
      <c r="AA42" s="111"/>
      <c r="AB42" s="111"/>
    </row>
    <row r="43" ht="15.75" customHeight="1">
      <c r="A43" s="67">
        <v>49.0</v>
      </c>
      <c r="B43" s="72" t="s">
        <v>778</v>
      </c>
      <c r="C43" s="73">
        <v>4.0</v>
      </c>
      <c r="D43" s="72" t="s">
        <v>779</v>
      </c>
      <c r="E43" s="72" t="s">
        <v>780</v>
      </c>
      <c r="F43" s="72" t="s">
        <v>781</v>
      </c>
      <c r="G43" s="75" t="s">
        <v>782</v>
      </c>
      <c r="H43" s="75" t="s">
        <v>783</v>
      </c>
      <c r="I43" s="75" t="s">
        <v>312</v>
      </c>
      <c r="J43" s="75" t="s">
        <v>312</v>
      </c>
      <c r="K43" s="75" t="s">
        <v>312</v>
      </c>
      <c r="L43" s="73" t="s">
        <v>265</v>
      </c>
      <c r="M43" s="54"/>
      <c r="N43" s="76" t="s">
        <v>313</v>
      </c>
      <c r="O43" s="76" t="s">
        <v>784</v>
      </c>
      <c r="P43" s="76" t="s">
        <v>315</v>
      </c>
      <c r="Q43" s="77" t="s">
        <v>316</v>
      </c>
      <c r="R43" s="73"/>
      <c r="S43" s="73"/>
      <c r="V43" s="111"/>
      <c r="W43" s="112"/>
      <c r="X43" s="125"/>
      <c r="Y43" s="64"/>
      <c r="Z43" s="111"/>
      <c r="AA43" s="111"/>
      <c r="AB43" s="111"/>
    </row>
    <row r="44" ht="15.75" customHeight="1">
      <c r="A44" s="67">
        <v>44.0</v>
      </c>
      <c r="B44" s="72" t="s">
        <v>785</v>
      </c>
      <c r="C44" s="73">
        <v>4.0</v>
      </c>
      <c r="D44" s="72" t="s">
        <v>786</v>
      </c>
      <c r="E44" s="72" t="s">
        <v>787</v>
      </c>
      <c r="F44" s="72" t="s">
        <v>788</v>
      </c>
      <c r="G44" s="75" t="s">
        <v>789</v>
      </c>
      <c r="H44" s="75" t="s">
        <v>790</v>
      </c>
      <c r="I44" s="75" t="s">
        <v>791</v>
      </c>
      <c r="J44" s="75" t="s">
        <v>792</v>
      </c>
      <c r="K44" s="75" t="s">
        <v>793</v>
      </c>
      <c r="L44" s="73" t="s">
        <v>265</v>
      </c>
      <c r="M44" s="54"/>
      <c r="N44" s="76" t="s">
        <v>313</v>
      </c>
      <c r="O44" s="76" t="s">
        <v>784</v>
      </c>
      <c r="P44" s="76" t="s">
        <v>315</v>
      </c>
      <c r="Q44" s="77" t="s">
        <v>316</v>
      </c>
      <c r="R44" s="73"/>
      <c r="S44" s="73"/>
      <c r="V44" s="111"/>
      <c r="W44" s="112"/>
      <c r="X44" s="125"/>
      <c r="Y44" s="64"/>
      <c r="Z44" s="111"/>
      <c r="AA44" s="111"/>
      <c r="AB44" s="111"/>
    </row>
    <row r="45" ht="15.75" customHeight="1">
      <c r="A45" s="67">
        <v>122.0</v>
      </c>
      <c r="B45" s="72" t="s">
        <v>794</v>
      </c>
      <c r="C45" s="73">
        <v>3.0</v>
      </c>
      <c r="D45" s="72" t="s">
        <v>795</v>
      </c>
      <c r="E45" s="72" t="s">
        <v>796</v>
      </c>
      <c r="F45" s="72" t="s">
        <v>797</v>
      </c>
      <c r="G45" s="75" t="s">
        <v>798</v>
      </c>
      <c r="H45" s="75" t="s">
        <v>799</v>
      </c>
      <c r="I45" s="75" t="s">
        <v>800</v>
      </c>
      <c r="J45" s="75" t="s">
        <v>801</v>
      </c>
      <c r="K45" s="75" t="s">
        <v>802</v>
      </c>
      <c r="L45" s="73" t="s">
        <v>265</v>
      </c>
      <c r="M45" s="54"/>
      <c r="N45" s="76" t="s">
        <v>539</v>
      </c>
      <c r="O45" s="76" t="s">
        <v>803</v>
      </c>
      <c r="P45" s="76" t="s">
        <v>804</v>
      </c>
      <c r="Q45" s="77" t="s">
        <v>480</v>
      </c>
      <c r="R45" s="77" t="s">
        <v>805</v>
      </c>
      <c r="S45" s="77" t="s">
        <v>589</v>
      </c>
      <c r="V45" s="111"/>
      <c r="W45" s="112"/>
      <c r="X45" s="125"/>
      <c r="Y45" s="64"/>
      <c r="Z45" s="111"/>
      <c r="AA45" s="111"/>
      <c r="AB45" s="111"/>
    </row>
    <row r="46" ht="15.75" customHeight="1">
      <c r="A46" s="67">
        <v>187.0</v>
      </c>
      <c r="B46" s="72" t="s">
        <v>806</v>
      </c>
      <c r="C46" s="73">
        <v>3.0</v>
      </c>
      <c r="D46" s="72" t="s">
        <v>807</v>
      </c>
      <c r="E46" s="72" t="s">
        <v>808</v>
      </c>
      <c r="F46" s="72" t="s">
        <v>809</v>
      </c>
      <c r="G46" s="75" t="s">
        <v>570</v>
      </c>
      <c r="H46" s="75" t="s">
        <v>571</v>
      </c>
      <c r="I46" s="75" t="s">
        <v>572</v>
      </c>
      <c r="J46" s="75" t="s">
        <v>573</v>
      </c>
      <c r="K46" s="75" t="s">
        <v>573</v>
      </c>
      <c r="L46" s="73" t="s">
        <v>265</v>
      </c>
      <c r="M46" s="54"/>
      <c r="N46" s="76" t="s">
        <v>282</v>
      </c>
      <c r="O46" s="76" t="s">
        <v>414</v>
      </c>
      <c r="P46" s="76" t="s">
        <v>575</v>
      </c>
      <c r="Q46" s="77" t="s">
        <v>285</v>
      </c>
      <c r="R46" s="77" t="s">
        <v>810</v>
      </c>
      <c r="S46" s="73"/>
      <c r="V46" s="111"/>
      <c r="W46" s="112"/>
      <c r="X46" s="125"/>
      <c r="Y46" s="64"/>
      <c r="Z46" s="111"/>
      <c r="AA46" s="111"/>
      <c r="AB46" s="111"/>
    </row>
    <row r="47" ht="15.75" customHeight="1">
      <c r="A47" s="67">
        <v>189.0</v>
      </c>
      <c r="B47" s="72" t="s">
        <v>811</v>
      </c>
      <c r="C47" s="73">
        <v>3.0</v>
      </c>
      <c r="D47" s="72" t="s">
        <v>812</v>
      </c>
      <c r="E47" s="72" t="s">
        <v>813</v>
      </c>
      <c r="F47" s="72" t="s">
        <v>814</v>
      </c>
      <c r="G47" s="75" t="s">
        <v>815</v>
      </c>
      <c r="H47" s="75" t="s">
        <v>816</v>
      </c>
      <c r="I47" s="75" t="s">
        <v>299</v>
      </c>
      <c r="J47" s="75" t="s">
        <v>299</v>
      </c>
      <c r="K47" s="75" t="s">
        <v>299</v>
      </c>
      <c r="L47" s="73" t="s">
        <v>265</v>
      </c>
      <c r="M47" s="54"/>
      <c r="N47" s="76" t="s">
        <v>429</v>
      </c>
      <c r="O47" s="76" t="s">
        <v>817</v>
      </c>
      <c r="P47" s="126" t="s">
        <v>818</v>
      </c>
      <c r="Q47" s="86" t="s">
        <v>7</v>
      </c>
      <c r="R47" s="73"/>
      <c r="S47" s="73"/>
      <c r="V47" s="111"/>
      <c r="W47" s="112"/>
      <c r="X47" s="125"/>
      <c r="Y47" s="64"/>
      <c r="Z47" s="111"/>
      <c r="AA47" s="111"/>
      <c r="AB47" s="111"/>
    </row>
    <row r="48" ht="15.75" customHeight="1">
      <c r="A48" s="67">
        <v>188.0</v>
      </c>
      <c r="B48" s="72" t="s">
        <v>819</v>
      </c>
      <c r="C48" s="73">
        <v>3.0</v>
      </c>
      <c r="D48" s="72" t="s">
        <v>820</v>
      </c>
      <c r="E48" s="72" t="s">
        <v>821</v>
      </c>
      <c r="F48" s="72" t="s">
        <v>822</v>
      </c>
      <c r="G48" s="75" t="s">
        <v>640</v>
      </c>
      <c r="H48" s="75" t="s">
        <v>823</v>
      </c>
      <c r="I48" s="75" t="s">
        <v>824</v>
      </c>
      <c r="J48" s="75" t="s">
        <v>825</v>
      </c>
      <c r="K48" s="75" t="s">
        <v>824</v>
      </c>
      <c r="L48" s="73" t="s">
        <v>265</v>
      </c>
      <c r="N48" s="98"/>
      <c r="O48" s="76" t="s">
        <v>826</v>
      </c>
      <c r="P48" s="94" t="s">
        <v>601</v>
      </c>
      <c r="Q48" s="95" t="s">
        <v>269</v>
      </c>
      <c r="R48" s="77" t="s">
        <v>827</v>
      </c>
      <c r="S48" s="73"/>
      <c r="V48" s="111"/>
      <c r="W48" s="112"/>
      <c r="X48" s="125"/>
      <c r="Y48" s="64"/>
      <c r="Z48" s="111"/>
      <c r="AA48" s="111"/>
      <c r="AB48" s="111"/>
    </row>
    <row r="49" ht="15.75" customHeight="1">
      <c r="A49" s="67">
        <v>196.0</v>
      </c>
      <c r="B49" s="72" t="s">
        <v>828</v>
      </c>
      <c r="C49" s="73">
        <v>3.0</v>
      </c>
      <c r="D49" s="72" t="s">
        <v>829</v>
      </c>
      <c r="E49" s="72" t="s">
        <v>830</v>
      </c>
      <c r="F49" s="72" t="s">
        <v>831</v>
      </c>
      <c r="G49" s="75" t="s">
        <v>832</v>
      </c>
      <c r="H49" s="75" t="s">
        <v>783</v>
      </c>
      <c r="I49" s="75" t="s">
        <v>833</v>
      </c>
      <c r="J49" s="75" t="s">
        <v>513</v>
      </c>
      <c r="K49" s="75" t="s">
        <v>312</v>
      </c>
      <c r="L49" s="73" t="s">
        <v>265</v>
      </c>
      <c r="M49" s="54"/>
      <c r="N49" s="76" t="s">
        <v>313</v>
      </c>
      <c r="O49" s="76" t="s">
        <v>314</v>
      </c>
      <c r="P49" s="76" t="s">
        <v>315</v>
      </c>
      <c r="Q49" s="77" t="s">
        <v>316</v>
      </c>
      <c r="R49" s="73"/>
      <c r="S49" s="73"/>
      <c r="V49" s="111"/>
      <c r="W49" s="112"/>
      <c r="X49" s="111"/>
      <c r="Y49" s="64"/>
      <c r="Z49" s="111"/>
      <c r="AA49" s="111"/>
      <c r="AB49" s="111"/>
    </row>
    <row r="50" ht="15.75" customHeight="1">
      <c r="A50" s="67">
        <v>9.0</v>
      </c>
      <c r="B50" s="72" t="s">
        <v>834</v>
      </c>
      <c r="C50" s="73">
        <v>5.0</v>
      </c>
      <c r="D50" s="72" t="s">
        <v>835</v>
      </c>
      <c r="E50" s="72" t="s">
        <v>836</v>
      </c>
      <c r="F50" s="72" t="s">
        <v>837</v>
      </c>
      <c r="G50" s="75" t="s">
        <v>838</v>
      </c>
      <c r="H50" s="75" t="s">
        <v>502</v>
      </c>
      <c r="I50" s="75" t="s">
        <v>839</v>
      </c>
      <c r="J50" s="75" t="s">
        <v>840</v>
      </c>
      <c r="K50" s="75" t="s">
        <v>841</v>
      </c>
      <c r="L50" s="73" t="s">
        <v>265</v>
      </c>
      <c r="M50" s="54"/>
      <c r="N50" s="76" t="s">
        <v>539</v>
      </c>
      <c r="O50" s="76" t="s">
        <v>414</v>
      </c>
      <c r="P50" s="76" t="s">
        <v>504</v>
      </c>
      <c r="Q50" s="77" t="s">
        <v>480</v>
      </c>
      <c r="R50" s="77" t="s">
        <v>842</v>
      </c>
      <c r="S50" s="73"/>
      <c r="V50" s="111"/>
      <c r="W50" s="112"/>
      <c r="X50" s="111"/>
      <c r="Y50" s="64"/>
      <c r="Z50" s="111"/>
      <c r="AA50" s="111"/>
      <c r="AB50" s="111"/>
    </row>
    <row r="51" ht="15.75" customHeight="1">
      <c r="A51" s="67">
        <v>185.0</v>
      </c>
      <c r="B51" s="72" t="s">
        <v>843</v>
      </c>
      <c r="C51" s="73">
        <v>3.0</v>
      </c>
      <c r="D51" s="72" t="s">
        <v>844</v>
      </c>
      <c r="E51" s="72" t="s">
        <v>845</v>
      </c>
      <c r="F51" s="72" t="s">
        <v>846</v>
      </c>
      <c r="G51" s="75" t="s">
        <v>710</v>
      </c>
      <c r="H51" s="75" t="s">
        <v>847</v>
      </c>
      <c r="I51" s="75" t="s">
        <v>848</v>
      </c>
      <c r="J51" s="75" t="s">
        <v>849</v>
      </c>
      <c r="K51" s="75" t="s">
        <v>850</v>
      </c>
      <c r="L51" s="73" t="s">
        <v>265</v>
      </c>
      <c r="M51" s="54"/>
      <c r="N51" s="76" t="s">
        <v>413</v>
      </c>
      <c r="O51" s="76" t="s">
        <v>414</v>
      </c>
      <c r="P51" s="76" t="s">
        <v>851</v>
      </c>
      <c r="Q51" s="77" t="s">
        <v>416</v>
      </c>
      <c r="R51" s="77" t="s">
        <v>852</v>
      </c>
      <c r="S51" s="73"/>
      <c r="T51" s="127" t="s">
        <v>853</v>
      </c>
      <c r="V51" s="111"/>
      <c r="W51" s="112"/>
      <c r="X51" s="111"/>
      <c r="Y51" s="64"/>
      <c r="Z51" s="111"/>
      <c r="AA51" s="111"/>
      <c r="AB51" s="111"/>
    </row>
    <row r="52" ht="15.75" customHeight="1">
      <c r="A52" s="67">
        <v>11.0</v>
      </c>
      <c r="B52" s="72" t="s">
        <v>854</v>
      </c>
      <c r="C52" s="73">
        <v>5.0</v>
      </c>
      <c r="D52" s="72" t="s">
        <v>855</v>
      </c>
      <c r="E52" s="72" t="s">
        <v>856</v>
      </c>
      <c r="F52" s="72" t="s">
        <v>857</v>
      </c>
      <c r="G52" s="75" t="s">
        <v>858</v>
      </c>
      <c r="H52" s="75" t="s">
        <v>859</v>
      </c>
      <c r="I52" s="75" t="s">
        <v>860</v>
      </c>
      <c r="J52" s="75" t="s">
        <v>861</v>
      </c>
      <c r="K52" s="75" t="s">
        <v>860</v>
      </c>
      <c r="L52" s="73" t="s">
        <v>265</v>
      </c>
      <c r="M52" s="54"/>
      <c r="N52" s="76" t="s">
        <v>413</v>
      </c>
      <c r="O52" s="76" t="s">
        <v>862</v>
      </c>
      <c r="P52" s="76" t="s">
        <v>863</v>
      </c>
      <c r="Q52" s="77" t="s">
        <v>269</v>
      </c>
      <c r="R52" s="77" t="s">
        <v>864</v>
      </c>
      <c r="S52" s="73"/>
      <c r="T52" s="85" t="s">
        <v>865</v>
      </c>
      <c r="V52" s="111"/>
      <c r="W52" s="112"/>
      <c r="X52" s="111"/>
      <c r="Y52" s="64"/>
      <c r="Z52" s="111"/>
      <c r="AA52" s="111"/>
      <c r="AB52" s="111"/>
    </row>
    <row r="53" ht="15.75" customHeight="1">
      <c r="A53" s="67">
        <v>191.0</v>
      </c>
      <c r="B53" s="72" t="s">
        <v>866</v>
      </c>
      <c r="C53" s="73">
        <v>3.0</v>
      </c>
      <c r="D53" s="72" t="s">
        <v>867</v>
      </c>
      <c r="E53" s="72" t="s">
        <v>868</v>
      </c>
      <c r="F53" s="72" t="s">
        <v>869</v>
      </c>
      <c r="G53" s="75" t="s">
        <v>870</v>
      </c>
      <c r="H53" s="75" t="s">
        <v>871</v>
      </c>
      <c r="I53" s="75" t="s">
        <v>872</v>
      </c>
      <c r="J53" s="75" t="s">
        <v>299</v>
      </c>
      <c r="K53" s="75" t="s">
        <v>873</v>
      </c>
      <c r="L53" s="73" t="s">
        <v>265</v>
      </c>
      <c r="M53" s="54"/>
      <c r="N53" s="76" t="s">
        <v>429</v>
      </c>
      <c r="O53" s="76" t="s">
        <v>874</v>
      </c>
      <c r="P53" s="76" t="s">
        <v>701</v>
      </c>
      <c r="Q53" s="77" t="s">
        <v>7</v>
      </c>
      <c r="R53" s="77" t="s">
        <v>875</v>
      </c>
      <c r="S53" s="73"/>
      <c r="V53" s="111"/>
      <c r="W53" s="112"/>
      <c r="X53" s="111"/>
      <c r="Y53" s="64"/>
      <c r="Z53" s="111"/>
      <c r="AA53" s="111"/>
      <c r="AB53" s="111"/>
    </row>
    <row r="54" ht="15.75" customHeight="1">
      <c r="A54" s="67">
        <v>25.0</v>
      </c>
      <c r="B54" s="72" t="s">
        <v>876</v>
      </c>
      <c r="C54" s="73">
        <v>4.0</v>
      </c>
      <c r="D54" s="72" t="s">
        <v>877</v>
      </c>
      <c r="E54" s="72" t="s">
        <v>878</v>
      </c>
      <c r="F54" s="72" t="s">
        <v>879</v>
      </c>
      <c r="G54" s="75" t="s">
        <v>880</v>
      </c>
      <c r="H54" s="75" t="s">
        <v>881</v>
      </c>
      <c r="I54" s="75" t="s">
        <v>882</v>
      </c>
      <c r="J54" s="75" t="s">
        <v>883</v>
      </c>
      <c r="K54" s="75" t="s">
        <v>883</v>
      </c>
      <c r="L54" s="73" t="s">
        <v>265</v>
      </c>
      <c r="M54" s="54"/>
      <c r="N54" s="76" t="s">
        <v>266</v>
      </c>
      <c r="O54" s="76" t="s">
        <v>267</v>
      </c>
      <c r="P54" s="76" t="s">
        <v>884</v>
      </c>
      <c r="Q54" s="77" t="s">
        <v>269</v>
      </c>
      <c r="R54" s="77" t="s">
        <v>885</v>
      </c>
      <c r="S54" s="73"/>
      <c r="T54" s="85" t="s">
        <v>886</v>
      </c>
      <c r="V54" s="111"/>
      <c r="W54" s="112"/>
      <c r="X54" s="111"/>
      <c r="Y54" s="64"/>
      <c r="Z54" s="111"/>
      <c r="AA54" s="111"/>
      <c r="AB54" s="111"/>
    </row>
    <row r="55" ht="15.75" customHeight="1">
      <c r="A55" s="67">
        <v>201.0</v>
      </c>
      <c r="B55" s="72" t="s">
        <v>541</v>
      </c>
      <c r="C55" s="73">
        <v>3.0</v>
      </c>
      <c r="D55" s="72" t="s">
        <v>887</v>
      </c>
      <c r="E55" s="72" t="s">
        <v>888</v>
      </c>
      <c r="F55" s="72" t="s">
        <v>889</v>
      </c>
      <c r="G55" s="75" t="s">
        <v>890</v>
      </c>
      <c r="H55" s="75" t="s">
        <v>891</v>
      </c>
      <c r="I55" s="75" t="s">
        <v>892</v>
      </c>
      <c r="J55" s="75" t="s">
        <v>893</v>
      </c>
      <c r="K55" s="75" t="s">
        <v>894</v>
      </c>
      <c r="L55" s="73" t="s">
        <v>265</v>
      </c>
      <c r="M55" s="54"/>
      <c r="N55" s="76" t="s">
        <v>895</v>
      </c>
      <c r="O55" s="76" t="s">
        <v>817</v>
      </c>
      <c r="P55" s="126" t="s">
        <v>818</v>
      </c>
      <c r="Q55" s="86" t="s">
        <v>896</v>
      </c>
      <c r="R55" s="77" t="s">
        <v>447</v>
      </c>
      <c r="S55" s="73"/>
      <c r="V55" s="111"/>
      <c r="W55" s="112"/>
      <c r="X55" s="111"/>
      <c r="Y55" s="64"/>
      <c r="Z55" s="111"/>
      <c r="AA55" s="111"/>
      <c r="AB55" s="111"/>
    </row>
    <row r="56" ht="15.75" customHeight="1">
      <c r="A56" s="67">
        <v>35.0</v>
      </c>
      <c r="B56" s="72" t="s">
        <v>897</v>
      </c>
      <c r="C56" s="73">
        <v>4.0</v>
      </c>
      <c r="D56" s="72" t="s">
        <v>898</v>
      </c>
      <c r="E56" s="72" t="s">
        <v>899</v>
      </c>
      <c r="F56" s="72" t="s">
        <v>900</v>
      </c>
      <c r="G56" s="75" t="s">
        <v>901</v>
      </c>
      <c r="H56" s="75" t="s">
        <v>902</v>
      </c>
      <c r="I56" s="75" t="s">
        <v>572</v>
      </c>
      <c r="J56" s="75" t="s">
        <v>903</v>
      </c>
      <c r="K56" s="75" t="s">
        <v>904</v>
      </c>
      <c r="L56" s="73" t="s">
        <v>265</v>
      </c>
      <c r="M56" s="54"/>
      <c r="N56" s="76" t="s">
        <v>282</v>
      </c>
      <c r="O56" s="76" t="s">
        <v>414</v>
      </c>
      <c r="P56" s="76" t="s">
        <v>575</v>
      </c>
      <c r="Q56" s="77" t="s">
        <v>285</v>
      </c>
      <c r="R56" s="73"/>
      <c r="S56" s="73"/>
      <c r="V56" s="111"/>
      <c r="W56" s="112"/>
      <c r="X56" s="111"/>
      <c r="Y56" s="64"/>
      <c r="Z56" s="111"/>
      <c r="AA56" s="111"/>
      <c r="AB56" s="111"/>
    </row>
    <row r="57" ht="15.75" customHeight="1">
      <c r="A57" s="67">
        <v>7.0</v>
      </c>
      <c r="B57" s="72" t="s">
        <v>905</v>
      </c>
      <c r="C57" s="73">
        <v>5.0</v>
      </c>
      <c r="D57" s="72" t="s">
        <v>906</v>
      </c>
      <c r="E57" s="72" t="s">
        <v>907</v>
      </c>
      <c r="F57" s="72" t="s">
        <v>908</v>
      </c>
      <c r="G57" s="75" t="s">
        <v>909</v>
      </c>
      <c r="H57" s="75" t="s">
        <v>910</v>
      </c>
      <c r="I57" s="75" t="s">
        <v>911</v>
      </c>
      <c r="J57" s="75" t="s">
        <v>912</v>
      </c>
      <c r="K57" s="75" t="s">
        <v>912</v>
      </c>
      <c r="L57" s="73" t="s">
        <v>265</v>
      </c>
      <c r="M57" s="54"/>
      <c r="N57" s="76" t="s">
        <v>413</v>
      </c>
      <c r="O57" s="76" t="s">
        <v>414</v>
      </c>
      <c r="P57" s="76" t="s">
        <v>913</v>
      </c>
      <c r="Q57" s="77" t="s">
        <v>416</v>
      </c>
      <c r="R57" s="77" t="s">
        <v>914</v>
      </c>
      <c r="T57" s="85" t="s">
        <v>915</v>
      </c>
      <c r="V57" s="111"/>
      <c r="W57" s="112"/>
      <c r="X57" s="111"/>
      <c r="Y57" s="64"/>
      <c r="Z57" s="111"/>
      <c r="AA57" s="111"/>
      <c r="AB57" s="111"/>
    </row>
    <row r="58" ht="15.75" customHeight="1">
      <c r="A58" s="67">
        <v>14.0</v>
      </c>
      <c r="B58" s="72" t="s">
        <v>916</v>
      </c>
      <c r="C58" s="73">
        <v>5.0</v>
      </c>
      <c r="D58" s="72" t="s">
        <v>917</v>
      </c>
      <c r="E58" s="72" t="s">
        <v>918</v>
      </c>
      <c r="F58" s="72" t="s">
        <v>919</v>
      </c>
      <c r="G58" s="75" t="s">
        <v>920</v>
      </c>
      <c r="H58" s="75" t="s">
        <v>921</v>
      </c>
      <c r="I58" s="75" t="s">
        <v>922</v>
      </c>
      <c r="J58" s="75" t="s">
        <v>923</v>
      </c>
      <c r="K58" s="75" t="s">
        <v>297</v>
      </c>
      <c r="L58" s="73" t="s">
        <v>265</v>
      </c>
      <c r="M58" s="54"/>
      <c r="N58" s="76" t="s">
        <v>429</v>
      </c>
      <c r="O58" s="76" t="s">
        <v>924</v>
      </c>
      <c r="P58" s="76" t="s">
        <v>925</v>
      </c>
      <c r="Q58" s="77" t="s">
        <v>7</v>
      </c>
      <c r="R58" s="77" t="s">
        <v>614</v>
      </c>
      <c r="S58" s="73"/>
      <c r="T58" s="85" t="s">
        <v>926</v>
      </c>
      <c r="V58" s="111"/>
      <c r="W58" s="112"/>
      <c r="X58" s="111"/>
      <c r="Y58" s="64"/>
      <c r="Z58" s="111"/>
      <c r="AA58" s="111"/>
      <c r="AB58" s="111"/>
    </row>
    <row r="59" ht="15.75" customHeight="1">
      <c r="A59" s="72" t="s">
        <v>927</v>
      </c>
      <c r="C59" s="73">
        <v>5.0</v>
      </c>
      <c r="D59" s="72" t="s">
        <v>928</v>
      </c>
      <c r="E59" s="72" t="s">
        <v>929</v>
      </c>
      <c r="F59" s="72" t="s">
        <v>930</v>
      </c>
      <c r="G59" s="75" t="s">
        <v>931</v>
      </c>
      <c r="H59" s="75" t="s">
        <v>932</v>
      </c>
      <c r="I59" s="75" t="s">
        <v>933</v>
      </c>
      <c r="J59" s="75" t="s">
        <v>934</v>
      </c>
      <c r="K59" s="75" t="s">
        <v>264</v>
      </c>
      <c r="L59" s="73" t="s">
        <v>265</v>
      </c>
      <c r="M59" s="54"/>
      <c r="N59" s="76" t="s">
        <v>266</v>
      </c>
      <c r="O59" s="76" t="s">
        <v>267</v>
      </c>
      <c r="P59" s="76" t="s">
        <v>935</v>
      </c>
      <c r="Q59" s="77" t="s">
        <v>269</v>
      </c>
      <c r="R59" s="77" t="s">
        <v>403</v>
      </c>
      <c r="S59" s="73"/>
      <c r="V59" s="111"/>
      <c r="W59" s="112"/>
      <c r="X59" s="111"/>
      <c r="Y59" s="64"/>
      <c r="Z59" s="111"/>
      <c r="AA59" s="111"/>
      <c r="AB59" s="111"/>
    </row>
    <row r="60" ht="15.75" customHeight="1">
      <c r="A60" s="67">
        <v>39.0</v>
      </c>
      <c r="B60" s="72" t="s">
        <v>936</v>
      </c>
      <c r="C60" s="73">
        <v>4.0</v>
      </c>
      <c r="D60" s="72" t="s">
        <v>937</v>
      </c>
      <c r="E60" s="72" t="s">
        <v>938</v>
      </c>
      <c r="F60" s="72" t="s">
        <v>939</v>
      </c>
      <c r="G60" s="75" t="s">
        <v>940</v>
      </c>
      <c r="H60" s="75" t="s">
        <v>941</v>
      </c>
      <c r="I60" s="75" t="s">
        <v>942</v>
      </c>
      <c r="J60" s="75" t="s">
        <v>943</v>
      </c>
      <c r="K60" s="75" t="s">
        <v>943</v>
      </c>
      <c r="L60" s="73" t="s">
        <v>265</v>
      </c>
      <c r="N60" s="98"/>
      <c r="O60" s="76" t="s">
        <v>267</v>
      </c>
      <c r="P60" s="76" t="s">
        <v>446</v>
      </c>
      <c r="Q60" s="77" t="s">
        <v>269</v>
      </c>
      <c r="R60" s="77" t="s">
        <v>944</v>
      </c>
      <c r="S60" s="73"/>
      <c r="V60" s="111"/>
      <c r="W60" s="112"/>
      <c r="X60" s="111"/>
      <c r="Y60" s="64"/>
      <c r="Z60" s="111"/>
      <c r="AA60" s="111"/>
      <c r="AB60" s="111"/>
    </row>
    <row r="61" ht="15.75" customHeight="1">
      <c r="A61" s="67">
        <v>22.0</v>
      </c>
      <c r="B61" s="72" t="s">
        <v>945</v>
      </c>
      <c r="C61" s="73">
        <v>4.0</v>
      </c>
      <c r="D61" s="72" t="s">
        <v>946</v>
      </c>
      <c r="E61" s="72" t="s">
        <v>947</v>
      </c>
      <c r="F61" s="72" t="s">
        <v>948</v>
      </c>
      <c r="G61" s="75" t="s">
        <v>850</v>
      </c>
      <c r="H61" s="75" t="s">
        <v>949</v>
      </c>
      <c r="I61" s="75" t="s">
        <v>950</v>
      </c>
      <c r="J61" s="75" t="s">
        <v>951</v>
      </c>
      <c r="K61" s="75" t="s">
        <v>952</v>
      </c>
      <c r="L61" s="73" t="s">
        <v>265</v>
      </c>
      <c r="M61" s="54"/>
      <c r="N61" s="76" t="s">
        <v>282</v>
      </c>
      <c r="O61" s="76" t="s">
        <v>283</v>
      </c>
      <c r="P61" s="76" t="s">
        <v>359</v>
      </c>
      <c r="Q61" s="77" t="s">
        <v>285</v>
      </c>
      <c r="R61" s="73"/>
      <c r="S61" s="73"/>
      <c r="V61" s="111"/>
      <c r="W61" s="112"/>
      <c r="X61" s="128"/>
      <c r="Y61" s="64"/>
      <c r="Z61" s="111"/>
      <c r="AA61" s="111"/>
      <c r="AB61" s="111"/>
    </row>
    <row r="62" ht="15.75" customHeight="1">
      <c r="A62" s="129">
        <v>177.0</v>
      </c>
      <c r="B62" s="130" t="s">
        <v>953</v>
      </c>
      <c r="C62" s="131">
        <v>3.0</v>
      </c>
      <c r="D62" s="130" t="s">
        <v>954</v>
      </c>
      <c r="E62" s="130" t="s">
        <v>955</v>
      </c>
      <c r="F62" s="130" t="s">
        <v>956</v>
      </c>
      <c r="G62" s="132" t="s">
        <v>957</v>
      </c>
      <c r="H62" s="132" t="s">
        <v>958</v>
      </c>
      <c r="I62" s="132" t="s">
        <v>959</v>
      </c>
      <c r="J62" s="132" t="s">
        <v>959</v>
      </c>
      <c r="K62" s="132" t="s">
        <v>959</v>
      </c>
      <c r="L62" s="131" t="s">
        <v>265</v>
      </c>
      <c r="M62" s="133"/>
      <c r="N62" s="134" t="s">
        <v>960</v>
      </c>
      <c r="O62" s="134" t="s">
        <v>961</v>
      </c>
      <c r="P62" s="134" t="s">
        <v>601</v>
      </c>
      <c r="Q62" s="135" t="s">
        <v>269</v>
      </c>
      <c r="R62" s="135"/>
      <c r="S62" s="131"/>
      <c r="T62" s="130"/>
      <c r="U62" s="130"/>
      <c r="V62" s="128"/>
      <c r="W62" s="136"/>
      <c r="X62" s="111"/>
      <c r="Y62" s="137"/>
      <c r="Z62" s="128"/>
      <c r="AA62" s="128"/>
      <c r="AB62" s="128"/>
      <c r="AC62" s="130"/>
      <c r="AD62" s="130"/>
      <c r="AE62" s="130"/>
    </row>
    <row r="63" ht="15.75" customHeight="1">
      <c r="A63" s="67">
        <v>200.0</v>
      </c>
      <c r="B63" s="72" t="s">
        <v>962</v>
      </c>
      <c r="C63" s="73">
        <v>3.0</v>
      </c>
      <c r="D63" s="72" t="s">
        <v>963</v>
      </c>
      <c r="E63" s="72" t="s">
        <v>964</v>
      </c>
      <c r="F63" s="72" t="s">
        <v>965</v>
      </c>
      <c r="G63" s="75" t="s">
        <v>966</v>
      </c>
      <c r="H63" s="75" t="s">
        <v>967</v>
      </c>
      <c r="I63" s="75" t="s">
        <v>968</v>
      </c>
      <c r="J63" s="75" t="s">
        <v>969</v>
      </c>
      <c r="K63" s="75" t="s">
        <v>968</v>
      </c>
      <c r="L63" s="73" t="s">
        <v>265</v>
      </c>
      <c r="N63" s="98"/>
      <c r="O63" s="76" t="s">
        <v>479</v>
      </c>
      <c r="P63" s="76" t="s">
        <v>970</v>
      </c>
      <c r="Q63" s="77" t="s">
        <v>269</v>
      </c>
      <c r="R63" s="77" t="s">
        <v>971</v>
      </c>
      <c r="S63" s="77" t="s">
        <v>589</v>
      </c>
      <c r="V63" s="111"/>
      <c r="W63" s="112"/>
      <c r="X63" s="111"/>
      <c r="Y63" s="64"/>
      <c r="Z63" s="111"/>
      <c r="AA63" s="111"/>
      <c r="AB63" s="111"/>
    </row>
    <row r="64" ht="15.75" customHeight="1">
      <c r="A64" s="67">
        <v>208.0</v>
      </c>
      <c r="B64" s="72" t="s">
        <v>972</v>
      </c>
      <c r="C64" s="73">
        <v>3.0</v>
      </c>
      <c r="D64" s="72" t="s">
        <v>973</v>
      </c>
      <c r="E64" s="72" t="s">
        <v>974</v>
      </c>
      <c r="F64" s="72" t="s">
        <v>975</v>
      </c>
      <c r="G64" s="75" t="s">
        <v>976</v>
      </c>
      <c r="H64" s="75" t="s">
        <v>977</v>
      </c>
      <c r="I64" s="75" t="s">
        <v>978</v>
      </c>
      <c r="J64" s="75" t="s">
        <v>979</v>
      </c>
      <c r="K64" s="75" t="s">
        <v>979</v>
      </c>
      <c r="L64" s="73" t="s">
        <v>265</v>
      </c>
      <c r="M64" s="54"/>
      <c r="N64" s="76" t="s">
        <v>980</v>
      </c>
      <c r="O64" s="76" t="s">
        <v>479</v>
      </c>
      <c r="P64" s="76" t="s">
        <v>479</v>
      </c>
      <c r="Q64" s="77" t="s">
        <v>480</v>
      </c>
      <c r="R64" s="73"/>
      <c r="S64" s="73"/>
      <c r="V64" s="111"/>
      <c r="W64" s="112"/>
      <c r="X64" s="138"/>
      <c r="Y64" s="64"/>
      <c r="Z64" s="111"/>
      <c r="AA64" s="111"/>
      <c r="AB64" s="111"/>
    </row>
    <row r="65" ht="15.75" customHeight="1">
      <c r="A65" s="139">
        <v>203.0</v>
      </c>
      <c r="B65" s="140" t="s">
        <v>981</v>
      </c>
      <c r="C65" s="141">
        <v>3.0</v>
      </c>
      <c r="D65" s="140" t="s">
        <v>982</v>
      </c>
      <c r="E65" s="140" t="s">
        <v>983</v>
      </c>
      <c r="F65" s="140" t="s">
        <v>440</v>
      </c>
      <c r="G65" s="142" t="s">
        <v>984</v>
      </c>
      <c r="H65" s="140"/>
      <c r="I65" s="140"/>
      <c r="J65" s="143" t="s">
        <v>985</v>
      </c>
      <c r="K65" s="140"/>
      <c r="L65" s="141" t="s">
        <v>986</v>
      </c>
      <c r="M65" s="144" t="s">
        <v>987</v>
      </c>
      <c r="N65" s="76" t="s">
        <v>480</v>
      </c>
      <c r="O65" s="145"/>
      <c r="P65" s="76" t="s">
        <v>480</v>
      </c>
      <c r="Q65" s="76" t="s">
        <v>480</v>
      </c>
      <c r="R65" s="141"/>
      <c r="S65" s="141"/>
      <c r="T65" s="140"/>
      <c r="U65" s="140"/>
      <c r="V65" s="138"/>
      <c r="W65" s="146"/>
      <c r="X65" s="111"/>
      <c r="Y65" s="44"/>
      <c r="Z65" s="138"/>
      <c r="AA65" s="138"/>
      <c r="AB65" s="138"/>
      <c r="AC65" s="140"/>
      <c r="AD65" s="140"/>
      <c r="AE65" s="140"/>
    </row>
    <row r="66" ht="15.75" customHeight="1">
      <c r="A66" s="67">
        <v>140.0</v>
      </c>
      <c r="B66" s="72" t="s">
        <v>988</v>
      </c>
      <c r="C66" s="73">
        <v>3.0</v>
      </c>
      <c r="D66" s="72" t="s">
        <v>989</v>
      </c>
      <c r="E66" s="72" t="s">
        <v>990</v>
      </c>
      <c r="F66" s="72" t="s">
        <v>991</v>
      </c>
      <c r="G66" s="75" t="s">
        <v>789</v>
      </c>
      <c r="H66" s="75" t="s">
        <v>793</v>
      </c>
      <c r="I66" s="75" t="s">
        <v>792</v>
      </c>
      <c r="L66" s="73" t="s">
        <v>986</v>
      </c>
      <c r="M66" s="144" t="s">
        <v>987</v>
      </c>
      <c r="N66" s="76" t="s">
        <v>316</v>
      </c>
      <c r="O66" s="98"/>
      <c r="P66" s="76" t="s">
        <v>316</v>
      </c>
      <c r="Q66" s="76" t="s">
        <v>316</v>
      </c>
      <c r="R66" s="73"/>
      <c r="S66" s="73"/>
      <c r="V66" s="111"/>
      <c r="W66" s="112"/>
      <c r="X66" s="111"/>
      <c r="Y66" s="64"/>
      <c r="Z66" s="111"/>
      <c r="AA66" s="111"/>
      <c r="AB66" s="111"/>
    </row>
    <row r="67" ht="15.75" customHeight="1">
      <c r="A67" s="67">
        <v>202.0</v>
      </c>
      <c r="B67" s="72" t="s">
        <v>992</v>
      </c>
      <c r="C67" s="73">
        <v>3.0</v>
      </c>
      <c r="D67" s="72" t="s">
        <v>993</v>
      </c>
      <c r="E67" s="72" t="s">
        <v>994</v>
      </c>
      <c r="F67" s="72" t="s">
        <v>995</v>
      </c>
      <c r="G67" s="75" t="s">
        <v>996</v>
      </c>
      <c r="H67" s="75" t="s">
        <v>997</v>
      </c>
      <c r="I67" s="75" t="s">
        <v>998</v>
      </c>
      <c r="J67" s="75" t="s">
        <v>999</v>
      </c>
      <c r="K67" s="75" t="s">
        <v>998</v>
      </c>
      <c r="L67" s="73" t="s">
        <v>986</v>
      </c>
      <c r="M67" s="144" t="s">
        <v>987</v>
      </c>
      <c r="N67" s="76" t="s">
        <v>416</v>
      </c>
      <c r="O67" s="98"/>
      <c r="P67" s="76" t="s">
        <v>416</v>
      </c>
      <c r="Q67" s="76" t="s">
        <v>416</v>
      </c>
      <c r="R67" s="73"/>
      <c r="S67" s="73"/>
      <c r="V67" s="111"/>
      <c r="W67" s="112"/>
      <c r="X67" s="111"/>
      <c r="Y67" s="64"/>
      <c r="Z67" s="111"/>
      <c r="AA67" s="111"/>
      <c r="AB67" s="111"/>
    </row>
    <row r="68" ht="15.75" customHeight="1">
      <c r="A68" s="67">
        <v>199.0</v>
      </c>
      <c r="B68" s="72" t="s">
        <v>1000</v>
      </c>
      <c r="C68" s="73">
        <v>3.0</v>
      </c>
      <c r="D68" s="72" t="s">
        <v>1001</v>
      </c>
      <c r="E68" s="72" t="s">
        <v>1002</v>
      </c>
      <c r="F68" s="72" t="s">
        <v>1003</v>
      </c>
      <c r="G68" s="75" t="s">
        <v>1004</v>
      </c>
      <c r="H68" s="75" t="s">
        <v>1005</v>
      </c>
      <c r="I68" s="75" t="s">
        <v>1006</v>
      </c>
      <c r="J68" s="75" t="s">
        <v>1007</v>
      </c>
      <c r="K68" s="75" t="s">
        <v>1006</v>
      </c>
      <c r="L68" s="73" t="s">
        <v>986</v>
      </c>
      <c r="M68" s="144" t="s">
        <v>987</v>
      </c>
      <c r="N68" s="76" t="s">
        <v>684</v>
      </c>
      <c r="O68" s="98"/>
      <c r="P68" s="76" t="s">
        <v>684</v>
      </c>
      <c r="Q68" s="76" t="s">
        <v>684</v>
      </c>
      <c r="R68" s="73"/>
      <c r="S68" s="73"/>
      <c r="V68" s="111"/>
      <c r="W68" s="112"/>
      <c r="X68" s="111"/>
      <c r="Y68" s="64"/>
      <c r="Z68" s="111"/>
      <c r="AA68" s="111"/>
      <c r="AB68" s="111"/>
    </row>
    <row r="69" ht="15.75" customHeight="1">
      <c r="A69" s="67">
        <v>198.0</v>
      </c>
      <c r="B69" s="72" t="s">
        <v>1008</v>
      </c>
      <c r="C69" s="73">
        <v>3.0</v>
      </c>
      <c r="D69" s="72" t="s">
        <v>1009</v>
      </c>
      <c r="E69" s="72" t="s">
        <v>1010</v>
      </c>
      <c r="F69" s="72" t="s">
        <v>1011</v>
      </c>
      <c r="G69" s="75" t="s">
        <v>1012</v>
      </c>
      <c r="H69" s="75" t="s">
        <v>1013</v>
      </c>
      <c r="I69" s="75" t="s">
        <v>1014</v>
      </c>
      <c r="J69" s="75" t="s">
        <v>1015</v>
      </c>
      <c r="K69" s="75" t="s">
        <v>1016</v>
      </c>
      <c r="L69" s="73" t="s">
        <v>986</v>
      </c>
      <c r="M69" s="144" t="s">
        <v>987</v>
      </c>
      <c r="N69" s="76" t="s">
        <v>684</v>
      </c>
      <c r="O69" s="98"/>
      <c r="P69" s="76" t="s">
        <v>684</v>
      </c>
      <c r="Q69" s="76" t="s">
        <v>684</v>
      </c>
      <c r="R69" s="73"/>
      <c r="S69" s="73"/>
      <c r="V69" s="111"/>
      <c r="W69" s="112"/>
      <c r="X69" s="111"/>
      <c r="Y69" s="64"/>
      <c r="Z69" s="111"/>
      <c r="AA69" s="111"/>
      <c r="AB69" s="111"/>
    </row>
    <row r="70" ht="15.75" customHeight="1">
      <c r="A70" s="67">
        <v>139.0</v>
      </c>
      <c r="B70" s="72" t="s">
        <v>1017</v>
      </c>
      <c r="C70" s="73">
        <v>3.0</v>
      </c>
      <c r="D70" s="72" t="s">
        <v>1018</v>
      </c>
      <c r="E70" s="72" t="s">
        <v>1019</v>
      </c>
      <c r="F70" s="72" t="s">
        <v>1020</v>
      </c>
      <c r="G70" s="75" t="s">
        <v>1021</v>
      </c>
      <c r="H70" s="75" t="s">
        <v>560</v>
      </c>
      <c r="I70" s="75" t="s">
        <v>1022</v>
      </c>
      <c r="J70" s="75" t="s">
        <v>1022</v>
      </c>
      <c r="K70" s="75" t="s">
        <v>1022</v>
      </c>
      <c r="L70" s="73" t="s">
        <v>986</v>
      </c>
      <c r="M70" s="144" t="s">
        <v>987</v>
      </c>
      <c r="N70" s="76" t="s">
        <v>492</v>
      </c>
      <c r="O70" s="98"/>
      <c r="P70" s="76" t="s">
        <v>492</v>
      </c>
      <c r="Q70" s="76" t="s">
        <v>492</v>
      </c>
      <c r="R70" s="73"/>
      <c r="S70" s="73"/>
      <c r="V70" s="111"/>
      <c r="W70" s="112"/>
      <c r="X70" s="111"/>
      <c r="Y70" s="64"/>
      <c r="Z70" s="111"/>
      <c r="AA70" s="111"/>
      <c r="AB70" s="111"/>
    </row>
    <row r="71" ht="15.75" customHeight="1">
      <c r="A71" s="67">
        <v>136.0</v>
      </c>
      <c r="B71" s="72" t="s">
        <v>1023</v>
      </c>
      <c r="C71" s="73">
        <v>3.0</v>
      </c>
      <c r="D71" s="72" t="s">
        <v>1024</v>
      </c>
      <c r="E71" s="72" t="s">
        <v>1025</v>
      </c>
      <c r="F71" s="72" t="s">
        <v>1026</v>
      </c>
      <c r="G71" s="75" t="s">
        <v>873</v>
      </c>
      <c r="H71" s="75" t="s">
        <v>1027</v>
      </c>
      <c r="I71" s="75" t="s">
        <v>1028</v>
      </c>
      <c r="J71" s="75" t="s">
        <v>1029</v>
      </c>
      <c r="K71" s="75" t="s">
        <v>1030</v>
      </c>
      <c r="L71" s="73" t="s">
        <v>986</v>
      </c>
      <c r="M71" s="144" t="s">
        <v>987</v>
      </c>
      <c r="N71" s="76" t="s">
        <v>480</v>
      </c>
      <c r="O71" s="98"/>
      <c r="P71" s="76" t="s">
        <v>480</v>
      </c>
      <c r="Q71" s="76" t="s">
        <v>480</v>
      </c>
      <c r="R71" s="73"/>
      <c r="S71" s="73"/>
      <c r="V71" s="111"/>
      <c r="W71" s="112"/>
      <c r="X71" s="111"/>
      <c r="Y71" s="64"/>
      <c r="Z71" s="111"/>
      <c r="AA71" s="111"/>
      <c r="AB71" s="111"/>
    </row>
    <row r="72" ht="15.75" customHeight="1">
      <c r="A72" s="67">
        <v>176.0</v>
      </c>
      <c r="B72" s="72" t="s">
        <v>495</v>
      </c>
      <c r="C72" s="73">
        <v>3.0</v>
      </c>
      <c r="D72" s="72" t="s">
        <v>1031</v>
      </c>
      <c r="E72" s="72" t="s">
        <v>1032</v>
      </c>
      <c r="F72" s="72" t="s">
        <v>1033</v>
      </c>
      <c r="G72" s="75" t="s">
        <v>1034</v>
      </c>
      <c r="H72" s="75" t="s">
        <v>1035</v>
      </c>
      <c r="I72" s="75" t="s">
        <v>1036</v>
      </c>
      <c r="J72" s="75" t="s">
        <v>1037</v>
      </c>
      <c r="K72" s="75" t="s">
        <v>1037</v>
      </c>
      <c r="L72" s="73" t="s">
        <v>986</v>
      </c>
      <c r="M72" s="144" t="s">
        <v>987</v>
      </c>
      <c r="N72" s="76" t="s">
        <v>684</v>
      </c>
      <c r="O72" s="98"/>
      <c r="P72" s="76" t="s">
        <v>684</v>
      </c>
      <c r="Q72" s="76" t="s">
        <v>684</v>
      </c>
      <c r="R72" s="73"/>
      <c r="S72" s="73"/>
      <c r="V72" s="111"/>
      <c r="W72" s="112"/>
      <c r="X72" s="111"/>
      <c r="Y72" s="64"/>
      <c r="Z72" s="111"/>
      <c r="AA72" s="111"/>
      <c r="AB72" s="111"/>
    </row>
    <row r="73" ht="15.75" customHeight="1">
      <c r="A73" s="67">
        <v>134.0</v>
      </c>
      <c r="B73" s="72" t="s">
        <v>1038</v>
      </c>
      <c r="C73" s="73">
        <v>3.0</v>
      </c>
      <c r="D73" s="72" t="s">
        <v>1039</v>
      </c>
      <c r="E73" s="72" t="s">
        <v>1040</v>
      </c>
      <c r="F73" s="72" t="s">
        <v>1041</v>
      </c>
      <c r="G73" s="75" t="s">
        <v>1042</v>
      </c>
      <c r="H73" s="75" t="s">
        <v>1043</v>
      </c>
      <c r="I73" s="75" t="s">
        <v>1044</v>
      </c>
      <c r="J73" s="75" t="s">
        <v>1045</v>
      </c>
      <c r="K73" s="75" t="s">
        <v>1045</v>
      </c>
      <c r="L73" s="73" t="s">
        <v>986</v>
      </c>
      <c r="M73" s="144" t="s">
        <v>987</v>
      </c>
      <c r="N73" s="76" t="s">
        <v>430</v>
      </c>
      <c r="O73" s="98"/>
      <c r="P73" s="76" t="s">
        <v>1046</v>
      </c>
      <c r="Q73" s="147" t="s">
        <v>7</v>
      </c>
      <c r="R73" s="73"/>
      <c r="S73" s="73"/>
      <c r="V73" s="111"/>
      <c r="W73" s="112"/>
      <c r="X73" s="111"/>
      <c r="Y73" s="64"/>
      <c r="Z73" s="111"/>
      <c r="AA73" s="111"/>
      <c r="AB73" s="111"/>
    </row>
    <row r="74" ht="15.75" customHeight="1">
      <c r="A74" s="67">
        <v>210.0</v>
      </c>
      <c r="B74" s="72" t="s">
        <v>1047</v>
      </c>
      <c r="C74" s="73">
        <v>3.0</v>
      </c>
      <c r="D74" s="72" t="s">
        <v>1048</v>
      </c>
      <c r="E74" s="72" t="s">
        <v>1049</v>
      </c>
      <c r="F74" s="72" t="s">
        <v>1050</v>
      </c>
      <c r="G74" s="75" t="s">
        <v>1051</v>
      </c>
      <c r="H74" s="75" t="s">
        <v>1052</v>
      </c>
      <c r="I74" s="75" t="s">
        <v>1053</v>
      </c>
      <c r="J74" s="75" t="s">
        <v>1054</v>
      </c>
      <c r="K74" s="75" t="s">
        <v>1053</v>
      </c>
      <c r="L74" s="73" t="s">
        <v>986</v>
      </c>
      <c r="M74" s="144" t="s">
        <v>987</v>
      </c>
      <c r="N74" s="76" t="s">
        <v>269</v>
      </c>
      <c r="O74" s="98"/>
      <c r="P74" s="76" t="s">
        <v>285</v>
      </c>
      <c r="Q74" s="147" t="s">
        <v>269</v>
      </c>
      <c r="R74" s="73"/>
      <c r="S74" s="73"/>
      <c r="T74" s="85" t="s">
        <v>1055</v>
      </c>
      <c r="V74" s="111"/>
      <c r="W74" s="112"/>
      <c r="X74" s="111"/>
      <c r="Y74" s="64"/>
      <c r="Z74" s="111"/>
      <c r="AA74" s="111"/>
      <c r="AB74" s="111"/>
    </row>
    <row r="75" ht="15.75" customHeight="1">
      <c r="A75" s="67">
        <v>209.0</v>
      </c>
      <c r="B75" s="72" t="s">
        <v>1056</v>
      </c>
      <c r="C75" s="73">
        <v>3.0</v>
      </c>
      <c r="D75" s="72" t="s">
        <v>1057</v>
      </c>
      <c r="E75" s="72" t="s">
        <v>1058</v>
      </c>
      <c r="F75" s="72" t="s">
        <v>1059</v>
      </c>
      <c r="G75" s="75" t="s">
        <v>1060</v>
      </c>
      <c r="H75" s="75" t="s">
        <v>1061</v>
      </c>
      <c r="I75" s="75" t="s">
        <v>1062</v>
      </c>
      <c r="J75" s="75" t="s">
        <v>1063</v>
      </c>
      <c r="K75" s="75" t="s">
        <v>1063</v>
      </c>
      <c r="L75" s="73" t="s">
        <v>986</v>
      </c>
      <c r="M75" s="144" t="s">
        <v>987</v>
      </c>
      <c r="N75" s="76" t="s">
        <v>430</v>
      </c>
      <c r="O75" s="98"/>
      <c r="P75" s="76" t="s">
        <v>430</v>
      </c>
      <c r="Q75" s="76" t="s">
        <v>7</v>
      </c>
      <c r="R75" s="73"/>
      <c r="S75" s="73"/>
      <c r="V75" s="111"/>
      <c r="W75" s="112"/>
      <c r="X75" s="111"/>
      <c r="Y75" s="64"/>
      <c r="Z75" s="111"/>
      <c r="AA75" s="111"/>
      <c r="AB75" s="111"/>
    </row>
    <row r="76" ht="15.75" customHeight="1">
      <c r="A76" s="67">
        <v>207.0</v>
      </c>
      <c r="B76" s="72" t="s">
        <v>1064</v>
      </c>
      <c r="C76" s="73">
        <v>3.0</v>
      </c>
      <c r="D76" s="72" t="s">
        <v>1065</v>
      </c>
      <c r="E76" s="72" t="s">
        <v>1066</v>
      </c>
      <c r="F76" s="72" t="s">
        <v>1067</v>
      </c>
      <c r="G76" s="75" t="s">
        <v>1068</v>
      </c>
      <c r="H76" s="75" t="s">
        <v>1069</v>
      </c>
      <c r="I76" s="75" t="s">
        <v>858</v>
      </c>
      <c r="J76" s="75" t="s">
        <v>1070</v>
      </c>
      <c r="K76" s="75" t="s">
        <v>1071</v>
      </c>
      <c r="L76" s="73" t="s">
        <v>986</v>
      </c>
      <c r="M76" s="144" t="s">
        <v>987</v>
      </c>
      <c r="N76" s="76" t="s">
        <v>402</v>
      </c>
      <c r="O76" s="98"/>
      <c r="P76" s="76" t="s">
        <v>269</v>
      </c>
      <c r="Q76" s="147" t="s">
        <v>269</v>
      </c>
      <c r="R76" s="73"/>
      <c r="S76" s="73"/>
      <c r="V76" s="111"/>
      <c r="W76" s="112"/>
      <c r="X76" s="111"/>
      <c r="Y76" s="64"/>
      <c r="Z76" s="111"/>
      <c r="AA76" s="111"/>
      <c r="AB76" s="111"/>
    </row>
    <row r="77" ht="15.75" customHeight="1">
      <c r="A77" s="67">
        <v>206.0</v>
      </c>
      <c r="B77" s="72" t="s">
        <v>1072</v>
      </c>
      <c r="C77" s="73">
        <v>3.0</v>
      </c>
      <c r="D77" s="72" t="s">
        <v>1073</v>
      </c>
      <c r="E77" s="72" t="s">
        <v>1074</v>
      </c>
      <c r="F77" s="72" t="s">
        <v>1075</v>
      </c>
      <c r="G77" s="75" t="s">
        <v>1076</v>
      </c>
      <c r="H77" s="75" t="s">
        <v>841</v>
      </c>
      <c r="I77" s="75" t="s">
        <v>503</v>
      </c>
      <c r="J77" s="75" t="s">
        <v>839</v>
      </c>
      <c r="K77" s="75" t="s">
        <v>503</v>
      </c>
      <c r="L77" s="73" t="s">
        <v>986</v>
      </c>
      <c r="M77" s="144" t="s">
        <v>987</v>
      </c>
      <c r="N77" s="76" t="s">
        <v>416</v>
      </c>
      <c r="O77" s="98"/>
      <c r="P77" s="76" t="s">
        <v>416</v>
      </c>
      <c r="Q77" s="76" t="s">
        <v>416</v>
      </c>
      <c r="R77" s="73"/>
      <c r="S77" s="73"/>
      <c r="V77" s="111"/>
      <c r="W77" s="112"/>
      <c r="X77" s="111"/>
      <c r="Y77" s="64"/>
      <c r="Z77" s="111"/>
      <c r="AA77" s="111"/>
      <c r="AB77" s="111"/>
    </row>
    <row r="78" ht="15.75" customHeight="1">
      <c r="A78" s="67">
        <v>125.0</v>
      </c>
      <c r="B78" s="72" t="s">
        <v>1077</v>
      </c>
      <c r="C78" s="73">
        <v>3.0</v>
      </c>
      <c r="D78" s="72" t="s">
        <v>1078</v>
      </c>
      <c r="E78" s="72" t="s">
        <v>1079</v>
      </c>
      <c r="F78" s="72" t="s">
        <v>1080</v>
      </c>
      <c r="G78" s="75" t="s">
        <v>1081</v>
      </c>
      <c r="H78" s="75" t="s">
        <v>1082</v>
      </c>
      <c r="I78" s="75" t="s">
        <v>861</v>
      </c>
      <c r="J78" s="75" t="s">
        <v>1083</v>
      </c>
      <c r="K78" s="75" t="s">
        <v>861</v>
      </c>
      <c r="L78" s="73" t="s">
        <v>986</v>
      </c>
      <c r="M78" s="144" t="s">
        <v>987</v>
      </c>
      <c r="N78" s="76" t="s">
        <v>416</v>
      </c>
      <c r="O78" s="98"/>
      <c r="P78" s="76" t="s">
        <v>416</v>
      </c>
      <c r="Q78" s="76" t="s">
        <v>416</v>
      </c>
      <c r="R78" s="73"/>
      <c r="S78" s="73"/>
      <c r="V78" s="111"/>
      <c r="W78" s="112"/>
      <c r="X78" s="115"/>
      <c r="Y78" s="64"/>
      <c r="Z78" s="111"/>
      <c r="AA78" s="111"/>
      <c r="AB78" s="111"/>
    </row>
    <row r="79" ht="15.75" customHeight="1">
      <c r="A79" s="116">
        <v>205.0</v>
      </c>
      <c r="B79" s="117" t="s">
        <v>1084</v>
      </c>
      <c r="C79" s="118">
        <v>3.0</v>
      </c>
      <c r="D79" s="117" t="s">
        <v>1085</v>
      </c>
      <c r="E79" s="117" t="s">
        <v>1086</v>
      </c>
      <c r="F79" s="117" t="s">
        <v>1087</v>
      </c>
      <c r="G79" s="119" t="s">
        <v>1088</v>
      </c>
      <c r="H79" s="119" t="s">
        <v>1089</v>
      </c>
      <c r="I79" s="119" t="s">
        <v>1090</v>
      </c>
      <c r="J79" s="119" t="s">
        <v>1091</v>
      </c>
      <c r="K79" s="119" t="s">
        <v>1092</v>
      </c>
      <c r="L79" s="118" t="s">
        <v>986</v>
      </c>
      <c r="M79" s="122" t="s">
        <v>987</v>
      </c>
      <c r="N79" s="121" t="s">
        <v>269</v>
      </c>
      <c r="O79" s="148"/>
      <c r="P79" s="121" t="s">
        <v>269</v>
      </c>
      <c r="Q79" s="121" t="s">
        <v>269</v>
      </c>
      <c r="R79" s="118"/>
      <c r="S79" s="118"/>
      <c r="T79" s="117"/>
      <c r="U79" s="117"/>
      <c r="V79" s="115"/>
      <c r="W79" s="123"/>
      <c r="X79" s="111"/>
      <c r="Y79" s="124"/>
      <c r="Z79" s="115"/>
      <c r="AA79" s="115"/>
      <c r="AB79" s="115"/>
      <c r="AC79" s="117"/>
      <c r="AD79" s="117"/>
      <c r="AE79" s="117"/>
    </row>
    <row r="80" ht="15.75" customHeight="1">
      <c r="A80" s="67">
        <v>135.0</v>
      </c>
      <c r="B80" s="72" t="s">
        <v>1093</v>
      </c>
      <c r="C80" s="73">
        <v>3.0</v>
      </c>
      <c r="D80" s="72" t="s">
        <v>1094</v>
      </c>
      <c r="E80" s="72" t="s">
        <v>1095</v>
      </c>
      <c r="F80" s="72" t="s">
        <v>1096</v>
      </c>
      <c r="G80" s="75" t="s">
        <v>1097</v>
      </c>
      <c r="H80" s="75" t="s">
        <v>1098</v>
      </c>
      <c r="I80" s="75" t="s">
        <v>1099</v>
      </c>
      <c r="J80" s="75" t="s">
        <v>1054</v>
      </c>
      <c r="K80" s="75" t="s">
        <v>1054</v>
      </c>
      <c r="L80" s="73" t="s">
        <v>986</v>
      </c>
      <c r="M80" s="144" t="s">
        <v>987</v>
      </c>
      <c r="N80" s="76" t="s">
        <v>269</v>
      </c>
      <c r="O80" s="98"/>
      <c r="P80" s="76" t="s">
        <v>269</v>
      </c>
      <c r="Q80" s="76" t="s">
        <v>269</v>
      </c>
      <c r="R80" s="73"/>
      <c r="S80" s="73"/>
      <c r="V80" s="111"/>
      <c r="W80" s="112"/>
      <c r="X80" s="111"/>
      <c r="Y80" s="64"/>
      <c r="Z80" s="111"/>
      <c r="AA80" s="111"/>
      <c r="AB80" s="111"/>
    </row>
    <row r="81" ht="15.75" customHeight="1">
      <c r="A81" s="67">
        <v>126.0</v>
      </c>
      <c r="B81" s="72" t="s">
        <v>1100</v>
      </c>
      <c r="C81" s="73">
        <v>3.0</v>
      </c>
      <c r="D81" s="72" t="s">
        <v>1101</v>
      </c>
      <c r="E81" s="72" t="s">
        <v>1102</v>
      </c>
      <c r="F81" s="72" t="s">
        <v>1103</v>
      </c>
      <c r="G81" s="75" t="s">
        <v>1104</v>
      </c>
      <c r="H81" s="75" t="s">
        <v>1105</v>
      </c>
      <c r="I81" s="75" t="s">
        <v>1106</v>
      </c>
      <c r="J81" s="75" t="s">
        <v>1107</v>
      </c>
      <c r="K81" s="75" t="s">
        <v>1107</v>
      </c>
      <c r="L81" s="73" t="s">
        <v>986</v>
      </c>
      <c r="M81" s="144" t="s">
        <v>987</v>
      </c>
      <c r="N81" s="76" t="s">
        <v>269</v>
      </c>
      <c r="O81" s="98"/>
      <c r="P81" s="76" t="s">
        <v>269</v>
      </c>
      <c r="Q81" s="76" t="s">
        <v>269</v>
      </c>
      <c r="R81" s="73"/>
      <c r="S81" s="73"/>
      <c r="V81" s="111"/>
      <c r="W81" s="112"/>
      <c r="X81" s="111"/>
      <c r="Y81" s="64"/>
      <c r="Z81" s="111"/>
      <c r="AA81" s="111"/>
      <c r="AB81" s="111"/>
    </row>
    <row r="82" ht="15.75" customHeight="1">
      <c r="A82" s="67">
        <v>128.0</v>
      </c>
      <c r="B82" s="72" t="s">
        <v>1108</v>
      </c>
      <c r="C82" s="73">
        <v>3.0</v>
      </c>
      <c r="D82" s="72" t="s">
        <v>1109</v>
      </c>
      <c r="E82" s="72" t="s">
        <v>1110</v>
      </c>
      <c r="F82" s="72" t="s">
        <v>1111</v>
      </c>
      <c r="G82" s="75" t="s">
        <v>1112</v>
      </c>
      <c r="H82" s="75" t="s">
        <v>1113</v>
      </c>
      <c r="I82" s="75" t="s">
        <v>1114</v>
      </c>
      <c r="J82" s="75" t="s">
        <v>1115</v>
      </c>
      <c r="K82" s="75" t="s">
        <v>1114</v>
      </c>
      <c r="L82" s="73" t="s">
        <v>986</v>
      </c>
      <c r="M82" s="144" t="s">
        <v>987</v>
      </c>
      <c r="N82" s="149" t="s">
        <v>333</v>
      </c>
      <c r="O82" s="98"/>
      <c r="P82" s="149" t="s">
        <v>333</v>
      </c>
      <c r="Q82" s="149" t="s">
        <v>333</v>
      </c>
      <c r="R82" s="73"/>
      <c r="S82" s="73"/>
      <c r="V82" s="111"/>
      <c r="W82" s="112"/>
      <c r="X82" s="111"/>
      <c r="Y82" s="64"/>
      <c r="Z82" s="111"/>
      <c r="AA82" s="111"/>
      <c r="AB82" s="111"/>
    </row>
    <row r="83" ht="15.75" customHeight="1">
      <c r="A83" s="67">
        <v>129.0</v>
      </c>
      <c r="B83" s="72" t="s">
        <v>1116</v>
      </c>
      <c r="C83" s="73">
        <v>3.0</v>
      </c>
      <c r="D83" s="72" t="s">
        <v>1117</v>
      </c>
      <c r="E83" s="72" t="s">
        <v>808</v>
      </c>
      <c r="F83" s="72" t="s">
        <v>1118</v>
      </c>
      <c r="G83" s="75" t="s">
        <v>570</v>
      </c>
      <c r="H83" s="75" t="s">
        <v>571</v>
      </c>
      <c r="I83" s="75" t="s">
        <v>572</v>
      </c>
      <c r="J83" s="75" t="s">
        <v>573</v>
      </c>
      <c r="K83" s="75" t="s">
        <v>573</v>
      </c>
      <c r="L83" s="73" t="s">
        <v>986</v>
      </c>
      <c r="M83" s="144" t="s">
        <v>987</v>
      </c>
      <c r="N83" s="76" t="s">
        <v>285</v>
      </c>
      <c r="O83" s="98"/>
      <c r="P83" s="76" t="s">
        <v>285</v>
      </c>
      <c r="Q83" s="76" t="s">
        <v>285</v>
      </c>
      <c r="R83" s="73"/>
      <c r="S83" s="73"/>
      <c r="V83" s="111"/>
      <c r="W83" s="112"/>
      <c r="X83" s="111"/>
      <c r="Y83" s="64"/>
      <c r="Z83" s="111"/>
      <c r="AA83" s="111"/>
      <c r="AB83" s="111"/>
    </row>
    <row r="84" ht="15.75" customHeight="1">
      <c r="A84" s="67">
        <v>130.0</v>
      </c>
      <c r="B84" s="72" t="s">
        <v>1119</v>
      </c>
      <c r="C84" s="73">
        <v>3.0</v>
      </c>
      <c r="D84" s="72" t="s">
        <v>1120</v>
      </c>
      <c r="E84" s="72" t="s">
        <v>1121</v>
      </c>
      <c r="F84" s="72" t="s">
        <v>1122</v>
      </c>
      <c r="G84" s="75" t="s">
        <v>1123</v>
      </c>
      <c r="H84" s="75" t="s">
        <v>1124</v>
      </c>
      <c r="I84" s="75" t="s">
        <v>476</v>
      </c>
      <c r="J84" s="75" t="s">
        <v>1125</v>
      </c>
      <c r="K84" s="75" t="s">
        <v>476</v>
      </c>
      <c r="L84" s="73" t="s">
        <v>986</v>
      </c>
      <c r="M84" s="144" t="s">
        <v>987</v>
      </c>
      <c r="N84" s="76" t="s">
        <v>480</v>
      </c>
      <c r="O84" s="98"/>
      <c r="P84" s="76" t="s">
        <v>416</v>
      </c>
      <c r="Q84" s="147" t="s">
        <v>480</v>
      </c>
      <c r="R84" s="73"/>
      <c r="S84" s="73"/>
      <c r="T84" s="85" t="s">
        <v>1126</v>
      </c>
      <c r="V84" s="111"/>
      <c r="W84" s="112"/>
      <c r="X84" s="111"/>
      <c r="Y84" s="64"/>
      <c r="Z84" s="111"/>
      <c r="AA84" s="111"/>
      <c r="AB84" s="111"/>
    </row>
    <row r="85" ht="15.75" customHeight="1">
      <c r="A85" s="67">
        <v>131.0</v>
      </c>
      <c r="B85" s="72" t="s">
        <v>1127</v>
      </c>
      <c r="C85" s="73">
        <v>3.0</v>
      </c>
      <c r="D85" s="72" t="s">
        <v>1128</v>
      </c>
      <c r="E85" s="72" t="s">
        <v>1129</v>
      </c>
      <c r="F85" s="72" t="s">
        <v>1130</v>
      </c>
      <c r="G85" s="75" t="s">
        <v>1131</v>
      </c>
      <c r="H85" s="75" t="s">
        <v>1132</v>
      </c>
      <c r="I85" s="75" t="s">
        <v>1133</v>
      </c>
      <c r="J85" s="75" t="s">
        <v>1134</v>
      </c>
      <c r="K85" s="75" t="s">
        <v>1135</v>
      </c>
      <c r="L85" s="73" t="s">
        <v>986</v>
      </c>
      <c r="M85" s="144" t="s">
        <v>987</v>
      </c>
      <c r="N85" s="76" t="s">
        <v>269</v>
      </c>
      <c r="O85" s="98"/>
      <c r="P85" s="76" t="s">
        <v>1136</v>
      </c>
      <c r="Q85" s="147" t="s">
        <v>269</v>
      </c>
      <c r="R85" s="73"/>
      <c r="S85" s="73"/>
      <c r="T85" s="85" t="s">
        <v>1137</v>
      </c>
      <c r="V85" s="111"/>
      <c r="W85" s="112"/>
      <c r="X85" s="111"/>
      <c r="Y85" s="64"/>
      <c r="Z85" s="111"/>
      <c r="AA85" s="111"/>
      <c r="AB85" s="111"/>
    </row>
    <row r="86" ht="15.75" customHeight="1">
      <c r="A86" s="67">
        <v>132.0</v>
      </c>
      <c r="B86" s="72" t="s">
        <v>1138</v>
      </c>
      <c r="C86" s="73">
        <v>3.0</v>
      </c>
      <c r="D86" s="72" t="s">
        <v>1048</v>
      </c>
      <c r="E86" s="72" t="s">
        <v>1049</v>
      </c>
      <c r="F86" s="72" t="s">
        <v>1050</v>
      </c>
      <c r="G86" s="75" t="s">
        <v>1051</v>
      </c>
      <c r="H86" s="75" t="s">
        <v>1052</v>
      </c>
      <c r="I86" s="75" t="s">
        <v>1053</v>
      </c>
      <c r="J86" s="75" t="s">
        <v>1054</v>
      </c>
      <c r="K86" s="75" t="s">
        <v>1053</v>
      </c>
      <c r="L86" s="73" t="s">
        <v>986</v>
      </c>
      <c r="M86" s="144" t="s">
        <v>987</v>
      </c>
      <c r="N86" s="76" t="s">
        <v>285</v>
      </c>
      <c r="O86" s="98"/>
      <c r="P86" s="76" t="s">
        <v>416</v>
      </c>
      <c r="Q86" s="147" t="s">
        <v>285</v>
      </c>
      <c r="R86" s="73"/>
      <c r="S86" s="73"/>
      <c r="V86" s="111"/>
      <c r="W86" s="112"/>
      <c r="X86" s="111"/>
      <c r="Y86" s="64"/>
      <c r="Z86" s="111"/>
      <c r="AA86" s="111"/>
      <c r="AB86" s="111"/>
    </row>
    <row r="87" ht="15.75" customHeight="1">
      <c r="A87" s="67">
        <v>204.0</v>
      </c>
      <c r="B87" s="72" t="s">
        <v>1139</v>
      </c>
      <c r="C87" s="73">
        <v>3.0</v>
      </c>
      <c r="D87" s="72" t="s">
        <v>1140</v>
      </c>
      <c r="E87" s="72" t="s">
        <v>1141</v>
      </c>
      <c r="F87" s="72" t="s">
        <v>1142</v>
      </c>
      <c r="G87" s="75" t="s">
        <v>1143</v>
      </c>
      <c r="H87" s="75" t="s">
        <v>1144</v>
      </c>
      <c r="I87" s="75" t="s">
        <v>1145</v>
      </c>
      <c r="J87" s="75" t="s">
        <v>1030</v>
      </c>
      <c r="K87" s="75" t="s">
        <v>1146</v>
      </c>
      <c r="L87" s="73" t="s">
        <v>986</v>
      </c>
      <c r="M87" s="144" t="s">
        <v>987</v>
      </c>
      <c r="N87" s="93" t="s">
        <v>896</v>
      </c>
      <c r="O87" s="98"/>
      <c r="P87" s="93" t="s">
        <v>896</v>
      </c>
      <c r="Q87" s="93" t="s">
        <v>896</v>
      </c>
      <c r="R87" s="73"/>
      <c r="S87" s="73"/>
      <c r="V87" s="111"/>
      <c r="W87" s="112"/>
      <c r="X87" s="111"/>
      <c r="Y87" s="64"/>
      <c r="Z87" s="111"/>
      <c r="AA87" s="111"/>
      <c r="AB87" s="111"/>
    </row>
    <row r="88" ht="15.75" customHeight="1">
      <c r="A88" s="67">
        <v>127.0</v>
      </c>
      <c r="B88" s="72" t="s">
        <v>1147</v>
      </c>
      <c r="C88" s="73">
        <v>3.0</v>
      </c>
      <c r="D88" s="72" t="s">
        <v>1148</v>
      </c>
      <c r="E88" s="72" t="s">
        <v>1149</v>
      </c>
      <c r="F88" s="72" t="s">
        <v>1150</v>
      </c>
      <c r="G88" s="75" t="s">
        <v>1151</v>
      </c>
      <c r="H88" s="75" t="s">
        <v>279</v>
      </c>
      <c r="I88" s="75" t="s">
        <v>1152</v>
      </c>
      <c r="J88" s="75" t="s">
        <v>1054</v>
      </c>
      <c r="K88" s="75" t="s">
        <v>1152</v>
      </c>
      <c r="L88" s="73" t="s">
        <v>986</v>
      </c>
      <c r="M88" s="144" t="s">
        <v>987</v>
      </c>
      <c r="N88" s="76" t="s">
        <v>269</v>
      </c>
      <c r="O88" s="98"/>
      <c r="P88" s="76" t="s">
        <v>269</v>
      </c>
      <c r="Q88" s="76" t="s">
        <v>269</v>
      </c>
      <c r="R88" s="73"/>
      <c r="S88" s="73"/>
      <c r="V88" s="111"/>
      <c r="W88" s="112"/>
      <c r="X88" s="111"/>
      <c r="Y88" s="64"/>
      <c r="Z88" s="111"/>
      <c r="AA88" s="111"/>
      <c r="AB88" s="111"/>
    </row>
    <row r="89" ht="15.75" customHeight="1">
      <c r="A89" s="67">
        <v>197.0</v>
      </c>
      <c r="B89" s="72" t="s">
        <v>1153</v>
      </c>
      <c r="C89" s="73">
        <v>3.0</v>
      </c>
      <c r="D89" s="72" t="s">
        <v>1154</v>
      </c>
      <c r="E89" s="72" t="s">
        <v>1155</v>
      </c>
      <c r="F89" s="72" t="s">
        <v>1156</v>
      </c>
      <c r="G89" s="75" t="s">
        <v>873</v>
      </c>
      <c r="H89" s="75" t="s">
        <v>1157</v>
      </c>
      <c r="I89" s="75" t="s">
        <v>1028</v>
      </c>
      <c r="J89" s="75" t="s">
        <v>1158</v>
      </c>
      <c r="K89" s="75" t="s">
        <v>1159</v>
      </c>
      <c r="L89" s="73" t="s">
        <v>986</v>
      </c>
      <c r="M89" s="144" t="s">
        <v>987</v>
      </c>
      <c r="N89" s="76" t="s">
        <v>480</v>
      </c>
      <c r="O89" s="98"/>
      <c r="P89" s="76" t="s">
        <v>480</v>
      </c>
      <c r="Q89" s="76" t="s">
        <v>480</v>
      </c>
      <c r="R89" s="73"/>
      <c r="S89" s="73"/>
      <c r="V89" s="111"/>
      <c r="W89" s="112"/>
      <c r="X89" s="111"/>
      <c r="Y89" s="64"/>
      <c r="Z89" s="111"/>
      <c r="AA89" s="111"/>
      <c r="AB89" s="111"/>
    </row>
    <row r="90" ht="15.75" customHeight="1">
      <c r="A90" s="67">
        <v>147.0</v>
      </c>
      <c r="B90" s="72" t="s">
        <v>1160</v>
      </c>
      <c r="C90" s="73">
        <v>3.0</v>
      </c>
      <c r="D90" s="72" t="s">
        <v>1161</v>
      </c>
      <c r="E90" s="72" t="s">
        <v>1162</v>
      </c>
      <c r="F90" s="72" t="s">
        <v>1163</v>
      </c>
      <c r="G90" s="75" t="s">
        <v>1164</v>
      </c>
      <c r="H90" s="75" t="s">
        <v>1165</v>
      </c>
      <c r="I90" s="75" t="s">
        <v>1166</v>
      </c>
      <c r="J90" s="75" t="s">
        <v>1167</v>
      </c>
      <c r="K90" s="75" t="s">
        <v>1168</v>
      </c>
      <c r="L90" s="73" t="s">
        <v>986</v>
      </c>
      <c r="M90" s="144" t="s">
        <v>987</v>
      </c>
      <c r="N90" s="76" t="s">
        <v>384</v>
      </c>
      <c r="O90" s="98"/>
      <c r="P90" s="76" t="s">
        <v>384</v>
      </c>
      <c r="Q90" s="76" t="s">
        <v>384</v>
      </c>
      <c r="R90" s="73"/>
      <c r="S90" s="73"/>
      <c r="V90" s="111"/>
      <c r="W90" s="112"/>
      <c r="X90" s="111"/>
      <c r="Y90" s="64"/>
      <c r="Z90" s="111"/>
      <c r="AA90" s="111"/>
      <c r="AB90" s="111"/>
    </row>
    <row r="91" ht="15.75" customHeight="1">
      <c r="A91" s="67">
        <v>195.0</v>
      </c>
      <c r="B91" s="72" t="s">
        <v>1169</v>
      </c>
      <c r="C91" s="73">
        <v>3.0</v>
      </c>
      <c r="D91" s="72" t="s">
        <v>1170</v>
      </c>
      <c r="E91" s="72" t="s">
        <v>1171</v>
      </c>
      <c r="F91" s="72" t="s">
        <v>1172</v>
      </c>
      <c r="G91" s="75" t="s">
        <v>1173</v>
      </c>
      <c r="H91" s="75" t="s">
        <v>326</v>
      </c>
      <c r="I91" s="75" t="s">
        <v>327</v>
      </c>
      <c r="J91" s="75" t="s">
        <v>329</v>
      </c>
      <c r="K91" s="75" t="s">
        <v>329</v>
      </c>
      <c r="L91" s="73" t="s">
        <v>986</v>
      </c>
      <c r="M91" s="144" t="s">
        <v>987</v>
      </c>
      <c r="N91" s="150" t="s">
        <v>1174</v>
      </c>
      <c r="O91" s="98"/>
      <c r="P91" s="76" t="s">
        <v>333</v>
      </c>
      <c r="Q91" s="147" t="s">
        <v>215</v>
      </c>
      <c r="R91" s="73"/>
      <c r="S91" s="73"/>
      <c r="T91" s="85" t="s">
        <v>1175</v>
      </c>
      <c r="V91" s="111"/>
      <c r="W91" s="112"/>
      <c r="X91" s="111"/>
      <c r="Y91" s="64"/>
      <c r="Z91" s="111"/>
      <c r="AA91" s="111"/>
      <c r="AB91" s="111"/>
    </row>
    <row r="92" ht="15.75" customHeight="1">
      <c r="A92" s="67">
        <v>175.0</v>
      </c>
      <c r="B92" s="72" t="s">
        <v>1176</v>
      </c>
      <c r="C92" s="73">
        <v>3.0</v>
      </c>
      <c r="D92" s="72" t="s">
        <v>1177</v>
      </c>
      <c r="E92" s="72" t="s">
        <v>1178</v>
      </c>
      <c r="F92" s="72" t="s">
        <v>846</v>
      </c>
      <c r="G92" s="75" t="s">
        <v>710</v>
      </c>
      <c r="H92" s="75" t="s">
        <v>711</v>
      </c>
      <c r="I92" s="75" t="s">
        <v>848</v>
      </c>
      <c r="J92" s="75" t="s">
        <v>849</v>
      </c>
      <c r="K92" s="75" t="s">
        <v>850</v>
      </c>
      <c r="L92" s="73" t="s">
        <v>986</v>
      </c>
      <c r="M92" s="144" t="s">
        <v>987</v>
      </c>
      <c r="N92" s="76" t="s">
        <v>416</v>
      </c>
      <c r="O92" s="98"/>
      <c r="P92" s="76" t="s">
        <v>416</v>
      </c>
      <c r="Q92" s="76" t="s">
        <v>416</v>
      </c>
      <c r="R92" s="73"/>
      <c r="S92" s="73"/>
      <c r="V92" s="111"/>
      <c r="W92" s="112"/>
      <c r="X92" s="111"/>
      <c r="Y92" s="64"/>
      <c r="Z92" s="111"/>
      <c r="AA92" s="111"/>
      <c r="AB92" s="111"/>
    </row>
    <row r="93" ht="15.75" customHeight="1">
      <c r="A93" s="67">
        <v>174.0</v>
      </c>
      <c r="B93" s="72" t="s">
        <v>1179</v>
      </c>
      <c r="C93" s="73">
        <v>3.0</v>
      </c>
      <c r="D93" s="72" t="s">
        <v>1180</v>
      </c>
      <c r="E93" s="72" t="s">
        <v>1181</v>
      </c>
      <c r="F93" s="72" t="s">
        <v>1182</v>
      </c>
      <c r="G93" s="75" t="s">
        <v>783</v>
      </c>
      <c r="H93" s="75" t="s">
        <v>790</v>
      </c>
      <c r="I93" s="75" t="s">
        <v>792</v>
      </c>
      <c r="J93" s="75" t="s">
        <v>312</v>
      </c>
      <c r="K93" s="75" t="s">
        <v>312</v>
      </c>
      <c r="L93" s="73" t="s">
        <v>986</v>
      </c>
      <c r="M93" s="144" t="s">
        <v>987</v>
      </c>
      <c r="N93" s="76" t="s">
        <v>316</v>
      </c>
      <c r="O93" s="98"/>
      <c r="P93" s="76" t="s">
        <v>316</v>
      </c>
      <c r="Q93" s="76" t="s">
        <v>316</v>
      </c>
      <c r="R93" s="73"/>
      <c r="S93" s="73"/>
      <c r="V93" s="111"/>
      <c r="W93" s="112"/>
      <c r="X93" s="111"/>
      <c r="Y93" s="64"/>
      <c r="Z93" s="111"/>
      <c r="AA93" s="111"/>
      <c r="AB93" s="111"/>
    </row>
    <row r="94" ht="15.75" customHeight="1">
      <c r="A94" s="67">
        <v>173.0</v>
      </c>
      <c r="B94" s="72" t="s">
        <v>555</v>
      </c>
      <c r="C94" s="73">
        <v>3.0</v>
      </c>
      <c r="D94" s="72" t="s">
        <v>1183</v>
      </c>
      <c r="E94" s="72" t="s">
        <v>1184</v>
      </c>
      <c r="F94" s="72" t="s">
        <v>1185</v>
      </c>
      <c r="G94" s="75" t="s">
        <v>1186</v>
      </c>
      <c r="H94" s="75" t="s">
        <v>1187</v>
      </c>
      <c r="I94" s="75" t="s">
        <v>1188</v>
      </c>
      <c r="J94" s="75" t="s">
        <v>1189</v>
      </c>
      <c r="K94" s="75" t="s">
        <v>1188</v>
      </c>
      <c r="L94" s="73" t="s">
        <v>986</v>
      </c>
      <c r="M94" s="144" t="s">
        <v>987</v>
      </c>
      <c r="N94" s="150" t="s">
        <v>1190</v>
      </c>
      <c r="O94" s="98"/>
      <c r="P94" s="76" t="s">
        <v>1191</v>
      </c>
      <c r="Q94" s="77" t="s">
        <v>1192</v>
      </c>
      <c r="R94" s="73"/>
      <c r="S94" s="73"/>
      <c r="V94" s="111"/>
      <c r="W94" s="112"/>
      <c r="X94" s="111"/>
      <c r="Y94" s="64"/>
      <c r="Z94" s="111"/>
      <c r="AA94" s="111"/>
      <c r="AB94" s="111"/>
    </row>
    <row r="95" ht="15.75" customHeight="1">
      <c r="A95" s="67">
        <v>178.0</v>
      </c>
      <c r="B95" s="72" t="s">
        <v>565</v>
      </c>
      <c r="C95" s="73">
        <v>3.0</v>
      </c>
      <c r="D95" s="72" t="s">
        <v>1193</v>
      </c>
      <c r="E95" s="72" t="s">
        <v>1194</v>
      </c>
      <c r="F95" s="72" t="s">
        <v>1195</v>
      </c>
      <c r="G95" s="75" t="s">
        <v>1196</v>
      </c>
      <c r="H95" s="75" t="s">
        <v>1197</v>
      </c>
      <c r="I95" s="75" t="s">
        <v>489</v>
      </c>
      <c r="J95" s="75" t="s">
        <v>1035</v>
      </c>
      <c r="K95" s="75" t="s">
        <v>1198</v>
      </c>
      <c r="L95" s="73" t="s">
        <v>986</v>
      </c>
      <c r="M95" s="144" t="s">
        <v>987</v>
      </c>
      <c r="N95" s="150" t="s">
        <v>1199</v>
      </c>
      <c r="O95" s="98"/>
      <c r="P95" s="76" t="s">
        <v>1200</v>
      </c>
      <c r="Q95" s="77" t="s">
        <v>1199</v>
      </c>
      <c r="R95" s="73"/>
      <c r="S95" s="73"/>
      <c r="V95" s="111"/>
      <c r="W95" s="112"/>
      <c r="X95" s="111"/>
      <c r="Y95" s="64"/>
      <c r="Z95" s="111"/>
      <c r="AA95" s="111"/>
      <c r="AB95" s="111"/>
    </row>
    <row r="96" ht="15.75" customHeight="1">
      <c r="A96" s="67">
        <v>179.0</v>
      </c>
      <c r="B96" s="72" t="s">
        <v>1201</v>
      </c>
      <c r="C96" s="73">
        <v>3.0</v>
      </c>
      <c r="D96" s="72" t="s">
        <v>1202</v>
      </c>
      <c r="E96" s="72" t="s">
        <v>1203</v>
      </c>
      <c r="F96" s="72" t="s">
        <v>1204</v>
      </c>
      <c r="G96" s="75" t="s">
        <v>1205</v>
      </c>
      <c r="H96" s="75" t="s">
        <v>1206</v>
      </c>
      <c r="I96" s="75" t="s">
        <v>1207</v>
      </c>
      <c r="J96" s="75" t="s">
        <v>1208</v>
      </c>
      <c r="K96" s="75" t="s">
        <v>441</v>
      </c>
      <c r="L96" s="73" t="s">
        <v>986</v>
      </c>
      <c r="M96" s="144" t="s">
        <v>987</v>
      </c>
      <c r="N96" s="76" t="s">
        <v>269</v>
      </c>
      <c r="O96" s="98"/>
      <c r="P96" s="76" t="s">
        <v>269</v>
      </c>
      <c r="Q96" s="76" t="s">
        <v>269</v>
      </c>
      <c r="R96" s="73"/>
      <c r="S96" s="73"/>
      <c r="V96" s="111"/>
      <c r="W96" s="112"/>
      <c r="X96" s="111"/>
      <c r="Y96" s="64"/>
      <c r="Z96" s="111"/>
      <c r="AA96" s="111"/>
      <c r="AB96" s="111"/>
    </row>
    <row r="97" ht="15.75" customHeight="1">
      <c r="A97" s="67">
        <v>180.0</v>
      </c>
      <c r="B97" s="72" t="s">
        <v>1209</v>
      </c>
      <c r="C97" s="73">
        <v>3.0</v>
      </c>
      <c r="D97" s="72" t="s">
        <v>1210</v>
      </c>
      <c r="E97" s="72" t="s">
        <v>1211</v>
      </c>
      <c r="F97" s="72" t="s">
        <v>1212</v>
      </c>
      <c r="G97" s="75" t="s">
        <v>1213</v>
      </c>
      <c r="H97" s="75" t="s">
        <v>711</v>
      </c>
      <c r="I97" s="75" t="s">
        <v>1214</v>
      </c>
      <c r="J97" s="75" t="s">
        <v>1215</v>
      </c>
      <c r="K97" s="75" t="s">
        <v>850</v>
      </c>
      <c r="L97" s="73" t="s">
        <v>986</v>
      </c>
      <c r="M97" s="144" t="s">
        <v>987</v>
      </c>
      <c r="N97" s="76" t="s">
        <v>285</v>
      </c>
      <c r="O97" s="98"/>
      <c r="P97" s="76" t="s">
        <v>285</v>
      </c>
      <c r="Q97" s="76" t="s">
        <v>285</v>
      </c>
      <c r="R97" s="73"/>
      <c r="S97" s="73"/>
      <c r="V97" s="111"/>
      <c r="W97" s="112"/>
      <c r="X97" s="111"/>
      <c r="Y97" s="64"/>
      <c r="Z97" s="111"/>
      <c r="AA97" s="111"/>
      <c r="AB97" s="111"/>
    </row>
    <row r="98" ht="15.75" customHeight="1">
      <c r="A98" s="67">
        <v>171.0</v>
      </c>
      <c r="B98" s="72" t="s">
        <v>1216</v>
      </c>
      <c r="C98" s="73">
        <v>3.0</v>
      </c>
      <c r="D98" s="72" t="s">
        <v>1217</v>
      </c>
      <c r="E98" s="72" t="s">
        <v>1218</v>
      </c>
      <c r="F98" s="72" t="s">
        <v>1219</v>
      </c>
      <c r="G98" s="75" t="s">
        <v>984</v>
      </c>
      <c r="H98" s="75" t="s">
        <v>1220</v>
      </c>
      <c r="I98" s="75" t="s">
        <v>1221</v>
      </c>
      <c r="J98" s="75" t="s">
        <v>1222</v>
      </c>
      <c r="K98" s="75" t="s">
        <v>1222</v>
      </c>
      <c r="L98" s="73" t="s">
        <v>986</v>
      </c>
      <c r="M98" s="144" t="s">
        <v>987</v>
      </c>
      <c r="N98" s="151" t="s">
        <v>684</v>
      </c>
      <c r="O98" s="152"/>
      <c r="P98" s="151" t="s">
        <v>416</v>
      </c>
      <c r="Q98" s="153" t="s">
        <v>684</v>
      </c>
      <c r="R98" s="73"/>
      <c r="S98" s="73"/>
      <c r="V98" s="111"/>
      <c r="W98" s="112"/>
      <c r="X98" s="111"/>
      <c r="Y98" s="64"/>
      <c r="Z98" s="111"/>
      <c r="AA98" s="111"/>
      <c r="AB98" s="111"/>
    </row>
    <row r="99" ht="15.75" customHeight="1">
      <c r="A99" s="67">
        <v>170.0</v>
      </c>
      <c r="B99" s="72" t="s">
        <v>1223</v>
      </c>
      <c r="C99" s="73">
        <v>3.0</v>
      </c>
      <c r="D99" s="72" t="s">
        <v>1224</v>
      </c>
      <c r="E99" s="72" t="s">
        <v>1225</v>
      </c>
      <c r="F99" s="72" t="s">
        <v>1226</v>
      </c>
      <c r="G99" s="75" t="s">
        <v>1227</v>
      </c>
      <c r="H99" s="75" t="s">
        <v>1228</v>
      </c>
      <c r="I99" s="75" t="s">
        <v>1229</v>
      </c>
      <c r="J99" s="75" t="s">
        <v>1230</v>
      </c>
      <c r="K99" s="75" t="s">
        <v>1230</v>
      </c>
      <c r="L99" s="73" t="s">
        <v>986</v>
      </c>
      <c r="M99" s="144" t="s">
        <v>987</v>
      </c>
      <c r="N99" s="76" t="s">
        <v>269</v>
      </c>
      <c r="O99" s="98"/>
      <c r="P99" s="76" t="s">
        <v>269</v>
      </c>
      <c r="Q99" s="76" t="s">
        <v>269</v>
      </c>
      <c r="R99" s="73"/>
      <c r="S99" s="73"/>
      <c r="V99" s="111"/>
      <c r="W99" s="112"/>
      <c r="X99" s="111"/>
      <c r="Y99" s="64"/>
      <c r="Z99" s="111"/>
      <c r="AA99" s="111"/>
      <c r="AB99" s="111"/>
    </row>
    <row r="100" ht="15.75" customHeight="1">
      <c r="A100" s="67">
        <v>181.0</v>
      </c>
      <c r="B100" s="72" t="s">
        <v>1231</v>
      </c>
      <c r="C100" s="73">
        <v>3.0</v>
      </c>
      <c r="D100" s="72" t="s">
        <v>1232</v>
      </c>
      <c r="E100" s="72" t="s">
        <v>1233</v>
      </c>
      <c r="F100" s="72" t="s">
        <v>1234</v>
      </c>
      <c r="G100" s="75" t="s">
        <v>1235</v>
      </c>
      <c r="H100" s="75" t="s">
        <v>312</v>
      </c>
      <c r="I100" s="75" t="s">
        <v>297</v>
      </c>
      <c r="J100" s="75" t="s">
        <v>1236</v>
      </c>
      <c r="K100" s="75" t="s">
        <v>1237</v>
      </c>
      <c r="L100" s="73" t="s">
        <v>986</v>
      </c>
      <c r="M100" s="144" t="s">
        <v>987</v>
      </c>
      <c r="N100" s="76" t="s">
        <v>430</v>
      </c>
      <c r="O100" s="98"/>
      <c r="P100" s="76" t="s">
        <v>430</v>
      </c>
      <c r="Q100" s="76" t="s">
        <v>7</v>
      </c>
      <c r="R100" s="73"/>
      <c r="S100" s="73"/>
      <c r="V100" s="111"/>
      <c r="W100" s="112"/>
      <c r="X100" s="111"/>
      <c r="Y100" s="64"/>
      <c r="Z100" s="111"/>
      <c r="AA100" s="111"/>
      <c r="AB100" s="111"/>
    </row>
    <row r="101" ht="15.75" customHeight="1">
      <c r="A101" s="67">
        <v>182.0</v>
      </c>
      <c r="B101" s="72" t="s">
        <v>1238</v>
      </c>
      <c r="C101" s="73">
        <v>3.0</v>
      </c>
      <c r="D101" s="72" t="s">
        <v>1239</v>
      </c>
      <c r="E101" s="72" t="s">
        <v>1240</v>
      </c>
      <c r="F101" s="72" t="s">
        <v>1241</v>
      </c>
      <c r="G101" s="75" t="s">
        <v>1242</v>
      </c>
      <c r="H101" s="75" t="s">
        <v>1243</v>
      </c>
      <c r="I101" s="75" t="s">
        <v>1244</v>
      </c>
      <c r="J101" s="75" t="s">
        <v>1245</v>
      </c>
      <c r="K101" s="75" t="s">
        <v>1246</v>
      </c>
      <c r="L101" s="73" t="s">
        <v>986</v>
      </c>
      <c r="M101" s="144" t="s">
        <v>987</v>
      </c>
      <c r="N101" s="76" t="s">
        <v>384</v>
      </c>
      <c r="O101" s="98"/>
      <c r="P101" s="76" t="s">
        <v>384</v>
      </c>
      <c r="Q101" s="76" t="s">
        <v>384</v>
      </c>
      <c r="R101" s="73"/>
      <c r="S101" s="73"/>
      <c r="V101" s="111"/>
      <c r="W101" s="112"/>
      <c r="X101" s="111"/>
      <c r="Y101" s="64"/>
      <c r="Z101" s="111"/>
      <c r="AA101" s="111"/>
      <c r="AB101" s="111"/>
    </row>
    <row r="102" ht="15.75" customHeight="1">
      <c r="A102" s="67">
        <v>183.0</v>
      </c>
      <c r="B102" s="72" t="s">
        <v>1247</v>
      </c>
      <c r="C102" s="73">
        <v>3.0</v>
      </c>
      <c r="D102" s="72" t="s">
        <v>1248</v>
      </c>
      <c r="E102" s="72" t="s">
        <v>1249</v>
      </c>
      <c r="F102" s="72" t="s">
        <v>1250</v>
      </c>
      <c r="G102" s="75" t="s">
        <v>1251</v>
      </c>
      <c r="H102" s="75" t="s">
        <v>1252</v>
      </c>
      <c r="I102" s="75" t="s">
        <v>1253</v>
      </c>
      <c r="J102" s="75" t="s">
        <v>1254</v>
      </c>
      <c r="K102" s="75" t="s">
        <v>1255</v>
      </c>
      <c r="L102" s="73" t="s">
        <v>986</v>
      </c>
      <c r="M102" s="144" t="s">
        <v>987</v>
      </c>
      <c r="N102" s="76" t="s">
        <v>480</v>
      </c>
      <c r="O102" s="98"/>
      <c r="P102" s="76" t="s">
        <v>480</v>
      </c>
      <c r="Q102" s="76" t="s">
        <v>480</v>
      </c>
      <c r="R102" s="73"/>
      <c r="S102" s="73"/>
      <c r="V102" s="111"/>
      <c r="W102" s="112"/>
      <c r="X102" s="111"/>
      <c r="Y102" s="64"/>
      <c r="Z102" s="111"/>
      <c r="AA102" s="111"/>
      <c r="AB102" s="111"/>
    </row>
    <row r="103" ht="15.75" customHeight="1">
      <c r="A103" s="67">
        <v>166.0</v>
      </c>
      <c r="B103" s="72" t="s">
        <v>1256</v>
      </c>
      <c r="C103" s="73">
        <v>3.0</v>
      </c>
      <c r="D103" s="72" t="s">
        <v>1257</v>
      </c>
      <c r="E103" s="72" t="s">
        <v>1258</v>
      </c>
      <c r="F103" s="72" t="s">
        <v>1259</v>
      </c>
      <c r="G103" s="75" t="s">
        <v>633</v>
      </c>
      <c r="H103" s="75" t="s">
        <v>280</v>
      </c>
      <c r="I103" s="75" t="s">
        <v>1260</v>
      </c>
      <c r="J103" s="75" t="s">
        <v>1261</v>
      </c>
      <c r="K103" s="75" t="s">
        <v>357</v>
      </c>
      <c r="L103" s="73" t="s">
        <v>986</v>
      </c>
      <c r="M103" s="144" t="s">
        <v>987</v>
      </c>
      <c r="N103" s="76" t="s">
        <v>269</v>
      </c>
      <c r="O103" s="98"/>
      <c r="P103" s="76" t="s">
        <v>269</v>
      </c>
      <c r="Q103" s="76" t="s">
        <v>269</v>
      </c>
      <c r="R103" s="73"/>
      <c r="S103" s="73"/>
      <c r="V103" s="111"/>
      <c r="W103" s="112"/>
      <c r="X103" s="111"/>
      <c r="Y103" s="64"/>
      <c r="Z103" s="111"/>
      <c r="AA103" s="111"/>
      <c r="AB103" s="111"/>
    </row>
    <row r="104" ht="15.75" customHeight="1">
      <c r="A104" s="67">
        <v>165.0</v>
      </c>
      <c r="B104" s="72" t="s">
        <v>1262</v>
      </c>
      <c r="C104" s="73">
        <v>3.0</v>
      </c>
      <c r="D104" s="72" t="s">
        <v>1263</v>
      </c>
      <c r="E104" s="72" t="s">
        <v>1264</v>
      </c>
      <c r="F104" s="72" t="s">
        <v>1265</v>
      </c>
      <c r="G104" s="75" t="s">
        <v>1266</v>
      </c>
      <c r="H104" s="75" t="s">
        <v>1267</v>
      </c>
      <c r="I104" s="75" t="s">
        <v>1268</v>
      </c>
      <c r="J104" s="75" t="s">
        <v>699</v>
      </c>
      <c r="K104" s="75" t="s">
        <v>1268</v>
      </c>
      <c r="L104" s="73" t="s">
        <v>986</v>
      </c>
      <c r="M104" s="144" t="s">
        <v>987</v>
      </c>
      <c r="N104" s="76" t="s">
        <v>384</v>
      </c>
      <c r="O104" s="98"/>
      <c r="P104" s="76" t="s">
        <v>384</v>
      </c>
      <c r="Q104" s="76" t="s">
        <v>384</v>
      </c>
      <c r="R104" s="73"/>
      <c r="S104" s="73"/>
      <c r="V104" s="111"/>
      <c r="W104" s="112"/>
      <c r="X104" s="111"/>
      <c r="Y104" s="64"/>
      <c r="Z104" s="111"/>
      <c r="AA104" s="111"/>
      <c r="AB104" s="111"/>
    </row>
    <row r="105" ht="15.75" customHeight="1">
      <c r="A105" s="67">
        <v>184.0</v>
      </c>
      <c r="B105" s="72" t="s">
        <v>579</v>
      </c>
      <c r="C105" s="73">
        <v>3.0</v>
      </c>
      <c r="D105" s="72" t="s">
        <v>1269</v>
      </c>
      <c r="E105" s="72" t="s">
        <v>1270</v>
      </c>
      <c r="F105" s="72" t="s">
        <v>1271</v>
      </c>
      <c r="G105" s="75" t="s">
        <v>1272</v>
      </c>
      <c r="H105" s="75" t="s">
        <v>1273</v>
      </c>
      <c r="I105" s="75" t="s">
        <v>1274</v>
      </c>
      <c r="J105" s="75" t="s">
        <v>1275</v>
      </c>
      <c r="L105" s="73" t="s">
        <v>986</v>
      </c>
      <c r="M105" s="144" t="s">
        <v>987</v>
      </c>
      <c r="N105" s="150" t="s">
        <v>50</v>
      </c>
      <c r="O105" s="98"/>
      <c r="P105" s="76" t="s">
        <v>1276</v>
      </c>
      <c r="Q105" s="76" t="s">
        <v>1276</v>
      </c>
      <c r="R105" s="73"/>
      <c r="S105" s="73"/>
      <c r="V105" s="111"/>
      <c r="W105" s="112"/>
      <c r="X105" s="111"/>
      <c r="Y105" s="64"/>
      <c r="Z105" s="111"/>
      <c r="AA105" s="111"/>
      <c r="AB105" s="111"/>
    </row>
    <row r="106" ht="15.75" customHeight="1">
      <c r="A106" s="67">
        <v>143.0</v>
      </c>
      <c r="B106" s="72" t="s">
        <v>1277</v>
      </c>
      <c r="C106" s="73">
        <v>3.0</v>
      </c>
      <c r="D106" s="72" t="s">
        <v>1278</v>
      </c>
      <c r="E106" s="72" t="s">
        <v>1279</v>
      </c>
      <c r="F106" s="72" t="s">
        <v>1280</v>
      </c>
      <c r="G106" s="75" t="s">
        <v>1281</v>
      </c>
      <c r="H106" s="75" t="s">
        <v>1282</v>
      </c>
      <c r="I106" s="75" t="s">
        <v>1283</v>
      </c>
      <c r="J106" s="75" t="s">
        <v>1284</v>
      </c>
      <c r="K106" s="75" t="s">
        <v>1284</v>
      </c>
      <c r="L106" s="73" t="s">
        <v>986</v>
      </c>
      <c r="M106" s="144" t="s">
        <v>987</v>
      </c>
      <c r="N106" s="76" t="s">
        <v>402</v>
      </c>
      <c r="O106" s="98"/>
      <c r="P106" s="134" t="s">
        <v>464</v>
      </c>
      <c r="Q106" s="134" t="s">
        <v>464</v>
      </c>
      <c r="R106" s="73"/>
      <c r="S106" s="73"/>
      <c r="V106" s="111"/>
      <c r="W106" s="112"/>
      <c r="X106" s="111"/>
      <c r="Y106" s="64"/>
      <c r="Z106" s="111"/>
      <c r="AA106" s="111"/>
      <c r="AB106" s="111"/>
    </row>
    <row r="107" ht="15.75" customHeight="1">
      <c r="A107" s="67">
        <v>163.0</v>
      </c>
      <c r="B107" s="72" t="s">
        <v>1285</v>
      </c>
      <c r="C107" s="73">
        <v>3.0</v>
      </c>
      <c r="D107" s="72" t="s">
        <v>1286</v>
      </c>
      <c r="E107" s="72" t="s">
        <v>1287</v>
      </c>
      <c r="F107" s="72" t="s">
        <v>1288</v>
      </c>
      <c r="G107" s="75" t="s">
        <v>1289</v>
      </c>
      <c r="H107" s="75" t="s">
        <v>969</v>
      </c>
      <c r="I107" s="75" t="s">
        <v>1290</v>
      </c>
      <c r="J107" s="75" t="s">
        <v>1290</v>
      </c>
      <c r="K107" s="75" t="s">
        <v>1290</v>
      </c>
      <c r="L107" s="73" t="s">
        <v>986</v>
      </c>
      <c r="M107" s="144" t="s">
        <v>987</v>
      </c>
      <c r="N107" s="76" t="s">
        <v>384</v>
      </c>
      <c r="O107" s="98"/>
      <c r="P107" s="76" t="s">
        <v>384</v>
      </c>
      <c r="Q107" s="76" t="s">
        <v>384</v>
      </c>
      <c r="R107" s="73"/>
      <c r="S107" s="73"/>
      <c r="V107" s="111"/>
      <c r="W107" s="112"/>
      <c r="X107" s="111"/>
      <c r="Y107" s="64"/>
      <c r="Z107" s="111"/>
      <c r="AA107" s="111"/>
      <c r="AB107" s="111"/>
    </row>
    <row r="108" ht="15.75" customHeight="1">
      <c r="A108" s="67">
        <v>186.0</v>
      </c>
      <c r="B108" s="72" t="s">
        <v>1291</v>
      </c>
      <c r="C108" s="73">
        <v>3.0</v>
      </c>
      <c r="D108" s="72" t="s">
        <v>1292</v>
      </c>
      <c r="E108" s="72" t="s">
        <v>1293</v>
      </c>
      <c r="F108" s="72" t="s">
        <v>1294</v>
      </c>
      <c r="G108" s="75" t="s">
        <v>1295</v>
      </c>
      <c r="H108" s="75" t="s">
        <v>1296</v>
      </c>
      <c r="I108" s="75" t="s">
        <v>733</v>
      </c>
      <c r="J108" s="75" t="s">
        <v>733</v>
      </c>
      <c r="K108" s="75" t="s">
        <v>733</v>
      </c>
      <c r="L108" s="73" t="s">
        <v>986</v>
      </c>
      <c r="M108" s="144" t="s">
        <v>987</v>
      </c>
      <c r="N108" s="76" t="s">
        <v>480</v>
      </c>
      <c r="O108" s="98"/>
      <c r="P108" s="76" t="s">
        <v>1297</v>
      </c>
      <c r="Q108" s="147" t="s">
        <v>1297</v>
      </c>
      <c r="R108" s="73"/>
      <c r="S108" s="73"/>
      <c r="V108" s="111"/>
      <c r="W108" s="112"/>
      <c r="X108" s="111"/>
      <c r="Y108" s="64"/>
      <c r="Z108" s="111"/>
      <c r="AA108" s="111"/>
      <c r="AB108" s="111"/>
    </row>
    <row r="109" ht="15.75" customHeight="1">
      <c r="A109" s="67">
        <v>158.0</v>
      </c>
      <c r="B109" s="72" t="s">
        <v>1298</v>
      </c>
      <c r="C109" s="73">
        <v>3.0</v>
      </c>
      <c r="D109" s="72" t="s">
        <v>1299</v>
      </c>
      <c r="E109" s="72" t="s">
        <v>1300</v>
      </c>
      <c r="F109" s="72" t="s">
        <v>1301</v>
      </c>
      <c r="G109" s="75" t="s">
        <v>1302</v>
      </c>
      <c r="H109" s="75" t="s">
        <v>1303</v>
      </c>
      <c r="I109" s="75" t="s">
        <v>1304</v>
      </c>
      <c r="J109" s="75" t="s">
        <v>1305</v>
      </c>
      <c r="K109" s="75" t="s">
        <v>1306</v>
      </c>
      <c r="L109" s="73" t="s">
        <v>986</v>
      </c>
      <c r="M109" s="144" t="s">
        <v>987</v>
      </c>
      <c r="N109" s="76" t="s">
        <v>896</v>
      </c>
      <c r="O109" s="98"/>
      <c r="P109" s="76" t="s">
        <v>896</v>
      </c>
      <c r="Q109" s="76" t="s">
        <v>896</v>
      </c>
      <c r="R109" s="73"/>
      <c r="S109" s="73"/>
      <c r="V109" s="111"/>
      <c r="W109" s="112"/>
      <c r="X109" s="111"/>
      <c r="Y109" s="64"/>
      <c r="Z109" s="111"/>
      <c r="AA109" s="111"/>
      <c r="AB109" s="111"/>
    </row>
    <row r="110" ht="15.75" customHeight="1">
      <c r="A110" s="67">
        <v>157.0</v>
      </c>
      <c r="B110" s="72" t="s">
        <v>1307</v>
      </c>
      <c r="C110" s="73">
        <v>3.0</v>
      </c>
      <c r="D110" s="72" t="s">
        <v>1308</v>
      </c>
      <c r="E110" s="72" t="s">
        <v>1309</v>
      </c>
      <c r="F110" s="72" t="s">
        <v>1310</v>
      </c>
      <c r="G110" s="75" t="s">
        <v>710</v>
      </c>
      <c r="H110" s="75" t="s">
        <v>711</v>
      </c>
      <c r="I110" s="75" t="s">
        <v>848</v>
      </c>
      <c r="J110" s="75" t="s">
        <v>849</v>
      </c>
      <c r="K110" s="75" t="s">
        <v>850</v>
      </c>
      <c r="L110" s="73" t="s">
        <v>986</v>
      </c>
      <c r="M110" s="144" t="s">
        <v>987</v>
      </c>
      <c r="N110" s="76" t="s">
        <v>416</v>
      </c>
      <c r="O110" s="98"/>
      <c r="P110" s="76" t="s">
        <v>416</v>
      </c>
      <c r="Q110" s="76" t="s">
        <v>416</v>
      </c>
      <c r="R110" s="73"/>
      <c r="S110" s="73"/>
      <c r="V110" s="111"/>
      <c r="W110" s="112"/>
      <c r="X110" s="111"/>
      <c r="Y110" s="64"/>
      <c r="Z110" s="111"/>
      <c r="AA110" s="111"/>
      <c r="AB110" s="111"/>
    </row>
    <row r="111" ht="15.75" customHeight="1">
      <c r="A111" s="67">
        <v>156.0</v>
      </c>
      <c r="B111" s="72" t="s">
        <v>1311</v>
      </c>
      <c r="C111" s="73">
        <v>3.0</v>
      </c>
      <c r="D111" s="72" t="s">
        <v>1312</v>
      </c>
      <c r="E111" s="72" t="s">
        <v>1313</v>
      </c>
      <c r="F111" s="72" t="s">
        <v>1314</v>
      </c>
      <c r="G111" s="75" t="s">
        <v>850</v>
      </c>
      <c r="H111" s="75" t="s">
        <v>1315</v>
      </c>
      <c r="I111" s="75" t="s">
        <v>1316</v>
      </c>
      <c r="J111" s="75" t="s">
        <v>1317</v>
      </c>
      <c r="K111" s="75" t="s">
        <v>1318</v>
      </c>
      <c r="L111" s="73" t="s">
        <v>986</v>
      </c>
      <c r="M111" s="144" t="s">
        <v>987</v>
      </c>
      <c r="N111" s="76" t="s">
        <v>269</v>
      </c>
      <c r="O111" s="98"/>
      <c r="P111" s="76" t="s">
        <v>269</v>
      </c>
      <c r="Q111" s="76" t="s">
        <v>269</v>
      </c>
      <c r="R111" s="73"/>
      <c r="S111" s="73"/>
      <c r="V111" s="111"/>
      <c r="W111" s="112"/>
      <c r="X111" s="111"/>
      <c r="Y111" s="64"/>
      <c r="Z111" s="111"/>
      <c r="AA111" s="111"/>
      <c r="AB111" s="111"/>
    </row>
    <row r="112" ht="15.75" customHeight="1">
      <c r="A112" s="67">
        <v>190.0</v>
      </c>
      <c r="B112" s="72" t="s">
        <v>1319</v>
      </c>
      <c r="C112" s="73">
        <v>3.0</v>
      </c>
      <c r="D112" s="72" t="s">
        <v>1320</v>
      </c>
      <c r="E112" s="72" t="s">
        <v>1321</v>
      </c>
      <c r="F112" s="72" t="s">
        <v>1322</v>
      </c>
      <c r="G112" s="75" t="s">
        <v>1131</v>
      </c>
      <c r="H112" s="75" t="s">
        <v>1323</v>
      </c>
      <c r="I112" s="75" t="s">
        <v>1324</v>
      </c>
      <c r="J112" s="75" t="s">
        <v>1173</v>
      </c>
      <c r="K112" s="75" t="s">
        <v>1325</v>
      </c>
      <c r="L112" s="73" t="s">
        <v>986</v>
      </c>
      <c r="M112" s="144" t="s">
        <v>987</v>
      </c>
      <c r="N112" s="76" t="s">
        <v>215</v>
      </c>
      <c r="O112" s="98"/>
      <c r="P112" s="76" t="s">
        <v>215</v>
      </c>
      <c r="Q112" s="76" t="s">
        <v>215</v>
      </c>
      <c r="R112" s="73"/>
      <c r="S112" s="73"/>
      <c r="V112" s="111"/>
      <c r="W112" s="112"/>
      <c r="X112" s="111"/>
      <c r="Y112" s="64"/>
      <c r="Z112" s="111"/>
      <c r="AA112" s="111"/>
      <c r="AB112" s="111"/>
    </row>
    <row r="113" ht="15.75" customHeight="1">
      <c r="A113" s="67">
        <v>155.0</v>
      </c>
      <c r="B113" s="72" t="s">
        <v>1326</v>
      </c>
      <c r="C113" s="73">
        <v>3.0</v>
      </c>
      <c r="D113" s="72" t="s">
        <v>1327</v>
      </c>
      <c r="E113" s="72" t="s">
        <v>1328</v>
      </c>
      <c r="F113" s="72" t="s">
        <v>1329</v>
      </c>
      <c r="G113" s="75" t="s">
        <v>1330</v>
      </c>
      <c r="H113" s="75" t="s">
        <v>1331</v>
      </c>
      <c r="I113" s="75" t="s">
        <v>489</v>
      </c>
      <c r="J113" s="75" t="s">
        <v>489</v>
      </c>
      <c r="K113" s="75" t="s">
        <v>489</v>
      </c>
      <c r="L113" s="73" t="s">
        <v>986</v>
      </c>
      <c r="M113" s="144" t="s">
        <v>987</v>
      </c>
      <c r="N113" s="76" t="s">
        <v>492</v>
      </c>
      <c r="O113" s="98"/>
      <c r="P113" s="76" t="s">
        <v>492</v>
      </c>
      <c r="Q113" s="76" t="s">
        <v>492</v>
      </c>
      <c r="R113" s="73"/>
      <c r="S113" s="73"/>
      <c r="V113" s="111"/>
      <c r="W113" s="112"/>
      <c r="X113" s="111"/>
      <c r="Y113" s="64"/>
      <c r="Z113" s="111"/>
      <c r="AA113" s="111"/>
      <c r="AB113" s="111"/>
    </row>
    <row r="114" ht="15.75" customHeight="1">
      <c r="A114" s="67">
        <v>192.0</v>
      </c>
      <c r="B114" s="72" t="s">
        <v>1332</v>
      </c>
      <c r="C114" s="73">
        <v>3.0</v>
      </c>
      <c r="D114" s="72" t="s">
        <v>1333</v>
      </c>
      <c r="E114" s="72" t="s">
        <v>1334</v>
      </c>
      <c r="F114" s="72" t="s">
        <v>1335</v>
      </c>
      <c r="G114" s="75" t="s">
        <v>1336</v>
      </c>
      <c r="H114" s="75" t="s">
        <v>940</v>
      </c>
      <c r="I114" s="75" t="s">
        <v>1337</v>
      </c>
      <c r="J114" s="75" t="s">
        <v>1337</v>
      </c>
      <c r="K114" s="75" t="s">
        <v>1337</v>
      </c>
      <c r="L114" s="73" t="s">
        <v>986</v>
      </c>
      <c r="M114" s="77" t="s">
        <v>1338</v>
      </c>
      <c r="N114" s="76" t="s">
        <v>269</v>
      </c>
      <c r="O114" s="76" t="s">
        <v>269</v>
      </c>
      <c r="P114" s="98"/>
      <c r="Q114" s="76" t="s">
        <v>269</v>
      </c>
      <c r="R114" s="73"/>
      <c r="S114" s="73"/>
      <c r="V114" s="111"/>
      <c r="W114" s="112"/>
      <c r="X114" s="111"/>
      <c r="Y114" s="64"/>
      <c r="Z114" s="111"/>
      <c r="AA114" s="111"/>
      <c r="AB114" s="111"/>
    </row>
    <row r="115" ht="15.75" customHeight="1">
      <c r="A115" s="67">
        <v>152.0</v>
      </c>
      <c r="B115" s="72" t="s">
        <v>1339</v>
      </c>
      <c r="C115" s="73">
        <v>3.0</v>
      </c>
      <c r="D115" s="72" t="s">
        <v>1340</v>
      </c>
      <c r="E115" s="72" t="s">
        <v>1341</v>
      </c>
      <c r="F115" s="72" t="s">
        <v>1342</v>
      </c>
      <c r="G115" s="75" t="s">
        <v>1343</v>
      </c>
      <c r="H115" s="75" t="s">
        <v>1344</v>
      </c>
      <c r="I115" s="75" t="s">
        <v>1345</v>
      </c>
      <c r="J115" s="75" t="s">
        <v>1346</v>
      </c>
      <c r="K115" s="75" t="s">
        <v>1346</v>
      </c>
      <c r="L115" s="73" t="s">
        <v>986</v>
      </c>
      <c r="M115" s="77" t="s">
        <v>1338</v>
      </c>
      <c r="N115" s="76" t="s">
        <v>684</v>
      </c>
      <c r="O115" s="76" t="s">
        <v>684</v>
      </c>
      <c r="P115" s="98"/>
      <c r="Q115" s="76" t="s">
        <v>684</v>
      </c>
      <c r="R115" s="73"/>
      <c r="S115" s="73"/>
      <c r="V115" s="111"/>
      <c r="W115" s="112"/>
      <c r="X115" s="111"/>
      <c r="Y115" s="64"/>
      <c r="Z115" s="111"/>
      <c r="AA115" s="111"/>
      <c r="AB115" s="111"/>
    </row>
    <row r="116" ht="15.75" customHeight="1">
      <c r="A116" s="67">
        <v>151.0</v>
      </c>
      <c r="B116" s="72" t="s">
        <v>1347</v>
      </c>
      <c r="C116" s="73">
        <v>3.0</v>
      </c>
      <c r="D116" s="72" t="s">
        <v>1348</v>
      </c>
      <c r="E116" s="72" t="s">
        <v>1349</v>
      </c>
      <c r="F116" s="72" t="s">
        <v>1350</v>
      </c>
      <c r="G116" s="75" t="s">
        <v>1351</v>
      </c>
      <c r="H116" s="75" t="s">
        <v>1352</v>
      </c>
      <c r="L116" s="73" t="s">
        <v>986</v>
      </c>
      <c r="M116" s="77" t="s">
        <v>1338</v>
      </c>
      <c r="N116" s="150" t="s">
        <v>1353</v>
      </c>
      <c r="O116" s="150" t="s">
        <v>1354</v>
      </c>
      <c r="P116" s="98"/>
      <c r="Q116" s="77" t="s">
        <v>1297</v>
      </c>
      <c r="R116" s="73"/>
      <c r="S116" s="73"/>
      <c r="V116" s="111"/>
      <c r="W116" s="112"/>
      <c r="X116" s="111"/>
      <c r="Y116" s="64"/>
      <c r="Z116" s="111"/>
      <c r="AA116" s="111"/>
      <c r="AB116" s="111"/>
    </row>
    <row r="117" ht="15.75" customHeight="1">
      <c r="A117" s="67">
        <v>150.0</v>
      </c>
      <c r="B117" s="72" t="s">
        <v>1355</v>
      </c>
      <c r="C117" s="73">
        <v>3.0</v>
      </c>
      <c r="D117" s="72" t="s">
        <v>1356</v>
      </c>
      <c r="E117" s="72" t="s">
        <v>1357</v>
      </c>
      <c r="F117" s="72" t="s">
        <v>1358</v>
      </c>
      <c r="G117" s="75" t="s">
        <v>1359</v>
      </c>
      <c r="H117" s="75" t="s">
        <v>1360</v>
      </c>
      <c r="I117" s="75" t="s">
        <v>1028</v>
      </c>
      <c r="J117" s="75" t="s">
        <v>1029</v>
      </c>
      <c r="K117" s="75" t="s">
        <v>1030</v>
      </c>
      <c r="L117" s="73" t="s">
        <v>986</v>
      </c>
      <c r="M117" s="77" t="s">
        <v>1338</v>
      </c>
      <c r="N117" s="76" t="s">
        <v>480</v>
      </c>
      <c r="O117" s="76" t="s">
        <v>480</v>
      </c>
      <c r="P117" s="76"/>
      <c r="Q117" s="76" t="s">
        <v>480</v>
      </c>
      <c r="R117" s="73"/>
      <c r="S117" s="73"/>
      <c r="V117" s="111"/>
      <c r="W117" s="112"/>
      <c r="X117" s="111"/>
      <c r="Y117" s="64"/>
      <c r="Z117" s="111"/>
      <c r="AA117" s="111"/>
      <c r="AB117" s="111"/>
    </row>
    <row r="118" ht="15.75" customHeight="1">
      <c r="A118" s="67">
        <v>193.0</v>
      </c>
      <c r="B118" s="72" t="s">
        <v>1361</v>
      </c>
      <c r="C118" s="73">
        <v>3.0</v>
      </c>
      <c r="D118" s="72" t="s">
        <v>1362</v>
      </c>
      <c r="E118" s="72" t="s">
        <v>1363</v>
      </c>
      <c r="F118" s="72" t="s">
        <v>1364</v>
      </c>
      <c r="G118" s="75" t="s">
        <v>996</v>
      </c>
      <c r="H118" s="75" t="s">
        <v>1365</v>
      </c>
      <c r="I118" s="75" t="s">
        <v>1366</v>
      </c>
      <c r="J118" s="75" t="s">
        <v>1367</v>
      </c>
      <c r="K118" s="75" t="s">
        <v>1367</v>
      </c>
      <c r="L118" s="73" t="s">
        <v>986</v>
      </c>
      <c r="M118" s="77" t="s">
        <v>1338</v>
      </c>
      <c r="N118" s="150" t="s">
        <v>1368</v>
      </c>
      <c r="O118" s="150" t="s">
        <v>1369</v>
      </c>
      <c r="P118" s="98"/>
      <c r="Q118" s="147" t="s">
        <v>480</v>
      </c>
      <c r="R118" s="73"/>
      <c r="S118" s="73"/>
      <c r="V118" s="111"/>
      <c r="W118" s="112"/>
      <c r="X118" s="111"/>
      <c r="Y118" s="64"/>
      <c r="Z118" s="111"/>
      <c r="AA118" s="111"/>
      <c r="AB118" s="111"/>
    </row>
    <row r="119" ht="15.75" customHeight="1">
      <c r="A119" s="67">
        <v>194.0</v>
      </c>
      <c r="B119" s="72" t="s">
        <v>1370</v>
      </c>
      <c r="C119" s="73">
        <v>3.0</v>
      </c>
      <c r="D119" s="72" t="s">
        <v>1371</v>
      </c>
      <c r="E119" s="72" t="s">
        <v>1372</v>
      </c>
      <c r="F119" s="72" t="s">
        <v>1373</v>
      </c>
      <c r="G119" s="75" t="s">
        <v>1374</v>
      </c>
      <c r="H119" s="75" t="s">
        <v>1061</v>
      </c>
      <c r="I119" s="75" t="s">
        <v>1063</v>
      </c>
      <c r="J119" s="75" t="s">
        <v>1375</v>
      </c>
      <c r="K119" s="75" t="s">
        <v>1375</v>
      </c>
      <c r="L119" s="73" t="s">
        <v>986</v>
      </c>
      <c r="M119" s="77" t="s">
        <v>1338</v>
      </c>
      <c r="N119" s="76" t="s">
        <v>430</v>
      </c>
      <c r="O119" s="76" t="s">
        <v>430</v>
      </c>
      <c r="P119" s="76"/>
      <c r="Q119" s="76" t="s">
        <v>7</v>
      </c>
      <c r="R119" s="73"/>
      <c r="S119" s="73"/>
      <c r="V119" s="111"/>
      <c r="W119" s="112"/>
      <c r="X119" s="111"/>
      <c r="Y119" s="64"/>
      <c r="Z119" s="111"/>
      <c r="AA119" s="111"/>
      <c r="AB119" s="111"/>
    </row>
    <row r="120" ht="15.75" customHeight="1">
      <c r="A120" s="67">
        <v>146.0</v>
      </c>
      <c r="B120" s="72" t="s">
        <v>1376</v>
      </c>
      <c r="C120" s="73">
        <v>3.0</v>
      </c>
      <c r="D120" s="72" t="s">
        <v>1377</v>
      </c>
      <c r="E120" s="72" t="s">
        <v>1378</v>
      </c>
      <c r="F120" s="72" t="s">
        <v>1379</v>
      </c>
      <c r="G120" s="75" t="s">
        <v>832</v>
      </c>
      <c r="H120" s="75" t="s">
        <v>789</v>
      </c>
      <c r="I120" s="75" t="s">
        <v>311</v>
      </c>
      <c r="J120" s="75" t="s">
        <v>833</v>
      </c>
      <c r="L120" s="73" t="s">
        <v>986</v>
      </c>
      <c r="M120" s="77" t="s">
        <v>1338</v>
      </c>
      <c r="N120" s="76" t="s">
        <v>316</v>
      </c>
      <c r="O120" s="76" t="s">
        <v>316</v>
      </c>
      <c r="P120" s="76"/>
      <c r="Q120" s="76" t="s">
        <v>316</v>
      </c>
      <c r="R120" s="73"/>
      <c r="S120" s="73"/>
      <c r="V120" s="111"/>
      <c r="W120" s="112"/>
      <c r="X120" s="111"/>
      <c r="Y120" s="64"/>
      <c r="Z120" s="111"/>
      <c r="AA120" s="111"/>
      <c r="AB120" s="111"/>
    </row>
    <row r="121" ht="15.75" customHeight="1">
      <c r="A121" s="67">
        <v>145.0</v>
      </c>
      <c r="B121" s="72" t="s">
        <v>1380</v>
      </c>
      <c r="C121" s="73">
        <v>3.0</v>
      </c>
      <c r="D121" s="72" t="s">
        <v>1381</v>
      </c>
      <c r="E121" s="72" t="s">
        <v>568</v>
      </c>
      <c r="F121" s="72" t="s">
        <v>1382</v>
      </c>
      <c r="G121" s="75" t="s">
        <v>570</v>
      </c>
      <c r="H121" s="75" t="s">
        <v>571</v>
      </c>
      <c r="I121" s="75" t="s">
        <v>572</v>
      </c>
      <c r="J121" s="75" t="s">
        <v>573</v>
      </c>
      <c r="K121" s="75" t="s">
        <v>572</v>
      </c>
      <c r="L121" s="73" t="s">
        <v>986</v>
      </c>
      <c r="M121" s="77" t="s">
        <v>1338</v>
      </c>
      <c r="N121" s="76" t="s">
        <v>285</v>
      </c>
      <c r="O121" s="76" t="s">
        <v>285</v>
      </c>
      <c r="P121" s="76"/>
      <c r="Q121" s="76" t="s">
        <v>285</v>
      </c>
      <c r="R121" s="73"/>
      <c r="S121" s="73"/>
      <c r="V121" s="111"/>
      <c r="W121" s="112"/>
      <c r="X121" s="111"/>
      <c r="Y121" s="64"/>
      <c r="Z121" s="111"/>
      <c r="AA121" s="111"/>
      <c r="AB121" s="111"/>
    </row>
    <row r="122" ht="15.75" customHeight="1">
      <c r="A122" s="67">
        <v>162.0</v>
      </c>
      <c r="B122" s="72" t="s">
        <v>1383</v>
      </c>
      <c r="C122" s="73">
        <v>3.0</v>
      </c>
      <c r="D122" s="72" t="s">
        <v>1384</v>
      </c>
      <c r="E122" s="72" t="s">
        <v>1385</v>
      </c>
      <c r="F122" s="72" t="s">
        <v>1386</v>
      </c>
      <c r="G122" s="75" t="s">
        <v>1387</v>
      </c>
      <c r="H122" s="75" t="s">
        <v>901</v>
      </c>
      <c r="I122" s="75" t="s">
        <v>572</v>
      </c>
      <c r="J122" s="75" t="s">
        <v>572</v>
      </c>
      <c r="K122" s="75" t="s">
        <v>572</v>
      </c>
      <c r="L122" s="73" t="s">
        <v>986</v>
      </c>
      <c r="M122" s="77" t="s">
        <v>1338</v>
      </c>
      <c r="N122" s="76" t="s">
        <v>285</v>
      </c>
      <c r="O122" s="76" t="s">
        <v>285</v>
      </c>
      <c r="P122" s="76"/>
      <c r="Q122" s="76" t="s">
        <v>285</v>
      </c>
      <c r="R122" s="73"/>
      <c r="S122" s="73"/>
      <c r="V122" s="111"/>
      <c r="W122" s="112"/>
      <c r="X122" s="111"/>
      <c r="Y122" s="64"/>
      <c r="Z122" s="111"/>
      <c r="AA122" s="111"/>
      <c r="AB122" s="111"/>
    </row>
    <row r="123" ht="15.75" customHeight="1">
      <c r="A123" s="67">
        <v>164.0</v>
      </c>
      <c r="B123" s="72" t="s">
        <v>1388</v>
      </c>
      <c r="C123" s="73">
        <v>3.0</v>
      </c>
      <c r="D123" s="72" t="s">
        <v>1389</v>
      </c>
      <c r="E123" s="72" t="s">
        <v>1390</v>
      </c>
      <c r="F123" s="72" t="s">
        <v>1391</v>
      </c>
      <c r="G123" s="75" t="s">
        <v>1392</v>
      </c>
      <c r="H123" s="75" t="s">
        <v>1393</v>
      </c>
      <c r="I123" s="75" t="s">
        <v>1394</v>
      </c>
      <c r="J123" s="75" t="s">
        <v>1395</v>
      </c>
      <c r="K123" s="75" t="s">
        <v>1396</v>
      </c>
      <c r="L123" s="73" t="s">
        <v>986</v>
      </c>
      <c r="M123" s="77" t="s">
        <v>1338</v>
      </c>
      <c r="N123" s="150" t="s">
        <v>1397</v>
      </c>
      <c r="O123" s="150" t="s">
        <v>1354</v>
      </c>
      <c r="P123" s="98"/>
      <c r="Q123" s="147" t="s">
        <v>1297</v>
      </c>
      <c r="R123" s="73"/>
      <c r="S123" s="73"/>
      <c r="V123" s="111"/>
      <c r="W123" s="112"/>
      <c r="X123" s="111"/>
      <c r="Y123" s="64"/>
      <c r="Z123" s="111"/>
      <c r="AA123" s="111"/>
      <c r="AB123" s="111"/>
    </row>
    <row r="124" ht="15.75" customHeight="1">
      <c r="A124" s="67">
        <v>106.0</v>
      </c>
      <c r="B124" s="72" t="s">
        <v>1398</v>
      </c>
      <c r="C124" s="73">
        <v>3.0</v>
      </c>
      <c r="D124" s="72" t="s">
        <v>1399</v>
      </c>
      <c r="E124" s="72" t="s">
        <v>1400</v>
      </c>
      <c r="F124" s="72" t="s">
        <v>1401</v>
      </c>
      <c r="G124" s="75" t="s">
        <v>1402</v>
      </c>
      <c r="H124" s="75" t="s">
        <v>840</v>
      </c>
      <c r="I124" s="75" t="s">
        <v>1403</v>
      </c>
      <c r="J124" s="75" t="s">
        <v>1403</v>
      </c>
      <c r="K124" s="75" t="s">
        <v>1403</v>
      </c>
      <c r="L124" s="73" t="s">
        <v>986</v>
      </c>
      <c r="M124" s="77" t="s">
        <v>1338</v>
      </c>
      <c r="N124" s="76" t="s">
        <v>480</v>
      </c>
      <c r="O124" s="76" t="s">
        <v>480</v>
      </c>
      <c r="P124" s="98"/>
      <c r="Q124" s="76" t="s">
        <v>480</v>
      </c>
      <c r="R124" s="73"/>
      <c r="S124" s="73"/>
      <c r="V124" s="111"/>
      <c r="W124" s="112"/>
      <c r="X124" s="111"/>
      <c r="Y124" s="64"/>
      <c r="Z124" s="111"/>
      <c r="AA124" s="111"/>
      <c r="AB124" s="111"/>
    </row>
    <row r="125" ht="15.75" customHeight="1">
      <c r="A125" s="67">
        <v>117.0</v>
      </c>
      <c r="B125" s="72" t="s">
        <v>1404</v>
      </c>
      <c r="C125" s="73">
        <v>3.0</v>
      </c>
      <c r="D125" s="72" t="s">
        <v>1405</v>
      </c>
      <c r="E125" s="72" t="s">
        <v>1406</v>
      </c>
      <c r="F125" s="72" t="s">
        <v>1407</v>
      </c>
      <c r="G125" s="75" t="s">
        <v>1408</v>
      </c>
      <c r="H125" s="75" t="s">
        <v>1409</v>
      </c>
      <c r="I125" s="75" t="s">
        <v>1410</v>
      </c>
      <c r="J125" s="75" t="s">
        <v>1411</v>
      </c>
      <c r="K125" s="75" t="s">
        <v>1412</v>
      </c>
      <c r="L125" s="73" t="s">
        <v>986</v>
      </c>
      <c r="M125" s="77" t="s">
        <v>1338</v>
      </c>
      <c r="N125" s="76" t="s">
        <v>416</v>
      </c>
      <c r="O125" s="76" t="s">
        <v>416</v>
      </c>
      <c r="P125" s="98"/>
      <c r="Q125" s="76" t="s">
        <v>416</v>
      </c>
      <c r="R125" s="73"/>
      <c r="S125" s="73"/>
      <c r="V125" s="111"/>
      <c r="W125" s="112"/>
      <c r="X125" s="111"/>
      <c r="Y125" s="64"/>
      <c r="Z125" s="111"/>
      <c r="AA125" s="111"/>
      <c r="AB125" s="111"/>
    </row>
    <row r="126" ht="15.75" customHeight="1">
      <c r="A126" s="67">
        <v>31.0</v>
      </c>
      <c r="B126" s="72" t="s">
        <v>1413</v>
      </c>
      <c r="C126" s="73">
        <v>4.0</v>
      </c>
      <c r="D126" s="72" t="s">
        <v>1414</v>
      </c>
      <c r="E126" s="72" t="s">
        <v>1415</v>
      </c>
      <c r="F126" s="72" t="s">
        <v>1416</v>
      </c>
      <c r="G126" s="75" t="s">
        <v>1417</v>
      </c>
      <c r="H126" s="75" t="s">
        <v>1418</v>
      </c>
      <c r="I126" s="75" t="s">
        <v>1419</v>
      </c>
      <c r="J126" s="75" t="s">
        <v>1420</v>
      </c>
      <c r="K126" s="75" t="s">
        <v>1421</v>
      </c>
      <c r="L126" s="73" t="s">
        <v>986</v>
      </c>
      <c r="M126" s="77" t="s">
        <v>1338</v>
      </c>
      <c r="N126" s="76" t="s">
        <v>480</v>
      </c>
      <c r="O126" s="76" t="s">
        <v>480</v>
      </c>
      <c r="P126" s="98"/>
      <c r="Q126" s="76" t="s">
        <v>480</v>
      </c>
      <c r="R126" s="73"/>
      <c r="S126" s="73"/>
      <c r="V126" s="111"/>
      <c r="W126" s="112"/>
      <c r="X126" s="111"/>
      <c r="Y126" s="64"/>
      <c r="Z126" s="111"/>
      <c r="AA126" s="111"/>
      <c r="AB126" s="111"/>
    </row>
    <row r="127" ht="15.75" customHeight="1">
      <c r="A127" s="67">
        <v>32.0</v>
      </c>
      <c r="B127" s="72" t="s">
        <v>1422</v>
      </c>
      <c r="C127" s="73">
        <v>4.0</v>
      </c>
      <c r="D127" s="72" t="s">
        <v>1423</v>
      </c>
      <c r="E127" s="72" t="s">
        <v>1424</v>
      </c>
      <c r="F127" s="72" t="s">
        <v>1425</v>
      </c>
      <c r="G127" s="75" t="s">
        <v>979</v>
      </c>
      <c r="H127" s="75" t="s">
        <v>1426</v>
      </c>
      <c r="I127" s="75" t="s">
        <v>1402</v>
      </c>
      <c r="J127" s="75" t="s">
        <v>1427</v>
      </c>
      <c r="K127" s="75" t="s">
        <v>996</v>
      </c>
      <c r="L127" s="73" t="s">
        <v>986</v>
      </c>
      <c r="M127" s="77" t="s">
        <v>1338</v>
      </c>
      <c r="N127" s="76" t="s">
        <v>684</v>
      </c>
      <c r="O127" s="76" t="s">
        <v>480</v>
      </c>
      <c r="P127" s="98"/>
      <c r="Q127" s="147" t="s">
        <v>684</v>
      </c>
      <c r="R127" s="73"/>
      <c r="S127" s="73"/>
      <c r="V127" s="111"/>
      <c r="W127" s="112"/>
      <c r="X127" s="111"/>
      <c r="Y127" s="64"/>
      <c r="Z127" s="111"/>
      <c r="AA127" s="111"/>
      <c r="AB127" s="111"/>
    </row>
    <row r="128" ht="15.75" customHeight="1">
      <c r="A128" s="67">
        <v>33.0</v>
      </c>
      <c r="B128" s="72" t="s">
        <v>1428</v>
      </c>
      <c r="C128" s="73">
        <v>4.0</v>
      </c>
      <c r="D128" s="72" t="s">
        <v>1429</v>
      </c>
      <c r="E128" s="72" t="s">
        <v>1430</v>
      </c>
      <c r="F128" s="72" t="s">
        <v>1431</v>
      </c>
      <c r="G128" s="75" t="s">
        <v>1432</v>
      </c>
      <c r="H128" s="75" t="s">
        <v>1433</v>
      </c>
      <c r="I128" s="75" t="s">
        <v>1434</v>
      </c>
      <c r="J128" s="75" t="s">
        <v>1435</v>
      </c>
      <c r="K128" s="75" t="s">
        <v>712</v>
      </c>
      <c r="L128" s="73" t="s">
        <v>986</v>
      </c>
      <c r="M128" s="77" t="s">
        <v>1338</v>
      </c>
      <c r="N128" s="76" t="s">
        <v>384</v>
      </c>
      <c r="O128" s="76" t="s">
        <v>384</v>
      </c>
      <c r="P128" s="98"/>
      <c r="Q128" s="76" t="s">
        <v>384</v>
      </c>
      <c r="R128" s="73"/>
      <c r="S128" s="73"/>
      <c r="V128" s="111"/>
      <c r="W128" s="112"/>
      <c r="X128" s="111"/>
      <c r="Y128" s="64"/>
      <c r="Z128" s="111"/>
      <c r="AA128" s="111"/>
      <c r="AB128" s="111"/>
    </row>
    <row r="129" ht="15.75" customHeight="1">
      <c r="A129" s="67">
        <v>34.0</v>
      </c>
      <c r="B129" s="72" t="s">
        <v>1436</v>
      </c>
      <c r="C129" s="73">
        <v>4.0</v>
      </c>
      <c r="D129" s="72" t="s">
        <v>1437</v>
      </c>
      <c r="E129" s="72" t="s">
        <v>1438</v>
      </c>
      <c r="F129" s="72" t="s">
        <v>1439</v>
      </c>
      <c r="G129" s="75" t="s">
        <v>1029</v>
      </c>
      <c r="H129" s="75" t="s">
        <v>1440</v>
      </c>
      <c r="I129" s="75" t="s">
        <v>1441</v>
      </c>
      <c r="J129" s="75" t="s">
        <v>1442</v>
      </c>
      <c r="K129" s="75" t="s">
        <v>1443</v>
      </c>
      <c r="L129" s="73" t="s">
        <v>986</v>
      </c>
      <c r="M129" s="77" t="s">
        <v>1338</v>
      </c>
      <c r="N129" s="76" t="s">
        <v>684</v>
      </c>
      <c r="O129" s="76" t="s">
        <v>684</v>
      </c>
      <c r="P129" s="98"/>
      <c r="Q129" s="76" t="s">
        <v>684</v>
      </c>
      <c r="R129" s="73"/>
      <c r="S129" s="73"/>
      <c r="V129" s="111"/>
      <c r="W129" s="112"/>
      <c r="X129" s="111"/>
      <c r="Y129" s="64"/>
      <c r="Z129" s="111"/>
      <c r="AA129" s="111"/>
      <c r="AB129" s="111"/>
    </row>
    <row r="130" ht="15.75" customHeight="1">
      <c r="A130" s="67">
        <v>36.0</v>
      </c>
      <c r="B130" s="72" t="s">
        <v>1444</v>
      </c>
      <c r="C130" s="73">
        <v>4.0</v>
      </c>
      <c r="D130" s="72" t="s">
        <v>1445</v>
      </c>
      <c r="E130" s="72" t="s">
        <v>1446</v>
      </c>
      <c r="F130" s="72" t="s">
        <v>1447</v>
      </c>
      <c r="G130" s="75" t="s">
        <v>1448</v>
      </c>
      <c r="H130" s="75" t="s">
        <v>1449</v>
      </c>
      <c r="I130" s="75" t="s">
        <v>1450</v>
      </c>
      <c r="J130" s="75" t="s">
        <v>1451</v>
      </c>
      <c r="K130" s="75" t="s">
        <v>1452</v>
      </c>
      <c r="L130" s="73" t="s">
        <v>986</v>
      </c>
      <c r="M130" s="77" t="s">
        <v>1338</v>
      </c>
      <c r="N130" s="76" t="s">
        <v>215</v>
      </c>
      <c r="O130" s="76" t="s">
        <v>215</v>
      </c>
      <c r="P130" s="98"/>
      <c r="Q130" s="76" t="s">
        <v>215</v>
      </c>
      <c r="R130" s="73"/>
      <c r="S130" s="73"/>
      <c r="V130" s="111"/>
      <c r="W130" s="112"/>
      <c r="X130" s="111"/>
      <c r="Y130" s="64"/>
      <c r="Z130" s="111"/>
      <c r="AA130" s="111"/>
      <c r="AB130" s="111"/>
    </row>
    <row r="131" ht="15.75" customHeight="1">
      <c r="A131" s="67">
        <v>37.0</v>
      </c>
      <c r="B131" s="72" t="s">
        <v>1453</v>
      </c>
      <c r="C131" s="73">
        <v>4.0</v>
      </c>
      <c r="D131" s="72" t="s">
        <v>1454</v>
      </c>
      <c r="E131" s="72" t="s">
        <v>1455</v>
      </c>
      <c r="F131" s="72" t="s">
        <v>1456</v>
      </c>
      <c r="G131" s="75" t="s">
        <v>1457</v>
      </c>
      <c r="H131" s="75" t="s">
        <v>1458</v>
      </c>
      <c r="I131" s="75" t="s">
        <v>1459</v>
      </c>
      <c r="J131" s="75" t="s">
        <v>1460</v>
      </c>
      <c r="K131" s="75" t="s">
        <v>1461</v>
      </c>
      <c r="L131" s="73" t="s">
        <v>986</v>
      </c>
      <c r="M131" s="77" t="s">
        <v>1338</v>
      </c>
      <c r="N131" s="76" t="s">
        <v>269</v>
      </c>
      <c r="O131" s="76" t="s">
        <v>269</v>
      </c>
      <c r="P131" s="98"/>
      <c r="Q131" s="76" t="s">
        <v>269</v>
      </c>
      <c r="R131" s="73"/>
      <c r="S131" s="73"/>
      <c r="V131" s="111"/>
      <c r="W131" s="112"/>
      <c r="X131" s="111"/>
      <c r="Y131" s="64"/>
      <c r="Z131" s="111"/>
      <c r="AA131" s="111"/>
      <c r="AB131" s="111"/>
    </row>
    <row r="132" ht="15.75" customHeight="1">
      <c r="A132" s="67">
        <v>38.0</v>
      </c>
      <c r="B132" s="72" t="s">
        <v>1462</v>
      </c>
      <c r="C132" s="73">
        <v>4.0</v>
      </c>
      <c r="D132" s="72" t="s">
        <v>1463</v>
      </c>
      <c r="E132" s="72" t="s">
        <v>1464</v>
      </c>
      <c r="F132" s="72" t="s">
        <v>1465</v>
      </c>
      <c r="G132" s="75" t="s">
        <v>1466</v>
      </c>
      <c r="H132" s="75" t="s">
        <v>1467</v>
      </c>
      <c r="I132" s="75" t="s">
        <v>999</v>
      </c>
      <c r="J132" s="75" t="s">
        <v>1403</v>
      </c>
      <c r="K132" s="75" t="s">
        <v>999</v>
      </c>
      <c r="L132" s="73" t="s">
        <v>986</v>
      </c>
      <c r="M132" s="77" t="s">
        <v>1338</v>
      </c>
      <c r="N132" s="76" t="s">
        <v>480</v>
      </c>
      <c r="O132" s="76" t="s">
        <v>480</v>
      </c>
      <c r="P132" s="98"/>
      <c r="Q132" s="76" t="s">
        <v>480</v>
      </c>
      <c r="R132" s="73"/>
      <c r="S132" s="73"/>
      <c r="V132" s="111"/>
      <c r="W132" s="112"/>
      <c r="X132" s="111"/>
      <c r="Y132" s="64"/>
      <c r="Z132" s="111"/>
      <c r="AA132" s="111"/>
      <c r="AB132" s="111"/>
    </row>
    <row r="133" ht="15.75" customHeight="1">
      <c r="A133" s="67">
        <v>40.0</v>
      </c>
      <c r="B133" s="72" t="s">
        <v>1468</v>
      </c>
      <c r="C133" s="73">
        <v>4.0</v>
      </c>
      <c r="D133" s="72" t="s">
        <v>1469</v>
      </c>
      <c r="E133" s="72" t="s">
        <v>1470</v>
      </c>
      <c r="F133" s="72" t="s">
        <v>1471</v>
      </c>
      <c r="G133" s="75" t="s">
        <v>1205</v>
      </c>
      <c r="H133" s="75" t="s">
        <v>1472</v>
      </c>
      <c r="I133" s="75" t="s">
        <v>1473</v>
      </c>
      <c r="J133" s="75" t="s">
        <v>1474</v>
      </c>
      <c r="K133" s="75" t="s">
        <v>1475</v>
      </c>
      <c r="L133" s="73" t="s">
        <v>986</v>
      </c>
      <c r="M133" s="77" t="s">
        <v>1338</v>
      </c>
      <c r="N133" s="76" t="s">
        <v>269</v>
      </c>
      <c r="O133" s="76" t="s">
        <v>269</v>
      </c>
      <c r="P133" s="98"/>
      <c r="Q133" s="76" t="s">
        <v>269</v>
      </c>
      <c r="R133" s="73"/>
      <c r="S133" s="73"/>
      <c r="V133" s="111"/>
      <c r="W133" s="112"/>
      <c r="X133" s="111"/>
      <c r="Y133" s="64"/>
      <c r="Z133" s="111"/>
      <c r="AA133" s="111"/>
      <c r="AB133" s="111"/>
    </row>
    <row r="134" ht="15.75" customHeight="1">
      <c r="A134" s="67">
        <v>30.0</v>
      </c>
      <c r="B134" s="72" t="s">
        <v>1476</v>
      </c>
      <c r="C134" s="73">
        <v>4.0</v>
      </c>
      <c r="D134" s="72" t="s">
        <v>1477</v>
      </c>
      <c r="E134" s="72" t="s">
        <v>1478</v>
      </c>
      <c r="F134" s="72" t="s">
        <v>1479</v>
      </c>
      <c r="G134" s="75" t="s">
        <v>1480</v>
      </c>
      <c r="H134" s="75" t="s">
        <v>1481</v>
      </c>
      <c r="I134" s="75" t="s">
        <v>1482</v>
      </c>
      <c r="J134" s="75" t="s">
        <v>1483</v>
      </c>
      <c r="L134" s="73" t="s">
        <v>986</v>
      </c>
      <c r="M134" s="77" t="s">
        <v>1338</v>
      </c>
      <c r="N134" s="150" t="s">
        <v>1484</v>
      </c>
      <c r="O134" s="76" t="s">
        <v>430</v>
      </c>
      <c r="P134" s="98"/>
      <c r="Q134" s="77" t="s">
        <v>1485</v>
      </c>
      <c r="R134" s="73"/>
      <c r="S134" s="73"/>
      <c r="V134" s="111"/>
      <c r="W134" s="112"/>
      <c r="X134" s="111"/>
      <c r="Y134" s="64"/>
      <c r="Z134" s="111"/>
      <c r="AA134" s="111"/>
      <c r="AB134" s="111"/>
    </row>
    <row r="135" ht="15.75" customHeight="1">
      <c r="A135" s="67">
        <v>41.0</v>
      </c>
      <c r="B135" s="72" t="s">
        <v>1486</v>
      </c>
      <c r="C135" s="73">
        <v>4.0</v>
      </c>
      <c r="D135" s="72" t="s">
        <v>1487</v>
      </c>
      <c r="E135" s="72" t="s">
        <v>1488</v>
      </c>
      <c r="F135" s="72" t="s">
        <v>1489</v>
      </c>
      <c r="G135" s="75" t="s">
        <v>1490</v>
      </c>
      <c r="H135" s="75" t="s">
        <v>1491</v>
      </c>
      <c r="I135" s="75" t="s">
        <v>1492</v>
      </c>
      <c r="J135" s="75" t="s">
        <v>1493</v>
      </c>
      <c r="K135" s="75" t="s">
        <v>1492</v>
      </c>
      <c r="L135" s="73" t="s">
        <v>986</v>
      </c>
      <c r="M135" s="77" t="s">
        <v>1338</v>
      </c>
      <c r="N135" s="76" t="s">
        <v>269</v>
      </c>
      <c r="O135" s="76" t="s">
        <v>269</v>
      </c>
      <c r="P135" s="98"/>
      <c r="Q135" s="76" t="s">
        <v>269</v>
      </c>
      <c r="R135" s="73"/>
      <c r="S135" s="73"/>
      <c r="V135" s="111"/>
      <c r="W135" s="112"/>
      <c r="X135" s="111"/>
      <c r="Y135" s="64"/>
      <c r="Z135" s="111"/>
      <c r="AA135" s="111"/>
      <c r="AB135" s="111"/>
    </row>
    <row r="136" ht="15.75" customHeight="1">
      <c r="A136" s="67">
        <v>43.0</v>
      </c>
      <c r="B136" s="72" t="s">
        <v>1494</v>
      </c>
      <c r="C136" s="73">
        <v>4.0</v>
      </c>
      <c r="D136" s="72" t="s">
        <v>1495</v>
      </c>
      <c r="E136" s="72" t="s">
        <v>1496</v>
      </c>
      <c r="F136" s="72" t="s">
        <v>1497</v>
      </c>
      <c r="G136" s="75" t="s">
        <v>1498</v>
      </c>
      <c r="H136" s="75" t="s">
        <v>1499</v>
      </c>
      <c r="I136" s="75" t="s">
        <v>1500</v>
      </c>
      <c r="J136" s="75" t="s">
        <v>327</v>
      </c>
      <c r="K136" s="75" t="s">
        <v>327</v>
      </c>
      <c r="L136" s="73" t="s">
        <v>986</v>
      </c>
      <c r="M136" s="77" t="s">
        <v>1338</v>
      </c>
      <c r="N136" s="76" t="s">
        <v>333</v>
      </c>
      <c r="O136" s="76" t="s">
        <v>333</v>
      </c>
      <c r="P136" s="98"/>
      <c r="Q136" s="76" t="s">
        <v>333</v>
      </c>
      <c r="R136" s="73"/>
      <c r="S136" s="73"/>
      <c r="V136" s="111"/>
      <c r="W136" s="112"/>
      <c r="X136" s="111"/>
      <c r="Y136" s="64"/>
      <c r="Z136" s="111"/>
      <c r="AA136" s="111"/>
      <c r="AB136" s="111"/>
    </row>
    <row r="137" ht="15.75" customHeight="1">
      <c r="A137" s="67">
        <v>45.0</v>
      </c>
      <c r="B137" s="72" t="s">
        <v>1501</v>
      </c>
      <c r="C137" s="73">
        <v>4.0</v>
      </c>
      <c r="D137" s="72" t="s">
        <v>1502</v>
      </c>
      <c r="E137" s="72" t="s">
        <v>1503</v>
      </c>
      <c r="F137" s="72" t="s">
        <v>1504</v>
      </c>
      <c r="G137" s="75" t="s">
        <v>1505</v>
      </c>
      <c r="H137" s="75" t="s">
        <v>521</v>
      </c>
      <c r="I137" s="75" t="s">
        <v>372</v>
      </c>
      <c r="J137" s="75" t="s">
        <v>1506</v>
      </c>
      <c r="K137" s="75" t="s">
        <v>522</v>
      </c>
      <c r="L137" s="73" t="s">
        <v>986</v>
      </c>
      <c r="M137" s="77" t="s">
        <v>1338</v>
      </c>
      <c r="N137" s="150" t="s">
        <v>1368</v>
      </c>
      <c r="O137" s="150" t="s">
        <v>1369</v>
      </c>
      <c r="P137" s="98"/>
      <c r="Q137" s="147" t="s">
        <v>1192</v>
      </c>
      <c r="R137" s="73"/>
      <c r="S137" s="73"/>
      <c r="V137" s="111"/>
      <c r="W137" s="112"/>
      <c r="X137" s="111"/>
      <c r="Y137" s="64"/>
      <c r="Z137" s="111"/>
      <c r="AA137" s="111"/>
      <c r="AB137" s="111"/>
    </row>
    <row r="138" ht="15.75" customHeight="1">
      <c r="A138" s="67">
        <v>46.0</v>
      </c>
      <c r="B138" s="72" t="s">
        <v>1507</v>
      </c>
      <c r="C138" s="73">
        <v>4.0</v>
      </c>
      <c r="D138" s="72" t="s">
        <v>1508</v>
      </c>
      <c r="E138" s="72" t="s">
        <v>1509</v>
      </c>
      <c r="F138" s="72" t="s">
        <v>1510</v>
      </c>
      <c r="G138" s="75" t="s">
        <v>1511</v>
      </c>
      <c r="H138" s="75" t="s">
        <v>1512</v>
      </c>
      <c r="I138" s="75" t="s">
        <v>1513</v>
      </c>
      <c r="J138" s="75" t="s">
        <v>1514</v>
      </c>
      <c r="K138" s="75" t="s">
        <v>1514</v>
      </c>
      <c r="L138" s="73" t="s">
        <v>986</v>
      </c>
      <c r="M138" s="77" t="s">
        <v>1338</v>
      </c>
      <c r="N138" s="76" t="s">
        <v>285</v>
      </c>
      <c r="O138" s="76" t="s">
        <v>285</v>
      </c>
      <c r="P138" s="98"/>
      <c r="Q138" s="76" t="s">
        <v>285</v>
      </c>
      <c r="R138" s="73"/>
      <c r="S138" s="73"/>
      <c r="V138" s="111"/>
      <c r="W138" s="112"/>
      <c r="X138" s="111"/>
      <c r="Y138" s="64"/>
      <c r="Z138" s="111"/>
      <c r="AA138" s="111"/>
      <c r="AB138" s="111"/>
    </row>
    <row r="139" ht="15.75" customHeight="1">
      <c r="A139" s="67">
        <v>47.0</v>
      </c>
      <c r="B139" s="72" t="s">
        <v>1515</v>
      </c>
      <c r="C139" s="73">
        <v>4.0</v>
      </c>
      <c r="D139" s="72" t="s">
        <v>1516</v>
      </c>
      <c r="E139" s="72" t="s">
        <v>1517</v>
      </c>
      <c r="F139" s="72" t="s">
        <v>1518</v>
      </c>
      <c r="G139" s="75" t="s">
        <v>1519</v>
      </c>
      <c r="H139" s="75" t="s">
        <v>1520</v>
      </c>
      <c r="I139" s="75" t="s">
        <v>1054</v>
      </c>
      <c r="J139" s="75" t="s">
        <v>1521</v>
      </c>
      <c r="K139" s="75" t="s">
        <v>1521</v>
      </c>
      <c r="L139" s="73" t="s">
        <v>986</v>
      </c>
      <c r="M139" s="77" t="s">
        <v>1338</v>
      </c>
      <c r="N139" s="76" t="s">
        <v>285</v>
      </c>
      <c r="O139" s="76" t="s">
        <v>285</v>
      </c>
      <c r="P139" s="98"/>
      <c r="Q139" s="76" t="s">
        <v>285</v>
      </c>
      <c r="R139" s="73"/>
      <c r="S139" s="73"/>
      <c r="V139" s="111"/>
      <c r="W139" s="112"/>
      <c r="X139" s="111"/>
      <c r="Y139" s="64"/>
      <c r="Z139" s="111"/>
      <c r="AA139" s="111"/>
      <c r="AB139" s="111"/>
    </row>
    <row r="140" ht="15.75" customHeight="1">
      <c r="A140" s="67">
        <v>48.0</v>
      </c>
      <c r="B140" s="72" t="s">
        <v>1522</v>
      </c>
      <c r="C140" s="73">
        <v>4.0</v>
      </c>
      <c r="D140" s="72" t="s">
        <v>1523</v>
      </c>
      <c r="E140" s="72" t="s">
        <v>1524</v>
      </c>
      <c r="F140" s="72" t="s">
        <v>1525</v>
      </c>
      <c r="G140" s="75" t="s">
        <v>571</v>
      </c>
      <c r="H140" s="75" t="s">
        <v>1526</v>
      </c>
      <c r="I140" s="75" t="s">
        <v>1527</v>
      </c>
      <c r="J140" s="75" t="s">
        <v>902</v>
      </c>
      <c r="K140" s="75" t="s">
        <v>902</v>
      </c>
      <c r="L140" s="73" t="s">
        <v>986</v>
      </c>
      <c r="M140" s="77" t="s">
        <v>1338</v>
      </c>
      <c r="N140" s="76" t="s">
        <v>285</v>
      </c>
      <c r="O140" s="76" t="s">
        <v>285</v>
      </c>
      <c r="P140" s="98"/>
      <c r="Q140" s="76" t="s">
        <v>285</v>
      </c>
      <c r="R140" s="73"/>
      <c r="S140" s="73"/>
      <c r="V140" s="111"/>
      <c r="W140" s="112"/>
      <c r="X140" s="111"/>
      <c r="Y140" s="64"/>
      <c r="Z140" s="111"/>
      <c r="AA140" s="111"/>
      <c r="AB140" s="111"/>
    </row>
    <row r="141" ht="15.75" customHeight="1">
      <c r="A141" s="67">
        <v>50.0</v>
      </c>
      <c r="B141" s="72" t="s">
        <v>1528</v>
      </c>
      <c r="C141" s="73">
        <v>4.0</v>
      </c>
      <c r="D141" s="72" t="s">
        <v>1529</v>
      </c>
      <c r="E141" s="72" t="s">
        <v>1530</v>
      </c>
      <c r="F141" s="72" t="s">
        <v>1531</v>
      </c>
      <c r="G141" s="75" t="s">
        <v>358</v>
      </c>
      <c r="H141" s="75" t="s">
        <v>281</v>
      </c>
      <c r="I141" s="75" t="s">
        <v>1532</v>
      </c>
      <c r="J141" s="75" t="s">
        <v>279</v>
      </c>
      <c r="K141" s="75" t="s">
        <v>1532</v>
      </c>
      <c r="L141" s="73" t="s">
        <v>986</v>
      </c>
      <c r="M141" s="77" t="s">
        <v>1338</v>
      </c>
      <c r="N141" s="76" t="s">
        <v>285</v>
      </c>
      <c r="O141" s="76" t="s">
        <v>285</v>
      </c>
      <c r="P141" s="98"/>
      <c r="Q141" s="76" t="s">
        <v>285</v>
      </c>
      <c r="R141" s="73"/>
      <c r="S141" s="73"/>
      <c r="V141" s="111"/>
      <c r="W141" s="112"/>
      <c r="X141" s="111"/>
      <c r="Y141" s="64"/>
      <c r="Z141" s="111"/>
      <c r="AA141" s="111"/>
      <c r="AB141" s="111"/>
    </row>
    <row r="142" ht="15.75" customHeight="1">
      <c r="A142" s="67">
        <v>53.0</v>
      </c>
      <c r="B142" s="72" t="s">
        <v>1533</v>
      </c>
      <c r="C142" s="73">
        <v>4.0</v>
      </c>
      <c r="D142" s="72" t="s">
        <v>1534</v>
      </c>
      <c r="E142" s="72" t="s">
        <v>1535</v>
      </c>
      <c r="F142" s="72" t="s">
        <v>1536</v>
      </c>
      <c r="G142" s="75" t="s">
        <v>1408</v>
      </c>
      <c r="H142" s="75" t="s">
        <v>1409</v>
      </c>
      <c r="I142" s="75" t="s">
        <v>1410</v>
      </c>
      <c r="J142" s="75" t="s">
        <v>1411</v>
      </c>
      <c r="K142" s="75" t="s">
        <v>1412</v>
      </c>
      <c r="L142" s="73" t="s">
        <v>986</v>
      </c>
      <c r="M142" s="77" t="s">
        <v>1338</v>
      </c>
      <c r="N142" s="76" t="s">
        <v>416</v>
      </c>
      <c r="O142" s="76" t="s">
        <v>416</v>
      </c>
      <c r="P142" s="98"/>
      <c r="Q142" s="76" t="s">
        <v>416</v>
      </c>
      <c r="R142" s="73"/>
      <c r="S142" s="73"/>
      <c r="V142" s="111"/>
      <c r="W142" s="112"/>
      <c r="X142" s="111"/>
      <c r="Y142" s="64"/>
      <c r="Z142" s="111"/>
      <c r="AA142" s="111"/>
      <c r="AB142" s="111"/>
    </row>
    <row r="143" ht="15.75" customHeight="1">
      <c r="A143" s="67">
        <v>54.0</v>
      </c>
      <c r="B143" s="72" t="s">
        <v>1537</v>
      </c>
      <c r="C143" s="73">
        <v>4.0</v>
      </c>
      <c r="D143" s="72" t="s">
        <v>1538</v>
      </c>
      <c r="E143" s="72" t="s">
        <v>1539</v>
      </c>
      <c r="F143" s="72" t="s">
        <v>1540</v>
      </c>
      <c r="G143" s="75" t="s">
        <v>1113</v>
      </c>
      <c r="H143" s="75" t="s">
        <v>1541</v>
      </c>
      <c r="I143" s="75" t="s">
        <v>1542</v>
      </c>
      <c r="J143" s="75" t="s">
        <v>358</v>
      </c>
      <c r="K143" s="75" t="s">
        <v>1543</v>
      </c>
      <c r="L143" s="73" t="s">
        <v>986</v>
      </c>
      <c r="M143" s="77" t="s">
        <v>1338</v>
      </c>
      <c r="N143" s="76" t="s">
        <v>480</v>
      </c>
      <c r="O143" s="76" t="s">
        <v>480</v>
      </c>
      <c r="P143" s="98"/>
      <c r="Q143" s="76" t="s">
        <v>480</v>
      </c>
      <c r="R143" s="73"/>
      <c r="S143" s="73"/>
      <c r="V143" s="111"/>
      <c r="W143" s="112"/>
      <c r="X143" s="111"/>
      <c r="Y143" s="64"/>
      <c r="Z143" s="111"/>
      <c r="AA143" s="111"/>
      <c r="AB143" s="111"/>
    </row>
    <row r="144" ht="15.75" customHeight="1">
      <c r="A144" s="67">
        <v>42.0</v>
      </c>
      <c r="B144" s="72" t="s">
        <v>1544</v>
      </c>
      <c r="C144" s="73">
        <v>4.0</v>
      </c>
      <c r="D144" s="72" t="s">
        <v>1545</v>
      </c>
      <c r="E144" s="72" t="s">
        <v>787</v>
      </c>
      <c r="F144" s="72" t="s">
        <v>1546</v>
      </c>
      <c r="G144" s="75" t="s">
        <v>789</v>
      </c>
      <c r="H144" s="75" t="s">
        <v>790</v>
      </c>
      <c r="I144" s="75" t="s">
        <v>791</v>
      </c>
      <c r="J144" s="75" t="s">
        <v>792</v>
      </c>
      <c r="K144" s="75" t="s">
        <v>793</v>
      </c>
      <c r="L144" s="73" t="s">
        <v>986</v>
      </c>
      <c r="M144" s="77" t="s">
        <v>1338</v>
      </c>
      <c r="N144" s="76" t="s">
        <v>316</v>
      </c>
      <c r="O144" s="76" t="s">
        <v>316</v>
      </c>
      <c r="P144" s="76"/>
      <c r="Q144" s="76" t="s">
        <v>316</v>
      </c>
      <c r="R144" s="73"/>
      <c r="S144" s="73"/>
      <c r="V144" s="111"/>
      <c r="W144" s="112"/>
      <c r="X144" s="111"/>
      <c r="Y144" s="64"/>
      <c r="Z144" s="111"/>
      <c r="AA144" s="111"/>
      <c r="AB144" s="111"/>
    </row>
    <row r="145" ht="15.75" customHeight="1">
      <c r="A145" s="67">
        <v>29.0</v>
      </c>
      <c r="B145" s="72" t="s">
        <v>1547</v>
      </c>
      <c r="C145" s="73">
        <v>4.0</v>
      </c>
      <c r="D145" s="72" t="s">
        <v>1548</v>
      </c>
      <c r="E145" s="72" t="s">
        <v>1549</v>
      </c>
      <c r="F145" s="72" t="s">
        <v>1550</v>
      </c>
      <c r="G145" s="75" t="s">
        <v>1551</v>
      </c>
      <c r="H145" s="75" t="s">
        <v>1552</v>
      </c>
      <c r="I145" s="75" t="s">
        <v>1553</v>
      </c>
      <c r="J145" s="75" t="s">
        <v>598</v>
      </c>
      <c r="K145" s="75" t="s">
        <v>598</v>
      </c>
      <c r="L145" s="73" t="s">
        <v>986</v>
      </c>
      <c r="M145" s="77" t="s">
        <v>1338</v>
      </c>
      <c r="N145" s="76" t="s">
        <v>269</v>
      </c>
      <c r="O145" s="76" t="s">
        <v>269</v>
      </c>
      <c r="P145" s="98"/>
      <c r="Q145" s="76" t="s">
        <v>269</v>
      </c>
      <c r="R145" s="73"/>
      <c r="S145" s="73"/>
      <c r="V145" s="111"/>
      <c r="W145" s="112"/>
      <c r="X145" s="111"/>
      <c r="Y145" s="64"/>
      <c r="Z145" s="111"/>
      <c r="AA145" s="111"/>
      <c r="AB145" s="111"/>
    </row>
    <row r="146" ht="15.75" customHeight="1">
      <c r="A146" s="67">
        <v>28.0</v>
      </c>
      <c r="B146" s="72" t="s">
        <v>1554</v>
      </c>
      <c r="C146" s="73">
        <v>4.0</v>
      </c>
      <c r="D146" s="72" t="s">
        <v>1555</v>
      </c>
      <c r="E146" s="72" t="s">
        <v>1556</v>
      </c>
      <c r="F146" s="72" t="s">
        <v>1557</v>
      </c>
      <c r="G146" s="75" t="s">
        <v>1558</v>
      </c>
      <c r="H146" s="75" t="s">
        <v>1559</v>
      </c>
      <c r="I146" s="75" t="s">
        <v>861</v>
      </c>
      <c r="J146" s="75" t="s">
        <v>1560</v>
      </c>
      <c r="K146" s="75" t="s">
        <v>1560</v>
      </c>
      <c r="L146" s="73" t="s">
        <v>986</v>
      </c>
      <c r="M146" s="77" t="s">
        <v>1338</v>
      </c>
      <c r="N146" s="76" t="s">
        <v>269</v>
      </c>
      <c r="O146" s="76" t="s">
        <v>269</v>
      </c>
      <c r="P146" s="98"/>
      <c r="Q146" s="76" t="s">
        <v>269</v>
      </c>
      <c r="R146" s="73"/>
      <c r="S146" s="73"/>
      <c r="V146" s="111"/>
      <c r="W146" s="112"/>
      <c r="X146" s="111"/>
      <c r="Y146" s="64"/>
      <c r="Z146" s="111"/>
      <c r="AA146" s="111"/>
      <c r="AB146" s="111"/>
    </row>
    <row r="147" ht="15.75" customHeight="1">
      <c r="A147" s="67">
        <v>27.0</v>
      </c>
      <c r="B147" s="72" t="s">
        <v>1561</v>
      </c>
      <c r="C147" s="73">
        <v>4.0</v>
      </c>
      <c r="D147" s="72" t="s">
        <v>1562</v>
      </c>
      <c r="E147" s="72" t="s">
        <v>1563</v>
      </c>
      <c r="F147" s="72" t="s">
        <v>1564</v>
      </c>
      <c r="G147" s="75" t="s">
        <v>1565</v>
      </c>
      <c r="H147" s="75" t="s">
        <v>1566</v>
      </c>
      <c r="I147" s="75" t="s">
        <v>1567</v>
      </c>
      <c r="J147" s="75" t="s">
        <v>1411</v>
      </c>
      <c r="K147" s="75" t="s">
        <v>1412</v>
      </c>
      <c r="L147" s="73" t="s">
        <v>986</v>
      </c>
      <c r="M147" s="77" t="s">
        <v>1338</v>
      </c>
      <c r="N147" s="76" t="s">
        <v>416</v>
      </c>
      <c r="O147" s="76" t="s">
        <v>416</v>
      </c>
      <c r="P147" s="98"/>
      <c r="Q147" s="76" t="s">
        <v>416</v>
      </c>
      <c r="R147" s="73"/>
      <c r="S147" s="73"/>
      <c r="V147" s="111"/>
      <c r="W147" s="112"/>
      <c r="X147" s="111"/>
      <c r="Y147" s="64"/>
      <c r="Z147" s="111"/>
      <c r="AA147" s="111"/>
      <c r="AB147" s="111"/>
    </row>
    <row r="148" ht="15.75" customHeight="1">
      <c r="A148" s="67">
        <v>1.0</v>
      </c>
      <c r="B148" s="72" t="s">
        <v>1568</v>
      </c>
      <c r="C148" s="73">
        <v>5.0</v>
      </c>
      <c r="D148" s="72" t="s">
        <v>1569</v>
      </c>
      <c r="E148" s="72" t="s">
        <v>1570</v>
      </c>
      <c r="F148" s="72" t="s">
        <v>1571</v>
      </c>
      <c r="G148" s="75" t="s">
        <v>625</v>
      </c>
      <c r="H148" s="75" t="s">
        <v>1490</v>
      </c>
      <c r="I148" s="75" t="s">
        <v>999</v>
      </c>
      <c r="J148" s="75" t="s">
        <v>1572</v>
      </c>
      <c r="K148" s="75" t="s">
        <v>1573</v>
      </c>
      <c r="L148" s="73" t="s">
        <v>986</v>
      </c>
      <c r="M148" s="77" t="s">
        <v>1338</v>
      </c>
      <c r="N148" s="76" t="s">
        <v>269</v>
      </c>
      <c r="O148" s="76" t="s">
        <v>269</v>
      </c>
      <c r="P148" s="98"/>
      <c r="Q148" s="76" t="s">
        <v>269</v>
      </c>
      <c r="R148" s="73"/>
      <c r="S148" s="73"/>
      <c r="V148" s="111"/>
      <c r="W148" s="112"/>
      <c r="X148" s="111"/>
      <c r="Y148" s="64"/>
      <c r="Z148" s="111"/>
      <c r="AA148" s="111"/>
      <c r="AB148" s="111"/>
    </row>
    <row r="149" ht="15.75" customHeight="1">
      <c r="A149" s="67">
        <v>2.0</v>
      </c>
      <c r="B149" s="72" t="s">
        <v>1574</v>
      </c>
      <c r="C149" s="73">
        <v>5.0</v>
      </c>
      <c r="D149" s="72" t="s">
        <v>1575</v>
      </c>
      <c r="E149" s="72" t="s">
        <v>1576</v>
      </c>
      <c r="F149" s="72" t="s">
        <v>1577</v>
      </c>
      <c r="G149" s="75" t="s">
        <v>1578</v>
      </c>
      <c r="H149" s="75" t="s">
        <v>1449</v>
      </c>
      <c r="I149" s="75" t="s">
        <v>911</v>
      </c>
      <c r="J149" s="75" t="s">
        <v>1579</v>
      </c>
      <c r="K149" s="75" t="s">
        <v>912</v>
      </c>
      <c r="L149" s="73" t="s">
        <v>986</v>
      </c>
      <c r="M149" s="77" t="s">
        <v>1338</v>
      </c>
      <c r="N149" s="76" t="s">
        <v>416</v>
      </c>
      <c r="O149" s="76" t="s">
        <v>480</v>
      </c>
      <c r="P149" s="98"/>
      <c r="Q149" s="147" t="s">
        <v>416</v>
      </c>
      <c r="R149" s="73"/>
      <c r="S149" s="73"/>
      <c r="V149" s="111"/>
      <c r="W149" s="112"/>
      <c r="X149" s="111"/>
      <c r="Y149" s="64"/>
      <c r="Z149" s="111"/>
      <c r="AA149" s="111"/>
      <c r="AB149" s="111"/>
    </row>
    <row r="150" ht="15.75" customHeight="1">
      <c r="A150" s="67">
        <v>3.0</v>
      </c>
      <c r="B150" s="72" t="s">
        <v>1580</v>
      </c>
      <c r="C150" s="73">
        <v>5.0</v>
      </c>
      <c r="D150" s="72" t="s">
        <v>1581</v>
      </c>
      <c r="E150" s="72" t="s">
        <v>1582</v>
      </c>
      <c r="F150" s="72" t="s">
        <v>1583</v>
      </c>
      <c r="G150" s="75" t="s">
        <v>1584</v>
      </c>
      <c r="H150" s="75" t="s">
        <v>1585</v>
      </c>
      <c r="I150" s="75" t="s">
        <v>1133</v>
      </c>
      <c r="J150" s="75" t="s">
        <v>1586</v>
      </c>
      <c r="K150" s="75" t="s">
        <v>1135</v>
      </c>
      <c r="L150" s="73" t="s">
        <v>986</v>
      </c>
      <c r="M150" s="77" t="s">
        <v>1338</v>
      </c>
      <c r="N150" s="76" t="s">
        <v>215</v>
      </c>
      <c r="O150" s="76" t="s">
        <v>215</v>
      </c>
      <c r="P150" s="98"/>
      <c r="Q150" s="76" t="s">
        <v>215</v>
      </c>
      <c r="R150" s="73"/>
      <c r="S150" s="73"/>
      <c r="V150" s="111"/>
      <c r="W150" s="112"/>
      <c r="X150" s="111"/>
      <c r="Y150" s="64"/>
      <c r="Z150" s="111"/>
      <c r="AA150" s="111"/>
      <c r="AB150" s="111"/>
    </row>
    <row r="151" ht="15.75" customHeight="1">
      <c r="A151" s="67">
        <v>4.0</v>
      </c>
      <c r="B151" s="72" t="s">
        <v>1587</v>
      </c>
      <c r="C151" s="73">
        <v>5.0</v>
      </c>
      <c r="D151" s="72" t="s">
        <v>1588</v>
      </c>
      <c r="E151" s="72" t="s">
        <v>1589</v>
      </c>
      <c r="F151" s="72" t="s">
        <v>1590</v>
      </c>
      <c r="G151" s="75" t="s">
        <v>1591</v>
      </c>
      <c r="H151" s="75" t="s">
        <v>1592</v>
      </c>
      <c r="I151" s="75" t="s">
        <v>1593</v>
      </c>
      <c r="J151" s="75" t="s">
        <v>1594</v>
      </c>
      <c r="K151" s="75" t="s">
        <v>459</v>
      </c>
      <c r="L151" s="73" t="s">
        <v>986</v>
      </c>
      <c r="M151" s="77" t="s">
        <v>1338</v>
      </c>
      <c r="N151" s="76" t="s">
        <v>684</v>
      </c>
      <c r="O151" s="76" t="s">
        <v>684</v>
      </c>
      <c r="P151" s="98"/>
      <c r="Q151" s="76" t="s">
        <v>684</v>
      </c>
      <c r="R151" s="73"/>
      <c r="S151" s="73"/>
      <c r="V151" s="111"/>
      <c r="W151" s="112"/>
      <c r="X151" s="111"/>
      <c r="Y151" s="64"/>
      <c r="Z151" s="111"/>
      <c r="AA151" s="111"/>
      <c r="AB151" s="111"/>
    </row>
    <row r="152" ht="15.75" customHeight="1">
      <c r="A152" s="67">
        <v>5.0</v>
      </c>
      <c r="B152" s="72" t="s">
        <v>1595</v>
      </c>
      <c r="C152" s="73">
        <v>5.0</v>
      </c>
      <c r="D152" s="72" t="s">
        <v>1596</v>
      </c>
      <c r="E152" s="72" t="s">
        <v>1597</v>
      </c>
      <c r="F152" s="72" t="s">
        <v>1598</v>
      </c>
      <c r="G152" s="75" t="s">
        <v>1599</v>
      </c>
      <c r="H152" s="75" t="s">
        <v>1600</v>
      </c>
      <c r="I152" s="75" t="s">
        <v>1601</v>
      </c>
      <c r="J152" s="75" t="s">
        <v>1602</v>
      </c>
      <c r="K152" s="75" t="s">
        <v>1603</v>
      </c>
      <c r="L152" s="73" t="s">
        <v>986</v>
      </c>
      <c r="M152" s="77" t="s">
        <v>1338</v>
      </c>
      <c r="N152" s="76" t="s">
        <v>215</v>
      </c>
      <c r="O152" s="76" t="s">
        <v>215</v>
      </c>
      <c r="P152" s="98"/>
      <c r="Q152" s="76" t="s">
        <v>215</v>
      </c>
      <c r="R152" s="73"/>
      <c r="S152" s="73"/>
      <c r="V152" s="111"/>
      <c r="W152" s="112"/>
      <c r="X152" s="111"/>
      <c r="Y152" s="64"/>
      <c r="Z152" s="111"/>
      <c r="AA152" s="111"/>
      <c r="AB152" s="111"/>
    </row>
    <row r="153" ht="15.75" customHeight="1">
      <c r="A153" s="67">
        <v>6.0</v>
      </c>
      <c r="B153" s="72" t="s">
        <v>1604</v>
      </c>
      <c r="C153" s="73">
        <v>5.0</v>
      </c>
      <c r="D153" s="72" t="s">
        <v>1605</v>
      </c>
      <c r="E153" s="72" t="s">
        <v>1606</v>
      </c>
      <c r="F153" s="72" t="s">
        <v>1607</v>
      </c>
      <c r="G153" s="75" t="s">
        <v>310</v>
      </c>
      <c r="H153" s="75" t="s">
        <v>311</v>
      </c>
      <c r="I153" s="75" t="s">
        <v>312</v>
      </c>
      <c r="J153" s="75" t="s">
        <v>791</v>
      </c>
      <c r="K153" s="75" t="s">
        <v>791</v>
      </c>
      <c r="L153" s="73" t="s">
        <v>986</v>
      </c>
      <c r="M153" s="77" t="s">
        <v>1338</v>
      </c>
      <c r="N153" s="76" t="s">
        <v>316</v>
      </c>
      <c r="O153" s="76" t="s">
        <v>316</v>
      </c>
      <c r="P153" s="76"/>
      <c r="Q153" s="76" t="s">
        <v>316</v>
      </c>
      <c r="R153" s="73"/>
      <c r="S153" s="73"/>
      <c r="V153" s="111"/>
      <c r="W153" s="112"/>
      <c r="X153" s="111"/>
      <c r="Y153" s="64"/>
      <c r="Z153" s="111"/>
      <c r="AA153" s="111"/>
      <c r="AB153" s="111"/>
    </row>
    <row r="154" ht="15.75" customHeight="1">
      <c r="A154" s="67">
        <v>8.0</v>
      </c>
      <c r="B154" s="72" t="s">
        <v>1608</v>
      </c>
      <c r="C154" s="73">
        <v>5.0</v>
      </c>
      <c r="D154" s="72" t="s">
        <v>1609</v>
      </c>
      <c r="E154" s="72" t="s">
        <v>1610</v>
      </c>
      <c r="F154" s="72" t="s">
        <v>1611</v>
      </c>
      <c r="G154" s="75" t="s">
        <v>1213</v>
      </c>
      <c r="H154" s="75" t="s">
        <v>1612</v>
      </c>
      <c r="I154" s="75" t="s">
        <v>1613</v>
      </c>
      <c r="J154" s="75" t="s">
        <v>1614</v>
      </c>
      <c r="K154" s="75" t="s">
        <v>1615</v>
      </c>
      <c r="L154" s="73" t="s">
        <v>986</v>
      </c>
      <c r="M154" s="77" t="s">
        <v>1338</v>
      </c>
      <c r="N154" s="76" t="s">
        <v>285</v>
      </c>
      <c r="O154" s="76" t="s">
        <v>285</v>
      </c>
      <c r="P154" s="98"/>
      <c r="Q154" s="76" t="s">
        <v>285</v>
      </c>
      <c r="R154" s="73"/>
      <c r="S154" s="73"/>
      <c r="V154" s="111"/>
      <c r="W154" s="112"/>
      <c r="X154" s="111"/>
      <c r="Y154" s="64"/>
      <c r="Z154" s="111"/>
      <c r="AA154" s="111"/>
      <c r="AB154" s="111"/>
    </row>
    <row r="155" ht="15.75" customHeight="1">
      <c r="A155" s="67">
        <v>10.0</v>
      </c>
      <c r="B155" s="72" t="s">
        <v>1616</v>
      </c>
      <c r="C155" s="73">
        <v>5.0</v>
      </c>
      <c r="D155" s="72" t="s">
        <v>1617</v>
      </c>
      <c r="E155" s="72" t="s">
        <v>1618</v>
      </c>
      <c r="F155" s="72" t="s">
        <v>1619</v>
      </c>
      <c r="G155" s="75" t="s">
        <v>1432</v>
      </c>
      <c r="H155" s="75" t="s">
        <v>711</v>
      </c>
      <c r="I155" s="75" t="s">
        <v>1613</v>
      </c>
      <c r="J155" s="75" t="s">
        <v>1620</v>
      </c>
      <c r="K155" s="75" t="s">
        <v>1615</v>
      </c>
      <c r="L155" s="73" t="s">
        <v>986</v>
      </c>
      <c r="M155" s="77" t="s">
        <v>1338</v>
      </c>
      <c r="N155" s="76" t="s">
        <v>285</v>
      </c>
      <c r="O155" s="76" t="s">
        <v>285</v>
      </c>
      <c r="P155" s="98"/>
      <c r="Q155" s="76" t="s">
        <v>285</v>
      </c>
      <c r="R155" s="73"/>
      <c r="S155" s="73"/>
      <c r="V155" s="111"/>
      <c r="W155" s="112"/>
      <c r="X155" s="111"/>
      <c r="Y155" s="64"/>
      <c r="Z155" s="111"/>
      <c r="AA155" s="111"/>
      <c r="AB155" s="111"/>
    </row>
    <row r="156" ht="15.75" customHeight="1">
      <c r="A156" s="67">
        <v>12.0</v>
      </c>
      <c r="B156" s="72" t="s">
        <v>1621</v>
      </c>
      <c r="C156" s="73">
        <v>5.0</v>
      </c>
      <c r="D156" s="72" t="s">
        <v>1622</v>
      </c>
      <c r="E156" s="72" t="s">
        <v>1623</v>
      </c>
      <c r="F156" s="72" t="s">
        <v>1624</v>
      </c>
      <c r="G156" s="75" t="s">
        <v>1625</v>
      </c>
      <c r="H156" s="75" t="s">
        <v>1626</v>
      </c>
      <c r="I156" s="75" t="s">
        <v>1627</v>
      </c>
      <c r="J156" s="75" t="s">
        <v>1628</v>
      </c>
      <c r="K156" s="75" t="s">
        <v>1629</v>
      </c>
      <c r="L156" s="73" t="s">
        <v>986</v>
      </c>
      <c r="M156" s="77" t="s">
        <v>1338</v>
      </c>
      <c r="N156" s="76" t="s">
        <v>269</v>
      </c>
      <c r="O156" s="76" t="s">
        <v>269</v>
      </c>
      <c r="P156" s="98"/>
      <c r="Q156" s="76" t="s">
        <v>269</v>
      </c>
      <c r="R156" s="73"/>
      <c r="S156" s="73"/>
      <c r="V156" s="111"/>
      <c r="W156" s="112"/>
      <c r="X156" s="111"/>
      <c r="Y156" s="64"/>
      <c r="Z156" s="111"/>
      <c r="AA156" s="111"/>
      <c r="AB156" s="111"/>
    </row>
    <row r="157" ht="15.75" customHeight="1">
      <c r="A157" s="67">
        <v>13.0</v>
      </c>
      <c r="B157" s="72" t="s">
        <v>1630</v>
      </c>
      <c r="C157" s="73">
        <v>5.0</v>
      </c>
      <c r="D157" s="72" t="s">
        <v>1631</v>
      </c>
      <c r="E157" s="72" t="s">
        <v>1632</v>
      </c>
      <c r="F157" s="72" t="s">
        <v>1633</v>
      </c>
      <c r="G157" s="75" t="s">
        <v>1634</v>
      </c>
      <c r="H157" s="75" t="s">
        <v>1635</v>
      </c>
      <c r="I157" s="75" t="s">
        <v>1636</v>
      </c>
      <c r="J157" s="75" t="s">
        <v>1637</v>
      </c>
      <c r="K157" s="75" t="s">
        <v>1638</v>
      </c>
      <c r="L157" s="73" t="s">
        <v>986</v>
      </c>
      <c r="M157" s="77" t="s">
        <v>1338</v>
      </c>
      <c r="N157" s="76" t="s">
        <v>269</v>
      </c>
      <c r="O157" s="76" t="s">
        <v>269</v>
      </c>
      <c r="P157" s="98"/>
      <c r="Q157" s="76" t="s">
        <v>269</v>
      </c>
      <c r="R157" s="73"/>
      <c r="S157" s="73"/>
      <c r="V157" s="111"/>
      <c r="W157" s="112"/>
      <c r="X157" s="111"/>
      <c r="Y157" s="64"/>
      <c r="Z157" s="111"/>
      <c r="AA157" s="111"/>
      <c r="AB157" s="111"/>
    </row>
    <row r="158" ht="15.75" customHeight="1">
      <c r="A158" s="67">
        <v>16.0</v>
      </c>
      <c r="B158" s="72" t="s">
        <v>1639</v>
      </c>
      <c r="C158" s="73">
        <v>5.0</v>
      </c>
      <c r="D158" s="72" t="s">
        <v>1640</v>
      </c>
      <c r="E158" s="72" t="s">
        <v>856</v>
      </c>
      <c r="F158" s="72" t="s">
        <v>1641</v>
      </c>
      <c r="G158" s="75" t="s">
        <v>858</v>
      </c>
      <c r="H158" s="75" t="s">
        <v>859</v>
      </c>
      <c r="I158" s="75" t="s">
        <v>860</v>
      </c>
      <c r="J158" s="75" t="s">
        <v>861</v>
      </c>
      <c r="K158" s="75" t="s">
        <v>860</v>
      </c>
      <c r="L158" s="73" t="s">
        <v>986</v>
      </c>
      <c r="M158" s="77" t="s">
        <v>1338</v>
      </c>
      <c r="N158" s="76" t="s">
        <v>269</v>
      </c>
      <c r="O158" s="76" t="s">
        <v>269</v>
      </c>
      <c r="P158" s="98"/>
      <c r="Q158" s="76" t="s">
        <v>269</v>
      </c>
      <c r="R158" s="73"/>
      <c r="S158" s="73"/>
      <c r="V158" s="111"/>
      <c r="W158" s="112"/>
      <c r="X158" s="111"/>
      <c r="Y158" s="64"/>
      <c r="Z158" s="111"/>
      <c r="AA158" s="111"/>
      <c r="AB158" s="111"/>
    </row>
    <row r="159" ht="15.75" customHeight="1">
      <c r="A159" s="67">
        <v>17.0</v>
      </c>
      <c r="B159" s="72" t="s">
        <v>1642</v>
      </c>
      <c r="C159" s="73">
        <v>5.0</v>
      </c>
      <c r="D159" s="72" t="s">
        <v>1643</v>
      </c>
      <c r="E159" s="72" t="s">
        <v>1644</v>
      </c>
      <c r="F159" s="72" t="s">
        <v>1645</v>
      </c>
      <c r="G159" s="75" t="s">
        <v>1646</v>
      </c>
      <c r="H159" s="75" t="s">
        <v>1647</v>
      </c>
      <c r="I159" s="75" t="s">
        <v>1648</v>
      </c>
      <c r="J159" s="75" t="s">
        <v>1649</v>
      </c>
      <c r="K159" s="75" t="s">
        <v>1650</v>
      </c>
      <c r="L159" s="73" t="s">
        <v>986</v>
      </c>
      <c r="M159" s="77" t="s">
        <v>1338</v>
      </c>
      <c r="N159" s="76" t="s">
        <v>269</v>
      </c>
      <c r="O159" s="76" t="s">
        <v>269</v>
      </c>
      <c r="P159" s="98"/>
      <c r="Q159" s="76" t="s">
        <v>269</v>
      </c>
      <c r="R159" s="73"/>
      <c r="S159" s="73"/>
      <c r="V159" s="111"/>
      <c r="W159" s="112"/>
      <c r="X159" s="111"/>
      <c r="Y159" s="64"/>
      <c r="Z159" s="111"/>
      <c r="AA159" s="111"/>
      <c r="AB159" s="111"/>
    </row>
    <row r="160" ht="15.75" customHeight="1">
      <c r="A160" s="67">
        <v>18.0</v>
      </c>
      <c r="B160" s="72" t="s">
        <v>1651</v>
      </c>
      <c r="C160" s="73">
        <v>5.0</v>
      </c>
      <c r="D160" s="72" t="s">
        <v>1652</v>
      </c>
      <c r="E160" s="72" t="s">
        <v>1653</v>
      </c>
      <c r="F160" s="72" t="s">
        <v>1654</v>
      </c>
      <c r="G160" s="75" t="s">
        <v>310</v>
      </c>
      <c r="H160" s="75" t="s">
        <v>833</v>
      </c>
      <c r="I160" s="75" t="s">
        <v>312</v>
      </c>
      <c r="J160" s="75" t="s">
        <v>791</v>
      </c>
      <c r="K160" s="75" t="s">
        <v>312</v>
      </c>
      <c r="L160" s="73" t="s">
        <v>986</v>
      </c>
      <c r="M160" s="77" t="s">
        <v>1338</v>
      </c>
      <c r="N160" s="76" t="s">
        <v>316</v>
      </c>
      <c r="O160" s="76" t="s">
        <v>316</v>
      </c>
      <c r="P160" s="98"/>
      <c r="Q160" s="76" t="s">
        <v>316</v>
      </c>
      <c r="R160" s="73"/>
      <c r="S160" s="73"/>
      <c r="V160" s="111"/>
      <c r="W160" s="112"/>
      <c r="X160" s="115"/>
      <c r="Y160" s="64"/>
      <c r="Z160" s="111"/>
      <c r="AA160" s="111"/>
      <c r="AB160" s="111"/>
    </row>
    <row r="161" ht="15.75" customHeight="1">
      <c r="A161" s="116">
        <v>19.0</v>
      </c>
      <c r="B161" s="117" t="s">
        <v>1655</v>
      </c>
      <c r="C161" s="118">
        <v>5.0</v>
      </c>
      <c r="D161" s="117" t="s">
        <v>1656</v>
      </c>
      <c r="E161" s="117" t="s">
        <v>1657</v>
      </c>
      <c r="F161" s="117" t="s">
        <v>1658</v>
      </c>
      <c r="G161" s="119" t="s">
        <v>1659</v>
      </c>
      <c r="H161" s="119" t="s">
        <v>1660</v>
      </c>
      <c r="I161" s="119" t="s">
        <v>714</v>
      </c>
      <c r="J161" s="119" t="s">
        <v>1661</v>
      </c>
      <c r="K161" s="119" t="s">
        <v>1662</v>
      </c>
      <c r="L161" s="118" t="s">
        <v>986</v>
      </c>
      <c r="M161" s="122" t="s">
        <v>1338</v>
      </c>
      <c r="N161" s="121" t="s">
        <v>416</v>
      </c>
      <c r="O161" s="121" t="s">
        <v>416</v>
      </c>
      <c r="P161" s="148"/>
      <c r="Q161" s="121" t="s">
        <v>416</v>
      </c>
      <c r="R161" s="118"/>
      <c r="S161" s="118"/>
      <c r="T161" s="117"/>
      <c r="U161" s="117"/>
      <c r="V161" s="115"/>
      <c r="W161" s="123"/>
      <c r="X161" s="111"/>
      <c r="Y161" s="124"/>
      <c r="Z161" s="115"/>
      <c r="AA161" s="115"/>
      <c r="AB161" s="115"/>
      <c r="AC161" s="117"/>
      <c r="AD161" s="117"/>
      <c r="AE161" s="117"/>
    </row>
    <row r="162" ht="15.75" customHeight="1">
      <c r="A162" s="67">
        <v>20.0</v>
      </c>
      <c r="B162" s="72" t="s">
        <v>1663</v>
      </c>
      <c r="C162" s="73">
        <v>5.0</v>
      </c>
      <c r="D162" s="72" t="s">
        <v>1664</v>
      </c>
      <c r="E162" s="72" t="s">
        <v>1665</v>
      </c>
      <c r="F162" s="72" t="s">
        <v>1666</v>
      </c>
      <c r="G162" s="75" t="s">
        <v>1667</v>
      </c>
      <c r="H162" s="75" t="s">
        <v>1668</v>
      </c>
      <c r="I162" s="75" t="s">
        <v>1669</v>
      </c>
      <c r="J162" s="75" t="s">
        <v>1670</v>
      </c>
      <c r="K162" s="75" t="s">
        <v>1670</v>
      </c>
      <c r="L162" s="73" t="s">
        <v>986</v>
      </c>
      <c r="M162" s="77" t="s">
        <v>1338</v>
      </c>
      <c r="N162" s="76" t="s">
        <v>416</v>
      </c>
      <c r="O162" s="76" t="s">
        <v>416</v>
      </c>
      <c r="P162" s="98"/>
      <c r="Q162" s="76" t="s">
        <v>416</v>
      </c>
      <c r="R162" s="73"/>
      <c r="S162" s="73"/>
      <c r="V162" s="111"/>
      <c r="W162" s="112"/>
      <c r="X162" s="111"/>
      <c r="Y162" s="64"/>
      <c r="Z162" s="111"/>
      <c r="AA162" s="111"/>
      <c r="AB162" s="111"/>
    </row>
    <row r="163" ht="15.75" customHeight="1">
      <c r="A163" s="67">
        <v>21.0</v>
      </c>
      <c r="B163" s="72" t="s">
        <v>1671</v>
      </c>
      <c r="C163" s="73">
        <v>4.0</v>
      </c>
      <c r="D163" s="72" t="s">
        <v>1672</v>
      </c>
      <c r="E163" s="72" t="s">
        <v>1673</v>
      </c>
      <c r="F163" s="72" t="s">
        <v>1674</v>
      </c>
      <c r="G163" s="75" t="s">
        <v>1675</v>
      </c>
      <c r="H163" s="75" t="s">
        <v>1676</v>
      </c>
      <c r="I163" s="75" t="s">
        <v>1677</v>
      </c>
      <c r="J163" s="75" t="s">
        <v>1678</v>
      </c>
      <c r="K163" s="75" t="s">
        <v>1679</v>
      </c>
      <c r="L163" s="73" t="s">
        <v>986</v>
      </c>
      <c r="M163" s="77" t="s">
        <v>1338</v>
      </c>
      <c r="N163" s="76" t="s">
        <v>684</v>
      </c>
      <c r="O163" s="76" t="s">
        <v>684</v>
      </c>
      <c r="P163" s="98"/>
      <c r="Q163" s="76" t="s">
        <v>684</v>
      </c>
      <c r="R163" s="73"/>
      <c r="S163" s="73"/>
      <c r="V163" s="111"/>
      <c r="W163" s="112"/>
      <c r="X163" s="111"/>
      <c r="Y163" s="64"/>
      <c r="Z163" s="111"/>
      <c r="AA163" s="111"/>
      <c r="AB163" s="111"/>
    </row>
    <row r="164" ht="15.75" customHeight="1">
      <c r="A164" s="67">
        <v>23.0</v>
      </c>
      <c r="B164" s="72" t="s">
        <v>1680</v>
      </c>
      <c r="C164" s="73">
        <v>4.0</v>
      </c>
      <c r="D164" s="72" t="s">
        <v>1681</v>
      </c>
      <c r="E164" s="72" t="s">
        <v>1682</v>
      </c>
      <c r="F164" s="72" t="s">
        <v>1683</v>
      </c>
      <c r="G164" s="75" t="s">
        <v>782</v>
      </c>
      <c r="H164" s="75" t="s">
        <v>783</v>
      </c>
      <c r="I164" s="75" t="s">
        <v>312</v>
      </c>
      <c r="J164" s="75" t="s">
        <v>833</v>
      </c>
      <c r="L164" s="73" t="s">
        <v>986</v>
      </c>
      <c r="M164" s="77" t="s">
        <v>1338</v>
      </c>
      <c r="N164" s="76" t="s">
        <v>316</v>
      </c>
      <c r="O164" s="76" t="s">
        <v>316</v>
      </c>
      <c r="P164" s="76"/>
      <c r="Q164" s="76" t="s">
        <v>316</v>
      </c>
      <c r="R164" s="73"/>
      <c r="S164" s="73"/>
      <c r="V164" s="111"/>
      <c r="W164" s="112"/>
      <c r="X164" s="111"/>
      <c r="Y164" s="64"/>
      <c r="Z164" s="111"/>
      <c r="AA164" s="111"/>
      <c r="AB164" s="111"/>
    </row>
    <row r="165" ht="15.75" customHeight="1">
      <c r="A165" s="67">
        <v>24.0</v>
      </c>
      <c r="B165" s="72" t="s">
        <v>1684</v>
      </c>
      <c r="C165" s="73">
        <v>4.0</v>
      </c>
      <c r="D165" s="72" t="s">
        <v>1685</v>
      </c>
      <c r="E165" s="72" t="s">
        <v>1686</v>
      </c>
      <c r="F165" s="72" t="s">
        <v>1687</v>
      </c>
      <c r="G165" s="75" t="s">
        <v>1688</v>
      </c>
      <c r="H165" s="75" t="s">
        <v>1689</v>
      </c>
      <c r="I165" s="75" t="s">
        <v>912</v>
      </c>
      <c r="J165" s="75" t="s">
        <v>1690</v>
      </c>
      <c r="K165" s="75" t="s">
        <v>1691</v>
      </c>
      <c r="L165" s="73" t="s">
        <v>986</v>
      </c>
      <c r="M165" s="77" t="s">
        <v>1338</v>
      </c>
      <c r="N165" s="76" t="s">
        <v>215</v>
      </c>
      <c r="O165" s="76" t="s">
        <v>215</v>
      </c>
      <c r="P165" s="98"/>
      <c r="Q165" s="76" t="s">
        <v>215</v>
      </c>
      <c r="R165" s="73"/>
      <c r="S165" s="73"/>
      <c r="V165" s="111"/>
      <c r="W165" s="112"/>
      <c r="X165" s="111"/>
      <c r="Y165" s="64"/>
      <c r="Z165" s="111"/>
      <c r="AA165" s="111"/>
      <c r="AB165" s="111"/>
    </row>
    <row r="166" ht="15.75" customHeight="1">
      <c r="A166" s="67">
        <v>26.0</v>
      </c>
      <c r="B166" s="72" t="s">
        <v>1692</v>
      </c>
      <c r="C166" s="73">
        <v>4.0</v>
      </c>
      <c r="D166" s="72" t="s">
        <v>1693</v>
      </c>
      <c r="E166" s="72" t="s">
        <v>1694</v>
      </c>
      <c r="F166" s="72" t="s">
        <v>1695</v>
      </c>
      <c r="G166" s="75" t="s">
        <v>1505</v>
      </c>
      <c r="H166" s="75" t="s">
        <v>521</v>
      </c>
      <c r="I166" s="75" t="s">
        <v>1696</v>
      </c>
      <c r="J166" s="75" t="s">
        <v>522</v>
      </c>
      <c r="K166" s="75" t="s">
        <v>372</v>
      </c>
      <c r="L166" s="73" t="s">
        <v>986</v>
      </c>
      <c r="M166" s="77" t="s">
        <v>1697</v>
      </c>
      <c r="N166" s="98"/>
      <c r="O166" s="150" t="s">
        <v>1369</v>
      </c>
      <c r="P166" s="149" t="s">
        <v>1698</v>
      </c>
      <c r="Q166" s="77" t="s">
        <v>1192</v>
      </c>
      <c r="R166" s="73"/>
      <c r="S166" s="73"/>
      <c r="V166" s="111"/>
      <c r="W166" s="112"/>
      <c r="X166" s="111"/>
      <c r="Y166" s="64"/>
      <c r="Z166" s="111"/>
      <c r="AA166" s="111"/>
      <c r="AB166" s="111"/>
    </row>
    <row r="167" ht="15.75" customHeight="1">
      <c r="A167" s="67">
        <v>55.0</v>
      </c>
      <c r="B167" s="72" t="s">
        <v>1699</v>
      </c>
      <c r="C167" s="73">
        <v>4.0</v>
      </c>
      <c r="D167" s="72" t="s">
        <v>1700</v>
      </c>
      <c r="E167" s="72" t="s">
        <v>1701</v>
      </c>
      <c r="F167" s="72" t="s">
        <v>1702</v>
      </c>
      <c r="G167" s="75" t="s">
        <v>1703</v>
      </c>
      <c r="H167" s="75" t="s">
        <v>1704</v>
      </c>
      <c r="I167" s="75" t="s">
        <v>1705</v>
      </c>
      <c r="J167" s="75" t="s">
        <v>1706</v>
      </c>
      <c r="K167" s="75" t="s">
        <v>1707</v>
      </c>
      <c r="L167" s="73" t="s">
        <v>986</v>
      </c>
      <c r="M167" s="77" t="s">
        <v>1697</v>
      </c>
      <c r="N167" s="98"/>
      <c r="O167" s="76" t="s">
        <v>430</v>
      </c>
      <c r="P167" s="76" t="s">
        <v>430</v>
      </c>
      <c r="Q167" s="76" t="s">
        <v>7</v>
      </c>
      <c r="R167" s="73"/>
      <c r="S167" s="73"/>
      <c r="V167" s="111"/>
      <c r="W167" s="112"/>
      <c r="X167" s="111"/>
      <c r="Y167" s="64"/>
      <c r="Z167" s="111"/>
      <c r="AA167" s="111"/>
      <c r="AB167" s="111"/>
    </row>
    <row r="168" ht="15.75" customHeight="1">
      <c r="A168" s="67">
        <v>121.0</v>
      </c>
      <c r="B168" s="72" t="s">
        <v>1708</v>
      </c>
      <c r="C168" s="73">
        <v>3.0</v>
      </c>
      <c r="D168" s="72" t="s">
        <v>1709</v>
      </c>
      <c r="E168" s="72" t="s">
        <v>1710</v>
      </c>
      <c r="F168" s="72" t="s">
        <v>1711</v>
      </c>
      <c r="G168" s="75" t="s">
        <v>1712</v>
      </c>
      <c r="H168" s="75" t="s">
        <v>1036</v>
      </c>
      <c r="I168" s="75" t="s">
        <v>1196</v>
      </c>
      <c r="J168" s="75" t="s">
        <v>1713</v>
      </c>
      <c r="K168" s="75" t="s">
        <v>1196</v>
      </c>
      <c r="L168" s="73" t="s">
        <v>986</v>
      </c>
      <c r="M168" s="77" t="s">
        <v>1697</v>
      </c>
      <c r="N168" s="98"/>
      <c r="O168" s="76" t="s">
        <v>492</v>
      </c>
      <c r="P168" s="76" t="s">
        <v>1200</v>
      </c>
      <c r="Q168" s="77" t="s">
        <v>1199</v>
      </c>
      <c r="R168" s="73"/>
      <c r="S168" s="73"/>
      <c r="V168" s="111"/>
      <c r="W168" s="112"/>
      <c r="X168" s="111"/>
      <c r="Y168" s="64"/>
      <c r="Z168" s="111"/>
      <c r="AA168" s="111"/>
      <c r="AB168" s="111"/>
    </row>
    <row r="169" ht="15.75" customHeight="1">
      <c r="A169" s="67">
        <v>57.0</v>
      </c>
      <c r="B169" s="72" t="s">
        <v>1714</v>
      </c>
      <c r="C169" s="73">
        <v>4.0</v>
      </c>
      <c r="D169" s="72" t="s">
        <v>1715</v>
      </c>
      <c r="E169" s="72" t="s">
        <v>1716</v>
      </c>
      <c r="F169" s="72" t="s">
        <v>1717</v>
      </c>
      <c r="G169" s="75" t="s">
        <v>1718</v>
      </c>
      <c r="H169" s="75" t="s">
        <v>502</v>
      </c>
      <c r="I169" s="75" t="s">
        <v>841</v>
      </c>
      <c r="J169" s="75" t="s">
        <v>1719</v>
      </c>
      <c r="K169" s="75" t="s">
        <v>1719</v>
      </c>
      <c r="L169" s="73" t="s">
        <v>986</v>
      </c>
      <c r="M169" s="77" t="s">
        <v>1697</v>
      </c>
      <c r="N169" s="98"/>
      <c r="O169" s="76" t="s">
        <v>416</v>
      </c>
      <c r="P169" s="76" t="s">
        <v>416</v>
      </c>
      <c r="Q169" s="76" t="s">
        <v>416</v>
      </c>
      <c r="R169" s="73"/>
      <c r="S169" s="73"/>
      <c r="V169" s="111"/>
      <c r="W169" s="112"/>
      <c r="X169" s="111"/>
      <c r="Y169" s="64"/>
      <c r="Z169" s="111"/>
      <c r="AA169" s="111"/>
      <c r="AB169" s="111"/>
    </row>
    <row r="170" ht="15.75" customHeight="1">
      <c r="A170" s="67">
        <v>59.0</v>
      </c>
      <c r="B170" s="72" t="s">
        <v>1720</v>
      </c>
      <c r="C170" s="73">
        <v>4.0</v>
      </c>
      <c r="D170" s="72" t="s">
        <v>1721</v>
      </c>
      <c r="E170" s="72" t="s">
        <v>1535</v>
      </c>
      <c r="F170" s="72" t="s">
        <v>1722</v>
      </c>
      <c r="G170" s="75" t="s">
        <v>1408</v>
      </c>
      <c r="H170" s="75" t="s">
        <v>1409</v>
      </c>
      <c r="I170" s="75" t="s">
        <v>1410</v>
      </c>
      <c r="J170" s="75" t="s">
        <v>1411</v>
      </c>
      <c r="K170" s="75" t="s">
        <v>1412</v>
      </c>
      <c r="L170" s="73" t="s">
        <v>986</v>
      </c>
      <c r="M170" s="77" t="s">
        <v>1697</v>
      </c>
      <c r="N170" s="98"/>
      <c r="O170" s="76" t="s">
        <v>416</v>
      </c>
      <c r="P170" s="76" t="s">
        <v>416</v>
      </c>
      <c r="Q170" s="76" t="s">
        <v>416</v>
      </c>
      <c r="R170" s="73"/>
      <c r="S170" s="73"/>
      <c r="V170" s="111"/>
      <c r="W170" s="112"/>
      <c r="X170" s="111"/>
      <c r="Y170" s="64"/>
      <c r="Z170" s="111"/>
      <c r="AA170" s="111"/>
      <c r="AB170" s="111"/>
    </row>
    <row r="171" ht="15.75" customHeight="1">
      <c r="A171" s="67">
        <v>90.0</v>
      </c>
      <c r="B171" s="72" t="s">
        <v>1723</v>
      </c>
      <c r="C171" s="73">
        <v>3.0</v>
      </c>
      <c r="D171" s="72" t="s">
        <v>1724</v>
      </c>
      <c r="E171" s="72" t="s">
        <v>1725</v>
      </c>
      <c r="F171" s="72" t="s">
        <v>1726</v>
      </c>
      <c r="G171" s="75" t="s">
        <v>1727</v>
      </c>
      <c r="H171" s="75" t="s">
        <v>1728</v>
      </c>
      <c r="I171" s="75" t="s">
        <v>1729</v>
      </c>
      <c r="J171" s="75" t="s">
        <v>1730</v>
      </c>
      <c r="K171" s="75" t="s">
        <v>1731</v>
      </c>
      <c r="L171" s="73" t="s">
        <v>986</v>
      </c>
      <c r="M171" s="77" t="s">
        <v>1697</v>
      </c>
      <c r="N171" s="98"/>
      <c r="O171" s="150" t="s">
        <v>1369</v>
      </c>
      <c r="P171" s="76" t="s">
        <v>1698</v>
      </c>
      <c r="Q171" s="77" t="s">
        <v>1192</v>
      </c>
      <c r="R171" s="73"/>
      <c r="S171" s="73"/>
      <c r="V171" s="111"/>
      <c r="W171" s="112"/>
      <c r="X171" s="111"/>
      <c r="Y171" s="64"/>
      <c r="Z171" s="111"/>
      <c r="AA171" s="111"/>
      <c r="AB171" s="111"/>
    </row>
    <row r="172" ht="15.75" customHeight="1">
      <c r="A172" s="67">
        <v>92.0</v>
      </c>
      <c r="B172" s="72" t="s">
        <v>1732</v>
      </c>
      <c r="C172" s="73">
        <v>3.0</v>
      </c>
      <c r="D172" s="72" t="s">
        <v>1733</v>
      </c>
      <c r="E172" s="72" t="s">
        <v>1734</v>
      </c>
      <c r="F172" s="72" t="s">
        <v>1735</v>
      </c>
      <c r="G172" s="75" t="s">
        <v>1736</v>
      </c>
      <c r="H172" s="75" t="s">
        <v>839</v>
      </c>
      <c r="I172" s="75" t="s">
        <v>1737</v>
      </c>
      <c r="J172" s="75" t="s">
        <v>502</v>
      </c>
      <c r="K172" s="75" t="s">
        <v>1737</v>
      </c>
      <c r="L172" s="73" t="s">
        <v>986</v>
      </c>
      <c r="M172" s="77" t="s">
        <v>1697</v>
      </c>
      <c r="N172" s="98"/>
      <c r="O172" s="76" t="s">
        <v>416</v>
      </c>
      <c r="P172" s="76" t="s">
        <v>416</v>
      </c>
      <c r="Q172" s="76" t="s">
        <v>416</v>
      </c>
      <c r="R172" s="73"/>
      <c r="S172" s="73"/>
      <c r="V172" s="111"/>
      <c r="W172" s="112"/>
      <c r="X172" s="111"/>
      <c r="Y172" s="64"/>
      <c r="Z172" s="111"/>
      <c r="AA172" s="111"/>
      <c r="AB172" s="111"/>
    </row>
    <row r="173" ht="15.75" customHeight="1">
      <c r="A173" s="67">
        <v>93.0</v>
      </c>
      <c r="B173" s="72" t="s">
        <v>1738</v>
      </c>
      <c r="C173" s="73">
        <v>3.0</v>
      </c>
      <c r="D173" s="72" t="s">
        <v>1739</v>
      </c>
      <c r="E173" s="72" t="s">
        <v>1740</v>
      </c>
      <c r="F173" s="72" t="s">
        <v>1741</v>
      </c>
      <c r="G173" s="75" t="s">
        <v>1742</v>
      </c>
      <c r="H173" s="75" t="s">
        <v>1506</v>
      </c>
      <c r="I173" s="75" t="s">
        <v>1743</v>
      </c>
      <c r="J173" s="75" t="s">
        <v>1743</v>
      </c>
      <c r="K173" s="75" t="s">
        <v>1743</v>
      </c>
      <c r="L173" s="73" t="s">
        <v>986</v>
      </c>
      <c r="M173" s="77" t="s">
        <v>1697</v>
      </c>
      <c r="N173" s="98"/>
      <c r="O173" s="150" t="s">
        <v>1369</v>
      </c>
      <c r="P173" s="76" t="s">
        <v>1698</v>
      </c>
      <c r="Q173" s="77" t="s">
        <v>1192</v>
      </c>
      <c r="R173" s="73"/>
      <c r="S173" s="73"/>
      <c r="V173" s="111"/>
      <c r="W173" s="112"/>
      <c r="X173" s="111"/>
      <c r="Y173" s="64"/>
      <c r="Z173" s="111"/>
      <c r="AA173" s="111"/>
      <c r="AB173" s="111"/>
    </row>
    <row r="174" ht="15.75" customHeight="1">
      <c r="A174" s="67">
        <v>96.0</v>
      </c>
      <c r="B174" s="72" t="s">
        <v>437</v>
      </c>
      <c r="C174" s="73">
        <v>3.0</v>
      </c>
      <c r="D174" s="72" t="s">
        <v>1744</v>
      </c>
      <c r="E174" s="72" t="s">
        <v>1745</v>
      </c>
      <c r="F174" s="72" t="s">
        <v>1746</v>
      </c>
      <c r="G174" s="75" t="s">
        <v>1374</v>
      </c>
      <c r="H174" s="75" t="s">
        <v>1747</v>
      </c>
      <c r="I174" s="75" t="s">
        <v>1028</v>
      </c>
      <c r="J174" s="75" t="s">
        <v>1029</v>
      </c>
      <c r="K174" s="75" t="s">
        <v>1030</v>
      </c>
      <c r="L174" s="73" t="s">
        <v>986</v>
      </c>
      <c r="M174" s="77" t="s">
        <v>1697</v>
      </c>
      <c r="N174" s="98"/>
      <c r="O174" s="76" t="s">
        <v>480</v>
      </c>
      <c r="P174" s="76" t="s">
        <v>480</v>
      </c>
      <c r="Q174" s="76" t="s">
        <v>480</v>
      </c>
      <c r="R174" s="73"/>
      <c r="S174" s="73"/>
      <c r="V174" s="111"/>
      <c r="W174" s="112"/>
      <c r="X174" s="111"/>
      <c r="Y174" s="64"/>
      <c r="Z174" s="111"/>
      <c r="AA174" s="111"/>
      <c r="AB174" s="111"/>
    </row>
    <row r="175" ht="15.75" customHeight="1">
      <c r="A175" s="67">
        <v>97.0</v>
      </c>
      <c r="B175" s="72" t="s">
        <v>1748</v>
      </c>
      <c r="C175" s="73">
        <v>3.0</v>
      </c>
      <c r="D175" s="72" t="s">
        <v>1749</v>
      </c>
      <c r="E175" s="72" t="s">
        <v>1750</v>
      </c>
      <c r="F175" s="72" t="s">
        <v>1751</v>
      </c>
      <c r="G175" s="75" t="s">
        <v>1752</v>
      </c>
      <c r="H175" s="75" t="s">
        <v>1753</v>
      </c>
      <c r="I175" s="75" t="s">
        <v>1754</v>
      </c>
      <c r="J175" s="75" t="s">
        <v>1755</v>
      </c>
      <c r="K175" s="75" t="s">
        <v>1756</v>
      </c>
      <c r="L175" s="73" t="s">
        <v>986</v>
      </c>
      <c r="M175" s="77" t="s">
        <v>1697</v>
      </c>
      <c r="N175" s="98"/>
      <c r="O175" s="76" t="s">
        <v>416</v>
      </c>
      <c r="P175" s="76" t="s">
        <v>416</v>
      </c>
      <c r="Q175" s="76" t="s">
        <v>416</v>
      </c>
      <c r="R175" s="73"/>
      <c r="S175" s="73"/>
      <c r="V175" s="111"/>
      <c r="W175" s="112"/>
      <c r="X175" s="111"/>
      <c r="Y175" s="64"/>
      <c r="Z175" s="111"/>
      <c r="AA175" s="111"/>
      <c r="AB175" s="111"/>
    </row>
    <row r="176" ht="15.75" customHeight="1">
      <c r="A176" s="67">
        <v>98.0</v>
      </c>
      <c r="B176" s="72" t="s">
        <v>1757</v>
      </c>
      <c r="C176" s="73">
        <v>3.0</v>
      </c>
      <c r="D176" s="72" t="s">
        <v>1758</v>
      </c>
      <c r="E176" s="72" t="s">
        <v>1759</v>
      </c>
      <c r="F176" s="72" t="s">
        <v>1760</v>
      </c>
      <c r="G176" s="75" t="s">
        <v>1761</v>
      </c>
      <c r="H176" s="75" t="s">
        <v>1762</v>
      </c>
      <c r="I176" s="75" t="s">
        <v>1763</v>
      </c>
      <c r="J176" s="75" t="s">
        <v>1764</v>
      </c>
      <c r="K176" s="75" t="s">
        <v>1765</v>
      </c>
      <c r="L176" s="73" t="s">
        <v>986</v>
      </c>
      <c r="M176" s="77" t="s">
        <v>1697</v>
      </c>
      <c r="N176" s="98"/>
      <c r="O176" s="150" t="s">
        <v>1766</v>
      </c>
      <c r="P176" s="76" t="s">
        <v>1767</v>
      </c>
      <c r="Q176" s="147" t="s">
        <v>1768</v>
      </c>
      <c r="R176" s="73"/>
      <c r="S176" s="73"/>
      <c r="T176" s="89" t="s">
        <v>1769</v>
      </c>
      <c r="V176" s="111"/>
      <c r="W176" s="112"/>
      <c r="X176" s="111"/>
      <c r="Y176" s="64"/>
      <c r="Z176" s="111"/>
      <c r="AA176" s="111"/>
      <c r="AB176" s="111"/>
    </row>
    <row r="177" ht="15.75" customHeight="1">
      <c r="A177" s="67">
        <v>101.0</v>
      </c>
      <c r="B177" s="72" t="s">
        <v>1770</v>
      </c>
      <c r="C177" s="73">
        <v>3.0</v>
      </c>
      <c r="D177" s="72" t="s">
        <v>1771</v>
      </c>
      <c r="E177" s="72" t="s">
        <v>1772</v>
      </c>
      <c r="F177" s="72" t="s">
        <v>1773</v>
      </c>
      <c r="G177" s="75" t="s">
        <v>1774</v>
      </c>
      <c r="H177" s="75" t="s">
        <v>1775</v>
      </c>
      <c r="I177" s="75" t="s">
        <v>1776</v>
      </c>
      <c r="J177" s="75" t="s">
        <v>1776</v>
      </c>
      <c r="K177" s="75" t="s">
        <v>1776</v>
      </c>
      <c r="L177" s="73" t="s">
        <v>986</v>
      </c>
      <c r="M177" s="77" t="s">
        <v>1697</v>
      </c>
      <c r="N177" s="98"/>
      <c r="O177" s="76" t="s">
        <v>269</v>
      </c>
      <c r="P177" s="76" t="s">
        <v>269</v>
      </c>
      <c r="Q177" s="76" t="s">
        <v>269</v>
      </c>
      <c r="R177" s="73"/>
      <c r="S177" s="73"/>
      <c r="V177" s="111"/>
      <c r="W177" s="112"/>
      <c r="X177" s="111"/>
      <c r="Y177" s="64"/>
      <c r="Z177" s="111"/>
      <c r="AA177" s="111"/>
      <c r="AB177" s="111"/>
    </row>
    <row r="178" ht="15.75" customHeight="1">
      <c r="A178" s="67">
        <v>102.0</v>
      </c>
      <c r="B178" s="72" t="s">
        <v>1777</v>
      </c>
      <c r="C178" s="73">
        <v>3.0</v>
      </c>
      <c r="D178" s="72" t="s">
        <v>1778</v>
      </c>
      <c r="E178" s="72" t="s">
        <v>1779</v>
      </c>
      <c r="F178" s="72" t="s">
        <v>1780</v>
      </c>
      <c r="G178" s="75" t="s">
        <v>1781</v>
      </c>
      <c r="H178" s="75" t="s">
        <v>1782</v>
      </c>
      <c r="I178" s="75" t="s">
        <v>1783</v>
      </c>
      <c r="J178" s="75" t="s">
        <v>1784</v>
      </c>
      <c r="K178" s="75" t="s">
        <v>1785</v>
      </c>
      <c r="L178" s="73" t="s">
        <v>986</v>
      </c>
      <c r="M178" s="77" t="s">
        <v>1697</v>
      </c>
      <c r="N178" s="98"/>
      <c r="O178" s="154" t="s">
        <v>684</v>
      </c>
      <c r="P178" s="154" t="s">
        <v>269</v>
      </c>
      <c r="Q178" s="147" t="s">
        <v>269</v>
      </c>
      <c r="R178" s="73"/>
      <c r="S178" s="73"/>
      <c r="V178" s="111"/>
      <c r="W178" s="112"/>
      <c r="X178" s="111"/>
      <c r="Y178" s="64"/>
      <c r="Z178" s="111"/>
      <c r="AA178" s="111"/>
      <c r="AB178" s="111"/>
    </row>
    <row r="179" ht="15.75" customHeight="1">
      <c r="A179" s="67">
        <v>88.0</v>
      </c>
      <c r="B179" s="72" t="s">
        <v>1786</v>
      </c>
      <c r="C179" s="73">
        <v>3.0</v>
      </c>
      <c r="D179" s="72" t="s">
        <v>1787</v>
      </c>
      <c r="E179" s="72" t="s">
        <v>1788</v>
      </c>
      <c r="F179" s="72" t="s">
        <v>1789</v>
      </c>
      <c r="G179" s="75" t="s">
        <v>1790</v>
      </c>
      <c r="H179" s="75" t="s">
        <v>1791</v>
      </c>
      <c r="I179" s="75" t="s">
        <v>1410</v>
      </c>
      <c r="J179" s="75" t="s">
        <v>1412</v>
      </c>
      <c r="K179" s="75" t="s">
        <v>1412</v>
      </c>
      <c r="L179" s="73" t="s">
        <v>986</v>
      </c>
      <c r="M179" s="77" t="s">
        <v>1697</v>
      </c>
      <c r="N179" s="98"/>
      <c r="O179" s="76" t="s">
        <v>416</v>
      </c>
      <c r="P179" s="76" t="s">
        <v>416</v>
      </c>
      <c r="Q179" s="76" t="s">
        <v>416</v>
      </c>
      <c r="R179" s="73"/>
      <c r="S179" s="73"/>
      <c r="V179" s="111"/>
      <c r="W179" s="112"/>
      <c r="X179" s="111"/>
      <c r="Y179" s="64"/>
      <c r="Z179" s="111"/>
      <c r="AA179" s="111"/>
      <c r="AB179" s="111"/>
    </row>
    <row r="180" ht="15.75" customHeight="1">
      <c r="A180" s="67">
        <v>103.0</v>
      </c>
      <c r="B180" s="72" t="s">
        <v>1792</v>
      </c>
      <c r="C180" s="73">
        <v>3.0</v>
      </c>
      <c r="D180" s="72" t="s">
        <v>1793</v>
      </c>
      <c r="E180" s="72" t="s">
        <v>1794</v>
      </c>
      <c r="F180" s="72" t="s">
        <v>1795</v>
      </c>
      <c r="G180" s="75" t="s">
        <v>1796</v>
      </c>
      <c r="H180" s="75" t="s">
        <v>1797</v>
      </c>
      <c r="I180" s="75" t="s">
        <v>1290</v>
      </c>
      <c r="J180" s="75" t="s">
        <v>1798</v>
      </c>
      <c r="K180" s="75" t="s">
        <v>1798</v>
      </c>
      <c r="L180" s="73" t="s">
        <v>986</v>
      </c>
      <c r="M180" s="77" t="s">
        <v>1697</v>
      </c>
      <c r="N180" s="98"/>
      <c r="O180" s="76" t="s">
        <v>269</v>
      </c>
      <c r="P180" s="76" t="s">
        <v>269</v>
      </c>
      <c r="Q180" s="76" t="s">
        <v>269</v>
      </c>
      <c r="R180" s="73"/>
      <c r="S180" s="73"/>
      <c r="V180" s="111"/>
      <c r="W180" s="112"/>
      <c r="X180" s="111"/>
      <c r="Y180" s="64"/>
      <c r="Z180" s="111"/>
      <c r="AA180" s="111"/>
      <c r="AB180" s="111"/>
    </row>
    <row r="181" ht="15.75" customHeight="1">
      <c r="A181" s="67">
        <v>211.0</v>
      </c>
      <c r="B181" s="72" t="s">
        <v>1799</v>
      </c>
      <c r="C181" s="73">
        <v>3.0</v>
      </c>
      <c r="D181" s="72" t="s">
        <v>1800</v>
      </c>
      <c r="E181" s="72" t="s">
        <v>1801</v>
      </c>
      <c r="F181" s="72" t="s">
        <v>1802</v>
      </c>
      <c r="G181" s="75" t="s">
        <v>1803</v>
      </c>
      <c r="H181" s="75" t="s">
        <v>1804</v>
      </c>
      <c r="I181" s="75" t="s">
        <v>1006</v>
      </c>
      <c r="J181" s="75" t="s">
        <v>1006</v>
      </c>
      <c r="K181" s="75" t="s">
        <v>1006</v>
      </c>
      <c r="L181" s="73" t="s">
        <v>986</v>
      </c>
      <c r="M181" s="77" t="s">
        <v>1697</v>
      </c>
      <c r="N181" s="98"/>
      <c r="O181" s="76" t="s">
        <v>684</v>
      </c>
      <c r="P181" s="76" t="s">
        <v>684</v>
      </c>
      <c r="Q181" s="76" t="s">
        <v>684</v>
      </c>
      <c r="R181" s="73"/>
      <c r="S181" s="73"/>
      <c r="V181" s="111"/>
      <c r="W181" s="112"/>
      <c r="X181" s="111"/>
      <c r="Y181" s="64"/>
      <c r="Z181" s="111"/>
      <c r="AA181" s="111"/>
      <c r="AB181" s="111"/>
    </row>
    <row r="182" ht="15.75" customHeight="1">
      <c r="A182" s="67">
        <v>107.0</v>
      </c>
      <c r="B182" s="72" t="s">
        <v>592</v>
      </c>
      <c r="C182" s="73">
        <v>3.0</v>
      </c>
      <c r="D182" s="72" t="s">
        <v>1805</v>
      </c>
      <c r="E182" s="72" t="s">
        <v>1806</v>
      </c>
      <c r="F182" s="72" t="s">
        <v>1807</v>
      </c>
      <c r="G182" s="75" t="s">
        <v>733</v>
      </c>
      <c r="H182" s="75" t="s">
        <v>1808</v>
      </c>
      <c r="I182" s="75" t="s">
        <v>1809</v>
      </c>
      <c r="J182" s="75" t="s">
        <v>1810</v>
      </c>
      <c r="K182" s="75" t="s">
        <v>1295</v>
      </c>
      <c r="L182" s="73" t="s">
        <v>986</v>
      </c>
      <c r="M182" s="77" t="s">
        <v>1697</v>
      </c>
      <c r="N182" s="98"/>
      <c r="O182" s="154" t="s">
        <v>1354</v>
      </c>
      <c r="P182" s="154" t="s">
        <v>1811</v>
      </c>
      <c r="Q182" s="77" t="s">
        <v>1297</v>
      </c>
      <c r="R182" s="73"/>
      <c r="S182" s="73"/>
      <c r="V182" s="111"/>
      <c r="W182" s="112"/>
      <c r="X182" s="111"/>
      <c r="Y182" s="64"/>
      <c r="Z182" s="111"/>
      <c r="AA182" s="111"/>
      <c r="AB182" s="111"/>
    </row>
    <row r="183" ht="15.75" customHeight="1">
      <c r="A183" s="67">
        <v>108.0</v>
      </c>
      <c r="B183" s="72" t="s">
        <v>1812</v>
      </c>
      <c r="C183" s="73">
        <v>3.0</v>
      </c>
      <c r="D183" s="72" t="s">
        <v>1813</v>
      </c>
      <c r="E183" s="72" t="s">
        <v>1814</v>
      </c>
      <c r="F183" s="72" t="s">
        <v>1815</v>
      </c>
      <c r="G183" s="75" t="s">
        <v>966</v>
      </c>
      <c r="H183" s="75" t="s">
        <v>967</v>
      </c>
      <c r="I183" s="75" t="s">
        <v>1290</v>
      </c>
      <c r="J183" s="75" t="s">
        <v>968</v>
      </c>
      <c r="K183" s="75" t="s">
        <v>968</v>
      </c>
      <c r="L183" s="73" t="s">
        <v>986</v>
      </c>
      <c r="M183" s="77" t="s">
        <v>1697</v>
      </c>
      <c r="N183" s="98"/>
      <c r="O183" s="155" t="s">
        <v>727</v>
      </c>
      <c r="P183" s="154" t="s">
        <v>1816</v>
      </c>
      <c r="Q183" s="77" t="s">
        <v>727</v>
      </c>
      <c r="R183" s="73"/>
      <c r="S183" s="73"/>
      <c r="V183" s="111"/>
      <c r="W183" s="112"/>
      <c r="X183" s="111"/>
      <c r="Y183" s="64"/>
      <c r="Z183" s="111"/>
      <c r="AA183" s="111"/>
      <c r="AB183" s="111"/>
    </row>
    <row r="184" ht="15.75" customHeight="1">
      <c r="A184" s="67">
        <v>109.0</v>
      </c>
      <c r="B184" s="72" t="s">
        <v>1817</v>
      </c>
      <c r="C184" s="73">
        <v>3.0</v>
      </c>
      <c r="D184" s="72" t="s">
        <v>1818</v>
      </c>
      <c r="E184" s="72" t="s">
        <v>1819</v>
      </c>
      <c r="F184" s="72" t="s">
        <v>1820</v>
      </c>
      <c r="G184" s="75" t="s">
        <v>1821</v>
      </c>
      <c r="H184" s="75" t="s">
        <v>1822</v>
      </c>
      <c r="I184" s="75" t="s">
        <v>1823</v>
      </c>
      <c r="L184" s="73" t="s">
        <v>986</v>
      </c>
      <c r="M184" s="77" t="s">
        <v>1697</v>
      </c>
      <c r="N184" s="98"/>
      <c r="O184" s="154" t="s">
        <v>215</v>
      </c>
      <c r="P184" s="154" t="s">
        <v>333</v>
      </c>
      <c r="Q184" s="147" t="s">
        <v>215</v>
      </c>
      <c r="R184" s="73"/>
      <c r="S184" s="73"/>
      <c r="V184" s="111"/>
      <c r="W184" s="112"/>
      <c r="X184" s="111"/>
      <c r="Y184" s="64"/>
      <c r="Z184" s="111"/>
      <c r="AA184" s="111"/>
      <c r="AB184" s="111"/>
    </row>
    <row r="185" ht="15.75" customHeight="1">
      <c r="A185" s="67">
        <v>111.0</v>
      </c>
      <c r="B185" s="72" t="s">
        <v>1824</v>
      </c>
      <c r="C185" s="73">
        <v>3.0</v>
      </c>
      <c r="D185" s="72" t="s">
        <v>1825</v>
      </c>
      <c r="E185" s="72" t="s">
        <v>1826</v>
      </c>
      <c r="F185" s="72" t="s">
        <v>1827</v>
      </c>
      <c r="G185" s="75" t="s">
        <v>1828</v>
      </c>
      <c r="H185" s="75" t="s">
        <v>1829</v>
      </c>
      <c r="I185" s="75" t="s">
        <v>1830</v>
      </c>
      <c r="J185" s="75" t="s">
        <v>1831</v>
      </c>
      <c r="K185" s="75" t="s">
        <v>1832</v>
      </c>
      <c r="L185" s="73" t="s">
        <v>986</v>
      </c>
      <c r="M185" s="77" t="s">
        <v>1697</v>
      </c>
      <c r="N185" s="98"/>
      <c r="O185" s="76" t="s">
        <v>480</v>
      </c>
      <c r="P185" s="76" t="s">
        <v>480</v>
      </c>
      <c r="Q185" s="76" t="s">
        <v>480</v>
      </c>
      <c r="R185" s="73"/>
      <c r="S185" s="73"/>
      <c r="V185" s="111"/>
      <c r="W185" s="112"/>
      <c r="X185" s="111"/>
      <c r="Y185" s="64"/>
      <c r="Z185" s="111"/>
      <c r="AA185" s="111"/>
      <c r="AB185" s="111"/>
    </row>
    <row r="186" ht="15.75" customHeight="1">
      <c r="A186" s="67">
        <v>112.0</v>
      </c>
      <c r="B186" s="72" t="s">
        <v>1833</v>
      </c>
      <c r="C186" s="73">
        <v>3.0</v>
      </c>
      <c r="D186" s="72" t="s">
        <v>1834</v>
      </c>
      <c r="E186" s="72" t="s">
        <v>1835</v>
      </c>
      <c r="F186" s="72" t="s">
        <v>1836</v>
      </c>
      <c r="G186" s="75" t="s">
        <v>1837</v>
      </c>
      <c r="H186" s="75" t="s">
        <v>1838</v>
      </c>
      <c r="I186" s="75" t="s">
        <v>1839</v>
      </c>
      <c r="J186" s="75" t="s">
        <v>1840</v>
      </c>
      <c r="K186" s="75" t="s">
        <v>1840</v>
      </c>
      <c r="L186" s="73" t="s">
        <v>986</v>
      </c>
      <c r="M186" s="77" t="s">
        <v>1697</v>
      </c>
      <c r="N186" s="98"/>
      <c r="O186" s="155" t="s">
        <v>727</v>
      </c>
      <c r="P186" s="154" t="s">
        <v>1841</v>
      </c>
      <c r="Q186" s="77" t="s">
        <v>727</v>
      </c>
      <c r="R186" s="73"/>
      <c r="S186" s="73"/>
      <c r="T186" s="85" t="s">
        <v>1842</v>
      </c>
      <c r="V186" s="111"/>
      <c r="W186" s="112"/>
      <c r="X186" s="111"/>
      <c r="Y186" s="64"/>
      <c r="Z186" s="111"/>
      <c r="AA186" s="111"/>
      <c r="AB186" s="111"/>
    </row>
    <row r="187" ht="15.75" customHeight="1">
      <c r="A187" s="67">
        <v>113.0</v>
      </c>
      <c r="B187" s="72" t="s">
        <v>1843</v>
      </c>
      <c r="C187" s="73">
        <v>3.0</v>
      </c>
      <c r="D187" s="72" t="s">
        <v>1844</v>
      </c>
      <c r="E187" s="72" t="s">
        <v>1845</v>
      </c>
      <c r="F187" s="72" t="s">
        <v>1846</v>
      </c>
      <c r="G187" s="75" t="s">
        <v>570</v>
      </c>
      <c r="H187" s="75" t="s">
        <v>902</v>
      </c>
      <c r="I187" s="75" t="s">
        <v>573</v>
      </c>
      <c r="J187" s="75" t="s">
        <v>573</v>
      </c>
      <c r="K187" s="75" t="s">
        <v>573</v>
      </c>
      <c r="L187" s="73" t="s">
        <v>986</v>
      </c>
      <c r="M187" s="77" t="s">
        <v>1697</v>
      </c>
      <c r="N187" s="98"/>
      <c r="O187" s="76" t="s">
        <v>285</v>
      </c>
      <c r="P187" s="76" t="s">
        <v>285</v>
      </c>
      <c r="Q187" s="76" t="s">
        <v>285</v>
      </c>
      <c r="R187" s="73"/>
      <c r="S187" s="73"/>
      <c r="V187" s="111"/>
      <c r="W187" s="112"/>
      <c r="X187" s="111"/>
      <c r="Y187" s="64"/>
      <c r="Z187" s="111"/>
      <c r="AA187" s="111"/>
      <c r="AB187" s="111"/>
    </row>
    <row r="188" ht="15.75" customHeight="1">
      <c r="A188" s="67">
        <v>115.0</v>
      </c>
      <c r="B188" s="72" t="s">
        <v>1847</v>
      </c>
      <c r="C188" s="73">
        <v>3.0</v>
      </c>
      <c r="D188" s="72" t="s">
        <v>1848</v>
      </c>
      <c r="E188" s="72" t="s">
        <v>994</v>
      </c>
      <c r="F188" s="72" t="s">
        <v>1849</v>
      </c>
      <c r="G188" s="75" t="s">
        <v>996</v>
      </c>
      <c r="H188" s="75" t="s">
        <v>997</v>
      </c>
      <c r="I188" s="75" t="s">
        <v>998</v>
      </c>
      <c r="J188" s="75" t="s">
        <v>999</v>
      </c>
      <c r="K188" s="75" t="s">
        <v>998</v>
      </c>
      <c r="L188" s="73" t="s">
        <v>986</v>
      </c>
      <c r="M188" s="77" t="s">
        <v>1697</v>
      </c>
      <c r="N188" s="98"/>
      <c r="O188" s="76" t="s">
        <v>480</v>
      </c>
      <c r="P188" s="76" t="s">
        <v>480</v>
      </c>
      <c r="Q188" s="76" t="s">
        <v>480</v>
      </c>
      <c r="R188" s="73"/>
      <c r="S188" s="73"/>
      <c r="V188" s="111"/>
      <c r="W188" s="112"/>
      <c r="X188" s="111"/>
      <c r="Y188" s="64"/>
      <c r="Z188" s="111"/>
      <c r="AA188" s="111"/>
      <c r="AB188" s="111"/>
    </row>
    <row r="189" ht="15.75" customHeight="1">
      <c r="A189" s="67">
        <v>105.0</v>
      </c>
      <c r="B189" s="72" t="s">
        <v>1850</v>
      </c>
      <c r="C189" s="73">
        <v>3.0</v>
      </c>
      <c r="D189" s="72" t="s">
        <v>1851</v>
      </c>
      <c r="E189" s="72" t="s">
        <v>1852</v>
      </c>
      <c r="F189" s="72" t="s">
        <v>1853</v>
      </c>
      <c r="G189" s="75" t="s">
        <v>1854</v>
      </c>
      <c r="H189" s="75" t="s">
        <v>1855</v>
      </c>
      <c r="I189" s="75" t="s">
        <v>1626</v>
      </c>
      <c r="J189" s="75" t="s">
        <v>1626</v>
      </c>
      <c r="K189" s="75" t="s">
        <v>1626</v>
      </c>
      <c r="L189" s="73" t="s">
        <v>986</v>
      </c>
      <c r="M189" s="77" t="s">
        <v>1697</v>
      </c>
      <c r="N189" s="98"/>
      <c r="O189" s="154" t="s">
        <v>1856</v>
      </c>
      <c r="P189" s="154" t="s">
        <v>416</v>
      </c>
      <c r="Q189" s="147" t="s">
        <v>285</v>
      </c>
      <c r="R189" s="73"/>
      <c r="S189" s="73"/>
      <c r="V189" s="111"/>
      <c r="W189" s="112"/>
      <c r="X189" s="111"/>
      <c r="Y189" s="64"/>
      <c r="Z189" s="111"/>
      <c r="AA189" s="111"/>
      <c r="AB189" s="111"/>
    </row>
    <row r="190" ht="15.75" customHeight="1">
      <c r="A190" s="67">
        <v>87.0</v>
      </c>
      <c r="B190" s="72" t="s">
        <v>1857</v>
      </c>
      <c r="C190" s="73">
        <v>3.0</v>
      </c>
      <c r="D190" s="72" t="s">
        <v>1858</v>
      </c>
      <c r="E190" s="72" t="s">
        <v>1859</v>
      </c>
      <c r="F190" s="72" t="s">
        <v>1860</v>
      </c>
      <c r="G190" s="75" t="s">
        <v>1861</v>
      </c>
      <c r="H190" s="75" t="s">
        <v>1862</v>
      </c>
      <c r="I190" s="75" t="s">
        <v>1863</v>
      </c>
      <c r="L190" s="73" t="s">
        <v>986</v>
      </c>
      <c r="M190" s="77" t="s">
        <v>1697</v>
      </c>
      <c r="N190" s="98"/>
      <c r="O190" s="93" t="s">
        <v>727</v>
      </c>
      <c r="P190" s="93" t="s">
        <v>727</v>
      </c>
      <c r="Q190" s="93" t="s">
        <v>727</v>
      </c>
      <c r="R190" s="73"/>
      <c r="S190" s="73"/>
      <c r="V190" s="111"/>
      <c r="W190" s="112"/>
      <c r="X190" s="111"/>
      <c r="Y190" s="64"/>
      <c r="Z190" s="111"/>
      <c r="AA190" s="111"/>
      <c r="AB190" s="111"/>
    </row>
    <row r="191" ht="15.75" customHeight="1">
      <c r="A191" s="67">
        <v>85.0</v>
      </c>
      <c r="B191" s="72" t="s">
        <v>1864</v>
      </c>
      <c r="C191" s="73">
        <v>3.0</v>
      </c>
      <c r="D191" s="72" t="s">
        <v>1865</v>
      </c>
      <c r="E191" s="72" t="s">
        <v>1866</v>
      </c>
      <c r="F191" s="72" t="s">
        <v>1867</v>
      </c>
      <c r="G191" s="75" t="s">
        <v>1266</v>
      </c>
      <c r="H191" s="75" t="s">
        <v>1868</v>
      </c>
      <c r="I191" s="75" t="s">
        <v>1268</v>
      </c>
      <c r="J191" s="75" t="s">
        <v>699</v>
      </c>
      <c r="K191" s="75" t="s">
        <v>699</v>
      </c>
      <c r="L191" s="73" t="s">
        <v>986</v>
      </c>
      <c r="M191" s="77" t="s">
        <v>1697</v>
      </c>
      <c r="N191" s="98"/>
      <c r="O191" s="76" t="s">
        <v>1869</v>
      </c>
      <c r="P191" s="76" t="s">
        <v>1869</v>
      </c>
      <c r="Q191" s="77" t="s">
        <v>384</v>
      </c>
      <c r="R191" s="73"/>
      <c r="S191" s="73"/>
      <c r="V191" s="111"/>
      <c r="W191" s="112"/>
      <c r="X191" s="111"/>
      <c r="Y191" s="64"/>
      <c r="Z191" s="111"/>
      <c r="AA191" s="111"/>
      <c r="AB191" s="111"/>
    </row>
    <row r="192" ht="15.75" customHeight="1">
      <c r="A192" s="67">
        <v>84.0</v>
      </c>
      <c r="B192" s="72" t="s">
        <v>1870</v>
      </c>
      <c r="C192" s="73">
        <v>3.0</v>
      </c>
      <c r="D192" s="72" t="s">
        <v>1871</v>
      </c>
      <c r="E192" s="72" t="s">
        <v>1406</v>
      </c>
      <c r="F192" s="72" t="s">
        <v>1872</v>
      </c>
      <c r="G192" s="75" t="s">
        <v>1408</v>
      </c>
      <c r="H192" s="75" t="s">
        <v>1409</v>
      </c>
      <c r="I192" s="75" t="s">
        <v>1410</v>
      </c>
      <c r="J192" s="74" t="s">
        <v>1411</v>
      </c>
      <c r="K192" s="75" t="s">
        <v>1412</v>
      </c>
      <c r="L192" s="73" t="s">
        <v>986</v>
      </c>
      <c r="M192" s="77" t="s">
        <v>1697</v>
      </c>
      <c r="N192" s="98"/>
      <c r="O192" s="76" t="s">
        <v>416</v>
      </c>
      <c r="P192" s="76" t="s">
        <v>416</v>
      </c>
      <c r="Q192" s="76" t="s">
        <v>416</v>
      </c>
      <c r="R192" s="73"/>
      <c r="S192" s="73"/>
      <c r="V192" s="111"/>
      <c r="W192" s="112"/>
      <c r="X192" s="111"/>
      <c r="Y192" s="64"/>
      <c r="Z192" s="111"/>
      <c r="AA192" s="111"/>
      <c r="AB192" s="111"/>
    </row>
    <row r="193" ht="15.75" customHeight="1">
      <c r="A193" s="67">
        <v>60.0</v>
      </c>
      <c r="B193" s="72" t="s">
        <v>1873</v>
      </c>
      <c r="C193" s="73">
        <v>4.0</v>
      </c>
      <c r="D193" s="72" t="s">
        <v>1874</v>
      </c>
      <c r="E193" s="72" t="s">
        <v>1875</v>
      </c>
      <c r="F193" s="72" t="s">
        <v>1876</v>
      </c>
      <c r="G193" s="75" t="s">
        <v>1565</v>
      </c>
      <c r="H193" s="75" t="s">
        <v>1877</v>
      </c>
      <c r="I193" s="75" t="s">
        <v>1567</v>
      </c>
      <c r="J193" s="75" t="s">
        <v>1412</v>
      </c>
      <c r="K193" s="74" t="s">
        <v>1412</v>
      </c>
      <c r="L193" s="73" t="s">
        <v>986</v>
      </c>
      <c r="M193" s="77" t="s">
        <v>1697</v>
      </c>
      <c r="N193" s="98"/>
      <c r="O193" s="154" t="s">
        <v>1856</v>
      </c>
      <c r="P193" s="154" t="s">
        <v>1878</v>
      </c>
      <c r="Q193" s="156" t="s">
        <v>1878</v>
      </c>
      <c r="R193" s="73"/>
      <c r="S193" s="73"/>
      <c r="V193" s="111"/>
      <c r="W193" s="112"/>
      <c r="X193" s="111"/>
      <c r="Y193" s="64"/>
      <c r="Z193" s="111"/>
      <c r="AA193" s="111"/>
      <c r="AB193" s="111"/>
    </row>
    <row r="194" ht="15.75" customHeight="1">
      <c r="A194" s="67">
        <v>61.0</v>
      </c>
      <c r="B194" s="72" t="s">
        <v>1879</v>
      </c>
      <c r="C194" s="73">
        <v>4.0</v>
      </c>
      <c r="D194" s="72" t="s">
        <v>1880</v>
      </c>
      <c r="E194" s="72" t="s">
        <v>1881</v>
      </c>
      <c r="F194" s="72" t="s">
        <v>1882</v>
      </c>
      <c r="G194" s="75" t="s">
        <v>1441</v>
      </c>
      <c r="H194" s="75" t="s">
        <v>1883</v>
      </c>
      <c r="I194" s="75" t="s">
        <v>459</v>
      </c>
      <c r="J194" s="75" t="s">
        <v>1884</v>
      </c>
      <c r="K194" s="75" t="s">
        <v>460</v>
      </c>
      <c r="L194" s="73" t="s">
        <v>986</v>
      </c>
      <c r="M194" s="77" t="s">
        <v>1697</v>
      </c>
      <c r="N194" s="98"/>
      <c r="O194" s="134" t="s">
        <v>1885</v>
      </c>
      <c r="P194" s="134" t="s">
        <v>464</v>
      </c>
      <c r="Q194" s="134" t="s">
        <v>464</v>
      </c>
      <c r="R194" s="73"/>
      <c r="S194" s="73"/>
      <c r="V194" s="111"/>
      <c r="W194" s="112"/>
      <c r="X194" s="111"/>
      <c r="Y194" s="64"/>
      <c r="Z194" s="111"/>
      <c r="AA194" s="111"/>
      <c r="AB194" s="111"/>
    </row>
    <row r="195" ht="15.75" customHeight="1">
      <c r="A195" s="67">
        <v>62.0</v>
      </c>
      <c r="B195" s="72" t="s">
        <v>1886</v>
      </c>
      <c r="C195" s="73">
        <v>4.0</v>
      </c>
      <c r="D195" s="72" t="s">
        <v>1887</v>
      </c>
      <c r="E195" s="72" t="s">
        <v>1888</v>
      </c>
      <c r="F195" s="72" t="s">
        <v>1889</v>
      </c>
      <c r="G195" s="75" t="s">
        <v>1890</v>
      </c>
      <c r="H195" s="75" t="s">
        <v>1891</v>
      </c>
      <c r="I195" s="75" t="s">
        <v>1255</v>
      </c>
      <c r="J195" s="75" t="s">
        <v>1892</v>
      </c>
      <c r="K195" s="75" t="s">
        <v>1254</v>
      </c>
      <c r="L195" s="73" t="s">
        <v>986</v>
      </c>
      <c r="M195" s="77" t="s">
        <v>1697</v>
      </c>
      <c r="N195" s="98"/>
      <c r="O195" s="76" t="s">
        <v>480</v>
      </c>
      <c r="P195" s="76" t="s">
        <v>480</v>
      </c>
      <c r="Q195" s="76" t="s">
        <v>480</v>
      </c>
      <c r="R195" s="73"/>
      <c r="S195" s="73"/>
      <c r="V195" s="111"/>
      <c r="W195" s="112"/>
      <c r="X195" s="111"/>
      <c r="Y195" s="64"/>
      <c r="Z195" s="111"/>
      <c r="AA195" s="111"/>
      <c r="AB195" s="111"/>
    </row>
    <row r="196" ht="15.75" customHeight="1">
      <c r="A196" s="67">
        <v>63.0</v>
      </c>
      <c r="B196" s="72" t="s">
        <v>1893</v>
      </c>
      <c r="C196" s="73">
        <v>4.0</v>
      </c>
      <c r="D196" s="72" t="s">
        <v>1894</v>
      </c>
      <c r="E196" s="72" t="s">
        <v>1895</v>
      </c>
      <c r="F196" s="72" t="s">
        <v>1896</v>
      </c>
      <c r="G196" s="75" t="s">
        <v>310</v>
      </c>
      <c r="H196" s="75" t="s">
        <v>790</v>
      </c>
      <c r="I196" s="75" t="s">
        <v>792</v>
      </c>
      <c r="J196" s="75" t="s">
        <v>312</v>
      </c>
      <c r="K196" s="75" t="s">
        <v>792</v>
      </c>
      <c r="L196" s="73" t="s">
        <v>986</v>
      </c>
      <c r="M196" s="77" t="s">
        <v>1697</v>
      </c>
      <c r="N196" s="98"/>
      <c r="O196" s="76" t="s">
        <v>316</v>
      </c>
      <c r="P196" s="76" t="s">
        <v>316</v>
      </c>
      <c r="Q196" s="76" t="s">
        <v>316</v>
      </c>
      <c r="R196" s="73"/>
      <c r="S196" s="73"/>
      <c r="V196" s="111"/>
      <c r="W196" s="112"/>
      <c r="X196" s="111"/>
      <c r="Y196" s="64"/>
      <c r="Z196" s="111"/>
      <c r="AA196" s="111"/>
      <c r="AB196" s="111"/>
    </row>
    <row r="197" ht="15.75" customHeight="1">
      <c r="A197" s="67">
        <v>66.0</v>
      </c>
      <c r="B197" s="72" t="s">
        <v>1897</v>
      </c>
      <c r="C197" s="73">
        <v>4.0</v>
      </c>
      <c r="D197" s="72" t="s">
        <v>1898</v>
      </c>
      <c r="E197" s="72" t="s">
        <v>787</v>
      </c>
      <c r="F197" s="72" t="s">
        <v>1899</v>
      </c>
      <c r="G197" s="75" t="s">
        <v>789</v>
      </c>
      <c r="H197" s="75" t="s">
        <v>790</v>
      </c>
      <c r="I197" s="75" t="s">
        <v>791</v>
      </c>
      <c r="J197" s="75" t="s">
        <v>792</v>
      </c>
      <c r="K197" s="75" t="s">
        <v>793</v>
      </c>
      <c r="L197" s="73" t="s">
        <v>986</v>
      </c>
      <c r="M197" s="77" t="s">
        <v>1697</v>
      </c>
      <c r="N197" s="98"/>
      <c r="O197" s="76" t="s">
        <v>316</v>
      </c>
      <c r="P197" s="76" t="s">
        <v>316</v>
      </c>
      <c r="Q197" s="76" t="s">
        <v>316</v>
      </c>
      <c r="R197" s="73"/>
      <c r="S197" s="73"/>
      <c r="V197" s="111"/>
      <c r="W197" s="112"/>
      <c r="X197" s="111"/>
      <c r="Y197" s="64"/>
      <c r="Z197" s="111"/>
      <c r="AA197" s="111"/>
      <c r="AB197" s="111"/>
    </row>
    <row r="198" ht="15.75" customHeight="1">
      <c r="A198" s="67">
        <v>67.0</v>
      </c>
      <c r="B198" s="72" t="s">
        <v>1900</v>
      </c>
      <c r="C198" s="73">
        <v>4.0</v>
      </c>
      <c r="D198" s="72" t="s">
        <v>1901</v>
      </c>
      <c r="E198" s="72" t="s">
        <v>1902</v>
      </c>
      <c r="F198" s="72" t="s">
        <v>1903</v>
      </c>
      <c r="G198" s="75" t="s">
        <v>1904</v>
      </c>
      <c r="H198" s="75" t="s">
        <v>1498</v>
      </c>
      <c r="I198" s="75" t="s">
        <v>1905</v>
      </c>
      <c r="J198" s="75" t="s">
        <v>327</v>
      </c>
      <c r="K198" s="75" t="s">
        <v>1906</v>
      </c>
      <c r="L198" s="73" t="s">
        <v>986</v>
      </c>
      <c r="M198" s="77" t="s">
        <v>1697</v>
      </c>
      <c r="N198" s="98"/>
      <c r="O198" s="76" t="s">
        <v>333</v>
      </c>
      <c r="P198" s="76" t="s">
        <v>333</v>
      </c>
      <c r="Q198" s="76" t="s">
        <v>333</v>
      </c>
      <c r="R198" s="73"/>
      <c r="S198" s="73"/>
      <c r="V198" s="111"/>
      <c r="W198" s="112"/>
      <c r="X198" s="111"/>
      <c r="Y198" s="64"/>
      <c r="Z198" s="111"/>
      <c r="AA198" s="111"/>
      <c r="AB198" s="111"/>
    </row>
    <row r="199" ht="15.75" customHeight="1">
      <c r="A199" s="67">
        <v>68.0</v>
      </c>
      <c r="B199" s="72" t="s">
        <v>1907</v>
      </c>
      <c r="C199" s="73">
        <v>3.0</v>
      </c>
      <c r="D199" s="72" t="s">
        <v>1908</v>
      </c>
      <c r="E199" s="72" t="s">
        <v>1909</v>
      </c>
      <c r="F199" s="72" t="s">
        <v>1910</v>
      </c>
      <c r="G199" s="75" t="s">
        <v>1911</v>
      </c>
      <c r="H199" s="75" t="s">
        <v>1912</v>
      </c>
      <c r="I199" s="75" t="s">
        <v>1913</v>
      </c>
      <c r="J199" s="75" t="s">
        <v>1914</v>
      </c>
      <c r="K199" s="75" t="s">
        <v>1913</v>
      </c>
      <c r="L199" s="73" t="s">
        <v>986</v>
      </c>
      <c r="M199" s="77" t="s">
        <v>1697</v>
      </c>
      <c r="N199" s="98"/>
      <c r="O199" s="76" t="s">
        <v>269</v>
      </c>
      <c r="P199" s="76" t="s">
        <v>269</v>
      </c>
      <c r="Q199" s="76" t="s">
        <v>269</v>
      </c>
      <c r="R199" s="73"/>
      <c r="S199" s="73"/>
      <c r="V199" s="111"/>
      <c r="W199" s="112"/>
      <c r="X199" s="111"/>
      <c r="Y199" s="64"/>
      <c r="Z199" s="111"/>
      <c r="AA199" s="111"/>
      <c r="AB199" s="111"/>
    </row>
    <row r="200" ht="15.75" customHeight="1">
      <c r="A200" s="67">
        <v>69.0</v>
      </c>
      <c r="B200" s="72" t="s">
        <v>1915</v>
      </c>
      <c r="C200" s="73">
        <v>3.0</v>
      </c>
      <c r="D200" s="72" t="s">
        <v>1916</v>
      </c>
      <c r="E200" s="72" t="s">
        <v>1917</v>
      </c>
      <c r="F200" s="72" t="s">
        <v>1918</v>
      </c>
      <c r="G200" s="75" t="s">
        <v>1919</v>
      </c>
      <c r="H200" s="75" t="s">
        <v>1920</v>
      </c>
      <c r="I200" s="75" t="s">
        <v>548</v>
      </c>
      <c r="J200" s="75" t="s">
        <v>1921</v>
      </c>
      <c r="L200" s="73" t="s">
        <v>986</v>
      </c>
      <c r="M200" s="77" t="s">
        <v>1697</v>
      </c>
      <c r="N200" s="98"/>
      <c r="O200" s="157" t="s">
        <v>1922</v>
      </c>
      <c r="P200" s="158" t="s">
        <v>1922</v>
      </c>
      <c r="Q200" s="147" t="s">
        <v>727</v>
      </c>
      <c r="R200" s="73"/>
      <c r="S200" s="73"/>
      <c r="V200" s="111"/>
      <c r="W200" s="112"/>
      <c r="X200" s="111"/>
      <c r="Y200" s="64"/>
      <c r="Z200" s="111"/>
      <c r="AA200" s="111"/>
      <c r="AB200" s="111"/>
    </row>
    <row r="201" ht="15.75" customHeight="1">
      <c r="A201" s="67">
        <v>70.0</v>
      </c>
      <c r="B201" s="72" t="s">
        <v>1923</v>
      </c>
      <c r="C201" s="73">
        <v>3.0</v>
      </c>
      <c r="D201" s="72" t="s">
        <v>1924</v>
      </c>
      <c r="E201" s="72" t="s">
        <v>1925</v>
      </c>
      <c r="F201" s="72" t="s">
        <v>1926</v>
      </c>
      <c r="G201" s="75" t="s">
        <v>712</v>
      </c>
      <c r="H201" s="75" t="s">
        <v>1927</v>
      </c>
      <c r="I201" s="75" t="s">
        <v>1928</v>
      </c>
      <c r="J201" s="75" t="s">
        <v>1929</v>
      </c>
      <c r="K201" s="75" t="s">
        <v>1930</v>
      </c>
      <c r="L201" s="73" t="s">
        <v>986</v>
      </c>
      <c r="M201" s="77" t="s">
        <v>1697</v>
      </c>
      <c r="N201" s="98"/>
      <c r="O201" s="76" t="s">
        <v>285</v>
      </c>
      <c r="P201" s="76" t="s">
        <v>285</v>
      </c>
      <c r="Q201" s="76" t="s">
        <v>285</v>
      </c>
      <c r="R201" s="73"/>
      <c r="S201" s="73"/>
      <c r="V201" s="111"/>
      <c r="W201" s="112"/>
      <c r="X201" s="111"/>
      <c r="Y201" s="64"/>
      <c r="Z201" s="111"/>
      <c r="AA201" s="111"/>
      <c r="AB201" s="111"/>
    </row>
    <row r="202" ht="15.75" customHeight="1">
      <c r="A202" s="67">
        <v>71.0</v>
      </c>
      <c r="B202" s="72" t="s">
        <v>1931</v>
      </c>
      <c r="C202" s="73">
        <v>3.0</v>
      </c>
      <c r="D202" s="72" t="s">
        <v>1932</v>
      </c>
      <c r="E202" s="72" t="s">
        <v>1933</v>
      </c>
      <c r="F202" s="72" t="s">
        <v>1934</v>
      </c>
      <c r="G202" s="75" t="s">
        <v>1935</v>
      </c>
      <c r="H202" s="75" t="s">
        <v>1936</v>
      </c>
      <c r="I202" s="75" t="s">
        <v>1937</v>
      </c>
      <c r="J202" s="75" t="s">
        <v>1938</v>
      </c>
      <c r="K202" s="75" t="s">
        <v>1939</v>
      </c>
      <c r="L202" s="73" t="s">
        <v>986</v>
      </c>
      <c r="M202" s="77" t="s">
        <v>1697</v>
      </c>
      <c r="N202" s="98"/>
      <c r="O202" s="155" t="s">
        <v>727</v>
      </c>
      <c r="P202" s="154" t="s">
        <v>896</v>
      </c>
      <c r="Q202" s="147" t="s">
        <v>727</v>
      </c>
      <c r="R202" s="73"/>
      <c r="S202" s="73"/>
      <c r="T202" s="85" t="s">
        <v>1940</v>
      </c>
      <c r="V202" s="111"/>
      <c r="W202" s="112"/>
      <c r="X202" s="111"/>
      <c r="Y202" s="64"/>
      <c r="Z202" s="111"/>
      <c r="AA202" s="111"/>
      <c r="AB202" s="111"/>
    </row>
    <row r="203" ht="15.75" customHeight="1">
      <c r="A203" s="67">
        <v>73.0</v>
      </c>
      <c r="B203" s="72" t="s">
        <v>1941</v>
      </c>
      <c r="C203" s="73">
        <v>3.0</v>
      </c>
      <c r="D203" s="72" t="s">
        <v>1942</v>
      </c>
      <c r="E203" s="72" t="s">
        <v>1943</v>
      </c>
      <c r="F203" s="72" t="s">
        <v>1944</v>
      </c>
      <c r="G203" s="75" t="s">
        <v>1945</v>
      </c>
      <c r="H203" s="75" t="s">
        <v>1783</v>
      </c>
      <c r="I203" s="75" t="s">
        <v>1946</v>
      </c>
      <c r="J203" s="75" t="s">
        <v>1947</v>
      </c>
      <c r="K203" s="75" t="s">
        <v>1948</v>
      </c>
      <c r="L203" s="73" t="s">
        <v>986</v>
      </c>
      <c r="M203" s="77" t="s">
        <v>1697</v>
      </c>
      <c r="N203" s="98"/>
      <c r="O203" s="76" t="s">
        <v>684</v>
      </c>
      <c r="P203" s="76" t="s">
        <v>684</v>
      </c>
      <c r="Q203" s="76" t="s">
        <v>684</v>
      </c>
      <c r="R203" s="73"/>
      <c r="S203" s="73"/>
      <c r="V203" s="111"/>
      <c r="W203" s="112"/>
      <c r="X203" s="111"/>
      <c r="Y203" s="64"/>
      <c r="Z203" s="111"/>
      <c r="AA203" s="111"/>
      <c r="AB203" s="111"/>
    </row>
    <row r="204" ht="15.75" customHeight="1">
      <c r="A204" s="67">
        <v>74.0</v>
      </c>
      <c r="B204" s="72" t="s">
        <v>1949</v>
      </c>
      <c r="C204" s="73">
        <v>3.0</v>
      </c>
      <c r="D204" s="72" t="s">
        <v>1950</v>
      </c>
      <c r="E204" s="72" t="s">
        <v>1951</v>
      </c>
      <c r="F204" s="72" t="s">
        <v>1860</v>
      </c>
      <c r="G204" s="75" t="s">
        <v>1952</v>
      </c>
      <c r="H204" s="75" t="s">
        <v>1953</v>
      </c>
      <c r="I204" s="75" t="s">
        <v>1954</v>
      </c>
      <c r="J204" s="75" t="s">
        <v>1954</v>
      </c>
      <c r="K204" s="75" t="s">
        <v>1954</v>
      </c>
      <c r="L204" s="73" t="s">
        <v>986</v>
      </c>
      <c r="M204" s="77" t="s">
        <v>1697</v>
      </c>
      <c r="N204" s="98"/>
      <c r="O204" s="155" t="s">
        <v>727</v>
      </c>
      <c r="P204" s="154" t="s">
        <v>1955</v>
      </c>
      <c r="Q204" s="77" t="s">
        <v>727</v>
      </c>
      <c r="R204" s="73"/>
      <c r="S204" s="73"/>
      <c r="V204" s="111"/>
      <c r="W204" s="112"/>
      <c r="X204" s="111"/>
      <c r="Y204" s="64"/>
      <c r="Z204" s="111"/>
      <c r="AA204" s="111"/>
      <c r="AB204" s="111"/>
    </row>
    <row r="205" ht="15.75" customHeight="1">
      <c r="A205" s="67">
        <v>76.0</v>
      </c>
      <c r="B205" s="72" t="s">
        <v>1956</v>
      </c>
      <c r="C205" s="73">
        <v>3.0</v>
      </c>
      <c r="D205" s="72" t="s">
        <v>1957</v>
      </c>
      <c r="E205" s="72" t="s">
        <v>1958</v>
      </c>
      <c r="F205" s="72" t="s">
        <v>1959</v>
      </c>
      <c r="G205" s="75" t="s">
        <v>1960</v>
      </c>
      <c r="H205" s="75" t="s">
        <v>1961</v>
      </c>
      <c r="I205" s="75" t="s">
        <v>1962</v>
      </c>
      <c r="J205" s="75" t="s">
        <v>1963</v>
      </c>
      <c r="K205" s="75" t="s">
        <v>1707</v>
      </c>
      <c r="L205" s="73" t="s">
        <v>986</v>
      </c>
      <c r="M205" s="77" t="s">
        <v>1697</v>
      </c>
      <c r="N205" s="98"/>
      <c r="O205" s="155" t="s">
        <v>727</v>
      </c>
      <c r="P205" s="154" t="s">
        <v>1964</v>
      </c>
      <c r="Q205" s="159" t="s">
        <v>727</v>
      </c>
      <c r="R205" s="73"/>
      <c r="S205" s="73"/>
      <c r="V205" s="111"/>
      <c r="W205" s="112"/>
      <c r="X205" s="111"/>
      <c r="Y205" s="64"/>
      <c r="Z205" s="111"/>
      <c r="AA205" s="111"/>
      <c r="AB205" s="111"/>
    </row>
    <row r="206" ht="15.75" customHeight="1">
      <c r="A206" s="67">
        <v>77.0</v>
      </c>
      <c r="B206" s="72" t="s">
        <v>1965</v>
      </c>
      <c r="C206" s="73">
        <v>3.0</v>
      </c>
      <c r="D206" s="72" t="s">
        <v>1966</v>
      </c>
      <c r="E206" s="72" t="s">
        <v>1967</v>
      </c>
      <c r="F206" s="72" t="s">
        <v>1968</v>
      </c>
      <c r="G206" s="75" t="s">
        <v>1969</v>
      </c>
      <c r="H206" s="75" t="s">
        <v>1970</v>
      </c>
      <c r="I206" s="75" t="s">
        <v>1971</v>
      </c>
      <c r="J206" s="75" t="s">
        <v>1972</v>
      </c>
      <c r="K206" s="75" t="s">
        <v>1973</v>
      </c>
      <c r="L206" s="73" t="s">
        <v>986</v>
      </c>
      <c r="M206" s="77" t="s">
        <v>1697</v>
      </c>
      <c r="N206" s="98"/>
      <c r="O206" s="76" t="s">
        <v>269</v>
      </c>
      <c r="P206" s="76" t="s">
        <v>269</v>
      </c>
      <c r="Q206" s="76" t="s">
        <v>269</v>
      </c>
      <c r="R206" s="73"/>
      <c r="S206" s="73"/>
      <c r="V206" s="111"/>
      <c r="W206" s="112"/>
      <c r="X206" s="111"/>
      <c r="Y206" s="64"/>
      <c r="Z206" s="111"/>
      <c r="AA206" s="111"/>
      <c r="AB206" s="111"/>
    </row>
    <row r="207" ht="15.75" customHeight="1">
      <c r="A207" s="67">
        <v>78.0</v>
      </c>
      <c r="B207" s="72" t="s">
        <v>1974</v>
      </c>
      <c r="C207" s="73">
        <v>3.0</v>
      </c>
      <c r="D207" s="72" t="s">
        <v>1975</v>
      </c>
      <c r="E207" s="72" t="s">
        <v>1976</v>
      </c>
      <c r="F207" s="72" t="s">
        <v>1977</v>
      </c>
      <c r="G207" s="75" t="s">
        <v>1978</v>
      </c>
      <c r="H207" s="75" t="s">
        <v>1979</v>
      </c>
      <c r="I207" s="75" t="s">
        <v>1980</v>
      </c>
      <c r="J207" s="75" t="s">
        <v>1980</v>
      </c>
      <c r="K207" s="75" t="s">
        <v>1980</v>
      </c>
      <c r="L207" s="73" t="s">
        <v>986</v>
      </c>
      <c r="M207" s="77" t="s">
        <v>1697</v>
      </c>
      <c r="N207" s="98"/>
      <c r="O207" s="154" t="s">
        <v>269</v>
      </c>
      <c r="P207" s="154" t="s">
        <v>1981</v>
      </c>
      <c r="Q207" s="147" t="s">
        <v>269</v>
      </c>
      <c r="R207" s="73"/>
      <c r="S207" s="73"/>
      <c r="T207" s="85" t="s">
        <v>1982</v>
      </c>
      <c r="V207" s="111"/>
      <c r="W207" s="112"/>
      <c r="X207" s="111"/>
      <c r="Y207" s="64"/>
      <c r="Z207" s="111"/>
      <c r="AA207" s="111"/>
      <c r="AB207" s="111"/>
    </row>
    <row r="208" ht="15.75" customHeight="1">
      <c r="A208" s="67">
        <v>79.0</v>
      </c>
      <c r="B208" s="72" t="s">
        <v>1983</v>
      </c>
      <c r="C208" s="73">
        <v>3.0</v>
      </c>
      <c r="D208" s="72" t="s">
        <v>1984</v>
      </c>
      <c r="E208" s="72" t="s">
        <v>1985</v>
      </c>
      <c r="F208" s="72" t="s">
        <v>1986</v>
      </c>
      <c r="G208" s="75" t="s">
        <v>1387</v>
      </c>
      <c r="H208" s="75" t="s">
        <v>901</v>
      </c>
      <c r="I208" s="75" t="s">
        <v>572</v>
      </c>
      <c r="L208" s="73" t="s">
        <v>986</v>
      </c>
      <c r="M208" s="77" t="s">
        <v>1697</v>
      </c>
      <c r="N208" s="98"/>
      <c r="O208" s="76" t="s">
        <v>285</v>
      </c>
      <c r="P208" s="76" t="s">
        <v>285</v>
      </c>
      <c r="Q208" s="76" t="s">
        <v>285</v>
      </c>
      <c r="R208" s="73"/>
      <c r="S208" s="73"/>
      <c r="V208" s="111"/>
      <c r="W208" s="112"/>
      <c r="X208" s="115"/>
      <c r="Y208" s="64"/>
      <c r="Z208" s="111"/>
      <c r="AA208" s="111"/>
      <c r="AB208" s="111"/>
    </row>
    <row r="209" ht="15.75" customHeight="1">
      <c r="A209" s="116">
        <v>80.0</v>
      </c>
      <c r="B209" s="117" t="s">
        <v>1987</v>
      </c>
      <c r="C209" s="118">
        <v>3.0</v>
      </c>
      <c r="D209" s="117" t="s">
        <v>1988</v>
      </c>
      <c r="E209" s="117" t="s">
        <v>1989</v>
      </c>
      <c r="F209" s="117" t="s">
        <v>1990</v>
      </c>
      <c r="G209" s="119" t="s">
        <v>1991</v>
      </c>
      <c r="H209" s="119" t="s">
        <v>1089</v>
      </c>
      <c r="I209" s="119" t="s">
        <v>1992</v>
      </c>
      <c r="J209" s="119" t="s">
        <v>1993</v>
      </c>
      <c r="K209" s="119" t="s">
        <v>1994</v>
      </c>
      <c r="L209" s="118" t="s">
        <v>986</v>
      </c>
      <c r="M209" s="122" t="s">
        <v>1697</v>
      </c>
      <c r="N209" s="148"/>
      <c r="O209" s="121" t="s">
        <v>384</v>
      </c>
      <c r="P209" s="121" t="s">
        <v>384</v>
      </c>
      <c r="Q209" s="122" t="s">
        <v>384</v>
      </c>
      <c r="R209" s="118"/>
      <c r="S209" s="118"/>
      <c r="T209" s="117"/>
      <c r="U209" s="117"/>
      <c r="V209" s="115"/>
      <c r="W209" s="123"/>
      <c r="X209" s="111"/>
      <c r="Y209" s="124"/>
      <c r="Z209" s="115"/>
      <c r="AA209" s="115"/>
      <c r="AB209" s="115"/>
      <c r="AC209" s="117"/>
      <c r="AD209" s="117"/>
      <c r="AE209" s="117"/>
    </row>
    <row r="210" ht="15.75" customHeight="1">
      <c r="A210" s="67">
        <v>81.0</v>
      </c>
      <c r="B210" s="72" t="s">
        <v>1995</v>
      </c>
      <c r="C210" s="73">
        <v>3.0</v>
      </c>
      <c r="D210" s="72" t="s">
        <v>1996</v>
      </c>
      <c r="E210" s="72" t="s">
        <v>1997</v>
      </c>
      <c r="F210" s="72" t="s">
        <v>1998</v>
      </c>
      <c r="G210" s="75" t="s">
        <v>1999</v>
      </c>
      <c r="H210" s="75" t="s">
        <v>2000</v>
      </c>
      <c r="I210" s="75" t="s">
        <v>2001</v>
      </c>
      <c r="J210" s="75" t="s">
        <v>2002</v>
      </c>
      <c r="K210" s="75" t="s">
        <v>2003</v>
      </c>
      <c r="L210" s="73" t="s">
        <v>986</v>
      </c>
      <c r="M210" s="77" t="s">
        <v>1697</v>
      </c>
      <c r="N210" s="98"/>
      <c r="O210" s="154" t="s">
        <v>402</v>
      </c>
      <c r="P210" s="154" t="s">
        <v>285</v>
      </c>
      <c r="Q210" s="147" t="s">
        <v>285</v>
      </c>
      <c r="R210" s="73"/>
      <c r="S210" s="73"/>
      <c r="T210" s="85" t="s">
        <v>2004</v>
      </c>
      <c r="V210" s="111"/>
      <c r="W210" s="112"/>
      <c r="X210" s="111"/>
      <c r="Y210" s="64"/>
      <c r="Z210" s="111"/>
      <c r="AA210" s="111"/>
      <c r="AB210" s="111"/>
    </row>
    <row r="211" ht="15.75" customHeight="1">
      <c r="A211" s="67">
        <v>83.0</v>
      </c>
      <c r="B211" s="72" t="s">
        <v>2005</v>
      </c>
      <c r="C211" s="73">
        <v>3.0</v>
      </c>
      <c r="D211" s="72" t="s">
        <v>2006</v>
      </c>
      <c r="E211" s="72" t="s">
        <v>2007</v>
      </c>
      <c r="F211" s="72" t="s">
        <v>1918</v>
      </c>
      <c r="G211" s="75" t="s">
        <v>2008</v>
      </c>
      <c r="H211" s="75" t="s">
        <v>2009</v>
      </c>
      <c r="I211" s="75" t="s">
        <v>460</v>
      </c>
      <c r="J211" s="75" t="s">
        <v>1883</v>
      </c>
      <c r="K211" s="75" t="s">
        <v>460</v>
      </c>
      <c r="L211" s="73" t="s">
        <v>986</v>
      </c>
      <c r="M211" s="77" t="s">
        <v>1697</v>
      </c>
      <c r="N211" s="98"/>
      <c r="O211" s="76" t="s">
        <v>684</v>
      </c>
      <c r="P211" s="76" t="s">
        <v>684</v>
      </c>
      <c r="Q211" s="76" t="s">
        <v>684</v>
      </c>
      <c r="R211" s="73"/>
      <c r="S211" s="73"/>
      <c r="V211" s="111"/>
      <c r="W211" s="112"/>
      <c r="X211" s="111"/>
      <c r="Y211" s="64"/>
      <c r="Z211" s="111"/>
      <c r="AA211" s="111"/>
      <c r="AB211" s="111"/>
    </row>
    <row r="212" ht="15.75" customHeight="1">
      <c r="A212" s="67">
        <v>58.0</v>
      </c>
      <c r="B212" s="72" t="s">
        <v>2010</v>
      </c>
      <c r="C212" s="73">
        <v>4.0</v>
      </c>
      <c r="D212" s="72" t="s">
        <v>2011</v>
      </c>
      <c r="E212" s="72" t="s">
        <v>2012</v>
      </c>
      <c r="F212" s="72" t="s">
        <v>2013</v>
      </c>
      <c r="G212" s="75" t="s">
        <v>570</v>
      </c>
      <c r="H212" s="75" t="s">
        <v>902</v>
      </c>
      <c r="I212" s="75" t="s">
        <v>572</v>
      </c>
      <c r="J212" s="75" t="s">
        <v>573</v>
      </c>
      <c r="K212" s="75" t="s">
        <v>573</v>
      </c>
      <c r="L212" s="73" t="s">
        <v>986</v>
      </c>
      <c r="M212" s="77" t="s">
        <v>1697</v>
      </c>
      <c r="N212" s="98"/>
      <c r="O212" s="76" t="s">
        <v>285</v>
      </c>
      <c r="P212" s="76" t="s">
        <v>285</v>
      </c>
      <c r="Q212" s="76" t="s">
        <v>285</v>
      </c>
      <c r="R212" s="73"/>
      <c r="S212" s="73"/>
      <c r="V212" s="111"/>
      <c r="W212" s="112"/>
      <c r="X212" s="111"/>
      <c r="Y212" s="64"/>
      <c r="Z212" s="111"/>
      <c r="AA212" s="111"/>
      <c r="AB212" s="111"/>
    </row>
    <row r="213" ht="15.75" customHeight="1">
      <c r="A213" s="67">
        <v>212.0</v>
      </c>
      <c r="B213" s="72" t="s">
        <v>2014</v>
      </c>
      <c r="C213" s="73">
        <v>3.0</v>
      </c>
      <c r="D213" s="72" t="s">
        <v>2015</v>
      </c>
      <c r="E213" s="72" t="s">
        <v>2016</v>
      </c>
      <c r="F213" s="72" t="s">
        <v>2017</v>
      </c>
      <c r="G213" s="75" t="s">
        <v>2018</v>
      </c>
      <c r="H213" s="75" t="s">
        <v>2019</v>
      </c>
      <c r="I213" s="75" t="s">
        <v>2020</v>
      </c>
      <c r="J213" s="75" t="s">
        <v>1012</v>
      </c>
      <c r="K213" s="75" t="s">
        <v>1012</v>
      </c>
      <c r="L213" s="73" t="s">
        <v>986</v>
      </c>
      <c r="M213" s="77" t="s">
        <v>1697</v>
      </c>
      <c r="N213" s="98"/>
      <c r="O213" s="76" t="s">
        <v>684</v>
      </c>
      <c r="P213" s="76" t="s">
        <v>684</v>
      </c>
      <c r="Q213" s="76" t="s">
        <v>684</v>
      </c>
      <c r="R213" s="73"/>
      <c r="S213" s="73"/>
      <c r="V213" s="111"/>
      <c r="W213" s="112"/>
      <c r="X213" s="111"/>
      <c r="Y213" s="64"/>
      <c r="Z213" s="111"/>
      <c r="AA213" s="111"/>
      <c r="AB213" s="111"/>
    </row>
    <row r="214" ht="15.75" customHeight="1">
      <c r="C214" s="73"/>
      <c r="L214" s="73"/>
      <c r="N214" s="98"/>
      <c r="O214" s="98"/>
      <c r="P214" s="98"/>
      <c r="Q214" s="73"/>
      <c r="R214" s="73"/>
      <c r="S214" s="73"/>
      <c r="V214" s="111"/>
      <c r="W214" s="112"/>
      <c r="X214" s="111"/>
      <c r="Y214" s="64"/>
      <c r="Z214" s="111"/>
      <c r="AA214" s="111"/>
      <c r="AB214" s="111"/>
    </row>
    <row r="215" ht="15.75" customHeight="1">
      <c r="C215" s="73"/>
      <c r="L215" s="73"/>
      <c r="N215" s="98"/>
      <c r="O215" s="98"/>
      <c r="P215" s="98"/>
      <c r="Q215" s="73"/>
      <c r="R215" s="73"/>
      <c r="S215" s="73"/>
      <c r="V215" s="111"/>
      <c r="W215" s="112"/>
      <c r="X215" s="111"/>
      <c r="Y215" s="64"/>
      <c r="Z215" s="111"/>
      <c r="AA215" s="111"/>
      <c r="AB215" s="111"/>
    </row>
    <row r="216" ht="15.75" customHeight="1">
      <c r="C216" s="73"/>
      <c r="L216" s="73"/>
      <c r="N216" s="98"/>
      <c r="O216" s="98"/>
      <c r="P216" s="98"/>
      <c r="Q216" s="73"/>
      <c r="R216" s="73"/>
      <c r="S216" s="73"/>
      <c r="V216" s="111"/>
      <c r="W216" s="112"/>
      <c r="X216" s="111"/>
      <c r="Y216" s="64"/>
      <c r="Z216" s="111"/>
      <c r="AA216" s="111"/>
      <c r="AB216" s="111"/>
    </row>
    <row r="217" ht="15.75" customHeight="1">
      <c r="C217" s="73"/>
      <c r="L217" s="73"/>
      <c r="N217" s="98"/>
      <c r="O217" s="98"/>
      <c r="P217" s="98"/>
      <c r="Q217" s="73"/>
      <c r="R217" s="73"/>
      <c r="S217" s="73"/>
      <c r="V217" s="111"/>
      <c r="W217" s="112"/>
      <c r="X217" s="111"/>
      <c r="Y217" s="64"/>
      <c r="Z217" s="111"/>
      <c r="AA217" s="111"/>
      <c r="AB217" s="111"/>
    </row>
    <row r="218" ht="15.75" customHeight="1">
      <c r="C218" s="73"/>
      <c r="L218" s="73"/>
      <c r="N218" s="98"/>
      <c r="O218" s="98"/>
      <c r="P218" s="98"/>
      <c r="Q218" s="73"/>
      <c r="R218" s="73"/>
      <c r="S218" s="73"/>
      <c r="V218" s="111"/>
      <c r="W218" s="112"/>
      <c r="X218" s="111"/>
      <c r="Y218" s="64"/>
      <c r="Z218" s="111"/>
      <c r="AA218" s="111"/>
      <c r="AB218" s="111"/>
    </row>
    <row r="219" ht="15.75" customHeight="1">
      <c r="C219" s="73"/>
      <c r="L219" s="73"/>
      <c r="N219" s="98"/>
      <c r="O219" s="98"/>
      <c r="P219" s="98"/>
      <c r="Q219" s="73"/>
      <c r="R219" s="73"/>
      <c r="S219" s="73"/>
      <c r="V219" s="111"/>
      <c r="W219" s="112"/>
      <c r="X219" s="111"/>
      <c r="Y219" s="64"/>
      <c r="Z219" s="111"/>
      <c r="AA219" s="111"/>
      <c r="AB219" s="111"/>
    </row>
    <row r="220" ht="15.75" customHeight="1">
      <c r="C220" s="73"/>
      <c r="L220" s="73"/>
      <c r="N220" s="98"/>
      <c r="O220" s="98"/>
      <c r="P220" s="98"/>
      <c r="Q220" s="73"/>
      <c r="R220" s="73"/>
      <c r="S220" s="73"/>
      <c r="V220" s="111"/>
      <c r="W220" s="112"/>
      <c r="X220" s="111"/>
      <c r="Y220" s="64"/>
      <c r="Z220" s="111"/>
      <c r="AA220" s="111"/>
      <c r="AB220" s="111"/>
    </row>
    <row r="221" ht="15.75" customHeight="1">
      <c r="C221" s="73"/>
      <c r="L221" s="73"/>
      <c r="N221" s="98"/>
      <c r="O221" s="98"/>
      <c r="P221" s="98"/>
      <c r="Q221" s="73"/>
      <c r="R221" s="73"/>
      <c r="S221" s="73"/>
      <c r="V221" s="111"/>
      <c r="W221" s="112"/>
      <c r="X221" s="111"/>
      <c r="Y221" s="64"/>
      <c r="Z221" s="111"/>
      <c r="AA221" s="111"/>
      <c r="AB221" s="111"/>
    </row>
    <row r="222" ht="15.75" customHeight="1">
      <c r="C222" s="73"/>
      <c r="L222" s="73"/>
      <c r="N222" s="98"/>
      <c r="O222" s="98"/>
      <c r="P222" s="98"/>
      <c r="Q222" s="73"/>
      <c r="R222" s="73"/>
      <c r="S222" s="73"/>
      <c r="V222" s="111"/>
      <c r="W222" s="112"/>
      <c r="X222" s="111"/>
      <c r="Y222" s="64"/>
      <c r="Z222" s="111"/>
      <c r="AA222" s="111"/>
      <c r="AB222" s="111"/>
    </row>
    <row r="223" ht="15.75" customHeight="1">
      <c r="C223" s="73"/>
      <c r="L223" s="73"/>
      <c r="N223" s="98"/>
      <c r="O223" s="98"/>
      <c r="P223" s="98"/>
      <c r="Q223" s="73"/>
      <c r="R223" s="73"/>
      <c r="S223" s="73"/>
      <c r="V223" s="111"/>
      <c r="W223" s="112"/>
      <c r="X223" s="111"/>
      <c r="Y223" s="64"/>
      <c r="Z223" s="111"/>
      <c r="AA223" s="111"/>
      <c r="AB223" s="111"/>
    </row>
    <row r="224" ht="15.75" customHeight="1">
      <c r="C224" s="73"/>
      <c r="L224" s="73"/>
      <c r="N224" s="98"/>
      <c r="O224" s="98"/>
      <c r="P224" s="98"/>
      <c r="Q224" s="73"/>
      <c r="R224" s="73"/>
      <c r="S224" s="73"/>
      <c r="V224" s="111"/>
      <c r="W224" s="112"/>
      <c r="X224" s="111"/>
      <c r="Y224" s="64"/>
      <c r="Z224" s="111"/>
      <c r="AA224" s="111"/>
      <c r="AB224" s="111"/>
    </row>
    <row r="225" ht="15.75" customHeight="1">
      <c r="C225" s="73"/>
      <c r="L225" s="73"/>
      <c r="N225" s="98"/>
      <c r="O225" s="98"/>
      <c r="P225" s="98"/>
      <c r="Q225" s="73"/>
      <c r="R225" s="73"/>
      <c r="S225" s="73"/>
      <c r="V225" s="111"/>
      <c r="W225" s="112"/>
      <c r="X225" s="111"/>
      <c r="Y225" s="64"/>
      <c r="Z225" s="111"/>
      <c r="AA225" s="111"/>
      <c r="AB225" s="111"/>
    </row>
    <row r="226" ht="15.75" customHeight="1">
      <c r="C226" s="73"/>
      <c r="L226" s="73"/>
      <c r="N226" s="98"/>
      <c r="O226" s="98"/>
      <c r="P226" s="98"/>
      <c r="Q226" s="73"/>
      <c r="R226" s="73"/>
      <c r="S226" s="73"/>
      <c r="V226" s="111"/>
      <c r="W226" s="112"/>
      <c r="X226" s="111"/>
      <c r="Y226" s="64"/>
      <c r="Z226" s="111"/>
      <c r="AA226" s="111"/>
      <c r="AB226" s="111"/>
    </row>
    <row r="227" ht="15.75" customHeight="1">
      <c r="C227" s="73"/>
      <c r="L227" s="73"/>
      <c r="N227" s="98"/>
      <c r="O227" s="98"/>
      <c r="P227" s="98"/>
      <c r="Q227" s="73"/>
      <c r="R227" s="73"/>
      <c r="S227" s="73"/>
      <c r="V227" s="111"/>
      <c r="W227" s="112"/>
      <c r="X227" s="111"/>
      <c r="Y227" s="64"/>
      <c r="Z227" s="111"/>
      <c r="AA227" s="111"/>
      <c r="AB227" s="111"/>
    </row>
    <row r="228" ht="15.75" customHeight="1">
      <c r="C228" s="73"/>
      <c r="L228" s="73"/>
      <c r="N228" s="98"/>
      <c r="O228" s="98"/>
      <c r="P228" s="98"/>
      <c r="Q228" s="73"/>
      <c r="R228" s="73"/>
      <c r="S228" s="73"/>
      <c r="V228" s="111"/>
      <c r="W228" s="112"/>
      <c r="X228" s="111"/>
      <c r="Y228" s="64"/>
      <c r="Z228" s="111"/>
      <c r="AA228" s="111"/>
      <c r="AB228" s="111"/>
    </row>
    <row r="229" ht="15.75" customHeight="1">
      <c r="C229" s="73"/>
      <c r="L229" s="73"/>
      <c r="N229" s="98"/>
      <c r="O229" s="98"/>
      <c r="P229" s="98"/>
      <c r="Q229" s="73"/>
      <c r="R229" s="73"/>
      <c r="S229" s="73"/>
      <c r="V229" s="111"/>
      <c r="W229" s="112"/>
      <c r="X229" s="111"/>
      <c r="Y229" s="64"/>
      <c r="Z229" s="111"/>
      <c r="AA229" s="111"/>
      <c r="AB229" s="111"/>
    </row>
    <row r="230" ht="15.75" customHeight="1">
      <c r="C230" s="73"/>
      <c r="L230" s="73"/>
      <c r="N230" s="98"/>
      <c r="O230" s="98"/>
      <c r="P230" s="98"/>
      <c r="Q230" s="73"/>
      <c r="R230" s="73"/>
      <c r="S230" s="73"/>
      <c r="V230" s="111"/>
      <c r="W230" s="112"/>
      <c r="X230" s="111"/>
      <c r="Y230" s="64"/>
      <c r="Z230" s="111"/>
      <c r="AA230" s="111"/>
      <c r="AB230" s="111"/>
    </row>
    <row r="231" ht="15.75" customHeight="1">
      <c r="C231" s="73"/>
      <c r="L231" s="73"/>
      <c r="N231" s="98"/>
      <c r="O231" s="98"/>
      <c r="P231" s="98"/>
      <c r="Q231" s="73"/>
      <c r="R231" s="73"/>
      <c r="S231" s="73"/>
      <c r="V231" s="111"/>
      <c r="W231" s="112"/>
      <c r="X231" s="111"/>
      <c r="Y231" s="64"/>
      <c r="Z231" s="111"/>
      <c r="AA231" s="111"/>
      <c r="AB231" s="111"/>
    </row>
    <row r="232" ht="15.75" customHeight="1">
      <c r="C232" s="73"/>
      <c r="L232" s="73"/>
      <c r="N232" s="98"/>
      <c r="O232" s="98"/>
      <c r="P232" s="98"/>
      <c r="Q232" s="73"/>
      <c r="R232" s="73"/>
      <c r="S232" s="73"/>
      <c r="V232" s="111"/>
      <c r="W232" s="112"/>
      <c r="X232" s="111"/>
      <c r="Y232" s="64"/>
      <c r="Z232" s="111"/>
      <c r="AA232" s="111"/>
      <c r="AB232" s="111"/>
    </row>
    <row r="233" ht="15.75" customHeight="1">
      <c r="C233" s="73"/>
      <c r="L233" s="73"/>
      <c r="N233" s="98"/>
      <c r="O233" s="98"/>
      <c r="P233" s="98"/>
      <c r="Q233" s="73"/>
      <c r="R233" s="73"/>
      <c r="S233" s="73"/>
      <c r="V233" s="111"/>
      <c r="W233" s="112"/>
      <c r="X233" s="111"/>
      <c r="Y233" s="64"/>
      <c r="Z233" s="111"/>
      <c r="AA233" s="111"/>
      <c r="AB233" s="111"/>
    </row>
    <row r="234" ht="15.75" customHeight="1">
      <c r="C234" s="73"/>
      <c r="L234" s="73"/>
      <c r="N234" s="98"/>
      <c r="O234" s="98"/>
      <c r="P234" s="98"/>
      <c r="Q234" s="73"/>
      <c r="R234" s="73"/>
      <c r="S234" s="73"/>
      <c r="V234" s="111"/>
      <c r="W234" s="112"/>
      <c r="X234" s="111"/>
      <c r="Y234" s="64"/>
      <c r="Z234" s="111"/>
      <c r="AA234" s="111"/>
      <c r="AB234" s="111"/>
    </row>
    <row r="235" ht="15.75" customHeight="1">
      <c r="C235" s="73"/>
      <c r="L235" s="73"/>
      <c r="N235" s="98"/>
      <c r="O235" s="98"/>
      <c r="P235" s="98"/>
      <c r="Q235" s="73"/>
      <c r="R235" s="73"/>
      <c r="S235" s="73"/>
      <c r="V235" s="111"/>
      <c r="W235" s="112"/>
      <c r="X235" s="111"/>
      <c r="Y235" s="64"/>
      <c r="Z235" s="111"/>
      <c r="AA235" s="111"/>
      <c r="AB235" s="111"/>
    </row>
    <row r="236" ht="15.75" customHeight="1">
      <c r="C236" s="73"/>
      <c r="L236" s="73"/>
      <c r="N236" s="98"/>
      <c r="O236" s="98"/>
      <c r="P236" s="98"/>
      <c r="Q236" s="73"/>
      <c r="R236" s="73"/>
      <c r="S236" s="73"/>
      <c r="V236" s="111"/>
      <c r="W236" s="112"/>
      <c r="X236" s="111"/>
      <c r="Y236" s="64"/>
      <c r="Z236" s="111"/>
      <c r="AA236" s="111"/>
      <c r="AB236" s="111"/>
    </row>
    <row r="237" ht="15.75" customHeight="1">
      <c r="C237" s="73"/>
      <c r="L237" s="73"/>
      <c r="N237" s="98"/>
      <c r="O237" s="98"/>
      <c r="P237" s="98"/>
      <c r="Q237" s="73"/>
      <c r="R237" s="73"/>
      <c r="S237" s="73"/>
      <c r="V237" s="111"/>
      <c r="W237" s="112"/>
      <c r="X237" s="111"/>
      <c r="Y237" s="64"/>
      <c r="Z237" s="111"/>
      <c r="AA237" s="111"/>
      <c r="AB237" s="111"/>
    </row>
    <row r="238" ht="15.75" customHeight="1">
      <c r="C238" s="73"/>
      <c r="L238" s="73"/>
      <c r="N238" s="98"/>
      <c r="O238" s="98"/>
      <c r="P238" s="98"/>
      <c r="Q238" s="73"/>
      <c r="R238" s="73"/>
      <c r="S238" s="73"/>
      <c r="V238" s="111"/>
      <c r="W238" s="112"/>
      <c r="X238" s="111"/>
      <c r="Y238" s="64"/>
      <c r="Z238" s="111"/>
      <c r="AA238" s="111"/>
      <c r="AB238" s="111"/>
    </row>
    <row r="239" ht="15.75" customHeight="1">
      <c r="C239" s="73"/>
      <c r="L239" s="73"/>
      <c r="N239" s="98"/>
      <c r="O239" s="98"/>
      <c r="P239" s="98"/>
      <c r="Q239" s="73"/>
      <c r="R239" s="73"/>
      <c r="S239" s="73"/>
      <c r="V239" s="111"/>
      <c r="W239" s="112"/>
      <c r="X239" s="111"/>
      <c r="Y239" s="64"/>
      <c r="Z239" s="111"/>
      <c r="AA239" s="111"/>
      <c r="AB239" s="111"/>
    </row>
    <row r="240" ht="15.75" customHeight="1">
      <c r="C240" s="73"/>
      <c r="L240" s="73"/>
      <c r="N240" s="98"/>
      <c r="O240" s="98"/>
      <c r="P240" s="98"/>
      <c r="Q240" s="73"/>
      <c r="R240" s="73"/>
      <c r="S240" s="73"/>
      <c r="V240" s="111"/>
      <c r="W240" s="112"/>
      <c r="X240" s="111"/>
      <c r="Y240" s="64"/>
      <c r="Z240" s="111"/>
      <c r="AA240" s="111"/>
      <c r="AB240" s="111"/>
    </row>
    <row r="241" ht="15.75" customHeight="1">
      <c r="C241" s="73"/>
      <c r="L241" s="73"/>
      <c r="N241" s="98"/>
      <c r="O241" s="98"/>
      <c r="P241" s="98"/>
      <c r="Q241" s="73"/>
      <c r="R241" s="73"/>
      <c r="S241" s="73"/>
      <c r="V241" s="111"/>
      <c r="W241" s="112"/>
      <c r="X241" s="111"/>
      <c r="Y241" s="64"/>
      <c r="Z241" s="111"/>
      <c r="AA241" s="111"/>
      <c r="AB241" s="111"/>
    </row>
    <row r="242" ht="15.75" customHeight="1">
      <c r="C242" s="73"/>
      <c r="L242" s="73"/>
      <c r="N242" s="98"/>
      <c r="O242" s="98"/>
      <c r="P242" s="98"/>
      <c r="Q242" s="73"/>
      <c r="R242" s="73"/>
      <c r="S242" s="73"/>
      <c r="V242" s="111"/>
      <c r="W242" s="112"/>
      <c r="X242" s="111"/>
      <c r="Y242" s="64"/>
      <c r="Z242" s="111"/>
      <c r="AA242" s="111"/>
      <c r="AB242" s="111"/>
    </row>
    <row r="243" ht="15.75" customHeight="1">
      <c r="C243" s="73"/>
      <c r="L243" s="73"/>
      <c r="N243" s="98"/>
      <c r="O243" s="98"/>
      <c r="P243" s="98"/>
      <c r="Q243" s="73"/>
      <c r="R243" s="73"/>
      <c r="S243" s="73"/>
      <c r="V243" s="111"/>
      <c r="W243" s="112"/>
      <c r="X243" s="111"/>
      <c r="Y243" s="64"/>
      <c r="Z243" s="111"/>
      <c r="AA243" s="111"/>
      <c r="AB243" s="111"/>
    </row>
    <row r="244" ht="15.75" customHeight="1">
      <c r="C244" s="73"/>
      <c r="L244" s="73"/>
      <c r="N244" s="98"/>
      <c r="O244" s="98"/>
      <c r="P244" s="98"/>
      <c r="Q244" s="73"/>
      <c r="R244" s="73"/>
      <c r="S244" s="73"/>
      <c r="V244" s="111"/>
      <c r="W244" s="112"/>
      <c r="X244" s="111"/>
      <c r="Y244" s="64"/>
      <c r="Z244" s="111"/>
      <c r="AA244" s="111"/>
      <c r="AB244" s="111"/>
    </row>
    <row r="245" ht="15.75" customHeight="1">
      <c r="C245" s="73"/>
      <c r="L245" s="73"/>
      <c r="N245" s="98"/>
      <c r="O245" s="98"/>
      <c r="P245" s="98"/>
      <c r="Q245" s="73"/>
      <c r="R245" s="73"/>
      <c r="S245" s="73"/>
      <c r="V245" s="111"/>
      <c r="W245" s="112"/>
      <c r="X245" s="111"/>
      <c r="Y245" s="64"/>
      <c r="Z245" s="111"/>
      <c r="AA245" s="111"/>
      <c r="AB245" s="111"/>
    </row>
    <row r="246" ht="15.75" customHeight="1">
      <c r="C246" s="73"/>
      <c r="L246" s="73"/>
      <c r="N246" s="98"/>
      <c r="O246" s="98"/>
      <c r="P246" s="98"/>
      <c r="Q246" s="73"/>
      <c r="R246" s="73"/>
      <c r="S246" s="73"/>
      <c r="V246" s="111"/>
      <c r="W246" s="112"/>
      <c r="X246" s="111"/>
      <c r="Y246" s="64"/>
      <c r="Z246" s="111"/>
      <c r="AA246" s="111"/>
      <c r="AB246" s="111"/>
    </row>
    <row r="247" ht="15.75" customHeight="1">
      <c r="C247" s="73"/>
      <c r="L247" s="73"/>
      <c r="N247" s="98"/>
      <c r="O247" s="98"/>
      <c r="P247" s="98"/>
      <c r="Q247" s="73"/>
      <c r="R247" s="73"/>
      <c r="S247" s="73"/>
      <c r="V247" s="111"/>
      <c r="W247" s="112"/>
      <c r="X247" s="111"/>
      <c r="Y247" s="64"/>
      <c r="Z247" s="111"/>
      <c r="AA247" s="111"/>
      <c r="AB247" s="111"/>
    </row>
    <row r="248" ht="15.75" customHeight="1">
      <c r="C248" s="73"/>
      <c r="L248" s="73"/>
      <c r="N248" s="98"/>
      <c r="O248" s="98"/>
      <c r="P248" s="98"/>
      <c r="Q248" s="73"/>
      <c r="R248" s="73"/>
      <c r="S248" s="73"/>
      <c r="V248" s="111"/>
      <c r="W248" s="112"/>
      <c r="X248" s="111"/>
      <c r="Y248" s="64"/>
      <c r="Z248" s="111"/>
      <c r="AA248" s="111"/>
      <c r="AB248" s="111"/>
    </row>
    <row r="249" ht="15.75" customHeight="1">
      <c r="C249" s="73"/>
      <c r="L249" s="73"/>
      <c r="N249" s="98"/>
      <c r="O249" s="98"/>
      <c r="P249" s="98"/>
      <c r="Q249" s="73"/>
      <c r="R249" s="73"/>
      <c r="S249" s="73"/>
      <c r="V249" s="111"/>
      <c r="W249" s="112"/>
      <c r="X249" s="111"/>
      <c r="Y249" s="64"/>
      <c r="Z249" s="111"/>
      <c r="AA249" s="111"/>
      <c r="AB249" s="111"/>
    </row>
    <row r="250" ht="15.75" customHeight="1">
      <c r="C250" s="73"/>
      <c r="L250" s="73"/>
      <c r="N250" s="98"/>
      <c r="O250" s="98"/>
      <c r="P250" s="98"/>
      <c r="Q250" s="73"/>
      <c r="R250" s="73"/>
      <c r="S250" s="73"/>
      <c r="V250" s="111"/>
      <c r="W250" s="112"/>
      <c r="X250" s="111"/>
      <c r="Y250" s="64"/>
      <c r="Z250" s="111"/>
      <c r="AA250" s="111"/>
      <c r="AB250" s="111"/>
    </row>
    <row r="251" ht="15.75" customHeight="1">
      <c r="C251" s="73"/>
      <c r="L251" s="73"/>
      <c r="N251" s="98"/>
      <c r="O251" s="98"/>
      <c r="P251" s="98"/>
      <c r="Q251" s="73"/>
      <c r="R251" s="73"/>
      <c r="S251" s="73"/>
      <c r="V251" s="111"/>
      <c r="W251" s="112"/>
      <c r="X251" s="111"/>
      <c r="Y251" s="64"/>
      <c r="Z251" s="111"/>
      <c r="AA251" s="111"/>
      <c r="AB251" s="111"/>
    </row>
    <row r="252" ht="15.75" customHeight="1">
      <c r="C252" s="73"/>
      <c r="L252" s="73"/>
      <c r="N252" s="98"/>
      <c r="O252" s="98"/>
      <c r="P252" s="98"/>
      <c r="Q252" s="73"/>
      <c r="R252" s="73"/>
      <c r="S252" s="73"/>
      <c r="V252" s="111"/>
      <c r="W252" s="112"/>
      <c r="X252" s="111"/>
      <c r="Y252" s="64"/>
      <c r="Z252" s="111"/>
      <c r="AA252" s="111"/>
      <c r="AB252" s="111"/>
    </row>
    <row r="253" ht="15.75" customHeight="1">
      <c r="C253" s="73"/>
      <c r="L253" s="73"/>
      <c r="N253" s="98"/>
      <c r="O253" s="98"/>
      <c r="P253" s="98"/>
      <c r="Q253" s="73"/>
      <c r="R253" s="73"/>
      <c r="S253" s="73"/>
      <c r="V253" s="111"/>
      <c r="W253" s="112"/>
      <c r="X253" s="111"/>
      <c r="Y253" s="64"/>
      <c r="Z253" s="111"/>
      <c r="AA253" s="111"/>
      <c r="AB253" s="111"/>
    </row>
    <row r="254" ht="15.75" customHeight="1">
      <c r="C254" s="73"/>
      <c r="L254" s="73"/>
      <c r="N254" s="98"/>
      <c r="O254" s="98"/>
      <c r="P254" s="98"/>
      <c r="Q254" s="73"/>
      <c r="R254" s="73"/>
      <c r="S254" s="73"/>
      <c r="V254" s="111"/>
      <c r="W254" s="112"/>
      <c r="X254" s="111"/>
      <c r="Y254" s="64"/>
      <c r="Z254" s="111"/>
      <c r="AA254" s="111"/>
      <c r="AB254" s="111"/>
    </row>
    <row r="255" ht="15.75" customHeight="1">
      <c r="C255" s="73"/>
      <c r="L255" s="73"/>
      <c r="N255" s="98"/>
      <c r="O255" s="98"/>
      <c r="P255" s="98"/>
      <c r="Q255" s="73"/>
      <c r="R255" s="73"/>
      <c r="S255" s="73"/>
      <c r="V255" s="111"/>
      <c r="W255" s="112"/>
      <c r="X255" s="111"/>
      <c r="Y255" s="64"/>
      <c r="Z255" s="111"/>
      <c r="AA255" s="111"/>
      <c r="AB255" s="111"/>
    </row>
    <row r="256" ht="15.75" customHeight="1">
      <c r="C256" s="73"/>
      <c r="L256" s="73"/>
      <c r="N256" s="98"/>
      <c r="O256" s="98"/>
      <c r="P256" s="98"/>
      <c r="Q256" s="73"/>
      <c r="R256" s="73"/>
      <c r="S256" s="73"/>
      <c r="V256" s="111"/>
      <c r="W256" s="112"/>
      <c r="X256" s="111"/>
      <c r="Y256" s="64"/>
      <c r="Z256" s="111"/>
      <c r="AA256" s="111"/>
      <c r="AB256" s="111"/>
    </row>
    <row r="257" ht="15.75" customHeight="1">
      <c r="C257" s="73"/>
      <c r="L257" s="73"/>
      <c r="N257" s="98"/>
      <c r="O257" s="98"/>
      <c r="P257" s="98"/>
      <c r="Q257" s="73"/>
      <c r="R257" s="73"/>
      <c r="S257" s="73"/>
      <c r="V257" s="111"/>
      <c r="W257" s="112"/>
      <c r="X257" s="111"/>
      <c r="Y257" s="64"/>
      <c r="Z257" s="111"/>
      <c r="AA257" s="111"/>
      <c r="AB257" s="111"/>
    </row>
    <row r="258" ht="15.75" customHeight="1">
      <c r="C258" s="73"/>
      <c r="L258" s="73"/>
      <c r="N258" s="98"/>
      <c r="O258" s="98"/>
      <c r="P258" s="98"/>
      <c r="Q258" s="73"/>
      <c r="R258" s="73"/>
      <c r="S258" s="73"/>
      <c r="V258" s="111"/>
      <c r="W258" s="112"/>
      <c r="X258" s="111"/>
      <c r="Y258" s="64"/>
      <c r="Z258" s="111"/>
      <c r="AA258" s="111"/>
      <c r="AB258" s="111"/>
    </row>
    <row r="259" ht="15.75" customHeight="1">
      <c r="C259" s="73"/>
      <c r="L259" s="73"/>
      <c r="N259" s="98"/>
      <c r="O259" s="98"/>
      <c r="P259" s="98"/>
      <c r="Q259" s="73"/>
      <c r="R259" s="73"/>
      <c r="S259" s="73"/>
      <c r="V259" s="111"/>
      <c r="W259" s="112"/>
      <c r="X259" s="111"/>
      <c r="Y259" s="64"/>
      <c r="Z259" s="111"/>
      <c r="AA259" s="111"/>
      <c r="AB259" s="111"/>
    </row>
    <row r="260" ht="15.75" customHeight="1">
      <c r="C260" s="73"/>
      <c r="L260" s="73"/>
      <c r="N260" s="98"/>
      <c r="O260" s="98"/>
      <c r="P260" s="98"/>
      <c r="Q260" s="73"/>
      <c r="R260" s="73"/>
      <c r="S260" s="73"/>
      <c r="V260" s="111"/>
      <c r="W260" s="112"/>
      <c r="X260" s="111"/>
      <c r="Y260" s="64"/>
      <c r="Z260" s="111"/>
      <c r="AA260" s="111"/>
      <c r="AB260" s="111"/>
    </row>
    <row r="261" ht="15.75" customHeight="1">
      <c r="C261" s="73"/>
      <c r="L261" s="73"/>
      <c r="N261" s="98"/>
      <c r="O261" s="98"/>
      <c r="P261" s="98"/>
      <c r="Q261" s="73"/>
      <c r="R261" s="73"/>
      <c r="S261" s="73"/>
      <c r="V261" s="111"/>
      <c r="W261" s="112"/>
      <c r="X261" s="111"/>
      <c r="Y261" s="64"/>
      <c r="Z261" s="111"/>
      <c r="AA261" s="111"/>
      <c r="AB261" s="111"/>
    </row>
    <row r="262" ht="15.75" customHeight="1">
      <c r="C262" s="73"/>
      <c r="L262" s="73"/>
      <c r="N262" s="98"/>
      <c r="O262" s="98"/>
      <c r="P262" s="98"/>
      <c r="Q262" s="73"/>
      <c r="R262" s="73"/>
      <c r="S262" s="73"/>
      <c r="V262" s="111"/>
      <c r="W262" s="112"/>
      <c r="X262" s="111"/>
      <c r="Y262" s="64"/>
      <c r="Z262" s="111"/>
      <c r="AA262" s="111"/>
      <c r="AB262" s="111"/>
    </row>
    <row r="263" ht="15.75" customHeight="1">
      <c r="C263" s="73"/>
      <c r="L263" s="73"/>
      <c r="N263" s="98"/>
      <c r="O263" s="98"/>
      <c r="P263" s="98"/>
      <c r="Q263" s="73"/>
      <c r="R263" s="73"/>
      <c r="S263" s="73"/>
      <c r="V263" s="111"/>
      <c r="W263" s="112"/>
      <c r="X263" s="111"/>
      <c r="Y263" s="64"/>
      <c r="Z263" s="111"/>
      <c r="AA263" s="111"/>
      <c r="AB263" s="111"/>
    </row>
    <row r="264" ht="15.75" customHeight="1">
      <c r="C264" s="73"/>
      <c r="L264" s="73"/>
      <c r="N264" s="98"/>
      <c r="O264" s="98"/>
      <c r="P264" s="98"/>
      <c r="Q264" s="73"/>
      <c r="R264" s="73"/>
      <c r="S264" s="73"/>
      <c r="V264" s="111"/>
      <c r="W264" s="112"/>
      <c r="X264" s="111"/>
      <c r="Y264" s="64"/>
      <c r="Z264" s="111"/>
      <c r="AA264" s="111"/>
      <c r="AB264" s="111"/>
    </row>
    <row r="265" ht="15.75" customHeight="1">
      <c r="C265" s="73"/>
      <c r="L265" s="73"/>
      <c r="N265" s="98"/>
      <c r="O265" s="98"/>
      <c r="P265" s="98"/>
      <c r="Q265" s="73"/>
      <c r="R265" s="73"/>
      <c r="S265" s="73"/>
      <c r="V265" s="111"/>
      <c r="W265" s="112"/>
      <c r="X265" s="111"/>
      <c r="Y265" s="64"/>
      <c r="Z265" s="111"/>
      <c r="AA265" s="111"/>
      <c r="AB265" s="111"/>
    </row>
    <row r="266" ht="15.75" customHeight="1">
      <c r="C266" s="73"/>
      <c r="L266" s="73"/>
      <c r="N266" s="98"/>
      <c r="O266" s="98"/>
      <c r="P266" s="98"/>
      <c r="Q266" s="73"/>
      <c r="R266" s="73"/>
      <c r="S266" s="73"/>
      <c r="V266" s="111"/>
      <c r="W266" s="112"/>
      <c r="X266" s="111"/>
      <c r="Y266" s="64"/>
      <c r="Z266" s="111"/>
      <c r="AA266" s="111"/>
      <c r="AB266" s="111"/>
    </row>
    <row r="267" ht="15.75" customHeight="1">
      <c r="C267" s="73"/>
      <c r="L267" s="73"/>
      <c r="N267" s="98"/>
      <c r="O267" s="98"/>
      <c r="P267" s="98"/>
      <c r="Q267" s="73"/>
      <c r="R267" s="73"/>
      <c r="S267" s="73"/>
      <c r="V267" s="111"/>
      <c r="W267" s="112"/>
      <c r="X267" s="111"/>
      <c r="Y267" s="64"/>
      <c r="Z267" s="111"/>
      <c r="AA267" s="111"/>
      <c r="AB267" s="111"/>
    </row>
    <row r="268" ht="15.75" customHeight="1">
      <c r="C268" s="73"/>
      <c r="L268" s="73"/>
      <c r="N268" s="98"/>
      <c r="O268" s="98"/>
      <c r="P268" s="98"/>
      <c r="Q268" s="73"/>
      <c r="R268" s="73"/>
      <c r="S268" s="73"/>
      <c r="V268" s="111"/>
      <c r="W268" s="112"/>
      <c r="X268" s="111"/>
      <c r="Y268" s="64"/>
      <c r="Z268" s="111"/>
      <c r="AA268" s="111"/>
      <c r="AB268" s="111"/>
    </row>
    <row r="269" ht="15.75" customHeight="1">
      <c r="C269" s="73"/>
      <c r="L269" s="73"/>
      <c r="N269" s="98"/>
      <c r="O269" s="98"/>
      <c r="P269" s="98"/>
      <c r="Q269" s="73"/>
      <c r="R269" s="73"/>
      <c r="S269" s="73"/>
      <c r="V269" s="111"/>
      <c r="W269" s="112"/>
      <c r="X269" s="111"/>
      <c r="Y269" s="64"/>
      <c r="Z269" s="111"/>
      <c r="AA269" s="111"/>
      <c r="AB269" s="111"/>
    </row>
    <row r="270" ht="15.75" customHeight="1">
      <c r="C270" s="73"/>
      <c r="L270" s="73"/>
      <c r="N270" s="98"/>
      <c r="O270" s="98"/>
      <c r="P270" s="98"/>
      <c r="Q270" s="73"/>
      <c r="R270" s="73"/>
      <c r="S270" s="73"/>
      <c r="V270" s="111"/>
      <c r="W270" s="112"/>
      <c r="X270" s="111"/>
      <c r="Y270" s="64"/>
      <c r="Z270" s="111"/>
      <c r="AA270" s="111"/>
      <c r="AB270" s="111"/>
    </row>
    <row r="271" ht="15.75" customHeight="1">
      <c r="C271" s="73"/>
      <c r="L271" s="73"/>
      <c r="N271" s="98"/>
      <c r="O271" s="98"/>
      <c r="P271" s="98"/>
      <c r="Q271" s="73"/>
      <c r="R271" s="73"/>
      <c r="S271" s="73"/>
      <c r="V271" s="111"/>
      <c r="W271" s="112"/>
      <c r="X271" s="111"/>
      <c r="Y271" s="64"/>
      <c r="Z271" s="111"/>
      <c r="AA271" s="111"/>
      <c r="AB271" s="111"/>
    </row>
    <row r="272" ht="15.75" customHeight="1">
      <c r="C272" s="73"/>
      <c r="L272" s="73"/>
      <c r="N272" s="98"/>
      <c r="O272" s="98"/>
      <c r="P272" s="98"/>
      <c r="Q272" s="73"/>
      <c r="R272" s="73"/>
      <c r="S272" s="73"/>
      <c r="V272" s="111"/>
      <c r="W272" s="112"/>
      <c r="X272" s="111"/>
      <c r="Y272" s="64"/>
      <c r="Z272" s="111"/>
      <c r="AA272" s="111"/>
      <c r="AB272" s="111"/>
    </row>
    <row r="273" ht="15.75" customHeight="1">
      <c r="C273" s="73"/>
      <c r="L273" s="73"/>
      <c r="N273" s="98"/>
      <c r="O273" s="98"/>
      <c r="P273" s="98"/>
      <c r="Q273" s="73"/>
      <c r="R273" s="73"/>
      <c r="S273" s="73"/>
      <c r="V273" s="111"/>
      <c r="W273" s="112"/>
      <c r="X273" s="111"/>
      <c r="Y273" s="64"/>
      <c r="Z273" s="111"/>
      <c r="AA273" s="111"/>
      <c r="AB273" s="111"/>
    </row>
    <row r="274" ht="15.75" customHeight="1">
      <c r="C274" s="73"/>
      <c r="L274" s="73"/>
      <c r="N274" s="98"/>
      <c r="O274" s="98"/>
      <c r="P274" s="98"/>
      <c r="Q274" s="73"/>
      <c r="R274" s="73"/>
      <c r="S274" s="73"/>
      <c r="V274" s="111"/>
      <c r="W274" s="112"/>
      <c r="X274" s="111"/>
      <c r="Y274" s="64"/>
      <c r="Z274" s="111"/>
      <c r="AA274" s="111"/>
      <c r="AB274" s="111"/>
    </row>
    <row r="275" ht="15.75" customHeight="1">
      <c r="C275" s="73"/>
      <c r="L275" s="73"/>
      <c r="N275" s="98"/>
      <c r="O275" s="98"/>
      <c r="P275" s="98"/>
      <c r="Q275" s="73"/>
      <c r="R275" s="73"/>
      <c r="S275" s="73"/>
      <c r="V275" s="111"/>
      <c r="W275" s="112"/>
      <c r="X275" s="111"/>
      <c r="Y275" s="64"/>
      <c r="Z275" s="111"/>
      <c r="AA275" s="111"/>
      <c r="AB275" s="111"/>
    </row>
    <row r="276" ht="15.75" customHeight="1">
      <c r="C276" s="73"/>
      <c r="L276" s="73"/>
      <c r="N276" s="98"/>
      <c r="O276" s="98"/>
      <c r="P276" s="98"/>
      <c r="Q276" s="73"/>
      <c r="R276" s="73"/>
      <c r="S276" s="73"/>
      <c r="V276" s="111"/>
      <c r="W276" s="112"/>
      <c r="X276" s="111"/>
      <c r="Y276" s="64"/>
      <c r="Z276" s="111"/>
      <c r="AA276" s="111"/>
      <c r="AB276" s="111"/>
    </row>
    <row r="277" ht="15.75" customHeight="1">
      <c r="C277" s="73"/>
      <c r="L277" s="73"/>
      <c r="N277" s="98"/>
      <c r="O277" s="98"/>
      <c r="P277" s="98"/>
      <c r="Q277" s="73"/>
      <c r="R277" s="73"/>
      <c r="S277" s="73"/>
      <c r="V277" s="111"/>
      <c r="W277" s="112"/>
      <c r="X277" s="111"/>
      <c r="Y277" s="64"/>
      <c r="Z277" s="111"/>
      <c r="AA277" s="111"/>
      <c r="AB277" s="111"/>
    </row>
    <row r="278" ht="15.75" customHeight="1">
      <c r="C278" s="73"/>
      <c r="L278" s="73"/>
      <c r="N278" s="98"/>
      <c r="O278" s="98"/>
      <c r="P278" s="98"/>
      <c r="Q278" s="73"/>
      <c r="R278" s="73"/>
      <c r="S278" s="73"/>
      <c r="V278" s="111"/>
      <c r="W278" s="112"/>
      <c r="X278" s="111"/>
      <c r="Y278" s="64"/>
      <c r="Z278" s="111"/>
      <c r="AA278" s="111"/>
      <c r="AB278" s="111"/>
    </row>
    <row r="279" ht="15.75" customHeight="1">
      <c r="C279" s="73"/>
      <c r="L279" s="73"/>
      <c r="N279" s="98"/>
      <c r="O279" s="98"/>
      <c r="P279" s="98"/>
      <c r="Q279" s="73"/>
      <c r="R279" s="73"/>
      <c r="S279" s="73"/>
      <c r="V279" s="111"/>
      <c r="W279" s="112"/>
      <c r="X279" s="111"/>
      <c r="Y279" s="64"/>
      <c r="Z279" s="111"/>
      <c r="AA279" s="111"/>
      <c r="AB279" s="111"/>
    </row>
    <row r="280" ht="15.75" customHeight="1">
      <c r="C280" s="73"/>
      <c r="L280" s="73"/>
      <c r="N280" s="98"/>
      <c r="O280" s="98"/>
      <c r="P280" s="98"/>
      <c r="Q280" s="73"/>
      <c r="R280" s="73"/>
      <c r="S280" s="73"/>
      <c r="V280" s="111"/>
      <c r="W280" s="112"/>
      <c r="X280" s="111"/>
      <c r="Y280" s="64"/>
      <c r="Z280" s="111"/>
      <c r="AA280" s="111"/>
      <c r="AB280" s="111"/>
    </row>
    <row r="281" ht="15.75" customHeight="1">
      <c r="C281" s="73"/>
      <c r="L281" s="73"/>
      <c r="N281" s="98"/>
      <c r="O281" s="98"/>
      <c r="P281" s="98"/>
      <c r="Q281" s="73"/>
      <c r="R281" s="73"/>
      <c r="S281" s="73"/>
      <c r="V281" s="111"/>
      <c r="W281" s="112"/>
      <c r="X281" s="111"/>
      <c r="Y281" s="64"/>
      <c r="Z281" s="111"/>
      <c r="AA281" s="111"/>
      <c r="AB281" s="111"/>
    </row>
    <row r="282" ht="15.75" customHeight="1">
      <c r="C282" s="73"/>
      <c r="L282" s="73"/>
      <c r="N282" s="98"/>
      <c r="O282" s="98"/>
      <c r="P282" s="98"/>
      <c r="Q282" s="73"/>
      <c r="R282" s="73"/>
      <c r="S282" s="73"/>
      <c r="V282" s="111"/>
      <c r="W282" s="112"/>
      <c r="X282" s="111"/>
      <c r="Y282" s="64"/>
      <c r="Z282" s="111"/>
      <c r="AA282" s="111"/>
      <c r="AB282" s="111"/>
    </row>
    <row r="283" ht="15.75" customHeight="1">
      <c r="C283" s="73"/>
      <c r="L283" s="73"/>
      <c r="N283" s="98"/>
      <c r="O283" s="98"/>
      <c r="P283" s="98"/>
      <c r="Q283" s="73"/>
      <c r="R283" s="73"/>
      <c r="S283" s="73"/>
      <c r="V283" s="111"/>
      <c r="W283" s="112"/>
      <c r="X283" s="111"/>
      <c r="Y283" s="64"/>
      <c r="Z283" s="111"/>
      <c r="AA283" s="111"/>
      <c r="AB283" s="111"/>
    </row>
    <row r="284" ht="15.75" customHeight="1">
      <c r="C284" s="73"/>
      <c r="L284" s="73"/>
      <c r="N284" s="98"/>
      <c r="O284" s="98"/>
      <c r="P284" s="98"/>
      <c r="Q284" s="73"/>
      <c r="R284" s="73"/>
      <c r="S284" s="73"/>
      <c r="V284" s="111"/>
      <c r="W284" s="112"/>
      <c r="X284" s="111"/>
      <c r="Y284" s="64"/>
      <c r="Z284" s="111"/>
      <c r="AA284" s="111"/>
      <c r="AB284" s="111"/>
    </row>
    <row r="285" ht="15.75" customHeight="1">
      <c r="C285" s="73"/>
      <c r="L285" s="73"/>
      <c r="N285" s="98"/>
      <c r="O285" s="98"/>
      <c r="P285" s="98"/>
      <c r="Q285" s="73"/>
      <c r="R285" s="73"/>
      <c r="S285" s="73"/>
      <c r="V285" s="111"/>
      <c r="W285" s="112"/>
      <c r="X285" s="111"/>
      <c r="Y285" s="64"/>
      <c r="Z285" s="111"/>
      <c r="AA285" s="111"/>
      <c r="AB285" s="111"/>
    </row>
    <row r="286" ht="15.75" customHeight="1">
      <c r="C286" s="73"/>
      <c r="L286" s="73"/>
      <c r="N286" s="98"/>
      <c r="O286" s="98"/>
      <c r="P286" s="98"/>
      <c r="Q286" s="73"/>
      <c r="R286" s="73"/>
      <c r="S286" s="73"/>
      <c r="V286" s="111"/>
      <c r="W286" s="112"/>
      <c r="X286" s="111"/>
      <c r="Y286" s="64"/>
      <c r="Z286" s="111"/>
      <c r="AA286" s="111"/>
      <c r="AB286" s="111"/>
    </row>
    <row r="287" ht="15.75" customHeight="1">
      <c r="C287" s="73"/>
      <c r="L287" s="73"/>
      <c r="N287" s="98"/>
      <c r="O287" s="98"/>
      <c r="P287" s="98"/>
      <c r="Q287" s="73"/>
      <c r="R287" s="73"/>
      <c r="S287" s="73"/>
      <c r="V287" s="111"/>
      <c r="W287" s="112"/>
      <c r="X287" s="111"/>
      <c r="Y287" s="64"/>
      <c r="Z287" s="111"/>
      <c r="AA287" s="111"/>
      <c r="AB287" s="111"/>
    </row>
    <row r="288" ht="15.75" customHeight="1">
      <c r="C288" s="73"/>
      <c r="L288" s="73"/>
      <c r="N288" s="98"/>
      <c r="O288" s="98"/>
      <c r="P288" s="98"/>
      <c r="Q288" s="73"/>
      <c r="R288" s="73"/>
      <c r="S288" s="73"/>
      <c r="V288" s="111"/>
      <c r="W288" s="112"/>
      <c r="X288" s="111"/>
      <c r="Y288" s="64"/>
      <c r="Z288" s="111"/>
      <c r="AA288" s="111"/>
      <c r="AB288" s="111"/>
    </row>
    <row r="289" ht="15.75" customHeight="1">
      <c r="C289" s="73"/>
      <c r="L289" s="73"/>
      <c r="N289" s="98"/>
      <c r="O289" s="98"/>
      <c r="P289" s="98"/>
      <c r="Q289" s="73"/>
      <c r="R289" s="73"/>
      <c r="S289" s="73"/>
      <c r="V289" s="111"/>
      <c r="W289" s="112"/>
      <c r="X289" s="111"/>
      <c r="Y289" s="64"/>
      <c r="Z289" s="111"/>
      <c r="AA289" s="111"/>
      <c r="AB289" s="111"/>
    </row>
    <row r="290" ht="15.75" customHeight="1">
      <c r="C290" s="73"/>
      <c r="L290" s="73"/>
      <c r="N290" s="98"/>
      <c r="O290" s="98"/>
      <c r="P290" s="98"/>
      <c r="Q290" s="73"/>
      <c r="R290" s="73"/>
      <c r="S290" s="73"/>
      <c r="V290" s="111"/>
      <c r="W290" s="112"/>
      <c r="X290" s="111"/>
      <c r="Y290" s="64"/>
      <c r="Z290" s="111"/>
      <c r="AA290" s="111"/>
      <c r="AB290" s="111"/>
    </row>
    <row r="291" ht="15.75" customHeight="1">
      <c r="C291" s="73"/>
      <c r="L291" s="73"/>
      <c r="N291" s="98"/>
      <c r="O291" s="98"/>
      <c r="P291" s="98"/>
      <c r="Q291" s="73"/>
      <c r="R291" s="73"/>
      <c r="S291" s="73"/>
      <c r="V291" s="111"/>
      <c r="W291" s="112"/>
      <c r="X291" s="111"/>
      <c r="Y291" s="64"/>
      <c r="Z291" s="111"/>
      <c r="AA291" s="111"/>
      <c r="AB291" s="111"/>
    </row>
    <row r="292" ht="15.75" customHeight="1">
      <c r="C292" s="73"/>
      <c r="L292" s="73"/>
      <c r="N292" s="98"/>
      <c r="O292" s="98"/>
      <c r="P292" s="98"/>
      <c r="Q292" s="73"/>
      <c r="R292" s="73"/>
      <c r="S292" s="73"/>
      <c r="V292" s="111"/>
      <c r="W292" s="112"/>
      <c r="X292" s="111"/>
      <c r="Y292" s="64"/>
      <c r="Z292" s="111"/>
      <c r="AA292" s="111"/>
      <c r="AB292" s="111"/>
    </row>
    <row r="293" ht="15.75" customHeight="1">
      <c r="C293" s="73"/>
      <c r="L293" s="73"/>
      <c r="N293" s="98"/>
      <c r="O293" s="98"/>
      <c r="P293" s="98"/>
      <c r="Q293" s="73"/>
      <c r="R293" s="73"/>
      <c r="S293" s="73"/>
      <c r="V293" s="111"/>
      <c r="W293" s="112"/>
      <c r="X293" s="111"/>
      <c r="Y293" s="64"/>
      <c r="Z293" s="111"/>
      <c r="AA293" s="111"/>
      <c r="AB293" s="111"/>
    </row>
    <row r="294" ht="15.75" customHeight="1">
      <c r="C294" s="73"/>
      <c r="L294" s="73"/>
      <c r="N294" s="98"/>
      <c r="O294" s="98"/>
      <c r="P294" s="98"/>
      <c r="Q294" s="73"/>
      <c r="R294" s="73"/>
      <c r="S294" s="73"/>
      <c r="V294" s="111"/>
      <c r="W294" s="112"/>
      <c r="X294" s="111"/>
      <c r="Y294" s="64"/>
      <c r="Z294" s="111"/>
      <c r="AA294" s="111"/>
      <c r="AB294" s="111"/>
    </row>
    <row r="295" ht="15.75" customHeight="1">
      <c r="C295" s="73"/>
      <c r="L295" s="73"/>
      <c r="N295" s="98"/>
      <c r="O295" s="98"/>
      <c r="P295" s="98"/>
      <c r="Q295" s="73"/>
      <c r="R295" s="73"/>
      <c r="S295" s="73"/>
      <c r="V295" s="111"/>
      <c r="W295" s="112"/>
      <c r="X295" s="111"/>
      <c r="Y295" s="64"/>
      <c r="Z295" s="111"/>
      <c r="AA295" s="111"/>
      <c r="AB295" s="111"/>
    </row>
    <row r="296" ht="15.75" customHeight="1">
      <c r="C296" s="73"/>
      <c r="L296" s="73"/>
      <c r="N296" s="98"/>
      <c r="O296" s="98"/>
      <c r="P296" s="98"/>
      <c r="Q296" s="73"/>
      <c r="R296" s="73"/>
      <c r="S296" s="73"/>
      <c r="V296" s="111"/>
      <c r="W296" s="112"/>
      <c r="X296" s="111"/>
      <c r="Y296" s="64"/>
      <c r="Z296" s="111"/>
      <c r="AA296" s="111"/>
      <c r="AB296" s="111"/>
    </row>
    <row r="297" ht="15.75" customHeight="1">
      <c r="C297" s="73"/>
      <c r="L297" s="73"/>
      <c r="N297" s="98"/>
      <c r="O297" s="98"/>
      <c r="P297" s="98"/>
      <c r="Q297" s="73"/>
      <c r="R297" s="73"/>
      <c r="S297" s="73"/>
      <c r="V297" s="111"/>
      <c r="W297" s="112"/>
      <c r="X297" s="111"/>
      <c r="Y297" s="64"/>
      <c r="Z297" s="111"/>
      <c r="AA297" s="111"/>
      <c r="AB297" s="111"/>
    </row>
    <row r="298" ht="15.75" customHeight="1">
      <c r="C298" s="73"/>
      <c r="L298" s="73"/>
      <c r="N298" s="98"/>
      <c r="O298" s="98"/>
      <c r="P298" s="98"/>
      <c r="Q298" s="73"/>
      <c r="R298" s="73"/>
      <c r="S298" s="73"/>
      <c r="V298" s="111"/>
      <c r="W298" s="112"/>
      <c r="X298" s="111"/>
      <c r="Y298" s="64"/>
      <c r="Z298" s="111"/>
      <c r="AA298" s="111"/>
      <c r="AB298" s="111"/>
    </row>
    <row r="299" ht="15.75" customHeight="1">
      <c r="C299" s="73"/>
      <c r="L299" s="73"/>
      <c r="N299" s="98"/>
      <c r="O299" s="98"/>
      <c r="P299" s="98"/>
      <c r="Q299" s="73"/>
      <c r="R299" s="73"/>
      <c r="S299" s="73"/>
      <c r="V299" s="111"/>
      <c r="W299" s="112"/>
      <c r="X299" s="111"/>
      <c r="Y299" s="64"/>
      <c r="Z299" s="111"/>
      <c r="AA299" s="111"/>
      <c r="AB299" s="111"/>
    </row>
    <row r="300" ht="15.75" customHeight="1">
      <c r="C300" s="73"/>
      <c r="L300" s="73"/>
      <c r="N300" s="98"/>
      <c r="O300" s="98"/>
      <c r="P300" s="98"/>
      <c r="Q300" s="73"/>
      <c r="R300" s="73"/>
      <c r="S300" s="73"/>
      <c r="V300" s="111"/>
      <c r="W300" s="112"/>
      <c r="X300" s="111"/>
      <c r="Y300" s="64"/>
      <c r="Z300" s="111"/>
      <c r="AA300" s="111"/>
      <c r="AB300" s="111"/>
    </row>
    <row r="301" ht="15.75" customHeight="1">
      <c r="C301" s="73"/>
      <c r="L301" s="73"/>
      <c r="N301" s="98"/>
      <c r="O301" s="98"/>
      <c r="P301" s="98"/>
      <c r="Q301" s="73"/>
      <c r="R301" s="73"/>
      <c r="S301" s="73"/>
      <c r="V301" s="111"/>
      <c r="W301" s="112"/>
      <c r="X301" s="111"/>
      <c r="Y301" s="64"/>
      <c r="Z301" s="111"/>
      <c r="AA301" s="111"/>
      <c r="AB301" s="111"/>
    </row>
    <row r="302" ht="15.75" customHeight="1">
      <c r="C302" s="73"/>
      <c r="L302" s="73"/>
      <c r="N302" s="98"/>
      <c r="O302" s="98"/>
      <c r="P302" s="98"/>
      <c r="Q302" s="73"/>
      <c r="R302" s="73"/>
      <c r="S302" s="73"/>
      <c r="V302" s="111"/>
      <c r="W302" s="112"/>
      <c r="X302" s="111"/>
      <c r="Y302" s="64"/>
      <c r="Z302" s="111"/>
      <c r="AA302" s="111"/>
      <c r="AB302" s="111"/>
    </row>
    <row r="303" ht="15.75" customHeight="1">
      <c r="C303" s="73"/>
      <c r="L303" s="73"/>
      <c r="N303" s="98"/>
      <c r="O303" s="98"/>
      <c r="P303" s="98"/>
      <c r="Q303" s="73"/>
      <c r="R303" s="73"/>
      <c r="S303" s="73"/>
      <c r="V303" s="111"/>
      <c r="W303" s="112"/>
      <c r="X303" s="111"/>
      <c r="Y303" s="64"/>
      <c r="Z303" s="111"/>
      <c r="AA303" s="111"/>
      <c r="AB303" s="111"/>
    </row>
    <row r="304" ht="15.75" customHeight="1">
      <c r="C304" s="73"/>
      <c r="L304" s="73"/>
      <c r="N304" s="98"/>
      <c r="O304" s="98"/>
      <c r="P304" s="98"/>
      <c r="Q304" s="73"/>
      <c r="R304" s="73"/>
      <c r="S304" s="73"/>
      <c r="V304" s="111"/>
      <c r="W304" s="112"/>
      <c r="X304" s="111"/>
      <c r="Y304" s="64"/>
      <c r="Z304" s="111"/>
      <c r="AA304" s="111"/>
      <c r="AB304" s="111"/>
    </row>
    <row r="305" ht="15.75" customHeight="1">
      <c r="C305" s="73"/>
      <c r="L305" s="73"/>
      <c r="N305" s="98"/>
      <c r="O305" s="98"/>
      <c r="P305" s="98"/>
      <c r="Q305" s="73"/>
      <c r="R305" s="73"/>
      <c r="S305" s="73"/>
      <c r="V305" s="111"/>
      <c r="W305" s="112"/>
      <c r="X305" s="111"/>
      <c r="Y305" s="64"/>
      <c r="Z305" s="111"/>
      <c r="AA305" s="111"/>
      <c r="AB305" s="111"/>
    </row>
    <row r="306" ht="15.75" customHeight="1">
      <c r="C306" s="73"/>
      <c r="L306" s="73"/>
      <c r="N306" s="98"/>
      <c r="O306" s="98"/>
      <c r="P306" s="98"/>
      <c r="Q306" s="73"/>
      <c r="R306" s="73"/>
      <c r="S306" s="73"/>
      <c r="V306" s="111"/>
      <c r="W306" s="112"/>
      <c r="X306" s="111"/>
      <c r="Y306" s="64"/>
      <c r="Z306" s="111"/>
      <c r="AA306" s="111"/>
      <c r="AB306" s="111"/>
    </row>
    <row r="307" ht="15.75" customHeight="1">
      <c r="C307" s="73"/>
      <c r="L307" s="73"/>
      <c r="N307" s="98"/>
      <c r="O307" s="98"/>
      <c r="P307" s="98"/>
      <c r="Q307" s="73"/>
      <c r="R307" s="73"/>
      <c r="S307" s="73"/>
      <c r="V307" s="111"/>
      <c r="W307" s="112"/>
      <c r="X307" s="111"/>
      <c r="Y307" s="64"/>
      <c r="Z307" s="111"/>
      <c r="AA307" s="111"/>
      <c r="AB307" s="111"/>
    </row>
    <row r="308" ht="15.75" customHeight="1">
      <c r="C308" s="73"/>
      <c r="L308" s="73"/>
      <c r="N308" s="98"/>
      <c r="O308" s="98"/>
      <c r="P308" s="98"/>
      <c r="Q308" s="73"/>
      <c r="R308" s="73"/>
      <c r="S308" s="73"/>
      <c r="V308" s="111"/>
      <c r="W308" s="112"/>
      <c r="X308" s="111"/>
      <c r="Y308" s="64"/>
      <c r="Z308" s="111"/>
      <c r="AA308" s="111"/>
      <c r="AB308" s="111"/>
    </row>
    <row r="309" ht="15.75" customHeight="1">
      <c r="C309" s="73"/>
      <c r="L309" s="73"/>
      <c r="N309" s="98"/>
      <c r="O309" s="98"/>
      <c r="P309" s="98"/>
      <c r="Q309" s="73"/>
      <c r="R309" s="73"/>
      <c r="S309" s="73"/>
      <c r="V309" s="111"/>
      <c r="W309" s="112"/>
      <c r="X309" s="111"/>
      <c r="Y309" s="64"/>
      <c r="Z309" s="111"/>
      <c r="AA309" s="111"/>
      <c r="AB309" s="111"/>
    </row>
    <row r="310" ht="15.75" customHeight="1">
      <c r="C310" s="73"/>
      <c r="L310" s="73"/>
      <c r="N310" s="98"/>
      <c r="O310" s="98"/>
      <c r="P310" s="98"/>
      <c r="Q310" s="73"/>
      <c r="R310" s="73"/>
      <c r="S310" s="73"/>
      <c r="V310" s="111"/>
      <c r="W310" s="112"/>
      <c r="X310" s="111"/>
      <c r="Y310" s="64"/>
      <c r="Z310" s="111"/>
      <c r="AA310" s="111"/>
      <c r="AB310" s="111"/>
    </row>
    <row r="311" ht="15.75" customHeight="1">
      <c r="C311" s="73"/>
      <c r="L311" s="73"/>
      <c r="N311" s="98"/>
      <c r="O311" s="98"/>
      <c r="P311" s="98"/>
      <c r="Q311" s="73"/>
      <c r="R311" s="73"/>
      <c r="S311" s="73"/>
      <c r="V311" s="111"/>
      <c r="W311" s="112"/>
      <c r="X311" s="111"/>
      <c r="Y311" s="64"/>
      <c r="Z311" s="111"/>
      <c r="AA311" s="111"/>
      <c r="AB311" s="111"/>
    </row>
    <row r="312" ht="15.75" customHeight="1">
      <c r="C312" s="73"/>
      <c r="L312" s="73"/>
      <c r="N312" s="98"/>
      <c r="O312" s="98"/>
      <c r="P312" s="98"/>
      <c r="Q312" s="73"/>
      <c r="R312" s="73"/>
      <c r="S312" s="73"/>
      <c r="V312" s="111"/>
      <c r="W312" s="112"/>
      <c r="X312" s="111"/>
      <c r="Y312" s="64"/>
      <c r="Z312" s="111"/>
      <c r="AA312" s="111"/>
      <c r="AB312" s="111"/>
    </row>
    <row r="313" ht="15.75" customHeight="1">
      <c r="C313" s="73"/>
      <c r="L313" s="73"/>
      <c r="N313" s="98"/>
      <c r="O313" s="98"/>
      <c r="P313" s="98"/>
      <c r="Q313" s="73"/>
      <c r="R313" s="73"/>
      <c r="S313" s="73"/>
      <c r="V313" s="111"/>
      <c r="W313" s="112"/>
      <c r="X313" s="111"/>
      <c r="Y313" s="64"/>
      <c r="Z313" s="111"/>
      <c r="AA313" s="111"/>
      <c r="AB313" s="111"/>
    </row>
    <row r="314" ht="15.75" customHeight="1">
      <c r="C314" s="73"/>
      <c r="L314" s="73"/>
      <c r="N314" s="98"/>
      <c r="O314" s="98"/>
      <c r="P314" s="98"/>
      <c r="Q314" s="73"/>
      <c r="R314" s="73"/>
      <c r="S314" s="73"/>
      <c r="V314" s="111"/>
      <c r="W314" s="112"/>
      <c r="X314" s="111"/>
      <c r="Y314" s="64"/>
      <c r="Z314" s="111"/>
      <c r="AA314" s="111"/>
      <c r="AB314" s="111"/>
    </row>
    <row r="315" ht="15.75" customHeight="1">
      <c r="C315" s="73"/>
      <c r="L315" s="73"/>
      <c r="N315" s="98"/>
      <c r="O315" s="98"/>
      <c r="P315" s="98"/>
      <c r="Q315" s="73"/>
      <c r="R315" s="73"/>
      <c r="S315" s="73"/>
      <c r="V315" s="111"/>
      <c r="W315" s="112"/>
      <c r="X315" s="111"/>
      <c r="Y315" s="64"/>
      <c r="Z315" s="111"/>
      <c r="AA315" s="111"/>
      <c r="AB315" s="111"/>
    </row>
    <row r="316" ht="15.75" customHeight="1">
      <c r="C316" s="73"/>
      <c r="L316" s="73"/>
      <c r="N316" s="98"/>
      <c r="O316" s="98"/>
      <c r="P316" s="98"/>
      <c r="Q316" s="73"/>
      <c r="R316" s="73"/>
      <c r="S316" s="73"/>
      <c r="V316" s="111"/>
      <c r="W316" s="112"/>
      <c r="X316" s="111"/>
      <c r="Y316" s="64"/>
      <c r="Z316" s="111"/>
      <c r="AA316" s="111"/>
      <c r="AB316" s="111"/>
    </row>
    <row r="317" ht="15.75" customHeight="1">
      <c r="C317" s="73"/>
      <c r="L317" s="73"/>
      <c r="N317" s="98"/>
      <c r="O317" s="98"/>
      <c r="P317" s="98"/>
      <c r="Q317" s="73"/>
      <c r="R317" s="73"/>
      <c r="S317" s="73"/>
      <c r="V317" s="111"/>
      <c r="W317" s="112"/>
      <c r="X317" s="111"/>
      <c r="Y317" s="64"/>
      <c r="Z317" s="111"/>
      <c r="AA317" s="111"/>
      <c r="AB317" s="111"/>
    </row>
    <row r="318" ht="15.75" customHeight="1">
      <c r="C318" s="73"/>
      <c r="L318" s="73"/>
      <c r="N318" s="98"/>
      <c r="O318" s="98"/>
      <c r="P318" s="98"/>
      <c r="Q318" s="73"/>
      <c r="R318" s="73"/>
      <c r="S318" s="73"/>
      <c r="V318" s="111"/>
      <c r="W318" s="112"/>
      <c r="X318" s="111"/>
      <c r="Y318" s="64"/>
      <c r="Z318" s="111"/>
      <c r="AA318" s="111"/>
      <c r="AB318" s="111"/>
    </row>
    <row r="319" ht="15.75" customHeight="1">
      <c r="C319" s="73"/>
      <c r="L319" s="73"/>
      <c r="N319" s="98"/>
      <c r="O319" s="98"/>
      <c r="P319" s="98"/>
      <c r="Q319" s="73"/>
      <c r="R319" s="73"/>
      <c r="S319" s="73"/>
      <c r="V319" s="111"/>
      <c r="W319" s="112"/>
      <c r="X319" s="111"/>
      <c r="Y319" s="64"/>
      <c r="Z319" s="111"/>
      <c r="AA319" s="111"/>
      <c r="AB319" s="111"/>
    </row>
    <row r="320" ht="15.75" customHeight="1">
      <c r="C320" s="73"/>
      <c r="L320" s="73"/>
      <c r="N320" s="98"/>
      <c r="O320" s="98"/>
      <c r="P320" s="98"/>
      <c r="Q320" s="73"/>
      <c r="R320" s="73"/>
      <c r="S320" s="73"/>
      <c r="V320" s="111"/>
      <c r="W320" s="112"/>
      <c r="X320" s="111"/>
      <c r="Y320" s="64"/>
      <c r="Z320" s="111"/>
      <c r="AA320" s="111"/>
      <c r="AB320" s="111"/>
    </row>
    <row r="321" ht="15.75" customHeight="1">
      <c r="C321" s="73"/>
      <c r="L321" s="73"/>
      <c r="N321" s="98"/>
      <c r="O321" s="98"/>
      <c r="P321" s="98"/>
      <c r="Q321" s="73"/>
      <c r="R321" s="73"/>
      <c r="S321" s="73"/>
      <c r="V321" s="111"/>
      <c r="W321" s="112"/>
      <c r="X321" s="111"/>
      <c r="Y321" s="64"/>
      <c r="Z321" s="111"/>
      <c r="AA321" s="111"/>
      <c r="AB321" s="111"/>
    </row>
    <row r="322" ht="15.75" customHeight="1">
      <c r="C322" s="73"/>
      <c r="L322" s="73"/>
      <c r="N322" s="98"/>
      <c r="O322" s="98"/>
      <c r="P322" s="98"/>
      <c r="Q322" s="73"/>
      <c r="R322" s="73"/>
      <c r="S322" s="73"/>
      <c r="V322" s="111"/>
      <c r="W322" s="112"/>
      <c r="X322" s="111"/>
      <c r="Y322" s="64"/>
      <c r="Z322" s="111"/>
      <c r="AA322" s="111"/>
      <c r="AB322" s="111"/>
    </row>
    <row r="323" ht="15.75" customHeight="1">
      <c r="C323" s="73"/>
      <c r="L323" s="73"/>
      <c r="N323" s="98"/>
      <c r="O323" s="98"/>
      <c r="P323" s="98"/>
      <c r="Q323" s="73"/>
      <c r="R323" s="73"/>
      <c r="S323" s="73"/>
      <c r="V323" s="111"/>
      <c r="W323" s="112"/>
      <c r="X323" s="111"/>
      <c r="Y323" s="64"/>
      <c r="Z323" s="111"/>
      <c r="AA323" s="111"/>
      <c r="AB323" s="111"/>
    </row>
    <row r="324" ht="15.75" customHeight="1">
      <c r="C324" s="73"/>
      <c r="L324" s="73"/>
      <c r="N324" s="98"/>
      <c r="O324" s="98"/>
      <c r="P324" s="98"/>
      <c r="Q324" s="73"/>
      <c r="R324" s="73"/>
      <c r="S324" s="73"/>
      <c r="V324" s="111"/>
      <c r="W324" s="112"/>
      <c r="X324" s="111"/>
      <c r="Y324" s="64"/>
      <c r="Z324" s="111"/>
      <c r="AA324" s="111"/>
      <c r="AB324" s="111"/>
    </row>
    <row r="325" ht="15.75" customHeight="1">
      <c r="C325" s="73"/>
      <c r="L325" s="73"/>
      <c r="N325" s="98"/>
      <c r="O325" s="98"/>
      <c r="P325" s="98"/>
      <c r="Q325" s="73"/>
      <c r="R325" s="73"/>
      <c r="S325" s="73"/>
      <c r="V325" s="111"/>
      <c r="W325" s="112"/>
      <c r="X325" s="111"/>
      <c r="Y325" s="64"/>
      <c r="Z325" s="111"/>
      <c r="AA325" s="111"/>
      <c r="AB325" s="111"/>
    </row>
    <row r="326" ht="15.75" customHeight="1">
      <c r="C326" s="73"/>
      <c r="L326" s="73"/>
      <c r="N326" s="98"/>
      <c r="O326" s="98"/>
      <c r="P326" s="98"/>
      <c r="Q326" s="73"/>
      <c r="R326" s="73"/>
      <c r="S326" s="73"/>
      <c r="V326" s="111"/>
      <c r="W326" s="112"/>
      <c r="X326" s="111"/>
      <c r="Y326" s="64"/>
      <c r="Z326" s="111"/>
      <c r="AA326" s="111"/>
      <c r="AB326" s="111"/>
    </row>
    <row r="327" ht="15.75" customHeight="1">
      <c r="C327" s="73"/>
      <c r="L327" s="73"/>
      <c r="N327" s="98"/>
      <c r="O327" s="98"/>
      <c r="P327" s="98"/>
      <c r="Q327" s="73"/>
      <c r="R327" s="73"/>
      <c r="S327" s="73"/>
      <c r="V327" s="111"/>
      <c r="W327" s="112"/>
      <c r="X327" s="111"/>
      <c r="Y327" s="64"/>
      <c r="Z327" s="111"/>
      <c r="AA327" s="111"/>
      <c r="AB327" s="111"/>
    </row>
    <row r="328" ht="15.75" customHeight="1">
      <c r="C328" s="73"/>
      <c r="L328" s="73"/>
      <c r="N328" s="98"/>
      <c r="O328" s="98"/>
      <c r="P328" s="98"/>
      <c r="Q328" s="73"/>
      <c r="R328" s="73"/>
      <c r="S328" s="73"/>
      <c r="V328" s="111"/>
      <c r="W328" s="112"/>
      <c r="X328" s="111"/>
      <c r="Y328" s="64"/>
      <c r="Z328" s="111"/>
      <c r="AA328" s="111"/>
      <c r="AB328" s="111"/>
    </row>
    <row r="329" ht="15.75" customHeight="1">
      <c r="C329" s="73"/>
      <c r="L329" s="73"/>
      <c r="N329" s="98"/>
      <c r="O329" s="98"/>
      <c r="P329" s="98"/>
      <c r="Q329" s="73"/>
      <c r="R329" s="73"/>
      <c r="S329" s="73"/>
      <c r="V329" s="111"/>
      <c r="W329" s="112"/>
      <c r="X329" s="111"/>
      <c r="Y329" s="64"/>
      <c r="Z329" s="111"/>
      <c r="AA329" s="111"/>
      <c r="AB329" s="111"/>
    </row>
    <row r="330" ht="15.75" customHeight="1">
      <c r="C330" s="73"/>
      <c r="L330" s="73"/>
      <c r="N330" s="98"/>
      <c r="O330" s="98"/>
      <c r="P330" s="98"/>
      <c r="Q330" s="73"/>
      <c r="R330" s="73"/>
      <c r="S330" s="73"/>
      <c r="V330" s="111"/>
      <c r="W330" s="112"/>
      <c r="X330" s="111"/>
      <c r="Y330" s="64"/>
      <c r="Z330" s="111"/>
      <c r="AA330" s="111"/>
      <c r="AB330" s="111"/>
    </row>
    <row r="331" ht="15.75" customHeight="1">
      <c r="C331" s="73"/>
      <c r="L331" s="73"/>
      <c r="N331" s="98"/>
      <c r="O331" s="98"/>
      <c r="P331" s="98"/>
      <c r="Q331" s="73"/>
      <c r="R331" s="73"/>
      <c r="S331" s="73"/>
      <c r="V331" s="111"/>
      <c r="W331" s="112"/>
      <c r="X331" s="111"/>
      <c r="Y331" s="64"/>
      <c r="Z331" s="111"/>
      <c r="AA331" s="111"/>
      <c r="AB331" s="111"/>
    </row>
    <row r="332" ht="15.75" customHeight="1">
      <c r="C332" s="73"/>
      <c r="L332" s="73"/>
      <c r="N332" s="98"/>
      <c r="O332" s="98"/>
      <c r="P332" s="98"/>
      <c r="Q332" s="73"/>
      <c r="R332" s="73"/>
      <c r="S332" s="73"/>
      <c r="V332" s="111"/>
      <c r="W332" s="112"/>
      <c r="X332" s="111"/>
      <c r="Y332" s="64"/>
      <c r="Z332" s="111"/>
      <c r="AA332" s="111"/>
      <c r="AB332" s="111"/>
    </row>
    <row r="333" ht="15.75" customHeight="1">
      <c r="C333" s="73"/>
      <c r="L333" s="73"/>
      <c r="N333" s="98"/>
      <c r="O333" s="98"/>
      <c r="P333" s="98"/>
      <c r="Q333" s="73"/>
      <c r="R333" s="73"/>
      <c r="S333" s="73"/>
      <c r="V333" s="111"/>
      <c r="W333" s="112"/>
      <c r="X333" s="111"/>
      <c r="Y333" s="64"/>
      <c r="Z333" s="111"/>
      <c r="AA333" s="111"/>
      <c r="AB333" s="111"/>
    </row>
    <row r="334" ht="15.75" customHeight="1">
      <c r="C334" s="73"/>
      <c r="L334" s="73"/>
      <c r="N334" s="98"/>
      <c r="O334" s="98"/>
      <c r="P334" s="98"/>
      <c r="Q334" s="73"/>
      <c r="R334" s="73"/>
      <c r="S334" s="73"/>
      <c r="V334" s="111"/>
      <c r="W334" s="112"/>
      <c r="X334" s="111"/>
      <c r="Y334" s="64"/>
      <c r="Z334" s="111"/>
      <c r="AA334" s="111"/>
      <c r="AB334" s="111"/>
    </row>
    <row r="335" ht="15.75" customHeight="1">
      <c r="C335" s="73"/>
      <c r="L335" s="73"/>
      <c r="N335" s="98"/>
      <c r="O335" s="98"/>
      <c r="P335" s="98"/>
      <c r="Q335" s="73"/>
      <c r="R335" s="73"/>
      <c r="S335" s="73"/>
      <c r="V335" s="111"/>
      <c r="W335" s="112"/>
      <c r="X335" s="111"/>
      <c r="Y335" s="64"/>
      <c r="Z335" s="111"/>
      <c r="AA335" s="111"/>
      <c r="AB335" s="111"/>
    </row>
    <row r="336" ht="15.75" customHeight="1">
      <c r="C336" s="73"/>
      <c r="L336" s="73"/>
      <c r="N336" s="98"/>
      <c r="O336" s="98"/>
      <c r="P336" s="98"/>
      <c r="Q336" s="73"/>
      <c r="R336" s="73"/>
      <c r="S336" s="73"/>
      <c r="V336" s="111"/>
      <c r="W336" s="112"/>
      <c r="X336" s="111"/>
      <c r="Y336" s="64"/>
      <c r="Z336" s="111"/>
      <c r="AA336" s="111"/>
      <c r="AB336" s="111"/>
    </row>
    <row r="337" ht="15.75" customHeight="1">
      <c r="C337" s="73"/>
      <c r="L337" s="73"/>
      <c r="N337" s="98"/>
      <c r="O337" s="98"/>
      <c r="P337" s="98"/>
      <c r="Q337" s="73"/>
      <c r="R337" s="73"/>
      <c r="S337" s="73"/>
      <c r="V337" s="111"/>
      <c r="W337" s="112"/>
      <c r="X337" s="111"/>
      <c r="Y337" s="64"/>
      <c r="Z337" s="111"/>
      <c r="AA337" s="111"/>
      <c r="AB337" s="111"/>
    </row>
    <row r="338" ht="15.75" customHeight="1">
      <c r="C338" s="73"/>
      <c r="L338" s="73"/>
      <c r="N338" s="98"/>
      <c r="O338" s="98"/>
      <c r="P338" s="98"/>
      <c r="Q338" s="73"/>
      <c r="R338" s="73"/>
      <c r="S338" s="73"/>
      <c r="V338" s="111"/>
      <c r="W338" s="112"/>
      <c r="X338" s="111"/>
      <c r="Y338" s="64"/>
      <c r="Z338" s="111"/>
      <c r="AA338" s="111"/>
      <c r="AB338" s="111"/>
    </row>
    <row r="339" ht="15.75" customHeight="1">
      <c r="C339" s="73"/>
      <c r="L339" s="73"/>
      <c r="N339" s="98"/>
      <c r="O339" s="98"/>
      <c r="P339" s="98"/>
      <c r="Q339" s="73"/>
      <c r="R339" s="73"/>
      <c r="S339" s="73"/>
      <c r="V339" s="111"/>
      <c r="W339" s="112"/>
      <c r="X339" s="111"/>
      <c r="Y339" s="64"/>
      <c r="Z339" s="111"/>
      <c r="AA339" s="111"/>
      <c r="AB339" s="111"/>
    </row>
    <row r="340" ht="15.75" customHeight="1">
      <c r="C340" s="73"/>
      <c r="L340" s="73"/>
      <c r="N340" s="98"/>
      <c r="O340" s="98"/>
      <c r="P340" s="98"/>
      <c r="Q340" s="73"/>
      <c r="R340" s="73"/>
      <c r="S340" s="73"/>
      <c r="V340" s="111"/>
      <c r="W340" s="112"/>
      <c r="X340" s="111"/>
      <c r="Y340" s="64"/>
      <c r="Z340" s="111"/>
      <c r="AA340" s="111"/>
      <c r="AB340" s="111"/>
    </row>
    <row r="341" ht="15.75" customHeight="1">
      <c r="C341" s="73"/>
      <c r="L341" s="73"/>
      <c r="N341" s="98"/>
      <c r="O341" s="98"/>
      <c r="P341" s="98"/>
      <c r="Q341" s="73"/>
      <c r="R341" s="73"/>
      <c r="S341" s="73"/>
      <c r="V341" s="111"/>
      <c r="W341" s="112"/>
      <c r="X341" s="111"/>
      <c r="Y341" s="64"/>
      <c r="Z341" s="111"/>
      <c r="AA341" s="111"/>
      <c r="AB341" s="111"/>
    </row>
    <row r="342" ht="15.75" customHeight="1">
      <c r="C342" s="73"/>
      <c r="L342" s="73"/>
      <c r="N342" s="98"/>
      <c r="O342" s="98"/>
      <c r="P342" s="98"/>
      <c r="Q342" s="73"/>
      <c r="R342" s="73"/>
      <c r="S342" s="73"/>
      <c r="V342" s="111"/>
      <c r="W342" s="112"/>
      <c r="X342" s="111"/>
      <c r="Y342" s="64"/>
      <c r="Z342" s="111"/>
      <c r="AA342" s="111"/>
      <c r="AB342" s="111"/>
    </row>
    <row r="343" ht="15.75" customHeight="1">
      <c r="C343" s="73"/>
      <c r="L343" s="73"/>
      <c r="N343" s="98"/>
      <c r="O343" s="98"/>
      <c r="P343" s="98"/>
      <c r="Q343" s="73"/>
      <c r="R343" s="73"/>
      <c r="S343" s="73"/>
      <c r="V343" s="111"/>
      <c r="W343" s="112"/>
      <c r="X343" s="111"/>
      <c r="Y343" s="64"/>
      <c r="Z343" s="111"/>
      <c r="AA343" s="111"/>
      <c r="AB343" s="111"/>
    </row>
    <row r="344" ht="15.75" customHeight="1">
      <c r="C344" s="73"/>
      <c r="L344" s="73"/>
      <c r="N344" s="98"/>
      <c r="O344" s="98"/>
      <c r="P344" s="98"/>
      <c r="Q344" s="73"/>
      <c r="R344" s="73"/>
      <c r="S344" s="73"/>
      <c r="V344" s="111"/>
      <c r="W344" s="112"/>
      <c r="X344" s="111"/>
      <c r="Y344" s="64"/>
      <c r="Z344" s="111"/>
      <c r="AA344" s="111"/>
      <c r="AB344" s="111"/>
    </row>
    <row r="345" ht="15.75" customHeight="1">
      <c r="C345" s="73"/>
      <c r="L345" s="73"/>
      <c r="N345" s="98"/>
      <c r="O345" s="98"/>
      <c r="P345" s="98"/>
      <c r="Q345" s="73"/>
      <c r="R345" s="73"/>
      <c r="S345" s="73"/>
      <c r="V345" s="111"/>
      <c r="W345" s="112"/>
      <c r="X345" s="111"/>
      <c r="Y345" s="64"/>
      <c r="Z345" s="111"/>
      <c r="AA345" s="111"/>
      <c r="AB345" s="111"/>
    </row>
    <row r="346" ht="15.75" customHeight="1">
      <c r="C346" s="73"/>
      <c r="L346" s="73"/>
      <c r="N346" s="98"/>
      <c r="O346" s="98"/>
      <c r="P346" s="98"/>
      <c r="Q346" s="73"/>
      <c r="R346" s="73"/>
      <c r="S346" s="73"/>
      <c r="V346" s="111"/>
      <c r="W346" s="112"/>
      <c r="X346" s="111"/>
      <c r="Y346" s="64"/>
      <c r="Z346" s="111"/>
      <c r="AA346" s="111"/>
      <c r="AB346" s="111"/>
    </row>
    <row r="347" ht="15.75" customHeight="1">
      <c r="C347" s="73"/>
      <c r="L347" s="73"/>
      <c r="N347" s="98"/>
      <c r="O347" s="98"/>
      <c r="P347" s="98"/>
      <c r="Q347" s="73"/>
      <c r="R347" s="73"/>
      <c r="S347" s="73"/>
      <c r="V347" s="111"/>
      <c r="W347" s="112"/>
      <c r="X347" s="111"/>
      <c r="Y347" s="64"/>
      <c r="Z347" s="111"/>
      <c r="AA347" s="111"/>
      <c r="AB347" s="111"/>
    </row>
    <row r="348" ht="15.75" customHeight="1">
      <c r="C348" s="73"/>
      <c r="L348" s="73"/>
      <c r="N348" s="98"/>
      <c r="O348" s="98"/>
      <c r="P348" s="98"/>
      <c r="Q348" s="73"/>
      <c r="R348" s="73"/>
      <c r="S348" s="73"/>
      <c r="V348" s="111"/>
      <c r="W348" s="112"/>
      <c r="X348" s="111"/>
      <c r="Y348" s="64"/>
      <c r="Z348" s="111"/>
      <c r="AA348" s="111"/>
      <c r="AB348" s="111"/>
    </row>
    <row r="349" ht="15.75" customHeight="1">
      <c r="C349" s="73"/>
      <c r="L349" s="73"/>
      <c r="N349" s="98"/>
      <c r="O349" s="98"/>
      <c r="P349" s="98"/>
      <c r="Q349" s="73"/>
      <c r="R349" s="73"/>
      <c r="S349" s="73"/>
      <c r="V349" s="111"/>
      <c r="W349" s="112"/>
      <c r="X349" s="111"/>
      <c r="Y349" s="64"/>
      <c r="Z349" s="111"/>
      <c r="AA349" s="111"/>
      <c r="AB349" s="111"/>
    </row>
    <row r="350" ht="15.75" customHeight="1">
      <c r="C350" s="73"/>
      <c r="L350" s="73"/>
      <c r="N350" s="98"/>
      <c r="O350" s="98"/>
      <c r="P350" s="98"/>
      <c r="Q350" s="73"/>
      <c r="R350" s="73"/>
      <c r="S350" s="73"/>
      <c r="V350" s="111"/>
      <c r="W350" s="112"/>
      <c r="X350" s="111"/>
      <c r="Y350" s="64"/>
      <c r="Z350" s="111"/>
      <c r="AA350" s="111"/>
      <c r="AB350" s="111"/>
    </row>
    <row r="351" ht="15.75" customHeight="1">
      <c r="C351" s="73"/>
      <c r="L351" s="73"/>
      <c r="N351" s="98"/>
      <c r="O351" s="98"/>
      <c r="P351" s="98"/>
      <c r="Q351" s="73"/>
      <c r="R351" s="73"/>
      <c r="S351" s="73"/>
      <c r="V351" s="111"/>
      <c r="W351" s="112"/>
      <c r="X351" s="111"/>
      <c r="Y351" s="64"/>
      <c r="Z351" s="111"/>
      <c r="AA351" s="111"/>
      <c r="AB351" s="111"/>
    </row>
    <row r="352" ht="15.75" customHeight="1">
      <c r="C352" s="73"/>
      <c r="L352" s="73"/>
      <c r="N352" s="98"/>
      <c r="O352" s="98"/>
      <c r="P352" s="98"/>
      <c r="Q352" s="73"/>
      <c r="R352" s="73"/>
      <c r="S352" s="73"/>
      <c r="V352" s="111"/>
      <c r="W352" s="112"/>
      <c r="X352" s="111"/>
      <c r="Y352" s="64"/>
      <c r="Z352" s="111"/>
      <c r="AA352" s="111"/>
      <c r="AB352" s="111"/>
    </row>
    <row r="353" ht="15.75" customHeight="1">
      <c r="C353" s="73"/>
      <c r="L353" s="73"/>
      <c r="N353" s="98"/>
      <c r="O353" s="98"/>
      <c r="P353" s="98"/>
      <c r="Q353" s="73"/>
      <c r="R353" s="73"/>
      <c r="S353" s="73"/>
      <c r="V353" s="111"/>
      <c r="W353" s="112"/>
      <c r="X353" s="111"/>
      <c r="Y353" s="64"/>
      <c r="Z353" s="111"/>
      <c r="AA353" s="111"/>
      <c r="AB353" s="111"/>
    </row>
    <row r="354" ht="15.75" customHeight="1">
      <c r="C354" s="73"/>
      <c r="L354" s="73"/>
      <c r="N354" s="98"/>
      <c r="O354" s="98"/>
      <c r="P354" s="98"/>
      <c r="Q354" s="73"/>
      <c r="R354" s="73"/>
      <c r="S354" s="73"/>
      <c r="V354" s="111"/>
      <c r="W354" s="112"/>
      <c r="X354" s="111"/>
      <c r="Y354" s="64"/>
      <c r="Z354" s="111"/>
      <c r="AA354" s="111"/>
      <c r="AB354" s="111"/>
    </row>
    <row r="355" ht="15.75" customHeight="1">
      <c r="C355" s="73"/>
      <c r="L355" s="73"/>
      <c r="N355" s="98"/>
      <c r="O355" s="98"/>
      <c r="P355" s="98"/>
      <c r="Q355" s="73"/>
      <c r="R355" s="73"/>
      <c r="S355" s="73"/>
      <c r="V355" s="111"/>
      <c r="W355" s="112"/>
      <c r="X355" s="111"/>
      <c r="Y355" s="64"/>
      <c r="Z355" s="111"/>
      <c r="AA355" s="111"/>
      <c r="AB355" s="111"/>
    </row>
    <row r="356" ht="15.75" customHeight="1">
      <c r="C356" s="73"/>
      <c r="L356" s="73"/>
      <c r="N356" s="98"/>
      <c r="O356" s="98"/>
      <c r="P356" s="98"/>
      <c r="Q356" s="73"/>
      <c r="R356" s="73"/>
      <c r="S356" s="73"/>
      <c r="V356" s="111"/>
      <c r="W356" s="112"/>
      <c r="X356" s="111"/>
      <c r="Y356" s="64"/>
      <c r="Z356" s="111"/>
      <c r="AA356" s="111"/>
      <c r="AB356" s="111"/>
    </row>
    <row r="357" ht="15.75" customHeight="1">
      <c r="C357" s="73"/>
      <c r="L357" s="73"/>
      <c r="N357" s="98"/>
      <c r="O357" s="98"/>
      <c r="P357" s="98"/>
      <c r="Q357" s="73"/>
      <c r="R357" s="73"/>
      <c r="S357" s="73"/>
      <c r="V357" s="111"/>
      <c r="W357" s="112"/>
      <c r="X357" s="111"/>
      <c r="Y357" s="64"/>
      <c r="Z357" s="111"/>
      <c r="AA357" s="111"/>
      <c r="AB357" s="111"/>
    </row>
    <row r="358" ht="15.75" customHeight="1">
      <c r="C358" s="73"/>
      <c r="L358" s="73"/>
      <c r="N358" s="98"/>
      <c r="O358" s="98"/>
      <c r="P358" s="98"/>
      <c r="Q358" s="73"/>
      <c r="R358" s="73"/>
      <c r="S358" s="73"/>
      <c r="V358" s="111"/>
      <c r="W358" s="112"/>
      <c r="X358" s="111"/>
      <c r="Y358" s="64"/>
      <c r="Z358" s="111"/>
      <c r="AA358" s="111"/>
      <c r="AB358" s="111"/>
    </row>
    <row r="359" ht="15.75" customHeight="1">
      <c r="C359" s="73"/>
      <c r="L359" s="73"/>
      <c r="N359" s="98"/>
      <c r="O359" s="98"/>
      <c r="P359" s="98"/>
      <c r="Q359" s="73"/>
      <c r="R359" s="73"/>
      <c r="S359" s="73"/>
      <c r="V359" s="111"/>
      <c r="W359" s="112"/>
      <c r="X359" s="111"/>
      <c r="Y359" s="64"/>
      <c r="Z359" s="111"/>
      <c r="AA359" s="111"/>
      <c r="AB359" s="111"/>
    </row>
    <row r="360" ht="15.75" customHeight="1">
      <c r="C360" s="73"/>
      <c r="L360" s="73"/>
      <c r="N360" s="98"/>
      <c r="O360" s="98"/>
      <c r="P360" s="98"/>
      <c r="Q360" s="73"/>
      <c r="R360" s="73"/>
      <c r="S360" s="73"/>
      <c r="V360" s="111"/>
      <c r="W360" s="112"/>
      <c r="X360" s="111"/>
      <c r="Y360" s="64"/>
      <c r="Z360" s="111"/>
      <c r="AA360" s="111"/>
      <c r="AB360" s="111"/>
    </row>
    <row r="361" ht="15.75" customHeight="1">
      <c r="C361" s="73"/>
      <c r="L361" s="73"/>
      <c r="N361" s="98"/>
      <c r="O361" s="98"/>
      <c r="P361" s="98"/>
      <c r="Q361" s="73"/>
      <c r="R361" s="73"/>
      <c r="S361" s="73"/>
      <c r="V361" s="111"/>
      <c r="W361" s="112"/>
      <c r="X361" s="111"/>
      <c r="Y361" s="64"/>
      <c r="Z361" s="111"/>
      <c r="AA361" s="111"/>
      <c r="AB361" s="111"/>
    </row>
    <row r="362" ht="15.75" customHeight="1">
      <c r="C362" s="73"/>
      <c r="L362" s="73"/>
      <c r="N362" s="98"/>
      <c r="O362" s="98"/>
      <c r="P362" s="98"/>
      <c r="Q362" s="73"/>
      <c r="R362" s="73"/>
      <c r="S362" s="73"/>
      <c r="V362" s="111"/>
      <c r="W362" s="112"/>
      <c r="X362" s="111"/>
      <c r="Y362" s="64"/>
      <c r="Z362" s="111"/>
      <c r="AA362" s="111"/>
      <c r="AB362" s="111"/>
    </row>
    <row r="363" ht="15.75" customHeight="1">
      <c r="C363" s="73"/>
      <c r="L363" s="73"/>
      <c r="N363" s="98"/>
      <c r="O363" s="98"/>
      <c r="P363" s="98"/>
      <c r="Q363" s="73"/>
      <c r="R363" s="73"/>
      <c r="S363" s="73"/>
      <c r="V363" s="111"/>
      <c r="W363" s="112"/>
      <c r="X363" s="111"/>
      <c r="Y363" s="64"/>
      <c r="Z363" s="111"/>
      <c r="AA363" s="111"/>
      <c r="AB363" s="111"/>
    </row>
    <row r="364" ht="15.75" customHeight="1">
      <c r="C364" s="73"/>
      <c r="L364" s="73"/>
      <c r="N364" s="98"/>
      <c r="O364" s="98"/>
      <c r="P364" s="98"/>
      <c r="Q364" s="73"/>
      <c r="R364" s="73"/>
      <c r="S364" s="73"/>
      <c r="V364" s="111"/>
      <c r="W364" s="112"/>
      <c r="X364" s="111"/>
      <c r="Y364" s="64"/>
      <c r="Z364" s="111"/>
      <c r="AA364" s="111"/>
      <c r="AB364" s="111"/>
    </row>
    <row r="365" ht="15.75" customHeight="1">
      <c r="C365" s="73"/>
      <c r="L365" s="73"/>
      <c r="N365" s="98"/>
      <c r="O365" s="98"/>
      <c r="P365" s="98"/>
      <c r="Q365" s="73"/>
      <c r="R365" s="73"/>
      <c r="S365" s="73"/>
      <c r="V365" s="111"/>
      <c r="W365" s="112"/>
      <c r="X365" s="111"/>
      <c r="Y365" s="64"/>
      <c r="Z365" s="111"/>
      <c r="AA365" s="111"/>
      <c r="AB365" s="111"/>
    </row>
    <row r="366" ht="15.75" customHeight="1">
      <c r="C366" s="73"/>
      <c r="L366" s="73"/>
      <c r="N366" s="98"/>
      <c r="O366" s="98"/>
      <c r="P366" s="98"/>
      <c r="Q366" s="73"/>
      <c r="R366" s="73"/>
      <c r="S366" s="73"/>
      <c r="V366" s="111"/>
      <c r="W366" s="112"/>
      <c r="X366" s="111"/>
      <c r="Y366" s="64"/>
      <c r="Z366" s="111"/>
      <c r="AA366" s="111"/>
      <c r="AB366" s="111"/>
    </row>
    <row r="367" ht="15.75" customHeight="1">
      <c r="C367" s="73"/>
      <c r="L367" s="73"/>
      <c r="N367" s="98"/>
      <c r="O367" s="98"/>
      <c r="P367" s="98"/>
      <c r="Q367" s="73"/>
      <c r="R367" s="73"/>
      <c r="S367" s="73"/>
      <c r="V367" s="111"/>
      <c r="W367" s="112"/>
      <c r="X367" s="111"/>
      <c r="Y367" s="64"/>
      <c r="Z367" s="111"/>
      <c r="AA367" s="111"/>
      <c r="AB367" s="111"/>
    </row>
    <row r="368" ht="15.75" customHeight="1">
      <c r="C368" s="73"/>
      <c r="L368" s="73"/>
      <c r="N368" s="98"/>
      <c r="O368" s="98"/>
      <c r="P368" s="98"/>
      <c r="Q368" s="73"/>
      <c r="R368" s="73"/>
      <c r="S368" s="73"/>
      <c r="V368" s="111"/>
      <c r="W368" s="112"/>
      <c r="X368" s="111"/>
      <c r="Y368" s="64"/>
      <c r="Z368" s="111"/>
      <c r="AA368" s="111"/>
      <c r="AB368" s="111"/>
    </row>
    <row r="369" ht="15.75" customHeight="1">
      <c r="C369" s="73"/>
      <c r="L369" s="73"/>
      <c r="N369" s="98"/>
      <c r="O369" s="98"/>
      <c r="P369" s="98"/>
      <c r="Q369" s="73"/>
      <c r="R369" s="73"/>
      <c r="S369" s="73"/>
      <c r="V369" s="111"/>
      <c r="W369" s="112"/>
      <c r="X369" s="111"/>
      <c r="Y369" s="64"/>
      <c r="Z369" s="111"/>
      <c r="AA369" s="111"/>
      <c r="AB369" s="111"/>
    </row>
    <row r="370" ht="15.75" customHeight="1">
      <c r="C370" s="73"/>
      <c r="L370" s="73"/>
      <c r="N370" s="98"/>
      <c r="O370" s="98"/>
      <c r="P370" s="98"/>
      <c r="Q370" s="73"/>
      <c r="R370" s="73"/>
      <c r="S370" s="73"/>
      <c r="V370" s="111"/>
      <c r="W370" s="112"/>
      <c r="X370" s="111"/>
      <c r="Y370" s="64"/>
      <c r="Z370" s="111"/>
      <c r="AA370" s="111"/>
      <c r="AB370" s="111"/>
    </row>
    <row r="371" ht="15.75" customHeight="1">
      <c r="C371" s="73"/>
      <c r="L371" s="73"/>
      <c r="N371" s="98"/>
      <c r="O371" s="98"/>
      <c r="P371" s="98"/>
      <c r="Q371" s="73"/>
      <c r="R371" s="73"/>
      <c r="S371" s="73"/>
      <c r="V371" s="111"/>
      <c r="W371" s="112"/>
      <c r="X371" s="111"/>
      <c r="Y371" s="64"/>
      <c r="Z371" s="111"/>
      <c r="AA371" s="111"/>
      <c r="AB371" s="111"/>
    </row>
    <row r="372" ht="15.75" customHeight="1">
      <c r="C372" s="73"/>
      <c r="L372" s="73"/>
      <c r="N372" s="98"/>
      <c r="O372" s="98"/>
      <c r="P372" s="98"/>
      <c r="Q372" s="73"/>
      <c r="R372" s="73"/>
      <c r="S372" s="73"/>
      <c r="V372" s="111"/>
      <c r="W372" s="112"/>
      <c r="X372" s="111"/>
      <c r="Y372" s="64"/>
      <c r="Z372" s="111"/>
      <c r="AA372" s="111"/>
      <c r="AB372" s="111"/>
    </row>
    <row r="373" ht="15.75" customHeight="1">
      <c r="C373" s="73"/>
      <c r="L373" s="73"/>
      <c r="N373" s="98"/>
      <c r="O373" s="98"/>
      <c r="P373" s="98"/>
      <c r="Q373" s="73"/>
      <c r="R373" s="73"/>
      <c r="S373" s="73"/>
      <c r="V373" s="111"/>
      <c r="W373" s="112"/>
      <c r="X373" s="111"/>
      <c r="Y373" s="64"/>
      <c r="Z373" s="111"/>
      <c r="AA373" s="111"/>
      <c r="AB373" s="111"/>
    </row>
    <row r="374" ht="15.75" customHeight="1">
      <c r="C374" s="73"/>
      <c r="L374" s="73"/>
      <c r="N374" s="98"/>
      <c r="O374" s="98"/>
      <c r="P374" s="98"/>
      <c r="Q374" s="73"/>
      <c r="R374" s="73"/>
      <c r="S374" s="73"/>
      <c r="V374" s="111"/>
      <c r="W374" s="112"/>
      <c r="X374" s="111"/>
      <c r="Y374" s="64"/>
      <c r="Z374" s="111"/>
      <c r="AA374" s="111"/>
      <c r="AB374" s="111"/>
    </row>
    <row r="375" ht="15.75" customHeight="1">
      <c r="C375" s="73"/>
      <c r="L375" s="73"/>
      <c r="N375" s="98"/>
      <c r="O375" s="98"/>
      <c r="P375" s="98"/>
      <c r="Q375" s="73"/>
      <c r="R375" s="73"/>
      <c r="S375" s="73"/>
      <c r="V375" s="111"/>
      <c r="W375" s="112"/>
      <c r="X375" s="111"/>
      <c r="Y375" s="64"/>
      <c r="Z375" s="111"/>
      <c r="AA375" s="111"/>
      <c r="AB375" s="111"/>
    </row>
    <row r="376" ht="15.75" customHeight="1">
      <c r="C376" s="73"/>
      <c r="L376" s="73"/>
      <c r="N376" s="98"/>
      <c r="O376" s="98"/>
      <c r="P376" s="98"/>
      <c r="Q376" s="73"/>
      <c r="R376" s="73"/>
      <c r="S376" s="73"/>
      <c r="V376" s="111"/>
      <c r="W376" s="112"/>
      <c r="X376" s="111"/>
      <c r="Y376" s="64"/>
      <c r="Z376" s="111"/>
      <c r="AA376" s="111"/>
      <c r="AB376" s="111"/>
    </row>
    <row r="377" ht="15.75" customHeight="1">
      <c r="C377" s="73"/>
      <c r="L377" s="73"/>
      <c r="N377" s="98"/>
      <c r="O377" s="98"/>
      <c r="P377" s="98"/>
      <c r="Q377" s="73"/>
      <c r="R377" s="73"/>
      <c r="S377" s="73"/>
      <c r="V377" s="111"/>
      <c r="W377" s="112"/>
      <c r="X377" s="111"/>
      <c r="Y377" s="64"/>
      <c r="Z377" s="111"/>
      <c r="AA377" s="111"/>
      <c r="AB377" s="111"/>
    </row>
    <row r="378" ht="15.75" customHeight="1">
      <c r="C378" s="73"/>
      <c r="L378" s="73"/>
      <c r="N378" s="98"/>
      <c r="O378" s="98"/>
      <c r="P378" s="98"/>
      <c r="Q378" s="73"/>
      <c r="R378" s="73"/>
      <c r="S378" s="73"/>
      <c r="V378" s="111"/>
      <c r="W378" s="112"/>
      <c r="X378" s="111"/>
      <c r="Y378" s="64"/>
      <c r="Z378" s="111"/>
      <c r="AA378" s="111"/>
      <c r="AB378" s="111"/>
    </row>
    <row r="379" ht="15.75" customHeight="1">
      <c r="C379" s="73"/>
      <c r="L379" s="73"/>
      <c r="N379" s="98"/>
      <c r="O379" s="98"/>
      <c r="P379" s="98"/>
      <c r="Q379" s="73"/>
      <c r="R379" s="73"/>
      <c r="S379" s="73"/>
      <c r="V379" s="111"/>
      <c r="W379" s="112"/>
      <c r="X379" s="111"/>
      <c r="Y379" s="64"/>
      <c r="Z379" s="111"/>
      <c r="AA379" s="111"/>
      <c r="AB379" s="111"/>
    </row>
    <row r="380" ht="15.75" customHeight="1">
      <c r="C380" s="73"/>
      <c r="L380" s="73"/>
      <c r="N380" s="98"/>
      <c r="O380" s="98"/>
      <c r="P380" s="98"/>
      <c r="Q380" s="73"/>
      <c r="R380" s="73"/>
      <c r="S380" s="73"/>
      <c r="V380" s="111"/>
      <c r="W380" s="112"/>
      <c r="X380" s="111"/>
      <c r="Y380" s="64"/>
      <c r="Z380" s="111"/>
      <c r="AA380" s="111"/>
      <c r="AB380" s="111"/>
    </row>
    <row r="381" ht="15.75" customHeight="1">
      <c r="C381" s="73"/>
      <c r="L381" s="73"/>
      <c r="N381" s="98"/>
      <c r="O381" s="98"/>
      <c r="P381" s="98"/>
      <c r="Q381" s="73"/>
      <c r="R381" s="73"/>
      <c r="S381" s="73"/>
      <c r="V381" s="111"/>
      <c r="W381" s="112"/>
      <c r="X381" s="111"/>
      <c r="Y381" s="64"/>
      <c r="Z381" s="111"/>
      <c r="AA381" s="111"/>
      <c r="AB381" s="111"/>
    </row>
    <row r="382" ht="15.75" customHeight="1">
      <c r="C382" s="73"/>
      <c r="L382" s="73"/>
      <c r="N382" s="98"/>
      <c r="O382" s="98"/>
      <c r="P382" s="98"/>
      <c r="Q382" s="73"/>
      <c r="R382" s="73"/>
      <c r="S382" s="73"/>
      <c r="V382" s="111"/>
      <c r="W382" s="112"/>
      <c r="X382" s="111"/>
      <c r="Y382" s="64"/>
      <c r="Z382" s="111"/>
      <c r="AA382" s="111"/>
      <c r="AB382" s="111"/>
    </row>
    <row r="383" ht="15.75" customHeight="1">
      <c r="C383" s="73"/>
      <c r="L383" s="73"/>
      <c r="N383" s="98"/>
      <c r="O383" s="98"/>
      <c r="P383" s="98"/>
      <c r="Q383" s="73"/>
      <c r="R383" s="73"/>
      <c r="S383" s="73"/>
      <c r="V383" s="111"/>
      <c r="W383" s="112"/>
      <c r="X383" s="111"/>
      <c r="Y383" s="64"/>
      <c r="Z383" s="111"/>
      <c r="AA383" s="111"/>
      <c r="AB383" s="111"/>
    </row>
    <row r="384" ht="15.75" customHeight="1">
      <c r="C384" s="73"/>
      <c r="L384" s="73"/>
      <c r="N384" s="98"/>
      <c r="O384" s="98"/>
      <c r="P384" s="98"/>
      <c r="Q384" s="73"/>
      <c r="R384" s="73"/>
      <c r="S384" s="73"/>
      <c r="V384" s="111"/>
      <c r="W384" s="112"/>
      <c r="X384" s="111"/>
      <c r="Y384" s="64"/>
      <c r="Z384" s="111"/>
      <c r="AA384" s="111"/>
      <c r="AB384" s="111"/>
    </row>
    <row r="385" ht="15.75" customHeight="1">
      <c r="C385" s="73"/>
      <c r="L385" s="73"/>
      <c r="N385" s="98"/>
      <c r="O385" s="98"/>
      <c r="P385" s="98"/>
      <c r="Q385" s="73"/>
      <c r="R385" s="73"/>
      <c r="S385" s="73"/>
      <c r="V385" s="111"/>
      <c r="W385" s="112"/>
      <c r="X385" s="111"/>
      <c r="Y385" s="64"/>
      <c r="Z385" s="111"/>
      <c r="AA385" s="111"/>
      <c r="AB385" s="111"/>
    </row>
    <row r="386" ht="15.75" customHeight="1">
      <c r="C386" s="73"/>
      <c r="L386" s="73"/>
      <c r="N386" s="98"/>
      <c r="O386" s="98"/>
      <c r="P386" s="98"/>
      <c r="Q386" s="73"/>
      <c r="R386" s="73"/>
      <c r="S386" s="73"/>
      <c r="V386" s="111"/>
      <c r="W386" s="112"/>
      <c r="X386" s="111"/>
      <c r="Y386" s="64"/>
      <c r="Z386" s="111"/>
      <c r="AA386" s="111"/>
      <c r="AB386" s="111"/>
    </row>
    <row r="387" ht="15.75" customHeight="1">
      <c r="C387" s="73"/>
      <c r="L387" s="73"/>
      <c r="N387" s="98"/>
      <c r="O387" s="98"/>
      <c r="P387" s="98"/>
      <c r="Q387" s="73"/>
      <c r="R387" s="73"/>
      <c r="S387" s="73"/>
      <c r="V387" s="111"/>
      <c r="W387" s="112"/>
      <c r="X387" s="111"/>
      <c r="Y387" s="64"/>
      <c r="Z387" s="111"/>
      <c r="AA387" s="111"/>
      <c r="AB387" s="111"/>
    </row>
    <row r="388" ht="15.75" customHeight="1">
      <c r="C388" s="73"/>
      <c r="L388" s="73"/>
      <c r="N388" s="98"/>
      <c r="O388" s="98"/>
      <c r="P388" s="98"/>
      <c r="Q388" s="73"/>
      <c r="R388" s="73"/>
      <c r="S388" s="73"/>
      <c r="V388" s="111"/>
      <c r="W388" s="112"/>
      <c r="X388" s="111"/>
      <c r="Y388" s="64"/>
      <c r="Z388" s="111"/>
      <c r="AA388" s="111"/>
      <c r="AB388" s="111"/>
    </row>
    <row r="389" ht="15.75" customHeight="1">
      <c r="C389" s="73"/>
      <c r="L389" s="73"/>
      <c r="N389" s="98"/>
      <c r="O389" s="98"/>
      <c r="P389" s="98"/>
      <c r="Q389" s="73"/>
      <c r="R389" s="73"/>
      <c r="S389" s="73"/>
      <c r="V389" s="111"/>
      <c r="W389" s="112"/>
      <c r="X389" s="111"/>
      <c r="Y389" s="64"/>
      <c r="Z389" s="111"/>
      <c r="AA389" s="111"/>
      <c r="AB389" s="111"/>
    </row>
    <row r="390" ht="15.75" customHeight="1">
      <c r="C390" s="73"/>
      <c r="L390" s="73"/>
      <c r="N390" s="98"/>
      <c r="O390" s="98"/>
      <c r="P390" s="98"/>
      <c r="Q390" s="73"/>
      <c r="R390" s="73"/>
      <c r="S390" s="73"/>
      <c r="V390" s="111"/>
      <c r="W390" s="112"/>
      <c r="X390" s="111"/>
      <c r="Y390" s="64"/>
      <c r="Z390" s="111"/>
      <c r="AA390" s="111"/>
      <c r="AB390" s="111"/>
    </row>
    <row r="391" ht="15.75" customHeight="1">
      <c r="C391" s="73"/>
      <c r="L391" s="73"/>
      <c r="N391" s="98"/>
      <c r="O391" s="98"/>
      <c r="P391" s="98"/>
      <c r="Q391" s="73"/>
      <c r="R391" s="73"/>
      <c r="S391" s="73"/>
      <c r="V391" s="111"/>
      <c r="W391" s="112"/>
      <c r="X391" s="111"/>
      <c r="Y391" s="64"/>
      <c r="Z391" s="111"/>
      <c r="AA391" s="111"/>
      <c r="AB391" s="111"/>
    </row>
    <row r="392" ht="15.75" customHeight="1">
      <c r="C392" s="73"/>
      <c r="L392" s="73"/>
      <c r="N392" s="98"/>
      <c r="O392" s="98"/>
      <c r="P392" s="98"/>
      <c r="Q392" s="73"/>
      <c r="R392" s="73"/>
      <c r="S392" s="73"/>
      <c r="V392" s="111"/>
      <c r="W392" s="112"/>
      <c r="X392" s="111"/>
      <c r="Y392" s="64"/>
      <c r="Z392" s="111"/>
      <c r="AA392" s="111"/>
      <c r="AB392" s="111"/>
    </row>
    <row r="393" ht="15.75" customHeight="1">
      <c r="C393" s="73"/>
      <c r="L393" s="73"/>
      <c r="N393" s="98"/>
      <c r="O393" s="98"/>
      <c r="P393" s="98"/>
      <c r="Q393" s="73"/>
      <c r="R393" s="73"/>
      <c r="S393" s="73"/>
      <c r="V393" s="111"/>
      <c r="W393" s="112"/>
      <c r="X393" s="111"/>
      <c r="Y393" s="64"/>
      <c r="Z393" s="111"/>
      <c r="AA393" s="111"/>
      <c r="AB393" s="111"/>
    </row>
    <row r="394" ht="15.75" customHeight="1">
      <c r="C394" s="73"/>
      <c r="L394" s="73"/>
      <c r="N394" s="98"/>
      <c r="O394" s="98"/>
      <c r="P394" s="98"/>
      <c r="Q394" s="73"/>
      <c r="R394" s="73"/>
      <c r="S394" s="73"/>
      <c r="V394" s="111"/>
      <c r="W394" s="112"/>
      <c r="X394" s="111"/>
      <c r="Y394" s="64"/>
      <c r="Z394" s="111"/>
      <c r="AA394" s="111"/>
      <c r="AB394" s="111"/>
    </row>
    <row r="395" ht="15.75" customHeight="1">
      <c r="C395" s="73"/>
      <c r="L395" s="73"/>
      <c r="N395" s="98"/>
      <c r="O395" s="98"/>
      <c r="P395" s="98"/>
      <c r="Q395" s="73"/>
      <c r="R395" s="73"/>
      <c r="S395" s="73"/>
      <c r="V395" s="111"/>
      <c r="W395" s="112"/>
      <c r="X395" s="111"/>
      <c r="Y395" s="64"/>
      <c r="Z395" s="111"/>
      <c r="AA395" s="111"/>
      <c r="AB395" s="111"/>
    </row>
    <row r="396" ht="15.75" customHeight="1">
      <c r="C396" s="73"/>
      <c r="L396" s="73"/>
      <c r="N396" s="98"/>
      <c r="O396" s="98"/>
      <c r="P396" s="98"/>
      <c r="Q396" s="73"/>
      <c r="R396" s="73"/>
      <c r="S396" s="73"/>
      <c r="V396" s="111"/>
      <c r="W396" s="112"/>
      <c r="X396" s="111"/>
      <c r="Y396" s="64"/>
      <c r="Z396" s="111"/>
      <c r="AA396" s="111"/>
      <c r="AB396" s="111"/>
    </row>
    <row r="397" ht="15.75" customHeight="1">
      <c r="C397" s="73"/>
      <c r="L397" s="73"/>
      <c r="N397" s="98"/>
      <c r="O397" s="98"/>
      <c r="P397" s="98"/>
      <c r="Q397" s="73"/>
      <c r="R397" s="73"/>
      <c r="S397" s="73"/>
      <c r="V397" s="111"/>
      <c r="W397" s="112"/>
      <c r="X397" s="111"/>
      <c r="Y397" s="64"/>
      <c r="Z397" s="111"/>
      <c r="AA397" s="111"/>
      <c r="AB397" s="111"/>
    </row>
    <row r="398" ht="15.75" customHeight="1">
      <c r="C398" s="73"/>
      <c r="L398" s="73"/>
      <c r="N398" s="98"/>
      <c r="O398" s="98"/>
      <c r="P398" s="98"/>
      <c r="Q398" s="73"/>
      <c r="R398" s="73"/>
      <c r="S398" s="73"/>
      <c r="V398" s="111"/>
      <c r="W398" s="112"/>
      <c r="X398" s="111"/>
      <c r="Y398" s="64"/>
      <c r="Z398" s="111"/>
      <c r="AA398" s="111"/>
      <c r="AB398" s="111"/>
    </row>
    <row r="399" ht="15.75" customHeight="1">
      <c r="C399" s="73"/>
      <c r="L399" s="73"/>
      <c r="N399" s="98"/>
      <c r="O399" s="98"/>
      <c r="P399" s="98"/>
      <c r="Q399" s="73"/>
      <c r="R399" s="73"/>
      <c r="S399" s="73"/>
      <c r="V399" s="111"/>
      <c r="W399" s="112"/>
      <c r="X399" s="111"/>
      <c r="Y399" s="64"/>
      <c r="Z399" s="111"/>
      <c r="AA399" s="111"/>
      <c r="AB399" s="111"/>
    </row>
    <row r="400" ht="15.75" customHeight="1">
      <c r="C400" s="73"/>
      <c r="L400" s="73"/>
      <c r="N400" s="98"/>
      <c r="O400" s="98"/>
      <c r="P400" s="98"/>
      <c r="Q400" s="73"/>
      <c r="R400" s="73"/>
      <c r="S400" s="73"/>
      <c r="V400" s="111"/>
      <c r="W400" s="112"/>
      <c r="X400" s="111"/>
      <c r="Y400" s="64"/>
      <c r="Z400" s="111"/>
      <c r="AA400" s="111"/>
      <c r="AB400" s="111"/>
    </row>
    <row r="401" ht="15.75" customHeight="1">
      <c r="C401" s="73"/>
      <c r="L401" s="73"/>
      <c r="N401" s="98"/>
      <c r="O401" s="98"/>
      <c r="P401" s="98"/>
      <c r="Q401" s="73"/>
      <c r="R401" s="73"/>
      <c r="S401" s="73"/>
      <c r="V401" s="111"/>
      <c r="W401" s="112"/>
      <c r="X401" s="111"/>
      <c r="Y401" s="64"/>
      <c r="Z401" s="111"/>
      <c r="AA401" s="111"/>
      <c r="AB401" s="111"/>
    </row>
    <row r="402" ht="15.75" customHeight="1">
      <c r="C402" s="73"/>
      <c r="L402" s="73"/>
      <c r="N402" s="98"/>
      <c r="O402" s="98"/>
      <c r="P402" s="98"/>
      <c r="Q402" s="73"/>
      <c r="R402" s="73"/>
      <c r="S402" s="73"/>
      <c r="V402" s="111"/>
      <c r="W402" s="112"/>
      <c r="X402" s="111"/>
      <c r="Y402" s="64"/>
      <c r="Z402" s="111"/>
      <c r="AA402" s="111"/>
      <c r="AB402" s="111"/>
    </row>
    <row r="403" ht="15.75" customHeight="1">
      <c r="C403" s="73"/>
      <c r="L403" s="73"/>
      <c r="N403" s="98"/>
      <c r="O403" s="98"/>
      <c r="P403" s="98"/>
      <c r="Q403" s="73"/>
      <c r="R403" s="73"/>
      <c r="S403" s="73"/>
      <c r="V403" s="111"/>
      <c r="W403" s="112"/>
      <c r="X403" s="111"/>
      <c r="Y403" s="64"/>
      <c r="Z403" s="111"/>
      <c r="AA403" s="111"/>
      <c r="AB403" s="111"/>
    </row>
    <row r="404" ht="15.75" customHeight="1">
      <c r="C404" s="73"/>
      <c r="L404" s="73"/>
      <c r="N404" s="98"/>
      <c r="O404" s="98"/>
      <c r="P404" s="98"/>
      <c r="Q404" s="73"/>
      <c r="R404" s="73"/>
      <c r="S404" s="73"/>
      <c r="V404" s="111"/>
      <c r="W404" s="112"/>
      <c r="X404" s="111"/>
      <c r="Y404" s="64"/>
      <c r="Z404" s="111"/>
      <c r="AA404" s="111"/>
      <c r="AB404" s="111"/>
    </row>
    <row r="405" ht="15.75" customHeight="1">
      <c r="C405" s="73"/>
      <c r="L405" s="73"/>
      <c r="N405" s="98"/>
      <c r="O405" s="98"/>
      <c r="P405" s="98"/>
      <c r="Q405" s="73"/>
      <c r="R405" s="73"/>
      <c r="S405" s="73"/>
      <c r="V405" s="111"/>
      <c r="W405" s="112"/>
      <c r="X405" s="111"/>
      <c r="Y405" s="64"/>
      <c r="Z405" s="111"/>
      <c r="AA405" s="111"/>
      <c r="AB405" s="111"/>
    </row>
    <row r="406" ht="15.75" customHeight="1">
      <c r="C406" s="73"/>
      <c r="L406" s="73"/>
      <c r="N406" s="98"/>
      <c r="O406" s="98"/>
      <c r="P406" s="98"/>
      <c r="Q406" s="73"/>
      <c r="R406" s="73"/>
      <c r="S406" s="73"/>
      <c r="V406" s="111"/>
      <c r="W406" s="112"/>
      <c r="X406" s="111"/>
      <c r="Y406" s="64"/>
      <c r="Z406" s="111"/>
      <c r="AA406" s="111"/>
      <c r="AB406" s="111"/>
    </row>
    <row r="407" ht="15.75" customHeight="1">
      <c r="C407" s="73"/>
      <c r="L407" s="73"/>
      <c r="N407" s="98"/>
      <c r="O407" s="98"/>
      <c r="P407" s="98"/>
      <c r="Q407" s="73"/>
      <c r="R407" s="73"/>
      <c r="S407" s="73"/>
      <c r="V407" s="111"/>
      <c r="W407" s="112"/>
      <c r="X407" s="111"/>
      <c r="Y407" s="64"/>
      <c r="Z407" s="111"/>
      <c r="AA407" s="111"/>
      <c r="AB407" s="111"/>
    </row>
    <row r="408" ht="15.75" customHeight="1">
      <c r="C408" s="73"/>
      <c r="L408" s="73"/>
      <c r="N408" s="98"/>
      <c r="O408" s="98"/>
      <c r="P408" s="98"/>
      <c r="Q408" s="73"/>
      <c r="R408" s="73"/>
      <c r="S408" s="73"/>
      <c r="V408" s="111"/>
      <c r="W408" s="112"/>
      <c r="X408" s="111"/>
      <c r="Y408" s="64"/>
      <c r="Z408" s="111"/>
      <c r="AA408" s="111"/>
      <c r="AB408" s="111"/>
    </row>
    <row r="409" ht="15.75" customHeight="1">
      <c r="C409" s="73"/>
      <c r="L409" s="73"/>
      <c r="N409" s="98"/>
      <c r="O409" s="98"/>
      <c r="P409" s="98"/>
      <c r="Q409" s="73"/>
      <c r="R409" s="73"/>
      <c r="S409" s="73"/>
      <c r="V409" s="111"/>
      <c r="W409" s="112"/>
      <c r="X409" s="111"/>
      <c r="Y409" s="64"/>
      <c r="Z409" s="111"/>
      <c r="AA409" s="111"/>
      <c r="AB409" s="111"/>
    </row>
    <row r="410" ht="15.75" customHeight="1">
      <c r="C410" s="73"/>
      <c r="L410" s="73"/>
      <c r="N410" s="98"/>
      <c r="O410" s="98"/>
      <c r="P410" s="98"/>
      <c r="Q410" s="73"/>
      <c r="R410" s="73"/>
      <c r="S410" s="73"/>
      <c r="V410" s="111"/>
      <c r="W410" s="112"/>
      <c r="X410" s="111"/>
      <c r="Y410" s="64"/>
      <c r="Z410" s="111"/>
      <c r="AA410" s="111"/>
      <c r="AB410" s="111"/>
    </row>
    <row r="411" ht="15.75" customHeight="1">
      <c r="C411" s="73"/>
      <c r="L411" s="73"/>
      <c r="N411" s="98"/>
      <c r="O411" s="98"/>
      <c r="P411" s="98"/>
      <c r="Q411" s="73"/>
      <c r="R411" s="73"/>
      <c r="S411" s="73"/>
      <c r="V411" s="111"/>
      <c r="W411" s="112"/>
      <c r="X411" s="111"/>
      <c r="Y411" s="64"/>
      <c r="Z411" s="111"/>
      <c r="AA411" s="111"/>
      <c r="AB411" s="111"/>
    </row>
    <row r="412" ht="15.75" customHeight="1">
      <c r="C412" s="73"/>
      <c r="L412" s="73"/>
      <c r="N412" s="98"/>
      <c r="O412" s="98"/>
      <c r="P412" s="98"/>
      <c r="Q412" s="73"/>
      <c r="R412" s="73"/>
      <c r="S412" s="73"/>
      <c r="V412" s="111"/>
      <c r="W412" s="112"/>
      <c r="X412" s="111"/>
      <c r="Y412" s="64"/>
      <c r="Z412" s="111"/>
      <c r="AA412" s="111"/>
      <c r="AB412" s="111"/>
    </row>
    <row r="413" ht="15.75" customHeight="1">
      <c r="C413" s="73"/>
      <c r="L413" s="73"/>
      <c r="N413" s="98"/>
      <c r="O413" s="98"/>
      <c r="P413" s="98"/>
      <c r="Q413" s="73"/>
      <c r="R413" s="73"/>
      <c r="S413" s="73"/>
      <c r="V413" s="111"/>
      <c r="W413" s="112"/>
      <c r="X413" s="111"/>
      <c r="Y413" s="64"/>
      <c r="Z413" s="111"/>
      <c r="AA413" s="111"/>
      <c r="AB413" s="111"/>
    </row>
    <row r="414" ht="15.75" customHeight="1">
      <c r="C414" s="73"/>
      <c r="L414" s="73"/>
      <c r="N414" s="98"/>
      <c r="O414" s="98"/>
      <c r="P414" s="98"/>
      <c r="Q414" s="73"/>
      <c r="R414" s="73"/>
      <c r="S414" s="73"/>
      <c r="V414" s="111"/>
      <c r="W414" s="112"/>
      <c r="X414" s="111"/>
      <c r="Y414" s="64"/>
      <c r="Z414" s="111"/>
      <c r="AA414" s="111"/>
      <c r="AB414" s="111"/>
    </row>
    <row r="415" ht="15.75" customHeight="1">
      <c r="C415" s="73"/>
      <c r="L415" s="73"/>
      <c r="N415" s="98"/>
      <c r="O415" s="98"/>
      <c r="P415" s="98"/>
      <c r="Q415" s="73"/>
      <c r="R415" s="73"/>
      <c r="S415" s="73"/>
      <c r="V415" s="111"/>
      <c r="W415" s="112"/>
      <c r="X415" s="111"/>
      <c r="Y415" s="64"/>
      <c r="Z415" s="111"/>
      <c r="AA415" s="111"/>
      <c r="AB415" s="111"/>
    </row>
    <row r="416" ht="15.75" customHeight="1">
      <c r="C416" s="73"/>
      <c r="L416" s="73"/>
      <c r="N416" s="98"/>
      <c r="O416" s="98"/>
      <c r="P416" s="98"/>
      <c r="Q416" s="73"/>
      <c r="R416" s="73"/>
      <c r="S416" s="73"/>
      <c r="V416" s="111"/>
      <c r="W416" s="112"/>
      <c r="X416" s="111"/>
      <c r="Y416" s="64"/>
      <c r="Z416" s="111"/>
      <c r="AA416" s="111"/>
      <c r="AB416" s="111"/>
    </row>
    <row r="417" ht="15.75" customHeight="1">
      <c r="C417" s="73"/>
      <c r="L417" s="73"/>
      <c r="N417" s="98"/>
      <c r="O417" s="98"/>
      <c r="P417" s="98"/>
      <c r="Q417" s="73"/>
      <c r="R417" s="73"/>
      <c r="S417" s="73"/>
      <c r="V417" s="111"/>
      <c r="W417" s="112"/>
      <c r="X417" s="111"/>
      <c r="Y417" s="64"/>
      <c r="Z417" s="111"/>
      <c r="AA417" s="111"/>
      <c r="AB417" s="111"/>
    </row>
    <row r="418" ht="15.75" customHeight="1">
      <c r="C418" s="73"/>
      <c r="L418" s="73"/>
      <c r="N418" s="98"/>
      <c r="O418" s="98"/>
      <c r="P418" s="98"/>
      <c r="Q418" s="73"/>
      <c r="R418" s="73"/>
      <c r="S418" s="73"/>
      <c r="V418" s="111"/>
      <c r="W418" s="112"/>
      <c r="X418" s="111"/>
      <c r="Y418" s="64"/>
      <c r="Z418" s="111"/>
      <c r="AA418" s="111"/>
      <c r="AB418" s="111"/>
    </row>
    <row r="419" ht="15.75" customHeight="1">
      <c r="C419" s="73"/>
      <c r="L419" s="73"/>
      <c r="N419" s="98"/>
      <c r="O419" s="98"/>
      <c r="P419" s="98"/>
      <c r="Q419" s="73"/>
      <c r="R419" s="73"/>
      <c r="S419" s="73"/>
      <c r="V419" s="111"/>
      <c r="W419" s="112"/>
      <c r="X419" s="111"/>
      <c r="Y419" s="64"/>
      <c r="Z419" s="111"/>
      <c r="AA419" s="111"/>
      <c r="AB419" s="111"/>
    </row>
    <row r="420" ht="15.75" customHeight="1">
      <c r="C420" s="73"/>
      <c r="L420" s="73"/>
      <c r="N420" s="98"/>
      <c r="O420" s="98"/>
      <c r="P420" s="98"/>
      <c r="Q420" s="73"/>
      <c r="R420" s="73"/>
      <c r="S420" s="73"/>
      <c r="V420" s="111"/>
      <c r="W420" s="112"/>
      <c r="X420" s="111"/>
      <c r="Y420" s="64"/>
      <c r="Z420" s="111"/>
      <c r="AA420" s="111"/>
      <c r="AB420" s="111"/>
    </row>
    <row r="421" ht="15.75" customHeight="1">
      <c r="C421" s="73"/>
      <c r="L421" s="73"/>
      <c r="N421" s="98"/>
      <c r="O421" s="98"/>
      <c r="P421" s="98"/>
      <c r="Q421" s="73"/>
      <c r="R421" s="73"/>
      <c r="S421" s="73"/>
      <c r="V421" s="111"/>
      <c r="W421" s="112"/>
      <c r="X421" s="111"/>
      <c r="Y421" s="64"/>
      <c r="Z421" s="111"/>
      <c r="AA421" s="111"/>
      <c r="AB421" s="111"/>
    </row>
    <row r="422" ht="15.75" customHeight="1">
      <c r="C422" s="73"/>
      <c r="L422" s="73"/>
      <c r="N422" s="98"/>
      <c r="O422" s="98"/>
      <c r="P422" s="98"/>
      <c r="Q422" s="73"/>
      <c r="R422" s="73"/>
      <c r="S422" s="73"/>
      <c r="V422" s="111"/>
      <c r="W422" s="112"/>
      <c r="X422" s="111"/>
      <c r="Y422" s="64"/>
      <c r="Z422" s="111"/>
      <c r="AA422" s="111"/>
      <c r="AB422" s="111"/>
    </row>
    <row r="423" ht="15.75" customHeight="1">
      <c r="C423" s="73"/>
      <c r="L423" s="73"/>
      <c r="N423" s="98"/>
      <c r="O423" s="98"/>
      <c r="P423" s="98"/>
      <c r="Q423" s="73"/>
      <c r="R423" s="73"/>
      <c r="S423" s="73"/>
      <c r="V423" s="111"/>
      <c r="W423" s="112"/>
      <c r="X423" s="111"/>
      <c r="Y423" s="64"/>
      <c r="Z423" s="111"/>
      <c r="AA423" s="111"/>
      <c r="AB423" s="111"/>
    </row>
    <row r="424" ht="15.75" customHeight="1">
      <c r="C424" s="73"/>
      <c r="L424" s="73"/>
      <c r="N424" s="98"/>
      <c r="O424" s="98"/>
      <c r="P424" s="98"/>
      <c r="Q424" s="73"/>
      <c r="R424" s="73"/>
      <c r="S424" s="73"/>
      <c r="V424" s="111"/>
      <c r="W424" s="112"/>
      <c r="X424" s="111"/>
      <c r="Y424" s="64"/>
      <c r="Z424" s="111"/>
      <c r="AA424" s="111"/>
      <c r="AB424" s="111"/>
    </row>
    <row r="425" ht="15.75" customHeight="1">
      <c r="C425" s="73"/>
      <c r="L425" s="73"/>
      <c r="N425" s="98"/>
      <c r="O425" s="98"/>
      <c r="P425" s="98"/>
      <c r="Q425" s="73"/>
      <c r="R425" s="73"/>
      <c r="S425" s="73"/>
      <c r="V425" s="111"/>
      <c r="W425" s="112"/>
      <c r="X425" s="111"/>
      <c r="Y425" s="64"/>
      <c r="Z425" s="111"/>
      <c r="AA425" s="111"/>
      <c r="AB425" s="111"/>
    </row>
    <row r="426" ht="15.75" customHeight="1">
      <c r="C426" s="73"/>
      <c r="L426" s="73"/>
      <c r="N426" s="98"/>
      <c r="O426" s="98"/>
      <c r="P426" s="98"/>
      <c r="Q426" s="73"/>
      <c r="R426" s="73"/>
      <c r="S426" s="73"/>
      <c r="V426" s="111"/>
      <c r="W426" s="112"/>
      <c r="X426" s="111"/>
      <c r="Y426" s="64"/>
      <c r="Z426" s="111"/>
      <c r="AA426" s="111"/>
      <c r="AB426" s="111"/>
    </row>
    <row r="427" ht="15.75" customHeight="1">
      <c r="C427" s="73"/>
      <c r="L427" s="73"/>
      <c r="N427" s="98"/>
      <c r="O427" s="98"/>
      <c r="P427" s="98"/>
      <c r="Q427" s="73"/>
      <c r="R427" s="73"/>
      <c r="S427" s="73"/>
      <c r="V427" s="111"/>
      <c r="W427" s="112"/>
      <c r="X427" s="111"/>
      <c r="Y427" s="64"/>
      <c r="Z427" s="111"/>
      <c r="AA427" s="111"/>
      <c r="AB427" s="111"/>
    </row>
    <row r="428" ht="15.75" customHeight="1">
      <c r="C428" s="73"/>
      <c r="L428" s="73"/>
      <c r="N428" s="98"/>
      <c r="O428" s="98"/>
      <c r="P428" s="98"/>
      <c r="Q428" s="73"/>
      <c r="R428" s="73"/>
      <c r="S428" s="73"/>
      <c r="V428" s="111"/>
      <c r="W428" s="112"/>
      <c r="X428" s="111"/>
      <c r="Y428" s="64"/>
      <c r="Z428" s="111"/>
      <c r="AA428" s="111"/>
      <c r="AB428" s="111"/>
    </row>
    <row r="429" ht="15.75" customHeight="1">
      <c r="C429" s="73"/>
      <c r="L429" s="73"/>
      <c r="N429" s="98"/>
      <c r="O429" s="98"/>
      <c r="P429" s="98"/>
      <c r="Q429" s="73"/>
      <c r="R429" s="73"/>
      <c r="S429" s="73"/>
      <c r="V429" s="111"/>
      <c r="W429" s="112"/>
      <c r="X429" s="111"/>
      <c r="Y429" s="64"/>
      <c r="Z429" s="111"/>
      <c r="AA429" s="111"/>
      <c r="AB429" s="111"/>
    </row>
    <row r="430" ht="15.75" customHeight="1">
      <c r="C430" s="73"/>
      <c r="L430" s="73"/>
      <c r="N430" s="98"/>
      <c r="O430" s="98"/>
      <c r="P430" s="98"/>
      <c r="Q430" s="73"/>
      <c r="R430" s="73"/>
      <c r="S430" s="73"/>
      <c r="V430" s="111"/>
      <c r="W430" s="112"/>
      <c r="X430" s="111"/>
      <c r="Y430" s="64"/>
      <c r="Z430" s="111"/>
      <c r="AA430" s="111"/>
      <c r="AB430" s="111"/>
    </row>
    <row r="431" ht="15.75" customHeight="1">
      <c r="C431" s="73"/>
      <c r="L431" s="73"/>
      <c r="N431" s="98"/>
      <c r="O431" s="98"/>
      <c r="P431" s="98"/>
      <c r="Q431" s="73"/>
      <c r="R431" s="73"/>
      <c r="S431" s="73"/>
      <c r="V431" s="111"/>
      <c r="W431" s="112"/>
      <c r="X431" s="111"/>
      <c r="Y431" s="64"/>
      <c r="Z431" s="111"/>
      <c r="AA431" s="111"/>
      <c r="AB431" s="111"/>
    </row>
    <row r="432" ht="15.75" customHeight="1">
      <c r="C432" s="73"/>
      <c r="L432" s="73"/>
      <c r="N432" s="98"/>
      <c r="O432" s="98"/>
      <c r="P432" s="98"/>
      <c r="Q432" s="73"/>
      <c r="R432" s="73"/>
      <c r="S432" s="73"/>
      <c r="V432" s="111"/>
      <c r="W432" s="112"/>
      <c r="X432" s="111"/>
      <c r="Y432" s="64"/>
      <c r="Z432" s="111"/>
      <c r="AA432" s="111"/>
      <c r="AB432" s="111"/>
    </row>
    <row r="433" ht="15.75" customHeight="1">
      <c r="C433" s="73"/>
      <c r="L433" s="73"/>
      <c r="N433" s="98"/>
      <c r="O433" s="98"/>
      <c r="P433" s="98"/>
      <c r="Q433" s="73"/>
      <c r="R433" s="73"/>
      <c r="S433" s="73"/>
      <c r="V433" s="111"/>
      <c r="W433" s="112"/>
      <c r="X433" s="111"/>
      <c r="Y433" s="64"/>
      <c r="Z433" s="111"/>
      <c r="AA433" s="111"/>
      <c r="AB433" s="111"/>
    </row>
    <row r="434" ht="15.75" customHeight="1">
      <c r="C434" s="73"/>
      <c r="L434" s="73"/>
      <c r="N434" s="98"/>
      <c r="O434" s="98"/>
      <c r="P434" s="98"/>
      <c r="Q434" s="73"/>
      <c r="R434" s="73"/>
      <c r="S434" s="73"/>
      <c r="V434" s="111"/>
      <c r="W434" s="112"/>
      <c r="X434" s="111"/>
      <c r="Y434" s="64"/>
      <c r="Z434" s="111"/>
      <c r="AA434" s="111"/>
      <c r="AB434" s="111"/>
    </row>
    <row r="435" ht="15.75" customHeight="1">
      <c r="C435" s="73"/>
      <c r="L435" s="73"/>
      <c r="N435" s="98"/>
      <c r="O435" s="98"/>
      <c r="P435" s="98"/>
      <c r="Q435" s="73"/>
      <c r="R435" s="73"/>
      <c r="S435" s="73"/>
      <c r="V435" s="111"/>
      <c r="W435" s="112"/>
      <c r="X435" s="111"/>
      <c r="Y435" s="64"/>
      <c r="Z435" s="111"/>
      <c r="AA435" s="111"/>
      <c r="AB435" s="111"/>
    </row>
    <row r="436" ht="15.75" customHeight="1">
      <c r="C436" s="73"/>
      <c r="L436" s="73"/>
      <c r="N436" s="98"/>
      <c r="O436" s="98"/>
      <c r="P436" s="98"/>
      <c r="Q436" s="73"/>
      <c r="R436" s="73"/>
      <c r="S436" s="73"/>
      <c r="V436" s="111"/>
      <c r="W436" s="112"/>
      <c r="X436" s="111"/>
      <c r="Y436" s="64"/>
      <c r="Z436" s="111"/>
      <c r="AA436" s="111"/>
      <c r="AB436" s="111"/>
    </row>
    <row r="437" ht="15.75" customHeight="1">
      <c r="C437" s="73"/>
      <c r="L437" s="73"/>
      <c r="N437" s="98"/>
      <c r="O437" s="98"/>
      <c r="P437" s="98"/>
      <c r="Q437" s="73"/>
      <c r="R437" s="73"/>
      <c r="S437" s="73"/>
      <c r="V437" s="111"/>
      <c r="W437" s="112"/>
      <c r="X437" s="111"/>
      <c r="Y437" s="64"/>
      <c r="Z437" s="111"/>
      <c r="AA437" s="111"/>
      <c r="AB437" s="111"/>
    </row>
    <row r="438" ht="15.75" customHeight="1">
      <c r="C438" s="73"/>
      <c r="L438" s="73"/>
      <c r="N438" s="98"/>
      <c r="O438" s="98"/>
      <c r="P438" s="98"/>
      <c r="Q438" s="73"/>
      <c r="R438" s="73"/>
      <c r="S438" s="73"/>
      <c r="V438" s="111"/>
      <c r="W438" s="112"/>
      <c r="X438" s="111"/>
      <c r="Y438" s="64"/>
      <c r="Z438" s="111"/>
      <c r="AA438" s="111"/>
      <c r="AB438" s="111"/>
    </row>
    <row r="439" ht="15.75" customHeight="1">
      <c r="C439" s="73"/>
      <c r="L439" s="73"/>
      <c r="N439" s="98"/>
      <c r="O439" s="98"/>
      <c r="P439" s="98"/>
      <c r="Q439" s="73"/>
      <c r="R439" s="73"/>
      <c r="S439" s="73"/>
      <c r="V439" s="111"/>
      <c r="W439" s="112"/>
      <c r="X439" s="111"/>
      <c r="Y439" s="64"/>
      <c r="Z439" s="111"/>
      <c r="AA439" s="111"/>
      <c r="AB439" s="111"/>
    </row>
    <row r="440" ht="15.75" customHeight="1">
      <c r="C440" s="73"/>
      <c r="L440" s="73"/>
      <c r="N440" s="98"/>
      <c r="O440" s="98"/>
      <c r="P440" s="98"/>
      <c r="Q440" s="73"/>
      <c r="R440" s="73"/>
      <c r="S440" s="73"/>
      <c r="V440" s="111"/>
      <c r="W440" s="112"/>
      <c r="X440" s="111"/>
      <c r="Y440" s="64"/>
      <c r="Z440" s="111"/>
      <c r="AA440" s="111"/>
      <c r="AB440" s="111"/>
    </row>
    <row r="441" ht="15.75" customHeight="1">
      <c r="C441" s="73"/>
      <c r="L441" s="73"/>
      <c r="N441" s="98"/>
      <c r="O441" s="98"/>
      <c r="P441" s="98"/>
      <c r="Q441" s="73"/>
      <c r="R441" s="73"/>
      <c r="S441" s="73"/>
      <c r="V441" s="111"/>
      <c r="W441" s="112"/>
      <c r="X441" s="111"/>
      <c r="Y441" s="64"/>
      <c r="Z441" s="111"/>
      <c r="AA441" s="111"/>
      <c r="AB441" s="111"/>
    </row>
    <row r="442" ht="15.75" customHeight="1">
      <c r="C442" s="73"/>
      <c r="L442" s="73"/>
      <c r="N442" s="98"/>
      <c r="O442" s="98"/>
      <c r="P442" s="98"/>
      <c r="Q442" s="73"/>
      <c r="R442" s="73"/>
      <c r="S442" s="73"/>
      <c r="V442" s="111"/>
      <c r="W442" s="112"/>
      <c r="X442" s="111"/>
      <c r="Y442" s="64"/>
      <c r="Z442" s="111"/>
      <c r="AA442" s="111"/>
      <c r="AB442" s="111"/>
    </row>
    <row r="443" ht="15.75" customHeight="1">
      <c r="C443" s="73"/>
      <c r="L443" s="73"/>
      <c r="N443" s="98"/>
      <c r="O443" s="98"/>
      <c r="P443" s="98"/>
      <c r="Q443" s="73"/>
      <c r="R443" s="73"/>
      <c r="S443" s="73"/>
      <c r="V443" s="111"/>
      <c r="W443" s="112"/>
      <c r="X443" s="111"/>
      <c r="Y443" s="64"/>
      <c r="Z443" s="111"/>
      <c r="AA443" s="111"/>
      <c r="AB443" s="111"/>
    </row>
    <row r="444" ht="15.75" customHeight="1">
      <c r="C444" s="73"/>
      <c r="L444" s="73"/>
      <c r="N444" s="98"/>
      <c r="O444" s="98"/>
      <c r="P444" s="98"/>
      <c r="Q444" s="73"/>
      <c r="R444" s="73"/>
      <c r="S444" s="73"/>
      <c r="V444" s="111"/>
      <c r="W444" s="112"/>
      <c r="X444" s="111"/>
      <c r="Y444" s="64"/>
      <c r="Z444" s="111"/>
      <c r="AA444" s="111"/>
      <c r="AB444" s="111"/>
    </row>
    <row r="445" ht="15.75" customHeight="1">
      <c r="C445" s="73"/>
      <c r="L445" s="73"/>
      <c r="N445" s="98"/>
      <c r="O445" s="98"/>
      <c r="P445" s="98"/>
      <c r="Q445" s="73"/>
      <c r="R445" s="73"/>
      <c r="S445" s="73"/>
      <c r="V445" s="111"/>
      <c r="W445" s="112"/>
      <c r="X445" s="111"/>
      <c r="Y445" s="64"/>
      <c r="Z445" s="111"/>
      <c r="AA445" s="111"/>
      <c r="AB445" s="111"/>
    </row>
    <row r="446" ht="15.75" customHeight="1">
      <c r="C446" s="73"/>
      <c r="L446" s="73"/>
      <c r="N446" s="98"/>
      <c r="O446" s="98"/>
      <c r="P446" s="98"/>
      <c r="Q446" s="73"/>
      <c r="R446" s="73"/>
      <c r="S446" s="73"/>
      <c r="V446" s="111"/>
      <c r="W446" s="112"/>
      <c r="X446" s="111"/>
      <c r="Y446" s="64"/>
      <c r="Z446" s="111"/>
      <c r="AA446" s="111"/>
      <c r="AB446" s="111"/>
    </row>
    <row r="447" ht="15.75" customHeight="1">
      <c r="C447" s="73"/>
      <c r="L447" s="73"/>
      <c r="N447" s="98"/>
      <c r="O447" s="98"/>
      <c r="P447" s="98"/>
      <c r="Q447" s="73"/>
      <c r="R447" s="73"/>
      <c r="S447" s="73"/>
      <c r="V447" s="111"/>
      <c r="W447" s="112"/>
      <c r="X447" s="111"/>
      <c r="Y447" s="64"/>
      <c r="Z447" s="111"/>
      <c r="AA447" s="111"/>
      <c r="AB447" s="111"/>
    </row>
    <row r="448" ht="15.75" customHeight="1">
      <c r="C448" s="73"/>
      <c r="L448" s="73"/>
      <c r="N448" s="98"/>
      <c r="O448" s="98"/>
      <c r="P448" s="98"/>
      <c r="Q448" s="73"/>
      <c r="R448" s="73"/>
      <c r="S448" s="73"/>
      <c r="V448" s="111"/>
      <c r="W448" s="112"/>
      <c r="X448" s="111"/>
      <c r="Y448" s="64"/>
      <c r="Z448" s="111"/>
      <c r="AA448" s="111"/>
      <c r="AB448" s="111"/>
    </row>
    <row r="449" ht="15.75" customHeight="1">
      <c r="C449" s="73"/>
      <c r="L449" s="73"/>
      <c r="N449" s="98"/>
      <c r="O449" s="98"/>
      <c r="P449" s="98"/>
      <c r="Q449" s="73"/>
      <c r="R449" s="73"/>
      <c r="S449" s="73"/>
      <c r="V449" s="111"/>
      <c r="W449" s="112"/>
      <c r="X449" s="111"/>
      <c r="Y449" s="64"/>
      <c r="Z449" s="111"/>
      <c r="AA449" s="111"/>
      <c r="AB449" s="111"/>
    </row>
    <row r="450" ht="15.75" customHeight="1">
      <c r="C450" s="73"/>
      <c r="L450" s="73"/>
      <c r="N450" s="98"/>
      <c r="O450" s="98"/>
      <c r="P450" s="98"/>
      <c r="Q450" s="73"/>
      <c r="R450" s="73"/>
      <c r="S450" s="73"/>
      <c r="V450" s="111"/>
      <c r="W450" s="112"/>
      <c r="X450" s="111"/>
      <c r="Y450" s="64"/>
      <c r="Z450" s="111"/>
      <c r="AA450" s="111"/>
      <c r="AB450" s="111"/>
    </row>
    <row r="451" ht="15.75" customHeight="1">
      <c r="C451" s="73"/>
      <c r="L451" s="73"/>
      <c r="N451" s="98"/>
      <c r="O451" s="98"/>
      <c r="P451" s="98"/>
      <c r="Q451" s="73"/>
      <c r="R451" s="73"/>
      <c r="S451" s="73"/>
      <c r="V451" s="111"/>
      <c r="W451" s="112"/>
      <c r="X451" s="111"/>
      <c r="Y451" s="64"/>
      <c r="Z451" s="111"/>
      <c r="AA451" s="111"/>
      <c r="AB451" s="111"/>
    </row>
    <row r="452" ht="15.75" customHeight="1">
      <c r="C452" s="73"/>
      <c r="L452" s="73"/>
      <c r="N452" s="98"/>
      <c r="O452" s="98"/>
      <c r="P452" s="98"/>
      <c r="Q452" s="73"/>
      <c r="R452" s="73"/>
      <c r="S452" s="73"/>
      <c r="V452" s="111"/>
      <c r="W452" s="112"/>
      <c r="X452" s="111"/>
      <c r="Y452" s="64"/>
      <c r="Z452" s="111"/>
      <c r="AA452" s="111"/>
      <c r="AB452" s="111"/>
    </row>
    <row r="453" ht="15.75" customHeight="1">
      <c r="C453" s="73"/>
      <c r="L453" s="73"/>
      <c r="N453" s="98"/>
      <c r="O453" s="98"/>
      <c r="P453" s="98"/>
      <c r="Q453" s="73"/>
      <c r="R453" s="73"/>
      <c r="S453" s="73"/>
      <c r="V453" s="111"/>
      <c r="W453" s="112"/>
      <c r="X453" s="111"/>
      <c r="Y453" s="64"/>
      <c r="Z453" s="111"/>
      <c r="AA453" s="111"/>
      <c r="AB453" s="111"/>
    </row>
    <row r="454" ht="15.75" customHeight="1">
      <c r="C454" s="73"/>
      <c r="L454" s="73"/>
      <c r="N454" s="98"/>
      <c r="O454" s="98"/>
      <c r="P454" s="98"/>
      <c r="Q454" s="73"/>
      <c r="R454" s="73"/>
      <c r="S454" s="73"/>
      <c r="V454" s="111"/>
      <c r="W454" s="112"/>
      <c r="X454" s="111"/>
      <c r="Y454" s="64"/>
      <c r="Z454" s="111"/>
      <c r="AA454" s="111"/>
      <c r="AB454" s="111"/>
    </row>
    <row r="455" ht="15.75" customHeight="1">
      <c r="C455" s="73"/>
      <c r="L455" s="73"/>
      <c r="N455" s="98"/>
      <c r="O455" s="98"/>
      <c r="P455" s="98"/>
      <c r="Q455" s="73"/>
      <c r="R455" s="73"/>
      <c r="S455" s="73"/>
      <c r="V455" s="111"/>
      <c r="W455" s="112"/>
      <c r="X455" s="111"/>
      <c r="Y455" s="64"/>
      <c r="Z455" s="111"/>
      <c r="AA455" s="111"/>
      <c r="AB455" s="111"/>
    </row>
    <row r="456" ht="15.75" customHeight="1">
      <c r="C456" s="73"/>
      <c r="L456" s="73"/>
      <c r="N456" s="98"/>
      <c r="O456" s="98"/>
      <c r="P456" s="98"/>
      <c r="Q456" s="73"/>
      <c r="R456" s="73"/>
      <c r="S456" s="73"/>
      <c r="V456" s="111"/>
      <c r="W456" s="112"/>
      <c r="X456" s="111"/>
      <c r="Y456" s="64"/>
      <c r="Z456" s="111"/>
      <c r="AA456" s="111"/>
      <c r="AB456" s="111"/>
    </row>
    <row r="457" ht="15.75" customHeight="1">
      <c r="C457" s="73"/>
      <c r="L457" s="73"/>
      <c r="N457" s="98"/>
      <c r="O457" s="98"/>
      <c r="P457" s="98"/>
      <c r="Q457" s="73"/>
      <c r="R457" s="73"/>
      <c r="S457" s="73"/>
      <c r="V457" s="111"/>
      <c r="W457" s="112"/>
      <c r="X457" s="111"/>
      <c r="Y457" s="64"/>
      <c r="Z457" s="111"/>
      <c r="AA457" s="111"/>
      <c r="AB457" s="111"/>
    </row>
    <row r="458" ht="15.75" customHeight="1">
      <c r="C458" s="73"/>
      <c r="L458" s="73"/>
      <c r="N458" s="98"/>
      <c r="O458" s="98"/>
      <c r="P458" s="98"/>
      <c r="Q458" s="73"/>
      <c r="R458" s="73"/>
      <c r="S458" s="73"/>
      <c r="V458" s="111"/>
      <c r="W458" s="112"/>
      <c r="X458" s="111"/>
      <c r="Y458" s="64"/>
      <c r="Z458" s="111"/>
      <c r="AA458" s="111"/>
      <c r="AB458" s="111"/>
    </row>
    <row r="459" ht="15.75" customHeight="1">
      <c r="C459" s="73"/>
      <c r="L459" s="73"/>
      <c r="N459" s="98"/>
      <c r="O459" s="98"/>
      <c r="P459" s="98"/>
      <c r="Q459" s="73"/>
      <c r="R459" s="73"/>
      <c r="S459" s="73"/>
      <c r="V459" s="111"/>
      <c r="W459" s="112"/>
      <c r="X459" s="111"/>
      <c r="Y459" s="64"/>
      <c r="Z459" s="111"/>
      <c r="AA459" s="111"/>
      <c r="AB459" s="111"/>
    </row>
    <row r="460" ht="15.75" customHeight="1">
      <c r="C460" s="73"/>
      <c r="L460" s="73"/>
      <c r="N460" s="98"/>
      <c r="O460" s="98"/>
      <c r="P460" s="98"/>
      <c r="Q460" s="73"/>
      <c r="R460" s="73"/>
      <c r="S460" s="73"/>
      <c r="V460" s="111"/>
      <c r="W460" s="112"/>
      <c r="X460" s="111"/>
      <c r="Y460" s="64"/>
      <c r="Z460" s="111"/>
      <c r="AA460" s="111"/>
      <c r="AB460" s="111"/>
    </row>
    <row r="461" ht="15.75" customHeight="1">
      <c r="C461" s="73"/>
      <c r="L461" s="73"/>
      <c r="N461" s="98"/>
      <c r="O461" s="98"/>
      <c r="P461" s="98"/>
      <c r="Q461" s="73"/>
      <c r="R461" s="73"/>
      <c r="S461" s="73"/>
      <c r="V461" s="111"/>
      <c r="W461" s="112"/>
      <c r="X461" s="111"/>
      <c r="Y461" s="64"/>
      <c r="Z461" s="111"/>
      <c r="AA461" s="111"/>
      <c r="AB461" s="111"/>
    </row>
    <row r="462" ht="15.75" customHeight="1">
      <c r="C462" s="73"/>
      <c r="L462" s="73"/>
      <c r="N462" s="98"/>
      <c r="O462" s="98"/>
      <c r="P462" s="98"/>
      <c r="Q462" s="73"/>
      <c r="R462" s="73"/>
      <c r="S462" s="73"/>
      <c r="V462" s="111"/>
      <c r="W462" s="112"/>
      <c r="X462" s="111"/>
      <c r="Y462" s="64"/>
      <c r="Z462" s="111"/>
      <c r="AA462" s="111"/>
      <c r="AB462" s="111"/>
    </row>
    <row r="463" ht="15.75" customHeight="1">
      <c r="C463" s="73"/>
      <c r="L463" s="73"/>
      <c r="N463" s="98"/>
      <c r="O463" s="98"/>
      <c r="P463" s="98"/>
      <c r="Q463" s="73"/>
      <c r="R463" s="73"/>
      <c r="S463" s="73"/>
      <c r="V463" s="111"/>
      <c r="W463" s="112"/>
      <c r="X463" s="111"/>
      <c r="Y463" s="64"/>
      <c r="Z463" s="111"/>
      <c r="AA463" s="111"/>
      <c r="AB463" s="111"/>
    </row>
    <row r="464" ht="15.75" customHeight="1">
      <c r="C464" s="73"/>
      <c r="L464" s="73"/>
      <c r="N464" s="98"/>
      <c r="O464" s="98"/>
      <c r="P464" s="98"/>
      <c r="Q464" s="73"/>
      <c r="R464" s="73"/>
      <c r="S464" s="73"/>
      <c r="V464" s="111"/>
      <c r="W464" s="112"/>
      <c r="X464" s="111"/>
      <c r="Y464" s="64"/>
      <c r="Z464" s="111"/>
      <c r="AA464" s="111"/>
      <c r="AB464" s="111"/>
    </row>
    <row r="465" ht="15.75" customHeight="1">
      <c r="C465" s="73"/>
      <c r="L465" s="73"/>
      <c r="N465" s="98"/>
      <c r="O465" s="98"/>
      <c r="P465" s="98"/>
      <c r="Q465" s="73"/>
      <c r="R465" s="73"/>
      <c r="S465" s="73"/>
      <c r="V465" s="111"/>
      <c r="W465" s="112"/>
      <c r="X465" s="111"/>
      <c r="Y465" s="64"/>
      <c r="Z465" s="111"/>
      <c r="AA465" s="111"/>
      <c r="AB465" s="111"/>
    </row>
    <row r="466" ht="15.75" customHeight="1">
      <c r="C466" s="73"/>
      <c r="L466" s="73"/>
      <c r="N466" s="98"/>
      <c r="O466" s="98"/>
      <c r="P466" s="98"/>
      <c r="Q466" s="73"/>
      <c r="R466" s="73"/>
      <c r="S466" s="73"/>
      <c r="V466" s="111"/>
      <c r="W466" s="112"/>
      <c r="X466" s="111"/>
      <c r="Y466" s="64"/>
      <c r="Z466" s="111"/>
      <c r="AA466" s="111"/>
      <c r="AB466" s="111"/>
    </row>
    <row r="467" ht="15.75" customHeight="1">
      <c r="C467" s="73"/>
      <c r="L467" s="73"/>
      <c r="N467" s="98"/>
      <c r="O467" s="98"/>
      <c r="P467" s="98"/>
      <c r="Q467" s="73"/>
      <c r="R467" s="73"/>
      <c r="S467" s="73"/>
      <c r="V467" s="111"/>
      <c r="W467" s="112"/>
      <c r="X467" s="111"/>
      <c r="Y467" s="64"/>
      <c r="Z467" s="111"/>
      <c r="AA467" s="111"/>
      <c r="AB467" s="111"/>
    </row>
    <row r="468" ht="15.75" customHeight="1">
      <c r="C468" s="73"/>
      <c r="L468" s="73"/>
      <c r="N468" s="98"/>
      <c r="O468" s="98"/>
      <c r="P468" s="98"/>
      <c r="Q468" s="73"/>
      <c r="R468" s="73"/>
      <c r="S468" s="73"/>
      <c r="V468" s="111"/>
      <c r="W468" s="112"/>
      <c r="X468" s="111"/>
      <c r="Y468" s="64"/>
      <c r="Z468" s="111"/>
      <c r="AA468" s="111"/>
      <c r="AB468" s="111"/>
    </row>
    <row r="469" ht="15.75" customHeight="1">
      <c r="C469" s="73"/>
      <c r="L469" s="73"/>
      <c r="N469" s="98"/>
      <c r="O469" s="98"/>
      <c r="P469" s="98"/>
      <c r="Q469" s="73"/>
      <c r="R469" s="73"/>
      <c r="S469" s="73"/>
      <c r="V469" s="111"/>
      <c r="W469" s="112"/>
      <c r="X469" s="111"/>
      <c r="Y469" s="64"/>
      <c r="Z469" s="111"/>
      <c r="AA469" s="111"/>
      <c r="AB469" s="111"/>
    </row>
    <row r="470" ht="15.75" customHeight="1">
      <c r="C470" s="73"/>
      <c r="L470" s="73"/>
      <c r="N470" s="98"/>
      <c r="O470" s="98"/>
      <c r="P470" s="98"/>
      <c r="Q470" s="73"/>
      <c r="R470" s="73"/>
      <c r="S470" s="73"/>
      <c r="V470" s="111"/>
      <c r="W470" s="112"/>
      <c r="X470" s="111"/>
      <c r="Y470" s="64"/>
      <c r="Z470" s="111"/>
      <c r="AA470" s="111"/>
      <c r="AB470" s="111"/>
    </row>
    <row r="471" ht="15.75" customHeight="1">
      <c r="C471" s="73"/>
      <c r="L471" s="73"/>
      <c r="N471" s="98"/>
      <c r="O471" s="98"/>
      <c r="P471" s="98"/>
      <c r="Q471" s="73"/>
      <c r="R471" s="73"/>
      <c r="S471" s="73"/>
      <c r="V471" s="111"/>
      <c r="W471" s="112"/>
      <c r="X471" s="111"/>
      <c r="Y471" s="64"/>
      <c r="Z471" s="111"/>
      <c r="AA471" s="111"/>
      <c r="AB471" s="111"/>
    </row>
    <row r="472" ht="15.75" customHeight="1">
      <c r="C472" s="73"/>
      <c r="L472" s="73"/>
      <c r="N472" s="98"/>
      <c r="O472" s="98"/>
      <c r="P472" s="98"/>
      <c r="Q472" s="73"/>
      <c r="R472" s="73"/>
      <c r="S472" s="73"/>
      <c r="V472" s="111"/>
      <c r="W472" s="112"/>
      <c r="X472" s="111"/>
      <c r="Y472" s="64"/>
      <c r="Z472" s="111"/>
      <c r="AA472" s="111"/>
      <c r="AB472" s="111"/>
    </row>
    <row r="473" ht="15.75" customHeight="1">
      <c r="C473" s="73"/>
      <c r="L473" s="73"/>
      <c r="N473" s="98"/>
      <c r="O473" s="98"/>
      <c r="P473" s="98"/>
      <c r="Q473" s="73"/>
      <c r="R473" s="73"/>
      <c r="S473" s="73"/>
      <c r="V473" s="111"/>
      <c r="W473" s="112"/>
      <c r="X473" s="111"/>
      <c r="Y473" s="64"/>
      <c r="Z473" s="111"/>
      <c r="AA473" s="111"/>
      <c r="AB473" s="111"/>
    </row>
    <row r="474" ht="15.75" customHeight="1">
      <c r="C474" s="73"/>
      <c r="L474" s="73"/>
      <c r="N474" s="98"/>
      <c r="O474" s="98"/>
      <c r="P474" s="98"/>
      <c r="Q474" s="73"/>
      <c r="R474" s="73"/>
      <c r="S474" s="73"/>
      <c r="V474" s="111"/>
      <c r="W474" s="112"/>
      <c r="X474" s="111"/>
      <c r="Y474" s="64"/>
      <c r="Z474" s="111"/>
      <c r="AA474" s="111"/>
      <c r="AB474" s="111"/>
    </row>
    <row r="475" ht="15.75" customHeight="1">
      <c r="C475" s="73"/>
      <c r="L475" s="73"/>
      <c r="N475" s="98"/>
      <c r="O475" s="98"/>
      <c r="P475" s="98"/>
      <c r="Q475" s="73"/>
      <c r="R475" s="73"/>
      <c r="S475" s="73"/>
      <c r="V475" s="111"/>
      <c r="W475" s="112"/>
      <c r="X475" s="111"/>
      <c r="Y475" s="64"/>
      <c r="Z475" s="111"/>
      <c r="AA475" s="111"/>
      <c r="AB475" s="111"/>
    </row>
    <row r="476" ht="15.75" customHeight="1">
      <c r="C476" s="73"/>
      <c r="L476" s="73"/>
      <c r="N476" s="98"/>
      <c r="O476" s="98"/>
      <c r="P476" s="98"/>
      <c r="Q476" s="73"/>
      <c r="R476" s="73"/>
      <c r="S476" s="73"/>
      <c r="V476" s="111"/>
      <c r="W476" s="112"/>
      <c r="X476" s="111"/>
      <c r="Y476" s="64"/>
      <c r="Z476" s="111"/>
      <c r="AA476" s="111"/>
      <c r="AB476" s="111"/>
    </row>
    <row r="477" ht="15.75" customHeight="1">
      <c r="C477" s="73"/>
      <c r="L477" s="73"/>
      <c r="N477" s="98"/>
      <c r="O477" s="98"/>
      <c r="P477" s="98"/>
      <c r="Q477" s="73"/>
      <c r="R477" s="73"/>
      <c r="S477" s="73"/>
      <c r="V477" s="111"/>
      <c r="W477" s="112"/>
      <c r="X477" s="111"/>
      <c r="Y477" s="64"/>
      <c r="Z477" s="111"/>
      <c r="AA477" s="111"/>
      <c r="AB477" s="111"/>
    </row>
    <row r="478" ht="15.75" customHeight="1">
      <c r="C478" s="73"/>
      <c r="L478" s="73"/>
      <c r="N478" s="98"/>
      <c r="O478" s="98"/>
      <c r="P478" s="98"/>
      <c r="Q478" s="73"/>
      <c r="R478" s="73"/>
      <c r="S478" s="73"/>
      <c r="V478" s="111"/>
      <c r="W478" s="112"/>
      <c r="X478" s="111"/>
      <c r="Y478" s="64"/>
      <c r="Z478" s="111"/>
      <c r="AA478" s="111"/>
      <c r="AB478" s="111"/>
    </row>
    <row r="479" ht="15.75" customHeight="1">
      <c r="C479" s="73"/>
      <c r="L479" s="73"/>
      <c r="N479" s="98"/>
      <c r="O479" s="98"/>
      <c r="P479" s="98"/>
      <c r="Q479" s="73"/>
      <c r="R479" s="73"/>
      <c r="S479" s="73"/>
      <c r="V479" s="111"/>
      <c r="W479" s="112"/>
      <c r="X479" s="111"/>
      <c r="Y479" s="64"/>
      <c r="Z479" s="111"/>
      <c r="AA479" s="111"/>
      <c r="AB479" s="111"/>
    </row>
    <row r="480" ht="15.75" customHeight="1">
      <c r="C480" s="73"/>
      <c r="L480" s="73"/>
      <c r="N480" s="98"/>
      <c r="O480" s="98"/>
      <c r="P480" s="98"/>
      <c r="Q480" s="73"/>
      <c r="R480" s="73"/>
      <c r="S480" s="73"/>
      <c r="V480" s="111"/>
      <c r="W480" s="112"/>
      <c r="X480" s="111"/>
      <c r="Y480" s="64"/>
      <c r="Z480" s="111"/>
      <c r="AA480" s="111"/>
      <c r="AB480" s="111"/>
    </row>
    <row r="481" ht="15.75" customHeight="1">
      <c r="C481" s="73"/>
      <c r="L481" s="73"/>
      <c r="N481" s="98"/>
      <c r="O481" s="98"/>
      <c r="P481" s="98"/>
      <c r="Q481" s="73"/>
      <c r="R481" s="73"/>
      <c r="S481" s="73"/>
      <c r="V481" s="111"/>
      <c r="W481" s="112"/>
      <c r="X481" s="111"/>
      <c r="Y481" s="64"/>
      <c r="Z481" s="111"/>
      <c r="AA481" s="111"/>
      <c r="AB481" s="111"/>
    </row>
    <row r="482" ht="15.75" customHeight="1">
      <c r="C482" s="73"/>
      <c r="L482" s="73"/>
      <c r="N482" s="98"/>
      <c r="O482" s="98"/>
      <c r="P482" s="98"/>
      <c r="Q482" s="73"/>
      <c r="R482" s="73"/>
      <c r="S482" s="73"/>
      <c r="V482" s="111"/>
      <c r="W482" s="112"/>
      <c r="X482" s="111"/>
      <c r="Y482" s="64"/>
      <c r="Z482" s="111"/>
      <c r="AA482" s="111"/>
      <c r="AB482" s="111"/>
    </row>
    <row r="483" ht="15.75" customHeight="1">
      <c r="C483" s="73"/>
      <c r="L483" s="73"/>
      <c r="N483" s="98"/>
      <c r="O483" s="98"/>
      <c r="P483" s="98"/>
      <c r="Q483" s="73"/>
      <c r="R483" s="73"/>
      <c r="S483" s="73"/>
      <c r="V483" s="111"/>
      <c r="W483" s="112"/>
      <c r="X483" s="111"/>
      <c r="Y483" s="64"/>
      <c r="Z483" s="111"/>
      <c r="AA483" s="111"/>
      <c r="AB483" s="111"/>
    </row>
    <row r="484" ht="15.75" customHeight="1">
      <c r="C484" s="73"/>
      <c r="L484" s="73"/>
      <c r="N484" s="98"/>
      <c r="O484" s="98"/>
      <c r="P484" s="98"/>
      <c r="Q484" s="73"/>
      <c r="R484" s="73"/>
      <c r="S484" s="73"/>
      <c r="V484" s="111"/>
      <c r="W484" s="112"/>
      <c r="X484" s="111"/>
      <c r="Y484" s="64"/>
      <c r="Z484" s="111"/>
      <c r="AA484" s="111"/>
      <c r="AB484" s="111"/>
    </row>
    <row r="485" ht="15.75" customHeight="1">
      <c r="C485" s="73"/>
      <c r="L485" s="73"/>
      <c r="N485" s="98"/>
      <c r="O485" s="98"/>
      <c r="P485" s="98"/>
      <c r="Q485" s="73"/>
      <c r="R485" s="73"/>
      <c r="S485" s="73"/>
      <c r="V485" s="111"/>
      <c r="W485" s="112"/>
      <c r="X485" s="111"/>
      <c r="Y485" s="64"/>
      <c r="Z485" s="111"/>
      <c r="AA485" s="111"/>
      <c r="AB485" s="111"/>
    </row>
    <row r="486" ht="15.75" customHeight="1">
      <c r="C486" s="73"/>
      <c r="L486" s="73"/>
      <c r="N486" s="98"/>
      <c r="O486" s="98"/>
      <c r="P486" s="98"/>
      <c r="Q486" s="73"/>
      <c r="R486" s="73"/>
      <c r="S486" s="73"/>
      <c r="V486" s="111"/>
      <c r="W486" s="112"/>
      <c r="X486" s="111"/>
      <c r="Y486" s="64"/>
      <c r="Z486" s="111"/>
      <c r="AA486" s="111"/>
      <c r="AB486" s="111"/>
    </row>
    <row r="487" ht="15.75" customHeight="1">
      <c r="C487" s="73"/>
      <c r="L487" s="73"/>
      <c r="N487" s="98"/>
      <c r="O487" s="98"/>
      <c r="P487" s="98"/>
      <c r="Q487" s="73"/>
      <c r="R487" s="73"/>
      <c r="S487" s="73"/>
      <c r="V487" s="111"/>
      <c r="W487" s="112"/>
      <c r="X487" s="111"/>
      <c r="Y487" s="64"/>
      <c r="Z487" s="111"/>
      <c r="AA487" s="111"/>
      <c r="AB487" s="111"/>
    </row>
    <row r="488" ht="15.75" customHeight="1">
      <c r="C488" s="73"/>
      <c r="L488" s="73"/>
      <c r="N488" s="98"/>
      <c r="O488" s="98"/>
      <c r="P488" s="98"/>
      <c r="Q488" s="73"/>
      <c r="R488" s="73"/>
      <c r="S488" s="73"/>
      <c r="V488" s="111"/>
      <c r="W488" s="112"/>
      <c r="X488" s="111"/>
      <c r="Y488" s="64"/>
      <c r="Z488" s="111"/>
      <c r="AA488" s="111"/>
      <c r="AB488" s="111"/>
    </row>
    <row r="489" ht="15.75" customHeight="1">
      <c r="C489" s="73"/>
      <c r="L489" s="73"/>
      <c r="N489" s="98"/>
      <c r="O489" s="98"/>
      <c r="P489" s="98"/>
      <c r="Q489" s="73"/>
      <c r="R489" s="73"/>
      <c r="S489" s="73"/>
      <c r="V489" s="111"/>
      <c r="W489" s="112"/>
      <c r="X489" s="111"/>
      <c r="Y489" s="64"/>
      <c r="Z489" s="111"/>
      <c r="AA489" s="111"/>
      <c r="AB489" s="111"/>
    </row>
    <row r="490" ht="15.75" customHeight="1">
      <c r="C490" s="73"/>
      <c r="L490" s="73"/>
      <c r="N490" s="98"/>
      <c r="O490" s="98"/>
      <c r="P490" s="98"/>
      <c r="Q490" s="73"/>
      <c r="R490" s="73"/>
      <c r="S490" s="73"/>
      <c r="V490" s="111"/>
      <c r="W490" s="112"/>
      <c r="X490" s="111"/>
      <c r="Y490" s="64"/>
      <c r="Z490" s="111"/>
      <c r="AA490" s="111"/>
      <c r="AB490" s="111"/>
    </row>
    <row r="491" ht="15.75" customHeight="1">
      <c r="C491" s="73"/>
      <c r="L491" s="73"/>
      <c r="N491" s="98"/>
      <c r="O491" s="98"/>
      <c r="P491" s="98"/>
      <c r="Q491" s="73"/>
      <c r="R491" s="73"/>
      <c r="S491" s="73"/>
      <c r="V491" s="111"/>
      <c r="W491" s="112"/>
      <c r="X491" s="111"/>
      <c r="Y491" s="64"/>
      <c r="Z491" s="111"/>
      <c r="AA491" s="111"/>
      <c r="AB491" s="111"/>
    </row>
    <row r="492" ht="15.75" customHeight="1">
      <c r="C492" s="73"/>
      <c r="L492" s="73"/>
      <c r="N492" s="98"/>
      <c r="O492" s="98"/>
      <c r="P492" s="98"/>
      <c r="Q492" s="73"/>
      <c r="R492" s="73"/>
      <c r="S492" s="73"/>
      <c r="V492" s="111"/>
      <c r="W492" s="112"/>
      <c r="X492" s="111"/>
      <c r="Y492" s="64"/>
      <c r="Z492" s="111"/>
      <c r="AA492" s="111"/>
      <c r="AB492" s="111"/>
    </row>
    <row r="493" ht="15.75" customHeight="1">
      <c r="C493" s="73"/>
      <c r="L493" s="73"/>
      <c r="N493" s="98"/>
      <c r="O493" s="98"/>
      <c r="P493" s="98"/>
      <c r="Q493" s="73"/>
      <c r="R493" s="73"/>
      <c r="S493" s="73"/>
      <c r="V493" s="111"/>
      <c r="W493" s="112"/>
      <c r="X493" s="111"/>
      <c r="Y493" s="64"/>
      <c r="Z493" s="111"/>
      <c r="AA493" s="111"/>
      <c r="AB493" s="111"/>
    </row>
    <row r="494" ht="15.75" customHeight="1">
      <c r="C494" s="73"/>
      <c r="L494" s="73"/>
      <c r="N494" s="98"/>
      <c r="O494" s="98"/>
      <c r="P494" s="98"/>
      <c r="Q494" s="73"/>
      <c r="R494" s="73"/>
      <c r="S494" s="73"/>
      <c r="V494" s="111"/>
      <c r="W494" s="112"/>
      <c r="X494" s="111"/>
      <c r="Y494" s="64"/>
      <c r="Z494" s="111"/>
      <c r="AA494" s="111"/>
      <c r="AB494" s="111"/>
    </row>
    <row r="495" ht="15.75" customHeight="1">
      <c r="C495" s="73"/>
      <c r="L495" s="73"/>
      <c r="N495" s="98"/>
      <c r="O495" s="98"/>
      <c r="P495" s="98"/>
      <c r="Q495" s="73"/>
      <c r="R495" s="73"/>
      <c r="S495" s="73"/>
      <c r="V495" s="111"/>
      <c r="W495" s="112"/>
      <c r="X495" s="111"/>
      <c r="Y495" s="64"/>
      <c r="Z495" s="111"/>
      <c r="AA495" s="111"/>
      <c r="AB495" s="111"/>
    </row>
    <row r="496" ht="15.75" customHeight="1">
      <c r="C496" s="73"/>
      <c r="L496" s="73"/>
      <c r="N496" s="98"/>
      <c r="O496" s="98"/>
      <c r="P496" s="98"/>
      <c r="Q496" s="73"/>
      <c r="R496" s="73"/>
      <c r="S496" s="73"/>
      <c r="V496" s="111"/>
      <c r="W496" s="112"/>
      <c r="X496" s="111"/>
      <c r="Y496" s="64"/>
      <c r="Z496" s="111"/>
      <c r="AA496" s="111"/>
      <c r="AB496" s="111"/>
    </row>
    <row r="497" ht="15.75" customHeight="1">
      <c r="C497" s="73"/>
      <c r="L497" s="73"/>
      <c r="N497" s="98"/>
      <c r="O497" s="98"/>
      <c r="P497" s="98"/>
      <c r="Q497" s="73"/>
      <c r="R497" s="73"/>
      <c r="S497" s="73"/>
      <c r="V497" s="111"/>
      <c r="W497" s="112"/>
      <c r="X497" s="111"/>
      <c r="Y497" s="64"/>
      <c r="Z497" s="111"/>
      <c r="AA497" s="111"/>
      <c r="AB497" s="111"/>
    </row>
    <row r="498" ht="15.75" customHeight="1">
      <c r="C498" s="73"/>
      <c r="L498" s="73"/>
      <c r="N498" s="98"/>
      <c r="O498" s="98"/>
      <c r="P498" s="98"/>
      <c r="Q498" s="73"/>
      <c r="R498" s="73"/>
      <c r="S498" s="73"/>
      <c r="V498" s="111"/>
      <c r="W498" s="112"/>
      <c r="X498" s="111"/>
      <c r="Y498" s="64"/>
      <c r="Z498" s="111"/>
      <c r="AA498" s="111"/>
      <c r="AB498" s="111"/>
    </row>
    <row r="499" ht="15.75" customHeight="1">
      <c r="C499" s="73"/>
      <c r="L499" s="73"/>
      <c r="N499" s="98"/>
      <c r="O499" s="98"/>
      <c r="P499" s="98"/>
      <c r="Q499" s="73"/>
      <c r="R499" s="73"/>
      <c r="S499" s="73"/>
      <c r="V499" s="111"/>
      <c r="W499" s="112"/>
      <c r="X499" s="111"/>
      <c r="Y499" s="64"/>
      <c r="Z499" s="111"/>
      <c r="AA499" s="111"/>
      <c r="AB499" s="111"/>
    </row>
    <row r="500" ht="15.75" customHeight="1">
      <c r="C500" s="73"/>
      <c r="L500" s="73"/>
      <c r="N500" s="98"/>
      <c r="O500" s="98"/>
      <c r="P500" s="98"/>
      <c r="Q500" s="73"/>
      <c r="R500" s="73"/>
      <c r="S500" s="73"/>
      <c r="V500" s="111"/>
      <c r="W500" s="112"/>
      <c r="X500" s="111"/>
      <c r="Y500" s="64"/>
      <c r="Z500" s="111"/>
      <c r="AA500" s="111"/>
      <c r="AB500" s="111"/>
    </row>
    <row r="501" ht="15.75" customHeight="1">
      <c r="C501" s="73"/>
      <c r="L501" s="73"/>
      <c r="N501" s="98"/>
      <c r="O501" s="98"/>
      <c r="P501" s="98"/>
      <c r="Q501" s="73"/>
      <c r="R501" s="73"/>
      <c r="S501" s="73"/>
      <c r="V501" s="111"/>
      <c r="W501" s="112"/>
      <c r="X501" s="111"/>
      <c r="Y501" s="64"/>
      <c r="Z501" s="111"/>
      <c r="AA501" s="111"/>
      <c r="AB501" s="111"/>
    </row>
    <row r="502" ht="15.75" customHeight="1">
      <c r="C502" s="73"/>
      <c r="L502" s="73"/>
      <c r="N502" s="98"/>
      <c r="O502" s="98"/>
      <c r="P502" s="98"/>
      <c r="Q502" s="73"/>
      <c r="R502" s="73"/>
      <c r="S502" s="73"/>
      <c r="V502" s="111"/>
      <c r="W502" s="112"/>
      <c r="X502" s="111"/>
      <c r="Y502" s="64"/>
      <c r="Z502" s="111"/>
      <c r="AA502" s="111"/>
      <c r="AB502" s="111"/>
    </row>
    <row r="503" ht="15.75" customHeight="1">
      <c r="C503" s="73"/>
      <c r="L503" s="73"/>
      <c r="N503" s="98"/>
      <c r="O503" s="98"/>
      <c r="P503" s="98"/>
      <c r="Q503" s="73"/>
      <c r="R503" s="73"/>
      <c r="S503" s="73"/>
      <c r="V503" s="111"/>
      <c r="W503" s="112"/>
      <c r="X503" s="111"/>
      <c r="Y503" s="64"/>
      <c r="Z503" s="111"/>
      <c r="AA503" s="111"/>
      <c r="AB503" s="111"/>
    </row>
    <row r="504" ht="15.75" customHeight="1">
      <c r="C504" s="73"/>
      <c r="L504" s="73"/>
      <c r="N504" s="98"/>
      <c r="O504" s="98"/>
      <c r="P504" s="98"/>
      <c r="Q504" s="73"/>
      <c r="R504" s="73"/>
      <c r="S504" s="73"/>
      <c r="V504" s="111"/>
      <c r="W504" s="112"/>
      <c r="X504" s="111"/>
      <c r="Y504" s="64"/>
      <c r="Z504" s="111"/>
      <c r="AA504" s="111"/>
      <c r="AB504" s="111"/>
    </row>
    <row r="505" ht="15.75" customHeight="1">
      <c r="C505" s="73"/>
      <c r="L505" s="73"/>
      <c r="N505" s="98"/>
      <c r="O505" s="98"/>
      <c r="P505" s="98"/>
      <c r="Q505" s="73"/>
      <c r="R505" s="73"/>
      <c r="S505" s="73"/>
      <c r="V505" s="111"/>
      <c r="W505" s="112"/>
      <c r="X505" s="111"/>
      <c r="Y505" s="64"/>
      <c r="Z505" s="111"/>
      <c r="AA505" s="111"/>
      <c r="AB505" s="111"/>
    </row>
    <row r="506" ht="15.75" customHeight="1">
      <c r="C506" s="73"/>
      <c r="L506" s="73"/>
      <c r="N506" s="98"/>
      <c r="O506" s="98"/>
      <c r="P506" s="98"/>
      <c r="Q506" s="73"/>
      <c r="R506" s="73"/>
      <c r="S506" s="73"/>
      <c r="V506" s="111"/>
      <c r="W506" s="112"/>
      <c r="X506" s="111"/>
      <c r="Y506" s="64"/>
      <c r="Z506" s="111"/>
      <c r="AA506" s="111"/>
      <c r="AB506" s="111"/>
    </row>
    <row r="507" ht="15.75" customHeight="1">
      <c r="C507" s="73"/>
      <c r="L507" s="73"/>
      <c r="N507" s="98"/>
      <c r="O507" s="98"/>
      <c r="P507" s="98"/>
      <c r="Q507" s="73"/>
      <c r="R507" s="73"/>
      <c r="S507" s="73"/>
      <c r="V507" s="111"/>
      <c r="W507" s="112"/>
      <c r="X507" s="111"/>
      <c r="Y507" s="64"/>
      <c r="Z507" s="111"/>
      <c r="AA507" s="111"/>
      <c r="AB507" s="111"/>
    </row>
    <row r="508" ht="15.75" customHeight="1">
      <c r="C508" s="73"/>
      <c r="L508" s="73"/>
      <c r="N508" s="98"/>
      <c r="O508" s="98"/>
      <c r="P508" s="98"/>
      <c r="Q508" s="73"/>
      <c r="R508" s="73"/>
      <c r="S508" s="73"/>
      <c r="V508" s="111"/>
      <c r="W508" s="112"/>
      <c r="X508" s="111"/>
      <c r="Y508" s="64"/>
      <c r="Z508" s="111"/>
      <c r="AA508" s="111"/>
      <c r="AB508" s="111"/>
    </row>
    <row r="509" ht="15.75" customHeight="1">
      <c r="C509" s="73"/>
      <c r="L509" s="73"/>
      <c r="N509" s="98"/>
      <c r="O509" s="98"/>
      <c r="P509" s="98"/>
      <c r="Q509" s="73"/>
      <c r="R509" s="73"/>
      <c r="S509" s="73"/>
      <c r="V509" s="111"/>
      <c r="W509" s="112"/>
      <c r="X509" s="111"/>
      <c r="Y509" s="64"/>
      <c r="Z509" s="111"/>
      <c r="AA509" s="111"/>
      <c r="AB509" s="111"/>
    </row>
    <row r="510" ht="15.75" customHeight="1">
      <c r="C510" s="73"/>
      <c r="L510" s="73"/>
      <c r="N510" s="98"/>
      <c r="O510" s="98"/>
      <c r="P510" s="98"/>
      <c r="Q510" s="73"/>
      <c r="R510" s="73"/>
      <c r="S510" s="73"/>
      <c r="V510" s="111"/>
      <c r="W510" s="112"/>
      <c r="X510" s="111"/>
      <c r="Y510" s="64"/>
      <c r="Z510" s="111"/>
      <c r="AA510" s="111"/>
      <c r="AB510" s="111"/>
    </row>
    <row r="511" ht="15.75" customHeight="1">
      <c r="C511" s="73"/>
      <c r="L511" s="73"/>
      <c r="N511" s="98"/>
      <c r="O511" s="98"/>
      <c r="P511" s="98"/>
      <c r="Q511" s="73"/>
      <c r="R511" s="73"/>
      <c r="S511" s="73"/>
      <c r="V511" s="111"/>
      <c r="W511" s="112"/>
      <c r="X511" s="111"/>
      <c r="Y511" s="64"/>
      <c r="Z511" s="111"/>
      <c r="AA511" s="111"/>
      <c r="AB511" s="111"/>
    </row>
    <row r="512" ht="15.75" customHeight="1">
      <c r="C512" s="73"/>
      <c r="L512" s="73"/>
      <c r="N512" s="98"/>
      <c r="O512" s="98"/>
      <c r="P512" s="98"/>
      <c r="Q512" s="73"/>
      <c r="R512" s="73"/>
      <c r="S512" s="73"/>
      <c r="V512" s="111"/>
      <c r="W512" s="112"/>
      <c r="X512" s="111"/>
      <c r="Y512" s="64"/>
      <c r="Z512" s="111"/>
      <c r="AA512" s="111"/>
      <c r="AB512" s="111"/>
    </row>
    <row r="513" ht="15.75" customHeight="1">
      <c r="C513" s="73"/>
      <c r="L513" s="73"/>
      <c r="N513" s="98"/>
      <c r="O513" s="98"/>
      <c r="P513" s="98"/>
      <c r="Q513" s="73"/>
      <c r="R513" s="73"/>
      <c r="S513" s="73"/>
      <c r="V513" s="111"/>
      <c r="W513" s="112"/>
      <c r="X513" s="111"/>
      <c r="Y513" s="64"/>
      <c r="Z513" s="111"/>
      <c r="AA513" s="111"/>
      <c r="AB513" s="111"/>
    </row>
    <row r="514" ht="15.75" customHeight="1">
      <c r="C514" s="73"/>
      <c r="L514" s="73"/>
      <c r="N514" s="98"/>
      <c r="O514" s="98"/>
      <c r="P514" s="98"/>
      <c r="Q514" s="73"/>
      <c r="R514" s="73"/>
      <c r="S514" s="73"/>
      <c r="V514" s="111"/>
      <c r="W514" s="112"/>
      <c r="X514" s="111"/>
      <c r="Y514" s="64"/>
      <c r="Z514" s="111"/>
      <c r="AA514" s="111"/>
      <c r="AB514" s="111"/>
    </row>
    <row r="515" ht="15.75" customHeight="1">
      <c r="C515" s="73"/>
      <c r="L515" s="73"/>
      <c r="N515" s="98"/>
      <c r="O515" s="98"/>
      <c r="P515" s="98"/>
      <c r="Q515" s="73"/>
      <c r="R515" s="73"/>
      <c r="S515" s="73"/>
      <c r="V515" s="111"/>
      <c r="W515" s="112"/>
      <c r="X515" s="111"/>
      <c r="Y515" s="64"/>
      <c r="Z515" s="111"/>
      <c r="AA515" s="111"/>
      <c r="AB515" s="111"/>
    </row>
    <row r="516" ht="15.75" customHeight="1">
      <c r="C516" s="73"/>
      <c r="L516" s="73"/>
      <c r="N516" s="98"/>
      <c r="O516" s="98"/>
      <c r="P516" s="98"/>
      <c r="Q516" s="73"/>
      <c r="R516" s="73"/>
      <c r="S516" s="73"/>
      <c r="V516" s="111"/>
      <c r="W516" s="112"/>
      <c r="X516" s="111"/>
      <c r="Y516" s="64"/>
      <c r="Z516" s="111"/>
      <c r="AA516" s="111"/>
      <c r="AB516" s="111"/>
    </row>
    <row r="517" ht="15.75" customHeight="1">
      <c r="C517" s="73"/>
      <c r="L517" s="73"/>
      <c r="N517" s="98"/>
      <c r="O517" s="98"/>
      <c r="P517" s="98"/>
      <c r="Q517" s="73"/>
      <c r="R517" s="73"/>
      <c r="S517" s="73"/>
      <c r="V517" s="111"/>
      <c r="W517" s="112"/>
      <c r="X517" s="111"/>
      <c r="Y517" s="64"/>
      <c r="Z517" s="111"/>
      <c r="AA517" s="111"/>
      <c r="AB517" s="111"/>
    </row>
    <row r="518" ht="15.75" customHeight="1">
      <c r="C518" s="73"/>
      <c r="L518" s="73"/>
      <c r="N518" s="98"/>
      <c r="O518" s="98"/>
      <c r="P518" s="98"/>
      <c r="Q518" s="73"/>
      <c r="R518" s="73"/>
      <c r="S518" s="73"/>
      <c r="V518" s="111"/>
      <c r="W518" s="112"/>
      <c r="X518" s="111"/>
      <c r="Y518" s="64"/>
      <c r="Z518" s="111"/>
      <c r="AA518" s="111"/>
      <c r="AB518" s="111"/>
    </row>
    <row r="519" ht="15.75" customHeight="1">
      <c r="C519" s="73"/>
      <c r="L519" s="73"/>
      <c r="N519" s="98"/>
      <c r="O519" s="98"/>
      <c r="P519" s="98"/>
      <c r="Q519" s="73"/>
      <c r="R519" s="73"/>
      <c r="S519" s="73"/>
      <c r="V519" s="111"/>
      <c r="W519" s="112"/>
      <c r="X519" s="111"/>
      <c r="Y519" s="64"/>
      <c r="Z519" s="111"/>
      <c r="AA519" s="111"/>
      <c r="AB519" s="111"/>
    </row>
    <row r="520" ht="15.75" customHeight="1">
      <c r="C520" s="73"/>
      <c r="L520" s="73"/>
      <c r="N520" s="98"/>
      <c r="O520" s="98"/>
      <c r="P520" s="98"/>
      <c r="Q520" s="73"/>
      <c r="R520" s="73"/>
      <c r="S520" s="73"/>
      <c r="V520" s="111"/>
      <c r="W520" s="112"/>
      <c r="X520" s="111"/>
      <c r="Y520" s="64"/>
      <c r="Z520" s="111"/>
      <c r="AA520" s="111"/>
      <c r="AB520" s="111"/>
    </row>
    <row r="521" ht="15.75" customHeight="1">
      <c r="C521" s="73"/>
      <c r="L521" s="73"/>
      <c r="N521" s="98"/>
      <c r="O521" s="98"/>
      <c r="P521" s="98"/>
      <c r="Q521" s="73"/>
      <c r="R521" s="73"/>
      <c r="S521" s="73"/>
      <c r="V521" s="111"/>
      <c r="W521" s="112"/>
      <c r="X521" s="111"/>
      <c r="Y521" s="64"/>
      <c r="Z521" s="111"/>
      <c r="AA521" s="111"/>
      <c r="AB521" s="111"/>
    </row>
    <row r="522" ht="15.75" customHeight="1">
      <c r="C522" s="73"/>
      <c r="L522" s="73"/>
      <c r="N522" s="98"/>
      <c r="O522" s="98"/>
      <c r="P522" s="98"/>
      <c r="Q522" s="73"/>
      <c r="R522" s="73"/>
      <c r="S522" s="73"/>
      <c r="V522" s="111"/>
      <c r="W522" s="112"/>
      <c r="X522" s="111"/>
      <c r="Y522" s="64"/>
      <c r="Z522" s="111"/>
      <c r="AA522" s="111"/>
      <c r="AB522" s="111"/>
    </row>
    <row r="523" ht="15.75" customHeight="1">
      <c r="C523" s="73"/>
      <c r="L523" s="73"/>
      <c r="N523" s="98"/>
      <c r="O523" s="98"/>
      <c r="P523" s="98"/>
      <c r="Q523" s="73"/>
      <c r="R523" s="73"/>
      <c r="S523" s="73"/>
      <c r="V523" s="111"/>
      <c r="W523" s="112"/>
      <c r="X523" s="111"/>
      <c r="Y523" s="64"/>
      <c r="Z523" s="111"/>
      <c r="AA523" s="111"/>
      <c r="AB523" s="111"/>
    </row>
    <row r="524" ht="15.75" customHeight="1">
      <c r="C524" s="73"/>
      <c r="L524" s="73"/>
      <c r="N524" s="98"/>
      <c r="O524" s="98"/>
      <c r="P524" s="98"/>
      <c r="Q524" s="73"/>
      <c r="R524" s="73"/>
      <c r="S524" s="73"/>
      <c r="V524" s="111"/>
      <c r="W524" s="112"/>
      <c r="X524" s="111"/>
      <c r="Y524" s="64"/>
      <c r="Z524" s="111"/>
      <c r="AA524" s="111"/>
      <c r="AB524" s="111"/>
    </row>
    <row r="525" ht="15.75" customHeight="1">
      <c r="C525" s="73"/>
      <c r="L525" s="73"/>
      <c r="N525" s="98"/>
      <c r="O525" s="98"/>
      <c r="P525" s="98"/>
      <c r="Q525" s="73"/>
      <c r="R525" s="73"/>
      <c r="S525" s="73"/>
      <c r="V525" s="111"/>
      <c r="W525" s="112"/>
      <c r="X525" s="111"/>
      <c r="Y525" s="64"/>
      <c r="Z525" s="111"/>
      <c r="AA525" s="111"/>
      <c r="AB525" s="111"/>
    </row>
    <row r="526" ht="15.75" customHeight="1">
      <c r="C526" s="73"/>
      <c r="L526" s="73"/>
      <c r="N526" s="98"/>
      <c r="O526" s="98"/>
      <c r="P526" s="98"/>
      <c r="Q526" s="73"/>
      <c r="R526" s="73"/>
      <c r="S526" s="73"/>
      <c r="V526" s="111"/>
      <c r="W526" s="112"/>
      <c r="X526" s="111"/>
      <c r="Y526" s="64"/>
      <c r="Z526" s="111"/>
      <c r="AA526" s="111"/>
      <c r="AB526" s="111"/>
    </row>
    <row r="527" ht="15.75" customHeight="1">
      <c r="C527" s="73"/>
      <c r="L527" s="73"/>
      <c r="N527" s="98"/>
      <c r="O527" s="98"/>
      <c r="P527" s="98"/>
      <c r="Q527" s="73"/>
      <c r="R527" s="73"/>
      <c r="S527" s="73"/>
      <c r="V527" s="111"/>
      <c r="W527" s="112"/>
      <c r="X527" s="111"/>
      <c r="Y527" s="64"/>
      <c r="Z527" s="111"/>
      <c r="AA527" s="111"/>
      <c r="AB527" s="111"/>
    </row>
    <row r="528" ht="15.75" customHeight="1">
      <c r="C528" s="73"/>
      <c r="L528" s="73"/>
      <c r="N528" s="98"/>
      <c r="O528" s="98"/>
      <c r="P528" s="98"/>
      <c r="Q528" s="73"/>
      <c r="R528" s="73"/>
      <c r="S528" s="73"/>
      <c r="V528" s="111"/>
      <c r="W528" s="112"/>
      <c r="X528" s="111"/>
      <c r="Y528" s="64"/>
      <c r="Z528" s="111"/>
      <c r="AA528" s="111"/>
      <c r="AB528" s="111"/>
    </row>
    <row r="529" ht="15.75" customHeight="1">
      <c r="C529" s="73"/>
      <c r="L529" s="73"/>
      <c r="N529" s="98"/>
      <c r="O529" s="98"/>
      <c r="P529" s="98"/>
      <c r="Q529" s="73"/>
      <c r="R529" s="73"/>
      <c r="S529" s="73"/>
      <c r="V529" s="111"/>
      <c r="W529" s="112"/>
      <c r="X529" s="111"/>
      <c r="Y529" s="64"/>
      <c r="Z529" s="111"/>
      <c r="AA529" s="111"/>
      <c r="AB529" s="111"/>
    </row>
    <row r="530" ht="15.75" customHeight="1">
      <c r="C530" s="73"/>
      <c r="L530" s="73"/>
      <c r="N530" s="98"/>
      <c r="O530" s="98"/>
      <c r="P530" s="98"/>
      <c r="Q530" s="73"/>
      <c r="R530" s="73"/>
      <c r="S530" s="73"/>
      <c r="V530" s="111"/>
      <c r="W530" s="112"/>
      <c r="X530" s="111"/>
      <c r="Y530" s="64"/>
      <c r="Z530" s="111"/>
      <c r="AA530" s="111"/>
      <c r="AB530" s="111"/>
    </row>
    <row r="531" ht="15.75" customHeight="1">
      <c r="C531" s="73"/>
      <c r="L531" s="73"/>
      <c r="N531" s="98"/>
      <c r="O531" s="98"/>
      <c r="P531" s="98"/>
      <c r="Q531" s="73"/>
      <c r="R531" s="73"/>
      <c r="S531" s="73"/>
      <c r="V531" s="111"/>
      <c r="W531" s="112"/>
      <c r="X531" s="111"/>
      <c r="Y531" s="64"/>
      <c r="Z531" s="111"/>
      <c r="AA531" s="111"/>
      <c r="AB531" s="111"/>
    </row>
    <row r="532" ht="15.75" customHeight="1">
      <c r="C532" s="73"/>
      <c r="L532" s="73"/>
      <c r="N532" s="98"/>
      <c r="O532" s="98"/>
      <c r="P532" s="98"/>
      <c r="Q532" s="73"/>
      <c r="R532" s="73"/>
      <c r="S532" s="73"/>
      <c r="V532" s="111"/>
      <c r="W532" s="112"/>
      <c r="X532" s="111"/>
      <c r="Y532" s="64"/>
      <c r="Z532" s="111"/>
      <c r="AA532" s="111"/>
      <c r="AB532" s="111"/>
    </row>
    <row r="533" ht="15.75" customHeight="1">
      <c r="C533" s="73"/>
      <c r="L533" s="73"/>
      <c r="N533" s="98"/>
      <c r="O533" s="98"/>
      <c r="P533" s="98"/>
      <c r="Q533" s="73"/>
      <c r="R533" s="73"/>
      <c r="S533" s="73"/>
      <c r="V533" s="111"/>
      <c r="W533" s="112"/>
      <c r="X533" s="111"/>
      <c r="Y533" s="64"/>
      <c r="Z533" s="111"/>
      <c r="AA533" s="111"/>
      <c r="AB533" s="111"/>
    </row>
    <row r="534" ht="15.75" customHeight="1">
      <c r="C534" s="73"/>
      <c r="L534" s="73"/>
      <c r="N534" s="98"/>
      <c r="O534" s="98"/>
      <c r="P534" s="98"/>
      <c r="Q534" s="73"/>
      <c r="R534" s="73"/>
      <c r="S534" s="73"/>
      <c r="V534" s="111"/>
      <c r="W534" s="112"/>
      <c r="X534" s="111"/>
      <c r="Y534" s="64"/>
      <c r="Z534" s="111"/>
      <c r="AA534" s="111"/>
      <c r="AB534" s="111"/>
    </row>
    <row r="535" ht="15.75" customHeight="1">
      <c r="C535" s="73"/>
      <c r="L535" s="73"/>
      <c r="N535" s="98"/>
      <c r="O535" s="98"/>
      <c r="P535" s="98"/>
      <c r="Q535" s="73"/>
      <c r="R535" s="73"/>
      <c r="S535" s="73"/>
      <c r="V535" s="111"/>
      <c r="W535" s="112"/>
      <c r="X535" s="111"/>
      <c r="Y535" s="64"/>
      <c r="Z535" s="111"/>
      <c r="AA535" s="111"/>
      <c r="AB535" s="111"/>
    </row>
    <row r="536" ht="15.75" customHeight="1">
      <c r="C536" s="73"/>
      <c r="L536" s="73"/>
      <c r="N536" s="98"/>
      <c r="O536" s="98"/>
      <c r="P536" s="98"/>
      <c r="Q536" s="73"/>
      <c r="R536" s="73"/>
      <c r="S536" s="73"/>
      <c r="V536" s="111"/>
      <c r="W536" s="112"/>
      <c r="X536" s="111"/>
      <c r="Y536" s="64"/>
      <c r="Z536" s="111"/>
      <c r="AA536" s="111"/>
      <c r="AB536" s="111"/>
    </row>
    <row r="537" ht="15.75" customHeight="1">
      <c r="C537" s="73"/>
      <c r="L537" s="73"/>
      <c r="N537" s="98"/>
      <c r="O537" s="98"/>
      <c r="P537" s="98"/>
      <c r="Q537" s="73"/>
      <c r="R537" s="73"/>
      <c r="S537" s="73"/>
      <c r="V537" s="111"/>
      <c r="W537" s="112"/>
      <c r="X537" s="111"/>
      <c r="Y537" s="64"/>
      <c r="Z537" s="111"/>
      <c r="AA537" s="111"/>
      <c r="AB537" s="111"/>
    </row>
    <row r="538" ht="15.75" customHeight="1">
      <c r="C538" s="73"/>
      <c r="L538" s="73"/>
      <c r="N538" s="98"/>
      <c r="O538" s="98"/>
      <c r="P538" s="98"/>
      <c r="Q538" s="73"/>
      <c r="R538" s="73"/>
      <c r="S538" s="73"/>
      <c r="V538" s="111"/>
      <c r="W538" s="112"/>
      <c r="X538" s="111"/>
      <c r="Y538" s="64"/>
      <c r="Z538" s="111"/>
      <c r="AA538" s="111"/>
      <c r="AB538" s="111"/>
    </row>
    <row r="539" ht="15.75" customHeight="1">
      <c r="C539" s="73"/>
      <c r="L539" s="73"/>
      <c r="N539" s="98"/>
      <c r="O539" s="98"/>
      <c r="P539" s="98"/>
      <c r="Q539" s="73"/>
      <c r="R539" s="73"/>
      <c r="S539" s="73"/>
      <c r="V539" s="111"/>
      <c r="W539" s="112"/>
      <c r="X539" s="111"/>
      <c r="Y539" s="64"/>
      <c r="Z539" s="111"/>
      <c r="AA539" s="111"/>
      <c r="AB539" s="111"/>
    </row>
    <row r="540" ht="15.75" customHeight="1">
      <c r="C540" s="73"/>
      <c r="L540" s="73"/>
      <c r="N540" s="98"/>
      <c r="O540" s="98"/>
      <c r="P540" s="98"/>
      <c r="Q540" s="73"/>
      <c r="R540" s="73"/>
      <c r="S540" s="73"/>
      <c r="V540" s="111"/>
      <c r="W540" s="112"/>
      <c r="X540" s="111"/>
      <c r="Y540" s="64"/>
      <c r="Z540" s="111"/>
      <c r="AA540" s="111"/>
      <c r="AB540" s="111"/>
    </row>
    <row r="541" ht="15.75" customHeight="1">
      <c r="C541" s="73"/>
      <c r="L541" s="73"/>
      <c r="N541" s="98"/>
      <c r="O541" s="98"/>
      <c r="P541" s="98"/>
      <c r="Q541" s="73"/>
      <c r="R541" s="73"/>
      <c r="S541" s="73"/>
      <c r="V541" s="111"/>
      <c r="W541" s="112"/>
      <c r="X541" s="111"/>
      <c r="Y541" s="64"/>
      <c r="Z541" s="111"/>
      <c r="AA541" s="111"/>
      <c r="AB541" s="111"/>
    </row>
    <row r="542" ht="15.75" customHeight="1">
      <c r="C542" s="73"/>
      <c r="L542" s="73"/>
      <c r="N542" s="98"/>
      <c r="O542" s="98"/>
      <c r="P542" s="98"/>
      <c r="Q542" s="73"/>
      <c r="R542" s="73"/>
      <c r="S542" s="73"/>
      <c r="V542" s="111"/>
      <c r="W542" s="112"/>
      <c r="X542" s="111"/>
      <c r="Y542" s="64"/>
      <c r="Z542" s="111"/>
      <c r="AA542" s="111"/>
      <c r="AB542" s="111"/>
    </row>
    <row r="543" ht="15.75" customHeight="1">
      <c r="C543" s="73"/>
      <c r="L543" s="73"/>
      <c r="N543" s="98"/>
      <c r="O543" s="98"/>
      <c r="P543" s="98"/>
      <c r="Q543" s="73"/>
      <c r="R543" s="73"/>
      <c r="S543" s="73"/>
      <c r="V543" s="111"/>
      <c r="W543" s="112"/>
      <c r="X543" s="111"/>
      <c r="Y543" s="64"/>
      <c r="Z543" s="111"/>
      <c r="AA543" s="111"/>
      <c r="AB543" s="111"/>
    </row>
    <row r="544" ht="15.75" customHeight="1">
      <c r="C544" s="73"/>
      <c r="L544" s="73"/>
      <c r="N544" s="98"/>
      <c r="O544" s="98"/>
      <c r="P544" s="98"/>
      <c r="Q544" s="73"/>
      <c r="R544" s="73"/>
      <c r="S544" s="73"/>
      <c r="V544" s="111"/>
      <c r="W544" s="112"/>
      <c r="X544" s="111"/>
      <c r="Y544" s="64"/>
      <c r="Z544" s="111"/>
      <c r="AA544" s="111"/>
      <c r="AB544" s="111"/>
    </row>
    <row r="545" ht="15.75" customHeight="1">
      <c r="C545" s="73"/>
      <c r="L545" s="73"/>
      <c r="N545" s="98"/>
      <c r="O545" s="98"/>
      <c r="P545" s="98"/>
      <c r="Q545" s="73"/>
      <c r="R545" s="73"/>
      <c r="S545" s="73"/>
      <c r="V545" s="111"/>
      <c r="W545" s="112"/>
      <c r="X545" s="111"/>
      <c r="Y545" s="64"/>
      <c r="Z545" s="111"/>
      <c r="AA545" s="111"/>
      <c r="AB545" s="111"/>
    </row>
    <row r="546" ht="15.75" customHeight="1">
      <c r="C546" s="73"/>
      <c r="L546" s="73"/>
      <c r="N546" s="98"/>
      <c r="O546" s="98"/>
      <c r="P546" s="98"/>
      <c r="Q546" s="73"/>
      <c r="R546" s="73"/>
      <c r="S546" s="73"/>
      <c r="V546" s="111"/>
      <c r="W546" s="112"/>
      <c r="X546" s="111"/>
      <c r="Y546" s="64"/>
      <c r="Z546" s="111"/>
      <c r="AA546" s="111"/>
      <c r="AB546" s="111"/>
    </row>
    <row r="547" ht="15.75" customHeight="1">
      <c r="C547" s="73"/>
      <c r="L547" s="73"/>
      <c r="N547" s="98"/>
      <c r="O547" s="98"/>
      <c r="P547" s="98"/>
      <c r="Q547" s="73"/>
      <c r="R547" s="73"/>
      <c r="S547" s="73"/>
      <c r="V547" s="111"/>
      <c r="W547" s="112"/>
      <c r="X547" s="111"/>
      <c r="Y547" s="64"/>
      <c r="Z547" s="111"/>
      <c r="AA547" s="111"/>
      <c r="AB547" s="111"/>
    </row>
    <row r="548" ht="15.75" customHeight="1">
      <c r="C548" s="73"/>
      <c r="L548" s="73"/>
      <c r="N548" s="98"/>
      <c r="O548" s="98"/>
      <c r="P548" s="98"/>
      <c r="Q548" s="73"/>
      <c r="R548" s="73"/>
      <c r="S548" s="73"/>
      <c r="V548" s="111"/>
      <c r="W548" s="112"/>
      <c r="X548" s="111"/>
      <c r="Y548" s="64"/>
      <c r="Z548" s="111"/>
      <c r="AA548" s="111"/>
      <c r="AB548" s="111"/>
    </row>
    <row r="549" ht="15.75" customHeight="1">
      <c r="C549" s="73"/>
      <c r="L549" s="73"/>
      <c r="N549" s="98"/>
      <c r="O549" s="98"/>
      <c r="P549" s="98"/>
      <c r="Q549" s="73"/>
      <c r="R549" s="73"/>
      <c r="S549" s="73"/>
      <c r="V549" s="111"/>
      <c r="W549" s="112"/>
      <c r="X549" s="111"/>
      <c r="Y549" s="64"/>
      <c r="Z549" s="111"/>
      <c r="AA549" s="111"/>
      <c r="AB549" s="111"/>
    </row>
    <row r="550" ht="15.75" customHeight="1">
      <c r="C550" s="73"/>
      <c r="L550" s="73"/>
      <c r="N550" s="98"/>
      <c r="O550" s="98"/>
      <c r="P550" s="98"/>
      <c r="Q550" s="73"/>
      <c r="R550" s="73"/>
      <c r="S550" s="73"/>
      <c r="V550" s="111"/>
      <c r="W550" s="112"/>
      <c r="X550" s="111"/>
      <c r="Y550" s="64"/>
      <c r="Z550" s="111"/>
      <c r="AA550" s="111"/>
      <c r="AB550" s="111"/>
    </row>
    <row r="551" ht="15.75" customHeight="1">
      <c r="C551" s="73"/>
      <c r="L551" s="73"/>
      <c r="N551" s="98"/>
      <c r="O551" s="98"/>
      <c r="P551" s="98"/>
      <c r="Q551" s="73"/>
      <c r="R551" s="73"/>
      <c r="S551" s="73"/>
      <c r="V551" s="111"/>
      <c r="W551" s="112"/>
      <c r="X551" s="111"/>
      <c r="Y551" s="64"/>
      <c r="Z551" s="111"/>
      <c r="AA551" s="111"/>
      <c r="AB551" s="111"/>
    </row>
    <row r="552" ht="15.75" customHeight="1">
      <c r="C552" s="73"/>
      <c r="L552" s="73"/>
      <c r="N552" s="98"/>
      <c r="O552" s="98"/>
      <c r="P552" s="98"/>
      <c r="Q552" s="73"/>
      <c r="R552" s="73"/>
      <c r="S552" s="73"/>
      <c r="V552" s="111"/>
      <c r="W552" s="112"/>
      <c r="X552" s="111"/>
      <c r="Y552" s="64"/>
      <c r="Z552" s="111"/>
      <c r="AA552" s="111"/>
      <c r="AB552" s="111"/>
    </row>
    <row r="553" ht="15.75" customHeight="1">
      <c r="C553" s="73"/>
      <c r="L553" s="73"/>
      <c r="N553" s="98"/>
      <c r="O553" s="98"/>
      <c r="P553" s="98"/>
      <c r="Q553" s="73"/>
      <c r="R553" s="73"/>
      <c r="S553" s="73"/>
      <c r="V553" s="111"/>
      <c r="W553" s="112"/>
      <c r="X553" s="111"/>
      <c r="Y553" s="64"/>
      <c r="Z553" s="111"/>
      <c r="AA553" s="111"/>
      <c r="AB553" s="111"/>
    </row>
    <row r="554" ht="15.75" customHeight="1">
      <c r="C554" s="73"/>
      <c r="L554" s="73"/>
      <c r="N554" s="98"/>
      <c r="O554" s="98"/>
      <c r="P554" s="98"/>
      <c r="Q554" s="73"/>
      <c r="R554" s="73"/>
      <c r="S554" s="73"/>
      <c r="V554" s="111"/>
      <c r="W554" s="112"/>
      <c r="X554" s="111"/>
      <c r="Y554" s="64"/>
      <c r="Z554" s="111"/>
      <c r="AA554" s="111"/>
      <c r="AB554" s="111"/>
    </row>
    <row r="555" ht="15.75" customHeight="1">
      <c r="C555" s="73"/>
      <c r="L555" s="73"/>
      <c r="N555" s="98"/>
      <c r="O555" s="98"/>
      <c r="P555" s="98"/>
      <c r="Q555" s="73"/>
      <c r="R555" s="73"/>
      <c r="S555" s="73"/>
      <c r="V555" s="111"/>
      <c r="W555" s="112"/>
      <c r="X555" s="111"/>
      <c r="Y555" s="64"/>
      <c r="Z555" s="111"/>
      <c r="AA555" s="111"/>
      <c r="AB555" s="111"/>
    </row>
    <row r="556" ht="15.75" customHeight="1">
      <c r="C556" s="73"/>
      <c r="L556" s="73"/>
      <c r="N556" s="98"/>
      <c r="O556" s="98"/>
      <c r="P556" s="98"/>
      <c r="Q556" s="73"/>
      <c r="R556" s="73"/>
      <c r="S556" s="73"/>
      <c r="V556" s="111"/>
      <c r="W556" s="112"/>
      <c r="X556" s="111"/>
      <c r="Y556" s="64"/>
      <c r="Z556" s="111"/>
      <c r="AA556" s="111"/>
      <c r="AB556" s="111"/>
    </row>
    <row r="557" ht="15.75" customHeight="1">
      <c r="C557" s="73"/>
      <c r="L557" s="73"/>
      <c r="N557" s="98"/>
      <c r="O557" s="98"/>
      <c r="P557" s="98"/>
      <c r="Q557" s="73"/>
      <c r="R557" s="73"/>
      <c r="S557" s="73"/>
      <c r="V557" s="111"/>
      <c r="W557" s="112"/>
      <c r="X557" s="111"/>
      <c r="Y557" s="64"/>
      <c r="Z557" s="111"/>
      <c r="AA557" s="111"/>
      <c r="AB557" s="111"/>
    </row>
    <row r="558" ht="15.75" customHeight="1">
      <c r="C558" s="73"/>
      <c r="L558" s="73"/>
      <c r="N558" s="98"/>
      <c r="O558" s="98"/>
      <c r="P558" s="98"/>
      <c r="Q558" s="73"/>
      <c r="R558" s="73"/>
      <c r="S558" s="73"/>
      <c r="V558" s="111"/>
      <c r="W558" s="112"/>
      <c r="X558" s="111"/>
      <c r="Y558" s="64"/>
      <c r="Z558" s="111"/>
      <c r="AA558" s="111"/>
      <c r="AB558" s="111"/>
    </row>
    <row r="559" ht="15.75" customHeight="1">
      <c r="C559" s="73"/>
      <c r="L559" s="73"/>
      <c r="N559" s="98"/>
      <c r="O559" s="98"/>
      <c r="P559" s="98"/>
      <c r="Q559" s="73"/>
      <c r="R559" s="73"/>
      <c r="S559" s="73"/>
      <c r="V559" s="111"/>
      <c r="W559" s="112"/>
      <c r="X559" s="111"/>
      <c r="Y559" s="64"/>
      <c r="Z559" s="111"/>
      <c r="AA559" s="111"/>
      <c r="AB559" s="111"/>
    </row>
    <row r="560" ht="15.75" customHeight="1">
      <c r="C560" s="73"/>
      <c r="L560" s="73"/>
      <c r="N560" s="98"/>
      <c r="O560" s="98"/>
      <c r="P560" s="98"/>
      <c r="Q560" s="73"/>
      <c r="R560" s="73"/>
      <c r="S560" s="73"/>
      <c r="V560" s="111"/>
      <c r="W560" s="112"/>
      <c r="X560" s="111"/>
      <c r="Y560" s="64"/>
      <c r="Z560" s="111"/>
      <c r="AA560" s="111"/>
      <c r="AB560" s="111"/>
    </row>
    <row r="561" ht="15.75" customHeight="1">
      <c r="C561" s="73"/>
      <c r="L561" s="73"/>
      <c r="N561" s="98"/>
      <c r="O561" s="98"/>
      <c r="P561" s="98"/>
      <c r="Q561" s="73"/>
      <c r="R561" s="73"/>
      <c r="S561" s="73"/>
      <c r="V561" s="111"/>
      <c r="W561" s="112"/>
      <c r="X561" s="111"/>
      <c r="Y561" s="64"/>
      <c r="Z561" s="111"/>
      <c r="AA561" s="111"/>
      <c r="AB561" s="111"/>
    </row>
    <row r="562" ht="15.75" customHeight="1">
      <c r="C562" s="73"/>
      <c r="L562" s="73"/>
      <c r="N562" s="98"/>
      <c r="O562" s="98"/>
      <c r="P562" s="98"/>
      <c r="Q562" s="73"/>
      <c r="R562" s="73"/>
      <c r="S562" s="73"/>
      <c r="V562" s="111"/>
      <c r="W562" s="112"/>
      <c r="X562" s="111"/>
      <c r="Y562" s="64"/>
      <c r="Z562" s="111"/>
      <c r="AA562" s="111"/>
      <c r="AB562" s="111"/>
    </row>
    <row r="563" ht="15.75" customHeight="1">
      <c r="C563" s="73"/>
      <c r="L563" s="73"/>
      <c r="N563" s="98"/>
      <c r="O563" s="98"/>
      <c r="P563" s="98"/>
      <c r="Q563" s="73"/>
      <c r="R563" s="73"/>
      <c r="S563" s="73"/>
      <c r="V563" s="111"/>
      <c r="W563" s="112"/>
      <c r="X563" s="111"/>
      <c r="Y563" s="64"/>
      <c r="Z563" s="111"/>
      <c r="AA563" s="111"/>
      <c r="AB563" s="111"/>
    </row>
    <row r="564" ht="15.75" customHeight="1">
      <c r="C564" s="73"/>
      <c r="L564" s="73"/>
      <c r="N564" s="98"/>
      <c r="O564" s="98"/>
      <c r="P564" s="98"/>
      <c r="Q564" s="73"/>
      <c r="R564" s="73"/>
      <c r="S564" s="73"/>
      <c r="V564" s="111"/>
      <c r="W564" s="112"/>
      <c r="X564" s="111"/>
      <c r="Y564" s="64"/>
      <c r="Z564" s="111"/>
      <c r="AA564" s="111"/>
      <c r="AB564" s="111"/>
    </row>
    <row r="565" ht="15.75" customHeight="1">
      <c r="C565" s="73"/>
      <c r="L565" s="73"/>
      <c r="N565" s="98"/>
      <c r="O565" s="98"/>
      <c r="P565" s="98"/>
      <c r="Q565" s="73"/>
      <c r="R565" s="73"/>
      <c r="S565" s="73"/>
      <c r="V565" s="111"/>
      <c r="W565" s="112"/>
      <c r="X565" s="111"/>
      <c r="Y565" s="64"/>
      <c r="Z565" s="111"/>
      <c r="AA565" s="111"/>
      <c r="AB565" s="111"/>
    </row>
    <row r="566" ht="15.75" customHeight="1">
      <c r="C566" s="73"/>
      <c r="L566" s="73"/>
      <c r="N566" s="98"/>
      <c r="O566" s="98"/>
      <c r="P566" s="98"/>
      <c r="Q566" s="73"/>
      <c r="R566" s="73"/>
      <c r="S566" s="73"/>
      <c r="V566" s="111"/>
      <c r="W566" s="112"/>
      <c r="X566" s="111"/>
      <c r="Y566" s="64"/>
      <c r="Z566" s="111"/>
      <c r="AA566" s="111"/>
      <c r="AB566" s="111"/>
    </row>
    <row r="567" ht="15.75" customHeight="1">
      <c r="C567" s="73"/>
      <c r="L567" s="73"/>
      <c r="N567" s="98"/>
      <c r="O567" s="98"/>
      <c r="P567" s="98"/>
      <c r="Q567" s="73"/>
      <c r="R567" s="73"/>
      <c r="S567" s="73"/>
      <c r="V567" s="111"/>
      <c r="W567" s="112"/>
      <c r="X567" s="111"/>
      <c r="Y567" s="64"/>
      <c r="Z567" s="111"/>
      <c r="AA567" s="111"/>
      <c r="AB567" s="111"/>
    </row>
    <row r="568" ht="15.75" customHeight="1">
      <c r="C568" s="73"/>
      <c r="L568" s="73"/>
      <c r="N568" s="98"/>
      <c r="O568" s="98"/>
      <c r="P568" s="98"/>
      <c r="Q568" s="73"/>
      <c r="R568" s="73"/>
      <c r="S568" s="73"/>
      <c r="V568" s="111"/>
      <c r="W568" s="112"/>
      <c r="X568" s="111"/>
      <c r="Y568" s="64"/>
      <c r="Z568" s="111"/>
      <c r="AA568" s="111"/>
      <c r="AB568" s="111"/>
    </row>
    <row r="569" ht="15.75" customHeight="1">
      <c r="C569" s="73"/>
      <c r="L569" s="73"/>
      <c r="N569" s="98"/>
      <c r="O569" s="98"/>
      <c r="P569" s="98"/>
      <c r="Q569" s="73"/>
      <c r="R569" s="73"/>
      <c r="S569" s="73"/>
      <c r="V569" s="111"/>
      <c r="W569" s="112"/>
      <c r="X569" s="111"/>
      <c r="Y569" s="64"/>
      <c r="Z569" s="111"/>
      <c r="AA569" s="111"/>
      <c r="AB569" s="111"/>
    </row>
    <row r="570" ht="15.75" customHeight="1">
      <c r="C570" s="73"/>
      <c r="L570" s="73"/>
      <c r="N570" s="98"/>
      <c r="O570" s="98"/>
      <c r="P570" s="98"/>
      <c r="Q570" s="73"/>
      <c r="R570" s="73"/>
      <c r="S570" s="73"/>
      <c r="V570" s="111"/>
      <c r="W570" s="112"/>
      <c r="X570" s="111"/>
      <c r="Y570" s="64"/>
      <c r="Z570" s="111"/>
      <c r="AA570" s="111"/>
      <c r="AB570" s="111"/>
    </row>
    <row r="571" ht="15.75" customHeight="1">
      <c r="C571" s="73"/>
      <c r="L571" s="73"/>
      <c r="N571" s="98"/>
      <c r="O571" s="98"/>
      <c r="P571" s="98"/>
      <c r="Q571" s="73"/>
      <c r="R571" s="73"/>
      <c r="S571" s="73"/>
      <c r="V571" s="111"/>
      <c r="W571" s="112"/>
      <c r="X571" s="111"/>
      <c r="Y571" s="64"/>
      <c r="Z571" s="111"/>
      <c r="AA571" s="111"/>
      <c r="AB571" s="111"/>
    </row>
    <row r="572" ht="15.75" customHeight="1">
      <c r="C572" s="73"/>
      <c r="L572" s="73"/>
      <c r="N572" s="98"/>
      <c r="O572" s="98"/>
      <c r="P572" s="98"/>
      <c r="Q572" s="73"/>
      <c r="R572" s="73"/>
      <c r="S572" s="73"/>
      <c r="V572" s="111"/>
      <c r="W572" s="112"/>
      <c r="X572" s="111"/>
      <c r="Y572" s="64"/>
      <c r="Z572" s="111"/>
      <c r="AA572" s="111"/>
      <c r="AB572" s="111"/>
    </row>
    <row r="573" ht="15.75" customHeight="1">
      <c r="C573" s="73"/>
      <c r="L573" s="73"/>
      <c r="N573" s="98"/>
      <c r="O573" s="98"/>
      <c r="P573" s="98"/>
      <c r="Q573" s="73"/>
      <c r="R573" s="73"/>
      <c r="S573" s="73"/>
      <c r="V573" s="111"/>
      <c r="W573" s="112"/>
      <c r="X573" s="111"/>
      <c r="Y573" s="64"/>
      <c r="Z573" s="111"/>
      <c r="AA573" s="111"/>
      <c r="AB573" s="111"/>
    </row>
    <row r="574" ht="15.75" customHeight="1">
      <c r="C574" s="73"/>
      <c r="L574" s="73"/>
      <c r="N574" s="98"/>
      <c r="O574" s="98"/>
      <c r="P574" s="98"/>
      <c r="Q574" s="73"/>
      <c r="R574" s="73"/>
      <c r="S574" s="73"/>
      <c r="V574" s="111"/>
      <c r="W574" s="112"/>
      <c r="X574" s="111"/>
      <c r="Y574" s="64"/>
      <c r="Z574" s="111"/>
      <c r="AA574" s="111"/>
      <c r="AB574" s="111"/>
    </row>
    <row r="575" ht="15.75" customHeight="1">
      <c r="C575" s="73"/>
      <c r="L575" s="73"/>
      <c r="N575" s="98"/>
      <c r="O575" s="98"/>
      <c r="P575" s="98"/>
      <c r="Q575" s="73"/>
      <c r="R575" s="73"/>
      <c r="S575" s="73"/>
      <c r="V575" s="111"/>
      <c r="W575" s="112"/>
      <c r="X575" s="111"/>
      <c r="Y575" s="64"/>
      <c r="Z575" s="111"/>
      <c r="AA575" s="111"/>
      <c r="AB575" s="111"/>
    </row>
    <row r="576" ht="15.75" customHeight="1">
      <c r="C576" s="73"/>
      <c r="L576" s="73"/>
      <c r="N576" s="98"/>
      <c r="O576" s="98"/>
      <c r="P576" s="98"/>
      <c r="Q576" s="73"/>
      <c r="R576" s="73"/>
      <c r="S576" s="73"/>
      <c r="V576" s="111"/>
      <c r="W576" s="112"/>
      <c r="X576" s="111"/>
      <c r="Y576" s="64"/>
      <c r="Z576" s="111"/>
      <c r="AA576" s="111"/>
      <c r="AB576" s="111"/>
    </row>
    <row r="577" ht="15.75" customHeight="1">
      <c r="C577" s="73"/>
      <c r="L577" s="73"/>
      <c r="N577" s="98"/>
      <c r="O577" s="98"/>
      <c r="P577" s="98"/>
      <c r="Q577" s="73"/>
      <c r="R577" s="73"/>
      <c r="S577" s="73"/>
      <c r="V577" s="111"/>
      <c r="W577" s="112"/>
      <c r="X577" s="111"/>
      <c r="Y577" s="64"/>
      <c r="Z577" s="111"/>
      <c r="AA577" s="111"/>
      <c r="AB577" s="111"/>
    </row>
    <row r="578" ht="15.75" customHeight="1">
      <c r="C578" s="73"/>
      <c r="L578" s="73"/>
      <c r="N578" s="98"/>
      <c r="O578" s="98"/>
      <c r="P578" s="98"/>
      <c r="Q578" s="73"/>
      <c r="R578" s="73"/>
      <c r="S578" s="73"/>
      <c r="V578" s="111"/>
      <c r="W578" s="112"/>
      <c r="X578" s="111"/>
      <c r="Y578" s="64"/>
      <c r="Z578" s="111"/>
      <c r="AA578" s="111"/>
      <c r="AB578" s="111"/>
    </row>
    <row r="579" ht="15.75" customHeight="1">
      <c r="C579" s="73"/>
      <c r="L579" s="73"/>
      <c r="N579" s="98"/>
      <c r="O579" s="98"/>
      <c r="P579" s="98"/>
      <c r="Q579" s="73"/>
      <c r="R579" s="73"/>
      <c r="S579" s="73"/>
      <c r="V579" s="111"/>
      <c r="W579" s="112"/>
      <c r="X579" s="111"/>
      <c r="Y579" s="64"/>
      <c r="Z579" s="111"/>
      <c r="AA579" s="111"/>
      <c r="AB579" s="111"/>
    </row>
    <row r="580" ht="15.75" customHeight="1">
      <c r="C580" s="73"/>
      <c r="L580" s="73"/>
      <c r="N580" s="98"/>
      <c r="O580" s="98"/>
      <c r="P580" s="98"/>
      <c r="Q580" s="73"/>
      <c r="R580" s="73"/>
      <c r="S580" s="73"/>
      <c r="V580" s="111"/>
      <c r="W580" s="112"/>
      <c r="X580" s="111"/>
      <c r="Y580" s="64"/>
      <c r="Z580" s="111"/>
      <c r="AA580" s="111"/>
      <c r="AB580" s="111"/>
    </row>
    <row r="581" ht="15.75" customHeight="1">
      <c r="C581" s="73"/>
      <c r="L581" s="73"/>
      <c r="N581" s="98"/>
      <c r="O581" s="98"/>
      <c r="P581" s="98"/>
      <c r="Q581" s="73"/>
      <c r="R581" s="73"/>
      <c r="S581" s="73"/>
      <c r="V581" s="111"/>
      <c r="W581" s="112"/>
      <c r="X581" s="111"/>
      <c r="Y581" s="64"/>
      <c r="Z581" s="111"/>
      <c r="AA581" s="111"/>
      <c r="AB581" s="111"/>
    </row>
    <row r="582" ht="15.75" customHeight="1">
      <c r="C582" s="73"/>
      <c r="L582" s="73"/>
      <c r="N582" s="98"/>
      <c r="O582" s="98"/>
      <c r="P582" s="98"/>
      <c r="Q582" s="73"/>
      <c r="R582" s="73"/>
      <c r="S582" s="73"/>
      <c r="V582" s="111"/>
      <c r="W582" s="112"/>
      <c r="X582" s="111"/>
      <c r="Y582" s="64"/>
      <c r="Z582" s="111"/>
      <c r="AA582" s="111"/>
      <c r="AB582" s="111"/>
    </row>
    <row r="583" ht="15.75" customHeight="1">
      <c r="C583" s="73"/>
      <c r="L583" s="73"/>
      <c r="N583" s="98"/>
      <c r="O583" s="98"/>
      <c r="P583" s="98"/>
      <c r="Q583" s="73"/>
      <c r="R583" s="73"/>
      <c r="S583" s="73"/>
      <c r="V583" s="111"/>
      <c r="W583" s="112"/>
      <c r="X583" s="111"/>
      <c r="Y583" s="64"/>
      <c r="Z583" s="111"/>
      <c r="AA583" s="111"/>
      <c r="AB583" s="111"/>
    </row>
    <row r="584" ht="15.75" customHeight="1">
      <c r="C584" s="73"/>
      <c r="L584" s="73"/>
      <c r="N584" s="98"/>
      <c r="O584" s="98"/>
      <c r="P584" s="98"/>
      <c r="Q584" s="73"/>
      <c r="R584" s="73"/>
      <c r="S584" s="73"/>
      <c r="V584" s="111"/>
      <c r="W584" s="112"/>
      <c r="X584" s="111"/>
      <c r="Y584" s="64"/>
      <c r="Z584" s="111"/>
      <c r="AA584" s="111"/>
      <c r="AB584" s="111"/>
    </row>
    <row r="585" ht="15.75" customHeight="1">
      <c r="C585" s="73"/>
      <c r="L585" s="73"/>
      <c r="N585" s="98"/>
      <c r="O585" s="98"/>
      <c r="P585" s="98"/>
      <c r="Q585" s="73"/>
      <c r="R585" s="73"/>
      <c r="S585" s="73"/>
      <c r="V585" s="111"/>
      <c r="W585" s="112"/>
      <c r="X585" s="111"/>
      <c r="Y585" s="64"/>
      <c r="Z585" s="111"/>
      <c r="AA585" s="111"/>
      <c r="AB585" s="111"/>
    </row>
    <row r="586" ht="15.75" customHeight="1">
      <c r="C586" s="73"/>
      <c r="L586" s="73"/>
      <c r="N586" s="98"/>
      <c r="O586" s="98"/>
      <c r="P586" s="98"/>
      <c r="Q586" s="73"/>
      <c r="R586" s="73"/>
      <c r="S586" s="73"/>
      <c r="V586" s="111"/>
      <c r="W586" s="112"/>
      <c r="X586" s="111"/>
      <c r="Y586" s="64"/>
      <c r="Z586" s="111"/>
      <c r="AA586" s="111"/>
      <c r="AB586" s="111"/>
    </row>
    <row r="587" ht="15.75" customHeight="1">
      <c r="C587" s="73"/>
      <c r="L587" s="73"/>
      <c r="N587" s="98"/>
      <c r="O587" s="98"/>
      <c r="P587" s="98"/>
      <c r="Q587" s="73"/>
      <c r="R587" s="73"/>
      <c r="S587" s="73"/>
      <c r="V587" s="111"/>
      <c r="W587" s="112"/>
      <c r="X587" s="111"/>
      <c r="Y587" s="64"/>
      <c r="Z587" s="111"/>
      <c r="AA587" s="111"/>
      <c r="AB587" s="111"/>
    </row>
    <row r="588" ht="15.75" customHeight="1">
      <c r="C588" s="73"/>
      <c r="L588" s="73"/>
      <c r="N588" s="98"/>
      <c r="O588" s="98"/>
      <c r="P588" s="98"/>
      <c r="Q588" s="73"/>
      <c r="R588" s="73"/>
      <c r="S588" s="73"/>
      <c r="V588" s="111"/>
      <c r="W588" s="112"/>
      <c r="X588" s="111"/>
      <c r="Y588" s="64"/>
      <c r="Z588" s="111"/>
      <c r="AA588" s="111"/>
      <c r="AB588" s="111"/>
    </row>
    <row r="589" ht="15.75" customHeight="1">
      <c r="C589" s="73"/>
      <c r="L589" s="73"/>
      <c r="N589" s="98"/>
      <c r="O589" s="98"/>
      <c r="P589" s="98"/>
      <c r="Q589" s="73"/>
      <c r="R589" s="73"/>
      <c r="S589" s="73"/>
      <c r="V589" s="111"/>
      <c r="W589" s="112"/>
      <c r="X589" s="111"/>
      <c r="Y589" s="64"/>
      <c r="Z589" s="111"/>
      <c r="AA589" s="111"/>
      <c r="AB589" s="111"/>
    </row>
    <row r="590" ht="15.75" customHeight="1">
      <c r="C590" s="73"/>
      <c r="L590" s="73"/>
      <c r="N590" s="98"/>
      <c r="O590" s="98"/>
      <c r="P590" s="98"/>
      <c r="Q590" s="73"/>
      <c r="R590" s="73"/>
      <c r="S590" s="73"/>
      <c r="V590" s="111"/>
      <c r="W590" s="112"/>
      <c r="X590" s="111"/>
      <c r="Y590" s="64"/>
      <c r="Z590" s="111"/>
      <c r="AA590" s="111"/>
      <c r="AB590" s="111"/>
    </row>
    <row r="591" ht="15.75" customHeight="1">
      <c r="C591" s="73"/>
      <c r="L591" s="73"/>
      <c r="N591" s="98"/>
      <c r="O591" s="98"/>
      <c r="P591" s="98"/>
      <c r="Q591" s="73"/>
      <c r="R591" s="73"/>
      <c r="S591" s="73"/>
      <c r="V591" s="111"/>
      <c r="W591" s="112"/>
      <c r="X591" s="111"/>
      <c r="Y591" s="64"/>
      <c r="Z591" s="111"/>
      <c r="AA591" s="111"/>
      <c r="AB591" s="111"/>
    </row>
    <row r="592" ht="15.75" customHeight="1">
      <c r="C592" s="73"/>
      <c r="L592" s="73"/>
      <c r="N592" s="98"/>
      <c r="O592" s="98"/>
      <c r="P592" s="98"/>
      <c r="Q592" s="73"/>
      <c r="R592" s="73"/>
      <c r="S592" s="73"/>
      <c r="V592" s="111"/>
      <c r="W592" s="112"/>
      <c r="X592" s="111"/>
      <c r="Y592" s="64"/>
      <c r="Z592" s="111"/>
      <c r="AA592" s="111"/>
      <c r="AB592" s="111"/>
    </row>
    <row r="593" ht="15.75" customHeight="1">
      <c r="C593" s="73"/>
      <c r="L593" s="73"/>
      <c r="N593" s="98"/>
      <c r="O593" s="98"/>
      <c r="P593" s="98"/>
      <c r="Q593" s="73"/>
      <c r="R593" s="73"/>
      <c r="S593" s="73"/>
      <c r="V593" s="111"/>
      <c r="W593" s="112"/>
      <c r="X593" s="111"/>
      <c r="Y593" s="64"/>
      <c r="Z593" s="111"/>
      <c r="AA593" s="111"/>
      <c r="AB593" s="111"/>
    </row>
    <row r="594" ht="15.75" customHeight="1">
      <c r="C594" s="73"/>
      <c r="L594" s="73"/>
      <c r="N594" s="98"/>
      <c r="O594" s="98"/>
      <c r="P594" s="98"/>
      <c r="Q594" s="73"/>
      <c r="R594" s="73"/>
      <c r="S594" s="73"/>
      <c r="V594" s="111"/>
      <c r="W594" s="112"/>
      <c r="X594" s="111"/>
      <c r="Y594" s="64"/>
      <c r="Z594" s="111"/>
      <c r="AA594" s="111"/>
      <c r="AB594" s="111"/>
    </row>
    <row r="595" ht="15.75" customHeight="1">
      <c r="C595" s="73"/>
      <c r="L595" s="73"/>
      <c r="N595" s="98"/>
      <c r="O595" s="98"/>
      <c r="P595" s="98"/>
      <c r="Q595" s="73"/>
      <c r="R595" s="73"/>
      <c r="S595" s="73"/>
      <c r="V595" s="111"/>
      <c r="W595" s="112"/>
      <c r="X595" s="111"/>
      <c r="Y595" s="64"/>
      <c r="Z595" s="111"/>
      <c r="AA595" s="111"/>
      <c r="AB595" s="111"/>
    </row>
    <row r="596" ht="15.75" customHeight="1">
      <c r="C596" s="73"/>
      <c r="L596" s="73"/>
      <c r="N596" s="98"/>
      <c r="O596" s="98"/>
      <c r="P596" s="98"/>
      <c r="Q596" s="73"/>
      <c r="R596" s="73"/>
      <c r="S596" s="73"/>
      <c r="V596" s="111"/>
      <c r="W596" s="112"/>
      <c r="X596" s="111"/>
      <c r="Y596" s="64"/>
      <c r="Z596" s="111"/>
      <c r="AA596" s="111"/>
      <c r="AB596" s="111"/>
    </row>
    <row r="597" ht="15.75" customHeight="1">
      <c r="C597" s="73"/>
      <c r="L597" s="73"/>
      <c r="N597" s="98"/>
      <c r="O597" s="98"/>
      <c r="P597" s="98"/>
      <c r="Q597" s="73"/>
      <c r="R597" s="73"/>
      <c r="S597" s="73"/>
      <c r="V597" s="111"/>
      <c r="W597" s="112"/>
      <c r="X597" s="111"/>
      <c r="Y597" s="64"/>
      <c r="Z597" s="111"/>
      <c r="AA597" s="111"/>
      <c r="AB597" s="111"/>
    </row>
    <row r="598" ht="15.75" customHeight="1">
      <c r="C598" s="73"/>
      <c r="L598" s="73"/>
      <c r="N598" s="98"/>
      <c r="O598" s="98"/>
      <c r="P598" s="98"/>
      <c r="Q598" s="73"/>
      <c r="R598" s="73"/>
      <c r="S598" s="73"/>
      <c r="V598" s="111"/>
      <c r="W598" s="112"/>
      <c r="X598" s="111"/>
      <c r="Y598" s="64"/>
      <c r="Z598" s="111"/>
      <c r="AA598" s="111"/>
      <c r="AB598" s="111"/>
    </row>
    <row r="599" ht="15.75" customHeight="1">
      <c r="C599" s="73"/>
      <c r="L599" s="73"/>
      <c r="N599" s="98"/>
      <c r="O599" s="98"/>
      <c r="P599" s="98"/>
      <c r="Q599" s="73"/>
      <c r="R599" s="73"/>
      <c r="S599" s="73"/>
      <c r="V599" s="111"/>
      <c r="W599" s="112"/>
      <c r="X599" s="111"/>
      <c r="Y599" s="64"/>
      <c r="Z599" s="111"/>
      <c r="AA599" s="111"/>
      <c r="AB599" s="111"/>
    </row>
    <row r="600" ht="15.75" customHeight="1">
      <c r="C600" s="73"/>
      <c r="L600" s="73"/>
      <c r="N600" s="98"/>
      <c r="O600" s="98"/>
      <c r="P600" s="98"/>
      <c r="Q600" s="73"/>
      <c r="R600" s="73"/>
      <c r="S600" s="73"/>
      <c r="V600" s="111"/>
      <c r="W600" s="112"/>
      <c r="X600" s="111"/>
      <c r="Y600" s="64"/>
      <c r="Z600" s="111"/>
      <c r="AA600" s="111"/>
      <c r="AB600" s="111"/>
    </row>
    <row r="601" ht="15.75" customHeight="1">
      <c r="C601" s="73"/>
      <c r="L601" s="73"/>
      <c r="N601" s="98"/>
      <c r="O601" s="98"/>
      <c r="P601" s="98"/>
      <c r="Q601" s="73"/>
      <c r="R601" s="73"/>
      <c r="S601" s="73"/>
      <c r="V601" s="111"/>
      <c r="W601" s="112"/>
      <c r="X601" s="111"/>
      <c r="Y601" s="64"/>
      <c r="Z601" s="111"/>
      <c r="AA601" s="111"/>
      <c r="AB601" s="111"/>
    </row>
    <row r="602" ht="15.75" customHeight="1">
      <c r="C602" s="73"/>
      <c r="L602" s="73"/>
      <c r="N602" s="98"/>
      <c r="O602" s="98"/>
      <c r="P602" s="98"/>
      <c r="Q602" s="73"/>
      <c r="R602" s="73"/>
      <c r="S602" s="73"/>
      <c r="V602" s="111"/>
      <c r="W602" s="112"/>
      <c r="X602" s="111"/>
      <c r="Y602" s="64"/>
      <c r="Z602" s="111"/>
      <c r="AA602" s="111"/>
      <c r="AB602" s="111"/>
    </row>
    <row r="603" ht="15.75" customHeight="1">
      <c r="C603" s="73"/>
      <c r="L603" s="73"/>
      <c r="N603" s="98"/>
      <c r="O603" s="98"/>
      <c r="P603" s="98"/>
      <c r="Q603" s="73"/>
      <c r="R603" s="73"/>
      <c r="S603" s="73"/>
      <c r="V603" s="111"/>
      <c r="W603" s="112"/>
      <c r="X603" s="111"/>
      <c r="Y603" s="64"/>
      <c r="Z603" s="111"/>
      <c r="AA603" s="111"/>
      <c r="AB603" s="111"/>
    </row>
    <row r="604" ht="15.75" customHeight="1">
      <c r="C604" s="73"/>
      <c r="L604" s="73"/>
      <c r="N604" s="98"/>
      <c r="O604" s="98"/>
      <c r="P604" s="98"/>
      <c r="Q604" s="73"/>
      <c r="R604" s="73"/>
      <c r="S604" s="73"/>
      <c r="V604" s="111"/>
      <c r="W604" s="112"/>
      <c r="X604" s="111"/>
      <c r="Y604" s="64"/>
      <c r="Z604" s="111"/>
      <c r="AA604" s="111"/>
      <c r="AB604" s="111"/>
    </row>
    <row r="605" ht="15.75" customHeight="1">
      <c r="C605" s="73"/>
      <c r="L605" s="73"/>
      <c r="N605" s="98"/>
      <c r="O605" s="98"/>
      <c r="P605" s="98"/>
      <c r="Q605" s="73"/>
      <c r="R605" s="73"/>
      <c r="S605" s="73"/>
      <c r="V605" s="111"/>
      <c r="W605" s="112"/>
      <c r="X605" s="111"/>
      <c r="Y605" s="64"/>
      <c r="Z605" s="111"/>
      <c r="AA605" s="111"/>
      <c r="AB605" s="111"/>
    </row>
    <row r="606" ht="15.75" customHeight="1">
      <c r="C606" s="73"/>
      <c r="L606" s="73"/>
      <c r="N606" s="98"/>
      <c r="O606" s="98"/>
      <c r="P606" s="98"/>
      <c r="Q606" s="73"/>
      <c r="R606" s="73"/>
      <c r="S606" s="73"/>
      <c r="V606" s="111"/>
      <c r="W606" s="112"/>
      <c r="X606" s="111"/>
      <c r="Y606" s="64"/>
      <c r="Z606" s="111"/>
      <c r="AA606" s="111"/>
      <c r="AB606" s="111"/>
    </row>
    <row r="607" ht="15.75" customHeight="1">
      <c r="C607" s="73"/>
      <c r="L607" s="73"/>
      <c r="N607" s="98"/>
      <c r="O607" s="98"/>
      <c r="P607" s="98"/>
      <c r="Q607" s="73"/>
      <c r="R607" s="73"/>
      <c r="S607" s="73"/>
      <c r="V607" s="111"/>
      <c r="W607" s="112"/>
      <c r="X607" s="111"/>
      <c r="Y607" s="64"/>
      <c r="Z607" s="111"/>
      <c r="AA607" s="111"/>
      <c r="AB607" s="111"/>
    </row>
    <row r="608" ht="15.75" customHeight="1">
      <c r="C608" s="73"/>
      <c r="L608" s="73"/>
      <c r="N608" s="98"/>
      <c r="O608" s="98"/>
      <c r="P608" s="98"/>
      <c r="Q608" s="73"/>
      <c r="R608" s="73"/>
      <c r="S608" s="73"/>
      <c r="V608" s="111"/>
      <c r="W608" s="112"/>
      <c r="X608" s="111"/>
      <c r="Y608" s="64"/>
      <c r="Z608" s="111"/>
      <c r="AA608" s="111"/>
      <c r="AB608" s="111"/>
    </row>
    <row r="609" ht="15.75" customHeight="1">
      <c r="C609" s="73"/>
      <c r="L609" s="73"/>
      <c r="N609" s="98"/>
      <c r="O609" s="98"/>
      <c r="P609" s="98"/>
      <c r="Q609" s="73"/>
      <c r="R609" s="73"/>
      <c r="S609" s="73"/>
      <c r="V609" s="111"/>
      <c r="W609" s="112"/>
      <c r="X609" s="111"/>
      <c r="Y609" s="64"/>
      <c r="Z609" s="111"/>
      <c r="AA609" s="111"/>
      <c r="AB609" s="111"/>
    </row>
    <row r="610" ht="15.75" customHeight="1">
      <c r="C610" s="73"/>
      <c r="L610" s="73"/>
      <c r="N610" s="98"/>
      <c r="O610" s="98"/>
      <c r="P610" s="98"/>
      <c r="Q610" s="73"/>
      <c r="R610" s="73"/>
      <c r="S610" s="73"/>
      <c r="V610" s="111"/>
      <c r="W610" s="112"/>
      <c r="X610" s="111"/>
      <c r="Y610" s="64"/>
      <c r="Z610" s="111"/>
      <c r="AA610" s="111"/>
      <c r="AB610" s="111"/>
    </row>
    <row r="611" ht="15.75" customHeight="1">
      <c r="C611" s="73"/>
      <c r="L611" s="73"/>
      <c r="N611" s="98"/>
      <c r="O611" s="98"/>
      <c r="P611" s="98"/>
      <c r="Q611" s="73"/>
      <c r="R611" s="73"/>
      <c r="S611" s="73"/>
      <c r="V611" s="111"/>
      <c r="W611" s="112"/>
      <c r="X611" s="111"/>
      <c r="Y611" s="64"/>
      <c r="Z611" s="111"/>
      <c r="AA611" s="111"/>
      <c r="AB611" s="111"/>
    </row>
    <row r="612" ht="15.75" customHeight="1">
      <c r="C612" s="73"/>
      <c r="L612" s="73"/>
      <c r="N612" s="98"/>
      <c r="O612" s="98"/>
      <c r="P612" s="98"/>
      <c r="Q612" s="73"/>
      <c r="R612" s="73"/>
      <c r="S612" s="73"/>
      <c r="V612" s="111"/>
      <c r="W612" s="112"/>
      <c r="X612" s="111"/>
      <c r="Y612" s="64"/>
      <c r="Z612" s="111"/>
      <c r="AA612" s="111"/>
      <c r="AB612" s="111"/>
    </row>
    <row r="613" ht="15.75" customHeight="1">
      <c r="C613" s="73"/>
      <c r="L613" s="73"/>
      <c r="N613" s="98"/>
      <c r="O613" s="98"/>
      <c r="P613" s="98"/>
      <c r="Q613" s="73"/>
      <c r="R613" s="73"/>
      <c r="S613" s="73"/>
      <c r="V613" s="111"/>
      <c r="W613" s="112"/>
      <c r="X613" s="111"/>
      <c r="Y613" s="64"/>
      <c r="Z613" s="111"/>
      <c r="AA613" s="111"/>
      <c r="AB613" s="111"/>
    </row>
    <row r="614" ht="15.75" customHeight="1">
      <c r="C614" s="73"/>
      <c r="L614" s="73"/>
      <c r="N614" s="98"/>
      <c r="O614" s="98"/>
      <c r="P614" s="98"/>
      <c r="Q614" s="73"/>
      <c r="R614" s="73"/>
      <c r="S614" s="73"/>
      <c r="V614" s="111"/>
      <c r="W614" s="112"/>
      <c r="X614" s="111"/>
      <c r="Y614" s="64"/>
      <c r="Z614" s="111"/>
      <c r="AA614" s="111"/>
      <c r="AB614" s="111"/>
    </row>
    <row r="615" ht="15.75" customHeight="1">
      <c r="C615" s="73"/>
      <c r="L615" s="73"/>
      <c r="N615" s="98"/>
      <c r="O615" s="98"/>
      <c r="P615" s="98"/>
      <c r="Q615" s="73"/>
      <c r="R615" s="73"/>
      <c r="S615" s="73"/>
      <c r="V615" s="111"/>
      <c r="W615" s="112"/>
      <c r="X615" s="111"/>
      <c r="Y615" s="64"/>
      <c r="Z615" s="111"/>
      <c r="AA615" s="111"/>
      <c r="AB615" s="111"/>
    </row>
    <row r="616" ht="15.75" customHeight="1">
      <c r="C616" s="73"/>
      <c r="L616" s="73"/>
      <c r="N616" s="98"/>
      <c r="O616" s="98"/>
      <c r="P616" s="98"/>
      <c r="Q616" s="73"/>
      <c r="R616" s="73"/>
      <c r="S616" s="73"/>
      <c r="V616" s="111"/>
      <c r="W616" s="112"/>
      <c r="X616" s="111"/>
      <c r="Y616" s="64"/>
      <c r="Z616" s="111"/>
      <c r="AA616" s="111"/>
      <c r="AB616" s="111"/>
    </row>
    <row r="617" ht="15.75" customHeight="1">
      <c r="C617" s="73"/>
      <c r="L617" s="73"/>
      <c r="N617" s="98"/>
      <c r="O617" s="98"/>
      <c r="P617" s="98"/>
      <c r="Q617" s="73"/>
      <c r="R617" s="73"/>
      <c r="S617" s="73"/>
      <c r="V617" s="111"/>
      <c r="W617" s="112"/>
      <c r="X617" s="111"/>
      <c r="Y617" s="64"/>
      <c r="Z617" s="111"/>
      <c r="AA617" s="111"/>
      <c r="AB617" s="111"/>
    </row>
    <row r="618" ht="15.75" customHeight="1">
      <c r="C618" s="73"/>
      <c r="L618" s="73"/>
      <c r="N618" s="98"/>
      <c r="O618" s="98"/>
      <c r="P618" s="98"/>
      <c r="Q618" s="73"/>
      <c r="R618" s="73"/>
      <c r="S618" s="73"/>
      <c r="V618" s="111"/>
      <c r="W618" s="112"/>
      <c r="X618" s="111"/>
      <c r="Y618" s="64"/>
      <c r="Z618" s="111"/>
      <c r="AA618" s="111"/>
      <c r="AB618" s="111"/>
    </row>
    <row r="619" ht="15.75" customHeight="1">
      <c r="C619" s="73"/>
      <c r="L619" s="73"/>
      <c r="N619" s="98"/>
      <c r="O619" s="98"/>
      <c r="P619" s="98"/>
      <c r="Q619" s="73"/>
      <c r="R619" s="73"/>
      <c r="S619" s="73"/>
      <c r="V619" s="111"/>
      <c r="W619" s="112"/>
      <c r="X619" s="111"/>
      <c r="Y619" s="64"/>
      <c r="Z619" s="111"/>
      <c r="AA619" s="111"/>
      <c r="AB619" s="111"/>
    </row>
    <row r="620" ht="15.75" customHeight="1">
      <c r="C620" s="73"/>
      <c r="L620" s="73"/>
      <c r="N620" s="98"/>
      <c r="O620" s="98"/>
      <c r="P620" s="98"/>
      <c r="Q620" s="73"/>
      <c r="R620" s="73"/>
      <c r="S620" s="73"/>
      <c r="V620" s="111"/>
      <c r="W620" s="112"/>
      <c r="X620" s="111"/>
      <c r="Y620" s="64"/>
      <c r="Z620" s="111"/>
      <c r="AA620" s="111"/>
      <c r="AB620" s="111"/>
    </row>
    <row r="621" ht="15.75" customHeight="1">
      <c r="C621" s="73"/>
      <c r="L621" s="73"/>
      <c r="N621" s="98"/>
      <c r="O621" s="98"/>
      <c r="P621" s="98"/>
      <c r="Q621" s="73"/>
      <c r="R621" s="73"/>
      <c r="S621" s="73"/>
      <c r="V621" s="111"/>
      <c r="W621" s="112"/>
      <c r="X621" s="111"/>
      <c r="Y621" s="64"/>
      <c r="Z621" s="111"/>
      <c r="AA621" s="111"/>
      <c r="AB621" s="111"/>
    </row>
    <row r="622" ht="15.75" customHeight="1">
      <c r="C622" s="73"/>
      <c r="L622" s="73"/>
      <c r="N622" s="98"/>
      <c r="O622" s="98"/>
      <c r="P622" s="98"/>
      <c r="Q622" s="73"/>
      <c r="R622" s="73"/>
      <c r="S622" s="73"/>
      <c r="V622" s="111"/>
      <c r="W622" s="112"/>
      <c r="X622" s="111"/>
      <c r="Y622" s="64"/>
      <c r="Z622" s="111"/>
      <c r="AA622" s="111"/>
      <c r="AB622" s="111"/>
    </row>
    <row r="623" ht="15.75" customHeight="1">
      <c r="C623" s="73"/>
      <c r="L623" s="73"/>
      <c r="N623" s="98"/>
      <c r="O623" s="98"/>
      <c r="P623" s="98"/>
      <c r="Q623" s="73"/>
      <c r="R623" s="73"/>
      <c r="S623" s="73"/>
      <c r="V623" s="111"/>
      <c r="W623" s="112"/>
      <c r="X623" s="111"/>
      <c r="Y623" s="64"/>
      <c r="Z623" s="111"/>
      <c r="AA623" s="111"/>
      <c r="AB623" s="111"/>
    </row>
    <row r="624" ht="15.75" customHeight="1">
      <c r="C624" s="73"/>
      <c r="L624" s="73"/>
      <c r="N624" s="98"/>
      <c r="O624" s="98"/>
      <c r="P624" s="98"/>
      <c r="Q624" s="73"/>
      <c r="R624" s="73"/>
      <c r="S624" s="73"/>
      <c r="V624" s="111"/>
      <c r="W624" s="112"/>
      <c r="X624" s="111"/>
      <c r="Y624" s="64"/>
      <c r="Z624" s="111"/>
      <c r="AA624" s="111"/>
      <c r="AB624" s="111"/>
    </row>
    <row r="625" ht="15.75" customHeight="1">
      <c r="C625" s="73"/>
      <c r="L625" s="73"/>
      <c r="N625" s="98"/>
      <c r="O625" s="98"/>
      <c r="P625" s="98"/>
      <c r="Q625" s="73"/>
      <c r="R625" s="73"/>
      <c r="S625" s="73"/>
      <c r="V625" s="111"/>
      <c r="W625" s="112"/>
      <c r="X625" s="111"/>
      <c r="Y625" s="64"/>
      <c r="Z625" s="111"/>
      <c r="AA625" s="111"/>
      <c r="AB625" s="111"/>
    </row>
    <row r="626" ht="15.75" customHeight="1">
      <c r="C626" s="73"/>
      <c r="L626" s="73"/>
      <c r="N626" s="98"/>
      <c r="O626" s="98"/>
      <c r="P626" s="98"/>
      <c r="Q626" s="73"/>
      <c r="R626" s="73"/>
      <c r="S626" s="73"/>
      <c r="V626" s="111"/>
      <c r="W626" s="112"/>
      <c r="X626" s="111"/>
      <c r="Y626" s="64"/>
      <c r="Z626" s="111"/>
      <c r="AA626" s="111"/>
      <c r="AB626" s="111"/>
    </row>
    <row r="627" ht="15.75" customHeight="1">
      <c r="C627" s="73"/>
      <c r="L627" s="73"/>
      <c r="N627" s="98"/>
      <c r="O627" s="98"/>
      <c r="P627" s="98"/>
      <c r="Q627" s="73"/>
      <c r="R627" s="73"/>
      <c r="S627" s="73"/>
      <c r="V627" s="111"/>
      <c r="W627" s="112"/>
      <c r="X627" s="111"/>
      <c r="Y627" s="64"/>
      <c r="Z627" s="111"/>
      <c r="AA627" s="111"/>
      <c r="AB627" s="111"/>
    </row>
    <row r="628" ht="15.75" customHeight="1">
      <c r="C628" s="73"/>
      <c r="L628" s="73"/>
      <c r="N628" s="98"/>
      <c r="O628" s="98"/>
      <c r="P628" s="98"/>
      <c r="Q628" s="73"/>
      <c r="R628" s="73"/>
      <c r="S628" s="73"/>
      <c r="V628" s="111"/>
      <c r="W628" s="112"/>
      <c r="X628" s="111"/>
      <c r="Y628" s="64"/>
      <c r="Z628" s="111"/>
      <c r="AA628" s="111"/>
      <c r="AB628" s="111"/>
    </row>
    <row r="629" ht="15.75" customHeight="1">
      <c r="C629" s="73"/>
      <c r="L629" s="73"/>
      <c r="N629" s="98"/>
      <c r="O629" s="98"/>
      <c r="P629" s="98"/>
      <c r="Q629" s="73"/>
      <c r="R629" s="73"/>
      <c r="S629" s="73"/>
      <c r="V629" s="111"/>
      <c r="W629" s="112"/>
      <c r="X629" s="111"/>
      <c r="Y629" s="64"/>
      <c r="Z629" s="111"/>
      <c r="AA629" s="111"/>
      <c r="AB629" s="111"/>
    </row>
    <row r="630" ht="15.75" customHeight="1">
      <c r="C630" s="73"/>
      <c r="L630" s="73"/>
      <c r="N630" s="98"/>
      <c r="O630" s="98"/>
      <c r="P630" s="98"/>
      <c r="Q630" s="73"/>
      <c r="R630" s="73"/>
      <c r="S630" s="73"/>
      <c r="V630" s="111"/>
      <c r="W630" s="112"/>
      <c r="X630" s="111"/>
      <c r="Y630" s="64"/>
      <c r="Z630" s="111"/>
      <c r="AA630" s="111"/>
      <c r="AB630" s="111"/>
    </row>
    <row r="631" ht="15.75" customHeight="1">
      <c r="C631" s="73"/>
      <c r="L631" s="73"/>
      <c r="N631" s="98"/>
      <c r="O631" s="98"/>
      <c r="P631" s="98"/>
      <c r="Q631" s="73"/>
      <c r="R631" s="73"/>
      <c r="S631" s="73"/>
      <c r="V631" s="111"/>
      <c r="W631" s="112"/>
      <c r="X631" s="111"/>
      <c r="Y631" s="64"/>
      <c r="Z631" s="111"/>
      <c r="AA631" s="111"/>
      <c r="AB631" s="111"/>
    </row>
    <row r="632" ht="15.75" customHeight="1">
      <c r="C632" s="73"/>
      <c r="L632" s="73"/>
      <c r="N632" s="98"/>
      <c r="O632" s="98"/>
      <c r="P632" s="98"/>
      <c r="Q632" s="73"/>
      <c r="R632" s="73"/>
      <c r="S632" s="73"/>
      <c r="V632" s="111"/>
      <c r="W632" s="112"/>
      <c r="X632" s="111"/>
      <c r="Y632" s="64"/>
      <c r="Z632" s="111"/>
      <c r="AA632" s="111"/>
      <c r="AB632" s="111"/>
    </row>
    <row r="633" ht="15.75" customHeight="1">
      <c r="C633" s="73"/>
      <c r="L633" s="73"/>
      <c r="N633" s="98"/>
      <c r="O633" s="98"/>
      <c r="P633" s="98"/>
      <c r="Q633" s="73"/>
      <c r="R633" s="73"/>
      <c r="S633" s="73"/>
      <c r="V633" s="111"/>
      <c r="W633" s="112"/>
      <c r="X633" s="111"/>
      <c r="Y633" s="64"/>
      <c r="Z633" s="111"/>
      <c r="AA633" s="111"/>
      <c r="AB633" s="111"/>
    </row>
    <row r="634" ht="15.75" customHeight="1">
      <c r="C634" s="73"/>
      <c r="L634" s="73"/>
      <c r="N634" s="98"/>
      <c r="O634" s="98"/>
      <c r="P634" s="98"/>
      <c r="Q634" s="73"/>
      <c r="R634" s="73"/>
      <c r="S634" s="73"/>
      <c r="V634" s="111"/>
      <c r="W634" s="112"/>
      <c r="X634" s="111"/>
      <c r="Y634" s="64"/>
      <c r="Z634" s="111"/>
      <c r="AA634" s="111"/>
      <c r="AB634" s="111"/>
    </row>
    <row r="635" ht="15.75" customHeight="1">
      <c r="C635" s="73"/>
      <c r="L635" s="73"/>
      <c r="N635" s="98"/>
      <c r="O635" s="98"/>
      <c r="P635" s="98"/>
      <c r="Q635" s="73"/>
      <c r="R635" s="73"/>
      <c r="S635" s="73"/>
      <c r="V635" s="111"/>
      <c r="W635" s="112"/>
      <c r="X635" s="111"/>
      <c r="Y635" s="64"/>
      <c r="Z635" s="111"/>
      <c r="AA635" s="111"/>
      <c r="AB635" s="111"/>
    </row>
    <row r="636" ht="15.75" customHeight="1">
      <c r="C636" s="73"/>
      <c r="L636" s="73"/>
      <c r="N636" s="98"/>
      <c r="O636" s="98"/>
      <c r="P636" s="98"/>
      <c r="Q636" s="73"/>
      <c r="R636" s="73"/>
      <c r="S636" s="73"/>
      <c r="V636" s="111"/>
      <c r="W636" s="112"/>
      <c r="X636" s="111"/>
      <c r="Y636" s="64"/>
      <c r="Z636" s="111"/>
      <c r="AA636" s="111"/>
      <c r="AB636" s="111"/>
    </row>
    <row r="637" ht="15.75" customHeight="1">
      <c r="C637" s="73"/>
      <c r="L637" s="73"/>
      <c r="N637" s="98"/>
      <c r="O637" s="98"/>
      <c r="P637" s="98"/>
      <c r="Q637" s="73"/>
      <c r="R637" s="73"/>
      <c r="S637" s="73"/>
      <c r="V637" s="111"/>
      <c r="W637" s="112"/>
      <c r="X637" s="111"/>
      <c r="Y637" s="64"/>
      <c r="Z637" s="111"/>
      <c r="AA637" s="111"/>
      <c r="AB637" s="111"/>
    </row>
    <row r="638" ht="15.75" customHeight="1">
      <c r="C638" s="73"/>
      <c r="L638" s="73"/>
      <c r="N638" s="98"/>
      <c r="O638" s="98"/>
      <c r="P638" s="98"/>
      <c r="Q638" s="73"/>
      <c r="R638" s="73"/>
      <c r="S638" s="73"/>
      <c r="V638" s="111"/>
      <c r="W638" s="112"/>
      <c r="X638" s="111"/>
      <c r="Y638" s="64"/>
      <c r="Z638" s="111"/>
      <c r="AA638" s="111"/>
      <c r="AB638" s="111"/>
    </row>
    <row r="639" ht="15.75" customHeight="1">
      <c r="C639" s="73"/>
      <c r="L639" s="73"/>
      <c r="N639" s="98"/>
      <c r="O639" s="98"/>
      <c r="P639" s="98"/>
      <c r="Q639" s="73"/>
      <c r="R639" s="73"/>
      <c r="S639" s="73"/>
      <c r="V639" s="111"/>
      <c r="W639" s="112"/>
      <c r="X639" s="111"/>
      <c r="Y639" s="64"/>
      <c r="Z639" s="111"/>
      <c r="AA639" s="111"/>
      <c r="AB639" s="111"/>
    </row>
    <row r="640" ht="15.75" customHeight="1">
      <c r="C640" s="73"/>
      <c r="L640" s="73"/>
      <c r="N640" s="98"/>
      <c r="O640" s="98"/>
      <c r="P640" s="98"/>
      <c r="Q640" s="73"/>
      <c r="R640" s="73"/>
      <c r="S640" s="73"/>
      <c r="V640" s="111"/>
      <c r="W640" s="112"/>
      <c r="X640" s="111"/>
      <c r="Y640" s="64"/>
      <c r="Z640" s="111"/>
      <c r="AA640" s="111"/>
      <c r="AB640" s="111"/>
    </row>
    <row r="641" ht="15.75" customHeight="1">
      <c r="C641" s="73"/>
      <c r="L641" s="73"/>
      <c r="N641" s="98"/>
      <c r="O641" s="98"/>
      <c r="P641" s="98"/>
      <c r="Q641" s="73"/>
      <c r="R641" s="73"/>
      <c r="S641" s="73"/>
      <c r="V641" s="111"/>
      <c r="W641" s="112"/>
      <c r="X641" s="111"/>
      <c r="Y641" s="64"/>
      <c r="Z641" s="111"/>
      <c r="AA641" s="111"/>
      <c r="AB641" s="111"/>
    </row>
    <row r="642" ht="15.75" customHeight="1">
      <c r="C642" s="73"/>
      <c r="L642" s="73"/>
      <c r="N642" s="98"/>
      <c r="O642" s="98"/>
      <c r="P642" s="98"/>
      <c r="Q642" s="73"/>
      <c r="R642" s="73"/>
      <c r="S642" s="73"/>
      <c r="V642" s="111"/>
      <c r="W642" s="112"/>
      <c r="X642" s="111"/>
      <c r="Y642" s="64"/>
      <c r="Z642" s="111"/>
      <c r="AA642" s="111"/>
      <c r="AB642" s="111"/>
    </row>
    <row r="643" ht="15.75" customHeight="1">
      <c r="C643" s="73"/>
      <c r="L643" s="73"/>
      <c r="N643" s="98"/>
      <c r="O643" s="98"/>
      <c r="P643" s="98"/>
      <c r="Q643" s="73"/>
      <c r="R643" s="73"/>
      <c r="S643" s="73"/>
      <c r="V643" s="111"/>
      <c r="W643" s="112"/>
      <c r="X643" s="111"/>
      <c r="Y643" s="64"/>
      <c r="Z643" s="111"/>
      <c r="AA643" s="111"/>
      <c r="AB643" s="111"/>
    </row>
    <row r="644" ht="15.75" customHeight="1">
      <c r="C644" s="73"/>
      <c r="L644" s="73"/>
      <c r="N644" s="98"/>
      <c r="O644" s="98"/>
      <c r="P644" s="98"/>
      <c r="Q644" s="73"/>
      <c r="R644" s="73"/>
      <c r="S644" s="73"/>
      <c r="V644" s="111"/>
      <c r="W644" s="112"/>
      <c r="X644" s="111"/>
      <c r="Y644" s="64"/>
      <c r="Z644" s="111"/>
      <c r="AA644" s="111"/>
      <c r="AB644" s="111"/>
    </row>
    <row r="645" ht="15.75" customHeight="1">
      <c r="C645" s="73"/>
      <c r="L645" s="73"/>
      <c r="N645" s="98"/>
      <c r="O645" s="98"/>
      <c r="P645" s="98"/>
      <c r="Q645" s="73"/>
      <c r="R645" s="73"/>
      <c r="S645" s="73"/>
      <c r="V645" s="111"/>
      <c r="W645" s="112"/>
      <c r="X645" s="111"/>
      <c r="Y645" s="64"/>
      <c r="Z645" s="111"/>
      <c r="AA645" s="111"/>
      <c r="AB645" s="111"/>
    </row>
    <row r="646" ht="15.75" customHeight="1">
      <c r="C646" s="73"/>
      <c r="L646" s="73"/>
      <c r="N646" s="98"/>
      <c r="O646" s="98"/>
      <c r="P646" s="98"/>
      <c r="Q646" s="73"/>
      <c r="R646" s="73"/>
      <c r="S646" s="73"/>
      <c r="V646" s="111"/>
      <c r="W646" s="112"/>
      <c r="X646" s="111"/>
      <c r="Y646" s="64"/>
      <c r="Z646" s="111"/>
      <c r="AA646" s="111"/>
      <c r="AB646" s="111"/>
    </row>
    <row r="647" ht="15.75" customHeight="1">
      <c r="C647" s="73"/>
      <c r="L647" s="73"/>
      <c r="N647" s="98"/>
      <c r="O647" s="98"/>
      <c r="P647" s="98"/>
      <c r="Q647" s="73"/>
      <c r="R647" s="73"/>
      <c r="S647" s="73"/>
      <c r="V647" s="111"/>
      <c r="W647" s="112"/>
      <c r="X647" s="111"/>
      <c r="Y647" s="64"/>
      <c r="Z647" s="111"/>
      <c r="AA647" s="111"/>
      <c r="AB647" s="111"/>
    </row>
    <row r="648" ht="15.75" customHeight="1">
      <c r="C648" s="73"/>
      <c r="L648" s="73"/>
      <c r="N648" s="98"/>
      <c r="O648" s="98"/>
      <c r="P648" s="98"/>
      <c r="Q648" s="73"/>
      <c r="R648" s="73"/>
      <c r="S648" s="73"/>
      <c r="V648" s="111"/>
      <c r="W648" s="112"/>
      <c r="X648" s="111"/>
      <c r="Y648" s="64"/>
      <c r="Z648" s="111"/>
      <c r="AA648" s="111"/>
      <c r="AB648" s="111"/>
    </row>
    <row r="649" ht="15.75" customHeight="1">
      <c r="C649" s="73"/>
      <c r="L649" s="73"/>
      <c r="N649" s="98"/>
      <c r="O649" s="98"/>
      <c r="P649" s="98"/>
      <c r="Q649" s="73"/>
      <c r="R649" s="73"/>
      <c r="S649" s="73"/>
      <c r="V649" s="111"/>
      <c r="W649" s="112"/>
      <c r="X649" s="111"/>
      <c r="Y649" s="64"/>
      <c r="Z649" s="111"/>
      <c r="AA649" s="111"/>
      <c r="AB649" s="111"/>
    </row>
    <row r="650" ht="15.75" customHeight="1">
      <c r="C650" s="73"/>
      <c r="L650" s="73"/>
      <c r="N650" s="98"/>
      <c r="O650" s="98"/>
      <c r="P650" s="98"/>
      <c r="Q650" s="73"/>
      <c r="R650" s="73"/>
      <c r="S650" s="73"/>
      <c r="V650" s="111"/>
      <c r="W650" s="112"/>
      <c r="X650" s="111"/>
      <c r="Y650" s="64"/>
      <c r="Z650" s="111"/>
      <c r="AA650" s="111"/>
      <c r="AB650" s="111"/>
    </row>
    <row r="651" ht="15.75" customHeight="1">
      <c r="C651" s="73"/>
      <c r="L651" s="73"/>
      <c r="N651" s="98"/>
      <c r="O651" s="98"/>
      <c r="P651" s="98"/>
      <c r="Q651" s="73"/>
      <c r="R651" s="73"/>
      <c r="S651" s="73"/>
      <c r="V651" s="111"/>
      <c r="W651" s="112"/>
      <c r="X651" s="111"/>
      <c r="Y651" s="64"/>
      <c r="Z651" s="111"/>
      <c r="AA651" s="111"/>
      <c r="AB651" s="111"/>
    </row>
    <row r="652" ht="15.75" customHeight="1">
      <c r="C652" s="73"/>
      <c r="L652" s="73"/>
      <c r="N652" s="98"/>
      <c r="O652" s="98"/>
      <c r="P652" s="98"/>
      <c r="Q652" s="73"/>
      <c r="R652" s="73"/>
      <c r="S652" s="73"/>
      <c r="V652" s="111"/>
      <c r="W652" s="112"/>
      <c r="X652" s="111"/>
      <c r="Y652" s="64"/>
      <c r="Z652" s="111"/>
      <c r="AA652" s="111"/>
      <c r="AB652" s="111"/>
    </row>
    <row r="653" ht="15.75" customHeight="1">
      <c r="C653" s="73"/>
      <c r="L653" s="73"/>
      <c r="N653" s="98"/>
      <c r="O653" s="98"/>
      <c r="P653" s="98"/>
      <c r="Q653" s="73"/>
      <c r="R653" s="73"/>
      <c r="S653" s="73"/>
      <c r="V653" s="111"/>
      <c r="W653" s="112"/>
      <c r="X653" s="111"/>
      <c r="Y653" s="64"/>
      <c r="Z653" s="111"/>
      <c r="AA653" s="111"/>
      <c r="AB653" s="111"/>
    </row>
    <row r="654" ht="15.75" customHeight="1">
      <c r="C654" s="73"/>
      <c r="L654" s="73"/>
      <c r="N654" s="98"/>
      <c r="O654" s="98"/>
      <c r="P654" s="98"/>
      <c r="Q654" s="73"/>
      <c r="R654" s="73"/>
      <c r="S654" s="73"/>
      <c r="V654" s="111"/>
      <c r="W654" s="112"/>
      <c r="X654" s="111"/>
      <c r="Y654" s="64"/>
      <c r="Z654" s="111"/>
      <c r="AA654" s="111"/>
      <c r="AB654" s="111"/>
    </row>
    <row r="655" ht="15.75" customHeight="1">
      <c r="C655" s="73"/>
      <c r="L655" s="73"/>
      <c r="N655" s="98"/>
      <c r="O655" s="98"/>
      <c r="P655" s="98"/>
      <c r="Q655" s="73"/>
      <c r="R655" s="73"/>
      <c r="S655" s="73"/>
      <c r="V655" s="111"/>
      <c r="W655" s="112"/>
      <c r="X655" s="111"/>
      <c r="Y655" s="64"/>
      <c r="Z655" s="111"/>
      <c r="AA655" s="111"/>
      <c r="AB655" s="111"/>
    </row>
    <row r="656" ht="15.75" customHeight="1">
      <c r="C656" s="73"/>
      <c r="L656" s="73"/>
      <c r="N656" s="98"/>
      <c r="O656" s="98"/>
      <c r="P656" s="98"/>
      <c r="Q656" s="73"/>
      <c r="R656" s="73"/>
      <c r="S656" s="73"/>
      <c r="V656" s="111"/>
      <c r="W656" s="112"/>
      <c r="X656" s="111"/>
      <c r="Y656" s="64"/>
      <c r="Z656" s="111"/>
      <c r="AA656" s="111"/>
      <c r="AB656" s="111"/>
    </row>
    <row r="657" ht="15.75" customHeight="1">
      <c r="C657" s="73"/>
      <c r="L657" s="73"/>
      <c r="N657" s="98"/>
      <c r="O657" s="98"/>
      <c r="P657" s="98"/>
      <c r="Q657" s="73"/>
      <c r="R657" s="73"/>
      <c r="S657" s="73"/>
      <c r="V657" s="111"/>
      <c r="W657" s="112"/>
      <c r="X657" s="111"/>
      <c r="Y657" s="64"/>
      <c r="Z657" s="111"/>
      <c r="AA657" s="111"/>
      <c r="AB657" s="111"/>
    </row>
    <row r="658" ht="15.75" customHeight="1">
      <c r="C658" s="73"/>
      <c r="L658" s="73"/>
      <c r="N658" s="98"/>
      <c r="O658" s="98"/>
      <c r="P658" s="98"/>
      <c r="Q658" s="73"/>
      <c r="R658" s="73"/>
      <c r="S658" s="73"/>
      <c r="V658" s="111"/>
      <c r="W658" s="112"/>
      <c r="X658" s="111"/>
      <c r="Y658" s="64"/>
      <c r="Z658" s="111"/>
      <c r="AA658" s="111"/>
      <c r="AB658" s="111"/>
    </row>
    <row r="659" ht="15.75" customHeight="1">
      <c r="C659" s="73"/>
      <c r="L659" s="73"/>
      <c r="N659" s="98"/>
      <c r="O659" s="98"/>
      <c r="P659" s="98"/>
      <c r="Q659" s="73"/>
      <c r="R659" s="73"/>
      <c r="S659" s="73"/>
      <c r="V659" s="111"/>
      <c r="W659" s="112"/>
      <c r="X659" s="111"/>
      <c r="Y659" s="64"/>
      <c r="Z659" s="111"/>
      <c r="AA659" s="111"/>
      <c r="AB659" s="111"/>
    </row>
    <row r="660" ht="15.75" customHeight="1">
      <c r="C660" s="73"/>
      <c r="L660" s="73"/>
      <c r="N660" s="98"/>
      <c r="O660" s="98"/>
      <c r="P660" s="98"/>
      <c r="Q660" s="73"/>
      <c r="R660" s="73"/>
      <c r="S660" s="73"/>
      <c r="V660" s="111"/>
      <c r="W660" s="112"/>
      <c r="X660" s="111"/>
      <c r="Y660" s="64"/>
      <c r="Z660" s="111"/>
      <c r="AA660" s="111"/>
      <c r="AB660" s="111"/>
    </row>
    <row r="661" ht="15.75" customHeight="1">
      <c r="C661" s="73"/>
      <c r="L661" s="73"/>
      <c r="N661" s="98"/>
      <c r="O661" s="98"/>
      <c r="P661" s="98"/>
      <c r="Q661" s="73"/>
      <c r="R661" s="73"/>
      <c r="S661" s="73"/>
      <c r="V661" s="111"/>
      <c r="W661" s="112"/>
      <c r="X661" s="111"/>
      <c r="Y661" s="64"/>
      <c r="Z661" s="111"/>
      <c r="AA661" s="111"/>
      <c r="AB661" s="111"/>
    </row>
    <row r="662" ht="15.75" customHeight="1">
      <c r="C662" s="73"/>
      <c r="L662" s="73"/>
      <c r="N662" s="98"/>
      <c r="O662" s="98"/>
      <c r="P662" s="98"/>
      <c r="Q662" s="73"/>
      <c r="R662" s="73"/>
      <c r="S662" s="73"/>
      <c r="V662" s="111"/>
      <c r="W662" s="112"/>
      <c r="X662" s="111"/>
      <c r="Y662" s="64"/>
      <c r="Z662" s="111"/>
      <c r="AA662" s="111"/>
      <c r="AB662" s="111"/>
    </row>
    <row r="663" ht="15.75" customHeight="1">
      <c r="C663" s="73"/>
      <c r="L663" s="73"/>
      <c r="N663" s="98"/>
      <c r="O663" s="98"/>
      <c r="P663" s="98"/>
      <c r="Q663" s="73"/>
      <c r="R663" s="73"/>
      <c r="S663" s="73"/>
      <c r="V663" s="111"/>
      <c r="W663" s="112"/>
      <c r="X663" s="111"/>
      <c r="Y663" s="64"/>
      <c r="Z663" s="111"/>
      <c r="AA663" s="111"/>
      <c r="AB663" s="111"/>
    </row>
    <row r="664" ht="15.75" customHeight="1">
      <c r="C664" s="73"/>
      <c r="L664" s="73"/>
      <c r="N664" s="98"/>
      <c r="O664" s="98"/>
      <c r="P664" s="98"/>
      <c r="Q664" s="73"/>
      <c r="R664" s="73"/>
      <c r="S664" s="73"/>
      <c r="V664" s="111"/>
      <c r="W664" s="112"/>
      <c r="X664" s="111"/>
      <c r="Y664" s="64"/>
      <c r="Z664" s="111"/>
      <c r="AA664" s="111"/>
      <c r="AB664" s="111"/>
    </row>
    <row r="665" ht="15.75" customHeight="1">
      <c r="C665" s="73"/>
      <c r="L665" s="73"/>
      <c r="N665" s="98"/>
      <c r="O665" s="98"/>
      <c r="P665" s="98"/>
      <c r="Q665" s="73"/>
      <c r="R665" s="73"/>
      <c r="S665" s="73"/>
      <c r="V665" s="111"/>
      <c r="W665" s="112"/>
      <c r="X665" s="111"/>
      <c r="Y665" s="64"/>
      <c r="Z665" s="111"/>
      <c r="AA665" s="111"/>
      <c r="AB665" s="111"/>
    </row>
    <row r="666" ht="15.75" customHeight="1">
      <c r="C666" s="73"/>
      <c r="L666" s="73"/>
      <c r="N666" s="98"/>
      <c r="O666" s="98"/>
      <c r="P666" s="98"/>
      <c r="Q666" s="73"/>
      <c r="R666" s="73"/>
      <c r="S666" s="73"/>
      <c r="V666" s="111"/>
      <c r="W666" s="112"/>
      <c r="X666" s="111"/>
      <c r="Y666" s="64"/>
      <c r="Z666" s="111"/>
      <c r="AA666" s="111"/>
      <c r="AB666" s="111"/>
    </row>
    <row r="667" ht="15.75" customHeight="1">
      <c r="C667" s="73"/>
      <c r="L667" s="73"/>
      <c r="N667" s="98"/>
      <c r="O667" s="98"/>
      <c r="P667" s="98"/>
      <c r="Q667" s="73"/>
      <c r="R667" s="73"/>
      <c r="S667" s="73"/>
      <c r="V667" s="111"/>
      <c r="W667" s="112"/>
      <c r="X667" s="111"/>
      <c r="Y667" s="64"/>
      <c r="Z667" s="111"/>
      <c r="AA667" s="111"/>
      <c r="AB667" s="111"/>
    </row>
    <row r="668" ht="15.75" customHeight="1">
      <c r="C668" s="73"/>
      <c r="L668" s="73"/>
      <c r="N668" s="98"/>
      <c r="O668" s="98"/>
      <c r="P668" s="98"/>
      <c r="Q668" s="73"/>
      <c r="R668" s="73"/>
      <c r="S668" s="73"/>
      <c r="V668" s="111"/>
      <c r="W668" s="112"/>
      <c r="X668" s="111"/>
      <c r="Y668" s="64"/>
      <c r="Z668" s="111"/>
      <c r="AA668" s="111"/>
      <c r="AB668" s="111"/>
    </row>
    <row r="669" ht="15.75" customHeight="1">
      <c r="C669" s="73"/>
      <c r="L669" s="73"/>
      <c r="N669" s="98"/>
      <c r="O669" s="98"/>
      <c r="P669" s="98"/>
      <c r="Q669" s="73"/>
      <c r="R669" s="73"/>
      <c r="S669" s="73"/>
      <c r="V669" s="111"/>
      <c r="W669" s="112"/>
      <c r="X669" s="111"/>
      <c r="Y669" s="64"/>
      <c r="Z669" s="111"/>
      <c r="AA669" s="111"/>
      <c r="AB669" s="111"/>
    </row>
    <row r="670" ht="15.75" customHeight="1">
      <c r="C670" s="73"/>
      <c r="L670" s="73"/>
      <c r="N670" s="98"/>
      <c r="O670" s="98"/>
      <c r="P670" s="98"/>
      <c r="Q670" s="73"/>
      <c r="R670" s="73"/>
      <c r="S670" s="73"/>
      <c r="V670" s="111"/>
      <c r="W670" s="112"/>
      <c r="X670" s="111"/>
      <c r="Y670" s="64"/>
      <c r="Z670" s="111"/>
      <c r="AA670" s="111"/>
      <c r="AB670" s="111"/>
    </row>
    <row r="671" ht="15.75" customHeight="1">
      <c r="C671" s="73"/>
      <c r="L671" s="73"/>
      <c r="N671" s="98"/>
      <c r="O671" s="98"/>
      <c r="P671" s="98"/>
      <c r="Q671" s="73"/>
      <c r="R671" s="73"/>
      <c r="S671" s="73"/>
      <c r="V671" s="111"/>
      <c r="W671" s="112"/>
      <c r="X671" s="111"/>
      <c r="Y671" s="64"/>
      <c r="Z671" s="111"/>
      <c r="AA671" s="111"/>
      <c r="AB671" s="111"/>
    </row>
    <row r="672" ht="15.75" customHeight="1">
      <c r="C672" s="73"/>
      <c r="L672" s="73"/>
      <c r="N672" s="98"/>
      <c r="O672" s="98"/>
      <c r="P672" s="98"/>
      <c r="Q672" s="73"/>
      <c r="R672" s="73"/>
      <c r="S672" s="73"/>
      <c r="V672" s="111"/>
      <c r="W672" s="112"/>
      <c r="X672" s="111"/>
      <c r="Y672" s="64"/>
      <c r="Z672" s="111"/>
      <c r="AA672" s="111"/>
      <c r="AB672" s="111"/>
    </row>
    <row r="673" ht="15.75" customHeight="1">
      <c r="C673" s="73"/>
      <c r="L673" s="73"/>
      <c r="N673" s="98"/>
      <c r="O673" s="98"/>
      <c r="P673" s="98"/>
      <c r="Q673" s="73"/>
      <c r="R673" s="73"/>
      <c r="S673" s="73"/>
      <c r="V673" s="111"/>
      <c r="W673" s="112"/>
      <c r="X673" s="111"/>
      <c r="Y673" s="64"/>
      <c r="Z673" s="111"/>
      <c r="AA673" s="111"/>
      <c r="AB673" s="111"/>
    </row>
    <row r="674" ht="15.75" customHeight="1">
      <c r="C674" s="73"/>
      <c r="L674" s="73"/>
      <c r="N674" s="98"/>
      <c r="O674" s="98"/>
      <c r="P674" s="98"/>
      <c r="Q674" s="73"/>
      <c r="R674" s="73"/>
      <c r="S674" s="73"/>
      <c r="V674" s="111"/>
      <c r="W674" s="112"/>
      <c r="X674" s="111"/>
      <c r="Y674" s="64"/>
      <c r="Z674" s="111"/>
      <c r="AA674" s="111"/>
      <c r="AB674" s="111"/>
    </row>
    <row r="675" ht="15.75" customHeight="1">
      <c r="C675" s="73"/>
      <c r="L675" s="73"/>
      <c r="N675" s="98"/>
      <c r="O675" s="98"/>
      <c r="P675" s="98"/>
      <c r="Q675" s="73"/>
      <c r="R675" s="73"/>
      <c r="S675" s="73"/>
      <c r="V675" s="111"/>
      <c r="W675" s="112"/>
      <c r="X675" s="111"/>
      <c r="Y675" s="64"/>
      <c r="Z675" s="111"/>
      <c r="AA675" s="111"/>
      <c r="AB675" s="111"/>
    </row>
    <row r="676" ht="15.75" customHeight="1">
      <c r="C676" s="73"/>
      <c r="L676" s="73"/>
      <c r="N676" s="98"/>
      <c r="O676" s="98"/>
      <c r="P676" s="98"/>
      <c r="Q676" s="73"/>
      <c r="R676" s="73"/>
      <c r="S676" s="73"/>
      <c r="V676" s="111"/>
      <c r="W676" s="112"/>
      <c r="X676" s="111"/>
      <c r="Y676" s="64"/>
      <c r="Z676" s="111"/>
      <c r="AA676" s="111"/>
      <c r="AB676" s="111"/>
    </row>
    <row r="677" ht="15.75" customHeight="1">
      <c r="C677" s="73"/>
      <c r="L677" s="73"/>
      <c r="N677" s="98"/>
      <c r="O677" s="98"/>
      <c r="P677" s="98"/>
      <c r="Q677" s="73"/>
      <c r="R677" s="73"/>
      <c r="S677" s="73"/>
      <c r="V677" s="111"/>
      <c r="W677" s="112"/>
      <c r="X677" s="111"/>
      <c r="Y677" s="64"/>
      <c r="Z677" s="111"/>
      <c r="AA677" s="111"/>
      <c r="AB677" s="111"/>
    </row>
    <row r="678" ht="15.75" customHeight="1">
      <c r="C678" s="73"/>
      <c r="L678" s="73"/>
      <c r="N678" s="98"/>
      <c r="O678" s="98"/>
      <c r="P678" s="98"/>
      <c r="Q678" s="73"/>
      <c r="R678" s="73"/>
      <c r="S678" s="73"/>
      <c r="V678" s="111"/>
      <c r="W678" s="112"/>
      <c r="X678" s="111"/>
      <c r="Y678" s="64"/>
      <c r="Z678" s="111"/>
      <c r="AA678" s="111"/>
      <c r="AB678" s="111"/>
    </row>
    <row r="679" ht="15.75" customHeight="1">
      <c r="C679" s="73"/>
      <c r="L679" s="73"/>
      <c r="N679" s="98"/>
      <c r="O679" s="98"/>
      <c r="P679" s="98"/>
      <c r="Q679" s="73"/>
      <c r="R679" s="73"/>
      <c r="S679" s="73"/>
      <c r="V679" s="111"/>
      <c r="W679" s="112"/>
      <c r="X679" s="111"/>
      <c r="Y679" s="64"/>
      <c r="Z679" s="111"/>
      <c r="AA679" s="111"/>
      <c r="AB679" s="111"/>
    </row>
    <row r="680" ht="15.75" customHeight="1">
      <c r="C680" s="73"/>
      <c r="L680" s="73"/>
      <c r="N680" s="98"/>
      <c r="O680" s="98"/>
      <c r="P680" s="98"/>
      <c r="Q680" s="73"/>
      <c r="R680" s="73"/>
      <c r="S680" s="73"/>
      <c r="V680" s="111"/>
      <c r="W680" s="112"/>
      <c r="X680" s="111"/>
      <c r="Y680" s="64"/>
      <c r="Z680" s="111"/>
      <c r="AA680" s="111"/>
      <c r="AB680" s="111"/>
    </row>
    <row r="681" ht="15.75" customHeight="1">
      <c r="C681" s="73"/>
      <c r="L681" s="73"/>
      <c r="N681" s="98"/>
      <c r="O681" s="98"/>
      <c r="P681" s="98"/>
      <c r="Q681" s="73"/>
      <c r="R681" s="73"/>
      <c r="S681" s="73"/>
      <c r="V681" s="111"/>
      <c r="W681" s="112"/>
      <c r="X681" s="111"/>
      <c r="Y681" s="64"/>
      <c r="Z681" s="111"/>
      <c r="AA681" s="111"/>
      <c r="AB681" s="111"/>
    </row>
    <row r="682" ht="15.75" customHeight="1">
      <c r="C682" s="73"/>
      <c r="L682" s="73"/>
      <c r="N682" s="98"/>
      <c r="O682" s="98"/>
      <c r="P682" s="98"/>
      <c r="Q682" s="73"/>
      <c r="R682" s="73"/>
      <c r="S682" s="73"/>
      <c r="V682" s="111"/>
      <c r="W682" s="112"/>
      <c r="X682" s="111"/>
      <c r="Y682" s="64"/>
      <c r="Z682" s="111"/>
      <c r="AA682" s="111"/>
      <c r="AB682" s="111"/>
    </row>
    <row r="683" ht="15.75" customHeight="1">
      <c r="C683" s="73"/>
      <c r="L683" s="73"/>
      <c r="N683" s="98"/>
      <c r="O683" s="98"/>
      <c r="P683" s="98"/>
      <c r="Q683" s="73"/>
      <c r="R683" s="73"/>
      <c r="S683" s="73"/>
      <c r="V683" s="111"/>
      <c r="W683" s="112"/>
      <c r="X683" s="111"/>
      <c r="Y683" s="64"/>
      <c r="Z683" s="111"/>
      <c r="AA683" s="111"/>
      <c r="AB683" s="111"/>
    </row>
    <row r="684" ht="15.75" customHeight="1">
      <c r="C684" s="73"/>
      <c r="L684" s="73"/>
      <c r="N684" s="98"/>
      <c r="O684" s="98"/>
      <c r="P684" s="98"/>
      <c r="Q684" s="73"/>
      <c r="R684" s="73"/>
      <c r="S684" s="73"/>
      <c r="V684" s="111"/>
      <c r="W684" s="112"/>
      <c r="X684" s="111"/>
      <c r="Y684" s="64"/>
      <c r="Z684" s="111"/>
      <c r="AA684" s="111"/>
      <c r="AB684" s="111"/>
    </row>
    <row r="685" ht="15.75" customHeight="1">
      <c r="C685" s="73"/>
      <c r="L685" s="73"/>
      <c r="N685" s="98"/>
      <c r="O685" s="98"/>
      <c r="P685" s="98"/>
      <c r="Q685" s="73"/>
      <c r="R685" s="73"/>
      <c r="S685" s="73"/>
      <c r="V685" s="111"/>
      <c r="W685" s="112"/>
      <c r="X685" s="111"/>
      <c r="Y685" s="64"/>
      <c r="Z685" s="111"/>
      <c r="AA685" s="111"/>
      <c r="AB685" s="111"/>
    </row>
    <row r="686" ht="15.75" customHeight="1">
      <c r="C686" s="73"/>
      <c r="L686" s="73"/>
      <c r="N686" s="98"/>
      <c r="O686" s="98"/>
      <c r="P686" s="98"/>
      <c r="Q686" s="73"/>
      <c r="R686" s="73"/>
      <c r="S686" s="73"/>
      <c r="V686" s="111"/>
      <c r="W686" s="112"/>
      <c r="X686" s="111"/>
      <c r="Y686" s="64"/>
      <c r="Z686" s="111"/>
      <c r="AA686" s="111"/>
      <c r="AB686" s="111"/>
    </row>
    <row r="687" ht="15.75" customHeight="1">
      <c r="C687" s="73"/>
      <c r="L687" s="73"/>
      <c r="N687" s="98"/>
      <c r="O687" s="98"/>
      <c r="P687" s="98"/>
      <c r="Q687" s="73"/>
      <c r="R687" s="73"/>
      <c r="S687" s="73"/>
      <c r="V687" s="111"/>
      <c r="W687" s="112"/>
      <c r="X687" s="111"/>
      <c r="Y687" s="64"/>
      <c r="Z687" s="111"/>
      <c r="AA687" s="111"/>
      <c r="AB687" s="111"/>
    </row>
    <row r="688" ht="15.75" customHeight="1">
      <c r="C688" s="73"/>
      <c r="L688" s="73"/>
      <c r="N688" s="98"/>
      <c r="O688" s="98"/>
      <c r="P688" s="98"/>
      <c r="Q688" s="73"/>
      <c r="R688" s="73"/>
      <c r="S688" s="73"/>
      <c r="V688" s="111"/>
      <c r="W688" s="112"/>
      <c r="X688" s="111"/>
      <c r="Y688" s="64"/>
      <c r="Z688" s="111"/>
      <c r="AA688" s="111"/>
      <c r="AB688" s="111"/>
    </row>
    <row r="689" ht="15.75" customHeight="1">
      <c r="C689" s="73"/>
      <c r="L689" s="73"/>
      <c r="N689" s="98"/>
      <c r="O689" s="98"/>
      <c r="P689" s="98"/>
      <c r="Q689" s="73"/>
      <c r="R689" s="73"/>
      <c r="S689" s="73"/>
      <c r="V689" s="111"/>
      <c r="W689" s="112"/>
      <c r="X689" s="111"/>
      <c r="Y689" s="64"/>
      <c r="Z689" s="111"/>
      <c r="AA689" s="111"/>
      <c r="AB689" s="111"/>
    </row>
    <row r="690" ht="15.75" customHeight="1">
      <c r="C690" s="73"/>
      <c r="L690" s="73"/>
      <c r="N690" s="98"/>
      <c r="O690" s="98"/>
      <c r="P690" s="98"/>
      <c r="Q690" s="73"/>
      <c r="R690" s="73"/>
      <c r="S690" s="73"/>
      <c r="V690" s="111"/>
      <c r="W690" s="112"/>
      <c r="X690" s="111"/>
      <c r="Y690" s="64"/>
      <c r="Z690" s="111"/>
      <c r="AA690" s="111"/>
      <c r="AB690" s="111"/>
    </row>
    <row r="691" ht="15.75" customHeight="1">
      <c r="C691" s="73"/>
      <c r="L691" s="73"/>
      <c r="N691" s="98"/>
      <c r="O691" s="98"/>
      <c r="P691" s="98"/>
      <c r="Q691" s="73"/>
      <c r="R691" s="73"/>
      <c r="S691" s="73"/>
      <c r="V691" s="111"/>
      <c r="W691" s="112"/>
      <c r="X691" s="111"/>
      <c r="Y691" s="64"/>
      <c r="Z691" s="111"/>
      <c r="AA691" s="111"/>
      <c r="AB691" s="111"/>
    </row>
    <row r="692" ht="15.75" customHeight="1">
      <c r="C692" s="73"/>
      <c r="L692" s="73"/>
      <c r="N692" s="98"/>
      <c r="O692" s="98"/>
      <c r="P692" s="98"/>
      <c r="Q692" s="73"/>
      <c r="R692" s="73"/>
      <c r="S692" s="73"/>
      <c r="V692" s="111"/>
      <c r="W692" s="112"/>
      <c r="X692" s="111"/>
      <c r="Y692" s="64"/>
      <c r="Z692" s="111"/>
      <c r="AA692" s="111"/>
      <c r="AB692" s="111"/>
    </row>
    <row r="693" ht="15.75" customHeight="1">
      <c r="C693" s="73"/>
      <c r="L693" s="73"/>
      <c r="N693" s="98"/>
      <c r="O693" s="98"/>
      <c r="P693" s="98"/>
      <c r="Q693" s="73"/>
      <c r="R693" s="73"/>
      <c r="S693" s="73"/>
      <c r="V693" s="111"/>
      <c r="W693" s="112"/>
      <c r="X693" s="111"/>
      <c r="Y693" s="64"/>
      <c r="Z693" s="111"/>
      <c r="AA693" s="111"/>
      <c r="AB693" s="111"/>
    </row>
    <row r="694" ht="15.75" customHeight="1">
      <c r="C694" s="73"/>
      <c r="L694" s="73"/>
      <c r="N694" s="98"/>
      <c r="O694" s="98"/>
      <c r="P694" s="98"/>
      <c r="Q694" s="73"/>
      <c r="R694" s="73"/>
      <c r="S694" s="73"/>
      <c r="V694" s="111"/>
      <c r="W694" s="112"/>
      <c r="X694" s="111"/>
      <c r="Y694" s="64"/>
      <c r="Z694" s="111"/>
      <c r="AA694" s="111"/>
      <c r="AB694" s="111"/>
    </row>
    <row r="695" ht="15.75" customHeight="1">
      <c r="C695" s="73"/>
      <c r="L695" s="73"/>
      <c r="N695" s="98"/>
      <c r="O695" s="98"/>
      <c r="P695" s="98"/>
      <c r="Q695" s="73"/>
      <c r="R695" s="73"/>
      <c r="S695" s="73"/>
      <c r="V695" s="111"/>
      <c r="W695" s="112"/>
      <c r="X695" s="111"/>
      <c r="Y695" s="64"/>
      <c r="Z695" s="111"/>
      <c r="AA695" s="111"/>
      <c r="AB695" s="111"/>
    </row>
    <row r="696" ht="15.75" customHeight="1">
      <c r="C696" s="73"/>
      <c r="L696" s="73"/>
      <c r="N696" s="98"/>
      <c r="O696" s="98"/>
      <c r="P696" s="98"/>
      <c r="Q696" s="73"/>
      <c r="R696" s="73"/>
      <c r="S696" s="73"/>
      <c r="V696" s="111"/>
      <c r="W696" s="112"/>
      <c r="X696" s="111"/>
      <c r="Y696" s="64"/>
      <c r="Z696" s="111"/>
      <c r="AA696" s="111"/>
      <c r="AB696" s="111"/>
    </row>
    <row r="697" ht="15.75" customHeight="1">
      <c r="C697" s="73"/>
      <c r="L697" s="73"/>
      <c r="N697" s="98"/>
      <c r="O697" s="98"/>
      <c r="P697" s="98"/>
      <c r="Q697" s="73"/>
      <c r="R697" s="73"/>
      <c r="S697" s="73"/>
      <c r="V697" s="111"/>
      <c r="W697" s="112"/>
      <c r="X697" s="111"/>
      <c r="Y697" s="64"/>
      <c r="Z697" s="111"/>
      <c r="AA697" s="111"/>
      <c r="AB697" s="111"/>
    </row>
    <row r="698" ht="15.75" customHeight="1">
      <c r="C698" s="73"/>
      <c r="L698" s="73"/>
      <c r="N698" s="98"/>
      <c r="O698" s="98"/>
      <c r="P698" s="98"/>
      <c r="Q698" s="73"/>
      <c r="R698" s="73"/>
      <c r="S698" s="73"/>
      <c r="V698" s="111"/>
      <c r="W698" s="112"/>
      <c r="X698" s="111"/>
      <c r="Y698" s="64"/>
      <c r="Z698" s="111"/>
      <c r="AA698" s="111"/>
      <c r="AB698" s="111"/>
    </row>
    <row r="699" ht="15.75" customHeight="1">
      <c r="C699" s="73"/>
      <c r="L699" s="73"/>
      <c r="N699" s="98"/>
      <c r="O699" s="98"/>
      <c r="P699" s="98"/>
      <c r="Q699" s="73"/>
      <c r="R699" s="73"/>
      <c r="S699" s="73"/>
      <c r="V699" s="111"/>
      <c r="W699" s="112"/>
      <c r="X699" s="111"/>
      <c r="Y699" s="64"/>
      <c r="Z699" s="111"/>
      <c r="AA699" s="111"/>
      <c r="AB699" s="111"/>
    </row>
    <row r="700" ht="15.75" customHeight="1">
      <c r="C700" s="73"/>
      <c r="L700" s="73"/>
      <c r="N700" s="98"/>
      <c r="O700" s="98"/>
      <c r="P700" s="98"/>
      <c r="Q700" s="73"/>
      <c r="R700" s="73"/>
      <c r="S700" s="73"/>
      <c r="V700" s="111"/>
      <c r="W700" s="112"/>
      <c r="X700" s="111"/>
      <c r="Y700" s="64"/>
      <c r="Z700" s="111"/>
      <c r="AA700" s="111"/>
      <c r="AB700" s="111"/>
    </row>
    <row r="701" ht="15.75" customHeight="1">
      <c r="C701" s="73"/>
      <c r="L701" s="73"/>
      <c r="N701" s="98"/>
      <c r="O701" s="98"/>
      <c r="P701" s="98"/>
      <c r="Q701" s="73"/>
      <c r="R701" s="73"/>
      <c r="S701" s="73"/>
      <c r="V701" s="111"/>
      <c r="W701" s="112"/>
      <c r="X701" s="111"/>
      <c r="Y701" s="64"/>
      <c r="Z701" s="111"/>
      <c r="AA701" s="111"/>
      <c r="AB701" s="111"/>
    </row>
    <row r="702" ht="15.75" customHeight="1">
      <c r="C702" s="73"/>
      <c r="L702" s="73"/>
      <c r="N702" s="98"/>
      <c r="O702" s="98"/>
      <c r="P702" s="98"/>
      <c r="Q702" s="73"/>
      <c r="R702" s="73"/>
      <c r="S702" s="73"/>
      <c r="V702" s="111"/>
      <c r="W702" s="112"/>
      <c r="X702" s="111"/>
      <c r="Y702" s="64"/>
      <c r="Z702" s="111"/>
      <c r="AA702" s="111"/>
      <c r="AB702" s="111"/>
    </row>
    <row r="703" ht="15.75" customHeight="1">
      <c r="C703" s="73"/>
      <c r="L703" s="73"/>
      <c r="N703" s="98"/>
      <c r="O703" s="98"/>
      <c r="P703" s="98"/>
      <c r="Q703" s="73"/>
      <c r="R703" s="73"/>
      <c r="S703" s="73"/>
      <c r="V703" s="111"/>
      <c r="W703" s="112"/>
      <c r="X703" s="111"/>
      <c r="Y703" s="64"/>
      <c r="Z703" s="111"/>
      <c r="AA703" s="111"/>
      <c r="AB703" s="111"/>
    </row>
    <row r="704" ht="15.75" customHeight="1">
      <c r="C704" s="73"/>
      <c r="L704" s="73"/>
      <c r="N704" s="98"/>
      <c r="O704" s="98"/>
      <c r="P704" s="98"/>
      <c r="Q704" s="73"/>
      <c r="R704" s="73"/>
      <c r="S704" s="73"/>
      <c r="V704" s="111"/>
      <c r="W704" s="112"/>
      <c r="X704" s="111"/>
      <c r="Y704" s="64"/>
      <c r="Z704" s="111"/>
      <c r="AA704" s="111"/>
      <c r="AB704" s="111"/>
    </row>
    <row r="705" ht="15.75" customHeight="1">
      <c r="C705" s="73"/>
      <c r="L705" s="73"/>
      <c r="N705" s="98"/>
      <c r="O705" s="98"/>
      <c r="P705" s="98"/>
      <c r="Q705" s="73"/>
      <c r="R705" s="73"/>
      <c r="S705" s="73"/>
      <c r="V705" s="111"/>
      <c r="W705" s="112"/>
      <c r="X705" s="111"/>
      <c r="Y705" s="64"/>
      <c r="Z705" s="111"/>
      <c r="AA705" s="111"/>
      <c r="AB705" s="111"/>
    </row>
    <row r="706" ht="15.75" customHeight="1">
      <c r="C706" s="73"/>
      <c r="L706" s="73"/>
      <c r="N706" s="98"/>
      <c r="O706" s="98"/>
      <c r="P706" s="98"/>
      <c r="Q706" s="73"/>
      <c r="R706" s="73"/>
      <c r="S706" s="73"/>
      <c r="V706" s="111"/>
      <c r="W706" s="112"/>
      <c r="X706" s="111"/>
      <c r="Y706" s="64"/>
      <c r="Z706" s="111"/>
      <c r="AA706" s="111"/>
      <c r="AB706" s="111"/>
    </row>
    <row r="707" ht="15.75" customHeight="1">
      <c r="C707" s="73"/>
      <c r="L707" s="73"/>
      <c r="N707" s="98"/>
      <c r="O707" s="98"/>
      <c r="P707" s="98"/>
      <c r="Q707" s="73"/>
      <c r="R707" s="73"/>
      <c r="S707" s="73"/>
      <c r="V707" s="111"/>
      <c r="W707" s="112"/>
      <c r="X707" s="111"/>
      <c r="Y707" s="64"/>
      <c r="Z707" s="111"/>
      <c r="AA707" s="111"/>
      <c r="AB707" s="111"/>
    </row>
    <row r="708" ht="15.75" customHeight="1">
      <c r="C708" s="73"/>
      <c r="L708" s="73"/>
      <c r="N708" s="98"/>
      <c r="O708" s="98"/>
      <c r="P708" s="98"/>
      <c r="Q708" s="73"/>
      <c r="R708" s="73"/>
      <c r="S708" s="73"/>
      <c r="V708" s="111"/>
      <c r="W708" s="112"/>
      <c r="X708" s="111"/>
      <c r="Y708" s="64"/>
      <c r="Z708" s="111"/>
      <c r="AA708" s="111"/>
      <c r="AB708" s="111"/>
    </row>
    <row r="709" ht="15.75" customHeight="1">
      <c r="C709" s="73"/>
      <c r="L709" s="73"/>
      <c r="N709" s="98"/>
      <c r="O709" s="98"/>
      <c r="P709" s="98"/>
      <c r="Q709" s="73"/>
      <c r="R709" s="73"/>
      <c r="S709" s="73"/>
      <c r="V709" s="111"/>
      <c r="W709" s="112"/>
      <c r="X709" s="111"/>
      <c r="Y709" s="64"/>
      <c r="Z709" s="111"/>
      <c r="AA709" s="111"/>
      <c r="AB709" s="111"/>
    </row>
    <row r="710" ht="15.75" customHeight="1">
      <c r="C710" s="73"/>
      <c r="L710" s="73"/>
      <c r="N710" s="98"/>
      <c r="O710" s="98"/>
      <c r="P710" s="98"/>
      <c r="Q710" s="73"/>
      <c r="R710" s="73"/>
      <c r="S710" s="73"/>
      <c r="V710" s="111"/>
      <c r="W710" s="112"/>
      <c r="X710" s="111"/>
      <c r="Y710" s="64"/>
      <c r="Z710" s="111"/>
      <c r="AA710" s="111"/>
      <c r="AB710" s="111"/>
    </row>
    <row r="711" ht="15.75" customHeight="1">
      <c r="C711" s="73"/>
      <c r="L711" s="73"/>
      <c r="N711" s="98"/>
      <c r="O711" s="98"/>
      <c r="P711" s="98"/>
      <c r="Q711" s="73"/>
      <c r="R711" s="73"/>
      <c r="S711" s="73"/>
      <c r="V711" s="111"/>
      <c r="W711" s="112"/>
      <c r="X711" s="111"/>
      <c r="Y711" s="64"/>
      <c r="Z711" s="111"/>
      <c r="AA711" s="111"/>
      <c r="AB711" s="111"/>
    </row>
    <row r="712" ht="15.75" customHeight="1">
      <c r="C712" s="73"/>
      <c r="L712" s="73"/>
      <c r="N712" s="98"/>
      <c r="O712" s="98"/>
      <c r="P712" s="98"/>
      <c r="Q712" s="73"/>
      <c r="R712" s="73"/>
      <c r="S712" s="73"/>
      <c r="V712" s="111"/>
      <c r="W712" s="112"/>
      <c r="X712" s="111"/>
      <c r="Y712" s="64"/>
      <c r="Z712" s="111"/>
      <c r="AA712" s="111"/>
      <c r="AB712" s="111"/>
    </row>
    <row r="713" ht="15.75" customHeight="1">
      <c r="C713" s="73"/>
      <c r="L713" s="73"/>
      <c r="N713" s="98"/>
      <c r="O713" s="98"/>
      <c r="P713" s="98"/>
      <c r="Q713" s="73"/>
      <c r="R713" s="73"/>
      <c r="S713" s="73"/>
      <c r="V713" s="111"/>
      <c r="W713" s="112"/>
      <c r="X713" s="111"/>
      <c r="Y713" s="64"/>
      <c r="Z713" s="111"/>
      <c r="AA713" s="111"/>
      <c r="AB713" s="111"/>
    </row>
    <row r="714" ht="15.75" customHeight="1">
      <c r="C714" s="73"/>
      <c r="L714" s="73"/>
      <c r="N714" s="98"/>
      <c r="O714" s="98"/>
      <c r="P714" s="98"/>
      <c r="Q714" s="73"/>
      <c r="R714" s="73"/>
      <c r="S714" s="73"/>
      <c r="V714" s="111"/>
      <c r="W714" s="112"/>
      <c r="X714" s="111"/>
      <c r="Y714" s="64"/>
      <c r="Z714" s="111"/>
      <c r="AA714" s="111"/>
      <c r="AB714" s="111"/>
    </row>
    <row r="715" ht="15.75" customHeight="1">
      <c r="C715" s="73"/>
      <c r="L715" s="73"/>
      <c r="N715" s="98"/>
      <c r="O715" s="98"/>
      <c r="P715" s="98"/>
      <c r="Q715" s="73"/>
      <c r="R715" s="73"/>
      <c r="S715" s="73"/>
      <c r="V715" s="111"/>
      <c r="W715" s="112"/>
      <c r="X715" s="111"/>
      <c r="Y715" s="64"/>
      <c r="Z715" s="111"/>
      <c r="AA715" s="111"/>
      <c r="AB715" s="111"/>
    </row>
    <row r="716" ht="15.75" customHeight="1">
      <c r="C716" s="73"/>
      <c r="L716" s="73"/>
      <c r="N716" s="98"/>
      <c r="O716" s="98"/>
      <c r="P716" s="98"/>
      <c r="Q716" s="73"/>
      <c r="R716" s="73"/>
      <c r="S716" s="73"/>
      <c r="V716" s="111"/>
      <c r="W716" s="112"/>
      <c r="X716" s="111"/>
      <c r="Y716" s="64"/>
      <c r="Z716" s="111"/>
      <c r="AA716" s="111"/>
      <c r="AB716" s="111"/>
    </row>
    <row r="717" ht="15.75" customHeight="1">
      <c r="C717" s="73"/>
      <c r="L717" s="73"/>
      <c r="N717" s="98"/>
      <c r="O717" s="98"/>
      <c r="P717" s="98"/>
      <c r="Q717" s="73"/>
      <c r="R717" s="73"/>
      <c r="S717" s="73"/>
      <c r="V717" s="111"/>
      <c r="W717" s="112"/>
      <c r="X717" s="111"/>
      <c r="Y717" s="64"/>
      <c r="Z717" s="111"/>
      <c r="AA717" s="111"/>
      <c r="AB717" s="111"/>
    </row>
    <row r="718" ht="15.75" customHeight="1">
      <c r="C718" s="73"/>
      <c r="L718" s="73"/>
      <c r="N718" s="98"/>
      <c r="O718" s="98"/>
      <c r="P718" s="98"/>
      <c r="Q718" s="73"/>
      <c r="R718" s="73"/>
      <c r="S718" s="73"/>
      <c r="V718" s="111"/>
      <c r="W718" s="112"/>
      <c r="X718" s="111"/>
      <c r="Y718" s="64"/>
      <c r="Z718" s="111"/>
      <c r="AA718" s="111"/>
      <c r="AB718" s="111"/>
    </row>
    <row r="719" ht="15.75" customHeight="1">
      <c r="C719" s="73"/>
      <c r="L719" s="73"/>
      <c r="N719" s="98"/>
      <c r="O719" s="98"/>
      <c r="P719" s="98"/>
      <c r="Q719" s="73"/>
      <c r="R719" s="73"/>
      <c r="S719" s="73"/>
      <c r="V719" s="111"/>
      <c r="W719" s="112"/>
      <c r="X719" s="111"/>
      <c r="Y719" s="64"/>
      <c r="Z719" s="111"/>
      <c r="AA719" s="111"/>
      <c r="AB719" s="111"/>
    </row>
    <row r="720" ht="15.75" customHeight="1">
      <c r="C720" s="73"/>
      <c r="L720" s="73"/>
      <c r="N720" s="98"/>
      <c r="O720" s="98"/>
      <c r="P720" s="98"/>
      <c r="Q720" s="73"/>
      <c r="R720" s="73"/>
      <c r="S720" s="73"/>
      <c r="V720" s="111"/>
      <c r="W720" s="112"/>
      <c r="X720" s="111"/>
      <c r="Y720" s="64"/>
      <c r="Z720" s="111"/>
      <c r="AA720" s="111"/>
      <c r="AB720" s="111"/>
    </row>
    <row r="721" ht="15.75" customHeight="1">
      <c r="C721" s="73"/>
      <c r="L721" s="73"/>
      <c r="N721" s="98"/>
      <c r="O721" s="98"/>
      <c r="P721" s="98"/>
      <c r="Q721" s="73"/>
      <c r="R721" s="73"/>
      <c r="S721" s="73"/>
      <c r="V721" s="111"/>
      <c r="W721" s="112"/>
      <c r="X721" s="111"/>
      <c r="Y721" s="64"/>
      <c r="Z721" s="111"/>
      <c r="AA721" s="111"/>
      <c r="AB721" s="111"/>
    </row>
    <row r="722" ht="15.75" customHeight="1">
      <c r="C722" s="73"/>
      <c r="L722" s="73"/>
      <c r="N722" s="98"/>
      <c r="O722" s="98"/>
      <c r="P722" s="98"/>
      <c r="Q722" s="73"/>
      <c r="R722" s="73"/>
      <c r="S722" s="73"/>
      <c r="V722" s="111"/>
      <c r="W722" s="112"/>
      <c r="X722" s="111"/>
      <c r="Y722" s="64"/>
      <c r="Z722" s="111"/>
      <c r="AA722" s="111"/>
      <c r="AB722" s="111"/>
    </row>
    <row r="723" ht="15.75" customHeight="1">
      <c r="C723" s="73"/>
      <c r="L723" s="73"/>
      <c r="N723" s="98"/>
      <c r="O723" s="98"/>
      <c r="P723" s="98"/>
      <c r="Q723" s="73"/>
      <c r="R723" s="73"/>
      <c r="S723" s="73"/>
      <c r="V723" s="111"/>
      <c r="W723" s="112"/>
      <c r="X723" s="111"/>
      <c r="Y723" s="64"/>
      <c r="Z723" s="111"/>
      <c r="AA723" s="111"/>
      <c r="AB723" s="111"/>
    </row>
    <row r="724" ht="15.75" customHeight="1">
      <c r="C724" s="73"/>
      <c r="L724" s="73"/>
      <c r="N724" s="98"/>
      <c r="O724" s="98"/>
      <c r="P724" s="98"/>
      <c r="Q724" s="73"/>
      <c r="R724" s="73"/>
      <c r="S724" s="73"/>
      <c r="V724" s="111"/>
      <c r="W724" s="112"/>
      <c r="X724" s="111"/>
      <c r="Y724" s="64"/>
      <c r="Z724" s="111"/>
      <c r="AA724" s="111"/>
      <c r="AB724" s="111"/>
    </row>
    <row r="725" ht="15.75" customHeight="1">
      <c r="C725" s="73"/>
      <c r="L725" s="73"/>
      <c r="N725" s="98"/>
      <c r="O725" s="98"/>
      <c r="P725" s="98"/>
      <c r="Q725" s="73"/>
      <c r="R725" s="73"/>
      <c r="S725" s="73"/>
      <c r="V725" s="111"/>
      <c r="W725" s="112"/>
      <c r="X725" s="111"/>
      <c r="Y725" s="64"/>
      <c r="Z725" s="111"/>
      <c r="AA725" s="111"/>
      <c r="AB725" s="111"/>
    </row>
    <row r="726" ht="15.75" customHeight="1">
      <c r="C726" s="73"/>
      <c r="L726" s="73"/>
      <c r="N726" s="98"/>
      <c r="O726" s="98"/>
      <c r="P726" s="98"/>
      <c r="Q726" s="73"/>
      <c r="R726" s="73"/>
      <c r="S726" s="73"/>
      <c r="V726" s="111"/>
      <c r="W726" s="112"/>
      <c r="X726" s="111"/>
      <c r="Y726" s="64"/>
      <c r="Z726" s="111"/>
      <c r="AA726" s="111"/>
      <c r="AB726" s="111"/>
    </row>
    <row r="727" ht="15.75" customHeight="1">
      <c r="C727" s="73"/>
      <c r="L727" s="73"/>
      <c r="N727" s="98"/>
      <c r="O727" s="98"/>
      <c r="P727" s="98"/>
      <c r="Q727" s="73"/>
      <c r="R727" s="73"/>
      <c r="S727" s="73"/>
      <c r="V727" s="111"/>
      <c r="W727" s="112"/>
      <c r="X727" s="111"/>
      <c r="Y727" s="64"/>
      <c r="Z727" s="111"/>
      <c r="AA727" s="111"/>
      <c r="AB727" s="111"/>
    </row>
    <row r="728" ht="15.75" customHeight="1">
      <c r="C728" s="73"/>
      <c r="L728" s="73"/>
      <c r="N728" s="98"/>
      <c r="O728" s="98"/>
      <c r="P728" s="98"/>
      <c r="Q728" s="73"/>
      <c r="R728" s="73"/>
      <c r="S728" s="73"/>
      <c r="V728" s="111"/>
      <c r="W728" s="112"/>
      <c r="X728" s="111"/>
      <c r="Y728" s="64"/>
      <c r="Z728" s="111"/>
      <c r="AA728" s="111"/>
      <c r="AB728" s="111"/>
    </row>
    <row r="729" ht="15.75" customHeight="1">
      <c r="C729" s="73"/>
      <c r="L729" s="73"/>
      <c r="N729" s="98"/>
      <c r="O729" s="98"/>
      <c r="P729" s="98"/>
      <c r="Q729" s="73"/>
      <c r="R729" s="73"/>
      <c r="S729" s="73"/>
      <c r="V729" s="111"/>
      <c r="W729" s="112"/>
      <c r="X729" s="111"/>
      <c r="Y729" s="64"/>
      <c r="Z729" s="111"/>
      <c r="AA729" s="111"/>
      <c r="AB729" s="111"/>
    </row>
    <row r="730" ht="15.75" customHeight="1">
      <c r="C730" s="73"/>
      <c r="L730" s="73"/>
      <c r="N730" s="98"/>
      <c r="O730" s="98"/>
      <c r="P730" s="98"/>
      <c r="Q730" s="73"/>
      <c r="R730" s="73"/>
      <c r="S730" s="73"/>
      <c r="V730" s="111"/>
      <c r="W730" s="112"/>
      <c r="X730" s="111"/>
      <c r="Y730" s="64"/>
      <c r="Z730" s="111"/>
      <c r="AA730" s="111"/>
      <c r="AB730" s="111"/>
    </row>
    <row r="731" ht="15.75" customHeight="1">
      <c r="C731" s="73"/>
      <c r="L731" s="73"/>
      <c r="N731" s="98"/>
      <c r="O731" s="98"/>
      <c r="P731" s="98"/>
      <c r="Q731" s="73"/>
      <c r="R731" s="73"/>
      <c r="S731" s="73"/>
      <c r="V731" s="111"/>
      <c r="W731" s="112"/>
      <c r="X731" s="111"/>
      <c r="Y731" s="64"/>
      <c r="Z731" s="111"/>
      <c r="AA731" s="111"/>
      <c r="AB731" s="111"/>
    </row>
    <row r="732" ht="15.75" customHeight="1">
      <c r="C732" s="73"/>
      <c r="L732" s="73"/>
      <c r="N732" s="98"/>
      <c r="O732" s="98"/>
      <c r="P732" s="98"/>
      <c r="Q732" s="73"/>
      <c r="R732" s="73"/>
      <c r="S732" s="73"/>
      <c r="V732" s="111"/>
      <c r="W732" s="112"/>
      <c r="X732" s="111"/>
      <c r="Y732" s="64"/>
      <c r="Z732" s="111"/>
      <c r="AA732" s="111"/>
      <c r="AB732" s="111"/>
    </row>
    <row r="733" ht="15.75" customHeight="1">
      <c r="C733" s="73"/>
      <c r="L733" s="73"/>
      <c r="N733" s="98"/>
      <c r="O733" s="98"/>
      <c r="P733" s="98"/>
      <c r="Q733" s="73"/>
      <c r="R733" s="73"/>
      <c r="S733" s="73"/>
      <c r="V733" s="111"/>
      <c r="W733" s="112"/>
      <c r="X733" s="111"/>
      <c r="Y733" s="64"/>
      <c r="Z733" s="111"/>
      <c r="AA733" s="111"/>
      <c r="AB733" s="111"/>
    </row>
    <row r="734" ht="15.75" customHeight="1">
      <c r="C734" s="73"/>
      <c r="L734" s="73"/>
      <c r="N734" s="98"/>
      <c r="O734" s="98"/>
      <c r="P734" s="98"/>
      <c r="Q734" s="73"/>
      <c r="R734" s="73"/>
      <c r="S734" s="73"/>
      <c r="V734" s="111"/>
      <c r="W734" s="112"/>
      <c r="X734" s="111"/>
      <c r="Y734" s="64"/>
      <c r="Z734" s="111"/>
      <c r="AA734" s="111"/>
      <c r="AB734" s="111"/>
    </row>
    <row r="735" ht="15.75" customHeight="1">
      <c r="C735" s="73"/>
      <c r="L735" s="73"/>
      <c r="N735" s="98"/>
      <c r="O735" s="98"/>
      <c r="P735" s="98"/>
      <c r="Q735" s="73"/>
      <c r="R735" s="73"/>
      <c r="S735" s="73"/>
      <c r="V735" s="111"/>
      <c r="W735" s="112"/>
      <c r="X735" s="111"/>
      <c r="Y735" s="64"/>
      <c r="Z735" s="111"/>
      <c r="AA735" s="111"/>
      <c r="AB735" s="111"/>
    </row>
    <row r="736" ht="15.75" customHeight="1">
      <c r="C736" s="73"/>
      <c r="L736" s="73"/>
      <c r="N736" s="98"/>
      <c r="O736" s="98"/>
      <c r="P736" s="98"/>
      <c r="Q736" s="73"/>
      <c r="R736" s="73"/>
      <c r="S736" s="73"/>
      <c r="V736" s="111"/>
      <c r="W736" s="112"/>
      <c r="X736" s="111"/>
      <c r="Y736" s="64"/>
      <c r="Z736" s="111"/>
      <c r="AA736" s="111"/>
      <c r="AB736" s="111"/>
    </row>
    <row r="737" ht="15.75" customHeight="1">
      <c r="C737" s="73"/>
      <c r="L737" s="73"/>
      <c r="N737" s="98"/>
      <c r="O737" s="98"/>
      <c r="P737" s="98"/>
      <c r="Q737" s="73"/>
      <c r="R737" s="73"/>
      <c r="S737" s="73"/>
      <c r="V737" s="111"/>
      <c r="W737" s="112"/>
      <c r="X737" s="111"/>
      <c r="Y737" s="64"/>
      <c r="Z737" s="111"/>
      <c r="AA737" s="111"/>
      <c r="AB737" s="111"/>
    </row>
    <row r="738" ht="15.75" customHeight="1">
      <c r="C738" s="73"/>
      <c r="L738" s="73"/>
      <c r="N738" s="98"/>
      <c r="O738" s="98"/>
      <c r="P738" s="98"/>
      <c r="Q738" s="73"/>
      <c r="R738" s="73"/>
      <c r="S738" s="73"/>
      <c r="V738" s="111"/>
      <c r="W738" s="112"/>
      <c r="X738" s="111"/>
      <c r="Y738" s="64"/>
      <c r="Z738" s="111"/>
      <c r="AA738" s="111"/>
      <c r="AB738" s="111"/>
    </row>
    <row r="739" ht="15.75" customHeight="1">
      <c r="C739" s="73"/>
      <c r="L739" s="73"/>
      <c r="N739" s="98"/>
      <c r="O739" s="98"/>
      <c r="P739" s="98"/>
      <c r="Q739" s="73"/>
      <c r="R739" s="73"/>
      <c r="S739" s="73"/>
      <c r="V739" s="111"/>
      <c r="W739" s="112"/>
      <c r="X739" s="111"/>
      <c r="Y739" s="64"/>
      <c r="Z739" s="111"/>
      <c r="AA739" s="111"/>
      <c r="AB739" s="111"/>
    </row>
    <row r="740" ht="15.75" customHeight="1">
      <c r="C740" s="73"/>
      <c r="L740" s="73"/>
      <c r="N740" s="98"/>
      <c r="O740" s="98"/>
      <c r="P740" s="98"/>
      <c r="Q740" s="73"/>
      <c r="R740" s="73"/>
      <c r="S740" s="73"/>
      <c r="V740" s="111"/>
      <c r="W740" s="112"/>
      <c r="X740" s="111"/>
      <c r="Y740" s="64"/>
      <c r="Z740" s="111"/>
      <c r="AA740" s="111"/>
      <c r="AB740" s="111"/>
    </row>
    <row r="741" ht="15.75" customHeight="1">
      <c r="C741" s="73"/>
      <c r="L741" s="73"/>
      <c r="N741" s="98"/>
      <c r="O741" s="98"/>
      <c r="P741" s="98"/>
      <c r="Q741" s="73"/>
      <c r="R741" s="73"/>
      <c r="S741" s="73"/>
      <c r="V741" s="111"/>
      <c r="W741" s="112"/>
      <c r="X741" s="111"/>
      <c r="Y741" s="64"/>
      <c r="Z741" s="111"/>
      <c r="AA741" s="111"/>
      <c r="AB741" s="111"/>
    </row>
    <row r="742" ht="15.75" customHeight="1">
      <c r="C742" s="73"/>
      <c r="L742" s="73"/>
      <c r="N742" s="98"/>
      <c r="O742" s="98"/>
      <c r="P742" s="98"/>
      <c r="Q742" s="73"/>
      <c r="R742" s="73"/>
      <c r="S742" s="73"/>
      <c r="V742" s="111"/>
      <c r="W742" s="112"/>
      <c r="X742" s="111"/>
      <c r="Y742" s="64"/>
      <c r="Z742" s="111"/>
      <c r="AA742" s="111"/>
      <c r="AB742" s="111"/>
    </row>
    <row r="743" ht="15.75" customHeight="1">
      <c r="C743" s="73"/>
      <c r="L743" s="73"/>
      <c r="N743" s="98"/>
      <c r="O743" s="98"/>
      <c r="P743" s="98"/>
      <c r="Q743" s="73"/>
      <c r="R743" s="73"/>
      <c r="S743" s="73"/>
      <c r="V743" s="111"/>
      <c r="W743" s="112"/>
      <c r="X743" s="111"/>
      <c r="Y743" s="64"/>
      <c r="Z743" s="111"/>
      <c r="AA743" s="111"/>
      <c r="AB743" s="111"/>
    </row>
    <row r="744" ht="15.75" customHeight="1">
      <c r="C744" s="73"/>
      <c r="L744" s="73"/>
      <c r="N744" s="98"/>
      <c r="O744" s="98"/>
      <c r="P744" s="98"/>
      <c r="Q744" s="73"/>
      <c r="R744" s="73"/>
      <c r="S744" s="73"/>
      <c r="V744" s="111"/>
      <c r="W744" s="112"/>
      <c r="X744" s="111"/>
      <c r="Y744" s="64"/>
      <c r="Z744" s="111"/>
      <c r="AA744" s="111"/>
      <c r="AB744" s="111"/>
    </row>
    <row r="745" ht="15.75" customHeight="1">
      <c r="C745" s="73"/>
      <c r="L745" s="73"/>
      <c r="N745" s="98"/>
      <c r="O745" s="98"/>
      <c r="P745" s="98"/>
      <c r="Q745" s="73"/>
      <c r="R745" s="73"/>
      <c r="S745" s="73"/>
      <c r="V745" s="111"/>
      <c r="W745" s="112"/>
      <c r="X745" s="111"/>
      <c r="Y745" s="64"/>
      <c r="Z745" s="111"/>
      <c r="AA745" s="111"/>
      <c r="AB745" s="111"/>
    </row>
    <row r="746" ht="15.75" customHeight="1">
      <c r="C746" s="73"/>
      <c r="L746" s="73"/>
      <c r="N746" s="98"/>
      <c r="O746" s="98"/>
      <c r="P746" s="98"/>
      <c r="Q746" s="73"/>
      <c r="R746" s="73"/>
      <c r="S746" s="73"/>
      <c r="V746" s="111"/>
      <c r="W746" s="112"/>
      <c r="X746" s="111"/>
      <c r="Y746" s="64"/>
      <c r="Z746" s="111"/>
      <c r="AA746" s="111"/>
      <c r="AB746" s="111"/>
    </row>
    <row r="747" ht="15.75" customHeight="1">
      <c r="C747" s="73"/>
      <c r="L747" s="73"/>
      <c r="N747" s="98"/>
      <c r="O747" s="98"/>
      <c r="P747" s="98"/>
      <c r="Q747" s="73"/>
      <c r="R747" s="73"/>
      <c r="S747" s="73"/>
      <c r="V747" s="111"/>
      <c r="W747" s="112"/>
      <c r="X747" s="111"/>
      <c r="Y747" s="64"/>
      <c r="Z747" s="111"/>
      <c r="AA747" s="111"/>
      <c r="AB747" s="111"/>
    </row>
    <row r="748" ht="15.75" customHeight="1">
      <c r="C748" s="73"/>
      <c r="L748" s="73"/>
      <c r="N748" s="98"/>
      <c r="O748" s="98"/>
      <c r="P748" s="98"/>
      <c r="Q748" s="73"/>
      <c r="R748" s="73"/>
      <c r="S748" s="73"/>
      <c r="V748" s="111"/>
      <c r="W748" s="112"/>
      <c r="X748" s="111"/>
      <c r="Y748" s="64"/>
      <c r="Z748" s="111"/>
      <c r="AA748" s="111"/>
      <c r="AB748" s="111"/>
    </row>
    <row r="749" ht="15.75" customHeight="1">
      <c r="C749" s="73"/>
      <c r="L749" s="73"/>
      <c r="N749" s="98"/>
      <c r="O749" s="98"/>
      <c r="P749" s="98"/>
      <c r="Q749" s="73"/>
      <c r="R749" s="73"/>
      <c r="S749" s="73"/>
      <c r="V749" s="111"/>
      <c r="W749" s="112"/>
      <c r="X749" s="111"/>
      <c r="Y749" s="64"/>
      <c r="Z749" s="111"/>
      <c r="AA749" s="111"/>
      <c r="AB749" s="111"/>
    </row>
    <row r="750" ht="15.75" customHeight="1">
      <c r="C750" s="73"/>
      <c r="L750" s="73"/>
      <c r="N750" s="98"/>
      <c r="O750" s="98"/>
      <c r="P750" s="98"/>
      <c r="Q750" s="73"/>
      <c r="R750" s="73"/>
      <c r="S750" s="73"/>
      <c r="V750" s="111"/>
      <c r="W750" s="112"/>
      <c r="X750" s="111"/>
      <c r="Y750" s="64"/>
      <c r="Z750" s="111"/>
      <c r="AA750" s="111"/>
      <c r="AB750" s="111"/>
    </row>
    <row r="751" ht="15.75" customHeight="1">
      <c r="C751" s="73"/>
      <c r="L751" s="73"/>
      <c r="N751" s="98"/>
      <c r="O751" s="98"/>
      <c r="P751" s="98"/>
      <c r="Q751" s="73"/>
      <c r="R751" s="73"/>
      <c r="S751" s="73"/>
      <c r="V751" s="111"/>
      <c r="W751" s="112"/>
      <c r="X751" s="111"/>
      <c r="Y751" s="64"/>
      <c r="Z751" s="111"/>
      <c r="AA751" s="111"/>
      <c r="AB751" s="111"/>
    </row>
    <row r="752" ht="15.75" customHeight="1">
      <c r="C752" s="73"/>
      <c r="L752" s="73"/>
      <c r="N752" s="98"/>
      <c r="O752" s="98"/>
      <c r="P752" s="98"/>
      <c r="Q752" s="73"/>
      <c r="R752" s="73"/>
      <c r="S752" s="73"/>
      <c r="V752" s="111"/>
      <c r="W752" s="112"/>
      <c r="X752" s="111"/>
      <c r="Y752" s="64"/>
      <c r="Z752" s="111"/>
      <c r="AA752" s="111"/>
      <c r="AB752" s="111"/>
    </row>
    <row r="753" ht="15.75" customHeight="1">
      <c r="C753" s="73"/>
      <c r="L753" s="73"/>
      <c r="N753" s="98"/>
      <c r="O753" s="98"/>
      <c r="P753" s="98"/>
      <c r="Q753" s="73"/>
      <c r="R753" s="73"/>
      <c r="S753" s="73"/>
      <c r="V753" s="111"/>
      <c r="W753" s="112"/>
      <c r="X753" s="111"/>
      <c r="Y753" s="64"/>
      <c r="Z753" s="111"/>
      <c r="AA753" s="111"/>
      <c r="AB753" s="111"/>
    </row>
    <row r="754" ht="15.75" customHeight="1">
      <c r="C754" s="73"/>
      <c r="L754" s="73"/>
      <c r="N754" s="98"/>
      <c r="O754" s="98"/>
      <c r="P754" s="98"/>
      <c r="Q754" s="73"/>
      <c r="R754" s="73"/>
      <c r="S754" s="73"/>
      <c r="V754" s="111"/>
      <c r="W754" s="112"/>
      <c r="X754" s="111"/>
      <c r="Y754" s="64"/>
      <c r="Z754" s="111"/>
      <c r="AA754" s="111"/>
      <c r="AB754" s="111"/>
    </row>
    <row r="755" ht="15.75" customHeight="1">
      <c r="C755" s="73"/>
      <c r="L755" s="73"/>
      <c r="N755" s="98"/>
      <c r="O755" s="98"/>
      <c r="P755" s="98"/>
      <c r="Q755" s="73"/>
      <c r="R755" s="73"/>
      <c r="S755" s="73"/>
      <c r="V755" s="111"/>
      <c r="W755" s="112"/>
      <c r="X755" s="111"/>
      <c r="Y755" s="64"/>
      <c r="Z755" s="111"/>
      <c r="AA755" s="111"/>
      <c r="AB755" s="111"/>
    </row>
    <row r="756" ht="15.75" customHeight="1">
      <c r="C756" s="73"/>
      <c r="L756" s="73"/>
      <c r="N756" s="98"/>
      <c r="O756" s="98"/>
      <c r="P756" s="98"/>
      <c r="Q756" s="73"/>
      <c r="R756" s="73"/>
      <c r="S756" s="73"/>
      <c r="V756" s="111"/>
      <c r="W756" s="112"/>
      <c r="X756" s="111"/>
      <c r="Y756" s="64"/>
      <c r="Z756" s="111"/>
      <c r="AA756" s="111"/>
      <c r="AB756" s="111"/>
    </row>
    <row r="757" ht="15.75" customHeight="1">
      <c r="C757" s="73"/>
      <c r="L757" s="73"/>
      <c r="N757" s="98"/>
      <c r="O757" s="98"/>
      <c r="P757" s="98"/>
      <c r="Q757" s="73"/>
      <c r="R757" s="73"/>
      <c r="S757" s="73"/>
      <c r="V757" s="111"/>
      <c r="W757" s="112"/>
      <c r="X757" s="111"/>
      <c r="Y757" s="64"/>
      <c r="Z757" s="111"/>
      <c r="AA757" s="111"/>
      <c r="AB757" s="111"/>
    </row>
    <row r="758" ht="15.75" customHeight="1">
      <c r="C758" s="73"/>
      <c r="L758" s="73"/>
      <c r="N758" s="98"/>
      <c r="O758" s="98"/>
      <c r="P758" s="98"/>
      <c r="Q758" s="73"/>
      <c r="R758" s="73"/>
      <c r="S758" s="73"/>
      <c r="V758" s="111"/>
      <c r="W758" s="112"/>
      <c r="X758" s="111"/>
      <c r="Y758" s="64"/>
      <c r="Z758" s="111"/>
      <c r="AA758" s="111"/>
      <c r="AB758" s="111"/>
    </row>
    <row r="759" ht="15.75" customHeight="1">
      <c r="C759" s="73"/>
      <c r="L759" s="73"/>
      <c r="N759" s="98"/>
      <c r="O759" s="98"/>
      <c r="P759" s="98"/>
      <c r="Q759" s="73"/>
      <c r="R759" s="73"/>
      <c r="S759" s="73"/>
      <c r="V759" s="111"/>
      <c r="W759" s="112"/>
      <c r="X759" s="111"/>
      <c r="Y759" s="64"/>
      <c r="Z759" s="111"/>
      <c r="AA759" s="111"/>
      <c r="AB759" s="111"/>
    </row>
    <row r="760" ht="15.75" customHeight="1">
      <c r="C760" s="73"/>
      <c r="L760" s="73"/>
      <c r="N760" s="98"/>
      <c r="O760" s="98"/>
      <c r="P760" s="98"/>
      <c r="Q760" s="73"/>
      <c r="R760" s="73"/>
      <c r="S760" s="73"/>
      <c r="V760" s="111"/>
      <c r="W760" s="112"/>
      <c r="X760" s="111"/>
      <c r="Y760" s="64"/>
      <c r="Z760" s="111"/>
      <c r="AA760" s="111"/>
      <c r="AB760" s="111"/>
    </row>
    <row r="761" ht="15.75" customHeight="1">
      <c r="C761" s="73"/>
      <c r="L761" s="73"/>
      <c r="N761" s="98"/>
      <c r="O761" s="98"/>
      <c r="P761" s="98"/>
      <c r="Q761" s="73"/>
      <c r="R761" s="73"/>
      <c r="S761" s="73"/>
      <c r="V761" s="111"/>
      <c r="W761" s="112"/>
      <c r="X761" s="111"/>
      <c r="Y761" s="64"/>
      <c r="Z761" s="111"/>
      <c r="AA761" s="111"/>
      <c r="AB761" s="111"/>
    </row>
    <row r="762" ht="15.75" customHeight="1">
      <c r="C762" s="73"/>
      <c r="L762" s="73"/>
      <c r="N762" s="98"/>
      <c r="O762" s="98"/>
      <c r="P762" s="98"/>
      <c r="Q762" s="73"/>
      <c r="R762" s="73"/>
      <c r="S762" s="73"/>
      <c r="V762" s="111"/>
      <c r="W762" s="112"/>
      <c r="X762" s="111"/>
      <c r="Y762" s="64"/>
      <c r="Z762" s="111"/>
      <c r="AA762" s="111"/>
      <c r="AB762" s="111"/>
    </row>
    <row r="763" ht="15.75" customHeight="1">
      <c r="C763" s="73"/>
      <c r="L763" s="73"/>
      <c r="N763" s="98"/>
      <c r="O763" s="98"/>
      <c r="P763" s="98"/>
      <c r="Q763" s="73"/>
      <c r="R763" s="73"/>
      <c r="S763" s="73"/>
      <c r="V763" s="111"/>
      <c r="W763" s="112"/>
      <c r="X763" s="111"/>
      <c r="Y763" s="64"/>
      <c r="Z763" s="111"/>
      <c r="AA763" s="111"/>
      <c r="AB763" s="111"/>
    </row>
    <row r="764" ht="15.75" customHeight="1">
      <c r="C764" s="73"/>
      <c r="L764" s="73"/>
      <c r="N764" s="98"/>
      <c r="O764" s="98"/>
      <c r="P764" s="98"/>
      <c r="Q764" s="73"/>
      <c r="R764" s="73"/>
      <c r="S764" s="73"/>
      <c r="V764" s="111"/>
      <c r="W764" s="112"/>
      <c r="X764" s="111"/>
      <c r="Y764" s="64"/>
      <c r="Z764" s="111"/>
      <c r="AA764" s="111"/>
      <c r="AB764" s="111"/>
    </row>
    <row r="765" ht="15.75" customHeight="1">
      <c r="C765" s="73"/>
      <c r="L765" s="73"/>
      <c r="N765" s="98"/>
      <c r="O765" s="98"/>
      <c r="P765" s="98"/>
      <c r="Q765" s="73"/>
      <c r="R765" s="73"/>
      <c r="S765" s="73"/>
      <c r="V765" s="111"/>
      <c r="W765" s="112"/>
      <c r="X765" s="111"/>
      <c r="Y765" s="64"/>
      <c r="Z765" s="111"/>
      <c r="AA765" s="111"/>
      <c r="AB765" s="111"/>
    </row>
    <row r="766" ht="15.75" customHeight="1">
      <c r="C766" s="73"/>
      <c r="L766" s="73"/>
      <c r="N766" s="98"/>
      <c r="O766" s="98"/>
      <c r="P766" s="98"/>
      <c r="Q766" s="73"/>
      <c r="R766" s="73"/>
      <c r="S766" s="73"/>
      <c r="V766" s="111"/>
      <c r="W766" s="112"/>
      <c r="X766" s="111"/>
      <c r="Y766" s="64"/>
      <c r="Z766" s="111"/>
      <c r="AA766" s="111"/>
      <c r="AB766" s="111"/>
    </row>
    <row r="767" ht="15.75" customHeight="1">
      <c r="C767" s="73"/>
      <c r="L767" s="73"/>
      <c r="N767" s="98"/>
      <c r="O767" s="98"/>
      <c r="P767" s="98"/>
      <c r="Q767" s="73"/>
      <c r="R767" s="73"/>
      <c r="S767" s="73"/>
      <c r="V767" s="111"/>
      <c r="W767" s="112"/>
      <c r="X767" s="111"/>
      <c r="Y767" s="64"/>
      <c r="Z767" s="111"/>
      <c r="AA767" s="111"/>
      <c r="AB767" s="111"/>
    </row>
    <row r="768" ht="15.75" customHeight="1">
      <c r="C768" s="73"/>
      <c r="L768" s="73"/>
      <c r="N768" s="98"/>
      <c r="O768" s="98"/>
      <c r="P768" s="98"/>
      <c r="Q768" s="73"/>
      <c r="R768" s="73"/>
      <c r="S768" s="73"/>
      <c r="V768" s="111"/>
      <c r="W768" s="112"/>
      <c r="X768" s="111"/>
      <c r="Y768" s="64"/>
      <c r="Z768" s="111"/>
      <c r="AA768" s="111"/>
      <c r="AB768" s="111"/>
    </row>
    <row r="769" ht="15.75" customHeight="1">
      <c r="C769" s="73"/>
      <c r="L769" s="73"/>
      <c r="N769" s="98"/>
      <c r="O769" s="98"/>
      <c r="P769" s="98"/>
      <c r="Q769" s="73"/>
      <c r="R769" s="73"/>
      <c r="S769" s="73"/>
      <c r="V769" s="111"/>
      <c r="W769" s="112"/>
      <c r="X769" s="111"/>
      <c r="Y769" s="64"/>
      <c r="Z769" s="111"/>
      <c r="AA769" s="111"/>
      <c r="AB769" s="111"/>
    </row>
    <row r="770" ht="15.75" customHeight="1">
      <c r="C770" s="73"/>
      <c r="L770" s="73"/>
      <c r="N770" s="98"/>
      <c r="O770" s="98"/>
      <c r="P770" s="98"/>
      <c r="Q770" s="73"/>
      <c r="R770" s="73"/>
      <c r="S770" s="73"/>
      <c r="V770" s="111"/>
      <c r="W770" s="112"/>
      <c r="X770" s="111"/>
      <c r="Y770" s="64"/>
      <c r="Z770" s="111"/>
      <c r="AA770" s="111"/>
      <c r="AB770" s="111"/>
    </row>
    <row r="771" ht="15.75" customHeight="1">
      <c r="C771" s="73"/>
      <c r="L771" s="73"/>
      <c r="N771" s="98"/>
      <c r="O771" s="98"/>
      <c r="P771" s="98"/>
      <c r="Q771" s="73"/>
      <c r="R771" s="73"/>
      <c r="S771" s="73"/>
      <c r="V771" s="111"/>
      <c r="W771" s="112"/>
      <c r="X771" s="111"/>
      <c r="Y771" s="64"/>
      <c r="Z771" s="111"/>
      <c r="AA771" s="111"/>
      <c r="AB771" s="111"/>
    </row>
    <row r="772" ht="15.75" customHeight="1">
      <c r="C772" s="73"/>
      <c r="L772" s="73"/>
      <c r="N772" s="98"/>
      <c r="O772" s="98"/>
      <c r="P772" s="98"/>
      <c r="Q772" s="73"/>
      <c r="R772" s="73"/>
      <c r="S772" s="73"/>
      <c r="V772" s="111"/>
      <c r="W772" s="112"/>
      <c r="X772" s="111"/>
      <c r="Y772" s="64"/>
      <c r="Z772" s="111"/>
      <c r="AA772" s="111"/>
      <c r="AB772" s="111"/>
    </row>
    <row r="773" ht="15.75" customHeight="1">
      <c r="C773" s="73"/>
      <c r="L773" s="73"/>
      <c r="N773" s="98"/>
      <c r="O773" s="98"/>
      <c r="P773" s="98"/>
      <c r="Q773" s="73"/>
      <c r="R773" s="73"/>
      <c r="S773" s="73"/>
      <c r="V773" s="111"/>
      <c r="W773" s="112"/>
      <c r="X773" s="111"/>
      <c r="Y773" s="64"/>
      <c r="Z773" s="111"/>
      <c r="AA773" s="111"/>
      <c r="AB773" s="111"/>
    </row>
    <row r="774" ht="15.75" customHeight="1">
      <c r="C774" s="73"/>
      <c r="L774" s="73"/>
      <c r="N774" s="98"/>
      <c r="O774" s="98"/>
      <c r="P774" s="98"/>
      <c r="Q774" s="73"/>
      <c r="R774" s="73"/>
      <c r="S774" s="73"/>
      <c r="V774" s="111"/>
      <c r="W774" s="112"/>
      <c r="X774" s="111"/>
      <c r="Y774" s="64"/>
      <c r="Z774" s="111"/>
      <c r="AA774" s="111"/>
      <c r="AB774" s="111"/>
    </row>
    <row r="775" ht="15.75" customHeight="1">
      <c r="C775" s="73"/>
      <c r="L775" s="73"/>
      <c r="N775" s="98"/>
      <c r="O775" s="98"/>
      <c r="P775" s="98"/>
      <c r="Q775" s="73"/>
      <c r="R775" s="73"/>
      <c r="S775" s="73"/>
      <c r="V775" s="111"/>
      <c r="W775" s="112"/>
      <c r="X775" s="111"/>
      <c r="Y775" s="64"/>
      <c r="Z775" s="111"/>
      <c r="AA775" s="111"/>
      <c r="AB775" s="111"/>
    </row>
    <row r="776" ht="15.75" customHeight="1">
      <c r="C776" s="73"/>
      <c r="L776" s="73"/>
      <c r="N776" s="98"/>
      <c r="O776" s="98"/>
      <c r="P776" s="98"/>
      <c r="Q776" s="73"/>
      <c r="R776" s="73"/>
      <c r="S776" s="73"/>
      <c r="V776" s="111"/>
      <c r="W776" s="112"/>
      <c r="X776" s="111"/>
      <c r="Y776" s="64"/>
      <c r="Z776" s="111"/>
      <c r="AA776" s="111"/>
      <c r="AB776" s="111"/>
    </row>
    <row r="777" ht="15.75" customHeight="1">
      <c r="C777" s="73"/>
      <c r="L777" s="73"/>
      <c r="N777" s="98"/>
      <c r="O777" s="98"/>
      <c r="P777" s="98"/>
      <c r="Q777" s="73"/>
      <c r="R777" s="73"/>
      <c r="S777" s="73"/>
      <c r="V777" s="111"/>
      <c r="W777" s="112"/>
      <c r="X777" s="111"/>
      <c r="Y777" s="64"/>
      <c r="Z777" s="111"/>
      <c r="AA777" s="111"/>
      <c r="AB777" s="111"/>
    </row>
    <row r="778" ht="15.75" customHeight="1">
      <c r="C778" s="73"/>
      <c r="L778" s="73"/>
      <c r="N778" s="98"/>
      <c r="O778" s="98"/>
      <c r="P778" s="98"/>
      <c r="Q778" s="73"/>
      <c r="R778" s="73"/>
      <c r="S778" s="73"/>
      <c r="V778" s="111"/>
      <c r="W778" s="112"/>
      <c r="X778" s="111"/>
      <c r="Y778" s="64"/>
      <c r="Z778" s="111"/>
      <c r="AA778" s="111"/>
      <c r="AB778" s="111"/>
    </row>
    <row r="779" ht="15.75" customHeight="1">
      <c r="C779" s="73"/>
      <c r="L779" s="73"/>
      <c r="N779" s="98"/>
      <c r="O779" s="98"/>
      <c r="P779" s="98"/>
      <c r="Q779" s="73"/>
      <c r="R779" s="73"/>
      <c r="S779" s="73"/>
      <c r="V779" s="111"/>
      <c r="W779" s="112"/>
      <c r="X779" s="111"/>
      <c r="Y779" s="64"/>
      <c r="Z779" s="111"/>
      <c r="AA779" s="111"/>
      <c r="AB779" s="111"/>
    </row>
    <row r="780" ht="15.75" customHeight="1">
      <c r="C780" s="73"/>
      <c r="L780" s="73"/>
      <c r="N780" s="98"/>
      <c r="O780" s="98"/>
      <c r="P780" s="98"/>
      <c r="Q780" s="73"/>
      <c r="R780" s="73"/>
      <c r="S780" s="73"/>
      <c r="V780" s="111"/>
      <c r="W780" s="112"/>
      <c r="X780" s="111"/>
      <c r="Y780" s="64"/>
      <c r="Z780" s="111"/>
      <c r="AA780" s="111"/>
      <c r="AB780" s="111"/>
    </row>
    <row r="781" ht="15.75" customHeight="1">
      <c r="C781" s="73"/>
      <c r="L781" s="73"/>
      <c r="N781" s="98"/>
      <c r="O781" s="98"/>
      <c r="P781" s="98"/>
      <c r="Q781" s="73"/>
      <c r="R781" s="73"/>
      <c r="S781" s="73"/>
      <c r="V781" s="111"/>
      <c r="W781" s="112"/>
      <c r="X781" s="111"/>
      <c r="Y781" s="64"/>
      <c r="Z781" s="111"/>
      <c r="AA781" s="111"/>
      <c r="AB781" s="111"/>
    </row>
    <row r="782" ht="15.75" customHeight="1">
      <c r="C782" s="73"/>
      <c r="L782" s="73"/>
      <c r="N782" s="98"/>
      <c r="O782" s="98"/>
      <c r="P782" s="98"/>
      <c r="Q782" s="73"/>
      <c r="R782" s="73"/>
      <c r="S782" s="73"/>
      <c r="V782" s="111"/>
      <c r="W782" s="112"/>
      <c r="X782" s="111"/>
      <c r="Y782" s="64"/>
      <c r="Z782" s="111"/>
      <c r="AA782" s="111"/>
      <c r="AB782" s="111"/>
    </row>
    <row r="783" ht="15.75" customHeight="1">
      <c r="C783" s="73"/>
      <c r="L783" s="73"/>
      <c r="N783" s="98"/>
      <c r="O783" s="98"/>
      <c r="P783" s="98"/>
      <c r="Q783" s="73"/>
      <c r="R783" s="73"/>
      <c r="S783" s="73"/>
      <c r="V783" s="111"/>
      <c r="W783" s="112"/>
      <c r="X783" s="111"/>
      <c r="Y783" s="64"/>
      <c r="Z783" s="111"/>
      <c r="AA783" s="111"/>
      <c r="AB783" s="111"/>
    </row>
    <row r="784" ht="15.75" customHeight="1">
      <c r="C784" s="73"/>
      <c r="L784" s="73"/>
      <c r="N784" s="98"/>
      <c r="O784" s="98"/>
      <c r="P784" s="98"/>
      <c r="Q784" s="73"/>
      <c r="R784" s="73"/>
      <c r="S784" s="73"/>
      <c r="V784" s="111"/>
      <c r="W784" s="112"/>
      <c r="X784" s="111"/>
      <c r="Y784" s="64"/>
      <c r="Z784" s="111"/>
      <c r="AA784" s="111"/>
      <c r="AB784" s="111"/>
    </row>
    <row r="785" ht="15.75" customHeight="1">
      <c r="C785" s="73"/>
      <c r="L785" s="73"/>
      <c r="N785" s="98"/>
      <c r="O785" s="98"/>
      <c r="P785" s="98"/>
      <c r="Q785" s="73"/>
      <c r="R785" s="73"/>
      <c r="S785" s="73"/>
      <c r="V785" s="111"/>
      <c r="W785" s="112"/>
      <c r="X785" s="111"/>
      <c r="Y785" s="64"/>
      <c r="Z785" s="111"/>
      <c r="AA785" s="111"/>
      <c r="AB785" s="111"/>
    </row>
    <row r="786" ht="15.75" customHeight="1">
      <c r="C786" s="73"/>
      <c r="L786" s="73"/>
      <c r="N786" s="98"/>
      <c r="O786" s="98"/>
      <c r="P786" s="98"/>
      <c r="Q786" s="73"/>
      <c r="R786" s="73"/>
      <c r="S786" s="73"/>
      <c r="V786" s="111"/>
      <c r="W786" s="112"/>
      <c r="X786" s="111"/>
      <c r="Y786" s="64"/>
      <c r="Z786" s="111"/>
      <c r="AA786" s="111"/>
      <c r="AB786" s="111"/>
    </row>
    <row r="787" ht="15.75" customHeight="1">
      <c r="C787" s="73"/>
      <c r="L787" s="73"/>
      <c r="N787" s="98"/>
      <c r="O787" s="98"/>
      <c r="P787" s="98"/>
      <c r="Q787" s="73"/>
      <c r="R787" s="73"/>
      <c r="S787" s="73"/>
      <c r="V787" s="111"/>
      <c r="W787" s="112"/>
      <c r="X787" s="111"/>
      <c r="Y787" s="64"/>
      <c r="Z787" s="111"/>
      <c r="AA787" s="111"/>
      <c r="AB787" s="111"/>
    </row>
    <row r="788" ht="15.75" customHeight="1">
      <c r="C788" s="73"/>
      <c r="L788" s="73"/>
      <c r="N788" s="98"/>
      <c r="O788" s="98"/>
      <c r="P788" s="98"/>
      <c r="Q788" s="73"/>
      <c r="R788" s="73"/>
      <c r="S788" s="73"/>
      <c r="V788" s="111"/>
      <c r="W788" s="112"/>
      <c r="X788" s="111"/>
      <c r="Y788" s="64"/>
      <c r="Z788" s="111"/>
      <c r="AA788" s="111"/>
      <c r="AB788" s="111"/>
    </row>
    <row r="789" ht="15.75" customHeight="1">
      <c r="C789" s="73"/>
      <c r="L789" s="73"/>
      <c r="N789" s="98"/>
      <c r="O789" s="98"/>
      <c r="P789" s="98"/>
      <c r="Q789" s="73"/>
      <c r="R789" s="73"/>
      <c r="S789" s="73"/>
      <c r="V789" s="111"/>
      <c r="W789" s="112"/>
      <c r="X789" s="111"/>
      <c r="Y789" s="64"/>
      <c r="Z789" s="111"/>
      <c r="AA789" s="111"/>
      <c r="AB789" s="111"/>
    </row>
    <row r="790" ht="15.75" customHeight="1">
      <c r="C790" s="73"/>
      <c r="L790" s="73"/>
      <c r="N790" s="98"/>
      <c r="O790" s="98"/>
      <c r="P790" s="98"/>
      <c r="Q790" s="73"/>
      <c r="R790" s="73"/>
      <c r="S790" s="73"/>
      <c r="V790" s="111"/>
      <c r="W790" s="112"/>
      <c r="X790" s="111"/>
      <c r="Y790" s="64"/>
      <c r="Z790" s="111"/>
      <c r="AA790" s="111"/>
      <c r="AB790" s="111"/>
    </row>
    <row r="791" ht="15.75" customHeight="1">
      <c r="C791" s="73"/>
      <c r="L791" s="73"/>
      <c r="N791" s="98"/>
      <c r="O791" s="98"/>
      <c r="P791" s="98"/>
      <c r="Q791" s="73"/>
      <c r="R791" s="73"/>
      <c r="S791" s="73"/>
      <c r="V791" s="111"/>
      <c r="W791" s="112"/>
      <c r="X791" s="111"/>
      <c r="Y791" s="64"/>
      <c r="Z791" s="111"/>
      <c r="AA791" s="111"/>
      <c r="AB791" s="111"/>
    </row>
    <row r="792" ht="15.75" customHeight="1">
      <c r="C792" s="73"/>
      <c r="L792" s="73"/>
      <c r="N792" s="98"/>
      <c r="O792" s="98"/>
      <c r="P792" s="98"/>
      <c r="Q792" s="73"/>
      <c r="R792" s="73"/>
      <c r="S792" s="73"/>
      <c r="V792" s="111"/>
      <c r="W792" s="112"/>
      <c r="X792" s="111"/>
      <c r="Y792" s="64"/>
      <c r="Z792" s="111"/>
      <c r="AA792" s="111"/>
      <c r="AB792" s="111"/>
    </row>
    <row r="793" ht="15.75" customHeight="1">
      <c r="C793" s="73"/>
      <c r="L793" s="73"/>
      <c r="N793" s="98"/>
      <c r="O793" s="98"/>
      <c r="P793" s="98"/>
      <c r="Q793" s="73"/>
      <c r="R793" s="73"/>
      <c r="S793" s="73"/>
      <c r="V793" s="111"/>
      <c r="W793" s="112"/>
      <c r="X793" s="111"/>
      <c r="Y793" s="64"/>
      <c r="Z793" s="111"/>
      <c r="AA793" s="111"/>
      <c r="AB793" s="111"/>
    </row>
    <row r="794" ht="15.75" customHeight="1">
      <c r="C794" s="73"/>
      <c r="L794" s="73"/>
      <c r="N794" s="98"/>
      <c r="O794" s="98"/>
      <c r="P794" s="98"/>
      <c r="Q794" s="73"/>
      <c r="R794" s="73"/>
      <c r="S794" s="73"/>
      <c r="V794" s="111"/>
      <c r="W794" s="112"/>
      <c r="X794" s="111"/>
      <c r="Y794" s="64"/>
      <c r="Z794" s="111"/>
      <c r="AA794" s="111"/>
      <c r="AB794" s="111"/>
    </row>
    <row r="795" ht="15.75" customHeight="1">
      <c r="C795" s="73"/>
      <c r="L795" s="73"/>
      <c r="N795" s="98"/>
      <c r="O795" s="98"/>
      <c r="P795" s="98"/>
      <c r="Q795" s="73"/>
      <c r="R795" s="73"/>
      <c r="S795" s="73"/>
      <c r="V795" s="111"/>
      <c r="W795" s="112"/>
      <c r="X795" s="111"/>
      <c r="Y795" s="64"/>
      <c r="Z795" s="111"/>
      <c r="AA795" s="111"/>
      <c r="AB795" s="111"/>
    </row>
    <row r="796" ht="15.75" customHeight="1">
      <c r="C796" s="73"/>
      <c r="L796" s="73"/>
      <c r="N796" s="98"/>
      <c r="O796" s="98"/>
      <c r="P796" s="98"/>
      <c r="Q796" s="73"/>
      <c r="R796" s="73"/>
      <c r="S796" s="73"/>
      <c r="V796" s="111"/>
      <c r="W796" s="112"/>
      <c r="X796" s="111"/>
      <c r="Y796" s="64"/>
      <c r="Z796" s="111"/>
      <c r="AA796" s="111"/>
      <c r="AB796" s="111"/>
    </row>
    <row r="797" ht="15.75" customHeight="1">
      <c r="C797" s="73"/>
      <c r="L797" s="73"/>
      <c r="N797" s="98"/>
      <c r="O797" s="98"/>
      <c r="P797" s="98"/>
      <c r="Q797" s="73"/>
      <c r="R797" s="73"/>
      <c r="S797" s="73"/>
      <c r="V797" s="111"/>
      <c r="W797" s="112"/>
      <c r="X797" s="111"/>
      <c r="Y797" s="64"/>
      <c r="Z797" s="111"/>
      <c r="AA797" s="111"/>
      <c r="AB797" s="111"/>
    </row>
    <row r="798" ht="15.75" customHeight="1">
      <c r="C798" s="73"/>
      <c r="L798" s="73"/>
      <c r="N798" s="98"/>
      <c r="O798" s="98"/>
      <c r="P798" s="98"/>
      <c r="Q798" s="73"/>
      <c r="R798" s="73"/>
      <c r="S798" s="73"/>
      <c r="V798" s="111"/>
      <c r="W798" s="112"/>
      <c r="X798" s="111"/>
      <c r="Y798" s="64"/>
      <c r="Z798" s="111"/>
      <c r="AA798" s="111"/>
      <c r="AB798" s="111"/>
    </row>
    <row r="799" ht="15.75" customHeight="1">
      <c r="C799" s="73"/>
      <c r="L799" s="73"/>
      <c r="N799" s="98"/>
      <c r="O799" s="98"/>
      <c r="P799" s="98"/>
      <c r="Q799" s="73"/>
      <c r="R799" s="73"/>
      <c r="S799" s="73"/>
      <c r="V799" s="111"/>
      <c r="W799" s="112"/>
      <c r="X799" s="111"/>
      <c r="Y799" s="64"/>
      <c r="Z799" s="111"/>
      <c r="AA799" s="111"/>
      <c r="AB799" s="111"/>
    </row>
    <row r="800" ht="15.75" customHeight="1">
      <c r="C800" s="73"/>
      <c r="L800" s="73"/>
      <c r="N800" s="98"/>
      <c r="O800" s="98"/>
      <c r="P800" s="98"/>
      <c r="Q800" s="73"/>
      <c r="R800" s="73"/>
      <c r="S800" s="73"/>
      <c r="V800" s="111"/>
      <c r="W800" s="112"/>
      <c r="X800" s="111"/>
      <c r="Y800" s="64"/>
      <c r="Z800" s="111"/>
      <c r="AA800" s="111"/>
      <c r="AB800" s="111"/>
    </row>
    <row r="801" ht="15.75" customHeight="1">
      <c r="C801" s="73"/>
      <c r="L801" s="73"/>
      <c r="N801" s="98"/>
      <c r="O801" s="98"/>
      <c r="P801" s="98"/>
      <c r="Q801" s="73"/>
      <c r="R801" s="73"/>
      <c r="S801" s="73"/>
      <c r="V801" s="111"/>
      <c r="W801" s="112"/>
      <c r="X801" s="111"/>
      <c r="Y801" s="64"/>
      <c r="Z801" s="111"/>
      <c r="AA801" s="111"/>
      <c r="AB801" s="111"/>
    </row>
    <row r="802" ht="15.75" customHeight="1">
      <c r="C802" s="73"/>
      <c r="L802" s="73"/>
      <c r="N802" s="98"/>
      <c r="O802" s="98"/>
      <c r="P802" s="98"/>
      <c r="Q802" s="73"/>
      <c r="R802" s="73"/>
      <c r="S802" s="73"/>
      <c r="V802" s="111"/>
      <c r="W802" s="112"/>
      <c r="X802" s="111"/>
      <c r="Y802" s="64"/>
      <c r="Z802" s="111"/>
      <c r="AA802" s="111"/>
      <c r="AB802" s="111"/>
    </row>
    <row r="803" ht="15.75" customHeight="1">
      <c r="C803" s="73"/>
      <c r="L803" s="73"/>
      <c r="N803" s="98"/>
      <c r="O803" s="98"/>
      <c r="P803" s="98"/>
      <c r="Q803" s="73"/>
      <c r="R803" s="73"/>
      <c r="S803" s="73"/>
      <c r="V803" s="111"/>
      <c r="W803" s="112"/>
      <c r="X803" s="111"/>
      <c r="Y803" s="64"/>
      <c r="Z803" s="111"/>
      <c r="AA803" s="111"/>
      <c r="AB803" s="111"/>
    </row>
    <row r="804" ht="15.75" customHeight="1">
      <c r="C804" s="73"/>
      <c r="L804" s="73"/>
      <c r="N804" s="98"/>
      <c r="O804" s="98"/>
      <c r="P804" s="98"/>
      <c r="Q804" s="73"/>
      <c r="R804" s="73"/>
      <c r="S804" s="73"/>
      <c r="V804" s="111"/>
      <c r="W804" s="112"/>
      <c r="X804" s="111"/>
      <c r="Y804" s="64"/>
      <c r="Z804" s="111"/>
      <c r="AA804" s="111"/>
      <c r="AB804" s="111"/>
    </row>
    <row r="805" ht="15.75" customHeight="1">
      <c r="C805" s="73"/>
      <c r="L805" s="73"/>
      <c r="N805" s="98"/>
      <c r="O805" s="98"/>
      <c r="P805" s="98"/>
      <c r="Q805" s="73"/>
      <c r="R805" s="73"/>
      <c r="S805" s="73"/>
      <c r="V805" s="111"/>
      <c r="W805" s="112"/>
      <c r="X805" s="111"/>
      <c r="Y805" s="64"/>
      <c r="Z805" s="111"/>
      <c r="AA805" s="111"/>
      <c r="AB805" s="111"/>
    </row>
    <row r="806" ht="15.75" customHeight="1">
      <c r="C806" s="73"/>
      <c r="L806" s="73"/>
      <c r="N806" s="98"/>
      <c r="O806" s="98"/>
      <c r="P806" s="98"/>
      <c r="Q806" s="73"/>
      <c r="R806" s="73"/>
      <c r="S806" s="73"/>
      <c r="V806" s="111"/>
      <c r="W806" s="112"/>
      <c r="X806" s="111"/>
      <c r="Y806" s="64"/>
      <c r="Z806" s="111"/>
      <c r="AA806" s="111"/>
      <c r="AB806" s="111"/>
    </row>
    <row r="807" ht="15.75" customHeight="1">
      <c r="C807" s="73"/>
      <c r="L807" s="73"/>
      <c r="N807" s="98"/>
      <c r="O807" s="98"/>
      <c r="P807" s="98"/>
      <c r="Q807" s="73"/>
      <c r="R807" s="73"/>
      <c r="S807" s="73"/>
      <c r="V807" s="111"/>
      <c r="W807" s="112"/>
      <c r="X807" s="111"/>
      <c r="Y807" s="64"/>
      <c r="Z807" s="111"/>
      <c r="AA807" s="111"/>
      <c r="AB807" s="111"/>
    </row>
    <row r="808" ht="15.75" customHeight="1">
      <c r="C808" s="73"/>
      <c r="L808" s="73"/>
      <c r="N808" s="98"/>
      <c r="O808" s="98"/>
      <c r="P808" s="98"/>
      <c r="Q808" s="73"/>
      <c r="R808" s="73"/>
      <c r="S808" s="73"/>
      <c r="V808" s="111"/>
      <c r="W808" s="112"/>
      <c r="X808" s="111"/>
      <c r="Y808" s="64"/>
      <c r="Z808" s="111"/>
      <c r="AA808" s="111"/>
      <c r="AB808" s="111"/>
    </row>
    <row r="809" ht="15.75" customHeight="1">
      <c r="C809" s="73"/>
      <c r="L809" s="73"/>
      <c r="N809" s="98"/>
      <c r="O809" s="98"/>
      <c r="P809" s="98"/>
      <c r="Q809" s="73"/>
      <c r="R809" s="73"/>
      <c r="S809" s="73"/>
      <c r="V809" s="111"/>
      <c r="W809" s="112"/>
      <c r="X809" s="111"/>
      <c r="Y809" s="64"/>
      <c r="Z809" s="111"/>
      <c r="AA809" s="111"/>
      <c r="AB809" s="111"/>
    </row>
    <row r="810" ht="15.75" customHeight="1">
      <c r="C810" s="73"/>
      <c r="L810" s="73"/>
      <c r="N810" s="98"/>
      <c r="O810" s="98"/>
      <c r="P810" s="98"/>
      <c r="Q810" s="73"/>
      <c r="R810" s="73"/>
      <c r="S810" s="73"/>
      <c r="V810" s="111"/>
      <c r="W810" s="112"/>
      <c r="X810" s="111"/>
      <c r="Y810" s="64"/>
      <c r="Z810" s="111"/>
      <c r="AA810" s="111"/>
      <c r="AB810" s="111"/>
    </row>
    <row r="811" ht="15.75" customHeight="1">
      <c r="C811" s="73"/>
      <c r="L811" s="73"/>
      <c r="N811" s="98"/>
      <c r="O811" s="98"/>
      <c r="P811" s="98"/>
      <c r="Q811" s="73"/>
      <c r="R811" s="73"/>
      <c r="S811" s="73"/>
      <c r="V811" s="111"/>
      <c r="W811" s="112"/>
      <c r="X811" s="111"/>
      <c r="Y811" s="64"/>
      <c r="Z811" s="111"/>
      <c r="AA811" s="111"/>
      <c r="AB811" s="111"/>
    </row>
    <row r="812" ht="15.75" customHeight="1">
      <c r="C812" s="73"/>
      <c r="L812" s="73"/>
      <c r="N812" s="98"/>
      <c r="O812" s="98"/>
      <c r="P812" s="98"/>
      <c r="Q812" s="73"/>
      <c r="R812" s="73"/>
      <c r="S812" s="73"/>
      <c r="V812" s="111"/>
      <c r="W812" s="112"/>
      <c r="X812" s="111"/>
      <c r="Y812" s="64"/>
      <c r="Z812" s="111"/>
      <c r="AA812" s="111"/>
      <c r="AB812" s="111"/>
    </row>
    <row r="813" ht="15.75" customHeight="1">
      <c r="C813" s="73"/>
      <c r="L813" s="73"/>
      <c r="N813" s="98"/>
      <c r="O813" s="98"/>
      <c r="P813" s="98"/>
      <c r="Q813" s="73"/>
      <c r="R813" s="73"/>
      <c r="S813" s="73"/>
      <c r="V813" s="111"/>
      <c r="W813" s="112"/>
      <c r="X813" s="111"/>
      <c r="Y813" s="64"/>
      <c r="Z813" s="111"/>
      <c r="AA813" s="111"/>
      <c r="AB813" s="111"/>
    </row>
    <row r="814" ht="15.75" customHeight="1">
      <c r="C814" s="73"/>
      <c r="L814" s="73"/>
      <c r="N814" s="98"/>
      <c r="O814" s="98"/>
      <c r="P814" s="98"/>
      <c r="Q814" s="73"/>
      <c r="R814" s="73"/>
      <c r="S814" s="73"/>
      <c r="V814" s="111"/>
      <c r="W814" s="112"/>
      <c r="X814" s="111"/>
      <c r="Y814" s="64"/>
      <c r="Z814" s="111"/>
      <c r="AA814" s="111"/>
      <c r="AB814" s="111"/>
    </row>
    <row r="815" ht="15.75" customHeight="1">
      <c r="C815" s="73"/>
      <c r="L815" s="73"/>
      <c r="N815" s="98"/>
      <c r="O815" s="98"/>
      <c r="P815" s="98"/>
      <c r="Q815" s="73"/>
      <c r="R815" s="73"/>
      <c r="S815" s="73"/>
      <c r="V815" s="111"/>
      <c r="W815" s="112"/>
      <c r="X815" s="111"/>
      <c r="Y815" s="64"/>
      <c r="Z815" s="111"/>
      <c r="AA815" s="111"/>
      <c r="AB815" s="111"/>
    </row>
    <row r="816" ht="15.75" customHeight="1">
      <c r="C816" s="73"/>
      <c r="L816" s="73"/>
      <c r="N816" s="98"/>
      <c r="O816" s="98"/>
      <c r="P816" s="98"/>
      <c r="Q816" s="73"/>
      <c r="R816" s="73"/>
      <c r="S816" s="73"/>
      <c r="V816" s="111"/>
      <c r="W816" s="112"/>
      <c r="X816" s="111"/>
      <c r="Y816" s="64"/>
      <c r="Z816" s="111"/>
      <c r="AA816" s="111"/>
      <c r="AB816" s="111"/>
    </row>
    <row r="817" ht="15.75" customHeight="1">
      <c r="C817" s="73"/>
      <c r="L817" s="73"/>
      <c r="N817" s="98"/>
      <c r="O817" s="98"/>
      <c r="P817" s="98"/>
      <c r="Q817" s="73"/>
      <c r="R817" s="73"/>
      <c r="S817" s="73"/>
      <c r="V817" s="111"/>
      <c r="W817" s="112"/>
      <c r="X817" s="111"/>
      <c r="Y817" s="64"/>
      <c r="Z817" s="111"/>
      <c r="AA817" s="111"/>
      <c r="AB817" s="111"/>
    </row>
    <row r="818" ht="15.75" customHeight="1">
      <c r="C818" s="73"/>
      <c r="L818" s="73"/>
      <c r="N818" s="98"/>
      <c r="O818" s="98"/>
      <c r="P818" s="98"/>
      <c r="Q818" s="73"/>
      <c r="R818" s="73"/>
      <c r="S818" s="73"/>
      <c r="V818" s="111"/>
      <c r="W818" s="112"/>
      <c r="X818" s="111"/>
      <c r="Y818" s="64"/>
      <c r="Z818" s="111"/>
      <c r="AA818" s="111"/>
      <c r="AB818" s="111"/>
    </row>
    <row r="819" ht="15.75" customHeight="1">
      <c r="C819" s="73"/>
      <c r="L819" s="73"/>
      <c r="N819" s="98"/>
      <c r="O819" s="98"/>
      <c r="P819" s="98"/>
      <c r="Q819" s="73"/>
      <c r="R819" s="73"/>
      <c r="S819" s="73"/>
      <c r="V819" s="111"/>
      <c r="W819" s="112"/>
      <c r="X819" s="111"/>
      <c r="Y819" s="64"/>
      <c r="Z819" s="111"/>
      <c r="AA819" s="111"/>
      <c r="AB819" s="111"/>
    </row>
    <row r="820" ht="15.75" customHeight="1">
      <c r="C820" s="73"/>
      <c r="L820" s="73"/>
      <c r="N820" s="98"/>
      <c r="O820" s="98"/>
      <c r="P820" s="98"/>
      <c r="Q820" s="73"/>
      <c r="R820" s="73"/>
      <c r="S820" s="73"/>
      <c r="V820" s="111"/>
      <c r="W820" s="112"/>
      <c r="X820" s="111"/>
      <c r="Y820" s="64"/>
      <c r="Z820" s="111"/>
      <c r="AA820" s="111"/>
      <c r="AB820" s="111"/>
    </row>
    <row r="821" ht="15.75" customHeight="1">
      <c r="C821" s="73"/>
      <c r="L821" s="73"/>
      <c r="N821" s="98"/>
      <c r="O821" s="98"/>
      <c r="P821" s="98"/>
      <c r="Q821" s="73"/>
      <c r="R821" s="73"/>
      <c r="S821" s="73"/>
      <c r="V821" s="111"/>
      <c r="W821" s="112"/>
      <c r="X821" s="111"/>
      <c r="Y821" s="64"/>
      <c r="Z821" s="111"/>
      <c r="AA821" s="111"/>
      <c r="AB821" s="111"/>
    </row>
    <row r="822" ht="15.75" customHeight="1">
      <c r="C822" s="73"/>
      <c r="L822" s="73"/>
      <c r="N822" s="98"/>
      <c r="O822" s="98"/>
      <c r="P822" s="98"/>
      <c r="Q822" s="73"/>
      <c r="R822" s="73"/>
      <c r="S822" s="73"/>
      <c r="V822" s="111"/>
      <c r="W822" s="112"/>
      <c r="X822" s="111"/>
      <c r="Y822" s="64"/>
      <c r="Z822" s="111"/>
      <c r="AA822" s="111"/>
      <c r="AB822" s="111"/>
    </row>
    <row r="823" ht="15.75" customHeight="1">
      <c r="C823" s="73"/>
      <c r="L823" s="73"/>
      <c r="N823" s="98"/>
      <c r="O823" s="98"/>
      <c r="P823" s="98"/>
      <c r="Q823" s="73"/>
      <c r="R823" s="73"/>
      <c r="S823" s="73"/>
      <c r="V823" s="111"/>
      <c r="W823" s="112"/>
      <c r="X823" s="111"/>
      <c r="Y823" s="64"/>
      <c r="Z823" s="111"/>
      <c r="AA823" s="111"/>
      <c r="AB823" s="111"/>
    </row>
    <row r="824" ht="15.75" customHeight="1">
      <c r="C824" s="73"/>
      <c r="L824" s="73"/>
      <c r="N824" s="98"/>
      <c r="O824" s="98"/>
      <c r="P824" s="98"/>
      <c r="Q824" s="73"/>
      <c r="R824" s="73"/>
      <c r="S824" s="73"/>
      <c r="V824" s="111"/>
      <c r="W824" s="112"/>
      <c r="X824" s="111"/>
      <c r="Y824" s="64"/>
      <c r="Z824" s="111"/>
      <c r="AA824" s="111"/>
      <c r="AB824" s="111"/>
    </row>
    <row r="825" ht="15.75" customHeight="1">
      <c r="C825" s="73"/>
      <c r="L825" s="73"/>
      <c r="N825" s="98"/>
      <c r="O825" s="98"/>
      <c r="P825" s="98"/>
      <c r="Q825" s="73"/>
      <c r="R825" s="73"/>
      <c r="S825" s="73"/>
      <c r="V825" s="111"/>
      <c r="W825" s="112"/>
      <c r="X825" s="111"/>
      <c r="Y825" s="64"/>
      <c r="Z825" s="111"/>
      <c r="AA825" s="111"/>
      <c r="AB825" s="111"/>
    </row>
    <row r="826" ht="15.75" customHeight="1">
      <c r="C826" s="73"/>
      <c r="L826" s="73"/>
      <c r="N826" s="98"/>
      <c r="O826" s="98"/>
      <c r="P826" s="98"/>
      <c r="Q826" s="73"/>
      <c r="R826" s="73"/>
      <c r="S826" s="73"/>
      <c r="V826" s="111"/>
      <c r="W826" s="112"/>
      <c r="X826" s="111"/>
      <c r="Y826" s="64"/>
      <c r="Z826" s="111"/>
      <c r="AA826" s="111"/>
      <c r="AB826" s="111"/>
    </row>
    <row r="827" ht="15.75" customHeight="1">
      <c r="C827" s="73"/>
      <c r="L827" s="73"/>
      <c r="N827" s="98"/>
      <c r="O827" s="98"/>
      <c r="P827" s="98"/>
      <c r="Q827" s="73"/>
      <c r="R827" s="73"/>
      <c r="S827" s="73"/>
      <c r="V827" s="111"/>
      <c r="W827" s="112"/>
      <c r="X827" s="111"/>
      <c r="Y827" s="64"/>
      <c r="Z827" s="111"/>
      <c r="AA827" s="111"/>
      <c r="AB827" s="111"/>
    </row>
    <row r="828" ht="15.75" customHeight="1">
      <c r="C828" s="73"/>
      <c r="L828" s="73"/>
      <c r="N828" s="98"/>
      <c r="O828" s="98"/>
      <c r="P828" s="98"/>
      <c r="Q828" s="73"/>
      <c r="R828" s="73"/>
      <c r="S828" s="73"/>
      <c r="V828" s="111"/>
      <c r="W828" s="112"/>
      <c r="X828" s="111"/>
      <c r="Y828" s="64"/>
      <c r="Z828" s="111"/>
      <c r="AA828" s="111"/>
      <c r="AB828" s="111"/>
    </row>
    <row r="829" ht="15.75" customHeight="1">
      <c r="C829" s="73"/>
      <c r="L829" s="73"/>
      <c r="N829" s="98"/>
      <c r="O829" s="98"/>
      <c r="P829" s="98"/>
      <c r="Q829" s="73"/>
      <c r="R829" s="73"/>
      <c r="S829" s="73"/>
      <c r="V829" s="111"/>
      <c r="W829" s="112"/>
      <c r="X829" s="111"/>
      <c r="Y829" s="64"/>
      <c r="Z829" s="111"/>
      <c r="AA829" s="111"/>
      <c r="AB829" s="111"/>
    </row>
    <row r="830" ht="15.75" customHeight="1">
      <c r="C830" s="73"/>
      <c r="L830" s="73"/>
      <c r="N830" s="98"/>
      <c r="O830" s="98"/>
      <c r="P830" s="98"/>
      <c r="Q830" s="73"/>
      <c r="R830" s="73"/>
      <c r="S830" s="73"/>
      <c r="V830" s="111"/>
      <c r="W830" s="112"/>
      <c r="X830" s="111"/>
      <c r="Y830" s="64"/>
      <c r="Z830" s="111"/>
      <c r="AA830" s="111"/>
      <c r="AB830" s="111"/>
    </row>
    <row r="831" ht="15.75" customHeight="1">
      <c r="C831" s="73"/>
      <c r="L831" s="73"/>
      <c r="N831" s="98"/>
      <c r="O831" s="98"/>
      <c r="P831" s="98"/>
      <c r="Q831" s="73"/>
      <c r="R831" s="73"/>
      <c r="S831" s="73"/>
      <c r="V831" s="111"/>
      <c r="W831" s="112"/>
      <c r="X831" s="111"/>
      <c r="Y831" s="64"/>
      <c r="Z831" s="111"/>
      <c r="AA831" s="111"/>
      <c r="AB831" s="111"/>
    </row>
    <row r="832" ht="15.75" customHeight="1">
      <c r="C832" s="73"/>
      <c r="L832" s="73"/>
      <c r="N832" s="98"/>
      <c r="O832" s="98"/>
      <c r="P832" s="98"/>
      <c r="Q832" s="73"/>
      <c r="R832" s="73"/>
      <c r="S832" s="73"/>
      <c r="V832" s="111"/>
      <c r="W832" s="112"/>
      <c r="X832" s="111"/>
      <c r="Y832" s="64"/>
      <c r="Z832" s="111"/>
      <c r="AA832" s="111"/>
      <c r="AB832" s="111"/>
    </row>
    <row r="833" ht="15.75" customHeight="1">
      <c r="C833" s="73"/>
      <c r="L833" s="73"/>
      <c r="N833" s="98"/>
      <c r="O833" s="98"/>
      <c r="P833" s="98"/>
      <c r="Q833" s="73"/>
      <c r="R833" s="73"/>
      <c r="S833" s="73"/>
      <c r="V833" s="111"/>
      <c r="W833" s="112"/>
      <c r="X833" s="111"/>
      <c r="Y833" s="64"/>
      <c r="Z833" s="111"/>
      <c r="AA833" s="111"/>
      <c r="AB833" s="111"/>
    </row>
    <row r="834" ht="15.75" customHeight="1">
      <c r="C834" s="73"/>
      <c r="L834" s="73"/>
      <c r="N834" s="98"/>
      <c r="O834" s="98"/>
      <c r="P834" s="98"/>
      <c r="Q834" s="73"/>
      <c r="R834" s="73"/>
      <c r="S834" s="73"/>
      <c r="V834" s="111"/>
      <c r="W834" s="112"/>
      <c r="X834" s="111"/>
      <c r="Y834" s="64"/>
      <c r="Z834" s="111"/>
      <c r="AA834" s="111"/>
      <c r="AB834" s="111"/>
    </row>
    <row r="835" ht="15.75" customHeight="1">
      <c r="C835" s="73"/>
      <c r="L835" s="73"/>
      <c r="N835" s="98"/>
      <c r="O835" s="98"/>
      <c r="P835" s="98"/>
      <c r="Q835" s="73"/>
      <c r="R835" s="73"/>
      <c r="S835" s="73"/>
      <c r="V835" s="111"/>
      <c r="W835" s="112"/>
      <c r="X835" s="111"/>
      <c r="Y835" s="64"/>
      <c r="Z835" s="111"/>
      <c r="AA835" s="111"/>
      <c r="AB835" s="111"/>
    </row>
    <row r="836" ht="15.75" customHeight="1">
      <c r="C836" s="73"/>
      <c r="L836" s="73"/>
      <c r="N836" s="98"/>
      <c r="O836" s="98"/>
      <c r="P836" s="98"/>
      <c r="Q836" s="73"/>
      <c r="R836" s="73"/>
      <c r="S836" s="73"/>
      <c r="V836" s="111"/>
      <c r="W836" s="112"/>
      <c r="X836" s="111"/>
      <c r="Y836" s="64"/>
      <c r="Z836" s="111"/>
      <c r="AA836" s="111"/>
      <c r="AB836" s="111"/>
    </row>
    <row r="837" ht="15.75" customHeight="1">
      <c r="C837" s="73"/>
      <c r="L837" s="73"/>
      <c r="N837" s="98"/>
      <c r="O837" s="98"/>
      <c r="P837" s="98"/>
      <c r="Q837" s="73"/>
      <c r="R837" s="73"/>
      <c r="S837" s="73"/>
      <c r="V837" s="111"/>
      <c r="W837" s="112"/>
      <c r="X837" s="111"/>
      <c r="Y837" s="64"/>
      <c r="Z837" s="111"/>
      <c r="AA837" s="111"/>
      <c r="AB837" s="111"/>
    </row>
    <row r="838" ht="15.75" customHeight="1">
      <c r="C838" s="73"/>
      <c r="L838" s="73"/>
      <c r="N838" s="98"/>
      <c r="O838" s="98"/>
      <c r="P838" s="98"/>
      <c r="Q838" s="73"/>
      <c r="R838" s="73"/>
      <c r="S838" s="73"/>
      <c r="V838" s="111"/>
      <c r="W838" s="112"/>
      <c r="X838" s="111"/>
      <c r="Y838" s="64"/>
      <c r="Z838" s="111"/>
      <c r="AA838" s="111"/>
      <c r="AB838" s="111"/>
    </row>
    <row r="839" ht="15.75" customHeight="1">
      <c r="C839" s="73"/>
      <c r="L839" s="73"/>
      <c r="N839" s="98"/>
      <c r="O839" s="98"/>
      <c r="P839" s="98"/>
      <c r="Q839" s="73"/>
      <c r="R839" s="73"/>
      <c r="S839" s="73"/>
      <c r="V839" s="111"/>
      <c r="W839" s="112"/>
      <c r="X839" s="111"/>
      <c r="Y839" s="64"/>
      <c r="Z839" s="111"/>
      <c r="AA839" s="111"/>
      <c r="AB839" s="111"/>
    </row>
    <row r="840" ht="15.75" customHeight="1">
      <c r="C840" s="73"/>
      <c r="L840" s="73"/>
      <c r="N840" s="98"/>
      <c r="O840" s="98"/>
      <c r="P840" s="98"/>
      <c r="Q840" s="73"/>
      <c r="R840" s="73"/>
      <c r="S840" s="73"/>
      <c r="V840" s="111"/>
      <c r="W840" s="112"/>
      <c r="X840" s="111"/>
      <c r="Y840" s="64"/>
      <c r="Z840" s="111"/>
      <c r="AA840" s="111"/>
      <c r="AB840" s="111"/>
    </row>
    <row r="841" ht="15.75" customHeight="1">
      <c r="C841" s="73"/>
      <c r="L841" s="73"/>
      <c r="N841" s="98"/>
      <c r="O841" s="98"/>
      <c r="P841" s="98"/>
      <c r="Q841" s="73"/>
      <c r="R841" s="73"/>
      <c r="S841" s="73"/>
      <c r="V841" s="111"/>
      <c r="W841" s="112"/>
      <c r="X841" s="111"/>
      <c r="Y841" s="64"/>
      <c r="Z841" s="111"/>
      <c r="AA841" s="111"/>
      <c r="AB841" s="111"/>
    </row>
    <row r="842" ht="15.75" customHeight="1">
      <c r="C842" s="73"/>
      <c r="L842" s="73"/>
      <c r="N842" s="98"/>
      <c r="O842" s="98"/>
      <c r="P842" s="98"/>
      <c r="Q842" s="73"/>
      <c r="R842" s="73"/>
      <c r="S842" s="73"/>
      <c r="V842" s="111"/>
      <c r="W842" s="112"/>
      <c r="X842" s="111"/>
      <c r="Y842" s="64"/>
      <c r="Z842" s="111"/>
      <c r="AA842" s="111"/>
      <c r="AB842" s="111"/>
    </row>
    <row r="843" ht="15.75" customHeight="1">
      <c r="C843" s="73"/>
      <c r="L843" s="73"/>
      <c r="N843" s="98"/>
      <c r="O843" s="98"/>
      <c r="P843" s="98"/>
      <c r="Q843" s="73"/>
      <c r="R843" s="73"/>
      <c r="S843" s="73"/>
      <c r="V843" s="111"/>
      <c r="W843" s="112"/>
      <c r="X843" s="111"/>
      <c r="Y843" s="64"/>
      <c r="Z843" s="111"/>
      <c r="AA843" s="111"/>
      <c r="AB843" s="111"/>
    </row>
    <row r="844" ht="15.75" customHeight="1">
      <c r="C844" s="73"/>
      <c r="L844" s="73"/>
      <c r="N844" s="98"/>
      <c r="O844" s="98"/>
      <c r="P844" s="98"/>
      <c r="Q844" s="73"/>
      <c r="R844" s="73"/>
      <c r="S844" s="73"/>
      <c r="V844" s="111"/>
      <c r="W844" s="112"/>
      <c r="X844" s="111"/>
      <c r="Y844" s="64"/>
      <c r="Z844" s="111"/>
      <c r="AA844" s="111"/>
      <c r="AB844" s="111"/>
    </row>
    <row r="845" ht="15.75" customHeight="1">
      <c r="C845" s="73"/>
      <c r="L845" s="73"/>
      <c r="N845" s="98"/>
      <c r="O845" s="98"/>
      <c r="P845" s="98"/>
      <c r="Q845" s="73"/>
      <c r="R845" s="73"/>
      <c r="S845" s="73"/>
      <c r="V845" s="111"/>
      <c r="W845" s="112"/>
      <c r="X845" s="111"/>
      <c r="Y845" s="64"/>
      <c r="Z845" s="111"/>
      <c r="AA845" s="111"/>
      <c r="AB845" s="111"/>
    </row>
    <row r="846" ht="15.75" customHeight="1">
      <c r="C846" s="73"/>
      <c r="L846" s="73"/>
      <c r="N846" s="98"/>
      <c r="O846" s="98"/>
      <c r="P846" s="98"/>
      <c r="Q846" s="73"/>
      <c r="R846" s="73"/>
      <c r="S846" s="73"/>
      <c r="V846" s="111"/>
      <c r="W846" s="112"/>
      <c r="X846" s="111"/>
      <c r="Y846" s="64"/>
      <c r="Z846" s="111"/>
      <c r="AA846" s="111"/>
      <c r="AB846" s="111"/>
    </row>
    <row r="847" ht="15.75" customHeight="1">
      <c r="C847" s="73"/>
      <c r="L847" s="73"/>
      <c r="N847" s="98"/>
      <c r="O847" s="98"/>
      <c r="P847" s="98"/>
      <c r="Q847" s="73"/>
      <c r="R847" s="73"/>
      <c r="S847" s="73"/>
      <c r="V847" s="111"/>
      <c r="W847" s="112"/>
      <c r="X847" s="111"/>
      <c r="Y847" s="64"/>
      <c r="Z847" s="111"/>
      <c r="AA847" s="111"/>
      <c r="AB847" s="111"/>
    </row>
    <row r="848" ht="15.75" customHeight="1">
      <c r="C848" s="73"/>
      <c r="L848" s="73"/>
      <c r="N848" s="98"/>
      <c r="O848" s="98"/>
      <c r="P848" s="98"/>
      <c r="Q848" s="73"/>
      <c r="R848" s="73"/>
      <c r="S848" s="73"/>
      <c r="V848" s="111"/>
      <c r="W848" s="112"/>
      <c r="X848" s="111"/>
      <c r="Y848" s="64"/>
      <c r="Z848" s="111"/>
      <c r="AA848" s="111"/>
      <c r="AB848" s="111"/>
    </row>
    <row r="849" ht="15.75" customHeight="1">
      <c r="C849" s="73"/>
      <c r="L849" s="73"/>
      <c r="N849" s="98"/>
      <c r="O849" s="98"/>
      <c r="P849" s="98"/>
      <c r="Q849" s="73"/>
      <c r="R849" s="73"/>
      <c r="S849" s="73"/>
      <c r="V849" s="111"/>
      <c r="W849" s="112"/>
      <c r="X849" s="111"/>
      <c r="Y849" s="64"/>
      <c r="Z849" s="111"/>
      <c r="AA849" s="111"/>
      <c r="AB849" s="111"/>
    </row>
    <row r="850" ht="15.75" customHeight="1">
      <c r="C850" s="73"/>
      <c r="L850" s="73"/>
      <c r="N850" s="98"/>
      <c r="O850" s="98"/>
      <c r="P850" s="98"/>
      <c r="Q850" s="73"/>
      <c r="R850" s="73"/>
      <c r="S850" s="73"/>
      <c r="V850" s="111"/>
      <c r="W850" s="112"/>
      <c r="X850" s="111"/>
      <c r="Y850" s="64"/>
      <c r="Z850" s="111"/>
      <c r="AA850" s="111"/>
      <c r="AB850" s="111"/>
    </row>
    <row r="851" ht="15.75" customHeight="1">
      <c r="C851" s="73"/>
      <c r="L851" s="73"/>
      <c r="N851" s="98"/>
      <c r="O851" s="98"/>
      <c r="P851" s="98"/>
      <c r="Q851" s="73"/>
      <c r="R851" s="73"/>
      <c r="S851" s="73"/>
      <c r="V851" s="111"/>
      <c r="W851" s="112"/>
      <c r="X851" s="111"/>
      <c r="Y851" s="64"/>
      <c r="Z851" s="111"/>
      <c r="AA851" s="111"/>
      <c r="AB851" s="111"/>
    </row>
    <row r="852" ht="15.75" customHeight="1">
      <c r="C852" s="73"/>
      <c r="L852" s="73"/>
      <c r="N852" s="98"/>
      <c r="O852" s="98"/>
      <c r="P852" s="98"/>
      <c r="Q852" s="73"/>
      <c r="R852" s="73"/>
      <c r="S852" s="73"/>
      <c r="V852" s="111"/>
      <c r="W852" s="112"/>
      <c r="X852" s="111"/>
      <c r="Y852" s="64"/>
      <c r="Z852" s="111"/>
      <c r="AA852" s="111"/>
      <c r="AB852" s="111"/>
    </row>
    <row r="853" ht="15.75" customHeight="1">
      <c r="C853" s="73"/>
      <c r="L853" s="73"/>
      <c r="N853" s="98"/>
      <c r="O853" s="98"/>
      <c r="P853" s="98"/>
      <c r="Q853" s="73"/>
      <c r="R853" s="73"/>
      <c r="S853" s="73"/>
      <c r="V853" s="111"/>
      <c r="W853" s="112"/>
      <c r="X853" s="111"/>
      <c r="Y853" s="64"/>
      <c r="Z853" s="111"/>
      <c r="AA853" s="111"/>
      <c r="AB853" s="111"/>
    </row>
    <row r="854" ht="15.75" customHeight="1">
      <c r="C854" s="73"/>
      <c r="L854" s="73"/>
      <c r="N854" s="98"/>
      <c r="O854" s="98"/>
      <c r="P854" s="98"/>
      <c r="Q854" s="73"/>
      <c r="R854" s="73"/>
      <c r="S854" s="73"/>
      <c r="V854" s="111"/>
      <c r="W854" s="112"/>
      <c r="X854" s="111"/>
      <c r="Y854" s="64"/>
      <c r="Z854" s="111"/>
      <c r="AA854" s="111"/>
      <c r="AB854" s="111"/>
    </row>
    <row r="855" ht="15.75" customHeight="1">
      <c r="C855" s="73"/>
      <c r="L855" s="73"/>
      <c r="N855" s="98"/>
      <c r="O855" s="98"/>
      <c r="P855" s="98"/>
      <c r="Q855" s="73"/>
      <c r="R855" s="73"/>
      <c r="S855" s="73"/>
      <c r="V855" s="111"/>
      <c r="W855" s="112"/>
      <c r="X855" s="111"/>
      <c r="Y855" s="64"/>
      <c r="Z855" s="111"/>
      <c r="AA855" s="111"/>
      <c r="AB855" s="111"/>
    </row>
    <row r="856" ht="15.75" customHeight="1">
      <c r="C856" s="73"/>
      <c r="L856" s="73"/>
      <c r="N856" s="98"/>
      <c r="O856" s="98"/>
      <c r="P856" s="98"/>
      <c r="Q856" s="73"/>
      <c r="R856" s="73"/>
      <c r="S856" s="73"/>
      <c r="V856" s="111"/>
      <c r="W856" s="112"/>
      <c r="X856" s="111"/>
      <c r="Y856" s="64"/>
      <c r="Z856" s="111"/>
      <c r="AA856" s="111"/>
      <c r="AB856" s="111"/>
    </row>
    <row r="857" ht="15.75" customHeight="1">
      <c r="C857" s="73"/>
      <c r="L857" s="73"/>
      <c r="N857" s="98"/>
      <c r="O857" s="98"/>
      <c r="P857" s="98"/>
      <c r="Q857" s="73"/>
      <c r="R857" s="73"/>
      <c r="S857" s="73"/>
      <c r="V857" s="111"/>
      <c r="W857" s="112"/>
      <c r="X857" s="111"/>
      <c r="Y857" s="64"/>
      <c r="Z857" s="111"/>
      <c r="AA857" s="111"/>
      <c r="AB857" s="111"/>
    </row>
    <row r="858" ht="15.75" customHeight="1">
      <c r="C858" s="73"/>
      <c r="L858" s="73"/>
      <c r="N858" s="98"/>
      <c r="O858" s="98"/>
      <c r="P858" s="98"/>
      <c r="Q858" s="73"/>
      <c r="R858" s="73"/>
      <c r="S858" s="73"/>
      <c r="V858" s="111"/>
      <c r="W858" s="112"/>
      <c r="X858" s="111"/>
      <c r="Y858" s="64"/>
      <c r="Z858" s="111"/>
      <c r="AA858" s="111"/>
      <c r="AB858" s="111"/>
    </row>
    <row r="859" ht="15.75" customHeight="1">
      <c r="C859" s="73"/>
      <c r="L859" s="73"/>
      <c r="N859" s="98"/>
      <c r="O859" s="98"/>
      <c r="P859" s="98"/>
      <c r="Q859" s="73"/>
      <c r="R859" s="73"/>
      <c r="S859" s="73"/>
      <c r="V859" s="111"/>
      <c r="W859" s="112"/>
      <c r="X859" s="111"/>
      <c r="Y859" s="64"/>
      <c r="Z859" s="111"/>
      <c r="AA859" s="111"/>
      <c r="AB859" s="111"/>
    </row>
    <row r="860" ht="15.75" customHeight="1">
      <c r="C860" s="73"/>
      <c r="L860" s="73"/>
      <c r="N860" s="98"/>
      <c r="O860" s="98"/>
      <c r="P860" s="98"/>
      <c r="Q860" s="73"/>
      <c r="R860" s="73"/>
      <c r="S860" s="73"/>
      <c r="V860" s="111"/>
      <c r="W860" s="112"/>
      <c r="X860" s="111"/>
      <c r="Y860" s="64"/>
      <c r="Z860" s="111"/>
      <c r="AA860" s="111"/>
      <c r="AB860" s="111"/>
    </row>
    <row r="861" ht="15.75" customHeight="1">
      <c r="C861" s="73"/>
      <c r="L861" s="73"/>
      <c r="N861" s="98"/>
      <c r="O861" s="98"/>
      <c r="P861" s="98"/>
      <c r="Q861" s="73"/>
      <c r="R861" s="73"/>
      <c r="S861" s="73"/>
      <c r="V861" s="111"/>
      <c r="W861" s="112"/>
      <c r="X861" s="111"/>
      <c r="Y861" s="64"/>
      <c r="Z861" s="111"/>
      <c r="AA861" s="111"/>
      <c r="AB861" s="111"/>
    </row>
    <row r="862" ht="15.75" customHeight="1">
      <c r="C862" s="73"/>
      <c r="L862" s="73"/>
      <c r="N862" s="98"/>
      <c r="O862" s="98"/>
      <c r="P862" s="98"/>
      <c r="Q862" s="73"/>
      <c r="R862" s="73"/>
      <c r="S862" s="73"/>
      <c r="V862" s="111"/>
      <c r="W862" s="112"/>
      <c r="X862" s="111"/>
      <c r="Y862" s="64"/>
      <c r="Z862" s="111"/>
      <c r="AA862" s="111"/>
      <c r="AB862" s="111"/>
    </row>
    <row r="863" ht="15.75" customHeight="1">
      <c r="C863" s="73"/>
      <c r="L863" s="73"/>
      <c r="N863" s="98"/>
      <c r="O863" s="98"/>
      <c r="P863" s="98"/>
      <c r="Q863" s="73"/>
      <c r="R863" s="73"/>
      <c r="S863" s="73"/>
      <c r="V863" s="111"/>
      <c r="W863" s="112"/>
      <c r="X863" s="111"/>
      <c r="Y863" s="64"/>
      <c r="Z863" s="111"/>
      <c r="AA863" s="111"/>
      <c r="AB863" s="111"/>
    </row>
    <row r="864" ht="15.75" customHeight="1">
      <c r="C864" s="73"/>
      <c r="L864" s="73"/>
      <c r="N864" s="98"/>
      <c r="O864" s="98"/>
      <c r="P864" s="98"/>
      <c r="Q864" s="73"/>
      <c r="R864" s="73"/>
      <c r="S864" s="73"/>
      <c r="V864" s="111"/>
      <c r="W864" s="112"/>
      <c r="X864" s="111"/>
      <c r="Y864" s="64"/>
      <c r="Z864" s="111"/>
      <c r="AA864" s="111"/>
      <c r="AB864" s="111"/>
    </row>
    <row r="865" ht="15.75" customHeight="1">
      <c r="C865" s="73"/>
      <c r="L865" s="73"/>
      <c r="N865" s="98"/>
      <c r="O865" s="98"/>
      <c r="P865" s="98"/>
      <c r="Q865" s="73"/>
      <c r="R865" s="73"/>
      <c r="S865" s="73"/>
      <c r="V865" s="111"/>
      <c r="W865" s="112"/>
      <c r="X865" s="111"/>
      <c r="Y865" s="64"/>
      <c r="Z865" s="111"/>
      <c r="AA865" s="111"/>
      <c r="AB865" s="111"/>
    </row>
    <row r="866" ht="15.75" customHeight="1">
      <c r="C866" s="73"/>
      <c r="L866" s="73"/>
      <c r="N866" s="98"/>
      <c r="O866" s="98"/>
      <c r="P866" s="98"/>
      <c r="Q866" s="73"/>
      <c r="R866" s="73"/>
      <c r="S866" s="73"/>
      <c r="V866" s="111"/>
      <c r="W866" s="112"/>
      <c r="X866" s="111"/>
      <c r="Y866" s="64"/>
      <c r="Z866" s="111"/>
      <c r="AA866" s="111"/>
      <c r="AB866" s="111"/>
    </row>
    <row r="867" ht="15.75" customHeight="1">
      <c r="C867" s="73"/>
      <c r="L867" s="73"/>
      <c r="N867" s="98"/>
      <c r="O867" s="98"/>
      <c r="P867" s="98"/>
      <c r="Q867" s="73"/>
      <c r="R867" s="73"/>
      <c r="S867" s="73"/>
      <c r="V867" s="111"/>
      <c r="W867" s="112"/>
      <c r="X867" s="111"/>
      <c r="Y867" s="64"/>
      <c r="Z867" s="111"/>
      <c r="AA867" s="111"/>
      <c r="AB867" s="111"/>
    </row>
    <row r="868" ht="15.75" customHeight="1">
      <c r="C868" s="73"/>
      <c r="L868" s="73"/>
      <c r="N868" s="98"/>
      <c r="O868" s="98"/>
      <c r="P868" s="98"/>
      <c r="Q868" s="73"/>
      <c r="R868" s="73"/>
      <c r="S868" s="73"/>
      <c r="V868" s="111"/>
      <c r="W868" s="112"/>
      <c r="X868" s="111"/>
      <c r="Y868" s="64"/>
      <c r="Z868" s="111"/>
      <c r="AA868" s="111"/>
      <c r="AB868" s="111"/>
    </row>
    <row r="869" ht="15.75" customHeight="1">
      <c r="C869" s="73"/>
      <c r="L869" s="73"/>
      <c r="N869" s="98"/>
      <c r="O869" s="98"/>
      <c r="P869" s="98"/>
      <c r="Q869" s="73"/>
      <c r="R869" s="73"/>
      <c r="S869" s="73"/>
      <c r="V869" s="111"/>
      <c r="W869" s="112"/>
      <c r="X869" s="111"/>
      <c r="Y869" s="64"/>
      <c r="Z869" s="111"/>
      <c r="AA869" s="111"/>
      <c r="AB869" s="111"/>
    </row>
    <row r="870" ht="15.75" customHeight="1">
      <c r="C870" s="73"/>
      <c r="L870" s="73"/>
      <c r="N870" s="98"/>
      <c r="O870" s="98"/>
      <c r="P870" s="98"/>
      <c r="Q870" s="73"/>
      <c r="R870" s="73"/>
      <c r="S870" s="73"/>
      <c r="V870" s="111"/>
      <c r="W870" s="112"/>
      <c r="X870" s="111"/>
      <c r="Y870" s="64"/>
      <c r="Z870" s="111"/>
      <c r="AA870" s="111"/>
      <c r="AB870" s="111"/>
    </row>
    <row r="871" ht="15.75" customHeight="1">
      <c r="C871" s="73"/>
      <c r="L871" s="73"/>
      <c r="N871" s="98"/>
      <c r="O871" s="98"/>
      <c r="P871" s="98"/>
      <c r="Q871" s="73"/>
      <c r="R871" s="73"/>
      <c r="S871" s="73"/>
      <c r="V871" s="111"/>
      <c r="W871" s="112"/>
      <c r="X871" s="111"/>
      <c r="Y871" s="64"/>
      <c r="Z871" s="111"/>
      <c r="AA871" s="111"/>
      <c r="AB871" s="111"/>
    </row>
    <row r="872" ht="15.75" customHeight="1">
      <c r="C872" s="73"/>
      <c r="L872" s="73"/>
      <c r="N872" s="98"/>
      <c r="O872" s="98"/>
      <c r="P872" s="98"/>
      <c r="Q872" s="73"/>
      <c r="R872" s="73"/>
      <c r="S872" s="73"/>
      <c r="V872" s="111"/>
      <c r="W872" s="112"/>
      <c r="X872" s="111"/>
      <c r="Y872" s="64"/>
      <c r="Z872" s="111"/>
      <c r="AA872" s="111"/>
      <c r="AB872" s="111"/>
    </row>
    <row r="873" ht="15.75" customHeight="1">
      <c r="C873" s="73"/>
      <c r="L873" s="73"/>
      <c r="N873" s="98"/>
      <c r="O873" s="98"/>
      <c r="P873" s="98"/>
      <c r="Q873" s="73"/>
      <c r="R873" s="73"/>
      <c r="S873" s="73"/>
      <c r="V873" s="111"/>
      <c r="W873" s="112"/>
      <c r="X873" s="111"/>
      <c r="Y873" s="64"/>
      <c r="Z873" s="111"/>
      <c r="AA873" s="111"/>
      <c r="AB873" s="111"/>
    </row>
    <row r="874" ht="15.75" customHeight="1">
      <c r="C874" s="73"/>
      <c r="L874" s="73"/>
      <c r="N874" s="98"/>
      <c r="O874" s="98"/>
      <c r="P874" s="98"/>
      <c r="Q874" s="73"/>
      <c r="R874" s="73"/>
      <c r="S874" s="73"/>
      <c r="V874" s="111"/>
      <c r="W874" s="112"/>
      <c r="X874" s="111"/>
      <c r="Y874" s="64"/>
      <c r="Z874" s="111"/>
      <c r="AA874" s="111"/>
      <c r="AB874" s="111"/>
    </row>
    <row r="875" ht="15.75" customHeight="1">
      <c r="C875" s="73"/>
      <c r="L875" s="73"/>
      <c r="N875" s="98"/>
      <c r="O875" s="98"/>
      <c r="P875" s="98"/>
      <c r="Q875" s="73"/>
      <c r="R875" s="73"/>
      <c r="S875" s="73"/>
      <c r="V875" s="111"/>
      <c r="W875" s="112"/>
      <c r="X875" s="111"/>
      <c r="Y875" s="64"/>
      <c r="Z875" s="111"/>
      <c r="AA875" s="111"/>
      <c r="AB875" s="111"/>
    </row>
    <row r="876" ht="15.75" customHeight="1">
      <c r="C876" s="73"/>
      <c r="L876" s="73"/>
      <c r="N876" s="98"/>
      <c r="O876" s="98"/>
      <c r="P876" s="98"/>
      <c r="Q876" s="73"/>
      <c r="R876" s="73"/>
      <c r="S876" s="73"/>
      <c r="V876" s="111"/>
      <c r="W876" s="112"/>
      <c r="X876" s="111"/>
      <c r="Y876" s="64"/>
      <c r="Z876" s="111"/>
      <c r="AA876" s="111"/>
      <c r="AB876" s="111"/>
    </row>
    <row r="877" ht="15.75" customHeight="1">
      <c r="C877" s="73"/>
      <c r="L877" s="73"/>
      <c r="N877" s="98"/>
      <c r="O877" s="98"/>
      <c r="P877" s="98"/>
      <c r="Q877" s="73"/>
      <c r="R877" s="73"/>
      <c r="S877" s="73"/>
      <c r="V877" s="111"/>
      <c r="W877" s="112"/>
      <c r="X877" s="111"/>
      <c r="Y877" s="64"/>
      <c r="Z877" s="111"/>
      <c r="AA877" s="111"/>
      <c r="AB877" s="111"/>
    </row>
    <row r="878" ht="15.75" customHeight="1">
      <c r="C878" s="73"/>
      <c r="L878" s="73"/>
      <c r="N878" s="98"/>
      <c r="O878" s="98"/>
      <c r="P878" s="98"/>
      <c r="Q878" s="73"/>
      <c r="R878" s="73"/>
      <c r="S878" s="73"/>
      <c r="V878" s="111"/>
      <c r="W878" s="112"/>
      <c r="X878" s="111"/>
      <c r="Y878" s="64"/>
      <c r="Z878" s="111"/>
      <c r="AA878" s="111"/>
      <c r="AB878" s="111"/>
    </row>
    <row r="879" ht="15.75" customHeight="1">
      <c r="C879" s="73"/>
      <c r="L879" s="73"/>
      <c r="N879" s="98"/>
      <c r="O879" s="98"/>
      <c r="P879" s="98"/>
      <c r="Q879" s="73"/>
      <c r="R879" s="73"/>
      <c r="S879" s="73"/>
      <c r="V879" s="111"/>
      <c r="W879" s="112"/>
      <c r="X879" s="111"/>
      <c r="Y879" s="64"/>
      <c r="Z879" s="111"/>
      <c r="AA879" s="111"/>
      <c r="AB879" s="111"/>
    </row>
    <row r="880" ht="15.75" customHeight="1">
      <c r="C880" s="73"/>
      <c r="L880" s="73"/>
      <c r="N880" s="98"/>
      <c r="O880" s="98"/>
      <c r="P880" s="98"/>
      <c r="Q880" s="73"/>
      <c r="R880" s="73"/>
      <c r="S880" s="73"/>
      <c r="V880" s="111"/>
      <c r="W880" s="112"/>
      <c r="X880" s="111"/>
      <c r="Y880" s="64"/>
      <c r="Z880" s="111"/>
      <c r="AA880" s="111"/>
      <c r="AB880" s="111"/>
    </row>
    <row r="881" ht="15.75" customHeight="1">
      <c r="C881" s="73"/>
      <c r="L881" s="73"/>
      <c r="N881" s="98"/>
      <c r="O881" s="98"/>
      <c r="P881" s="98"/>
      <c r="Q881" s="73"/>
      <c r="R881" s="73"/>
      <c r="S881" s="73"/>
      <c r="V881" s="111"/>
      <c r="W881" s="112"/>
      <c r="X881" s="111"/>
      <c r="Y881" s="64"/>
      <c r="Z881" s="111"/>
      <c r="AA881" s="111"/>
      <c r="AB881" s="111"/>
    </row>
    <row r="882" ht="15.75" customHeight="1">
      <c r="C882" s="73"/>
      <c r="L882" s="73"/>
      <c r="N882" s="98"/>
      <c r="O882" s="98"/>
      <c r="P882" s="98"/>
      <c r="Q882" s="73"/>
      <c r="R882" s="73"/>
      <c r="S882" s="73"/>
      <c r="V882" s="111"/>
      <c r="W882" s="112"/>
      <c r="X882" s="111"/>
      <c r="Y882" s="64"/>
      <c r="Z882" s="111"/>
      <c r="AA882" s="111"/>
      <c r="AB882" s="111"/>
    </row>
    <row r="883" ht="15.75" customHeight="1">
      <c r="C883" s="73"/>
      <c r="L883" s="73"/>
      <c r="N883" s="98"/>
      <c r="O883" s="98"/>
      <c r="P883" s="98"/>
      <c r="Q883" s="73"/>
      <c r="R883" s="73"/>
      <c r="S883" s="73"/>
      <c r="V883" s="111"/>
      <c r="W883" s="112"/>
      <c r="X883" s="111"/>
      <c r="Y883" s="64"/>
      <c r="Z883" s="111"/>
      <c r="AA883" s="111"/>
      <c r="AB883" s="111"/>
    </row>
    <row r="884" ht="15.75" customHeight="1">
      <c r="C884" s="73"/>
      <c r="L884" s="73"/>
      <c r="N884" s="98"/>
      <c r="O884" s="98"/>
      <c r="P884" s="98"/>
      <c r="Q884" s="73"/>
      <c r="R884" s="73"/>
      <c r="S884" s="73"/>
      <c r="V884" s="111"/>
      <c r="W884" s="112"/>
      <c r="X884" s="111"/>
      <c r="Y884" s="64"/>
      <c r="Z884" s="111"/>
      <c r="AA884" s="111"/>
      <c r="AB884" s="111"/>
    </row>
    <row r="885" ht="15.75" customHeight="1">
      <c r="C885" s="73"/>
      <c r="L885" s="73"/>
      <c r="N885" s="98"/>
      <c r="O885" s="98"/>
      <c r="P885" s="98"/>
      <c r="Q885" s="73"/>
      <c r="R885" s="73"/>
      <c r="S885" s="73"/>
      <c r="V885" s="111"/>
      <c r="W885" s="112"/>
      <c r="X885" s="111"/>
      <c r="Y885" s="64"/>
      <c r="Z885" s="111"/>
      <c r="AA885" s="111"/>
      <c r="AB885" s="111"/>
    </row>
    <row r="886" ht="15.75" customHeight="1">
      <c r="C886" s="73"/>
      <c r="L886" s="73"/>
      <c r="N886" s="98"/>
      <c r="O886" s="98"/>
      <c r="P886" s="98"/>
      <c r="Q886" s="73"/>
      <c r="R886" s="73"/>
      <c r="S886" s="73"/>
      <c r="V886" s="111"/>
      <c r="W886" s="112"/>
      <c r="X886" s="111"/>
      <c r="Y886" s="64"/>
      <c r="Z886" s="111"/>
      <c r="AA886" s="111"/>
      <c r="AB886" s="111"/>
    </row>
    <row r="887" ht="15.75" customHeight="1">
      <c r="C887" s="73"/>
      <c r="L887" s="73"/>
      <c r="N887" s="98"/>
      <c r="O887" s="98"/>
      <c r="P887" s="98"/>
      <c r="Q887" s="73"/>
      <c r="R887" s="73"/>
      <c r="S887" s="73"/>
      <c r="V887" s="111"/>
      <c r="W887" s="112"/>
      <c r="X887" s="111"/>
      <c r="Y887" s="64"/>
      <c r="Z887" s="111"/>
      <c r="AA887" s="111"/>
      <c r="AB887" s="111"/>
    </row>
    <row r="888" ht="15.75" customHeight="1">
      <c r="C888" s="73"/>
      <c r="L888" s="73"/>
      <c r="N888" s="98"/>
      <c r="O888" s="98"/>
      <c r="P888" s="98"/>
      <c r="Q888" s="73"/>
      <c r="R888" s="73"/>
      <c r="S888" s="73"/>
      <c r="V888" s="111"/>
      <c r="W888" s="112"/>
      <c r="X888" s="111"/>
      <c r="Y888" s="64"/>
      <c r="Z888" s="111"/>
      <c r="AA888" s="111"/>
      <c r="AB888" s="111"/>
    </row>
    <row r="889" ht="15.75" customHeight="1">
      <c r="C889" s="73"/>
      <c r="L889" s="73"/>
      <c r="N889" s="98"/>
      <c r="O889" s="98"/>
      <c r="P889" s="98"/>
      <c r="Q889" s="73"/>
      <c r="R889" s="73"/>
      <c r="S889" s="73"/>
      <c r="V889" s="111"/>
      <c r="W889" s="112"/>
      <c r="X889" s="111"/>
      <c r="Y889" s="64"/>
      <c r="Z889" s="111"/>
      <c r="AA889" s="111"/>
      <c r="AB889" s="111"/>
    </row>
    <row r="890" ht="15.75" customHeight="1">
      <c r="C890" s="73"/>
      <c r="L890" s="73"/>
      <c r="N890" s="98"/>
      <c r="O890" s="98"/>
      <c r="P890" s="98"/>
      <c r="Q890" s="73"/>
      <c r="R890" s="73"/>
      <c r="S890" s="73"/>
      <c r="V890" s="111"/>
      <c r="W890" s="112"/>
      <c r="X890" s="111"/>
      <c r="Y890" s="64"/>
      <c r="Z890" s="111"/>
      <c r="AA890" s="111"/>
      <c r="AB890" s="111"/>
    </row>
    <row r="891" ht="15.75" customHeight="1">
      <c r="C891" s="73"/>
      <c r="L891" s="73"/>
      <c r="N891" s="98"/>
      <c r="O891" s="98"/>
      <c r="P891" s="98"/>
      <c r="Q891" s="73"/>
      <c r="R891" s="73"/>
      <c r="S891" s="73"/>
      <c r="V891" s="111"/>
      <c r="W891" s="112"/>
      <c r="X891" s="111"/>
      <c r="Y891" s="64"/>
      <c r="Z891" s="111"/>
      <c r="AA891" s="111"/>
      <c r="AB891" s="111"/>
    </row>
    <row r="892" ht="15.75" customHeight="1">
      <c r="C892" s="73"/>
      <c r="L892" s="73"/>
      <c r="N892" s="98"/>
      <c r="O892" s="98"/>
      <c r="P892" s="98"/>
      <c r="Q892" s="73"/>
      <c r="R892" s="73"/>
      <c r="S892" s="73"/>
      <c r="V892" s="111"/>
      <c r="W892" s="112"/>
      <c r="X892" s="111"/>
      <c r="Y892" s="64"/>
      <c r="Z892" s="111"/>
      <c r="AA892" s="111"/>
      <c r="AB892" s="111"/>
    </row>
    <row r="893" ht="15.75" customHeight="1">
      <c r="C893" s="73"/>
      <c r="L893" s="73"/>
      <c r="N893" s="98"/>
      <c r="O893" s="98"/>
      <c r="P893" s="98"/>
      <c r="Q893" s="73"/>
      <c r="R893" s="73"/>
      <c r="S893" s="73"/>
      <c r="V893" s="111"/>
      <c r="W893" s="112"/>
      <c r="X893" s="111"/>
      <c r="Y893" s="64"/>
      <c r="Z893" s="111"/>
      <c r="AA893" s="111"/>
      <c r="AB893" s="111"/>
    </row>
    <row r="894" ht="15.75" customHeight="1">
      <c r="C894" s="73"/>
      <c r="L894" s="73"/>
      <c r="N894" s="98"/>
      <c r="O894" s="98"/>
      <c r="P894" s="98"/>
      <c r="Q894" s="73"/>
      <c r="R894" s="73"/>
      <c r="S894" s="73"/>
      <c r="V894" s="111"/>
      <c r="W894" s="112"/>
      <c r="X894" s="111"/>
      <c r="Y894" s="64"/>
      <c r="Z894" s="111"/>
      <c r="AA894" s="111"/>
      <c r="AB894" s="111"/>
    </row>
    <row r="895" ht="15.75" customHeight="1">
      <c r="C895" s="73"/>
      <c r="L895" s="73"/>
      <c r="N895" s="98"/>
      <c r="O895" s="98"/>
      <c r="P895" s="98"/>
      <c r="Q895" s="73"/>
      <c r="R895" s="73"/>
      <c r="S895" s="73"/>
      <c r="V895" s="111"/>
      <c r="W895" s="112"/>
      <c r="X895" s="111"/>
      <c r="Y895" s="64"/>
      <c r="Z895" s="111"/>
      <c r="AA895" s="111"/>
      <c r="AB895" s="111"/>
    </row>
    <row r="896" ht="15.75" customHeight="1">
      <c r="C896" s="73"/>
      <c r="L896" s="73"/>
      <c r="N896" s="98"/>
      <c r="O896" s="98"/>
      <c r="P896" s="98"/>
      <c r="Q896" s="73"/>
      <c r="R896" s="73"/>
      <c r="S896" s="73"/>
      <c r="V896" s="111"/>
      <c r="W896" s="112"/>
      <c r="X896" s="111"/>
      <c r="Y896" s="64"/>
      <c r="Z896" s="111"/>
      <c r="AA896" s="111"/>
      <c r="AB896" s="111"/>
    </row>
    <row r="897" ht="15.75" customHeight="1">
      <c r="C897" s="73"/>
      <c r="L897" s="73"/>
      <c r="N897" s="98"/>
      <c r="O897" s="98"/>
      <c r="P897" s="98"/>
      <c r="Q897" s="73"/>
      <c r="R897" s="73"/>
      <c r="S897" s="73"/>
      <c r="V897" s="111"/>
      <c r="W897" s="112"/>
      <c r="X897" s="111"/>
      <c r="Y897" s="64"/>
      <c r="Z897" s="111"/>
      <c r="AA897" s="111"/>
      <c r="AB897" s="111"/>
    </row>
    <row r="898" ht="15.75" customHeight="1">
      <c r="C898" s="73"/>
      <c r="L898" s="73"/>
      <c r="N898" s="98"/>
      <c r="O898" s="98"/>
      <c r="P898" s="98"/>
      <c r="Q898" s="73"/>
      <c r="R898" s="73"/>
      <c r="S898" s="73"/>
      <c r="V898" s="111"/>
      <c r="W898" s="112"/>
      <c r="X898" s="111"/>
      <c r="Y898" s="64"/>
      <c r="Z898" s="111"/>
      <c r="AA898" s="111"/>
      <c r="AB898" s="111"/>
    </row>
    <row r="899" ht="15.75" customHeight="1">
      <c r="C899" s="73"/>
      <c r="L899" s="73"/>
      <c r="N899" s="98"/>
      <c r="O899" s="98"/>
      <c r="P899" s="98"/>
      <c r="Q899" s="73"/>
      <c r="R899" s="73"/>
      <c r="S899" s="73"/>
      <c r="V899" s="111"/>
      <c r="W899" s="112"/>
      <c r="X899" s="111"/>
      <c r="Y899" s="64"/>
      <c r="Z899" s="111"/>
      <c r="AA899" s="111"/>
      <c r="AB899" s="111"/>
    </row>
    <row r="900" ht="15.75" customHeight="1">
      <c r="C900" s="73"/>
      <c r="L900" s="73"/>
      <c r="N900" s="98"/>
      <c r="O900" s="98"/>
      <c r="P900" s="98"/>
      <c r="Q900" s="73"/>
      <c r="R900" s="73"/>
      <c r="S900" s="73"/>
      <c r="V900" s="111"/>
      <c r="W900" s="112"/>
      <c r="X900" s="111"/>
      <c r="Y900" s="64"/>
      <c r="Z900" s="111"/>
      <c r="AA900" s="111"/>
      <c r="AB900" s="111"/>
    </row>
    <row r="901" ht="15.75" customHeight="1">
      <c r="C901" s="73"/>
      <c r="L901" s="73"/>
      <c r="N901" s="98"/>
      <c r="O901" s="98"/>
      <c r="P901" s="98"/>
      <c r="Q901" s="73"/>
      <c r="R901" s="73"/>
      <c r="S901" s="73"/>
      <c r="V901" s="111"/>
      <c r="W901" s="112"/>
      <c r="X901" s="111"/>
      <c r="Y901" s="64"/>
      <c r="Z901" s="111"/>
      <c r="AA901" s="111"/>
      <c r="AB901" s="111"/>
    </row>
    <row r="902" ht="15.75" customHeight="1">
      <c r="C902" s="73"/>
      <c r="L902" s="73"/>
      <c r="N902" s="98"/>
      <c r="O902" s="98"/>
      <c r="P902" s="98"/>
      <c r="Q902" s="73"/>
      <c r="R902" s="73"/>
      <c r="S902" s="73"/>
      <c r="V902" s="111"/>
      <c r="W902" s="112"/>
      <c r="X902" s="111"/>
      <c r="Y902" s="64"/>
      <c r="Z902" s="111"/>
      <c r="AA902" s="111"/>
      <c r="AB902" s="111"/>
    </row>
    <row r="903" ht="15.75" customHeight="1">
      <c r="C903" s="73"/>
      <c r="L903" s="73"/>
      <c r="N903" s="98"/>
      <c r="O903" s="98"/>
      <c r="P903" s="98"/>
      <c r="Q903" s="73"/>
      <c r="R903" s="73"/>
      <c r="S903" s="73"/>
      <c r="V903" s="111"/>
      <c r="W903" s="112"/>
      <c r="X903" s="111"/>
      <c r="Y903" s="64"/>
      <c r="Z903" s="111"/>
      <c r="AA903" s="111"/>
      <c r="AB903" s="111"/>
    </row>
    <row r="904" ht="15.75" customHeight="1">
      <c r="C904" s="73"/>
      <c r="L904" s="73"/>
      <c r="N904" s="98"/>
      <c r="O904" s="98"/>
      <c r="P904" s="98"/>
      <c r="Q904" s="73"/>
      <c r="R904" s="73"/>
      <c r="S904" s="73"/>
      <c r="V904" s="111"/>
      <c r="W904" s="112"/>
      <c r="X904" s="111"/>
      <c r="Y904" s="64"/>
      <c r="Z904" s="111"/>
      <c r="AA904" s="111"/>
      <c r="AB904" s="111"/>
    </row>
    <row r="905" ht="15.75" customHeight="1">
      <c r="C905" s="73"/>
      <c r="L905" s="73"/>
      <c r="N905" s="98"/>
      <c r="O905" s="98"/>
      <c r="P905" s="98"/>
      <c r="Q905" s="73"/>
      <c r="R905" s="73"/>
      <c r="S905" s="73"/>
      <c r="V905" s="111"/>
      <c r="W905" s="112"/>
      <c r="X905" s="111"/>
      <c r="Y905" s="64"/>
      <c r="Z905" s="111"/>
      <c r="AA905" s="111"/>
      <c r="AB905" s="111"/>
    </row>
    <row r="906" ht="15.75" customHeight="1">
      <c r="C906" s="73"/>
      <c r="L906" s="73"/>
      <c r="N906" s="98"/>
      <c r="O906" s="98"/>
      <c r="P906" s="98"/>
      <c r="Q906" s="73"/>
      <c r="R906" s="73"/>
      <c r="S906" s="73"/>
      <c r="V906" s="111"/>
      <c r="W906" s="112"/>
      <c r="X906" s="111"/>
      <c r="Y906" s="64"/>
      <c r="Z906" s="111"/>
      <c r="AA906" s="111"/>
      <c r="AB906" s="111"/>
    </row>
    <row r="907" ht="15.75" customHeight="1">
      <c r="C907" s="73"/>
      <c r="L907" s="73"/>
      <c r="N907" s="98"/>
      <c r="O907" s="98"/>
      <c r="P907" s="98"/>
      <c r="Q907" s="73"/>
      <c r="R907" s="73"/>
      <c r="S907" s="73"/>
      <c r="V907" s="111"/>
      <c r="W907" s="112"/>
      <c r="X907" s="111"/>
      <c r="Y907" s="64"/>
      <c r="Z907" s="111"/>
      <c r="AA907" s="111"/>
      <c r="AB907" s="111"/>
    </row>
    <row r="908" ht="15.75" customHeight="1">
      <c r="C908" s="73"/>
      <c r="L908" s="73"/>
      <c r="N908" s="98"/>
      <c r="O908" s="98"/>
      <c r="P908" s="98"/>
      <c r="Q908" s="73"/>
      <c r="R908" s="73"/>
      <c r="S908" s="73"/>
      <c r="V908" s="111"/>
      <c r="W908" s="112"/>
      <c r="X908" s="111"/>
      <c r="Y908" s="64"/>
      <c r="Z908" s="111"/>
      <c r="AA908" s="111"/>
      <c r="AB908" s="111"/>
    </row>
    <row r="909" ht="15.75" customHeight="1">
      <c r="C909" s="73"/>
      <c r="L909" s="73"/>
      <c r="N909" s="98"/>
      <c r="O909" s="98"/>
      <c r="P909" s="98"/>
      <c r="Q909" s="73"/>
      <c r="R909" s="73"/>
      <c r="S909" s="73"/>
      <c r="V909" s="111"/>
      <c r="W909" s="112"/>
      <c r="X909" s="111"/>
      <c r="Y909" s="64"/>
      <c r="Z909" s="111"/>
      <c r="AA909" s="111"/>
      <c r="AB909" s="111"/>
    </row>
    <row r="910" ht="15.75" customHeight="1">
      <c r="C910" s="73"/>
      <c r="L910" s="73"/>
      <c r="N910" s="98"/>
      <c r="O910" s="98"/>
      <c r="P910" s="98"/>
      <c r="Q910" s="73"/>
      <c r="R910" s="73"/>
      <c r="S910" s="73"/>
      <c r="V910" s="111"/>
      <c r="W910" s="112"/>
      <c r="X910" s="111"/>
      <c r="Y910" s="64"/>
      <c r="Z910" s="111"/>
      <c r="AA910" s="111"/>
      <c r="AB910" s="111"/>
    </row>
    <row r="911" ht="15.75" customHeight="1">
      <c r="C911" s="73"/>
      <c r="L911" s="73"/>
      <c r="N911" s="98"/>
      <c r="O911" s="98"/>
      <c r="P911" s="98"/>
      <c r="Q911" s="73"/>
      <c r="R911" s="73"/>
      <c r="S911" s="73"/>
      <c r="V911" s="111"/>
      <c r="W911" s="112"/>
      <c r="X911" s="111"/>
      <c r="Y911" s="64"/>
      <c r="Z911" s="111"/>
      <c r="AA911" s="111"/>
      <c r="AB911" s="111"/>
    </row>
    <row r="912" ht="15.75" customHeight="1">
      <c r="C912" s="73"/>
      <c r="L912" s="73"/>
      <c r="N912" s="98"/>
      <c r="O912" s="98"/>
      <c r="P912" s="98"/>
      <c r="Q912" s="73"/>
      <c r="R912" s="73"/>
      <c r="S912" s="73"/>
      <c r="V912" s="111"/>
      <c r="W912" s="112"/>
      <c r="X912" s="111"/>
      <c r="Y912" s="64"/>
      <c r="Z912" s="111"/>
      <c r="AA912" s="111"/>
      <c r="AB912" s="111"/>
    </row>
    <row r="913" ht="15.75" customHeight="1">
      <c r="C913" s="73"/>
      <c r="L913" s="73"/>
      <c r="N913" s="98"/>
      <c r="O913" s="98"/>
      <c r="P913" s="98"/>
      <c r="Q913" s="73"/>
      <c r="R913" s="73"/>
      <c r="S913" s="73"/>
      <c r="V913" s="111"/>
      <c r="W913" s="112"/>
      <c r="X913" s="111"/>
      <c r="Y913" s="64"/>
      <c r="Z913" s="111"/>
      <c r="AA913" s="111"/>
      <c r="AB913" s="111"/>
    </row>
    <row r="914" ht="15.75" customHeight="1">
      <c r="C914" s="73"/>
      <c r="L914" s="73"/>
      <c r="N914" s="98"/>
      <c r="O914" s="98"/>
      <c r="P914" s="98"/>
      <c r="Q914" s="73"/>
      <c r="R914" s="73"/>
      <c r="S914" s="73"/>
      <c r="V914" s="111"/>
      <c r="W914" s="112"/>
      <c r="X914" s="111"/>
      <c r="Y914" s="64"/>
      <c r="Z914" s="111"/>
      <c r="AA914" s="111"/>
      <c r="AB914" s="111"/>
    </row>
    <row r="915" ht="15.75" customHeight="1">
      <c r="C915" s="73"/>
      <c r="L915" s="73"/>
      <c r="N915" s="98"/>
      <c r="O915" s="98"/>
      <c r="P915" s="98"/>
      <c r="Q915" s="73"/>
      <c r="R915" s="73"/>
      <c r="S915" s="73"/>
      <c r="V915" s="111"/>
      <c r="W915" s="112"/>
      <c r="X915" s="111"/>
      <c r="Y915" s="64"/>
      <c r="Z915" s="111"/>
      <c r="AA915" s="111"/>
      <c r="AB915" s="111"/>
    </row>
    <row r="916" ht="15.75" customHeight="1">
      <c r="C916" s="73"/>
      <c r="L916" s="73"/>
      <c r="N916" s="98"/>
      <c r="O916" s="98"/>
      <c r="P916" s="98"/>
      <c r="Q916" s="73"/>
      <c r="R916" s="73"/>
      <c r="S916" s="73"/>
      <c r="V916" s="111"/>
      <c r="W916" s="112"/>
      <c r="X916" s="111"/>
      <c r="Y916" s="64"/>
      <c r="Z916" s="111"/>
      <c r="AA916" s="111"/>
      <c r="AB916" s="111"/>
    </row>
    <row r="917" ht="15.75" customHeight="1">
      <c r="C917" s="73"/>
      <c r="L917" s="73"/>
      <c r="N917" s="98"/>
      <c r="O917" s="98"/>
      <c r="P917" s="98"/>
      <c r="Q917" s="73"/>
      <c r="R917" s="73"/>
      <c r="S917" s="73"/>
      <c r="V917" s="111"/>
      <c r="W917" s="112"/>
      <c r="X917" s="111"/>
      <c r="Y917" s="64"/>
      <c r="Z917" s="111"/>
      <c r="AA917" s="111"/>
      <c r="AB917" s="111"/>
    </row>
    <row r="918" ht="15.75" customHeight="1">
      <c r="C918" s="73"/>
      <c r="L918" s="73"/>
      <c r="N918" s="98"/>
      <c r="O918" s="98"/>
      <c r="P918" s="98"/>
      <c r="Q918" s="73"/>
      <c r="R918" s="73"/>
      <c r="S918" s="73"/>
      <c r="V918" s="111"/>
      <c r="W918" s="112"/>
      <c r="X918" s="111"/>
      <c r="Y918" s="64"/>
      <c r="Z918" s="111"/>
      <c r="AA918" s="111"/>
      <c r="AB918" s="111"/>
    </row>
    <row r="919" ht="15.75" customHeight="1">
      <c r="C919" s="73"/>
      <c r="L919" s="73"/>
      <c r="N919" s="98"/>
      <c r="O919" s="98"/>
      <c r="P919" s="98"/>
      <c r="Q919" s="73"/>
      <c r="R919" s="73"/>
      <c r="S919" s="73"/>
      <c r="V919" s="111"/>
      <c r="W919" s="112"/>
      <c r="X919" s="111"/>
      <c r="Y919" s="64"/>
      <c r="Z919" s="111"/>
      <c r="AA919" s="111"/>
      <c r="AB919" s="111"/>
    </row>
    <row r="920" ht="15.75" customHeight="1">
      <c r="C920" s="73"/>
      <c r="L920" s="73"/>
      <c r="N920" s="98"/>
      <c r="O920" s="98"/>
      <c r="P920" s="98"/>
      <c r="Q920" s="73"/>
      <c r="R920" s="73"/>
      <c r="S920" s="73"/>
      <c r="V920" s="111"/>
      <c r="W920" s="112"/>
      <c r="X920" s="111"/>
      <c r="Y920" s="64"/>
      <c r="Z920" s="111"/>
      <c r="AA920" s="111"/>
      <c r="AB920" s="111"/>
    </row>
    <row r="921" ht="15.75" customHeight="1">
      <c r="C921" s="73"/>
      <c r="L921" s="73"/>
      <c r="N921" s="98"/>
      <c r="O921" s="98"/>
      <c r="P921" s="98"/>
      <c r="Q921" s="73"/>
      <c r="R921" s="73"/>
      <c r="S921" s="73"/>
      <c r="V921" s="111"/>
      <c r="W921" s="112"/>
      <c r="X921" s="111"/>
      <c r="Y921" s="64"/>
      <c r="Z921" s="111"/>
      <c r="AA921" s="111"/>
      <c r="AB921" s="111"/>
    </row>
    <row r="922" ht="15.75" customHeight="1">
      <c r="C922" s="73"/>
      <c r="L922" s="73"/>
      <c r="N922" s="98"/>
      <c r="O922" s="98"/>
      <c r="P922" s="98"/>
      <c r="Q922" s="73"/>
      <c r="R922" s="73"/>
      <c r="S922" s="73"/>
      <c r="V922" s="111"/>
      <c r="W922" s="112"/>
      <c r="X922" s="111"/>
      <c r="Y922" s="64"/>
      <c r="Z922" s="111"/>
      <c r="AA922" s="111"/>
      <c r="AB922" s="111"/>
    </row>
    <row r="923" ht="15.75" customHeight="1">
      <c r="C923" s="73"/>
      <c r="L923" s="73"/>
      <c r="N923" s="98"/>
      <c r="O923" s="98"/>
      <c r="P923" s="98"/>
      <c r="Q923" s="73"/>
      <c r="R923" s="73"/>
      <c r="S923" s="73"/>
      <c r="V923" s="111"/>
      <c r="W923" s="112"/>
      <c r="X923" s="111"/>
      <c r="Y923" s="64"/>
      <c r="Z923" s="111"/>
      <c r="AA923" s="111"/>
      <c r="AB923" s="111"/>
    </row>
    <row r="924" ht="15.75" customHeight="1">
      <c r="C924" s="73"/>
      <c r="L924" s="73"/>
      <c r="N924" s="98"/>
      <c r="O924" s="98"/>
      <c r="P924" s="98"/>
      <c r="Q924" s="73"/>
      <c r="R924" s="73"/>
      <c r="S924" s="73"/>
      <c r="V924" s="111"/>
      <c r="W924" s="112"/>
      <c r="X924" s="111"/>
      <c r="Y924" s="64"/>
      <c r="Z924" s="111"/>
      <c r="AA924" s="111"/>
      <c r="AB924" s="111"/>
    </row>
    <row r="925" ht="15.75" customHeight="1">
      <c r="C925" s="73"/>
      <c r="L925" s="73"/>
      <c r="N925" s="98"/>
      <c r="O925" s="98"/>
      <c r="P925" s="98"/>
      <c r="Q925" s="73"/>
      <c r="R925" s="73"/>
      <c r="S925" s="73"/>
      <c r="V925" s="111"/>
      <c r="W925" s="112"/>
      <c r="X925" s="111"/>
      <c r="Y925" s="64"/>
      <c r="Z925" s="111"/>
      <c r="AA925" s="111"/>
      <c r="AB925" s="111"/>
    </row>
    <row r="926" ht="15.75" customHeight="1">
      <c r="C926" s="73"/>
      <c r="L926" s="73"/>
      <c r="N926" s="98"/>
      <c r="O926" s="98"/>
      <c r="P926" s="98"/>
      <c r="Q926" s="73"/>
      <c r="R926" s="73"/>
      <c r="S926" s="73"/>
      <c r="V926" s="111"/>
      <c r="W926" s="112"/>
      <c r="X926" s="111"/>
      <c r="Y926" s="64"/>
      <c r="Z926" s="111"/>
      <c r="AA926" s="111"/>
      <c r="AB926" s="111"/>
    </row>
    <row r="927" ht="15.75" customHeight="1">
      <c r="C927" s="73"/>
      <c r="L927" s="73"/>
      <c r="N927" s="98"/>
      <c r="O927" s="98"/>
      <c r="P927" s="98"/>
      <c r="Q927" s="73"/>
      <c r="R927" s="73"/>
      <c r="S927" s="73"/>
      <c r="V927" s="111"/>
      <c r="W927" s="112"/>
      <c r="X927" s="111"/>
      <c r="Y927" s="64"/>
      <c r="Z927" s="111"/>
      <c r="AA927" s="111"/>
      <c r="AB927" s="111"/>
    </row>
    <row r="928" ht="15.75" customHeight="1">
      <c r="C928" s="73"/>
      <c r="L928" s="73"/>
      <c r="N928" s="98"/>
      <c r="O928" s="98"/>
      <c r="P928" s="98"/>
      <c r="Q928" s="73"/>
      <c r="R928" s="73"/>
      <c r="S928" s="73"/>
      <c r="V928" s="111"/>
      <c r="W928" s="112"/>
      <c r="X928" s="111"/>
      <c r="Y928" s="64"/>
      <c r="Z928" s="111"/>
      <c r="AA928" s="111"/>
      <c r="AB928" s="111"/>
    </row>
    <row r="929" ht="15.75" customHeight="1">
      <c r="C929" s="73"/>
      <c r="L929" s="73"/>
      <c r="N929" s="98"/>
      <c r="O929" s="98"/>
      <c r="P929" s="98"/>
      <c r="Q929" s="73"/>
      <c r="R929" s="73"/>
      <c r="S929" s="73"/>
      <c r="V929" s="111"/>
      <c r="W929" s="112"/>
      <c r="X929" s="111"/>
      <c r="Y929" s="64"/>
      <c r="Z929" s="111"/>
      <c r="AA929" s="111"/>
      <c r="AB929" s="111"/>
    </row>
    <row r="930" ht="15.75" customHeight="1">
      <c r="C930" s="73"/>
      <c r="L930" s="73"/>
      <c r="N930" s="98"/>
      <c r="O930" s="98"/>
      <c r="P930" s="98"/>
      <c r="Q930" s="73"/>
      <c r="R930" s="73"/>
      <c r="S930" s="73"/>
      <c r="V930" s="111"/>
      <c r="W930" s="112"/>
      <c r="X930" s="111"/>
      <c r="Y930" s="64"/>
      <c r="Z930" s="111"/>
      <c r="AA930" s="111"/>
      <c r="AB930" s="111"/>
    </row>
    <row r="931" ht="15.75" customHeight="1">
      <c r="C931" s="73"/>
      <c r="L931" s="73"/>
      <c r="N931" s="98"/>
      <c r="O931" s="98"/>
      <c r="P931" s="98"/>
      <c r="Q931" s="73"/>
      <c r="R931" s="73"/>
      <c r="S931" s="73"/>
      <c r="V931" s="111"/>
      <c r="W931" s="112"/>
      <c r="X931" s="111"/>
      <c r="Y931" s="64"/>
      <c r="Z931" s="111"/>
      <c r="AA931" s="111"/>
      <c r="AB931" s="111"/>
    </row>
    <row r="932" ht="15.75" customHeight="1">
      <c r="C932" s="73"/>
      <c r="L932" s="73"/>
      <c r="N932" s="98"/>
      <c r="O932" s="98"/>
      <c r="P932" s="98"/>
      <c r="Q932" s="73"/>
      <c r="R932" s="73"/>
      <c r="S932" s="73"/>
      <c r="V932" s="111"/>
      <c r="W932" s="112"/>
      <c r="X932" s="111"/>
      <c r="Y932" s="64"/>
      <c r="Z932" s="111"/>
      <c r="AA932" s="111"/>
      <c r="AB932" s="111"/>
    </row>
    <row r="933" ht="15.75" customHeight="1">
      <c r="C933" s="73"/>
      <c r="L933" s="73"/>
      <c r="N933" s="98"/>
      <c r="O933" s="98"/>
      <c r="P933" s="98"/>
      <c r="Q933" s="73"/>
      <c r="R933" s="73"/>
      <c r="S933" s="73"/>
      <c r="V933" s="111"/>
      <c r="W933" s="112"/>
      <c r="X933" s="111"/>
      <c r="Y933" s="64"/>
      <c r="Z933" s="111"/>
      <c r="AA933" s="111"/>
      <c r="AB933" s="111"/>
    </row>
    <row r="934" ht="15.75" customHeight="1">
      <c r="C934" s="73"/>
      <c r="L934" s="73"/>
      <c r="N934" s="98"/>
      <c r="O934" s="98"/>
      <c r="P934" s="98"/>
      <c r="Q934" s="73"/>
      <c r="R934" s="73"/>
      <c r="S934" s="73"/>
      <c r="V934" s="111"/>
      <c r="W934" s="112"/>
      <c r="X934" s="111"/>
      <c r="Y934" s="64"/>
      <c r="Z934" s="111"/>
      <c r="AA934" s="111"/>
      <c r="AB934" s="111"/>
    </row>
    <row r="935" ht="15.75" customHeight="1">
      <c r="C935" s="73"/>
      <c r="L935" s="73"/>
      <c r="N935" s="98"/>
      <c r="O935" s="98"/>
      <c r="P935" s="98"/>
      <c r="Q935" s="73"/>
      <c r="R935" s="73"/>
      <c r="S935" s="73"/>
      <c r="V935" s="111"/>
      <c r="W935" s="112"/>
      <c r="X935" s="111"/>
      <c r="Y935" s="64"/>
      <c r="Z935" s="111"/>
      <c r="AA935" s="111"/>
      <c r="AB935" s="111"/>
    </row>
    <row r="936" ht="15.75" customHeight="1">
      <c r="C936" s="73"/>
      <c r="L936" s="73"/>
      <c r="N936" s="98"/>
      <c r="O936" s="98"/>
      <c r="P936" s="98"/>
      <c r="Q936" s="73"/>
      <c r="R936" s="73"/>
      <c r="S936" s="73"/>
      <c r="V936" s="111"/>
      <c r="W936" s="112"/>
      <c r="X936" s="111"/>
      <c r="Y936" s="64"/>
      <c r="Z936" s="111"/>
      <c r="AA936" s="111"/>
      <c r="AB936" s="111"/>
    </row>
    <row r="937" ht="15.75" customHeight="1">
      <c r="C937" s="73"/>
      <c r="L937" s="73"/>
      <c r="N937" s="98"/>
      <c r="O937" s="98"/>
      <c r="P937" s="98"/>
      <c r="Q937" s="73"/>
      <c r="R937" s="73"/>
      <c r="S937" s="73"/>
      <c r="V937" s="111"/>
      <c r="W937" s="112"/>
      <c r="X937" s="111"/>
      <c r="Y937" s="64"/>
      <c r="Z937" s="111"/>
      <c r="AA937" s="111"/>
      <c r="AB937" s="111"/>
    </row>
    <row r="938" ht="15.75" customHeight="1">
      <c r="C938" s="73"/>
      <c r="L938" s="73"/>
      <c r="N938" s="98"/>
      <c r="O938" s="98"/>
      <c r="P938" s="98"/>
      <c r="Q938" s="73"/>
      <c r="R938" s="73"/>
      <c r="S938" s="73"/>
      <c r="V938" s="111"/>
      <c r="W938" s="112"/>
      <c r="X938" s="111"/>
      <c r="Y938" s="64"/>
      <c r="Z938" s="111"/>
      <c r="AA938" s="111"/>
      <c r="AB938" s="111"/>
    </row>
    <row r="939" ht="15.75" customHeight="1">
      <c r="C939" s="73"/>
      <c r="L939" s="73"/>
      <c r="N939" s="98"/>
      <c r="O939" s="98"/>
      <c r="P939" s="98"/>
      <c r="Q939" s="73"/>
      <c r="R939" s="73"/>
      <c r="S939" s="73"/>
      <c r="V939" s="111"/>
      <c r="W939" s="112"/>
      <c r="X939" s="111"/>
      <c r="Y939" s="64"/>
      <c r="Z939" s="111"/>
      <c r="AA939" s="111"/>
      <c r="AB939" s="111"/>
    </row>
    <row r="940" ht="15.75" customHeight="1">
      <c r="C940" s="73"/>
      <c r="L940" s="73"/>
      <c r="N940" s="98"/>
      <c r="O940" s="98"/>
      <c r="P940" s="98"/>
      <c r="Q940" s="73"/>
      <c r="R940" s="73"/>
      <c r="S940" s="73"/>
      <c r="V940" s="111"/>
      <c r="W940" s="112"/>
      <c r="X940" s="111"/>
      <c r="Y940" s="64"/>
      <c r="Z940" s="111"/>
      <c r="AA940" s="111"/>
      <c r="AB940" s="111"/>
    </row>
    <row r="941" ht="15.75" customHeight="1">
      <c r="C941" s="73"/>
      <c r="L941" s="73"/>
      <c r="N941" s="98"/>
      <c r="O941" s="98"/>
      <c r="P941" s="98"/>
      <c r="Q941" s="73"/>
      <c r="R941" s="73"/>
      <c r="S941" s="73"/>
      <c r="V941" s="111"/>
      <c r="W941" s="112"/>
      <c r="X941" s="111"/>
      <c r="Y941" s="64"/>
      <c r="Z941" s="111"/>
      <c r="AA941" s="111"/>
      <c r="AB941" s="111"/>
    </row>
    <row r="942" ht="15.75" customHeight="1">
      <c r="C942" s="73"/>
      <c r="L942" s="73"/>
      <c r="N942" s="98"/>
      <c r="O942" s="98"/>
      <c r="P942" s="98"/>
      <c r="Q942" s="73"/>
      <c r="R942" s="73"/>
      <c r="S942" s="73"/>
      <c r="V942" s="111"/>
      <c r="W942" s="112"/>
      <c r="X942" s="111"/>
      <c r="Y942" s="64"/>
      <c r="Z942" s="111"/>
      <c r="AA942" s="111"/>
      <c r="AB942" s="111"/>
    </row>
    <row r="943" ht="15.75" customHeight="1">
      <c r="C943" s="73"/>
      <c r="L943" s="73"/>
      <c r="N943" s="98"/>
      <c r="O943" s="98"/>
      <c r="P943" s="98"/>
      <c r="Q943" s="73"/>
      <c r="R943" s="73"/>
      <c r="S943" s="73"/>
      <c r="V943" s="111"/>
      <c r="W943" s="112"/>
      <c r="X943" s="111"/>
      <c r="Y943" s="64"/>
      <c r="Z943" s="111"/>
      <c r="AA943" s="111"/>
      <c r="AB943" s="111"/>
    </row>
    <row r="944" ht="15.75" customHeight="1">
      <c r="C944" s="73"/>
      <c r="L944" s="73"/>
      <c r="N944" s="98"/>
      <c r="O944" s="98"/>
      <c r="P944" s="98"/>
      <c r="Q944" s="73"/>
      <c r="R944" s="73"/>
      <c r="S944" s="73"/>
      <c r="V944" s="111"/>
      <c r="W944" s="112"/>
      <c r="X944" s="111"/>
      <c r="Y944" s="64"/>
      <c r="Z944" s="111"/>
      <c r="AA944" s="111"/>
      <c r="AB944" s="111"/>
    </row>
    <row r="945" ht="15.75" customHeight="1">
      <c r="C945" s="73"/>
      <c r="L945" s="73"/>
      <c r="N945" s="98"/>
      <c r="O945" s="98"/>
      <c r="P945" s="98"/>
      <c r="Q945" s="73"/>
      <c r="R945" s="73"/>
      <c r="S945" s="73"/>
      <c r="V945" s="111"/>
      <c r="W945" s="112"/>
      <c r="X945" s="111"/>
      <c r="Y945" s="64"/>
      <c r="Z945" s="111"/>
      <c r="AA945" s="111"/>
      <c r="AB945" s="111"/>
    </row>
    <row r="946" ht="15.75" customHeight="1">
      <c r="C946" s="73"/>
      <c r="L946" s="73"/>
      <c r="N946" s="98"/>
      <c r="O946" s="98"/>
      <c r="P946" s="98"/>
      <c r="Q946" s="73"/>
      <c r="R946" s="73"/>
      <c r="S946" s="73"/>
      <c r="V946" s="111"/>
      <c r="W946" s="112"/>
      <c r="X946" s="111"/>
      <c r="Y946" s="64"/>
      <c r="Z946" s="111"/>
      <c r="AA946" s="111"/>
      <c r="AB946" s="111"/>
    </row>
    <row r="947" ht="15.75" customHeight="1">
      <c r="C947" s="73"/>
      <c r="L947" s="73"/>
      <c r="N947" s="98"/>
      <c r="O947" s="98"/>
      <c r="P947" s="98"/>
      <c r="Q947" s="73"/>
      <c r="R947" s="73"/>
      <c r="S947" s="73"/>
      <c r="V947" s="111"/>
      <c r="W947" s="112"/>
      <c r="X947" s="111"/>
      <c r="Y947" s="64"/>
      <c r="Z947" s="111"/>
      <c r="AA947" s="111"/>
      <c r="AB947" s="111"/>
    </row>
    <row r="948" ht="15.75" customHeight="1">
      <c r="C948" s="73"/>
      <c r="L948" s="73"/>
      <c r="N948" s="98"/>
      <c r="O948" s="98"/>
      <c r="P948" s="98"/>
      <c r="Q948" s="73"/>
      <c r="R948" s="73"/>
      <c r="S948" s="73"/>
      <c r="V948" s="111"/>
      <c r="W948" s="112"/>
      <c r="X948" s="111"/>
      <c r="Y948" s="64"/>
      <c r="Z948" s="111"/>
      <c r="AA948" s="111"/>
      <c r="AB948" s="111"/>
    </row>
    <row r="949" ht="15.75" customHeight="1">
      <c r="C949" s="73"/>
      <c r="L949" s="73"/>
      <c r="N949" s="98"/>
      <c r="O949" s="98"/>
      <c r="P949" s="98"/>
      <c r="Q949" s="73"/>
      <c r="R949" s="73"/>
      <c r="S949" s="73"/>
      <c r="V949" s="111"/>
      <c r="W949" s="112"/>
      <c r="X949" s="111"/>
      <c r="Y949" s="64"/>
      <c r="Z949" s="111"/>
      <c r="AA949" s="111"/>
      <c r="AB949" s="111"/>
    </row>
    <row r="950" ht="15.75" customHeight="1">
      <c r="C950" s="73"/>
      <c r="L950" s="73"/>
      <c r="N950" s="98"/>
      <c r="O950" s="98"/>
      <c r="P950" s="98"/>
      <c r="Q950" s="73"/>
      <c r="R950" s="73"/>
      <c r="S950" s="73"/>
      <c r="V950" s="111"/>
      <c r="W950" s="112"/>
      <c r="X950" s="111"/>
      <c r="Y950" s="64"/>
      <c r="Z950" s="111"/>
      <c r="AA950" s="111"/>
      <c r="AB950" s="111"/>
    </row>
    <row r="951" ht="15.75" customHeight="1">
      <c r="C951" s="73"/>
      <c r="L951" s="73"/>
      <c r="N951" s="98"/>
      <c r="O951" s="98"/>
      <c r="P951" s="98"/>
      <c r="Q951" s="73"/>
      <c r="R951" s="73"/>
      <c r="S951" s="73"/>
      <c r="V951" s="111"/>
      <c r="W951" s="112"/>
      <c r="X951" s="111"/>
      <c r="Y951" s="64"/>
      <c r="Z951" s="111"/>
      <c r="AA951" s="111"/>
      <c r="AB951" s="111"/>
    </row>
    <row r="952" ht="15.75" customHeight="1">
      <c r="C952" s="73"/>
      <c r="L952" s="73"/>
      <c r="N952" s="98"/>
      <c r="O952" s="98"/>
      <c r="P952" s="98"/>
      <c r="Q952" s="73"/>
      <c r="R952" s="73"/>
      <c r="S952" s="73"/>
      <c r="V952" s="111"/>
      <c r="W952" s="112"/>
      <c r="X952" s="111"/>
      <c r="Y952" s="64"/>
      <c r="Z952" s="111"/>
      <c r="AA952" s="111"/>
      <c r="AB952" s="111"/>
    </row>
    <row r="953" ht="15.75" customHeight="1">
      <c r="C953" s="73"/>
      <c r="L953" s="73"/>
      <c r="N953" s="98"/>
      <c r="O953" s="98"/>
      <c r="P953" s="98"/>
      <c r="Q953" s="73"/>
      <c r="R953" s="73"/>
      <c r="S953" s="73"/>
      <c r="V953" s="111"/>
      <c r="W953" s="112"/>
      <c r="X953" s="111"/>
      <c r="Y953" s="64"/>
      <c r="Z953" s="111"/>
      <c r="AA953" s="111"/>
      <c r="AB953" s="111"/>
    </row>
    <row r="954" ht="15.75" customHeight="1">
      <c r="C954" s="73"/>
      <c r="L954" s="73"/>
      <c r="N954" s="98"/>
      <c r="O954" s="98"/>
      <c r="P954" s="98"/>
      <c r="Q954" s="73"/>
      <c r="R954" s="73"/>
      <c r="S954" s="73"/>
      <c r="V954" s="111"/>
      <c r="W954" s="112"/>
      <c r="X954" s="111"/>
      <c r="Y954" s="64"/>
      <c r="Z954" s="111"/>
      <c r="AA954" s="111"/>
      <c r="AB954" s="111"/>
    </row>
    <row r="955" ht="15.75" customHeight="1">
      <c r="C955" s="73"/>
      <c r="L955" s="73"/>
      <c r="N955" s="98"/>
      <c r="O955" s="98"/>
      <c r="P955" s="98"/>
      <c r="Q955" s="73"/>
      <c r="R955" s="73"/>
      <c r="S955" s="73"/>
      <c r="V955" s="111"/>
      <c r="W955" s="112"/>
      <c r="X955" s="111"/>
      <c r="Y955" s="64"/>
      <c r="Z955" s="111"/>
      <c r="AA955" s="111"/>
      <c r="AB955" s="111"/>
    </row>
    <row r="956" ht="15.75" customHeight="1">
      <c r="C956" s="73"/>
      <c r="L956" s="73"/>
      <c r="N956" s="98"/>
      <c r="O956" s="98"/>
      <c r="P956" s="98"/>
      <c r="Q956" s="73"/>
      <c r="R956" s="73"/>
      <c r="S956" s="73"/>
      <c r="V956" s="111"/>
      <c r="W956" s="112"/>
      <c r="X956" s="111"/>
      <c r="Y956" s="64"/>
      <c r="Z956" s="111"/>
      <c r="AA956" s="111"/>
      <c r="AB956" s="111"/>
    </row>
    <row r="957" ht="15.75" customHeight="1">
      <c r="C957" s="73"/>
      <c r="L957" s="73"/>
      <c r="N957" s="98"/>
      <c r="O957" s="98"/>
      <c r="P957" s="98"/>
      <c r="Q957" s="73"/>
      <c r="R957" s="73"/>
      <c r="S957" s="73"/>
      <c r="V957" s="111"/>
      <c r="W957" s="112"/>
      <c r="X957" s="111"/>
      <c r="Y957" s="64"/>
      <c r="Z957" s="111"/>
      <c r="AA957" s="111"/>
      <c r="AB957" s="111"/>
    </row>
    <row r="958" ht="15.75" customHeight="1">
      <c r="C958" s="73"/>
      <c r="L958" s="73"/>
      <c r="N958" s="98"/>
      <c r="O958" s="98"/>
      <c r="P958" s="98"/>
      <c r="Q958" s="73"/>
      <c r="R958" s="73"/>
      <c r="S958" s="73"/>
      <c r="V958" s="111"/>
      <c r="W958" s="112"/>
      <c r="X958" s="111"/>
      <c r="Y958" s="64"/>
      <c r="Z958" s="111"/>
      <c r="AA958" s="111"/>
      <c r="AB958" s="111"/>
    </row>
    <row r="959" ht="15.75" customHeight="1">
      <c r="C959" s="73"/>
      <c r="L959" s="73"/>
      <c r="N959" s="98"/>
      <c r="O959" s="98"/>
      <c r="P959" s="98"/>
      <c r="Q959" s="73"/>
      <c r="R959" s="73"/>
      <c r="S959" s="73"/>
      <c r="V959" s="111"/>
      <c r="W959" s="112"/>
      <c r="X959" s="111"/>
      <c r="Y959" s="64"/>
      <c r="Z959" s="111"/>
      <c r="AA959" s="111"/>
      <c r="AB959" s="111"/>
    </row>
    <row r="960" ht="15.75" customHeight="1">
      <c r="C960" s="73"/>
      <c r="L960" s="73"/>
      <c r="N960" s="98"/>
      <c r="O960" s="98"/>
      <c r="P960" s="98"/>
      <c r="Q960" s="73"/>
      <c r="R960" s="73"/>
      <c r="S960" s="73"/>
      <c r="V960" s="111"/>
      <c r="W960" s="112"/>
      <c r="X960" s="111"/>
      <c r="Y960" s="64"/>
      <c r="Z960" s="111"/>
      <c r="AA960" s="111"/>
      <c r="AB960" s="111"/>
    </row>
    <row r="961" ht="15.75" customHeight="1">
      <c r="C961" s="73"/>
      <c r="L961" s="73"/>
      <c r="N961" s="98"/>
      <c r="O961" s="98"/>
      <c r="P961" s="98"/>
      <c r="Q961" s="73"/>
      <c r="R961" s="73"/>
      <c r="S961" s="73"/>
      <c r="V961" s="111"/>
      <c r="W961" s="112"/>
      <c r="X961" s="111"/>
      <c r="Y961" s="64"/>
      <c r="Z961" s="111"/>
      <c r="AA961" s="111"/>
      <c r="AB961" s="111"/>
    </row>
    <row r="962" ht="15.75" customHeight="1">
      <c r="C962" s="73"/>
      <c r="L962" s="73"/>
      <c r="N962" s="98"/>
      <c r="O962" s="98"/>
      <c r="P962" s="98"/>
      <c r="Q962" s="73"/>
      <c r="R962" s="73"/>
      <c r="S962" s="73"/>
      <c r="V962" s="111"/>
      <c r="W962" s="112"/>
      <c r="X962" s="111"/>
      <c r="Y962" s="64"/>
      <c r="Z962" s="111"/>
      <c r="AA962" s="111"/>
      <c r="AB962" s="111"/>
    </row>
    <row r="963" ht="15.75" customHeight="1">
      <c r="C963" s="73"/>
      <c r="L963" s="73"/>
      <c r="N963" s="98"/>
      <c r="O963" s="98"/>
      <c r="P963" s="98"/>
      <c r="Q963" s="73"/>
      <c r="R963" s="73"/>
      <c r="S963" s="73"/>
      <c r="V963" s="111"/>
      <c r="W963" s="112"/>
      <c r="X963" s="111"/>
      <c r="Y963" s="64"/>
      <c r="Z963" s="111"/>
      <c r="AA963" s="111"/>
      <c r="AB963" s="111"/>
    </row>
    <row r="964" ht="15.75" customHeight="1">
      <c r="C964" s="73"/>
      <c r="L964" s="73"/>
      <c r="N964" s="98"/>
      <c r="O964" s="98"/>
      <c r="P964" s="98"/>
      <c r="Q964" s="73"/>
      <c r="R964" s="73"/>
      <c r="S964" s="73"/>
      <c r="V964" s="111"/>
      <c r="W964" s="112"/>
      <c r="X964" s="111"/>
      <c r="Y964" s="64"/>
      <c r="Z964" s="111"/>
      <c r="AA964" s="111"/>
      <c r="AB964" s="111"/>
    </row>
    <row r="965" ht="15.75" customHeight="1">
      <c r="C965" s="73"/>
      <c r="L965" s="73"/>
      <c r="N965" s="98"/>
      <c r="O965" s="98"/>
      <c r="P965" s="98"/>
      <c r="Q965" s="73"/>
      <c r="R965" s="73"/>
      <c r="S965" s="73"/>
      <c r="V965" s="111"/>
      <c r="W965" s="112"/>
      <c r="X965" s="111"/>
      <c r="Y965" s="64"/>
      <c r="Z965" s="111"/>
      <c r="AA965" s="111"/>
      <c r="AB965" s="111"/>
    </row>
    <row r="966" ht="15.75" customHeight="1">
      <c r="C966" s="73"/>
      <c r="L966" s="73"/>
      <c r="N966" s="98"/>
      <c r="O966" s="98"/>
      <c r="P966" s="98"/>
      <c r="Q966" s="73"/>
      <c r="R966" s="73"/>
      <c r="S966" s="73"/>
      <c r="V966" s="111"/>
      <c r="W966" s="112"/>
      <c r="X966" s="111"/>
      <c r="Y966" s="64"/>
      <c r="Z966" s="111"/>
      <c r="AA966" s="111"/>
      <c r="AB966" s="111"/>
    </row>
    <row r="967" ht="15.75" customHeight="1">
      <c r="C967" s="73"/>
      <c r="L967" s="73"/>
      <c r="N967" s="98"/>
      <c r="O967" s="98"/>
      <c r="P967" s="98"/>
      <c r="Q967" s="73"/>
      <c r="R967" s="73"/>
      <c r="S967" s="73"/>
      <c r="V967" s="111"/>
      <c r="W967" s="112"/>
      <c r="X967" s="111"/>
      <c r="Y967" s="64"/>
      <c r="Z967" s="111"/>
      <c r="AA967" s="111"/>
      <c r="AB967" s="111"/>
    </row>
    <row r="968" ht="15.75" customHeight="1">
      <c r="C968" s="73"/>
      <c r="L968" s="73"/>
      <c r="N968" s="98"/>
      <c r="O968" s="98"/>
      <c r="P968" s="98"/>
      <c r="Q968" s="73"/>
      <c r="R968" s="73"/>
      <c r="S968" s="73"/>
      <c r="V968" s="111"/>
      <c r="W968" s="112"/>
      <c r="X968" s="111"/>
      <c r="Y968" s="64"/>
      <c r="Z968" s="111"/>
      <c r="AA968" s="111"/>
      <c r="AB968" s="111"/>
    </row>
    <row r="969" ht="15.75" customHeight="1">
      <c r="C969" s="73"/>
      <c r="L969" s="73"/>
      <c r="N969" s="98"/>
      <c r="O969" s="98"/>
      <c r="P969" s="98"/>
      <c r="Q969" s="73"/>
      <c r="R969" s="73"/>
      <c r="S969" s="73"/>
      <c r="V969" s="111"/>
      <c r="W969" s="112"/>
      <c r="X969" s="111"/>
      <c r="Y969" s="64"/>
      <c r="Z969" s="111"/>
      <c r="AA969" s="111"/>
      <c r="AB969" s="111"/>
    </row>
    <row r="970" ht="15.75" customHeight="1">
      <c r="C970" s="73"/>
      <c r="L970" s="73"/>
      <c r="N970" s="98"/>
      <c r="O970" s="98"/>
      <c r="P970" s="98"/>
      <c r="Q970" s="73"/>
      <c r="R970" s="73"/>
      <c r="S970" s="73"/>
      <c r="V970" s="111"/>
      <c r="W970" s="112"/>
      <c r="X970" s="111"/>
      <c r="Y970" s="64"/>
      <c r="Z970" s="111"/>
      <c r="AA970" s="111"/>
      <c r="AB970" s="111"/>
    </row>
    <row r="971" ht="15.75" customHeight="1">
      <c r="C971" s="73"/>
      <c r="L971" s="73"/>
      <c r="N971" s="98"/>
      <c r="O971" s="98"/>
      <c r="P971" s="98"/>
      <c r="Q971" s="73"/>
      <c r="R971" s="73"/>
      <c r="S971" s="73"/>
      <c r="V971" s="111"/>
      <c r="W971" s="112"/>
      <c r="X971" s="111"/>
      <c r="Y971" s="64"/>
      <c r="Z971" s="111"/>
      <c r="AA971" s="111"/>
      <c r="AB971" s="111"/>
    </row>
    <row r="972" ht="15.75" customHeight="1">
      <c r="C972" s="73"/>
      <c r="L972" s="73"/>
      <c r="N972" s="98"/>
      <c r="O972" s="98"/>
      <c r="P972" s="98"/>
      <c r="Q972" s="73"/>
      <c r="R972" s="73"/>
      <c r="S972" s="73"/>
      <c r="V972" s="111"/>
      <c r="W972" s="112"/>
      <c r="X972" s="111"/>
      <c r="Y972" s="64"/>
      <c r="Z972" s="111"/>
      <c r="AA972" s="111"/>
      <c r="AB972" s="111"/>
    </row>
    <row r="973" ht="15.75" customHeight="1">
      <c r="C973" s="73"/>
      <c r="L973" s="73"/>
      <c r="N973" s="98"/>
      <c r="O973" s="98"/>
      <c r="P973" s="98"/>
      <c r="Q973" s="73"/>
      <c r="R973" s="73"/>
      <c r="S973" s="73"/>
      <c r="V973" s="111"/>
      <c r="W973" s="112"/>
      <c r="X973" s="111"/>
      <c r="Y973" s="64"/>
      <c r="Z973" s="111"/>
      <c r="AA973" s="111"/>
      <c r="AB973" s="111"/>
    </row>
    <row r="974" ht="15.75" customHeight="1">
      <c r="C974" s="73"/>
      <c r="L974" s="73"/>
      <c r="N974" s="98"/>
      <c r="O974" s="98"/>
      <c r="P974" s="98"/>
      <c r="Q974" s="73"/>
      <c r="R974" s="73"/>
      <c r="S974" s="73"/>
      <c r="V974" s="111"/>
      <c r="W974" s="112"/>
      <c r="X974" s="111"/>
      <c r="Y974" s="64"/>
      <c r="Z974" s="111"/>
      <c r="AA974" s="111"/>
      <c r="AB974" s="111"/>
    </row>
    <row r="975" ht="15.75" customHeight="1">
      <c r="C975" s="73"/>
      <c r="L975" s="73"/>
      <c r="N975" s="98"/>
      <c r="O975" s="98"/>
      <c r="P975" s="98"/>
      <c r="Q975" s="73"/>
      <c r="R975" s="73"/>
      <c r="S975" s="73"/>
      <c r="V975" s="111"/>
      <c r="W975" s="112"/>
      <c r="X975" s="111"/>
      <c r="Y975" s="64"/>
      <c r="Z975" s="111"/>
      <c r="AA975" s="111"/>
      <c r="AB975" s="111"/>
    </row>
    <row r="976" ht="15.75" customHeight="1">
      <c r="C976" s="73"/>
      <c r="L976" s="73"/>
      <c r="N976" s="98"/>
      <c r="O976" s="98"/>
      <c r="P976" s="98"/>
      <c r="Q976" s="73"/>
      <c r="R976" s="73"/>
      <c r="S976" s="73"/>
      <c r="V976" s="111"/>
      <c r="W976" s="112"/>
      <c r="X976" s="111"/>
      <c r="Y976" s="64"/>
      <c r="Z976" s="111"/>
      <c r="AA976" s="111"/>
      <c r="AB976" s="111"/>
    </row>
    <row r="977" ht="15.75" customHeight="1">
      <c r="C977" s="73"/>
      <c r="L977" s="73"/>
      <c r="N977" s="98"/>
      <c r="O977" s="98"/>
      <c r="P977" s="98"/>
      <c r="Q977" s="73"/>
      <c r="R977" s="73"/>
      <c r="S977" s="73"/>
      <c r="V977" s="111"/>
      <c r="W977" s="112"/>
      <c r="X977" s="111"/>
      <c r="Y977" s="64"/>
      <c r="Z977" s="111"/>
      <c r="AA977" s="111"/>
      <c r="AB977" s="111"/>
    </row>
    <row r="978" ht="15.75" customHeight="1">
      <c r="C978" s="73"/>
      <c r="L978" s="73"/>
      <c r="N978" s="98"/>
      <c r="O978" s="98"/>
      <c r="P978" s="98"/>
      <c r="Q978" s="73"/>
      <c r="R978" s="73"/>
      <c r="S978" s="73"/>
      <c r="V978" s="111"/>
      <c r="W978" s="112"/>
      <c r="X978" s="111"/>
      <c r="Y978" s="64"/>
      <c r="Z978" s="111"/>
      <c r="AA978" s="111"/>
      <c r="AB978" s="111"/>
    </row>
    <row r="979" ht="15.75" customHeight="1">
      <c r="C979" s="73"/>
      <c r="L979" s="73"/>
      <c r="N979" s="98"/>
      <c r="O979" s="98"/>
      <c r="P979" s="98"/>
      <c r="Q979" s="73"/>
      <c r="R979" s="73"/>
      <c r="S979" s="73"/>
      <c r="V979" s="111"/>
      <c r="W979" s="112"/>
      <c r="X979" s="111"/>
      <c r="Y979" s="64"/>
      <c r="Z979" s="111"/>
      <c r="AA979" s="111"/>
      <c r="AB979" s="111"/>
    </row>
    <row r="980" ht="15.75" customHeight="1">
      <c r="C980" s="73"/>
      <c r="L980" s="73"/>
      <c r="N980" s="98"/>
      <c r="O980" s="98"/>
      <c r="P980" s="98"/>
      <c r="Q980" s="73"/>
      <c r="R980" s="73"/>
      <c r="S980" s="73"/>
      <c r="V980" s="111"/>
      <c r="W980" s="112"/>
      <c r="X980" s="111"/>
      <c r="Y980" s="64"/>
      <c r="Z980" s="111"/>
      <c r="AA980" s="111"/>
      <c r="AB980" s="111"/>
    </row>
    <row r="981" ht="15.75" customHeight="1">
      <c r="C981" s="73"/>
      <c r="L981" s="73"/>
      <c r="N981" s="98"/>
      <c r="O981" s="98"/>
      <c r="P981" s="98"/>
      <c r="Q981" s="73"/>
      <c r="R981" s="73"/>
      <c r="S981" s="73"/>
      <c r="V981" s="111"/>
      <c r="W981" s="112"/>
      <c r="X981" s="111"/>
      <c r="Y981" s="64"/>
      <c r="Z981" s="111"/>
      <c r="AA981" s="111"/>
      <c r="AB981" s="111"/>
    </row>
    <row r="982" ht="15.75" customHeight="1">
      <c r="C982" s="73"/>
      <c r="L982" s="73"/>
      <c r="N982" s="98"/>
      <c r="O982" s="98"/>
      <c r="P982" s="98"/>
      <c r="Q982" s="73"/>
      <c r="R982" s="73"/>
      <c r="S982" s="73"/>
      <c r="V982" s="111"/>
      <c r="W982" s="112"/>
      <c r="X982" s="111"/>
      <c r="Y982" s="64"/>
      <c r="Z982" s="111"/>
      <c r="AA982" s="111"/>
      <c r="AB982" s="111"/>
    </row>
    <row r="983" ht="15.75" customHeight="1">
      <c r="C983" s="73"/>
      <c r="L983" s="73"/>
      <c r="N983" s="98"/>
      <c r="O983" s="98"/>
      <c r="P983" s="98"/>
      <c r="Q983" s="73"/>
      <c r="R983" s="73"/>
      <c r="S983" s="73"/>
      <c r="V983" s="111"/>
      <c r="W983" s="112"/>
      <c r="X983" s="111"/>
      <c r="Y983" s="64"/>
      <c r="Z983" s="111"/>
      <c r="AA983" s="111"/>
      <c r="AB983" s="111"/>
    </row>
    <row r="984" ht="15.75" customHeight="1">
      <c r="C984" s="73"/>
      <c r="L984" s="73"/>
      <c r="N984" s="98"/>
      <c r="O984" s="98"/>
      <c r="P984" s="98"/>
      <c r="Q984" s="73"/>
      <c r="R984" s="73"/>
      <c r="S984" s="73"/>
      <c r="V984" s="111"/>
      <c r="W984" s="112"/>
      <c r="X984" s="111"/>
      <c r="Y984" s="64"/>
      <c r="Z984" s="111"/>
      <c r="AA984" s="111"/>
      <c r="AB984" s="111"/>
    </row>
    <row r="985" ht="15.75" customHeight="1">
      <c r="C985" s="73"/>
      <c r="L985" s="73"/>
      <c r="N985" s="98"/>
      <c r="O985" s="98"/>
      <c r="P985" s="98"/>
      <c r="Q985" s="73"/>
      <c r="R985" s="73"/>
      <c r="S985" s="73"/>
      <c r="V985" s="111"/>
      <c r="W985" s="112"/>
      <c r="X985" s="111"/>
      <c r="Y985" s="64"/>
      <c r="Z985" s="111"/>
      <c r="AA985" s="111"/>
      <c r="AB985" s="111"/>
    </row>
    <row r="986" ht="15.75" customHeight="1">
      <c r="C986" s="73"/>
      <c r="L986" s="73"/>
      <c r="N986" s="98"/>
      <c r="O986" s="98"/>
      <c r="P986" s="98"/>
      <c r="Q986" s="73"/>
      <c r="R986" s="73"/>
      <c r="S986" s="73"/>
      <c r="V986" s="111"/>
      <c r="W986" s="112"/>
      <c r="X986" s="111"/>
      <c r="Y986" s="64"/>
      <c r="Z986" s="111"/>
      <c r="AA986" s="111"/>
      <c r="AB986" s="111"/>
    </row>
    <row r="987" ht="15.75" customHeight="1">
      <c r="C987" s="73"/>
      <c r="L987" s="73"/>
      <c r="N987" s="98"/>
      <c r="O987" s="98"/>
      <c r="P987" s="98"/>
      <c r="Q987" s="73"/>
      <c r="R987" s="73"/>
      <c r="S987" s="73"/>
      <c r="V987" s="111"/>
      <c r="W987" s="112"/>
      <c r="X987" s="111"/>
      <c r="Y987" s="64"/>
      <c r="Z987" s="111"/>
      <c r="AA987" s="111"/>
      <c r="AB987" s="111"/>
    </row>
    <row r="988" ht="15.75" customHeight="1">
      <c r="C988" s="73"/>
      <c r="L988" s="73"/>
      <c r="N988" s="98"/>
      <c r="O988" s="98"/>
      <c r="P988" s="98"/>
      <c r="Q988" s="73"/>
      <c r="R988" s="73"/>
      <c r="S988" s="73"/>
      <c r="V988" s="111"/>
      <c r="W988" s="112"/>
      <c r="X988" s="111"/>
      <c r="Y988" s="64"/>
      <c r="Z988" s="111"/>
      <c r="AA988" s="111"/>
      <c r="AB988" s="111"/>
    </row>
    <row r="989" ht="15.75" customHeight="1">
      <c r="C989" s="73"/>
      <c r="L989" s="73"/>
      <c r="N989" s="98"/>
      <c r="O989" s="98"/>
      <c r="P989" s="98"/>
      <c r="Q989" s="73"/>
      <c r="R989" s="73"/>
      <c r="S989" s="73"/>
      <c r="V989" s="111"/>
      <c r="W989" s="112"/>
      <c r="X989" s="111"/>
      <c r="Y989" s="64"/>
      <c r="Z989" s="111"/>
      <c r="AA989" s="111"/>
      <c r="AB989" s="111"/>
    </row>
    <row r="990" ht="15.75" customHeight="1">
      <c r="C990" s="73"/>
      <c r="L990" s="73"/>
      <c r="N990" s="98"/>
      <c r="O990" s="98"/>
      <c r="P990" s="98"/>
      <c r="Q990" s="73"/>
      <c r="R990" s="73"/>
      <c r="S990" s="73"/>
      <c r="V990" s="111"/>
      <c r="W990" s="112"/>
      <c r="X990" s="111"/>
      <c r="Y990" s="64"/>
      <c r="Z990" s="111"/>
      <c r="AA990" s="111"/>
      <c r="AB990" s="111"/>
    </row>
    <row r="991" ht="15.75" customHeight="1">
      <c r="C991" s="73"/>
      <c r="L991" s="73"/>
      <c r="N991" s="98"/>
      <c r="O991" s="98"/>
      <c r="P991" s="98"/>
      <c r="Q991" s="73"/>
      <c r="R991" s="73"/>
      <c r="S991" s="73"/>
      <c r="V991" s="111"/>
      <c r="W991" s="112"/>
      <c r="X991" s="111"/>
      <c r="Y991" s="64"/>
      <c r="Z991" s="111"/>
      <c r="AA991" s="111"/>
      <c r="AB991" s="111"/>
    </row>
    <row r="992" ht="15.75" customHeight="1">
      <c r="C992" s="73"/>
      <c r="L992" s="73"/>
      <c r="N992" s="98"/>
      <c r="O992" s="98"/>
      <c r="P992" s="98"/>
      <c r="Q992" s="73"/>
      <c r="R992" s="73"/>
      <c r="S992" s="73"/>
      <c r="V992" s="111"/>
      <c r="W992" s="112"/>
      <c r="X992" s="111"/>
      <c r="Y992" s="64"/>
      <c r="Z992" s="111"/>
      <c r="AA992" s="111"/>
      <c r="AB992" s="111"/>
    </row>
    <row r="993" ht="15.75" customHeight="1">
      <c r="C993" s="73"/>
      <c r="L993" s="73"/>
      <c r="N993" s="98"/>
      <c r="O993" s="98"/>
      <c r="P993" s="98"/>
      <c r="Q993" s="73"/>
      <c r="R993" s="73"/>
      <c r="S993" s="73"/>
      <c r="V993" s="111"/>
      <c r="W993" s="112"/>
      <c r="X993" s="111"/>
      <c r="Y993" s="64"/>
      <c r="Z993" s="111"/>
      <c r="AA993" s="111"/>
      <c r="AB993" s="111"/>
    </row>
    <row r="994" ht="15.75" customHeight="1">
      <c r="C994" s="73"/>
      <c r="L994" s="73"/>
      <c r="N994" s="98"/>
      <c r="O994" s="98"/>
      <c r="P994" s="98"/>
      <c r="Q994" s="73"/>
      <c r="R994" s="73"/>
      <c r="S994" s="73"/>
      <c r="V994" s="111"/>
      <c r="W994" s="112"/>
      <c r="X994" s="111"/>
      <c r="Y994" s="64"/>
      <c r="Z994" s="111"/>
      <c r="AA994" s="111"/>
      <c r="AB994" s="111"/>
    </row>
    <row r="995" ht="15.75" customHeight="1">
      <c r="C995" s="73"/>
      <c r="L995" s="73"/>
      <c r="N995" s="98"/>
      <c r="O995" s="98"/>
      <c r="P995" s="98"/>
      <c r="Q995" s="73"/>
      <c r="R995" s="73"/>
      <c r="S995" s="73"/>
      <c r="V995" s="111"/>
      <c r="W995" s="112"/>
      <c r="X995" s="111"/>
      <c r="Y995" s="64"/>
      <c r="Z995" s="111"/>
      <c r="AA995" s="111"/>
      <c r="AB995" s="111"/>
    </row>
    <row r="996" ht="15.75" customHeight="1">
      <c r="C996" s="73"/>
      <c r="L996" s="73"/>
      <c r="N996" s="98"/>
      <c r="O996" s="98"/>
      <c r="P996" s="98"/>
      <c r="Q996" s="73"/>
      <c r="R996" s="73"/>
      <c r="S996" s="73"/>
      <c r="V996" s="111"/>
      <c r="W996" s="112"/>
      <c r="X996" s="111"/>
      <c r="Y996" s="64"/>
      <c r="Z996" s="111"/>
      <c r="AA996" s="111"/>
      <c r="AB996" s="111"/>
    </row>
    <row r="997" ht="15.75" customHeight="1">
      <c r="C997" s="73"/>
      <c r="L997" s="73"/>
      <c r="N997" s="98"/>
      <c r="O997" s="98"/>
      <c r="P997" s="98"/>
      <c r="Q997" s="73"/>
      <c r="R997" s="73"/>
      <c r="S997" s="73"/>
      <c r="V997" s="111"/>
      <c r="W997" s="112"/>
      <c r="X997" s="111"/>
      <c r="Y997" s="64"/>
      <c r="Z997" s="111"/>
      <c r="AA997" s="111"/>
      <c r="AB997" s="111"/>
    </row>
    <row r="998" ht="15.75" customHeight="1">
      <c r="C998" s="73"/>
      <c r="L998" s="73"/>
      <c r="N998" s="98"/>
      <c r="O998" s="98"/>
      <c r="P998" s="98"/>
      <c r="Q998" s="73"/>
      <c r="R998" s="73"/>
      <c r="S998" s="73"/>
      <c r="V998" s="111"/>
      <c r="W998" s="112"/>
      <c r="X998" s="111"/>
      <c r="Y998" s="64"/>
      <c r="Z998" s="111"/>
      <c r="AA998" s="111"/>
      <c r="AB998" s="111"/>
    </row>
    <row r="999" ht="15.75" customHeight="1">
      <c r="C999" s="73"/>
      <c r="L999" s="73"/>
      <c r="N999" s="98"/>
      <c r="O999" s="98"/>
      <c r="P999" s="98"/>
      <c r="Q999" s="73"/>
      <c r="R999" s="73"/>
      <c r="S999" s="73"/>
      <c r="V999" s="111"/>
      <c r="W999" s="112"/>
      <c r="Y999" s="64"/>
      <c r="Z999" s="111"/>
      <c r="AA999" s="111"/>
      <c r="AB999" s="111"/>
    </row>
  </sheetData>
  <conditionalFormatting sqref="AA1:AA999 AB1">
    <cfRule type="notContainsBlanks" dxfId="0" priority="1">
      <formula>LEN(TRIM(AA1))&gt;0</formula>
    </cfRule>
  </conditionalFormatting>
  <hyperlinks>
    <hyperlink r:id="rId1" ref="G2"/>
    <hyperlink r:id="rId2" ref="H2"/>
    <hyperlink r:id="rId3" ref="I2"/>
    <hyperlink r:id="rId4" ref="J2"/>
    <hyperlink r:id="rId5" ref="K2"/>
    <hyperlink r:id="rId6" ref="G3"/>
    <hyperlink r:id="rId7" ref="H3"/>
    <hyperlink r:id="rId8" ref="I3"/>
    <hyperlink r:id="rId9" ref="J3"/>
    <hyperlink r:id="rId10" ref="K3"/>
    <hyperlink r:id="rId11" ref="G4"/>
    <hyperlink r:id="rId12" ref="H4"/>
    <hyperlink r:id="rId13" ref="I4"/>
    <hyperlink r:id="rId14" ref="J4"/>
    <hyperlink r:id="rId15" ref="K4"/>
    <hyperlink r:id="rId16" ref="G5"/>
    <hyperlink r:id="rId17" ref="H5"/>
    <hyperlink r:id="rId18" ref="I5"/>
    <hyperlink r:id="rId19" ref="J5"/>
    <hyperlink r:id="rId20" ref="K5"/>
    <hyperlink r:id="rId21" ref="G6"/>
    <hyperlink r:id="rId22" ref="H6"/>
    <hyperlink r:id="rId23" ref="I6"/>
    <hyperlink r:id="rId24" ref="J6"/>
    <hyperlink r:id="rId25" ref="K6"/>
    <hyperlink r:id="rId26" ref="G7"/>
    <hyperlink r:id="rId27" ref="H7"/>
    <hyperlink r:id="rId28" ref="I7"/>
    <hyperlink r:id="rId29" ref="J7"/>
    <hyperlink r:id="rId30" ref="G8"/>
    <hyperlink r:id="rId31" ref="H8"/>
    <hyperlink r:id="rId32" ref="I8"/>
    <hyperlink r:id="rId33" ref="J8"/>
    <hyperlink r:id="rId34" ref="K8"/>
    <hyperlink r:id="rId35" ref="T8"/>
    <hyperlink r:id="rId36" ref="G9"/>
    <hyperlink r:id="rId37" ref="H9"/>
    <hyperlink r:id="rId38" ref="I9"/>
    <hyperlink r:id="rId39" ref="J9"/>
    <hyperlink r:id="rId40" ref="K9"/>
    <hyperlink r:id="rId41" ref="G10"/>
    <hyperlink r:id="rId42" ref="H10"/>
    <hyperlink r:id="rId43" ref="I10"/>
    <hyperlink r:id="rId44" ref="J10"/>
    <hyperlink r:id="rId45" ref="K10"/>
    <hyperlink r:id="rId46" ref="T10"/>
    <hyperlink r:id="rId47" ref="G11"/>
    <hyperlink r:id="rId48" ref="H11"/>
    <hyperlink r:id="rId49" ref="I11"/>
    <hyperlink r:id="rId50" ref="J11"/>
    <hyperlink r:id="rId51" ref="K11"/>
    <hyperlink r:id="rId52" ref="G12"/>
    <hyperlink r:id="rId53" ref="H12"/>
    <hyperlink r:id="rId54" ref="I12"/>
    <hyperlink r:id="rId55" ref="J12"/>
    <hyperlink r:id="rId56" ref="K12"/>
    <hyperlink r:id="rId57" ref="T12"/>
    <hyperlink r:id="rId58" ref="G13"/>
    <hyperlink r:id="rId59" ref="H13"/>
    <hyperlink r:id="rId60" ref="I13"/>
    <hyperlink r:id="rId61" ref="J13"/>
    <hyperlink r:id="rId62" ref="K13"/>
    <hyperlink r:id="rId63" ref="T13"/>
    <hyperlink r:id="rId64" ref="G14"/>
    <hyperlink r:id="rId65" ref="H14"/>
    <hyperlink r:id="rId66" ref="I14"/>
    <hyperlink r:id="rId67" ref="J14"/>
    <hyperlink r:id="rId68" ref="K14"/>
    <hyperlink r:id="rId69" ref="T14"/>
    <hyperlink r:id="rId70" ref="G15"/>
    <hyperlink r:id="rId71" ref="H15"/>
    <hyperlink r:id="rId72" ref="I15"/>
    <hyperlink r:id="rId73" ref="J15"/>
    <hyperlink r:id="rId74" ref="K15"/>
    <hyperlink r:id="rId75" ref="G16"/>
    <hyperlink r:id="rId76" ref="H16"/>
    <hyperlink r:id="rId77" ref="I16"/>
    <hyperlink r:id="rId78" ref="J16"/>
    <hyperlink r:id="rId79" ref="K16"/>
    <hyperlink r:id="rId80" ref="G17"/>
    <hyperlink r:id="rId81" ref="H17"/>
    <hyperlink r:id="rId82" ref="I17"/>
    <hyperlink r:id="rId83" ref="J17"/>
    <hyperlink r:id="rId84" ref="K17"/>
    <hyperlink r:id="rId85" ref="G18"/>
    <hyperlink r:id="rId86" ref="H18"/>
    <hyperlink r:id="rId87" ref="I18"/>
    <hyperlink r:id="rId88" ref="J18"/>
    <hyperlink r:id="rId89" ref="K18"/>
    <hyperlink r:id="rId90" ref="G19"/>
    <hyperlink r:id="rId91" ref="H19"/>
    <hyperlink r:id="rId92" ref="I19"/>
    <hyperlink r:id="rId93" ref="J19"/>
    <hyperlink r:id="rId94" ref="K19"/>
    <hyperlink r:id="rId95" ref="G20"/>
    <hyperlink r:id="rId96" ref="H20"/>
    <hyperlink r:id="rId97" ref="I20"/>
    <hyperlink r:id="rId98" ref="J20"/>
    <hyperlink r:id="rId99" ref="K20"/>
    <hyperlink r:id="rId100" ref="G21"/>
    <hyperlink r:id="rId101" ref="H21"/>
    <hyperlink r:id="rId102" ref="I21"/>
    <hyperlink r:id="rId103" ref="J21"/>
    <hyperlink r:id="rId104" ref="K21"/>
    <hyperlink r:id="rId105" ref="G22"/>
    <hyperlink r:id="rId106" ref="H22"/>
    <hyperlink r:id="rId107" ref="I22"/>
    <hyperlink r:id="rId108" ref="J22"/>
    <hyperlink r:id="rId109" ref="K22"/>
    <hyperlink r:id="rId110" location="L1394" ref="T22"/>
    <hyperlink r:id="rId111" ref="G23"/>
    <hyperlink r:id="rId112" ref="H23"/>
    <hyperlink r:id="rId113" ref="I23"/>
    <hyperlink r:id="rId114" ref="J23"/>
    <hyperlink r:id="rId115" ref="K23"/>
    <hyperlink r:id="rId116" ref="G24"/>
    <hyperlink r:id="rId117" ref="H24"/>
    <hyperlink r:id="rId118" ref="I24"/>
    <hyperlink r:id="rId119" ref="J24"/>
    <hyperlink r:id="rId120" ref="K24"/>
    <hyperlink r:id="rId121" ref="T24"/>
    <hyperlink r:id="rId122" ref="G25"/>
    <hyperlink r:id="rId123" ref="H25"/>
    <hyperlink r:id="rId124" ref="I25"/>
    <hyperlink r:id="rId125" ref="J25"/>
    <hyperlink r:id="rId126" ref="K25"/>
    <hyperlink r:id="rId127" ref="T25"/>
    <hyperlink r:id="rId128" ref="G26"/>
    <hyperlink r:id="rId129" ref="H26"/>
    <hyperlink r:id="rId130" ref="I26"/>
    <hyperlink r:id="rId131" ref="J26"/>
    <hyperlink r:id="rId132" ref="K26"/>
    <hyperlink r:id="rId133" ref="G27"/>
    <hyperlink r:id="rId134" ref="H27"/>
    <hyperlink r:id="rId135" ref="I27"/>
    <hyperlink r:id="rId136" ref="J27"/>
    <hyperlink r:id="rId137" ref="K27"/>
    <hyperlink r:id="rId138" ref="T27"/>
    <hyperlink r:id="rId139" ref="G28"/>
    <hyperlink r:id="rId140" ref="H28"/>
    <hyperlink r:id="rId141" ref="I28"/>
    <hyperlink r:id="rId142" ref="J28"/>
    <hyperlink r:id="rId143" ref="K28"/>
    <hyperlink r:id="rId144" ref="G29"/>
    <hyperlink r:id="rId145" ref="H29"/>
    <hyperlink r:id="rId146" ref="I29"/>
    <hyperlink r:id="rId147" ref="J29"/>
    <hyperlink r:id="rId148" ref="K29"/>
    <hyperlink r:id="rId149" ref="G30"/>
    <hyperlink r:id="rId150" ref="H30"/>
    <hyperlink r:id="rId151" ref="I30"/>
    <hyperlink r:id="rId152" ref="J30"/>
    <hyperlink r:id="rId153" ref="K30"/>
    <hyperlink r:id="rId154" ref="T30"/>
    <hyperlink r:id="rId155" ref="G31"/>
    <hyperlink r:id="rId156" ref="H31"/>
    <hyperlink r:id="rId157" ref="I31"/>
    <hyperlink r:id="rId158" ref="J31"/>
    <hyperlink r:id="rId159" ref="K31"/>
    <hyperlink r:id="rId160" ref="T31"/>
    <hyperlink r:id="rId161" ref="G32"/>
    <hyperlink r:id="rId162" ref="H32"/>
    <hyperlink r:id="rId163" ref="I32"/>
    <hyperlink r:id="rId164" ref="J32"/>
    <hyperlink r:id="rId165" ref="K32"/>
    <hyperlink r:id="rId166" ref="T32"/>
    <hyperlink r:id="rId167" ref="G33"/>
    <hyperlink r:id="rId168" ref="H33"/>
    <hyperlink r:id="rId169" ref="I33"/>
    <hyperlink r:id="rId170" ref="J33"/>
    <hyperlink r:id="rId171" ref="K33"/>
    <hyperlink r:id="rId172" ref="T33"/>
    <hyperlink r:id="rId173" ref="G34"/>
    <hyperlink r:id="rId174" ref="H34"/>
    <hyperlink r:id="rId175" ref="I34"/>
    <hyperlink r:id="rId176" ref="J34"/>
    <hyperlink r:id="rId177" ref="K34"/>
    <hyperlink r:id="rId178" ref="G35"/>
    <hyperlink r:id="rId179" ref="H35"/>
    <hyperlink r:id="rId180" ref="I35"/>
    <hyperlink r:id="rId181" ref="J35"/>
    <hyperlink r:id="rId182" ref="K35"/>
    <hyperlink r:id="rId183" ref="G36"/>
    <hyperlink r:id="rId184" ref="H36"/>
    <hyperlink r:id="rId185" ref="I36"/>
    <hyperlink r:id="rId186" ref="J36"/>
    <hyperlink r:id="rId187" ref="K36"/>
    <hyperlink r:id="rId188" ref="G37"/>
    <hyperlink r:id="rId189" ref="H37"/>
    <hyperlink r:id="rId190" ref="I37"/>
    <hyperlink r:id="rId191" ref="J37"/>
    <hyperlink r:id="rId192" ref="K37"/>
    <hyperlink r:id="rId193" ref="G38"/>
    <hyperlink r:id="rId194" ref="H38"/>
    <hyperlink r:id="rId195" ref="I38"/>
    <hyperlink r:id="rId196" ref="J38"/>
    <hyperlink r:id="rId197" ref="K38"/>
    <hyperlink r:id="rId198" ref="G39"/>
    <hyperlink r:id="rId199" ref="H39"/>
    <hyperlink r:id="rId200" ref="I39"/>
    <hyperlink r:id="rId201" ref="J39"/>
    <hyperlink r:id="rId202" ref="K39"/>
    <hyperlink r:id="rId203" location="L910" ref="T39"/>
    <hyperlink r:id="rId204" ref="G40"/>
    <hyperlink r:id="rId205" ref="H40"/>
    <hyperlink r:id="rId206" ref="I40"/>
    <hyperlink r:id="rId207" ref="J40"/>
    <hyperlink r:id="rId208" ref="K40"/>
    <hyperlink r:id="rId209" ref="T40"/>
    <hyperlink r:id="rId210" ref="G41"/>
    <hyperlink r:id="rId211" ref="H41"/>
    <hyperlink r:id="rId212" ref="I41"/>
    <hyperlink r:id="rId213" ref="J41"/>
    <hyperlink r:id="rId214" ref="K41"/>
    <hyperlink r:id="rId215" ref="T41"/>
    <hyperlink r:id="rId216" ref="G42"/>
    <hyperlink r:id="rId217" ref="H42"/>
    <hyperlink r:id="rId218" ref="I42"/>
    <hyperlink r:id="rId219" ref="J42"/>
    <hyperlink r:id="rId220" ref="K42"/>
    <hyperlink r:id="rId221" ref="T42"/>
    <hyperlink r:id="rId222" ref="G43"/>
    <hyperlink r:id="rId223" ref="H43"/>
    <hyperlink r:id="rId224" ref="I43"/>
    <hyperlink r:id="rId225" ref="J43"/>
    <hyperlink r:id="rId226" ref="K43"/>
    <hyperlink r:id="rId227" ref="G44"/>
    <hyperlink r:id="rId228" ref="H44"/>
    <hyperlink r:id="rId229" ref="I44"/>
    <hyperlink r:id="rId230" ref="J44"/>
    <hyperlink r:id="rId231" ref="K44"/>
    <hyperlink r:id="rId232" ref="G45"/>
    <hyperlink r:id="rId233" ref="H45"/>
    <hyperlink r:id="rId234" ref="I45"/>
    <hyperlink r:id="rId235" ref="J45"/>
    <hyperlink r:id="rId236" ref="K45"/>
    <hyperlink r:id="rId237" ref="G46"/>
    <hyperlink r:id="rId238" ref="H46"/>
    <hyperlink r:id="rId239" ref="I46"/>
    <hyperlink r:id="rId240" ref="J46"/>
    <hyperlink r:id="rId241" ref="K46"/>
    <hyperlink r:id="rId242" ref="G47"/>
    <hyperlink r:id="rId243" ref="H47"/>
    <hyperlink r:id="rId244" ref="I47"/>
    <hyperlink r:id="rId245" ref="J47"/>
    <hyperlink r:id="rId246" ref="K47"/>
    <hyperlink r:id="rId247" ref="G48"/>
    <hyperlink r:id="rId248" ref="H48"/>
    <hyperlink r:id="rId249" ref="I48"/>
    <hyperlink r:id="rId250" ref="J48"/>
    <hyperlink r:id="rId251" ref="K48"/>
    <hyperlink r:id="rId252" ref="G49"/>
    <hyperlink r:id="rId253" ref="H49"/>
    <hyperlink r:id="rId254" ref="I49"/>
    <hyperlink r:id="rId255" ref="J49"/>
    <hyperlink r:id="rId256" ref="K49"/>
    <hyperlink r:id="rId257" ref="G50"/>
    <hyperlink r:id="rId258" ref="H50"/>
    <hyperlink r:id="rId259" ref="I50"/>
    <hyperlink r:id="rId260" ref="J50"/>
    <hyperlink r:id="rId261" ref="K50"/>
    <hyperlink r:id="rId262" ref="G51"/>
    <hyperlink r:id="rId263" ref="H51"/>
    <hyperlink r:id="rId264" ref="I51"/>
    <hyperlink r:id="rId265" ref="J51"/>
    <hyperlink r:id="rId266" ref="K51"/>
    <hyperlink r:id="rId267" ref="T51"/>
    <hyperlink r:id="rId268" ref="G52"/>
    <hyperlink r:id="rId269" ref="H52"/>
    <hyperlink r:id="rId270" ref="I52"/>
    <hyperlink r:id="rId271" ref="J52"/>
    <hyperlink r:id="rId272" ref="K52"/>
    <hyperlink r:id="rId273" ref="T52"/>
    <hyperlink r:id="rId274" ref="G53"/>
    <hyperlink r:id="rId275" ref="H53"/>
    <hyperlink r:id="rId276" ref="I53"/>
    <hyperlink r:id="rId277" ref="J53"/>
    <hyperlink r:id="rId278" ref="K53"/>
    <hyperlink r:id="rId279" ref="G54"/>
    <hyperlink r:id="rId280" ref="H54"/>
    <hyperlink r:id="rId281" ref="I54"/>
    <hyperlink r:id="rId282" ref="J54"/>
    <hyperlink r:id="rId283" ref="K54"/>
    <hyperlink r:id="rId284" ref="T54"/>
    <hyperlink r:id="rId285" ref="G55"/>
    <hyperlink r:id="rId286" ref="H55"/>
    <hyperlink r:id="rId287" ref="I55"/>
    <hyperlink r:id="rId288" ref="J55"/>
    <hyperlink r:id="rId289" ref="K55"/>
    <hyperlink r:id="rId290" ref="G56"/>
    <hyperlink r:id="rId291" ref="H56"/>
    <hyperlink r:id="rId292" ref="I56"/>
    <hyperlink r:id="rId293" ref="J56"/>
    <hyperlink r:id="rId294" ref="K56"/>
    <hyperlink r:id="rId295" ref="G57"/>
    <hyperlink r:id="rId296" ref="H57"/>
    <hyperlink r:id="rId297" ref="I57"/>
    <hyperlink r:id="rId298" ref="J57"/>
    <hyperlink r:id="rId299" ref="K57"/>
    <hyperlink r:id="rId300" ref="T57"/>
    <hyperlink r:id="rId301" ref="G58"/>
    <hyperlink r:id="rId302" ref="H58"/>
    <hyperlink r:id="rId303" ref="I58"/>
    <hyperlink r:id="rId304" ref="J58"/>
    <hyperlink r:id="rId305" ref="K58"/>
    <hyperlink r:id="rId306" location="L52" ref="T58"/>
    <hyperlink r:id="rId307" ref="G59"/>
    <hyperlink r:id="rId308" ref="H59"/>
    <hyperlink r:id="rId309" ref="I59"/>
    <hyperlink r:id="rId310" ref="J59"/>
    <hyperlink r:id="rId311" ref="K59"/>
    <hyperlink r:id="rId312" ref="G60"/>
    <hyperlink r:id="rId313" ref="H60"/>
    <hyperlink r:id="rId314" ref="I60"/>
    <hyperlink r:id="rId315" ref="J60"/>
    <hyperlink r:id="rId316" ref="K60"/>
    <hyperlink r:id="rId317" ref="G61"/>
    <hyperlink r:id="rId318" ref="H61"/>
    <hyperlink r:id="rId319" ref="I61"/>
    <hyperlink r:id="rId320" ref="J61"/>
    <hyperlink r:id="rId321" ref="K61"/>
    <hyperlink r:id="rId322" ref="G62"/>
    <hyperlink r:id="rId323" ref="H62"/>
    <hyperlink r:id="rId324" ref="I62"/>
    <hyperlink r:id="rId325" ref="J62"/>
    <hyperlink r:id="rId326" ref="K62"/>
    <hyperlink r:id="rId327" ref="G63"/>
    <hyperlink r:id="rId328" ref="H63"/>
    <hyperlink r:id="rId329" ref="I63"/>
    <hyperlink r:id="rId330" ref="J63"/>
    <hyperlink r:id="rId331" ref="K63"/>
    <hyperlink r:id="rId332" ref="G64"/>
    <hyperlink r:id="rId333" ref="H64"/>
    <hyperlink r:id="rId334" ref="I64"/>
    <hyperlink r:id="rId335" ref="J64"/>
    <hyperlink r:id="rId336" ref="K64"/>
    <hyperlink r:id="rId337" ref="G65"/>
    <hyperlink r:id="rId338" ref="J65"/>
    <hyperlink r:id="rId339" ref="G66"/>
    <hyperlink r:id="rId340" ref="H66"/>
    <hyperlink r:id="rId341" ref="I66"/>
    <hyperlink r:id="rId342" ref="G67"/>
    <hyperlink r:id="rId343" ref="H67"/>
    <hyperlink r:id="rId344" ref="I67"/>
    <hyperlink r:id="rId345" ref="J67"/>
    <hyperlink r:id="rId346" ref="K67"/>
    <hyperlink r:id="rId347" ref="G68"/>
    <hyperlink r:id="rId348" ref="H68"/>
    <hyperlink r:id="rId349" ref="I68"/>
    <hyperlink r:id="rId350" ref="J68"/>
    <hyperlink r:id="rId351" ref="K68"/>
    <hyperlink r:id="rId352" ref="G69"/>
    <hyperlink r:id="rId353" ref="H69"/>
    <hyperlink r:id="rId354" ref="I69"/>
    <hyperlink r:id="rId355" ref="J69"/>
    <hyperlink r:id="rId356" ref="K69"/>
    <hyperlink r:id="rId357" ref="G70"/>
    <hyperlink r:id="rId358" ref="H70"/>
    <hyperlink r:id="rId359" ref="I70"/>
    <hyperlink r:id="rId360" ref="J70"/>
    <hyperlink r:id="rId361" ref="K70"/>
    <hyperlink r:id="rId362" ref="G71"/>
    <hyperlink r:id="rId363" ref="H71"/>
    <hyperlink r:id="rId364" ref="I71"/>
    <hyperlink r:id="rId365" ref="J71"/>
    <hyperlink r:id="rId366" ref="K71"/>
    <hyperlink r:id="rId367" ref="G72"/>
    <hyperlink r:id="rId368" ref="H72"/>
    <hyperlink r:id="rId369" ref="I72"/>
    <hyperlink r:id="rId370" ref="J72"/>
    <hyperlink r:id="rId371" ref="K72"/>
    <hyperlink r:id="rId372" ref="G73"/>
    <hyperlink r:id="rId373" ref="H73"/>
    <hyperlink r:id="rId374" ref="I73"/>
    <hyperlink r:id="rId375" ref="J73"/>
    <hyperlink r:id="rId376" ref="K73"/>
    <hyperlink r:id="rId377" ref="G74"/>
    <hyperlink r:id="rId378" ref="H74"/>
    <hyperlink r:id="rId379" ref="I74"/>
    <hyperlink r:id="rId380" ref="J74"/>
    <hyperlink r:id="rId381" ref="K74"/>
    <hyperlink r:id="rId382" ref="T74"/>
    <hyperlink r:id="rId383" ref="G75"/>
    <hyperlink r:id="rId384" ref="H75"/>
    <hyperlink r:id="rId385" ref="I75"/>
    <hyperlink r:id="rId386" ref="J75"/>
    <hyperlink r:id="rId387" ref="K75"/>
    <hyperlink r:id="rId388" ref="G76"/>
    <hyperlink r:id="rId389" ref="H76"/>
    <hyperlink r:id="rId390" ref="I76"/>
    <hyperlink r:id="rId391" ref="J76"/>
    <hyperlink r:id="rId392" ref="K76"/>
    <hyperlink r:id="rId393" ref="G77"/>
    <hyperlink r:id="rId394" ref="H77"/>
    <hyperlink r:id="rId395" ref="I77"/>
    <hyperlink r:id="rId396" ref="J77"/>
    <hyperlink r:id="rId397" ref="K77"/>
    <hyperlink r:id="rId398" ref="G78"/>
    <hyperlink r:id="rId399" ref="H78"/>
    <hyperlink r:id="rId400" ref="I78"/>
    <hyperlink r:id="rId401" ref="J78"/>
    <hyperlink r:id="rId402" ref="K78"/>
    <hyperlink r:id="rId403" ref="G79"/>
    <hyperlink r:id="rId404" ref="H79"/>
    <hyperlink r:id="rId405" ref="I79"/>
    <hyperlink r:id="rId406" ref="J79"/>
    <hyperlink r:id="rId407" ref="K79"/>
    <hyperlink r:id="rId408" ref="G80"/>
    <hyperlink r:id="rId409" ref="H80"/>
    <hyperlink r:id="rId410" ref="I80"/>
    <hyperlink r:id="rId411" ref="J80"/>
    <hyperlink r:id="rId412" ref="K80"/>
    <hyperlink r:id="rId413" ref="G81"/>
    <hyperlink r:id="rId414" ref="H81"/>
    <hyperlink r:id="rId415" ref="I81"/>
    <hyperlink r:id="rId416" ref="J81"/>
    <hyperlink r:id="rId417" ref="K81"/>
    <hyperlink r:id="rId418" ref="G82"/>
    <hyperlink r:id="rId419" ref="H82"/>
    <hyperlink r:id="rId420" ref="I82"/>
    <hyperlink r:id="rId421" ref="J82"/>
    <hyperlink r:id="rId422" ref="K82"/>
    <hyperlink r:id="rId423" ref="G83"/>
    <hyperlink r:id="rId424" ref="H83"/>
    <hyperlink r:id="rId425" ref="I83"/>
    <hyperlink r:id="rId426" ref="J83"/>
    <hyperlink r:id="rId427" ref="K83"/>
    <hyperlink r:id="rId428" ref="G84"/>
    <hyperlink r:id="rId429" ref="H84"/>
    <hyperlink r:id="rId430" ref="I84"/>
    <hyperlink r:id="rId431" ref="J84"/>
    <hyperlink r:id="rId432" ref="K84"/>
    <hyperlink r:id="rId433" location="L416" ref="T84"/>
    <hyperlink r:id="rId434" ref="G85"/>
    <hyperlink r:id="rId435" ref="H85"/>
    <hyperlink r:id="rId436" ref="I85"/>
    <hyperlink r:id="rId437" ref="J85"/>
    <hyperlink r:id="rId438" ref="K85"/>
    <hyperlink r:id="rId439" ref="T85"/>
    <hyperlink r:id="rId440" ref="G86"/>
    <hyperlink r:id="rId441" ref="H86"/>
    <hyperlink r:id="rId442" ref="I86"/>
    <hyperlink r:id="rId443" ref="J86"/>
    <hyperlink r:id="rId444" ref="K86"/>
    <hyperlink r:id="rId445" ref="G87"/>
    <hyperlink r:id="rId446" ref="H87"/>
    <hyperlink r:id="rId447" ref="I87"/>
    <hyperlink r:id="rId448" ref="J87"/>
    <hyperlink r:id="rId449" ref="K87"/>
    <hyperlink r:id="rId450" ref="G88"/>
    <hyperlink r:id="rId451" ref="H88"/>
    <hyperlink r:id="rId452" ref="I88"/>
    <hyperlink r:id="rId453" ref="J88"/>
    <hyperlink r:id="rId454" ref="K88"/>
    <hyperlink r:id="rId455" ref="G89"/>
    <hyperlink r:id="rId456" ref="H89"/>
    <hyperlink r:id="rId457" ref="I89"/>
    <hyperlink r:id="rId458" ref="J89"/>
    <hyperlink r:id="rId459" ref="K89"/>
    <hyperlink r:id="rId460" ref="G90"/>
    <hyperlink r:id="rId461" ref="H90"/>
    <hyperlink r:id="rId462" ref="I90"/>
    <hyperlink r:id="rId463" ref="J90"/>
    <hyperlink r:id="rId464" ref="K90"/>
    <hyperlink r:id="rId465" ref="G91"/>
    <hyperlink r:id="rId466" ref="H91"/>
    <hyperlink r:id="rId467" ref="I91"/>
    <hyperlink r:id="rId468" ref="J91"/>
    <hyperlink r:id="rId469" ref="K91"/>
    <hyperlink r:id="rId470" location="module-shutil" ref="T91"/>
    <hyperlink r:id="rId471" ref="G92"/>
    <hyperlink r:id="rId472" ref="H92"/>
    <hyperlink r:id="rId473" ref="I92"/>
    <hyperlink r:id="rId474" ref="J92"/>
    <hyperlink r:id="rId475" ref="K92"/>
    <hyperlink r:id="rId476" ref="G93"/>
    <hyperlink r:id="rId477" ref="H93"/>
    <hyperlink r:id="rId478" ref="I93"/>
    <hyperlink r:id="rId479" ref="J93"/>
    <hyperlink r:id="rId480" ref="K93"/>
    <hyperlink r:id="rId481" ref="G94"/>
    <hyperlink r:id="rId482" ref="H94"/>
    <hyperlink r:id="rId483" ref="I94"/>
    <hyperlink r:id="rId484" ref="J94"/>
    <hyperlink r:id="rId485" ref="K94"/>
    <hyperlink r:id="rId486" ref="G95"/>
    <hyperlink r:id="rId487" ref="H95"/>
    <hyperlink r:id="rId488" ref="I95"/>
    <hyperlink r:id="rId489" ref="J95"/>
    <hyperlink r:id="rId490" ref="K95"/>
    <hyperlink r:id="rId491" ref="G96"/>
    <hyperlink r:id="rId492" ref="H96"/>
    <hyperlink r:id="rId493" ref="I96"/>
    <hyperlink r:id="rId494" ref="J96"/>
    <hyperlink r:id="rId495" ref="K96"/>
    <hyperlink r:id="rId496" ref="G97"/>
    <hyperlink r:id="rId497" ref="H97"/>
    <hyperlink r:id="rId498" ref="I97"/>
    <hyperlink r:id="rId499" ref="J97"/>
    <hyperlink r:id="rId500" ref="K97"/>
    <hyperlink r:id="rId501" ref="G98"/>
    <hyperlink r:id="rId502" ref="H98"/>
    <hyperlink r:id="rId503" ref="I98"/>
    <hyperlink r:id="rId504" ref="J98"/>
    <hyperlink r:id="rId505" ref="K98"/>
    <hyperlink r:id="rId506" ref="G99"/>
    <hyperlink r:id="rId507" ref="H99"/>
    <hyperlink r:id="rId508" ref="I99"/>
    <hyperlink r:id="rId509" ref="J99"/>
    <hyperlink r:id="rId510" ref="K99"/>
    <hyperlink r:id="rId511" ref="G100"/>
    <hyperlink r:id="rId512" ref="H100"/>
    <hyperlink r:id="rId513" ref="I100"/>
    <hyperlink r:id="rId514" ref="J100"/>
    <hyperlink r:id="rId515" ref="K100"/>
    <hyperlink r:id="rId516" ref="G101"/>
    <hyperlink r:id="rId517" ref="H101"/>
    <hyperlink r:id="rId518" ref="I101"/>
    <hyperlink r:id="rId519" ref="J101"/>
    <hyperlink r:id="rId520" ref="K101"/>
    <hyperlink r:id="rId521" ref="G102"/>
    <hyperlink r:id="rId522" ref="H102"/>
    <hyperlink r:id="rId523" ref="I102"/>
    <hyperlink r:id="rId524" ref="J102"/>
    <hyperlink r:id="rId525" ref="K102"/>
    <hyperlink r:id="rId526" ref="G103"/>
    <hyperlink r:id="rId527" ref="H103"/>
    <hyperlink r:id="rId528" ref="I103"/>
    <hyperlink r:id="rId529" ref="J103"/>
    <hyperlink r:id="rId530" ref="K103"/>
    <hyperlink r:id="rId531" ref="G104"/>
    <hyperlink r:id="rId532" ref="H104"/>
    <hyperlink r:id="rId533" ref="I104"/>
    <hyperlink r:id="rId534" ref="J104"/>
    <hyperlink r:id="rId535" ref="K104"/>
    <hyperlink r:id="rId536" ref="G105"/>
    <hyperlink r:id="rId537" ref="H105"/>
    <hyperlink r:id="rId538" ref="I105"/>
    <hyperlink r:id="rId539" ref="J105"/>
    <hyperlink r:id="rId540" ref="G106"/>
    <hyperlink r:id="rId541" ref="H106"/>
    <hyperlink r:id="rId542" ref="I106"/>
    <hyperlink r:id="rId543" ref="J106"/>
    <hyperlink r:id="rId544" ref="K106"/>
    <hyperlink r:id="rId545" ref="G107"/>
    <hyperlink r:id="rId546" ref="H107"/>
    <hyperlink r:id="rId547" ref="I107"/>
    <hyperlink r:id="rId548" ref="J107"/>
    <hyperlink r:id="rId549" ref="K107"/>
    <hyperlink r:id="rId550" ref="G108"/>
    <hyperlink r:id="rId551" ref="H108"/>
    <hyperlink r:id="rId552" ref="I108"/>
    <hyperlink r:id="rId553" ref="J108"/>
    <hyperlink r:id="rId554" ref="K108"/>
    <hyperlink r:id="rId555" ref="G109"/>
    <hyperlink r:id="rId556" ref="H109"/>
    <hyperlink r:id="rId557" ref="I109"/>
    <hyperlink r:id="rId558" ref="J109"/>
    <hyperlink r:id="rId559" ref="K109"/>
    <hyperlink r:id="rId560" ref="G110"/>
    <hyperlink r:id="rId561" ref="H110"/>
    <hyperlink r:id="rId562" ref="I110"/>
    <hyperlink r:id="rId563" ref="J110"/>
    <hyperlink r:id="rId564" ref="K110"/>
    <hyperlink r:id="rId565" ref="G111"/>
    <hyperlink r:id="rId566" ref="H111"/>
    <hyperlink r:id="rId567" ref="I111"/>
    <hyperlink r:id="rId568" ref="J111"/>
    <hyperlink r:id="rId569" ref="K111"/>
    <hyperlink r:id="rId570" ref="G112"/>
    <hyperlink r:id="rId571" ref="H112"/>
    <hyperlink r:id="rId572" ref="I112"/>
    <hyperlink r:id="rId573" ref="J112"/>
    <hyperlink r:id="rId574" ref="K112"/>
    <hyperlink r:id="rId575" ref="G113"/>
    <hyperlink r:id="rId576" ref="H113"/>
    <hyperlink r:id="rId577" ref="I113"/>
    <hyperlink r:id="rId578" ref="J113"/>
    <hyperlink r:id="rId579" ref="K113"/>
    <hyperlink r:id="rId580" ref="G114"/>
    <hyperlink r:id="rId581" ref="H114"/>
    <hyperlink r:id="rId582" ref="I114"/>
    <hyperlink r:id="rId583" ref="J114"/>
    <hyperlink r:id="rId584" ref="K114"/>
    <hyperlink r:id="rId585" ref="G115"/>
    <hyperlink r:id="rId586" ref="H115"/>
    <hyperlink r:id="rId587" ref="I115"/>
    <hyperlink r:id="rId588" ref="J115"/>
    <hyperlink r:id="rId589" ref="K115"/>
    <hyperlink r:id="rId590" ref="G116"/>
    <hyperlink r:id="rId591" ref="H116"/>
    <hyperlink r:id="rId592" ref="G117"/>
    <hyperlink r:id="rId593" ref="H117"/>
    <hyperlink r:id="rId594" ref="I117"/>
    <hyperlink r:id="rId595" ref="J117"/>
    <hyperlink r:id="rId596" ref="K117"/>
    <hyperlink r:id="rId597" ref="G118"/>
    <hyperlink r:id="rId598" ref="H118"/>
    <hyperlink r:id="rId599" ref="I118"/>
    <hyperlink r:id="rId600" ref="J118"/>
    <hyperlink r:id="rId601" ref="K118"/>
    <hyperlink r:id="rId602" ref="G119"/>
    <hyperlink r:id="rId603" ref="H119"/>
    <hyperlink r:id="rId604" ref="I119"/>
    <hyperlink r:id="rId605" ref="J119"/>
    <hyperlink r:id="rId606" ref="K119"/>
    <hyperlink r:id="rId607" ref="G120"/>
    <hyperlink r:id="rId608" ref="H120"/>
    <hyperlink r:id="rId609" ref="I120"/>
    <hyperlink r:id="rId610" ref="J120"/>
    <hyperlink r:id="rId611" ref="G121"/>
    <hyperlink r:id="rId612" ref="H121"/>
    <hyperlink r:id="rId613" ref="I121"/>
    <hyperlink r:id="rId614" ref="J121"/>
    <hyperlink r:id="rId615" ref="K121"/>
    <hyperlink r:id="rId616" ref="G122"/>
    <hyperlink r:id="rId617" ref="H122"/>
    <hyperlink r:id="rId618" ref="I122"/>
    <hyperlink r:id="rId619" ref="J122"/>
    <hyperlink r:id="rId620" ref="K122"/>
    <hyperlink r:id="rId621" ref="G123"/>
    <hyperlink r:id="rId622" ref="H123"/>
    <hyperlink r:id="rId623" ref="I123"/>
    <hyperlink r:id="rId624" ref="J123"/>
    <hyperlink r:id="rId625" ref="K123"/>
    <hyperlink r:id="rId626" ref="G124"/>
    <hyperlink r:id="rId627" ref="H124"/>
    <hyperlink r:id="rId628" ref="I124"/>
    <hyperlink r:id="rId629" ref="J124"/>
    <hyperlink r:id="rId630" ref="K124"/>
    <hyperlink r:id="rId631" ref="G125"/>
    <hyperlink r:id="rId632" ref="H125"/>
    <hyperlink r:id="rId633" ref="I125"/>
    <hyperlink r:id="rId634" ref="J125"/>
    <hyperlink r:id="rId635" ref="K125"/>
    <hyperlink r:id="rId636" ref="G126"/>
    <hyperlink r:id="rId637" ref="H126"/>
    <hyperlink r:id="rId638" ref="I126"/>
    <hyperlink r:id="rId639" ref="J126"/>
    <hyperlink r:id="rId640" ref="K126"/>
    <hyperlink r:id="rId641" ref="G127"/>
    <hyperlink r:id="rId642" ref="H127"/>
    <hyperlink r:id="rId643" ref="I127"/>
    <hyperlink r:id="rId644" ref="J127"/>
    <hyperlink r:id="rId645" ref="K127"/>
    <hyperlink r:id="rId646" ref="G128"/>
    <hyperlink r:id="rId647" ref="H128"/>
    <hyperlink r:id="rId648" ref="I128"/>
    <hyperlink r:id="rId649" ref="J128"/>
    <hyperlink r:id="rId650" ref="K128"/>
    <hyperlink r:id="rId651" ref="G129"/>
    <hyperlink r:id="rId652" ref="H129"/>
    <hyperlink r:id="rId653" ref="I129"/>
    <hyperlink r:id="rId654" ref="J129"/>
    <hyperlink r:id="rId655" ref="K129"/>
    <hyperlink r:id="rId656" ref="G130"/>
    <hyperlink r:id="rId657" ref="H130"/>
    <hyperlink r:id="rId658" ref="I130"/>
    <hyperlink r:id="rId659" ref="J130"/>
    <hyperlink r:id="rId660" ref="K130"/>
    <hyperlink r:id="rId661" ref="G131"/>
    <hyperlink r:id="rId662" ref="H131"/>
    <hyperlink r:id="rId663" ref="I131"/>
    <hyperlink r:id="rId664" ref="J131"/>
    <hyperlink r:id="rId665" ref="K131"/>
    <hyperlink r:id="rId666" ref="G132"/>
    <hyperlink r:id="rId667" ref="H132"/>
    <hyperlink r:id="rId668" ref="I132"/>
    <hyperlink r:id="rId669" ref="J132"/>
    <hyperlink r:id="rId670" ref="K132"/>
    <hyperlink r:id="rId671" ref="G133"/>
    <hyperlink r:id="rId672" ref="H133"/>
    <hyperlink r:id="rId673" ref="I133"/>
    <hyperlink r:id="rId674" ref="J133"/>
    <hyperlink r:id="rId675" ref="K133"/>
    <hyperlink r:id="rId676" ref="G134"/>
    <hyperlink r:id="rId677" ref="H134"/>
    <hyperlink r:id="rId678" ref="I134"/>
    <hyperlink r:id="rId679" ref="J134"/>
    <hyperlink r:id="rId680" ref="G135"/>
    <hyperlink r:id="rId681" ref="H135"/>
    <hyperlink r:id="rId682" ref="I135"/>
    <hyperlink r:id="rId683" ref="J135"/>
    <hyperlink r:id="rId684" ref="K135"/>
    <hyperlink r:id="rId685" ref="G136"/>
    <hyperlink r:id="rId686" ref="H136"/>
    <hyperlink r:id="rId687" ref="I136"/>
    <hyperlink r:id="rId688" ref="J136"/>
    <hyperlink r:id="rId689" ref="K136"/>
    <hyperlink r:id="rId690" ref="G137"/>
    <hyperlink r:id="rId691" ref="H137"/>
    <hyperlink r:id="rId692" ref="I137"/>
    <hyperlink r:id="rId693" ref="J137"/>
    <hyperlink r:id="rId694" ref="K137"/>
    <hyperlink r:id="rId695" ref="G138"/>
    <hyperlink r:id="rId696" ref="H138"/>
    <hyperlink r:id="rId697" ref="I138"/>
    <hyperlink r:id="rId698" ref="J138"/>
    <hyperlink r:id="rId699" ref="K138"/>
    <hyperlink r:id="rId700" ref="G139"/>
    <hyperlink r:id="rId701" ref="H139"/>
    <hyperlink r:id="rId702" ref="I139"/>
    <hyperlink r:id="rId703" ref="J139"/>
    <hyperlink r:id="rId704" ref="K139"/>
    <hyperlink r:id="rId705" ref="G140"/>
    <hyperlink r:id="rId706" ref="H140"/>
    <hyperlink r:id="rId707" ref="I140"/>
    <hyperlink r:id="rId708" ref="J140"/>
    <hyperlink r:id="rId709" ref="K140"/>
    <hyperlink r:id="rId710" ref="G141"/>
    <hyperlink r:id="rId711" ref="H141"/>
    <hyperlink r:id="rId712" ref="I141"/>
    <hyperlink r:id="rId713" ref="J141"/>
    <hyperlink r:id="rId714" ref="K141"/>
    <hyperlink r:id="rId715" ref="G142"/>
    <hyperlink r:id="rId716" ref="H142"/>
    <hyperlink r:id="rId717" ref="I142"/>
    <hyperlink r:id="rId718" ref="J142"/>
    <hyperlink r:id="rId719" ref="K142"/>
    <hyperlink r:id="rId720" ref="G143"/>
    <hyperlink r:id="rId721" ref="H143"/>
    <hyperlink r:id="rId722" ref="I143"/>
    <hyperlink r:id="rId723" ref="J143"/>
    <hyperlink r:id="rId724" ref="K143"/>
    <hyperlink r:id="rId725" ref="G144"/>
    <hyperlink r:id="rId726" ref="H144"/>
    <hyperlink r:id="rId727" ref="I144"/>
    <hyperlink r:id="rId728" ref="J144"/>
    <hyperlink r:id="rId729" ref="K144"/>
    <hyperlink r:id="rId730" ref="G145"/>
    <hyperlink r:id="rId731" ref="H145"/>
    <hyperlink r:id="rId732" ref="I145"/>
    <hyperlink r:id="rId733" ref="J145"/>
    <hyperlink r:id="rId734" ref="K145"/>
    <hyperlink r:id="rId735" ref="G146"/>
    <hyperlink r:id="rId736" ref="H146"/>
    <hyperlink r:id="rId737" ref="I146"/>
    <hyperlink r:id="rId738" ref="J146"/>
    <hyperlink r:id="rId739" ref="K146"/>
    <hyperlink r:id="rId740" ref="G147"/>
    <hyperlink r:id="rId741" ref="H147"/>
    <hyperlink r:id="rId742" ref="I147"/>
    <hyperlink r:id="rId743" ref="J147"/>
    <hyperlink r:id="rId744" ref="K147"/>
    <hyperlink r:id="rId745" ref="G148"/>
    <hyperlink r:id="rId746" ref="H148"/>
    <hyperlink r:id="rId747" ref="I148"/>
    <hyperlink r:id="rId748" ref="J148"/>
    <hyperlink r:id="rId749" ref="K148"/>
    <hyperlink r:id="rId750" ref="G149"/>
    <hyperlink r:id="rId751" ref="H149"/>
    <hyperlink r:id="rId752" ref="I149"/>
    <hyperlink r:id="rId753" ref="J149"/>
    <hyperlink r:id="rId754" ref="K149"/>
    <hyperlink r:id="rId755" ref="G150"/>
    <hyperlink r:id="rId756" ref="H150"/>
    <hyperlink r:id="rId757" ref="I150"/>
    <hyperlink r:id="rId758" ref="J150"/>
    <hyperlink r:id="rId759" ref="K150"/>
    <hyperlink r:id="rId760" ref="G151"/>
    <hyperlink r:id="rId761" ref="H151"/>
    <hyperlink r:id="rId762" ref="I151"/>
    <hyperlink r:id="rId763" ref="J151"/>
    <hyperlink r:id="rId764" ref="K151"/>
    <hyperlink r:id="rId765" ref="G152"/>
    <hyperlink r:id="rId766" ref="H152"/>
    <hyperlink r:id="rId767" ref="I152"/>
    <hyperlink r:id="rId768" ref="J152"/>
    <hyperlink r:id="rId769" ref="K152"/>
    <hyperlink r:id="rId770" ref="G153"/>
    <hyperlink r:id="rId771" ref="H153"/>
    <hyperlink r:id="rId772" ref="I153"/>
    <hyperlink r:id="rId773" ref="J153"/>
    <hyperlink r:id="rId774" ref="K153"/>
    <hyperlink r:id="rId775" ref="G154"/>
    <hyperlink r:id="rId776" ref="H154"/>
    <hyperlink r:id="rId777" ref="I154"/>
    <hyperlink r:id="rId778" ref="J154"/>
    <hyperlink r:id="rId779" ref="K154"/>
    <hyperlink r:id="rId780" ref="G155"/>
    <hyperlink r:id="rId781" ref="H155"/>
    <hyperlink r:id="rId782" ref="I155"/>
    <hyperlink r:id="rId783" ref="J155"/>
    <hyperlink r:id="rId784" ref="K155"/>
    <hyperlink r:id="rId785" ref="G156"/>
    <hyperlink r:id="rId786" ref="H156"/>
    <hyperlink r:id="rId787" ref="I156"/>
    <hyperlink r:id="rId788" ref="J156"/>
    <hyperlink r:id="rId789" ref="K156"/>
    <hyperlink r:id="rId790" ref="G157"/>
    <hyperlink r:id="rId791" ref="H157"/>
    <hyperlink r:id="rId792" ref="I157"/>
    <hyperlink r:id="rId793" ref="J157"/>
    <hyperlink r:id="rId794" ref="K157"/>
    <hyperlink r:id="rId795" ref="G158"/>
    <hyperlink r:id="rId796" ref="H158"/>
    <hyperlink r:id="rId797" ref="I158"/>
    <hyperlink r:id="rId798" ref="J158"/>
    <hyperlink r:id="rId799" ref="K158"/>
    <hyperlink r:id="rId800" ref="G159"/>
    <hyperlink r:id="rId801" ref="H159"/>
    <hyperlink r:id="rId802" ref="I159"/>
    <hyperlink r:id="rId803" ref="J159"/>
    <hyperlink r:id="rId804" ref="K159"/>
    <hyperlink r:id="rId805" ref="G160"/>
    <hyperlink r:id="rId806" ref="H160"/>
    <hyperlink r:id="rId807" ref="I160"/>
    <hyperlink r:id="rId808" ref="J160"/>
    <hyperlink r:id="rId809" ref="K160"/>
    <hyperlink r:id="rId810" ref="G161"/>
    <hyperlink r:id="rId811" ref="H161"/>
    <hyperlink r:id="rId812" ref="I161"/>
    <hyperlink r:id="rId813" ref="J161"/>
    <hyperlink r:id="rId814" ref="K161"/>
    <hyperlink r:id="rId815" ref="G162"/>
    <hyperlink r:id="rId816" ref="H162"/>
    <hyperlink r:id="rId817" ref="I162"/>
    <hyperlink r:id="rId818" ref="J162"/>
    <hyperlink r:id="rId819" ref="K162"/>
    <hyperlink r:id="rId820" ref="G163"/>
    <hyperlink r:id="rId821" ref="H163"/>
    <hyperlink r:id="rId822" ref="I163"/>
    <hyperlink r:id="rId823" ref="J163"/>
    <hyperlink r:id="rId824" ref="K163"/>
    <hyperlink r:id="rId825" ref="G164"/>
    <hyperlink r:id="rId826" ref="H164"/>
    <hyperlink r:id="rId827" ref="I164"/>
    <hyperlink r:id="rId828" ref="J164"/>
    <hyperlink r:id="rId829" ref="G165"/>
    <hyperlink r:id="rId830" ref="H165"/>
    <hyperlink r:id="rId831" ref="I165"/>
    <hyperlink r:id="rId832" ref="J165"/>
    <hyperlink r:id="rId833" ref="K165"/>
    <hyperlink r:id="rId834" ref="G166"/>
    <hyperlink r:id="rId835" ref="H166"/>
    <hyperlink r:id="rId836" ref="I166"/>
    <hyperlink r:id="rId837" ref="J166"/>
    <hyperlink r:id="rId838" ref="K166"/>
    <hyperlink r:id="rId839" ref="G167"/>
    <hyperlink r:id="rId840" ref="H167"/>
    <hyperlink r:id="rId841" ref="I167"/>
    <hyperlink r:id="rId842" ref="J167"/>
    <hyperlink r:id="rId843" ref="K167"/>
    <hyperlink r:id="rId844" ref="G168"/>
    <hyperlink r:id="rId845" ref="H168"/>
    <hyperlink r:id="rId846" ref="I168"/>
    <hyperlink r:id="rId847" ref="J168"/>
    <hyperlink r:id="rId848" ref="K168"/>
    <hyperlink r:id="rId849" ref="G169"/>
    <hyperlink r:id="rId850" ref="H169"/>
    <hyperlink r:id="rId851" ref="I169"/>
    <hyperlink r:id="rId852" ref="J169"/>
    <hyperlink r:id="rId853" ref="K169"/>
    <hyperlink r:id="rId854" ref="G170"/>
    <hyperlink r:id="rId855" ref="H170"/>
    <hyperlink r:id="rId856" ref="I170"/>
    <hyperlink r:id="rId857" ref="J170"/>
    <hyperlink r:id="rId858" ref="K170"/>
    <hyperlink r:id="rId859" ref="G171"/>
    <hyperlink r:id="rId860" ref="H171"/>
    <hyperlink r:id="rId861" ref="I171"/>
    <hyperlink r:id="rId862" ref="J171"/>
    <hyperlink r:id="rId863" ref="K171"/>
    <hyperlink r:id="rId864" ref="G172"/>
    <hyperlink r:id="rId865" ref="H172"/>
    <hyperlink r:id="rId866" ref="I172"/>
    <hyperlink r:id="rId867" ref="J172"/>
    <hyperlink r:id="rId868" ref="K172"/>
    <hyperlink r:id="rId869" ref="G173"/>
    <hyperlink r:id="rId870" ref="H173"/>
    <hyperlink r:id="rId871" ref="I173"/>
    <hyperlink r:id="rId872" ref="J173"/>
    <hyperlink r:id="rId873" ref="K173"/>
    <hyperlink r:id="rId874" ref="G174"/>
    <hyperlink r:id="rId875" ref="H174"/>
    <hyperlink r:id="rId876" ref="I174"/>
    <hyperlink r:id="rId877" ref="J174"/>
    <hyperlink r:id="rId878" ref="K174"/>
    <hyperlink r:id="rId879" ref="G175"/>
    <hyperlink r:id="rId880" ref="H175"/>
    <hyperlink r:id="rId881" ref="I175"/>
    <hyperlink r:id="rId882" ref="J175"/>
    <hyperlink r:id="rId883" ref="K175"/>
    <hyperlink r:id="rId884" ref="G176"/>
    <hyperlink r:id="rId885" ref="H176"/>
    <hyperlink r:id="rId886" ref="I176"/>
    <hyperlink r:id="rId887" ref="J176"/>
    <hyperlink r:id="rId888" ref="K176"/>
    <hyperlink r:id="rId889" ref="T176"/>
    <hyperlink r:id="rId890" ref="G177"/>
    <hyperlink r:id="rId891" ref="H177"/>
    <hyperlink r:id="rId892" ref="I177"/>
    <hyperlink r:id="rId893" ref="J177"/>
    <hyperlink r:id="rId894" ref="K177"/>
    <hyperlink r:id="rId895" ref="G178"/>
    <hyperlink r:id="rId896" ref="H178"/>
    <hyperlink r:id="rId897" ref="I178"/>
    <hyperlink r:id="rId898" ref="J178"/>
    <hyperlink r:id="rId899" ref="K178"/>
    <hyperlink r:id="rId900" ref="G179"/>
    <hyperlink r:id="rId901" ref="H179"/>
    <hyperlink r:id="rId902" ref="I179"/>
    <hyperlink r:id="rId903" ref="J179"/>
    <hyperlink r:id="rId904" ref="K179"/>
    <hyperlink r:id="rId905" ref="G180"/>
    <hyperlink r:id="rId906" ref="H180"/>
    <hyperlink r:id="rId907" ref="I180"/>
    <hyperlink r:id="rId908" ref="J180"/>
    <hyperlink r:id="rId909" ref="K180"/>
    <hyperlink r:id="rId910" ref="G181"/>
    <hyperlink r:id="rId911" ref="H181"/>
    <hyperlink r:id="rId912" ref="I181"/>
    <hyperlink r:id="rId913" ref="J181"/>
    <hyperlink r:id="rId914" ref="K181"/>
    <hyperlink r:id="rId915" ref="G182"/>
    <hyperlink r:id="rId916" ref="H182"/>
    <hyperlink r:id="rId917" ref="I182"/>
    <hyperlink r:id="rId918" ref="J182"/>
    <hyperlink r:id="rId919" ref="K182"/>
    <hyperlink r:id="rId920" ref="G183"/>
    <hyperlink r:id="rId921" ref="H183"/>
    <hyperlink r:id="rId922" ref="I183"/>
    <hyperlink r:id="rId923" ref="J183"/>
    <hyperlink r:id="rId924" ref="K183"/>
    <hyperlink r:id="rId925" ref="G184"/>
    <hyperlink r:id="rId926" ref="H184"/>
    <hyperlink r:id="rId927" ref="I184"/>
    <hyperlink r:id="rId928" ref="G185"/>
    <hyperlink r:id="rId929" ref="H185"/>
    <hyperlink r:id="rId930" ref="I185"/>
    <hyperlink r:id="rId931" ref="J185"/>
    <hyperlink r:id="rId932" ref="K185"/>
    <hyperlink r:id="rId933" ref="G186"/>
    <hyperlink r:id="rId934" ref="H186"/>
    <hyperlink r:id="rId935" ref="I186"/>
    <hyperlink r:id="rId936" ref="J186"/>
    <hyperlink r:id="rId937" ref="K186"/>
    <hyperlink r:id="rId938" location="L685" ref="T186"/>
    <hyperlink r:id="rId939" ref="G187"/>
    <hyperlink r:id="rId940" ref="H187"/>
    <hyperlink r:id="rId941" ref="I187"/>
    <hyperlink r:id="rId942" ref="J187"/>
    <hyperlink r:id="rId943" ref="K187"/>
    <hyperlink r:id="rId944" ref="G188"/>
    <hyperlink r:id="rId945" ref="H188"/>
    <hyperlink r:id="rId946" ref="I188"/>
    <hyperlink r:id="rId947" ref="J188"/>
    <hyperlink r:id="rId948" ref="K188"/>
    <hyperlink r:id="rId949" ref="G189"/>
    <hyperlink r:id="rId950" ref="H189"/>
    <hyperlink r:id="rId951" ref="I189"/>
    <hyperlink r:id="rId952" ref="J189"/>
    <hyperlink r:id="rId953" ref="K189"/>
    <hyperlink r:id="rId954" ref="G190"/>
    <hyperlink r:id="rId955" ref="H190"/>
    <hyperlink r:id="rId956" ref="I190"/>
    <hyperlink r:id="rId957" ref="G191"/>
    <hyperlink r:id="rId958" ref="H191"/>
    <hyperlink r:id="rId959" ref="I191"/>
    <hyperlink r:id="rId960" ref="J191"/>
    <hyperlink r:id="rId961" ref="K191"/>
    <hyperlink r:id="rId962" ref="G192"/>
    <hyperlink r:id="rId963" ref="H192"/>
    <hyperlink r:id="rId964" ref="I192"/>
    <hyperlink r:id="rId965" ref="J192"/>
    <hyperlink r:id="rId966" ref="K192"/>
    <hyperlink r:id="rId967" ref="G193"/>
    <hyperlink r:id="rId968" ref="H193"/>
    <hyperlink r:id="rId969" ref="I193"/>
    <hyperlink r:id="rId970" ref="J193"/>
    <hyperlink r:id="rId971" ref="K193"/>
    <hyperlink r:id="rId972" ref="G194"/>
    <hyperlink r:id="rId973" ref="H194"/>
    <hyperlink r:id="rId974" ref="I194"/>
    <hyperlink r:id="rId975" ref="J194"/>
    <hyperlink r:id="rId976" ref="K194"/>
    <hyperlink r:id="rId977" ref="G195"/>
    <hyperlink r:id="rId978" ref="H195"/>
    <hyperlink r:id="rId979" ref="I195"/>
    <hyperlink r:id="rId980" ref="J195"/>
    <hyperlink r:id="rId981" ref="K195"/>
    <hyperlink r:id="rId982" ref="G196"/>
    <hyperlink r:id="rId983" ref="H196"/>
    <hyperlink r:id="rId984" ref="I196"/>
    <hyperlink r:id="rId985" ref="J196"/>
    <hyperlink r:id="rId986" ref="K196"/>
    <hyperlink r:id="rId987" ref="G197"/>
    <hyperlink r:id="rId988" ref="H197"/>
    <hyperlink r:id="rId989" ref="I197"/>
    <hyperlink r:id="rId990" ref="J197"/>
    <hyperlink r:id="rId991" ref="K197"/>
    <hyperlink r:id="rId992" ref="G198"/>
    <hyperlink r:id="rId993" ref="H198"/>
    <hyperlink r:id="rId994" ref="I198"/>
    <hyperlink r:id="rId995" ref="J198"/>
    <hyperlink r:id="rId996" ref="K198"/>
    <hyperlink r:id="rId997" ref="G199"/>
    <hyperlink r:id="rId998" ref="H199"/>
    <hyperlink r:id="rId999" ref="I199"/>
    <hyperlink r:id="rId1000" ref="J199"/>
    <hyperlink r:id="rId1001" ref="K199"/>
    <hyperlink r:id="rId1002" ref="G200"/>
    <hyperlink r:id="rId1003" ref="H200"/>
    <hyperlink r:id="rId1004" ref="I200"/>
    <hyperlink r:id="rId1005" ref="J200"/>
    <hyperlink r:id="rId1006" ref="G201"/>
    <hyperlink r:id="rId1007" ref="H201"/>
    <hyperlink r:id="rId1008" ref="I201"/>
    <hyperlink r:id="rId1009" ref="J201"/>
    <hyperlink r:id="rId1010" ref="K201"/>
    <hyperlink r:id="rId1011" ref="G202"/>
    <hyperlink r:id="rId1012" ref="H202"/>
    <hyperlink r:id="rId1013" ref="I202"/>
    <hyperlink r:id="rId1014" ref="J202"/>
    <hyperlink r:id="rId1015" ref="K202"/>
    <hyperlink r:id="rId1016" ref="T202"/>
    <hyperlink r:id="rId1017" ref="G203"/>
    <hyperlink r:id="rId1018" ref="H203"/>
    <hyperlink r:id="rId1019" ref="I203"/>
    <hyperlink r:id="rId1020" ref="J203"/>
    <hyperlink r:id="rId1021" ref="K203"/>
    <hyperlink r:id="rId1022" ref="G204"/>
    <hyperlink r:id="rId1023" ref="H204"/>
    <hyperlink r:id="rId1024" ref="I204"/>
    <hyperlink r:id="rId1025" ref="J204"/>
    <hyperlink r:id="rId1026" ref="K204"/>
    <hyperlink r:id="rId1027" ref="G205"/>
    <hyperlink r:id="rId1028" ref="H205"/>
    <hyperlink r:id="rId1029" ref="I205"/>
    <hyperlink r:id="rId1030" ref="J205"/>
    <hyperlink r:id="rId1031" ref="K205"/>
    <hyperlink r:id="rId1032" ref="G206"/>
    <hyperlink r:id="rId1033" ref="H206"/>
    <hyperlink r:id="rId1034" ref="I206"/>
    <hyperlink r:id="rId1035" ref="J206"/>
    <hyperlink r:id="rId1036" ref="K206"/>
    <hyperlink r:id="rId1037" ref="G207"/>
    <hyperlink r:id="rId1038" ref="H207"/>
    <hyperlink r:id="rId1039" ref="I207"/>
    <hyperlink r:id="rId1040" ref="J207"/>
    <hyperlink r:id="rId1041" ref="K207"/>
    <hyperlink r:id="rId1042" ref="T207"/>
    <hyperlink r:id="rId1043" ref="G208"/>
    <hyperlink r:id="rId1044" ref="H208"/>
    <hyperlink r:id="rId1045" ref="I208"/>
    <hyperlink r:id="rId1046" ref="G209"/>
    <hyperlink r:id="rId1047" ref="H209"/>
    <hyperlink r:id="rId1048" ref="I209"/>
    <hyperlink r:id="rId1049" ref="J209"/>
    <hyperlink r:id="rId1050" ref="K209"/>
    <hyperlink r:id="rId1051" ref="G210"/>
    <hyperlink r:id="rId1052" ref="H210"/>
    <hyperlink r:id="rId1053" ref="I210"/>
    <hyperlink r:id="rId1054" ref="J210"/>
    <hyperlink r:id="rId1055" ref="K210"/>
    <hyperlink r:id="rId1056" ref="T210"/>
    <hyperlink r:id="rId1057" ref="G211"/>
    <hyperlink r:id="rId1058" ref="H211"/>
    <hyperlink r:id="rId1059" ref="I211"/>
    <hyperlink r:id="rId1060" ref="J211"/>
    <hyperlink r:id="rId1061" ref="K211"/>
    <hyperlink r:id="rId1062" ref="G212"/>
    <hyperlink r:id="rId1063" ref="H212"/>
    <hyperlink r:id="rId1064" ref="I212"/>
    <hyperlink r:id="rId1065" ref="J212"/>
    <hyperlink r:id="rId1066" ref="K212"/>
    <hyperlink r:id="rId1067" ref="G213"/>
    <hyperlink r:id="rId1068" ref="H213"/>
    <hyperlink r:id="rId1069" ref="I213"/>
    <hyperlink r:id="rId1070" ref="J213"/>
    <hyperlink r:id="rId1071" ref="K213"/>
  </hyperlinks>
  <printOptions/>
  <pageMargins bottom="0.75" footer="0.0" header="0.0" left="0.7" right="0.7" top="0.75"/>
  <pageSetup orientation="landscape"/>
  <drawing r:id="rId107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29"/>
    <col customWidth="1" min="2" max="2" width="12.43"/>
    <col customWidth="1" min="3" max="3" width="8.71"/>
    <col customWidth="1" min="4" max="4" width="8.14"/>
    <col customWidth="1" min="5" max="5" width="52.43"/>
    <col customWidth="1" min="6" max="10" width="8.71"/>
    <col customWidth="1" min="11" max="11" width="43.57"/>
    <col customWidth="1" min="12" max="13" width="14.71"/>
    <col customWidth="1" min="14" max="14" width="5.86"/>
    <col customWidth="1" min="15" max="15" width="29.0"/>
    <col customWidth="1" min="16" max="16" width="23.86"/>
    <col customWidth="1" min="17" max="17" width="30.0"/>
    <col customWidth="1" min="18" max="18" width="8.57"/>
    <col customWidth="1" min="19" max="19" width="5.57"/>
    <col customWidth="1" min="20" max="20" width="10.86"/>
    <col customWidth="1" hidden="1" min="21" max="34" width="8.71"/>
  </cols>
  <sheetData>
    <row r="1">
      <c r="A1" s="160"/>
      <c r="B1" s="161" t="s">
        <v>2021</v>
      </c>
      <c r="C1" s="161" t="s">
        <v>233</v>
      </c>
      <c r="D1" s="161" t="s">
        <v>2022</v>
      </c>
      <c r="E1" s="162" t="s">
        <v>2023</v>
      </c>
      <c r="F1" s="161" t="s">
        <v>235</v>
      </c>
      <c r="G1" s="161" t="s">
        <v>236</v>
      </c>
      <c r="H1" s="161" t="s">
        <v>237</v>
      </c>
      <c r="I1" s="161" t="s">
        <v>238</v>
      </c>
      <c r="J1" s="161" t="s">
        <v>239</v>
      </c>
      <c r="K1" s="161" t="s">
        <v>244</v>
      </c>
      <c r="L1" s="161" t="s">
        <v>252</v>
      </c>
      <c r="M1" s="163" t="s">
        <v>2024</v>
      </c>
      <c r="N1" s="164" t="s">
        <v>249</v>
      </c>
      <c r="O1" s="164" t="s">
        <v>250</v>
      </c>
      <c r="P1" s="164" t="s">
        <v>251</v>
      </c>
      <c r="Q1" s="164" t="s">
        <v>252</v>
      </c>
      <c r="R1" s="164" t="s">
        <v>253</v>
      </c>
      <c r="S1" s="165" t="s">
        <v>254</v>
      </c>
      <c r="T1" s="70" t="s">
        <v>255</v>
      </c>
      <c r="U1" s="166" t="s">
        <v>255</v>
      </c>
      <c r="V1" s="166"/>
      <c r="W1" s="166"/>
      <c r="X1" s="166"/>
      <c r="Y1" s="166"/>
      <c r="Z1" s="166"/>
      <c r="AA1" s="166"/>
      <c r="AB1" s="166"/>
      <c r="AC1" s="166"/>
      <c r="AD1" s="166"/>
      <c r="AE1" s="166"/>
      <c r="AF1" s="166"/>
      <c r="AG1" s="166"/>
      <c r="AH1" s="166"/>
    </row>
    <row r="2">
      <c r="A2" s="161">
        <v>0.0</v>
      </c>
      <c r="B2" s="167" t="s">
        <v>2025</v>
      </c>
      <c r="C2" s="160" t="s">
        <v>2026</v>
      </c>
      <c r="D2" s="167">
        <v>9.0</v>
      </c>
      <c r="E2" s="96" t="s">
        <v>2027</v>
      </c>
      <c r="F2" s="168" t="s">
        <v>1828</v>
      </c>
      <c r="G2" s="168" t="s">
        <v>2028</v>
      </c>
      <c r="H2" s="168" t="s">
        <v>2029</v>
      </c>
      <c r="I2" s="168" t="s">
        <v>2030</v>
      </c>
      <c r="J2" s="168" t="s">
        <v>2031</v>
      </c>
      <c r="K2" s="169" t="s">
        <v>384</v>
      </c>
      <c r="L2" s="170"/>
      <c r="M2" s="170"/>
      <c r="N2" s="171">
        <v>1.0</v>
      </c>
      <c r="O2" s="172" t="str">
        <f>IFERROR(__xludf.DUMMYFUNCTION("UNIQUE(K2:K783)"),"method wrapper")</f>
        <v>method wrapper</v>
      </c>
      <c r="P2" s="171"/>
      <c r="Q2" s="173"/>
      <c r="R2" s="174"/>
      <c r="S2" s="175">
        <f t="shared" ref="S2:S32" si="1">COUNTIF(K2:K783, O2)</f>
        <v>53</v>
      </c>
      <c r="T2" s="176">
        <f t="shared" ref="T2:T32" si="2">S2/$S$33</f>
        <v>0.06777493606</v>
      </c>
      <c r="U2" s="160">
        <v>0.1990521327014218</v>
      </c>
      <c r="V2" s="160"/>
      <c r="W2" s="160"/>
      <c r="X2" s="160"/>
      <c r="Y2" s="160"/>
      <c r="Z2" s="160"/>
      <c r="AA2" s="160"/>
      <c r="AB2" s="160"/>
      <c r="AC2" s="160"/>
      <c r="AD2" s="160"/>
      <c r="AE2" s="160"/>
      <c r="AF2" s="160"/>
      <c r="AG2" s="160"/>
      <c r="AH2" s="160"/>
    </row>
    <row r="3">
      <c r="A3" s="161">
        <v>1.0</v>
      </c>
      <c r="B3" s="167" t="s">
        <v>2032</v>
      </c>
      <c r="C3" s="160" t="s">
        <v>2033</v>
      </c>
      <c r="D3" s="167">
        <v>25.0</v>
      </c>
      <c r="E3" s="96" t="s">
        <v>2034</v>
      </c>
      <c r="F3" s="168" t="s">
        <v>584</v>
      </c>
      <c r="G3" s="168" t="s">
        <v>2035</v>
      </c>
      <c r="H3" s="168" t="s">
        <v>2036</v>
      </c>
      <c r="I3" s="168" t="s">
        <v>2037</v>
      </c>
      <c r="J3" s="168" t="s">
        <v>585</v>
      </c>
      <c r="K3" s="169" t="s">
        <v>416</v>
      </c>
      <c r="L3" s="170"/>
      <c r="M3" s="170"/>
      <c r="N3" s="171">
        <v>2.0</v>
      </c>
      <c r="O3" s="177" t="str">
        <f>IFERROR(__xludf.DUMMYFUNCTION("""COMPUTED_VALUE"""),"subprocess invocation")</f>
        <v>subprocess invocation</v>
      </c>
      <c r="P3" s="171"/>
      <c r="Q3" s="173"/>
      <c r="R3" s="174"/>
      <c r="S3" s="175">
        <f t="shared" si="1"/>
        <v>45</v>
      </c>
      <c r="T3" s="176">
        <f t="shared" si="2"/>
        <v>0.05754475703</v>
      </c>
      <c r="U3" s="160">
        <v>0.11374407582938388</v>
      </c>
      <c r="V3" s="160"/>
      <c r="W3" s="160"/>
      <c r="X3" s="160"/>
      <c r="Y3" s="160"/>
      <c r="Z3" s="160"/>
      <c r="AA3" s="160"/>
      <c r="AB3" s="160"/>
      <c r="AC3" s="160"/>
      <c r="AD3" s="160"/>
      <c r="AE3" s="160"/>
      <c r="AF3" s="160"/>
      <c r="AG3" s="160"/>
      <c r="AH3" s="160"/>
    </row>
    <row r="4">
      <c r="A4" s="161">
        <v>2.0</v>
      </c>
      <c r="B4" s="167" t="s">
        <v>2032</v>
      </c>
      <c r="C4" s="160" t="s">
        <v>2038</v>
      </c>
      <c r="D4" s="167">
        <v>1176.0</v>
      </c>
      <c r="E4" s="96" t="s">
        <v>1987</v>
      </c>
      <c r="F4" s="168" t="s">
        <v>2039</v>
      </c>
      <c r="G4" s="168" t="s">
        <v>1068</v>
      </c>
      <c r="H4" s="168" t="s">
        <v>2040</v>
      </c>
      <c r="I4" s="168" t="s">
        <v>2041</v>
      </c>
      <c r="J4" s="168" t="s">
        <v>2042</v>
      </c>
      <c r="K4" s="169" t="s">
        <v>384</v>
      </c>
      <c r="L4" s="170"/>
      <c r="M4" s="170"/>
      <c r="N4" s="171">
        <v>3.0</v>
      </c>
      <c r="O4" s="178" t="str">
        <f>IFERROR(__xludf.DUMMYFUNCTION("""COMPUTED_VALUE"""),"python basic syntax")</f>
        <v>python basic syntax</v>
      </c>
      <c r="P4" s="179"/>
      <c r="Q4" s="179"/>
      <c r="R4" s="179"/>
      <c r="S4" s="175">
        <f t="shared" si="1"/>
        <v>100</v>
      </c>
      <c r="T4" s="176">
        <f t="shared" si="2"/>
        <v>0.1278772379</v>
      </c>
      <c r="U4" s="180"/>
      <c r="V4" s="180"/>
      <c r="W4" s="180"/>
      <c r="X4" s="180"/>
      <c r="Y4" s="180"/>
      <c r="Z4" s="180"/>
      <c r="AA4" s="180"/>
      <c r="AB4" s="180"/>
      <c r="AC4" s="180"/>
      <c r="AD4" s="180"/>
      <c r="AE4" s="180"/>
      <c r="AF4" s="180"/>
      <c r="AG4" s="180"/>
      <c r="AH4" s="180"/>
    </row>
    <row r="5">
      <c r="A5" s="161">
        <v>3.0</v>
      </c>
      <c r="B5" s="167" t="s">
        <v>2032</v>
      </c>
      <c r="C5" s="160" t="s">
        <v>2043</v>
      </c>
      <c r="D5" s="167">
        <v>777.0</v>
      </c>
      <c r="E5" s="96" t="s">
        <v>2044</v>
      </c>
      <c r="F5" s="168" t="s">
        <v>2045</v>
      </c>
      <c r="G5" s="168" t="s">
        <v>2046</v>
      </c>
      <c r="H5" s="168" t="s">
        <v>2047</v>
      </c>
      <c r="I5" s="168" t="s">
        <v>2048</v>
      </c>
      <c r="J5" s="168" t="s">
        <v>2049</v>
      </c>
      <c r="K5" s="169" t="s">
        <v>269</v>
      </c>
      <c r="L5" s="170"/>
      <c r="M5" s="170"/>
      <c r="N5" s="171">
        <v>4.0</v>
      </c>
      <c r="O5" s="178" t="str">
        <f>IFERROR(__xludf.DUMMYFUNCTION("""COMPUTED_VALUE"""),"model training / learning")</f>
        <v>model training / learning</v>
      </c>
      <c r="P5" s="179"/>
      <c r="Q5" s="179"/>
      <c r="R5" s="179"/>
      <c r="S5" s="175">
        <f t="shared" si="1"/>
        <v>128</v>
      </c>
      <c r="T5" s="176">
        <f t="shared" si="2"/>
        <v>0.1636828645</v>
      </c>
      <c r="U5" s="180"/>
      <c r="V5" s="180"/>
      <c r="W5" s="180"/>
      <c r="X5" s="180"/>
      <c r="Y5" s="180"/>
      <c r="Z5" s="180"/>
      <c r="AA5" s="180"/>
      <c r="AB5" s="180"/>
      <c r="AC5" s="180"/>
      <c r="AD5" s="180"/>
      <c r="AE5" s="180"/>
      <c r="AF5" s="180"/>
      <c r="AG5" s="180"/>
      <c r="AH5" s="180"/>
    </row>
    <row r="6">
      <c r="A6" s="161">
        <v>4.0</v>
      </c>
      <c r="B6" s="167" t="s">
        <v>2032</v>
      </c>
      <c r="C6" s="160" t="s">
        <v>2050</v>
      </c>
      <c r="D6" s="167">
        <v>435.0</v>
      </c>
      <c r="E6" s="96" t="s">
        <v>406</v>
      </c>
      <c r="F6" s="168" t="s">
        <v>2051</v>
      </c>
      <c r="G6" s="168" t="s">
        <v>2052</v>
      </c>
      <c r="H6" s="168" t="s">
        <v>2053</v>
      </c>
      <c r="I6" s="168" t="s">
        <v>2054</v>
      </c>
      <c r="J6" s="168" t="s">
        <v>2055</v>
      </c>
      <c r="K6" s="77" t="s">
        <v>7</v>
      </c>
      <c r="L6" s="170"/>
      <c r="M6" s="170"/>
      <c r="N6" s="171">
        <v>5.0</v>
      </c>
      <c r="O6" s="178" t="str">
        <f>IFERROR(__xludf.DUMMYFUNCTION("""COMPUTED_VALUE"""),"API call / HTTP request")</f>
        <v>API call / HTTP request</v>
      </c>
      <c r="P6" s="179"/>
      <c r="Q6" s="179"/>
      <c r="R6" s="179"/>
      <c r="S6" s="175">
        <f t="shared" si="1"/>
        <v>7</v>
      </c>
      <c r="T6" s="176">
        <f t="shared" si="2"/>
        <v>0.00895140665</v>
      </c>
      <c r="U6" s="180"/>
      <c r="V6" s="180"/>
      <c r="W6" s="180"/>
      <c r="X6" s="180"/>
      <c r="Y6" s="180"/>
      <c r="Z6" s="180"/>
      <c r="AA6" s="180"/>
      <c r="AB6" s="180"/>
      <c r="AC6" s="180"/>
      <c r="AD6" s="180"/>
      <c r="AE6" s="180"/>
      <c r="AF6" s="180"/>
      <c r="AG6" s="180"/>
      <c r="AH6" s="180"/>
    </row>
    <row r="7">
      <c r="A7" s="161">
        <v>5.0</v>
      </c>
      <c r="B7" s="167" t="s">
        <v>2032</v>
      </c>
      <c r="C7" s="160" t="s">
        <v>2056</v>
      </c>
      <c r="D7" s="167">
        <v>9.0</v>
      </c>
      <c r="E7" s="96" t="s">
        <v>2057</v>
      </c>
      <c r="F7" s="168" t="s">
        <v>2058</v>
      </c>
      <c r="G7" s="168" t="s">
        <v>1938</v>
      </c>
      <c r="H7" s="168" t="s">
        <v>2059</v>
      </c>
      <c r="I7" s="168" t="s">
        <v>2060</v>
      </c>
      <c r="J7" s="168" t="s">
        <v>2061</v>
      </c>
      <c r="K7" s="77" t="s">
        <v>7</v>
      </c>
      <c r="L7" s="170"/>
      <c r="M7" s="170"/>
      <c r="N7" s="171">
        <v>6.0</v>
      </c>
      <c r="O7" s="178" t="str">
        <f>IFERROR(__xludf.DUMMYFUNCTION("""COMPUTED_VALUE"""),"ignore")</f>
        <v>ignore</v>
      </c>
      <c r="P7" s="179"/>
      <c r="Q7" s="179"/>
      <c r="R7" s="179"/>
      <c r="S7" s="175">
        <f t="shared" si="1"/>
        <v>5</v>
      </c>
      <c r="T7" s="176">
        <f t="shared" si="2"/>
        <v>0.006393861893</v>
      </c>
      <c r="U7" s="180"/>
      <c r="V7" s="180"/>
      <c r="W7" s="180"/>
      <c r="X7" s="180"/>
      <c r="Y7" s="180"/>
      <c r="Z7" s="180"/>
      <c r="AA7" s="180"/>
      <c r="AB7" s="180"/>
      <c r="AC7" s="180"/>
      <c r="AD7" s="180"/>
      <c r="AE7" s="180"/>
      <c r="AF7" s="180"/>
      <c r="AG7" s="180"/>
      <c r="AH7" s="180"/>
    </row>
    <row r="8">
      <c r="A8" s="67">
        <v>6.0</v>
      </c>
      <c r="B8" s="73" t="s">
        <v>2032</v>
      </c>
      <c r="C8" s="72" t="s">
        <v>2062</v>
      </c>
      <c r="D8" s="73">
        <v>108.0</v>
      </c>
      <c r="E8" s="98" t="s">
        <v>2063</v>
      </c>
      <c r="F8" s="75" t="s">
        <v>2064</v>
      </c>
      <c r="G8" s="75" t="s">
        <v>2065</v>
      </c>
      <c r="H8" s="75" t="s">
        <v>2066</v>
      </c>
      <c r="I8" s="75" t="s">
        <v>358</v>
      </c>
      <c r="J8" s="75" t="s">
        <v>2067</v>
      </c>
      <c r="K8" s="77" t="s">
        <v>416</v>
      </c>
      <c r="L8" s="54"/>
      <c r="M8" s="54"/>
      <c r="N8" s="171">
        <v>7.0</v>
      </c>
      <c r="O8" s="181" t="str">
        <f>IFERROR(__xludf.DUMMYFUNCTION("""COMPUTED_VALUE"""),"model training / construction")</f>
        <v>model training / construction</v>
      </c>
      <c r="P8" s="182"/>
      <c r="Q8" s="182"/>
      <c r="R8" s="182"/>
      <c r="S8" s="183">
        <f t="shared" si="1"/>
        <v>40</v>
      </c>
      <c r="T8" s="184">
        <f t="shared" si="2"/>
        <v>0.05115089514</v>
      </c>
      <c r="U8" s="180"/>
      <c r="V8" s="180"/>
      <c r="W8" s="180"/>
      <c r="X8" s="180"/>
      <c r="Y8" s="180"/>
      <c r="Z8" s="180"/>
      <c r="AA8" s="180"/>
      <c r="AB8" s="180"/>
      <c r="AC8" s="180"/>
      <c r="AD8" s="180"/>
      <c r="AE8" s="180"/>
      <c r="AF8" s="180"/>
      <c r="AG8" s="180"/>
      <c r="AH8" s="180"/>
    </row>
    <row r="9">
      <c r="A9" s="161">
        <v>7.0</v>
      </c>
      <c r="B9" s="167" t="s">
        <v>2032</v>
      </c>
      <c r="C9" s="160" t="s">
        <v>2068</v>
      </c>
      <c r="D9" s="167">
        <v>131.0</v>
      </c>
      <c r="E9" s="96" t="s">
        <v>2069</v>
      </c>
      <c r="F9" s="168" t="s">
        <v>2070</v>
      </c>
      <c r="G9" s="168" t="s">
        <v>2059</v>
      </c>
      <c r="H9" s="168" t="s">
        <v>1351</v>
      </c>
      <c r="I9" s="168" t="s">
        <v>2071</v>
      </c>
      <c r="J9" s="168" t="s">
        <v>2072</v>
      </c>
      <c r="K9" s="77" t="s">
        <v>7</v>
      </c>
      <c r="L9" s="170"/>
      <c r="M9" s="170"/>
      <c r="N9" s="171">
        <v>8.0</v>
      </c>
      <c r="O9" s="178" t="str">
        <f>IFERROR(__xludf.DUMMYFUNCTION("""COMPUTED_VALUE"""),"external module execution")</f>
        <v>external module execution</v>
      </c>
      <c r="P9" s="179"/>
      <c r="Q9" s="179"/>
      <c r="R9" s="179"/>
      <c r="S9" s="175">
        <f t="shared" si="1"/>
        <v>36</v>
      </c>
      <c r="T9" s="176">
        <f t="shared" si="2"/>
        <v>0.04603580563</v>
      </c>
      <c r="U9" s="180"/>
      <c r="V9" s="180"/>
      <c r="W9" s="180"/>
      <c r="X9" s="180"/>
      <c r="Y9" s="180"/>
      <c r="Z9" s="180"/>
      <c r="AA9" s="180"/>
      <c r="AB9" s="180"/>
      <c r="AC9" s="180"/>
      <c r="AD9" s="180"/>
      <c r="AE9" s="180"/>
      <c r="AF9" s="180"/>
      <c r="AG9" s="180"/>
      <c r="AH9" s="180"/>
    </row>
    <row r="10">
      <c r="A10" s="67">
        <v>8.0</v>
      </c>
      <c r="B10" s="73" t="s">
        <v>2032</v>
      </c>
      <c r="C10" s="72" t="s">
        <v>2073</v>
      </c>
      <c r="D10" s="73">
        <v>22.0</v>
      </c>
      <c r="E10" s="98" t="s">
        <v>2074</v>
      </c>
      <c r="F10" s="75" t="s">
        <v>2075</v>
      </c>
      <c r="G10" s="75" t="s">
        <v>2076</v>
      </c>
      <c r="H10" s="75" t="s">
        <v>2077</v>
      </c>
      <c r="I10" s="75" t="s">
        <v>2078</v>
      </c>
      <c r="J10" s="75" t="s">
        <v>2079</v>
      </c>
      <c r="K10" s="77" t="s">
        <v>1192</v>
      </c>
      <c r="L10" s="54"/>
      <c r="M10" s="54"/>
      <c r="N10" s="171">
        <v>9.0</v>
      </c>
      <c r="O10" s="181" t="str">
        <f>IFERROR(__xludf.DUMMYFUNCTION("""COMPUTED_VALUE"""),"data operation")</f>
        <v>data operation</v>
      </c>
      <c r="P10" s="182"/>
      <c r="Q10" s="182"/>
      <c r="R10" s="182"/>
      <c r="S10" s="183">
        <f t="shared" si="1"/>
        <v>57</v>
      </c>
      <c r="T10" s="184">
        <f t="shared" si="2"/>
        <v>0.07289002558</v>
      </c>
      <c r="U10" s="180"/>
      <c r="V10" s="180"/>
      <c r="W10" s="180"/>
      <c r="X10" s="180"/>
      <c r="Y10" s="180"/>
      <c r="Z10" s="180"/>
      <c r="AA10" s="180"/>
      <c r="AB10" s="180"/>
      <c r="AC10" s="180"/>
      <c r="AD10" s="180"/>
      <c r="AE10" s="180"/>
      <c r="AF10" s="180"/>
      <c r="AG10" s="180"/>
      <c r="AH10" s="180"/>
    </row>
    <row r="11">
      <c r="A11" s="161">
        <v>9.0</v>
      </c>
      <c r="B11" s="167" t="s">
        <v>2032</v>
      </c>
      <c r="C11" s="160" t="s">
        <v>2080</v>
      </c>
      <c r="D11" s="167">
        <v>6.0</v>
      </c>
      <c r="E11" s="185">
        <v>0.0</v>
      </c>
      <c r="F11" s="168" t="s">
        <v>2081</v>
      </c>
      <c r="G11" s="168" t="s">
        <v>2082</v>
      </c>
      <c r="H11" s="168" t="s">
        <v>2083</v>
      </c>
      <c r="I11" s="168" t="s">
        <v>2084</v>
      </c>
      <c r="J11" s="168" t="s">
        <v>2085</v>
      </c>
      <c r="K11" s="156" t="s">
        <v>464</v>
      </c>
      <c r="N11" s="171">
        <v>10.0</v>
      </c>
      <c r="O11" s="186" t="str">
        <f>IFERROR(__xludf.DUMMYFUNCTION("""COMPUTED_VALUE"""),"model saving / loading")</f>
        <v>model saving / loading</v>
      </c>
      <c r="P11" s="101"/>
      <c r="Q11" s="101"/>
      <c r="R11" s="101"/>
      <c r="S11" s="175">
        <f t="shared" si="1"/>
        <v>35</v>
      </c>
      <c r="T11" s="176">
        <f t="shared" si="2"/>
        <v>0.04475703325</v>
      </c>
      <c r="U11" s="160"/>
      <c r="V11" s="160"/>
      <c r="W11" s="160"/>
      <c r="X11" s="160"/>
      <c r="Y11" s="160"/>
      <c r="Z11" s="160"/>
      <c r="AA11" s="160"/>
      <c r="AB11" s="160"/>
      <c r="AC11" s="160"/>
      <c r="AD11" s="160"/>
      <c r="AE11" s="160"/>
      <c r="AF11" s="160"/>
      <c r="AG11" s="160"/>
      <c r="AH11" s="160"/>
    </row>
    <row r="12">
      <c r="A12" s="67">
        <v>10.0</v>
      </c>
      <c r="B12" s="73" t="s">
        <v>2032</v>
      </c>
      <c r="C12" s="72" t="s">
        <v>2086</v>
      </c>
      <c r="D12" s="73">
        <v>68.0</v>
      </c>
      <c r="E12" s="98" t="s">
        <v>2087</v>
      </c>
      <c r="F12" s="75" t="s">
        <v>2088</v>
      </c>
      <c r="G12" s="75" t="s">
        <v>2089</v>
      </c>
      <c r="H12" s="75" t="s">
        <v>2090</v>
      </c>
      <c r="I12" s="75" t="s">
        <v>2091</v>
      </c>
      <c r="J12" s="75" t="s">
        <v>2092</v>
      </c>
      <c r="K12" s="77" t="s">
        <v>384</v>
      </c>
      <c r="L12" s="54"/>
      <c r="N12" s="171">
        <v>11.0</v>
      </c>
      <c r="O12" s="181" t="str">
        <f>IFERROR(__xludf.DUMMYFUNCTION("""COMPUTED_VALUE"""),"syntax / attribute extraction")</f>
        <v>syntax / attribute extraction</v>
      </c>
      <c r="P12" s="182"/>
      <c r="Q12" s="182"/>
      <c r="R12" s="182"/>
      <c r="S12" s="183">
        <f t="shared" si="1"/>
        <v>31</v>
      </c>
      <c r="T12" s="184">
        <f t="shared" si="2"/>
        <v>0.03964194373</v>
      </c>
      <c r="U12" s="180"/>
      <c r="V12" s="180"/>
      <c r="W12" s="180"/>
      <c r="X12" s="180"/>
      <c r="Y12" s="180"/>
      <c r="Z12" s="180"/>
      <c r="AA12" s="180"/>
      <c r="AB12" s="180"/>
      <c r="AC12" s="180"/>
      <c r="AD12" s="180"/>
      <c r="AE12" s="180"/>
      <c r="AF12" s="180"/>
      <c r="AG12" s="180"/>
      <c r="AH12" s="180"/>
    </row>
    <row r="13">
      <c r="A13" s="161">
        <v>11.0</v>
      </c>
      <c r="B13" s="167" t="s">
        <v>2032</v>
      </c>
      <c r="C13" s="160" t="s">
        <v>2093</v>
      </c>
      <c r="D13" s="167">
        <v>26.0</v>
      </c>
      <c r="E13" s="96" t="s">
        <v>2094</v>
      </c>
      <c r="F13" s="168" t="s">
        <v>2095</v>
      </c>
      <c r="G13" s="168" t="s">
        <v>2096</v>
      </c>
      <c r="H13" s="168" t="s">
        <v>2097</v>
      </c>
      <c r="I13" s="168" t="s">
        <v>2098</v>
      </c>
      <c r="J13" s="168" t="s">
        <v>2099</v>
      </c>
      <c r="K13" s="169" t="s">
        <v>7</v>
      </c>
      <c r="L13" s="170"/>
      <c r="M13" s="170"/>
      <c r="N13" s="171">
        <v>12.0</v>
      </c>
      <c r="O13" s="178" t="str">
        <f>IFERROR(__xludf.DUMMYFUNCTION("""COMPUTED_VALUE"""),"parallelization")</f>
        <v>parallelization</v>
      </c>
      <c r="P13" s="179"/>
      <c r="Q13" s="179"/>
      <c r="R13" s="179"/>
      <c r="S13" s="175">
        <f t="shared" si="1"/>
        <v>66</v>
      </c>
      <c r="T13" s="176">
        <f t="shared" si="2"/>
        <v>0.08439897698</v>
      </c>
      <c r="U13" s="180"/>
      <c r="V13" s="180"/>
      <c r="W13" s="180"/>
      <c r="X13" s="180"/>
      <c r="Y13" s="180"/>
      <c r="Z13" s="180"/>
      <c r="AA13" s="180"/>
      <c r="AB13" s="180"/>
      <c r="AC13" s="180"/>
      <c r="AD13" s="180"/>
      <c r="AE13" s="180"/>
      <c r="AF13" s="180"/>
      <c r="AG13" s="180"/>
      <c r="AH13" s="180"/>
    </row>
    <row r="14">
      <c r="A14" s="67">
        <v>12.0</v>
      </c>
      <c r="B14" s="73" t="s">
        <v>2032</v>
      </c>
      <c r="C14" s="72" t="s">
        <v>2100</v>
      </c>
      <c r="D14" s="73">
        <v>9.0</v>
      </c>
      <c r="E14" s="98" t="s">
        <v>2101</v>
      </c>
      <c r="F14" s="75" t="s">
        <v>2102</v>
      </c>
      <c r="G14" s="75" t="s">
        <v>2103</v>
      </c>
      <c r="H14" s="75" t="s">
        <v>2104</v>
      </c>
      <c r="I14" s="75" t="s">
        <v>2105</v>
      </c>
      <c r="J14" s="75" t="s">
        <v>2106</v>
      </c>
      <c r="K14" s="77" t="s">
        <v>1485</v>
      </c>
      <c r="L14" s="54"/>
      <c r="N14" s="171">
        <v>13.0</v>
      </c>
      <c r="O14" s="181" t="str">
        <f>IFERROR(__xludf.DUMMYFUNCTION("""COMPUTED_VALUE"""),"model conversion")</f>
        <v>model conversion</v>
      </c>
      <c r="P14" s="182"/>
      <c r="Q14" s="182"/>
      <c r="R14" s="182"/>
      <c r="S14" s="183">
        <f t="shared" si="1"/>
        <v>6</v>
      </c>
      <c r="T14" s="184">
        <f t="shared" si="2"/>
        <v>0.007672634271</v>
      </c>
      <c r="U14" s="180"/>
      <c r="V14" s="180"/>
      <c r="W14" s="180"/>
      <c r="X14" s="180"/>
      <c r="Y14" s="180"/>
      <c r="Z14" s="180"/>
      <c r="AA14" s="180"/>
      <c r="AB14" s="180"/>
      <c r="AC14" s="180"/>
      <c r="AD14" s="180"/>
      <c r="AE14" s="180"/>
      <c r="AF14" s="180"/>
      <c r="AG14" s="180"/>
      <c r="AH14" s="180"/>
    </row>
    <row r="15">
      <c r="A15" s="161">
        <v>13.0</v>
      </c>
      <c r="B15" s="167" t="s">
        <v>2032</v>
      </c>
      <c r="C15" s="160" t="s">
        <v>2107</v>
      </c>
      <c r="D15" s="167">
        <v>20.0</v>
      </c>
      <c r="E15" s="96" t="s">
        <v>2108</v>
      </c>
      <c r="F15" s="168" t="s">
        <v>261</v>
      </c>
      <c r="G15" s="168" t="s">
        <v>2109</v>
      </c>
      <c r="H15" s="168" t="s">
        <v>1946</v>
      </c>
      <c r="I15" s="168" t="s">
        <v>2110</v>
      </c>
      <c r="J15" s="168" t="s">
        <v>2111</v>
      </c>
      <c r="K15" s="169" t="s">
        <v>285</v>
      </c>
      <c r="L15" s="170"/>
      <c r="M15" s="170"/>
      <c r="N15" s="171">
        <v>14.0</v>
      </c>
      <c r="O15" s="178" t="str">
        <f>IFERROR(__xludf.DUMMYFUNCTION("""COMPUTED_VALUE"""),"object copy")</f>
        <v>object copy</v>
      </c>
      <c r="P15" s="179"/>
      <c r="Q15" s="179"/>
      <c r="R15" s="179"/>
      <c r="S15" s="175">
        <f t="shared" si="1"/>
        <v>15</v>
      </c>
      <c r="T15" s="176">
        <f t="shared" si="2"/>
        <v>0.01918158568</v>
      </c>
      <c r="U15" s="180"/>
      <c r="V15" s="180"/>
      <c r="W15" s="180"/>
      <c r="X15" s="180"/>
      <c r="Y15" s="180"/>
      <c r="Z15" s="180"/>
      <c r="AA15" s="180"/>
      <c r="AB15" s="180"/>
      <c r="AC15" s="180"/>
      <c r="AD15" s="180"/>
      <c r="AE15" s="180"/>
      <c r="AF15" s="180"/>
      <c r="AG15" s="180"/>
      <c r="AH15" s="180"/>
    </row>
    <row r="16">
      <c r="A16" s="161">
        <v>14.0</v>
      </c>
      <c r="B16" s="167" t="s">
        <v>2032</v>
      </c>
      <c r="C16" s="160" t="s">
        <v>2112</v>
      </c>
      <c r="D16" s="167">
        <v>411.0</v>
      </c>
      <c r="E16" s="96" t="s">
        <v>2113</v>
      </c>
      <c r="F16" s="168" t="s">
        <v>2114</v>
      </c>
      <c r="G16" s="168" t="s">
        <v>2115</v>
      </c>
      <c r="H16" s="168" t="s">
        <v>2116</v>
      </c>
      <c r="I16" s="168" t="s">
        <v>2117</v>
      </c>
      <c r="J16" s="168" t="s">
        <v>2118</v>
      </c>
      <c r="K16" s="169" t="s">
        <v>285</v>
      </c>
      <c r="L16" s="170"/>
      <c r="M16" s="170"/>
      <c r="N16" s="171">
        <v>15.0</v>
      </c>
      <c r="O16" s="178" t="str">
        <f>IFERROR(__xludf.DUMMYFUNCTION("""COMPUTED_VALUE"""),"data transformation")</f>
        <v>data transformation</v>
      </c>
      <c r="P16" s="179"/>
      <c r="Q16" s="179"/>
      <c r="R16" s="179"/>
      <c r="S16" s="175">
        <f t="shared" si="1"/>
        <v>64</v>
      </c>
      <c r="T16" s="176">
        <f t="shared" si="2"/>
        <v>0.08184143223</v>
      </c>
      <c r="U16" s="180"/>
      <c r="V16" s="180"/>
      <c r="W16" s="180"/>
      <c r="X16" s="180"/>
      <c r="Y16" s="180"/>
      <c r="Z16" s="180"/>
      <c r="AA16" s="180"/>
      <c r="AB16" s="180"/>
      <c r="AC16" s="180"/>
      <c r="AD16" s="180"/>
      <c r="AE16" s="180"/>
      <c r="AF16" s="180"/>
      <c r="AG16" s="180"/>
      <c r="AH16" s="180"/>
    </row>
    <row r="17">
      <c r="A17" s="161">
        <v>15.0</v>
      </c>
      <c r="B17" s="167" t="s">
        <v>2032</v>
      </c>
      <c r="C17" s="160" t="s">
        <v>2119</v>
      </c>
      <c r="D17" s="167">
        <v>64.0</v>
      </c>
      <c r="E17" s="96" t="s">
        <v>876</v>
      </c>
      <c r="F17" s="168" t="s">
        <v>2120</v>
      </c>
      <c r="G17" s="168" t="s">
        <v>1994</v>
      </c>
      <c r="H17" s="168" t="s">
        <v>882</v>
      </c>
      <c r="I17" s="168" t="s">
        <v>2121</v>
      </c>
      <c r="J17" s="168" t="s">
        <v>883</v>
      </c>
      <c r="K17" s="169" t="s">
        <v>269</v>
      </c>
      <c r="L17" s="170"/>
      <c r="M17" s="170"/>
      <c r="N17" s="171">
        <v>16.0</v>
      </c>
      <c r="O17" s="178" t="str">
        <f>IFERROR(__xludf.DUMMYFUNCTION("""COMPUTED_VALUE"""),"data construction")</f>
        <v>data construction</v>
      </c>
      <c r="P17" s="179"/>
      <c r="Q17" s="179"/>
      <c r="R17" s="179"/>
      <c r="S17" s="175">
        <f t="shared" si="1"/>
        <v>12</v>
      </c>
      <c r="T17" s="176">
        <f t="shared" si="2"/>
        <v>0.01534526854</v>
      </c>
      <c r="U17" s="180"/>
      <c r="V17" s="180"/>
      <c r="W17" s="180"/>
      <c r="X17" s="180"/>
      <c r="Y17" s="180"/>
      <c r="Z17" s="180"/>
      <c r="AA17" s="180"/>
      <c r="AB17" s="180"/>
      <c r="AC17" s="180"/>
      <c r="AD17" s="180"/>
      <c r="AE17" s="180"/>
      <c r="AF17" s="180"/>
      <c r="AG17" s="180"/>
      <c r="AH17" s="180"/>
    </row>
    <row r="18">
      <c r="A18" s="67">
        <v>16.0</v>
      </c>
      <c r="B18" s="73" t="s">
        <v>2032</v>
      </c>
      <c r="C18" s="72" t="s">
        <v>2122</v>
      </c>
      <c r="D18" s="73">
        <v>56.0</v>
      </c>
      <c r="E18" s="98" t="s">
        <v>2123</v>
      </c>
      <c r="F18" s="75" t="s">
        <v>2124</v>
      </c>
      <c r="G18" s="75" t="s">
        <v>2098</v>
      </c>
      <c r="H18" s="75" t="s">
        <v>2125</v>
      </c>
      <c r="I18" s="75" t="s">
        <v>2126</v>
      </c>
      <c r="J18" s="75" t="s">
        <v>2127</v>
      </c>
      <c r="K18" s="77" t="s">
        <v>1768</v>
      </c>
      <c r="L18" s="54"/>
      <c r="N18" s="171">
        <v>17.0</v>
      </c>
      <c r="O18" s="181" t="str">
        <f>IFERROR(__xludf.DUMMYFUNCTION("""COMPUTED_VALUE"""),"model validation")</f>
        <v>model validation</v>
      </c>
      <c r="P18" s="182"/>
      <c r="Q18" s="182"/>
      <c r="R18" s="182"/>
      <c r="S18" s="183">
        <f t="shared" si="1"/>
        <v>15</v>
      </c>
      <c r="T18" s="184">
        <f t="shared" si="2"/>
        <v>0.01918158568</v>
      </c>
      <c r="U18" s="180"/>
      <c r="V18" s="180"/>
      <c r="W18" s="180"/>
      <c r="X18" s="180"/>
      <c r="Y18" s="180"/>
      <c r="Z18" s="180"/>
      <c r="AA18" s="180"/>
      <c r="AB18" s="180"/>
      <c r="AC18" s="180"/>
      <c r="AD18" s="180"/>
      <c r="AE18" s="180"/>
      <c r="AF18" s="180"/>
      <c r="AG18" s="180"/>
      <c r="AH18" s="180"/>
    </row>
    <row r="19">
      <c r="A19" s="161">
        <v>17.0</v>
      </c>
      <c r="B19" s="167" t="s">
        <v>2032</v>
      </c>
      <c r="C19" s="160" t="s">
        <v>2128</v>
      </c>
      <c r="D19" s="167">
        <v>76.0</v>
      </c>
      <c r="E19" s="96" t="s">
        <v>2129</v>
      </c>
      <c r="F19" s="168" t="s">
        <v>2130</v>
      </c>
      <c r="G19" s="168" t="s">
        <v>1316</v>
      </c>
      <c r="H19" s="168" t="s">
        <v>2131</v>
      </c>
      <c r="I19" s="168" t="s">
        <v>802</v>
      </c>
      <c r="J19" s="168" t="s">
        <v>2132</v>
      </c>
      <c r="K19" s="77" t="s">
        <v>285</v>
      </c>
      <c r="L19" s="170"/>
      <c r="M19" s="170"/>
      <c r="N19" s="171">
        <v>18.0</v>
      </c>
      <c r="O19" s="178" t="str">
        <f>IFERROR(__xludf.DUMMYFUNCTION("""COMPUTED_VALUE"""),"data validation")</f>
        <v>data validation</v>
      </c>
      <c r="P19" s="179"/>
      <c r="Q19" s="179"/>
      <c r="R19" s="179"/>
      <c r="S19" s="175">
        <f t="shared" si="1"/>
        <v>20</v>
      </c>
      <c r="T19" s="176">
        <f t="shared" si="2"/>
        <v>0.02557544757</v>
      </c>
      <c r="U19" s="180"/>
      <c r="V19" s="180"/>
      <c r="W19" s="180"/>
      <c r="X19" s="180"/>
      <c r="Y19" s="180"/>
      <c r="Z19" s="180"/>
      <c r="AA19" s="180"/>
      <c r="AB19" s="180"/>
      <c r="AC19" s="180"/>
      <c r="AD19" s="180"/>
      <c r="AE19" s="180"/>
      <c r="AF19" s="180"/>
      <c r="AG19" s="180"/>
      <c r="AH19" s="180"/>
    </row>
    <row r="20">
      <c r="A20" s="161">
        <v>18.0</v>
      </c>
      <c r="B20" s="167" t="s">
        <v>2032</v>
      </c>
      <c r="C20" s="160" t="s">
        <v>2133</v>
      </c>
      <c r="D20" s="167">
        <v>10.0</v>
      </c>
      <c r="E20" s="96" t="s">
        <v>2134</v>
      </c>
      <c r="F20" s="168" t="s">
        <v>2135</v>
      </c>
      <c r="G20" s="168" t="s">
        <v>2136</v>
      </c>
      <c r="H20" s="168" t="s">
        <v>2137</v>
      </c>
      <c r="I20" s="168" t="s">
        <v>2138</v>
      </c>
      <c r="J20" s="168" t="s">
        <v>2139</v>
      </c>
      <c r="K20" s="169" t="s">
        <v>50</v>
      </c>
      <c r="L20" s="170"/>
      <c r="M20" s="170"/>
      <c r="N20" s="171">
        <v>19.0</v>
      </c>
      <c r="O20" s="178" t="str">
        <f>IFERROR(__xludf.DUMMYFUNCTION("""COMPUTED_VALUE"""),"model saving")</f>
        <v>model saving</v>
      </c>
      <c r="P20" s="179"/>
      <c r="Q20" s="179"/>
      <c r="R20" s="179"/>
      <c r="S20" s="175">
        <f t="shared" si="1"/>
        <v>11</v>
      </c>
      <c r="T20" s="176">
        <f t="shared" si="2"/>
        <v>0.01406649616</v>
      </c>
      <c r="U20" s="180"/>
      <c r="V20" s="180"/>
      <c r="W20" s="180"/>
      <c r="X20" s="180"/>
      <c r="Y20" s="180"/>
      <c r="Z20" s="180"/>
      <c r="AA20" s="180"/>
      <c r="AB20" s="180"/>
      <c r="AC20" s="180"/>
      <c r="AD20" s="180"/>
      <c r="AE20" s="180"/>
      <c r="AF20" s="180"/>
      <c r="AG20" s="180"/>
      <c r="AH20" s="180"/>
    </row>
    <row r="21" ht="15.75" customHeight="1">
      <c r="A21" s="161">
        <v>19.0</v>
      </c>
      <c r="B21" s="167" t="s">
        <v>2032</v>
      </c>
      <c r="C21" s="160" t="s">
        <v>2140</v>
      </c>
      <c r="D21" s="167">
        <v>85.0</v>
      </c>
      <c r="E21" s="96" t="s">
        <v>2141</v>
      </c>
      <c r="F21" s="168" t="s">
        <v>2142</v>
      </c>
      <c r="G21" s="168" t="s">
        <v>2143</v>
      </c>
      <c r="H21" s="168" t="s">
        <v>2144</v>
      </c>
      <c r="I21" s="168" t="s">
        <v>2145</v>
      </c>
      <c r="J21" s="168" t="s">
        <v>2146</v>
      </c>
      <c r="K21" s="77" t="s">
        <v>684</v>
      </c>
      <c r="L21" s="170"/>
      <c r="M21" s="170"/>
      <c r="N21" s="171">
        <v>20.0</v>
      </c>
      <c r="O21" s="178" t="str">
        <f>IFERROR(__xludf.DUMMYFUNCTION("""COMPUTED_VALUE"""),"optimization")</f>
        <v>optimization</v>
      </c>
      <c r="P21" s="179"/>
      <c r="Q21" s="179"/>
      <c r="R21" s="179"/>
      <c r="S21" s="175">
        <f t="shared" si="1"/>
        <v>2</v>
      </c>
      <c r="T21" s="176">
        <f t="shared" si="2"/>
        <v>0.002557544757</v>
      </c>
      <c r="U21" s="180"/>
      <c r="V21" s="180"/>
      <c r="W21" s="180"/>
      <c r="X21" s="180"/>
      <c r="Y21" s="180"/>
      <c r="Z21" s="180"/>
      <c r="AA21" s="180"/>
      <c r="AB21" s="180"/>
      <c r="AC21" s="180"/>
      <c r="AD21" s="180"/>
      <c r="AE21" s="180"/>
      <c r="AF21" s="180"/>
      <c r="AG21" s="180"/>
      <c r="AH21" s="180"/>
    </row>
    <row r="22" ht="15.75" customHeight="1">
      <c r="A22" s="161">
        <v>20.0</v>
      </c>
      <c r="B22" s="167" t="s">
        <v>2032</v>
      </c>
      <c r="C22" s="160" t="s">
        <v>2147</v>
      </c>
      <c r="D22" s="167">
        <v>7.0</v>
      </c>
      <c r="E22" s="96" t="s">
        <v>2148</v>
      </c>
      <c r="F22" s="168" t="s">
        <v>1104</v>
      </c>
      <c r="G22" s="168" t="s">
        <v>1105</v>
      </c>
      <c r="H22" s="168" t="s">
        <v>1106</v>
      </c>
      <c r="I22" s="168" t="s">
        <v>2149</v>
      </c>
      <c r="J22" s="168" t="s">
        <v>2150</v>
      </c>
      <c r="K22" s="169" t="s">
        <v>269</v>
      </c>
      <c r="L22" s="170"/>
      <c r="M22" s="170"/>
      <c r="N22" s="171">
        <v>21.0</v>
      </c>
      <c r="O22" s="178" t="str">
        <f>IFERROR(__xludf.DUMMYFUNCTION("""COMPUTED_VALUE"""),"data conversion")</f>
        <v>data conversion</v>
      </c>
      <c r="P22" s="179"/>
      <c r="Q22" s="179"/>
      <c r="R22" s="179"/>
      <c r="S22" s="175">
        <f t="shared" si="1"/>
        <v>2</v>
      </c>
      <c r="T22" s="176">
        <f t="shared" si="2"/>
        <v>0.002557544757</v>
      </c>
      <c r="U22" s="180"/>
      <c r="V22" s="180"/>
      <c r="W22" s="180"/>
      <c r="X22" s="180"/>
      <c r="Y22" s="180"/>
      <c r="Z22" s="180"/>
      <c r="AA22" s="180"/>
      <c r="AB22" s="180"/>
      <c r="AC22" s="180"/>
      <c r="AD22" s="180"/>
      <c r="AE22" s="180"/>
      <c r="AF22" s="180"/>
      <c r="AG22" s="180"/>
      <c r="AH22" s="180"/>
    </row>
    <row r="23" ht="15.75" customHeight="1">
      <c r="A23" s="161">
        <v>21.0</v>
      </c>
      <c r="B23" s="167" t="s">
        <v>2032</v>
      </c>
      <c r="C23" s="160" t="s">
        <v>2151</v>
      </c>
      <c r="D23" s="167">
        <v>630.0</v>
      </c>
      <c r="E23" s="96" t="s">
        <v>2152</v>
      </c>
      <c r="F23" s="168" t="s">
        <v>2036</v>
      </c>
      <c r="G23" s="168" t="s">
        <v>2153</v>
      </c>
      <c r="H23" s="168" t="s">
        <v>2154</v>
      </c>
      <c r="I23" s="168" t="s">
        <v>2155</v>
      </c>
      <c r="J23" s="168" t="s">
        <v>2156</v>
      </c>
      <c r="K23" s="169" t="s">
        <v>480</v>
      </c>
      <c r="L23" s="170"/>
      <c r="M23" s="170"/>
      <c r="N23" s="171">
        <v>22.0</v>
      </c>
      <c r="O23" s="178" t="str">
        <f>IFERROR(__xludf.DUMMYFUNCTION("""COMPUTED_VALUE"""),"security / ssl")</f>
        <v>security / ssl</v>
      </c>
      <c r="P23" s="179"/>
      <c r="Q23" s="179"/>
      <c r="R23" s="179"/>
      <c r="S23" s="175">
        <f t="shared" si="1"/>
        <v>1</v>
      </c>
      <c r="T23" s="176">
        <f t="shared" si="2"/>
        <v>0.001278772379</v>
      </c>
      <c r="U23" s="180"/>
      <c r="V23" s="180"/>
      <c r="W23" s="180"/>
      <c r="X23" s="180"/>
      <c r="Y23" s="180"/>
      <c r="Z23" s="180"/>
      <c r="AA23" s="180"/>
      <c r="AB23" s="180"/>
      <c r="AC23" s="180"/>
      <c r="AD23" s="180"/>
      <c r="AE23" s="180"/>
      <c r="AF23" s="180"/>
      <c r="AG23" s="180"/>
      <c r="AH23" s="180"/>
    </row>
    <row r="24" ht="15.75" customHeight="1">
      <c r="A24" s="161">
        <v>22.0</v>
      </c>
      <c r="B24" s="167" t="s">
        <v>2032</v>
      </c>
      <c r="C24" s="160" t="s">
        <v>2157</v>
      </c>
      <c r="D24" s="167">
        <v>3.0</v>
      </c>
      <c r="E24" s="96" t="s">
        <v>2158</v>
      </c>
      <c r="F24" s="168" t="s">
        <v>2159</v>
      </c>
      <c r="G24" s="168" t="s">
        <v>2160</v>
      </c>
      <c r="H24" s="168" t="s">
        <v>2161</v>
      </c>
      <c r="I24" s="160"/>
      <c r="J24" s="160"/>
      <c r="K24" s="187" t="s">
        <v>2162</v>
      </c>
      <c r="L24" s="170"/>
      <c r="M24" s="170"/>
      <c r="N24" s="171">
        <v>23.0</v>
      </c>
      <c r="O24" s="178" t="str">
        <f>IFERROR(__xludf.DUMMYFUNCTION("""COMPUTED_VALUE"""),"file operation")</f>
        <v>file operation</v>
      </c>
      <c r="P24" s="179"/>
      <c r="Q24" s="179"/>
      <c r="R24" s="179"/>
      <c r="S24" s="175">
        <f t="shared" si="1"/>
        <v>8</v>
      </c>
      <c r="T24" s="176">
        <f t="shared" si="2"/>
        <v>0.01023017903</v>
      </c>
      <c r="U24" s="180"/>
      <c r="V24" s="180"/>
      <c r="W24" s="180"/>
      <c r="X24" s="180"/>
      <c r="Y24" s="180"/>
      <c r="Z24" s="180"/>
      <c r="AA24" s="180"/>
      <c r="AB24" s="180"/>
      <c r="AC24" s="180"/>
      <c r="AD24" s="180"/>
      <c r="AE24" s="180"/>
      <c r="AF24" s="180"/>
      <c r="AG24" s="180"/>
      <c r="AH24" s="180"/>
    </row>
    <row r="25" ht="15.75" customHeight="1">
      <c r="A25" s="161">
        <v>23.0</v>
      </c>
      <c r="B25" s="167" t="s">
        <v>2032</v>
      </c>
      <c r="C25" s="160" t="s">
        <v>2163</v>
      </c>
      <c r="D25" s="167">
        <v>11.0</v>
      </c>
      <c r="E25" s="96" t="s">
        <v>2164</v>
      </c>
      <c r="F25" s="168" t="s">
        <v>2165</v>
      </c>
      <c r="G25" s="168" t="s">
        <v>2166</v>
      </c>
      <c r="H25" s="168" t="s">
        <v>2167</v>
      </c>
      <c r="I25" s="168" t="s">
        <v>2168</v>
      </c>
      <c r="J25" s="168" t="s">
        <v>2169</v>
      </c>
      <c r="K25" s="169" t="s">
        <v>269</v>
      </c>
      <c r="L25" s="170"/>
      <c r="M25" s="170"/>
      <c r="N25" s="171">
        <v>24.0</v>
      </c>
      <c r="O25" s="178" t="str">
        <f>IFERROR(__xludf.DUMMYFUNCTION("""COMPUTED_VALUE"""),"data saving / pickle")</f>
        <v>data saving / pickle</v>
      </c>
      <c r="P25" s="179"/>
      <c r="Q25" s="179"/>
      <c r="R25" s="179"/>
      <c r="S25" s="175">
        <f t="shared" si="1"/>
        <v>13</v>
      </c>
      <c r="T25" s="176">
        <f t="shared" si="2"/>
        <v>0.01662404092</v>
      </c>
      <c r="U25" s="180"/>
      <c r="V25" s="180"/>
      <c r="W25" s="180"/>
      <c r="X25" s="180"/>
      <c r="Y25" s="180"/>
      <c r="Z25" s="180"/>
      <c r="AA25" s="180"/>
      <c r="AB25" s="180"/>
      <c r="AC25" s="180"/>
      <c r="AD25" s="180"/>
      <c r="AE25" s="180"/>
      <c r="AF25" s="180"/>
      <c r="AG25" s="180"/>
      <c r="AH25" s="180"/>
    </row>
    <row r="26" ht="15.75" customHeight="1">
      <c r="A26" s="67">
        <v>24.0</v>
      </c>
      <c r="B26" s="73" t="s">
        <v>2032</v>
      </c>
      <c r="C26" s="72" t="s">
        <v>2170</v>
      </c>
      <c r="D26" s="73">
        <v>15.0</v>
      </c>
      <c r="E26" s="98" t="s">
        <v>2171</v>
      </c>
      <c r="F26" s="75" t="s">
        <v>2172</v>
      </c>
      <c r="G26" s="75" t="s">
        <v>2173</v>
      </c>
      <c r="H26" s="75" t="s">
        <v>2174</v>
      </c>
      <c r="I26" s="75" t="s">
        <v>801</v>
      </c>
      <c r="J26" s="75" t="s">
        <v>2175</v>
      </c>
      <c r="K26" s="77" t="s">
        <v>269</v>
      </c>
      <c r="L26" s="54"/>
      <c r="M26" s="178"/>
      <c r="N26" s="171">
        <v>25.0</v>
      </c>
      <c r="O26" s="181" t="str">
        <f>IFERROR(__xludf.DUMMYFUNCTION("""COMPUTED_VALUE"""),"data creation")</f>
        <v>data creation</v>
      </c>
      <c r="P26" s="182"/>
      <c r="Q26" s="182"/>
      <c r="R26" s="182"/>
      <c r="S26" s="183">
        <f t="shared" si="1"/>
        <v>1</v>
      </c>
      <c r="T26" s="184">
        <f t="shared" si="2"/>
        <v>0.001278772379</v>
      </c>
      <c r="U26" s="180"/>
      <c r="V26" s="180"/>
      <c r="W26" s="180"/>
      <c r="X26" s="180"/>
      <c r="Y26" s="180"/>
      <c r="Z26" s="180"/>
      <c r="AA26" s="180"/>
      <c r="AB26" s="180"/>
      <c r="AC26" s="180"/>
      <c r="AD26" s="180"/>
      <c r="AE26" s="180"/>
      <c r="AF26" s="180"/>
      <c r="AG26" s="180"/>
      <c r="AH26" s="180"/>
    </row>
    <row r="27" ht="15.75" customHeight="1">
      <c r="A27" s="161">
        <v>25.0</v>
      </c>
      <c r="B27" s="167" t="s">
        <v>2032</v>
      </c>
      <c r="C27" s="160" t="s">
        <v>2176</v>
      </c>
      <c r="D27" s="167">
        <v>5.0</v>
      </c>
      <c r="E27" s="96" t="s">
        <v>2177</v>
      </c>
      <c r="F27" s="168" t="s">
        <v>2178</v>
      </c>
      <c r="G27" s="168" t="s">
        <v>2179</v>
      </c>
      <c r="H27" s="168" t="s">
        <v>2180</v>
      </c>
      <c r="I27" s="168" t="s">
        <v>2181</v>
      </c>
      <c r="J27" s="168" t="s">
        <v>2182</v>
      </c>
      <c r="K27" s="77" t="s">
        <v>7</v>
      </c>
      <c r="L27" s="170"/>
      <c r="M27" s="170"/>
      <c r="N27" s="171">
        <v>26.0</v>
      </c>
      <c r="O27" s="178" t="str">
        <f>IFERROR(__xludf.DUMMYFUNCTION("""COMPUTED_VALUE"""),"package installation")</f>
        <v>package installation</v>
      </c>
      <c r="P27" s="179"/>
      <c r="Q27" s="179"/>
      <c r="R27" s="179"/>
      <c r="S27" s="175">
        <f t="shared" si="1"/>
        <v>3</v>
      </c>
      <c r="T27" s="176">
        <f t="shared" si="2"/>
        <v>0.003836317136</v>
      </c>
      <c r="U27" s="180"/>
      <c r="V27" s="180"/>
      <c r="W27" s="180"/>
      <c r="X27" s="180"/>
      <c r="Y27" s="180"/>
      <c r="Z27" s="180"/>
      <c r="AA27" s="180"/>
      <c r="AB27" s="180"/>
      <c r="AC27" s="180"/>
      <c r="AD27" s="180"/>
      <c r="AE27" s="180"/>
      <c r="AF27" s="180"/>
      <c r="AG27" s="180"/>
      <c r="AH27" s="180"/>
    </row>
    <row r="28" ht="15.75" customHeight="1">
      <c r="A28" s="161">
        <v>26.0</v>
      </c>
      <c r="B28" s="167" t="s">
        <v>2032</v>
      </c>
      <c r="C28" s="160" t="s">
        <v>2183</v>
      </c>
      <c r="D28" s="167">
        <v>7.0</v>
      </c>
      <c r="E28" s="96" t="s">
        <v>2184</v>
      </c>
      <c r="F28" s="168" t="s">
        <v>2185</v>
      </c>
      <c r="G28" s="168" t="s">
        <v>2186</v>
      </c>
      <c r="H28" s="168" t="s">
        <v>2187</v>
      </c>
      <c r="I28" s="168" t="s">
        <v>2188</v>
      </c>
      <c r="J28" s="168" t="s">
        <v>2189</v>
      </c>
      <c r="K28" s="169" t="s">
        <v>7</v>
      </c>
      <c r="L28" s="170"/>
      <c r="M28" s="170"/>
      <c r="N28" s="171">
        <v>27.0</v>
      </c>
      <c r="O28" s="178" t="str">
        <f>IFERROR(__xludf.DUMMYFUNCTION("""COMPUTED_VALUE"""),"argument validation")</f>
        <v>argument validation</v>
      </c>
      <c r="P28" s="179"/>
      <c r="Q28" s="179"/>
      <c r="R28" s="179"/>
      <c r="S28" s="175">
        <f t="shared" si="1"/>
        <v>2</v>
      </c>
      <c r="T28" s="176">
        <f t="shared" si="2"/>
        <v>0.002557544757</v>
      </c>
      <c r="U28" s="180"/>
      <c r="V28" s="180"/>
      <c r="W28" s="180"/>
      <c r="X28" s="180"/>
      <c r="Y28" s="180"/>
      <c r="Z28" s="180"/>
      <c r="AA28" s="180"/>
      <c r="AB28" s="180"/>
      <c r="AC28" s="180"/>
      <c r="AD28" s="180"/>
      <c r="AE28" s="180"/>
      <c r="AF28" s="180"/>
      <c r="AG28" s="180"/>
      <c r="AH28" s="180"/>
    </row>
    <row r="29" ht="15.75" customHeight="1">
      <c r="A29" s="161">
        <v>27.0</v>
      </c>
      <c r="B29" s="167" t="s">
        <v>2032</v>
      </c>
      <c r="C29" s="160" t="s">
        <v>2190</v>
      </c>
      <c r="D29" s="167">
        <v>2.0</v>
      </c>
      <c r="E29" s="96" t="s">
        <v>2191</v>
      </c>
      <c r="F29" s="168" t="s">
        <v>2192</v>
      </c>
      <c r="G29" s="168" t="s">
        <v>2193</v>
      </c>
      <c r="H29" s="160"/>
      <c r="I29" s="160"/>
      <c r="J29" s="160"/>
      <c r="K29" s="77" t="s">
        <v>384</v>
      </c>
      <c r="L29" s="170"/>
      <c r="M29" s="170"/>
      <c r="N29" s="171">
        <v>28.0</v>
      </c>
      <c r="O29" s="178" t="str">
        <f>IFERROR(__xludf.DUMMYFUNCTION("""COMPUTED_VALUE"""),"data loading")</f>
        <v>data loading</v>
      </c>
      <c r="P29" s="179"/>
      <c r="Q29" s="179"/>
      <c r="R29" s="179"/>
      <c r="S29" s="175">
        <f t="shared" si="1"/>
        <v>2</v>
      </c>
      <c r="T29" s="176">
        <f t="shared" si="2"/>
        <v>0.002557544757</v>
      </c>
      <c r="U29" s="180"/>
      <c r="V29" s="180"/>
      <c r="W29" s="180"/>
      <c r="X29" s="180"/>
      <c r="Y29" s="180"/>
      <c r="Z29" s="180"/>
      <c r="AA29" s="180"/>
      <c r="AB29" s="180"/>
      <c r="AC29" s="180"/>
      <c r="AD29" s="180"/>
      <c r="AE29" s="180"/>
      <c r="AF29" s="180"/>
      <c r="AG29" s="180"/>
      <c r="AH29" s="180"/>
    </row>
    <row r="30" ht="15.75" customHeight="1">
      <c r="A30" s="161">
        <v>28.0</v>
      </c>
      <c r="B30" s="167" t="s">
        <v>2032</v>
      </c>
      <c r="C30" s="160" t="s">
        <v>2194</v>
      </c>
      <c r="D30" s="167">
        <v>12.0</v>
      </c>
      <c r="E30" s="96" t="s">
        <v>2195</v>
      </c>
      <c r="G30" s="168" t="s">
        <v>2196</v>
      </c>
      <c r="H30" s="168" t="s">
        <v>1196</v>
      </c>
      <c r="I30" s="168" t="s">
        <v>1359</v>
      </c>
      <c r="J30" s="168" t="s">
        <v>2197</v>
      </c>
      <c r="K30" s="77" t="s">
        <v>1199</v>
      </c>
      <c r="L30" s="170"/>
      <c r="M30" s="170"/>
      <c r="N30" s="171">
        <v>29.0</v>
      </c>
      <c r="O30" s="178" t="str">
        <f>IFERROR(__xludf.DUMMYFUNCTION("""COMPUTED_VALUE"""),"optimization / objective function")</f>
        <v>optimization / objective function</v>
      </c>
      <c r="P30" s="179"/>
      <c r="Q30" s="179"/>
      <c r="R30" s="179"/>
      <c r="S30" s="175">
        <f t="shared" si="1"/>
        <v>1</v>
      </c>
      <c r="T30" s="176">
        <f t="shared" si="2"/>
        <v>0.001278772379</v>
      </c>
      <c r="U30" s="180"/>
      <c r="V30" s="180"/>
      <c r="W30" s="180"/>
      <c r="X30" s="180"/>
      <c r="Y30" s="180"/>
      <c r="Z30" s="180"/>
      <c r="AA30" s="180"/>
      <c r="AB30" s="180"/>
      <c r="AC30" s="180"/>
      <c r="AD30" s="180"/>
      <c r="AE30" s="180"/>
      <c r="AF30" s="180"/>
      <c r="AG30" s="180"/>
      <c r="AH30" s="180"/>
    </row>
    <row r="31" ht="15.75" customHeight="1">
      <c r="A31" s="161">
        <v>29.0</v>
      </c>
      <c r="B31" s="167" t="s">
        <v>2032</v>
      </c>
      <c r="C31" s="160" t="s">
        <v>2198</v>
      </c>
      <c r="D31" s="167">
        <v>463.0</v>
      </c>
      <c r="E31" s="96" t="s">
        <v>2199</v>
      </c>
      <c r="F31" s="168" t="s">
        <v>1035</v>
      </c>
      <c r="G31" s="168" t="s">
        <v>2200</v>
      </c>
      <c r="H31" s="168" t="s">
        <v>2201</v>
      </c>
      <c r="I31" s="168" t="s">
        <v>2202</v>
      </c>
      <c r="J31" s="168" t="s">
        <v>2114</v>
      </c>
      <c r="K31" s="169" t="s">
        <v>285</v>
      </c>
      <c r="L31" s="170"/>
      <c r="M31" s="170"/>
      <c r="N31" s="171">
        <v>30.0</v>
      </c>
      <c r="O31" s="178" t="str">
        <f>IFERROR(__xludf.DUMMYFUNCTION("""COMPUTED_VALUE"""),"package downloading")</f>
        <v>package downloading</v>
      </c>
      <c r="P31" s="179"/>
      <c r="Q31" s="179"/>
      <c r="R31" s="101"/>
      <c r="S31" s="175">
        <f t="shared" si="1"/>
        <v>1</v>
      </c>
      <c r="T31" s="176">
        <f t="shared" si="2"/>
        <v>0.001278772379</v>
      </c>
      <c r="U31" s="180"/>
      <c r="V31" s="180"/>
      <c r="W31" s="180"/>
      <c r="X31" s="180"/>
      <c r="Y31" s="180"/>
      <c r="Z31" s="180"/>
      <c r="AA31" s="180"/>
      <c r="AB31" s="180"/>
      <c r="AC31" s="180"/>
      <c r="AD31" s="180"/>
      <c r="AE31" s="180"/>
      <c r="AF31" s="180"/>
      <c r="AG31" s="180"/>
      <c r="AH31" s="180"/>
    </row>
    <row r="32" ht="15.75" customHeight="1">
      <c r="A32" s="161">
        <v>30.0</v>
      </c>
      <c r="B32" s="167" t="s">
        <v>2032</v>
      </c>
      <c r="C32" s="160" t="s">
        <v>2203</v>
      </c>
      <c r="D32" s="167">
        <v>74.0</v>
      </c>
      <c r="E32" s="96" t="s">
        <v>2204</v>
      </c>
      <c r="F32" s="168" t="s">
        <v>2205</v>
      </c>
      <c r="G32" s="168" t="s">
        <v>2196</v>
      </c>
      <c r="H32" s="168" t="s">
        <v>488</v>
      </c>
      <c r="I32" s="168" t="s">
        <v>1359</v>
      </c>
      <c r="J32" s="168" t="s">
        <v>1036</v>
      </c>
      <c r="K32" s="77" t="s">
        <v>1199</v>
      </c>
      <c r="L32" s="170"/>
      <c r="M32" s="170"/>
      <c r="N32" s="171">
        <v>31.0</v>
      </c>
      <c r="O32" s="178"/>
      <c r="P32" s="179"/>
      <c r="Q32" s="179"/>
      <c r="R32" s="101"/>
      <c r="S32" s="175">
        <f t="shared" si="1"/>
        <v>0</v>
      </c>
      <c r="T32" s="176">
        <f t="shared" si="2"/>
        <v>0</v>
      </c>
      <c r="U32" s="180"/>
      <c r="V32" s="180"/>
      <c r="W32" s="180"/>
      <c r="X32" s="180"/>
      <c r="Y32" s="180"/>
      <c r="Z32" s="180"/>
      <c r="AA32" s="180"/>
      <c r="AB32" s="180"/>
      <c r="AC32" s="180"/>
      <c r="AD32" s="180"/>
      <c r="AE32" s="180"/>
      <c r="AF32" s="180"/>
      <c r="AG32" s="180"/>
      <c r="AH32" s="180"/>
    </row>
    <row r="33" ht="15.75" customHeight="1">
      <c r="A33" s="161">
        <v>31.0</v>
      </c>
      <c r="B33" s="167" t="s">
        <v>2032</v>
      </c>
      <c r="C33" s="160" t="s">
        <v>2206</v>
      </c>
      <c r="D33" s="167">
        <v>696.0</v>
      </c>
      <c r="E33" s="96" t="s">
        <v>1723</v>
      </c>
      <c r="F33" s="168" t="s">
        <v>850</v>
      </c>
      <c r="G33" s="168" t="s">
        <v>2207</v>
      </c>
      <c r="H33" s="168" t="s">
        <v>2208</v>
      </c>
      <c r="I33" s="168" t="s">
        <v>2209</v>
      </c>
      <c r="J33" s="168" t="s">
        <v>2210</v>
      </c>
      <c r="K33" s="77" t="s">
        <v>480</v>
      </c>
      <c r="L33" s="170"/>
      <c r="M33" s="170"/>
      <c r="N33" s="170"/>
      <c r="O33" s="170"/>
      <c r="P33" s="170"/>
      <c r="Q33" s="170"/>
      <c r="R33" s="179" t="s">
        <v>2211</v>
      </c>
      <c r="S33" s="175">
        <f t="shared" ref="S33:T33" si="3">SUM(S2:S32)</f>
        <v>782</v>
      </c>
      <c r="T33" s="188">
        <f t="shared" si="3"/>
        <v>1</v>
      </c>
      <c r="U33" s="180"/>
      <c r="V33" s="180"/>
      <c r="W33" s="180"/>
      <c r="X33" s="180"/>
      <c r="Y33" s="180"/>
      <c r="Z33" s="180"/>
      <c r="AA33" s="180"/>
      <c r="AB33" s="180"/>
      <c r="AC33" s="180"/>
      <c r="AD33" s="180"/>
      <c r="AE33" s="180"/>
      <c r="AF33" s="180"/>
      <c r="AG33" s="180"/>
      <c r="AH33" s="180"/>
    </row>
    <row r="34" ht="15.75" customHeight="1">
      <c r="A34" s="161">
        <v>32.0</v>
      </c>
      <c r="B34" s="167" t="s">
        <v>2032</v>
      </c>
      <c r="C34" s="160" t="s">
        <v>2212</v>
      </c>
      <c r="D34" s="167">
        <v>223.0</v>
      </c>
      <c r="E34" s="96" t="s">
        <v>2213</v>
      </c>
      <c r="F34" s="168" t="s">
        <v>2214</v>
      </c>
      <c r="G34" s="168" t="s">
        <v>2215</v>
      </c>
      <c r="H34" s="168" t="s">
        <v>2216</v>
      </c>
      <c r="I34" s="168" t="s">
        <v>2217</v>
      </c>
      <c r="J34" s="168" t="s">
        <v>2218</v>
      </c>
      <c r="K34" s="169" t="s">
        <v>1768</v>
      </c>
      <c r="L34" s="170"/>
      <c r="M34" s="170"/>
      <c r="N34" s="170"/>
      <c r="O34" s="170"/>
      <c r="P34" s="170"/>
      <c r="Q34" s="170"/>
      <c r="R34" s="170"/>
      <c r="S34" s="189"/>
      <c r="T34" s="189"/>
      <c r="U34" s="180"/>
      <c r="V34" s="180"/>
      <c r="W34" s="180"/>
      <c r="X34" s="180"/>
      <c r="Y34" s="180"/>
      <c r="Z34" s="180"/>
      <c r="AA34" s="180"/>
      <c r="AB34" s="180"/>
      <c r="AC34" s="180"/>
      <c r="AD34" s="180"/>
      <c r="AE34" s="180"/>
      <c r="AF34" s="180"/>
      <c r="AG34" s="180"/>
      <c r="AH34" s="180"/>
    </row>
    <row r="35" ht="15.75" customHeight="1">
      <c r="A35" s="161">
        <v>33.0</v>
      </c>
      <c r="B35" s="167" t="s">
        <v>2032</v>
      </c>
      <c r="C35" s="160" t="s">
        <v>2219</v>
      </c>
      <c r="D35" s="167">
        <v>622.0</v>
      </c>
      <c r="E35" s="96" t="s">
        <v>2220</v>
      </c>
      <c r="F35" s="168" t="s">
        <v>2221</v>
      </c>
      <c r="G35" s="168" t="s">
        <v>2222</v>
      </c>
      <c r="H35" s="168" t="s">
        <v>2223</v>
      </c>
      <c r="I35" s="168" t="s">
        <v>2224</v>
      </c>
      <c r="J35" s="168" t="s">
        <v>2225</v>
      </c>
      <c r="K35" s="169" t="s">
        <v>384</v>
      </c>
      <c r="L35" s="170"/>
      <c r="M35" s="170"/>
      <c r="N35" s="170"/>
      <c r="O35" s="170"/>
      <c r="P35" s="170"/>
      <c r="Q35" s="170"/>
      <c r="R35" s="170"/>
      <c r="S35" s="189"/>
      <c r="T35" s="189"/>
      <c r="U35" s="180"/>
      <c r="V35" s="180"/>
      <c r="W35" s="180"/>
      <c r="X35" s="180"/>
      <c r="Y35" s="180"/>
      <c r="Z35" s="180"/>
      <c r="AA35" s="180"/>
      <c r="AB35" s="180"/>
      <c r="AC35" s="180"/>
      <c r="AD35" s="180"/>
      <c r="AE35" s="180"/>
      <c r="AF35" s="180"/>
      <c r="AG35" s="180"/>
      <c r="AH35" s="180"/>
    </row>
    <row r="36" ht="15.75" customHeight="1">
      <c r="A36" s="161">
        <v>34.0</v>
      </c>
      <c r="B36" s="167" t="s">
        <v>2032</v>
      </c>
      <c r="C36" s="160" t="s">
        <v>2226</v>
      </c>
      <c r="D36" s="167">
        <v>2.0</v>
      </c>
      <c r="E36" s="96" t="s">
        <v>2227</v>
      </c>
      <c r="F36" s="168" t="s">
        <v>2228</v>
      </c>
      <c r="G36" s="168" t="s">
        <v>2229</v>
      </c>
      <c r="H36" s="160"/>
      <c r="I36" s="160"/>
      <c r="J36" s="160"/>
      <c r="K36" s="169" t="s">
        <v>480</v>
      </c>
      <c r="L36" s="170"/>
      <c r="M36" s="170"/>
      <c r="N36" s="170"/>
      <c r="O36" s="170"/>
      <c r="P36" s="170"/>
      <c r="Q36" s="170"/>
      <c r="R36" s="170"/>
      <c r="S36" s="189"/>
      <c r="T36" s="189"/>
      <c r="U36" s="180"/>
      <c r="V36" s="180"/>
      <c r="W36" s="180"/>
      <c r="X36" s="180"/>
      <c r="Y36" s="180"/>
      <c r="Z36" s="180"/>
      <c r="AA36" s="180"/>
      <c r="AB36" s="180"/>
      <c r="AC36" s="180"/>
      <c r="AD36" s="180"/>
      <c r="AE36" s="180"/>
      <c r="AF36" s="180"/>
      <c r="AG36" s="180"/>
      <c r="AH36" s="180"/>
    </row>
    <row r="37" ht="15.75" customHeight="1">
      <c r="A37" s="161">
        <v>35.0</v>
      </c>
      <c r="B37" s="167" t="s">
        <v>2032</v>
      </c>
      <c r="C37" s="160" t="s">
        <v>2230</v>
      </c>
      <c r="D37" s="167">
        <v>50.0</v>
      </c>
      <c r="E37" s="96" t="s">
        <v>2231</v>
      </c>
      <c r="F37" s="168" t="s">
        <v>2197</v>
      </c>
      <c r="G37" s="168" t="s">
        <v>2196</v>
      </c>
      <c r="H37" s="168" t="s">
        <v>942</v>
      </c>
      <c r="I37" s="168" t="s">
        <v>1359</v>
      </c>
      <c r="J37" s="168" t="s">
        <v>1036</v>
      </c>
      <c r="K37" s="77" t="s">
        <v>1199</v>
      </c>
      <c r="L37" s="170"/>
      <c r="M37" s="170"/>
      <c r="N37" s="170"/>
      <c r="O37" s="170"/>
      <c r="P37" s="170"/>
      <c r="Q37" s="170"/>
      <c r="R37" s="170"/>
      <c r="S37" s="189"/>
      <c r="T37" s="189"/>
      <c r="U37" s="180"/>
      <c r="V37" s="180"/>
      <c r="W37" s="180"/>
      <c r="X37" s="180"/>
      <c r="Y37" s="180"/>
      <c r="Z37" s="180"/>
      <c r="AA37" s="180"/>
      <c r="AB37" s="180"/>
      <c r="AC37" s="180"/>
      <c r="AD37" s="180"/>
      <c r="AE37" s="180"/>
      <c r="AF37" s="180"/>
      <c r="AG37" s="180"/>
      <c r="AH37" s="180"/>
    </row>
    <row r="38" ht="15.75" customHeight="1">
      <c r="A38" s="161">
        <v>36.0</v>
      </c>
      <c r="B38" s="167" t="s">
        <v>2032</v>
      </c>
      <c r="C38" s="160" t="s">
        <v>2232</v>
      </c>
      <c r="D38" s="167">
        <v>55.0</v>
      </c>
      <c r="E38" s="96" t="s">
        <v>2233</v>
      </c>
      <c r="F38" s="168" t="s">
        <v>2234</v>
      </c>
      <c r="G38" s="168" t="s">
        <v>2235</v>
      </c>
      <c r="H38" s="168" t="s">
        <v>2061</v>
      </c>
      <c r="I38" s="168" t="s">
        <v>2236</v>
      </c>
      <c r="J38" s="168" t="s">
        <v>2237</v>
      </c>
      <c r="K38" s="77" t="s">
        <v>7</v>
      </c>
      <c r="L38" s="170"/>
      <c r="M38" s="170"/>
      <c r="N38" s="170"/>
      <c r="O38" s="170"/>
      <c r="P38" s="170"/>
      <c r="Q38" s="170"/>
      <c r="R38" s="170"/>
      <c r="S38" s="189"/>
      <c r="T38" s="189"/>
      <c r="U38" s="180"/>
      <c r="V38" s="180"/>
      <c r="W38" s="180"/>
      <c r="X38" s="180"/>
      <c r="Y38" s="180"/>
      <c r="Z38" s="180"/>
      <c r="AA38" s="180"/>
      <c r="AB38" s="180"/>
      <c r="AC38" s="180"/>
      <c r="AD38" s="180"/>
      <c r="AE38" s="180"/>
      <c r="AF38" s="180"/>
      <c r="AG38" s="180"/>
      <c r="AH38" s="180"/>
    </row>
    <row r="39" ht="15.75" customHeight="1">
      <c r="A39" s="161">
        <v>37.0</v>
      </c>
      <c r="B39" s="167" t="s">
        <v>2032</v>
      </c>
      <c r="C39" s="160" t="s">
        <v>2238</v>
      </c>
      <c r="D39" s="167">
        <v>2.0</v>
      </c>
      <c r="E39" s="96" t="s">
        <v>2239</v>
      </c>
      <c r="F39" s="168" t="s">
        <v>2240</v>
      </c>
      <c r="G39" s="160"/>
      <c r="H39" s="160"/>
      <c r="I39" s="160"/>
      <c r="J39" s="160"/>
      <c r="K39" s="169" t="s">
        <v>269</v>
      </c>
      <c r="L39" s="170"/>
      <c r="M39" s="170"/>
      <c r="N39" s="170"/>
      <c r="O39" s="170"/>
      <c r="P39" s="170"/>
      <c r="Q39" s="170"/>
      <c r="R39" s="170"/>
      <c r="S39" s="189"/>
      <c r="T39" s="189"/>
      <c r="U39" s="180"/>
      <c r="V39" s="180"/>
      <c r="W39" s="180"/>
      <c r="X39" s="180"/>
      <c r="Y39" s="180"/>
      <c r="Z39" s="180"/>
      <c r="AA39" s="180"/>
      <c r="AB39" s="180"/>
      <c r="AC39" s="180"/>
      <c r="AD39" s="180"/>
      <c r="AE39" s="180"/>
      <c r="AF39" s="180"/>
      <c r="AG39" s="180"/>
      <c r="AH39" s="180"/>
    </row>
    <row r="40" ht="15.75" customHeight="1">
      <c r="A40" s="161">
        <v>38.0</v>
      </c>
      <c r="B40" s="167" t="s">
        <v>2032</v>
      </c>
      <c r="C40" s="160" t="s">
        <v>2241</v>
      </c>
      <c r="D40" s="167">
        <v>28.0</v>
      </c>
      <c r="E40" s="96" t="s">
        <v>2242</v>
      </c>
      <c r="F40" s="168" t="s">
        <v>2243</v>
      </c>
      <c r="G40" s="168" t="s">
        <v>643</v>
      </c>
      <c r="H40" s="168" t="s">
        <v>2244</v>
      </c>
      <c r="I40" s="168" t="s">
        <v>2245</v>
      </c>
      <c r="J40" s="168" t="s">
        <v>2246</v>
      </c>
      <c r="K40" s="169" t="s">
        <v>727</v>
      </c>
      <c r="L40" s="170"/>
      <c r="M40" s="170"/>
      <c r="N40" s="170"/>
      <c r="O40" s="170"/>
      <c r="P40" s="170"/>
      <c r="Q40" s="170"/>
      <c r="R40" s="170"/>
      <c r="S40" s="189"/>
      <c r="T40" s="189"/>
      <c r="U40" s="180"/>
      <c r="V40" s="180"/>
      <c r="W40" s="180"/>
      <c r="X40" s="180"/>
      <c r="Y40" s="180"/>
      <c r="Z40" s="180"/>
      <c r="AA40" s="180"/>
      <c r="AB40" s="180"/>
      <c r="AC40" s="180"/>
      <c r="AD40" s="180"/>
      <c r="AE40" s="180"/>
      <c r="AF40" s="180"/>
      <c r="AG40" s="180"/>
      <c r="AH40" s="180"/>
    </row>
    <row r="41" ht="15.75" customHeight="1">
      <c r="A41" s="161">
        <v>39.0</v>
      </c>
      <c r="B41" s="167" t="s">
        <v>2032</v>
      </c>
      <c r="C41" s="160" t="s">
        <v>2247</v>
      </c>
      <c r="D41" s="167">
        <v>46.0</v>
      </c>
      <c r="E41" s="96" t="s">
        <v>2248</v>
      </c>
      <c r="F41" s="168" t="s">
        <v>2249</v>
      </c>
      <c r="G41" s="168" t="s">
        <v>2250</v>
      </c>
      <c r="H41" s="168" t="s">
        <v>2251</v>
      </c>
      <c r="I41" s="168" t="s">
        <v>2039</v>
      </c>
      <c r="J41" s="168" t="s">
        <v>2252</v>
      </c>
      <c r="K41" s="169" t="s">
        <v>269</v>
      </c>
      <c r="L41" s="170"/>
      <c r="M41" s="170"/>
      <c r="N41" s="170"/>
      <c r="O41" s="170"/>
      <c r="P41" s="170"/>
      <c r="Q41" s="170"/>
      <c r="R41" s="170"/>
      <c r="S41" s="189"/>
      <c r="T41" s="189"/>
      <c r="U41" s="180"/>
      <c r="V41" s="180"/>
      <c r="W41" s="180"/>
      <c r="X41" s="180"/>
      <c r="Y41" s="180"/>
      <c r="Z41" s="180"/>
      <c r="AA41" s="180"/>
      <c r="AB41" s="180"/>
      <c r="AC41" s="180"/>
      <c r="AD41" s="180"/>
      <c r="AE41" s="180"/>
      <c r="AF41" s="180"/>
      <c r="AG41" s="180"/>
      <c r="AH41" s="180"/>
    </row>
    <row r="42" ht="15.75" customHeight="1">
      <c r="A42" s="161">
        <v>40.0</v>
      </c>
      <c r="B42" s="167" t="s">
        <v>2032</v>
      </c>
      <c r="C42" s="160" t="s">
        <v>2253</v>
      </c>
      <c r="D42" s="167">
        <v>407.0</v>
      </c>
      <c r="E42" s="96" t="s">
        <v>1064</v>
      </c>
      <c r="F42" s="168" t="s">
        <v>2254</v>
      </c>
      <c r="G42" s="168" t="s">
        <v>2255</v>
      </c>
      <c r="H42" s="168" t="s">
        <v>2256</v>
      </c>
      <c r="I42" s="168" t="s">
        <v>1106</v>
      </c>
      <c r="J42" s="168" t="s">
        <v>2257</v>
      </c>
      <c r="K42" s="77" t="s">
        <v>269</v>
      </c>
      <c r="L42" s="170"/>
      <c r="M42" s="170"/>
      <c r="N42" s="170"/>
      <c r="O42" s="170"/>
      <c r="P42" s="170"/>
      <c r="Q42" s="170"/>
      <c r="R42" s="170"/>
      <c r="S42" s="189"/>
      <c r="T42" s="189"/>
      <c r="U42" s="180"/>
      <c r="V42" s="180"/>
      <c r="W42" s="180"/>
      <c r="X42" s="180"/>
      <c r="Y42" s="180"/>
      <c r="Z42" s="180"/>
      <c r="AA42" s="180"/>
      <c r="AB42" s="180"/>
      <c r="AC42" s="180"/>
      <c r="AD42" s="180"/>
      <c r="AE42" s="180"/>
      <c r="AF42" s="180"/>
      <c r="AG42" s="180"/>
      <c r="AH42" s="180"/>
    </row>
    <row r="43" ht="15.75" customHeight="1">
      <c r="A43" s="161">
        <v>41.0</v>
      </c>
      <c r="B43" s="167" t="s">
        <v>2032</v>
      </c>
      <c r="C43" s="160" t="s">
        <v>2258</v>
      </c>
      <c r="D43" s="167">
        <v>240.0</v>
      </c>
      <c r="E43" s="96" t="s">
        <v>2259</v>
      </c>
      <c r="F43" s="168" t="s">
        <v>2260</v>
      </c>
      <c r="G43" s="168" t="s">
        <v>2261</v>
      </c>
      <c r="H43" s="168" t="s">
        <v>2262</v>
      </c>
      <c r="I43" s="168" t="s">
        <v>2263</v>
      </c>
      <c r="J43" s="168" t="s">
        <v>2264</v>
      </c>
      <c r="K43" s="169" t="s">
        <v>384</v>
      </c>
      <c r="L43" s="170"/>
      <c r="M43" s="170"/>
      <c r="N43" s="170"/>
      <c r="O43" s="170"/>
      <c r="P43" s="170"/>
      <c r="Q43" s="170"/>
      <c r="R43" s="170"/>
      <c r="S43" s="189"/>
      <c r="T43" s="189"/>
      <c r="U43" s="180"/>
      <c r="V43" s="180"/>
      <c r="W43" s="180"/>
      <c r="X43" s="180"/>
      <c r="Y43" s="180"/>
      <c r="Z43" s="180"/>
      <c r="AA43" s="180"/>
      <c r="AB43" s="180"/>
      <c r="AC43" s="180"/>
      <c r="AD43" s="180"/>
      <c r="AE43" s="180"/>
      <c r="AF43" s="180"/>
      <c r="AG43" s="180"/>
      <c r="AH43" s="180"/>
    </row>
    <row r="44" ht="15.75" customHeight="1">
      <c r="A44" s="161">
        <v>42.0</v>
      </c>
      <c r="B44" s="167" t="s">
        <v>2032</v>
      </c>
      <c r="C44" s="160" t="s">
        <v>2265</v>
      </c>
      <c r="D44" s="167">
        <v>396.0</v>
      </c>
      <c r="E44" s="96" t="s">
        <v>2266</v>
      </c>
      <c r="F44" s="168" t="s">
        <v>2267</v>
      </c>
      <c r="G44" s="168" t="s">
        <v>2268</v>
      </c>
      <c r="H44" s="168" t="s">
        <v>2269</v>
      </c>
      <c r="I44" s="168" t="s">
        <v>2270</v>
      </c>
      <c r="J44" s="168" t="s">
        <v>2271</v>
      </c>
      <c r="K44" s="77" t="s">
        <v>480</v>
      </c>
      <c r="L44" s="170"/>
      <c r="M44" s="170"/>
      <c r="N44" s="170"/>
      <c r="O44" s="170"/>
      <c r="P44" s="170"/>
      <c r="Q44" s="170"/>
      <c r="R44" s="170"/>
      <c r="S44" s="189"/>
      <c r="T44" s="189"/>
      <c r="U44" s="180"/>
      <c r="V44" s="180"/>
      <c r="W44" s="180"/>
      <c r="X44" s="180"/>
      <c r="Y44" s="180"/>
      <c r="Z44" s="180"/>
      <c r="AA44" s="180"/>
      <c r="AB44" s="180"/>
      <c r="AC44" s="180"/>
      <c r="AD44" s="180"/>
      <c r="AE44" s="180"/>
      <c r="AF44" s="180"/>
      <c r="AG44" s="180"/>
      <c r="AH44" s="180"/>
    </row>
    <row r="45" ht="15.75" customHeight="1">
      <c r="A45" s="161">
        <v>43.0</v>
      </c>
      <c r="B45" s="167" t="s">
        <v>2032</v>
      </c>
      <c r="C45" s="160" t="s">
        <v>2272</v>
      </c>
      <c r="D45" s="167">
        <v>4.0</v>
      </c>
      <c r="E45" s="96" t="s">
        <v>2273</v>
      </c>
      <c r="F45" s="168" t="s">
        <v>2274</v>
      </c>
      <c r="G45" s="160"/>
      <c r="H45" s="160"/>
      <c r="I45" s="160"/>
      <c r="J45" s="160"/>
      <c r="K45" s="169" t="s">
        <v>727</v>
      </c>
      <c r="L45" s="170"/>
      <c r="M45" s="170"/>
      <c r="N45" s="170"/>
      <c r="O45" s="170"/>
      <c r="P45" s="170"/>
      <c r="Q45" s="170"/>
      <c r="R45" s="170"/>
      <c r="S45" s="189"/>
      <c r="T45" s="189"/>
      <c r="U45" s="180"/>
      <c r="V45" s="180"/>
      <c r="W45" s="180"/>
      <c r="X45" s="180"/>
      <c r="Y45" s="180"/>
      <c r="Z45" s="180"/>
      <c r="AA45" s="180"/>
      <c r="AB45" s="180"/>
      <c r="AC45" s="180"/>
      <c r="AD45" s="180"/>
      <c r="AE45" s="180"/>
      <c r="AF45" s="180"/>
      <c r="AG45" s="180"/>
      <c r="AH45" s="180"/>
    </row>
    <row r="46" ht="15.75" customHeight="1">
      <c r="A46" s="161">
        <v>44.0</v>
      </c>
      <c r="B46" s="167" t="s">
        <v>2032</v>
      </c>
      <c r="C46" s="160" t="s">
        <v>2275</v>
      </c>
      <c r="D46" s="167">
        <v>107.0</v>
      </c>
      <c r="E46" s="96" t="s">
        <v>2276</v>
      </c>
      <c r="F46" s="168" t="s">
        <v>2277</v>
      </c>
      <c r="G46" s="168" t="s">
        <v>2278</v>
      </c>
      <c r="H46" s="168" t="s">
        <v>2279</v>
      </c>
      <c r="I46" s="168" t="s">
        <v>2280</v>
      </c>
      <c r="J46" s="168" t="s">
        <v>1157</v>
      </c>
      <c r="K46" s="169" t="s">
        <v>727</v>
      </c>
      <c r="L46" s="170"/>
      <c r="M46" s="170"/>
      <c r="N46" s="170"/>
      <c r="O46" s="170"/>
      <c r="P46" s="170"/>
      <c r="Q46" s="170"/>
      <c r="R46" s="170"/>
      <c r="S46" s="189"/>
      <c r="T46" s="189"/>
      <c r="U46" s="180"/>
      <c r="V46" s="180"/>
      <c r="W46" s="180"/>
      <c r="X46" s="180"/>
      <c r="Y46" s="180"/>
      <c r="Z46" s="180"/>
      <c r="AA46" s="180"/>
      <c r="AB46" s="180"/>
      <c r="AC46" s="180"/>
      <c r="AD46" s="180"/>
      <c r="AE46" s="180"/>
      <c r="AF46" s="180"/>
      <c r="AG46" s="180"/>
      <c r="AH46" s="180"/>
    </row>
    <row r="47" ht="15.75" customHeight="1">
      <c r="A47" s="161">
        <v>45.0</v>
      </c>
      <c r="B47" s="167" t="s">
        <v>2032</v>
      </c>
      <c r="C47" s="160" t="s">
        <v>2281</v>
      </c>
      <c r="D47" s="167">
        <v>17.0</v>
      </c>
      <c r="E47" s="96" t="s">
        <v>2282</v>
      </c>
      <c r="F47" s="168" t="s">
        <v>2283</v>
      </c>
      <c r="G47" s="168" t="s">
        <v>2284</v>
      </c>
      <c r="H47" s="168" t="s">
        <v>2285</v>
      </c>
      <c r="I47" s="168" t="s">
        <v>2286</v>
      </c>
      <c r="J47" s="168" t="s">
        <v>2287</v>
      </c>
      <c r="K47" s="169" t="s">
        <v>1485</v>
      </c>
      <c r="L47" s="170"/>
      <c r="M47" s="170"/>
      <c r="N47" s="170"/>
      <c r="O47" s="170"/>
      <c r="P47" s="170"/>
      <c r="Q47" s="170"/>
      <c r="R47" s="170"/>
      <c r="S47" s="189"/>
      <c r="T47" s="189"/>
      <c r="U47" s="180"/>
      <c r="V47" s="180"/>
      <c r="W47" s="180"/>
      <c r="X47" s="180"/>
      <c r="Y47" s="180"/>
      <c r="Z47" s="180"/>
      <c r="AA47" s="180"/>
      <c r="AB47" s="180"/>
      <c r="AC47" s="180"/>
      <c r="AD47" s="180"/>
      <c r="AE47" s="180"/>
      <c r="AF47" s="180"/>
      <c r="AG47" s="180"/>
      <c r="AH47" s="180"/>
    </row>
    <row r="48" ht="15.75" customHeight="1">
      <c r="A48" s="161">
        <v>46.0</v>
      </c>
      <c r="B48" s="167" t="s">
        <v>2032</v>
      </c>
      <c r="C48" s="160" t="s">
        <v>2288</v>
      </c>
      <c r="D48" s="167">
        <v>4.0</v>
      </c>
      <c r="E48" s="96" t="s">
        <v>2289</v>
      </c>
      <c r="F48" s="168" t="s">
        <v>2290</v>
      </c>
      <c r="G48" s="168" t="s">
        <v>2291</v>
      </c>
      <c r="H48" s="168" t="s">
        <v>2292</v>
      </c>
      <c r="I48" s="168" t="s">
        <v>2293</v>
      </c>
      <c r="J48" s="160"/>
      <c r="K48" s="169" t="s">
        <v>7</v>
      </c>
      <c r="L48" s="170"/>
      <c r="M48" s="170"/>
      <c r="N48" s="170"/>
      <c r="O48" s="170"/>
      <c r="P48" s="170"/>
      <c r="Q48" s="170"/>
      <c r="R48" s="170"/>
      <c r="S48" s="189"/>
      <c r="T48" s="189"/>
      <c r="U48" s="180"/>
      <c r="V48" s="180"/>
      <c r="W48" s="180"/>
      <c r="X48" s="180"/>
      <c r="Y48" s="180"/>
      <c r="Z48" s="180"/>
      <c r="AA48" s="180"/>
      <c r="AB48" s="180"/>
      <c r="AC48" s="180"/>
      <c r="AD48" s="180"/>
      <c r="AE48" s="180"/>
      <c r="AF48" s="180"/>
      <c r="AG48" s="180"/>
      <c r="AH48" s="180"/>
    </row>
    <row r="49" ht="15.75" customHeight="1">
      <c r="A49" s="161">
        <v>47.0</v>
      </c>
      <c r="B49" s="167" t="s">
        <v>2032</v>
      </c>
      <c r="C49" s="160" t="s">
        <v>2294</v>
      </c>
      <c r="D49" s="167">
        <v>278.0</v>
      </c>
      <c r="E49" s="96" t="s">
        <v>2295</v>
      </c>
      <c r="F49" s="168" t="s">
        <v>1929</v>
      </c>
      <c r="G49" s="168" t="s">
        <v>2209</v>
      </c>
      <c r="H49" s="168" t="s">
        <v>2035</v>
      </c>
      <c r="I49" s="168" t="s">
        <v>2296</v>
      </c>
      <c r="J49" s="168" t="s">
        <v>2297</v>
      </c>
      <c r="K49" s="169" t="s">
        <v>480</v>
      </c>
      <c r="L49" s="170"/>
      <c r="M49" s="170"/>
      <c r="N49" s="170"/>
      <c r="O49" s="170"/>
      <c r="P49" s="170"/>
      <c r="Q49" s="170"/>
      <c r="R49" s="170"/>
      <c r="S49" s="189"/>
      <c r="T49" s="189"/>
      <c r="U49" s="180"/>
      <c r="V49" s="180"/>
      <c r="W49" s="180"/>
      <c r="X49" s="180"/>
      <c r="Y49" s="180"/>
      <c r="Z49" s="180"/>
      <c r="AA49" s="180"/>
      <c r="AB49" s="180"/>
      <c r="AC49" s="180"/>
      <c r="AD49" s="180"/>
      <c r="AE49" s="180"/>
      <c r="AF49" s="180"/>
      <c r="AG49" s="180"/>
      <c r="AH49" s="180"/>
    </row>
    <row r="50" ht="15.75" customHeight="1">
      <c r="A50" s="161">
        <v>48.0</v>
      </c>
      <c r="B50" s="167" t="s">
        <v>2032</v>
      </c>
      <c r="C50" s="160" t="s">
        <v>2298</v>
      </c>
      <c r="D50" s="167">
        <v>159.0</v>
      </c>
      <c r="E50" s="96" t="s">
        <v>2299</v>
      </c>
      <c r="F50" s="168" t="s">
        <v>2300</v>
      </c>
      <c r="G50" s="168" t="s">
        <v>2186</v>
      </c>
      <c r="H50" s="168" t="s">
        <v>2301</v>
      </c>
      <c r="I50" s="168" t="s">
        <v>2302</v>
      </c>
      <c r="J50" s="168" t="s">
        <v>2303</v>
      </c>
      <c r="K50" s="169" t="s">
        <v>7</v>
      </c>
      <c r="L50" s="170"/>
      <c r="M50" s="170"/>
      <c r="N50" s="170"/>
      <c r="O50" s="170"/>
      <c r="P50" s="170"/>
      <c r="Q50" s="170"/>
      <c r="R50" s="170"/>
      <c r="S50" s="189"/>
      <c r="T50" s="189"/>
      <c r="U50" s="180"/>
      <c r="V50" s="180"/>
      <c r="W50" s="180"/>
      <c r="X50" s="180"/>
      <c r="Y50" s="180"/>
      <c r="Z50" s="180"/>
      <c r="AA50" s="180"/>
      <c r="AB50" s="180"/>
      <c r="AC50" s="180"/>
      <c r="AD50" s="180"/>
      <c r="AE50" s="180"/>
      <c r="AF50" s="180"/>
      <c r="AG50" s="180"/>
      <c r="AH50" s="180"/>
    </row>
    <row r="51" ht="15.75" customHeight="1">
      <c r="A51" s="161">
        <v>49.0</v>
      </c>
      <c r="B51" s="167" t="s">
        <v>2032</v>
      </c>
      <c r="C51" s="160" t="s">
        <v>2304</v>
      </c>
      <c r="D51" s="167">
        <v>19.0</v>
      </c>
      <c r="E51" s="96" t="s">
        <v>2305</v>
      </c>
      <c r="F51" s="168" t="s">
        <v>2306</v>
      </c>
      <c r="G51" s="168" t="s">
        <v>2307</v>
      </c>
      <c r="H51" s="168" t="s">
        <v>2308</v>
      </c>
      <c r="I51" s="168" t="s">
        <v>2309</v>
      </c>
      <c r="J51" s="168" t="s">
        <v>2310</v>
      </c>
      <c r="K51" s="169" t="s">
        <v>727</v>
      </c>
      <c r="L51" s="170"/>
      <c r="M51" s="170"/>
      <c r="N51" s="170"/>
      <c r="O51" s="170"/>
      <c r="P51" s="170"/>
      <c r="Q51" s="170"/>
      <c r="R51" s="170"/>
      <c r="S51" s="189"/>
      <c r="T51" s="189"/>
      <c r="U51" s="180"/>
      <c r="V51" s="180"/>
      <c r="W51" s="180"/>
      <c r="X51" s="180"/>
      <c r="Y51" s="180"/>
      <c r="Z51" s="180"/>
      <c r="AA51" s="180"/>
      <c r="AB51" s="180"/>
      <c r="AC51" s="180"/>
      <c r="AD51" s="180"/>
      <c r="AE51" s="180"/>
      <c r="AF51" s="180"/>
      <c r="AG51" s="180"/>
      <c r="AH51" s="180"/>
    </row>
    <row r="52" ht="15.75" customHeight="1">
      <c r="A52" s="161">
        <v>50.0</v>
      </c>
      <c r="B52" s="167" t="s">
        <v>2032</v>
      </c>
      <c r="C52" s="160" t="s">
        <v>2311</v>
      </c>
      <c r="D52" s="167">
        <v>6.0</v>
      </c>
      <c r="E52" s="96" t="s">
        <v>2312</v>
      </c>
      <c r="F52" s="168" t="s">
        <v>2313</v>
      </c>
      <c r="G52" s="168" t="s">
        <v>2035</v>
      </c>
      <c r="H52" s="168" t="s">
        <v>587</v>
      </c>
      <c r="I52" s="168" t="s">
        <v>2036</v>
      </c>
      <c r="J52" s="168" t="s">
        <v>2037</v>
      </c>
      <c r="K52" s="77" t="s">
        <v>416</v>
      </c>
      <c r="L52" s="170"/>
      <c r="M52" s="170"/>
      <c r="N52" s="170"/>
      <c r="O52" s="170"/>
      <c r="P52" s="170"/>
      <c r="Q52" s="170"/>
      <c r="R52" s="170"/>
      <c r="S52" s="189"/>
      <c r="T52" s="189"/>
      <c r="U52" s="180"/>
      <c r="V52" s="180"/>
      <c r="W52" s="180"/>
      <c r="X52" s="180"/>
      <c r="Y52" s="180"/>
      <c r="Z52" s="180"/>
      <c r="AA52" s="180"/>
      <c r="AB52" s="180"/>
      <c r="AC52" s="180"/>
      <c r="AD52" s="180"/>
      <c r="AE52" s="180"/>
      <c r="AF52" s="180"/>
      <c r="AG52" s="180"/>
      <c r="AH52" s="180"/>
    </row>
    <row r="53" ht="15.75" customHeight="1">
      <c r="A53" s="161">
        <v>51.0</v>
      </c>
      <c r="B53" s="167" t="s">
        <v>2032</v>
      </c>
      <c r="C53" s="160" t="s">
        <v>2314</v>
      </c>
      <c r="D53" s="167">
        <v>8.0</v>
      </c>
      <c r="E53" s="96" t="s">
        <v>2315</v>
      </c>
      <c r="F53" s="168" t="s">
        <v>2316</v>
      </c>
      <c r="G53" s="168" t="s">
        <v>2317</v>
      </c>
      <c r="H53" s="168" t="s">
        <v>1585</v>
      </c>
      <c r="I53" s="168" t="s">
        <v>1135</v>
      </c>
      <c r="J53" s="168" t="s">
        <v>2318</v>
      </c>
      <c r="K53" s="77" t="s">
        <v>684</v>
      </c>
      <c r="L53" s="170"/>
      <c r="M53" s="170"/>
      <c r="N53" s="170"/>
      <c r="O53" s="170"/>
      <c r="P53" s="170"/>
      <c r="Q53" s="170"/>
      <c r="R53" s="170"/>
      <c r="S53" s="189"/>
      <c r="T53" s="189"/>
      <c r="U53" s="180"/>
      <c r="V53" s="180"/>
      <c r="W53" s="180"/>
      <c r="X53" s="180"/>
      <c r="Y53" s="180"/>
      <c r="Z53" s="180"/>
      <c r="AA53" s="180"/>
      <c r="AB53" s="180"/>
      <c r="AC53" s="180"/>
      <c r="AD53" s="180"/>
      <c r="AE53" s="180"/>
      <c r="AF53" s="180"/>
      <c r="AG53" s="180"/>
      <c r="AH53" s="180"/>
    </row>
    <row r="54" ht="15.75" customHeight="1">
      <c r="A54" s="161">
        <v>52.0</v>
      </c>
      <c r="B54" s="167" t="s">
        <v>2032</v>
      </c>
      <c r="C54" s="160" t="s">
        <v>2319</v>
      </c>
      <c r="D54" s="167">
        <v>80.0</v>
      </c>
      <c r="E54" s="96" t="s">
        <v>2320</v>
      </c>
      <c r="F54" s="168" t="s">
        <v>2321</v>
      </c>
      <c r="G54" s="168" t="s">
        <v>2322</v>
      </c>
      <c r="H54" s="168" t="s">
        <v>2323</v>
      </c>
      <c r="I54" s="168" t="s">
        <v>2324</v>
      </c>
      <c r="J54" s="168" t="s">
        <v>2325</v>
      </c>
      <c r="K54" s="169" t="s">
        <v>384</v>
      </c>
      <c r="L54" s="170"/>
      <c r="M54" s="170"/>
      <c r="N54" s="170"/>
      <c r="O54" s="170"/>
      <c r="P54" s="170"/>
      <c r="Q54" s="170"/>
      <c r="R54" s="170"/>
      <c r="S54" s="189"/>
      <c r="T54" s="189"/>
      <c r="U54" s="180"/>
      <c r="V54" s="180"/>
      <c r="W54" s="180"/>
      <c r="X54" s="180"/>
      <c r="Y54" s="180"/>
      <c r="Z54" s="180"/>
      <c r="AA54" s="180"/>
      <c r="AB54" s="180"/>
      <c r="AC54" s="180"/>
      <c r="AD54" s="180"/>
      <c r="AE54" s="180"/>
      <c r="AF54" s="180"/>
      <c r="AG54" s="180"/>
      <c r="AH54" s="180"/>
    </row>
    <row r="55" ht="15.75" customHeight="1">
      <c r="A55" s="161">
        <v>53.0</v>
      </c>
      <c r="B55" s="167" t="s">
        <v>2032</v>
      </c>
      <c r="C55" s="160" t="s">
        <v>2326</v>
      </c>
      <c r="D55" s="167">
        <v>13.0</v>
      </c>
      <c r="E55" s="96" t="s">
        <v>2327</v>
      </c>
      <c r="F55" s="168" t="s">
        <v>2328</v>
      </c>
      <c r="G55" s="168" t="s">
        <v>2329</v>
      </c>
      <c r="H55" s="168" t="s">
        <v>2330</v>
      </c>
      <c r="I55" s="168" t="s">
        <v>2331</v>
      </c>
      <c r="J55" s="168" t="s">
        <v>2332</v>
      </c>
      <c r="K55" s="169" t="s">
        <v>1768</v>
      </c>
      <c r="L55" s="170"/>
      <c r="M55" s="170"/>
      <c r="N55" s="170"/>
      <c r="O55" s="170"/>
      <c r="P55" s="170"/>
      <c r="Q55" s="170"/>
      <c r="R55" s="170"/>
      <c r="S55" s="189"/>
      <c r="T55" s="189"/>
      <c r="U55" s="180"/>
      <c r="V55" s="180"/>
      <c r="W55" s="180"/>
      <c r="X55" s="180"/>
      <c r="Y55" s="180"/>
      <c r="Z55" s="180"/>
      <c r="AA55" s="180"/>
      <c r="AB55" s="180"/>
      <c r="AC55" s="180"/>
      <c r="AD55" s="180"/>
      <c r="AE55" s="180"/>
      <c r="AF55" s="180"/>
      <c r="AG55" s="180"/>
      <c r="AH55" s="180"/>
    </row>
    <row r="56" ht="15.75" customHeight="1">
      <c r="A56" s="161">
        <v>54.0</v>
      </c>
      <c r="B56" s="167" t="s">
        <v>2032</v>
      </c>
      <c r="C56" s="160" t="s">
        <v>2333</v>
      </c>
      <c r="D56" s="167">
        <v>37.0</v>
      </c>
      <c r="E56" s="96" t="s">
        <v>2334</v>
      </c>
      <c r="F56" s="168" t="s">
        <v>2335</v>
      </c>
      <c r="G56" s="168" t="s">
        <v>2336</v>
      </c>
      <c r="H56" s="168" t="s">
        <v>2337</v>
      </c>
      <c r="I56" s="168" t="s">
        <v>2285</v>
      </c>
      <c r="J56" s="168" t="s">
        <v>2338</v>
      </c>
      <c r="K56" s="169" t="s">
        <v>1485</v>
      </c>
      <c r="L56" s="170"/>
      <c r="M56" s="170"/>
      <c r="N56" s="170"/>
      <c r="O56" s="170"/>
      <c r="P56" s="170"/>
      <c r="Q56" s="170"/>
      <c r="R56" s="170"/>
      <c r="S56" s="189"/>
      <c r="T56" s="189"/>
      <c r="U56" s="180"/>
      <c r="V56" s="180"/>
      <c r="W56" s="180"/>
      <c r="X56" s="180"/>
      <c r="Y56" s="180"/>
      <c r="Z56" s="180"/>
      <c r="AA56" s="180"/>
      <c r="AB56" s="180"/>
      <c r="AC56" s="180"/>
      <c r="AD56" s="180"/>
      <c r="AE56" s="180"/>
      <c r="AF56" s="180"/>
      <c r="AG56" s="180"/>
      <c r="AH56" s="180"/>
    </row>
    <row r="57" ht="15.75" customHeight="1">
      <c r="A57" s="161">
        <v>55.0</v>
      </c>
      <c r="B57" s="167" t="s">
        <v>2032</v>
      </c>
      <c r="C57" s="160" t="s">
        <v>2339</v>
      </c>
      <c r="D57" s="167">
        <v>33.0</v>
      </c>
      <c r="E57" s="96" t="s">
        <v>2340</v>
      </c>
      <c r="F57" s="168" t="s">
        <v>2341</v>
      </c>
      <c r="G57" s="168" t="s">
        <v>2055</v>
      </c>
      <c r="H57" s="168" t="s">
        <v>1351</v>
      </c>
      <c r="I57" s="168" t="s">
        <v>2342</v>
      </c>
      <c r="J57" s="168" t="s">
        <v>2343</v>
      </c>
      <c r="K57" s="169" t="s">
        <v>7</v>
      </c>
      <c r="L57" s="170"/>
      <c r="M57" s="170"/>
      <c r="N57" s="170"/>
      <c r="O57" s="170"/>
      <c r="P57" s="170"/>
      <c r="Q57" s="170"/>
      <c r="R57" s="170"/>
      <c r="S57" s="189"/>
      <c r="T57" s="189"/>
      <c r="U57" s="180"/>
      <c r="V57" s="180"/>
      <c r="W57" s="180"/>
      <c r="X57" s="180"/>
      <c r="Y57" s="180"/>
      <c r="Z57" s="180"/>
      <c r="AA57" s="180"/>
      <c r="AB57" s="180"/>
      <c r="AC57" s="180"/>
      <c r="AD57" s="180"/>
      <c r="AE57" s="180"/>
      <c r="AF57" s="180"/>
      <c r="AG57" s="180"/>
      <c r="AH57" s="180"/>
    </row>
    <row r="58" ht="15.75" customHeight="1">
      <c r="A58" s="161">
        <v>56.0</v>
      </c>
      <c r="B58" s="167" t="s">
        <v>2032</v>
      </c>
      <c r="C58" s="160" t="s">
        <v>2344</v>
      </c>
      <c r="D58" s="167">
        <v>69.0</v>
      </c>
      <c r="E58" s="96" t="s">
        <v>2345</v>
      </c>
      <c r="F58" s="168" t="s">
        <v>2346</v>
      </c>
      <c r="G58" s="168" t="s">
        <v>2347</v>
      </c>
      <c r="H58" s="168" t="s">
        <v>2348</v>
      </c>
      <c r="I58" s="168" t="s">
        <v>1076</v>
      </c>
      <c r="J58" s="168" t="s">
        <v>1891</v>
      </c>
      <c r="K58" s="169" t="s">
        <v>480</v>
      </c>
      <c r="L58" s="170"/>
      <c r="M58" s="170"/>
      <c r="N58" s="170"/>
      <c r="O58" s="170"/>
      <c r="P58" s="170"/>
      <c r="Q58" s="170"/>
      <c r="R58" s="170"/>
      <c r="S58" s="189"/>
      <c r="T58" s="189"/>
      <c r="U58" s="180"/>
      <c r="V58" s="180"/>
      <c r="W58" s="180"/>
      <c r="X58" s="180"/>
      <c r="Y58" s="180"/>
      <c r="Z58" s="180"/>
      <c r="AA58" s="180"/>
      <c r="AB58" s="180"/>
      <c r="AC58" s="180"/>
      <c r="AD58" s="180"/>
      <c r="AE58" s="180"/>
      <c r="AF58" s="180"/>
      <c r="AG58" s="180"/>
      <c r="AH58" s="180"/>
    </row>
    <row r="59" ht="15.75" customHeight="1">
      <c r="A59" s="161">
        <v>57.0</v>
      </c>
      <c r="B59" s="167" t="s">
        <v>2032</v>
      </c>
      <c r="C59" s="160" t="s">
        <v>2349</v>
      </c>
      <c r="D59" s="167">
        <v>60.0</v>
      </c>
      <c r="E59" s="96" t="s">
        <v>2350</v>
      </c>
      <c r="F59" s="168" t="s">
        <v>2351</v>
      </c>
      <c r="G59" s="168" t="s">
        <v>2352</v>
      </c>
      <c r="H59" s="168" t="s">
        <v>2353</v>
      </c>
      <c r="I59" s="168" t="s">
        <v>2354</v>
      </c>
      <c r="J59" s="168" t="s">
        <v>2322</v>
      </c>
      <c r="K59" s="169" t="s">
        <v>384</v>
      </c>
      <c r="L59" s="170"/>
      <c r="M59" s="170"/>
      <c r="N59" s="170"/>
      <c r="O59" s="170"/>
      <c r="P59" s="170"/>
      <c r="Q59" s="170"/>
      <c r="R59" s="170"/>
      <c r="S59" s="189"/>
      <c r="T59" s="189"/>
      <c r="U59" s="180"/>
      <c r="V59" s="180"/>
      <c r="W59" s="180"/>
      <c r="X59" s="180"/>
      <c r="Y59" s="180"/>
      <c r="Z59" s="180"/>
      <c r="AA59" s="180"/>
      <c r="AB59" s="180"/>
      <c r="AC59" s="180"/>
      <c r="AD59" s="180"/>
      <c r="AE59" s="180"/>
      <c r="AF59" s="180"/>
      <c r="AG59" s="180"/>
      <c r="AH59" s="180"/>
    </row>
    <row r="60" ht="15.75" customHeight="1">
      <c r="A60" s="67">
        <v>58.0</v>
      </c>
      <c r="B60" s="73" t="s">
        <v>2032</v>
      </c>
      <c r="C60" s="72" t="s">
        <v>2355</v>
      </c>
      <c r="D60" s="73">
        <v>26.0</v>
      </c>
      <c r="E60" s="98" t="s">
        <v>2356</v>
      </c>
      <c r="F60" s="75" t="s">
        <v>1762</v>
      </c>
      <c r="G60" s="75" t="s">
        <v>2357</v>
      </c>
      <c r="H60" s="75" t="s">
        <v>2358</v>
      </c>
      <c r="I60" s="75" t="s">
        <v>2359</v>
      </c>
      <c r="J60" s="75" t="s">
        <v>2360</v>
      </c>
      <c r="K60" s="77" t="s">
        <v>1768</v>
      </c>
      <c r="L60" s="54"/>
      <c r="M60" s="54"/>
      <c r="N60" s="54"/>
      <c r="O60" s="54"/>
      <c r="P60" s="54"/>
      <c r="Q60" s="54"/>
      <c r="R60" s="54"/>
      <c r="S60" s="105"/>
      <c r="T60" s="105"/>
      <c r="U60" s="180"/>
      <c r="V60" s="180"/>
      <c r="W60" s="180"/>
      <c r="X60" s="180"/>
      <c r="Y60" s="180"/>
      <c r="Z60" s="180"/>
      <c r="AA60" s="180"/>
      <c r="AB60" s="180"/>
      <c r="AC60" s="180"/>
      <c r="AD60" s="180"/>
      <c r="AE60" s="180"/>
      <c r="AF60" s="180"/>
      <c r="AG60" s="180"/>
      <c r="AH60" s="180"/>
    </row>
    <row r="61" ht="15.75" customHeight="1">
      <c r="A61" s="67">
        <v>59.0</v>
      </c>
      <c r="B61" s="73" t="s">
        <v>2032</v>
      </c>
      <c r="C61" s="72" t="s">
        <v>2361</v>
      </c>
      <c r="D61" s="73">
        <v>32.0</v>
      </c>
      <c r="E61" s="98" t="s">
        <v>618</v>
      </c>
      <c r="F61" s="75" t="s">
        <v>668</v>
      </c>
      <c r="G61" s="75" t="s">
        <v>2362</v>
      </c>
      <c r="H61" s="75" t="s">
        <v>2363</v>
      </c>
      <c r="I61" s="75" t="s">
        <v>2364</v>
      </c>
      <c r="J61" s="75" t="s">
        <v>2365</v>
      </c>
      <c r="K61" s="77" t="s">
        <v>1768</v>
      </c>
      <c r="L61" s="54"/>
      <c r="M61" s="54"/>
      <c r="N61" s="54"/>
      <c r="O61" s="54"/>
      <c r="P61" s="54"/>
      <c r="Q61" s="54"/>
      <c r="R61" s="54"/>
      <c r="S61" s="105"/>
      <c r="T61" s="105"/>
      <c r="U61" s="180"/>
      <c r="V61" s="180"/>
      <c r="W61" s="180"/>
      <c r="X61" s="180"/>
      <c r="Y61" s="180"/>
      <c r="Z61" s="180"/>
      <c r="AA61" s="180"/>
      <c r="AB61" s="180"/>
      <c r="AC61" s="180"/>
      <c r="AD61" s="180"/>
      <c r="AE61" s="180"/>
      <c r="AF61" s="180"/>
      <c r="AG61" s="180"/>
      <c r="AH61" s="180"/>
    </row>
    <row r="62" ht="15.75" customHeight="1">
      <c r="A62" s="161">
        <v>60.0</v>
      </c>
      <c r="B62" s="167" t="s">
        <v>2032</v>
      </c>
      <c r="C62" s="160" t="s">
        <v>2366</v>
      </c>
      <c r="D62" s="167">
        <v>52.0</v>
      </c>
      <c r="E62" s="96" t="s">
        <v>2367</v>
      </c>
      <c r="F62" s="168" t="s">
        <v>2351</v>
      </c>
      <c r="G62" s="168" t="s">
        <v>761</v>
      </c>
      <c r="H62" s="168" t="s">
        <v>2321</v>
      </c>
      <c r="I62" s="168" t="s">
        <v>763</v>
      </c>
      <c r="J62" s="168" t="s">
        <v>2368</v>
      </c>
      <c r="K62" s="77" t="s">
        <v>384</v>
      </c>
      <c r="L62" s="170"/>
      <c r="M62" s="170"/>
      <c r="N62" s="170"/>
      <c r="O62" s="170"/>
      <c r="P62" s="170"/>
      <c r="Q62" s="170"/>
      <c r="R62" s="170"/>
      <c r="S62" s="189"/>
      <c r="T62" s="189"/>
      <c r="U62" s="180"/>
      <c r="V62" s="180"/>
      <c r="W62" s="180"/>
      <c r="X62" s="180"/>
      <c r="Y62" s="180"/>
      <c r="Z62" s="180"/>
      <c r="AA62" s="180"/>
      <c r="AB62" s="180"/>
      <c r="AC62" s="180"/>
      <c r="AD62" s="180"/>
      <c r="AE62" s="180"/>
      <c r="AF62" s="180"/>
      <c r="AG62" s="180"/>
      <c r="AH62" s="180"/>
    </row>
    <row r="63" ht="15.75" customHeight="1">
      <c r="A63" s="67">
        <v>61.0</v>
      </c>
      <c r="B63" s="73" t="s">
        <v>2032</v>
      </c>
      <c r="C63" s="72" t="s">
        <v>2369</v>
      </c>
      <c r="D63" s="73">
        <v>26.0</v>
      </c>
      <c r="E63" s="98" t="s">
        <v>2370</v>
      </c>
      <c r="F63" s="75" t="s">
        <v>2371</v>
      </c>
      <c r="G63" s="75" t="s">
        <v>2372</v>
      </c>
      <c r="H63" s="75" t="s">
        <v>2373</v>
      </c>
      <c r="I63" s="75" t="s">
        <v>2374</v>
      </c>
      <c r="J63" s="75" t="s">
        <v>2375</v>
      </c>
      <c r="K63" s="77" t="s">
        <v>7</v>
      </c>
      <c r="L63" s="54"/>
      <c r="M63" s="54"/>
      <c r="N63" s="54"/>
      <c r="O63" s="54"/>
      <c r="P63" s="54"/>
      <c r="Q63" s="54"/>
      <c r="R63" s="54"/>
      <c r="S63" s="105"/>
      <c r="T63" s="105"/>
      <c r="U63" s="180"/>
      <c r="V63" s="180"/>
      <c r="W63" s="180"/>
      <c r="X63" s="180"/>
      <c r="Y63" s="180"/>
      <c r="Z63" s="180"/>
      <c r="AA63" s="180"/>
      <c r="AB63" s="180"/>
      <c r="AC63" s="180"/>
      <c r="AD63" s="180"/>
      <c r="AE63" s="180"/>
      <c r="AF63" s="180"/>
      <c r="AG63" s="180"/>
      <c r="AH63" s="180"/>
    </row>
    <row r="64" ht="15.75" customHeight="1">
      <c r="A64" s="161">
        <v>62.0</v>
      </c>
      <c r="B64" s="167" t="s">
        <v>2032</v>
      </c>
      <c r="C64" s="160" t="s">
        <v>2376</v>
      </c>
      <c r="D64" s="167">
        <v>12.0</v>
      </c>
      <c r="E64" s="96" t="s">
        <v>2377</v>
      </c>
      <c r="F64" s="168" t="s">
        <v>2245</v>
      </c>
      <c r="G64" s="168" t="s">
        <v>641</v>
      </c>
      <c r="H64" s="168" t="s">
        <v>2378</v>
      </c>
      <c r="I64" s="168" t="s">
        <v>2379</v>
      </c>
      <c r="J64" s="168" t="s">
        <v>642</v>
      </c>
      <c r="K64" s="169" t="s">
        <v>727</v>
      </c>
      <c r="L64" s="190"/>
      <c r="M64" s="190"/>
      <c r="N64" s="190"/>
      <c r="O64" s="190"/>
      <c r="P64" s="190"/>
      <c r="Q64" s="190"/>
      <c r="R64" s="190"/>
      <c r="S64" s="191"/>
      <c r="T64" s="191"/>
      <c r="U64" s="192"/>
      <c r="V64" s="192"/>
      <c r="W64" s="192"/>
      <c r="X64" s="192"/>
      <c r="Y64" s="192"/>
      <c r="Z64" s="192"/>
      <c r="AA64" s="192"/>
      <c r="AB64" s="192"/>
      <c r="AC64" s="192"/>
      <c r="AD64" s="192"/>
      <c r="AE64" s="192"/>
      <c r="AF64" s="192"/>
      <c r="AG64" s="192"/>
      <c r="AH64" s="192"/>
    </row>
    <row r="65" ht="15.75" customHeight="1">
      <c r="A65" s="161">
        <v>63.0</v>
      </c>
      <c r="B65" s="167" t="s">
        <v>2032</v>
      </c>
      <c r="C65" s="160" t="s">
        <v>2380</v>
      </c>
      <c r="D65" s="167">
        <v>83.0</v>
      </c>
      <c r="E65" s="96" t="s">
        <v>2381</v>
      </c>
      <c r="F65" s="168" t="s">
        <v>2382</v>
      </c>
      <c r="G65" s="168" t="s">
        <v>1972</v>
      </c>
      <c r="H65" s="168" t="s">
        <v>2383</v>
      </c>
      <c r="I65" s="168" t="s">
        <v>2384</v>
      </c>
      <c r="J65" s="168" t="s">
        <v>1970</v>
      </c>
      <c r="K65" s="169" t="s">
        <v>269</v>
      </c>
      <c r="L65" s="170"/>
      <c r="M65" s="170"/>
      <c r="N65" s="170"/>
      <c r="O65" s="170"/>
      <c r="P65" s="170"/>
      <c r="Q65" s="170"/>
      <c r="R65" s="170"/>
      <c r="S65" s="189"/>
      <c r="T65" s="189"/>
      <c r="U65" s="180"/>
      <c r="V65" s="180"/>
      <c r="W65" s="180"/>
      <c r="X65" s="180"/>
      <c r="Y65" s="180"/>
      <c r="Z65" s="180"/>
      <c r="AA65" s="180"/>
      <c r="AB65" s="180"/>
      <c r="AC65" s="180"/>
      <c r="AD65" s="180"/>
      <c r="AE65" s="180"/>
      <c r="AF65" s="180"/>
      <c r="AG65" s="180"/>
      <c r="AH65" s="180"/>
    </row>
    <row r="66" ht="15.75" customHeight="1">
      <c r="A66" s="161">
        <v>64.0</v>
      </c>
      <c r="B66" s="167" t="s">
        <v>2032</v>
      </c>
      <c r="C66" s="160" t="s">
        <v>2385</v>
      </c>
      <c r="D66" s="167">
        <v>40.0</v>
      </c>
      <c r="E66" s="96" t="s">
        <v>2386</v>
      </c>
      <c r="F66" s="168" t="s">
        <v>2387</v>
      </c>
      <c r="G66" s="168" t="s">
        <v>2388</v>
      </c>
      <c r="H66" s="168" t="s">
        <v>2389</v>
      </c>
      <c r="I66" s="168" t="s">
        <v>2390</v>
      </c>
      <c r="J66" s="168" t="s">
        <v>2391</v>
      </c>
      <c r="K66" s="169" t="s">
        <v>727</v>
      </c>
      <c r="L66" s="170"/>
      <c r="M66" s="170"/>
      <c r="N66" s="170"/>
      <c r="O66" s="170"/>
      <c r="P66" s="170"/>
      <c r="Q66" s="170"/>
      <c r="R66" s="170"/>
      <c r="S66" s="189"/>
      <c r="T66" s="189"/>
      <c r="U66" s="180"/>
      <c r="V66" s="180"/>
      <c r="W66" s="180"/>
      <c r="X66" s="180"/>
      <c r="Y66" s="180"/>
      <c r="Z66" s="180"/>
      <c r="AA66" s="180"/>
      <c r="AB66" s="180"/>
      <c r="AC66" s="180"/>
      <c r="AD66" s="180"/>
      <c r="AE66" s="180"/>
      <c r="AF66" s="180"/>
      <c r="AG66" s="180"/>
      <c r="AH66" s="180"/>
    </row>
    <row r="67" ht="15.75" customHeight="1">
      <c r="A67" s="161">
        <v>65.0</v>
      </c>
      <c r="B67" s="167" t="s">
        <v>2032</v>
      </c>
      <c r="C67" s="160" t="s">
        <v>2392</v>
      </c>
      <c r="D67" s="167">
        <v>46.0</v>
      </c>
      <c r="E67" s="96" t="s">
        <v>2393</v>
      </c>
      <c r="F67" s="168" t="s">
        <v>2394</v>
      </c>
      <c r="G67" s="168" t="s">
        <v>2395</v>
      </c>
      <c r="H67" s="168" t="s">
        <v>2396</v>
      </c>
      <c r="I67" s="168" t="s">
        <v>2397</v>
      </c>
      <c r="J67" s="168" t="s">
        <v>2398</v>
      </c>
      <c r="K67" s="187" t="s">
        <v>2399</v>
      </c>
      <c r="L67" s="170"/>
      <c r="M67" s="170" t="s">
        <v>2400</v>
      </c>
      <c r="N67" s="170"/>
      <c r="O67" s="170"/>
      <c r="P67" s="170"/>
      <c r="Q67" s="170"/>
      <c r="R67" s="170"/>
      <c r="S67" s="189"/>
      <c r="T67" s="189"/>
      <c r="U67" s="180"/>
      <c r="V67" s="180"/>
      <c r="W67" s="180"/>
      <c r="X67" s="180"/>
      <c r="Y67" s="180"/>
      <c r="Z67" s="180"/>
      <c r="AA67" s="180"/>
      <c r="AB67" s="180"/>
      <c r="AC67" s="180"/>
      <c r="AD67" s="180"/>
      <c r="AE67" s="180"/>
      <c r="AF67" s="180"/>
      <c r="AG67" s="180"/>
      <c r="AH67" s="180"/>
    </row>
    <row r="68" ht="15.75" customHeight="1">
      <c r="A68" s="161">
        <v>66.0</v>
      </c>
      <c r="B68" s="167" t="s">
        <v>2032</v>
      </c>
      <c r="C68" s="160" t="s">
        <v>2401</v>
      </c>
      <c r="D68" s="167">
        <v>4.0</v>
      </c>
      <c r="E68" s="96" t="s">
        <v>2402</v>
      </c>
      <c r="F68" s="168" t="s">
        <v>2403</v>
      </c>
      <c r="G68" s="168" t="s">
        <v>2404</v>
      </c>
      <c r="H68" s="168" t="s">
        <v>2301</v>
      </c>
      <c r="I68" s="168" t="s">
        <v>2405</v>
      </c>
      <c r="J68" s="160"/>
      <c r="K68" s="77" t="s">
        <v>480</v>
      </c>
      <c r="L68" s="170"/>
      <c r="M68" s="170"/>
      <c r="N68" s="170"/>
      <c r="O68" s="170"/>
      <c r="P68" s="170"/>
      <c r="Q68" s="170"/>
      <c r="R68" s="170"/>
      <c r="S68" s="189"/>
      <c r="T68" s="189"/>
      <c r="U68" s="180"/>
      <c r="V68" s="180"/>
      <c r="W68" s="180"/>
      <c r="X68" s="180"/>
      <c r="Y68" s="180"/>
      <c r="Z68" s="180"/>
      <c r="AA68" s="180"/>
      <c r="AB68" s="180"/>
      <c r="AC68" s="180"/>
      <c r="AD68" s="180"/>
      <c r="AE68" s="180"/>
      <c r="AF68" s="180"/>
      <c r="AG68" s="180"/>
      <c r="AH68" s="180"/>
    </row>
    <row r="69" ht="15.75" customHeight="1">
      <c r="A69" s="161">
        <v>67.0</v>
      </c>
      <c r="B69" s="167" t="s">
        <v>2032</v>
      </c>
      <c r="C69" s="160" t="s">
        <v>2406</v>
      </c>
      <c r="D69" s="167">
        <v>58.0</v>
      </c>
      <c r="E69" s="96" t="s">
        <v>2407</v>
      </c>
      <c r="F69" s="168" t="s">
        <v>2408</v>
      </c>
      <c r="G69" s="168" t="s">
        <v>2409</v>
      </c>
      <c r="H69" s="168" t="s">
        <v>2410</v>
      </c>
      <c r="I69" s="168" t="s">
        <v>2411</v>
      </c>
      <c r="J69" s="168" t="s">
        <v>2412</v>
      </c>
      <c r="K69" s="77" t="s">
        <v>480</v>
      </c>
      <c r="L69" s="170"/>
      <c r="M69" s="170"/>
      <c r="N69" s="170"/>
      <c r="O69" s="170"/>
      <c r="P69" s="170"/>
      <c r="Q69" s="170"/>
      <c r="R69" s="170"/>
      <c r="S69" s="189"/>
      <c r="T69" s="189"/>
      <c r="U69" s="180"/>
      <c r="V69" s="180"/>
      <c r="W69" s="180"/>
      <c r="X69" s="180"/>
      <c r="Y69" s="180"/>
      <c r="Z69" s="180"/>
      <c r="AA69" s="180"/>
      <c r="AB69" s="180"/>
      <c r="AC69" s="180"/>
      <c r="AD69" s="180"/>
      <c r="AE69" s="180"/>
      <c r="AF69" s="180"/>
      <c r="AG69" s="180"/>
      <c r="AH69" s="180"/>
    </row>
    <row r="70" ht="15.75" customHeight="1">
      <c r="A70" s="161">
        <v>68.0</v>
      </c>
      <c r="B70" s="167" t="s">
        <v>2032</v>
      </c>
      <c r="C70" s="160" t="s">
        <v>2413</v>
      </c>
      <c r="D70" s="167">
        <v>410.0</v>
      </c>
      <c r="E70" s="96" t="s">
        <v>2414</v>
      </c>
      <c r="F70" s="168" t="s">
        <v>2114</v>
      </c>
      <c r="G70" s="168" t="s">
        <v>2415</v>
      </c>
      <c r="H70" s="168" t="s">
        <v>2115</v>
      </c>
      <c r="I70" s="168" t="s">
        <v>2416</v>
      </c>
      <c r="J70" s="168" t="s">
        <v>2118</v>
      </c>
      <c r="K70" s="169" t="s">
        <v>285</v>
      </c>
      <c r="L70" s="170"/>
      <c r="M70" s="170"/>
      <c r="N70" s="170"/>
      <c r="O70" s="170"/>
      <c r="P70" s="170"/>
      <c r="Q70" s="170"/>
      <c r="R70" s="170"/>
      <c r="S70" s="189"/>
      <c r="T70" s="189"/>
      <c r="U70" s="180"/>
      <c r="V70" s="180"/>
      <c r="W70" s="180"/>
      <c r="X70" s="180"/>
      <c r="Y70" s="180"/>
      <c r="Z70" s="180"/>
      <c r="AA70" s="180"/>
      <c r="AB70" s="180"/>
      <c r="AC70" s="180"/>
      <c r="AD70" s="180"/>
      <c r="AE70" s="180"/>
      <c r="AF70" s="180"/>
      <c r="AG70" s="180"/>
      <c r="AH70" s="180"/>
    </row>
    <row r="71" ht="15.75" customHeight="1">
      <c r="A71" s="161">
        <v>69.0</v>
      </c>
      <c r="B71" s="167" t="s">
        <v>2032</v>
      </c>
      <c r="C71" s="160" t="s">
        <v>2417</v>
      </c>
      <c r="D71" s="167">
        <v>24.0</v>
      </c>
      <c r="E71" s="96" t="s">
        <v>1422</v>
      </c>
      <c r="F71" s="168" t="s">
        <v>2235</v>
      </c>
      <c r="G71" s="168" t="s">
        <v>2418</v>
      </c>
      <c r="H71" s="168" t="s">
        <v>2419</v>
      </c>
      <c r="I71" s="168" t="s">
        <v>2420</v>
      </c>
      <c r="J71" s="168" t="s">
        <v>2421</v>
      </c>
      <c r="K71" s="77" t="s">
        <v>480</v>
      </c>
      <c r="L71" s="170"/>
      <c r="M71" s="170"/>
      <c r="N71" s="170"/>
      <c r="O71" s="170"/>
      <c r="P71" s="170"/>
      <c r="Q71" s="170"/>
      <c r="R71" s="170"/>
      <c r="S71" s="189"/>
      <c r="T71" s="189"/>
      <c r="U71" s="180"/>
      <c r="V71" s="180"/>
      <c r="W71" s="180"/>
      <c r="X71" s="180"/>
      <c r="Y71" s="180"/>
      <c r="Z71" s="180"/>
      <c r="AA71" s="180"/>
      <c r="AB71" s="180"/>
      <c r="AC71" s="180"/>
      <c r="AD71" s="180"/>
      <c r="AE71" s="180"/>
      <c r="AF71" s="180"/>
      <c r="AG71" s="180"/>
      <c r="AH71" s="180"/>
    </row>
    <row r="72" ht="15.75" customHeight="1">
      <c r="A72" s="161">
        <v>70.0</v>
      </c>
      <c r="B72" s="167" t="s">
        <v>2032</v>
      </c>
      <c r="C72" s="160" t="s">
        <v>2422</v>
      </c>
      <c r="D72" s="167">
        <v>239.0</v>
      </c>
      <c r="E72" s="96" t="s">
        <v>2423</v>
      </c>
      <c r="F72" s="168" t="s">
        <v>2424</v>
      </c>
      <c r="G72" s="168" t="s">
        <v>2262</v>
      </c>
      <c r="H72" s="168" t="s">
        <v>2425</v>
      </c>
      <c r="I72" s="168" t="s">
        <v>2263</v>
      </c>
      <c r="J72" s="168" t="s">
        <v>2426</v>
      </c>
      <c r="K72" s="169" t="s">
        <v>269</v>
      </c>
      <c r="L72" s="170"/>
      <c r="M72" s="170"/>
      <c r="N72" s="170"/>
      <c r="O72" s="170"/>
      <c r="P72" s="170"/>
      <c r="Q72" s="170"/>
      <c r="R72" s="170"/>
      <c r="S72" s="189"/>
      <c r="T72" s="189"/>
      <c r="U72" s="180"/>
      <c r="V72" s="180"/>
      <c r="W72" s="180"/>
      <c r="X72" s="180"/>
      <c r="Y72" s="180"/>
      <c r="Z72" s="180"/>
      <c r="AA72" s="180"/>
      <c r="AB72" s="180"/>
      <c r="AC72" s="180"/>
      <c r="AD72" s="180"/>
      <c r="AE72" s="180"/>
      <c r="AF72" s="180"/>
      <c r="AG72" s="180"/>
      <c r="AH72" s="180"/>
    </row>
    <row r="73" ht="15.75" customHeight="1">
      <c r="A73" s="161">
        <v>71.0</v>
      </c>
      <c r="B73" s="167" t="s">
        <v>2032</v>
      </c>
      <c r="C73" s="160" t="s">
        <v>2427</v>
      </c>
      <c r="D73" s="167">
        <v>2272.0</v>
      </c>
      <c r="E73" s="96" t="s">
        <v>256</v>
      </c>
      <c r="F73" s="168" t="s">
        <v>2428</v>
      </c>
      <c r="G73" s="168" t="s">
        <v>2429</v>
      </c>
      <c r="H73" s="168" t="s">
        <v>1782</v>
      </c>
      <c r="I73" s="168" t="s">
        <v>2430</v>
      </c>
      <c r="J73" s="168" t="s">
        <v>2431</v>
      </c>
      <c r="K73" s="169" t="s">
        <v>269</v>
      </c>
      <c r="L73" s="170"/>
      <c r="M73" s="170"/>
      <c r="N73" s="170"/>
      <c r="O73" s="170"/>
      <c r="P73" s="170"/>
      <c r="Q73" s="170"/>
      <c r="R73" s="170"/>
      <c r="S73" s="189"/>
      <c r="T73" s="189"/>
      <c r="U73" s="180"/>
      <c r="V73" s="180"/>
      <c r="W73" s="180"/>
      <c r="X73" s="180"/>
      <c r="Y73" s="180"/>
      <c r="Z73" s="180"/>
      <c r="AA73" s="180"/>
      <c r="AB73" s="180"/>
      <c r="AC73" s="180"/>
      <c r="AD73" s="180"/>
      <c r="AE73" s="180"/>
      <c r="AF73" s="180"/>
      <c r="AG73" s="180"/>
      <c r="AH73" s="180"/>
    </row>
    <row r="74" ht="15.75" customHeight="1">
      <c r="A74" s="161">
        <v>72.0</v>
      </c>
      <c r="B74" s="167" t="s">
        <v>2032</v>
      </c>
      <c r="C74" s="160" t="s">
        <v>2432</v>
      </c>
      <c r="D74" s="167">
        <v>5.0</v>
      </c>
      <c r="E74" s="96" t="s">
        <v>2433</v>
      </c>
      <c r="F74" s="168" t="s">
        <v>2434</v>
      </c>
      <c r="G74" s="168" t="s">
        <v>2435</v>
      </c>
      <c r="H74" s="168" t="s">
        <v>2436</v>
      </c>
      <c r="I74" s="168" t="s">
        <v>2437</v>
      </c>
      <c r="J74" s="168" t="s">
        <v>2438</v>
      </c>
      <c r="K74" s="169" t="s">
        <v>1297</v>
      </c>
      <c r="L74" s="170"/>
      <c r="M74" s="170"/>
      <c r="N74" s="170"/>
      <c r="O74" s="170"/>
      <c r="P74" s="170"/>
      <c r="Q74" s="170"/>
      <c r="R74" s="170"/>
      <c r="S74" s="189"/>
      <c r="T74" s="189"/>
      <c r="U74" s="180"/>
      <c r="V74" s="180"/>
      <c r="W74" s="180"/>
      <c r="X74" s="180"/>
      <c r="Y74" s="180"/>
      <c r="Z74" s="180"/>
      <c r="AA74" s="180"/>
      <c r="AB74" s="180"/>
      <c r="AC74" s="180"/>
      <c r="AD74" s="180"/>
      <c r="AE74" s="180"/>
      <c r="AF74" s="180"/>
      <c r="AG74" s="180"/>
      <c r="AH74" s="180"/>
    </row>
    <row r="75" ht="15.75" customHeight="1">
      <c r="A75" s="161">
        <v>73.0</v>
      </c>
      <c r="B75" s="167" t="s">
        <v>2032</v>
      </c>
      <c r="C75" s="160" t="s">
        <v>2439</v>
      </c>
      <c r="D75" s="167">
        <v>18.0</v>
      </c>
      <c r="E75" s="96" t="s">
        <v>2440</v>
      </c>
      <c r="F75" s="168" t="s">
        <v>1215</v>
      </c>
      <c r="G75" s="168" t="s">
        <v>2441</v>
      </c>
      <c r="H75" s="168" t="s">
        <v>2442</v>
      </c>
      <c r="I75" s="168" t="s">
        <v>2443</v>
      </c>
      <c r="J75" s="168" t="s">
        <v>2444</v>
      </c>
      <c r="K75" s="169" t="s">
        <v>50</v>
      </c>
      <c r="L75" s="170"/>
      <c r="M75" s="170"/>
      <c r="N75" s="170"/>
      <c r="O75" s="170"/>
      <c r="P75" s="170"/>
      <c r="Q75" s="170"/>
      <c r="R75" s="170"/>
      <c r="S75" s="189"/>
      <c r="T75" s="189"/>
      <c r="U75" s="180"/>
      <c r="V75" s="180"/>
      <c r="W75" s="180"/>
      <c r="X75" s="180"/>
      <c r="Y75" s="180"/>
      <c r="Z75" s="180"/>
      <c r="AA75" s="180"/>
      <c r="AB75" s="180"/>
      <c r="AC75" s="180"/>
      <c r="AD75" s="180"/>
      <c r="AE75" s="180"/>
      <c r="AF75" s="180"/>
      <c r="AG75" s="180"/>
      <c r="AH75" s="180"/>
    </row>
    <row r="76" ht="15.75" customHeight="1">
      <c r="A76" s="161">
        <v>74.0</v>
      </c>
      <c r="B76" s="167" t="s">
        <v>2032</v>
      </c>
      <c r="C76" s="160" t="s">
        <v>2445</v>
      </c>
      <c r="D76" s="167">
        <v>50.0</v>
      </c>
      <c r="E76" s="96" t="s">
        <v>2446</v>
      </c>
      <c r="F76" s="168" t="s">
        <v>2447</v>
      </c>
      <c r="G76" s="168" t="s">
        <v>2448</v>
      </c>
      <c r="H76" s="168" t="s">
        <v>2449</v>
      </c>
      <c r="I76" s="168" t="s">
        <v>2263</v>
      </c>
      <c r="J76" s="168" t="s">
        <v>2450</v>
      </c>
      <c r="K76" s="169" t="s">
        <v>269</v>
      </c>
      <c r="L76" s="170"/>
      <c r="M76" s="170"/>
      <c r="N76" s="170"/>
      <c r="O76" s="170"/>
      <c r="P76" s="170"/>
      <c r="Q76" s="170"/>
      <c r="R76" s="170"/>
      <c r="S76" s="189"/>
      <c r="T76" s="189"/>
      <c r="U76" s="180"/>
      <c r="V76" s="180"/>
      <c r="W76" s="180"/>
      <c r="X76" s="180"/>
      <c r="Y76" s="180"/>
      <c r="Z76" s="180"/>
      <c r="AA76" s="180"/>
      <c r="AB76" s="180"/>
      <c r="AC76" s="180"/>
      <c r="AD76" s="180"/>
      <c r="AE76" s="180"/>
      <c r="AF76" s="180"/>
      <c r="AG76" s="180"/>
      <c r="AH76" s="180"/>
    </row>
    <row r="77" ht="15.75" customHeight="1">
      <c r="A77" s="67">
        <v>75.0</v>
      </c>
      <c r="B77" s="73" t="s">
        <v>2032</v>
      </c>
      <c r="C77" s="72" t="s">
        <v>2451</v>
      </c>
      <c r="D77" s="73">
        <v>96.0</v>
      </c>
      <c r="E77" s="98" t="s">
        <v>2452</v>
      </c>
      <c r="F77" s="75" t="s">
        <v>2453</v>
      </c>
      <c r="G77" s="75" t="s">
        <v>2454</v>
      </c>
      <c r="H77" s="75" t="s">
        <v>2455</v>
      </c>
      <c r="I77" s="75" t="s">
        <v>2456</v>
      </c>
      <c r="J77" s="75" t="s">
        <v>2457</v>
      </c>
      <c r="K77" s="77" t="s">
        <v>727</v>
      </c>
      <c r="L77" s="54"/>
      <c r="M77" s="54"/>
      <c r="N77" s="54"/>
      <c r="O77" s="54"/>
      <c r="P77" s="54"/>
      <c r="Q77" s="54"/>
      <c r="R77" s="54"/>
      <c r="S77" s="105"/>
      <c r="T77" s="105"/>
      <c r="U77" s="180"/>
      <c r="V77" s="180"/>
      <c r="W77" s="180"/>
      <c r="X77" s="180"/>
      <c r="Y77" s="180"/>
      <c r="Z77" s="180"/>
      <c r="AA77" s="180"/>
      <c r="AB77" s="180"/>
      <c r="AC77" s="180"/>
      <c r="AD77" s="180"/>
      <c r="AE77" s="180"/>
      <c r="AF77" s="180"/>
      <c r="AG77" s="180"/>
      <c r="AH77" s="180"/>
    </row>
    <row r="78" ht="15.75" customHeight="1">
      <c r="A78" s="161">
        <v>76.0</v>
      </c>
      <c r="B78" s="167" t="s">
        <v>2032</v>
      </c>
      <c r="C78" s="160" t="s">
        <v>2458</v>
      </c>
      <c r="D78" s="167">
        <v>29.0</v>
      </c>
      <c r="E78" s="96" t="s">
        <v>2459</v>
      </c>
      <c r="F78" s="168" t="s">
        <v>2460</v>
      </c>
      <c r="G78" s="168" t="s">
        <v>2461</v>
      </c>
      <c r="H78" s="168" t="s">
        <v>2462</v>
      </c>
      <c r="I78" s="168" t="s">
        <v>2463</v>
      </c>
      <c r="J78" s="168" t="s">
        <v>2464</v>
      </c>
      <c r="K78" s="169" t="s">
        <v>384</v>
      </c>
      <c r="L78" s="170"/>
      <c r="M78" s="170"/>
      <c r="N78" s="170"/>
      <c r="O78" s="170"/>
      <c r="P78" s="170"/>
      <c r="Q78" s="170"/>
      <c r="R78" s="170"/>
      <c r="S78" s="189"/>
      <c r="T78" s="189"/>
      <c r="U78" s="180"/>
      <c r="V78" s="180"/>
      <c r="W78" s="180"/>
      <c r="X78" s="180"/>
      <c r="Y78" s="180"/>
      <c r="Z78" s="180"/>
      <c r="AA78" s="180"/>
      <c r="AB78" s="180"/>
      <c r="AC78" s="180"/>
      <c r="AD78" s="180"/>
      <c r="AE78" s="180"/>
      <c r="AF78" s="180"/>
      <c r="AG78" s="180"/>
      <c r="AH78" s="180"/>
    </row>
    <row r="79" ht="15.75" customHeight="1">
      <c r="A79" s="161">
        <v>77.0</v>
      </c>
      <c r="B79" s="167" t="s">
        <v>2032</v>
      </c>
      <c r="C79" s="160" t="s">
        <v>2465</v>
      </c>
      <c r="D79" s="167">
        <v>2.0</v>
      </c>
      <c r="E79" s="96" t="s">
        <v>2466</v>
      </c>
      <c r="F79" s="168" t="s">
        <v>2467</v>
      </c>
      <c r="G79" s="168" t="s">
        <v>2468</v>
      </c>
      <c r="H79" s="160"/>
      <c r="I79" s="160"/>
      <c r="J79" s="160"/>
      <c r="K79" s="169" t="s">
        <v>416</v>
      </c>
      <c r="L79" s="170"/>
      <c r="M79" s="170"/>
      <c r="N79" s="170"/>
      <c r="O79" s="170"/>
      <c r="P79" s="170"/>
      <c r="Q79" s="170"/>
      <c r="R79" s="170"/>
      <c r="S79" s="189"/>
      <c r="T79" s="189"/>
      <c r="U79" s="180"/>
      <c r="V79" s="180"/>
      <c r="W79" s="180"/>
      <c r="X79" s="180"/>
      <c r="Y79" s="180"/>
      <c r="Z79" s="180"/>
      <c r="AA79" s="180"/>
      <c r="AB79" s="180"/>
      <c r="AC79" s="180"/>
      <c r="AD79" s="180"/>
      <c r="AE79" s="180"/>
      <c r="AF79" s="180"/>
      <c r="AG79" s="180"/>
      <c r="AH79" s="180"/>
    </row>
    <row r="80" ht="15.75" customHeight="1">
      <c r="A80" s="161">
        <v>78.0</v>
      </c>
      <c r="B80" s="167" t="s">
        <v>2032</v>
      </c>
      <c r="C80" s="160" t="s">
        <v>2469</v>
      </c>
      <c r="D80" s="167">
        <v>402.0</v>
      </c>
      <c r="E80" s="96" t="s">
        <v>2470</v>
      </c>
      <c r="F80" s="168" t="s">
        <v>2267</v>
      </c>
      <c r="G80" s="168" t="s">
        <v>2471</v>
      </c>
      <c r="H80" s="168" t="s">
        <v>2472</v>
      </c>
      <c r="I80" s="168" t="s">
        <v>2270</v>
      </c>
      <c r="J80" s="168" t="s">
        <v>2473</v>
      </c>
      <c r="K80" s="77" t="s">
        <v>480</v>
      </c>
      <c r="L80" s="170"/>
      <c r="M80" s="170"/>
      <c r="N80" s="170"/>
      <c r="O80" s="170"/>
      <c r="P80" s="170"/>
      <c r="Q80" s="170"/>
      <c r="R80" s="170"/>
      <c r="S80" s="189"/>
      <c r="T80" s="189"/>
      <c r="U80" s="180"/>
      <c r="V80" s="180"/>
      <c r="W80" s="180"/>
      <c r="X80" s="180"/>
      <c r="Y80" s="180"/>
      <c r="Z80" s="180"/>
      <c r="AA80" s="180"/>
      <c r="AB80" s="180"/>
      <c r="AC80" s="180"/>
      <c r="AD80" s="180"/>
      <c r="AE80" s="180"/>
      <c r="AF80" s="180"/>
      <c r="AG80" s="180"/>
      <c r="AH80" s="180"/>
    </row>
    <row r="81" ht="15.75" customHeight="1">
      <c r="A81" s="67">
        <v>79.0</v>
      </c>
      <c r="B81" s="73" t="s">
        <v>2032</v>
      </c>
      <c r="C81" s="72" t="s">
        <v>2474</v>
      </c>
      <c r="D81" s="73">
        <v>2.0</v>
      </c>
      <c r="E81" s="98" t="s">
        <v>2475</v>
      </c>
      <c r="F81" s="75" t="s">
        <v>2476</v>
      </c>
      <c r="K81" s="77" t="s">
        <v>684</v>
      </c>
      <c r="L81" s="54"/>
      <c r="M81" s="186"/>
      <c r="N81" s="54"/>
      <c r="O81" s="54"/>
      <c r="P81" s="54"/>
      <c r="Q81" s="54"/>
      <c r="R81" s="54"/>
      <c r="S81" s="105"/>
      <c r="T81" s="105"/>
      <c r="U81" s="180"/>
      <c r="V81" s="180"/>
      <c r="W81" s="180"/>
      <c r="X81" s="180"/>
      <c r="Y81" s="180"/>
      <c r="Z81" s="180"/>
      <c r="AA81" s="180"/>
      <c r="AB81" s="180"/>
      <c r="AC81" s="180"/>
      <c r="AD81" s="180"/>
      <c r="AE81" s="180"/>
      <c r="AF81" s="180"/>
      <c r="AG81" s="180"/>
      <c r="AH81" s="180"/>
    </row>
    <row r="82" ht="15.75" customHeight="1">
      <c r="A82" s="161">
        <v>80.0</v>
      </c>
      <c r="B82" s="167" t="s">
        <v>2032</v>
      </c>
      <c r="C82" s="160" t="s">
        <v>2477</v>
      </c>
      <c r="D82" s="167">
        <v>122.0</v>
      </c>
      <c r="E82" s="96" t="s">
        <v>2478</v>
      </c>
      <c r="F82" s="168" t="s">
        <v>2479</v>
      </c>
      <c r="G82" s="168" t="s">
        <v>2480</v>
      </c>
      <c r="H82" s="168" t="s">
        <v>2481</v>
      </c>
      <c r="I82" s="168" t="s">
        <v>2096</v>
      </c>
      <c r="J82" s="168" t="s">
        <v>2482</v>
      </c>
      <c r="K82" s="187" t="s">
        <v>2399</v>
      </c>
      <c r="L82" s="170"/>
      <c r="M82" s="170"/>
      <c r="N82" s="170"/>
      <c r="O82" s="170"/>
      <c r="P82" s="170"/>
      <c r="Q82" s="170"/>
      <c r="R82" s="170"/>
      <c r="S82" s="189"/>
      <c r="T82" s="189"/>
      <c r="U82" s="180"/>
      <c r="V82" s="180"/>
      <c r="W82" s="180"/>
      <c r="X82" s="180"/>
      <c r="Y82" s="180"/>
      <c r="Z82" s="180"/>
      <c r="AA82" s="180"/>
      <c r="AB82" s="180"/>
      <c r="AC82" s="180"/>
      <c r="AD82" s="180"/>
      <c r="AE82" s="180"/>
      <c r="AF82" s="180"/>
      <c r="AG82" s="180"/>
      <c r="AH82" s="180"/>
    </row>
    <row r="83" ht="15.75" customHeight="1">
      <c r="A83" s="161">
        <v>81.0</v>
      </c>
      <c r="B83" s="167" t="s">
        <v>2032</v>
      </c>
      <c r="C83" s="160" t="s">
        <v>2483</v>
      </c>
      <c r="D83" s="167">
        <v>612.0</v>
      </c>
      <c r="E83" s="96" t="s">
        <v>2484</v>
      </c>
      <c r="F83" s="168" t="s">
        <v>2221</v>
      </c>
      <c r="G83" s="168" t="s">
        <v>2485</v>
      </c>
      <c r="H83" s="168" t="s">
        <v>2486</v>
      </c>
      <c r="I83" s="168" t="s">
        <v>2224</v>
      </c>
      <c r="J83" s="168" t="s">
        <v>2115</v>
      </c>
      <c r="K83" s="169" t="s">
        <v>269</v>
      </c>
      <c r="L83" s="170"/>
      <c r="M83" s="170"/>
      <c r="N83" s="170"/>
      <c r="O83" s="170"/>
      <c r="P83" s="170"/>
      <c r="Q83" s="170"/>
      <c r="R83" s="170"/>
      <c r="S83" s="189"/>
      <c r="T83" s="189"/>
      <c r="U83" s="180"/>
      <c r="V83" s="180"/>
      <c r="W83" s="180"/>
      <c r="X83" s="180"/>
      <c r="Y83" s="180"/>
      <c r="Z83" s="180"/>
      <c r="AA83" s="180"/>
      <c r="AB83" s="180"/>
      <c r="AC83" s="180"/>
      <c r="AD83" s="180"/>
      <c r="AE83" s="180"/>
      <c r="AF83" s="180"/>
      <c r="AG83" s="180"/>
      <c r="AH83" s="180"/>
    </row>
    <row r="84" ht="15.75" customHeight="1">
      <c r="A84" s="161">
        <v>82.0</v>
      </c>
      <c r="B84" s="167" t="s">
        <v>2032</v>
      </c>
      <c r="C84" s="160" t="s">
        <v>2487</v>
      </c>
      <c r="D84" s="167">
        <v>4.0</v>
      </c>
      <c r="E84" s="96" t="s">
        <v>2488</v>
      </c>
      <c r="F84" s="168" t="s">
        <v>2489</v>
      </c>
      <c r="G84" s="168" t="s">
        <v>2290</v>
      </c>
      <c r="H84" s="168" t="s">
        <v>2490</v>
      </c>
      <c r="I84" s="160"/>
      <c r="J84" s="160"/>
      <c r="K84" s="169" t="s">
        <v>416</v>
      </c>
      <c r="L84" s="170"/>
      <c r="M84" s="170"/>
      <c r="N84" s="170"/>
      <c r="O84" s="170"/>
      <c r="P84" s="170"/>
      <c r="Q84" s="170"/>
      <c r="R84" s="170"/>
      <c r="S84" s="189"/>
      <c r="T84" s="189"/>
      <c r="U84" s="180"/>
      <c r="V84" s="180"/>
      <c r="W84" s="180"/>
      <c r="X84" s="180"/>
      <c r="Y84" s="180"/>
      <c r="Z84" s="180"/>
      <c r="AA84" s="180"/>
      <c r="AB84" s="180"/>
      <c r="AC84" s="180"/>
      <c r="AD84" s="180"/>
      <c r="AE84" s="180"/>
      <c r="AF84" s="180"/>
      <c r="AG84" s="180"/>
      <c r="AH84" s="180"/>
    </row>
    <row r="85" ht="15.75" customHeight="1">
      <c r="A85" s="161">
        <v>83.0</v>
      </c>
      <c r="B85" s="167" t="s">
        <v>2032</v>
      </c>
      <c r="C85" s="160" t="s">
        <v>2491</v>
      </c>
      <c r="D85" s="167">
        <v>30.0</v>
      </c>
      <c r="E85" s="96" t="s">
        <v>604</v>
      </c>
      <c r="F85" s="168" t="s">
        <v>2492</v>
      </c>
      <c r="G85" s="168" t="s">
        <v>2493</v>
      </c>
      <c r="H85" s="168" t="s">
        <v>2286</v>
      </c>
      <c r="I85" s="168" t="s">
        <v>2283</v>
      </c>
      <c r="J85" s="168" t="s">
        <v>2494</v>
      </c>
      <c r="K85" s="169" t="s">
        <v>1485</v>
      </c>
      <c r="L85" s="170"/>
      <c r="M85" s="170"/>
      <c r="N85" s="170"/>
      <c r="O85" s="170"/>
      <c r="P85" s="170"/>
      <c r="Q85" s="170"/>
      <c r="R85" s="170"/>
      <c r="S85" s="189"/>
      <c r="T85" s="189"/>
      <c r="U85" s="180"/>
      <c r="V85" s="180"/>
      <c r="W85" s="180"/>
      <c r="X85" s="180"/>
      <c r="Y85" s="180"/>
      <c r="Z85" s="180"/>
      <c r="AA85" s="180"/>
      <c r="AB85" s="180"/>
      <c r="AC85" s="180"/>
      <c r="AD85" s="180"/>
      <c r="AE85" s="180"/>
      <c r="AF85" s="180"/>
      <c r="AG85" s="180"/>
      <c r="AH85" s="180"/>
    </row>
    <row r="86" ht="15.75" customHeight="1">
      <c r="A86" s="67">
        <v>84.0</v>
      </c>
      <c r="B86" s="73" t="s">
        <v>2032</v>
      </c>
      <c r="C86" s="72" t="s">
        <v>2495</v>
      </c>
      <c r="D86" s="73">
        <v>100.0</v>
      </c>
      <c r="E86" s="98" t="s">
        <v>2496</v>
      </c>
      <c r="F86" s="75" t="s">
        <v>2497</v>
      </c>
      <c r="G86" s="75" t="s">
        <v>2404</v>
      </c>
      <c r="H86" s="75" t="s">
        <v>2498</v>
      </c>
      <c r="I86" s="75" t="s">
        <v>2499</v>
      </c>
      <c r="J86" s="75" t="s">
        <v>2500</v>
      </c>
      <c r="K86" s="77" t="s">
        <v>480</v>
      </c>
      <c r="L86" s="54"/>
      <c r="M86" s="54"/>
      <c r="N86" s="54"/>
      <c r="O86" s="54"/>
      <c r="P86" s="54"/>
      <c r="Q86" s="54"/>
      <c r="R86" s="54"/>
      <c r="S86" s="105"/>
      <c r="T86" s="105"/>
      <c r="U86" s="180"/>
      <c r="V86" s="180"/>
      <c r="W86" s="180"/>
      <c r="X86" s="180"/>
      <c r="Y86" s="180"/>
      <c r="Z86" s="180"/>
      <c r="AA86" s="180"/>
      <c r="AB86" s="180"/>
      <c r="AC86" s="180"/>
      <c r="AD86" s="180"/>
      <c r="AE86" s="180"/>
      <c r="AF86" s="180"/>
      <c r="AG86" s="180"/>
      <c r="AH86" s="180"/>
    </row>
    <row r="87" ht="15.75" customHeight="1">
      <c r="A87" s="161">
        <v>85.0</v>
      </c>
      <c r="B87" s="167" t="s">
        <v>2032</v>
      </c>
      <c r="C87" s="160" t="s">
        <v>2501</v>
      </c>
      <c r="D87" s="167">
        <v>619.0</v>
      </c>
      <c r="E87" s="96" t="s">
        <v>2502</v>
      </c>
      <c r="F87" s="168" t="s">
        <v>2221</v>
      </c>
      <c r="G87" s="168" t="s">
        <v>2486</v>
      </c>
      <c r="H87" s="168" t="s">
        <v>2503</v>
      </c>
      <c r="I87" s="168" t="s">
        <v>2224</v>
      </c>
      <c r="J87" s="168" t="s">
        <v>2504</v>
      </c>
      <c r="K87" s="169" t="s">
        <v>269</v>
      </c>
      <c r="L87" s="170"/>
      <c r="M87" s="170"/>
      <c r="N87" s="170"/>
      <c r="O87" s="170"/>
      <c r="P87" s="170"/>
      <c r="Q87" s="170"/>
      <c r="R87" s="170"/>
      <c r="S87" s="189"/>
      <c r="T87" s="189"/>
      <c r="U87" s="180"/>
      <c r="V87" s="180"/>
      <c r="W87" s="180"/>
      <c r="X87" s="180"/>
      <c r="Y87" s="180"/>
      <c r="Z87" s="180"/>
      <c r="AA87" s="180"/>
      <c r="AB87" s="180"/>
      <c r="AC87" s="180"/>
      <c r="AD87" s="180"/>
      <c r="AE87" s="180"/>
      <c r="AF87" s="180"/>
      <c r="AG87" s="180"/>
      <c r="AH87" s="180"/>
    </row>
    <row r="88" ht="15.75" customHeight="1">
      <c r="A88" s="161">
        <v>86.0</v>
      </c>
      <c r="B88" s="167" t="s">
        <v>2032</v>
      </c>
      <c r="C88" s="160" t="s">
        <v>2505</v>
      </c>
      <c r="D88" s="167">
        <v>8.0</v>
      </c>
      <c r="E88" s="96" t="s">
        <v>2506</v>
      </c>
      <c r="F88" s="168" t="s">
        <v>2507</v>
      </c>
      <c r="G88" s="168" t="s">
        <v>2508</v>
      </c>
      <c r="H88" s="168" t="s">
        <v>2509</v>
      </c>
      <c r="I88" s="168" t="s">
        <v>2510</v>
      </c>
      <c r="J88" s="168" t="s">
        <v>2511</v>
      </c>
      <c r="K88" s="169" t="s">
        <v>1768</v>
      </c>
      <c r="L88" s="170"/>
      <c r="M88" s="170"/>
      <c r="N88" s="170"/>
      <c r="O88" s="170"/>
      <c r="P88" s="170"/>
      <c r="Q88" s="170"/>
      <c r="R88" s="170"/>
      <c r="S88" s="189"/>
      <c r="T88" s="189"/>
      <c r="U88" s="180"/>
      <c r="V88" s="180"/>
      <c r="W88" s="180"/>
      <c r="X88" s="180"/>
      <c r="Y88" s="180"/>
      <c r="Z88" s="180"/>
      <c r="AA88" s="180"/>
      <c r="AB88" s="180"/>
      <c r="AC88" s="180"/>
      <c r="AD88" s="180"/>
      <c r="AE88" s="180"/>
      <c r="AF88" s="180"/>
      <c r="AG88" s="180"/>
      <c r="AH88" s="180"/>
    </row>
    <row r="89" ht="15.75" customHeight="1">
      <c r="A89" s="161">
        <v>87.0</v>
      </c>
      <c r="B89" s="167" t="s">
        <v>2032</v>
      </c>
      <c r="C89" s="160" t="s">
        <v>2512</v>
      </c>
      <c r="D89" s="167">
        <v>80.0</v>
      </c>
      <c r="E89" s="96" t="s">
        <v>2513</v>
      </c>
      <c r="F89" s="168" t="s">
        <v>2514</v>
      </c>
      <c r="G89" s="168" t="s">
        <v>2515</v>
      </c>
      <c r="H89" s="168" t="s">
        <v>2516</v>
      </c>
      <c r="I89" s="168" t="s">
        <v>2517</v>
      </c>
      <c r="J89" s="168" t="s">
        <v>2267</v>
      </c>
      <c r="K89" s="169" t="s">
        <v>384</v>
      </c>
      <c r="L89" s="170"/>
      <c r="M89" s="170"/>
      <c r="N89" s="170"/>
      <c r="O89" s="170"/>
      <c r="P89" s="170"/>
      <c r="Q89" s="170"/>
      <c r="R89" s="170"/>
      <c r="S89" s="189"/>
      <c r="T89" s="189"/>
      <c r="U89" s="180"/>
      <c r="V89" s="180"/>
      <c r="W89" s="180"/>
      <c r="X89" s="180"/>
      <c r="Y89" s="180"/>
      <c r="Z89" s="180"/>
      <c r="AA89" s="180"/>
      <c r="AB89" s="180"/>
      <c r="AC89" s="180"/>
      <c r="AD89" s="180"/>
      <c r="AE89" s="180"/>
      <c r="AF89" s="180"/>
      <c r="AG89" s="180"/>
      <c r="AH89" s="180"/>
    </row>
    <row r="90" ht="15.75" customHeight="1">
      <c r="A90" s="161">
        <v>88.0</v>
      </c>
      <c r="B90" s="167" t="s">
        <v>2032</v>
      </c>
      <c r="C90" s="160" t="s">
        <v>2518</v>
      </c>
      <c r="D90" s="167">
        <v>107.0</v>
      </c>
      <c r="E90" s="96" t="s">
        <v>2519</v>
      </c>
      <c r="F90" s="168" t="s">
        <v>2382</v>
      </c>
      <c r="G90" s="168" t="s">
        <v>2520</v>
      </c>
      <c r="H90" s="168" t="s">
        <v>2521</v>
      </c>
      <c r="I90" s="168" t="s">
        <v>1970</v>
      </c>
      <c r="J90" s="168" t="s">
        <v>2522</v>
      </c>
      <c r="K90" s="169" t="s">
        <v>269</v>
      </c>
      <c r="L90" s="170"/>
      <c r="M90" s="170"/>
      <c r="N90" s="170"/>
      <c r="O90" s="170"/>
      <c r="P90" s="170"/>
      <c r="Q90" s="170"/>
      <c r="R90" s="170"/>
      <c r="S90" s="189"/>
      <c r="T90" s="189"/>
      <c r="U90" s="180"/>
      <c r="V90" s="180"/>
      <c r="W90" s="180"/>
      <c r="X90" s="180"/>
      <c r="Y90" s="180"/>
      <c r="Z90" s="180"/>
      <c r="AA90" s="180"/>
      <c r="AB90" s="180"/>
      <c r="AC90" s="180"/>
      <c r="AD90" s="180"/>
      <c r="AE90" s="180"/>
      <c r="AF90" s="180"/>
      <c r="AG90" s="180"/>
      <c r="AH90" s="180"/>
    </row>
    <row r="91" ht="15.75" customHeight="1">
      <c r="A91" s="161">
        <v>89.0</v>
      </c>
      <c r="B91" s="167" t="s">
        <v>2032</v>
      </c>
      <c r="C91" s="160" t="s">
        <v>2523</v>
      </c>
      <c r="D91" s="167">
        <v>8.0</v>
      </c>
      <c r="E91" s="96" t="s">
        <v>2524</v>
      </c>
      <c r="F91" s="168" t="s">
        <v>2525</v>
      </c>
      <c r="G91" s="168" t="s">
        <v>2526</v>
      </c>
      <c r="H91" s="168" t="s">
        <v>2527</v>
      </c>
      <c r="I91" s="168" t="s">
        <v>2245</v>
      </c>
      <c r="J91" s="168" t="s">
        <v>2037</v>
      </c>
      <c r="K91" s="187" t="s">
        <v>2399</v>
      </c>
      <c r="L91" s="170"/>
      <c r="M91" s="170"/>
      <c r="N91" s="170"/>
      <c r="O91" s="170"/>
      <c r="P91" s="170"/>
      <c r="Q91" s="170"/>
      <c r="R91" s="170"/>
      <c r="S91" s="189"/>
      <c r="T91" s="189"/>
      <c r="U91" s="180"/>
      <c r="V91" s="180"/>
      <c r="W91" s="180"/>
      <c r="X91" s="180"/>
      <c r="Y91" s="180"/>
      <c r="Z91" s="180"/>
      <c r="AA91" s="180"/>
      <c r="AB91" s="180"/>
      <c r="AC91" s="180"/>
      <c r="AD91" s="180"/>
      <c r="AE91" s="180"/>
      <c r="AF91" s="180"/>
      <c r="AG91" s="180"/>
      <c r="AH91" s="180"/>
    </row>
    <row r="92" ht="15.75" customHeight="1">
      <c r="A92" s="161">
        <v>90.0</v>
      </c>
      <c r="B92" s="167" t="s">
        <v>2032</v>
      </c>
      <c r="C92" s="160" t="s">
        <v>2528</v>
      </c>
      <c r="D92" s="167">
        <v>10.0</v>
      </c>
      <c r="E92" s="96" t="s">
        <v>2529</v>
      </c>
      <c r="F92" s="168" t="s">
        <v>2530</v>
      </c>
      <c r="G92" s="168" t="s">
        <v>2531</v>
      </c>
      <c r="H92" s="168" t="s">
        <v>2532</v>
      </c>
      <c r="I92" s="168" t="s">
        <v>2533</v>
      </c>
      <c r="J92" s="168" t="s">
        <v>2534</v>
      </c>
      <c r="K92" s="169" t="s">
        <v>7</v>
      </c>
      <c r="L92" s="170"/>
      <c r="M92" s="170"/>
      <c r="N92" s="170"/>
      <c r="O92" s="170"/>
      <c r="P92" s="170"/>
      <c r="Q92" s="170"/>
      <c r="R92" s="170"/>
      <c r="S92" s="189"/>
      <c r="T92" s="189"/>
      <c r="U92" s="180"/>
      <c r="V92" s="180"/>
      <c r="W92" s="180"/>
      <c r="X92" s="180"/>
      <c r="Y92" s="180"/>
      <c r="Z92" s="180"/>
      <c r="AA92" s="180"/>
      <c r="AB92" s="180"/>
      <c r="AC92" s="180"/>
      <c r="AD92" s="180"/>
      <c r="AE92" s="180"/>
      <c r="AF92" s="180"/>
      <c r="AG92" s="180"/>
      <c r="AH92" s="180"/>
    </row>
    <row r="93" ht="15.75" customHeight="1">
      <c r="A93" s="161">
        <v>91.0</v>
      </c>
      <c r="B93" s="167" t="s">
        <v>2032</v>
      </c>
      <c r="C93" s="160" t="s">
        <v>2535</v>
      </c>
      <c r="D93" s="167">
        <v>9.0</v>
      </c>
      <c r="E93" s="96" t="s">
        <v>2536</v>
      </c>
      <c r="F93" s="168" t="s">
        <v>2537</v>
      </c>
      <c r="G93" s="168" t="s">
        <v>2538</v>
      </c>
      <c r="H93" s="168" t="s">
        <v>2539</v>
      </c>
      <c r="I93" s="168" t="s">
        <v>2540</v>
      </c>
      <c r="J93" s="168" t="s">
        <v>2541</v>
      </c>
      <c r="K93" s="169" t="s">
        <v>1768</v>
      </c>
      <c r="L93" s="170"/>
      <c r="M93" s="170"/>
      <c r="N93" s="170"/>
      <c r="O93" s="170"/>
      <c r="P93" s="170"/>
      <c r="Q93" s="170"/>
      <c r="R93" s="170"/>
      <c r="S93" s="189"/>
      <c r="T93" s="189"/>
      <c r="U93" s="180"/>
      <c r="V93" s="180"/>
      <c r="W93" s="180"/>
      <c r="X93" s="180"/>
      <c r="Y93" s="180"/>
      <c r="Z93" s="180"/>
      <c r="AA93" s="180"/>
      <c r="AB93" s="180"/>
      <c r="AC93" s="180"/>
      <c r="AD93" s="180"/>
      <c r="AE93" s="180"/>
      <c r="AF93" s="180"/>
      <c r="AG93" s="180"/>
      <c r="AH93" s="180"/>
    </row>
    <row r="94" ht="15.75" customHeight="1">
      <c r="A94" s="161">
        <v>92.0</v>
      </c>
      <c r="B94" s="167" t="s">
        <v>2032</v>
      </c>
      <c r="C94" s="160" t="s">
        <v>2542</v>
      </c>
      <c r="D94" s="167">
        <v>605.0</v>
      </c>
      <c r="E94" s="96" t="s">
        <v>2543</v>
      </c>
      <c r="F94" s="168" t="s">
        <v>710</v>
      </c>
      <c r="G94" s="168" t="s">
        <v>2544</v>
      </c>
      <c r="H94" s="168" t="s">
        <v>2545</v>
      </c>
      <c r="I94" s="168" t="s">
        <v>1927</v>
      </c>
      <c r="J94" s="168" t="s">
        <v>2546</v>
      </c>
      <c r="K94" s="169" t="s">
        <v>480</v>
      </c>
      <c r="L94" s="170"/>
      <c r="M94" s="170"/>
      <c r="N94" s="170"/>
      <c r="O94" s="170"/>
      <c r="P94" s="170"/>
      <c r="Q94" s="170"/>
      <c r="R94" s="170"/>
      <c r="S94" s="189"/>
      <c r="T94" s="189"/>
      <c r="U94" s="180"/>
      <c r="V94" s="180"/>
      <c r="W94" s="180"/>
      <c r="X94" s="180"/>
      <c r="Y94" s="180"/>
      <c r="Z94" s="180"/>
      <c r="AA94" s="180"/>
      <c r="AB94" s="180"/>
      <c r="AC94" s="180"/>
      <c r="AD94" s="180"/>
      <c r="AE94" s="180"/>
      <c r="AF94" s="180"/>
      <c r="AG94" s="180"/>
      <c r="AH94" s="180"/>
    </row>
    <row r="95" ht="15.75" customHeight="1">
      <c r="A95" s="161">
        <v>93.0</v>
      </c>
      <c r="B95" s="167" t="s">
        <v>2032</v>
      </c>
      <c r="C95" s="160" t="s">
        <v>2547</v>
      </c>
      <c r="D95" s="167">
        <v>96.0</v>
      </c>
      <c r="E95" s="96" t="s">
        <v>2548</v>
      </c>
      <c r="F95" s="168" t="s">
        <v>2549</v>
      </c>
      <c r="G95" s="168" t="s">
        <v>1928</v>
      </c>
      <c r="H95" s="168" t="s">
        <v>2550</v>
      </c>
      <c r="I95" s="168" t="s">
        <v>2551</v>
      </c>
      <c r="J95" s="168" t="s">
        <v>798</v>
      </c>
      <c r="K95" s="169" t="s">
        <v>416</v>
      </c>
      <c r="L95" s="170"/>
      <c r="M95" s="170"/>
      <c r="N95" s="170"/>
      <c r="O95" s="170"/>
      <c r="P95" s="170"/>
      <c r="Q95" s="170"/>
      <c r="R95" s="170"/>
      <c r="S95" s="189"/>
      <c r="T95" s="189"/>
      <c r="U95" s="180"/>
      <c r="V95" s="180"/>
      <c r="W95" s="180"/>
      <c r="X95" s="180"/>
      <c r="Y95" s="180"/>
      <c r="Z95" s="180"/>
      <c r="AA95" s="180"/>
      <c r="AB95" s="180"/>
      <c r="AC95" s="180"/>
      <c r="AD95" s="180"/>
      <c r="AE95" s="180"/>
      <c r="AF95" s="180"/>
      <c r="AG95" s="180"/>
      <c r="AH95" s="180"/>
    </row>
    <row r="96" ht="15.75" customHeight="1">
      <c r="A96" s="161">
        <v>94.0</v>
      </c>
      <c r="B96" s="167" t="s">
        <v>2032</v>
      </c>
      <c r="C96" s="160" t="s">
        <v>2552</v>
      </c>
      <c r="D96" s="167">
        <v>9.0</v>
      </c>
      <c r="E96" s="96" t="s">
        <v>2553</v>
      </c>
      <c r="F96" s="168" t="s">
        <v>2554</v>
      </c>
      <c r="G96" s="168" t="s">
        <v>2555</v>
      </c>
      <c r="H96" s="168" t="s">
        <v>2556</v>
      </c>
      <c r="I96" s="168" t="s">
        <v>2557</v>
      </c>
      <c r="J96" s="168" t="s">
        <v>2558</v>
      </c>
      <c r="K96" s="169" t="s">
        <v>727</v>
      </c>
      <c r="L96" s="170"/>
      <c r="M96" s="170"/>
      <c r="N96" s="170"/>
      <c r="O96" s="170"/>
      <c r="P96" s="170"/>
      <c r="Q96" s="170"/>
      <c r="R96" s="170"/>
      <c r="S96" s="189"/>
      <c r="T96" s="189"/>
      <c r="U96" s="180"/>
      <c r="V96" s="180"/>
      <c r="W96" s="180"/>
      <c r="X96" s="180"/>
      <c r="Y96" s="180"/>
      <c r="Z96" s="180"/>
      <c r="AA96" s="180"/>
      <c r="AB96" s="180"/>
      <c r="AC96" s="180"/>
      <c r="AD96" s="180"/>
      <c r="AE96" s="180"/>
      <c r="AF96" s="180"/>
      <c r="AG96" s="180"/>
      <c r="AH96" s="180"/>
    </row>
    <row r="97" ht="15.75" customHeight="1">
      <c r="A97" s="161">
        <v>95.0</v>
      </c>
      <c r="B97" s="167" t="s">
        <v>2032</v>
      </c>
      <c r="C97" s="160" t="s">
        <v>2559</v>
      </c>
      <c r="D97" s="167">
        <v>55.0</v>
      </c>
      <c r="E97" s="96" t="s">
        <v>2560</v>
      </c>
      <c r="F97" s="168" t="s">
        <v>2561</v>
      </c>
      <c r="G97" s="168" t="s">
        <v>2562</v>
      </c>
      <c r="H97" s="168" t="s">
        <v>2563</v>
      </c>
      <c r="I97" s="168" t="s">
        <v>2564</v>
      </c>
      <c r="J97" s="168" t="s">
        <v>2565</v>
      </c>
      <c r="K97" s="169" t="s">
        <v>7</v>
      </c>
      <c r="L97" s="170"/>
      <c r="M97" s="170"/>
      <c r="N97" s="170"/>
      <c r="O97" s="170"/>
      <c r="P97" s="170"/>
      <c r="Q97" s="170"/>
      <c r="R97" s="170"/>
      <c r="S97" s="189"/>
      <c r="T97" s="189"/>
      <c r="U97" s="180"/>
      <c r="V97" s="180"/>
      <c r="W97" s="180"/>
      <c r="X97" s="180"/>
      <c r="Y97" s="180"/>
      <c r="Z97" s="180"/>
      <c r="AA97" s="180"/>
      <c r="AB97" s="180"/>
      <c r="AC97" s="180"/>
      <c r="AD97" s="180"/>
      <c r="AE97" s="180"/>
      <c r="AF97" s="180"/>
      <c r="AG97" s="180"/>
      <c r="AH97" s="180"/>
    </row>
    <row r="98" ht="15.75" customHeight="1">
      <c r="A98" s="161">
        <v>96.0</v>
      </c>
      <c r="B98" s="167" t="s">
        <v>2032</v>
      </c>
      <c r="C98" s="160" t="s">
        <v>2495</v>
      </c>
      <c r="D98" s="167">
        <v>59.0</v>
      </c>
      <c r="E98" s="96" t="s">
        <v>2566</v>
      </c>
      <c r="F98" s="168" t="s">
        <v>2497</v>
      </c>
      <c r="G98" s="168" t="s">
        <v>2404</v>
      </c>
      <c r="H98" s="168" t="s">
        <v>2498</v>
      </c>
      <c r="I98" s="168" t="s">
        <v>2499</v>
      </c>
      <c r="J98" s="168" t="s">
        <v>2500</v>
      </c>
      <c r="K98" s="169" t="s">
        <v>480</v>
      </c>
      <c r="L98" s="170"/>
      <c r="M98" s="170"/>
      <c r="N98" s="170"/>
      <c r="O98" s="170"/>
      <c r="P98" s="170"/>
      <c r="Q98" s="170"/>
      <c r="R98" s="170"/>
      <c r="S98" s="189"/>
      <c r="T98" s="189"/>
      <c r="U98" s="180"/>
      <c r="V98" s="180"/>
      <c r="W98" s="180"/>
      <c r="X98" s="180"/>
      <c r="Y98" s="180"/>
      <c r="Z98" s="180"/>
      <c r="AA98" s="180"/>
      <c r="AB98" s="180"/>
      <c r="AC98" s="180"/>
      <c r="AD98" s="180"/>
      <c r="AE98" s="180"/>
      <c r="AF98" s="180"/>
      <c r="AG98" s="180"/>
      <c r="AH98" s="180"/>
    </row>
    <row r="99" ht="15.75" customHeight="1">
      <c r="A99" s="161">
        <v>97.0</v>
      </c>
      <c r="B99" s="167" t="s">
        <v>2032</v>
      </c>
      <c r="C99" s="160" t="s">
        <v>2567</v>
      </c>
      <c r="D99" s="167">
        <v>9.0</v>
      </c>
      <c r="E99" s="96" t="s">
        <v>2568</v>
      </c>
      <c r="F99" s="168" t="s">
        <v>2569</v>
      </c>
      <c r="G99" s="168" t="s">
        <v>2099</v>
      </c>
      <c r="H99" s="168" t="s">
        <v>2570</v>
      </c>
      <c r="I99" s="168" t="s">
        <v>2098</v>
      </c>
      <c r="J99" s="168" t="s">
        <v>2571</v>
      </c>
      <c r="K99" s="169" t="s">
        <v>416</v>
      </c>
      <c r="L99" s="170"/>
      <c r="M99" s="170"/>
      <c r="N99" s="170"/>
      <c r="O99" s="170"/>
      <c r="P99" s="170"/>
      <c r="Q99" s="170"/>
      <c r="R99" s="170"/>
      <c r="S99" s="189"/>
      <c r="T99" s="189"/>
      <c r="U99" s="180"/>
      <c r="V99" s="180"/>
      <c r="W99" s="180"/>
      <c r="X99" s="180"/>
      <c r="Y99" s="180"/>
      <c r="Z99" s="180"/>
      <c r="AA99" s="180"/>
      <c r="AB99" s="180"/>
      <c r="AC99" s="180"/>
      <c r="AD99" s="180"/>
      <c r="AE99" s="180"/>
      <c r="AF99" s="180"/>
      <c r="AG99" s="180"/>
      <c r="AH99" s="180"/>
    </row>
    <row r="100" ht="15.75" customHeight="1">
      <c r="A100" s="67">
        <v>98.0</v>
      </c>
      <c r="B100" s="73" t="s">
        <v>2032</v>
      </c>
      <c r="C100" s="72" t="s">
        <v>2572</v>
      </c>
      <c r="D100" s="73">
        <v>63.0</v>
      </c>
      <c r="E100" s="98" t="s">
        <v>2573</v>
      </c>
      <c r="F100" s="75" t="s">
        <v>2124</v>
      </c>
      <c r="G100" s="75" t="s">
        <v>2574</v>
      </c>
      <c r="H100" s="75" t="s">
        <v>2575</v>
      </c>
      <c r="I100" s="75" t="s">
        <v>2092</v>
      </c>
      <c r="J100" s="75" t="s">
        <v>427</v>
      </c>
      <c r="K100" s="77" t="s">
        <v>384</v>
      </c>
      <c r="L100" s="54"/>
      <c r="N100" s="54"/>
      <c r="O100" s="54"/>
      <c r="P100" s="54"/>
      <c r="Q100" s="54"/>
      <c r="R100" s="54"/>
      <c r="S100" s="105"/>
      <c r="T100" s="105"/>
      <c r="U100" s="180"/>
      <c r="V100" s="180"/>
      <c r="W100" s="180"/>
      <c r="X100" s="180"/>
      <c r="Y100" s="180"/>
      <c r="Z100" s="180"/>
      <c r="AA100" s="180"/>
      <c r="AB100" s="180"/>
      <c r="AC100" s="180"/>
      <c r="AD100" s="180"/>
      <c r="AE100" s="180"/>
      <c r="AF100" s="180"/>
      <c r="AG100" s="180"/>
      <c r="AH100" s="180"/>
    </row>
    <row r="101" ht="15.75" customHeight="1">
      <c r="A101" s="161">
        <v>99.0</v>
      </c>
      <c r="B101" s="167" t="s">
        <v>2032</v>
      </c>
      <c r="C101" s="160" t="s">
        <v>2576</v>
      </c>
      <c r="D101" s="167">
        <v>511.0</v>
      </c>
      <c r="E101" s="96" t="s">
        <v>2577</v>
      </c>
      <c r="F101" s="168" t="s">
        <v>2403</v>
      </c>
      <c r="G101" s="168" t="s">
        <v>2578</v>
      </c>
      <c r="H101" s="168" t="s">
        <v>2579</v>
      </c>
      <c r="I101" s="168" t="s">
        <v>977</v>
      </c>
      <c r="J101" s="168" t="s">
        <v>2580</v>
      </c>
      <c r="K101" s="169" t="s">
        <v>416</v>
      </c>
      <c r="L101" s="170"/>
      <c r="M101" s="170"/>
      <c r="N101" s="170"/>
      <c r="O101" s="170"/>
      <c r="P101" s="170"/>
      <c r="Q101" s="170"/>
      <c r="R101" s="170"/>
      <c r="S101" s="189"/>
      <c r="T101" s="189"/>
      <c r="U101" s="180"/>
      <c r="V101" s="180"/>
      <c r="W101" s="180"/>
      <c r="X101" s="180"/>
      <c r="Y101" s="180"/>
      <c r="Z101" s="180"/>
      <c r="AA101" s="180"/>
      <c r="AB101" s="180"/>
      <c r="AC101" s="180"/>
      <c r="AD101" s="180"/>
      <c r="AE101" s="180"/>
      <c r="AF101" s="180"/>
      <c r="AG101" s="180"/>
      <c r="AH101" s="180"/>
    </row>
    <row r="102" ht="15.75" customHeight="1">
      <c r="A102" s="161">
        <v>100.0</v>
      </c>
      <c r="B102" s="167" t="s">
        <v>2032</v>
      </c>
      <c r="C102" s="160" t="s">
        <v>2581</v>
      </c>
      <c r="D102" s="167">
        <v>73.0</v>
      </c>
      <c r="E102" s="96" t="s">
        <v>2582</v>
      </c>
      <c r="F102" s="168" t="s">
        <v>2514</v>
      </c>
      <c r="G102" s="168" t="s">
        <v>1316</v>
      </c>
      <c r="H102" s="168" t="s">
        <v>2583</v>
      </c>
      <c r="I102" s="168" t="s">
        <v>802</v>
      </c>
      <c r="J102" s="168" t="s">
        <v>952</v>
      </c>
      <c r="K102" s="169" t="s">
        <v>416</v>
      </c>
      <c r="L102" s="170"/>
      <c r="M102" s="170"/>
      <c r="N102" s="170"/>
      <c r="O102" s="170"/>
      <c r="P102" s="170"/>
      <c r="Q102" s="170"/>
      <c r="R102" s="170"/>
      <c r="S102" s="189"/>
      <c r="T102" s="189"/>
      <c r="U102" s="180"/>
      <c r="V102" s="180"/>
      <c r="W102" s="180"/>
      <c r="X102" s="180"/>
      <c r="Y102" s="180"/>
      <c r="Z102" s="180"/>
      <c r="AA102" s="180"/>
      <c r="AB102" s="180"/>
      <c r="AC102" s="180"/>
      <c r="AD102" s="180"/>
      <c r="AE102" s="180"/>
      <c r="AF102" s="180"/>
      <c r="AG102" s="180"/>
      <c r="AH102" s="180"/>
    </row>
    <row r="103" ht="15.75" customHeight="1">
      <c r="A103" s="161">
        <v>101.0</v>
      </c>
      <c r="B103" s="167" t="s">
        <v>2032</v>
      </c>
      <c r="C103" s="160" t="s">
        <v>2584</v>
      </c>
      <c r="D103" s="167">
        <v>32.0</v>
      </c>
      <c r="E103" s="96" t="s">
        <v>2585</v>
      </c>
      <c r="F103" s="168" t="s">
        <v>2586</v>
      </c>
      <c r="G103" s="168" t="s">
        <v>799</v>
      </c>
      <c r="H103" s="168" t="s">
        <v>2587</v>
      </c>
      <c r="I103" s="168" t="s">
        <v>1316</v>
      </c>
      <c r="J103" s="168" t="s">
        <v>712</v>
      </c>
      <c r="K103" s="77" t="s">
        <v>480</v>
      </c>
      <c r="L103" s="170"/>
      <c r="M103" s="170"/>
      <c r="N103" s="170"/>
      <c r="O103" s="170"/>
      <c r="P103" s="170"/>
      <c r="Q103" s="170"/>
      <c r="R103" s="170"/>
      <c r="S103" s="189"/>
      <c r="T103" s="189"/>
      <c r="U103" s="180"/>
      <c r="V103" s="180"/>
      <c r="W103" s="180"/>
      <c r="X103" s="180"/>
      <c r="Y103" s="180"/>
      <c r="Z103" s="180"/>
      <c r="AA103" s="180"/>
      <c r="AB103" s="180"/>
      <c r="AC103" s="180"/>
      <c r="AD103" s="180"/>
      <c r="AE103" s="180"/>
      <c r="AF103" s="180"/>
      <c r="AG103" s="180"/>
      <c r="AH103" s="180"/>
    </row>
    <row r="104" ht="15.75" customHeight="1">
      <c r="A104" s="161">
        <v>102.0</v>
      </c>
      <c r="B104" s="167" t="s">
        <v>2032</v>
      </c>
      <c r="C104" s="160" t="s">
        <v>2588</v>
      </c>
      <c r="D104" s="167">
        <v>478.0</v>
      </c>
      <c r="E104" s="96" t="s">
        <v>2589</v>
      </c>
      <c r="F104" s="168" t="s">
        <v>2590</v>
      </c>
      <c r="G104" s="168" t="s">
        <v>2591</v>
      </c>
      <c r="H104" s="168" t="s">
        <v>2522</v>
      </c>
      <c r="I104" s="168" t="s">
        <v>2592</v>
      </c>
      <c r="J104" s="168" t="s">
        <v>2593</v>
      </c>
      <c r="K104" s="169" t="s">
        <v>285</v>
      </c>
      <c r="L104" s="170"/>
      <c r="M104" s="170"/>
      <c r="N104" s="170"/>
      <c r="O104" s="170"/>
      <c r="P104" s="170"/>
      <c r="Q104" s="170"/>
      <c r="R104" s="170"/>
      <c r="S104" s="189"/>
      <c r="T104" s="189"/>
      <c r="U104" s="180"/>
      <c r="V104" s="180"/>
      <c r="W104" s="180"/>
      <c r="X104" s="180"/>
      <c r="Y104" s="180"/>
      <c r="Z104" s="180"/>
      <c r="AA104" s="180"/>
      <c r="AB104" s="180"/>
      <c r="AC104" s="180"/>
      <c r="AD104" s="180"/>
      <c r="AE104" s="180"/>
      <c r="AF104" s="180"/>
      <c r="AG104" s="180"/>
      <c r="AH104" s="180"/>
    </row>
    <row r="105" ht="15.75" customHeight="1">
      <c r="A105" s="161">
        <v>103.0</v>
      </c>
      <c r="B105" s="167" t="s">
        <v>2032</v>
      </c>
      <c r="C105" s="160" t="s">
        <v>2594</v>
      </c>
      <c r="D105" s="167">
        <v>44.0</v>
      </c>
      <c r="E105" s="96" t="s">
        <v>2595</v>
      </c>
      <c r="F105" s="168" t="s">
        <v>2596</v>
      </c>
      <c r="G105" s="168" t="s">
        <v>2597</v>
      </c>
      <c r="H105" s="168" t="s">
        <v>2598</v>
      </c>
      <c r="I105" s="168" t="s">
        <v>2599</v>
      </c>
      <c r="J105" s="168" t="s">
        <v>2600</v>
      </c>
      <c r="K105" s="169" t="s">
        <v>269</v>
      </c>
      <c r="L105" s="170"/>
      <c r="M105" s="170"/>
      <c r="N105" s="170"/>
      <c r="O105" s="170"/>
      <c r="P105" s="170"/>
      <c r="Q105" s="170"/>
      <c r="R105" s="170"/>
      <c r="S105" s="189"/>
      <c r="T105" s="189"/>
      <c r="U105" s="180"/>
      <c r="V105" s="180"/>
      <c r="W105" s="180"/>
      <c r="X105" s="180"/>
      <c r="Y105" s="180"/>
      <c r="Z105" s="180"/>
      <c r="AA105" s="180"/>
      <c r="AB105" s="180"/>
      <c r="AC105" s="180"/>
      <c r="AD105" s="180"/>
      <c r="AE105" s="180"/>
      <c r="AF105" s="180"/>
      <c r="AG105" s="180"/>
      <c r="AH105" s="180"/>
    </row>
    <row r="106" ht="15.75" customHeight="1">
      <c r="A106" s="161">
        <v>104.0</v>
      </c>
      <c r="B106" s="167" t="s">
        <v>2032</v>
      </c>
      <c r="C106" s="160" t="s">
        <v>2601</v>
      </c>
      <c r="D106" s="167">
        <v>5.0</v>
      </c>
      <c r="E106" s="96" t="s">
        <v>1072</v>
      </c>
      <c r="F106" s="168" t="s">
        <v>839</v>
      </c>
      <c r="G106" s="168" t="s">
        <v>2602</v>
      </c>
      <c r="H106" s="168" t="s">
        <v>1076</v>
      </c>
      <c r="I106" s="168" t="s">
        <v>841</v>
      </c>
      <c r="J106" s="160"/>
      <c r="K106" s="77" t="s">
        <v>416</v>
      </c>
      <c r="L106" s="170"/>
      <c r="M106" s="170"/>
      <c r="N106" s="170"/>
      <c r="O106" s="170"/>
      <c r="P106" s="170"/>
      <c r="Q106" s="170"/>
      <c r="R106" s="170"/>
      <c r="S106" s="189"/>
      <c r="T106" s="189"/>
      <c r="U106" s="180"/>
      <c r="V106" s="180"/>
      <c r="W106" s="180"/>
      <c r="X106" s="180"/>
      <c r="Y106" s="180"/>
      <c r="Z106" s="180"/>
      <c r="AA106" s="180"/>
      <c r="AB106" s="180"/>
      <c r="AC106" s="180"/>
      <c r="AD106" s="180"/>
      <c r="AE106" s="180"/>
      <c r="AF106" s="180"/>
      <c r="AG106" s="180"/>
      <c r="AH106" s="180"/>
    </row>
    <row r="107" ht="15.75" customHeight="1">
      <c r="A107" s="161">
        <v>105.0</v>
      </c>
      <c r="B107" s="167" t="s">
        <v>2032</v>
      </c>
      <c r="C107" s="160" t="s">
        <v>2603</v>
      </c>
      <c r="D107" s="167">
        <v>9.0</v>
      </c>
      <c r="E107" s="96" t="s">
        <v>2604</v>
      </c>
      <c r="F107" s="168" t="s">
        <v>2605</v>
      </c>
      <c r="G107" s="168" t="s">
        <v>2606</v>
      </c>
      <c r="H107" s="168" t="s">
        <v>2607</v>
      </c>
      <c r="I107" s="168" t="s">
        <v>2608</v>
      </c>
      <c r="J107" s="168" t="s">
        <v>2375</v>
      </c>
      <c r="K107" s="169" t="s">
        <v>727</v>
      </c>
      <c r="L107" s="170"/>
      <c r="M107" s="170"/>
      <c r="N107" s="170"/>
      <c r="O107" s="170"/>
      <c r="P107" s="170"/>
      <c r="Q107" s="170"/>
      <c r="R107" s="170"/>
      <c r="S107" s="189"/>
      <c r="T107" s="189"/>
      <c r="U107" s="180"/>
      <c r="V107" s="180"/>
      <c r="W107" s="180"/>
      <c r="X107" s="180"/>
      <c r="Y107" s="180"/>
      <c r="Z107" s="180"/>
      <c r="AA107" s="180"/>
      <c r="AB107" s="180"/>
      <c r="AC107" s="180"/>
      <c r="AD107" s="180"/>
      <c r="AE107" s="180"/>
      <c r="AF107" s="180"/>
      <c r="AG107" s="180"/>
      <c r="AH107" s="180"/>
    </row>
    <row r="108" ht="15.75" customHeight="1">
      <c r="A108" s="161">
        <v>106.0</v>
      </c>
      <c r="B108" s="167" t="s">
        <v>2032</v>
      </c>
      <c r="C108" s="160" t="s">
        <v>2609</v>
      </c>
      <c r="D108" s="167">
        <v>5.0</v>
      </c>
      <c r="E108" s="96" t="s">
        <v>2610</v>
      </c>
      <c r="F108" s="168" t="s">
        <v>1625</v>
      </c>
      <c r="G108" s="168" t="s">
        <v>2611</v>
      </c>
      <c r="H108" s="168" t="s">
        <v>2612</v>
      </c>
      <c r="I108" s="168" t="s">
        <v>2613</v>
      </c>
      <c r="J108" s="168" t="s">
        <v>2302</v>
      </c>
      <c r="K108" s="169" t="s">
        <v>7</v>
      </c>
      <c r="L108" s="170"/>
      <c r="M108" s="170"/>
      <c r="N108" s="170"/>
      <c r="O108" s="170"/>
      <c r="P108" s="170"/>
      <c r="Q108" s="170"/>
      <c r="R108" s="170"/>
      <c r="S108" s="189"/>
      <c r="T108" s="189"/>
      <c r="U108" s="180"/>
      <c r="V108" s="180"/>
      <c r="W108" s="180"/>
      <c r="X108" s="180"/>
      <c r="Y108" s="180"/>
      <c r="Z108" s="180"/>
      <c r="AA108" s="180"/>
      <c r="AB108" s="180"/>
      <c r="AC108" s="180"/>
      <c r="AD108" s="180"/>
      <c r="AE108" s="180"/>
      <c r="AF108" s="180"/>
      <c r="AG108" s="180"/>
      <c r="AH108" s="180"/>
    </row>
    <row r="109" ht="15.75" customHeight="1">
      <c r="A109" s="161">
        <v>107.0</v>
      </c>
      <c r="B109" s="167" t="s">
        <v>2032</v>
      </c>
      <c r="C109" s="160" t="s">
        <v>2614</v>
      </c>
      <c r="D109" s="167">
        <v>6.0</v>
      </c>
      <c r="E109" s="96" t="s">
        <v>2615</v>
      </c>
      <c r="F109" s="168" t="s">
        <v>2616</v>
      </c>
      <c r="G109" s="168" t="s">
        <v>1434</v>
      </c>
      <c r="H109" s="168" t="s">
        <v>2617</v>
      </c>
      <c r="I109" s="168" t="s">
        <v>2618</v>
      </c>
      <c r="J109" s="168" t="s">
        <v>2619</v>
      </c>
      <c r="K109" s="169" t="s">
        <v>7</v>
      </c>
      <c r="L109" s="170"/>
      <c r="M109" s="170"/>
      <c r="N109" s="170"/>
      <c r="O109" s="170"/>
      <c r="P109" s="170"/>
      <c r="Q109" s="170"/>
      <c r="R109" s="170"/>
      <c r="S109" s="189"/>
      <c r="T109" s="189"/>
      <c r="U109" s="180"/>
      <c r="V109" s="180"/>
      <c r="W109" s="180"/>
      <c r="X109" s="180"/>
      <c r="Y109" s="180"/>
      <c r="Z109" s="180"/>
      <c r="AA109" s="180"/>
      <c r="AB109" s="180"/>
      <c r="AC109" s="180"/>
      <c r="AD109" s="180"/>
      <c r="AE109" s="180"/>
      <c r="AF109" s="180"/>
      <c r="AG109" s="180"/>
      <c r="AH109" s="180"/>
    </row>
    <row r="110" ht="15.75" customHeight="1">
      <c r="A110" s="161">
        <v>108.0</v>
      </c>
      <c r="B110" s="167" t="s">
        <v>2032</v>
      </c>
      <c r="C110" s="160" t="s">
        <v>2620</v>
      </c>
      <c r="D110" s="167">
        <v>2.0</v>
      </c>
      <c r="E110" s="96" t="s">
        <v>2621</v>
      </c>
      <c r="F110" s="168" t="s">
        <v>2197</v>
      </c>
      <c r="G110" s="168" t="s">
        <v>1713</v>
      </c>
      <c r="H110" s="160"/>
      <c r="I110" s="160"/>
      <c r="J110" s="160"/>
      <c r="K110" s="77" t="s">
        <v>1199</v>
      </c>
      <c r="L110" s="170"/>
      <c r="M110" s="170"/>
      <c r="N110" s="170"/>
      <c r="O110" s="170"/>
      <c r="P110" s="170"/>
      <c r="Q110" s="170"/>
      <c r="R110" s="170"/>
      <c r="S110" s="189"/>
      <c r="T110" s="189"/>
      <c r="U110" s="180"/>
      <c r="V110" s="180"/>
      <c r="W110" s="180"/>
      <c r="X110" s="180"/>
      <c r="Y110" s="180"/>
      <c r="Z110" s="180"/>
      <c r="AA110" s="180"/>
      <c r="AB110" s="180"/>
      <c r="AC110" s="180"/>
      <c r="AD110" s="180"/>
      <c r="AE110" s="180"/>
      <c r="AF110" s="180"/>
      <c r="AG110" s="180"/>
      <c r="AH110" s="180"/>
    </row>
    <row r="111" ht="15.75" customHeight="1">
      <c r="A111" s="161">
        <v>109.0</v>
      </c>
      <c r="B111" s="167" t="s">
        <v>2032</v>
      </c>
      <c r="C111" s="160" t="s">
        <v>2622</v>
      </c>
      <c r="D111" s="167">
        <v>99.0</v>
      </c>
      <c r="E111" s="96" t="s">
        <v>2623</v>
      </c>
      <c r="F111" s="168" t="s">
        <v>2616</v>
      </c>
      <c r="G111" s="168" t="s">
        <v>2624</v>
      </c>
      <c r="H111" s="168" t="s">
        <v>2625</v>
      </c>
      <c r="I111" s="168" t="s">
        <v>825</v>
      </c>
      <c r="J111" s="168" t="s">
        <v>2626</v>
      </c>
      <c r="K111" s="169" t="s">
        <v>7</v>
      </c>
      <c r="L111" s="170"/>
      <c r="M111" s="170"/>
      <c r="N111" s="170"/>
      <c r="O111" s="170"/>
      <c r="P111" s="170"/>
      <c r="Q111" s="170"/>
      <c r="R111" s="170"/>
      <c r="S111" s="189"/>
      <c r="T111" s="189"/>
      <c r="U111" s="180"/>
      <c r="V111" s="180"/>
      <c r="W111" s="180"/>
      <c r="X111" s="180"/>
      <c r="Y111" s="180"/>
      <c r="Z111" s="180"/>
      <c r="AA111" s="180"/>
      <c r="AB111" s="180"/>
      <c r="AC111" s="180"/>
      <c r="AD111" s="180"/>
      <c r="AE111" s="180"/>
      <c r="AF111" s="180"/>
      <c r="AG111" s="180"/>
      <c r="AH111" s="180"/>
    </row>
    <row r="112" ht="15.75" customHeight="1">
      <c r="A112" s="67">
        <v>110.0</v>
      </c>
      <c r="B112" s="73" t="s">
        <v>2032</v>
      </c>
      <c r="C112" s="72" t="s">
        <v>2627</v>
      </c>
      <c r="D112" s="73">
        <v>32.0</v>
      </c>
      <c r="E112" s="98" t="s">
        <v>2628</v>
      </c>
      <c r="F112" s="75" t="s">
        <v>1565</v>
      </c>
      <c r="G112" s="75" t="s">
        <v>2629</v>
      </c>
      <c r="H112" s="75" t="s">
        <v>2630</v>
      </c>
      <c r="I112" s="75" t="s">
        <v>2631</v>
      </c>
      <c r="J112" s="75" t="s">
        <v>2632</v>
      </c>
      <c r="K112" s="77" t="s">
        <v>50</v>
      </c>
      <c r="L112" s="54"/>
      <c r="M112" s="54"/>
      <c r="N112" s="54"/>
      <c r="O112" s="54"/>
      <c r="P112" s="54"/>
      <c r="Q112" s="54"/>
      <c r="R112" s="54"/>
      <c r="S112" s="105"/>
      <c r="T112" s="105"/>
      <c r="U112" s="180"/>
      <c r="V112" s="180"/>
      <c r="W112" s="180"/>
      <c r="X112" s="180"/>
      <c r="Y112" s="180"/>
      <c r="Z112" s="180"/>
      <c r="AA112" s="180"/>
      <c r="AB112" s="180"/>
      <c r="AC112" s="180"/>
      <c r="AD112" s="180"/>
      <c r="AE112" s="180"/>
      <c r="AF112" s="180"/>
      <c r="AG112" s="180"/>
      <c r="AH112" s="180"/>
    </row>
    <row r="113" ht="15.75" customHeight="1">
      <c r="A113" s="161">
        <v>111.0</v>
      </c>
      <c r="B113" s="167" t="s">
        <v>2032</v>
      </c>
      <c r="C113" s="160" t="s">
        <v>2633</v>
      </c>
      <c r="D113" s="167">
        <v>73.0</v>
      </c>
      <c r="E113" s="96" t="s">
        <v>2634</v>
      </c>
      <c r="F113" s="168" t="s">
        <v>2354</v>
      </c>
      <c r="G113" s="168" t="s">
        <v>2635</v>
      </c>
      <c r="H113" s="168" t="s">
        <v>2636</v>
      </c>
      <c r="I113" s="168" t="s">
        <v>2637</v>
      </c>
      <c r="J113" s="168" t="s">
        <v>2638</v>
      </c>
      <c r="K113" s="169" t="s">
        <v>7</v>
      </c>
      <c r="L113" s="170"/>
      <c r="M113" s="170"/>
      <c r="N113" s="170"/>
      <c r="O113" s="170"/>
      <c r="P113" s="170"/>
      <c r="Q113" s="170"/>
      <c r="R113" s="170"/>
      <c r="S113" s="189"/>
      <c r="T113" s="189"/>
      <c r="U113" s="180"/>
      <c r="V113" s="180"/>
      <c r="W113" s="180"/>
      <c r="X113" s="180"/>
      <c r="Y113" s="180"/>
      <c r="Z113" s="180"/>
      <c r="AA113" s="180"/>
      <c r="AB113" s="180"/>
      <c r="AC113" s="180"/>
      <c r="AD113" s="180"/>
      <c r="AE113" s="180"/>
      <c r="AF113" s="180"/>
      <c r="AG113" s="180"/>
      <c r="AH113" s="180"/>
    </row>
    <row r="114" ht="15.75" customHeight="1">
      <c r="A114" s="161">
        <v>112.0</v>
      </c>
      <c r="B114" s="167" t="s">
        <v>2032</v>
      </c>
      <c r="C114" s="160" t="s">
        <v>2639</v>
      </c>
      <c r="D114" s="167">
        <v>20.0</v>
      </c>
      <c r="E114" s="96" t="s">
        <v>2640</v>
      </c>
      <c r="F114" s="168" t="s">
        <v>976</v>
      </c>
      <c r="G114" s="168" t="s">
        <v>2641</v>
      </c>
      <c r="H114" s="168" t="s">
        <v>977</v>
      </c>
      <c r="I114" s="168" t="s">
        <v>2346</v>
      </c>
      <c r="J114" s="160"/>
      <c r="K114" s="77" t="s">
        <v>480</v>
      </c>
      <c r="L114" s="170"/>
      <c r="M114" s="170"/>
      <c r="N114" s="170"/>
      <c r="O114" s="170"/>
      <c r="P114" s="170"/>
      <c r="Q114" s="170"/>
      <c r="R114" s="170"/>
      <c r="S114" s="189"/>
      <c r="T114" s="189"/>
      <c r="U114" s="180"/>
      <c r="V114" s="180"/>
      <c r="W114" s="180"/>
      <c r="X114" s="180"/>
      <c r="Y114" s="180"/>
      <c r="Z114" s="180"/>
      <c r="AA114" s="180"/>
      <c r="AB114" s="180"/>
      <c r="AC114" s="180"/>
      <c r="AD114" s="180"/>
      <c r="AE114" s="180"/>
      <c r="AF114" s="180"/>
      <c r="AG114" s="180"/>
      <c r="AH114" s="180"/>
    </row>
    <row r="115" ht="15.75" customHeight="1">
      <c r="A115" s="161">
        <v>113.0</v>
      </c>
      <c r="B115" s="167" t="s">
        <v>2032</v>
      </c>
      <c r="C115" s="160" t="s">
        <v>2642</v>
      </c>
      <c r="D115" s="167">
        <v>16.0</v>
      </c>
      <c r="E115" s="96" t="s">
        <v>2643</v>
      </c>
      <c r="F115" s="168" t="s">
        <v>2111</v>
      </c>
      <c r="G115" s="168" t="s">
        <v>2644</v>
      </c>
      <c r="H115" s="168" t="s">
        <v>713</v>
      </c>
      <c r="I115" s="168" t="s">
        <v>1783</v>
      </c>
      <c r="J115" s="168" t="s">
        <v>2110</v>
      </c>
      <c r="K115" s="169" t="s">
        <v>416</v>
      </c>
      <c r="L115" s="170"/>
      <c r="M115" s="170"/>
      <c r="N115" s="170"/>
      <c r="O115" s="170"/>
      <c r="P115" s="170"/>
      <c r="Q115" s="170"/>
      <c r="R115" s="170"/>
      <c r="S115" s="189"/>
      <c r="T115" s="189"/>
      <c r="U115" s="180"/>
      <c r="V115" s="180"/>
      <c r="W115" s="180"/>
      <c r="X115" s="180"/>
      <c r="Y115" s="180"/>
      <c r="Z115" s="180"/>
      <c r="AA115" s="180"/>
      <c r="AB115" s="180"/>
      <c r="AC115" s="180"/>
      <c r="AD115" s="180"/>
      <c r="AE115" s="180"/>
      <c r="AF115" s="180"/>
      <c r="AG115" s="180"/>
      <c r="AH115" s="180"/>
    </row>
    <row r="116" ht="15.75" customHeight="1">
      <c r="A116" s="161">
        <v>114.0</v>
      </c>
      <c r="B116" s="167" t="s">
        <v>2032</v>
      </c>
      <c r="C116" s="160" t="s">
        <v>2645</v>
      </c>
      <c r="D116" s="167">
        <v>2.0</v>
      </c>
      <c r="E116" s="96" t="s">
        <v>2646</v>
      </c>
      <c r="F116" s="168" t="s">
        <v>2647</v>
      </c>
      <c r="G116" s="168" t="s">
        <v>2648</v>
      </c>
      <c r="H116" s="160"/>
      <c r="I116" s="160"/>
      <c r="J116" s="160"/>
      <c r="K116" s="169" t="s">
        <v>727</v>
      </c>
      <c r="L116" s="170"/>
      <c r="M116" s="170"/>
      <c r="N116" s="170"/>
      <c r="O116" s="170"/>
      <c r="P116" s="170"/>
      <c r="Q116" s="170"/>
      <c r="R116" s="170"/>
      <c r="S116" s="189"/>
      <c r="T116" s="189"/>
      <c r="U116" s="180"/>
      <c r="V116" s="180"/>
      <c r="W116" s="180"/>
      <c r="X116" s="180"/>
      <c r="Y116" s="180"/>
      <c r="Z116" s="180"/>
      <c r="AA116" s="180"/>
      <c r="AB116" s="180"/>
      <c r="AC116" s="180"/>
      <c r="AD116" s="180"/>
      <c r="AE116" s="180"/>
      <c r="AF116" s="180"/>
      <c r="AG116" s="180"/>
      <c r="AH116" s="180"/>
    </row>
    <row r="117" ht="15.75" customHeight="1">
      <c r="A117" s="161">
        <v>115.0</v>
      </c>
      <c r="B117" s="167" t="s">
        <v>2032</v>
      </c>
      <c r="C117" s="160" t="s">
        <v>2649</v>
      </c>
      <c r="D117" s="167">
        <v>127.0</v>
      </c>
      <c r="E117" s="96" t="s">
        <v>2650</v>
      </c>
      <c r="F117" s="168" t="s">
        <v>710</v>
      </c>
      <c r="G117" s="168" t="s">
        <v>2067</v>
      </c>
      <c r="H117" s="168" t="s">
        <v>2516</v>
      </c>
      <c r="I117" s="168" t="s">
        <v>2651</v>
      </c>
      <c r="J117" s="168" t="s">
        <v>2652</v>
      </c>
      <c r="K117" s="77" t="s">
        <v>480</v>
      </c>
      <c r="L117" s="170"/>
      <c r="M117" s="170"/>
      <c r="N117" s="170"/>
      <c r="O117" s="170"/>
      <c r="P117" s="170"/>
      <c r="Q117" s="170"/>
      <c r="R117" s="170"/>
      <c r="S117" s="189"/>
      <c r="T117" s="189"/>
      <c r="U117" s="180"/>
      <c r="V117" s="180"/>
      <c r="W117" s="180"/>
      <c r="X117" s="180"/>
      <c r="Y117" s="180"/>
      <c r="Z117" s="180"/>
      <c r="AA117" s="180"/>
      <c r="AB117" s="180"/>
      <c r="AC117" s="180"/>
      <c r="AD117" s="180"/>
      <c r="AE117" s="180"/>
      <c r="AF117" s="180"/>
      <c r="AG117" s="180"/>
      <c r="AH117" s="180"/>
    </row>
    <row r="118" ht="15.75" customHeight="1">
      <c r="A118" s="161">
        <v>116.0</v>
      </c>
      <c r="B118" s="167" t="s">
        <v>2032</v>
      </c>
      <c r="C118" s="160" t="s">
        <v>2653</v>
      </c>
      <c r="D118" s="167">
        <v>81.0</v>
      </c>
      <c r="E118" s="96" t="s">
        <v>2654</v>
      </c>
      <c r="F118" s="168" t="s">
        <v>2655</v>
      </c>
      <c r="G118" s="168" t="s">
        <v>2656</v>
      </c>
      <c r="H118" s="168" t="s">
        <v>2657</v>
      </c>
      <c r="I118" s="168" t="s">
        <v>2658</v>
      </c>
      <c r="J118" s="168" t="s">
        <v>2456</v>
      </c>
      <c r="K118" s="169" t="s">
        <v>384</v>
      </c>
      <c r="L118" s="170"/>
      <c r="M118" s="170"/>
      <c r="N118" s="170"/>
      <c r="O118" s="170"/>
      <c r="P118" s="170"/>
      <c r="Q118" s="170"/>
      <c r="R118" s="170"/>
      <c r="S118" s="189"/>
      <c r="T118" s="189"/>
      <c r="U118" s="180"/>
      <c r="V118" s="180"/>
      <c r="W118" s="180"/>
      <c r="X118" s="180"/>
      <c r="Y118" s="180"/>
      <c r="Z118" s="180"/>
      <c r="AA118" s="180"/>
      <c r="AB118" s="180"/>
      <c r="AC118" s="180"/>
      <c r="AD118" s="180"/>
      <c r="AE118" s="180"/>
      <c r="AF118" s="180"/>
      <c r="AG118" s="180"/>
      <c r="AH118" s="180"/>
    </row>
    <row r="119" ht="15.75" customHeight="1">
      <c r="A119" s="161">
        <v>117.0</v>
      </c>
      <c r="B119" s="167" t="s">
        <v>2032</v>
      </c>
      <c r="C119" s="160" t="s">
        <v>2659</v>
      </c>
      <c r="D119" s="167">
        <v>78.0</v>
      </c>
      <c r="E119" s="96" t="s">
        <v>516</v>
      </c>
      <c r="F119" s="168" t="s">
        <v>2660</v>
      </c>
      <c r="G119" s="168" t="s">
        <v>2661</v>
      </c>
      <c r="H119" s="168" t="s">
        <v>2662</v>
      </c>
      <c r="I119" s="168" t="s">
        <v>2663</v>
      </c>
      <c r="J119" s="168" t="s">
        <v>2664</v>
      </c>
      <c r="K119" s="169" t="s">
        <v>727</v>
      </c>
      <c r="L119" s="170"/>
      <c r="M119" s="170"/>
      <c r="N119" s="170"/>
      <c r="O119" s="170"/>
      <c r="P119" s="170"/>
      <c r="Q119" s="170"/>
      <c r="R119" s="170"/>
      <c r="S119" s="189"/>
      <c r="T119" s="189"/>
      <c r="U119" s="180"/>
      <c r="V119" s="180"/>
      <c r="W119" s="180"/>
      <c r="X119" s="180"/>
      <c r="Y119" s="180"/>
      <c r="Z119" s="180"/>
      <c r="AA119" s="180"/>
      <c r="AB119" s="180"/>
      <c r="AC119" s="180"/>
      <c r="AD119" s="180"/>
      <c r="AE119" s="180"/>
      <c r="AF119" s="180"/>
      <c r="AG119" s="180"/>
      <c r="AH119" s="180"/>
    </row>
    <row r="120" ht="15.75" customHeight="1">
      <c r="A120" s="161">
        <v>118.0</v>
      </c>
      <c r="B120" s="167" t="s">
        <v>2032</v>
      </c>
      <c r="C120" s="160" t="s">
        <v>2665</v>
      </c>
      <c r="D120" s="167">
        <v>2.0</v>
      </c>
      <c r="E120" s="96" t="s">
        <v>2666</v>
      </c>
      <c r="F120" s="168" t="s">
        <v>2629</v>
      </c>
      <c r="G120" s="168" t="s">
        <v>2667</v>
      </c>
      <c r="H120" s="160"/>
      <c r="I120" s="160"/>
      <c r="J120" s="160"/>
      <c r="K120" s="169" t="s">
        <v>50</v>
      </c>
      <c r="L120" s="170"/>
      <c r="M120" s="170"/>
      <c r="N120" s="170"/>
      <c r="O120" s="170"/>
      <c r="P120" s="170"/>
      <c r="Q120" s="170"/>
      <c r="R120" s="170"/>
      <c r="S120" s="189"/>
      <c r="T120" s="189"/>
      <c r="U120" s="180"/>
      <c r="V120" s="180"/>
      <c r="W120" s="180"/>
      <c r="X120" s="180"/>
      <c r="Y120" s="180"/>
      <c r="Z120" s="180"/>
      <c r="AA120" s="180"/>
      <c r="AB120" s="180"/>
      <c r="AC120" s="180"/>
      <c r="AD120" s="180"/>
      <c r="AE120" s="180"/>
      <c r="AF120" s="180"/>
      <c r="AG120" s="180"/>
      <c r="AH120" s="180"/>
    </row>
    <row r="121" ht="15.75" customHeight="1">
      <c r="A121" s="161">
        <v>119.0</v>
      </c>
      <c r="B121" s="167" t="s">
        <v>2032</v>
      </c>
      <c r="C121" s="160" t="s">
        <v>2668</v>
      </c>
      <c r="D121" s="167">
        <v>279.0</v>
      </c>
      <c r="E121" s="96" t="s">
        <v>2669</v>
      </c>
      <c r="F121" s="168" t="s">
        <v>2670</v>
      </c>
      <c r="G121" s="168" t="s">
        <v>2116</v>
      </c>
      <c r="H121" s="168" t="s">
        <v>2671</v>
      </c>
      <c r="I121" s="168" t="s">
        <v>2672</v>
      </c>
      <c r="J121" s="168" t="s">
        <v>2673</v>
      </c>
      <c r="K121" s="169" t="s">
        <v>384</v>
      </c>
      <c r="L121" s="170"/>
      <c r="M121" s="170"/>
      <c r="N121" s="170"/>
      <c r="O121" s="170"/>
      <c r="P121" s="170"/>
      <c r="Q121" s="170"/>
      <c r="R121" s="170"/>
      <c r="S121" s="189"/>
      <c r="T121" s="189"/>
      <c r="U121" s="180"/>
      <c r="V121" s="180"/>
      <c r="W121" s="180"/>
      <c r="X121" s="180"/>
      <c r="Y121" s="180"/>
      <c r="Z121" s="180"/>
      <c r="AA121" s="180"/>
      <c r="AB121" s="180"/>
      <c r="AC121" s="180"/>
      <c r="AD121" s="180"/>
      <c r="AE121" s="180"/>
      <c r="AF121" s="180"/>
      <c r="AG121" s="180"/>
      <c r="AH121" s="180"/>
    </row>
    <row r="122" ht="15.75" customHeight="1">
      <c r="A122" s="161">
        <v>120.0</v>
      </c>
      <c r="B122" s="167" t="s">
        <v>2032</v>
      </c>
      <c r="C122" s="160" t="s">
        <v>2674</v>
      </c>
      <c r="D122" s="167">
        <v>129.0</v>
      </c>
      <c r="E122" s="96" t="s">
        <v>2675</v>
      </c>
      <c r="F122" s="168" t="s">
        <v>2676</v>
      </c>
      <c r="G122" s="168" t="s">
        <v>2677</v>
      </c>
      <c r="H122" s="168" t="s">
        <v>2678</v>
      </c>
      <c r="I122" s="168" t="s">
        <v>2424</v>
      </c>
      <c r="J122" s="168" t="s">
        <v>2679</v>
      </c>
      <c r="K122" s="169" t="s">
        <v>285</v>
      </c>
      <c r="L122" s="170"/>
      <c r="M122" s="170"/>
      <c r="N122" s="170"/>
      <c r="O122" s="170"/>
      <c r="P122" s="170"/>
      <c r="Q122" s="170"/>
      <c r="R122" s="170"/>
      <c r="S122" s="189"/>
      <c r="T122" s="189"/>
      <c r="U122" s="180"/>
      <c r="V122" s="180"/>
      <c r="W122" s="180"/>
      <c r="X122" s="180"/>
      <c r="Y122" s="180"/>
      <c r="Z122" s="180"/>
      <c r="AA122" s="180"/>
      <c r="AB122" s="180"/>
      <c r="AC122" s="180"/>
      <c r="AD122" s="180"/>
      <c r="AE122" s="180"/>
      <c r="AF122" s="180"/>
      <c r="AG122" s="180"/>
      <c r="AH122" s="180"/>
    </row>
    <row r="123" ht="15.75" customHeight="1">
      <c r="A123" s="161">
        <v>121.0</v>
      </c>
      <c r="B123" s="167" t="s">
        <v>2032</v>
      </c>
      <c r="C123" s="160" t="s">
        <v>2680</v>
      </c>
      <c r="D123" s="167">
        <v>6.0</v>
      </c>
      <c r="E123" s="96" t="s">
        <v>2681</v>
      </c>
      <c r="F123" s="168" t="s">
        <v>2682</v>
      </c>
      <c r="G123" s="168" t="s">
        <v>2683</v>
      </c>
      <c r="H123" s="168" t="s">
        <v>2684</v>
      </c>
      <c r="I123" s="168" t="s">
        <v>2685</v>
      </c>
      <c r="J123" s="168" t="s">
        <v>2686</v>
      </c>
      <c r="K123" s="169" t="s">
        <v>50</v>
      </c>
      <c r="L123" s="170"/>
      <c r="M123" s="170"/>
      <c r="N123" s="170"/>
      <c r="O123" s="170"/>
      <c r="P123" s="170"/>
      <c r="Q123" s="170"/>
      <c r="R123" s="170"/>
      <c r="S123" s="189"/>
      <c r="T123" s="189"/>
      <c r="U123" s="180"/>
      <c r="V123" s="180"/>
      <c r="W123" s="180"/>
      <c r="X123" s="180"/>
      <c r="Y123" s="180"/>
      <c r="Z123" s="180"/>
      <c r="AA123" s="180"/>
      <c r="AB123" s="180"/>
      <c r="AC123" s="180"/>
      <c r="AD123" s="180"/>
      <c r="AE123" s="180"/>
      <c r="AF123" s="180"/>
      <c r="AG123" s="180"/>
      <c r="AH123" s="180"/>
    </row>
    <row r="124" ht="15.75" customHeight="1">
      <c r="A124" s="161">
        <v>122.0</v>
      </c>
      <c r="B124" s="167" t="s">
        <v>2032</v>
      </c>
      <c r="C124" s="160" t="s">
        <v>2687</v>
      </c>
      <c r="D124" s="167">
        <v>2.0</v>
      </c>
      <c r="E124" s="96" t="s">
        <v>2688</v>
      </c>
      <c r="F124" s="168" t="s">
        <v>1689</v>
      </c>
      <c r="G124" s="160"/>
      <c r="H124" s="160"/>
      <c r="I124" s="160"/>
      <c r="J124" s="160"/>
      <c r="K124" s="169" t="s">
        <v>416</v>
      </c>
      <c r="L124" s="170"/>
      <c r="M124" s="170"/>
      <c r="N124" s="170"/>
      <c r="O124" s="170"/>
      <c r="P124" s="170"/>
      <c r="Q124" s="170"/>
      <c r="R124" s="170"/>
      <c r="S124" s="189"/>
      <c r="T124" s="189"/>
      <c r="U124" s="180"/>
      <c r="V124" s="180"/>
      <c r="W124" s="180"/>
      <c r="X124" s="180"/>
      <c r="Y124" s="180"/>
      <c r="Z124" s="180"/>
      <c r="AA124" s="180"/>
      <c r="AB124" s="180"/>
      <c r="AC124" s="180"/>
      <c r="AD124" s="180"/>
      <c r="AE124" s="180"/>
      <c r="AF124" s="180"/>
      <c r="AG124" s="180"/>
      <c r="AH124" s="180"/>
    </row>
    <row r="125" ht="15.75" customHeight="1">
      <c r="A125" s="161">
        <v>123.0</v>
      </c>
      <c r="B125" s="167" t="s">
        <v>2032</v>
      </c>
      <c r="C125" s="160" t="s">
        <v>2689</v>
      </c>
      <c r="D125" s="167">
        <v>66.0</v>
      </c>
      <c r="E125" s="96" t="s">
        <v>2690</v>
      </c>
      <c r="F125" s="168" t="s">
        <v>2691</v>
      </c>
      <c r="G125" s="168" t="s">
        <v>1432</v>
      </c>
      <c r="H125" s="168" t="s">
        <v>2692</v>
      </c>
      <c r="I125" s="168" t="s">
        <v>2693</v>
      </c>
      <c r="J125" s="168" t="s">
        <v>802</v>
      </c>
      <c r="K125" s="169" t="s">
        <v>416</v>
      </c>
      <c r="L125" s="170"/>
      <c r="M125" s="170"/>
      <c r="N125" s="170"/>
      <c r="O125" s="170"/>
      <c r="P125" s="170"/>
      <c r="Q125" s="170"/>
      <c r="R125" s="170"/>
      <c r="S125" s="189"/>
      <c r="T125" s="189"/>
      <c r="U125" s="180"/>
      <c r="V125" s="180"/>
      <c r="W125" s="180"/>
      <c r="X125" s="180"/>
      <c r="Y125" s="180"/>
      <c r="Z125" s="180"/>
      <c r="AA125" s="180"/>
      <c r="AB125" s="180"/>
      <c r="AC125" s="180"/>
      <c r="AD125" s="180"/>
      <c r="AE125" s="180"/>
      <c r="AF125" s="180"/>
      <c r="AG125" s="180"/>
      <c r="AH125" s="180"/>
    </row>
    <row r="126" ht="15.75" customHeight="1">
      <c r="A126" s="161">
        <v>124.0</v>
      </c>
      <c r="B126" s="167" t="s">
        <v>2032</v>
      </c>
      <c r="C126" s="160" t="s">
        <v>2694</v>
      </c>
      <c r="D126" s="167">
        <v>38.0</v>
      </c>
      <c r="E126" s="96" t="s">
        <v>1886</v>
      </c>
      <c r="F126" s="168" t="s">
        <v>2695</v>
      </c>
      <c r="G126" s="168" t="s">
        <v>2696</v>
      </c>
      <c r="H126" s="168" t="s">
        <v>2697</v>
      </c>
      <c r="I126" s="168" t="s">
        <v>1892</v>
      </c>
      <c r="J126" s="168" t="s">
        <v>2698</v>
      </c>
      <c r="K126" s="77" t="s">
        <v>480</v>
      </c>
      <c r="L126" s="170"/>
      <c r="M126" s="170"/>
      <c r="N126" s="170"/>
      <c r="O126" s="170"/>
      <c r="P126" s="170"/>
      <c r="Q126" s="170"/>
      <c r="R126" s="170"/>
      <c r="S126" s="189"/>
      <c r="T126" s="189"/>
      <c r="U126" s="180"/>
      <c r="V126" s="180"/>
      <c r="W126" s="180"/>
      <c r="X126" s="180"/>
      <c r="Y126" s="180"/>
      <c r="Z126" s="180"/>
      <c r="AA126" s="180"/>
      <c r="AB126" s="180"/>
      <c r="AC126" s="180"/>
      <c r="AD126" s="180"/>
      <c r="AE126" s="180"/>
      <c r="AF126" s="180"/>
      <c r="AG126" s="180"/>
      <c r="AH126" s="180"/>
    </row>
    <row r="127" ht="15.75" customHeight="1">
      <c r="A127" s="161">
        <v>125.0</v>
      </c>
      <c r="B127" s="167" t="s">
        <v>2032</v>
      </c>
      <c r="C127" s="160" t="s">
        <v>2699</v>
      </c>
      <c r="D127" s="167">
        <v>8.0</v>
      </c>
      <c r="E127" s="96" t="s">
        <v>1699</v>
      </c>
      <c r="F127" s="168" t="s">
        <v>2700</v>
      </c>
      <c r="G127" s="168" t="s">
        <v>2701</v>
      </c>
      <c r="H127" s="168" t="s">
        <v>2702</v>
      </c>
      <c r="I127" s="168" t="s">
        <v>2703</v>
      </c>
      <c r="J127" s="168" t="s">
        <v>1705</v>
      </c>
      <c r="K127" s="169" t="s">
        <v>7</v>
      </c>
      <c r="L127" s="170"/>
      <c r="M127" s="170"/>
      <c r="N127" s="170"/>
      <c r="O127" s="170"/>
      <c r="P127" s="170"/>
      <c r="Q127" s="170"/>
      <c r="R127" s="170"/>
      <c r="S127" s="189"/>
      <c r="T127" s="189"/>
      <c r="U127" s="180"/>
      <c r="V127" s="180"/>
      <c r="W127" s="180"/>
      <c r="X127" s="180"/>
      <c r="Y127" s="180"/>
      <c r="Z127" s="180"/>
      <c r="AA127" s="180"/>
      <c r="AB127" s="180"/>
      <c r="AC127" s="180"/>
      <c r="AD127" s="180"/>
      <c r="AE127" s="180"/>
      <c r="AF127" s="180"/>
      <c r="AG127" s="180"/>
      <c r="AH127" s="180"/>
    </row>
    <row r="128" ht="15.75" customHeight="1">
      <c r="A128" s="161">
        <v>126.0</v>
      </c>
      <c r="B128" s="167" t="s">
        <v>2032</v>
      </c>
      <c r="C128" s="160" t="s">
        <v>2704</v>
      </c>
      <c r="D128" s="167">
        <v>8.0</v>
      </c>
      <c r="E128" s="96" t="s">
        <v>1799</v>
      </c>
      <c r="F128" s="168" t="s">
        <v>1804</v>
      </c>
      <c r="G128" s="168" t="s">
        <v>2705</v>
      </c>
      <c r="H128" s="168" t="s">
        <v>2706</v>
      </c>
      <c r="I128" s="160"/>
      <c r="J128" s="160"/>
      <c r="K128" s="77" t="s">
        <v>684</v>
      </c>
      <c r="L128" s="170"/>
      <c r="M128" s="170"/>
      <c r="N128" s="170"/>
      <c r="O128" s="170"/>
      <c r="P128" s="170"/>
      <c r="Q128" s="170"/>
      <c r="R128" s="170"/>
      <c r="S128" s="189"/>
      <c r="T128" s="189"/>
      <c r="U128" s="180"/>
      <c r="V128" s="180"/>
      <c r="W128" s="180"/>
      <c r="X128" s="180"/>
      <c r="Y128" s="180"/>
      <c r="Z128" s="180"/>
      <c r="AA128" s="180"/>
      <c r="AB128" s="180"/>
      <c r="AC128" s="180"/>
      <c r="AD128" s="180"/>
      <c r="AE128" s="180"/>
      <c r="AF128" s="180"/>
      <c r="AG128" s="180"/>
      <c r="AH128" s="180"/>
    </row>
    <row r="129" ht="15.75" customHeight="1">
      <c r="A129" s="161">
        <v>127.0</v>
      </c>
      <c r="B129" s="167" t="s">
        <v>2032</v>
      </c>
      <c r="C129" s="160" t="s">
        <v>2707</v>
      </c>
      <c r="D129" s="167">
        <v>91.0</v>
      </c>
      <c r="E129" s="96" t="s">
        <v>1307</v>
      </c>
      <c r="F129" s="168" t="s">
        <v>2411</v>
      </c>
      <c r="G129" s="168" t="s">
        <v>2708</v>
      </c>
      <c r="H129" s="168" t="s">
        <v>1753</v>
      </c>
      <c r="I129" s="168" t="s">
        <v>802</v>
      </c>
      <c r="J129" s="168" t="s">
        <v>2709</v>
      </c>
      <c r="K129" s="169" t="s">
        <v>416</v>
      </c>
      <c r="L129" s="170"/>
      <c r="M129" s="170"/>
      <c r="N129" s="170"/>
      <c r="O129" s="170"/>
      <c r="P129" s="170"/>
      <c r="Q129" s="170"/>
      <c r="R129" s="170"/>
      <c r="S129" s="189"/>
      <c r="T129" s="189"/>
      <c r="U129" s="180"/>
      <c r="V129" s="180"/>
      <c r="W129" s="180"/>
      <c r="X129" s="180"/>
      <c r="Y129" s="180"/>
      <c r="Z129" s="180"/>
      <c r="AA129" s="180"/>
      <c r="AB129" s="180"/>
      <c r="AC129" s="180"/>
      <c r="AD129" s="180"/>
      <c r="AE129" s="180"/>
      <c r="AF129" s="180"/>
      <c r="AG129" s="180"/>
      <c r="AH129" s="180"/>
    </row>
    <row r="130" ht="15.75" customHeight="1">
      <c r="A130" s="67">
        <v>128.0</v>
      </c>
      <c r="B130" s="73" t="s">
        <v>2032</v>
      </c>
      <c r="C130" s="72" t="s">
        <v>2710</v>
      </c>
      <c r="D130" s="73">
        <v>5.0</v>
      </c>
      <c r="E130" s="98" t="s">
        <v>2711</v>
      </c>
      <c r="F130" s="75" t="s">
        <v>2712</v>
      </c>
      <c r="G130" s="75" t="s">
        <v>2713</v>
      </c>
      <c r="H130" s="75" t="s">
        <v>2079</v>
      </c>
      <c r="I130" s="75" t="s">
        <v>2714</v>
      </c>
      <c r="J130" s="75" t="s">
        <v>2715</v>
      </c>
      <c r="K130" s="77" t="s">
        <v>1192</v>
      </c>
      <c r="L130" s="54"/>
      <c r="M130" s="54"/>
      <c r="N130" s="54"/>
      <c r="O130" s="54"/>
      <c r="P130" s="54"/>
      <c r="Q130" s="54"/>
      <c r="R130" s="54"/>
      <c r="S130" s="105"/>
      <c r="T130" s="105"/>
      <c r="U130" s="180"/>
      <c r="V130" s="180"/>
      <c r="W130" s="180"/>
      <c r="X130" s="180"/>
      <c r="Y130" s="180"/>
      <c r="Z130" s="180"/>
      <c r="AA130" s="180"/>
      <c r="AB130" s="180"/>
      <c r="AC130" s="180"/>
      <c r="AD130" s="180"/>
      <c r="AE130" s="180"/>
      <c r="AF130" s="180"/>
      <c r="AG130" s="180"/>
      <c r="AH130" s="180"/>
    </row>
    <row r="131" ht="15.75" customHeight="1">
      <c r="A131" s="161">
        <v>129.0</v>
      </c>
      <c r="B131" s="167" t="s">
        <v>2032</v>
      </c>
      <c r="C131" s="160" t="s">
        <v>2716</v>
      </c>
      <c r="D131" s="167">
        <v>23.0</v>
      </c>
      <c r="E131" s="96" t="s">
        <v>2717</v>
      </c>
      <c r="F131" s="168" t="s">
        <v>2718</v>
      </c>
      <c r="G131" s="168" t="s">
        <v>2309</v>
      </c>
      <c r="H131" s="168" t="s">
        <v>2307</v>
      </c>
      <c r="I131" s="168" t="s">
        <v>2719</v>
      </c>
      <c r="J131" s="168" t="s">
        <v>641</v>
      </c>
      <c r="K131" s="187" t="s">
        <v>2399</v>
      </c>
      <c r="L131" s="193" t="s">
        <v>2720</v>
      </c>
      <c r="M131" s="170"/>
      <c r="N131" s="170"/>
      <c r="O131" s="170"/>
      <c r="P131" s="170"/>
      <c r="Q131" s="170"/>
      <c r="R131" s="170"/>
      <c r="S131" s="189"/>
      <c r="T131" s="189"/>
      <c r="U131" s="180"/>
      <c r="V131" s="180"/>
      <c r="W131" s="180"/>
      <c r="X131" s="180"/>
      <c r="Y131" s="180"/>
      <c r="Z131" s="180"/>
      <c r="AA131" s="180"/>
      <c r="AB131" s="180"/>
      <c r="AC131" s="180"/>
      <c r="AD131" s="180"/>
      <c r="AE131" s="180"/>
      <c r="AF131" s="180"/>
      <c r="AG131" s="180"/>
      <c r="AH131" s="180"/>
    </row>
    <row r="132" ht="15.75" customHeight="1">
      <c r="A132" s="161">
        <v>130.0</v>
      </c>
      <c r="B132" s="167" t="s">
        <v>2032</v>
      </c>
      <c r="C132" s="160" t="s">
        <v>2721</v>
      </c>
      <c r="D132" s="167">
        <v>12.0</v>
      </c>
      <c r="E132" s="96" t="s">
        <v>2722</v>
      </c>
      <c r="F132" s="168" t="s">
        <v>2723</v>
      </c>
      <c r="G132" s="168" t="s">
        <v>2724</v>
      </c>
      <c r="H132" s="168" t="s">
        <v>2725</v>
      </c>
      <c r="I132" s="168" t="s">
        <v>2726</v>
      </c>
      <c r="J132" s="168" t="s">
        <v>2727</v>
      </c>
      <c r="K132" s="187" t="s">
        <v>2399</v>
      </c>
      <c r="L132" s="193" t="s">
        <v>2728</v>
      </c>
      <c r="M132" s="170"/>
      <c r="N132" s="170"/>
      <c r="O132" s="170"/>
      <c r="P132" s="170"/>
      <c r="Q132" s="170"/>
      <c r="R132" s="170"/>
      <c r="S132" s="189"/>
      <c r="T132" s="189"/>
      <c r="U132" s="180"/>
      <c r="V132" s="180"/>
      <c r="W132" s="180"/>
      <c r="X132" s="180"/>
      <c r="Y132" s="180"/>
      <c r="Z132" s="180"/>
      <c r="AA132" s="180"/>
      <c r="AB132" s="180"/>
      <c r="AC132" s="180"/>
      <c r="AD132" s="180"/>
      <c r="AE132" s="180"/>
      <c r="AF132" s="180"/>
      <c r="AG132" s="180"/>
      <c r="AH132" s="180"/>
    </row>
    <row r="133" ht="15.75" customHeight="1">
      <c r="A133" s="161">
        <v>131.0</v>
      </c>
      <c r="B133" s="167" t="s">
        <v>2032</v>
      </c>
      <c r="C133" s="160" t="s">
        <v>2729</v>
      </c>
      <c r="D133" s="167">
        <v>6.0</v>
      </c>
      <c r="E133" s="96" t="s">
        <v>2730</v>
      </c>
      <c r="F133" s="168" t="s">
        <v>2549</v>
      </c>
      <c r="G133" s="168" t="s">
        <v>710</v>
      </c>
      <c r="H133" s="168" t="s">
        <v>2731</v>
      </c>
      <c r="I133" s="168" t="s">
        <v>2732</v>
      </c>
      <c r="J133" s="168" t="s">
        <v>2035</v>
      </c>
      <c r="K133" s="169" t="s">
        <v>1768</v>
      </c>
      <c r="L133" s="170"/>
      <c r="M133" s="170"/>
      <c r="N133" s="170"/>
      <c r="O133" s="170"/>
      <c r="P133" s="170"/>
      <c r="Q133" s="170"/>
      <c r="R133" s="170"/>
      <c r="S133" s="189"/>
      <c r="T133" s="189"/>
      <c r="U133" s="180"/>
      <c r="V133" s="180"/>
      <c r="W133" s="180"/>
      <c r="X133" s="180"/>
      <c r="Y133" s="180"/>
      <c r="Z133" s="180"/>
      <c r="AA133" s="180"/>
      <c r="AB133" s="180"/>
      <c r="AC133" s="180"/>
      <c r="AD133" s="180"/>
      <c r="AE133" s="180"/>
      <c r="AF133" s="180"/>
      <c r="AG133" s="180"/>
      <c r="AH133" s="180"/>
    </row>
    <row r="134" ht="15.75" customHeight="1">
      <c r="A134" s="161">
        <v>132.0</v>
      </c>
      <c r="B134" s="167" t="s">
        <v>2032</v>
      </c>
      <c r="C134" s="160" t="s">
        <v>2733</v>
      </c>
      <c r="D134" s="167">
        <v>990.0</v>
      </c>
      <c r="E134" s="96" t="s">
        <v>927</v>
      </c>
      <c r="F134" s="168" t="s">
        <v>2734</v>
      </c>
      <c r="G134" s="168" t="s">
        <v>2117</v>
      </c>
      <c r="H134" s="168" t="s">
        <v>934</v>
      </c>
      <c r="I134" s="168" t="s">
        <v>2735</v>
      </c>
      <c r="J134" s="168" t="s">
        <v>2736</v>
      </c>
      <c r="K134" s="169" t="s">
        <v>269</v>
      </c>
      <c r="L134" s="170"/>
      <c r="M134" s="170"/>
      <c r="N134" s="170"/>
      <c r="O134" s="170"/>
      <c r="P134" s="170"/>
      <c r="Q134" s="170"/>
      <c r="R134" s="170"/>
      <c r="S134" s="189"/>
      <c r="T134" s="189"/>
      <c r="U134" s="180"/>
      <c r="V134" s="180"/>
      <c r="W134" s="180"/>
      <c r="X134" s="180"/>
      <c r="Y134" s="180"/>
      <c r="Z134" s="180"/>
      <c r="AA134" s="180"/>
      <c r="AB134" s="180"/>
      <c r="AC134" s="180"/>
      <c r="AD134" s="180"/>
      <c r="AE134" s="180"/>
      <c r="AF134" s="180"/>
      <c r="AG134" s="180"/>
      <c r="AH134" s="180"/>
    </row>
    <row r="135" ht="15.75" customHeight="1">
      <c r="A135" s="161">
        <v>133.0</v>
      </c>
      <c r="B135" s="167" t="s">
        <v>2032</v>
      </c>
      <c r="C135" s="160" t="s">
        <v>2737</v>
      </c>
      <c r="D135" s="167">
        <v>8.0</v>
      </c>
      <c r="E135" s="96" t="s">
        <v>2738</v>
      </c>
      <c r="F135" s="168" t="s">
        <v>2544</v>
      </c>
      <c r="G135" s="168" t="s">
        <v>2739</v>
      </c>
      <c r="H135" s="168" t="s">
        <v>2740</v>
      </c>
      <c r="I135" s="168" t="s">
        <v>2229</v>
      </c>
      <c r="J135" s="168" t="s">
        <v>2741</v>
      </c>
      <c r="K135" s="169" t="s">
        <v>1768</v>
      </c>
      <c r="L135" s="170"/>
      <c r="M135" s="170"/>
      <c r="N135" s="170"/>
      <c r="O135" s="170"/>
      <c r="P135" s="170"/>
      <c r="Q135" s="170"/>
      <c r="R135" s="170"/>
      <c r="S135" s="189"/>
      <c r="T135" s="189"/>
      <c r="U135" s="180"/>
      <c r="V135" s="180"/>
      <c r="W135" s="180"/>
      <c r="X135" s="180"/>
      <c r="Y135" s="180"/>
      <c r="Z135" s="180"/>
      <c r="AA135" s="180"/>
      <c r="AB135" s="180"/>
      <c r="AC135" s="180"/>
      <c r="AD135" s="180"/>
      <c r="AE135" s="180"/>
      <c r="AF135" s="180"/>
      <c r="AG135" s="180"/>
      <c r="AH135" s="180"/>
    </row>
    <row r="136" ht="15.75" customHeight="1">
      <c r="A136" s="67">
        <v>134.0</v>
      </c>
      <c r="B136" s="73" t="s">
        <v>2032</v>
      </c>
      <c r="C136" s="72" t="s">
        <v>2742</v>
      </c>
      <c r="D136" s="73">
        <v>4.0</v>
      </c>
      <c r="E136" s="98" t="s">
        <v>2743</v>
      </c>
      <c r="F136" s="75" t="s">
        <v>2744</v>
      </c>
      <c r="G136" s="75" t="s">
        <v>2745</v>
      </c>
      <c r="K136" s="77" t="s">
        <v>1768</v>
      </c>
      <c r="L136" s="54"/>
      <c r="M136" s="54"/>
      <c r="N136" s="54"/>
      <c r="O136" s="54"/>
      <c r="P136" s="54"/>
      <c r="Q136" s="54"/>
      <c r="R136" s="54"/>
      <c r="S136" s="105"/>
      <c r="T136" s="105"/>
      <c r="U136" s="180"/>
      <c r="V136" s="180"/>
      <c r="W136" s="180"/>
      <c r="X136" s="180"/>
      <c r="Y136" s="180"/>
      <c r="Z136" s="180"/>
      <c r="AA136" s="180"/>
      <c r="AB136" s="180"/>
      <c r="AC136" s="180"/>
      <c r="AD136" s="180"/>
      <c r="AE136" s="180"/>
      <c r="AF136" s="180"/>
      <c r="AG136" s="180"/>
      <c r="AH136" s="180"/>
    </row>
    <row r="137" ht="15.75" customHeight="1">
      <c r="A137" s="161">
        <v>135.0</v>
      </c>
      <c r="B137" s="167" t="s">
        <v>2032</v>
      </c>
      <c r="C137" s="160" t="s">
        <v>2746</v>
      </c>
      <c r="D137" s="167">
        <v>12.0</v>
      </c>
      <c r="E137" s="96" t="s">
        <v>2747</v>
      </c>
      <c r="F137" s="168" t="s">
        <v>2748</v>
      </c>
      <c r="G137" s="168" t="s">
        <v>1434</v>
      </c>
      <c r="H137" s="168" t="s">
        <v>2516</v>
      </c>
      <c r="I137" s="168" t="s">
        <v>1435</v>
      </c>
      <c r="J137" s="168" t="s">
        <v>2551</v>
      </c>
      <c r="K137" s="169" t="s">
        <v>416</v>
      </c>
      <c r="L137" s="170"/>
      <c r="M137" s="170"/>
      <c r="N137" s="170"/>
      <c r="O137" s="170"/>
      <c r="P137" s="170"/>
      <c r="Q137" s="170"/>
      <c r="R137" s="170"/>
      <c r="S137" s="189"/>
      <c r="T137" s="189"/>
      <c r="U137" s="180"/>
      <c r="V137" s="180"/>
      <c r="W137" s="180"/>
      <c r="X137" s="180"/>
      <c r="Y137" s="180"/>
      <c r="Z137" s="180"/>
      <c r="AA137" s="180"/>
      <c r="AB137" s="180"/>
      <c r="AC137" s="180"/>
      <c r="AD137" s="180"/>
      <c r="AE137" s="180"/>
      <c r="AF137" s="180"/>
      <c r="AG137" s="180"/>
      <c r="AH137" s="180"/>
    </row>
    <row r="138" ht="15.75" customHeight="1">
      <c r="A138" s="161">
        <v>136.0</v>
      </c>
      <c r="B138" s="167" t="s">
        <v>2032</v>
      </c>
      <c r="C138" s="160" t="s">
        <v>2749</v>
      </c>
      <c r="D138" s="167">
        <v>14.0</v>
      </c>
      <c r="E138" s="96" t="s">
        <v>2750</v>
      </c>
      <c r="F138" s="168" t="s">
        <v>2751</v>
      </c>
      <c r="G138" s="168" t="s">
        <v>1434</v>
      </c>
      <c r="H138" s="168" t="s">
        <v>2099</v>
      </c>
      <c r="I138" s="168" t="s">
        <v>2098</v>
      </c>
      <c r="J138" s="168" t="s">
        <v>2472</v>
      </c>
      <c r="K138" s="169" t="s">
        <v>480</v>
      </c>
      <c r="L138" s="170"/>
      <c r="M138" s="170"/>
      <c r="N138" s="170"/>
      <c r="O138" s="170"/>
      <c r="P138" s="170"/>
      <c r="Q138" s="170"/>
      <c r="R138" s="170"/>
      <c r="S138" s="189"/>
      <c r="T138" s="189"/>
      <c r="U138" s="180"/>
      <c r="V138" s="180"/>
      <c r="W138" s="180"/>
      <c r="X138" s="180"/>
      <c r="Y138" s="180"/>
      <c r="Z138" s="180"/>
      <c r="AA138" s="180"/>
      <c r="AB138" s="180"/>
      <c r="AC138" s="180"/>
      <c r="AD138" s="180"/>
      <c r="AE138" s="180"/>
      <c r="AF138" s="180"/>
      <c r="AG138" s="180"/>
      <c r="AH138" s="180"/>
    </row>
    <row r="139" ht="15.75" customHeight="1">
      <c r="A139" s="161">
        <v>137.0</v>
      </c>
      <c r="B139" s="167" t="s">
        <v>2032</v>
      </c>
      <c r="C139" s="160" t="s">
        <v>2752</v>
      </c>
      <c r="D139" s="167">
        <v>2.0</v>
      </c>
      <c r="E139" s="96" t="s">
        <v>2753</v>
      </c>
      <c r="F139" s="168" t="s">
        <v>2754</v>
      </c>
      <c r="G139" s="168" t="s">
        <v>1973</v>
      </c>
      <c r="H139" s="160"/>
      <c r="I139" s="160"/>
      <c r="J139" s="160"/>
      <c r="K139" s="169" t="s">
        <v>269</v>
      </c>
      <c r="L139" s="170"/>
      <c r="M139" s="170"/>
      <c r="N139" s="170"/>
      <c r="O139" s="170"/>
      <c r="P139" s="170"/>
      <c r="Q139" s="170"/>
      <c r="R139" s="170"/>
      <c r="S139" s="189"/>
      <c r="T139" s="189"/>
      <c r="U139" s="180"/>
      <c r="V139" s="180"/>
      <c r="W139" s="180"/>
      <c r="X139" s="180"/>
      <c r="Y139" s="180"/>
      <c r="Z139" s="180"/>
      <c r="AA139" s="180"/>
      <c r="AB139" s="180"/>
      <c r="AC139" s="180"/>
      <c r="AD139" s="180"/>
      <c r="AE139" s="180"/>
      <c r="AF139" s="180"/>
      <c r="AG139" s="180"/>
      <c r="AH139" s="180"/>
    </row>
    <row r="140" ht="15.75" customHeight="1">
      <c r="A140" s="161">
        <v>138.0</v>
      </c>
      <c r="B140" s="167" t="s">
        <v>2032</v>
      </c>
      <c r="C140" s="160" t="s">
        <v>2755</v>
      </c>
      <c r="D140" s="167">
        <v>284.0</v>
      </c>
      <c r="E140" s="96" t="s">
        <v>2756</v>
      </c>
      <c r="F140" s="168" t="s">
        <v>2757</v>
      </c>
      <c r="G140" s="168" t="s">
        <v>2758</v>
      </c>
      <c r="H140" s="168" t="s">
        <v>2437</v>
      </c>
      <c r="I140" s="168" t="s">
        <v>2759</v>
      </c>
      <c r="J140" s="168" t="s">
        <v>2214</v>
      </c>
      <c r="K140" s="169" t="s">
        <v>1768</v>
      </c>
      <c r="L140" s="170"/>
      <c r="M140" s="170"/>
      <c r="N140" s="170"/>
      <c r="O140" s="170"/>
      <c r="P140" s="170"/>
      <c r="Q140" s="170"/>
      <c r="R140" s="170"/>
      <c r="S140" s="189"/>
      <c r="T140" s="189"/>
      <c r="U140" s="180"/>
      <c r="V140" s="180"/>
      <c r="W140" s="180"/>
      <c r="X140" s="180"/>
      <c r="Y140" s="180"/>
      <c r="Z140" s="180"/>
      <c r="AA140" s="180"/>
      <c r="AB140" s="180"/>
      <c r="AC140" s="180"/>
      <c r="AD140" s="180"/>
      <c r="AE140" s="180"/>
      <c r="AF140" s="180"/>
      <c r="AG140" s="180"/>
      <c r="AH140" s="180"/>
    </row>
    <row r="141" ht="15.75" customHeight="1">
      <c r="A141" s="161">
        <v>139.0</v>
      </c>
      <c r="B141" s="167" t="s">
        <v>2032</v>
      </c>
      <c r="C141" s="160" t="s">
        <v>2760</v>
      </c>
      <c r="D141" s="167">
        <v>20.0</v>
      </c>
      <c r="E141" s="96" t="s">
        <v>2761</v>
      </c>
      <c r="F141" s="168" t="s">
        <v>2075</v>
      </c>
      <c r="G141" s="168" t="s">
        <v>2762</v>
      </c>
      <c r="H141" s="168" t="s">
        <v>2763</v>
      </c>
      <c r="I141" s="168" t="s">
        <v>2078</v>
      </c>
      <c r="J141" s="168" t="s">
        <v>2079</v>
      </c>
      <c r="K141" s="169" t="s">
        <v>1192</v>
      </c>
      <c r="L141" s="170"/>
      <c r="M141" s="170"/>
      <c r="N141" s="170"/>
      <c r="O141" s="170"/>
      <c r="P141" s="170"/>
      <c r="Q141" s="170"/>
      <c r="R141" s="170"/>
      <c r="S141" s="189"/>
      <c r="T141" s="189"/>
      <c r="U141" s="180"/>
      <c r="V141" s="180"/>
      <c r="W141" s="180"/>
      <c r="X141" s="180"/>
      <c r="Y141" s="180"/>
      <c r="Z141" s="180"/>
      <c r="AA141" s="180"/>
      <c r="AB141" s="180"/>
      <c r="AC141" s="180"/>
      <c r="AD141" s="180"/>
      <c r="AE141" s="180"/>
      <c r="AF141" s="180"/>
      <c r="AG141" s="180"/>
      <c r="AH141" s="180"/>
    </row>
    <row r="142" ht="15.75" customHeight="1">
      <c r="A142" s="67">
        <v>140.0</v>
      </c>
      <c r="B142" s="73" t="s">
        <v>2032</v>
      </c>
      <c r="C142" s="72" t="s">
        <v>2764</v>
      </c>
      <c r="D142" s="73">
        <v>12.0</v>
      </c>
      <c r="E142" s="98" t="s">
        <v>2765</v>
      </c>
      <c r="F142" s="75" t="s">
        <v>2766</v>
      </c>
      <c r="G142" s="75" t="s">
        <v>2564</v>
      </c>
      <c r="K142" s="77" t="s">
        <v>269</v>
      </c>
      <c r="L142" s="54"/>
      <c r="M142" s="54"/>
      <c r="N142" s="54"/>
      <c r="O142" s="54"/>
      <c r="P142" s="54"/>
      <c r="Q142" s="54"/>
      <c r="R142" s="54"/>
      <c r="S142" s="105"/>
      <c r="T142" s="105"/>
      <c r="U142" s="194"/>
      <c r="V142" s="194"/>
      <c r="W142" s="194"/>
      <c r="X142" s="194"/>
      <c r="Y142" s="194"/>
      <c r="Z142" s="194"/>
      <c r="AA142" s="194"/>
      <c r="AB142" s="194"/>
      <c r="AC142" s="194"/>
      <c r="AD142" s="194"/>
      <c r="AE142" s="194"/>
      <c r="AF142" s="194"/>
      <c r="AG142" s="194"/>
      <c r="AH142" s="194"/>
    </row>
    <row r="143" ht="15.75" customHeight="1">
      <c r="A143" s="161">
        <v>141.0</v>
      </c>
      <c r="B143" s="167" t="s">
        <v>2032</v>
      </c>
      <c r="C143" s="160" t="s">
        <v>2767</v>
      </c>
      <c r="D143" s="167">
        <v>3.0</v>
      </c>
      <c r="E143" s="96" t="s">
        <v>2768</v>
      </c>
      <c r="F143" s="168" t="s">
        <v>2769</v>
      </c>
      <c r="G143" s="168" t="s">
        <v>2770</v>
      </c>
      <c r="H143" s="168" t="s">
        <v>2771</v>
      </c>
      <c r="I143" s="160"/>
      <c r="J143" s="160"/>
      <c r="K143" s="169" t="s">
        <v>727</v>
      </c>
      <c r="L143" s="170"/>
      <c r="M143" s="170"/>
      <c r="N143" s="170"/>
      <c r="O143" s="170"/>
      <c r="P143" s="170"/>
      <c r="Q143" s="170"/>
      <c r="R143" s="170"/>
      <c r="S143" s="189"/>
      <c r="T143" s="189"/>
      <c r="U143" s="180"/>
      <c r="V143" s="180"/>
      <c r="W143" s="180"/>
      <c r="X143" s="180"/>
      <c r="Y143" s="180"/>
      <c r="Z143" s="180"/>
      <c r="AA143" s="180"/>
      <c r="AB143" s="180"/>
      <c r="AC143" s="180"/>
      <c r="AD143" s="180"/>
      <c r="AE143" s="180"/>
      <c r="AF143" s="180"/>
      <c r="AG143" s="180"/>
      <c r="AH143" s="180"/>
    </row>
    <row r="144" ht="15.75" customHeight="1">
      <c r="A144" s="161">
        <v>142.0</v>
      </c>
      <c r="B144" s="167" t="s">
        <v>2032</v>
      </c>
      <c r="C144" s="160" t="s">
        <v>2772</v>
      </c>
      <c r="D144" s="167">
        <v>10.0</v>
      </c>
      <c r="E144" s="96" t="s">
        <v>2773</v>
      </c>
      <c r="F144" s="168" t="s">
        <v>2455</v>
      </c>
      <c r="G144" s="168" t="s">
        <v>2774</v>
      </c>
      <c r="H144" s="168" t="s">
        <v>1244</v>
      </c>
      <c r="I144" s="168" t="s">
        <v>2775</v>
      </c>
      <c r="J144" s="168" t="s">
        <v>2776</v>
      </c>
      <c r="K144" s="169" t="s">
        <v>7</v>
      </c>
      <c r="L144" s="170"/>
      <c r="M144" s="170"/>
      <c r="N144" s="170"/>
      <c r="O144" s="170"/>
      <c r="P144" s="170"/>
      <c r="Q144" s="170"/>
      <c r="R144" s="170"/>
      <c r="S144" s="189"/>
      <c r="T144" s="189"/>
      <c r="U144" s="180"/>
      <c r="V144" s="180"/>
      <c r="W144" s="180"/>
      <c r="X144" s="180"/>
      <c r="Y144" s="180"/>
      <c r="Z144" s="180"/>
      <c r="AA144" s="180"/>
      <c r="AB144" s="180"/>
      <c r="AC144" s="180"/>
      <c r="AD144" s="180"/>
      <c r="AE144" s="180"/>
      <c r="AF144" s="180"/>
      <c r="AG144" s="180"/>
      <c r="AH144" s="180"/>
    </row>
    <row r="145" ht="15.75" customHeight="1">
      <c r="A145" s="161">
        <v>143.0</v>
      </c>
      <c r="B145" s="167" t="s">
        <v>2032</v>
      </c>
      <c r="C145" s="160" t="s">
        <v>2777</v>
      </c>
      <c r="D145" s="167">
        <v>87.0</v>
      </c>
      <c r="E145" s="96" t="s">
        <v>2778</v>
      </c>
      <c r="F145" s="168" t="s">
        <v>2411</v>
      </c>
      <c r="G145" s="168" t="s">
        <v>2683</v>
      </c>
      <c r="H145" s="168" t="s">
        <v>2583</v>
      </c>
      <c r="I145" s="168" t="s">
        <v>802</v>
      </c>
      <c r="J145" s="168" t="s">
        <v>584</v>
      </c>
      <c r="K145" s="169" t="s">
        <v>416</v>
      </c>
      <c r="L145" s="170"/>
      <c r="M145" s="170"/>
      <c r="N145" s="170"/>
      <c r="O145" s="170"/>
      <c r="P145" s="170"/>
      <c r="Q145" s="170"/>
      <c r="R145" s="170"/>
      <c r="S145" s="189"/>
      <c r="T145" s="189"/>
      <c r="U145" s="180"/>
      <c r="V145" s="180"/>
      <c r="W145" s="180"/>
      <c r="X145" s="180"/>
      <c r="Y145" s="180"/>
      <c r="Z145" s="180"/>
      <c r="AA145" s="180"/>
      <c r="AB145" s="180"/>
      <c r="AC145" s="180"/>
      <c r="AD145" s="180"/>
      <c r="AE145" s="180"/>
      <c r="AF145" s="180"/>
      <c r="AG145" s="180"/>
      <c r="AH145" s="180"/>
    </row>
    <row r="146" ht="15.75" customHeight="1">
      <c r="A146" s="161">
        <v>144.0</v>
      </c>
      <c r="B146" s="167" t="s">
        <v>2032</v>
      </c>
      <c r="C146" s="160" t="s">
        <v>2779</v>
      </c>
      <c r="D146" s="167">
        <v>615.0</v>
      </c>
      <c r="E146" s="96" t="s">
        <v>2780</v>
      </c>
      <c r="F146" s="168" t="s">
        <v>2221</v>
      </c>
      <c r="G146" s="168" t="s">
        <v>1993</v>
      </c>
      <c r="H146" s="168" t="s">
        <v>2222</v>
      </c>
      <c r="I146" s="168" t="s">
        <v>2224</v>
      </c>
      <c r="J146" s="168" t="s">
        <v>2116</v>
      </c>
      <c r="K146" s="169" t="s">
        <v>384</v>
      </c>
      <c r="L146" s="170"/>
      <c r="M146" s="170"/>
      <c r="N146" s="170"/>
      <c r="O146" s="170"/>
      <c r="P146" s="170"/>
      <c r="Q146" s="170"/>
      <c r="R146" s="170"/>
      <c r="S146" s="189"/>
      <c r="T146" s="189"/>
      <c r="U146" s="180"/>
      <c r="V146" s="180"/>
      <c r="W146" s="180"/>
      <c r="X146" s="180"/>
      <c r="Y146" s="180"/>
      <c r="Z146" s="180"/>
      <c r="AA146" s="180"/>
      <c r="AB146" s="180"/>
      <c r="AC146" s="180"/>
      <c r="AD146" s="180"/>
      <c r="AE146" s="180"/>
      <c r="AF146" s="180"/>
      <c r="AG146" s="180"/>
      <c r="AH146" s="180"/>
    </row>
    <row r="147" ht="15.75" customHeight="1">
      <c r="A147" s="161">
        <v>145.0</v>
      </c>
      <c r="B147" s="167" t="s">
        <v>2032</v>
      </c>
      <c r="C147" s="160" t="s">
        <v>2781</v>
      </c>
      <c r="D147" s="167">
        <v>31.0</v>
      </c>
      <c r="E147" s="96" t="s">
        <v>2782</v>
      </c>
      <c r="F147" s="168" t="s">
        <v>2783</v>
      </c>
      <c r="G147" s="168" t="s">
        <v>1783</v>
      </c>
      <c r="H147" s="168" t="s">
        <v>2784</v>
      </c>
      <c r="I147" s="168" t="s">
        <v>2785</v>
      </c>
      <c r="J147" s="168" t="s">
        <v>2786</v>
      </c>
      <c r="K147" s="169" t="s">
        <v>384</v>
      </c>
      <c r="L147" s="170"/>
      <c r="M147" s="170"/>
      <c r="N147" s="170"/>
      <c r="O147" s="170"/>
      <c r="P147" s="170"/>
      <c r="Q147" s="170"/>
      <c r="R147" s="170"/>
      <c r="S147" s="189"/>
      <c r="T147" s="189"/>
      <c r="U147" s="180"/>
      <c r="V147" s="180"/>
      <c r="W147" s="180"/>
      <c r="X147" s="180"/>
      <c r="Y147" s="180"/>
      <c r="Z147" s="180"/>
      <c r="AA147" s="180"/>
      <c r="AB147" s="180"/>
      <c r="AC147" s="180"/>
      <c r="AD147" s="180"/>
      <c r="AE147" s="180"/>
      <c r="AF147" s="180"/>
      <c r="AG147" s="180"/>
      <c r="AH147" s="180"/>
    </row>
    <row r="148" ht="15.75" customHeight="1">
      <c r="A148" s="67">
        <v>146.0</v>
      </c>
      <c r="B148" s="73" t="s">
        <v>2032</v>
      </c>
      <c r="C148" s="72" t="s">
        <v>2787</v>
      </c>
      <c r="D148" s="73">
        <v>18.0</v>
      </c>
      <c r="E148" s="98" t="s">
        <v>2788</v>
      </c>
      <c r="F148" s="75" t="s">
        <v>2494</v>
      </c>
      <c r="G148" s="75" t="s">
        <v>2789</v>
      </c>
      <c r="H148" s="75" t="s">
        <v>2493</v>
      </c>
      <c r="I148" s="75" t="s">
        <v>2283</v>
      </c>
      <c r="K148" s="77" t="s">
        <v>1485</v>
      </c>
      <c r="L148" s="54"/>
      <c r="M148" s="54"/>
      <c r="N148" s="54"/>
      <c r="O148" s="54"/>
      <c r="P148" s="54"/>
      <c r="Q148" s="54"/>
      <c r="R148" s="54"/>
      <c r="S148" s="105"/>
      <c r="T148" s="105"/>
      <c r="U148" s="180"/>
      <c r="V148" s="180"/>
      <c r="W148" s="180"/>
      <c r="X148" s="180"/>
      <c r="Y148" s="180"/>
      <c r="Z148" s="180"/>
      <c r="AA148" s="180"/>
      <c r="AB148" s="180"/>
      <c r="AC148" s="180"/>
      <c r="AD148" s="180"/>
      <c r="AE148" s="180"/>
      <c r="AF148" s="180"/>
      <c r="AG148" s="180"/>
      <c r="AH148" s="180"/>
    </row>
    <row r="149" ht="15.75" customHeight="1">
      <c r="A149" s="161">
        <v>147.0</v>
      </c>
      <c r="B149" s="167" t="s">
        <v>2032</v>
      </c>
      <c r="C149" s="160" t="s">
        <v>2790</v>
      </c>
      <c r="D149" s="167">
        <v>101.0</v>
      </c>
      <c r="E149" s="96" t="s">
        <v>757</v>
      </c>
      <c r="F149" s="168" t="s">
        <v>2791</v>
      </c>
      <c r="G149" s="168" t="s">
        <v>2454</v>
      </c>
      <c r="H149" s="168" t="s">
        <v>2792</v>
      </c>
      <c r="I149" s="168" t="s">
        <v>2793</v>
      </c>
      <c r="J149" s="168" t="s">
        <v>2794</v>
      </c>
      <c r="K149" s="77" t="s">
        <v>384</v>
      </c>
      <c r="L149" s="170"/>
      <c r="M149" s="170"/>
      <c r="N149" s="170"/>
      <c r="O149" s="170"/>
      <c r="P149" s="170"/>
      <c r="Q149" s="170"/>
      <c r="R149" s="170"/>
      <c r="S149" s="189"/>
      <c r="T149" s="189"/>
      <c r="U149" s="180"/>
      <c r="V149" s="180"/>
      <c r="W149" s="180"/>
      <c r="X149" s="180"/>
      <c r="Y149" s="180"/>
      <c r="Z149" s="180"/>
      <c r="AA149" s="180"/>
      <c r="AB149" s="180"/>
      <c r="AC149" s="180"/>
      <c r="AD149" s="180"/>
      <c r="AE149" s="180"/>
      <c r="AF149" s="180"/>
      <c r="AG149" s="180"/>
      <c r="AH149" s="180"/>
    </row>
    <row r="150" ht="15.75" customHeight="1">
      <c r="A150" s="161">
        <v>148.0</v>
      </c>
      <c r="B150" s="167" t="s">
        <v>2032</v>
      </c>
      <c r="C150" s="160" t="s">
        <v>2795</v>
      </c>
      <c r="D150" s="167">
        <v>3.0</v>
      </c>
      <c r="E150" s="96" t="s">
        <v>2796</v>
      </c>
      <c r="F150" s="168" t="s">
        <v>2797</v>
      </c>
      <c r="G150" s="168" t="s">
        <v>2798</v>
      </c>
      <c r="H150" s="168" t="s">
        <v>2799</v>
      </c>
      <c r="I150" s="160"/>
      <c r="J150" s="160"/>
      <c r="K150" s="169" t="s">
        <v>269</v>
      </c>
      <c r="L150" s="170"/>
      <c r="M150" s="170"/>
      <c r="N150" s="170"/>
      <c r="O150" s="170"/>
      <c r="P150" s="170"/>
      <c r="Q150" s="170"/>
      <c r="R150" s="170"/>
      <c r="S150" s="189"/>
      <c r="T150" s="189"/>
      <c r="U150" s="180"/>
      <c r="V150" s="180"/>
      <c r="W150" s="180"/>
      <c r="X150" s="180"/>
      <c r="Y150" s="180"/>
      <c r="Z150" s="180"/>
      <c r="AA150" s="180"/>
      <c r="AB150" s="180"/>
      <c r="AC150" s="180"/>
      <c r="AD150" s="180"/>
      <c r="AE150" s="180"/>
      <c r="AF150" s="180"/>
      <c r="AG150" s="180"/>
      <c r="AH150" s="180"/>
    </row>
    <row r="151" ht="15.75" customHeight="1">
      <c r="A151" s="161">
        <v>149.0</v>
      </c>
      <c r="B151" s="167" t="s">
        <v>2032</v>
      </c>
      <c r="C151" s="160" t="s">
        <v>2800</v>
      </c>
      <c r="D151" s="167">
        <v>113.0</v>
      </c>
      <c r="E151" s="96" t="s">
        <v>2801</v>
      </c>
      <c r="F151" s="168" t="s">
        <v>2264</v>
      </c>
      <c r="G151" s="168" t="s">
        <v>1946</v>
      </c>
      <c r="H151" s="168" t="s">
        <v>1106</v>
      </c>
      <c r="I151" s="168" t="s">
        <v>2802</v>
      </c>
      <c r="J151" s="168" t="s">
        <v>2803</v>
      </c>
      <c r="K151" s="77" t="s">
        <v>269</v>
      </c>
      <c r="L151" s="170"/>
      <c r="M151" s="170"/>
      <c r="N151" s="170"/>
      <c r="O151" s="170"/>
      <c r="P151" s="170"/>
      <c r="Q151" s="170"/>
      <c r="R151" s="170"/>
      <c r="S151" s="189"/>
      <c r="T151" s="189"/>
      <c r="U151" s="180"/>
      <c r="V151" s="180"/>
      <c r="W151" s="180"/>
      <c r="X151" s="180"/>
      <c r="Y151" s="180"/>
      <c r="Z151" s="180"/>
      <c r="AA151" s="180"/>
      <c r="AB151" s="180"/>
      <c r="AC151" s="180"/>
      <c r="AD151" s="180"/>
      <c r="AE151" s="180"/>
      <c r="AF151" s="180"/>
      <c r="AG151" s="180"/>
      <c r="AH151" s="180"/>
    </row>
    <row r="152" ht="15.75" customHeight="1">
      <c r="A152" s="161">
        <v>150.0</v>
      </c>
      <c r="B152" s="167" t="s">
        <v>2032</v>
      </c>
      <c r="C152" s="160" t="s">
        <v>2804</v>
      </c>
      <c r="D152" s="167">
        <v>104.0</v>
      </c>
      <c r="E152" s="96" t="s">
        <v>2805</v>
      </c>
      <c r="F152" s="168" t="s">
        <v>2806</v>
      </c>
      <c r="G152" s="195" t="s">
        <v>2551</v>
      </c>
      <c r="H152" s="168" t="s">
        <v>2807</v>
      </c>
      <c r="I152" s="168" t="s">
        <v>2808</v>
      </c>
      <c r="J152" s="168" t="s">
        <v>847</v>
      </c>
      <c r="K152" s="77" t="s">
        <v>269</v>
      </c>
      <c r="L152" s="170"/>
      <c r="M152" s="170"/>
      <c r="N152" s="170"/>
      <c r="O152" s="170"/>
      <c r="P152" s="170"/>
      <c r="Q152" s="170"/>
      <c r="R152" s="170"/>
      <c r="S152" s="189"/>
      <c r="T152" s="189"/>
      <c r="U152" s="180"/>
      <c r="V152" s="180"/>
      <c r="W152" s="180"/>
      <c r="X152" s="180"/>
      <c r="Y152" s="180"/>
      <c r="Z152" s="180"/>
      <c r="AA152" s="180"/>
      <c r="AB152" s="180"/>
      <c r="AC152" s="180"/>
      <c r="AD152" s="180"/>
      <c r="AE152" s="180"/>
      <c r="AF152" s="180"/>
      <c r="AG152" s="180"/>
      <c r="AH152" s="180"/>
    </row>
    <row r="153" ht="15.75" customHeight="1">
      <c r="A153" s="161">
        <v>151.0</v>
      </c>
      <c r="B153" s="167" t="s">
        <v>2032</v>
      </c>
      <c r="C153" s="160" t="s">
        <v>2809</v>
      </c>
      <c r="D153" s="167">
        <v>3.0</v>
      </c>
      <c r="E153" s="96" t="s">
        <v>2810</v>
      </c>
      <c r="F153" s="168" t="s">
        <v>2751</v>
      </c>
      <c r="G153" s="168" t="s">
        <v>2811</v>
      </c>
      <c r="H153" s="168" t="s">
        <v>2812</v>
      </c>
      <c r="I153" s="160"/>
      <c r="J153" s="160"/>
      <c r="K153" s="169" t="s">
        <v>1768</v>
      </c>
      <c r="L153" s="170"/>
      <c r="M153" s="170"/>
      <c r="N153" s="170"/>
      <c r="O153" s="170"/>
      <c r="P153" s="170"/>
      <c r="Q153" s="170"/>
      <c r="R153" s="170"/>
      <c r="S153" s="189"/>
      <c r="T153" s="189"/>
      <c r="U153" s="180"/>
      <c r="V153" s="180"/>
      <c r="W153" s="180"/>
      <c r="X153" s="180"/>
      <c r="Y153" s="180"/>
      <c r="Z153" s="180"/>
      <c r="AA153" s="180"/>
      <c r="AB153" s="180"/>
      <c r="AC153" s="180"/>
      <c r="AD153" s="180"/>
      <c r="AE153" s="180"/>
      <c r="AF153" s="180"/>
      <c r="AG153" s="180"/>
      <c r="AH153" s="180"/>
    </row>
    <row r="154" ht="15.75" customHeight="1">
      <c r="A154" s="161">
        <v>152.0</v>
      </c>
      <c r="B154" s="167" t="s">
        <v>2032</v>
      </c>
      <c r="C154" s="160" t="s">
        <v>2813</v>
      </c>
      <c r="D154" s="167">
        <v>16.0</v>
      </c>
      <c r="E154" s="96" t="s">
        <v>2814</v>
      </c>
      <c r="F154" s="168" t="s">
        <v>2815</v>
      </c>
      <c r="G154" s="168" t="s">
        <v>2816</v>
      </c>
      <c r="H154" s="168" t="s">
        <v>2398</v>
      </c>
      <c r="I154" s="168" t="s">
        <v>2817</v>
      </c>
      <c r="J154" s="168" t="s">
        <v>2818</v>
      </c>
      <c r="K154" s="77" t="s">
        <v>50</v>
      </c>
      <c r="L154" s="170"/>
      <c r="M154" s="170"/>
      <c r="N154" s="170"/>
      <c r="O154" s="170"/>
      <c r="P154" s="170"/>
      <c r="Q154" s="170"/>
      <c r="R154" s="170"/>
      <c r="S154" s="189"/>
      <c r="T154" s="189"/>
      <c r="U154" s="180"/>
      <c r="V154" s="180"/>
      <c r="W154" s="180"/>
      <c r="X154" s="180"/>
      <c r="Y154" s="180"/>
      <c r="Z154" s="180"/>
      <c r="AA154" s="180"/>
      <c r="AB154" s="180"/>
      <c r="AC154" s="180"/>
      <c r="AD154" s="180"/>
      <c r="AE154" s="180"/>
      <c r="AF154" s="180"/>
      <c r="AG154" s="180"/>
      <c r="AH154" s="180"/>
    </row>
    <row r="155" ht="15.75" customHeight="1">
      <c r="A155" s="161">
        <v>153.0</v>
      </c>
      <c r="B155" s="167" t="s">
        <v>2032</v>
      </c>
      <c r="C155" s="160" t="s">
        <v>2819</v>
      </c>
      <c r="D155" s="167">
        <v>86.0</v>
      </c>
      <c r="E155" s="96" t="s">
        <v>897</v>
      </c>
      <c r="F155" s="168" t="s">
        <v>901</v>
      </c>
      <c r="G155" s="168" t="s">
        <v>571</v>
      </c>
      <c r="H155" s="168" t="s">
        <v>903</v>
      </c>
      <c r="I155" s="168" t="s">
        <v>570</v>
      </c>
      <c r="J155" s="168" t="s">
        <v>1527</v>
      </c>
      <c r="K155" s="169" t="s">
        <v>285</v>
      </c>
      <c r="L155" s="170"/>
      <c r="M155" s="170"/>
      <c r="N155" s="170"/>
      <c r="O155" s="170"/>
      <c r="P155" s="170"/>
      <c r="Q155" s="170"/>
      <c r="R155" s="170"/>
      <c r="S155" s="189"/>
      <c r="T155" s="189"/>
      <c r="U155" s="180"/>
      <c r="V155" s="180"/>
      <c r="W155" s="180"/>
      <c r="X155" s="180"/>
      <c r="Y155" s="180"/>
      <c r="Z155" s="180"/>
      <c r="AA155" s="180"/>
      <c r="AB155" s="180"/>
      <c r="AC155" s="180"/>
      <c r="AD155" s="180"/>
      <c r="AE155" s="180"/>
      <c r="AF155" s="180"/>
      <c r="AG155" s="180"/>
      <c r="AH155" s="180"/>
    </row>
    <row r="156" ht="15.75" customHeight="1">
      <c r="A156" s="161">
        <v>154.0</v>
      </c>
      <c r="B156" s="167" t="s">
        <v>2032</v>
      </c>
      <c r="C156" s="160" t="s">
        <v>2820</v>
      </c>
      <c r="D156" s="167">
        <v>79.0</v>
      </c>
      <c r="E156" s="96" t="s">
        <v>1621</v>
      </c>
      <c r="F156" s="168" t="s">
        <v>2821</v>
      </c>
      <c r="G156" s="168" t="s">
        <v>2822</v>
      </c>
      <c r="H156" s="168" t="s">
        <v>2823</v>
      </c>
      <c r="I156" s="168" t="s">
        <v>2824</v>
      </c>
      <c r="J156" s="168" t="s">
        <v>2825</v>
      </c>
      <c r="K156" s="169" t="s">
        <v>269</v>
      </c>
      <c r="L156" s="170"/>
      <c r="M156" s="170"/>
      <c r="N156" s="170"/>
      <c r="O156" s="170"/>
      <c r="P156" s="170"/>
      <c r="Q156" s="170"/>
      <c r="R156" s="170"/>
      <c r="S156" s="189"/>
      <c r="T156" s="189"/>
      <c r="U156" s="180"/>
      <c r="V156" s="180"/>
      <c r="W156" s="180"/>
      <c r="X156" s="180"/>
      <c r="Y156" s="180"/>
      <c r="Z156" s="180"/>
      <c r="AA156" s="180"/>
      <c r="AB156" s="180"/>
      <c r="AC156" s="180"/>
      <c r="AD156" s="180"/>
      <c r="AE156" s="180"/>
      <c r="AF156" s="180"/>
      <c r="AG156" s="180"/>
      <c r="AH156" s="180"/>
    </row>
    <row r="157" ht="15.75" customHeight="1">
      <c r="A157" s="67">
        <v>155.0</v>
      </c>
      <c r="B157" s="73" t="s">
        <v>2032</v>
      </c>
      <c r="C157" s="72" t="s">
        <v>2826</v>
      </c>
      <c r="D157" s="73">
        <v>2.0</v>
      </c>
      <c r="E157" s="98" t="s">
        <v>2827</v>
      </c>
      <c r="F157" s="75" t="s">
        <v>2828</v>
      </c>
      <c r="G157" s="75" t="s">
        <v>2829</v>
      </c>
      <c r="K157" s="77" t="s">
        <v>727</v>
      </c>
      <c r="L157" s="54"/>
      <c r="M157" s="54"/>
      <c r="N157" s="54"/>
      <c r="O157" s="54"/>
      <c r="P157" s="54"/>
      <c r="Q157" s="54"/>
      <c r="R157" s="54"/>
      <c r="S157" s="105"/>
      <c r="T157" s="105"/>
      <c r="U157" s="180"/>
      <c r="V157" s="180"/>
      <c r="W157" s="180"/>
      <c r="X157" s="180"/>
      <c r="Y157" s="180"/>
      <c r="Z157" s="180"/>
      <c r="AA157" s="180"/>
      <c r="AB157" s="180"/>
      <c r="AC157" s="180"/>
      <c r="AD157" s="180"/>
      <c r="AE157" s="180"/>
      <c r="AF157" s="180"/>
      <c r="AG157" s="180"/>
      <c r="AH157" s="180"/>
    </row>
    <row r="158" ht="15.75" customHeight="1">
      <c r="A158" s="161">
        <v>156.0</v>
      </c>
      <c r="B158" s="167" t="s">
        <v>2032</v>
      </c>
      <c r="C158" s="160" t="s">
        <v>2830</v>
      </c>
      <c r="D158" s="167">
        <v>49.0</v>
      </c>
      <c r="E158" s="96" t="s">
        <v>2831</v>
      </c>
      <c r="F158" s="168" t="s">
        <v>2832</v>
      </c>
      <c r="G158" s="168" t="s">
        <v>670</v>
      </c>
      <c r="H158" s="168" t="s">
        <v>2833</v>
      </c>
      <c r="I158" s="168" t="s">
        <v>2834</v>
      </c>
      <c r="J158" s="168" t="s">
        <v>2309</v>
      </c>
      <c r="K158" s="77" t="s">
        <v>1485</v>
      </c>
      <c r="L158" s="170"/>
      <c r="M158" s="170"/>
      <c r="N158" s="170"/>
      <c r="O158" s="170"/>
      <c r="P158" s="170"/>
      <c r="Q158" s="170"/>
      <c r="R158" s="170"/>
      <c r="S158" s="189"/>
      <c r="T158" s="189"/>
      <c r="U158" s="180"/>
      <c r="V158" s="180"/>
      <c r="W158" s="180"/>
      <c r="X158" s="180"/>
      <c r="Y158" s="180"/>
      <c r="Z158" s="180"/>
      <c r="AA158" s="180"/>
      <c r="AB158" s="180"/>
      <c r="AC158" s="180"/>
      <c r="AD158" s="180"/>
      <c r="AE158" s="180"/>
      <c r="AF158" s="180"/>
      <c r="AG158" s="180"/>
      <c r="AH158" s="180"/>
    </row>
    <row r="159" ht="15.75" customHeight="1">
      <c r="A159" s="161">
        <v>157.0</v>
      </c>
      <c r="B159" s="167" t="s">
        <v>2032</v>
      </c>
      <c r="C159" s="160" t="s">
        <v>2835</v>
      </c>
      <c r="D159" s="167">
        <v>177.0</v>
      </c>
      <c r="E159" s="96" t="s">
        <v>2836</v>
      </c>
      <c r="F159" s="168" t="s">
        <v>2837</v>
      </c>
      <c r="G159" s="168" t="s">
        <v>2838</v>
      </c>
      <c r="H159" s="168" t="s">
        <v>2223</v>
      </c>
      <c r="I159" s="168" t="s">
        <v>2839</v>
      </c>
      <c r="J159" s="168" t="s">
        <v>2840</v>
      </c>
      <c r="K159" s="169" t="s">
        <v>269</v>
      </c>
      <c r="L159" s="170"/>
      <c r="M159" s="170"/>
      <c r="N159" s="170"/>
      <c r="O159" s="170"/>
      <c r="P159" s="170"/>
      <c r="Q159" s="170"/>
      <c r="R159" s="170"/>
      <c r="S159" s="189"/>
      <c r="T159" s="189"/>
      <c r="U159" s="180"/>
      <c r="V159" s="180"/>
      <c r="W159" s="180"/>
      <c r="X159" s="180"/>
      <c r="Y159" s="180"/>
      <c r="Z159" s="180"/>
      <c r="AA159" s="180"/>
      <c r="AB159" s="180"/>
      <c r="AC159" s="180"/>
      <c r="AD159" s="180"/>
      <c r="AE159" s="180"/>
      <c r="AF159" s="180"/>
      <c r="AG159" s="180"/>
      <c r="AH159" s="180"/>
    </row>
    <row r="160" ht="15.75" customHeight="1">
      <c r="A160" s="161">
        <v>158.0</v>
      </c>
      <c r="B160" s="167" t="s">
        <v>2032</v>
      </c>
      <c r="C160" s="160" t="s">
        <v>2841</v>
      </c>
      <c r="D160" s="167">
        <v>8.0</v>
      </c>
      <c r="E160" s="96" t="s">
        <v>2842</v>
      </c>
      <c r="F160" s="168" t="s">
        <v>2843</v>
      </c>
      <c r="G160" s="168" t="s">
        <v>2776</v>
      </c>
      <c r="H160" s="168" t="s">
        <v>2844</v>
      </c>
      <c r="I160" s="168" t="s">
        <v>2845</v>
      </c>
      <c r="J160" s="168" t="s">
        <v>800</v>
      </c>
      <c r="K160" s="169" t="s">
        <v>727</v>
      </c>
      <c r="L160" s="170"/>
      <c r="M160" s="170"/>
      <c r="N160" s="170"/>
      <c r="O160" s="170"/>
      <c r="P160" s="170"/>
      <c r="Q160" s="170"/>
      <c r="R160" s="170"/>
      <c r="S160" s="189"/>
      <c r="T160" s="189"/>
      <c r="U160" s="180"/>
      <c r="V160" s="180"/>
      <c r="W160" s="180"/>
      <c r="X160" s="180"/>
      <c r="Y160" s="180"/>
      <c r="Z160" s="180"/>
      <c r="AA160" s="180"/>
      <c r="AB160" s="180"/>
      <c r="AC160" s="180"/>
      <c r="AD160" s="180"/>
      <c r="AE160" s="180"/>
      <c r="AF160" s="180"/>
      <c r="AG160" s="180"/>
      <c r="AH160" s="180"/>
    </row>
    <row r="161" ht="15.75" customHeight="1">
      <c r="A161" s="161">
        <v>159.0</v>
      </c>
      <c r="B161" s="167" t="s">
        <v>2032</v>
      </c>
      <c r="C161" s="160" t="s">
        <v>2846</v>
      </c>
      <c r="D161" s="167">
        <v>128.0</v>
      </c>
      <c r="E161" s="96" t="s">
        <v>2847</v>
      </c>
      <c r="F161" s="168" t="s">
        <v>710</v>
      </c>
      <c r="G161" s="168" t="s">
        <v>2848</v>
      </c>
      <c r="H161" s="168" t="s">
        <v>2849</v>
      </c>
      <c r="I161" s="168" t="s">
        <v>2651</v>
      </c>
      <c r="J161" s="168" t="s">
        <v>2850</v>
      </c>
      <c r="K161" s="169" t="s">
        <v>480</v>
      </c>
      <c r="L161" s="170"/>
      <c r="M161" s="170"/>
      <c r="N161" s="170"/>
      <c r="O161" s="170"/>
      <c r="P161" s="170"/>
      <c r="Q161" s="170"/>
      <c r="R161" s="170"/>
      <c r="S161" s="189"/>
      <c r="T161" s="189"/>
      <c r="U161" s="180"/>
      <c r="V161" s="180"/>
      <c r="W161" s="180"/>
      <c r="X161" s="180"/>
      <c r="Y161" s="180"/>
      <c r="Z161" s="180"/>
      <c r="AA161" s="180"/>
      <c r="AB161" s="180"/>
      <c r="AC161" s="180"/>
      <c r="AD161" s="180"/>
      <c r="AE161" s="180"/>
      <c r="AF161" s="180"/>
      <c r="AG161" s="180"/>
      <c r="AH161" s="180"/>
    </row>
    <row r="162" ht="15.75" customHeight="1">
      <c r="A162" s="161">
        <v>160.0</v>
      </c>
      <c r="B162" s="167" t="s">
        <v>2032</v>
      </c>
      <c r="C162" s="160" t="s">
        <v>2851</v>
      </c>
      <c r="D162" s="167">
        <v>34.0</v>
      </c>
      <c r="E162" s="96" t="s">
        <v>2852</v>
      </c>
      <c r="F162" s="168" t="s">
        <v>2853</v>
      </c>
      <c r="G162" s="168" t="s">
        <v>2854</v>
      </c>
      <c r="H162" s="168" t="s">
        <v>2855</v>
      </c>
      <c r="I162" s="168" t="s">
        <v>2856</v>
      </c>
      <c r="J162" s="168" t="s">
        <v>2000</v>
      </c>
      <c r="K162" s="169" t="s">
        <v>269</v>
      </c>
      <c r="L162" s="170"/>
      <c r="M162" s="170"/>
      <c r="N162" s="170"/>
      <c r="O162" s="170"/>
      <c r="P162" s="170"/>
      <c r="Q162" s="170"/>
      <c r="R162" s="170"/>
      <c r="S162" s="189"/>
      <c r="T162" s="189"/>
      <c r="U162" s="180"/>
      <c r="V162" s="180"/>
      <c r="W162" s="180"/>
      <c r="X162" s="180"/>
      <c r="Y162" s="180"/>
      <c r="Z162" s="180"/>
      <c r="AA162" s="180"/>
      <c r="AB162" s="180"/>
      <c r="AC162" s="180"/>
      <c r="AD162" s="180"/>
      <c r="AE162" s="180"/>
      <c r="AF162" s="180"/>
      <c r="AG162" s="180"/>
      <c r="AH162" s="180"/>
    </row>
    <row r="163" ht="15.75" customHeight="1">
      <c r="A163" s="161">
        <v>161.0</v>
      </c>
      <c r="B163" s="167" t="s">
        <v>2032</v>
      </c>
      <c r="C163" s="160" t="s">
        <v>2857</v>
      </c>
      <c r="D163" s="167">
        <v>49.0</v>
      </c>
      <c r="E163" s="96" t="s">
        <v>2858</v>
      </c>
      <c r="F163" s="168" t="s">
        <v>2859</v>
      </c>
      <c r="G163" s="168" t="s">
        <v>2860</v>
      </c>
      <c r="H163" s="168" t="s">
        <v>2861</v>
      </c>
      <c r="I163" s="168" t="s">
        <v>2862</v>
      </c>
      <c r="J163" s="168" t="s">
        <v>2863</v>
      </c>
      <c r="K163" s="169" t="s">
        <v>7</v>
      </c>
      <c r="L163" s="170"/>
      <c r="M163" s="170"/>
      <c r="N163" s="170"/>
      <c r="O163" s="170"/>
      <c r="P163" s="170"/>
      <c r="Q163" s="170"/>
      <c r="R163" s="170"/>
      <c r="S163" s="189"/>
      <c r="T163" s="189"/>
      <c r="U163" s="180"/>
      <c r="V163" s="180"/>
      <c r="W163" s="180"/>
      <c r="X163" s="180"/>
      <c r="Y163" s="180"/>
      <c r="Z163" s="180"/>
      <c r="AA163" s="180"/>
      <c r="AB163" s="180"/>
      <c r="AC163" s="180"/>
      <c r="AD163" s="180"/>
      <c r="AE163" s="180"/>
      <c r="AF163" s="180"/>
      <c r="AG163" s="180"/>
      <c r="AH163" s="180"/>
    </row>
    <row r="164" ht="15.75" customHeight="1">
      <c r="A164" s="161">
        <v>162.0</v>
      </c>
      <c r="B164" s="167" t="s">
        <v>2032</v>
      </c>
      <c r="C164" s="160" t="s">
        <v>2864</v>
      </c>
      <c r="D164" s="167">
        <v>10.0</v>
      </c>
      <c r="E164" s="96" t="s">
        <v>2865</v>
      </c>
      <c r="F164" s="168" t="s">
        <v>2866</v>
      </c>
      <c r="G164" s="168" t="s">
        <v>2867</v>
      </c>
      <c r="H164" s="168" t="s">
        <v>1660</v>
      </c>
      <c r="I164" s="168" t="s">
        <v>2868</v>
      </c>
      <c r="J164" s="168" t="s">
        <v>2816</v>
      </c>
      <c r="K164" s="169" t="s">
        <v>50</v>
      </c>
      <c r="L164" s="170"/>
      <c r="M164" s="170"/>
      <c r="N164" s="170"/>
      <c r="O164" s="170"/>
      <c r="P164" s="170"/>
      <c r="Q164" s="170"/>
      <c r="R164" s="170"/>
      <c r="S164" s="189"/>
      <c r="T164" s="189"/>
      <c r="U164" s="180"/>
      <c r="V164" s="180"/>
      <c r="W164" s="180"/>
      <c r="X164" s="180"/>
      <c r="Y164" s="180"/>
      <c r="Z164" s="180"/>
      <c r="AA164" s="180"/>
      <c r="AB164" s="180"/>
      <c r="AC164" s="180"/>
      <c r="AD164" s="180"/>
      <c r="AE164" s="180"/>
      <c r="AF164" s="180"/>
      <c r="AG164" s="180"/>
      <c r="AH164" s="180"/>
    </row>
    <row r="165" ht="15.75" customHeight="1">
      <c r="A165" s="161">
        <v>163.0</v>
      </c>
      <c r="B165" s="167" t="s">
        <v>2032</v>
      </c>
      <c r="C165" s="160" t="s">
        <v>2869</v>
      </c>
      <c r="D165" s="167">
        <v>13.0</v>
      </c>
      <c r="E165" s="96" t="s">
        <v>2870</v>
      </c>
      <c r="F165" s="168" t="s">
        <v>2834</v>
      </c>
      <c r="G165" s="168" t="s">
        <v>2818</v>
      </c>
      <c r="H165" s="168" t="s">
        <v>2871</v>
      </c>
      <c r="I165" s="168" t="s">
        <v>2872</v>
      </c>
      <c r="J165" s="168" t="s">
        <v>2873</v>
      </c>
      <c r="K165" s="169" t="s">
        <v>1485</v>
      </c>
      <c r="L165" s="170"/>
      <c r="M165" s="170"/>
      <c r="N165" s="170"/>
      <c r="O165" s="170"/>
      <c r="P165" s="170"/>
      <c r="Q165" s="170"/>
      <c r="R165" s="170"/>
      <c r="S165" s="189"/>
      <c r="T165" s="189"/>
      <c r="U165" s="180"/>
      <c r="V165" s="180"/>
      <c r="W165" s="180"/>
      <c r="X165" s="180"/>
      <c r="Y165" s="180"/>
      <c r="Z165" s="180"/>
      <c r="AA165" s="180"/>
      <c r="AB165" s="180"/>
      <c r="AC165" s="180"/>
      <c r="AD165" s="180"/>
      <c r="AE165" s="180"/>
      <c r="AF165" s="180"/>
      <c r="AG165" s="180"/>
      <c r="AH165" s="180"/>
    </row>
    <row r="166" ht="15.75" customHeight="1">
      <c r="A166" s="161">
        <v>164.0</v>
      </c>
      <c r="B166" s="167" t="s">
        <v>2032</v>
      </c>
      <c r="C166" s="160" t="s">
        <v>2874</v>
      </c>
      <c r="D166" s="167">
        <v>16.0</v>
      </c>
      <c r="E166" s="96" t="s">
        <v>664</v>
      </c>
      <c r="F166" s="168" t="s">
        <v>2348</v>
      </c>
      <c r="G166" s="168" t="s">
        <v>2875</v>
      </c>
      <c r="H166" s="168" t="s">
        <v>2876</v>
      </c>
      <c r="I166" s="168" t="s">
        <v>383</v>
      </c>
      <c r="J166" s="168" t="s">
        <v>2877</v>
      </c>
      <c r="K166" s="77" t="s">
        <v>1485</v>
      </c>
      <c r="L166" s="170"/>
      <c r="M166" s="170"/>
      <c r="N166" s="170"/>
      <c r="O166" s="170"/>
      <c r="P166" s="170"/>
      <c r="Q166" s="170"/>
      <c r="R166" s="170"/>
      <c r="S166" s="189"/>
      <c r="T166" s="189"/>
      <c r="U166" s="180"/>
      <c r="V166" s="180"/>
      <c r="W166" s="180"/>
      <c r="X166" s="180"/>
      <c r="Y166" s="180"/>
      <c r="Z166" s="180"/>
      <c r="AA166" s="180"/>
      <c r="AB166" s="180"/>
      <c r="AC166" s="180"/>
      <c r="AD166" s="180"/>
      <c r="AE166" s="180"/>
      <c r="AF166" s="180"/>
      <c r="AG166" s="180"/>
      <c r="AH166" s="180"/>
    </row>
    <row r="167" ht="15.75" customHeight="1">
      <c r="A167" s="161">
        <v>165.0</v>
      </c>
      <c r="B167" s="167" t="s">
        <v>2032</v>
      </c>
      <c r="C167" s="160" t="s">
        <v>2878</v>
      </c>
      <c r="D167" s="167">
        <v>2.0</v>
      </c>
      <c r="E167" s="96" t="s">
        <v>2879</v>
      </c>
      <c r="F167" s="168" t="s">
        <v>2880</v>
      </c>
      <c r="G167" s="168" t="s">
        <v>2881</v>
      </c>
      <c r="H167" s="160"/>
      <c r="I167" s="160"/>
      <c r="J167" s="160"/>
      <c r="K167" s="169" t="s">
        <v>269</v>
      </c>
      <c r="L167" s="170"/>
      <c r="M167" s="170"/>
      <c r="N167" s="170"/>
      <c r="O167" s="170"/>
      <c r="P167" s="170"/>
      <c r="Q167" s="170"/>
      <c r="R167" s="170"/>
      <c r="S167" s="189"/>
      <c r="T167" s="189"/>
      <c r="U167" s="180"/>
      <c r="V167" s="180"/>
      <c r="W167" s="180"/>
      <c r="X167" s="180"/>
      <c r="Y167" s="180"/>
      <c r="Z167" s="180"/>
      <c r="AA167" s="180"/>
      <c r="AB167" s="180"/>
      <c r="AC167" s="180"/>
      <c r="AD167" s="180"/>
      <c r="AE167" s="180"/>
      <c r="AF167" s="180"/>
      <c r="AG167" s="180"/>
      <c r="AH167" s="180"/>
    </row>
    <row r="168" ht="15.75" customHeight="1">
      <c r="A168" s="161">
        <v>166.0</v>
      </c>
      <c r="B168" s="167" t="s">
        <v>2032</v>
      </c>
      <c r="C168" s="160" t="s">
        <v>2882</v>
      </c>
      <c r="D168" s="167">
        <v>26.0</v>
      </c>
      <c r="E168" s="96" t="s">
        <v>2883</v>
      </c>
      <c r="F168" s="168" t="s">
        <v>2884</v>
      </c>
      <c r="G168" s="168" t="s">
        <v>2885</v>
      </c>
      <c r="H168" s="168" t="s">
        <v>2886</v>
      </c>
      <c r="I168" s="168" t="s">
        <v>2887</v>
      </c>
      <c r="J168" s="168" t="s">
        <v>2775</v>
      </c>
      <c r="K168" s="169" t="s">
        <v>7</v>
      </c>
      <c r="L168" s="170"/>
      <c r="M168" s="170"/>
      <c r="N168" s="170"/>
      <c r="O168" s="170"/>
      <c r="P168" s="170"/>
      <c r="Q168" s="170"/>
      <c r="R168" s="170"/>
      <c r="S168" s="189"/>
      <c r="T168" s="189"/>
      <c r="U168" s="180"/>
      <c r="V168" s="180"/>
      <c r="W168" s="180"/>
      <c r="X168" s="180"/>
      <c r="Y168" s="180"/>
      <c r="Z168" s="180"/>
      <c r="AA168" s="180"/>
      <c r="AB168" s="180"/>
      <c r="AC168" s="180"/>
      <c r="AD168" s="180"/>
      <c r="AE168" s="180"/>
      <c r="AF168" s="180"/>
      <c r="AG168" s="180"/>
      <c r="AH168" s="180"/>
    </row>
    <row r="169" ht="15.75" customHeight="1">
      <c r="A169" s="67">
        <v>167.0</v>
      </c>
      <c r="B169" s="73" t="s">
        <v>2032</v>
      </c>
      <c r="C169" s="72" t="s">
        <v>2888</v>
      </c>
      <c r="D169" s="73">
        <v>27.0</v>
      </c>
      <c r="E169" s="98" t="s">
        <v>2889</v>
      </c>
      <c r="F169" s="75" t="s">
        <v>2890</v>
      </c>
      <c r="G169" s="75" t="s">
        <v>2891</v>
      </c>
      <c r="H169" s="75" t="s">
        <v>2892</v>
      </c>
      <c r="I169" s="75" t="s">
        <v>2893</v>
      </c>
      <c r="J169" s="75" t="s">
        <v>2894</v>
      </c>
      <c r="K169" s="77" t="s">
        <v>269</v>
      </c>
      <c r="L169" s="54"/>
      <c r="M169" s="178"/>
      <c r="N169" s="54"/>
      <c r="O169" s="54"/>
      <c r="P169" s="54"/>
      <c r="Q169" s="54"/>
      <c r="R169" s="54"/>
      <c r="S169" s="105"/>
      <c r="T169" s="105"/>
      <c r="U169" s="180"/>
      <c r="V169" s="180"/>
      <c r="W169" s="180"/>
      <c r="X169" s="180"/>
      <c r="Y169" s="180"/>
      <c r="Z169" s="180"/>
      <c r="AA169" s="180"/>
      <c r="AB169" s="180"/>
      <c r="AC169" s="180"/>
      <c r="AD169" s="180"/>
      <c r="AE169" s="180"/>
      <c r="AF169" s="180"/>
      <c r="AG169" s="180"/>
      <c r="AH169" s="180"/>
    </row>
    <row r="170" ht="15.75" customHeight="1">
      <c r="A170" s="161">
        <v>168.0</v>
      </c>
      <c r="B170" s="167" t="s">
        <v>2032</v>
      </c>
      <c r="C170" s="160" t="s">
        <v>2895</v>
      </c>
      <c r="D170" s="167">
        <v>3.0</v>
      </c>
      <c r="E170" s="96" t="s">
        <v>2896</v>
      </c>
      <c r="F170" s="168" t="s">
        <v>2897</v>
      </c>
      <c r="G170" s="168" t="s">
        <v>2898</v>
      </c>
      <c r="H170" s="168" t="s">
        <v>2899</v>
      </c>
      <c r="I170" s="160"/>
      <c r="J170" s="160"/>
      <c r="K170" s="77" t="s">
        <v>480</v>
      </c>
      <c r="L170" s="170"/>
      <c r="M170" s="170"/>
      <c r="N170" s="170"/>
      <c r="O170" s="170"/>
      <c r="P170" s="170"/>
      <c r="Q170" s="170"/>
      <c r="R170" s="170"/>
      <c r="S170" s="189"/>
      <c r="T170" s="189"/>
      <c r="U170" s="180"/>
      <c r="V170" s="180"/>
      <c r="W170" s="180"/>
      <c r="X170" s="180"/>
      <c r="Y170" s="180"/>
      <c r="Z170" s="180"/>
      <c r="AA170" s="180"/>
      <c r="AB170" s="180"/>
      <c r="AC170" s="180"/>
      <c r="AD170" s="180"/>
      <c r="AE170" s="180"/>
      <c r="AF170" s="180"/>
      <c r="AG170" s="180"/>
      <c r="AH170" s="180"/>
    </row>
    <row r="171" ht="15.75" customHeight="1">
      <c r="A171" s="161">
        <v>169.0</v>
      </c>
      <c r="B171" s="167" t="s">
        <v>2032</v>
      </c>
      <c r="C171" s="160" t="s">
        <v>2900</v>
      </c>
      <c r="D171" s="167">
        <v>9.0</v>
      </c>
      <c r="E171" s="96" t="s">
        <v>2901</v>
      </c>
      <c r="F171" s="168" t="s">
        <v>2530</v>
      </c>
      <c r="G171" s="168" t="s">
        <v>2532</v>
      </c>
      <c r="H171" s="168" t="s">
        <v>2498</v>
      </c>
      <c r="I171" s="168" t="s">
        <v>2534</v>
      </c>
      <c r="J171" s="168" t="s">
        <v>2531</v>
      </c>
      <c r="K171" s="169" t="s">
        <v>7</v>
      </c>
      <c r="L171" s="170"/>
      <c r="M171" s="170"/>
      <c r="N171" s="170"/>
      <c r="O171" s="170"/>
      <c r="P171" s="170"/>
      <c r="Q171" s="170"/>
      <c r="R171" s="170"/>
      <c r="S171" s="189"/>
      <c r="T171" s="189"/>
      <c r="U171" s="180"/>
      <c r="V171" s="180"/>
      <c r="W171" s="180"/>
      <c r="X171" s="180"/>
      <c r="Y171" s="180"/>
      <c r="Z171" s="180"/>
      <c r="AA171" s="180"/>
      <c r="AB171" s="180"/>
      <c r="AC171" s="180"/>
      <c r="AD171" s="180"/>
      <c r="AE171" s="180"/>
      <c r="AF171" s="180"/>
      <c r="AG171" s="180"/>
      <c r="AH171" s="180"/>
    </row>
    <row r="172" ht="15.75" customHeight="1">
      <c r="A172" s="161">
        <v>170.0</v>
      </c>
      <c r="B172" s="167" t="s">
        <v>2032</v>
      </c>
      <c r="C172" s="160" t="s">
        <v>2902</v>
      </c>
      <c r="D172" s="167">
        <v>169.0</v>
      </c>
      <c r="E172" s="96" t="s">
        <v>2903</v>
      </c>
      <c r="F172" s="168" t="s">
        <v>2904</v>
      </c>
      <c r="G172" s="168" t="s">
        <v>2905</v>
      </c>
      <c r="H172" s="168" t="s">
        <v>261</v>
      </c>
      <c r="I172" s="168" t="s">
        <v>2906</v>
      </c>
      <c r="J172" s="168" t="s">
        <v>2907</v>
      </c>
      <c r="K172" s="77" t="s">
        <v>269</v>
      </c>
      <c r="L172" s="170"/>
      <c r="M172" s="170"/>
      <c r="N172" s="170"/>
      <c r="O172" s="170"/>
      <c r="P172" s="170"/>
      <c r="Q172" s="170"/>
      <c r="R172" s="170"/>
      <c r="S172" s="189"/>
      <c r="T172" s="189"/>
      <c r="U172" s="180"/>
      <c r="V172" s="180"/>
      <c r="W172" s="180"/>
      <c r="X172" s="180"/>
      <c r="Y172" s="180"/>
      <c r="Z172" s="180"/>
      <c r="AA172" s="180"/>
      <c r="AB172" s="180"/>
      <c r="AC172" s="180"/>
      <c r="AD172" s="180"/>
      <c r="AE172" s="180"/>
      <c r="AF172" s="180"/>
      <c r="AG172" s="180"/>
      <c r="AH172" s="180"/>
    </row>
    <row r="173" ht="15.75" customHeight="1">
      <c r="A173" s="161">
        <v>171.0</v>
      </c>
      <c r="B173" s="167" t="s">
        <v>2032</v>
      </c>
      <c r="C173" s="160" t="s">
        <v>2908</v>
      </c>
      <c r="D173" s="167">
        <v>80.0</v>
      </c>
      <c r="E173" s="96" t="s">
        <v>2909</v>
      </c>
      <c r="F173" s="168" t="s">
        <v>2910</v>
      </c>
      <c r="G173" s="168" t="s">
        <v>2395</v>
      </c>
      <c r="H173" s="168" t="s">
        <v>2911</v>
      </c>
      <c r="I173" s="168" t="s">
        <v>1317</v>
      </c>
      <c r="J173" s="168" t="s">
        <v>2912</v>
      </c>
      <c r="K173" s="169" t="s">
        <v>1768</v>
      </c>
      <c r="L173" s="170"/>
      <c r="M173" s="170"/>
      <c r="N173" s="170"/>
      <c r="O173" s="170"/>
      <c r="P173" s="170"/>
      <c r="Q173" s="170"/>
      <c r="R173" s="170"/>
      <c r="S173" s="189"/>
      <c r="T173" s="189"/>
      <c r="U173" s="180"/>
      <c r="V173" s="180"/>
      <c r="W173" s="180"/>
      <c r="X173" s="180"/>
      <c r="Y173" s="180"/>
      <c r="Z173" s="180"/>
      <c r="AA173" s="180"/>
      <c r="AB173" s="180"/>
      <c r="AC173" s="180"/>
      <c r="AD173" s="180"/>
      <c r="AE173" s="180"/>
      <c r="AF173" s="180"/>
      <c r="AG173" s="180"/>
      <c r="AH173" s="180"/>
    </row>
    <row r="174" ht="15.75" customHeight="1">
      <c r="A174" s="67">
        <v>172.0</v>
      </c>
      <c r="B174" s="73" t="s">
        <v>2032</v>
      </c>
      <c r="C174" s="72" t="s">
        <v>2913</v>
      </c>
      <c r="D174" s="73">
        <v>4.0</v>
      </c>
      <c r="E174" s="98" t="s">
        <v>2914</v>
      </c>
      <c r="F174" s="75" t="s">
        <v>2915</v>
      </c>
      <c r="G174" s="75" t="s">
        <v>2916</v>
      </c>
      <c r="H174" s="75" t="s">
        <v>2917</v>
      </c>
      <c r="I174" s="75" t="s">
        <v>2918</v>
      </c>
      <c r="K174" s="77" t="s">
        <v>896</v>
      </c>
      <c r="L174" s="54"/>
      <c r="M174" s="54"/>
      <c r="N174" s="54"/>
      <c r="O174" s="54"/>
      <c r="P174" s="54"/>
      <c r="Q174" s="54"/>
      <c r="R174" s="54"/>
      <c r="S174" s="105"/>
      <c r="T174" s="105"/>
      <c r="U174" s="180"/>
      <c r="V174" s="180"/>
      <c r="W174" s="180"/>
      <c r="X174" s="180"/>
      <c r="Y174" s="180"/>
      <c r="Z174" s="180"/>
      <c r="AA174" s="180"/>
      <c r="AB174" s="180"/>
      <c r="AC174" s="180"/>
      <c r="AD174" s="180"/>
      <c r="AE174" s="180"/>
      <c r="AF174" s="180"/>
      <c r="AG174" s="180"/>
      <c r="AH174" s="180"/>
    </row>
    <row r="175" ht="15.75" customHeight="1">
      <c r="A175" s="67">
        <v>173.0</v>
      </c>
      <c r="B175" s="73" t="s">
        <v>2032</v>
      </c>
      <c r="C175" s="72" t="s">
        <v>2919</v>
      </c>
      <c r="D175" s="73">
        <v>12.0</v>
      </c>
      <c r="E175" s="98" t="s">
        <v>2920</v>
      </c>
      <c r="F175" s="75" t="s">
        <v>2921</v>
      </c>
      <c r="G175" s="75" t="s">
        <v>2922</v>
      </c>
      <c r="H175" s="75" t="s">
        <v>2923</v>
      </c>
      <c r="I175" s="75" t="s">
        <v>1762</v>
      </c>
      <c r="J175" s="75" t="s">
        <v>2924</v>
      </c>
      <c r="K175" s="77" t="s">
        <v>896</v>
      </c>
      <c r="L175" s="54"/>
      <c r="M175" s="54"/>
      <c r="N175" s="54"/>
      <c r="O175" s="54"/>
      <c r="P175" s="54"/>
      <c r="Q175" s="54"/>
      <c r="R175" s="54"/>
      <c r="S175" s="105"/>
      <c r="T175" s="105"/>
      <c r="U175" s="180"/>
      <c r="V175" s="180"/>
      <c r="W175" s="180"/>
      <c r="X175" s="180"/>
      <c r="Y175" s="180"/>
      <c r="Z175" s="180"/>
      <c r="AA175" s="180"/>
      <c r="AB175" s="180"/>
      <c r="AC175" s="180"/>
      <c r="AD175" s="180"/>
      <c r="AE175" s="180"/>
      <c r="AF175" s="180"/>
      <c r="AG175" s="180"/>
      <c r="AH175" s="180"/>
    </row>
    <row r="176">
      <c r="A176" s="67">
        <v>174.0</v>
      </c>
      <c r="B176" s="73" t="s">
        <v>2032</v>
      </c>
      <c r="C176" s="72" t="s">
        <v>2925</v>
      </c>
      <c r="D176" s="73">
        <v>9.0</v>
      </c>
      <c r="E176" s="98" t="s">
        <v>2926</v>
      </c>
      <c r="F176" s="75" t="s">
        <v>2624</v>
      </c>
      <c r="G176" s="75" t="s">
        <v>2617</v>
      </c>
      <c r="H176" s="75" t="s">
        <v>2404</v>
      </c>
      <c r="I176" s="75" t="s">
        <v>2616</v>
      </c>
      <c r="J176" s="75" t="s">
        <v>2927</v>
      </c>
      <c r="K176" s="77" t="s">
        <v>7</v>
      </c>
      <c r="L176" s="54"/>
      <c r="M176" s="54"/>
      <c r="N176" s="54"/>
      <c r="O176" s="54"/>
      <c r="P176" s="54"/>
      <c r="Q176" s="54"/>
      <c r="R176" s="54"/>
      <c r="S176" s="105"/>
      <c r="T176" s="105"/>
      <c r="U176" s="180"/>
      <c r="V176" s="180"/>
      <c r="W176" s="180"/>
      <c r="X176" s="180"/>
      <c r="Y176" s="180"/>
      <c r="Z176" s="180"/>
      <c r="AA176" s="180"/>
      <c r="AB176" s="180"/>
      <c r="AC176" s="180"/>
      <c r="AD176" s="180"/>
      <c r="AE176" s="180"/>
      <c r="AF176" s="180"/>
      <c r="AG176" s="180"/>
      <c r="AH176" s="180"/>
    </row>
    <row r="177" ht="15.75" customHeight="1">
      <c r="A177" s="161">
        <v>175.0</v>
      </c>
      <c r="B177" s="167" t="s">
        <v>2032</v>
      </c>
      <c r="C177" s="160" t="s">
        <v>2928</v>
      </c>
      <c r="D177" s="167">
        <v>417.0</v>
      </c>
      <c r="E177" s="96" t="s">
        <v>2929</v>
      </c>
      <c r="F177" s="168" t="s">
        <v>2670</v>
      </c>
      <c r="G177" s="168" t="s">
        <v>2116</v>
      </c>
      <c r="H177" s="168" t="s">
        <v>2930</v>
      </c>
      <c r="I177" s="168" t="s">
        <v>261</v>
      </c>
      <c r="J177" s="168" t="s">
        <v>2931</v>
      </c>
      <c r="K177" s="169" t="s">
        <v>285</v>
      </c>
      <c r="L177" s="170"/>
      <c r="M177" s="170"/>
      <c r="N177" s="170"/>
      <c r="O177" s="170"/>
      <c r="P177" s="170"/>
      <c r="Q177" s="170"/>
      <c r="R177" s="170"/>
      <c r="S177" s="189"/>
      <c r="T177" s="189"/>
      <c r="U177" s="180"/>
      <c r="V177" s="180"/>
      <c r="W177" s="180"/>
      <c r="X177" s="180"/>
      <c r="Y177" s="180"/>
      <c r="Z177" s="180"/>
      <c r="AA177" s="180"/>
      <c r="AB177" s="180"/>
      <c r="AC177" s="180"/>
      <c r="AD177" s="180"/>
      <c r="AE177" s="180"/>
      <c r="AF177" s="180"/>
      <c r="AG177" s="180"/>
      <c r="AH177" s="180"/>
    </row>
    <row r="178" ht="15.75" customHeight="1">
      <c r="A178" s="161">
        <v>176.0</v>
      </c>
      <c r="B178" s="167" t="s">
        <v>2032</v>
      </c>
      <c r="C178" s="160" t="s">
        <v>2932</v>
      </c>
      <c r="D178" s="167">
        <v>2.0</v>
      </c>
      <c r="E178" s="96" t="s">
        <v>2933</v>
      </c>
      <c r="F178" s="168" t="s">
        <v>2404</v>
      </c>
      <c r="G178" s="168" t="s">
        <v>2934</v>
      </c>
      <c r="H178" s="160"/>
      <c r="I178" s="160"/>
      <c r="J178" s="160"/>
      <c r="K178" s="169" t="s">
        <v>1768</v>
      </c>
      <c r="L178" s="170"/>
      <c r="M178" s="170"/>
      <c r="N178" s="170"/>
      <c r="O178" s="170"/>
      <c r="P178" s="170"/>
      <c r="Q178" s="170"/>
      <c r="R178" s="170"/>
      <c r="S178" s="189"/>
      <c r="T178" s="189"/>
      <c r="U178" s="180"/>
      <c r="V178" s="180"/>
      <c r="W178" s="180"/>
      <c r="X178" s="180"/>
      <c r="Y178" s="180"/>
      <c r="Z178" s="180"/>
      <c r="AA178" s="180"/>
      <c r="AB178" s="180"/>
      <c r="AC178" s="180"/>
      <c r="AD178" s="180"/>
      <c r="AE178" s="180"/>
      <c r="AF178" s="180"/>
      <c r="AG178" s="180"/>
      <c r="AH178" s="180"/>
    </row>
    <row r="179" ht="15.75" customHeight="1">
      <c r="A179" s="161">
        <v>177.0</v>
      </c>
      <c r="B179" s="167" t="s">
        <v>2032</v>
      </c>
      <c r="C179" s="160" t="s">
        <v>2935</v>
      </c>
      <c r="D179" s="167">
        <v>116.0</v>
      </c>
      <c r="E179" s="96" t="s">
        <v>2936</v>
      </c>
      <c r="F179" s="168" t="s">
        <v>2279</v>
      </c>
      <c r="G179" s="168" t="s">
        <v>2937</v>
      </c>
      <c r="H179" s="168" t="s">
        <v>2938</v>
      </c>
      <c r="I179" s="168" t="s">
        <v>2939</v>
      </c>
      <c r="J179" s="168" t="s">
        <v>2940</v>
      </c>
      <c r="K179" s="169" t="s">
        <v>727</v>
      </c>
      <c r="L179" s="170"/>
      <c r="M179" s="170"/>
      <c r="N179" s="170"/>
      <c r="O179" s="170"/>
      <c r="P179" s="170"/>
      <c r="Q179" s="170"/>
      <c r="R179" s="170"/>
      <c r="S179" s="189"/>
      <c r="T179" s="189"/>
      <c r="U179" s="180"/>
      <c r="V179" s="180"/>
      <c r="W179" s="180"/>
      <c r="X179" s="180"/>
      <c r="Y179" s="180"/>
      <c r="Z179" s="180"/>
      <c r="AA179" s="180"/>
      <c r="AB179" s="180"/>
      <c r="AC179" s="180"/>
      <c r="AD179" s="180"/>
      <c r="AE179" s="180"/>
      <c r="AF179" s="180"/>
      <c r="AG179" s="180"/>
      <c r="AH179" s="180"/>
    </row>
    <row r="180" ht="15.75" customHeight="1">
      <c r="A180" s="161">
        <v>178.0</v>
      </c>
      <c r="B180" s="167" t="s">
        <v>2032</v>
      </c>
      <c r="C180" s="160" t="s">
        <v>2941</v>
      </c>
      <c r="D180" s="167">
        <v>38.0</v>
      </c>
      <c r="E180" s="96" t="s">
        <v>2942</v>
      </c>
      <c r="F180" s="168" t="s">
        <v>2943</v>
      </c>
      <c r="G180" s="168" t="s">
        <v>2944</v>
      </c>
      <c r="H180" s="168" t="s">
        <v>2945</v>
      </c>
      <c r="I180" s="168" t="s">
        <v>2946</v>
      </c>
      <c r="J180" s="168" t="s">
        <v>1165</v>
      </c>
      <c r="K180" s="169" t="s">
        <v>348</v>
      </c>
      <c r="L180" s="170"/>
      <c r="M180" s="170"/>
      <c r="N180" s="170"/>
      <c r="O180" s="170"/>
      <c r="P180" s="170"/>
      <c r="Q180" s="170"/>
      <c r="R180" s="170"/>
      <c r="S180" s="189"/>
      <c r="T180" s="189"/>
      <c r="U180" s="180"/>
      <c r="V180" s="180"/>
      <c r="W180" s="180"/>
      <c r="X180" s="180"/>
      <c r="Y180" s="180"/>
      <c r="Z180" s="180"/>
      <c r="AA180" s="180"/>
      <c r="AB180" s="180"/>
      <c r="AC180" s="180"/>
      <c r="AD180" s="180"/>
      <c r="AE180" s="180"/>
      <c r="AF180" s="180"/>
      <c r="AG180" s="180"/>
      <c r="AH180" s="180"/>
    </row>
    <row r="181" ht="15.75" customHeight="1">
      <c r="A181" s="161">
        <v>179.0</v>
      </c>
      <c r="B181" s="167" t="s">
        <v>2032</v>
      </c>
      <c r="C181" s="160" t="s">
        <v>2947</v>
      </c>
      <c r="D181" s="167">
        <v>15.0</v>
      </c>
      <c r="E181" s="96" t="s">
        <v>2948</v>
      </c>
      <c r="F181" s="168" t="s">
        <v>2949</v>
      </c>
      <c r="G181" s="168" t="s">
        <v>2744</v>
      </c>
      <c r="H181" s="168" t="s">
        <v>2950</v>
      </c>
      <c r="I181" s="168" t="s">
        <v>2379</v>
      </c>
      <c r="J181" s="168" t="s">
        <v>642</v>
      </c>
      <c r="K181" s="169" t="s">
        <v>727</v>
      </c>
      <c r="L181" s="170"/>
      <c r="M181" s="170"/>
      <c r="N181" s="170"/>
      <c r="O181" s="170"/>
      <c r="P181" s="170"/>
      <c r="Q181" s="170"/>
      <c r="R181" s="170"/>
      <c r="S181" s="189"/>
      <c r="T181" s="189"/>
      <c r="U181" s="180"/>
      <c r="V181" s="180"/>
      <c r="W181" s="180"/>
      <c r="X181" s="180"/>
      <c r="Y181" s="180"/>
      <c r="Z181" s="180"/>
      <c r="AA181" s="180"/>
      <c r="AB181" s="180"/>
      <c r="AC181" s="180"/>
      <c r="AD181" s="180"/>
      <c r="AE181" s="180"/>
      <c r="AF181" s="180"/>
      <c r="AG181" s="180"/>
      <c r="AH181" s="180"/>
    </row>
    <row r="182" ht="15.75" customHeight="1">
      <c r="A182" s="161">
        <v>180.0</v>
      </c>
      <c r="B182" s="167" t="s">
        <v>2032</v>
      </c>
      <c r="C182" s="160" t="s">
        <v>2951</v>
      </c>
      <c r="D182" s="167">
        <v>21.0</v>
      </c>
      <c r="E182" s="96" t="s">
        <v>2952</v>
      </c>
      <c r="F182" s="168" t="s">
        <v>2953</v>
      </c>
      <c r="G182" s="168" t="s">
        <v>2954</v>
      </c>
      <c r="H182" s="168" t="s">
        <v>2955</v>
      </c>
      <c r="I182" s="168" t="s">
        <v>2956</v>
      </c>
      <c r="J182" s="168" t="s">
        <v>2957</v>
      </c>
      <c r="K182" s="169" t="s">
        <v>7</v>
      </c>
      <c r="L182" s="170"/>
      <c r="M182" s="170"/>
      <c r="N182" s="170"/>
      <c r="O182" s="170"/>
      <c r="P182" s="170"/>
      <c r="Q182" s="170"/>
      <c r="R182" s="170"/>
      <c r="S182" s="189"/>
      <c r="T182" s="189"/>
      <c r="U182" s="180"/>
      <c r="V182" s="180"/>
      <c r="W182" s="180"/>
      <c r="X182" s="180"/>
      <c r="Y182" s="180"/>
      <c r="Z182" s="180"/>
      <c r="AA182" s="180"/>
      <c r="AB182" s="180"/>
      <c r="AC182" s="180"/>
      <c r="AD182" s="180"/>
      <c r="AE182" s="180"/>
      <c r="AF182" s="180"/>
      <c r="AG182" s="180"/>
      <c r="AH182" s="180"/>
    </row>
    <row r="183" ht="15.75" customHeight="1">
      <c r="A183" s="161">
        <v>181.0</v>
      </c>
      <c r="B183" s="167" t="s">
        <v>2032</v>
      </c>
      <c r="C183" s="160" t="s">
        <v>2958</v>
      </c>
      <c r="D183" s="167">
        <v>246.0</v>
      </c>
      <c r="E183" s="96" t="s">
        <v>2959</v>
      </c>
      <c r="F183" s="168" t="s">
        <v>642</v>
      </c>
      <c r="G183" s="168" t="s">
        <v>2719</v>
      </c>
      <c r="H183" s="168" t="s">
        <v>668</v>
      </c>
      <c r="I183" s="168" t="s">
        <v>2960</v>
      </c>
      <c r="J183" s="168" t="s">
        <v>2961</v>
      </c>
      <c r="K183" s="169" t="s">
        <v>7</v>
      </c>
      <c r="L183" s="170"/>
      <c r="M183" s="170"/>
      <c r="N183" s="170"/>
      <c r="O183" s="170"/>
      <c r="P183" s="170"/>
      <c r="Q183" s="170"/>
      <c r="R183" s="170"/>
      <c r="S183" s="189"/>
      <c r="T183" s="189"/>
      <c r="U183" s="180"/>
      <c r="V183" s="180"/>
      <c r="W183" s="180"/>
      <c r="X183" s="180"/>
      <c r="Y183" s="180"/>
      <c r="Z183" s="180"/>
      <c r="AA183" s="180"/>
      <c r="AB183" s="180"/>
      <c r="AC183" s="180"/>
      <c r="AD183" s="180"/>
      <c r="AE183" s="180"/>
      <c r="AF183" s="180"/>
      <c r="AG183" s="180"/>
      <c r="AH183" s="180"/>
    </row>
    <row r="184" ht="15.75" customHeight="1">
      <c r="A184" s="161">
        <v>182.0</v>
      </c>
      <c r="B184" s="167" t="s">
        <v>2032</v>
      </c>
      <c r="C184" s="160" t="s">
        <v>2962</v>
      </c>
      <c r="D184" s="167">
        <v>43.0</v>
      </c>
      <c r="E184" s="96" t="s">
        <v>2963</v>
      </c>
      <c r="F184" s="168" t="s">
        <v>2596</v>
      </c>
      <c r="G184" s="168" t="s">
        <v>2597</v>
      </c>
      <c r="H184" s="168" t="s">
        <v>2598</v>
      </c>
      <c r="I184" s="168" t="s">
        <v>2599</v>
      </c>
      <c r="J184" s="168" t="s">
        <v>2600</v>
      </c>
      <c r="K184" s="169" t="s">
        <v>269</v>
      </c>
      <c r="L184" s="170"/>
      <c r="M184" s="170"/>
      <c r="N184" s="170"/>
      <c r="O184" s="170"/>
      <c r="P184" s="170"/>
      <c r="Q184" s="170"/>
      <c r="R184" s="170"/>
      <c r="S184" s="189"/>
      <c r="T184" s="189"/>
      <c r="U184" s="180"/>
      <c r="V184" s="180"/>
      <c r="W184" s="180"/>
      <c r="X184" s="180"/>
      <c r="Y184" s="180"/>
      <c r="Z184" s="180"/>
      <c r="AA184" s="180"/>
      <c r="AB184" s="180"/>
      <c r="AC184" s="180"/>
      <c r="AD184" s="180"/>
      <c r="AE184" s="180"/>
      <c r="AF184" s="180"/>
      <c r="AG184" s="180"/>
      <c r="AH184" s="180"/>
    </row>
    <row r="185" ht="15.75" customHeight="1">
      <c r="A185" s="161">
        <v>183.0</v>
      </c>
      <c r="B185" s="167" t="s">
        <v>2032</v>
      </c>
      <c r="C185" s="160" t="s">
        <v>2964</v>
      </c>
      <c r="D185" s="167">
        <v>4.0</v>
      </c>
      <c r="E185" s="96" t="s">
        <v>2965</v>
      </c>
      <c r="F185" s="168" t="s">
        <v>2966</v>
      </c>
      <c r="G185" s="168" t="s">
        <v>2861</v>
      </c>
      <c r="H185" s="168" t="s">
        <v>2967</v>
      </c>
      <c r="I185" s="168" t="s">
        <v>2968</v>
      </c>
      <c r="J185" s="160"/>
      <c r="K185" s="169" t="s">
        <v>1297</v>
      </c>
      <c r="L185" s="170"/>
      <c r="M185" s="170"/>
      <c r="N185" s="170"/>
      <c r="O185" s="170"/>
      <c r="P185" s="170"/>
      <c r="Q185" s="170"/>
      <c r="R185" s="170"/>
      <c r="S185" s="189"/>
      <c r="T185" s="189"/>
      <c r="U185" s="180"/>
      <c r="V185" s="180"/>
      <c r="W185" s="180"/>
      <c r="X185" s="180"/>
      <c r="Y185" s="180"/>
      <c r="Z185" s="180"/>
      <c r="AA185" s="180"/>
      <c r="AB185" s="180"/>
      <c r="AC185" s="180"/>
      <c r="AD185" s="180"/>
      <c r="AE185" s="180"/>
      <c r="AF185" s="180"/>
      <c r="AG185" s="180"/>
      <c r="AH185" s="180"/>
    </row>
    <row r="186" ht="15.75" customHeight="1">
      <c r="A186" s="161">
        <v>184.0</v>
      </c>
      <c r="B186" s="167" t="s">
        <v>2032</v>
      </c>
      <c r="C186" s="160" t="s">
        <v>2969</v>
      </c>
      <c r="D186" s="167">
        <v>60.0</v>
      </c>
      <c r="E186" s="96" t="s">
        <v>2970</v>
      </c>
      <c r="F186" s="168" t="s">
        <v>2971</v>
      </c>
      <c r="G186" s="168" t="s">
        <v>2972</v>
      </c>
      <c r="H186" s="168" t="s">
        <v>2504</v>
      </c>
      <c r="I186" s="168" t="s">
        <v>2973</v>
      </c>
      <c r="J186" s="168" t="s">
        <v>2974</v>
      </c>
      <c r="K186" s="77" t="s">
        <v>269</v>
      </c>
      <c r="L186" s="170"/>
      <c r="M186" s="170"/>
      <c r="N186" s="170"/>
      <c r="O186" s="170"/>
      <c r="P186" s="170"/>
      <c r="Q186" s="170"/>
      <c r="R186" s="170"/>
      <c r="S186" s="189"/>
      <c r="T186" s="189"/>
      <c r="U186" s="180"/>
      <c r="V186" s="180"/>
      <c r="W186" s="180"/>
      <c r="X186" s="180"/>
      <c r="Y186" s="180"/>
      <c r="Z186" s="180"/>
      <c r="AA186" s="180"/>
      <c r="AB186" s="180"/>
      <c r="AC186" s="180"/>
      <c r="AD186" s="180"/>
      <c r="AE186" s="180"/>
      <c r="AF186" s="180"/>
      <c r="AG186" s="180"/>
      <c r="AH186" s="180"/>
    </row>
    <row r="187" ht="15.75" customHeight="1">
      <c r="A187" s="161">
        <v>185.0</v>
      </c>
      <c r="B187" s="167" t="s">
        <v>2032</v>
      </c>
      <c r="C187" s="160" t="s">
        <v>2975</v>
      </c>
      <c r="D187" s="167">
        <v>427.0</v>
      </c>
      <c r="E187" s="96" t="s">
        <v>2976</v>
      </c>
      <c r="F187" s="168" t="s">
        <v>2670</v>
      </c>
      <c r="G187" s="168" t="s">
        <v>2930</v>
      </c>
      <c r="H187" s="168" t="s">
        <v>2977</v>
      </c>
      <c r="I187" s="168" t="s">
        <v>2978</v>
      </c>
      <c r="J187" s="168" t="s">
        <v>2931</v>
      </c>
      <c r="K187" s="169" t="s">
        <v>285</v>
      </c>
      <c r="L187" s="170"/>
      <c r="M187" s="170"/>
      <c r="N187" s="170"/>
      <c r="O187" s="170"/>
      <c r="P187" s="170"/>
      <c r="Q187" s="170"/>
      <c r="R187" s="170"/>
      <c r="S187" s="189"/>
      <c r="T187" s="189"/>
      <c r="U187" s="180"/>
      <c r="V187" s="180"/>
      <c r="W187" s="180"/>
      <c r="X187" s="180"/>
      <c r="Y187" s="180"/>
      <c r="Z187" s="180"/>
      <c r="AA187" s="180"/>
      <c r="AB187" s="180"/>
      <c r="AC187" s="180"/>
      <c r="AD187" s="180"/>
      <c r="AE187" s="180"/>
      <c r="AF187" s="180"/>
      <c r="AG187" s="180"/>
      <c r="AH187" s="180"/>
    </row>
    <row r="188" ht="15.75" customHeight="1">
      <c r="A188" s="161">
        <v>186.0</v>
      </c>
      <c r="B188" s="167" t="s">
        <v>2032</v>
      </c>
      <c r="C188" s="160" t="s">
        <v>339</v>
      </c>
      <c r="D188" s="167">
        <v>6.0</v>
      </c>
      <c r="E188" s="96" t="s">
        <v>337</v>
      </c>
      <c r="F188" s="168" t="s">
        <v>341</v>
      </c>
      <c r="G188" s="168" t="s">
        <v>342</v>
      </c>
      <c r="H188" s="168" t="s">
        <v>343</v>
      </c>
      <c r="I188" s="168" t="s">
        <v>344</v>
      </c>
      <c r="J188" s="160"/>
      <c r="K188" s="169" t="s">
        <v>348</v>
      </c>
      <c r="L188" s="170"/>
      <c r="M188" s="170"/>
      <c r="N188" s="170"/>
      <c r="O188" s="170"/>
      <c r="P188" s="170"/>
      <c r="Q188" s="170"/>
      <c r="R188" s="170"/>
      <c r="S188" s="189"/>
      <c r="T188" s="189"/>
      <c r="U188" s="180"/>
      <c r="V188" s="180"/>
      <c r="W188" s="180"/>
      <c r="X188" s="180"/>
      <c r="Y188" s="180"/>
      <c r="Z188" s="180"/>
      <c r="AA188" s="180"/>
      <c r="AB188" s="180"/>
      <c r="AC188" s="180"/>
      <c r="AD188" s="180"/>
      <c r="AE188" s="180"/>
      <c r="AF188" s="180"/>
      <c r="AG188" s="180"/>
      <c r="AH188" s="180"/>
    </row>
    <row r="189" ht="15.75" customHeight="1">
      <c r="A189" s="161">
        <v>187.0</v>
      </c>
      <c r="B189" s="167" t="s">
        <v>2032</v>
      </c>
      <c r="C189" s="160" t="s">
        <v>2979</v>
      </c>
      <c r="D189" s="167">
        <v>3.0</v>
      </c>
      <c r="E189" s="96" t="s">
        <v>2980</v>
      </c>
      <c r="F189" s="168" t="s">
        <v>2981</v>
      </c>
      <c r="G189" s="168" t="s">
        <v>2982</v>
      </c>
      <c r="H189" s="168" t="s">
        <v>2983</v>
      </c>
      <c r="I189" s="160"/>
      <c r="J189" s="160"/>
      <c r="K189" s="77" t="s">
        <v>7</v>
      </c>
      <c r="L189" s="170"/>
      <c r="M189" s="170"/>
      <c r="N189" s="170"/>
      <c r="O189" s="170"/>
      <c r="P189" s="170"/>
      <c r="Q189" s="170"/>
      <c r="R189" s="170"/>
      <c r="S189" s="189"/>
      <c r="T189" s="189"/>
      <c r="U189" s="180"/>
      <c r="V189" s="180"/>
      <c r="W189" s="180"/>
      <c r="X189" s="180"/>
      <c r="Y189" s="180"/>
      <c r="Z189" s="180"/>
      <c r="AA189" s="180"/>
      <c r="AB189" s="180"/>
      <c r="AC189" s="180"/>
      <c r="AD189" s="180"/>
      <c r="AE189" s="180"/>
      <c r="AF189" s="180"/>
      <c r="AG189" s="180"/>
      <c r="AH189" s="180"/>
    </row>
    <row r="190" ht="15.75" customHeight="1">
      <c r="A190" s="161">
        <v>188.0</v>
      </c>
      <c r="B190" s="167" t="s">
        <v>2032</v>
      </c>
      <c r="C190" s="160" t="s">
        <v>2984</v>
      </c>
      <c r="D190" s="167">
        <v>23.0</v>
      </c>
      <c r="E190" s="96" t="s">
        <v>2985</v>
      </c>
      <c r="F190" s="168" t="s">
        <v>2986</v>
      </c>
      <c r="G190" s="168" t="s">
        <v>2987</v>
      </c>
      <c r="H190" s="168" t="s">
        <v>2974</v>
      </c>
      <c r="I190" s="168" t="s">
        <v>2988</v>
      </c>
      <c r="J190" s="168" t="s">
        <v>2989</v>
      </c>
      <c r="K190" s="169" t="s">
        <v>269</v>
      </c>
      <c r="L190" s="170"/>
      <c r="M190" s="170"/>
      <c r="N190" s="170"/>
      <c r="O190" s="170"/>
      <c r="P190" s="170"/>
      <c r="Q190" s="170"/>
      <c r="R190" s="170"/>
      <c r="S190" s="189"/>
      <c r="T190" s="189"/>
      <c r="U190" s="180"/>
      <c r="V190" s="180"/>
      <c r="W190" s="180"/>
      <c r="X190" s="180"/>
      <c r="Y190" s="180"/>
      <c r="Z190" s="180"/>
      <c r="AA190" s="180"/>
      <c r="AB190" s="180"/>
      <c r="AC190" s="180"/>
      <c r="AD190" s="180"/>
      <c r="AE190" s="180"/>
      <c r="AF190" s="180"/>
      <c r="AG190" s="180"/>
      <c r="AH190" s="180"/>
    </row>
    <row r="191" ht="15.75" customHeight="1">
      <c r="A191" s="161">
        <v>189.0</v>
      </c>
      <c r="B191" s="167" t="s">
        <v>2032</v>
      </c>
      <c r="C191" s="160" t="s">
        <v>2990</v>
      </c>
      <c r="D191" s="167">
        <v>91.0</v>
      </c>
      <c r="E191" s="96" t="s">
        <v>2991</v>
      </c>
      <c r="F191" s="168" t="s">
        <v>2992</v>
      </c>
      <c r="G191" s="168" t="s">
        <v>2993</v>
      </c>
      <c r="H191" s="168" t="s">
        <v>2783</v>
      </c>
      <c r="I191" s="168" t="s">
        <v>1092</v>
      </c>
      <c r="J191" s="168" t="s">
        <v>2994</v>
      </c>
      <c r="K191" s="169" t="s">
        <v>269</v>
      </c>
      <c r="L191" s="170"/>
      <c r="M191" s="170"/>
      <c r="N191" s="170"/>
      <c r="O191" s="170"/>
      <c r="P191" s="170"/>
      <c r="Q191" s="170"/>
      <c r="R191" s="170"/>
      <c r="S191" s="189"/>
      <c r="T191" s="189"/>
      <c r="U191" s="180"/>
      <c r="V191" s="180"/>
      <c r="W191" s="180"/>
      <c r="X191" s="180"/>
      <c r="Y191" s="180"/>
      <c r="Z191" s="180"/>
      <c r="AA191" s="180"/>
      <c r="AB191" s="180"/>
      <c r="AC191" s="180"/>
      <c r="AD191" s="180"/>
      <c r="AE191" s="180"/>
      <c r="AF191" s="180"/>
      <c r="AG191" s="180"/>
      <c r="AH191" s="180"/>
    </row>
    <row r="192" ht="15.75" customHeight="1">
      <c r="A192" s="161">
        <v>190.0</v>
      </c>
      <c r="B192" s="167" t="s">
        <v>2032</v>
      </c>
      <c r="C192" s="160" t="s">
        <v>2995</v>
      </c>
      <c r="D192" s="167">
        <v>135.0</v>
      </c>
      <c r="E192" s="96" t="s">
        <v>2996</v>
      </c>
      <c r="F192" s="168" t="s">
        <v>2997</v>
      </c>
      <c r="G192" s="168" t="s">
        <v>2538</v>
      </c>
      <c r="H192" s="168" t="s">
        <v>2998</v>
      </c>
      <c r="I192" s="168" t="s">
        <v>2652</v>
      </c>
      <c r="J192" s="168" t="s">
        <v>1761</v>
      </c>
      <c r="K192" s="169" t="s">
        <v>480</v>
      </c>
      <c r="L192" s="170"/>
      <c r="M192" s="170"/>
      <c r="N192" s="170"/>
      <c r="O192" s="170"/>
      <c r="P192" s="170"/>
      <c r="Q192" s="170"/>
      <c r="R192" s="170"/>
      <c r="S192" s="189"/>
      <c r="T192" s="189"/>
      <c r="U192" s="180"/>
      <c r="V192" s="180"/>
      <c r="W192" s="180"/>
      <c r="X192" s="180"/>
      <c r="Y192" s="180"/>
      <c r="Z192" s="180"/>
      <c r="AA192" s="180"/>
      <c r="AB192" s="180"/>
      <c r="AC192" s="180"/>
      <c r="AD192" s="180"/>
      <c r="AE192" s="180"/>
      <c r="AF192" s="180"/>
      <c r="AG192" s="180"/>
      <c r="AH192" s="180"/>
    </row>
    <row r="193" ht="15.75" customHeight="1">
      <c r="A193" s="161">
        <v>191.0</v>
      </c>
      <c r="B193" s="167" t="s">
        <v>2032</v>
      </c>
      <c r="C193" s="160" t="s">
        <v>2999</v>
      </c>
      <c r="D193" s="167">
        <v>39.0</v>
      </c>
      <c r="E193" s="96" t="s">
        <v>3000</v>
      </c>
      <c r="F193" s="168" t="s">
        <v>2861</v>
      </c>
      <c r="G193" s="168" t="s">
        <v>3001</v>
      </c>
      <c r="H193" s="168" t="s">
        <v>3002</v>
      </c>
      <c r="I193" s="168" t="s">
        <v>3003</v>
      </c>
      <c r="J193" s="168" t="s">
        <v>3004</v>
      </c>
      <c r="K193" s="169" t="s">
        <v>7</v>
      </c>
      <c r="L193" s="170"/>
      <c r="M193" s="170"/>
      <c r="N193" s="170"/>
      <c r="O193" s="170"/>
      <c r="P193" s="170"/>
      <c r="Q193" s="170"/>
      <c r="R193" s="170"/>
      <c r="S193" s="189"/>
      <c r="T193" s="189"/>
      <c r="U193" s="180"/>
      <c r="V193" s="180"/>
      <c r="W193" s="180"/>
      <c r="X193" s="180"/>
      <c r="Y193" s="180"/>
      <c r="Z193" s="180"/>
      <c r="AA193" s="180"/>
      <c r="AB193" s="180"/>
      <c r="AC193" s="180"/>
      <c r="AD193" s="180"/>
      <c r="AE193" s="180"/>
      <c r="AF193" s="180"/>
      <c r="AG193" s="180"/>
      <c r="AH193" s="180"/>
    </row>
    <row r="194" ht="15.75" customHeight="1">
      <c r="A194" s="161">
        <v>192.0</v>
      </c>
      <c r="B194" s="167" t="s">
        <v>2032</v>
      </c>
      <c r="C194" s="160" t="s">
        <v>3005</v>
      </c>
      <c r="D194" s="167">
        <v>2.0</v>
      </c>
      <c r="E194" s="96" t="s">
        <v>3006</v>
      </c>
      <c r="F194" s="168" t="s">
        <v>3007</v>
      </c>
      <c r="G194" s="168" t="s">
        <v>2973</v>
      </c>
      <c r="H194" s="160"/>
      <c r="I194" s="160"/>
      <c r="J194" s="160"/>
      <c r="K194" s="169" t="s">
        <v>285</v>
      </c>
      <c r="L194" s="170"/>
      <c r="M194" s="170"/>
      <c r="N194" s="170"/>
      <c r="O194" s="170"/>
      <c r="P194" s="170"/>
      <c r="Q194" s="170"/>
      <c r="R194" s="170"/>
      <c r="S194" s="189"/>
      <c r="T194" s="189"/>
      <c r="U194" s="180"/>
      <c r="V194" s="180"/>
      <c r="W194" s="180"/>
      <c r="X194" s="180"/>
      <c r="Y194" s="180"/>
      <c r="Z194" s="180"/>
      <c r="AA194" s="180"/>
      <c r="AB194" s="180"/>
      <c r="AC194" s="180"/>
      <c r="AD194" s="180"/>
      <c r="AE194" s="180"/>
      <c r="AF194" s="180"/>
      <c r="AG194" s="180"/>
      <c r="AH194" s="180"/>
    </row>
    <row r="195" ht="15.75" customHeight="1">
      <c r="A195" s="161">
        <v>193.0</v>
      </c>
      <c r="B195" s="167" t="s">
        <v>2032</v>
      </c>
      <c r="C195" s="160" t="s">
        <v>3008</v>
      </c>
      <c r="D195" s="167">
        <v>3.0</v>
      </c>
      <c r="E195" s="96" t="s">
        <v>3009</v>
      </c>
      <c r="F195" s="168" t="s">
        <v>3010</v>
      </c>
      <c r="G195" s="168" t="s">
        <v>3011</v>
      </c>
      <c r="H195" s="168" t="s">
        <v>3012</v>
      </c>
      <c r="I195" s="160"/>
      <c r="J195" s="160"/>
      <c r="K195" s="187" t="s">
        <v>2162</v>
      </c>
      <c r="L195" s="170"/>
      <c r="M195" s="170"/>
      <c r="N195" s="170"/>
      <c r="O195" s="170"/>
      <c r="P195" s="170"/>
      <c r="Q195" s="170"/>
      <c r="R195" s="170"/>
      <c r="S195" s="189"/>
      <c r="T195" s="189"/>
      <c r="U195" s="180"/>
      <c r="V195" s="180"/>
      <c r="W195" s="180"/>
      <c r="X195" s="180"/>
      <c r="Y195" s="180"/>
      <c r="Z195" s="180"/>
      <c r="AA195" s="180"/>
      <c r="AB195" s="180"/>
      <c r="AC195" s="180"/>
      <c r="AD195" s="180"/>
      <c r="AE195" s="180"/>
      <c r="AF195" s="180"/>
      <c r="AG195" s="180"/>
      <c r="AH195" s="180"/>
    </row>
    <row r="196" ht="15.75" customHeight="1">
      <c r="A196" s="161">
        <v>194.0</v>
      </c>
      <c r="B196" s="167" t="s">
        <v>2032</v>
      </c>
      <c r="C196" s="160" t="s">
        <v>3013</v>
      </c>
      <c r="D196" s="167">
        <v>7.0</v>
      </c>
      <c r="E196" s="96" t="s">
        <v>3014</v>
      </c>
      <c r="F196" s="168" t="s">
        <v>2745</v>
      </c>
      <c r="G196" s="168" t="s">
        <v>2098</v>
      </c>
      <c r="H196" s="168" t="s">
        <v>3015</v>
      </c>
      <c r="I196" s="160"/>
      <c r="J196" s="160"/>
      <c r="K196" s="169" t="s">
        <v>7</v>
      </c>
      <c r="L196" s="170"/>
      <c r="M196" s="170"/>
      <c r="N196" s="170"/>
      <c r="O196" s="170"/>
      <c r="P196" s="170"/>
      <c r="Q196" s="170"/>
      <c r="R196" s="170"/>
      <c r="S196" s="189"/>
      <c r="T196" s="189"/>
      <c r="U196" s="180"/>
      <c r="V196" s="180"/>
      <c r="W196" s="180"/>
      <c r="X196" s="180"/>
      <c r="Y196" s="180"/>
      <c r="Z196" s="180"/>
      <c r="AA196" s="180"/>
      <c r="AB196" s="180"/>
      <c r="AC196" s="180"/>
      <c r="AD196" s="180"/>
      <c r="AE196" s="180"/>
      <c r="AF196" s="180"/>
      <c r="AG196" s="180"/>
      <c r="AH196" s="180"/>
    </row>
    <row r="197" ht="15.75" customHeight="1">
      <c r="A197" s="161">
        <v>195.0</v>
      </c>
      <c r="B197" s="167" t="s">
        <v>2032</v>
      </c>
      <c r="C197" s="160" t="s">
        <v>3016</v>
      </c>
      <c r="D197" s="167">
        <v>12.0</v>
      </c>
      <c r="E197" s="96" t="s">
        <v>3017</v>
      </c>
      <c r="F197" s="168" t="s">
        <v>2111</v>
      </c>
      <c r="G197" s="168" t="s">
        <v>2256</v>
      </c>
      <c r="H197" s="168" t="s">
        <v>2973</v>
      </c>
      <c r="I197" s="168" t="s">
        <v>3007</v>
      </c>
      <c r="J197" s="168" t="s">
        <v>3018</v>
      </c>
      <c r="K197" s="169" t="s">
        <v>285</v>
      </c>
      <c r="L197" s="170"/>
      <c r="M197" s="170"/>
      <c r="N197" s="170"/>
      <c r="O197" s="170"/>
      <c r="P197" s="170"/>
      <c r="Q197" s="170"/>
      <c r="R197" s="170"/>
      <c r="S197" s="189"/>
      <c r="T197" s="189"/>
      <c r="U197" s="180"/>
      <c r="V197" s="180"/>
      <c r="W197" s="180"/>
      <c r="X197" s="180"/>
      <c r="Y197" s="180"/>
      <c r="Z197" s="180"/>
      <c r="AA197" s="180"/>
      <c r="AB197" s="180"/>
      <c r="AC197" s="180"/>
      <c r="AD197" s="180"/>
      <c r="AE197" s="180"/>
      <c r="AF197" s="180"/>
      <c r="AG197" s="180"/>
      <c r="AH197" s="180"/>
    </row>
    <row r="198" ht="15.75" customHeight="1">
      <c r="A198" s="67">
        <v>196.0</v>
      </c>
      <c r="B198" s="73" t="s">
        <v>2032</v>
      </c>
      <c r="C198" s="72" t="s">
        <v>3019</v>
      </c>
      <c r="D198" s="73">
        <v>59.0</v>
      </c>
      <c r="E198" s="98" t="s">
        <v>3020</v>
      </c>
      <c r="F198" s="75" t="s">
        <v>3021</v>
      </c>
      <c r="G198" s="75" t="s">
        <v>1541</v>
      </c>
      <c r="H198" s="75" t="s">
        <v>3022</v>
      </c>
      <c r="I198" s="75" t="s">
        <v>2234</v>
      </c>
      <c r="J198" s="75" t="s">
        <v>2419</v>
      </c>
      <c r="K198" s="77" t="s">
        <v>7</v>
      </c>
      <c r="L198" s="54"/>
      <c r="M198" s="54"/>
      <c r="N198" s="54"/>
      <c r="O198" s="54"/>
      <c r="P198" s="54"/>
      <c r="Q198" s="54"/>
      <c r="R198" s="54"/>
      <c r="S198" s="105"/>
      <c r="T198" s="105"/>
      <c r="U198" s="180"/>
      <c r="V198" s="180"/>
      <c r="W198" s="180"/>
      <c r="X198" s="180"/>
      <c r="Y198" s="180"/>
      <c r="Z198" s="180"/>
      <c r="AA198" s="180"/>
      <c r="AB198" s="180"/>
      <c r="AC198" s="180"/>
      <c r="AD198" s="180"/>
      <c r="AE198" s="180"/>
      <c r="AF198" s="180"/>
      <c r="AG198" s="180"/>
      <c r="AH198" s="180"/>
    </row>
    <row r="199" ht="15.75" customHeight="1">
      <c r="A199" s="161">
        <v>197.0</v>
      </c>
      <c r="B199" s="167" t="s">
        <v>2032</v>
      </c>
      <c r="C199" s="160" t="s">
        <v>3023</v>
      </c>
      <c r="D199" s="167">
        <v>12.0</v>
      </c>
      <c r="E199" s="96" t="s">
        <v>3024</v>
      </c>
      <c r="F199" s="168" t="s">
        <v>3025</v>
      </c>
      <c r="G199" s="168" t="s">
        <v>3026</v>
      </c>
      <c r="H199" s="168" t="s">
        <v>3027</v>
      </c>
      <c r="I199" s="168" t="s">
        <v>773</v>
      </c>
      <c r="J199" s="168" t="s">
        <v>3028</v>
      </c>
      <c r="K199" s="169" t="s">
        <v>7</v>
      </c>
      <c r="L199" s="170"/>
      <c r="M199" s="170"/>
      <c r="N199" s="170"/>
      <c r="O199" s="170"/>
      <c r="P199" s="170"/>
      <c r="Q199" s="170"/>
      <c r="R199" s="170"/>
      <c r="S199" s="189"/>
      <c r="T199" s="189"/>
      <c r="U199" s="180"/>
      <c r="V199" s="180"/>
      <c r="W199" s="180"/>
      <c r="X199" s="180"/>
      <c r="Y199" s="180"/>
      <c r="Z199" s="180"/>
      <c r="AA199" s="180"/>
      <c r="AB199" s="180"/>
      <c r="AC199" s="180"/>
      <c r="AD199" s="180"/>
      <c r="AE199" s="180"/>
      <c r="AF199" s="180"/>
      <c r="AG199" s="180"/>
      <c r="AH199" s="180"/>
    </row>
    <row r="200" ht="15.75" customHeight="1">
      <c r="A200" s="161">
        <v>198.0</v>
      </c>
      <c r="B200" s="167" t="s">
        <v>2032</v>
      </c>
      <c r="C200" s="160" t="s">
        <v>3029</v>
      </c>
      <c r="D200" s="167">
        <v>16.0</v>
      </c>
      <c r="E200" s="96" t="s">
        <v>3030</v>
      </c>
      <c r="F200" s="168" t="s">
        <v>3031</v>
      </c>
      <c r="G200" s="168" t="s">
        <v>3032</v>
      </c>
      <c r="H200" s="168" t="s">
        <v>3033</v>
      </c>
      <c r="I200" s="168" t="s">
        <v>3034</v>
      </c>
      <c r="J200" s="168" t="s">
        <v>3035</v>
      </c>
      <c r="K200" s="169" t="s">
        <v>50</v>
      </c>
      <c r="L200" s="170"/>
      <c r="M200" s="170"/>
      <c r="N200" s="170"/>
      <c r="O200" s="170"/>
      <c r="P200" s="170"/>
      <c r="Q200" s="170"/>
      <c r="R200" s="170"/>
      <c r="S200" s="189"/>
      <c r="T200" s="189"/>
      <c r="U200" s="180"/>
      <c r="V200" s="180"/>
      <c r="W200" s="180"/>
      <c r="X200" s="180"/>
      <c r="Y200" s="180"/>
      <c r="Z200" s="180"/>
      <c r="AA200" s="180"/>
      <c r="AB200" s="180"/>
      <c r="AC200" s="180"/>
      <c r="AD200" s="180"/>
      <c r="AE200" s="180"/>
      <c r="AF200" s="180"/>
      <c r="AG200" s="180"/>
      <c r="AH200" s="180"/>
    </row>
    <row r="201" ht="15.75" customHeight="1">
      <c r="A201" s="161">
        <v>199.0</v>
      </c>
      <c r="B201" s="167" t="s">
        <v>2032</v>
      </c>
      <c r="C201" s="160" t="s">
        <v>3036</v>
      </c>
      <c r="D201" s="167">
        <v>20.0</v>
      </c>
      <c r="E201" s="96" t="s">
        <v>1870</v>
      </c>
      <c r="F201" s="168" t="s">
        <v>3037</v>
      </c>
      <c r="G201" s="168" t="s">
        <v>3038</v>
      </c>
      <c r="H201" s="168" t="s">
        <v>3039</v>
      </c>
      <c r="I201" s="168" t="s">
        <v>861</v>
      </c>
      <c r="J201" s="168" t="s">
        <v>3040</v>
      </c>
      <c r="K201" s="77" t="s">
        <v>416</v>
      </c>
      <c r="L201" s="170"/>
      <c r="M201" s="170"/>
      <c r="N201" s="170"/>
      <c r="O201" s="170"/>
      <c r="P201" s="170"/>
      <c r="Q201" s="170"/>
      <c r="R201" s="170"/>
      <c r="S201" s="189"/>
      <c r="T201" s="189"/>
      <c r="U201" s="180"/>
      <c r="V201" s="180"/>
      <c r="W201" s="180"/>
      <c r="X201" s="180"/>
      <c r="Y201" s="180"/>
      <c r="Z201" s="180"/>
      <c r="AA201" s="180"/>
      <c r="AB201" s="180"/>
      <c r="AC201" s="180"/>
      <c r="AD201" s="180"/>
      <c r="AE201" s="180"/>
      <c r="AF201" s="180"/>
      <c r="AG201" s="180"/>
      <c r="AH201" s="180"/>
    </row>
    <row r="202" ht="15.75" customHeight="1">
      <c r="A202" s="67">
        <v>200.0</v>
      </c>
      <c r="B202" s="73" t="s">
        <v>2032</v>
      </c>
      <c r="C202" s="72" t="s">
        <v>3041</v>
      </c>
      <c r="D202" s="73">
        <v>46.0</v>
      </c>
      <c r="E202" s="98" t="s">
        <v>3042</v>
      </c>
      <c r="F202" s="75" t="s">
        <v>2861</v>
      </c>
      <c r="G202" s="75" t="s">
        <v>3043</v>
      </c>
      <c r="H202" s="75" t="s">
        <v>3002</v>
      </c>
      <c r="I202" s="75" t="s">
        <v>3044</v>
      </c>
      <c r="J202" s="75" t="s">
        <v>2863</v>
      </c>
      <c r="K202" s="77" t="s">
        <v>7</v>
      </c>
      <c r="L202" s="54"/>
      <c r="M202" s="54"/>
      <c r="N202" s="54"/>
      <c r="O202" s="54"/>
      <c r="P202" s="54"/>
      <c r="Q202" s="54"/>
      <c r="R202" s="54"/>
      <c r="S202" s="105"/>
      <c r="T202" s="105"/>
      <c r="U202" s="180"/>
      <c r="V202" s="180"/>
      <c r="W202" s="180"/>
      <c r="X202" s="180"/>
      <c r="Y202" s="180"/>
      <c r="Z202" s="180"/>
      <c r="AA202" s="180"/>
      <c r="AB202" s="180"/>
      <c r="AC202" s="180"/>
      <c r="AD202" s="180"/>
      <c r="AE202" s="180"/>
      <c r="AF202" s="180"/>
      <c r="AG202" s="180"/>
      <c r="AH202" s="180"/>
    </row>
    <row r="203" ht="15.75" customHeight="1">
      <c r="A203" s="67">
        <v>201.0</v>
      </c>
      <c r="B203" s="73" t="s">
        <v>2032</v>
      </c>
      <c r="C203" s="72" t="s">
        <v>3045</v>
      </c>
      <c r="D203" s="73">
        <v>71.0</v>
      </c>
      <c r="E203" s="98" t="s">
        <v>3046</v>
      </c>
      <c r="F203" s="75" t="s">
        <v>3047</v>
      </c>
      <c r="G203" s="75" t="s">
        <v>3048</v>
      </c>
      <c r="H203" s="75" t="s">
        <v>2859</v>
      </c>
      <c r="I203" s="75" t="s">
        <v>3049</v>
      </c>
      <c r="J203" s="75" t="s">
        <v>3050</v>
      </c>
      <c r="K203" s="77" t="s">
        <v>384</v>
      </c>
      <c r="L203" s="54"/>
      <c r="M203" s="54"/>
      <c r="N203" s="54"/>
      <c r="O203" s="54"/>
      <c r="P203" s="54"/>
      <c r="Q203" s="54"/>
      <c r="R203" s="54"/>
      <c r="S203" s="105"/>
      <c r="T203" s="105"/>
      <c r="U203" s="194"/>
      <c r="V203" s="180"/>
      <c r="W203" s="180"/>
      <c r="X203" s="180"/>
      <c r="Y203" s="180"/>
      <c r="Z203" s="180"/>
      <c r="AA203" s="180"/>
      <c r="AB203" s="180"/>
      <c r="AC203" s="180"/>
      <c r="AD203" s="180"/>
      <c r="AE203" s="180"/>
      <c r="AF203" s="180"/>
      <c r="AG203" s="180"/>
      <c r="AH203" s="180"/>
    </row>
    <row r="204" ht="15.75" customHeight="1">
      <c r="A204" s="161">
        <v>202.0</v>
      </c>
      <c r="B204" s="167" t="s">
        <v>2032</v>
      </c>
      <c r="C204" s="160" t="s">
        <v>3051</v>
      </c>
      <c r="D204" s="167">
        <v>26.0</v>
      </c>
      <c r="E204" s="96" t="s">
        <v>3052</v>
      </c>
      <c r="F204" s="168" t="s">
        <v>3053</v>
      </c>
      <c r="G204" s="168" t="s">
        <v>1948</v>
      </c>
      <c r="H204" s="168" t="s">
        <v>2986</v>
      </c>
      <c r="I204" s="168" t="s">
        <v>2974</v>
      </c>
      <c r="J204" s="168" t="s">
        <v>3054</v>
      </c>
      <c r="K204" s="169" t="s">
        <v>269</v>
      </c>
      <c r="L204" s="170"/>
      <c r="M204" s="170"/>
      <c r="N204" s="170"/>
      <c r="O204" s="170"/>
      <c r="P204" s="170"/>
      <c r="Q204" s="170"/>
      <c r="R204" s="170"/>
      <c r="S204" s="189"/>
      <c r="T204" s="189"/>
      <c r="U204" s="180"/>
      <c r="V204" s="180"/>
      <c r="W204" s="180"/>
      <c r="X204" s="180"/>
      <c r="Y204" s="180"/>
      <c r="Z204" s="180"/>
      <c r="AA204" s="180"/>
      <c r="AB204" s="180"/>
      <c r="AC204" s="180"/>
      <c r="AD204" s="180"/>
      <c r="AE204" s="180"/>
      <c r="AF204" s="180"/>
      <c r="AG204" s="180"/>
      <c r="AH204" s="180"/>
    </row>
    <row r="205" ht="15.75" customHeight="1">
      <c r="A205" s="67">
        <v>203.0</v>
      </c>
      <c r="B205" s="73" t="s">
        <v>2032</v>
      </c>
      <c r="C205" s="72" t="s">
        <v>3055</v>
      </c>
      <c r="D205" s="73">
        <v>8.0</v>
      </c>
      <c r="E205" s="98" t="s">
        <v>3056</v>
      </c>
      <c r="F205" s="75" t="s">
        <v>3057</v>
      </c>
      <c r="K205" s="77" t="s">
        <v>416</v>
      </c>
      <c r="L205" s="85" t="s">
        <v>3058</v>
      </c>
      <c r="M205" s="54"/>
      <c r="N205" s="54"/>
      <c r="O205" s="54"/>
      <c r="P205" s="54"/>
      <c r="Q205" s="54"/>
      <c r="R205" s="54"/>
      <c r="S205" s="105"/>
      <c r="T205" s="105"/>
      <c r="U205" s="194"/>
      <c r="V205" s="180"/>
      <c r="W205" s="180"/>
      <c r="X205" s="180"/>
      <c r="Y205" s="180"/>
      <c r="Z205" s="180"/>
      <c r="AA205" s="180"/>
      <c r="AB205" s="180"/>
      <c r="AC205" s="180"/>
      <c r="AD205" s="180"/>
      <c r="AE205" s="180"/>
      <c r="AF205" s="180"/>
      <c r="AG205" s="180"/>
      <c r="AH205" s="180"/>
    </row>
    <row r="206" ht="15.75" customHeight="1">
      <c r="A206" s="161">
        <v>204.0</v>
      </c>
      <c r="B206" s="167" t="s">
        <v>2032</v>
      </c>
      <c r="C206" s="160" t="s">
        <v>3059</v>
      </c>
      <c r="D206" s="167">
        <v>120.0</v>
      </c>
      <c r="E206" s="96" t="s">
        <v>1941</v>
      </c>
      <c r="F206" s="168" t="s">
        <v>2250</v>
      </c>
      <c r="G206" s="168" t="s">
        <v>3060</v>
      </c>
      <c r="H206" s="168" t="s">
        <v>3061</v>
      </c>
      <c r="I206" s="168" t="s">
        <v>3007</v>
      </c>
      <c r="J206" s="168" t="s">
        <v>3062</v>
      </c>
      <c r="K206" s="77" t="s">
        <v>684</v>
      </c>
      <c r="L206" s="170"/>
      <c r="M206" s="170"/>
      <c r="N206" s="170"/>
      <c r="O206" s="170"/>
      <c r="P206" s="170"/>
      <c r="Q206" s="170"/>
      <c r="R206" s="170"/>
      <c r="S206" s="189"/>
      <c r="T206" s="189"/>
      <c r="U206" s="180"/>
      <c r="V206" s="180"/>
      <c r="W206" s="180"/>
      <c r="X206" s="180"/>
      <c r="Y206" s="180"/>
      <c r="Z206" s="180"/>
      <c r="AA206" s="180"/>
      <c r="AB206" s="180"/>
      <c r="AC206" s="180"/>
      <c r="AD206" s="180"/>
      <c r="AE206" s="180"/>
      <c r="AF206" s="180"/>
      <c r="AG206" s="180"/>
      <c r="AH206" s="180"/>
    </row>
    <row r="207" ht="15.75" customHeight="1">
      <c r="A207" s="161">
        <v>205.0</v>
      </c>
      <c r="B207" s="167" t="s">
        <v>2032</v>
      </c>
      <c r="C207" s="160" t="s">
        <v>3063</v>
      </c>
      <c r="D207" s="167">
        <v>11.0</v>
      </c>
      <c r="E207" s="96" t="s">
        <v>3064</v>
      </c>
      <c r="F207" s="168" t="s">
        <v>3065</v>
      </c>
      <c r="G207" s="168" t="s">
        <v>3066</v>
      </c>
      <c r="H207" s="168" t="s">
        <v>3067</v>
      </c>
      <c r="I207" s="168" t="s">
        <v>3068</v>
      </c>
      <c r="J207" s="168" t="s">
        <v>3069</v>
      </c>
      <c r="K207" s="77" t="s">
        <v>269</v>
      </c>
      <c r="L207" s="170"/>
      <c r="M207" s="170"/>
      <c r="N207" s="170"/>
      <c r="O207" s="170"/>
      <c r="P207" s="170"/>
      <c r="Q207" s="170"/>
      <c r="R207" s="170"/>
      <c r="S207" s="189"/>
      <c r="T207" s="189"/>
      <c r="U207" s="180"/>
      <c r="V207" s="180"/>
      <c r="W207" s="180"/>
      <c r="X207" s="180"/>
      <c r="Y207" s="180"/>
      <c r="Z207" s="180"/>
      <c r="AA207" s="180"/>
      <c r="AB207" s="180"/>
      <c r="AC207" s="180"/>
      <c r="AD207" s="180"/>
      <c r="AE207" s="180"/>
      <c r="AF207" s="180"/>
      <c r="AG207" s="180"/>
      <c r="AH207" s="180"/>
    </row>
    <row r="208" ht="15.75" customHeight="1">
      <c r="A208" s="161">
        <v>206.0</v>
      </c>
      <c r="B208" s="167" t="s">
        <v>2032</v>
      </c>
      <c r="C208" s="160" t="s">
        <v>3070</v>
      </c>
      <c r="D208" s="167">
        <v>76.0</v>
      </c>
      <c r="E208" s="96" t="s">
        <v>3071</v>
      </c>
      <c r="F208" s="168" t="s">
        <v>2943</v>
      </c>
      <c r="G208" s="168" t="s">
        <v>3072</v>
      </c>
      <c r="H208" s="168" t="s">
        <v>3073</v>
      </c>
      <c r="I208" s="168" t="s">
        <v>3074</v>
      </c>
      <c r="J208" s="168" t="s">
        <v>3075</v>
      </c>
      <c r="K208" s="169" t="s">
        <v>416</v>
      </c>
      <c r="L208" s="170"/>
      <c r="M208" s="170"/>
      <c r="N208" s="170"/>
      <c r="O208" s="170"/>
      <c r="P208" s="170"/>
      <c r="Q208" s="170"/>
      <c r="R208" s="170"/>
      <c r="S208" s="189"/>
      <c r="T208" s="189"/>
      <c r="U208" s="180"/>
      <c r="V208" s="180"/>
      <c r="W208" s="180"/>
      <c r="X208" s="180"/>
      <c r="Y208" s="180"/>
      <c r="Z208" s="180"/>
      <c r="AA208" s="180"/>
      <c r="AB208" s="180"/>
      <c r="AC208" s="180"/>
      <c r="AD208" s="180"/>
      <c r="AE208" s="180"/>
      <c r="AF208" s="180"/>
      <c r="AG208" s="180"/>
      <c r="AH208" s="180"/>
    </row>
    <row r="209" ht="15.75" customHeight="1">
      <c r="A209" s="67">
        <v>207.0</v>
      </c>
      <c r="B209" s="73" t="s">
        <v>2032</v>
      </c>
      <c r="C209" s="72" t="s">
        <v>3076</v>
      </c>
      <c r="D209" s="73">
        <v>106.0</v>
      </c>
      <c r="E209" s="98" t="s">
        <v>3077</v>
      </c>
      <c r="F209" s="75" t="s">
        <v>3078</v>
      </c>
      <c r="G209" s="75" t="s">
        <v>3079</v>
      </c>
      <c r="H209" s="75" t="s">
        <v>3025</v>
      </c>
      <c r="I209" s="75" t="s">
        <v>2575</v>
      </c>
      <c r="J209" s="75" t="s">
        <v>3080</v>
      </c>
      <c r="K209" s="77" t="s">
        <v>384</v>
      </c>
      <c r="L209" s="54"/>
      <c r="N209" s="54"/>
      <c r="O209" s="54"/>
      <c r="P209" s="54"/>
      <c r="Q209" s="54"/>
      <c r="R209" s="54"/>
      <c r="S209" s="105"/>
      <c r="T209" s="105"/>
      <c r="U209" s="194"/>
      <c r="V209" s="180"/>
      <c r="W209" s="180"/>
      <c r="X209" s="180"/>
      <c r="Y209" s="180"/>
      <c r="Z209" s="180"/>
      <c r="AA209" s="180"/>
      <c r="AB209" s="180"/>
      <c r="AC209" s="180"/>
      <c r="AD209" s="180"/>
      <c r="AE209" s="180"/>
      <c r="AF209" s="180"/>
      <c r="AG209" s="180"/>
      <c r="AH209" s="180"/>
    </row>
    <row r="210" ht="15.75" customHeight="1">
      <c r="A210" s="161">
        <v>208.0</v>
      </c>
      <c r="B210" s="167" t="s">
        <v>2032</v>
      </c>
      <c r="C210" s="160" t="s">
        <v>3081</v>
      </c>
      <c r="D210" s="167">
        <v>114.0</v>
      </c>
      <c r="E210" s="96" t="s">
        <v>364</v>
      </c>
      <c r="F210" s="168" t="s">
        <v>3082</v>
      </c>
      <c r="G210" s="168" t="s">
        <v>3083</v>
      </c>
      <c r="H210" s="168" t="s">
        <v>2876</v>
      </c>
      <c r="I210" s="168" t="s">
        <v>2335</v>
      </c>
      <c r="J210" s="168" t="s">
        <v>3084</v>
      </c>
      <c r="K210" s="77" t="s">
        <v>384</v>
      </c>
      <c r="L210" s="170"/>
      <c r="M210" s="170"/>
      <c r="N210" s="170"/>
      <c r="O210" s="170"/>
      <c r="P210" s="170"/>
      <c r="Q210" s="170"/>
      <c r="R210" s="170"/>
      <c r="S210" s="189"/>
      <c r="T210" s="189"/>
      <c r="U210" s="180"/>
      <c r="V210" s="180"/>
      <c r="W210" s="180"/>
      <c r="X210" s="180"/>
      <c r="Y210" s="180"/>
      <c r="Z210" s="180"/>
      <c r="AA210" s="180"/>
      <c r="AB210" s="180"/>
      <c r="AC210" s="180"/>
      <c r="AD210" s="180"/>
      <c r="AE210" s="180"/>
      <c r="AF210" s="180"/>
      <c r="AG210" s="180"/>
      <c r="AH210" s="180"/>
    </row>
    <row r="211" ht="15.75" customHeight="1">
      <c r="A211" s="161">
        <v>209.0</v>
      </c>
      <c r="B211" s="167" t="s">
        <v>2032</v>
      </c>
      <c r="C211" s="160" t="s">
        <v>3085</v>
      </c>
      <c r="D211" s="167">
        <v>420.0</v>
      </c>
      <c r="E211" s="96" t="s">
        <v>3086</v>
      </c>
      <c r="F211" s="168" t="s">
        <v>2267</v>
      </c>
      <c r="G211" s="168" t="s">
        <v>3087</v>
      </c>
      <c r="H211" s="168" t="s">
        <v>3088</v>
      </c>
      <c r="I211" s="168" t="s">
        <v>2270</v>
      </c>
      <c r="J211" s="168" t="s">
        <v>3089</v>
      </c>
      <c r="K211" s="169" t="s">
        <v>480</v>
      </c>
      <c r="L211" s="170"/>
      <c r="M211" s="170"/>
      <c r="N211" s="170"/>
      <c r="O211" s="170"/>
      <c r="P211" s="170"/>
      <c r="Q211" s="170"/>
      <c r="R211" s="170"/>
      <c r="S211" s="189"/>
      <c r="T211" s="189"/>
      <c r="U211" s="180"/>
      <c r="V211" s="180"/>
      <c r="W211" s="180"/>
      <c r="X211" s="180"/>
      <c r="Y211" s="180"/>
      <c r="Z211" s="180"/>
      <c r="AA211" s="180"/>
      <c r="AB211" s="180"/>
      <c r="AC211" s="180"/>
      <c r="AD211" s="180"/>
      <c r="AE211" s="180"/>
      <c r="AF211" s="180"/>
      <c r="AG211" s="180"/>
      <c r="AH211" s="180"/>
    </row>
    <row r="212" ht="15.75" customHeight="1">
      <c r="A212" s="161">
        <v>210.0</v>
      </c>
      <c r="B212" s="167" t="s">
        <v>2032</v>
      </c>
      <c r="C212" s="160" t="s">
        <v>3090</v>
      </c>
      <c r="D212" s="167">
        <v>4.0</v>
      </c>
      <c r="E212" s="96" t="s">
        <v>3091</v>
      </c>
      <c r="F212" s="168" t="s">
        <v>3092</v>
      </c>
      <c r="G212" s="168" t="s">
        <v>3093</v>
      </c>
      <c r="H212" s="168" t="s">
        <v>2430</v>
      </c>
      <c r="I212" s="168" t="s">
        <v>3094</v>
      </c>
      <c r="J212" s="160"/>
      <c r="K212" s="169" t="s">
        <v>269</v>
      </c>
      <c r="L212" s="170"/>
      <c r="M212" s="170"/>
      <c r="N212" s="170"/>
      <c r="O212" s="170"/>
      <c r="P212" s="170"/>
      <c r="Q212" s="170"/>
      <c r="R212" s="170"/>
      <c r="S212" s="189"/>
      <c r="T212" s="189"/>
      <c r="U212" s="180"/>
      <c r="V212" s="180"/>
      <c r="W212" s="180"/>
      <c r="X212" s="180"/>
      <c r="Y212" s="180"/>
      <c r="Z212" s="180"/>
      <c r="AA212" s="180"/>
      <c r="AB212" s="180"/>
      <c r="AC212" s="180"/>
      <c r="AD212" s="180"/>
      <c r="AE212" s="180"/>
      <c r="AF212" s="180"/>
      <c r="AG212" s="180"/>
      <c r="AH212" s="180"/>
    </row>
    <row r="213" ht="15.75" customHeight="1">
      <c r="A213" s="161">
        <v>211.0</v>
      </c>
      <c r="B213" s="167" t="s">
        <v>2032</v>
      </c>
      <c r="C213" s="160" t="s">
        <v>3095</v>
      </c>
      <c r="D213" s="167">
        <v>41.0</v>
      </c>
      <c r="E213" s="96" t="s">
        <v>3096</v>
      </c>
      <c r="F213" s="168" t="s">
        <v>901</v>
      </c>
      <c r="G213" s="168" t="s">
        <v>3097</v>
      </c>
      <c r="H213" s="168" t="s">
        <v>3098</v>
      </c>
      <c r="I213" s="168" t="s">
        <v>3099</v>
      </c>
      <c r="J213" s="168" t="s">
        <v>3100</v>
      </c>
      <c r="K213" s="169" t="s">
        <v>285</v>
      </c>
      <c r="L213" s="170"/>
      <c r="M213" s="170"/>
      <c r="N213" s="170"/>
      <c r="O213" s="170"/>
      <c r="P213" s="170"/>
      <c r="Q213" s="170"/>
      <c r="R213" s="170"/>
      <c r="S213" s="189"/>
      <c r="T213" s="189"/>
      <c r="U213" s="180"/>
      <c r="V213" s="180"/>
      <c r="W213" s="180"/>
      <c r="X213" s="180"/>
      <c r="Y213" s="180"/>
      <c r="Z213" s="180"/>
      <c r="AA213" s="180"/>
      <c r="AB213" s="180"/>
      <c r="AC213" s="180"/>
      <c r="AD213" s="180"/>
      <c r="AE213" s="180"/>
      <c r="AF213" s="180"/>
      <c r="AG213" s="180"/>
      <c r="AH213" s="180"/>
    </row>
    <row r="214" ht="15.75" customHeight="1">
      <c r="A214" s="161">
        <v>212.0</v>
      </c>
      <c r="B214" s="167" t="s">
        <v>2032</v>
      </c>
      <c r="C214" s="160" t="s">
        <v>3101</v>
      </c>
      <c r="D214" s="167">
        <v>6.0</v>
      </c>
      <c r="E214" s="96" t="s">
        <v>3102</v>
      </c>
      <c r="F214" s="168" t="s">
        <v>3103</v>
      </c>
      <c r="G214" s="168" t="s">
        <v>3104</v>
      </c>
      <c r="H214" s="168" t="s">
        <v>3105</v>
      </c>
      <c r="I214" s="168" t="s">
        <v>3106</v>
      </c>
      <c r="J214" s="168" t="s">
        <v>3107</v>
      </c>
      <c r="K214" s="169" t="s">
        <v>1297</v>
      </c>
      <c r="L214" s="170"/>
      <c r="M214" s="170"/>
      <c r="N214" s="170"/>
      <c r="O214" s="170"/>
      <c r="P214" s="170"/>
      <c r="Q214" s="170"/>
      <c r="R214" s="170"/>
      <c r="S214" s="189"/>
      <c r="T214" s="189"/>
      <c r="U214" s="180"/>
      <c r="V214" s="180"/>
      <c r="W214" s="180"/>
      <c r="X214" s="180"/>
      <c r="Y214" s="180"/>
      <c r="Z214" s="180"/>
      <c r="AA214" s="180"/>
      <c r="AB214" s="180"/>
      <c r="AC214" s="180"/>
      <c r="AD214" s="180"/>
      <c r="AE214" s="180"/>
      <c r="AF214" s="180"/>
      <c r="AG214" s="180"/>
      <c r="AH214" s="180"/>
    </row>
    <row r="215" ht="15.75" customHeight="1">
      <c r="A215" s="161">
        <v>213.0</v>
      </c>
      <c r="B215" s="167" t="s">
        <v>2032</v>
      </c>
      <c r="C215" s="160" t="s">
        <v>3108</v>
      </c>
      <c r="D215" s="167">
        <v>193.0</v>
      </c>
      <c r="E215" s="96" t="s">
        <v>3109</v>
      </c>
      <c r="F215" s="168" t="s">
        <v>3110</v>
      </c>
      <c r="G215" s="168" t="s">
        <v>2039</v>
      </c>
      <c r="H215" s="168" t="s">
        <v>3111</v>
      </c>
      <c r="I215" s="168" t="s">
        <v>2837</v>
      </c>
      <c r="J215" s="168" t="s">
        <v>2262</v>
      </c>
      <c r="K215" s="169" t="s">
        <v>285</v>
      </c>
      <c r="L215" s="170"/>
      <c r="M215" s="170"/>
      <c r="N215" s="170"/>
      <c r="O215" s="170"/>
      <c r="P215" s="170"/>
      <c r="Q215" s="170"/>
      <c r="R215" s="170"/>
      <c r="S215" s="189"/>
      <c r="T215" s="189"/>
      <c r="U215" s="180"/>
      <c r="V215" s="180"/>
      <c r="W215" s="180"/>
      <c r="X215" s="180"/>
      <c r="Y215" s="180"/>
      <c r="Z215" s="180"/>
      <c r="AA215" s="180"/>
      <c r="AB215" s="180"/>
      <c r="AC215" s="180"/>
      <c r="AD215" s="180"/>
      <c r="AE215" s="180"/>
      <c r="AF215" s="180"/>
      <c r="AG215" s="180"/>
      <c r="AH215" s="180"/>
    </row>
    <row r="216" ht="15.75" customHeight="1">
      <c r="A216" s="67">
        <v>214.0</v>
      </c>
      <c r="B216" s="73" t="s">
        <v>2032</v>
      </c>
      <c r="C216" s="72" t="s">
        <v>3112</v>
      </c>
      <c r="D216" s="73">
        <v>7.0</v>
      </c>
      <c r="E216" s="98" t="s">
        <v>3113</v>
      </c>
      <c r="F216" s="75" t="s">
        <v>2626</v>
      </c>
      <c r="G216" s="75" t="s">
        <v>3114</v>
      </c>
      <c r="H216" s="75" t="s">
        <v>3115</v>
      </c>
      <c r="K216" s="77" t="s">
        <v>727</v>
      </c>
      <c r="L216" s="85" t="s">
        <v>3116</v>
      </c>
      <c r="M216" s="54"/>
      <c r="N216" s="54"/>
      <c r="O216" s="54"/>
      <c r="P216" s="54"/>
      <c r="Q216" s="54"/>
      <c r="R216" s="54"/>
      <c r="S216" s="105"/>
      <c r="T216" s="105"/>
      <c r="U216" s="194"/>
      <c r="V216" s="180"/>
      <c r="W216" s="180"/>
      <c r="X216" s="180"/>
      <c r="Y216" s="180"/>
      <c r="Z216" s="180"/>
      <c r="AA216" s="180"/>
      <c r="AB216" s="180"/>
      <c r="AC216" s="180"/>
      <c r="AD216" s="180"/>
      <c r="AE216" s="180"/>
      <c r="AF216" s="180"/>
      <c r="AG216" s="180"/>
      <c r="AH216" s="180"/>
    </row>
    <row r="217" ht="15.75" customHeight="1">
      <c r="A217" s="161">
        <v>215.0</v>
      </c>
      <c r="B217" s="167" t="s">
        <v>2032</v>
      </c>
      <c r="C217" s="160" t="s">
        <v>3117</v>
      </c>
      <c r="D217" s="167">
        <v>9.0</v>
      </c>
      <c r="E217" s="96" t="s">
        <v>3118</v>
      </c>
      <c r="F217" s="168" t="s">
        <v>3119</v>
      </c>
      <c r="G217" s="168" t="s">
        <v>2215</v>
      </c>
      <c r="H217" s="168" t="s">
        <v>2525</v>
      </c>
      <c r="I217" s="168" t="s">
        <v>3120</v>
      </c>
      <c r="J217" s="168" t="s">
        <v>2143</v>
      </c>
      <c r="K217" s="187" t="s">
        <v>2399</v>
      </c>
      <c r="L217" s="170"/>
      <c r="M217" s="170"/>
      <c r="N217" s="170"/>
      <c r="O217" s="170"/>
      <c r="P217" s="170"/>
      <c r="Q217" s="170"/>
      <c r="R217" s="170"/>
      <c r="S217" s="189"/>
      <c r="T217" s="189"/>
      <c r="U217" s="180"/>
      <c r="V217" s="180"/>
      <c r="W217" s="180"/>
      <c r="X217" s="180"/>
      <c r="Y217" s="180"/>
      <c r="Z217" s="180"/>
      <c r="AA217" s="180"/>
      <c r="AB217" s="180"/>
      <c r="AC217" s="180"/>
      <c r="AD217" s="180"/>
      <c r="AE217" s="180"/>
      <c r="AF217" s="180"/>
      <c r="AG217" s="180"/>
      <c r="AH217" s="180"/>
    </row>
    <row r="218" ht="15.75" customHeight="1">
      <c r="A218" s="161">
        <v>216.0</v>
      </c>
      <c r="B218" s="167" t="s">
        <v>2032</v>
      </c>
      <c r="C218" s="160" t="s">
        <v>3121</v>
      </c>
      <c r="D218" s="167">
        <v>7.0</v>
      </c>
      <c r="E218" s="96" t="s">
        <v>3122</v>
      </c>
      <c r="F218" s="168" t="s">
        <v>3123</v>
      </c>
      <c r="G218" s="168" t="s">
        <v>1728</v>
      </c>
      <c r="H218" s="168" t="s">
        <v>1165</v>
      </c>
      <c r="I218" s="168" t="s">
        <v>1764</v>
      </c>
      <c r="J218" s="168" t="s">
        <v>3124</v>
      </c>
      <c r="K218" s="77" t="s">
        <v>348</v>
      </c>
      <c r="L218" s="170"/>
      <c r="M218" s="170"/>
      <c r="N218" s="170"/>
      <c r="O218" s="170"/>
      <c r="P218" s="170"/>
      <c r="Q218" s="170"/>
      <c r="R218" s="170"/>
      <c r="S218" s="189"/>
      <c r="T218" s="189"/>
      <c r="U218" s="180"/>
      <c r="V218" s="180"/>
      <c r="W218" s="180"/>
      <c r="X218" s="180"/>
      <c r="Y218" s="180"/>
      <c r="Z218" s="180"/>
      <c r="AA218" s="180"/>
      <c r="AB218" s="180"/>
      <c r="AC218" s="180"/>
      <c r="AD218" s="180"/>
      <c r="AE218" s="180"/>
      <c r="AF218" s="180"/>
      <c r="AG218" s="180"/>
      <c r="AH218" s="180"/>
    </row>
    <row r="219" ht="15.75" customHeight="1">
      <c r="A219" s="161">
        <v>217.0</v>
      </c>
      <c r="B219" s="167" t="s">
        <v>2032</v>
      </c>
      <c r="C219" s="160" t="s">
        <v>3125</v>
      </c>
      <c r="D219" s="167">
        <v>7.0</v>
      </c>
      <c r="E219" s="96" t="s">
        <v>3126</v>
      </c>
      <c r="F219" s="168" t="s">
        <v>653</v>
      </c>
      <c r="G219" s="168" t="s">
        <v>3127</v>
      </c>
      <c r="H219" s="160"/>
      <c r="I219" s="160"/>
      <c r="J219" s="160"/>
      <c r="K219" s="77" t="s">
        <v>684</v>
      </c>
      <c r="L219" s="170"/>
      <c r="M219" s="170"/>
      <c r="N219" s="170"/>
      <c r="O219" s="170"/>
      <c r="P219" s="170"/>
      <c r="Q219" s="170"/>
      <c r="R219" s="170"/>
      <c r="S219" s="189"/>
      <c r="T219" s="189"/>
      <c r="U219" s="180"/>
      <c r="V219" s="180"/>
      <c r="W219" s="180"/>
      <c r="X219" s="180"/>
      <c r="Y219" s="180"/>
      <c r="Z219" s="180"/>
      <c r="AA219" s="180"/>
      <c r="AB219" s="180"/>
      <c r="AC219" s="180"/>
      <c r="AD219" s="180"/>
      <c r="AE219" s="180"/>
      <c r="AF219" s="180"/>
      <c r="AG219" s="180"/>
      <c r="AH219" s="180"/>
    </row>
    <row r="220" ht="15.75" customHeight="1">
      <c r="A220" s="161">
        <v>218.0</v>
      </c>
      <c r="B220" s="167" t="s">
        <v>2032</v>
      </c>
      <c r="C220" s="160" t="s">
        <v>3128</v>
      </c>
      <c r="D220" s="167">
        <v>28.0</v>
      </c>
      <c r="E220" s="96" t="s">
        <v>3129</v>
      </c>
      <c r="F220" s="168" t="s">
        <v>2718</v>
      </c>
      <c r="G220" s="168" t="s">
        <v>3130</v>
      </c>
      <c r="H220" s="168" t="s">
        <v>3131</v>
      </c>
      <c r="I220" s="168" t="s">
        <v>3132</v>
      </c>
      <c r="J220" s="168" t="s">
        <v>2306</v>
      </c>
      <c r="K220" s="169" t="s">
        <v>7</v>
      </c>
      <c r="L220" s="170"/>
      <c r="M220" s="170"/>
      <c r="N220" s="170"/>
      <c r="O220" s="170"/>
      <c r="P220" s="170"/>
      <c r="Q220" s="170"/>
      <c r="R220" s="170"/>
      <c r="S220" s="189"/>
      <c r="T220" s="189"/>
      <c r="U220" s="180"/>
      <c r="V220" s="180"/>
      <c r="W220" s="180"/>
      <c r="X220" s="180"/>
      <c r="Y220" s="180"/>
      <c r="Z220" s="180"/>
      <c r="AA220" s="180"/>
      <c r="AB220" s="180"/>
      <c r="AC220" s="180"/>
      <c r="AD220" s="180"/>
      <c r="AE220" s="180"/>
      <c r="AF220" s="180"/>
      <c r="AG220" s="180"/>
      <c r="AH220" s="180"/>
    </row>
    <row r="221" ht="15.75" customHeight="1">
      <c r="A221" s="161">
        <v>219.0</v>
      </c>
      <c r="B221" s="167" t="s">
        <v>2032</v>
      </c>
      <c r="C221" s="160" t="s">
        <v>3133</v>
      </c>
      <c r="D221" s="167">
        <v>82.0</v>
      </c>
      <c r="E221" s="96" t="s">
        <v>3134</v>
      </c>
      <c r="F221" s="168" t="s">
        <v>3135</v>
      </c>
      <c r="G221" s="168" t="s">
        <v>3136</v>
      </c>
      <c r="H221" s="168" t="s">
        <v>2130</v>
      </c>
      <c r="I221" s="168" t="s">
        <v>3137</v>
      </c>
      <c r="J221" s="168" t="s">
        <v>3138</v>
      </c>
      <c r="K221" s="169" t="s">
        <v>384</v>
      </c>
      <c r="L221" s="170"/>
      <c r="M221" s="170"/>
      <c r="N221" s="170"/>
      <c r="O221" s="170"/>
      <c r="P221" s="170"/>
      <c r="Q221" s="170"/>
      <c r="R221" s="170"/>
      <c r="S221" s="189"/>
      <c r="T221" s="189"/>
      <c r="U221" s="180"/>
      <c r="V221" s="180"/>
      <c r="W221" s="180"/>
      <c r="X221" s="180"/>
      <c r="Y221" s="180"/>
      <c r="Z221" s="180"/>
      <c r="AA221" s="180"/>
      <c r="AB221" s="180"/>
      <c r="AC221" s="180"/>
      <c r="AD221" s="180"/>
      <c r="AE221" s="180"/>
      <c r="AF221" s="180"/>
      <c r="AG221" s="180"/>
      <c r="AH221" s="180"/>
    </row>
    <row r="222" ht="15.75" customHeight="1">
      <c r="A222" s="67">
        <v>220.0</v>
      </c>
      <c r="B222" s="73" t="s">
        <v>2032</v>
      </c>
      <c r="C222" s="72" t="s">
        <v>3139</v>
      </c>
      <c r="D222" s="73">
        <v>4.0</v>
      </c>
      <c r="E222" s="98" t="s">
        <v>3140</v>
      </c>
      <c r="F222" s="75" t="s">
        <v>772</v>
      </c>
      <c r="G222" s="75" t="s">
        <v>3141</v>
      </c>
      <c r="H222" s="75" t="s">
        <v>3142</v>
      </c>
      <c r="I222" s="75" t="s">
        <v>2303</v>
      </c>
      <c r="K222" s="77" t="s">
        <v>3143</v>
      </c>
      <c r="L222" s="85" t="s">
        <v>3144</v>
      </c>
      <c r="M222" s="54"/>
      <c r="N222" s="54"/>
      <c r="O222" s="54"/>
      <c r="P222" s="54"/>
      <c r="Q222" s="54"/>
      <c r="R222" s="54"/>
      <c r="S222" s="105"/>
      <c r="T222" s="105"/>
      <c r="U222" s="194"/>
      <c r="V222" s="180"/>
      <c r="W222" s="180"/>
      <c r="X222" s="180"/>
      <c r="Y222" s="180"/>
      <c r="Z222" s="180"/>
      <c r="AA222" s="180"/>
      <c r="AB222" s="180"/>
      <c r="AC222" s="180"/>
      <c r="AD222" s="180"/>
      <c r="AE222" s="180"/>
      <c r="AF222" s="180"/>
      <c r="AG222" s="180"/>
      <c r="AH222" s="180"/>
    </row>
    <row r="223" ht="15.75" customHeight="1">
      <c r="A223" s="161">
        <v>221.0</v>
      </c>
      <c r="B223" s="167" t="s">
        <v>2032</v>
      </c>
      <c r="C223" s="160" t="s">
        <v>3145</v>
      </c>
      <c r="D223" s="167">
        <v>487.0</v>
      </c>
      <c r="E223" s="96" t="s">
        <v>3146</v>
      </c>
      <c r="F223" s="168" t="s">
        <v>3147</v>
      </c>
      <c r="G223" s="168" t="s">
        <v>3148</v>
      </c>
      <c r="H223" s="168" t="s">
        <v>2944</v>
      </c>
      <c r="I223" s="168" t="s">
        <v>2812</v>
      </c>
      <c r="J223" s="168" t="s">
        <v>2104</v>
      </c>
      <c r="K223" s="169" t="s">
        <v>1768</v>
      </c>
      <c r="L223" s="170"/>
      <c r="M223" s="170"/>
      <c r="N223" s="170"/>
      <c r="O223" s="170"/>
      <c r="P223" s="170"/>
      <c r="Q223" s="170"/>
      <c r="R223" s="170"/>
      <c r="S223" s="189"/>
      <c r="T223" s="189"/>
      <c r="U223" s="180"/>
      <c r="V223" s="180"/>
      <c r="W223" s="180"/>
      <c r="X223" s="180"/>
      <c r="Y223" s="180"/>
      <c r="Z223" s="180"/>
      <c r="AA223" s="180"/>
      <c r="AB223" s="180"/>
      <c r="AC223" s="180"/>
      <c r="AD223" s="180"/>
      <c r="AE223" s="180"/>
      <c r="AF223" s="180"/>
      <c r="AG223" s="180"/>
      <c r="AH223" s="180"/>
    </row>
    <row r="224" ht="15.75" customHeight="1">
      <c r="A224" s="161">
        <v>222.0</v>
      </c>
      <c r="B224" s="167" t="s">
        <v>2032</v>
      </c>
      <c r="C224" s="160" t="s">
        <v>3149</v>
      </c>
      <c r="D224" s="167">
        <v>7.0</v>
      </c>
      <c r="E224" s="96" t="s">
        <v>3150</v>
      </c>
      <c r="F224" s="168" t="s">
        <v>3151</v>
      </c>
      <c r="G224" s="168" t="s">
        <v>3152</v>
      </c>
      <c r="H224" s="168" t="s">
        <v>2072</v>
      </c>
      <c r="I224" s="168" t="s">
        <v>3153</v>
      </c>
      <c r="J224" s="168" t="s">
        <v>3154</v>
      </c>
      <c r="K224" s="77" t="s">
        <v>7</v>
      </c>
      <c r="L224" s="170"/>
      <c r="M224" s="170"/>
      <c r="N224" s="170"/>
      <c r="O224" s="170"/>
      <c r="P224" s="170"/>
      <c r="Q224" s="170"/>
      <c r="R224" s="170"/>
      <c r="S224" s="189"/>
      <c r="T224" s="189"/>
      <c r="U224" s="180"/>
      <c r="V224" s="180"/>
      <c r="W224" s="180"/>
      <c r="X224" s="180"/>
      <c r="Y224" s="180"/>
      <c r="Z224" s="180"/>
      <c r="AA224" s="180"/>
      <c r="AB224" s="180"/>
      <c r="AC224" s="180"/>
      <c r="AD224" s="180"/>
      <c r="AE224" s="180"/>
      <c r="AF224" s="180"/>
      <c r="AG224" s="180"/>
      <c r="AH224" s="180"/>
    </row>
    <row r="225" ht="15.75" customHeight="1">
      <c r="A225" s="161">
        <v>223.0</v>
      </c>
      <c r="B225" s="167" t="s">
        <v>2032</v>
      </c>
      <c r="C225" s="160" t="s">
        <v>3155</v>
      </c>
      <c r="D225" s="167">
        <v>102.0</v>
      </c>
      <c r="E225" s="96" t="s">
        <v>3156</v>
      </c>
      <c r="F225" s="168" t="s">
        <v>1625</v>
      </c>
      <c r="G225" s="168" t="s">
        <v>2624</v>
      </c>
      <c r="H225" s="168" t="s">
        <v>2616</v>
      </c>
      <c r="I225" s="168" t="s">
        <v>3157</v>
      </c>
      <c r="J225" s="168" t="s">
        <v>2927</v>
      </c>
      <c r="K225" s="169" t="s">
        <v>7</v>
      </c>
      <c r="L225" s="170"/>
      <c r="M225" s="170"/>
      <c r="N225" s="170"/>
      <c r="O225" s="170"/>
      <c r="P225" s="170"/>
      <c r="Q225" s="170"/>
      <c r="R225" s="170"/>
      <c r="S225" s="189"/>
      <c r="T225" s="189"/>
      <c r="U225" s="180"/>
      <c r="V225" s="180"/>
      <c r="W225" s="180"/>
      <c r="X225" s="180"/>
      <c r="Y225" s="180"/>
      <c r="Z225" s="180"/>
      <c r="AA225" s="180"/>
      <c r="AB225" s="180"/>
      <c r="AC225" s="180"/>
      <c r="AD225" s="180"/>
      <c r="AE225" s="180"/>
      <c r="AF225" s="180"/>
      <c r="AG225" s="180"/>
      <c r="AH225" s="180"/>
    </row>
    <row r="226" ht="15.75" customHeight="1">
      <c r="A226" s="161">
        <v>224.0</v>
      </c>
      <c r="B226" s="167" t="s">
        <v>2032</v>
      </c>
      <c r="C226" s="160" t="s">
        <v>3158</v>
      </c>
      <c r="D226" s="167">
        <v>23.0</v>
      </c>
      <c r="E226" s="96" t="s">
        <v>3159</v>
      </c>
      <c r="F226" s="168" t="s">
        <v>2766</v>
      </c>
      <c r="G226" s="168" t="s">
        <v>3160</v>
      </c>
      <c r="H226" s="168" t="s">
        <v>3161</v>
      </c>
      <c r="I226" s="168" t="s">
        <v>3162</v>
      </c>
      <c r="J226" s="168" t="s">
        <v>3163</v>
      </c>
      <c r="K226" s="169" t="s">
        <v>684</v>
      </c>
      <c r="L226" s="170"/>
      <c r="M226" s="170"/>
      <c r="N226" s="170"/>
      <c r="O226" s="170"/>
      <c r="P226" s="170"/>
      <c r="Q226" s="170"/>
      <c r="R226" s="170"/>
      <c r="S226" s="189"/>
      <c r="T226" s="189"/>
      <c r="U226" s="180"/>
      <c r="V226" s="180"/>
      <c r="W226" s="180"/>
      <c r="X226" s="180"/>
      <c r="Y226" s="180"/>
      <c r="Z226" s="180"/>
      <c r="AA226" s="180"/>
      <c r="AB226" s="180"/>
      <c r="AC226" s="180"/>
      <c r="AD226" s="180"/>
      <c r="AE226" s="180"/>
      <c r="AF226" s="180"/>
      <c r="AG226" s="180"/>
      <c r="AH226" s="180"/>
    </row>
    <row r="227" ht="15.75" customHeight="1">
      <c r="A227" s="161">
        <v>225.0</v>
      </c>
      <c r="B227" s="167" t="s">
        <v>2032</v>
      </c>
      <c r="C227" s="160" t="s">
        <v>3164</v>
      </c>
      <c r="D227" s="167">
        <v>21.0</v>
      </c>
      <c r="E227" s="96" t="s">
        <v>3165</v>
      </c>
      <c r="F227" s="168" t="s">
        <v>2868</v>
      </c>
      <c r="G227" s="168" t="s">
        <v>3166</v>
      </c>
      <c r="H227" s="168" t="s">
        <v>3167</v>
      </c>
      <c r="I227" s="168" t="s">
        <v>3168</v>
      </c>
      <c r="J227" s="168" t="s">
        <v>3011</v>
      </c>
      <c r="K227" s="169" t="s">
        <v>50</v>
      </c>
      <c r="L227" s="170"/>
      <c r="M227" s="170"/>
      <c r="N227" s="170"/>
      <c r="O227" s="170"/>
      <c r="P227" s="170"/>
      <c r="Q227" s="170"/>
      <c r="R227" s="170"/>
      <c r="S227" s="189"/>
      <c r="T227" s="189"/>
      <c r="U227" s="180"/>
      <c r="V227" s="180"/>
      <c r="W227" s="180"/>
      <c r="X227" s="180"/>
      <c r="Y227" s="180"/>
      <c r="Z227" s="180"/>
      <c r="AA227" s="180"/>
      <c r="AB227" s="180"/>
      <c r="AC227" s="180"/>
      <c r="AD227" s="180"/>
      <c r="AE227" s="180"/>
      <c r="AF227" s="180"/>
      <c r="AG227" s="180"/>
      <c r="AH227" s="180"/>
    </row>
    <row r="228" ht="15.75" customHeight="1">
      <c r="A228" s="161">
        <v>226.0</v>
      </c>
      <c r="B228" s="167" t="s">
        <v>2032</v>
      </c>
      <c r="C228" s="160" t="s">
        <v>3169</v>
      </c>
      <c r="D228" s="167">
        <v>274.0</v>
      </c>
      <c r="E228" s="96" t="s">
        <v>3170</v>
      </c>
      <c r="F228" s="168" t="s">
        <v>3171</v>
      </c>
      <c r="G228" s="168" t="s">
        <v>3172</v>
      </c>
      <c r="H228" s="168" t="s">
        <v>711</v>
      </c>
      <c r="I228" s="168" t="s">
        <v>1434</v>
      </c>
      <c r="J228" s="168" t="s">
        <v>1316</v>
      </c>
      <c r="K228" s="77" t="s">
        <v>480</v>
      </c>
      <c r="L228" s="170"/>
      <c r="M228" s="170"/>
      <c r="N228" s="170"/>
      <c r="O228" s="170"/>
      <c r="P228" s="170"/>
      <c r="Q228" s="170"/>
      <c r="R228" s="170"/>
      <c r="S228" s="189"/>
      <c r="T228" s="189"/>
      <c r="U228" s="180"/>
      <c r="V228" s="180"/>
      <c r="W228" s="180"/>
      <c r="X228" s="180"/>
      <c r="Y228" s="180"/>
      <c r="Z228" s="180"/>
      <c r="AA228" s="180"/>
      <c r="AB228" s="180"/>
      <c r="AC228" s="180"/>
      <c r="AD228" s="180"/>
      <c r="AE228" s="180"/>
      <c r="AF228" s="180"/>
      <c r="AG228" s="180"/>
      <c r="AH228" s="180"/>
    </row>
    <row r="229" ht="15.75" customHeight="1">
      <c r="A229" s="161">
        <v>227.0</v>
      </c>
      <c r="B229" s="167" t="s">
        <v>2032</v>
      </c>
      <c r="C229" s="160" t="s">
        <v>3173</v>
      </c>
      <c r="D229" s="167">
        <v>11.0</v>
      </c>
      <c r="E229" s="96" t="s">
        <v>3174</v>
      </c>
      <c r="F229" s="168" t="s">
        <v>2562</v>
      </c>
      <c r="G229" s="168" t="s">
        <v>2498</v>
      </c>
      <c r="H229" s="168" t="s">
        <v>3175</v>
      </c>
      <c r="I229" s="168" t="s">
        <v>2500</v>
      </c>
      <c r="J229" s="168" t="s">
        <v>2404</v>
      </c>
      <c r="K229" s="169" t="s">
        <v>480</v>
      </c>
      <c r="L229" s="170"/>
      <c r="M229" s="170"/>
      <c r="N229" s="170"/>
      <c r="O229" s="170"/>
      <c r="P229" s="170"/>
      <c r="Q229" s="170"/>
      <c r="R229" s="170"/>
      <c r="S229" s="189"/>
      <c r="T229" s="189"/>
      <c r="U229" s="180"/>
      <c r="V229" s="180"/>
      <c r="W229" s="180"/>
      <c r="X229" s="180"/>
      <c r="Y229" s="180"/>
      <c r="Z229" s="180"/>
      <c r="AA229" s="180"/>
      <c r="AB229" s="180"/>
      <c r="AC229" s="180"/>
      <c r="AD229" s="180"/>
      <c r="AE229" s="180"/>
      <c r="AF229" s="180"/>
      <c r="AG229" s="180"/>
      <c r="AH229" s="180"/>
    </row>
    <row r="230" ht="15.75" customHeight="1">
      <c r="A230" s="161">
        <v>228.0</v>
      </c>
      <c r="B230" s="167" t="s">
        <v>2032</v>
      </c>
      <c r="C230" s="160" t="s">
        <v>3176</v>
      </c>
      <c r="D230" s="167">
        <v>10.0</v>
      </c>
      <c r="E230" s="96" t="s">
        <v>3177</v>
      </c>
      <c r="F230" s="168" t="s">
        <v>3178</v>
      </c>
      <c r="G230" s="168" t="s">
        <v>3179</v>
      </c>
      <c r="H230" s="168" t="s">
        <v>2441</v>
      </c>
      <c r="I230" s="168" t="s">
        <v>3180</v>
      </c>
      <c r="J230" s="168" t="s">
        <v>3181</v>
      </c>
      <c r="K230" s="169" t="s">
        <v>50</v>
      </c>
      <c r="L230" s="170"/>
      <c r="M230" s="170"/>
      <c r="N230" s="170"/>
      <c r="O230" s="170"/>
      <c r="P230" s="170"/>
      <c r="Q230" s="170"/>
      <c r="R230" s="170"/>
      <c r="S230" s="189"/>
      <c r="T230" s="189"/>
      <c r="U230" s="180"/>
      <c r="V230" s="180"/>
      <c r="W230" s="180"/>
      <c r="X230" s="180"/>
      <c r="Y230" s="180"/>
      <c r="Z230" s="180"/>
      <c r="AA230" s="180"/>
      <c r="AB230" s="180"/>
      <c r="AC230" s="180"/>
      <c r="AD230" s="180"/>
      <c r="AE230" s="180"/>
      <c r="AF230" s="180"/>
      <c r="AG230" s="180"/>
      <c r="AH230" s="180"/>
    </row>
    <row r="231" ht="15.75" customHeight="1">
      <c r="A231" s="161">
        <v>229.0</v>
      </c>
      <c r="B231" s="167" t="s">
        <v>2032</v>
      </c>
      <c r="C231" s="160" t="s">
        <v>3182</v>
      </c>
      <c r="D231" s="167">
        <v>6.0</v>
      </c>
      <c r="E231" s="96" t="s">
        <v>3183</v>
      </c>
      <c r="F231" s="168" t="s">
        <v>2833</v>
      </c>
      <c r="G231" s="168" t="s">
        <v>3184</v>
      </c>
      <c r="H231" s="168" t="s">
        <v>1762</v>
      </c>
      <c r="I231" s="168" t="s">
        <v>3185</v>
      </c>
      <c r="J231" s="168" t="s">
        <v>3186</v>
      </c>
      <c r="K231" s="169" t="s">
        <v>1485</v>
      </c>
      <c r="L231" s="170"/>
      <c r="M231" s="170"/>
      <c r="N231" s="170"/>
      <c r="O231" s="170"/>
      <c r="P231" s="170"/>
      <c r="Q231" s="170"/>
      <c r="R231" s="170"/>
      <c r="S231" s="189"/>
      <c r="T231" s="189"/>
      <c r="U231" s="180"/>
      <c r="V231" s="180"/>
      <c r="W231" s="180"/>
      <c r="X231" s="180"/>
      <c r="Y231" s="180"/>
      <c r="Z231" s="180"/>
      <c r="AA231" s="180"/>
      <c r="AB231" s="180"/>
      <c r="AC231" s="180"/>
      <c r="AD231" s="180"/>
      <c r="AE231" s="180"/>
      <c r="AF231" s="180"/>
      <c r="AG231" s="180"/>
      <c r="AH231" s="180"/>
    </row>
    <row r="232" ht="15.75" customHeight="1">
      <c r="A232" s="161">
        <v>230.0</v>
      </c>
      <c r="B232" s="167" t="s">
        <v>2032</v>
      </c>
      <c r="C232" s="160" t="s">
        <v>3187</v>
      </c>
      <c r="D232" s="167">
        <v>163.0</v>
      </c>
      <c r="E232" s="96" t="s">
        <v>3188</v>
      </c>
      <c r="F232" s="168" t="s">
        <v>2453</v>
      </c>
      <c r="G232" s="168" t="s">
        <v>3189</v>
      </c>
      <c r="H232" s="168" t="s">
        <v>3190</v>
      </c>
      <c r="I232" s="168" t="s">
        <v>1804</v>
      </c>
      <c r="J232" s="168" t="s">
        <v>3191</v>
      </c>
      <c r="K232" s="169" t="s">
        <v>7</v>
      </c>
      <c r="L232" s="170"/>
      <c r="M232" s="170"/>
      <c r="N232" s="170"/>
      <c r="O232" s="170"/>
      <c r="P232" s="170"/>
      <c r="Q232" s="170"/>
      <c r="R232" s="170"/>
      <c r="S232" s="189"/>
      <c r="T232" s="189"/>
      <c r="U232" s="180"/>
      <c r="V232" s="180"/>
      <c r="W232" s="180"/>
      <c r="X232" s="180"/>
      <c r="Y232" s="180"/>
      <c r="Z232" s="180"/>
      <c r="AA232" s="180"/>
      <c r="AB232" s="180"/>
      <c r="AC232" s="180"/>
      <c r="AD232" s="180"/>
      <c r="AE232" s="180"/>
      <c r="AF232" s="180"/>
      <c r="AG232" s="180"/>
      <c r="AH232" s="180"/>
    </row>
    <row r="233" ht="15.75" customHeight="1">
      <c r="A233" s="161">
        <v>231.0</v>
      </c>
      <c r="B233" s="167" t="s">
        <v>2032</v>
      </c>
      <c r="C233" s="160" t="s">
        <v>3192</v>
      </c>
      <c r="D233" s="167">
        <v>89.0</v>
      </c>
      <c r="E233" s="96" t="s">
        <v>3193</v>
      </c>
      <c r="F233" s="168" t="s">
        <v>3194</v>
      </c>
      <c r="G233" s="168" t="s">
        <v>2860</v>
      </c>
      <c r="H233" s="168" t="s">
        <v>2321</v>
      </c>
      <c r="I233" s="168" t="s">
        <v>3195</v>
      </c>
      <c r="J233" s="168" t="s">
        <v>3196</v>
      </c>
      <c r="K233" s="169" t="s">
        <v>384</v>
      </c>
      <c r="L233" s="170"/>
      <c r="M233" s="170"/>
      <c r="N233" s="170"/>
      <c r="O233" s="170"/>
      <c r="P233" s="170"/>
      <c r="Q233" s="170"/>
      <c r="R233" s="170"/>
      <c r="S233" s="189"/>
      <c r="T233" s="189"/>
      <c r="U233" s="180"/>
      <c r="V233" s="180"/>
      <c r="W233" s="180"/>
      <c r="X233" s="180"/>
      <c r="Y233" s="180"/>
      <c r="Z233" s="180"/>
      <c r="AA233" s="180"/>
      <c r="AB233" s="180"/>
      <c r="AC233" s="180"/>
      <c r="AD233" s="180"/>
      <c r="AE233" s="180"/>
      <c r="AF233" s="180"/>
      <c r="AG233" s="180"/>
      <c r="AH233" s="180"/>
    </row>
    <row r="234" ht="15.75" customHeight="1">
      <c r="A234" s="161">
        <v>232.0</v>
      </c>
      <c r="B234" s="167" t="s">
        <v>2032</v>
      </c>
      <c r="C234" s="160" t="s">
        <v>3197</v>
      </c>
      <c r="D234" s="167">
        <v>71.0</v>
      </c>
      <c r="E234" s="96" t="s">
        <v>3198</v>
      </c>
      <c r="F234" s="168" t="s">
        <v>3199</v>
      </c>
      <c r="G234" s="168" t="s">
        <v>3015</v>
      </c>
      <c r="H234" s="168" t="s">
        <v>3200</v>
      </c>
      <c r="I234" s="168" t="s">
        <v>3201</v>
      </c>
      <c r="J234" s="168" t="s">
        <v>3202</v>
      </c>
      <c r="K234" s="169" t="s">
        <v>727</v>
      </c>
      <c r="L234" s="170"/>
      <c r="M234" s="170"/>
      <c r="N234" s="170"/>
      <c r="O234" s="170"/>
      <c r="P234" s="170"/>
      <c r="Q234" s="170"/>
      <c r="R234" s="170"/>
      <c r="S234" s="189"/>
      <c r="T234" s="189"/>
      <c r="U234" s="180"/>
      <c r="V234" s="180"/>
      <c r="W234" s="180"/>
      <c r="X234" s="180"/>
      <c r="Y234" s="180"/>
      <c r="Z234" s="180"/>
      <c r="AA234" s="180"/>
      <c r="AB234" s="180"/>
      <c r="AC234" s="180"/>
      <c r="AD234" s="180"/>
      <c r="AE234" s="180"/>
      <c r="AF234" s="180"/>
      <c r="AG234" s="180"/>
      <c r="AH234" s="180"/>
    </row>
    <row r="235" ht="15.75" customHeight="1">
      <c r="A235" s="161">
        <v>233.0</v>
      </c>
      <c r="B235" s="167" t="s">
        <v>2032</v>
      </c>
      <c r="C235" s="160" t="s">
        <v>3203</v>
      </c>
      <c r="D235" s="167">
        <v>323.0</v>
      </c>
      <c r="E235" s="96" t="s">
        <v>1757</v>
      </c>
      <c r="F235" s="168" t="s">
        <v>3204</v>
      </c>
      <c r="G235" s="168" t="s">
        <v>3205</v>
      </c>
      <c r="H235" s="168" t="s">
        <v>3089</v>
      </c>
      <c r="I235" s="168" t="s">
        <v>3206</v>
      </c>
      <c r="J235" s="168" t="s">
        <v>3207</v>
      </c>
      <c r="K235" s="169" t="s">
        <v>1768</v>
      </c>
      <c r="L235" s="170"/>
      <c r="M235" s="170"/>
      <c r="N235" s="170"/>
      <c r="O235" s="170"/>
      <c r="P235" s="170"/>
      <c r="Q235" s="170"/>
      <c r="R235" s="170"/>
      <c r="S235" s="189"/>
      <c r="T235" s="189"/>
      <c r="U235" s="180"/>
      <c r="V235" s="180"/>
      <c r="W235" s="180"/>
      <c r="X235" s="180"/>
      <c r="Y235" s="180"/>
      <c r="Z235" s="180"/>
      <c r="AA235" s="180"/>
      <c r="AB235" s="180"/>
      <c r="AC235" s="180"/>
      <c r="AD235" s="180"/>
      <c r="AE235" s="180"/>
      <c r="AF235" s="180"/>
      <c r="AG235" s="180"/>
      <c r="AH235" s="180"/>
    </row>
    <row r="236" ht="15.75" customHeight="1">
      <c r="A236" s="161">
        <v>234.0</v>
      </c>
      <c r="B236" s="167" t="s">
        <v>2032</v>
      </c>
      <c r="C236" s="160" t="s">
        <v>3208</v>
      </c>
      <c r="D236" s="167">
        <v>100.0</v>
      </c>
      <c r="E236" s="96" t="s">
        <v>3209</v>
      </c>
      <c r="F236" s="168" t="s">
        <v>3210</v>
      </c>
      <c r="G236" s="168" t="s">
        <v>2335</v>
      </c>
      <c r="H236" s="168" t="s">
        <v>3211</v>
      </c>
      <c r="I236" s="168" t="s">
        <v>3212</v>
      </c>
      <c r="J236" s="168" t="s">
        <v>3213</v>
      </c>
      <c r="K236" s="169" t="s">
        <v>384</v>
      </c>
      <c r="L236" s="170"/>
      <c r="M236" s="170"/>
      <c r="N236" s="170"/>
      <c r="O236" s="170"/>
      <c r="P236" s="170"/>
      <c r="Q236" s="170"/>
      <c r="R236" s="170"/>
      <c r="S236" s="189"/>
      <c r="T236" s="189"/>
      <c r="U236" s="180"/>
      <c r="V236" s="180"/>
      <c r="W236" s="180"/>
      <c r="X236" s="180"/>
      <c r="Y236" s="180"/>
      <c r="Z236" s="180"/>
      <c r="AA236" s="180"/>
      <c r="AB236" s="180"/>
      <c r="AC236" s="180"/>
      <c r="AD236" s="180"/>
      <c r="AE236" s="180"/>
      <c r="AF236" s="180"/>
      <c r="AG236" s="180"/>
      <c r="AH236" s="180"/>
    </row>
    <row r="237" ht="15.75" customHeight="1">
      <c r="A237" s="161">
        <v>235.0</v>
      </c>
      <c r="B237" s="167" t="s">
        <v>2032</v>
      </c>
      <c r="C237" s="160" t="s">
        <v>3214</v>
      </c>
      <c r="D237" s="167">
        <v>18.0</v>
      </c>
      <c r="E237" s="96" t="s">
        <v>3215</v>
      </c>
      <c r="F237" s="168" t="s">
        <v>643</v>
      </c>
      <c r="G237" s="168" t="s">
        <v>2619</v>
      </c>
      <c r="H237" s="168" t="s">
        <v>2744</v>
      </c>
      <c r="I237" s="168" t="s">
        <v>2244</v>
      </c>
      <c r="J237" s="168" t="s">
        <v>2949</v>
      </c>
      <c r="K237" s="169" t="s">
        <v>727</v>
      </c>
      <c r="L237" s="170"/>
      <c r="M237" s="170"/>
      <c r="N237" s="170"/>
      <c r="O237" s="170"/>
      <c r="P237" s="170"/>
      <c r="Q237" s="170"/>
      <c r="R237" s="170"/>
      <c r="S237" s="189"/>
      <c r="T237" s="189"/>
      <c r="U237" s="180"/>
      <c r="V237" s="180"/>
      <c r="W237" s="180"/>
      <c r="X237" s="180"/>
      <c r="Y237" s="180"/>
      <c r="Z237" s="180"/>
      <c r="AA237" s="180"/>
      <c r="AB237" s="180"/>
      <c r="AC237" s="180"/>
      <c r="AD237" s="180"/>
      <c r="AE237" s="180"/>
      <c r="AF237" s="180"/>
      <c r="AG237" s="180"/>
      <c r="AH237" s="180"/>
    </row>
    <row r="238" ht="15.75" customHeight="1">
      <c r="A238" s="161">
        <v>236.0</v>
      </c>
      <c r="B238" s="167" t="s">
        <v>2032</v>
      </c>
      <c r="C238" s="160" t="s">
        <v>3216</v>
      </c>
      <c r="D238" s="167">
        <v>7.0</v>
      </c>
      <c r="E238" s="96" t="s">
        <v>3217</v>
      </c>
      <c r="F238" s="168" t="s">
        <v>3218</v>
      </c>
      <c r="G238" s="168" t="s">
        <v>3219</v>
      </c>
      <c r="H238" s="168" t="s">
        <v>3220</v>
      </c>
      <c r="I238" s="168" t="s">
        <v>3221</v>
      </c>
      <c r="J238" s="168" t="s">
        <v>3222</v>
      </c>
      <c r="K238" s="169" t="s">
        <v>1768</v>
      </c>
      <c r="L238" s="170"/>
      <c r="M238" s="170"/>
      <c r="N238" s="170"/>
      <c r="O238" s="170"/>
      <c r="P238" s="170"/>
      <c r="Q238" s="170"/>
      <c r="R238" s="170"/>
      <c r="S238" s="189"/>
      <c r="T238" s="189"/>
      <c r="U238" s="180"/>
      <c r="V238" s="180"/>
      <c r="W238" s="180"/>
      <c r="X238" s="180"/>
      <c r="Y238" s="180"/>
      <c r="Z238" s="180"/>
      <c r="AA238" s="180"/>
      <c r="AB238" s="180"/>
      <c r="AC238" s="180"/>
      <c r="AD238" s="180"/>
      <c r="AE238" s="180"/>
      <c r="AF238" s="180"/>
      <c r="AG238" s="180"/>
      <c r="AH238" s="180"/>
    </row>
    <row r="239" ht="15.75" customHeight="1">
      <c r="A239" s="161">
        <v>237.0</v>
      </c>
      <c r="B239" s="167" t="s">
        <v>2032</v>
      </c>
      <c r="C239" s="160" t="s">
        <v>3223</v>
      </c>
      <c r="D239" s="167">
        <v>63.0</v>
      </c>
      <c r="E239" s="96" t="s">
        <v>3224</v>
      </c>
      <c r="F239" s="168" t="s">
        <v>3225</v>
      </c>
      <c r="G239" s="168" t="s">
        <v>2454</v>
      </c>
      <c r="H239" s="168" t="s">
        <v>3226</v>
      </c>
      <c r="I239" s="168" t="s">
        <v>3227</v>
      </c>
      <c r="J239" s="168" t="s">
        <v>2792</v>
      </c>
      <c r="K239" s="169" t="s">
        <v>7</v>
      </c>
      <c r="L239" s="170"/>
      <c r="M239" s="170"/>
      <c r="N239" s="170"/>
      <c r="O239" s="170"/>
      <c r="P239" s="170"/>
      <c r="Q239" s="170"/>
      <c r="R239" s="170"/>
      <c r="S239" s="189"/>
      <c r="T239" s="189"/>
      <c r="U239" s="180"/>
      <c r="V239" s="180"/>
      <c r="W239" s="180"/>
      <c r="X239" s="180"/>
      <c r="Y239" s="180"/>
      <c r="Z239" s="180"/>
      <c r="AA239" s="180"/>
      <c r="AB239" s="180"/>
      <c r="AC239" s="180"/>
      <c r="AD239" s="180"/>
      <c r="AE239" s="180"/>
      <c r="AF239" s="180"/>
      <c r="AG239" s="180"/>
      <c r="AH239" s="180"/>
    </row>
    <row r="240" ht="15.75" customHeight="1">
      <c r="A240" s="161">
        <v>238.0</v>
      </c>
      <c r="B240" s="167" t="s">
        <v>2032</v>
      </c>
      <c r="C240" s="160" t="s">
        <v>3228</v>
      </c>
      <c r="D240" s="167">
        <v>2.0</v>
      </c>
      <c r="E240" s="96" t="s">
        <v>3229</v>
      </c>
      <c r="F240" s="168" t="s">
        <v>3230</v>
      </c>
      <c r="G240" s="160"/>
      <c r="H240" s="160"/>
      <c r="I240" s="160"/>
      <c r="J240" s="160"/>
      <c r="K240" s="169" t="s">
        <v>50</v>
      </c>
      <c r="L240" s="170"/>
      <c r="M240" s="170"/>
      <c r="N240" s="170"/>
      <c r="O240" s="170"/>
      <c r="P240" s="170"/>
      <c r="Q240" s="170"/>
      <c r="R240" s="170"/>
      <c r="S240" s="189"/>
      <c r="T240" s="189"/>
      <c r="U240" s="180"/>
      <c r="V240" s="180"/>
      <c r="W240" s="180"/>
      <c r="X240" s="180"/>
      <c r="Y240" s="180"/>
      <c r="Z240" s="180"/>
      <c r="AA240" s="180"/>
      <c r="AB240" s="180"/>
      <c r="AC240" s="180"/>
      <c r="AD240" s="180"/>
      <c r="AE240" s="180"/>
      <c r="AF240" s="180"/>
      <c r="AG240" s="180"/>
      <c r="AH240" s="180"/>
    </row>
    <row r="241" ht="15.75" customHeight="1">
      <c r="A241" s="161">
        <v>239.0</v>
      </c>
      <c r="B241" s="167" t="s">
        <v>2032</v>
      </c>
      <c r="C241" s="160" t="s">
        <v>3231</v>
      </c>
      <c r="D241" s="167">
        <v>4.0</v>
      </c>
      <c r="E241" s="96" t="s">
        <v>3232</v>
      </c>
      <c r="F241" s="168" t="s">
        <v>3233</v>
      </c>
      <c r="G241" s="168" t="s">
        <v>3234</v>
      </c>
      <c r="H241" s="168" t="s">
        <v>3235</v>
      </c>
      <c r="I241" s="168" t="s">
        <v>3236</v>
      </c>
      <c r="J241" s="160"/>
      <c r="K241" s="169" t="s">
        <v>896</v>
      </c>
      <c r="L241" s="170"/>
      <c r="M241" s="170"/>
      <c r="N241" s="170"/>
      <c r="O241" s="170"/>
      <c r="P241" s="170"/>
      <c r="Q241" s="170"/>
      <c r="R241" s="170"/>
      <c r="S241" s="189"/>
      <c r="T241" s="189"/>
      <c r="U241" s="180"/>
      <c r="V241" s="180"/>
      <c r="W241" s="180"/>
      <c r="X241" s="180"/>
      <c r="Y241" s="180"/>
      <c r="Z241" s="180"/>
      <c r="AA241" s="180"/>
      <c r="AB241" s="180"/>
      <c r="AC241" s="180"/>
      <c r="AD241" s="180"/>
      <c r="AE241" s="180"/>
      <c r="AF241" s="180"/>
      <c r="AG241" s="180"/>
      <c r="AH241" s="180"/>
    </row>
    <row r="242" ht="15.75" customHeight="1">
      <c r="A242" s="161">
        <v>240.0</v>
      </c>
      <c r="B242" s="167" t="s">
        <v>2032</v>
      </c>
      <c r="C242" s="160" t="s">
        <v>3237</v>
      </c>
      <c r="D242" s="167">
        <v>76.0</v>
      </c>
      <c r="E242" s="96" t="s">
        <v>3238</v>
      </c>
      <c r="F242" s="168" t="s">
        <v>3239</v>
      </c>
      <c r="G242" s="168" t="s">
        <v>427</v>
      </c>
      <c r="H242" s="168" t="s">
        <v>3240</v>
      </c>
      <c r="I242" s="168" t="s">
        <v>3241</v>
      </c>
      <c r="J242" s="168" t="s">
        <v>3242</v>
      </c>
      <c r="K242" s="169" t="s">
        <v>7</v>
      </c>
      <c r="L242" s="170"/>
      <c r="M242" s="170"/>
      <c r="N242" s="170"/>
      <c r="O242" s="170"/>
      <c r="P242" s="170"/>
      <c r="Q242" s="170"/>
      <c r="R242" s="170"/>
      <c r="S242" s="189"/>
      <c r="T242" s="189"/>
      <c r="U242" s="180"/>
      <c r="V242" s="180"/>
      <c r="W242" s="180"/>
      <c r="X242" s="180"/>
      <c r="Y242" s="180"/>
      <c r="Z242" s="180"/>
      <c r="AA242" s="180"/>
      <c r="AB242" s="180"/>
      <c r="AC242" s="180"/>
      <c r="AD242" s="180"/>
      <c r="AE242" s="180"/>
      <c r="AF242" s="180"/>
      <c r="AG242" s="180"/>
      <c r="AH242" s="180"/>
    </row>
    <row r="243" ht="15.75" customHeight="1">
      <c r="A243" s="161">
        <v>241.0</v>
      </c>
      <c r="B243" s="167" t="s">
        <v>2032</v>
      </c>
      <c r="C243" s="160" t="s">
        <v>3243</v>
      </c>
      <c r="D243" s="167">
        <v>34.0</v>
      </c>
      <c r="E243" s="96" t="s">
        <v>3244</v>
      </c>
      <c r="F243" s="168" t="s">
        <v>3245</v>
      </c>
      <c r="G243" s="168" t="s">
        <v>3246</v>
      </c>
      <c r="H243" s="168" t="s">
        <v>427</v>
      </c>
      <c r="I243" s="168" t="s">
        <v>2124</v>
      </c>
      <c r="J243" s="168" t="s">
        <v>3241</v>
      </c>
      <c r="K243" s="169" t="s">
        <v>1768</v>
      </c>
      <c r="L243" s="170"/>
      <c r="M243" s="170"/>
      <c r="N243" s="170"/>
      <c r="O243" s="170"/>
      <c r="P243" s="170"/>
      <c r="Q243" s="170"/>
      <c r="R243" s="170"/>
      <c r="S243" s="189"/>
      <c r="T243" s="189"/>
      <c r="U243" s="180"/>
      <c r="V243" s="180"/>
      <c r="W243" s="180"/>
      <c r="X243" s="180"/>
      <c r="Y243" s="180"/>
      <c r="Z243" s="180"/>
      <c r="AA243" s="180"/>
      <c r="AB243" s="180"/>
      <c r="AC243" s="180"/>
      <c r="AD243" s="180"/>
      <c r="AE243" s="180"/>
      <c r="AF243" s="180"/>
      <c r="AG243" s="180"/>
      <c r="AH243" s="180"/>
    </row>
    <row r="244" ht="15.75" customHeight="1">
      <c r="A244" s="161">
        <v>242.0</v>
      </c>
      <c r="B244" s="167" t="s">
        <v>2032</v>
      </c>
      <c r="C244" s="160" t="s">
        <v>3247</v>
      </c>
      <c r="D244" s="167">
        <v>6.0</v>
      </c>
      <c r="E244" s="96" t="s">
        <v>3248</v>
      </c>
      <c r="F244" s="168" t="s">
        <v>3249</v>
      </c>
      <c r="G244" s="168" t="s">
        <v>3250</v>
      </c>
      <c r="H244" s="160"/>
      <c r="I244" s="160"/>
      <c r="J244" s="160"/>
      <c r="K244" s="169" t="s">
        <v>7</v>
      </c>
      <c r="L244" s="170"/>
      <c r="M244" s="170"/>
      <c r="N244" s="170"/>
      <c r="O244" s="170"/>
      <c r="P244" s="170"/>
      <c r="Q244" s="170"/>
      <c r="R244" s="170"/>
      <c r="S244" s="189"/>
      <c r="T244" s="189"/>
      <c r="U244" s="180"/>
      <c r="V244" s="180"/>
      <c r="W244" s="180"/>
      <c r="X244" s="180"/>
      <c r="Y244" s="180"/>
      <c r="Z244" s="180"/>
      <c r="AA244" s="180"/>
      <c r="AB244" s="180"/>
      <c r="AC244" s="180"/>
      <c r="AD244" s="180"/>
      <c r="AE244" s="180"/>
      <c r="AF244" s="180"/>
      <c r="AG244" s="180"/>
      <c r="AH244" s="180"/>
    </row>
    <row r="245" ht="15.75" customHeight="1">
      <c r="A245" s="161">
        <v>243.0</v>
      </c>
      <c r="B245" s="167" t="s">
        <v>2032</v>
      </c>
      <c r="C245" s="160" t="s">
        <v>3251</v>
      </c>
      <c r="D245" s="167">
        <v>129.0</v>
      </c>
      <c r="E245" s="96" t="s">
        <v>3252</v>
      </c>
      <c r="F245" s="168" t="s">
        <v>2912</v>
      </c>
      <c r="G245" s="168" t="s">
        <v>668</v>
      </c>
      <c r="H245" s="168" t="s">
        <v>2923</v>
      </c>
      <c r="I245" s="168" t="s">
        <v>3253</v>
      </c>
      <c r="J245" s="168" t="s">
        <v>3254</v>
      </c>
      <c r="K245" s="169" t="s">
        <v>1768</v>
      </c>
      <c r="L245" s="170"/>
      <c r="M245" s="170"/>
      <c r="N245" s="170"/>
      <c r="O245" s="170"/>
      <c r="P245" s="170"/>
      <c r="Q245" s="170"/>
      <c r="R245" s="170"/>
      <c r="S245" s="189"/>
      <c r="T245" s="189"/>
      <c r="U245" s="180"/>
      <c r="V245" s="180"/>
      <c r="W245" s="180"/>
      <c r="X245" s="180"/>
      <c r="Y245" s="180"/>
      <c r="Z245" s="180"/>
      <c r="AA245" s="180"/>
      <c r="AB245" s="180"/>
      <c r="AC245" s="180"/>
      <c r="AD245" s="180"/>
      <c r="AE245" s="180"/>
      <c r="AF245" s="180"/>
      <c r="AG245" s="180"/>
      <c r="AH245" s="180"/>
    </row>
    <row r="246" ht="15.75" customHeight="1">
      <c r="A246" s="161">
        <v>244.0</v>
      </c>
      <c r="B246" s="167" t="s">
        <v>2032</v>
      </c>
      <c r="C246" s="160" t="s">
        <v>3255</v>
      </c>
      <c r="D246" s="167">
        <v>70.0</v>
      </c>
      <c r="E246" s="96" t="s">
        <v>1238</v>
      </c>
      <c r="F246" s="168" t="s">
        <v>2126</v>
      </c>
      <c r="G246" s="168" t="s">
        <v>3256</v>
      </c>
      <c r="H246" s="168" t="s">
        <v>383</v>
      </c>
      <c r="I246" s="168" t="s">
        <v>2053</v>
      </c>
      <c r="J246" s="168" t="s">
        <v>2095</v>
      </c>
      <c r="K246" s="77" t="s">
        <v>384</v>
      </c>
      <c r="L246" s="170"/>
      <c r="M246" s="170"/>
      <c r="N246" s="170"/>
      <c r="O246" s="170"/>
      <c r="P246" s="170"/>
      <c r="Q246" s="170"/>
      <c r="R246" s="170"/>
      <c r="S246" s="189"/>
      <c r="T246" s="189"/>
      <c r="U246" s="180"/>
      <c r="V246" s="180"/>
      <c r="W246" s="180"/>
      <c r="X246" s="180"/>
      <c r="Y246" s="180"/>
      <c r="Z246" s="180"/>
      <c r="AA246" s="180"/>
      <c r="AB246" s="180"/>
      <c r="AC246" s="180"/>
      <c r="AD246" s="180"/>
      <c r="AE246" s="180"/>
      <c r="AF246" s="180"/>
      <c r="AG246" s="180"/>
      <c r="AH246" s="180"/>
    </row>
    <row r="247" ht="15.75" customHeight="1">
      <c r="A247" s="67">
        <v>245.0</v>
      </c>
      <c r="B247" s="73" t="s">
        <v>2032</v>
      </c>
      <c r="C247" s="72" t="s">
        <v>3257</v>
      </c>
      <c r="D247" s="73">
        <v>3.0</v>
      </c>
      <c r="E247" s="98" t="s">
        <v>3258</v>
      </c>
      <c r="F247" s="75" t="s">
        <v>3259</v>
      </c>
      <c r="G247" s="75" t="s">
        <v>3260</v>
      </c>
      <c r="H247" s="75" t="s">
        <v>3261</v>
      </c>
      <c r="K247" s="77" t="s">
        <v>7</v>
      </c>
      <c r="L247" s="54"/>
      <c r="M247" s="54"/>
      <c r="N247" s="54"/>
      <c r="O247" s="54"/>
      <c r="P247" s="54"/>
      <c r="Q247" s="54"/>
      <c r="R247" s="54"/>
      <c r="S247" s="105"/>
      <c r="T247" s="105"/>
      <c r="U247" s="194"/>
      <c r="V247" s="194"/>
      <c r="W247" s="194"/>
      <c r="X247" s="194"/>
      <c r="Y247" s="194"/>
      <c r="Z247" s="194"/>
      <c r="AA247" s="194"/>
      <c r="AB247" s="194"/>
      <c r="AC247" s="194"/>
      <c r="AD247" s="194"/>
      <c r="AE247" s="194"/>
      <c r="AF247" s="194"/>
      <c r="AG247" s="194"/>
      <c r="AH247" s="194"/>
    </row>
    <row r="248" ht="15.75" customHeight="1">
      <c r="A248" s="161">
        <v>246.0</v>
      </c>
      <c r="B248" s="167" t="s">
        <v>2032</v>
      </c>
      <c r="C248" s="160" t="s">
        <v>3262</v>
      </c>
      <c r="D248" s="167">
        <v>13.0</v>
      </c>
      <c r="E248" s="96" t="s">
        <v>3263</v>
      </c>
      <c r="F248" s="168" t="s">
        <v>3264</v>
      </c>
      <c r="G248" s="168" t="s">
        <v>3265</v>
      </c>
      <c r="H248" s="168" t="s">
        <v>3266</v>
      </c>
      <c r="I248" s="168" t="s">
        <v>3267</v>
      </c>
      <c r="J248" s="168" t="s">
        <v>3268</v>
      </c>
      <c r="K248" s="169" t="s">
        <v>896</v>
      </c>
      <c r="L248" s="170"/>
      <c r="M248" s="170"/>
      <c r="N248" s="170"/>
      <c r="O248" s="170"/>
      <c r="P248" s="170"/>
      <c r="Q248" s="170"/>
      <c r="R248" s="170"/>
      <c r="S248" s="189"/>
      <c r="T248" s="189"/>
      <c r="U248" s="180"/>
      <c r="V248" s="180"/>
      <c r="W248" s="180"/>
      <c r="X248" s="180"/>
      <c r="Y248" s="180"/>
      <c r="Z248" s="180"/>
      <c r="AA248" s="180"/>
      <c r="AB248" s="180"/>
      <c r="AC248" s="180"/>
      <c r="AD248" s="180"/>
      <c r="AE248" s="180"/>
      <c r="AF248" s="180"/>
      <c r="AG248" s="180"/>
      <c r="AH248" s="180"/>
    </row>
    <row r="249" ht="15.75" customHeight="1">
      <c r="A249" s="161">
        <v>247.0</v>
      </c>
      <c r="B249" s="167" t="s">
        <v>2032</v>
      </c>
      <c r="C249" s="160" t="s">
        <v>2230</v>
      </c>
      <c r="D249" s="167">
        <v>44.0</v>
      </c>
      <c r="E249" s="96" t="s">
        <v>3269</v>
      </c>
      <c r="F249" s="168" t="s">
        <v>2197</v>
      </c>
      <c r="G249" s="168" t="s">
        <v>2196</v>
      </c>
      <c r="H249" s="168" t="s">
        <v>942</v>
      </c>
      <c r="I249" s="168" t="s">
        <v>1359</v>
      </c>
      <c r="J249" s="168" t="s">
        <v>1036</v>
      </c>
      <c r="K249" s="77" t="s">
        <v>1199</v>
      </c>
      <c r="L249" s="170"/>
      <c r="M249" s="170"/>
      <c r="N249" s="170"/>
      <c r="O249" s="170"/>
      <c r="P249" s="170"/>
      <c r="Q249" s="170"/>
      <c r="R249" s="170"/>
      <c r="S249" s="189"/>
      <c r="T249" s="189"/>
      <c r="U249" s="180"/>
      <c r="V249" s="180"/>
      <c r="W249" s="180"/>
      <c r="X249" s="180"/>
      <c r="Y249" s="180"/>
      <c r="Z249" s="180"/>
      <c r="AA249" s="180"/>
      <c r="AB249" s="180"/>
      <c r="AC249" s="180"/>
      <c r="AD249" s="180"/>
      <c r="AE249" s="180"/>
      <c r="AF249" s="180"/>
      <c r="AG249" s="180"/>
      <c r="AH249" s="180"/>
    </row>
    <row r="250" ht="15.75" customHeight="1">
      <c r="A250" s="161">
        <v>248.0</v>
      </c>
      <c r="B250" s="167" t="s">
        <v>2032</v>
      </c>
      <c r="C250" s="160" t="s">
        <v>3270</v>
      </c>
      <c r="D250" s="167">
        <v>40.0</v>
      </c>
      <c r="E250" s="96" t="s">
        <v>3271</v>
      </c>
      <c r="F250" s="168" t="s">
        <v>2144</v>
      </c>
      <c r="G250" s="168" t="s">
        <v>3272</v>
      </c>
      <c r="H250" s="168" t="s">
        <v>3273</v>
      </c>
      <c r="I250" s="168" t="s">
        <v>3274</v>
      </c>
      <c r="J250" s="168" t="s">
        <v>2145</v>
      </c>
      <c r="K250" s="77" t="s">
        <v>684</v>
      </c>
      <c r="L250" s="170"/>
      <c r="M250" s="170"/>
      <c r="N250" s="170"/>
      <c r="O250" s="170"/>
      <c r="P250" s="170"/>
      <c r="Q250" s="170"/>
      <c r="R250" s="170"/>
      <c r="S250" s="189"/>
      <c r="T250" s="189"/>
      <c r="U250" s="180"/>
      <c r="V250" s="180"/>
      <c r="W250" s="180"/>
      <c r="X250" s="180"/>
      <c r="Y250" s="180"/>
      <c r="Z250" s="180"/>
      <c r="AA250" s="180"/>
      <c r="AB250" s="180"/>
      <c r="AC250" s="180"/>
      <c r="AD250" s="180"/>
      <c r="AE250" s="180"/>
      <c r="AF250" s="180"/>
      <c r="AG250" s="180"/>
      <c r="AH250" s="180"/>
    </row>
    <row r="251" ht="15.75" customHeight="1">
      <c r="A251" s="161">
        <v>249.0</v>
      </c>
      <c r="B251" s="167" t="s">
        <v>2032</v>
      </c>
      <c r="C251" s="160" t="s">
        <v>3121</v>
      </c>
      <c r="D251" s="167">
        <v>7.0</v>
      </c>
      <c r="E251" s="96" t="s">
        <v>3275</v>
      </c>
      <c r="F251" s="168" t="s">
        <v>3123</v>
      </c>
      <c r="G251" s="168" t="s">
        <v>1728</v>
      </c>
      <c r="H251" s="168" t="s">
        <v>1165</v>
      </c>
      <c r="I251" s="168" t="s">
        <v>1764</v>
      </c>
      <c r="J251" s="168" t="s">
        <v>3124</v>
      </c>
      <c r="K251" s="169" t="s">
        <v>348</v>
      </c>
      <c r="L251" s="170"/>
      <c r="M251" s="170"/>
      <c r="N251" s="170"/>
      <c r="O251" s="170"/>
      <c r="P251" s="170"/>
      <c r="Q251" s="170"/>
      <c r="R251" s="170"/>
      <c r="S251" s="189"/>
      <c r="T251" s="189"/>
      <c r="U251" s="180"/>
      <c r="V251" s="180"/>
      <c r="W251" s="180"/>
      <c r="X251" s="180"/>
      <c r="Y251" s="180"/>
      <c r="Z251" s="180"/>
      <c r="AA251" s="180"/>
      <c r="AB251" s="180"/>
      <c r="AC251" s="180"/>
      <c r="AD251" s="180"/>
      <c r="AE251" s="180"/>
      <c r="AF251" s="180"/>
      <c r="AG251" s="180"/>
      <c r="AH251" s="180"/>
    </row>
    <row r="252" ht="15.75" customHeight="1">
      <c r="A252" s="161">
        <v>250.0</v>
      </c>
      <c r="B252" s="167" t="s">
        <v>2032</v>
      </c>
      <c r="C252" s="160" t="s">
        <v>3276</v>
      </c>
      <c r="D252" s="167">
        <v>13.0</v>
      </c>
      <c r="E252" s="96" t="s">
        <v>3277</v>
      </c>
      <c r="F252" s="168" t="s">
        <v>802</v>
      </c>
      <c r="G252" s="168" t="s">
        <v>3087</v>
      </c>
      <c r="H252" s="168" t="s">
        <v>3278</v>
      </c>
      <c r="I252" s="168" t="s">
        <v>3279</v>
      </c>
      <c r="J252" s="168" t="s">
        <v>3280</v>
      </c>
      <c r="K252" s="169" t="s">
        <v>480</v>
      </c>
      <c r="L252" s="170"/>
      <c r="M252" s="170"/>
      <c r="N252" s="170"/>
      <c r="O252" s="170"/>
      <c r="P252" s="170"/>
      <c r="Q252" s="170"/>
      <c r="R252" s="170"/>
      <c r="S252" s="189"/>
      <c r="T252" s="189"/>
      <c r="U252" s="180"/>
      <c r="V252" s="180"/>
      <c r="W252" s="180"/>
      <c r="X252" s="180"/>
      <c r="Y252" s="180"/>
      <c r="Z252" s="180"/>
      <c r="AA252" s="180"/>
      <c r="AB252" s="180"/>
      <c r="AC252" s="180"/>
      <c r="AD252" s="180"/>
      <c r="AE252" s="180"/>
      <c r="AF252" s="180"/>
      <c r="AG252" s="180"/>
      <c r="AH252" s="180"/>
    </row>
    <row r="253" ht="15.75" customHeight="1">
      <c r="A253" s="161">
        <v>251.0</v>
      </c>
      <c r="B253" s="167" t="s">
        <v>2032</v>
      </c>
      <c r="C253" s="160" t="s">
        <v>3281</v>
      </c>
      <c r="D253" s="167">
        <v>23.0</v>
      </c>
      <c r="E253" s="96" t="s">
        <v>3282</v>
      </c>
      <c r="F253" s="168" t="s">
        <v>2364</v>
      </c>
      <c r="G253" s="168" t="s">
        <v>1679</v>
      </c>
      <c r="H253" s="168" t="s">
        <v>3283</v>
      </c>
      <c r="I253" s="168" t="s">
        <v>670</v>
      </c>
      <c r="J253" s="168" t="s">
        <v>3284</v>
      </c>
      <c r="K253" s="169" t="s">
        <v>1768</v>
      </c>
      <c r="L253" s="170"/>
      <c r="M253" s="170"/>
      <c r="N253" s="170"/>
      <c r="O253" s="170"/>
      <c r="P253" s="170"/>
      <c r="Q253" s="170"/>
      <c r="R253" s="170"/>
      <c r="S253" s="189"/>
      <c r="T253" s="189"/>
      <c r="U253" s="180"/>
      <c r="V253" s="180"/>
      <c r="W253" s="180"/>
      <c r="X253" s="180"/>
      <c r="Y253" s="180"/>
      <c r="Z253" s="180"/>
      <c r="AA253" s="180"/>
      <c r="AB253" s="180"/>
      <c r="AC253" s="180"/>
      <c r="AD253" s="180"/>
      <c r="AE253" s="180"/>
      <c r="AF253" s="180"/>
      <c r="AG253" s="180"/>
      <c r="AH253" s="180"/>
    </row>
    <row r="254" ht="15.75" customHeight="1">
      <c r="A254" s="161">
        <v>252.0</v>
      </c>
      <c r="B254" s="167" t="s">
        <v>2032</v>
      </c>
      <c r="C254" s="160" t="s">
        <v>3285</v>
      </c>
      <c r="D254" s="167">
        <v>5.0</v>
      </c>
      <c r="E254" s="96" t="s">
        <v>3286</v>
      </c>
      <c r="F254" s="168" t="s">
        <v>2712</v>
      </c>
      <c r="G254" s="168" t="s">
        <v>2713</v>
      </c>
      <c r="H254" s="168" t="s">
        <v>2079</v>
      </c>
      <c r="I254" s="168" t="s">
        <v>2714</v>
      </c>
      <c r="J254" s="168" t="s">
        <v>2077</v>
      </c>
      <c r="K254" s="169" t="s">
        <v>1192</v>
      </c>
      <c r="L254" s="170"/>
      <c r="M254" s="170"/>
      <c r="N254" s="170"/>
      <c r="O254" s="170"/>
      <c r="P254" s="170"/>
      <c r="Q254" s="170"/>
      <c r="R254" s="170"/>
      <c r="S254" s="189"/>
      <c r="T254" s="189"/>
      <c r="U254" s="180"/>
      <c r="V254" s="180"/>
      <c r="W254" s="180"/>
      <c r="X254" s="180"/>
      <c r="Y254" s="180"/>
      <c r="Z254" s="180"/>
      <c r="AA254" s="180"/>
      <c r="AB254" s="180"/>
      <c r="AC254" s="180"/>
      <c r="AD254" s="180"/>
      <c r="AE254" s="180"/>
      <c r="AF254" s="180"/>
      <c r="AG254" s="180"/>
      <c r="AH254" s="180"/>
    </row>
    <row r="255" ht="15.75" customHeight="1">
      <c r="A255" s="67">
        <v>253.0</v>
      </c>
      <c r="B255" s="73" t="s">
        <v>2032</v>
      </c>
      <c r="C255" s="72" t="s">
        <v>3287</v>
      </c>
      <c r="D255" s="73">
        <v>39.0</v>
      </c>
      <c r="E255" s="98" t="s">
        <v>3288</v>
      </c>
      <c r="F255" s="75" t="s">
        <v>3289</v>
      </c>
      <c r="G255" s="75" t="s">
        <v>3290</v>
      </c>
      <c r="H255" s="75" t="s">
        <v>3291</v>
      </c>
      <c r="I255" s="75" t="s">
        <v>3292</v>
      </c>
      <c r="J255" s="75" t="s">
        <v>2612</v>
      </c>
      <c r="K255" s="77" t="s">
        <v>269</v>
      </c>
      <c r="L255" s="54"/>
      <c r="M255" s="54"/>
      <c r="N255" s="54"/>
      <c r="O255" s="54"/>
      <c r="P255" s="54"/>
      <c r="Q255" s="54"/>
      <c r="R255" s="54"/>
      <c r="S255" s="105"/>
      <c r="T255" s="105"/>
      <c r="U255" s="194"/>
      <c r="V255" s="194"/>
      <c r="W255" s="194"/>
      <c r="X255" s="194"/>
      <c r="Y255" s="194"/>
      <c r="Z255" s="194"/>
      <c r="AA255" s="194"/>
      <c r="AB255" s="194"/>
      <c r="AC255" s="194"/>
      <c r="AD255" s="194"/>
      <c r="AE255" s="194"/>
      <c r="AF255" s="194"/>
      <c r="AG255" s="194"/>
      <c r="AH255" s="194"/>
    </row>
    <row r="256" ht="15.75" customHeight="1">
      <c r="A256" s="161">
        <v>254.0</v>
      </c>
      <c r="B256" s="167" t="s">
        <v>2032</v>
      </c>
      <c r="C256" s="160" t="s">
        <v>3293</v>
      </c>
      <c r="D256" s="167">
        <v>17.0</v>
      </c>
      <c r="E256" s="96" t="s">
        <v>3294</v>
      </c>
      <c r="F256" s="168" t="s">
        <v>3295</v>
      </c>
      <c r="G256" s="168" t="s">
        <v>3296</v>
      </c>
      <c r="H256" s="168" t="s">
        <v>3297</v>
      </c>
      <c r="I256" s="168" t="s">
        <v>3298</v>
      </c>
      <c r="J256" s="168" t="s">
        <v>3299</v>
      </c>
      <c r="K256" s="187" t="s">
        <v>2162</v>
      </c>
      <c r="L256" s="170"/>
      <c r="M256" s="170"/>
      <c r="N256" s="170"/>
      <c r="O256" s="170"/>
      <c r="P256" s="170"/>
      <c r="Q256" s="170"/>
      <c r="R256" s="170"/>
      <c r="S256" s="189"/>
      <c r="T256" s="189"/>
      <c r="U256" s="180"/>
      <c r="V256" s="180"/>
      <c r="W256" s="180"/>
      <c r="X256" s="180"/>
      <c r="Y256" s="180"/>
      <c r="Z256" s="180"/>
      <c r="AA256" s="180"/>
      <c r="AB256" s="180"/>
      <c r="AC256" s="180"/>
      <c r="AD256" s="180"/>
      <c r="AE256" s="180"/>
      <c r="AF256" s="180"/>
      <c r="AG256" s="180"/>
      <c r="AH256" s="180"/>
    </row>
    <row r="257" ht="15.75" customHeight="1">
      <c r="A257" s="161">
        <v>255.0</v>
      </c>
      <c r="B257" s="167" t="s">
        <v>2032</v>
      </c>
      <c r="C257" s="160" t="s">
        <v>3300</v>
      </c>
      <c r="D257" s="167">
        <v>11.0</v>
      </c>
      <c r="E257" s="96" t="s">
        <v>3301</v>
      </c>
      <c r="F257" s="168" t="s">
        <v>3302</v>
      </c>
      <c r="G257" s="168" t="s">
        <v>3303</v>
      </c>
      <c r="H257" s="168" t="s">
        <v>3304</v>
      </c>
      <c r="I257" s="168" t="s">
        <v>3305</v>
      </c>
      <c r="J257" s="168" t="s">
        <v>3306</v>
      </c>
      <c r="K257" s="169" t="s">
        <v>480</v>
      </c>
      <c r="L257" s="170"/>
      <c r="M257" s="170"/>
      <c r="N257" s="170"/>
      <c r="O257" s="170"/>
      <c r="P257" s="170"/>
      <c r="Q257" s="170"/>
      <c r="R257" s="170"/>
      <c r="S257" s="189"/>
      <c r="T257" s="189"/>
      <c r="U257" s="180"/>
      <c r="V257" s="180"/>
      <c r="W257" s="180"/>
      <c r="X257" s="180"/>
      <c r="Y257" s="180"/>
      <c r="Z257" s="180"/>
      <c r="AA257" s="180"/>
      <c r="AB257" s="180"/>
      <c r="AC257" s="180"/>
      <c r="AD257" s="180"/>
      <c r="AE257" s="180"/>
      <c r="AF257" s="180"/>
      <c r="AG257" s="180"/>
      <c r="AH257" s="180"/>
    </row>
    <row r="258" ht="15.75" customHeight="1">
      <c r="A258" s="161">
        <v>256.0</v>
      </c>
      <c r="B258" s="167" t="s">
        <v>2032</v>
      </c>
      <c r="C258" s="160" t="s">
        <v>3307</v>
      </c>
      <c r="D258" s="167">
        <v>93.0</v>
      </c>
      <c r="E258" s="96" t="s">
        <v>3308</v>
      </c>
      <c r="F258" s="168" t="s">
        <v>3309</v>
      </c>
      <c r="G258" s="168" t="s">
        <v>3310</v>
      </c>
      <c r="H258" s="168" t="s">
        <v>3311</v>
      </c>
      <c r="I258" s="168" t="s">
        <v>2596</v>
      </c>
      <c r="J258" s="168" t="s">
        <v>3312</v>
      </c>
      <c r="K258" s="169" t="s">
        <v>269</v>
      </c>
      <c r="L258" s="170"/>
      <c r="M258" s="170"/>
      <c r="N258" s="170"/>
      <c r="O258" s="170"/>
      <c r="P258" s="170"/>
      <c r="Q258" s="170"/>
      <c r="R258" s="170"/>
      <c r="S258" s="189"/>
      <c r="T258" s="189"/>
      <c r="U258" s="180"/>
      <c r="V258" s="180"/>
      <c r="W258" s="180"/>
      <c r="X258" s="180"/>
      <c r="Y258" s="180"/>
      <c r="Z258" s="180"/>
      <c r="AA258" s="180"/>
      <c r="AB258" s="180"/>
      <c r="AC258" s="180"/>
      <c r="AD258" s="180"/>
      <c r="AE258" s="180"/>
      <c r="AF258" s="180"/>
      <c r="AG258" s="180"/>
      <c r="AH258" s="180"/>
    </row>
    <row r="259" ht="15.75" customHeight="1">
      <c r="A259" s="161">
        <v>257.0</v>
      </c>
      <c r="B259" s="167" t="s">
        <v>2032</v>
      </c>
      <c r="C259" s="160" t="s">
        <v>3313</v>
      </c>
      <c r="D259" s="167">
        <v>9.0</v>
      </c>
      <c r="E259" s="96" t="s">
        <v>3314</v>
      </c>
      <c r="F259" s="168" t="s">
        <v>2745</v>
      </c>
      <c r="G259" s="168" t="s">
        <v>3015</v>
      </c>
      <c r="H259" s="168" t="s">
        <v>2095</v>
      </c>
      <c r="I259" s="168" t="s">
        <v>2097</v>
      </c>
      <c r="J259" s="168" t="s">
        <v>1434</v>
      </c>
      <c r="K259" s="169" t="s">
        <v>7</v>
      </c>
      <c r="L259" s="170"/>
      <c r="M259" s="170"/>
      <c r="N259" s="170"/>
      <c r="O259" s="170"/>
      <c r="P259" s="170"/>
      <c r="Q259" s="170"/>
      <c r="R259" s="170"/>
      <c r="S259" s="189"/>
      <c r="T259" s="189"/>
      <c r="U259" s="180"/>
      <c r="V259" s="180"/>
      <c r="W259" s="180"/>
      <c r="X259" s="180"/>
      <c r="Y259" s="180"/>
      <c r="Z259" s="180"/>
      <c r="AA259" s="180"/>
      <c r="AB259" s="180"/>
      <c r="AC259" s="180"/>
      <c r="AD259" s="180"/>
      <c r="AE259" s="180"/>
      <c r="AF259" s="180"/>
      <c r="AG259" s="180"/>
      <c r="AH259" s="180"/>
    </row>
    <row r="260" ht="15.75" customHeight="1">
      <c r="A260" s="161">
        <v>258.0</v>
      </c>
      <c r="B260" s="167" t="s">
        <v>2032</v>
      </c>
      <c r="C260" s="160" t="s">
        <v>3315</v>
      </c>
      <c r="D260" s="167">
        <v>107.0</v>
      </c>
      <c r="E260" s="96" t="s">
        <v>3316</v>
      </c>
      <c r="F260" s="168" t="s">
        <v>3317</v>
      </c>
      <c r="G260" s="168" t="s">
        <v>2967</v>
      </c>
      <c r="H260" s="168" t="s">
        <v>2793</v>
      </c>
      <c r="I260" s="168" t="s">
        <v>3194</v>
      </c>
      <c r="J260" s="168" t="s">
        <v>3004</v>
      </c>
      <c r="K260" s="169" t="s">
        <v>384</v>
      </c>
      <c r="L260" s="170"/>
      <c r="M260" s="170"/>
      <c r="N260" s="170"/>
      <c r="O260" s="170"/>
      <c r="P260" s="170"/>
      <c r="Q260" s="170"/>
      <c r="R260" s="170"/>
      <c r="S260" s="189"/>
      <c r="T260" s="189"/>
      <c r="U260" s="180"/>
      <c r="V260" s="180"/>
      <c r="W260" s="180"/>
      <c r="X260" s="180"/>
      <c r="Y260" s="180"/>
      <c r="Z260" s="180"/>
      <c r="AA260" s="180"/>
      <c r="AB260" s="180"/>
      <c r="AC260" s="180"/>
      <c r="AD260" s="180"/>
      <c r="AE260" s="180"/>
      <c r="AF260" s="180"/>
      <c r="AG260" s="180"/>
      <c r="AH260" s="180"/>
    </row>
    <row r="261" ht="15.75" customHeight="1">
      <c r="A261" s="161">
        <v>259.0</v>
      </c>
      <c r="B261" s="167" t="s">
        <v>2032</v>
      </c>
      <c r="C261" s="160" t="s">
        <v>3318</v>
      </c>
      <c r="D261" s="167">
        <v>3.0</v>
      </c>
      <c r="E261" s="96" t="s">
        <v>3319</v>
      </c>
      <c r="F261" s="168" t="s">
        <v>2812</v>
      </c>
      <c r="G261" s="168" t="s">
        <v>2209</v>
      </c>
      <c r="H261" s="160"/>
      <c r="I261" s="160"/>
      <c r="J261" s="160"/>
      <c r="K261" s="169" t="s">
        <v>269</v>
      </c>
      <c r="L261" s="170"/>
      <c r="M261" s="170"/>
      <c r="N261" s="170"/>
      <c r="O261" s="170"/>
      <c r="P261" s="170"/>
      <c r="Q261" s="170"/>
      <c r="R261" s="170"/>
      <c r="S261" s="189"/>
      <c r="T261" s="189"/>
      <c r="U261" s="180"/>
      <c r="V261" s="180"/>
      <c r="W261" s="180"/>
      <c r="X261" s="180"/>
      <c r="Y261" s="180"/>
      <c r="Z261" s="180"/>
      <c r="AA261" s="180"/>
      <c r="AB261" s="180"/>
      <c r="AC261" s="180"/>
      <c r="AD261" s="180"/>
      <c r="AE261" s="180"/>
      <c r="AF261" s="180"/>
      <c r="AG261" s="180"/>
      <c r="AH261" s="180"/>
    </row>
    <row r="262" ht="15.75" customHeight="1">
      <c r="A262" s="161">
        <v>260.0</v>
      </c>
      <c r="B262" s="167" t="s">
        <v>2032</v>
      </c>
      <c r="C262" s="160" t="s">
        <v>3320</v>
      </c>
      <c r="D262" s="167">
        <v>7.0</v>
      </c>
      <c r="E262" s="96" t="s">
        <v>3321</v>
      </c>
      <c r="F262" s="168" t="s">
        <v>3322</v>
      </c>
      <c r="G262" s="168" t="s">
        <v>3323</v>
      </c>
      <c r="H262" s="168" t="s">
        <v>2154</v>
      </c>
      <c r="I262" s="168" t="s">
        <v>3324</v>
      </c>
      <c r="J262" s="168" t="s">
        <v>3325</v>
      </c>
      <c r="K262" s="77" t="s">
        <v>480</v>
      </c>
      <c r="L262" s="170"/>
      <c r="M262" s="170"/>
      <c r="N262" s="170"/>
      <c r="O262" s="170"/>
      <c r="P262" s="170"/>
      <c r="Q262" s="170"/>
      <c r="R262" s="170"/>
      <c r="S262" s="189"/>
      <c r="T262" s="189"/>
      <c r="U262" s="180"/>
      <c r="V262" s="180"/>
      <c r="W262" s="180"/>
      <c r="X262" s="180"/>
      <c r="Y262" s="180"/>
      <c r="Z262" s="180"/>
      <c r="AA262" s="180"/>
      <c r="AB262" s="180"/>
      <c r="AC262" s="180"/>
      <c r="AD262" s="180"/>
      <c r="AE262" s="180"/>
      <c r="AF262" s="180"/>
      <c r="AG262" s="180"/>
      <c r="AH262" s="180"/>
    </row>
    <row r="263" ht="15.75" customHeight="1">
      <c r="A263" s="161">
        <v>261.0</v>
      </c>
      <c r="B263" s="167" t="s">
        <v>2032</v>
      </c>
      <c r="C263" s="160" t="s">
        <v>3326</v>
      </c>
      <c r="D263" s="167">
        <v>16.0</v>
      </c>
      <c r="E263" s="96" t="s">
        <v>3327</v>
      </c>
      <c r="F263" s="168" t="s">
        <v>3328</v>
      </c>
      <c r="G263" s="168" t="s">
        <v>3329</v>
      </c>
      <c r="H263" s="168" t="s">
        <v>3330</v>
      </c>
      <c r="I263" s="168" t="s">
        <v>3331</v>
      </c>
      <c r="J263" s="168" t="s">
        <v>3332</v>
      </c>
      <c r="K263" s="169" t="s">
        <v>269</v>
      </c>
      <c r="L263" s="170"/>
      <c r="M263" s="170"/>
      <c r="N263" s="170"/>
      <c r="O263" s="170"/>
      <c r="P263" s="170"/>
      <c r="Q263" s="170"/>
      <c r="R263" s="170"/>
      <c r="S263" s="189"/>
      <c r="T263" s="189"/>
      <c r="U263" s="180"/>
      <c r="V263" s="180"/>
      <c r="W263" s="180"/>
      <c r="X263" s="180"/>
      <c r="Y263" s="180"/>
      <c r="Z263" s="180"/>
      <c r="AA263" s="180"/>
      <c r="AB263" s="180"/>
      <c r="AC263" s="180"/>
      <c r="AD263" s="180"/>
      <c r="AE263" s="180"/>
      <c r="AF263" s="180"/>
      <c r="AG263" s="180"/>
      <c r="AH263" s="180"/>
    </row>
    <row r="264" ht="15.75" customHeight="1">
      <c r="A264" s="67">
        <v>262.0</v>
      </c>
      <c r="B264" s="73" t="s">
        <v>2032</v>
      </c>
      <c r="C264" s="72" t="s">
        <v>3333</v>
      </c>
      <c r="D264" s="73">
        <v>10.0</v>
      </c>
      <c r="E264" s="98" t="s">
        <v>3334</v>
      </c>
      <c r="F264" s="75" t="s">
        <v>3335</v>
      </c>
      <c r="G264" s="75" t="s">
        <v>383</v>
      </c>
      <c r="H264" s="75" t="s">
        <v>3336</v>
      </c>
      <c r="I264" s="75" t="s">
        <v>2323</v>
      </c>
      <c r="J264" s="75" t="s">
        <v>3337</v>
      </c>
      <c r="K264" s="77" t="s">
        <v>384</v>
      </c>
      <c r="L264" s="85" t="s">
        <v>3338</v>
      </c>
      <c r="M264" s="54"/>
      <c r="N264" s="54"/>
      <c r="O264" s="54"/>
      <c r="P264" s="54"/>
      <c r="Q264" s="54"/>
      <c r="R264" s="54"/>
      <c r="S264" s="105"/>
      <c r="T264" s="105"/>
      <c r="U264" s="194"/>
      <c r="V264" s="194"/>
      <c r="W264" s="194"/>
      <c r="X264" s="194"/>
      <c r="Y264" s="194"/>
      <c r="Z264" s="194"/>
      <c r="AA264" s="194"/>
      <c r="AB264" s="194"/>
      <c r="AC264" s="194"/>
      <c r="AD264" s="194"/>
      <c r="AE264" s="194"/>
      <c r="AF264" s="194"/>
      <c r="AG264" s="194"/>
      <c r="AH264" s="194"/>
    </row>
    <row r="265" ht="15.75" customHeight="1">
      <c r="A265" s="161">
        <v>263.0</v>
      </c>
      <c r="B265" s="167" t="s">
        <v>2032</v>
      </c>
      <c r="C265" s="160" t="s">
        <v>3339</v>
      </c>
      <c r="D265" s="167">
        <v>33.0</v>
      </c>
      <c r="E265" s="96" t="s">
        <v>3340</v>
      </c>
      <c r="F265" s="168" t="s">
        <v>2449</v>
      </c>
      <c r="G265" s="168" t="s">
        <v>3341</v>
      </c>
      <c r="H265" s="168" t="s">
        <v>2383</v>
      </c>
      <c r="I265" s="168" t="s">
        <v>3328</v>
      </c>
      <c r="J265" s="168" t="s">
        <v>3342</v>
      </c>
      <c r="K265" s="169" t="s">
        <v>269</v>
      </c>
      <c r="L265" s="170"/>
      <c r="M265" s="170"/>
      <c r="N265" s="170"/>
      <c r="O265" s="170"/>
      <c r="P265" s="170"/>
      <c r="Q265" s="170"/>
      <c r="R265" s="170"/>
      <c r="S265" s="189"/>
      <c r="T265" s="189"/>
      <c r="U265" s="180"/>
      <c r="V265" s="180"/>
      <c r="W265" s="180"/>
      <c r="X265" s="180"/>
      <c r="Y265" s="180"/>
      <c r="Z265" s="180"/>
      <c r="AA265" s="180"/>
      <c r="AB265" s="180"/>
      <c r="AC265" s="180"/>
      <c r="AD265" s="180"/>
      <c r="AE265" s="180"/>
      <c r="AF265" s="180"/>
      <c r="AG265" s="180"/>
      <c r="AH265" s="180"/>
    </row>
    <row r="266" ht="15.75" customHeight="1">
      <c r="A266" s="161">
        <v>264.0</v>
      </c>
      <c r="B266" s="167" t="s">
        <v>2032</v>
      </c>
      <c r="C266" s="160" t="s">
        <v>3343</v>
      </c>
      <c r="D266" s="167">
        <v>3.0</v>
      </c>
      <c r="E266" s="96" t="s">
        <v>3344</v>
      </c>
      <c r="F266" s="168" t="s">
        <v>3007</v>
      </c>
      <c r="G266" s="168" t="s">
        <v>3345</v>
      </c>
      <c r="H266" s="168" t="s">
        <v>2973</v>
      </c>
      <c r="I266" s="160"/>
      <c r="J266" s="160"/>
      <c r="K266" s="77" t="s">
        <v>269</v>
      </c>
      <c r="L266" s="170"/>
      <c r="M266" s="170"/>
      <c r="N266" s="170"/>
      <c r="O266" s="170"/>
      <c r="P266" s="170"/>
      <c r="Q266" s="170"/>
      <c r="R266" s="170"/>
      <c r="S266" s="189"/>
      <c r="T266" s="189"/>
      <c r="U266" s="180"/>
      <c r="V266" s="180"/>
      <c r="W266" s="180"/>
      <c r="X266" s="180"/>
      <c r="Y266" s="180"/>
      <c r="Z266" s="180"/>
      <c r="AA266" s="180"/>
      <c r="AB266" s="180"/>
      <c r="AC266" s="180"/>
      <c r="AD266" s="180"/>
      <c r="AE266" s="180"/>
      <c r="AF266" s="180"/>
      <c r="AG266" s="180"/>
      <c r="AH266" s="180"/>
    </row>
    <row r="267" ht="15.75" customHeight="1">
      <c r="A267" s="161">
        <v>265.0</v>
      </c>
      <c r="B267" s="167" t="s">
        <v>2032</v>
      </c>
      <c r="C267" s="160" t="s">
        <v>3346</v>
      </c>
      <c r="D267" s="167">
        <v>5.0</v>
      </c>
      <c r="E267" s="96" t="s">
        <v>3347</v>
      </c>
      <c r="F267" s="168" t="s">
        <v>3348</v>
      </c>
      <c r="G267" s="168" t="s">
        <v>3349</v>
      </c>
      <c r="H267" s="168" t="s">
        <v>3350</v>
      </c>
      <c r="I267" s="168" t="s">
        <v>1541</v>
      </c>
      <c r="J267" s="168" t="s">
        <v>773</v>
      </c>
      <c r="K267" s="169" t="s">
        <v>7</v>
      </c>
      <c r="L267" s="170"/>
      <c r="M267" s="170"/>
      <c r="N267" s="170"/>
      <c r="O267" s="170"/>
      <c r="P267" s="170"/>
      <c r="Q267" s="170"/>
      <c r="R267" s="170"/>
      <c r="S267" s="189"/>
      <c r="T267" s="189"/>
      <c r="U267" s="180"/>
      <c r="V267" s="180"/>
      <c r="W267" s="180"/>
      <c r="X267" s="180"/>
      <c r="Y267" s="180"/>
      <c r="Z267" s="180"/>
      <c r="AA267" s="180"/>
      <c r="AB267" s="180"/>
      <c r="AC267" s="180"/>
      <c r="AD267" s="180"/>
      <c r="AE267" s="180"/>
      <c r="AF267" s="180"/>
      <c r="AG267" s="180"/>
      <c r="AH267" s="180"/>
    </row>
    <row r="268" ht="15.75" customHeight="1">
      <c r="A268" s="161">
        <v>266.0</v>
      </c>
      <c r="B268" s="167" t="s">
        <v>2032</v>
      </c>
      <c r="C268" s="160" t="s">
        <v>3351</v>
      </c>
      <c r="D268" s="167">
        <v>18.0</v>
      </c>
      <c r="E268" s="96" t="s">
        <v>3352</v>
      </c>
      <c r="F268" s="168" t="s">
        <v>3353</v>
      </c>
      <c r="G268" s="168" t="s">
        <v>3354</v>
      </c>
      <c r="H268" s="168" t="s">
        <v>3355</v>
      </c>
      <c r="I268" s="168" t="s">
        <v>3356</v>
      </c>
      <c r="J268" s="168" t="s">
        <v>3357</v>
      </c>
      <c r="K268" s="169" t="s">
        <v>50</v>
      </c>
      <c r="L268" s="170"/>
      <c r="M268" s="170"/>
      <c r="N268" s="170"/>
      <c r="O268" s="170"/>
      <c r="P268" s="170"/>
      <c r="Q268" s="170"/>
      <c r="R268" s="170"/>
      <c r="S268" s="189"/>
      <c r="T268" s="189"/>
      <c r="U268" s="180"/>
      <c r="V268" s="180"/>
      <c r="W268" s="180"/>
      <c r="X268" s="180"/>
      <c r="Y268" s="180"/>
      <c r="Z268" s="180"/>
      <c r="AA268" s="180"/>
      <c r="AB268" s="180"/>
      <c r="AC268" s="180"/>
      <c r="AD268" s="180"/>
      <c r="AE268" s="180"/>
      <c r="AF268" s="180"/>
      <c r="AG268" s="180"/>
      <c r="AH268" s="180"/>
    </row>
    <row r="269" ht="15.75" customHeight="1">
      <c r="A269" s="161">
        <v>267.0</v>
      </c>
      <c r="B269" s="167" t="s">
        <v>2032</v>
      </c>
      <c r="C269" s="160" t="s">
        <v>3358</v>
      </c>
      <c r="D269" s="167">
        <v>629.0</v>
      </c>
      <c r="E269" s="96" t="s">
        <v>3359</v>
      </c>
      <c r="F269" s="168" t="s">
        <v>3038</v>
      </c>
      <c r="G269" s="168" t="s">
        <v>3360</v>
      </c>
      <c r="H269" s="168" t="s">
        <v>3361</v>
      </c>
      <c r="I269" s="168" t="s">
        <v>3362</v>
      </c>
      <c r="J269" s="168" t="s">
        <v>2490</v>
      </c>
      <c r="K269" s="169" t="s">
        <v>480</v>
      </c>
      <c r="L269" s="170"/>
      <c r="M269" s="170"/>
      <c r="N269" s="170"/>
      <c r="O269" s="170"/>
      <c r="P269" s="170"/>
      <c r="Q269" s="170"/>
      <c r="R269" s="170"/>
      <c r="S269" s="189"/>
      <c r="T269" s="189"/>
      <c r="U269" s="180"/>
      <c r="V269" s="180"/>
      <c r="W269" s="180"/>
      <c r="X269" s="180"/>
      <c r="Y269" s="180"/>
      <c r="Z269" s="180"/>
      <c r="AA269" s="180"/>
      <c r="AB269" s="180"/>
      <c r="AC269" s="180"/>
      <c r="AD269" s="180"/>
      <c r="AE269" s="180"/>
      <c r="AF269" s="180"/>
      <c r="AG269" s="180"/>
      <c r="AH269" s="180"/>
    </row>
    <row r="270" ht="15.75" customHeight="1">
      <c r="A270" s="161">
        <v>268.0</v>
      </c>
      <c r="B270" s="167" t="s">
        <v>2032</v>
      </c>
      <c r="C270" s="160" t="s">
        <v>3363</v>
      </c>
      <c r="D270" s="167">
        <v>70.0</v>
      </c>
      <c r="E270" s="96" t="s">
        <v>3364</v>
      </c>
      <c r="F270" s="168" t="s">
        <v>850</v>
      </c>
      <c r="G270" s="168" t="s">
        <v>3365</v>
      </c>
      <c r="H270" s="168" t="s">
        <v>711</v>
      </c>
      <c r="I270" s="168" t="s">
        <v>3366</v>
      </c>
      <c r="J270" s="168" t="s">
        <v>2411</v>
      </c>
      <c r="K270" s="169" t="s">
        <v>269</v>
      </c>
      <c r="L270" s="170"/>
      <c r="M270" s="170"/>
      <c r="N270" s="170"/>
      <c r="O270" s="170"/>
      <c r="P270" s="170"/>
      <c r="Q270" s="170"/>
      <c r="R270" s="170"/>
      <c r="S270" s="189"/>
      <c r="T270" s="189"/>
      <c r="U270" s="180"/>
      <c r="V270" s="180"/>
      <c r="W270" s="180"/>
      <c r="X270" s="180"/>
      <c r="Y270" s="180"/>
      <c r="Z270" s="180"/>
      <c r="AA270" s="180"/>
      <c r="AB270" s="180"/>
      <c r="AC270" s="180"/>
      <c r="AD270" s="180"/>
      <c r="AE270" s="180"/>
      <c r="AF270" s="180"/>
      <c r="AG270" s="180"/>
      <c r="AH270" s="180"/>
    </row>
    <row r="271" ht="15.75" customHeight="1">
      <c r="A271" s="161">
        <v>269.0</v>
      </c>
      <c r="B271" s="167" t="s">
        <v>2032</v>
      </c>
      <c r="C271" s="160" t="s">
        <v>3367</v>
      </c>
      <c r="D271" s="167">
        <v>58.0</v>
      </c>
      <c r="E271" s="96" t="s">
        <v>3368</v>
      </c>
      <c r="F271" s="168" t="s">
        <v>3369</v>
      </c>
      <c r="G271" s="168" t="s">
        <v>2744</v>
      </c>
      <c r="H271" s="168" t="s">
        <v>3370</v>
      </c>
      <c r="I271" s="168" t="s">
        <v>3371</v>
      </c>
      <c r="J271" s="168" t="s">
        <v>3372</v>
      </c>
      <c r="K271" s="169" t="s">
        <v>727</v>
      </c>
      <c r="L271" s="170"/>
      <c r="M271" s="170"/>
      <c r="N271" s="170"/>
      <c r="O271" s="170"/>
      <c r="P271" s="170"/>
      <c r="Q271" s="170"/>
      <c r="R271" s="170"/>
      <c r="S271" s="189"/>
      <c r="T271" s="189"/>
      <c r="U271" s="180"/>
      <c r="V271" s="180"/>
      <c r="W271" s="180"/>
      <c r="X271" s="180"/>
      <c r="Y271" s="180"/>
      <c r="Z271" s="180"/>
      <c r="AA271" s="180"/>
      <c r="AB271" s="180"/>
      <c r="AC271" s="180"/>
      <c r="AD271" s="180"/>
      <c r="AE271" s="180"/>
      <c r="AF271" s="180"/>
      <c r="AG271" s="180"/>
      <c r="AH271" s="180"/>
    </row>
    <row r="272" ht="15.75" customHeight="1">
      <c r="A272" s="67">
        <v>270.0</v>
      </c>
      <c r="B272" s="73" t="s">
        <v>2032</v>
      </c>
      <c r="C272" s="72" t="s">
        <v>3373</v>
      </c>
      <c r="D272" s="73">
        <v>81.0</v>
      </c>
      <c r="E272" s="98" t="s">
        <v>3374</v>
      </c>
      <c r="F272" s="75" t="s">
        <v>2608</v>
      </c>
      <c r="G272" s="75" t="s">
        <v>3375</v>
      </c>
      <c r="H272" s="75" t="s">
        <v>3376</v>
      </c>
      <c r="I272" s="75" t="s">
        <v>3377</v>
      </c>
      <c r="J272" s="75" t="s">
        <v>3378</v>
      </c>
      <c r="K272" s="77" t="s">
        <v>727</v>
      </c>
      <c r="L272" s="54"/>
      <c r="M272" s="54"/>
      <c r="N272" s="54"/>
      <c r="O272" s="54"/>
      <c r="P272" s="54"/>
      <c r="Q272" s="54"/>
      <c r="R272" s="54"/>
      <c r="S272" s="105"/>
      <c r="T272" s="105"/>
      <c r="U272" s="180"/>
      <c r="V272" s="180"/>
      <c r="W272" s="180"/>
      <c r="X272" s="180"/>
      <c r="Y272" s="180"/>
      <c r="Z272" s="180"/>
      <c r="AA272" s="180"/>
      <c r="AB272" s="180"/>
      <c r="AC272" s="180"/>
      <c r="AD272" s="180"/>
      <c r="AE272" s="180"/>
      <c r="AF272" s="180"/>
      <c r="AG272" s="180"/>
      <c r="AH272" s="180"/>
    </row>
    <row r="273" ht="15.75" customHeight="1">
      <c r="A273" s="161">
        <v>271.0</v>
      </c>
      <c r="B273" s="167" t="s">
        <v>2032</v>
      </c>
      <c r="C273" s="160" t="s">
        <v>3379</v>
      </c>
      <c r="D273" s="167">
        <v>154.0</v>
      </c>
      <c r="E273" s="96" t="s">
        <v>1608</v>
      </c>
      <c r="F273" s="168" t="s">
        <v>2411</v>
      </c>
      <c r="G273" s="168" t="s">
        <v>3380</v>
      </c>
      <c r="H273" s="168" t="s">
        <v>949</v>
      </c>
      <c r="I273" s="168" t="s">
        <v>3381</v>
      </c>
      <c r="J273" s="168" t="s">
        <v>1620</v>
      </c>
      <c r="K273" s="77" t="s">
        <v>285</v>
      </c>
      <c r="L273" s="170"/>
      <c r="M273" s="170"/>
      <c r="N273" s="170"/>
      <c r="O273" s="170"/>
      <c r="P273" s="170"/>
      <c r="Q273" s="170"/>
      <c r="R273" s="170"/>
      <c r="S273" s="189"/>
      <c r="T273" s="189"/>
      <c r="U273" s="180"/>
      <c r="V273" s="180"/>
      <c r="W273" s="180"/>
      <c r="X273" s="180"/>
      <c r="Y273" s="180"/>
      <c r="Z273" s="180"/>
      <c r="AA273" s="180"/>
      <c r="AB273" s="180"/>
      <c r="AC273" s="180"/>
      <c r="AD273" s="180"/>
      <c r="AE273" s="180"/>
      <c r="AF273" s="180"/>
      <c r="AG273" s="180"/>
      <c r="AH273" s="180"/>
    </row>
    <row r="274" ht="15.75" customHeight="1">
      <c r="A274" s="161">
        <v>272.0</v>
      </c>
      <c r="B274" s="167" t="s">
        <v>2032</v>
      </c>
      <c r="C274" s="160" t="s">
        <v>3382</v>
      </c>
      <c r="D274" s="167">
        <v>4.0</v>
      </c>
      <c r="E274" s="96" t="s">
        <v>3383</v>
      </c>
      <c r="F274" s="168" t="s">
        <v>3384</v>
      </c>
      <c r="G274" s="168" t="s">
        <v>3385</v>
      </c>
      <c r="H274" s="168" t="s">
        <v>3189</v>
      </c>
      <c r="I274" s="160"/>
      <c r="J274" s="160"/>
      <c r="K274" s="187" t="s">
        <v>3143</v>
      </c>
      <c r="L274" s="170"/>
      <c r="M274" s="170"/>
      <c r="N274" s="170"/>
      <c r="O274" s="170"/>
      <c r="P274" s="170"/>
      <c r="Q274" s="170"/>
      <c r="R274" s="170"/>
      <c r="S274" s="189"/>
      <c r="T274" s="189"/>
      <c r="U274" s="180"/>
      <c r="V274" s="180"/>
      <c r="W274" s="180"/>
      <c r="X274" s="180"/>
      <c r="Y274" s="180"/>
      <c r="Z274" s="180"/>
      <c r="AA274" s="180"/>
      <c r="AB274" s="180"/>
      <c r="AC274" s="180"/>
      <c r="AD274" s="180"/>
      <c r="AE274" s="180"/>
      <c r="AF274" s="180"/>
      <c r="AG274" s="180"/>
      <c r="AH274" s="180"/>
    </row>
    <row r="275" ht="15.75" customHeight="1">
      <c r="A275" s="161">
        <v>273.0</v>
      </c>
      <c r="B275" s="167" t="s">
        <v>2032</v>
      </c>
      <c r="C275" s="160" t="s">
        <v>3386</v>
      </c>
      <c r="D275" s="167">
        <v>170.0</v>
      </c>
      <c r="E275" s="96" t="s">
        <v>1209</v>
      </c>
      <c r="F275" s="168" t="s">
        <v>3387</v>
      </c>
      <c r="G275" s="168" t="s">
        <v>1435</v>
      </c>
      <c r="H275" s="168" t="s">
        <v>3283</v>
      </c>
      <c r="I275" s="168" t="s">
        <v>3388</v>
      </c>
      <c r="J275" s="168" t="s">
        <v>3389</v>
      </c>
      <c r="K275" s="77" t="s">
        <v>285</v>
      </c>
      <c r="L275" s="170"/>
      <c r="M275" s="170"/>
      <c r="N275" s="170"/>
      <c r="O275" s="170"/>
      <c r="P275" s="170"/>
      <c r="Q275" s="170"/>
      <c r="R275" s="170"/>
      <c r="S275" s="189"/>
      <c r="T275" s="189"/>
      <c r="U275" s="180"/>
      <c r="V275" s="180"/>
      <c r="W275" s="180"/>
      <c r="X275" s="180"/>
      <c r="Y275" s="180"/>
      <c r="Z275" s="180"/>
      <c r="AA275" s="180"/>
      <c r="AB275" s="180"/>
      <c r="AC275" s="180"/>
      <c r="AD275" s="180"/>
      <c r="AE275" s="180"/>
      <c r="AF275" s="180"/>
      <c r="AG275" s="180"/>
      <c r="AH275" s="180"/>
    </row>
    <row r="276" ht="15.75" customHeight="1">
      <c r="A276" s="161">
        <v>274.0</v>
      </c>
      <c r="B276" s="167" t="s">
        <v>2032</v>
      </c>
      <c r="C276" s="160" t="s">
        <v>3390</v>
      </c>
      <c r="D276" s="167">
        <v>49.0</v>
      </c>
      <c r="E276" s="96" t="s">
        <v>3391</v>
      </c>
      <c r="F276" s="168" t="s">
        <v>3392</v>
      </c>
      <c r="G276" s="168" t="s">
        <v>3393</v>
      </c>
      <c r="H276" s="168" t="s">
        <v>1408</v>
      </c>
      <c r="I276" s="168" t="s">
        <v>3394</v>
      </c>
      <c r="J276" s="168" t="s">
        <v>3395</v>
      </c>
      <c r="K276" s="169" t="s">
        <v>896</v>
      </c>
      <c r="L276" s="170"/>
      <c r="M276" s="170"/>
      <c r="N276" s="170"/>
      <c r="O276" s="170"/>
      <c r="P276" s="170"/>
      <c r="Q276" s="170"/>
      <c r="R276" s="170"/>
      <c r="S276" s="189"/>
      <c r="T276" s="189"/>
      <c r="U276" s="180"/>
      <c r="V276" s="180"/>
      <c r="W276" s="180"/>
      <c r="X276" s="180"/>
      <c r="Y276" s="180"/>
      <c r="Z276" s="180"/>
      <c r="AA276" s="180"/>
      <c r="AB276" s="180"/>
      <c r="AC276" s="180"/>
      <c r="AD276" s="180"/>
      <c r="AE276" s="180"/>
      <c r="AF276" s="180"/>
      <c r="AG276" s="180"/>
      <c r="AH276" s="180"/>
    </row>
    <row r="277" ht="15.75" customHeight="1">
      <c r="A277" s="67">
        <v>275.0</v>
      </c>
      <c r="B277" s="73" t="s">
        <v>2032</v>
      </c>
      <c r="C277" s="72" t="s">
        <v>3396</v>
      </c>
      <c r="D277" s="73">
        <v>17.0</v>
      </c>
      <c r="E277" s="98" t="s">
        <v>3397</v>
      </c>
      <c r="F277" s="75" t="s">
        <v>520</v>
      </c>
      <c r="G277" s="75" t="s">
        <v>1187</v>
      </c>
      <c r="H277" s="75" t="s">
        <v>3398</v>
      </c>
      <c r="I277" s="75" t="s">
        <v>1743</v>
      </c>
      <c r="J277" s="75" t="s">
        <v>521</v>
      </c>
      <c r="K277" s="77" t="s">
        <v>1192</v>
      </c>
      <c r="L277" s="54"/>
      <c r="M277" s="54"/>
      <c r="N277" s="54"/>
      <c r="O277" s="54"/>
      <c r="P277" s="54"/>
      <c r="Q277" s="54"/>
      <c r="R277" s="54"/>
      <c r="S277" s="105"/>
      <c r="T277" s="105"/>
      <c r="U277" s="180"/>
      <c r="V277" s="180"/>
      <c r="W277" s="180"/>
      <c r="X277" s="180"/>
      <c r="Y277" s="180"/>
      <c r="Z277" s="180"/>
      <c r="AA277" s="180"/>
      <c r="AB277" s="180"/>
      <c r="AC277" s="180"/>
      <c r="AD277" s="180"/>
      <c r="AE277" s="180"/>
      <c r="AF277" s="180"/>
      <c r="AG277" s="180"/>
      <c r="AH277" s="180"/>
    </row>
    <row r="278" ht="15.75" customHeight="1">
      <c r="A278" s="161">
        <v>276.0</v>
      </c>
      <c r="B278" s="167" t="s">
        <v>2032</v>
      </c>
      <c r="C278" s="160" t="s">
        <v>3399</v>
      </c>
      <c r="D278" s="167">
        <v>143.0</v>
      </c>
      <c r="E278" s="96" t="s">
        <v>3400</v>
      </c>
      <c r="F278" s="168" t="s">
        <v>2497</v>
      </c>
      <c r="G278" s="168" t="s">
        <v>2404</v>
      </c>
      <c r="H278" s="168" t="s">
        <v>2499</v>
      </c>
      <c r="I278" s="168" t="s">
        <v>2498</v>
      </c>
      <c r="J278" s="168" t="s">
        <v>3175</v>
      </c>
      <c r="K278" s="169" t="s">
        <v>480</v>
      </c>
      <c r="L278" s="170"/>
      <c r="M278" s="170"/>
      <c r="N278" s="170"/>
      <c r="O278" s="170"/>
      <c r="P278" s="170"/>
      <c r="Q278" s="170"/>
      <c r="R278" s="170"/>
      <c r="S278" s="189"/>
      <c r="T278" s="189"/>
      <c r="U278" s="180"/>
      <c r="V278" s="180"/>
      <c r="W278" s="180"/>
      <c r="X278" s="180"/>
      <c r="Y278" s="180"/>
      <c r="Z278" s="180"/>
      <c r="AA278" s="180"/>
      <c r="AB278" s="180"/>
      <c r="AC278" s="180"/>
      <c r="AD278" s="180"/>
      <c r="AE278" s="180"/>
      <c r="AF278" s="180"/>
      <c r="AG278" s="180"/>
      <c r="AH278" s="180"/>
    </row>
    <row r="279" ht="15.75" customHeight="1">
      <c r="A279" s="67">
        <v>277.0</v>
      </c>
      <c r="B279" s="73" t="s">
        <v>2032</v>
      </c>
      <c r="C279" s="72" t="s">
        <v>3401</v>
      </c>
      <c r="D279" s="73">
        <v>31.0</v>
      </c>
      <c r="E279" s="98" t="s">
        <v>3402</v>
      </c>
      <c r="F279" s="75" t="s">
        <v>2922</v>
      </c>
      <c r="G279" s="75" t="s">
        <v>3403</v>
      </c>
      <c r="H279" s="75" t="s">
        <v>2708</v>
      </c>
      <c r="I279" s="75" t="s">
        <v>2537</v>
      </c>
      <c r="J279" s="75" t="s">
        <v>3404</v>
      </c>
      <c r="K279" s="77" t="s">
        <v>50</v>
      </c>
      <c r="L279" s="85" t="s">
        <v>3405</v>
      </c>
      <c r="M279" s="54"/>
      <c r="N279" s="54"/>
      <c r="O279" s="54"/>
      <c r="P279" s="54"/>
      <c r="Q279" s="54"/>
      <c r="R279" s="54"/>
      <c r="S279" s="105"/>
      <c r="T279" s="105"/>
      <c r="U279" s="180"/>
      <c r="V279" s="180"/>
      <c r="W279" s="180"/>
      <c r="X279" s="180"/>
      <c r="Y279" s="180"/>
      <c r="Z279" s="180"/>
      <c r="AA279" s="180"/>
      <c r="AB279" s="180"/>
      <c r="AC279" s="180"/>
      <c r="AD279" s="180"/>
      <c r="AE279" s="180"/>
      <c r="AF279" s="180"/>
      <c r="AG279" s="180"/>
      <c r="AH279" s="180"/>
    </row>
    <row r="280" ht="15.75" customHeight="1">
      <c r="A280" s="161">
        <v>278.0</v>
      </c>
      <c r="B280" s="167" t="s">
        <v>2032</v>
      </c>
      <c r="C280" s="160" t="s">
        <v>3406</v>
      </c>
      <c r="D280" s="167">
        <v>41.0</v>
      </c>
      <c r="E280" s="96" t="s">
        <v>3407</v>
      </c>
      <c r="F280" s="168" t="s">
        <v>2144</v>
      </c>
      <c r="G280" s="168" t="s">
        <v>3272</v>
      </c>
      <c r="H280" s="168" t="s">
        <v>3273</v>
      </c>
      <c r="I280" s="168" t="s">
        <v>3274</v>
      </c>
      <c r="J280" s="168" t="s">
        <v>3408</v>
      </c>
      <c r="K280" s="77" t="s">
        <v>684</v>
      </c>
      <c r="L280" s="170"/>
      <c r="M280" s="170"/>
      <c r="N280" s="170"/>
      <c r="O280" s="170"/>
      <c r="P280" s="170"/>
      <c r="Q280" s="170"/>
      <c r="R280" s="170"/>
      <c r="S280" s="189"/>
      <c r="T280" s="189"/>
      <c r="U280" s="180"/>
      <c r="V280" s="180"/>
      <c r="W280" s="180"/>
      <c r="X280" s="180"/>
      <c r="Y280" s="180"/>
      <c r="Z280" s="180"/>
      <c r="AA280" s="180"/>
      <c r="AB280" s="180"/>
      <c r="AC280" s="180"/>
      <c r="AD280" s="180"/>
      <c r="AE280" s="180"/>
      <c r="AF280" s="180"/>
      <c r="AG280" s="180"/>
      <c r="AH280" s="180"/>
    </row>
    <row r="281" ht="15.75" customHeight="1">
      <c r="A281" s="161">
        <v>279.0</v>
      </c>
      <c r="B281" s="167" t="s">
        <v>2032</v>
      </c>
      <c r="C281" s="160" t="s">
        <v>3409</v>
      </c>
      <c r="D281" s="167">
        <v>17.0</v>
      </c>
      <c r="E281" s="96" t="s">
        <v>1277</v>
      </c>
      <c r="F281" s="168" t="s">
        <v>3410</v>
      </c>
      <c r="G281" s="168" t="s">
        <v>3411</v>
      </c>
      <c r="H281" s="168" t="s">
        <v>1283</v>
      </c>
      <c r="I281" s="168" t="s">
        <v>1281</v>
      </c>
      <c r="J281" s="168" t="s">
        <v>3412</v>
      </c>
      <c r="K281" s="196" t="s">
        <v>464</v>
      </c>
      <c r="L281" s="170"/>
      <c r="M281" s="170"/>
      <c r="N281" s="170"/>
      <c r="O281" s="170"/>
      <c r="P281" s="170"/>
      <c r="Q281" s="170"/>
      <c r="R281" s="170"/>
      <c r="S281" s="189"/>
      <c r="T281" s="189"/>
      <c r="U281" s="180"/>
      <c r="V281" s="180"/>
      <c r="W281" s="180"/>
      <c r="X281" s="180"/>
      <c r="Y281" s="180"/>
      <c r="Z281" s="180"/>
      <c r="AA281" s="180"/>
      <c r="AB281" s="180"/>
      <c r="AC281" s="180"/>
      <c r="AD281" s="180"/>
      <c r="AE281" s="180"/>
      <c r="AF281" s="180"/>
      <c r="AG281" s="180"/>
      <c r="AH281" s="180"/>
    </row>
    <row r="282" ht="15.75" customHeight="1">
      <c r="A282" s="161">
        <v>280.0</v>
      </c>
      <c r="B282" s="167" t="s">
        <v>2032</v>
      </c>
      <c r="C282" s="160" t="s">
        <v>3413</v>
      </c>
      <c r="D282" s="167">
        <v>14.0</v>
      </c>
      <c r="E282" s="96" t="s">
        <v>3414</v>
      </c>
      <c r="F282" s="168" t="s">
        <v>1948</v>
      </c>
      <c r="G282" s="168" t="s">
        <v>1994</v>
      </c>
      <c r="H282" s="168" t="s">
        <v>883</v>
      </c>
      <c r="I282" s="168" t="s">
        <v>882</v>
      </c>
      <c r="J282" s="168" t="s">
        <v>3415</v>
      </c>
      <c r="K282" s="169" t="s">
        <v>269</v>
      </c>
      <c r="L282" s="170"/>
      <c r="M282" s="170"/>
      <c r="N282" s="170"/>
      <c r="O282" s="170"/>
      <c r="P282" s="170"/>
      <c r="Q282" s="170"/>
      <c r="R282" s="170"/>
      <c r="S282" s="189"/>
      <c r="T282" s="189"/>
      <c r="U282" s="180"/>
      <c r="V282" s="180"/>
      <c r="W282" s="180"/>
      <c r="X282" s="180"/>
      <c r="Y282" s="180"/>
      <c r="Z282" s="180"/>
      <c r="AA282" s="180"/>
      <c r="AB282" s="180"/>
      <c r="AC282" s="180"/>
      <c r="AD282" s="180"/>
      <c r="AE282" s="180"/>
      <c r="AF282" s="180"/>
      <c r="AG282" s="180"/>
      <c r="AH282" s="180"/>
    </row>
    <row r="283" ht="15.75" customHeight="1">
      <c r="A283" s="67">
        <v>281.0</v>
      </c>
      <c r="B283" s="73" t="s">
        <v>2032</v>
      </c>
      <c r="C283" s="72" t="s">
        <v>3416</v>
      </c>
      <c r="D283" s="73">
        <v>17.0</v>
      </c>
      <c r="E283" s="98" t="s">
        <v>3417</v>
      </c>
      <c r="F283" s="75" t="s">
        <v>3418</v>
      </c>
      <c r="G283" s="75" t="s">
        <v>3419</v>
      </c>
      <c r="H283" s="75" t="s">
        <v>3420</v>
      </c>
      <c r="I283" s="75" t="s">
        <v>3317</v>
      </c>
      <c r="J283" s="75" t="s">
        <v>2724</v>
      </c>
      <c r="K283" s="77" t="s">
        <v>727</v>
      </c>
      <c r="L283" s="85" t="s">
        <v>3116</v>
      </c>
      <c r="M283" s="54"/>
      <c r="N283" s="54"/>
      <c r="O283" s="54"/>
      <c r="P283" s="54"/>
      <c r="Q283" s="54"/>
      <c r="R283" s="54"/>
      <c r="S283" s="105"/>
      <c r="T283" s="105"/>
      <c r="U283" s="180"/>
      <c r="V283" s="180"/>
      <c r="W283" s="180"/>
      <c r="X283" s="180"/>
      <c r="Y283" s="180"/>
      <c r="Z283" s="180"/>
      <c r="AA283" s="180"/>
      <c r="AB283" s="180"/>
      <c r="AC283" s="180"/>
      <c r="AD283" s="180"/>
      <c r="AE283" s="180"/>
      <c r="AF283" s="180"/>
      <c r="AG283" s="180"/>
      <c r="AH283" s="180"/>
    </row>
    <row r="284" ht="15.75" customHeight="1">
      <c r="A284" s="161">
        <v>282.0</v>
      </c>
      <c r="B284" s="167" t="s">
        <v>2032</v>
      </c>
      <c r="C284" s="160" t="s">
        <v>3421</v>
      </c>
      <c r="D284" s="167">
        <v>110.0</v>
      </c>
      <c r="E284" s="96" t="s">
        <v>3422</v>
      </c>
      <c r="F284" s="168" t="s">
        <v>2060</v>
      </c>
      <c r="G284" s="168" t="s">
        <v>3423</v>
      </c>
      <c r="H284" s="168" t="s">
        <v>2662</v>
      </c>
      <c r="I284" s="168" t="s">
        <v>3424</v>
      </c>
      <c r="J284" s="168" t="s">
        <v>3425</v>
      </c>
      <c r="K284" s="169" t="s">
        <v>727</v>
      </c>
      <c r="L284" s="170"/>
      <c r="M284" s="170"/>
      <c r="N284" s="170"/>
      <c r="O284" s="170"/>
      <c r="P284" s="170"/>
      <c r="Q284" s="170"/>
      <c r="R284" s="170"/>
      <c r="S284" s="189"/>
      <c r="T284" s="189"/>
      <c r="U284" s="180"/>
      <c r="V284" s="180"/>
      <c r="W284" s="180"/>
      <c r="X284" s="180"/>
      <c r="Y284" s="180"/>
      <c r="Z284" s="180"/>
      <c r="AA284" s="180"/>
      <c r="AB284" s="180"/>
      <c r="AC284" s="180"/>
      <c r="AD284" s="180"/>
      <c r="AE284" s="180"/>
      <c r="AF284" s="180"/>
      <c r="AG284" s="180"/>
      <c r="AH284" s="180"/>
    </row>
    <row r="285" ht="15.75" customHeight="1">
      <c r="A285" s="161">
        <v>283.0</v>
      </c>
      <c r="B285" s="167" t="s">
        <v>2032</v>
      </c>
      <c r="C285" s="160" t="s">
        <v>3426</v>
      </c>
      <c r="D285" s="167">
        <v>62.0</v>
      </c>
      <c r="E285" s="96" t="s">
        <v>945</v>
      </c>
      <c r="F285" s="168" t="s">
        <v>3427</v>
      </c>
      <c r="G285" s="168" t="s">
        <v>3428</v>
      </c>
      <c r="H285" s="168" t="s">
        <v>2683</v>
      </c>
      <c r="I285" s="168" t="s">
        <v>3429</v>
      </c>
      <c r="J285" s="168" t="s">
        <v>3136</v>
      </c>
      <c r="K285" s="77" t="s">
        <v>285</v>
      </c>
      <c r="L285" s="170"/>
      <c r="M285" s="170"/>
      <c r="N285" s="170"/>
      <c r="O285" s="170"/>
      <c r="P285" s="170"/>
      <c r="Q285" s="170"/>
      <c r="R285" s="170"/>
      <c r="S285" s="189"/>
      <c r="T285" s="189"/>
      <c r="U285" s="180"/>
      <c r="V285" s="180"/>
      <c r="W285" s="180"/>
      <c r="X285" s="180"/>
      <c r="Y285" s="180"/>
      <c r="Z285" s="180"/>
      <c r="AA285" s="180"/>
      <c r="AB285" s="180"/>
      <c r="AC285" s="180"/>
      <c r="AD285" s="180"/>
      <c r="AE285" s="180"/>
      <c r="AF285" s="180"/>
      <c r="AG285" s="180"/>
      <c r="AH285" s="180"/>
    </row>
    <row r="286" ht="15.75" customHeight="1">
      <c r="A286" s="161">
        <v>284.0</v>
      </c>
      <c r="B286" s="167" t="s">
        <v>2032</v>
      </c>
      <c r="C286" s="160" t="s">
        <v>3430</v>
      </c>
      <c r="D286" s="167">
        <v>334.0</v>
      </c>
      <c r="E286" s="96" t="s">
        <v>3431</v>
      </c>
      <c r="F286" s="168" t="s">
        <v>3432</v>
      </c>
      <c r="G286" s="168" t="s">
        <v>3433</v>
      </c>
      <c r="H286" s="168" t="s">
        <v>1993</v>
      </c>
      <c r="I286" s="168" t="s">
        <v>3434</v>
      </c>
      <c r="J286" s="168" t="s">
        <v>2046</v>
      </c>
      <c r="K286" s="169" t="s">
        <v>384</v>
      </c>
      <c r="L286" s="170"/>
      <c r="M286" s="170"/>
      <c r="N286" s="170"/>
      <c r="O286" s="170"/>
      <c r="P286" s="170"/>
      <c r="Q286" s="170"/>
      <c r="R286" s="170"/>
      <c r="S286" s="189"/>
      <c r="T286" s="189"/>
      <c r="U286" s="180"/>
      <c r="V286" s="180"/>
      <c r="W286" s="180"/>
      <c r="X286" s="180"/>
      <c r="Y286" s="180"/>
      <c r="Z286" s="180"/>
      <c r="AA286" s="180"/>
      <c r="AB286" s="180"/>
      <c r="AC286" s="180"/>
      <c r="AD286" s="180"/>
      <c r="AE286" s="180"/>
      <c r="AF286" s="180"/>
      <c r="AG286" s="180"/>
      <c r="AH286" s="180"/>
    </row>
    <row r="287" ht="15.75" customHeight="1">
      <c r="A287" s="161">
        <v>285.0</v>
      </c>
      <c r="B287" s="167" t="s">
        <v>2032</v>
      </c>
      <c r="C287" s="160" t="s">
        <v>3435</v>
      </c>
      <c r="D287" s="167">
        <v>11.0</v>
      </c>
      <c r="E287" s="96" t="s">
        <v>3436</v>
      </c>
      <c r="F287" s="168" t="s">
        <v>2060</v>
      </c>
      <c r="G287" s="168" t="s">
        <v>3437</v>
      </c>
      <c r="H287" s="168" t="s">
        <v>1938</v>
      </c>
      <c r="I287" s="168" t="s">
        <v>3438</v>
      </c>
      <c r="J287" s="168" t="s">
        <v>3439</v>
      </c>
      <c r="K287" s="169" t="s">
        <v>727</v>
      </c>
      <c r="L287" s="170"/>
      <c r="M287" s="170"/>
      <c r="N287" s="170"/>
      <c r="O287" s="170"/>
      <c r="P287" s="170"/>
      <c r="Q287" s="170"/>
      <c r="R287" s="170"/>
      <c r="S287" s="189"/>
      <c r="T287" s="189"/>
      <c r="U287" s="180"/>
      <c r="V287" s="180"/>
      <c r="W287" s="180"/>
      <c r="X287" s="180"/>
      <c r="Y287" s="180"/>
      <c r="Z287" s="180"/>
      <c r="AA287" s="180"/>
      <c r="AB287" s="180"/>
      <c r="AC287" s="180"/>
      <c r="AD287" s="180"/>
      <c r="AE287" s="180"/>
      <c r="AF287" s="180"/>
      <c r="AG287" s="180"/>
      <c r="AH287" s="180"/>
    </row>
    <row r="288" ht="15.75" customHeight="1">
      <c r="A288" s="161">
        <v>286.0</v>
      </c>
      <c r="B288" s="167" t="s">
        <v>2032</v>
      </c>
      <c r="C288" s="160" t="s">
        <v>3440</v>
      </c>
      <c r="D288" s="167">
        <v>190.0</v>
      </c>
      <c r="E288" s="96" t="s">
        <v>3441</v>
      </c>
      <c r="F288" s="168" t="s">
        <v>3110</v>
      </c>
      <c r="G288" s="168" t="s">
        <v>3442</v>
      </c>
      <c r="H288" s="168" t="s">
        <v>2003</v>
      </c>
      <c r="I288" s="168" t="s">
        <v>2837</v>
      </c>
      <c r="J288" s="168" t="s">
        <v>3007</v>
      </c>
      <c r="K288" s="169" t="s">
        <v>285</v>
      </c>
      <c r="L288" s="170"/>
      <c r="M288" s="170"/>
      <c r="N288" s="170"/>
      <c r="O288" s="170"/>
      <c r="P288" s="170"/>
      <c r="Q288" s="170"/>
      <c r="R288" s="170"/>
      <c r="S288" s="189"/>
      <c r="T288" s="189"/>
      <c r="U288" s="180"/>
      <c r="V288" s="180"/>
      <c r="W288" s="180"/>
      <c r="X288" s="180"/>
      <c r="Y288" s="180"/>
      <c r="Z288" s="180"/>
      <c r="AA288" s="180"/>
      <c r="AB288" s="180"/>
      <c r="AC288" s="180"/>
      <c r="AD288" s="180"/>
      <c r="AE288" s="180"/>
      <c r="AF288" s="180"/>
      <c r="AG288" s="180"/>
      <c r="AH288" s="180"/>
    </row>
    <row r="289" ht="15.75" customHeight="1">
      <c r="A289" s="161">
        <v>287.0</v>
      </c>
      <c r="B289" s="167" t="s">
        <v>2032</v>
      </c>
      <c r="C289" s="160" t="s">
        <v>3443</v>
      </c>
      <c r="D289" s="167">
        <v>21.0</v>
      </c>
      <c r="E289" s="96" t="s">
        <v>3444</v>
      </c>
      <c r="F289" s="168" t="s">
        <v>2463</v>
      </c>
      <c r="G289" s="168" t="s">
        <v>932</v>
      </c>
      <c r="H289" s="168" t="s">
        <v>3445</v>
      </c>
      <c r="I289" s="168" t="s">
        <v>3446</v>
      </c>
      <c r="J289" s="168" t="s">
        <v>2429</v>
      </c>
      <c r="K289" s="169" t="s">
        <v>269</v>
      </c>
      <c r="L289" s="170"/>
      <c r="M289" s="170"/>
      <c r="N289" s="170"/>
      <c r="O289" s="170"/>
      <c r="P289" s="170"/>
      <c r="Q289" s="170"/>
      <c r="R289" s="170"/>
      <c r="S289" s="189"/>
      <c r="T289" s="189"/>
      <c r="U289" s="180"/>
      <c r="V289" s="180"/>
      <c r="W289" s="180"/>
      <c r="X289" s="180"/>
      <c r="Y289" s="180"/>
      <c r="Z289" s="180"/>
      <c r="AA289" s="180"/>
      <c r="AB289" s="180"/>
      <c r="AC289" s="180"/>
      <c r="AD289" s="180"/>
      <c r="AE289" s="180"/>
      <c r="AF289" s="180"/>
      <c r="AG289" s="180"/>
      <c r="AH289" s="180"/>
    </row>
    <row r="290" ht="15.75" customHeight="1">
      <c r="A290" s="161">
        <v>288.0</v>
      </c>
      <c r="B290" s="167" t="s">
        <v>2032</v>
      </c>
      <c r="C290" s="160" t="s">
        <v>3447</v>
      </c>
      <c r="D290" s="167">
        <v>37.0</v>
      </c>
      <c r="E290" s="96" t="s">
        <v>3448</v>
      </c>
      <c r="F290" s="168" t="s">
        <v>3449</v>
      </c>
      <c r="G290" s="168" t="s">
        <v>2342</v>
      </c>
      <c r="H290" s="168" t="s">
        <v>3450</v>
      </c>
      <c r="I290" s="168" t="s">
        <v>3451</v>
      </c>
      <c r="J290" s="168" t="s">
        <v>3452</v>
      </c>
      <c r="K290" s="169" t="s">
        <v>7</v>
      </c>
      <c r="L290" s="170"/>
      <c r="M290" s="170"/>
      <c r="N290" s="170"/>
      <c r="O290" s="170"/>
      <c r="P290" s="170"/>
      <c r="Q290" s="170"/>
      <c r="R290" s="170"/>
      <c r="S290" s="189"/>
      <c r="T290" s="189"/>
      <c r="U290" s="180"/>
      <c r="V290" s="180"/>
      <c r="W290" s="180"/>
      <c r="X290" s="180"/>
      <c r="Y290" s="180"/>
      <c r="Z290" s="180"/>
      <c r="AA290" s="180"/>
      <c r="AB290" s="180"/>
      <c r="AC290" s="180"/>
      <c r="AD290" s="180"/>
      <c r="AE290" s="180"/>
      <c r="AF290" s="180"/>
      <c r="AG290" s="180"/>
      <c r="AH290" s="180"/>
    </row>
    <row r="291" ht="15.75" customHeight="1">
      <c r="A291" s="161">
        <v>289.0</v>
      </c>
      <c r="B291" s="167" t="s">
        <v>2032</v>
      </c>
      <c r="C291" s="160" t="s">
        <v>3453</v>
      </c>
      <c r="D291" s="167">
        <v>6.0</v>
      </c>
      <c r="E291" s="96" t="s">
        <v>3454</v>
      </c>
      <c r="F291" s="168" t="s">
        <v>2235</v>
      </c>
      <c r="G291" s="168" t="s">
        <v>2419</v>
      </c>
      <c r="H291" s="168" t="s">
        <v>2418</v>
      </c>
      <c r="I291" s="168" t="s">
        <v>3455</v>
      </c>
      <c r="J291" s="168" t="s">
        <v>1541</v>
      </c>
      <c r="K291" s="77" t="s">
        <v>480</v>
      </c>
      <c r="L291" s="170"/>
      <c r="M291" s="170"/>
      <c r="N291" s="170"/>
      <c r="O291" s="170"/>
      <c r="P291" s="170"/>
      <c r="Q291" s="170"/>
      <c r="R291" s="170"/>
      <c r="S291" s="189"/>
      <c r="T291" s="189"/>
      <c r="U291" s="180"/>
      <c r="V291" s="180"/>
      <c r="W291" s="180"/>
      <c r="X291" s="180"/>
      <c r="Y291" s="180"/>
      <c r="Z291" s="180"/>
      <c r="AA291" s="180"/>
      <c r="AB291" s="180"/>
      <c r="AC291" s="180"/>
      <c r="AD291" s="180"/>
      <c r="AE291" s="180"/>
      <c r="AF291" s="180"/>
      <c r="AG291" s="180"/>
      <c r="AH291" s="180"/>
    </row>
    <row r="292" ht="15.75" customHeight="1">
      <c r="A292" s="161">
        <v>290.0</v>
      </c>
      <c r="B292" s="167" t="s">
        <v>2032</v>
      </c>
      <c r="C292" s="160" t="s">
        <v>3456</v>
      </c>
      <c r="D292" s="167">
        <v>78.0</v>
      </c>
      <c r="E292" s="96" t="s">
        <v>3457</v>
      </c>
      <c r="F292" s="168" t="s">
        <v>3458</v>
      </c>
      <c r="G292" s="168" t="s">
        <v>3459</v>
      </c>
      <c r="H292" s="168" t="s">
        <v>3460</v>
      </c>
      <c r="I292" s="168" t="s">
        <v>3461</v>
      </c>
      <c r="J292" s="168" t="s">
        <v>2993</v>
      </c>
      <c r="K292" s="169" t="s">
        <v>269</v>
      </c>
      <c r="L292" s="170"/>
      <c r="M292" s="170"/>
      <c r="N292" s="170"/>
      <c r="O292" s="170"/>
      <c r="P292" s="170"/>
      <c r="Q292" s="170"/>
      <c r="R292" s="170"/>
      <c r="S292" s="189"/>
      <c r="T292" s="189"/>
      <c r="U292" s="180"/>
      <c r="V292" s="180"/>
      <c r="W292" s="180"/>
      <c r="X292" s="180"/>
      <c r="Y292" s="180"/>
      <c r="Z292" s="180"/>
      <c r="AA292" s="180"/>
      <c r="AB292" s="180"/>
      <c r="AC292" s="180"/>
      <c r="AD292" s="180"/>
      <c r="AE292" s="180"/>
      <c r="AF292" s="180"/>
      <c r="AG292" s="180"/>
      <c r="AH292" s="180"/>
    </row>
    <row r="293" ht="15.75" customHeight="1">
      <c r="A293" s="161">
        <v>291.0</v>
      </c>
      <c r="B293" s="167" t="s">
        <v>2032</v>
      </c>
      <c r="C293" s="160" t="s">
        <v>3462</v>
      </c>
      <c r="D293" s="167">
        <v>6.0</v>
      </c>
      <c r="E293" s="96" t="s">
        <v>3463</v>
      </c>
      <c r="F293" s="168" t="s">
        <v>3464</v>
      </c>
      <c r="G293" s="168" t="s">
        <v>3465</v>
      </c>
      <c r="H293" s="168" t="s">
        <v>3466</v>
      </c>
      <c r="I293" s="168" t="s">
        <v>3467</v>
      </c>
      <c r="J293" s="168" t="s">
        <v>3468</v>
      </c>
      <c r="K293" s="169" t="s">
        <v>416</v>
      </c>
      <c r="L293" s="170"/>
      <c r="M293" s="170"/>
      <c r="N293" s="170"/>
      <c r="O293" s="170"/>
      <c r="P293" s="170"/>
      <c r="Q293" s="170"/>
      <c r="R293" s="170"/>
      <c r="S293" s="189"/>
      <c r="T293" s="189"/>
      <c r="U293" s="180"/>
      <c r="V293" s="180"/>
      <c r="W293" s="180"/>
      <c r="X293" s="180"/>
      <c r="Y293" s="180"/>
      <c r="Z293" s="180"/>
      <c r="AA293" s="180"/>
      <c r="AB293" s="180"/>
      <c r="AC293" s="180"/>
      <c r="AD293" s="180"/>
      <c r="AE293" s="180"/>
      <c r="AF293" s="180"/>
      <c r="AG293" s="180"/>
      <c r="AH293" s="180"/>
    </row>
    <row r="294" ht="15.75" customHeight="1">
      <c r="A294" s="67">
        <v>292.0</v>
      </c>
      <c r="B294" s="73" t="s">
        <v>2032</v>
      </c>
      <c r="C294" s="72" t="s">
        <v>3469</v>
      </c>
      <c r="D294" s="73">
        <v>2.0</v>
      </c>
      <c r="E294" s="98" t="s">
        <v>3470</v>
      </c>
      <c r="F294" s="75" t="s">
        <v>3471</v>
      </c>
      <c r="G294" s="75" t="s">
        <v>2624</v>
      </c>
      <c r="K294" s="77" t="s">
        <v>480</v>
      </c>
      <c r="L294" s="54"/>
      <c r="M294" s="54"/>
      <c r="N294" s="54"/>
      <c r="O294" s="54"/>
      <c r="P294" s="54"/>
      <c r="Q294" s="54"/>
      <c r="R294" s="54"/>
      <c r="S294" s="105"/>
      <c r="T294" s="105"/>
      <c r="U294" s="180"/>
      <c r="V294" s="180"/>
      <c r="W294" s="180"/>
      <c r="X294" s="180"/>
      <c r="Y294" s="180"/>
      <c r="Z294" s="180"/>
      <c r="AA294" s="180"/>
      <c r="AB294" s="180"/>
      <c r="AC294" s="180"/>
      <c r="AD294" s="180"/>
      <c r="AE294" s="180"/>
      <c r="AF294" s="180"/>
      <c r="AG294" s="180"/>
      <c r="AH294" s="180"/>
    </row>
    <row r="295" ht="15.75" customHeight="1">
      <c r="A295" s="161">
        <v>293.0</v>
      </c>
      <c r="B295" s="167" t="s">
        <v>2032</v>
      </c>
      <c r="C295" s="160" t="s">
        <v>3472</v>
      </c>
      <c r="D295" s="167">
        <v>97.0</v>
      </c>
      <c r="E295" s="96" t="s">
        <v>3473</v>
      </c>
      <c r="F295" s="168" t="s">
        <v>3210</v>
      </c>
      <c r="G295" s="168" t="s">
        <v>2335</v>
      </c>
      <c r="H295" s="168" t="s">
        <v>3211</v>
      </c>
      <c r="I295" s="168" t="s">
        <v>3212</v>
      </c>
      <c r="J295" s="168" t="s">
        <v>3241</v>
      </c>
      <c r="K295" s="169" t="s">
        <v>1768</v>
      </c>
      <c r="L295" s="170"/>
      <c r="M295" s="170"/>
      <c r="N295" s="170"/>
      <c r="O295" s="170"/>
      <c r="P295" s="170"/>
      <c r="Q295" s="170"/>
      <c r="R295" s="170"/>
      <c r="S295" s="189"/>
      <c r="T295" s="189"/>
      <c r="U295" s="180"/>
      <c r="V295" s="180"/>
      <c r="W295" s="180"/>
      <c r="X295" s="180"/>
      <c r="Y295" s="180"/>
      <c r="Z295" s="180"/>
      <c r="AA295" s="180"/>
      <c r="AB295" s="180"/>
      <c r="AC295" s="180"/>
      <c r="AD295" s="180"/>
      <c r="AE295" s="180"/>
      <c r="AF295" s="180"/>
      <c r="AG295" s="180"/>
      <c r="AH295" s="180"/>
    </row>
    <row r="296" ht="15.75" customHeight="1">
      <c r="A296" s="161">
        <v>294.0</v>
      </c>
      <c r="B296" s="167" t="s">
        <v>2032</v>
      </c>
      <c r="C296" s="160" t="s">
        <v>3474</v>
      </c>
      <c r="D296" s="167">
        <v>188.0</v>
      </c>
      <c r="E296" s="96" t="s">
        <v>3475</v>
      </c>
      <c r="F296" s="168" t="s">
        <v>2426</v>
      </c>
      <c r="G296" s="168" t="s">
        <v>2039</v>
      </c>
      <c r="H296" s="168" t="s">
        <v>3111</v>
      </c>
      <c r="I296" s="168" t="s">
        <v>3061</v>
      </c>
      <c r="J296" s="168" t="s">
        <v>2262</v>
      </c>
      <c r="K296" s="169" t="s">
        <v>285</v>
      </c>
      <c r="L296" s="170"/>
      <c r="M296" s="170"/>
      <c r="N296" s="170"/>
      <c r="O296" s="170"/>
      <c r="P296" s="170"/>
      <c r="Q296" s="170"/>
      <c r="R296" s="170"/>
      <c r="S296" s="189"/>
      <c r="T296" s="189"/>
      <c r="U296" s="180"/>
      <c r="V296" s="180"/>
      <c r="W296" s="180"/>
      <c r="X296" s="180"/>
      <c r="Y296" s="180"/>
      <c r="Z296" s="180"/>
      <c r="AA296" s="180"/>
      <c r="AB296" s="180"/>
      <c r="AC296" s="180"/>
      <c r="AD296" s="180"/>
      <c r="AE296" s="180"/>
      <c r="AF296" s="180"/>
      <c r="AG296" s="180"/>
      <c r="AH296" s="180"/>
    </row>
    <row r="297" ht="15.75" customHeight="1">
      <c r="A297" s="161">
        <v>295.0</v>
      </c>
      <c r="B297" s="167" t="s">
        <v>2032</v>
      </c>
      <c r="C297" s="160" t="s">
        <v>3476</v>
      </c>
      <c r="D297" s="167">
        <v>7.0</v>
      </c>
      <c r="E297" s="96" t="s">
        <v>3477</v>
      </c>
      <c r="F297" s="168" t="s">
        <v>3478</v>
      </c>
      <c r="G297" s="168" t="s">
        <v>1051</v>
      </c>
      <c r="H297" s="168" t="s">
        <v>3479</v>
      </c>
      <c r="I297" s="168" t="s">
        <v>942</v>
      </c>
      <c r="J297" s="168" t="s">
        <v>3480</v>
      </c>
      <c r="K297" s="169" t="s">
        <v>348</v>
      </c>
      <c r="L297" s="170"/>
      <c r="M297" s="170"/>
      <c r="N297" s="170"/>
      <c r="O297" s="170"/>
      <c r="P297" s="170"/>
      <c r="Q297" s="170"/>
      <c r="R297" s="170"/>
      <c r="S297" s="189"/>
      <c r="T297" s="189"/>
      <c r="U297" s="180"/>
      <c r="V297" s="180"/>
      <c r="W297" s="180"/>
      <c r="X297" s="180"/>
      <c r="Y297" s="180"/>
      <c r="Z297" s="180"/>
      <c r="AA297" s="180"/>
      <c r="AB297" s="180"/>
      <c r="AC297" s="180"/>
      <c r="AD297" s="180"/>
      <c r="AE297" s="180"/>
      <c r="AF297" s="180"/>
      <c r="AG297" s="180"/>
      <c r="AH297" s="180"/>
    </row>
    <row r="298" ht="15.75" customHeight="1">
      <c r="A298" s="161">
        <v>296.0</v>
      </c>
      <c r="B298" s="167" t="s">
        <v>2032</v>
      </c>
      <c r="C298" s="160" t="s">
        <v>3481</v>
      </c>
      <c r="D298" s="167">
        <v>2.0</v>
      </c>
      <c r="E298" s="96" t="s">
        <v>3482</v>
      </c>
      <c r="F298" s="168" t="s">
        <v>3483</v>
      </c>
      <c r="G298" s="168" t="s">
        <v>3484</v>
      </c>
      <c r="H298" s="160"/>
      <c r="I298" s="160"/>
      <c r="J298" s="160"/>
      <c r="K298" s="169" t="s">
        <v>269</v>
      </c>
      <c r="L298" s="170"/>
      <c r="M298" s="170"/>
      <c r="N298" s="170"/>
      <c r="O298" s="170"/>
      <c r="P298" s="170"/>
      <c r="Q298" s="170"/>
      <c r="R298" s="170"/>
      <c r="S298" s="189"/>
      <c r="T298" s="189"/>
      <c r="U298" s="180"/>
      <c r="V298" s="180"/>
      <c r="W298" s="180"/>
      <c r="X298" s="180"/>
      <c r="Y298" s="180"/>
      <c r="Z298" s="180"/>
      <c r="AA298" s="180"/>
      <c r="AB298" s="180"/>
      <c r="AC298" s="180"/>
      <c r="AD298" s="180"/>
      <c r="AE298" s="180"/>
      <c r="AF298" s="180"/>
      <c r="AG298" s="180"/>
      <c r="AH298" s="180"/>
    </row>
    <row r="299" ht="15.75" customHeight="1">
      <c r="A299" s="67">
        <v>297.0</v>
      </c>
      <c r="B299" s="73" t="s">
        <v>2032</v>
      </c>
      <c r="C299" s="72" t="s">
        <v>3485</v>
      </c>
      <c r="D299" s="73">
        <v>3.0</v>
      </c>
      <c r="E299" s="98" t="s">
        <v>3486</v>
      </c>
      <c r="F299" s="75" t="s">
        <v>2569</v>
      </c>
      <c r="G299" s="75" t="s">
        <v>3487</v>
      </c>
      <c r="H299" s="75" t="s">
        <v>3488</v>
      </c>
      <c r="K299" s="77" t="s">
        <v>269</v>
      </c>
      <c r="L299" s="54"/>
      <c r="M299" s="54"/>
      <c r="N299" s="54"/>
      <c r="O299" s="54"/>
      <c r="P299" s="54"/>
      <c r="Q299" s="54"/>
      <c r="R299" s="54"/>
      <c r="S299" s="105"/>
      <c r="T299" s="105"/>
      <c r="U299" s="180"/>
      <c r="V299" s="180"/>
      <c r="W299" s="180"/>
      <c r="X299" s="180"/>
      <c r="Y299" s="180"/>
      <c r="Z299" s="180"/>
      <c r="AA299" s="180"/>
      <c r="AB299" s="180"/>
      <c r="AC299" s="180"/>
      <c r="AD299" s="180"/>
      <c r="AE299" s="180"/>
      <c r="AF299" s="180"/>
      <c r="AG299" s="180"/>
      <c r="AH299" s="180"/>
    </row>
    <row r="300" ht="15.75" customHeight="1">
      <c r="A300" s="161">
        <v>298.0</v>
      </c>
      <c r="B300" s="167" t="s">
        <v>2032</v>
      </c>
      <c r="C300" s="160" t="s">
        <v>3489</v>
      </c>
      <c r="D300" s="167">
        <v>19.0</v>
      </c>
      <c r="E300" s="96" t="s">
        <v>3490</v>
      </c>
      <c r="F300" s="168" t="s">
        <v>3491</v>
      </c>
      <c r="G300" s="168" t="s">
        <v>3492</v>
      </c>
      <c r="H300" s="168" t="s">
        <v>3493</v>
      </c>
      <c r="I300" s="168" t="s">
        <v>3494</v>
      </c>
      <c r="J300" s="168" t="s">
        <v>3495</v>
      </c>
      <c r="K300" s="169" t="s">
        <v>1485</v>
      </c>
      <c r="L300" s="170"/>
      <c r="M300" s="170"/>
      <c r="N300" s="170"/>
      <c r="O300" s="170"/>
      <c r="P300" s="170"/>
      <c r="Q300" s="170"/>
      <c r="R300" s="170"/>
      <c r="S300" s="189"/>
      <c r="T300" s="189"/>
      <c r="U300" s="180"/>
      <c r="V300" s="180"/>
      <c r="W300" s="180"/>
      <c r="X300" s="180"/>
      <c r="Y300" s="180"/>
      <c r="Z300" s="180"/>
      <c r="AA300" s="180"/>
      <c r="AB300" s="180"/>
      <c r="AC300" s="180"/>
      <c r="AD300" s="180"/>
      <c r="AE300" s="180"/>
      <c r="AF300" s="180"/>
      <c r="AG300" s="180"/>
      <c r="AH300" s="180"/>
    </row>
    <row r="301" ht="15.75" customHeight="1">
      <c r="A301" s="161">
        <v>299.0</v>
      </c>
      <c r="B301" s="167" t="s">
        <v>2032</v>
      </c>
      <c r="C301" s="160" t="s">
        <v>3496</v>
      </c>
      <c r="D301" s="167">
        <v>10.0</v>
      </c>
      <c r="E301" s="96" t="s">
        <v>3497</v>
      </c>
      <c r="F301" s="168" t="s">
        <v>3498</v>
      </c>
      <c r="G301" s="168" t="s">
        <v>2309</v>
      </c>
      <c r="H301" s="168" t="s">
        <v>2718</v>
      </c>
      <c r="I301" s="168" t="s">
        <v>2306</v>
      </c>
      <c r="J301" s="168" t="s">
        <v>2307</v>
      </c>
      <c r="K301" s="77" t="s">
        <v>1485</v>
      </c>
      <c r="L301" s="170"/>
      <c r="M301" s="170"/>
      <c r="N301" s="170"/>
      <c r="O301" s="170"/>
      <c r="P301" s="170"/>
      <c r="Q301" s="170"/>
      <c r="R301" s="170"/>
      <c r="S301" s="189"/>
      <c r="T301" s="189"/>
      <c r="U301" s="180"/>
      <c r="V301" s="180"/>
      <c r="W301" s="180"/>
      <c r="X301" s="180"/>
      <c r="Y301" s="180"/>
      <c r="Z301" s="180"/>
      <c r="AA301" s="180"/>
      <c r="AB301" s="180"/>
      <c r="AC301" s="180"/>
      <c r="AD301" s="180"/>
      <c r="AE301" s="180"/>
      <c r="AF301" s="180"/>
      <c r="AG301" s="180"/>
      <c r="AH301" s="180"/>
    </row>
    <row r="302" ht="15.75" customHeight="1">
      <c r="A302" s="161">
        <v>300.0</v>
      </c>
      <c r="B302" s="167" t="s">
        <v>2032</v>
      </c>
      <c r="C302" s="160" t="s">
        <v>3499</v>
      </c>
      <c r="D302" s="167">
        <v>3.0</v>
      </c>
      <c r="E302" s="96" t="s">
        <v>3500</v>
      </c>
      <c r="F302" s="168" t="s">
        <v>3250</v>
      </c>
      <c r="G302" s="160"/>
      <c r="H302" s="160"/>
      <c r="I302" s="160"/>
      <c r="J302" s="160"/>
      <c r="K302" s="169" t="s">
        <v>1768</v>
      </c>
      <c r="L302" s="170"/>
      <c r="M302" s="170"/>
      <c r="N302" s="170"/>
      <c r="O302" s="170"/>
      <c r="P302" s="170"/>
      <c r="Q302" s="170"/>
      <c r="R302" s="170"/>
      <c r="S302" s="189"/>
      <c r="T302" s="189"/>
      <c r="U302" s="180"/>
      <c r="V302" s="180"/>
      <c r="W302" s="180"/>
      <c r="X302" s="180"/>
      <c r="Y302" s="180"/>
      <c r="Z302" s="180"/>
      <c r="AA302" s="180"/>
      <c r="AB302" s="180"/>
      <c r="AC302" s="180"/>
      <c r="AD302" s="180"/>
      <c r="AE302" s="180"/>
      <c r="AF302" s="180"/>
      <c r="AG302" s="180"/>
      <c r="AH302" s="180"/>
    </row>
    <row r="303" ht="15.75" customHeight="1">
      <c r="A303" s="161">
        <v>301.0</v>
      </c>
      <c r="B303" s="167" t="s">
        <v>2032</v>
      </c>
      <c r="C303" s="160" t="s">
        <v>3501</v>
      </c>
      <c r="D303" s="167">
        <v>41.0</v>
      </c>
      <c r="E303" s="96" t="s">
        <v>3502</v>
      </c>
      <c r="F303" s="168" t="s">
        <v>3503</v>
      </c>
      <c r="G303" s="168" t="s">
        <v>427</v>
      </c>
      <c r="H303" s="168" t="s">
        <v>3047</v>
      </c>
      <c r="I303" s="168" t="s">
        <v>3241</v>
      </c>
      <c r="J303" s="168" t="s">
        <v>3504</v>
      </c>
      <c r="K303" s="169" t="s">
        <v>7</v>
      </c>
      <c r="L303" s="170"/>
      <c r="M303" s="170"/>
      <c r="N303" s="170"/>
      <c r="O303" s="170"/>
      <c r="P303" s="170"/>
      <c r="Q303" s="170"/>
      <c r="R303" s="170"/>
      <c r="S303" s="189"/>
      <c r="T303" s="189"/>
      <c r="U303" s="180"/>
      <c r="V303" s="180"/>
      <c r="W303" s="180"/>
      <c r="X303" s="180"/>
      <c r="Y303" s="180"/>
      <c r="Z303" s="180"/>
      <c r="AA303" s="180"/>
      <c r="AB303" s="180"/>
      <c r="AC303" s="180"/>
      <c r="AD303" s="180"/>
      <c r="AE303" s="180"/>
      <c r="AF303" s="180"/>
      <c r="AG303" s="180"/>
      <c r="AH303" s="180"/>
    </row>
    <row r="304" ht="15.75" customHeight="1">
      <c r="A304" s="161">
        <v>302.0</v>
      </c>
      <c r="B304" s="167" t="s">
        <v>2032</v>
      </c>
      <c r="C304" s="160" t="s">
        <v>3505</v>
      </c>
      <c r="D304" s="167">
        <v>2.0</v>
      </c>
      <c r="E304" s="96" t="s">
        <v>3506</v>
      </c>
      <c r="F304" s="168" t="s">
        <v>3507</v>
      </c>
      <c r="G304" s="168" t="s">
        <v>3508</v>
      </c>
      <c r="H304" s="160"/>
      <c r="I304" s="160"/>
      <c r="J304" s="160"/>
      <c r="K304" s="169" t="s">
        <v>1768</v>
      </c>
      <c r="L304" s="170"/>
      <c r="M304" s="170"/>
      <c r="N304" s="170"/>
      <c r="O304" s="170"/>
      <c r="P304" s="170"/>
      <c r="Q304" s="170"/>
      <c r="R304" s="170"/>
      <c r="S304" s="189"/>
      <c r="T304" s="189"/>
      <c r="U304" s="180"/>
      <c r="V304" s="180"/>
      <c r="W304" s="180"/>
      <c r="X304" s="180"/>
      <c r="Y304" s="180"/>
      <c r="Z304" s="180"/>
      <c r="AA304" s="180"/>
      <c r="AB304" s="180"/>
      <c r="AC304" s="180"/>
      <c r="AD304" s="180"/>
      <c r="AE304" s="180"/>
      <c r="AF304" s="180"/>
      <c r="AG304" s="180"/>
      <c r="AH304" s="180"/>
    </row>
    <row r="305" ht="15.75" customHeight="1">
      <c r="A305" s="161">
        <v>303.0</v>
      </c>
      <c r="B305" s="167" t="s">
        <v>2032</v>
      </c>
      <c r="C305" s="160" t="s">
        <v>3509</v>
      </c>
      <c r="D305" s="167">
        <v>72.0</v>
      </c>
      <c r="E305" s="96" t="s">
        <v>3510</v>
      </c>
      <c r="F305" s="168" t="s">
        <v>3511</v>
      </c>
      <c r="G305" s="168" t="s">
        <v>3512</v>
      </c>
      <c r="H305" s="168" t="s">
        <v>3513</v>
      </c>
      <c r="I305" s="168" t="s">
        <v>2359</v>
      </c>
      <c r="J305" s="168" t="s">
        <v>3514</v>
      </c>
      <c r="K305" s="169" t="s">
        <v>1485</v>
      </c>
      <c r="L305" s="170"/>
      <c r="M305" s="170"/>
      <c r="N305" s="170"/>
      <c r="O305" s="170"/>
      <c r="P305" s="170"/>
      <c r="Q305" s="170"/>
      <c r="R305" s="170"/>
      <c r="S305" s="189"/>
      <c r="T305" s="189"/>
      <c r="U305" s="180"/>
      <c r="V305" s="180"/>
      <c r="W305" s="180"/>
      <c r="X305" s="180"/>
      <c r="Y305" s="180"/>
      <c r="Z305" s="180"/>
      <c r="AA305" s="180"/>
      <c r="AB305" s="180"/>
      <c r="AC305" s="180"/>
      <c r="AD305" s="180"/>
      <c r="AE305" s="180"/>
      <c r="AF305" s="180"/>
      <c r="AG305" s="180"/>
      <c r="AH305" s="180"/>
    </row>
    <row r="306" ht="15.75" customHeight="1">
      <c r="A306" s="161">
        <v>304.0</v>
      </c>
      <c r="B306" s="167" t="s">
        <v>2032</v>
      </c>
      <c r="C306" s="160" t="s">
        <v>3515</v>
      </c>
      <c r="D306" s="167">
        <v>81.0</v>
      </c>
      <c r="E306" s="96" t="s">
        <v>3516</v>
      </c>
      <c r="F306" s="168" t="s">
        <v>2514</v>
      </c>
      <c r="G306" s="168" t="s">
        <v>3389</v>
      </c>
      <c r="H306" s="168" t="s">
        <v>2131</v>
      </c>
      <c r="I306" s="168" t="s">
        <v>952</v>
      </c>
      <c r="J306" s="168" t="s">
        <v>2511</v>
      </c>
      <c r="K306" s="169" t="s">
        <v>416</v>
      </c>
      <c r="L306" s="170"/>
      <c r="M306" s="170"/>
      <c r="N306" s="170"/>
      <c r="O306" s="170"/>
      <c r="P306" s="170"/>
      <c r="Q306" s="170"/>
      <c r="R306" s="170"/>
      <c r="S306" s="189"/>
      <c r="T306" s="189"/>
      <c r="U306" s="180"/>
      <c r="V306" s="180"/>
      <c r="W306" s="180"/>
      <c r="X306" s="180"/>
      <c r="Y306" s="180"/>
      <c r="Z306" s="180"/>
      <c r="AA306" s="180"/>
      <c r="AB306" s="180"/>
      <c r="AC306" s="180"/>
      <c r="AD306" s="180"/>
      <c r="AE306" s="180"/>
      <c r="AF306" s="180"/>
      <c r="AG306" s="180"/>
      <c r="AH306" s="180"/>
    </row>
    <row r="307" ht="15.75" customHeight="1">
      <c r="A307" s="161">
        <v>305.0</v>
      </c>
      <c r="B307" s="167" t="s">
        <v>2032</v>
      </c>
      <c r="C307" s="160" t="s">
        <v>3517</v>
      </c>
      <c r="D307" s="167">
        <v>2.0</v>
      </c>
      <c r="E307" s="96" t="s">
        <v>3518</v>
      </c>
      <c r="F307" s="168" t="s">
        <v>2532</v>
      </c>
      <c r="G307" s="168" t="s">
        <v>2530</v>
      </c>
      <c r="H307" s="160"/>
      <c r="I307" s="160"/>
      <c r="J307" s="160"/>
      <c r="K307" s="169" t="s">
        <v>7</v>
      </c>
      <c r="L307" s="170"/>
      <c r="M307" s="170"/>
      <c r="N307" s="170"/>
      <c r="O307" s="170"/>
      <c r="P307" s="170"/>
      <c r="Q307" s="170"/>
      <c r="R307" s="170"/>
      <c r="S307" s="189"/>
      <c r="T307" s="189"/>
      <c r="U307" s="180"/>
      <c r="V307" s="180"/>
      <c r="W307" s="180"/>
      <c r="X307" s="180"/>
      <c r="Y307" s="180"/>
      <c r="Z307" s="180"/>
      <c r="AA307" s="180"/>
      <c r="AB307" s="180"/>
      <c r="AC307" s="180"/>
      <c r="AD307" s="180"/>
      <c r="AE307" s="180"/>
      <c r="AF307" s="180"/>
      <c r="AG307" s="180"/>
      <c r="AH307" s="180"/>
    </row>
    <row r="308" ht="15.75" customHeight="1">
      <c r="A308" s="161">
        <v>306.0</v>
      </c>
      <c r="B308" s="167" t="s">
        <v>2032</v>
      </c>
      <c r="C308" s="160" t="s">
        <v>3519</v>
      </c>
      <c r="D308" s="167">
        <v>21.0</v>
      </c>
      <c r="E308" s="96" t="s">
        <v>3520</v>
      </c>
      <c r="F308" s="168" t="s">
        <v>2287</v>
      </c>
      <c r="G308" s="168" t="s">
        <v>3521</v>
      </c>
      <c r="H308" s="168" t="s">
        <v>3522</v>
      </c>
      <c r="I308" s="168" t="s">
        <v>2337</v>
      </c>
      <c r="J308" s="168" t="s">
        <v>3523</v>
      </c>
      <c r="K308" s="169" t="s">
        <v>1485</v>
      </c>
      <c r="L308" s="170"/>
      <c r="M308" s="170"/>
      <c r="N308" s="170"/>
      <c r="O308" s="170"/>
      <c r="P308" s="170"/>
      <c r="Q308" s="170"/>
      <c r="R308" s="170"/>
      <c r="S308" s="189"/>
      <c r="T308" s="189"/>
      <c r="U308" s="180"/>
      <c r="V308" s="180"/>
      <c r="W308" s="180"/>
      <c r="X308" s="180"/>
      <c r="Y308" s="180"/>
      <c r="Z308" s="180"/>
      <c r="AA308" s="180"/>
      <c r="AB308" s="180"/>
      <c r="AC308" s="180"/>
      <c r="AD308" s="180"/>
      <c r="AE308" s="180"/>
      <c r="AF308" s="180"/>
      <c r="AG308" s="180"/>
      <c r="AH308" s="180"/>
    </row>
    <row r="309" ht="15.75" customHeight="1">
      <c r="A309" s="161">
        <v>307.0</v>
      </c>
      <c r="B309" s="167" t="s">
        <v>2032</v>
      </c>
      <c r="C309" s="160" t="s">
        <v>3524</v>
      </c>
      <c r="D309" s="167">
        <v>26.0</v>
      </c>
      <c r="E309" s="96" t="s">
        <v>3525</v>
      </c>
      <c r="F309" s="168" t="s">
        <v>3526</v>
      </c>
      <c r="G309" s="168" t="s">
        <v>2292</v>
      </c>
      <c r="H309" s="168" t="s">
        <v>3142</v>
      </c>
      <c r="I309" s="168" t="s">
        <v>3527</v>
      </c>
      <c r="J309" s="168" t="s">
        <v>2725</v>
      </c>
      <c r="K309" s="169" t="s">
        <v>7</v>
      </c>
      <c r="L309" s="170"/>
      <c r="M309" s="170"/>
      <c r="N309" s="170"/>
      <c r="O309" s="170"/>
      <c r="P309" s="170"/>
      <c r="Q309" s="170"/>
      <c r="R309" s="170"/>
      <c r="S309" s="189"/>
      <c r="T309" s="189"/>
      <c r="U309" s="180"/>
      <c r="V309" s="180"/>
      <c r="W309" s="180"/>
      <c r="X309" s="180"/>
      <c r="Y309" s="180"/>
      <c r="Z309" s="180"/>
      <c r="AA309" s="180"/>
      <c r="AB309" s="180"/>
      <c r="AC309" s="180"/>
      <c r="AD309" s="180"/>
      <c r="AE309" s="180"/>
      <c r="AF309" s="180"/>
      <c r="AG309" s="180"/>
      <c r="AH309" s="180"/>
    </row>
    <row r="310" ht="15.75" customHeight="1">
      <c r="A310" s="161">
        <v>308.0</v>
      </c>
      <c r="B310" s="167" t="s">
        <v>2032</v>
      </c>
      <c r="C310" s="160" t="s">
        <v>3528</v>
      </c>
      <c r="D310" s="167">
        <v>185.0</v>
      </c>
      <c r="E310" s="96" t="s">
        <v>3529</v>
      </c>
      <c r="F310" s="168" t="s">
        <v>2426</v>
      </c>
      <c r="G310" s="168" t="s">
        <v>3442</v>
      </c>
      <c r="H310" s="168" t="s">
        <v>2003</v>
      </c>
      <c r="I310" s="168" t="s">
        <v>3061</v>
      </c>
      <c r="J310" s="168" t="s">
        <v>3007</v>
      </c>
      <c r="K310" s="169" t="s">
        <v>285</v>
      </c>
      <c r="L310" s="170"/>
      <c r="M310" s="170"/>
      <c r="N310" s="170"/>
      <c r="O310" s="170"/>
      <c r="P310" s="170"/>
      <c r="Q310" s="170"/>
      <c r="R310" s="170"/>
      <c r="S310" s="189"/>
      <c r="T310" s="189"/>
      <c r="U310" s="180"/>
      <c r="V310" s="180"/>
      <c r="W310" s="180"/>
      <c r="X310" s="180"/>
      <c r="Y310" s="180"/>
      <c r="Z310" s="180"/>
      <c r="AA310" s="180"/>
      <c r="AB310" s="180"/>
      <c r="AC310" s="180"/>
      <c r="AD310" s="180"/>
      <c r="AE310" s="180"/>
      <c r="AF310" s="180"/>
      <c r="AG310" s="180"/>
      <c r="AH310" s="180"/>
    </row>
    <row r="311" ht="15.75" customHeight="1">
      <c r="A311" s="67">
        <v>309.0</v>
      </c>
      <c r="B311" s="73" t="s">
        <v>2032</v>
      </c>
      <c r="C311" s="72" t="s">
        <v>3530</v>
      </c>
      <c r="D311" s="73">
        <v>80.0</v>
      </c>
      <c r="E311" s="98" t="s">
        <v>3531</v>
      </c>
      <c r="F311" s="75" t="s">
        <v>2655</v>
      </c>
      <c r="G311" s="75" t="s">
        <v>3105</v>
      </c>
      <c r="H311" s="75" t="s">
        <v>2657</v>
      </c>
      <c r="I311" s="75" t="s">
        <v>3532</v>
      </c>
      <c r="J311" s="75" t="s">
        <v>3335</v>
      </c>
      <c r="K311" s="77" t="s">
        <v>727</v>
      </c>
      <c r="L311" s="54"/>
      <c r="M311" s="54"/>
      <c r="N311" s="54"/>
      <c r="O311" s="54"/>
      <c r="P311" s="54"/>
      <c r="Q311" s="54"/>
      <c r="R311" s="54"/>
      <c r="S311" s="105"/>
      <c r="T311" s="105"/>
      <c r="U311" s="180"/>
      <c r="V311" s="180"/>
      <c r="W311" s="180"/>
      <c r="X311" s="180"/>
      <c r="Y311" s="180"/>
      <c r="Z311" s="180"/>
      <c r="AA311" s="180"/>
      <c r="AB311" s="180"/>
      <c r="AC311" s="180"/>
      <c r="AD311" s="180"/>
      <c r="AE311" s="180"/>
      <c r="AF311" s="180"/>
      <c r="AG311" s="180"/>
      <c r="AH311" s="180"/>
    </row>
    <row r="312" ht="15.75" customHeight="1">
      <c r="A312" s="161">
        <v>310.0</v>
      </c>
      <c r="B312" s="167" t="s">
        <v>2032</v>
      </c>
      <c r="C312" s="160" t="s">
        <v>3533</v>
      </c>
      <c r="D312" s="167">
        <v>420.0</v>
      </c>
      <c r="E312" s="96" t="s">
        <v>3534</v>
      </c>
      <c r="F312" s="168" t="s">
        <v>2114</v>
      </c>
      <c r="G312" s="168" t="s">
        <v>2115</v>
      </c>
      <c r="H312" s="168" t="s">
        <v>2116</v>
      </c>
      <c r="I312" s="168" t="s">
        <v>3535</v>
      </c>
      <c r="J312" s="168" t="s">
        <v>2118</v>
      </c>
      <c r="K312" s="169" t="s">
        <v>285</v>
      </c>
      <c r="L312" s="170"/>
      <c r="M312" s="170"/>
      <c r="N312" s="170"/>
      <c r="O312" s="170"/>
      <c r="P312" s="170"/>
      <c r="Q312" s="170"/>
      <c r="R312" s="170"/>
      <c r="S312" s="189"/>
      <c r="T312" s="189"/>
      <c r="U312" s="180"/>
      <c r="V312" s="180"/>
      <c r="W312" s="180"/>
      <c r="X312" s="180"/>
      <c r="Y312" s="180"/>
      <c r="Z312" s="180"/>
      <c r="AA312" s="180"/>
      <c r="AB312" s="180"/>
      <c r="AC312" s="180"/>
      <c r="AD312" s="180"/>
      <c r="AE312" s="180"/>
      <c r="AF312" s="180"/>
      <c r="AG312" s="180"/>
      <c r="AH312" s="180"/>
    </row>
    <row r="313" ht="15.75" customHeight="1">
      <c r="A313" s="161">
        <v>311.0</v>
      </c>
      <c r="B313" s="167" t="s">
        <v>2032</v>
      </c>
      <c r="C313" s="160" t="s">
        <v>3536</v>
      </c>
      <c r="D313" s="167">
        <v>48.0</v>
      </c>
      <c r="E313" s="96" t="s">
        <v>3537</v>
      </c>
      <c r="F313" s="168" t="s">
        <v>3538</v>
      </c>
      <c r="G313" s="168" t="s">
        <v>2181</v>
      </c>
      <c r="H313" s="168" t="s">
        <v>3539</v>
      </c>
      <c r="I313" s="168" t="s">
        <v>3153</v>
      </c>
      <c r="J313" s="168" t="s">
        <v>3540</v>
      </c>
      <c r="K313" s="169" t="s">
        <v>7</v>
      </c>
      <c r="L313" s="170"/>
      <c r="M313" s="170"/>
      <c r="N313" s="170"/>
      <c r="O313" s="170"/>
      <c r="P313" s="170"/>
      <c r="Q313" s="170"/>
      <c r="R313" s="170"/>
      <c r="S313" s="189"/>
      <c r="T313" s="189"/>
      <c r="U313" s="180"/>
      <c r="V313" s="180"/>
      <c r="W313" s="180"/>
      <c r="X313" s="180"/>
      <c r="Y313" s="180"/>
      <c r="Z313" s="180"/>
      <c r="AA313" s="180"/>
      <c r="AB313" s="180"/>
      <c r="AC313" s="180"/>
      <c r="AD313" s="180"/>
      <c r="AE313" s="180"/>
      <c r="AF313" s="180"/>
      <c r="AG313" s="180"/>
      <c r="AH313" s="180"/>
    </row>
    <row r="314" ht="15.75" customHeight="1">
      <c r="A314" s="67">
        <v>312.0</v>
      </c>
      <c r="B314" s="73" t="s">
        <v>2032</v>
      </c>
      <c r="C314" s="72" t="s">
        <v>3541</v>
      </c>
      <c r="D314" s="73">
        <v>64.0</v>
      </c>
      <c r="E314" s="98" t="s">
        <v>3542</v>
      </c>
      <c r="F314" s="75" t="s">
        <v>3225</v>
      </c>
      <c r="G314" s="75" t="s">
        <v>2454</v>
      </c>
      <c r="H314" s="75" t="s">
        <v>3226</v>
      </c>
      <c r="I314" s="75" t="s">
        <v>762</v>
      </c>
      <c r="J314" s="75" t="s">
        <v>2792</v>
      </c>
      <c r="K314" s="77" t="s">
        <v>727</v>
      </c>
      <c r="L314" s="54"/>
      <c r="M314" s="54"/>
      <c r="N314" s="54"/>
      <c r="O314" s="54"/>
      <c r="P314" s="54"/>
      <c r="Q314" s="54"/>
      <c r="R314" s="54"/>
      <c r="S314" s="105"/>
      <c r="T314" s="105"/>
      <c r="U314" s="180"/>
      <c r="V314" s="180"/>
      <c r="W314" s="180"/>
      <c r="X314" s="180"/>
      <c r="Y314" s="180"/>
      <c r="Z314" s="180"/>
      <c r="AA314" s="180"/>
      <c r="AB314" s="180"/>
      <c r="AC314" s="180"/>
      <c r="AD314" s="180"/>
      <c r="AE314" s="180"/>
      <c r="AF314" s="180"/>
      <c r="AG314" s="180"/>
      <c r="AH314" s="180"/>
    </row>
    <row r="315" ht="15.75" customHeight="1">
      <c r="A315" s="161">
        <v>313.0</v>
      </c>
      <c r="B315" s="167" t="s">
        <v>2032</v>
      </c>
      <c r="C315" s="160" t="s">
        <v>3543</v>
      </c>
      <c r="D315" s="167">
        <v>27.0</v>
      </c>
      <c r="E315" s="96" t="s">
        <v>3544</v>
      </c>
      <c r="F315" s="168" t="s">
        <v>3545</v>
      </c>
      <c r="G315" s="168" t="s">
        <v>3546</v>
      </c>
      <c r="H315" s="168" t="s">
        <v>3547</v>
      </c>
      <c r="I315" s="168" t="s">
        <v>2359</v>
      </c>
      <c r="J315" s="168" t="s">
        <v>3548</v>
      </c>
      <c r="K315" s="169" t="s">
        <v>1485</v>
      </c>
      <c r="L315" s="170"/>
      <c r="M315" s="170"/>
      <c r="N315" s="170"/>
      <c r="O315" s="170"/>
      <c r="P315" s="170"/>
      <c r="Q315" s="170"/>
      <c r="R315" s="170"/>
      <c r="S315" s="189"/>
      <c r="T315" s="189"/>
      <c r="U315" s="180"/>
      <c r="V315" s="180"/>
      <c r="W315" s="180"/>
      <c r="X315" s="180"/>
      <c r="Y315" s="180"/>
      <c r="Z315" s="180"/>
      <c r="AA315" s="180"/>
      <c r="AB315" s="180"/>
      <c r="AC315" s="180"/>
      <c r="AD315" s="180"/>
      <c r="AE315" s="180"/>
      <c r="AF315" s="180"/>
      <c r="AG315" s="180"/>
      <c r="AH315" s="180"/>
    </row>
    <row r="316" ht="15.75" customHeight="1">
      <c r="A316" s="161">
        <v>314.0</v>
      </c>
      <c r="B316" s="167" t="s">
        <v>2032</v>
      </c>
      <c r="C316" s="160" t="s">
        <v>3549</v>
      </c>
      <c r="D316" s="167">
        <v>3.0</v>
      </c>
      <c r="E316" s="96" t="s">
        <v>3550</v>
      </c>
      <c r="F316" s="168" t="s">
        <v>3551</v>
      </c>
      <c r="G316" s="168" t="s">
        <v>3552</v>
      </c>
      <c r="H316" s="168" t="s">
        <v>3553</v>
      </c>
      <c r="I316" s="160"/>
      <c r="J316" s="160"/>
      <c r="K316" s="169" t="s">
        <v>1768</v>
      </c>
      <c r="L316" s="170"/>
      <c r="M316" s="170"/>
      <c r="N316" s="170"/>
      <c r="O316" s="170"/>
      <c r="P316" s="170"/>
      <c r="Q316" s="170"/>
      <c r="R316" s="170"/>
      <c r="S316" s="189"/>
      <c r="T316" s="189"/>
      <c r="U316" s="180"/>
      <c r="V316" s="180"/>
      <c r="W316" s="180"/>
      <c r="X316" s="180"/>
      <c r="Y316" s="180"/>
      <c r="Z316" s="180"/>
      <c r="AA316" s="180"/>
      <c r="AB316" s="180"/>
      <c r="AC316" s="180"/>
      <c r="AD316" s="180"/>
      <c r="AE316" s="180"/>
      <c r="AF316" s="180"/>
      <c r="AG316" s="180"/>
      <c r="AH316" s="180"/>
    </row>
    <row r="317" ht="15.75" customHeight="1">
      <c r="A317" s="161">
        <v>315.0</v>
      </c>
      <c r="B317" s="167" t="s">
        <v>2032</v>
      </c>
      <c r="C317" s="160" t="s">
        <v>3554</v>
      </c>
      <c r="D317" s="167">
        <v>74.0</v>
      </c>
      <c r="E317" s="96" t="s">
        <v>3555</v>
      </c>
      <c r="F317" s="168" t="s">
        <v>2910</v>
      </c>
      <c r="G317" s="168" t="s">
        <v>1317</v>
      </c>
      <c r="H317" s="168" t="s">
        <v>2545</v>
      </c>
      <c r="I317" s="168" t="s">
        <v>3556</v>
      </c>
      <c r="J317" s="168" t="s">
        <v>3557</v>
      </c>
      <c r="K317" s="169" t="s">
        <v>1768</v>
      </c>
      <c r="L317" s="170"/>
      <c r="M317" s="170"/>
      <c r="N317" s="170"/>
      <c r="O317" s="170"/>
      <c r="P317" s="170"/>
      <c r="Q317" s="170"/>
      <c r="R317" s="170"/>
      <c r="S317" s="189"/>
      <c r="T317" s="189"/>
      <c r="U317" s="180"/>
      <c r="V317" s="180"/>
      <c r="W317" s="180"/>
      <c r="X317" s="180"/>
      <c r="Y317" s="180"/>
      <c r="Z317" s="180"/>
      <c r="AA317" s="180"/>
      <c r="AB317" s="180"/>
      <c r="AC317" s="180"/>
      <c r="AD317" s="180"/>
      <c r="AE317" s="180"/>
      <c r="AF317" s="180"/>
      <c r="AG317" s="180"/>
      <c r="AH317" s="180"/>
    </row>
    <row r="318" ht="15.75" customHeight="1">
      <c r="A318" s="161">
        <v>316.0</v>
      </c>
      <c r="B318" s="167" t="s">
        <v>2032</v>
      </c>
      <c r="C318" s="160" t="s">
        <v>3558</v>
      </c>
      <c r="D318" s="167">
        <v>70.0</v>
      </c>
      <c r="E318" s="96" t="s">
        <v>3559</v>
      </c>
      <c r="F318" s="168" t="s">
        <v>3560</v>
      </c>
      <c r="G318" s="168" t="s">
        <v>3561</v>
      </c>
      <c r="H318" s="168" t="s">
        <v>3419</v>
      </c>
      <c r="I318" s="168" t="s">
        <v>3378</v>
      </c>
      <c r="J318" s="168" t="s">
        <v>3418</v>
      </c>
      <c r="K318" s="169" t="s">
        <v>384</v>
      </c>
      <c r="L318" s="170"/>
      <c r="M318" s="170"/>
      <c r="N318" s="170"/>
      <c r="O318" s="170"/>
      <c r="P318" s="170"/>
      <c r="Q318" s="170"/>
      <c r="R318" s="170"/>
      <c r="S318" s="189"/>
      <c r="T318" s="189"/>
      <c r="U318" s="180"/>
      <c r="V318" s="180"/>
      <c r="W318" s="180"/>
      <c r="X318" s="180"/>
      <c r="Y318" s="180"/>
      <c r="Z318" s="180"/>
      <c r="AA318" s="180"/>
      <c r="AB318" s="180"/>
      <c r="AC318" s="180"/>
      <c r="AD318" s="180"/>
      <c r="AE318" s="180"/>
      <c r="AF318" s="180"/>
      <c r="AG318" s="180"/>
      <c r="AH318" s="180"/>
    </row>
    <row r="319" ht="15.75" customHeight="1">
      <c r="A319" s="161">
        <v>317.0</v>
      </c>
      <c r="B319" s="167" t="s">
        <v>2032</v>
      </c>
      <c r="C319" s="160" t="s">
        <v>3562</v>
      </c>
      <c r="D319" s="167">
        <v>62.0</v>
      </c>
      <c r="E319" s="96" t="s">
        <v>3563</v>
      </c>
      <c r="F319" s="168" t="s">
        <v>3564</v>
      </c>
      <c r="G319" s="168" t="s">
        <v>3123</v>
      </c>
      <c r="H319" s="168" t="s">
        <v>3565</v>
      </c>
      <c r="I319" s="168" t="s">
        <v>3566</v>
      </c>
      <c r="J319" s="168" t="s">
        <v>2946</v>
      </c>
      <c r="K319" s="169" t="s">
        <v>348</v>
      </c>
      <c r="L319" s="170"/>
      <c r="M319" s="170"/>
      <c r="N319" s="170"/>
      <c r="O319" s="170"/>
      <c r="P319" s="170"/>
      <c r="Q319" s="170"/>
      <c r="R319" s="170"/>
      <c r="S319" s="189"/>
      <c r="T319" s="189"/>
      <c r="U319" s="180"/>
      <c r="V319" s="180"/>
      <c r="W319" s="180"/>
      <c r="X319" s="180"/>
      <c r="Y319" s="180"/>
      <c r="Z319" s="180"/>
      <c r="AA319" s="180"/>
      <c r="AB319" s="180"/>
      <c r="AC319" s="180"/>
      <c r="AD319" s="180"/>
      <c r="AE319" s="180"/>
      <c r="AF319" s="180"/>
      <c r="AG319" s="180"/>
      <c r="AH319" s="180"/>
    </row>
    <row r="320" ht="15.75" customHeight="1">
      <c r="A320" s="161">
        <v>318.0</v>
      </c>
      <c r="B320" s="167" t="s">
        <v>2032</v>
      </c>
      <c r="C320" s="160" t="s">
        <v>3567</v>
      </c>
      <c r="D320" s="167">
        <v>23.0</v>
      </c>
      <c r="E320" s="96" t="s">
        <v>3568</v>
      </c>
      <c r="F320" s="168" t="s">
        <v>2359</v>
      </c>
      <c r="G320" s="168" t="s">
        <v>3569</v>
      </c>
      <c r="H320" s="168" t="s">
        <v>3570</v>
      </c>
      <c r="I320" s="168" t="s">
        <v>3571</v>
      </c>
      <c r="J320" s="168" t="s">
        <v>3572</v>
      </c>
      <c r="K320" s="169" t="s">
        <v>1485</v>
      </c>
      <c r="L320" s="170"/>
      <c r="M320" s="170"/>
      <c r="N320" s="170"/>
      <c r="O320" s="170"/>
      <c r="P320" s="170"/>
      <c r="Q320" s="170"/>
      <c r="R320" s="170"/>
      <c r="S320" s="189"/>
      <c r="T320" s="189"/>
      <c r="U320" s="180"/>
      <c r="V320" s="180"/>
      <c r="W320" s="180"/>
      <c r="X320" s="180"/>
      <c r="Y320" s="180"/>
      <c r="Z320" s="180"/>
      <c r="AA320" s="180"/>
      <c r="AB320" s="180"/>
      <c r="AC320" s="180"/>
      <c r="AD320" s="180"/>
      <c r="AE320" s="180"/>
      <c r="AF320" s="180"/>
      <c r="AG320" s="180"/>
      <c r="AH320" s="180"/>
    </row>
    <row r="321" ht="15.75" customHeight="1">
      <c r="A321" s="161">
        <v>319.0</v>
      </c>
      <c r="B321" s="167" t="s">
        <v>2032</v>
      </c>
      <c r="C321" s="160" t="s">
        <v>3573</v>
      </c>
      <c r="D321" s="167">
        <v>55.0</v>
      </c>
      <c r="E321" s="96" t="s">
        <v>3574</v>
      </c>
      <c r="F321" s="168" t="s">
        <v>712</v>
      </c>
      <c r="G321" s="168" t="s">
        <v>1929</v>
      </c>
      <c r="H321" s="168" t="s">
        <v>3575</v>
      </c>
      <c r="I321" s="168" t="s">
        <v>3576</v>
      </c>
      <c r="J321" s="168" t="s">
        <v>3138</v>
      </c>
      <c r="K321" s="169" t="s">
        <v>416</v>
      </c>
      <c r="L321" s="170"/>
      <c r="M321" s="170"/>
      <c r="N321" s="170"/>
      <c r="O321" s="170"/>
      <c r="P321" s="170"/>
      <c r="Q321" s="170"/>
      <c r="R321" s="170"/>
      <c r="S321" s="189"/>
      <c r="T321" s="189"/>
      <c r="U321" s="180"/>
      <c r="V321" s="180"/>
      <c r="W321" s="180"/>
      <c r="X321" s="180"/>
      <c r="Y321" s="180"/>
      <c r="Z321" s="180"/>
      <c r="AA321" s="180"/>
      <c r="AB321" s="180"/>
      <c r="AC321" s="180"/>
      <c r="AD321" s="180"/>
      <c r="AE321" s="180"/>
      <c r="AF321" s="180"/>
      <c r="AG321" s="180"/>
      <c r="AH321" s="180"/>
    </row>
    <row r="322" ht="15.75" customHeight="1">
      <c r="A322" s="161">
        <v>320.0</v>
      </c>
      <c r="B322" s="167" t="s">
        <v>2032</v>
      </c>
      <c r="C322" s="160" t="s">
        <v>3577</v>
      </c>
      <c r="D322" s="167">
        <v>7.0</v>
      </c>
      <c r="E322" s="96" t="s">
        <v>3578</v>
      </c>
      <c r="F322" s="168" t="s">
        <v>3579</v>
      </c>
      <c r="G322" s="168" t="s">
        <v>3580</v>
      </c>
      <c r="H322" s="168" t="s">
        <v>3581</v>
      </c>
      <c r="I322" s="168" t="s">
        <v>1679</v>
      </c>
      <c r="J322" s="168" t="s">
        <v>3582</v>
      </c>
      <c r="K322" s="169" t="s">
        <v>1768</v>
      </c>
      <c r="L322" s="170"/>
      <c r="M322" s="170"/>
      <c r="N322" s="170"/>
      <c r="O322" s="170"/>
      <c r="P322" s="170"/>
      <c r="Q322" s="170"/>
      <c r="R322" s="170"/>
      <c r="S322" s="189"/>
      <c r="T322" s="189"/>
      <c r="U322" s="180"/>
      <c r="V322" s="180"/>
      <c r="W322" s="180"/>
      <c r="X322" s="180"/>
      <c r="Y322" s="180"/>
      <c r="Z322" s="180"/>
      <c r="AA322" s="180"/>
      <c r="AB322" s="180"/>
      <c r="AC322" s="180"/>
      <c r="AD322" s="180"/>
      <c r="AE322" s="180"/>
      <c r="AF322" s="180"/>
      <c r="AG322" s="180"/>
      <c r="AH322" s="180"/>
    </row>
    <row r="323" ht="15.75" customHeight="1">
      <c r="A323" s="161">
        <v>321.0</v>
      </c>
      <c r="B323" s="167" t="s">
        <v>2032</v>
      </c>
      <c r="C323" s="160" t="s">
        <v>3583</v>
      </c>
      <c r="D323" s="167">
        <v>23.0</v>
      </c>
      <c r="E323" s="96" t="s">
        <v>3584</v>
      </c>
      <c r="F323" s="168" t="s">
        <v>3585</v>
      </c>
      <c r="G323" s="168" t="s">
        <v>3003</v>
      </c>
      <c r="H323" s="168" t="s">
        <v>3586</v>
      </c>
      <c r="I323" s="168" t="s">
        <v>3212</v>
      </c>
      <c r="J323" s="168" t="s">
        <v>3211</v>
      </c>
      <c r="K323" s="169" t="s">
        <v>7</v>
      </c>
      <c r="L323" s="170"/>
      <c r="M323" s="170"/>
      <c r="N323" s="170"/>
      <c r="O323" s="170"/>
      <c r="P323" s="170"/>
      <c r="Q323" s="170"/>
      <c r="R323" s="170"/>
      <c r="S323" s="189"/>
      <c r="T323" s="189"/>
      <c r="U323" s="180"/>
      <c r="V323" s="180"/>
      <c r="W323" s="180"/>
      <c r="X323" s="180"/>
      <c r="Y323" s="180"/>
      <c r="Z323" s="180"/>
      <c r="AA323" s="180"/>
      <c r="AB323" s="180"/>
      <c r="AC323" s="180"/>
      <c r="AD323" s="180"/>
      <c r="AE323" s="180"/>
      <c r="AF323" s="180"/>
      <c r="AG323" s="180"/>
      <c r="AH323" s="180"/>
    </row>
    <row r="324" ht="15.75" customHeight="1">
      <c r="A324" s="161">
        <v>322.0</v>
      </c>
      <c r="B324" s="167" t="s">
        <v>2032</v>
      </c>
      <c r="C324" s="160" t="s">
        <v>3587</v>
      </c>
      <c r="D324" s="167">
        <v>8.0</v>
      </c>
      <c r="E324" s="96" t="s">
        <v>3588</v>
      </c>
      <c r="F324" s="168" t="s">
        <v>3589</v>
      </c>
      <c r="G324" s="168" t="s">
        <v>3590</v>
      </c>
      <c r="H324" s="168" t="s">
        <v>3591</v>
      </c>
      <c r="I324" s="168" t="s">
        <v>3592</v>
      </c>
      <c r="J324" s="168" t="s">
        <v>3593</v>
      </c>
      <c r="K324" s="77" t="s">
        <v>684</v>
      </c>
      <c r="L324" s="170"/>
      <c r="M324" s="170"/>
      <c r="N324" s="170"/>
      <c r="O324" s="170"/>
      <c r="P324" s="170"/>
      <c r="Q324" s="170"/>
      <c r="R324" s="170"/>
      <c r="S324" s="189"/>
      <c r="T324" s="189"/>
      <c r="U324" s="180"/>
      <c r="V324" s="180"/>
      <c r="W324" s="180"/>
      <c r="X324" s="180"/>
      <c r="Y324" s="180"/>
      <c r="Z324" s="180"/>
      <c r="AA324" s="180"/>
      <c r="AB324" s="180"/>
      <c r="AC324" s="180"/>
      <c r="AD324" s="180"/>
      <c r="AE324" s="180"/>
      <c r="AF324" s="180"/>
      <c r="AG324" s="180"/>
      <c r="AH324" s="180"/>
    </row>
    <row r="325" ht="15.75" customHeight="1">
      <c r="A325" s="161">
        <v>323.0</v>
      </c>
      <c r="B325" s="167" t="s">
        <v>2032</v>
      </c>
      <c r="C325" s="160" t="s">
        <v>3594</v>
      </c>
      <c r="D325" s="167">
        <v>33.0</v>
      </c>
      <c r="E325" s="96" t="s">
        <v>3595</v>
      </c>
      <c r="F325" s="168" t="s">
        <v>3566</v>
      </c>
      <c r="G325" s="168" t="s">
        <v>1728</v>
      </c>
      <c r="H325" s="168" t="s">
        <v>2944</v>
      </c>
      <c r="I325" s="168" t="s">
        <v>3596</v>
      </c>
      <c r="J325" s="168" t="s">
        <v>3597</v>
      </c>
      <c r="K325" s="169" t="s">
        <v>348</v>
      </c>
      <c r="L325" s="170"/>
      <c r="M325" s="170"/>
      <c r="N325" s="170"/>
      <c r="O325" s="170"/>
      <c r="P325" s="170"/>
      <c r="Q325" s="170"/>
      <c r="R325" s="170"/>
      <c r="S325" s="189"/>
      <c r="T325" s="189"/>
      <c r="U325" s="180"/>
      <c r="V325" s="180"/>
      <c r="W325" s="180"/>
      <c r="X325" s="180"/>
      <c r="Y325" s="180"/>
      <c r="Z325" s="180"/>
      <c r="AA325" s="180"/>
      <c r="AB325" s="180"/>
      <c r="AC325" s="180"/>
      <c r="AD325" s="180"/>
      <c r="AE325" s="180"/>
      <c r="AF325" s="180"/>
      <c r="AG325" s="180"/>
      <c r="AH325" s="180"/>
    </row>
    <row r="326" ht="15.75" customHeight="1">
      <c r="A326" s="161">
        <v>324.0</v>
      </c>
      <c r="B326" s="167" t="s">
        <v>2032</v>
      </c>
      <c r="C326" s="160" t="s">
        <v>3598</v>
      </c>
      <c r="D326" s="167">
        <v>83.0</v>
      </c>
      <c r="E326" s="96" t="s">
        <v>3599</v>
      </c>
      <c r="F326" s="168" t="s">
        <v>3600</v>
      </c>
      <c r="G326" s="168" t="s">
        <v>2342</v>
      </c>
      <c r="H326" s="168" t="s">
        <v>3088</v>
      </c>
      <c r="I326" s="168" t="s">
        <v>2343</v>
      </c>
      <c r="J326" s="168" t="s">
        <v>3249</v>
      </c>
      <c r="K326" s="169" t="s">
        <v>7</v>
      </c>
      <c r="L326" s="170"/>
      <c r="M326" s="170"/>
      <c r="N326" s="170"/>
      <c r="O326" s="170"/>
      <c r="P326" s="170"/>
      <c r="Q326" s="170"/>
      <c r="R326" s="170"/>
      <c r="S326" s="189"/>
      <c r="T326" s="189"/>
      <c r="U326" s="180"/>
      <c r="V326" s="180"/>
      <c r="W326" s="180"/>
      <c r="X326" s="180"/>
      <c r="Y326" s="180"/>
      <c r="Z326" s="180"/>
      <c r="AA326" s="180"/>
      <c r="AB326" s="180"/>
      <c r="AC326" s="180"/>
      <c r="AD326" s="180"/>
      <c r="AE326" s="180"/>
      <c r="AF326" s="180"/>
      <c r="AG326" s="180"/>
      <c r="AH326" s="180"/>
    </row>
    <row r="327" ht="15.75" customHeight="1">
      <c r="A327" s="161">
        <v>325.0</v>
      </c>
      <c r="B327" s="167" t="s">
        <v>2032</v>
      </c>
      <c r="C327" s="160" t="s">
        <v>3601</v>
      </c>
      <c r="D327" s="167">
        <v>158.0</v>
      </c>
      <c r="E327" s="96" t="s">
        <v>3602</v>
      </c>
      <c r="F327" s="168" t="s">
        <v>3603</v>
      </c>
      <c r="G327" s="168" t="s">
        <v>3305</v>
      </c>
      <c r="H327" s="168" t="s">
        <v>2697</v>
      </c>
      <c r="I327" s="168" t="s">
        <v>3604</v>
      </c>
      <c r="J327" s="168" t="s">
        <v>3605</v>
      </c>
      <c r="K327" s="169" t="s">
        <v>480</v>
      </c>
      <c r="L327" s="170"/>
      <c r="M327" s="170"/>
      <c r="N327" s="170"/>
      <c r="O327" s="170"/>
      <c r="P327" s="170"/>
      <c r="Q327" s="170"/>
      <c r="R327" s="170"/>
      <c r="S327" s="189"/>
      <c r="T327" s="189"/>
      <c r="U327" s="180"/>
      <c r="V327" s="180"/>
      <c r="W327" s="180"/>
      <c r="X327" s="180"/>
      <c r="Y327" s="180"/>
      <c r="Z327" s="180"/>
      <c r="AA327" s="180"/>
      <c r="AB327" s="180"/>
      <c r="AC327" s="180"/>
      <c r="AD327" s="180"/>
      <c r="AE327" s="180"/>
      <c r="AF327" s="180"/>
      <c r="AG327" s="180"/>
      <c r="AH327" s="180"/>
    </row>
    <row r="328" ht="15.75" customHeight="1">
      <c r="A328" s="161">
        <v>326.0</v>
      </c>
      <c r="B328" s="167" t="s">
        <v>2032</v>
      </c>
      <c r="C328" s="160" t="s">
        <v>3606</v>
      </c>
      <c r="D328" s="167">
        <v>41.0</v>
      </c>
      <c r="E328" s="96" t="s">
        <v>3607</v>
      </c>
      <c r="F328" s="168" t="s">
        <v>2943</v>
      </c>
      <c r="G328" s="168" t="s">
        <v>3608</v>
      </c>
      <c r="H328" s="168" t="s">
        <v>2945</v>
      </c>
      <c r="I328" s="168" t="s">
        <v>3609</v>
      </c>
      <c r="J328" s="168" t="s">
        <v>3610</v>
      </c>
      <c r="K328" s="169" t="s">
        <v>348</v>
      </c>
      <c r="L328" s="170"/>
      <c r="M328" s="170"/>
      <c r="N328" s="170"/>
      <c r="O328" s="170"/>
      <c r="P328" s="170"/>
      <c r="Q328" s="170"/>
      <c r="R328" s="170"/>
      <c r="S328" s="189"/>
      <c r="T328" s="189"/>
      <c r="U328" s="180"/>
      <c r="V328" s="180"/>
      <c r="W328" s="180"/>
      <c r="X328" s="180"/>
      <c r="Y328" s="180"/>
      <c r="Z328" s="180"/>
      <c r="AA328" s="180"/>
      <c r="AB328" s="180"/>
      <c r="AC328" s="180"/>
      <c r="AD328" s="180"/>
      <c r="AE328" s="180"/>
      <c r="AF328" s="180"/>
      <c r="AG328" s="180"/>
      <c r="AH328" s="180"/>
    </row>
    <row r="329" ht="15.75" customHeight="1">
      <c r="A329" s="161">
        <v>327.0</v>
      </c>
      <c r="B329" s="167" t="s">
        <v>2032</v>
      </c>
      <c r="C329" s="160" t="s">
        <v>3611</v>
      </c>
      <c r="D329" s="167">
        <v>2.0</v>
      </c>
      <c r="E329" s="96" t="s">
        <v>3612</v>
      </c>
      <c r="F329" s="168" t="s">
        <v>1629</v>
      </c>
      <c r="G329" s="160"/>
      <c r="H329" s="160"/>
      <c r="I329" s="160"/>
      <c r="J329" s="160"/>
      <c r="K329" s="169" t="s">
        <v>269</v>
      </c>
      <c r="L329" s="170"/>
      <c r="M329" s="170"/>
      <c r="N329" s="170"/>
      <c r="O329" s="170"/>
      <c r="P329" s="170"/>
      <c r="Q329" s="170"/>
      <c r="R329" s="170"/>
      <c r="S329" s="189"/>
      <c r="T329" s="189"/>
      <c r="U329" s="180"/>
      <c r="V329" s="180"/>
      <c r="W329" s="180"/>
      <c r="X329" s="180"/>
      <c r="Y329" s="180"/>
      <c r="Z329" s="180"/>
      <c r="AA329" s="180"/>
      <c r="AB329" s="180"/>
      <c r="AC329" s="180"/>
      <c r="AD329" s="180"/>
      <c r="AE329" s="180"/>
      <c r="AF329" s="180"/>
      <c r="AG329" s="180"/>
      <c r="AH329" s="180"/>
    </row>
    <row r="330" ht="15.75" customHeight="1">
      <c r="A330" s="161">
        <v>328.0</v>
      </c>
      <c r="B330" s="167" t="s">
        <v>2032</v>
      </c>
      <c r="C330" s="160" t="s">
        <v>3613</v>
      </c>
      <c r="D330" s="167">
        <v>2.0</v>
      </c>
      <c r="E330" s="96" t="s">
        <v>3614</v>
      </c>
      <c r="F330" s="168" t="s">
        <v>3615</v>
      </c>
      <c r="G330" s="168" t="s">
        <v>3616</v>
      </c>
      <c r="H330" s="160"/>
      <c r="I330" s="160"/>
      <c r="J330" s="160"/>
      <c r="K330" s="187" t="s">
        <v>3617</v>
      </c>
      <c r="L330" s="170"/>
      <c r="M330" s="170"/>
      <c r="N330" s="170"/>
      <c r="O330" s="170"/>
      <c r="P330" s="170"/>
      <c r="Q330" s="170"/>
      <c r="R330" s="170"/>
      <c r="S330" s="189"/>
      <c r="T330" s="189"/>
      <c r="U330" s="180"/>
      <c r="V330" s="180"/>
      <c r="W330" s="180"/>
      <c r="X330" s="180"/>
      <c r="Y330" s="180"/>
      <c r="Z330" s="180"/>
      <c r="AA330" s="180"/>
      <c r="AB330" s="180"/>
      <c r="AC330" s="180"/>
      <c r="AD330" s="180"/>
      <c r="AE330" s="180"/>
      <c r="AF330" s="180"/>
      <c r="AG330" s="180"/>
      <c r="AH330" s="180"/>
    </row>
    <row r="331" ht="15.75" customHeight="1">
      <c r="A331" s="161">
        <v>329.0</v>
      </c>
      <c r="B331" s="167" t="s">
        <v>2032</v>
      </c>
      <c r="C331" s="160" t="s">
        <v>3618</v>
      </c>
      <c r="D331" s="167">
        <v>3.0</v>
      </c>
      <c r="E331" s="96" t="s">
        <v>3619</v>
      </c>
      <c r="F331" s="168" t="s">
        <v>3620</v>
      </c>
      <c r="G331" s="168" t="s">
        <v>382</v>
      </c>
      <c r="H331" s="168" t="s">
        <v>3621</v>
      </c>
      <c r="I331" s="160"/>
      <c r="J331" s="160"/>
      <c r="K331" s="169" t="s">
        <v>727</v>
      </c>
      <c r="L331" s="170"/>
      <c r="M331" s="170"/>
      <c r="N331" s="170"/>
      <c r="O331" s="170"/>
      <c r="P331" s="170"/>
      <c r="Q331" s="170"/>
      <c r="R331" s="170"/>
      <c r="S331" s="189"/>
      <c r="T331" s="189"/>
      <c r="U331" s="180"/>
      <c r="V331" s="180"/>
      <c r="W331" s="180"/>
      <c r="X331" s="180"/>
      <c r="Y331" s="180"/>
      <c r="Z331" s="180"/>
      <c r="AA331" s="180"/>
      <c r="AB331" s="180"/>
      <c r="AC331" s="180"/>
      <c r="AD331" s="180"/>
      <c r="AE331" s="180"/>
      <c r="AF331" s="180"/>
      <c r="AG331" s="180"/>
      <c r="AH331" s="180"/>
    </row>
    <row r="332" ht="15.75" customHeight="1">
      <c r="A332" s="161">
        <v>330.0</v>
      </c>
      <c r="B332" s="167" t="s">
        <v>2032</v>
      </c>
      <c r="C332" s="160" t="s">
        <v>3622</v>
      </c>
      <c r="D332" s="167">
        <v>6.0</v>
      </c>
      <c r="E332" s="96" t="s">
        <v>3623</v>
      </c>
      <c r="F332" s="168" t="s">
        <v>3135</v>
      </c>
      <c r="G332" s="168" t="s">
        <v>3624</v>
      </c>
      <c r="H332" s="168" t="s">
        <v>2691</v>
      </c>
      <c r="I332" s="168" t="s">
        <v>3403</v>
      </c>
      <c r="J332" s="168" t="s">
        <v>3514</v>
      </c>
      <c r="K332" s="77" t="s">
        <v>416</v>
      </c>
      <c r="L332" s="170"/>
      <c r="M332" s="170"/>
      <c r="N332" s="170"/>
      <c r="O332" s="170"/>
      <c r="P332" s="170"/>
      <c r="Q332" s="170"/>
      <c r="R332" s="170"/>
      <c r="S332" s="189"/>
      <c r="T332" s="189"/>
      <c r="U332" s="180"/>
      <c r="V332" s="180"/>
      <c r="W332" s="180"/>
      <c r="X332" s="180"/>
      <c r="Y332" s="180"/>
      <c r="Z332" s="180"/>
      <c r="AA332" s="180"/>
      <c r="AB332" s="180"/>
      <c r="AC332" s="180"/>
      <c r="AD332" s="180"/>
      <c r="AE332" s="180"/>
      <c r="AF332" s="180"/>
      <c r="AG332" s="180"/>
      <c r="AH332" s="180"/>
    </row>
    <row r="333" ht="15.75" customHeight="1">
      <c r="A333" s="67">
        <v>331.0</v>
      </c>
      <c r="B333" s="73" t="s">
        <v>2032</v>
      </c>
      <c r="C333" s="72" t="s">
        <v>3625</v>
      </c>
      <c r="D333" s="73">
        <v>5.0</v>
      </c>
      <c r="E333" s="98" t="s">
        <v>3626</v>
      </c>
      <c r="F333" s="75" t="s">
        <v>3627</v>
      </c>
      <c r="G333" s="75" t="s">
        <v>2214</v>
      </c>
      <c r="H333" s="75" t="s">
        <v>2943</v>
      </c>
      <c r="I333" s="75" t="s">
        <v>3303</v>
      </c>
      <c r="J333" s="75" t="s">
        <v>2945</v>
      </c>
      <c r="K333" s="77" t="s">
        <v>480</v>
      </c>
      <c r="L333" s="54"/>
      <c r="M333" s="54"/>
      <c r="N333" s="54"/>
      <c r="O333" s="54"/>
      <c r="P333" s="54"/>
      <c r="Q333" s="54"/>
      <c r="R333" s="54"/>
      <c r="S333" s="105"/>
      <c r="T333" s="105"/>
      <c r="U333" s="180"/>
      <c r="V333" s="180"/>
      <c r="W333" s="180"/>
      <c r="X333" s="180"/>
      <c r="Y333" s="180"/>
      <c r="Z333" s="180"/>
      <c r="AA333" s="180"/>
      <c r="AB333" s="180"/>
      <c r="AC333" s="180"/>
      <c r="AD333" s="180"/>
      <c r="AE333" s="180"/>
      <c r="AF333" s="180"/>
      <c r="AG333" s="180"/>
      <c r="AH333" s="180"/>
    </row>
    <row r="334" ht="15.75" customHeight="1">
      <c r="A334" s="161">
        <v>332.0</v>
      </c>
      <c r="B334" s="167" t="s">
        <v>2032</v>
      </c>
      <c r="C334" s="160" t="s">
        <v>3628</v>
      </c>
      <c r="D334" s="167">
        <v>449.0</v>
      </c>
      <c r="E334" s="96" t="s">
        <v>3629</v>
      </c>
      <c r="F334" s="168" t="s">
        <v>3630</v>
      </c>
      <c r="G334" s="168" t="s">
        <v>3631</v>
      </c>
      <c r="H334" s="168" t="s">
        <v>3632</v>
      </c>
      <c r="I334" s="168" t="s">
        <v>2511</v>
      </c>
      <c r="J334" s="168" t="s">
        <v>2270</v>
      </c>
      <c r="K334" s="169" t="s">
        <v>1485</v>
      </c>
      <c r="L334" s="170"/>
      <c r="M334" s="170"/>
      <c r="N334" s="170"/>
      <c r="O334" s="170"/>
      <c r="P334" s="170"/>
      <c r="Q334" s="170"/>
      <c r="R334" s="170"/>
      <c r="S334" s="189"/>
      <c r="T334" s="189"/>
      <c r="U334" s="180"/>
      <c r="V334" s="180"/>
      <c r="W334" s="180"/>
      <c r="X334" s="180"/>
      <c r="Y334" s="180"/>
      <c r="Z334" s="180"/>
      <c r="AA334" s="180"/>
      <c r="AB334" s="180"/>
      <c r="AC334" s="180"/>
      <c r="AD334" s="180"/>
      <c r="AE334" s="180"/>
      <c r="AF334" s="180"/>
      <c r="AG334" s="180"/>
      <c r="AH334" s="180"/>
    </row>
    <row r="335" ht="15.75" customHeight="1">
      <c r="A335" s="161">
        <v>333.0</v>
      </c>
      <c r="B335" s="167" t="s">
        <v>2032</v>
      </c>
      <c r="C335" s="160" t="s">
        <v>3633</v>
      </c>
      <c r="D335" s="167">
        <v>10.0</v>
      </c>
      <c r="E335" s="96" t="s">
        <v>3634</v>
      </c>
      <c r="F335" s="168" t="s">
        <v>3635</v>
      </c>
      <c r="G335" s="168" t="s">
        <v>3260</v>
      </c>
      <c r="H335" s="168" t="s">
        <v>2745</v>
      </c>
      <c r="I335" s="168" t="s">
        <v>3636</v>
      </c>
      <c r="J335" s="168" t="s">
        <v>2691</v>
      </c>
      <c r="K335" s="169" t="s">
        <v>1485</v>
      </c>
      <c r="L335" s="170"/>
      <c r="M335" s="170"/>
      <c r="N335" s="170"/>
      <c r="O335" s="170"/>
      <c r="P335" s="170"/>
      <c r="Q335" s="170"/>
      <c r="R335" s="170"/>
      <c r="S335" s="189"/>
      <c r="T335" s="189"/>
      <c r="U335" s="180"/>
      <c r="V335" s="180"/>
      <c r="W335" s="180"/>
      <c r="X335" s="180"/>
      <c r="Y335" s="180"/>
      <c r="Z335" s="180"/>
      <c r="AA335" s="180"/>
      <c r="AB335" s="180"/>
      <c r="AC335" s="180"/>
      <c r="AD335" s="180"/>
      <c r="AE335" s="180"/>
      <c r="AF335" s="180"/>
      <c r="AG335" s="180"/>
      <c r="AH335" s="180"/>
    </row>
    <row r="336" ht="15.75" customHeight="1">
      <c r="A336" s="161">
        <v>334.0</v>
      </c>
      <c r="B336" s="167" t="s">
        <v>2032</v>
      </c>
      <c r="C336" s="160" t="s">
        <v>3637</v>
      </c>
      <c r="D336" s="167">
        <v>7.0</v>
      </c>
      <c r="E336" s="96" t="s">
        <v>3638</v>
      </c>
      <c r="F336" s="168" t="s">
        <v>3639</v>
      </c>
      <c r="G336" s="168" t="s">
        <v>3548</v>
      </c>
      <c r="H336" s="168" t="s">
        <v>3640</v>
      </c>
      <c r="I336" s="168" t="s">
        <v>3273</v>
      </c>
      <c r="J336" s="168" t="s">
        <v>3546</v>
      </c>
      <c r="K336" s="77" t="s">
        <v>684</v>
      </c>
      <c r="L336" s="170"/>
      <c r="M336" s="170"/>
      <c r="N336" s="170"/>
      <c r="O336" s="170"/>
      <c r="P336" s="170"/>
      <c r="Q336" s="170"/>
      <c r="R336" s="170"/>
      <c r="S336" s="189"/>
      <c r="T336" s="189"/>
      <c r="U336" s="180"/>
      <c r="V336" s="180"/>
      <c r="W336" s="180"/>
      <c r="X336" s="180"/>
      <c r="Y336" s="180"/>
      <c r="Z336" s="180"/>
      <c r="AA336" s="180"/>
      <c r="AB336" s="180"/>
      <c r="AC336" s="180"/>
      <c r="AD336" s="180"/>
      <c r="AE336" s="180"/>
      <c r="AF336" s="180"/>
      <c r="AG336" s="180"/>
      <c r="AH336" s="180"/>
    </row>
    <row r="337" ht="15.75" customHeight="1">
      <c r="A337" s="161">
        <v>335.0</v>
      </c>
      <c r="B337" s="167" t="s">
        <v>2032</v>
      </c>
      <c r="C337" s="160" t="s">
        <v>3641</v>
      </c>
      <c r="D337" s="167">
        <v>111.0</v>
      </c>
      <c r="E337" s="96" t="s">
        <v>3642</v>
      </c>
      <c r="F337" s="168" t="s">
        <v>2806</v>
      </c>
      <c r="G337" s="168" t="s">
        <v>3643</v>
      </c>
      <c r="H337" s="168" t="s">
        <v>2807</v>
      </c>
      <c r="I337" s="168" t="s">
        <v>3527</v>
      </c>
      <c r="J337" s="168" t="s">
        <v>3644</v>
      </c>
      <c r="K337" s="169" t="s">
        <v>7</v>
      </c>
      <c r="L337" s="170"/>
      <c r="M337" s="170"/>
      <c r="N337" s="170"/>
      <c r="O337" s="170"/>
      <c r="P337" s="170"/>
      <c r="Q337" s="170"/>
      <c r="R337" s="170"/>
      <c r="S337" s="189"/>
      <c r="T337" s="189"/>
      <c r="U337" s="180"/>
      <c r="V337" s="180"/>
      <c r="W337" s="180"/>
      <c r="X337" s="180"/>
      <c r="Y337" s="180"/>
      <c r="Z337" s="180"/>
      <c r="AA337" s="180"/>
      <c r="AB337" s="180"/>
      <c r="AC337" s="180"/>
      <c r="AD337" s="180"/>
      <c r="AE337" s="180"/>
      <c r="AF337" s="180"/>
      <c r="AG337" s="180"/>
      <c r="AH337" s="180"/>
    </row>
    <row r="338" ht="15.75" customHeight="1">
      <c r="A338" s="161">
        <v>336.0</v>
      </c>
      <c r="B338" s="167" t="s">
        <v>2032</v>
      </c>
      <c r="C338" s="160" t="s">
        <v>3645</v>
      </c>
      <c r="D338" s="167">
        <v>403.0</v>
      </c>
      <c r="E338" s="96" t="s">
        <v>1311</v>
      </c>
      <c r="F338" s="168" t="s">
        <v>3323</v>
      </c>
      <c r="G338" s="168" t="s">
        <v>3646</v>
      </c>
      <c r="H338" s="168" t="s">
        <v>1928</v>
      </c>
      <c r="I338" s="168" t="s">
        <v>3647</v>
      </c>
      <c r="J338" s="168" t="s">
        <v>3648</v>
      </c>
      <c r="K338" s="169" t="s">
        <v>1768</v>
      </c>
      <c r="L338" s="170"/>
      <c r="M338" s="170"/>
      <c r="N338" s="170"/>
      <c r="O338" s="170"/>
      <c r="P338" s="170"/>
      <c r="Q338" s="170"/>
      <c r="R338" s="170"/>
      <c r="S338" s="189"/>
      <c r="T338" s="189"/>
      <c r="U338" s="180"/>
      <c r="V338" s="180"/>
      <c r="W338" s="180"/>
      <c r="X338" s="180"/>
      <c r="Y338" s="180"/>
      <c r="Z338" s="180"/>
      <c r="AA338" s="180"/>
      <c r="AB338" s="180"/>
      <c r="AC338" s="180"/>
      <c r="AD338" s="180"/>
      <c r="AE338" s="180"/>
      <c r="AF338" s="180"/>
      <c r="AG338" s="180"/>
      <c r="AH338" s="180"/>
    </row>
    <row r="339" ht="15.75" customHeight="1">
      <c r="A339" s="161">
        <v>337.0</v>
      </c>
      <c r="B339" s="167" t="s">
        <v>2032</v>
      </c>
      <c r="C339" s="160" t="s">
        <v>3649</v>
      </c>
      <c r="D339" s="167">
        <v>2.0</v>
      </c>
      <c r="E339" s="96" t="s">
        <v>3650</v>
      </c>
      <c r="F339" s="168" t="s">
        <v>2748</v>
      </c>
      <c r="G339" s="168" t="s">
        <v>3138</v>
      </c>
      <c r="H339" s="160"/>
      <c r="I339" s="160"/>
      <c r="J339" s="160"/>
      <c r="K339" s="169" t="s">
        <v>1768</v>
      </c>
      <c r="L339" s="170"/>
      <c r="M339" s="170"/>
      <c r="N339" s="170"/>
      <c r="O339" s="170"/>
      <c r="P339" s="170"/>
      <c r="Q339" s="170"/>
      <c r="R339" s="170"/>
      <c r="S339" s="189"/>
      <c r="T339" s="189"/>
      <c r="U339" s="180"/>
      <c r="V339" s="180"/>
      <c r="W339" s="180"/>
      <c r="X339" s="180"/>
      <c r="Y339" s="180"/>
      <c r="Z339" s="180"/>
      <c r="AA339" s="180"/>
      <c r="AB339" s="180"/>
      <c r="AC339" s="180"/>
      <c r="AD339" s="180"/>
      <c r="AE339" s="180"/>
      <c r="AF339" s="180"/>
      <c r="AG339" s="180"/>
      <c r="AH339" s="180"/>
    </row>
    <row r="340" ht="15.75" customHeight="1">
      <c r="A340" s="67">
        <v>338.0</v>
      </c>
      <c r="B340" s="73" t="s">
        <v>2032</v>
      </c>
      <c r="C340" s="72" t="s">
        <v>3651</v>
      </c>
      <c r="D340" s="73">
        <v>61.0</v>
      </c>
      <c r="E340" s="98" t="s">
        <v>3652</v>
      </c>
      <c r="F340" s="75" t="s">
        <v>3653</v>
      </c>
      <c r="G340" s="75" t="s">
        <v>643</v>
      </c>
      <c r="H340" s="75" t="s">
        <v>3654</v>
      </c>
      <c r="I340" s="75" t="s">
        <v>3655</v>
      </c>
      <c r="J340" s="75" t="s">
        <v>2358</v>
      </c>
      <c r="K340" s="77" t="s">
        <v>1485</v>
      </c>
      <c r="L340" s="54"/>
      <c r="M340" s="54"/>
      <c r="N340" s="54"/>
      <c r="O340" s="54"/>
      <c r="P340" s="54"/>
      <c r="Q340" s="54"/>
      <c r="R340" s="54"/>
      <c r="S340" s="105"/>
      <c r="T340" s="105"/>
      <c r="U340" s="180"/>
      <c r="V340" s="180"/>
      <c r="W340" s="180"/>
      <c r="X340" s="180"/>
      <c r="Y340" s="180"/>
      <c r="Z340" s="180"/>
      <c r="AA340" s="180"/>
      <c r="AB340" s="180"/>
      <c r="AC340" s="180"/>
      <c r="AD340" s="180"/>
      <c r="AE340" s="180"/>
      <c r="AF340" s="180"/>
      <c r="AG340" s="180"/>
      <c r="AH340" s="180"/>
    </row>
    <row r="341" ht="15.75" customHeight="1">
      <c r="A341" s="161">
        <v>339.0</v>
      </c>
      <c r="B341" s="167" t="s">
        <v>2032</v>
      </c>
      <c r="C341" s="160" t="s">
        <v>3656</v>
      </c>
      <c r="D341" s="167">
        <v>2.0</v>
      </c>
      <c r="E341" s="96" t="s">
        <v>3657</v>
      </c>
      <c r="F341" s="168" t="s">
        <v>3658</v>
      </c>
      <c r="G341" s="168" t="s">
        <v>3659</v>
      </c>
      <c r="H341" s="160"/>
      <c r="I341" s="160"/>
      <c r="J341" s="160"/>
      <c r="K341" s="169" t="s">
        <v>727</v>
      </c>
      <c r="L341" s="170"/>
      <c r="M341" s="170"/>
      <c r="N341" s="170"/>
      <c r="O341" s="170"/>
      <c r="P341" s="170"/>
      <c r="Q341" s="170"/>
      <c r="R341" s="170"/>
      <c r="S341" s="189"/>
      <c r="T341" s="189"/>
      <c r="U341" s="180"/>
      <c r="V341" s="180"/>
      <c r="W341" s="180"/>
      <c r="X341" s="180"/>
      <c r="Y341" s="180"/>
      <c r="Z341" s="180"/>
      <c r="AA341" s="180"/>
      <c r="AB341" s="180"/>
      <c r="AC341" s="180"/>
      <c r="AD341" s="180"/>
      <c r="AE341" s="180"/>
      <c r="AF341" s="180"/>
      <c r="AG341" s="180"/>
      <c r="AH341" s="180"/>
    </row>
    <row r="342" ht="15.75" customHeight="1">
      <c r="A342" s="161">
        <v>340.0</v>
      </c>
      <c r="B342" s="167" t="s">
        <v>2032</v>
      </c>
      <c r="C342" s="160" t="s">
        <v>3660</v>
      </c>
      <c r="D342" s="167">
        <v>4.0</v>
      </c>
      <c r="E342" s="96" t="s">
        <v>3661</v>
      </c>
      <c r="F342" s="168" t="s">
        <v>3662</v>
      </c>
      <c r="G342" s="168" t="s">
        <v>3171</v>
      </c>
      <c r="H342" s="160"/>
      <c r="I342" s="160"/>
      <c r="J342" s="160"/>
      <c r="K342" s="169" t="s">
        <v>7</v>
      </c>
      <c r="L342" s="170"/>
      <c r="M342" s="170"/>
      <c r="N342" s="170"/>
      <c r="O342" s="170"/>
      <c r="P342" s="170"/>
      <c r="Q342" s="170"/>
      <c r="R342" s="170"/>
      <c r="S342" s="189"/>
      <c r="T342" s="189"/>
      <c r="U342" s="180"/>
      <c r="V342" s="180"/>
      <c r="W342" s="180"/>
      <c r="X342" s="180"/>
      <c r="Y342" s="180"/>
      <c r="Z342" s="180"/>
      <c r="AA342" s="180"/>
      <c r="AB342" s="180"/>
      <c r="AC342" s="180"/>
      <c r="AD342" s="180"/>
      <c r="AE342" s="180"/>
      <c r="AF342" s="180"/>
      <c r="AG342" s="180"/>
      <c r="AH342" s="180"/>
    </row>
    <row r="343" ht="15.75" customHeight="1">
      <c r="A343" s="67">
        <v>341.0</v>
      </c>
      <c r="B343" s="73" t="s">
        <v>2032</v>
      </c>
      <c r="C343" s="72" t="s">
        <v>3663</v>
      </c>
      <c r="D343" s="73">
        <v>8.0</v>
      </c>
      <c r="E343" s="98" t="s">
        <v>3664</v>
      </c>
      <c r="F343" s="75" t="s">
        <v>3665</v>
      </c>
      <c r="G343" s="75" t="s">
        <v>3610</v>
      </c>
      <c r="H343" s="75" t="s">
        <v>3609</v>
      </c>
      <c r="I343" s="75" t="s">
        <v>3666</v>
      </c>
      <c r="J343" s="75" t="s">
        <v>3667</v>
      </c>
      <c r="K343" s="77" t="s">
        <v>348</v>
      </c>
      <c r="L343" s="54"/>
      <c r="N343" s="54"/>
      <c r="O343" s="54"/>
      <c r="P343" s="54"/>
      <c r="Q343" s="54"/>
      <c r="R343" s="54"/>
      <c r="S343" s="105"/>
      <c r="T343" s="105"/>
      <c r="U343" s="180"/>
      <c r="V343" s="180"/>
      <c r="W343" s="180"/>
      <c r="X343" s="180"/>
      <c r="Y343" s="180"/>
      <c r="Z343" s="180"/>
      <c r="AA343" s="180"/>
      <c r="AB343" s="180"/>
      <c r="AC343" s="180"/>
      <c r="AD343" s="180"/>
      <c r="AE343" s="180"/>
      <c r="AF343" s="180"/>
      <c r="AG343" s="180"/>
      <c r="AH343" s="180"/>
    </row>
    <row r="344" ht="15.75" customHeight="1">
      <c r="A344" s="161">
        <v>342.0</v>
      </c>
      <c r="B344" s="167" t="s">
        <v>2032</v>
      </c>
      <c r="C344" s="160" t="s">
        <v>3668</v>
      </c>
      <c r="D344" s="167">
        <v>19.0</v>
      </c>
      <c r="E344" s="96" t="s">
        <v>3669</v>
      </c>
      <c r="F344" s="168" t="s">
        <v>2197</v>
      </c>
      <c r="G344" s="168" t="s">
        <v>1196</v>
      </c>
      <c r="H344" s="168" t="s">
        <v>942</v>
      </c>
      <c r="I344" s="168" t="s">
        <v>2196</v>
      </c>
      <c r="J344" s="168" t="s">
        <v>3670</v>
      </c>
      <c r="K344" s="77" t="s">
        <v>1199</v>
      </c>
      <c r="L344" s="170"/>
      <c r="M344" s="170"/>
      <c r="N344" s="170"/>
      <c r="O344" s="170"/>
      <c r="P344" s="170"/>
      <c r="Q344" s="170"/>
      <c r="R344" s="170"/>
      <c r="S344" s="189"/>
      <c r="T344" s="189"/>
      <c r="U344" s="180"/>
      <c r="V344" s="180"/>
      <c r="W344" s="180"/>
      <c r="X344" s="180"/>
      <c r="Y344" s="180"/>
      <c r="Z344" s="180"/>
      <c r="AA344" s="180"/>
      <c r="AB344" s="180"/>
      <c r="AC344" s="180"/>
      <c r="AD344" s="180"/>
      <c r="AE344" s="180"/>
      <c r="AF344" s="180"/>
      <c r="AG344" s="180"/>
      <c r="AH344" s="180"/>
    </row>
    <row r="345" ht="15.75" customHeight="1">
      <c r="A345" s="161">
        <v>343.0</v>
      </c>
      <c r="B345" s="167" t="s">
        <v>2032</v>
      </c>
      <c r="C345" s="160" t="s">
        <v>3671</v>
      </c>
      <c r="D345" s="167">
        <v>21.0</v>
      </c>
      <c r="E345" s="96" t="s">
        <v>3672</v>
      </c>
      <c r="F345" s="168" t="s">
        <v>3673</v>
      </c>
      <c r="G345" s="168" t="s">
        <v>2256</v>
      </c>
      <c r="H345" s="168" t="s">
        <v>3674</v>
      </c>
      <c r="I345" s="168" t="s">
        <v>3018</v>
      </c>
      <c r="J345" s="168" t="s">
        <v>713</v>
      </c>
      <c r="K345" s="169" t="s">
        <v>269</v>
      </c>
      <c r="L345" s="170"/>
      <c r="M345" s="170"/>
      <c r="N345" s="170"/>
      <c r="O345" s="170"/>
      <c r="P345" s="170"/>
      <c r="Q345" s="170"/>
      <c r="R345" s="170"/>
      <c r="S345" s="189"/>
      <c r="T345" s="189"/>
      <c r="U345" s="180"/>
      <c r="V345" s="180"/>
      <c r="W345" s="180"/>
      <c r="X345" s="180"/>
      <c r="Y345" s="180"/>
      <c r="Z345" s="180"/>
      <c r="AA345" s="180"/>
      <c r="AB345" s="180"/>
      <c r="AC345" s="180"/>
      <c r="AD345" s="180"/>
      <c r="AE345" s="180"/>
      <c r="AF345" s="180"/>
      <c r="AG345" s="180"/>
      <c r="AH345" s="180"/>
    </row>
    <row r="346" ht="15.75" customHeight="1">
      <c r="A346" s="67">
        <v>344.0</v>
      </c>
      <c r="B346" s="73" t="s">
        <v>2032</v>
      </c>
      <c r="C346" s="72" t="s">
        <v>3675</v>
      </c>
      <c r="D346" s="73">
        <v>9.0</v>
      </c>
      <c r="E346" s="98" t="s">
        <v>3676</v>
      </c>
      <c r="F346" s="75" t="s">
        <v>1783</v>
      </c>
      <c r="G346" s="75" t="s">
        <v>713</v>
      </c>
      <c r="H346" s="75" t="s">
        <v>2644</v>
      </c>
      <c r="I346" s="75" t="s">
        <v>3018</v>
      </c>
      <c r="J346" s="75" t="s">
        <v>2111</v>
      </c>
      <c r="K346" s="77" t="s">
        <v>416</v>
      </c>
      <c r="L346" s="54"/>
      <c r="M346" s="54"/>
      <c r="N346" s="54"/>
      <c r="O346" s="54"/>
      <c r="P346" s="54"/>
      <c r="Q346" s="54"/>
      <c r="R346" s="54"/>
      <c r="S346" s="105"/>
      <c r="T346" s="105"/>
      <c r="U346" s="180"/>
      <c r="V346" s="180"/>
      <c r="W346" s="180"/>
      <c r="X346" s="180"/>
      <c r="Y346" s="180"/>
      <c r="Z346" s="180"/>
      <c r="AA346" s="180"/>
      <c r="AB346" s="180"/>
      <c r="AC346" s="180"/>
      <c r="AD346" s="180"/>
      <c r="AE346" s="180"/>
      <c r="AF346" s="180"/>
      <c r="AG346" s="180"/>
      <c r="AH346" s="180"/>
    </row>
    <row r="347" ht="15.75" customHeight="1">
      <c r="A347" s="67">
        <v>345.0</v>
      </c>
      <c r="B347" s="73" t="s">
        <v>2032</v>
      </c>
      <c r="C347" s="72" t="s">
        <v>3677</v>
      </c>
      <c r="D347" s="73">
        <v>28.0</v>
      </c>
      <c r="E347" s="98" t="s">
        <v>3678</v>
      </c>
      <c r="F347" s="75" t="s">
        <v>3679</v>
      </c>
      <c r="G347" s="75" t="s">
        <v>3680</v>
      </c>
      <c r="H347" s="75" t="s">
        <v>3465</v>
      </c>
      <c r="I347" s="75" t="s">
        <v>3681</v>
      </c>
      <c r="J347" s="75" t="s">
        <v>3682</v>
      </c>
      <c r="K347" s="77" t="s">
        <v>480</v>
      </c>
      <c r="L347" s="54"/>
      <c r="M347" s="54"/>
      <c r="N347" s="54"/>
      <c r="O347" s="54"/>
      <c r="P347" s="54"/>
      <c r="Q347" s="54"/>
      <c r="R347" s="54"/>
      <c r="S347" s="105"/>
      <c r="T347" s="105"/>
      <c r="U347" s="180"/>
      <c r="V347" s="180"/>
      <c r="W347" s="180"/>
      <c r="X347" s="180"/>
      <c r="Y347" s="180"/>
      <c r="Z347" s="180"/>
      <c r="AA347" s="180"/>
      <c r="AB347" s="180"/>
      <c r="AC347" s="180"/>
      <c r="AD347" s="180"/>
      <c r="AE347" s="180"/>
      <c r="AF347" s="180"/>
      <c r="AG347" s="180"/>
      <c r="AH347" s="180"/>
    </row>
    <row r="348" ht="15.75" customHeight="1">
      <c r="A348" s="161">
        <v>346.0</v>
      </c>
      <c r="B348" s="167" t="s">
        <v>2032</v>
      </c>
      <c r="C348" s="160" t="s">
        <v>3683</v>
      </c>
      <c r="D348" s="167">
        <v>14.0</v>
      </c>
      <c r="E348" s="96" t="s">
        <v>3684</v>
      </c>
      <c r="F348" s="168" t="s">
        <v>2748</v>
      </c>
      <c r="G348" s="168" t="s">
        <v>3624</v>
      </c>
      <c r="H348" s="168" t="s">
        <v>1435</v>
      </c>
      <c r="I348" s="168" t="s">
        <v>2331</v>
      </c>
      <c r="J348" s="168" t="s">
        <v>1432</v>
      </c>
      <c r="K348" s="169" t="s">
        <v>416</v>
      </c>
      <c r="L348" s="170"/>
      <c r="M348" s="170"/>
      <c r="N348" s="170"/>
      <c r="O348" s="170"/>
      <c r="P348" s="170"/>
      <c r="Q348" s="170"/>
      <c r="R348" s="170"/>
      <c r="S348" s="189"/>
      <c r="T348" s="189"/>
      <c r="U348" s="180"/>
      <c r="V348" s="180"/>
      <c r="W348" s="180"/>
      <c r="X348" s="180"/>
      <c r="Y348" s="180"/>
      <c r="Z348" s="180"/>
      <c r="AA348" s="180"/>
      <c r="AB348" s="180"/>
      <c r="AC348" s="180"/>
      <c r="AD348" s="180"/>
      <c r="AE348" s="180"/>
      <c r="AF348" s="180"/>
      <c r="AG348" s="180"/>
      <c r="AH348" s="180"/>
    </row>
    <row r="349" ht="15.75" customHeight="1">
      <c r="A349" s="161">
        <v>347.0</v>
      </c>
      <c r="B349" s="167" t="s">
        <v>2032</v>
      </c>
      <c r="C349" s="160" t="s">
        <v>3685</v>
      </c>
      <c r="D349" s="167">
        <v>47.0</v>
      </c>
      <c r="E349" s="96" t="s">
        <v>3686</v>
      </c>
      <c r="F349" s="168" t="s">
        <v>3575</v>
      </c>
      <c r="G349" s="168" t="s">
        <v>801</v>
      </c>
      <c r="H349" s="168" t="s">
        <v>2583</v>
      </c>
      <c r="I349" s="168" t="s">
        <v>952</v>
      </c>
      <c r="J349" s="168" t="s">
        <v>2267</v>
      </c>
      <c r="K349" s="169" t="s">
        <v>416</v>
      </c>
      <c r="L349" s="170"/>
      <c r="M349" s="170"/>
      <c r="N349" s="170"/>
      <c r="O349" s="170"/>
      <c r="P349" s="170"/>
      <c r="Q349" s="170"/>
      <c r="R349" s="170"/>
      <c r="S349" s="189"/>
      <c r="T349" s="189"/>
      <c r="U349" s="180"/>
      <c r="V349" s="180"/>
      <c r="W349" s="180"/>
      <c r="X349" s="180"/>
      <c r="Y349" s="180"/>
      <c r="Z349" s="180"/>
      <c r="AA349" s="180"/>
      <c r="AB349" s="180"/>
      <c r="AC349" s="180"/>
      <c r="AD349" s="180"/>
      <c r="AE349" s="180"/>
      <c r="AF349" s="180"/>
      <c r="AG349" s="180"/>
      <c r="AH349" s="180"/>
    </row>
    <row r="350" ht="15.75" customHeight="1">
      <c r="A350" s="161">
        <v>348.0</v>
      </c>
      <c r="B350" s="167" t="s">
        <v>2032</v>
      </c>
      <c r="C350" s="160" t="s">
        <v>3687</v>
      </c>
      <c r="D350" s="167">
        <v>21.0</v>
      </c>
      <c r="E350" s="96" t="s">
        <v>3688</v>
      </c>
      <c r="F350" s="168" t="s">
        <v>3689</v>
      </c>
      <c r="G350" s="168" t="s">
        <v>2076</v>
      </c>
      <c r="H350" s="168" t="s">
        <v>2077</v>
      </c>
      <c r="I350" s="168" t="s">
        <v>1135</v>
      </c>
      <c r="J350" s="168" t="s">
        <v>2079</v>
      </c>
      <c r="K350" s="169" t="s">
        <v>527</v>
      </c>
      <c r="L350" s="170"/>
      <c r="M350" s="170"/>
      <c r="N350" s="170"/>
      <c r="O350" s="170"/>
      <c r="P350" s="170"/>
      <c r="Q350" s="170"/>
      <c r="R350" s="170"/>
      <c r="S350" s="189"/>
      <c r="T350" s="189"/>
      <c r="U350" s="180"/>
      <c r="V350" s="180"/>
      <c r="W350" s="180"/>
      <c r="X350" s="180"/>
      <c r="Y350" s="180"/>
      <c r="Z350" s="180"/>
      <c r="AA350" s="180"/>
      <c r="AB350" s="180"/>
      <c r="AC350" s="180"/>
      <c r="AD350" s="180"/>
      <c r="AE350" s="180"/>
      <c r="AF350" s="180"/>
      <c r="AG350" s="180"/>
      <c r="AH350" s="180"/>
    </row>
    <row r="351" ht="15.75" customHeight="1">
      <c r="A351" s="161">
        <v>349.0</v>
      </c>
      <c r="B351" s="167" t="s">
        <v>2032</v>
      </c>
      <c r="C351" s="160" t="s">
        <v>3690</v>
      </c>
      <c r="D351" s="167">
        <v>77.0</v>
      </c>
      <c r="E351" s="96" t="s">
        <v>3691</v>
      </c>
      <c r="F351" s="168" t="s">
        <v>2425</v>
      </c>
      <c r="G351" s="168" t="s">
        <v>3692</v>
      </c>
      <c r="H351" s="168" t="s">
        <v>3693</v>
      </c>
      <c r="I351" s="168" t="s">
        <v>2003</v>
      </c>
      <c r="J351" s="168" t="s">
        <v>3694</v>
      </c>
      <c r="K351" s="169" t="s">
        <v>285</v>
      </c>
      <c r="L351" s="170"/>
      <c r="M351" s="170"/>
      <c r="N351" s="170"/>
      <c r="O351" s="170"/>
      <c r="P351" s="170"/>
      <c r="Q351" s="170"/>
      <c r="R351" s="170"/>
      <c r="S351" s="189"/>
      <c r="T351" s="189"/>
      <c r="U351" s="180"/>
      <c r="V351" s="180"/>
      <c r="W351" s="180"/>
      <c r="X351" s="180"/>
      <c r="Y351" s="180"/>
      <c r="Z351" s="180"/>
      <c r="AA351" s="180"/>
      <c r="AB351" s="180"/>
      <c r="AC351" s="180"/>
      <c r="AD351" s="180"/>
      <c r="AE351" s="180"/>
      <c r="AF351" s="180"/>
      <c r="AG351" s="180"/>
      <c r="AH351" s="180"/>
    </row>
    <row r="352" ht="15.75" customHeight="1">
      <c r="A352" s="161">
        <v>350.0</v>
      </c>
      <c r="B352" s="167" t="s">
        <v>2032</v>
      </c>
      <c r="C352" s="160" t="s">
        <v>3695</v>
      </c>
      <c r="D352" s="167">
        <v>11.0</v>
      </c>
      <c r="E352" s="96" t="s">
        <v>3696</v>
      </c>
      <c r="F352" s="168" t="s">
        <v>3697</v>
      </c>
      <c r="G352" s="168" t="s">
        <v>3698</v>
      </c>
      <c r="H352" s="168" t="s">
        <v>2462</v>
      </c>
      <c r="I352" s="168" t="s">
        <v>3699</v>
      </c>
      <c r="J352" s="168" t="s">
        <v>2429</v>
      </c>
      <c r="K352" s="169" t="s">
        <v>384</v>
      </c>
      <c r="L352" s="170"/>
      <c r="M352" s="170"/>
      <c r="N352" s="170"/>
      <c r="O352" s="170"/>
      <c r="P352" s="170"/>
      <c r="Q352" s="170"/>
      <c r="R352" s="170"/>
      <c r="S352" s="189"/>
      <c r="T352" s="189"/>
      <c r="U352" s="180"/>
      <c r="V352" s="180"/>
      <c r="W352" s="180"/>
      <c r="X352" s="180"/>
      <c r="Y352" s="180"/>
      <c r="Z352" s="180"/>
      <c r="AA352" s="180"/>
      <c r="AB352" s="180"/>
      <c r="AC352" s="180"/>
      <c r="AD352" s="180"/>
      <c r="AE352" s="180"/>
      <c r="AF352" s="180"/>
      <c r="AG352" s="180"/>
      <c r="AH352" s="180"/>
    </row>
    <row r="353" ht="15.75" customHeight="1">
      <c r="A353" s="161">
        <v>351.0</v>
      </c>
      <c r="B353" s="167" t="s">
        <v>2032</v>
      </c>
      <c r="C353" s="160" t="s">
        <v>3700</v>
      </c>
      <c r="D353" s="167">
        <v>21.0</v>
      </c>
      <c r="E353" s="96" t="s">
        <v>3701</v>
      </c>
      <c r="F353" s="168" t="s">
        <v>3702</v>
      </c>
      <c r="G353" s="168" t="s">
        <v>2981</v>
      </c>
      <c r="H353" s="168" t="s">
        <v>3703</v>
      </c>
      <c r="I353" s="168" t="s">
        <v>2290</v>
      </c>
      <c r="J353" s="168" t="s">
        <v>2727</v>
      </c>
      <c r="K353" s="169" t="s">
        <v>7</v>
      </c>
      <c r="L353" s="170"/>
      <c r="M353" s="170"/>
      <c r="N353" s="170"/>
      <c r="O353" s="170"/>
      <c r="P353" s="170"/>
      <c r="Q353" s="170"/>
      <c r="R353" s="170"/>
      <c r="S353" s="189"/>
      <c r="T353" s="189"/>
      <c r="U353" s="180"/>
      <c r="V353" s="180"/>
      <c r="W353" s="180"/>
      <c r="X353" s="180"/>
      <c r="Y353" s="180"/>
      <c r="Z353" s="180"/>
      <c r="AA353" s="180"/>
      <c r="AB353" s="180"/>
      <c r="AC353" s="180"/>
      <c r="AD353" s="180"/>
      <c r="AE353" s="180"/>
      <c r="AF353" s="180"/>
      <c r="AG353" s="180"/>
      <c r="AH353" s="180"/>
    </row>
    <row r="354" ht="15.75" customHeight="1">
      <c r="A354" s="161">
        <v>352.0</v>
      </c>
      <c r="B354" s="167" t="s">
        <v>2032</v>
      </c>
      <c r="C354" s="160" t="s">
        <v>3704</v>
      </c>
      <c r="D354" s="167">
        <v>3.0</v>
      </c>
      <c r="E354" s="96" t="s">
        <v>3705</v>
      </c>
      <c r="F354" s="168" t="s">
        <v>2525</v>
      </c>
      <c r="G354" s="168" t="s">
        <v>2215</v>
      </c>
      <c r="H354" s="168" t="s">
        <v>3120</v>
      </c>
      <c r="I354" s="160"/>
      <c r="J354" s="160"/>
      <c r="K354" s="187" t="s">
        <v>2399</v>
      </c>
      <c r="L354" s="170"/>
      <c r="M354" s="170"/>
      <c r="N354" s="170"/>
      <c r="O354" s="170"/>
      <c r="P354" s="170"/>
      <c r="Q354" s="170"/>
      <c r="R354" s="170"/>
      <c r="S354" s="189"/>
      <c r="T354" s="189"/>
      <c r="U354" s="180"/>
      <c r="V354" s="180"/>
      <c r="W354" s="180"/>
      <c r="X354" s="180"/>
      <c r="Y354" s="180"/>
      <c r="Z354" s="180"/>
      <c r="AA354" s="180"/>
      <c r="AB354" s="180"/>
      <c r="AC354" s="180"/>
      <c r="AD354" s="180"/>
      <c r="AE354" s="180"/>
      <c r="AF354" s="180"/>
      <c r="AG354" s="180"/>
      <c r="AH354" s="180"/>
    </row>
    <row r="355" ht="15.75" customHeight="1">
      <c r="A355" s="161">
        <v>353.0</v>
      </c>
      <c r="B355" s="167" t="s">
        <v>2032</v>
      </c>
      <c r="C355" s="160" t="s">
        <v>3706</v>
      </c>
      <c r="D355" s="167">
        <v>22.0</v>
      </c>
      <c r="E355" s="96" t="s">
        <v>3707</v>
      </c>
      <c r="F355" s="168" t="s">
        <v>3708</v>
      </c>
      <c r="G355" s="168" t="s">
        <v>3709</v>
      </c>
      <c r="H355" s="168" t="s">
        <v>1938</v>
      </c>
      <c r="I355" s="168" t="s">
        <v>2274</v>
      </c>
      <c r="J355" s="168" t="s">
        <v>3439</v>
      </c>
      <c r="K355" s="169" t="s">
        <v>727</v>
      </c>
      <c r="L355" s="170"/>
      <c r="M355" s="170"/>
      <c r="N355" s="170"/>
      <c r="O355" s="170"/>
      <c r="P355" s="170"/>
      <c r="Q355" s="170"/>
      <c r="R355" s="170"/>
      <c r="S355" s="189"/>
      <c r="T355" s="189"/>
      <c r="U355" s="180"/>
      <c r="V355" s="180"/>
      <c r="W355" s="180"/>
      <c r="X355" s="180"/>
      <c r="Y355" s="180"/>
      <c r="Z355" s="180"/>
      <c r="AA355" s="180"/>
      <c r="AB355" s="180"/>
      <c r="AC355" s="180"/>
      <c r="AD355" s="180"/>
      <c r="AE355" s="180"/>
      <c r="AF355" s="180"/>
      <c r="AG355" s="180"/>
      <c r="AH355" s="180"/>
    </row>
    <row r="356" ht="15.75" customHeight="1">
      <c r="A356" s="161">
        <v>354.0</v>
      </c>
      <c r="B356" s="167" t="s">
        <v>2032</v>
      </c>
      <c r="C356" s="160" t="s">
        <v>3710</v>
      </c>
      <c r="D356" s="167">
        <v>13.0</v>
      </c>
      <c r="E356" s="96" t="s">
        <v>3711</v>
      </c>
      <c r="F356" s="168" t="s">
        <v>3712</v>
      </c>
      <c r="G356" s="160"/>
      <c r="H356" s="160"/>
      <c r="I356" s="160"/>
      <c r="J356" s="160"/>
      <c r="K356" s="169" t="s">
        <v>333</v>
      </c>
      <c r="L356" s="170"/>
      <c r="M356" s="170"/>
      <c r="N356" s="170"/>
      <c r="O356" s="170"/>
      <c r="P356" s="170"/>
      <c r="Q356" s="170"/>
      <c r="R356" s="170"/>
      <c r="S356" s="189"/>
      <c r="T356" s="189"/>
      <c r="U356" s="180"/>
      <c r="V356" s="180"/>
      <c r="W356" s="180"/>
      <c r="X356" s="180"/>
      <c r="Y356" s="180"/>
      <c r="Z356" s="180"/>
      <c r="AA356" s="180"/>
      <c r="AB356" s="180"/>
      <c r="AC356" s="180"/>
      <c r="AD356" s="180"/>
      <c r="AE356" s="180"/>
      <c r="AF356" s="180"/>
      <c r="AG356" s="180"/>
      <c r="AH356" s="180"/>
    </row>
    <row r="357" ht="15.75" customHeight="1">
      <c r="A357" s="67">
        <v>355.0</v>
      </c>
      <c r="B357" s="73" t="s">
        <v>2032</v>
      </c>
      <c r="C357" s="72" t="s">
        <v>3713</v>
      </c>
      <c r="D357" s="73">
        <v>42.0</v>
      </c>
      <c r="E357" s="98" t="s">
        <v>3714</v>
      </c>
      <c r="F357" s="75" t="s">
        <v>3715</v>
      </c>
      <c r="G357" s="75" t="s">
        <v>3716</v>
      </c>
      <c r="H357" s="75" t="s">
        <v>2296</v>
      </c>
      <c r="I357" s="75" t="s">
        <v>2551</v>
      </c>
      <c r="J357" s="75" t="s">
        <v>1213</v>
      </c>
      <c r="K357" s="77" t="s">
        <v>1485</v>
      </c>
      <c r="L357" s="54"/>
      <c r="M357" s="54"/>
      <c r="N357" s="54"/>
      <c r="O357" s="54"/>
      <c r="P357" s="54"/>
      <c r="Q357" s="54"/>
      <c r="R357" s="54"/>
      <c r="S357" s="105"/>
      <c r="T357" s="105"/>
      <c r="U357" s="180"/>
      <c r="V357" s="180"/>
      <c r="W357" s="180"/>
      <c r="X357" s="180"/>
      <c r="Y357" s="180"/>
      <c r="Z357" s="180"/>
      <c r="AA357" s="180"/>
      <c r="AB357" s="180"/>
      <c r="AC357" s="180"/>
      <c r="AD357" s="180"/>
      <c r="AE357" s="180"/>
      <c r="AF357" s="180"/>
      <c r="AG357" s="180"/>
      <c r="AH357" s="180"/>
    </row>
    <row r="358" ht="15.75" customHeight="1">
      <c r="A358" s="161">
        <v>356.0</v>
      </c>
      <c r="B358" s="167" t="s">
        <v>2032</v>
      </c>
      <c r="C358" s="160" t="s">
        <v>3717</v>
      </c>
      <c r="D358" s="167">
        <v>3.0</v>
      </c>
      <c r="E358" s="96" t="s">
        <v>3718</v>
      </c>
      <c r="F358" s="168" t="s">
        <v>3719</v>
      </c>
      <c r="G358" s="168" t="s">
        <v>329</v>
      </c>
      <c r="H358" s="160"/>
      <c r="I358" s="160"/>
      <c r="J358" s="160"/>
      <c r="K358" s="77" t="s">
        <v>333</v>
      </c>
      <c r="L358" s="170"/>
      <c r="M358" s="170"/>
      <c r="N358" s="170"/>
      <c r="O358" s="170"/>
      <c r="P358" s="170"/>
      <c r="Q358" s="170"/>
      <c r="R358" s="170"/>
      <c r="S358" s="189"/>
      <c r="T358" s="189"/>
      <c r="U358" s="180"/>
      <c r="V358" s="180"/>
      <c r="W358" s="180"/>
      <c r="X358" s="180"/>
      <c r="Y358" s="180"/>
      <c r="Z358" s="180"/>
      <c r="AA358" s="180"/>
      <c r="AB358" s="180"/>
      <c r="AC358" s="180"/>
      <c r="AD358" s="180"/>
      <c r="AE358" s="180"/>
      <c r="AF358" s="180"/>
      <c r="AG358" s="180"/>
      <c r="AH358" s="180"/>
    </row>
    <row r="359" ht="15.75" customHeight="1">
      <c r="A359" s="161">
        <v>357.0</v>
      </c>
      <c r="B359" s="167" t="s">
        <v>2032</v>
      </c>
      <c r="C359" s="160" t="s">
        <v>3720</v>
      </c>
      <c r="D359" s="167">
        <v>57.0</v>
      </c>
      <c r="E359" s="96" t="s">
        <v>3721</v>
      </c>
      <c r="F359" s="168" t="s">
        <v>3722</v>
      </c>
      <c r="G359" s="168" t="s">
        <v>3723</v>
      </c>
      <c r="H359" s="168" t="s">
        <v>3724</v>
      </c>
      <c r="I359" s="168" t="s">
        <v>3600</v>
      </c>
      <c r="J359" s="168" t="s">
        <v>3725</v>
      </c>
      <c r="K359" s="169" t="s">
        <v>7</v>
      </c>
      <c r="L359" s="170"/>
      <c r="M359" s="170"/>
      <c r="N359" s="170"/>
      <c r="O359" s="170"/>
      <c r="P359" s="170"/>
      <c r="Q359" s="170"/>
      <c r="R359" s="170"/>
      <c r="S359" s="189"/>
      <c r="T359" s="189"/>
      <c r="U359" s="180"/>
      <c r="V359" s="180"/>
      <c r="W359" s="180"/>
      <c r="X359" s="180"/>
      <c r="Y359" s="180"/>
      <c r="Z359" s="180"/>
      <c r="AA359" s="180"/>
      <c r="AB359" s="180"/>
      <c r="AC359" s="180"/>
      <c r="AD359" s="180"/>
      <c r="AE359" s="180"/>
      <c r="AF359" s="180"/>
      <c r="AG359" s="180"/>
      <c r="AH359" s="180"/>
    </row>
    <row r="360" ht="15.75" customHeight="1">
      <c r="A360" s="161">
        <v>358.0</v>
      </c>
      <c r="B360" s="167" t="s">
        <v>2032</v>
      </c>
      <c r="C360" s="160" t="s">
        <v>3726</v>
      </c>
      <c r="D360" s="167">
        <v>166.0</v>
      </c>
      <c r="E360" s="96" t="s">
        <v>1428</v>
      </c>
      <c r="F360" s="168" t="s">
        <v>2411</v>
      </c>
      <c r="G360" s="168" t="s">
        <v>850</v>
      </c>
      <c r="H360" s="168" t="s">
        <v>3727</v>
      </c>
      <c r="I360" s="168" t="s">
        <v>3389</v>
      </c>
      <c r="J360" s="168" t="s">
        <v>3728</v>
      </c>
      <c r="K360" s="77" t="s">
        <v>384</v>
      </c>
      <c r="L360" s="170"/>
      <c r="M360" s="170"/>
      <c r="N360" s="170"/>
      <c r="O360" s="170"/>
      <c r="P360" s="170"/>
      <c r="Q360" s="170"/>
      <c r="R360" s="170"/>
      <c r="S360" s="189"/>
      <c r="T360" s="189"/>
      <c r="U360" s="180"/>
      <c r="V360" s="180"/>
      <c r="W360" s="180"/>
      <c r="X360" s="180"/>
      <c r="Y360" s="180"/>
      <c r="Z360" s="180"/>
      <c r="AA360" s="180"/>
      <c r="AB360" s="180"/>
      <c r="AC360" s="180"/>
      <c r="AD360" s="180"/>
      <c r="AE360" s="180"/>
      <c r="AF360" s="180"/>
      <c r="AG360" s="180"/>
      <c r="AH360" s="180"/>
    </row>
    <row r="361" ht="15.75" customHeight="1">
      <c r="A361" s="161">
        <v>359.0</v>
      </c>
      <c r="B361" s="167" t="s">
        <v>2032</v>
      </c>
      <c r="C361" s="160" t="s">
        <v>3729</v>
      </c>
      <c r="D361" s="167">
        <v>5.0</v>
      </c>
      <c r="E361" s="96" t="s">
        <v>3730</v>
      </c>
      <c r="F361" s="168" t="s">
        <v>3731</v>
      </c>
      <c r="G361" s="168" t="s">
        <v>3332</v>
      </c>
      <c r="H361" s="160"/>
      <c r="I361" s="160"/>
      <c r="J361" s="160"/>
      <c r="K361" s="169" t="s">
        <v>269</v>
      </c>
      <c r="L361" s="170"/>
      <c r="M361" s="170"/>
      <c r="N361" s="170"/>
      <c r="O361" s="170"/>
      <c r="P361" s="170"/>
      <c r="Q361" s="170"/>
      <c r="R361" s="170"/>
      <c r="S361" s="189"/>
      <c r="T361" s="189"/>
      <c r="U361" s="180"/>
      <c r="V361" s="180"/>
      <c r="W361" s="180"/>
      <c r="X361" s="180"/>
      <c r="Y361" s="180"/>
      <c r="Z361" s="180"/>
      <c r="AA361" s="180"/>
      <c r="AB361" s="180"/>
      <c r="AC361" s="180"/>
      <c r="AD361" s="180"/>
      <c r="AE361" s="180"/>
      <c r="AF361" s="180"/>
      <c r="AG361" s="180"/>
      <c r="AH361" s="180"/>
    </row>
    <row r="362" ht="15.75" customHeight="1">
      <c r="A362" s="161">
        <v>360.0</v>
      </c>
      <c r="B362" s="167" t="s">
        <v>2032</v>
      </c>
      <c r="C362" s="160" t="s">
        <v>3732</v>
      </c>
      <c r="D362" s="167">
        <v>115.0</v>
      </c>
      <c r="E362" s="96" t="s">
        <v>3733</v>
      </c>
      <c r="F362" s="168" t="s">
        <v>2197</v>
      </c>
      <c r="G362" s="168" t="s">
        <v>1036</v>
      </c>
      <c r="H362" s="168" t="s">
        <v>488</v>
      </c>
      <c r="I362" s="168" t="s">
        <v>1359</v>
      </c>
      <c r="J362" s="168" t="s">
        <v>3734</v>
      </c>
      <c r="K362" s="77" t="s">
        <v>1199</v>
      </c>
      <c r="L362" s="170"/>
      <c r="M362" s="170"/>
      <c r="N362" s="170"/>
      <c r="O362" s="170"/>
      <c r="P362" s="170"/>
      <c r="Q362" s="170"/>
      <c r="R362" s="170"/>
      <c r="S362" s="189"/>
      <c r="T362" s="189"/>
      <c r="U362" s="180"/>
      <c r="V362" s="180"/>
      <c r="W362" s="180"/>
      <c r="X362" s="180"/>
      <c r="Y362" s="180"/>
      <c r="Z362" s="180"/>
      <c r="AA362" s="180"/>
      <c r="AB362" s="180"/>
      <c r="AC362" s="180"/>
      <c r="AD362" s="180"/>
      <c r="AE362" s="180"/>
      <c r="AF362" s="180"/>
      <c r="AG362" s="180"/>
      <c r="AH362" s="180"/>
    </row>
    <row r="363" ht="15.75" customHeight="1">
      <c r="A363" s="161">
        <v>361.0</v>
      </c>
      <c r="B363" s="167" t="s">
        <v>2032</v>
      </c>
      <c r="C363" s="160" t="s">
        <v>3735</v>
      </c>
      <c r="D363" s="167">
        <v>64.0</v>
      </c>
      <c r="E363" s="96" t="s">
        <v>3736</v>
      </c>
      <c r="F363" s="168" t="s">
        <v>3737</v>
      </c>
      <c r="G363" s="168" t="s">
        <v>1947</v>
      </c>
      <c r="H363" s="168" t="s">
        <v>3738</v>
      </c>
      <c r="I363" s="168" t="s">
        <v>2986</v>
      </c>
      <c r="J363" s="168" t="s">
        <v>3739</v>
      </c>
      <c r="K363" s="169" t="s">
        <v>269</v>
      </c>
      <c r="L363" s="170"/>
      <c r="M363" s="170"/>
      <c r="N363" s="170"/>
      <c r="O363" s="170"/>
      <c r="P363" s="170"/>
      <c r="Q363" s="170"/>
      <c r="R363" s="170"/>
      <c r="S363" s="189"/>
      <c r="T363" s="189"/>
      <c r="U363" s="180"/>
      <c r="V363" s="180"/>
      <c r="W363" s="180"/>
      <c r="X363" s="180"/>
      <c r="Y363" s="180"/>
      <c r="Z363" s="180"/>
      <c r="AA363" s="180"/>
      <c r="AB363" s="180"/>
      <c r="AC363" s="180"/>
      <c r="AD363" s="180"/>
      <c r="AE363" s="180"/>
      <c r="AF363" s="180"/>
      <c r="AG363" s="180"/>
      <c r="AH363" s="180"/>
    </row>
    <row r="364" ht="15.75" customHeight="1">
      <c r="A364" s="67">
        <v>362.0</v>
      </c>
      <c r="B364" s="73" t="s">
        <v>2032</v>
      </c>
      <c r="C364" s="72" t="s">
        <v>3740</v>
      </c>
      <c r="D364" s="73">
        <v>101.0</v>
      </c>
      <c r="E364" s="98" t="s">
        <v>3741</v>
      </c>
      <c r="F364" s="75" t="s">
        <v>3210</v>
      </c>
      <c r="G364" s="75" t="s">
        <v>2335</v>
      </c>
      <c r="H364" s="75" t="s">
        <v>3211</v>
      </c>
      <c r="I364" s="75" t="s">
        <v>3212</v>
      </c>
      <c r="J364" s="75" t="s">
        <v>3213</v>
      </c>
      <c r="K364" s="77" t="s">
        <v>384</v>
      </c>
      <c r="L364" s="54"/>
      <c r="M364" s="54"/>
      <c r="N364" s="54"/>
      <c r="O364" s="54"/>
      <c r="P364" s="54"/>
      <c r="Q364" s="54"/>
      <c r="R364" s="54"/>
      <c r="S364" s="105"/>
      <c r="T364" s="105"/>
      <c r="U364" s="180"/>
      <c r="V364" s="180"/>
      <c r="W364" s="180"/>
      <c r="X364" s="180"/>
      <c r="Y364" s="180"/>
      <c r="Z364" s="180"/>
      <c r="AA364" s="180"/>
      <c r="AB364" s="180"/>
      <c r="AC364" s="180"/>
      <c r="AD364" s="180"/>
      <c r="AE364" s="180"/>
      <c r="AF364" s="180"/>
      <c r="AG364" s="180"/>
      <c r="AH364" s="180"/>
    </row>
    <row r="365" ht="15.75" customHeight="1">
      <c r="A365" s="161">
        <v>363.0</v>
      </c>
      <c r="B365" s="167" t="s">
        <v>2032</v>
      </c>
      <c r="C365" s="160" t="s">
        <v>3742</v>
      </c>
      <c r="D365" s="167">
        <v>58.0</v>
      </c>
      <c r="E365" s="96" t="s">
        <v>3743</v>
      </c>
      <c r="F365" s="168" t="s">
        <v>3744</v>
      </c>
      <c r="G365" s="168" t="s">
        <v>1947</v>
      </c>
      <c r="H365" s="168" t="s">
        <v>2115</v>
      </c>
      <c r="I365" s="168" t="s">
        <v>3745</v>
      </c>
      <c r="J365" s="168" t="s">
        <v>3061</v>
      </c>
      <c r="K365" s="77" t="s">
        <v>269</v>
      </c>
      <c r="L365" s="170"/>
      <c r="M365" s="170"/>
      <c r="N365" s="170"/>
      <c r="O365" s="170"/>
      <c r="P365" s="170"/>
      <c r="Q365" s="170"/>
      <c r="R365" s="170"/>
      <c r="S365" s="189"/>
      <c r="T365" s="189"/>
      <c r="U365" s="180"/>
      <c r="V365" s="180"/>
      <c r="W365" s="180"/>
      <c r="X365" s="180"/>
      <c r="Y365" s="180"/>
      <c r="Z365" s="180"/>
      <c r="AA365" s="180"/>
      <c r="AB365" s="180"/>
      <c r="AC365" s="180"/>
      <c r="AD365" s="180"/>
      <c r="AE365" s="180"/>
      <c r="AF365" s="180"/>
      <c r="AG365" s="180"/>
      <c r="AH365" s="180"/>
    </row>
    <row r="366" ht="15.75" customHeight="1">
      <c r="A366" s="161">
        <v>364.0</v>
      </c>
      <c r="B366" s="167" t="s">
        <v>2032</v>
      </c>
      <c r="C366" s="160" t="s">
        <v>3746</v>
      </c>
      <c r="D366" s="167">
        <v>8.0</v>
      </c>
      <c r="E366" s="96" t="s">
        <v>3747</v>
      </c>
      <c r="F366" s="168" t="s">
        <v>3748</v>
      </c>
      <c r="G366" s="168" t="s">
        <v>3749</v>
      </c>
      <c r="H366" s="168" t="s">
        <v>3303</v>
      </c>
      <c r="I366" s="168" t="s">
        <v>3750</v>
      </c>
      <c r="J366" s="168" t="s">
        <v>3751</v>
      </c>
      <c r="K366" s="169" t="s">
        <v>480</v>
      </c>
      <c r="L366" s="170"/>
      <c r="M366" s="170"/>
      <c r="N366" s="170"/>
      <c r="O366" s="170"/>
      <c r="P366" s="170"/>
      <c r="Q366" s="170"/>
      <c r="R366" s="170"/>
      <c r="S366" s="189"/>
      <c r="T366" s="189"/>
      <c r="U366" s="180"/>
      <c r="V366" s="180"/>
      <c r="W366" s="180"/>
      <c r="X366" s="180"/>
      <c r="Y366" s="180"/>
      <c r="Z366" s="180"/>
      <c r="AA366" s="180"/>
      <c r="AB366" s="180"/>
      <c r="AC366" s="180"/>
      <c r="AD366" s="180"/>
      <c r="AE366" s="180"/>
      <c r="AF366" s="180"/>
      <c r="AG366" s="180"/>
      <c r="AH366" s="180"/>
    </row>
    <row r="367" ht="15.75" customHeight="1">
      <c r="A367" s="161">
        <v>365.0</v>
      </c>
      <c r="B367" s="167" t="s">
        <v>2032</v>
      </c>
      <c r="C367" s="160" t="s">
        <v>3752</v>
      </c>
      <c r="D367" s="167">
        <v>3.0</v>
      </c>
      <c r="E367" s="96" t="s">
        <v>828</v>
      </c>
      <c r="F367" s="168" t="s">
        <v>513</v>
      </c>
      <c r="G367" s="168" t="s">
        <v>312</v>
      </c>
      <c r="H367" s="160"/>
      <c r="I367" s="160"/>
      <c r="J367" s="160"/>
      <c r="K367" s="77" t="s">
        <v>316</v>
      </c>
      <c r="L367" s="170"/>
      <c r="M367" s="170"/>
      <c r="N367" s="170"/>
      <c r="O367" s="170"/>
      <c r="P367" s="170"/>
      <c r="Q367" s="170"/>
      <c r="R367" s="170"/>
      <c r="S367" s="189"/>
      <c r="T367" s="189"/>
      <c r="U367" s="180"/>
      <c r="V367" s="180"/>
      <c r="W367" s="180"/>
      <c r="X367" s="180"/>
      <c r="Y367" s="180"/>
      <c r="Z367" s="180"/>
      <c r="AA367" s="180"/>
      <c r="AB367" s="180"/>
      <c r="AC367" s="180"/>
      <c r="AD367" s="180"/>
      <c r="AE367" s="180"/>
      <c r="AF367" s="180"/>
      <c r="AG367" s="180"/>
      <c r="AH367" s="180"/>
    </row>
    <row r="368" ht="15.75" customHeight="1">
      <c r="A368" s="161">
        <v>366.0</v>
      </c>
      <c r="B368" s="167" t="s">
        <v>2032</v>
      </c>
      <c r="C368" s="160" t="s">
        <v>3753</v>
      </c>
      <c r="D368" s="167">
        <v>16.0</v>
      </c>
      <c r="E368" s="96" t="s">
        <v>3754</v>
      </c>
      <c r="F368" s="168" t="s">
        <v>2323</v>
      </c>
      <c r="G368" s="168" t="s">
        <v>3755</v>
      </c>
      <c r="H368" s="168" t="s">
        <v>2871</v>
      </c>
      <c r="I368" s="168" t="s">
        <v>3756</v>
      </c>
      <c r="J368" s="168" t="s">
        <v>2834</v>
      </c>
      <c r="K368" s="187" t="s">
        <v>1955</v>
      </c>
      <c r="L368" s="170"/>
      <c r="M368" s="170"/>
      <c r="N368" s="170"/>
      <c r="O368" s="170"/>
      <c r="P368" s="170"/>
      <c r="Q368" s="170"/>
      <c r="R368" s="170"/>
      <c r="S368" s="189"/>
      <c r="T368" s="189"/>
      <c r="U368" s="180"/>
      <c r="V368" s="180"/>
      <c r="W368" s="180"/>
      <c r="X368" s="180"/>
      <c r="Y368" s="180"/>
      <c r="Z368" s="180"/>
      <c r="AA368" s="180"/>
      <c r="AB368" s="180"/>
      <c r="AC368" s="180"/>
      <c r="AD368" s="180"/>
      <c r="AE368" s="180"/>
      <c r="AF368" s="180"/>
      <c r="AG368" s="180"/>
      <c r="AH368" s="180"/>
    </row>
    <row r="369" ht="15.75" customHeight="1">
      <c r="A369" s="161">
        <v>367.0</v>
      </c>
      <c r="B369" s="167" t="s">
        <v>2032</v>
      </c>
      <c r="C369" s="160" t="s">
        <v>3757</v>
      </c>
      <c r="D369" s="167">
        <v>17.0</v>
      </c>
      <c r="E369" s="96" t="s">
        <v>3758</v>
      </c>
      <c r="F369" s="168" t="s">
        <v>2776</v>
      </c>
      <c r="G369" s="168" t="s">
        <v>2774</v>
      </c>
      <c r="H369" s="168" t="s">
        <v>2860</v>
      </c>
      <c r="I369" s="168" t="s">
        <v>2658</v>
      </c>
      <c r="J369" s="168" t="s">
        <v>2053</v>
      </c>
      <c r="K369" s="169" t="s">
        <v>384</v>
      </c>
      <c r="L369" s="170"/>
      <c r="M369" s="170"/>
      <c r="N369" s="170"/>
      <c r="O369" s="170"/>
      <c r="P369" s="170"/>
      <c r="Q369" s="170"/>
      <c r="R369" s="170"/>
      <c r="S369" s="189"/>
      <c r="T369" s="189"/>
      <c r="U369" s="180"/>
      <c r="V369" s="180"/>
      <c r="W369" s="180"/>
      <c r="X369" s="180"/>
      <c r="Y369" s="180"/>
      <c r="Z369" s="180"/>
      <c r="AA369" s="180"/>
      <c r="AB369" s="180"/>
      <c r="AC369" s="180"/>
      <c r="AD369" s="180"/>
      <c r="AE369" s="180"/>
      <c r="AF369" s="180"/>
      <c r="AG369" s="180"/>
      <c r="AH369" s="180"/>
    </row>
    <row r="370" ht="15.75" customHeight="1">
      <c r="A370" s="161">
        <v>368.0</v>
      </c>
      <c r="B370" s="167" t="s">
        <v>2032</v>
      </c>
      <c r="C370" s="160" t="s">
        <v>3759</v>
      </c>
      <c r="D370" s="167">
        <v>2.0</v>
      </c>
      <c r="E370" s="96" t="s">
        <v>3760</v>
      </c>
      <c r="F370" s="168" t="s">
        <v>3761</v>
      </c>
      <c r="G370" s="168" t="s">
        <v>3762</v>
      </c>
      <c r="H370" s="160"/>
      <c r="I370" s="160"/>
      <c r="J370" s="160"/>
      <c r="K370" s="169" t="s">
        <v>269</v>
      </c>
      <c r="L370" s="170"/>
      <c r="M370" s="170"/>
      <c r="N370" s="170"/>
      <c r="O370" s="170"/>
      <c r="P370" s="170"/>
      <c r="Q370" s="170"/>
      <c r="R370" s="170"/>
      <c r="S370" s="189"/>
      <c r="T370" s="189"/>
      <c r="U370" s="180"/>
      <c r="V370" s="180"/>
      <c r="W370" s="180"/>
      <c r="X370" s="180"/>
      <c r="Y370" s="180"/>
      <c r="Z370" s="180"/>
      <c r="AA370" s="180"/>
      <c r="AB370" s="180"/>
      <c r="AC370" s="180"/>
      <c r="AD370" s="180"/>
      <c r="AE370" s="180"/>
      <c r="AF370" s="180"/>
      <c r="AG370" s="180"/>
      <c r="AH370" s="180"/>
    </row>
    <row r="371" ht="15.75" customHeight="1">
      <c r="A371" s="161">
        <v>369.0</v>
      </c>
      <c r="B371" s="167" t="s">
        <v>2032</v>
      </c>
      <c r="C371" s="160" t="s">
        <v>3763</v>
      </c>
      <c r="D371" s="167">
        <v>16.0</v>
      </c>
      <c r="E371" s="96" t="s">
        <v>3764</v>
      </c>
      <c r="F371" s="168" t="s">
        <v>799</v>
      </c>
      <c r="G371" s="168" t="s">
        <v>2708</v>
      </c>
      <c r="H371" s="168" t="s">
        <v>2516</v>
      </c>
      <c r="I371" s="168" t="s">
        <v>2131</v>
      </c>
      <c r="J371" s="168" t="s">
        <v>3728</v>
      </c>
      <c r="K371" s="77" t="s">
        <v>416</v>
      </c>
      <c r="L371" s="170"/>
      <c r="M371" s="170"/>
      <c r="N371" s="170"/>
      <c r="O371" s="170"/>
      <c r="P371" s="170"/>
      <c r="Q371" s="170"/>
      <c r="R371" s="170"/>
      <c r="S371" s="189"/>
      <c r="T371" s="189"/>
      <c r="U371" s="180"/>
      <c r="V371" s="180"/>
      <c r="W371" s="180"/>
      <c r="X371" s="180"/>
      <c r="Y371" s="180"/>
      <c r="Z371" s="180"/>
      <c r="AA371" s="180"/>
      <c r="AB371" s="180"/>
      <c r="AC371" s="180"/>
      <c r="AD371" s="180"/>
      <c r="AE371" s="180"/>
      <c r="AF371" s="180"/>
      <c r="AG371" s="180"/>
      <c r="AH371" s="180"/>
    </row>
    <row r="372" ht="15.75" customHeight="1">
      <c r="A372" s="161">
        <v>370.0</v>
      </c>
      <c r="B372" s="167" t="s">
        <v>2032</v>
      </c>
      <c r="C372" s="160" t="s">
        <v>3765</v>
      </c>
      <c r="D372" s="167">
        <v>25.0</v>
      </c>
      <c r="E372" s="96" t="s">
        <v>3766</v>
      </c>
      <c r="F372" s="168" t="s">
        <v>3767</v>
      </c>
      <c r="G372" s="168" t="s">
        <v>3768</v>
      </c>
      <c r="H372" s="168" t="s">
        <v>3769</v>
      </c>
      <c r="I372" s="168" t="s">
        <v>3770</v>
      </c>
      <c r="J372" s="168" t="s">
        <v>3771</v>
      </c>
      <c r="K372" s="169" t="s">
        <v>7</v>
      </c>
      <c r="L372" s="170"/>
      <c r="M372" s="170"/>
      <c r="N372" s="170"/>
      <c r="O372" s="170"/>
      <c r="P372" s="170"/>
      <c r="Q372" s="170"/>
      <c r="R372" s="170"/>
      <c r="S372" s="189"/>
      <c r="T372" s="189"/>
      <c r="U372" s="180"/>
      <c r="V372" s="180"/>
      <c r="W372" s="180"/>
      <c r="X372" s="180"/>
      <c r="Y372" s="180"/>
      <c r="Z372" s="180"/>
      <c r="AA372" s="180"/>
      <c r="AB372" s="180"/>
      <c r="AC372" s="180"/>
      <c r="AD372" s="180"/>
      <c r="AE372" s="180"/>
      <c r="AF372" s="180"/>
      <c r="AG372" s="180"/>
      <c r="AH372" s="180"/>
    </row>
    <row r="373" ht="15.75" customHeight="1">
      <c r="A373" s="67">
        <v>371.0</v>
      </c>
      <c r="B373" s="73" t="s">
        <v>2032</v>
      </c>
      <c r="C373" s="72" t="s">
        <v>3772</v>
      </c>
      <c r="D373" s="73">
        <v>174.0</v>
      </c>
      <c r="E373" s="98" t="s">
        <v>1655</v>
      </c>
      <c r="F373" s="75" t="s">
        <v>2550</v>
      </c>
      <c r="G373" s="75" t="s">
        <v>3773</v>
      </c>
      <c r="H373" s="75" t="s">
        <v>2331</v>
      </c>
      <c r="I373" s="75" t="s">
        <v>3361</v>
      </c>
      <c r="J373" s="75" t="s">
        <v>3774</v>
      </c>
      <c r="K373" s="77" t="s">
        <v>416</v>
      </c>
      <c r="L373" s="54"/>
      <c r="M373" s="54"/>
      <c r="N373" s="54"/>
      <c r="O373" s="54"/>
      <c r="P373" s="54"/>
      <c r="Q373" s="54"/>
      <c r="R373" s="54"/>
      <c r="S373" s="105"/>
      <c r="T373" s="105"/>
      <c r="U373" s="180"/>
      <c r="V373" s="180"/>
      <c r="W373" s="180"/>
      <c r="X373" s="180"/>
      <c r="Y373" s="180"/>
      <c r="Z373" s="180"/>
      <c r="AA373" s="180"/>
      <c r="AB373" s="180"/>
      <c r="AC373" s="180"/>
      <c r="AD373" s="180"/>
      <c r="AE373" s="180"/>
      <c r="AF373" s="180"/>
      <c r="AG373" s="180"/>
      <c r="AH373" s="180"/>
    </row>
    <row r="374" ht="15.75" customHeight="1">
      <c r="A374" s="161">
        <v>372.0</v>
      </c>
      <c r="B374" s="167" t="s">
        <v>2032</v>
      </c>
      <c r="C374" s="160" t="s">
        <v>3775</v>
      </c>
      <c r="D374" s="167">
        <v>3.0</v>
      </c>
      <c r="E374" s="96" t="s">
        <v>3776</v>
      </c>
      <c r="F374" s="168" t="s">
        <v>3777</v>
      </c>
      <c r="G374" s="168" t="s">
        <v>3171</v>
      </c>
      <c r="H374" s="160"/>
      <c r="I374" s="160"/>
      <c r="J374" s="160"/>
      <c r="K374" s="169" t="s">
        <v>1485</v>
      </c>
      <c r="L374" s="170"/>
      <c r="M374" s="170"/>
      <c r="N374" s="170"/>
      <c r="O374" s="170"/>
      <c r="P374" s="170"/>
      <c r="Q374" s="170"/>
      <c r="R374" s="170"/>
      <c r="S374" s="189"/>
      <c r="T374" s="189"/>
      <c r="U374" s="180"/>
      <c r="V374" s="180"/>
      <c r="W374" s="180"/>
      <c r="X374" s="180"/>
      <c r="Y374" s="180"/>
      <c r="Z374" s="180"/>
      <c r="AA374" s="180"/>
      <c r="AB374" s="180"/>
      <c r="AC374" s="180"/>
      <c r="AD374" s="180"/>
      <c r="AE374" s="180"/>
      <c r="AF374" s="180"/>
      <c r="AG374" s="180"/>
      <c r="AH374" s="180"/>
    </row>
    <row r="375" ht="15.75" customHeight="1">
      <c r="A375" s="161">
        <v>373.0</v>
      </c>
      <c r="B375" s="167" t="s">
        <v>2032</v>
      </c>
      <c r="C375" s="160" t="s">
        <v>3778</v>
      </c>
      <c r="D375" s="167">
        <v>67.0</v>
      </c>
      <c r="E375" s="96" t="s">
        <v>3779</v>
      </c>
      <c r="F375" s="168" t="s">
        <v>2088</v>
      </c>
      <c r="G375" s="168" t="s">
        <v>2089</v>
      </c>
      <c r="H375" s="168" t="s">
        <v>2090</v>
      </c>
      <c r="I375" s="168" t="s">
        <v>2091</v>
      </c>
      <c r="J375" s="168" t="s">
        <v>2092</v>
      </c>
      <c r="K375" s="169" t="s">
        <v>1768</v>
      </c>
      <c r="L375" s="170"/>
      <c r="M375" s="170"/>
      <c r="N375" s="170"/>
      <c r="O375" s="170"/>
      <c r="P375" s="170"/>
      <c r="Q375" s="170"/>
      <c r="R375" s="170"/>
      <c r="S375" s="189"/>
      <c r="T375" s="189"/>
      <c r="U375" s="180"/>
      <c r="V375" s="180"/>
      <c r="W375" s="180"/>
      <c r="X375" s="180"/>
      <c r="Y375" s="180"/>
      <c r="Z375" s="180"/>
      <c r="AA375" s="180"/>
      <c r="AB375" s="180"/>
      <c r="AC375" s="180"/>
      <c r="AD375" s="180"/>
      <c r="AE375" s="180"/>
      <c r="AF375" s="180"/>
      <c r="AG375" s="180"/>
      <c r="AH375" s="180"/>
    </row>
    <row r="376" ht="15.75" customHeight="1">
      <c r="A376" s="161">
        <v>374.0</v>
      </c>
      <c r="B376" s="167" t="s">
        <v>2032</v>
      </c>
      <c r="C376" s="160" t="s">
        <v>3780</v>
      </c>
      <c r="D376" s="167">
        <v>8.0</v>
      </c>
      <c r="E376" s="96" t="s">
        <v>3781</v>
      </c>
      <c r="F376" s="168" t="s">
        <v>3782</v>
      </c>
      <c r="G376" s="168" t="s">
        <v>3783</v>
      </c>
      <c r="H376" s="168" t="s">
        <v>1408</v>
      </c>
      <c r="I376" s="168" t="s">
        <v>3784</v>
      </c>
      <c r="J376" s="168" t="s">
        <v>3785</v>
      </c>
      <c r="K376" s="169" t="s">
        <v>896</v>
      </c>
      <c r="L376" s="170"/>
      <c r="M376" s="170"/>
      <c r="N376" s="170"/>
      <c r="O376" s="170"/>
      <c r="P376" s="170"/>
      <c r="Q376" s="170"/>
      <c r="R376" s="170"/>
      <c r="S376" s="189"/>
      <c r="T376" s="189"/>
      <c r="U376" s="180"/>
      <c r="V376" s="180"/>
      <c r="W376" s="180"/>
      <c r="X376" s="180"/>
      <c r="Y376" s="180"/>
      <c r="Z376" s="180"/>
      <c r="AA376" s="180"/>
      <c r="AB376" s="180"/>
      <c r="AC376" s="180"/>
      <c r="AD376" s="180"/>
      <c r="AE376" s="180"/>
      <c r="AF376" s="180"/>
      <c r="AG376" s="180"/>
      <c r="AH376" s="180"/>
    </row>
    <row r="377" ht="15.75" customHeight="1">
      <c r="A377" s="161">
        <v>375.0</v>
      </c>
      <c r="B377" s="167" t="s">
        <v>2032</v>
      </c>
      <c r="C377" s="160" t="s">
        <v>3786</v>
      </c>
      <c r="D377" s="167">
        <v>22.0</v>
      </c>
      <c r="E377" s="96" t="s">
        <v>3787</v>
      </c>
      <c r="F377" s="168" t="s">
        <v>2197</v>
      </c>
      <c r="G377" s="168" t="s">
        <v>1197</v>
      </c>
      <c r="H377" s="168" t="s">
        <v>942</v>
      </c>
      <c r="I377" s="168" t="s">
        <v>1359</v>
      </c>
      <c r="J377" s="168" t="s">
        <v>1037</v>
      </c>
      <c r="K377" s="77" t="s">
        <v>1199</v>
      </c>
      <c r="L377" s="170"/>
      <c r="M377" s="170"/>
      <c r="N377" s="170"/>
      <c r="O377" s="170"/>
      <c r="P377" s="170"/>
      <c r="Q377" s="170"/>
      <c r="R377" s="170"/>
      <c r="S377" s="189"/>
      <c r="T377" s="189"/>
      <c r="U377" s="180"/>
      <c r="V377" s="180"/>
      <c r="W377" s="180"/>
      <c r="X377" s="180"/>
      <c r="Y377" s="180"/>
      <c r="Z377" s="180"/>
      <c r="AA377" s="180"/>
      <c r="AB377" s="180"/>
      <c r="AC377" s="180"/>
      <c r="AD377" s="180"/>
      <c r="AE377" s="180"/>
      <c r="AF377" s="180"/>
      <c r="AG377" s="180"/>
      <c r="AH377" s="180"/>
    </row>
    <row r="378" ht="15.75" customHeight="1">
      <c r="A378" s="161">
        <v>376.0</v>
      </c>
      <c r="B378" s="167" t="s">
        <v>2032</v>
      </c>
      <c r="C378" s="160" t="s">
        <v>3788</v>
      </c>
      <c r="D378" s="167">
        <v>49.0</v>
      </c>
      <c r="E378" s="96" t="s">
        <v>3789</v>
      </c>
      <c r="F378" s="168" t="s">
        <v>3181</v>
      </c>
      <c r="G378" s="168" t="s">
        <v>2816</v>
      </c>
      <c r="H378" s="168" t="s">
        <v>3790</v>
      </c>
      <c r="I378" s="168" t="s">
        <v>3791</v>
      </c>
      <c r="J378" s="168" t="s">
        <v>3792</v>
      </c>
      <c r="K378" s="169" t="s">
        <v>50</v>
      </c>
      <c r="L378" s="170"/>
      <c r="M378" s="170"/>
      <c r="N378" s="170"/>
      <c r="O378" s="170"/>
      <c r="P378" s="170"/>
      <c r="Q378" s="170"/>
      <c r="R378" s="170"/>
      <c r="S378" s="189"/>
      <c r="T378" s="189"/>
      <c r="U378" s="180"/>
      <c r="V378" s="180"/>
      <c r="W378" s="180"/>
      <c r="X378" s="180"/>
      <c r="Y378" s="180"/>
      <c r="Z378" s="180"/>
      <c r="AA378" s="180"/>
      <c r="AB378" s="180"/>
      <c r="AC378" s="180"/>
      <c r="AD378" s="180"/>
      <c r="AE378" s="180"/>
      <c r="AF378" s="180"/>
      <c r="AG378" s="180"/>
      <c r="AH378" s="180"/>
    </row>
    <row r="379" ht="15.75" customHeight="1">
      <c r="A379" s="161">
        <v>377.0</v>
      </c>
      <c r="B379" s="167" t="s">
        <v>2032</v>
      </c>
      <c r="C379" s="160" t="s">
        <v>3793</v>
      </c>
      <c r="D379" s="167">
        <v>21.0</v>
      </c>
      <c r="E379" s="96" t="s">
        <v>3794</v>
      </c>
      <c r="F379" s="168" t="s">
        <v>2245</v>
      </c>
      <c r="G379" s="168" t="s">
        <v>2949</v>
      </c>
      <c r="H379" s="168" t="s">
        <v>3795</v>
      </c>
      <c r="I379" s="168" t="s">
        <v>641</v>
      </c>
      <c r="J379" s="168" t="s">
        <v>3796</v>
      </c>
      <c r="K379" s="169" t="s">
        <v>727</v>
      </c>
      <c r="L379" s="170"/>
      <c r="M379" s="170"/>
      <c r="N379" s="170"/>
      <c r="O379" s="170"/>
      <c r="P379" s="170"/>
      <c r="Q379" s="170"/>
      <c r="R379" s="170"/>
      <c r="S379" s="189"/>
      <c r="T379" s="189"/>
      <c r="U379" s="180"/>
      <c r="V379" s="180"/>
      <c r="W379" s="180"/>
      <c r="X379" s="180"/>
      <c r="Y379" s="180"/>
      <c r="Z379" s="180"/>
      <c r="AA379" s="180"/>
      <c r="AB379" s="180"/>
      <c r="AC379" s="180"/>
      <c r="AD379" s="180"/>
      <c r="AE379" s="180"/>
      <c r="AF379" s="180"/>
      <c r="AG379" s="180"/>
      <c r="AH379" s="180"/>
    </row>
    <row r="380" ht="15.75" customHeight="1">
      <c r="A380" s="161">
        <v>378.0</v>
      </c>
      <c r="B380" s="167" t="s">
        <v>2032</v>
      </c>
      <c r="C380" s="160" t="s">
        <v>3797</v>
      </c>
      <c r="D380" s="167">
        <v>80.0</v>
      </c>
      <c r="E380" s="96" t="s">
        <v>3798</v>
      </c>
      <c r="F380" s="168" t="s">
        <v>3575</v>
      </c>
      <c r="G380" s="168" t="s">
        <v>2515</v>
      </c>
      <c r="H380" s="168" t="s">
        <v>2516</v>
      </c>
      <c r="I380" s="168" t="s">
        <v>2517</v>
      </c>
      <c r="J380" s="168" t="s">
        <v>2267</v>
      </c>
      <c r="K380" s="169" t="s">
        <v>416</v>
      </c>
      <c r="L380" s="170"/>
      <c r="M380" s="170"/>
      <c r="N380" s="170"/>
      <c r="O380" s="170"/>
      <c r="P380" s="170"/>
      <c r="Q380" s="170"/>
      <c r="R380" s="170"/>
      <c r="S380" s="189"/>
      <c r="T380" s="189"/>
      <c r="U380" s="180"/>
      <c r="V380" s="180"/>
      <c r="W380" s="180"/>
      <c r="X380" s="180"/>
      <c r="Y380" s="180"/>
      <c r="Z380" s="180"/>
      <c r="AA380" s="180"/>
      <c r="AB380" s="180"/>
      <c r="AC380" s="180"/>
      <c r="AD380" s="180"/>
      <c r="AE380" s="180"/>
      <c r="AF380" s="180"/>
      <c r="AG380" s="180"/>
      <c r="AH380" s="180"/>
    </row>
    <row r="381" ht="15.75" customHeight="1">
      <c r="A381" s="161">
        <v>379.0</v>
      </c>
      <c r="B381" s="167" t="s">
        <v>2032</v>
      </c>
      <c r="C381" s="160" t="s">
        <v>3799</v>
      </c>
      <c r="D381" s="167">
        <v>88.0</v>
      </c>
      <c r="E381" s="96" t="s">
        <v>3800</v>
      </c>
      <c r="F381" s="168" t="s">
        <v>3194</v>
      </c>
      <c r="G381" s="168" t="s">
        <v>3801</v>
      </c>
      <c r="H381" s="168" t="s">
        <v>2321</v>
      </c>
      <c r="I381" s="168" t="s">
        <v>2658</v>
      </c>
      <c r="J381" s="168" t="s">
        <v>2456</v>
      </c>
      <c r="K381" s="77" t="s">
        <v>384</v>
      </c>
      <c r="L381" s="170"/>
      <c r="M381" s="170"/>
      <c r="N381" s="170"/>
      <c r="O381" s="170"/>
      <c r="P381" s="170"/>
      <c r="Q381" s="170"/>
      <c r="R381" s="170"/>
      <c r="S381" s="189"/>
      <c r="T381" s="189"/>
      <c r="U381" s="180"/>
      <c r="V381" s="180"/>
      <c r="W381" s="180"/>
      <c r="X381" s="180"/>
      <c r="Y381" s="180"/>
      <c r="Z381" s="180"/>
      <c r="AA381" s="180"/>
      <c r="AB381" s="180"/>
      <c r="AC381" s="180"/>
      <c r="AD381" s="180"/>
      <c r="AE381" s="180"/>
      <c r="AF381" s="180"/>
      <c r="AG381" s="180"/>
      <c r="AH381" s="180"/>
    </row>
    <row r="382" ht="15.75" customHeight="1">
      <c r="A382" s="161">
        <v>380.0</v>
      </c>
      <c r="B382" s="167" t="s">
        <v>2032</v>
      </c>
      <c r="C382" s="160" t="s">
        <v>3802</v>
      </c>
      <c r="D382" s="167">
        <v>2.0</v>
      </c>
      <c r="E382" s="96" t="s">
        <v>3803</v>
      </c>
      <c r="F382" s="168" t="s">
        <v>3804</v>
      </c>
      <c r="G382" s="168" t="s">
        <v>3805</v>
      </c>
      <c r="H382" s="160"/>
      <c r="I382" s="160"/>
      <c r="J382" s="160"/>
      <c r="K382" s="169" t="s">
        <v>1768</v>
      </c>
      <c r="L382" s="170"/>
      <c r="M382" s="170"/>
      <c r="N382" s="170"/>
      <c r="O382" s="170"/>
      <c r="P382" s="170"/>
      <c r="Q382" s="170"/>
      <c r="R382" s="170"/>
      <c r="S382" s="189"/>
      <c r="T382" s="189"/>
      <c r="U382" s="180"/>
      <c r="V382" s="180"/>
      <c r="W382" s="180"/>
      <c r="X382" s="180"/>
      <c r="Y382" s="180"/>
      <c r="Z382" s="180"/>
      <c r="AA382" s="180"/>
      <c r="AB382" s="180"/>
      <c r="AC382" s="180"/>
      <c r="AD382" s="180"/>
      <c r="AE382" s="180"/>
      <c r="AF382" s="180"/>
      <c r="AG382" s="180"/>
      <c r="AH382" s="180"/>
    </row>
    <row r="383" ht="15.75" customHeight="1">
      <c r="A383" s="161">
        <v>381.0</v>
      </c>
      <c r="B383" s="167" t="s">
        <v>2032</v>
      </c>
      <c r="C383" s="160" t="s">
        <v>3806</v>
      </c>
      <c r="D383" s="167">
        <v>24.0</v>
      </c>
      <c r="E383" s="96" t="s">
        <v>3807</v>
      </c>
      <c r="F383" s="168" t="s">
        <v>2111</v>
      </c>
      <c r="G383" s="168" t="s">
        <v>3808</v>
      </c>
      <c r="H383" s="168" t="s">
        <v>3809</v>
      </c>
      <c r="I383" s="168" t="s">
        <v>1946</v>
      </c>
      <c r="J383" s="168" t="s">
        <v>1783</v>
      </c>
      <c r="K383" s="77" t="s">
        <v>684</v>
      </c>
      <c r="L383" s="170"/>
      <c r="M383" s="170"/>
      <c r="N383" s="170"/>
      <c r="O383" s="170"/>
      <c r="P383" s="170"/>
      <c r="Q383" s="170"/>
      <c r="R383" s="170"/>
      <c r="S383" s="189"/>
      <c r="T383" s="189"/>
      <c r="U383" s="180"/>
      <c r="V383" s="180"/>
      <c r="W383" s="180"/>
      <c r="X383" s="180"/>
      <c r="Y383" s="180"/>
      <c r="Z383" s="180"/>
      <c r="AA383" s="180"/>
      <c r="AB383" s="180"/>
      <c r="AC383" s="180"/>
      <c r="AD383" s="180"/>
      <c r="AE383" s="180"/>
      <c r="AF383" s="180"/>
      <c r="AG383" s="180"/>
      <c r="AH383" s="180"/>
    </row>
    <row r="384" ht="15.75" customHeight="1">
      <c r="A384" s="161">
        <v>382.0</v>
      </c>
      <c r="B384" s="167" t="s">
        <v>2032</v>
      </c>
      <c r="C384" s="160" t="s">
        <v>3810</v>
      </c>
      <c r="D384" s="167">
        <v>110.0</v>
      </c>
      <c r="E384" s="96" t="s">
        <v>3811</v>
      </c>
      <c r="F384" s="168" t="s">
        <v>2676</v>
      </c>
      <c r="G384" s="168" t="s">
        <v>2677</v>
      </c>
      <c r="H384" s="168" t="s">
        <v>3812</v>
      </c>
      <c r="I384" s="168" t="s">
        <v>2041</v>
      </c>
      <c r="J384" s="168" t="s">
        <v>2117</v>
      </c>
      <c r="K384" s="169" t="s">
        <v>285</v>
      </c>
      <c r="L384" s="170"/>
      <c r="M384" s="170"/>
      <c r="N384" s="170"/>
      <c r="O384" s="170"/>
      <c r="P384" s="170"/>
      <c r="Q384" s="170"/>
      <c r="R384" s="170"/>
      <c r="S384" s="189"/>
      <c r="T384" s="189"/>
      <c r="U384" s="180"/>
      <c r="V384" s="180"/>
      <c r="W384" s="180"/>
      <c r="X384" s="180"/>
      <c r="Y384" s="180"/>
      <c r="Z384" s="180"/>
      <c r="AA384" s="180"/>
      <c r="AB384" s="180"/>
      <c r="AC384" s="180"/>
      <c r="AD384" s="180"/>
      <c r="AE384" s="180"/>
      <c r="AF384" s="180"/>
      <c r="AG384" s="180"/>
      <c r="AH384" s="180"/>
    </row>
    <row r="385" ht="15.75" customHeight="1">
      <c r="A385" s="161">
        <v>383.0</v>
      </c>
      <c r="B385" s="167" t="s">
        <v>2032</v>
      </c>
      <c r="C385" s="160" t="s">
        <v>3813</v>
      </c>
      <c r="D385" s="167">
        <v>29.0</v>
      </c>
      <c r="E385" s="96" t="s">
        <v>3814</v>
      </c>
      <c r="F385" s="168" t="s">
        <v>3815</v>
      </c>
      <c r="G385" s="168" t="s">
        <v>3816</v>
      </c>
      <c r="H385" s="168" t="s">
        <v>3817</v>
      </c>
      <c r="I385" s="168" t="s">
        <v>2142</v>
      </c>
      <c r="J385" s="168" t="s">
        <v>3818</v>
      </c>
      <c r="K385" s="169" t="s">
        <v>684</v>
      </c>
      <c r="L385" s="170"/>
      <c r="M385" s="170"/>
      <c r="N385" s="170"/>
      <c r="O385" s="170"/>
      <c r="P385" s="170"/>
      <c r="Q385" s="170"/>
      <c r="R385" s="170"/>
      <c r="S385" s="189"/>
      <c r="T385" s="189"/>
      <c r="U385" s="180"/>
      <c r="V385" s="180"/>
      <c r="W385" s="180"/>
      <c r="X385" s="180"/>
      <c r="Y385" s="180"/>
      <c r="Z385" s="180"/>
      <c r="AA385" s="180"/>
      <c r="AB385" s="180"/>
      <c r="AC385" s="180"/>
      <c r="AD385" s="180"/>
      <c r="AE385" s="180"/>
      <c r="AF385" s="180"/>
      <c r="AG385" s="180"/>
      <c r="AH385" s="180"/>
    </row>
    <row r="386" ht="15.75" customHeight="1">
      <c r="A386" s="161">
        <v>384.0</v>
      </c>
      <c r="B386" s="167" t="s">
        <v>2032</v>
      </c>
      <c r="C386" s="160" t="s">
        <v>3819</v>
      </c>
      <c r="D386" s="167">
        <v>2.0</v>
      </c>
      <c r="E386" s="96" t="s">
        <v>3820</v>
      </c>
      <c r="F386" s="168" t="s">
        <v>3821</v>
      </c>
      <c r="G386" s="168" t="s">
        <v>2631</v>
      </c>
      <c r="H386" s="160"/>
      <c r="I386" s="160"/>
      <c r="J386" s="160"/>
      <c r="K386" s="169" t="s">
        <v>50</v>
      </c>
      <c r="L386" s="170"/>
      <c r="M386" s="170"/>
      <c r="N386" s="170"/>
      <c r="O386" s="170"/>
      <c r="P386" s="170"/>
      <c r="Q386" s="170"/>
      <c r="R386" s="170"/>
      <c r="S386" s="189"/>
      <c r="T386" s="189"/>
      <c r="U386" s="180"/>
      <c r="V386" s="180"/>
      <c r="W386" s="180"/>
      <c r="X386" s="180"/>
      <c r="Y386" s="180"/>
      <c r="Z386" s="180"/>
      <c r="AA386" s="180"/>
      <c r="AB386" s="180"/>
      <c r="AC386" s="180"/>
      <c r="AD386" s="180"/>
      <c r="AE386" s="180"/>
      <c r="AF386" s="180"/>
      <c r="AG386" s="180"/>
      <c r="AH386" s="180"/>
    </row>
    <row r="387" ht="15.75" customHeight="1">
      <c r="A387" s="161">
        <v>385.0</v>
      </c>
      <c r="B387" s="167" t="s">
        <v>2032</v>
      </c>
      <c r="C387" s="160" t="s">
        <v>3822</v>
      </c>
      <c r="D387" s="167">
        <v>13.0</v>
      </c>
      <c r="E387" s="96" t="s">
        <v>3823</v>
      </c>
      <c r="F387" s="168" t="s">
        <v>2455</v>
      </c>
      <c r="G387" s="168" t="s">
        <v>3824</v>
      </c>
      <c r="H387" s="168" t="s">
        <v>3825</v>
      </c>
      <c r="I387" s="168" t="s">
        <v>2885</v>
      </c>
      <c r="J387" s="168" t="s">
        <v>2457</v>
      </c>
      <c r="K387" s="77" t="s">
        <v>7</v>
      </c>
      <c r="L387" s="170"/>
      <c r="M387" s="170"/>
      <c r="N387" s="170"/>
      <c r="O387" s="170"/>
      <c r="P387" s="170"/>
      <c r="Q387" s="170"/>
      <c r="R387" s="170"/>
      <c r="S387" s="189"/>
      <c r="T387" s="189"/>
      <c r="U387" s="180"/>
      <c r="V387" s="180"/>
      <c r="W387" s="180"/>
      <c r="X387" s="180"/>
      <c r="Y387" s="180"/>
      <c r="Z387" s="180"/>
      <c r="AA387" s="180"/>
      <c r="AB387" s="180"/>
      <c r="AC387" s="180"/>
      <c r="AD387" s="180"/>
      <c r="AE387" s="180"/>
      <c r="AF387" s="180"/>
      <c r="AG387" s="180"/>
      <c r="AH387" s="180"/>
    </row>
    <row r="388" ht="15.75" customHeight="1">
      <c r="A388" s="161">
        <v>386.0</v>
      </c>
      <c r="B388" s="167" t="s">
        <v>2032</v>
      </c>
      <c r="C388" s="160" t="s">
        <v>3826</v>
      </c>
      <c r="D388" s="167">
        <v>13.0</v>
      </c>
      <c r="E388" s="96" t="s">
        <v>3827</v>
      </c>
      <c r="F388" s="168" t="s">
        <v>3673</v>
      </c>
      <c r="G388" s="168" t="s">
        <v>713</v>
      </c>
      <c r="H388" s="168" t="s">
        <v>2973</v>
      </c>
      <c r="I388" s="168" t="s">
        <v>3018</v>
      </c>
      <c r="J388" s="168" t="s">
        <v>2111</v>
      </c>
      <c r="K388" s="169" t="s">
        <v>285</v>
      </c>
      <c r="L388" s="170"/>
      <c r="M388" s="170"/>
      <c r="N388" s="170"/>
      <c r="O388" s="170"/>
      <c r="P388" s="170"/>
      <c r="Q388" s="170"/>
      <c r="R388" s="170"/>
      <c r="S388" s="189"/>
      <c r="T388" s="189"/>
      <c r="U388" s="180"/>
      <c r="V388" s="180"/>
      <c r="W388" s="180"/>
      <c r="X388" s="180"/>
      <c r="Y388" s="180"/>
      <c r="Z388" s="180"/>
      <c r="AA388" s="180"/>
      <c r="AB388" s="180"/>
      <c r="AC388" s="180"/>
      <c r="AD388" s="180"/>
      <c r="AE388" s="180"/>
      <c r="AF388" s="180"/>
      <c r="AG388" s="180"/>
      <c r="AH388" s="180"/>
    </row>
    <row r="389" ht="15.75" customHeight="1">
      <c r="A389" s="161">
        <v>387.0</v>
      </c>
      <c r="B389" s="167" t="s">
        <v>2032</v>
      </c>
      <c r="C389" s="160" t="s">
        <v>3828</v>
      </c>
      <c r="D389" s="167">
        <v>2.0</v>
      </c>
      <c r="E389" s="96" t="s">
        <v>3829</v>
      </c>
      <c r="F389" s="168" t="s">
        <v>3830</v>
      </c>
      <c r="G389" s="168" t="s">
        <v>3831</v>
      </c>
      <c r="H389" s="160"/>
      <c r="I389" s="160"/>
      <c r="J389" s="160"/>
      <c r="K389" s="169" t="s">
        <v>7</v>
      </c>
      <c r="L389" s="170"/>
      <c r="M389" s="170"/>
      <c r="N389" s="170"/>
      <c r="O389" s="170"/>
      <c r="P389" s="170"/>
      <c r="Q389" s="170"/>
      <c r="R389" s="170"/>
      <c r="S389" s="189"/>
      <c r="T389" s="189"/>
      <c r="U389" s="180"/>
      <c r="V389" s="180"/>
      <c r="W389" s="180"/>
      <c r="X389" s="180"/>
      <c r="Y389" s="180"/>
      <c r="Z389" s="180"/>
      <c r="AA389" s="180"/>
      <c r="AB389" s="180"/>
      <c r="AC389" s="180"/>
      <c r="AD389" s="180"/>
      <c r="AE389" s="180"/>
      <c r="AF389" s="180"/>
      <c r="AG389" s="180"/>
      <c r="AH389" s="180"/>
    </row>
    <row r="390" ht="15.75" customHeight="1">
      <c r="A390" s="161">
        <v>388.0</v>
      </c>
      <c r="B390" s="167" t="s">
        <v>2032</v>
      </c>
      <c r="C390" s="160" t="s">
        <v>3832</v>
      </c>
      <c r="D390" s="167">
        <v>67.0</v>
      </c>
      <c r="E390" s="96" t="s">
        <v>3833</v>
      </c>
      <c r="F390" s="168" t="s">
        <v>3250</v>
      </c>
      <c r="G390" s="168" t="s">
        <v>1728</v>
      </c>
      <c r="H390" s="168" t="s">
        <v>711</v>
      </c>
      <c r="I390" s="168" t="s">
        <v>1928</v>
      </c>
      <c r="J390" s="168" t="s">
        <v>2586</v>
      </c>
      <c r="K390" s="169" t="s">
        <v>416</v>
      </c>
      <c r="L390" s="170"/>
      <c r="M390" s="170"/>
      <c r="N390" s="170"/>
      <c r="O390" s="170"/>
      <c r="P390" s="170"/>
      <c r="Q390" s="170"/>
      <c r="R390" s="170"/>
      <c r="S390" s="189"/>
      <c r="T390" s="189"/>
      <c r="U390" s="180"/>
      <c r="V390" s="180"/>
      <c r="W390" s="180"/>
      <c r="X390" s="180"/>
      <c r="Y390" s="180"/>
      <c r="Z390" s="180"/>
      <c r="AA390" s="180"/>
      <c r="AB390" s="180"/>
      <c r="AC390" s="180"/>
      <c r="AD390" s="180"/>
      <c r="AE390" s="180"/>
      <c r="AF390" s="180"/>
      <c r="AG390" s="180"/>
      <c r="AH390" s="180"/>
    </row>
    <row r="391" ht="15.75" customHeight="1">
      <c r="A391" s="161">
        <v>389.0</v>
      </c>
      <c r="B391" s="167" t="s">
        <v>2032</v>
      </c>
      <c r="C391" s="160" t="s">
        <v>3834</v>
      </c>
      <c r="D391" s="167">
        <v>75.0</v>
      </c>
      <c r="E391" s="96" t="s">
        <v>3835</v>
      </c>
      <c r="F391" s="168" t="s">
        <v>2910</v>
      </c>
      <c r="G391" s="168" t="s">
        <v>2998</v>
      </c>
      <c r="H391" s="168" t="s">
        <v>2545</v>
      </c>
      <c r="I391" s="168" t="s">
        <v>2365</v>
      </c>
      <c r="J391" s="168" t="s">
        <v>2891</v>
      </c>
      <c r="K391" s="169" t="s">
        <v>1768</v>
      </c>
      <c r="L391" s="170"/>
      <c r="M391" s="170"/>
      <c r="N391" s="170"/>
      <c r="O391" s="170"/>
      <c r="P391" s="170"/>
      <c r="Q391" s="170"/>
      <c r="R391" s="170"/>
      <c r="S391" s="189"/>
      <c r="T391" s="189"/>
      <c r="U391" s="180"/>
      <c r="V391" s="180"/>
      <c r="W391" s="180"/>
      <c r="X391" s="180"/>
      <c r="Y391" s="180"/>
      <c r="Z391" s="180"/>
      <c r="AA391" s="180"/>
      <c r="AB391" s="180"/>
      <c r="AC391" s="180"/>
      <c r="AD391" s="180"/>
      <c r="AE391" s="180"/>
      <c r="AF391" s="180"/>
      <c r="AG391" s="180"/>
      <c r="AH391" s="180"/>
    </row>
    <row r="392" ht="15.75" customHeight="1">
      <c r="A392" s="161">
        <v>390.0</v>
      </c>
      <c r="B392" s="167" t="s">
        <v>2032</v>
      </c>
      <c r="C392" s="160" t="s">
        <v>3836</v>
      </c>
      <c r="D392" s="167">
        <v>91.0</v>
      </c>
      <c r="E392" s="96" t="s">
        <v>3837</v>
      </c>
      <c r="F392" s="168" t="s">
        <v>1412</v>
      </c>
      <c r="G392" s="168" t="s">
        <v>3838</v>
      </c>
      <c r="H392" s="168" t="s">
        <v>3839</v>
      </c>
      <c r="I392" s="168" t="s">
        <v>2873</v>
      </c>
      <c r="J392" s="168" t="s">
        <v>2661</v>
      </c>
      <c r="K392" s="77" t="s">
        <v>7</v>
      </c>
      <c r="L392" s="170"/>
      <c r="M392" s="170"/>
      <c r="N392" s="170"/>
      <c r="O392" s="170"/>
      <c r="P392" s="170"/>
      <c r="Q392" s="170"/>
      <c r="R392" s="170"/>
      <c r="S392" s="189"/>
      <c r="T392" s="189"/>
      <c r="U392" s="180"/>
      <c r="V392" s="180"/>
      <c r="W392" s="180"/>
      <c r="X392" s="180"/>
      <c r="Y392" s="180"/>
      <c r="Z392" s="180"/>
      <c r="AA392" s="180"/>
      <c r="AB392" s="180"/>
      <c r="AC392" s="180"/>
      <c r="AD392" s="180"/>
      <c r="AE392" s="180"/>
      <c r="AF392" s="180"/>
      <c r="AG392" s="180"/>
      <c r="AH392" s="180"/>
    </row>
    <row r="393" ht="15.75" customHeight="1">
      <c r="A393" s="161">
        <v>391.0</v>
      </c>
      <c r="B393" s="167" t="s">
        <v>2032</v>
      </c>
      <c r="C393" s="160" t="s">
        <v>3840</v>
      </c>
      <c r="D393" s="167">
        <v>32.0</v>
      </c>
      <c r="E393" s="96" t="s">
        <v>3841</v>
      </c>
      <c r="F393" s="168" t="s">
        <v>2124</v>
      </c>
      <c r="G393" s="168" t="s">
        <v>3210</v>
      </c>
      <c r="H393" s="168" t="s">
        <v>2635</v>
      </c>
      <c r="I393" s="168" t="s">
        <v>3842</v>
      </c>
      <c r="J393" s="168" t="s">
        <v>427</v>
      </c>
      <c r="K393" s="169" t="s">
        <v>1768</v>
      </c>
      <c r="L393" s="170"/>
      <c r="M393" s="170"/>
      <c r="N393" s="170"/>
      <c r="O393" s="170"/>
      <c r="P393" s="170"/>
      <c r="Q393" s="170"/>
      <c r="R393" s="170"/>
      <c r="S393" s="189"/>
      <c r="T393" s="189"/>
      <c r="U393" s="180"/>
      <c r="V393" s="180"/>
      <c r="W393" s="180"/>
      <c r="X393" s="180"/>
      <c r="Y393" s="180"/>
      <c r="Z393" s="180"/>
      <c r="AA393" s="180"/>
      <c r="AB393" s="180"/>
      <c r="AC393" s="180"/>
      <c r="AD393" s="180"/>
      <c r="AE393" s="180"/>
      <c r="AF393" s="180"/>
      <c r="AG393" s="180"/>
      <c r="AH393" s="180"/>
    </row>
    <row r="394" ht="15.75" customHeight="1">
      <c r="A394" s="161">
        <v>392.0</v>
      </c>
      <c r="B394" s="167" t="s">
        <v>2032</v>
      </c>
      <c r="C394" s="160" t="s">
        <v>3843</v>
      </c>
      <c r="D394" s="167">
        <v>40.0</v>
      </c>
      <c r="E394" s="96" t="s">
        <v>3844</v>
      </c>
      <c r="F394" s="168" t="s">
        <v>2943</v>
      </c>
      <c r="G394" s="168" t="s">
        <v>2944</v>
      </c>
      <c r="H394" s="168" t="s">
        <v>2545</v>
      </c>
      <c r="I394" s="168" t="s">
        <v>3608</v>
      </c>
      <c r="J394" s="168" t="s">
        <v>3845</v>
      </c>
      <c r="K394" s="169" t="s">
        <v>348</v>
      </c>
      <c r="L394" s="170"/>
      <c r="M394" s="170"/>
      <c r="N394" s="170"/>
      <c r="O394" s="170"/>
      <c r="P394" s="170"/>
      <c r="Q394" s="170"/>
      <c r="R394" s="170"/>
      <c r="S394" s="189"/>
      <c r="T394" s="189"/>
      <c r="U394" s="180"/>
      <c r="V394" s="180"/>
      <c r="W394" s="180"/>
      <c r="X394" s="180"/>
      <c r="Y394" s="180"/>
      <c r="Z394" s="180"/>
      <c r="AA394" s="180"/>
      <c r="AB394" s="180"/>
      <c r="AC394" s="180"/>
      <c r="AD394" s="180"/>
      <c r="AE394" s="180"/>
      <c r="AF394" s="180"/>
      <c r="AG394" s="180"/>
      <c r="AH394" s="180"/>
    </row>
    <row r="395" ht="15.75" customHeight="1">
      <c r="A395" s="161">
        <v>393.0</v>
      </c>
      <c r="B395" s="167" t="s">
        <v>2032</v>
      </c>
      <c r="C395" s="160" t="s">
        <v>3846</v>
      </c>
      <c r="D395" s="167">
        <v>2.0</v>
      </c>
      <c r="E395" s="96" t="s">
        <v>3847</v>
      </c>
      <c r="F395" s="168" t="s">
        <v>3848</v>
      </c>
      <c r="G395" s="168" t="s">
        <v>3849</v>
      </c>
      <c r="H395" s="160"/>
      <c r="I395" s="160"/>
      <c r="J395" s="160"/>
      <c r="K395" s="169" t="s">
        <v>333</v>
      </c>
      <c r="L395" s="170"/>
      <c r="M395" s="170"/>
      <c r="N395" s="170"/>
      <c r="O395" s="170"/>
      <c r="P395" s="170"/>
      <c r="Q395" s="170"/>
      <c r="R395" s="170"/>
      <c r="S395" s="189"/>
      <c r="T395" s="189"/>
      <c r="U395" s="180"/>
      <c r="V395" s="180"/>
      <c r="W395" s="180"/>
      <c r="X395" s="180"/>
      <c r="Y395" s="180"/>
      <c r="Z395" s="180"/>
      <c r="AA395" s="180"/>
      <c r="AB395" s="180"/>
      <c r="AC395" s="180"/>
      <c r="AD395" s="180"/>
      <c r="AE395" s="180"/>
      <c r="AF395" s="180"/>
      <c r="AG395" s="180"/>
      <c r="AH395" s="180"/>
    </row>
    <row r="396" ht="15.75" customHeight="1">
      <c r="A396" s="161">
        <v>394.0</v>
      </c>
      <c r="B396" s="167" t="s">
        <v>2032</v>
      </c>
      <c r="C396" s="160" t="s">
        <v>3850</v>
      </c>
      <c r="D396" s="167">
        <v>434.0</v>
      </c>
      <c r="E396" s="96" t="s">
        <v>1084</v>
      </c>
      <c r="F396" s="168" t="s">
        <v>2431</v>
      </c>
      <c r="G396" s="168" t="s">
        <v>3851</v>
      </c>
      <c r="H396" s="168" t="s">
        <v>3852</v>
      </c>
      <c r="I396" s="168" t="s">
        <v>2735</v>
      </c>
      <c r="J396" s="168" t="s">
        <v>3312</v>
      </c>
      <c r="K396" s="169" t="s">
        <v>384</v>
      </c>
      <c r="L396" s="170"/>
      <c r="M396" s="170"/>
      <c r="N396" s="170"/>
      <c r="O396" s="170"/>
      <c r="P396" s="170"/>
      <c r="Q396" s="170"/>
      <c r="R396" s="170"/>
      <c r="S396" s="189"/>
      <c r="T396" s="189"/>
      <c r="U396" s="180"/>
      <c r="V396" s="180"/>
      <c r="W396" s="180"/>
      <c r="X396" s="180"/>
      <c r="Y396" s="180"/>
      <c r="Z396" s="180"/>
      <c r="AA396" s="180"/>
      <c r="AB396" s="180"/>
      <c r="AC396" s="180"/>
      <c r="AD396" s="180"/>
      <c r="AE396" s="180"/>
      <c r="AF396" s="180"/>
      <c r="AG396" s="180"/>
      <c r="AH396" s="180"/>
    </row>
    <row r="397" ht="15.75" customHeight="1">
      <c r="A397" s="161">
        <v>395.0</v>
      </c>
      <c r="B397" s="167" t="s">
        <v>2032</v>
      </c>
      <c r="C397" s="160" t="s">
        <v>3853</v>
      </c>
      <c r="D397" s="167">
        <v>11.0</v>
      </c>
      <c r="E397" s="96" t="s">
        <v>3854</v>
      </c>
      <c r="F397" s="168" t="s">
        <v>2748</v>
      </c>
      <c r="G397" s="168" t="s">
        <v>1434</v>
      </c>
      <c r="H397" s="168" t="s">
        <v>2516</v>
      </c>
      <c r="I397" s="168" t="s">
        <v>1435</v>
      </c>
      <c r="J397" s="168" t="s">
        <v>3624</v>
      </c>
      <c r="K397" s="77" t="s">
        <v>416</v>
      </c>
      <c r="L397" s="170"/>
      <c r="M397" s="170"/>
      <c r="N397" s="170"/>
      <c r="O397" s="170"/>
      <c r="P397" s="170"/>
      <c r="Q397" s="170"/>
      <c r="R397" s="170"/>
      <c r="S397" s="189"/>
      <c r="T397" s="189"/>
      <c r="U397" s="180"/>
      <c r="V397" s="180"/>
      <c r="W397" s="180"/>
      <c r="X397" s="180"/>
      <c r="Y397" s="180"/>
      <c r="Z397" s="180"/>
      <c r="AA397" s="180"/>
      <c r="AB397" s="180"/>
      <c r="AC397" s="180"/>
      <c r="AD397" s="180"/>
      <c r="AE397" s="180"/>
      <c r="AF397" s="180"/>
      <c r="AG397" s="180"/>
      <c r="AH397" s="180"/>
    </row>
    <row r="398" ht="15.75" customHeight="1">
      <c r="A398" s="161">
        <v>396.0</v>
      </c>
      <c r="B398" s="167" t="s">
        <v>2032</v>
      </c>
      <c r="C398" s="160" t="s">
        <v>3855</v>
      </c>
      <c r="D398" s="167">
        <v>11.0</v>
      </c>
      <c r="E398" s="96" t="s">
        <v>3856</v>
      </c>
      <c r="F398" s="168" t="s">
        <v>2075</v>
      </c>
      <c r="G398" s="168" t="s">
        <v>2714</v>
      </c>
      <c r="H398" s="168" t="s">
        <v>2715</v>
      </c>
      <c r="I398" s="168" t="s">
        <v>2762</v>
      </c>
      <c r="J398" s="168" t="s">
        <v>3689</v>
      </c>
      <c r="K398" s="169" t="s">
        <v>1192</v>
      </c>
      <c r="L398" s="170" t="s">
        <v>215</v>
      </c>
      <c r="M398" s="170"/>
      <c r="N398" s="170"/>
      <c r="O398" s="170"/>
      <c r="P398" s="170"/>
      <c r="Q398" s="170"/>
      <c r="R398" s="170"/>
      <c r="S398" s="189"/>
      <c r="T398" s="189"/>
      <c r="U398" s="180"/>
      <c r="V398" s="180"/>
      <c r="W398" s="180"/>
      <c r="X398" s="180"/>
      <c r="Y398" s="180"/>
      <c r="Z398" s="180"/>
      <c r="AA398" s="180"/>
      <c r="AB398" s="180"/>
      <c r="AC398" s="180"/>
      <c r="AD398" s="180"/>
      <c r="AE398" s="180"/>
      <c r="AF398" s="180"/>
      <c r="AG398" s="180"/>
      <c r="AH398" s="180"/>
    </row>
    <row r="399" ht="15.75" customHeight="1">
      <c r="A399" s="67">
        <v>397.0</v>
      </c>
      <c r="B399" s="73" t="s">
        <v>2032</v>
      </c>
      <c r="C399" s="72" t="s">
        <v>3857</v>
      </c>
      <c r="D399" s="73">
        <v>7.0</v>
      </c>
      <c r="E399" s="98" t="s">
        <v>3858</v>
      </c>
      <c r="F399" s="75" t="s">
        <v>3859</v>
      </c>
      <c r="G399" s="75" t="s">
        <v>1783</v>
      </c>
      <c r="H399" s="75" t="s">
        <v>2111</v>
      </c>
      <c r="K399" s="77" t="s">
        <v>416</v>
      </c>
      <c r="L399" s="54"/>
      <c r="M399" s="54"/>
      <c r="N399" s="54"/>
      <c r="O399" s="54"/>
      <c r="P399" s="54"/>
      <c r="Q399" s="54"/>
      <c r="R399" s="54"/>
      <c r="S399" s="105"/>
      <c r="T399" s="105"/>
      <c r="U399" s="180"/>
      <c r="V399" s="180"/>
      <c r="W399" s="180"/>
      <c r="X399" s="180"/>
      <c r="Y399" s="180"/>
      <c r="Z399" s="180"/>
      <c r="AA399" s="180"/>
      <c r="AB399" s="180"/>
      <c r="AC399" s="180"/>
      <c r="AD399" s="180"/>
      <c r="AE399" s="180"/>
      <c r="AF399" s="180"/>
      <c r="AG399" s="180"/>
      <c r="AH399" s="180"/>
    </row>
    <row r="400" ht="15.75" customHeight="1">
      <c r="A400" s="161">
        <v>398.0</v>
      </c>
      <c r="B400" s="167" t="s">
        <v>2032</v>
      </c>
      <c r="C400" s="160" t="s">
        <v>3860</v>
      </c>
      <c r="D400" s="167">
        <v>17.0</v>
      </c>
      <c r="E400" s="96" t="s">
        <v>3861</v>
      </c>
      <c r="F400" s="168" t="s">
        <v>3862</v>
      </c>
      <c r="G400" s="168" t="s">
        <v>3863</v>
      </c>
      <c r="H400" s="168" t="s">
        <v>2656</v>
      </c>
      <c r="I400" s="168" t="s">
        <v>3864</v>
      </c>
      <c r="J400" s="168" t="s">
        <v>3865</v>
      </c>
      <c r="K400" s="169" t="s">
        <v>348</v>
      </c>
      <c r="L400" s="170"/>
      <c r="M400" s="170"/>
      <c r="N400" s="170"/>
      <c r="O400" s="170"/>
      <c r="P400" s="170"/>
      <c r="Q400" s="170"/>
      <c r="R400" s="170"/>
      <c r="S400" s="189"/>
      <c r="T400" s="189"/>
      <c r="U400" s="180"/>
      <c r="V400" s="180"/>
      <c r="W400" s="180"/>
      <c r="X400" s="180"/>
      <c r="Y400" s="180"/>
      <c r="Z400" s="180"/>
      <c r="AA400" s="180"/>
      <c r="AB400" s="180"/>
      <c r="AC400" s="180"/>
      <c r="AD400" s="180"/>
      <c r="AE400" s="180"/>
      <c r="AF400" s="180"/>
      <c r="AG400" s="180"/>
      <c r="AH400" s="180"/>
    </row>
    <row r="401" ht="15.75" customHeight="1">
      <c r="A401" s="161">
        <v>399.0</v>
      </c>
      <c r="B401" s="167" t="s">
        <v>2032</v>
      </c>
      <c r="C401" s="160" t="s">
        <v>3866</v>
      </c>
      <c r="D401" s="167">
        <v>24.0</v>
      </c>
      <c r="E401" s="96" t="s">
        <v>3867</v>
      </c>
      <c r="F401" s="168" t="s">
        <v>3868</v>
      </c>
      <c r="G401" s="168" t="s">
        <v>3869</v>
      </c>
      <c r="H401" s="168" t="s">
        <v>3870</v>
      </c>
      <c r="I401" s="168" t="s">
        <v>3871</v>
      </c>
      <c r="J401" s="168" t="s">
        <v>3872</v>
      </c>
      <c r="K401" s="169" t="s">
        <v>384</v>
      </c>
      <c r="L401" s="170"/>
      <c r="M401" s="170"/>
      <c r="N401" s="170"/>
      <c r="O401" s="170"/>
      <c r="P401" s="170"/>
      <c r="Q401" s="170"/>
      <c r="R401" s="170"/>
      <c r="S401" s="189"/>
      <c r="T401" s="189"/>
      <c r="U401" s="180"/>
      <c r="V401" s="180"/>
      <c r="W401" s="180"/>
      <c r="X401" s="180"/>
      <c r="Y401" s="180"/>
      <c r="Z401" s="180"/>
      <c r="AA401" s="180"/>
      <c r="AB401" s="180"/>
      <c r="AC401" s="180"/>
      <c r="AD401" s="180"/>
      <c r="AE401" s="180"/>
      <c r="AF401" s="180"/>
      <c r="AG401" s="180"/>
      <c r="AH401" s="180"/>
    </row>
    <row r="402" ht="15.75" customHeight="1">
      <c r="A402" s="161">
        <v>400.0</v>
      </c>
      <c r="B402" s="167" t="s">
        <v>2032</v>
      </c>
      <c r="C402" s="160" t="s">
        <v>3873</v>
      </c>
      <c r="D402" s="167">
        <v>44.0</v>
      </c>
      <c r="E402" s="96" t="s">
        <v>3874</v>
      </c>
      <c r="F402" s="168" t="s">
        <v>2351</v>
      </c>
      <c r="G402" s="168" t="s">
        <v>2637</v>
      </c>
      <c r="H402" s="168" t="s">
        <v>2321</v>
      </c>
      <c r="I402" s="168" t="s">
        <v>3242</v>
      </c>
      <c r="J402" s="168" t="s">
        <v>3875</v>
      </c>
      <c r="K402" s="169" t="s">
        <v>384</v>
      </c>
      <c r="L402" s="170"/>
      <c r="M402" s="170"/>
      <c r="N402" s="170"/>
      <c r="O402" s="170"/>
      <c r="P402" s="170"/>
      <c r="Q402" s="170"/>
      <c r="R402" s="170"/>
      <c r="S402" s="189"/>
      <c r="T402" s="189"/>
      <c r="U402" s="180"/>
      <c r="V402" s="180"/>
      <c r="W402" s="180"/>
      <c r="X402" s="180"/>
      <c r="Y402" s="180"/>
      <c r="Z402" s="180"/>
      <c r="AA402" s="180"/>
      <c r="AB402" s="180"/>
      <c r="AC402" s="180"/>
      <c r="AD402" s="180"/>
      <c r="AE402" s="180"/>
      <c r="AF402" s="180"/>
      <c r="AG402" s="180"/>
      <c r="AH402" s="180"/>
    </row>
    <row r="403" ht="15.75" customHeight="1">
      <c r="A403" s="161">
        <v>401.0</v>
      </c>
      <c r="B403" s="167" t="s">
        <v>2032</v>
      </c>
      <c r="C403" s="160" t="s">
        <v>2800</v>
      </c>
      <c r="D403" s="167">
        <v>114.0</v>
      </c>
      <c r="E403" s="96" t="s">
        <v>3876</v>
      </c>
      <c r="F403" s="168" t="s">
        <v>2264</v>
      </c>
      <c r="G403" s="168" t="s">
        <v>1946</v>
      </c>
      <c r="H403" s="168" t="s">
        <v>1106</v>
      </c>
      <c r="I403" s="168" t="s">
        <v>2802</v>
      </c>
      <c r="J403" s="168" t="s">
        <v>2803</v>
      </c>
      <c r="K403" s="169" t="s">
        <v>269</v>
      </c>
      <c r="L403" s="170"/>
      <c r="M403" s="170"/>
      <c r="N403" s="170"/>
      <c r="O403" s="170"/>
      <c r="P403" s="170"/>
      <c r="Q403" s="170"/>
      <c r="R403" s="170"/>
      <c r="S403" s="189"/>
      <c r="T403" s="189"/>
      <c r="U403" s="180"/>
      <c r="V403" s="180"/>
      <c r="W403" s="180"/>
      <c r="X403" s="180"/>
      <c r="Y403" s="180"/>
      <c r="Z403" s="180"/>
      <c r="AA403" s="180"/>
      <c r="AB403" s="180"/>
      <c r="AC403" s="180"/>
      <c r="AD403" s="180"/>
      <c r="AE403" s="180"/>
      <c r="AF403" s="180"/>
      <c r="AG403" s="180"/>
      <c r="AH403" s="180"/>
    </row>
    <row r="404" ht="15.75" customHeight="1">
      <c r="A404" s="161">
        <v>402.0</v>
      </c>
      <c r="B404" s="167" t="s">
        <v>2032</v>
      </c>
      <c r="C404" s="160" t="s">
        <v>3877</v>
      </c>
      <c r="D404" s="167">
        <v>75.0</v>
      </c>
      <c r="E404" s="96" t="s">
        <v>3878</v>
      </c>
      <c r="F404" s="168" t="s">
        <v>2657</v>
      </c>
      <c r="G404" s="168" t="s">
        <v>762</v>
      </c>
      <c r="H404" s="168" t="s">
        <v>3240</v>
      </c>
      <c r="I404" s="168" t="s">
        <v>2656</v>
      </c>
      <c r="J404" s="168" t="s">
        <v>3242</v>
      </c>
      <c r="K404" s="169" t="s">
        <v>7</v>
      </c>
      <c r="L404" s="170"/>
      <c r="M404" s="170"/>
      <c r="N404" s="170"/>
      <c r="O404" s="170"/>
      <c r="P404" s="170"/>
      <c r="Q404" s="170"/>
      <c r="R404" s="170"/>
      <c r="S404" s="189"/>
      <c r="T404" s="189"/>
      <c r="U404" s="180"/>
      <c r="V404" s="180"/>
      <c r="W404" s="180"/>
      <c r="X404" s="180"/>
      <c r="Y404" s="180"/>
      <c r="Z404" s="180"/>
      <c r="AA404" s="180"/>
      <c r="AB404" s="180"/>
      <c r="AC404" s="180"/>
      <c r="AD404" s="180"/>
      <c r="AE404" s="180"/>
      <c r="AF404" s="180"/>
      <c r="AG404" s="180"/>
      <c r="AH404" s="180"/>
    </row>
    <row r="405" ht="15.75" customHeight="1">
      <c r="A405" s="161">
        <v>403.0</v>
      </c>
      <c r="B405" s="167" t="s">
        <v>2032</v>
      </c>
      <c r="C405" s="160" t="s">
        <v>3879</v>
      </c>
      <c r="D405" s="167">
        <v>226.0</v>
      </c>
      <c r="E405" s="96" t="s">
        <v>3880</v>
      </c>
      <c r="F405" s="168" t="s">
        <v>3881</v>
      </c>
      <c r="G405" s="168" t="s">
        <v>3882</v>
      </c>
      <c r="H405" s="168" t="s">
        <v>3883</v>
      </c>
      <c r="I405" s="168" t="s">
        <v>3884</v>
      </c>
      <c r="J405" s="168" t="s">
        <v>3885</v>
      </c>
      <c r="K405" s="77" t="s">
        <v>269</v>
      </c>
      <c r="L405" s="170"/>
      <c r="M405" s="170"/>
      <c r="N405" s="170"/>
      <c r="O405" s="170"/>
      <c r="P405" s="170"/>
      <c r="Q405" s="170"/>
      <c r="R405" s="170"/>
      <c r="S405" s="189"/>
      <c r="T405" s="189"/>
      <c r="U405" s="180"/>
      <c r="V405" s="180"/>
      <c r="W405" s="180"/>
      <c r="X405" s="180"/>
      <c r="Y405" s="180"/>
      <c r="Z405" s="180"/>
      <c r="AA405" s="180"/>
      <c r="AB405" s="180"/>
      <c r="AC405" s="180"/>
      <c r="AD405" s="180"/>
      <c r="AE405" s="180"/>
      <c r="AF405" s="180"/>
      <c r="AG405" s="180"/>
      <c r="AH405" s="180"/>
    </row>
    <row r="406" ht="15.75" customHeight="1">
      <c r="A406" s="161">
        <v>404.0</v>
      </c>
      <c r="B406" s="167" t="s">
        <v>2032</v>
      </c>
      <c r="C406" s="160" t="s">
        <v>3886</v>
      </c>
      <c r="D406" s="167">
        <v>103.0</v>
      </c>
      <c r="E406" s="96" t="s">
        <v>3887</v>
      </c>
      <c r="F406" s="168" t="s">
        <v>2479</v>
      </c>
      <c r="G406" s="168" t="s">
        <v>3888</v>
      </c>
      <c r="H406" s="168" t="s">
        <v>3889</v>
      </c>
      <c r="I406" s="168" t="s">
        <v>3890</v>
      </c>
      <c r="J406" s="168" t="s">
        <v>2950</v>
      </c>
      <c r="K406" s="169" t="s">
        <v>727</v>
      </c>
      <c r="L406" s="170"/>
      <c r="M406" s="170"/>
      <c r="N406" s="170"/>
      <c r="O406" s="170"/>
      <c r="P406" s="170"/>
      <c r="Q406" s="170"/>
      <c r="R406" s="170"/>
      <c r="S406" s="189"/>
      <c r="T406" s="189"/>
      <c r="U406" s="180"/>
      <c r="V406" s="180"/>
      <c r="W406" s="180"/>
      <c r="X406" s="180"/>
      <c r="Y406" s="180"/>
      <c r="Z406" s="180"/>
      <c r="AA406" s="180"/>
      <c r="AB406" s="180"/>
      <c r="AC406" s="180"/>
      <c r="AD406" s="180"/>
      <c r="AE406" s="180"/>
      <c r="AF406" s="180"/>
      <c r="AG406" s="180"/>
      <c r="AH406" s="180"/>
    </row>
    <row r="407" ht="15.75" customHeight="1">
      <c r="A407" s="161">
        <v>405.0</v>
      </c>
      <c r="B407" s="167" t="s">
        <v>2032</v>
      </c>
      <c r="C407" s="160" t="s">
        <v>3891</v>
      </c>
      <c r="D407" s="167">
        <v>19.0</v>
      </c>
      <c r="E407" s="96" t="s">
        <v>3892</v>
      </c>
      <c r="F407" s="168" t="s">
        <v>3151</v>
      </c>
      <c r="G407" s="168" t="s">
        <v>1935</v>
      </c>
      <c r="H407" s="168" t="s">
        <v>3893</v>
      </c>
      <c r="I407" s="168" t="s">
        <v>3894</v>
      </c>
      <c r="J407" s="168" t="s">
        <v>1675</v>
      </c>
      <c r="K407" s="169" t="s">
        <v>7</v>
      </c>
      <c r="L407" s="170"/>
      <c r="M407" s="170"/>
      <c r="N407" s="170"/>
      <c r="O407" s="170"/>
      <c r="P407" s="170"/>
      <c r="Q407" s="170"/>
      <c r="R407" s="170"/>
      <c r="S407" s="189"/>
      <c r="T407" s="189"/>
      <c r="U407" s="180"/>
      <c r="V407" s="180"/>
      <c r="W407" s="180"/>
      <c r="X407" s="180"/>
      <c r="Y407" s="180"/>
      <c r="Z407" s="180"/>
      <c r="AA407" s="180"/>
      <c r="AB407" s="180"/>
      <c r="AC407" s="180"/>
      <c r="AD407" s="180"/>
      <c r="AE407" s="180"/>
      <c r="AF407" s="180"/>
      <c r="AG407" s="180"/>
      <c r="AH407" s="180"/>
    </row>
    <row r="408" ht="15.75" customHeight="1">
      <c r="A408" s="161">
        <v>406.0</v>
      </c>
      <c r="B408" s="167" t="s">
        <v>2032</v>
      </c>
      <c r="C408" s="160" t="s">
        <v>3895</v>
      </c>
      <c r="D408" s="167">
        <v>2.0</v>
      </c>
      <c r="E408" s="96" t="s">
        <v>3896</v>
      </c>
      <c r="F408" s="168" t="s">
        <v>3897</v>
      </c>
      <c r="G408" s="168" t="s">
        <v>3898</v>
      </c>
      <c r="H408" s="160"/>
      <c r="I408" s="160"/>
      <c r="J408" s="160"/>
      <c r="K408" s="169" t="s">
        <v>333</v>
      </c>
      <c r="L408" s="170"/>
      <c r="M408" s="170"/>
      <c r="N408" s="170"/>
      <c r="O408" s="170"/>
      <c r="P408" s="170"/>
      <c r="Q408" s="170"/>
      <c r="R408" s="170"/>
      <c r="S408" s="189"/>
      <c r="T408" s="189"/>
      <c r="U408" s="180"/>
      <c r="V408" s="180"/>
      <c r="W408" s="180"/>
      <c r="X408" s="180"/>
      <c r="Y408" s="180"/>
      <c r="Z408" s="180"/>
      <c r="AA408" s="180"/>
      <c r="AB408" s="180"/>
      <c r="AC408" s="180"/>
      <c r="AD408" s="180"/>
      <c r="AE408" s="180"/>
      <c r="AF408" s="180"/>
      <c r="AG408" s="180"/>
      <c r="AH408" s="180"/>
    </row>
    <row r="409" ht="15.75" customHeight="1">
      <c r="A409" s="67">
        <v>407.0</v>
      </c>
      <c r="B409" s="73" t="s">
        <v>2032</v>
      </c>
      <c r="C409" s="72" t="s">
        <v>3899</v>
      </c>
      <c r="D409" s="73">
        <v>2.0</v>
      </c>
      <c r="E409" s="98" t="s">
        <v>3900</v>
      </c>
      <c r="F409" s="75" t="s">
        <v>2945</v>
      </c>
      <c r="K409" s="77" t="s">
        <v>480</v>
      </c>
      <c r="L409" s="54"/>
      <c r="M409" s="54"/>
      <c r="N409" s="54"/>
      <c r="O409" s="54"/>
      <c r="P409" s="54"/>
      <c r="Q409" s="54"/>
      <c r="R409" s="54"/>
      <c r="S409" s="105"/>
      <c r="T409" s="105"/>
      <c r="U409" s="180"/>
      <c r="V409" s="180"/>
      <c r="W409" s="180"/>
      <c r="X409" s="180"/>
      <c r="Y409" s="180"/>
      <c r="Z409" s="180"/>
      <c r="AA409" s="180"/>
      <c r="AB409" s="180"/>
      <c r="AC409" s="180"/>
      <c r="AD409" s="180"/>
      <c r="AE409" s="180"/>
      <c r="AF409" s="180"/>
      <c r="AG409" s="180"/>
      <c r="AH409" s="180"/>
    </row>
    <row r="410" ht="15.75" customHeight="1">
      <c r="A410" s="161">
        <v>408.0</v>
      </c>
      <c r="B410" s="167" t="s">
        <v>2032</v>
      </c>
      <c r="C410" s="160" t="s">
        <v>3901</v>
      </c>
      <c r="D410" s="167">
        <v>84.0</v>
      </c>
      <c r="E410" s="96" t="s">
        <v>3902</v>
      </c>
      <c r="F410" s="168" t="s">
        <v>2598</v>
      </c>
      <c r="G410" s="168" t="s">
        <v>2597</v>
      </c>
      <c r="H410" s="168" t="s">
        <v>3007</v>
      </c>
      <c r="I410" s="168" t="s">
        <v>2599</v>
      </c>
      <c r="J410" s="168" t="s">
        <v>2109</v>
      </c>
      <c r="K410" s="77" t="s">
        <v>269</v>
      </c>
      <c r="L410" s="170"/>
      <c r="M410" s="170"/>
      <c r="N410" s="170"/>
      <c r="O410" s="170"/>
      <c r="P410" s="170"/>
      <c r="Q410" s="170"/>
      <c r="R410" s="170"/>
      <c r="S410" s="189"/>
      <c r="T410" s="189"/>
      <c r="U410" s="180"/>
      <c r="V410" s="180"/>
      <c r="W410" s="180"/>
      <c r="X410" s="180"/>
      <c r="Y410" s="180"/>
      <c r="Z410" s="180"/>
      <c r="AA410" s="180"/>
      <c r="AB410" s="180"/>
      <c r="AC410" s="180"/>
      <c r="AD410" s="180"/>
      <c r="AE410" s="180"/>
      <c r="AF410" s="180"/>
      <c r="AG410" s="180"/>
      <c r="AH410" s="180"/>
    </row>
    <row r="411" ht="15.75" customHeight="1">
      <c r="A411" s="161">
        <v>409.0</v>
      </c>
      <c r="B411" s="167" t="s">
        <v>2032</v>
      </c>
      <c r="C411" s="160" t="s">
        <v>3903</v>
      </c>
      <c r="D411" s="167">
        <v>48.0</v>
      </c>
      <c r="E411" s="96" t="s">
        <v>3904</v>
      </c>
      <c r="F411" s="168" t="s">
        <v>3600</v>
      </c>
      <c r="G411" s="168" t="s">
        <v>3905</v>
      </c>
      <c r="H411" s="168" t="s">
        <v>3449</v>
      </c>
      <c r="I411" s="168" t="s">
        <v>3906</v>
      </c>
      <c r="J411" s="168" t="s">
        <v>3907</v>
      </c>
      <c r="K411" s="169" t="s">
        <v>7</v>
      </c>
      <c r="L411" s="170"/>
      <c r="M411" s="170"/>
      <c r="N411" s="170"/>
      <c r="O411" s="170"/>
      <c r="P411" s="170"/>
      <c r="Q411" s="170"/>
      <c r="R411" s="170"/>
      <c r="S411" s="189"/>
      <c r="T411" s="189"/>
      <c r="U411" s="180"/>
      <c r="V411" s="180"/>
      <c r="W411" s="180"/>
      <c r="X411" s="180"/>
      <c r="Y411" s="180"/>
      <c r="Z411" s="180"/>
      <c r="AA411" s="180"/>
      <c r="AB411" s="180"/>
      <c r="AC411" s="180"/>
      <c r="AD411" s="180"/>
      <c r="AE411" s="180"/>
      <c r="AF411" s="180"/>
      <c r="AG411" s="180"/>
      <c r="AH411" s="180"/>
    </row>
    <row r="412" ht="15.75" customHeight="1">
      <c r="A412" s="161">
        <v>410.0</v>
      </c>
      <c r="B412" s="167" t="s">
        <v>2032</v>
      </c>
      <c r="C412" s="160" t="s">
        <v>3908</v>
      </c>
      <c r="D412" s="167">
        <v>59.0</v>
      </c>
      <c r="E412" s="96" t="s">
        <v>1453</v>
      </c>
      <c r="F412" s="168" t="s">
        <v>1736</v>
      </c>
      <c r="G412" s="168" t="s">
        <v>3909</v>
      </c>
      <c r="H412" s="168" t="s">
        <v>3172</v>
      </c>
      <c r="I412" s="168" t="s">
        <v>2144</v>
      </c>
      <c r="J412" s="168" t="s">
        <v>3910</v>
      </c>
      <c r="K412" s="169" t="s">
        <v>269</v>
      </c>
      <c r="L412" s="170"/>
      <c r="M412" s="170"/>
      <c r="N412" s="170"/>
      <c r="O412" s="170"/>
      <c r="P412" s="170"/>
      <c r="Q412" s="170"/>
      <c r="R412" s="170"/>
      <c r="S412" s="189"/>
      <c r="T412" s="189"/>
      <c r="U412" s="180"/>
      <c r="V412" s="180"/>
      <c r="W412" s="180"/>
      <c r="X412" s="180"/>
      <c r="Y412" s="180"/>
      <c r="Z412" s="180"/>
      <c r="AA412" s="180"/>
      <c r="AB412" s="180"/>
      <c r="AC412" s="180"/>
      <c r="AD412" s="180"/>
      <c r="AE412" s="180"/>
      <c r="AF412" s="180"/>
      <c r="AG412" s="180"/>
      <c r="AH412" s="180"/>
    </row>
    <row r="413" ht="15.75" customHeight="1">
      <c r="A413" s="161">
        <v>411.0</v>
      </c>
      <c r="B413" s="167" t="s">
        <v>2032</v>
      </c>
      <c r="C413" s="160" t="s">
        <v>3911</v>
      </c>
      <c r="D413" s="167">
        <v>22.0</v>
      </c>
      <c r="E413" s="96" t="s">
        <v>1537</v>
      </c>
      <c r="F413" s="168" t="s">
        <v>2235</v>
      </c>
      <c r="G413" s="168" t="s">
        <v>3912</v>
      </c>
      <c r="H413" s="168" t="s">
        <v>3913</v>
      </c>
      <c r="I413" s="168" t="s">
        <v>3914</v>
      </c>
      <c r="J413" s="168" t="s">
        <v>2421</v>
      </c>
      <c r="K413" s="77" t="s">
        <v>480</v>
      </c>
      <c r="L413" s="170"/>
      <c r="M413" s="170"/>
      <c r="N413" s="170"/>
      <c r="O413" s="170"/>
      <c r="P413" s="170"/>
      <c r="Q413" s="170"/>
      <c r="R413" s="170"/>
      <c r="S413" s="189"/>
      <c r="T413" s="189"/>
      <c r="U413" s="180"/>
      <c r="V413" s="180"/>
      <c r="W413" s="180"/>
      <c r="X413" s="180"/>
      <c r="Y413" s="180"/>
      <c r="Z413" s="180"/>
      <c r="AA413" s="180"/>
      <c r="AB413" s="180"/>
      <c r="AC413" s="180"/>
      <c r="AD413" s="180"/>
      <c r="AE413" s="180"/>
      <c r="AF413" s="180"/>
      <c r="AG413" s="180"/>
      <c r="AH413" s="180"/>
    </row>
    <row r="414" ht="15.75" customHeight="1">
      <c r="A414" s="67">
        <v>412.0</v>
      </c>
      <c r="B414" s="73" t="s">
        <v>2032</v>
      </c>
      <c r="C414" s="72" t="s">
        <v>3915</v>
      </c>
      <c r="D414" s="73">
        <v>49.0</v>
      </c>
      <c r="E414" s="98" t="s">
        <v>3916</v>
      </c>
      <c r="F414" s="75" t="s">
        <v>2514</v>
      </c>
      <c r="G414" s="75" t="s">
        <v>950</v>
      </c>
      <c r="H414" s="75" t="s">
        <v>2130</v>
      </c>
      <c r="I414" s="75" t="s">
        <v>2132</v>
      </c>
      <c r="J414" s="75" t="s">
        <v>3138</v>
      </c>
      <c r="K414" s="77" t="s">
        <v>480</v>
      </c>
      <c r="L414" s="54"/>
      <c r="M414" s="54"/>
      <c r="N414" s="54"/>
      <c r="O414" s="54"/>
      <c r="P414" s="54"/>
      <c r="Q414" s="54"/>
      <c r="R414" s="54"/>
      <c r="S414" s="105"/>
      <c r="T414" s="105"/>
      <c r="U414" s="180"/>
      <c r="V414" s="180"/>
      <c r="W414" s="180"/>
      <c r="X414" s="180"/>
      <c r="Y414" s="180"/>
      <c r="Z414" s="180"/>
      <c r="AA414" s="180"/>
      <c r="AB414" s="180"/>
      <c r="AC414" s="180"/>
      <c r="AD414" s="180"/>
      <c r="AE414" s="180"/>
      <c r="AF414" s="180"/>
      <c r="AG414" s="180"/>
      <c r="AH414" s="180"/>
    </row>
    <row r="415" ht="15.75" customHeight="1">
      <c r="A415" s="161">
        <v>413.0</v>
      </c>
      <c r="B415" s="167" t="s">
        <v>2032</v>
      </c>
      <c r="C415" s="160" t="s">
        <v>3917</v>
      </c>
      <c r="D415" s="167">
        <v>53.0</v>
      </c>
      <c r="E415" s="96" t="s">
        <v>3918</v>
      </c>
      <c r="F415" s="168" t="s">
        <v>2514</v>
      </c>
      <c r="G415" s="168" t="s">
        <v>952</v>
      </c>
      <c r="H415" s="168" t="s">
        <v>2130</v>
      </c>
      <c r="I415" s="168" t="s">
        <v>2683</v>
      </c>
      <c r="J415" s="168" t="s">
        <v>2267</v>
      </c>
      <c r="K415" s="169" t="s">
        <v>416</v>
      </c>
      <c r="L415" s="170"/>
      <c r="M415" s="170"/>
      <c r="N415" s="170"/>
      <c r="O415" s="170"/>
      <c r="P415" s="170"/>
      <c r="Q415" s="170"/>
      <c r="R415" s="170"/>
      <c r="S415" s="189"/>
      <c r="T415" s="189"/>
      <c r="U415" s="180"/>
      <c r="V415" s="180"/>
      <c r="W415" s="180"/>
      <c r="X415" s="180"/>
      <c r="Y415" s="180"/>
      <c r="Z415" s="180"/>
      <c r="AA415" s="180"/>
      <c r="AB415" s="180"/>
      <c r="AC415" s="180"/>
      <c r="AD415" s="180"/>
      <c r="AE415" s="180"/>
      <c r="AF415" s="180"/>
      <c r="AG415" s="180"/>
      <c r="AH415" s="180"/>
    </row>
    <row r="416" ht="15.75" customHeight="1">
      <c r="A416" s="161">
        <v>414.0</v>
      </c>
      <c r="B416" s="167" t="s">
        <v>2032</v>
      </c>
      <c r="C416" s="160" t="s">
        <v>3919</v>
      </c>
      <c r="D416" s="167">
        <v>40.0</v>
      </c>
      <c r="E416" s="96" t="s">
        <v>3920</v>
      </c>
      <c r="F416" s="168" t="s">
        <v>3250</v>
      </c>
      <c r="G416" s="168" t="s">
        <v>3921</v>
      </c>
      <c r="H416" s="168" t="s">
        <v>3662</v>
      </c>
      <c r="I416" s="168" t="s">
        <v>3171</v>
      </c>
      <c r="J416" s="168" t="s">
        <v>3922</v>
      </c>
      <c r="K416" s="169" t="s">
        <v>1485</v>
      </c>
      <c r="L416" s="170"/>
      <c r="M416" s="170"/>
      <c r="N416" s="170"/>
      <c r="O416" s="170"/>
      <c r="P416" s="170"/>
      <c r="Q416" s="170"/>
      <c r="R416" s="170"/>
      <c r="S416" s="189"/>
      <c r="T416" s="189"/>
      <c r="U416" s="180"/>
      <c r="V416" s="180"/>
      <c r="W416" s="180"/>
      <c r="X416" s="180"/>
      <c r="Y416" s="180"/>
      <c r="Z416" s="180"/>
      <c r="AA416" s="180"/>
      <c r="AB416" s="180"/>
      <c r="AC416" s="180"/>
      <c r="AD416" s="180"/>
      <c r="AE416" s="180"/>
      <c r="AF416" s="180"/>
      <c r="AG416" s="180"/>
      <c r="AH416" s="180"/>
    </row>
    <row r="417" ht="15.75" customHeight="1">
      <c r="A417" s="161">
        <v>415.0</v>
      </c>
      <c r="B417" s="167" t="s">
        <v>2032</v>
      </c>
      <c r="C417" s="160" t="s">
        <v>3923</v>
      </c>
      <c r="D417" s="167">
        <v>16.0</v>
      </c>
      <c r="E417" s="96" t="s">
        <v>3924</v>
      </c>
      <c r="F417" s="168" t="s">
        <v>3907</v>
      </c>
      <c r="G417" s="168" t="s">
        <v>3724</v>
      </c>
      <c r="H417" s="168" t="s">
        <v>3925</v>
      </c>
      <c r="I417" s="168" t="s">
        <v>3926</v>
      </c>
      <c r="J417" s="168" t="s">
        <v>3452</v>
      </c>
      <c r="K417" s="169" t="s">
        <v>7</v>
      </c>
      <c r="L417" s="170"/>
      <c r="M417" s="170"/>
      <c r="N417" s="170"/>
      <c r="O417" s="170"/>
      <c r="P417" s="170"/>
      <c r="Q417" s="170"/>
      <c r="R417" s="170"/>
      <c r="S417" s="189"/>
      <c r="T417" s="189"/>
      <c r="U417" s="180"/>
      <c r="V417" s="180"/>
      <c r="W417" s="180"/>
      <c r="X417" s="180"/>
      <c r="Y417" s="180"/>
      <c r="Z417" s="180"/>
      <c r="AA417" s="180"/>
      <c r="AB417" s="180"/>
      <c r="AC417" s="180"/>
      <c r="AD417" s="180"/>
      <c r="AE417" s="180"/>
      <c r="AF417" s="180"/>
      <c r="AG417" s="180"/>
      <c r="AH417" s="180"/>
    </row>
    <row r="418" ht="15.75" customHeight="1">
      <c r="A418" s="161">
        <v>416.0</v>
      </c>
      <c r="B418" s="167" t="s">
        <v>2032</v>
      </c>
      <c r="C418" s="160" t="s">
        <v>3927</v>
      </c>
      <c r="D418" s="167">
        <v>20.0</v>
      </c>
      <c r="E418" s="96" t="s">
        <v>3928</v>
      </c>
      <c r="F418" s="168" t="s">
        <v>2243</v>
      </c>
      <c r="G418" s="168" t="s">
        <v>2306</v>
      </c>
      <c r="H418" s="168" t="s">
        <v>3015</v>
      </c>
      <c r="I418" s="168" t="s">
        <v>2245</v>
      </c>
      <c r="J418" s="168" t="s">
        <v>643</v>
      </c>
      <c r="K418" s="169" t="s">
        <v>727</v>
      </c>
      <c r="L418" s="170"/>
      <c r="M418" s="170"/>
      <c r="N418" s="170"/>
      <c r="O418" s="170"/>
      <c r="P418" s="170"/>
      <c r="Q418" s="170"/>
      <c r="R418" s="170"/>
      <c r="S418" s="189"/>
      <c r="T418" s="189"/>
      <c r="U418" s="180"/>
      <c r="V418" s="180"/>
      <c r="W418" s="180"/>
      <c r="X418" s="180"/>
      <c r="Y418" s="180"/>
      <c r="Z418" s="180"/>
      <c r="AA418" s="180"/>
      <c r="AB418" s="180"/>
      <c r="AC418" s="180"/>
      <c r="AD418" s="180"/>
      <c r="AE418" s="180"/>
      <c r="AF418" s="180"/>
      <c r="AG418" s="180"/>
      <c r="AH418" s="180"/>
    </row>
    <row r="419" ht="15.75" customHeight="1">
      <c r="A419" s="161">
        <v>417.0</v>
      </c>
      <c r="B419" s="167" t="s">
        <v>2032</v>
      </c>
      <c r="C419" s="160" t="s">
        <v>3929</v>
      </c>
      <c r="D419" s="167">
        <v>3.0</v>
      </c>
      <c r="E419" s="96" t="s">
        <v>3930</v>
      </c>
      <c r="F419" s="168" t="s">
        <v>3931</v>
      </c>
      <c r="G419" s="168" t="s">
        <v>3932</v>
      </c>
      <c r="H419" s="168" t="s">
        <v>3933</v>
      </c>
      <c r="I419" s="160"/>
      <c r="J419" s="160"/>
      <c r="K419" s="169" t="s">
        <v>1768</v>
      </c>
      <c r="L419" s="170"/>
      <c r="M419" s="170"/>
      <c r="N419" s="170"/>
      <c r="O419" s="170"/>
      <c r="P419" s="170"/>
      <c r="Q419" s="170"/>
      <c r="R419" s="170"/>
      <c r="S419" s="189"/>
      <c r="T419" s="189"/>
      <c r="U419" s="180"/>
      <c r="V419" s="180"/>
      <c r="W419" s="180"/>
      <c r="X419" s="180"/>
      <c r="Y419" s="180"/>
      <c r="Z419" s="180"/>
      <c r="AA419" s="180"/>
      <c r="AB419" s="180"/>
      <c r="AC419" s="180"/>
      <c r="AD419" s="180"/>
      <c r="AE419" s="180"/>
      <c r="AF419" s="180"/>
      <c r="AG419" s="180"/>
      <c r="AH419" s="180"/>
    </row>
    <row r="420" ht="15.75" customHeight="1">
      <c r="A420" s="161">
        <v>418.0</v>
      </c>
      <c r="B420" s="167" t="s">
        <v>2032</v>
      </c>
      <c r="C420" s="160" t="s">
        <v>3934</v>
      </c>
      <c r="D420" s="167">
        <v>46.0</v>
      </c>
      <c r="E420" s="96" t="s">
        <v>3935</v>
      </c>
      <c r="F420" s="168" t="s">
        <v>3181</v>
      </c>
      <c r="G420" s="168" t="s">
        <v>3180</v>
      </c>
      <c r="H420" s="168" t="s">
        <v>3936</v>
      </c>
      <c r="I420" s="168" t="s">
        <v>3792</v>
      </c>
      <c r="J420" s="168" t="s">
        <v>2815</v>
      </c>
      <c r="K420" s="169" t="s">
        <v>50</v>
      </c>
      <c r="L420" s="170"/>
      <c r="M420" s="170"/>
      <c r="N420" s="170"/>
      <c r="O420" s="170"/>
      <c r="P420" s="170"/>
      <c r="Q420" s="170"/>
      <c r="R420" s="170"/>
      <c r="S420" s="189"/>
      <c r="T420" s="189"/>
      <c r="U420" s="180"/>
      <c r="V420" s="180"/>
      <c r="W420" s="180"/>
      <c r="X420" s="180"/>
      <c r="Y420" s="180"/>
      <c r="Z420" s="180"/>
      <c r="AA420" s="180"/>
      <c r="AB420" s="180"/>
      <c r="AC420" s="180"/>
      <c r="AD420" s="180"/>
      <c r="AE420" s="180"/>
      <c r="AF420" s="180"/>
      <c r="AG420" s="180"/>
      <c r="AH420" s="180"/>
    </row>
    <row r="421" ht="15.75" customHeight="1">
      <c r="A421" s="67">
        <v>419.0</v>
      </c>
      <c r="B421" s="73" t="s">
        <v>2032</v>
      </c>
      <c r="C421" s="72" t="s">
        <v>3937</v>
      </c>
      <c r="D421" s="73">
        <v>4.0</v>
      </c>
      <c r="E421" s="98" t="s">
        <v>3938</v>
      </c>
      <c r="F421" s="75" t="s">
        <v>3627</v>
      </c>
      <c r="G421" s="75" t="s">
        <v>3939</v>
      </c>
      <c r="H421" s="75" t="s">
        <v>2558</v>
      </c>
      <c r="K421" s="77" t="s">
        <v>480</v>
      </c>
      <c r="L421" s="54"/>
      <c r="M421" s="54"/>
      <c r="N421" s="54"/>
      <c r="O421" s="54"/>
      <c r="P421" s="54"/>
      <c r="Q421" s="54"/>
      <c r="R421" s="54"/>
      <c r="S421" s="105"/>
      <c r="T421" s="105"/>
      <c r="U421" s="180"/>
      <c r="V421" s="180"/>
      <c r="W421" s="180"/>
      <c r="X421" s="180"/>
      <c r="Y421" s="180"/>
      <c r="Z421" s="180"/>
      <c r="AA421" s="180"/>
      <c r="AB421" s="180"/>
      <c r="AC421" s="180"/>
      <c r="AD421" s="180"/>
      <c r="AE421" s="180"/>
      <c r="AF421" s="180"/>
      <c r="AG421" s="180"/>
      <c r="AH421" s="180"/>
    </row>
    <row r="422" ht="15.75" customHeight="1">
      <c r="A422" s="161">
        <v>420.0</v>
      </c>
      <c r="B422" s="167" t="s">
        <v>2032</v>
      </c>
      <c r="C422" s="160" t="s">
        <v>3940</v>
      </c>
      <c r="D422" s="167">
        <v>27.0</v>
      </c>
      <c r="E422" s="96" t="s">
        <v>3941</v>
      </c>
      <c r="F422" s="168" t="s">
        <v>3141</v>
      </c>
      <c r="G422" s="168" t="s">
        <v>3942</v>
      </c>
      <c r="H422" s="168" t="s">
        <v>3943</v>
      </c>
      <c r="I422" s="168" t="s">
        <v>3944</v>
      </c>
      <c r="J422" s="168" t="s">
        <v>3945</v>
      </c>
      <c r="K422" s="187" t="s">
        <v>2399</v>
      </c>
      <c r="L422" s="170"/>
      <c r="M422" s="170"/>
      <c r="N422" s="170"/>
      <c r="O422" s="170"/>
      <c r="P422" s="170"/>
      <c r="Q422" s="170"/>
      <c r="R422" s="170"/>
      <c r="S422" s="189"/>
      <c r="T422" s="189"/>
      <c r="U422" s="180"/>
      <c r="V422" s="180"/>
      <c r="W422" s="180"/>
      <c r="X422" s="180"/>
      <c r="Y422" s="180"/>
      <c r="Z422" s="180"/>
      <c r="AA422" s="180"/>
      <c r="AB422" s="180"/>
      <c r="AC422" s="180"/>
      <c r="AD422" s="180"/>
      <c r="AE422" s="180"/>
      <c r="AF422" s="180"/>
      <c r="AG422" s="180"/>
      <c r="AH422" s="180"/>
    </row>
    <row r="423" ht="15.75" customHeight="1">
      <c r="A423" s="161">
        <v>421.0</v>
      </c>
      <c r="B423" s="167" t="s">
        <v>2032</v>
      </c>
      <c r="C423" s="160" t="s">
        <v>3946</v>
      </c>
      <c r="D423" s="167">
        <v>400.0</v>
      </c>
      <c r="E423" s="96" t="s">
        <v>3947</v>
      </c>
      <c r="F423" s="168" t="s">
        <v>2267</v>
      </c>
      <c r="G423" s="168" t="s">
        <v>2471</v>
      </c>
      <c r="H423" s="168" t="s">
        <v>2472</v>
      </c>
      <c r="I423" s="168" t="s">
        <v>2270</v>
      </c>
      <c r="J423" s="168" t="s">
        <v>2473</v>
      </c>
      <c r="K423" s="77" t="s">
        <v>480</v>
      </c>
      <c r="L423" s="170"/>
      <c r="M423" s="170"/>
      <c r="N423" s="170"/>
      <c r="O423" s="170"/>
      <c r="P423" s="170"/>
      <c r="Q423" s="170"/>
      <c r="R423" s="170"/>
      <c r="S423" s="189"/>
      <c r="T423" s="189"/>
      <c r="U423" s="180"/>
      <c r="V423" s="180"/>
      <c r="W423" s="180"/>
      <c r="X423" s="180"/>
      <c r="Y423" s="180"/>
      <c r="Z423" s="180"/>
      <c r="AA423" s="180"/>
      <c r="AB423" s="180"/>
      <c r="AC423" s="180"/>
      <c r="AD423" s="180"/>
      <c r="AE423" s="180"/>
      <c r="AF423" s="180"/>
      <c r="AG423" s="180"/>
      <c r="AH423" s="180"/>
    </row>
    <row r="424" ht="15.75" customHeight="1">
      <c r="A424" s="161">
        <v>422.0</v>
      </c>
      <c r="B424" s="167" t="s">
        <v>2032</v>
      </c>
      <c r="C424" s="160" t="s">
        <v>3948</v>
      </c>
      <c r="D424" s="167">
        <v>2.0</v>
      </c>
      <c r="E424" s="96" t="s">
        <v>3949</v>
      </c>
      <c r="F424" s="168" t="s">
        <v>3103</v>
      </c>
      <c r="G424" s="168" t="s">
        <v>3107</v>
      </c>
      <c r="H424" s="160"/>
      <c r="I424" s="160"/>
      <c r="J424" s="160"/>
      <c r="K424" s="169" t="s">
        <v>727</v>
      </c>
      <c r="L424" s="170"/>
      <c r="M424" s="170"/>
      <c r="N424" s="170"/>
      <c r="O424" s="170"/>
      <c r="P424" s="170"/>
      <c r="Q424" s="170"/>
      <c r="R424" s="170"/>
      <c r="S424" s="189"/>
      <c r="T424" s="189"/>
      <c r="U424" s="180"/>
      <c r="V424" s="180"/>
      <c r="W424" s="180"/>
      <c r="X424" s="180"/>
      <c r="Y424" s="180"/>
      <c r="Z424" s="180"/>
      <c r="AA424" s="180"/>
      <c r="AB424" s="180"/>
      <c r="AC424" s="180"/>
      <c r="AD424" s="180"/>
      <c r="AE424" s="180"/>
      <c r="AF424" s="180"/>
      <c r="AG424" s="180"/>
      <c r="AH424" s="180"/>
    </row>
    <row r="425" ht="15.75" customHeight="1">
      <c r="A425" s="161">
        <v>423.0</v>
      </c>
      <c r="B425" s="167" t="s">
        <v>2032</v>
      </c>
      <c r="C425" s="160" t="s">
        <v>3950</v>
      </c>
      <c r="D425" s="167">
        <v>56.0</v>
      </c>
      <c r="E425" s="96" t="s">
        <v>3951</v>
      </c>
      <c r="F425" s="168" t="s">
        <v>2379</v>
      </c>
      <c r="G425" s="168" t="s">
        <v>2096</v>
      </c>
      <c r="H425" s="168" t="s">
        <v>3015</v>
      </c>
      <c r="I425" s="168" t="s">
        <v>2608</v>
      </c>
      <c r="J425" s="168" t="s">
        <v>3952</v>
      </c>
      <c r="K425" s="169" t="s">
        <v>727</v>
      </c>
      <c r="L425" s="170"/>
      <c r="M425" s="170"/>
      <c r="N425" s="170"/>
      <c r="O425" s="170"/>
      <c r="P425" s="170"/>
      <c r="Q425" s="170"/>
      <c r="R425" s="170"/>
      <c r="S425" s="189"/>
      <c r="T425" s="189"/>
      <c r="U425" s="180"/>
      <c r="V425" s="180"/>
      <c r="W425" s="180"/>
      <c r="X425" s="180"/>
      <c r="Y425" s="180"/>
      <c r="Z425" s="180"/>
      <c r="AA425" s="180"/>
      <c r="AB425" s="180"/>
      <c r="AC425" s="180"/>
      <c r="AD425" s="180"/>
      <c r="AE425" s="180"/>
      <c r="AF425" s="180"/>
      <c r="AG425" s="180"/>
      <c r="AH425" s="180"/>
    </row>
    <row r="426" ht="15.75" customHeight="1">
      <c r="A426" s="161">
        <v>424.0</v>
      </c>
      <c r="B426" s="167" t="s">
        <v>2032</v>
      </c>
      <c r="C426" s="160" t="s">
        <v>3953</v>
      </c>
      <c r="D426" s="167">
        <v>2.0</v>
      </c>
      <c r="E426" s="96" t="s">
        <v>3954</v>
      </c>
      <c r="F426" s="168" t="s">
        <v>3955</v>
      </c>
      <c r="G426" s="168" t="s">
        <v>3956</v>
      </c>
      <c r="H426" s="160"/>
      <c r="I426" s="160"/>
      <c r="J426" s="160"/>
      <c r="K426" s="169" t="s">
        <v>684</v>
      </c>
      <c r="L426" s="170"/>
      <c r="M426" s="170"/>
      <c r="N426" s="170"/>
      <c r="O426" s="170"/>
      <c r="P426" s="170"/>
      <c r="Q426" s="170"/>
      <c r="R426" s="170"/>
      <c r="S426" s="189"/>
      <c r="T426" s="189"/>
      <c r="U426" s="180"/>
      <c r="V426" s="180"/>
      <c r="W426" s="180"/>
      <c r="X426" s="180"/>
      <c r="Y426" s="180"/>
      <c r="Z426" s="180"/>
      <c r="AA426" s="180"/>
      <c r="AB426" s="180"/>
      <c r="AC426" s="180"/>
      <c r="AD426" s="180"/>
      <c r="AE426" s="180"/>
      <c r="AF426" s="180"/>
      <c r="AG426" s="180"/>
      <c r="AH426" s="180"/>
    </row>
    <row r="427" ht="15.75" customHeight="1">
      <c r="A427" s="161">
        <v>425.0</v>
      </c>
      <c r="B427" s="167" t="s">
        <v>2032</v>
      </c>
      <c r="C427" s="160" t="s">
        <v>3957</v>
      </c>
      <c r="D427" s="167">
        <v>4.0</v>
      </c>
      <c r="E427" s="96" t="s">
        <v>3958</v>
      </c>
      <c r="F427" s="168" t="s">
        <v>942</v>
      </c>
      <c r="G427" s="168" t="s">
        <v>1037</v>
      </c>
      <c r="H427" s="168" t="s">
        <v>1035</v>
      </c>
      <c r="I427" s="168" t="s">
        <v>1036</v>
      </c>
      <c r="J427" s="160"/>
      <c r="K427" s="77" t="s">
        <v>1199</v>
      </c>
      <c r="L427" s="170"/>
      <c r="M427" s="170"/>
      <c r="N427" s="170"/>
      <c r="O427" s="170"/>
      <c r="P427" s="170"/>
      <c r="Q427" s="170"/>
      <c r="R427" s="170"/>
      <c r="S427" s="189"/>
      <c r="T427" s="189"/>
      <c r="U427" s="180"/>
      <c r="V427" s="180"/>
      <c r="W427" s="180"/>
      <c r="X427" s="180"/>
      <c r="Y427" s="180"/>
      <c r="Z427" s="180"/>
      <c r="AA427" s="180"/>
      <c r="AB427" s="180"/>
      <c r="AC427" s="180"/>
      <c r="AD427" s="180"/>
      <c r="AE427" s="180"/>
      <c r="AF427" s="180"/>
      <c r="AG427" s="180"/>
      <c r="AH427" s="180"/>
    </row>
    <row r="428" ht="15.75" customHeight="1">
      <c r="A428" s="161">
        <v>426.0</v>
      </c>
      <c r="B428" s="167" t="s">
        <v>2032</v>
      </c>
      <c r="C428" s="160" t="s">
        <v>3959</v>
      </c>
      <c r="D428" s="167">
        <v>153.0</v>
      </c>
      <c r="E428" s="96" t="s">
        <v>3960</v>
      </c>
      <c r="F428" s="168" t="s">
        <v>2455</v>
      </c>
      <c r="G428" s="168" t="s">
        <v>3961</v>
      </c>
      <c r="H428" s="168" t="s">
        <v>3962</v>
      </c>
      <c r="I428" s="168" t="s">
        <v>2321</v>
      </c>
      <c r="J428" s="168" t="s">
        <v>3105</v>
      </c>
      <c r="K428" s="169" t="s">
        <v>7</v>
      </c>
      <c r="L428" s="170"/>
      <c r="M428" s="170"/>
      <c r="N428" s="170"/>
      <c r="O428" s="170"/>
      <c r="P428" s="170"/>
      <c r="Q428" s="170"/>
      <c r="R428" s="170"/>
      <c r="S428" s="189"/>
      <c r="T428" s="189"/>
      <c r="U428" s="180"/>
      <c r="V428" s="180"/>
      <c r="W428" s="180"/>
      <c r="X428" s="180"/>
      <c r="Y428" s="180"/>
      <c r="Z428" s="180"/>
      <c r="AA428" s="180"/>
      <c r="AB428" s="180"/>
      <c r="AC428" s="180"/>
      <c r="AD428" s="180"/>
      <c r="AE428" s="180"/>
      <c r="AF428" s="180"/>
      <c r="AG428" s="180"/>
      <c r="AH428" s="180"/>
    </row>
    <row r="429" ht="15.75" customHeight="1">
      <c r="A429" s="161">
        <v>427.0</v>
      </c>
      <c r="B429" s="167" t="s">
        <v>2032</v>
      </c>
      <c r="C429" s="160" t="s">
        <v>3963</v>
      </c>
      <c r="D429" s="167">
        <v>60.0</v>
      </c>
      <c r="E429" s="96" t="s">
        <v>767</v>
      </c>
      <c r="F429" s="168" t="s">
        <v>2726</v>
      </c>
      <c r="G429" s="168" t="s">
        <v>2611</v>
      </c>
      <c r="H429" s="168" t="s">
        <v>3964</v>
      </c>
      <c r="I429" s="168" t="s">
        <v>3526</v>
      </c>
      <c r="J429" s="168" t="s">
        <v>3965</v>
      </c>
      <c r="K429" s="169" t="s">
        <v>7</v>
      </c>
      <c r="L429" s="170"/>
      <c r="M429" s="170"/>
      <c r="N429" s="170"/>
      <c r="O429" s="170"/>
      <c r="P429" s="170"/>
      <c r="Q429" s="170"/>
      <c r="R429" s="170"/>
      <c r="S429" s="189"/>
      <c r="T429" s="189"/>
      <c r="U429" s="180"/>
      <c r="V429" s="180"/>
      <c r="W429" s="180"/>
      <c r="X429" s="180"/>
      <c r="Y429" s="180"/>
      <c r="Z429" s="180"/>
      <c r="AA429" s="180"/>
      <c r="AB429" s="180"/>
      <c r="AC429" s="180"/>
      <c r="AD429" s="180"/>
      <c r="AE429" s="180"/>
      <c r="AF429" s="180"/>
      <c r="AG429" s="180"/>
      <c r="AH429" s="180"/>
    </row>
    <row r="430" ht="15.75" customHeight="1">
      <c r="A430" s="161">
        <v>428.0</v>
      </c>
      <c r="B430" s="167" t="s">
        <v>2032</v>
      </c>
      <c r="C430" s="160" t="s">
        <v>3966</v>
      </c>
      <c r="D430" s="167">
        <v>459.0</v>
      </c>
      <c r="E430" s="96" t="s">
        <v>1995</v>
      </c>
      <c r="F430" s="168" t="s">
        <v>2205</v>
      </c>
      <c r="G430" s="168" t="s">
        <v>2200</v>
      </c>
      <c r="H430" s="168" t="s">
        <v>2201</v>
      </c>
      <c r="I430" s="168" t="s">
        <v>2486</v>
      </c>
      <c r="J430" s="168" t="s">
        <v>2114</v>
      </c>
      <c r="K430" s="169" t="s">
        <v>285</v>
      </c>
      <c r="L430" s="170"/>
      <c r="M430" s="170"/>
      <c r="N430" s="170"/>
      <c r="O430" s="170"/>
      <c r="P430" s="170"/>
      <c r="Q430" s="170"/>
      <c r="R430" s="170"/>
      <c r="S430" s="189"/>
      <c r="T430" s="189"/>
      <c r="U430" s="180"/>
      <c r="V430" s="180"/>
      <c r="W430" s="180"/>
      <c r="X430" s="180"/>
      <c r="Y430" s="180"/>
      <c r="Z430" s="180"/>
      <c r="AA430" s="180"/>
      <c r="AB430" s="180"/>
      <c r="AC430" s="180"/>
      <c r="AD430" s="180"/>
      <c r="AE430" s="180"/>
      <c r="AF430" s="180"/>
      <c r="AG430" s="180"/>
      <c r="AH430" s="180"/>
    </row>
    <row r="431" ht="15.75" customHeight="1">
      <c r="A431" s="161">
        <v>429.0</v>
      </c>
      <c r="B431" s="167" t="s">
        <v>2032</v>
      </c>
      <c r="C431" s="160" t="s">
        <v>3967</v>
      </c>
      <c r="D431" s="167">
        <v>54.0</v>
      </c>
      <c r="E431" s="96" t="s">
        <v>3968</v>
      </c>
      <c r="F431" s="168" t="s">
        <v>2732</v>
      </c>
      <c r="G431" s="168" t="s">
        <v>1728</v>
      </c>
      <c r="H431" s="168" t="s">
        <v>2587</v>
      </c>
      <c r="I431" s="168" t="s">
        <v>2514</v>
      </c>
      <c r="J431" s="168" t="s">
        <v>2708</v>
      </c>
      <c r="K431" s="77" t="s">
        <v>416</v>
      </c>
      <c r="L431" s="170"/>
      <c r="M431" s="170"/>
      <c r="N431" s="170"/>
      <c r="O431" s="170"/>
      <c r="P431" s="170"/>
      <c r="Q431" s="170"/>
      <c r="R431" s="170"/>
      <c r="S431" s="189"/>
      <c r="T431" s="189"/>
      <c r="U431" s="180"/>
      <c r="V431" s="180"/>
      <c r="W431" s="180"/>
      <c r="X431" s="180"/>
      <c r="Y431" s="180"/>
      <c r="Z431" s="180"/>
      <c r="AA431" s="180"/>
      <c r="AB431" s="180"/>
      <c r="AC431" s="180"/>
      <c r="AD431" s="180"/>
      <c r="AE431" s="180"/>
      <c r="AF431" s="180"/>
      <c r="AG431" s="180"/>
      <c r="AH431" s="180"/>
    </row>
    <row r="432" ht="15.75" customHeight="1">
      <c r="A432" s="161">
        <v>430.0</v>
      </c>
      <c r="B432" s="167" t="s">
        <v>2032</v>
      </c>
      <c r="C432" s="160" t="s">
        <v>3969</v>
      </c>
      <c r="D432" s="167">
        <v>16.0</v>
      </c>
      <c r="E432" s="96" t="s">
        <v>3970</v>
      </c>
      <c r="F432" s="168" t="s">
        <v>3040</v>
      </c>
      <c r="G432" s="168" t="s">
        <v>1565</v>
      </c>
      <c r="H432" s="168" t="s">
        <v>861</v>
      </c>
      <c r="I432" s="168" t="s">
        <v>1743</v>
      </c>
      <c r="J432" s="168" t="s">
        <v>3039</v>
      </c>
      <c r="K432" s="169" t="s">
        <v>416</v>
      </c>
      <c r="L432" s="170"/>
      <c r="M432" s="170"/>
      <c r="N432" s="170"/>
      <c r="O432" s="170"/>
      <c r="P432" s="170"/>
      <c r="Q432" s="170"/>
      <c r="R432" s="170"/>
      <c r="S432" s="189"/>
      <c r="T432" s="189"/>
      <c r="U432" s="180"/>
      <c r="V432" s="180"/>
      <c r="W432" s="180"/>
      <c r="X432" s="180"/>
      <c r="Y432" s="180"/>
      <c r="Z432" s="180"/>
      <c r="AA432" s="180"/>
      <c r="AB432" s="180"/>
      <c r="AC432" s="180"/>
      <c r="AD432" s="180"/>
      <c r="AE432" s="180"/>
      <c r="AF432" s="180"/>
      <c r="AG432" s="180"/>
      <c r="AH432" s="180"/>
    </row>
    <row r="433" ht="15.75" customHeight="1">
      <c r="A433" s="67">
        <v>431.0</v>
      </c>
      <c r="B433" s="73" t="s">
        <v>2032</v>
      </c>
      <c r="C433" s="72" t="s">
        <v>3971</v>
      </c>
      <c r="D433" s="73">
        <v>59.0</v>
      </c>
      <c r="E433" s="98" t="s">
        <v>3972</v>
      </c>
      <c r="F433" s="75" t="s">
        <v>2922</v>
      </c>
      <c r="G433" s="75" t="s">
        <v>3973</v>
      </c>
      <c r="H433" s="75" t="s">
        <v>3974</v>
      </c>
      <c r="I433" s="75" t="s">
        <v>2924</v>
      </c>
      <c r="J433" s="75" t="s">
        <v>3975</v>
      </c>
      <c r="K433" s="77" t="s">
        <v>896</v>
      </c>
      <c r="L433" s="54"/>
      <c r="M433" s="54"/>
      <c r="N433" s="54"/>
      <c r="O433" s="54"/>
      <c r="P433" s="54"/>
      <c r="Q433" s="54"/>
      <c r="R433" s="54"/>
      <c r="S433" s="105"/>
      <c r="T433" s="105"/>
      <c r="U433" s="194"/>
      <c r="V433" s="194"/>
      <c r="W433" s="194"/>
      <c r="X433" s="194"/>
      <c r="Y433" s="194"/>
      <c r="Z433" s="194"/>
      <c r="AA433" s="194"/>
      <c r="AB433" s="194"/>
      <c r="AC433" s="194"/>
      <c r="AD433" s="194"/>
      <c r="AE433" s="194"/>
      <c r="AF433" s="194"/>
      <c r="AG433" s="194"/>
      <c r="AH433" s="194"/>
    </row>
    <row r="434" ht="15.75" customHeight="1">
      <c r="A434" s="161">
        <v>432.0</v>
      </c>
      <c r="B434" s="167" t="s">
        <v>2032</v>
      </c>
      <c r="C434" s="160" t="s">
        <v>3976</v>
      </c>
      <c r="D434" s="167">
        <v>185.0</v>
      </c>
      <c r="E434" s="96" t="s">
        <v>3977</v>
      </c>
      <c r="F434" s="168" t="s">
        <v>2217</v>
      </c>
      <c r="G434" s="168" t="s">
        <v>3978</v>
      </c>
      <c r="H434" s="168" t="s">
        <v>3979</v>
      </c>
      <c r="I434" s="168" t="s">
        <v>3980</v>
      </c>
      <c r="J434" s="168" t="s">
        <v>1727</v>
      </c>
      <c r="K434" s="169" t="s">
        <v>1768</v>
      </c>
      <c r="L434" s="170"/>
      <c r="M434" s="170"/>
      <c r="N434" s="170"/>
      <c r="O434" s="170"/>
      <c r="P434" s="170"/>
      <c r="Q434" s="170"/>
      <c r="R434" s="170"/>
      <c r="S434" s="189"/>
      <c r="T434" s="189"/>
      <c r="U434" s="180"/>
      <c r="V434" s="180"/>
      <c r="W434" s="180"/>
      <c r="X434" s="180"/>
      <c r="Y434" s="180"/>
      <c r="Z434" s="180"/>
      <c r="AA434" s="180"/>
      <c r="AB434" s="180"/>
      <c r="AC434" s="180"/>
      <c r="AD434" s="180"/>
      <c r="AE434" s="180"/>
      <c r="AF434" s="180"/>
      <c r="AG434" s="180"/>
      <c r="AH434" s="180"/>
    </row>
    <row r="435" ht="15.75" customHeight="1">
      <c r="A435" s="161">
        <v>433.0</v>
      </c>
      <c r="B435" s="167" t="s">
        <v>2032</v>
      </c>
      <c r="C435" s="160" t="s">
        <v>3981</v>
      </c>
      <c r="D435" s="167">
        <v>72.0</v>
      </c>
      <c r="E435" s="96" t="s">
        <v>3982</v>
      </c>
      <c r="F435" s="168" t="s">
        <v>2691</v>
      </c>
      <c r="G435" s="168" t="s">
        <v>584</v>
      </c>
      <c r="H435" s="168" t="s">
        <v>2683</v>
      </c>
      <c r="I435" s="168" t="s">
        <v>2515</v>
      </c>
      <c r="J435" s="168" t="s">
        <v>712</v>
      </c>
      <c r="K435" s="77" t="s">
        <v>285</v>
      </c>
      <c r="L435" s="170"/>
      <c r="M435" s="170"/>
      <c r="N435" s="170"/>
      <c r="O435" s="170"/>
      <c r="P435" s="170"/>
      <c r="Q435" s="170"/>
      <c r="R435" s="170"/>
      <c r="S435" s="189"/>
      <c r="T435" s="189"/>
      <c r="U435" s="180"/>
      <c r="V435" s="180"/>
      <c r="W435" s="180"/>
      <c r="X435" s="180"/>
      <c r="Y435" s="180"/>
      <c r="Z435" s="180"/>
      <c r="AA435" s="180"/>
      <c r="AB435" s="180"/>
      <c r="AC435" s="180"/>
      <c r="AD435" s="180"/>
      <c r="AE435" s="180"/>
      <c r="AF435" s="180"/>
      <c r="AG435" s="180"/>
      <c r="AH435" s="180"/>
    </row>
    <row r="436" ht="15.75" customHeight="1">
      <c r="A436" s="161">
        <v>434.0</v>
      </c>
      <c r="B436" s="167" t="s">
        <v>2032</v>
      </c>
      <c r="C436" s="160" t="s">
        <v>3983</v>
      </c>
      <c r="D436" s="167">
        <v>2.0</v>
      </c>
      <c r="E436" s="96" t="s">
        <v>3984</v>
      </c>
      <c r="F436" s="168" t="s">
        <v>1696</v>
      </c>
      <c r="G436" s="160"/>
      <c r="H436" s="160"/>
      <c r="I436" s="160"/>
      <c r="J436" s="160"/>
      <c r="K436" s="77" t="s">
        <v>684</v>
      </c>
      <c r="L436" s="170"/>
      <c r="M436" s="170"/>
      <c r="N436" s="170"/>
      <c r="O436" s="170"/>
      <c r="P436" s="170"/>
      <c r="Q436" s="170"/>
      <c r="R436" s="170"/>
      <c r="S436" s="189"/>
      <c r="T436" s="189"/>
      <c r="U436" s="180"/>
      <c r="V436" s="180"/>
      <c r="W436" s="180"/>
      <c r="X436" s="180"/>
      <c r="Y436" s="180"/>
      <c r="Z436" s="180"/>
      <c r="AA436" s="180"/>
      <c r="AB436" s="180"/>
      <c r="AC436" s="180"/>
      <c r="AD436" s="180"/>
      <c r="AE436" s="180"/>
      <c r="AF436" s="180"/>
      <c r="AG436" s="180"/>
      <c r="AH436" s="180"/>
    </row>
    <row r="437" ht="15.75" customHeight="1">
      <c r="A437" s="161">
        <v>435.0</v>
      </c>
      <c r="B437" s="167" t="s">
        <v>2032</v>
      </c>
      <c r="C437" s="160" t="s">
        <v>3985</v>
      </c>
      <c r="D437" s="167">
        <v>42.0</v>
      </c>
      <c r="E437" s="96" t="s">
        <v>3986</v>
      </c>
      <c r="F437" s="168" t="s">
        <v>2214</v>
      </c>
      <c r="G437" s="168" t="s">
        <v>3605</v>
      </c>
      <c r="H437" s="168" t="s">
        <v>2397</v>
      </c>
      <c r="I437" s="168" t="s">
        <v>2945</v>
      </c>
      <c r="J437" s="168" t="s">
        <v>3987</v>
      </c>
      <c r="K437" s="169" t="s">
        <v>480</v>
      </c>
      <c r="L437" s="170"/>
      <c r="M437" s="170"/>
      <c r="N437" s="170"/>
      <c r="O437" s="170"/>
      <c r="P437" s="170"/>
      <c r="Q437" s="170"/>
      <c r="R437" s="170"/>
      <c r="S437" s="189"/>
      <c r="T437" s="189"/>
      <c r="U437" s="180"/>
      <c r="V437" s="180"/>
      <c r="W437" s="180"/>
      <c r="X437" s="180"/>
      <c r="Y437" s="180"/>
      <c r="Z437" s="180"/>
      <c r="AA437" s="180"/>
      <c r="AB437" s="180"/>
      <c r="AC437" s="180"/>
      <c r="AD437" s="180"/>
      <c r="AE437" s="180"/>
      <c r="AF437" s="180"/>
      <c r="AG437" s="180"/>
      <c r="AH437" s="180"/>
    </row>
    <row r="438" ht="15.75" customHeight="1">
      <c r="A438" s="67">
        <v>436.0</v>
      </c>
      <c r="B438" s="73" t="s">
        <v>2032</v>
      </c>
      <c r="C438" s="72" t="s">
        <v>3988</v>
      </c>
      <c r="D438" s="73">
        <v>4.0</v>
      </c>
      <c r="E438" s="98" t="s">
        <v>3989</v>
      </c>
      <c r="F438" s="75" t="s">
        <v>3990</v>
      </c>
      <c r="G438" s="75" t="s">
        <v>3991</v>
      </c>
      <c r="K438" s="77" t="s">
        <v>1485</v>
      </c>
      <c r="L438" s="54"/>
      <c r="M438" s="54"/>
      <c r="N438" s="54"/>
      <c r="O438" s="54"/>
      <c r="P438" s="54"/>
      <c r="Q438" s="54"/>
      <c r="R438" s="54"/>
      <c r="S438" s="105"/>
      <c r="T438" s="105"/>
      <c r="U438" s="194"/>
      <c r="V438" s="194"/>
      <c r="W438" s="194"/>
      <c r="X438" s="194"/>
      <c r="Y438" s="194"/>
      <c r="Z438" s="194"/>
      <c r="AA438" s="194"/>
      <c r="AB438" s="194"/>
      <c r="AC438" s="194"/>
      <c r="AD438" s="194"/>
      <c r="AE438" s="194"/>
      <c r="AF438" s="194"/>
      <c r="AG438" s="194"/>
      <c r="AH438" s="194"/>
    </row>
    <row r="439" ht="15.75" customHeight="1">
      <c r="A439" s="161">
        <v>437.0</v>
      </c>
      <c r="B439" s="167" t="s">
        <v>2032</v>
      </c>
      <c r="C439" s="160" t="s">
        <v>3992</v>
      </c>
      <c r="D439" s="167">
        <v>10.0</v>
      </c>
      <c r="E439" s="96" t="s">
        <v>3993</v>
      </c>
      <c r="F439" s="168" t="s">
        <v>3994</v>
      </c>
      <c r="G439" s="168" t="s">
        <v>3995</v>
      </c>
      <c r="H439" s="168" t="s">
        <v>3996</v>
      </c>
      <c r="I439" s="168" t="s">
        <v>2520</v>
      </c>
      <c r="J439" s="168" t="s">
        <v>883</v>
      </c>
      <c r="K439" s="77" t="s">
        <v>269</v>
      </c>
      <c r="L439" s="170"/>
      <c r="M439" s="170"/>
      <c r="N439" s="170"/>
      <c r="O439" s="170"/>
      <c r="P439" s="170"/>
      <c r="Q439" s="170"/>
      <c r="R439" s="170"/>
      <c r="S439" s="189"/>
      <c r="T439" s="189"/>
      <c r="U439" s="180"/>
      <c r="V439" s="180"/>
      <c r="W439" s="180"/>
      <c r="X439" s="180"/>
      <c r="Y439" s="180"/>
      <c r="Z439" s="180"/>
      <c r="AA439" s="180"/>
      <c r="AB439" s="180"/>
      <c r="AC439" s="180"/>
      <c r="AD439" s="180"/>
      <c r="AE439" s="180"/>
      <c r="AF439" s="180"/>
      <c r="AG439" s="180"/>
      <c r="AH439" s="180"/>
    </row>
    <row r="440" ht="15.75" customHeight="1">
      <c r="A440" s="161">
        <v>438.0</v>
      </c>
      <c r="B440" s="167" t="s">
        <v>2032</v>
      </c>
      <c r="C440" s="160" t="s">
        <v>3997</v>
      </c>
      <c r="D440" s="167">
        <v>20.0</v>
      </c>
      <c r="E440" s="96" t="s">
        <v>3998</v>
      </c>
      <c r="F440" s="168" t="s">
        <v>3999</v>
      </c>
      <c r="G440" s="168" t="s">
        <v>2606</v>
      </c>
      <c r="H440" s="168" t="s">
        <v>4000</v>
      </c>
      <c r="I440" s="168" t="s">
        <v>2373</v>
      </c>
      <c r="J440" s="168" t="s">
        <v>4001</v>
      </c>
      <c r="K440" s="169" t="s">
        <v>727</v>
      </c>
      <c r="L440" s="170"/>
      <c r="M440" s="170"/>
      <c r="N440" s="170"/>
      <c r="O440" s="170"/>
      <c r="P440" s="170"/>
      <c r="Q440" s="170"/>
      <c r="R440" s="170"/>
      <c r="S440" s="189"/>
      <c r="T440" s="189"/>
      <c r="U440" s="180"/>
      <c r="V440" s="180"/>
      <c r="W440" s="180"/>
      <c r="X440" s="180"/>
      <c r="Y440" s="180"/>
      <c r="Z440" s="180"/>
      <c r="AA440" s="180"/>
      <c r="AB440" s="180"/>
      <c r="AC440" s="180"/>
      <c r="AD440" s="180"/>
      <c r="AE440" s="180"/>
      <c r="AF440" s="180"/>
      <c r="AG440" s="180"/>
      <c r="AH440" s="180"/>
    </row>
    <row r="441" ht="15.75" customHeight="1">
      <c r="A441" s="161">
        <v>439.0</v>
      </c>
      <c r="B441" s="167" t="s">
        <v>2032</v>
      </c>
      <c r="C441" s="160" t="s">
        <v>2642</v>
      </c>
      <c r="D441" s="167">
        <v>14.0</v>
      </c>
      <c r="E441" s="96" t="s">
        <v>4002</v>
      </c>
      <c r="F441" s="168" t="s">
        <v>2111</v>
      </c>
      <c r="G441" s="168" t="s">
        <v>2644</v>
      </c>
      <c r="H441" s="168" t="s">
        <v>713</v>
      </c>
      <c r="I441" s="168" t="s">
        <v>1783</v>
      </c>
      <c r="J441" s="168" t="s">
        <v>2110</v>
      </c>
      <c r="K441" s="169" t="s">
        <v>416</v>
      </c>
      <c r="L441" s="170"/>
      <c r="M441" s="170"/>
      <c r="N441" s="170"/>
      <c r="O441" s="170"/>
      <c r="P441" s="170"/>
      <c r="Q441" s="170"/>
      <c r="R441" s="170"/>
      <c r="S441" s="189"/>
      <c r="T441" s="189"/>
      <c r="U441" s="180"/>
      <c r="V441" s="180"/>
      <c r="W441" s="180"/>
      <c r="X441" s="180"/>
      <c r="Y441" s="180"/>
      <c r="Z441" s="180"/>
      <c r="AA441" s="180"/>
      <c r="AB441" s="180"/>
      <c r="AC441" s="180"/>
      <c r="AD441" s="180"/>
      <c r="AE441" s="180"/>
      <c r="AF441" s="180"/>
      <c r="AG441" s="180"/>
      <c r="AH441" s="180"/>
    </row>
    <row r="442" ht="15.75" customHeight="1">
      <c r="A442" s="161">
        <v>440.0</v>
      </c>
      <c r="B442" s="167" t="s">
        <v>2032</v>
      </c>
      <c r="C442" s="160" t="s">
        <v>4003</v>
      </c>
      <c r="D442" s="167">
        <v>53.0</v>
      </c>
      <c r="E442" s="96" t="s">
        <v>391</v>
      </c>
      <c r="F442" s="168" t="s">
        <v>4004</v>
      </c>
      <c r="G442" s="168" t="s">
        <v>4005</v>
      </c>
      <c r="H442" s="168" t="s">
        <v>3460</v>
      </c>
      <c r="I442" s="168" t="s">
        <v>4006</v>
      </c>
      <c r="J442" s="168" t="s">
        <v>397</v>
      </c>
      <c r="K442" s="169" t="s">
        <v>269</v>
      </c>
      <c r="L442" s="170"/>
      <c r="M442" s="170"/>
      <c r="N442" s="170"/>
      <c r="O442" s="170"/>
      <c r="P442" s="170"/>
      <c r="Q442" s="170"/>
      <c r="R442" s="170"/>
      <c r="S442" s="189"/>
      <c r="T442" s="189"/>
      <c r="U442" s="180"/>
      <c r="V442" s="180"/>
      <c r="W442" s="180"/>
      <c r="X442" s="180"/>
      <c r="Y442" s="180"/>
      <c r="Z442" s="180"/>
      <c r="AA442" s="180"/>
      <c r="AB442" s="180"/>
      <c r="AC442" s="180"/>
      <c r="AD442" s="180"/>
      <c r="AE442" s="180"/>
      <c r="AF442" s="180"/>
      <c r="AG442" s="180"/>
      <c r="AH442" s="180"/>
    </row>
    <row r="443" ht="15.75" customHeight="1">
      <c r="A443" s="161">
        <v>441.0</v>
      </c>
      <c r="B443" s="167" t="s">
        <v>2032</v>
      </c>
      <c r="C443" s="160" t="s">
        <v>4007</v>
      </c>
      <c r="D443" s="167">
        <v>31.0</v>
      </c>
      <c r="E443" s="96" t="s">
        <v>4008</v>
      </c>
      <c r="F443" s="168" t="s">
        <v>3225</v>
      </c>
      <c r="G443" s="168" t="s">
        <v>3532</v>
      </c>
      <c r="H443" s="168" t="s">
        <v>4009</v>
      </c>
      <c r="I443" s="168" t="s">
        <v>762</v>
      </c>
      <c r="J443" s="168" t="s">
        <v>2792</v>
      </c>
      <c r="K443" s="169" t="s">
        <v>7</v>
      </c>
      <c r="L443" s="170"/>
      <c r="M443" s="170"/>
      <c r="N443" s="170"/>
      <c r="O443" s="170"/>
      <c r="P443" s="170"/>
      <c r="Q443" s="170"/>
      <c r="R443" s="170"/>
      <c r="S443" s="189"/>
      <c r="T443" s="189"/>
      <c r="U443" s="180"/>
      <c r="V443" s="180"/>
      <c r="W443" s="180"/>
      <c r="X443" s="180"/>
      <c r="Y443" s="180"/>
      <c r="Z443" s="180"/>
      <c r="AA443" s="180"/>
      <c r="AB443" s="180"/>
      <c r="AC443" s="180"/>
      <c r="AD443" s="180"/>
      <c r="AE443" s="180"/>
      <c r="AF443" s="180"/>
      <c r="AG443" s="180"/>
      <c r="AH443" s="180"/>
    </row>
    <row r="444" ht="15.75" customHeight="1">
      <c r="A444" s="161">
        <v>442.0</v>
      </c>
      <c r="B444" s="167" t="s">
        <v>2032</v>
      </c>
      <c r="C444" s="160" t="s">
        <v>4010</v>
      </c>
      <c r="D444" s="167">
        <v>6.0</v>
      </c>
      <c r="E444" s="96" t="s">
        <v>4011</v>
      </c>
      <c r="F444" s="168" t="s">
        <v>4012</v>
      </c>
      <c r="G444" s="168" t="s">
        <v>4013</v>
      </c>
      <c r="H444" s="168" t="s">
        <v>4014</v>
      </c>
      <c r="I444" s="168" t="s">
        <v>4015</v>
      </c>
      <c r="J444" s="168" t="s">
        <v>4016</v>
      </c>
      <c r="K444" s="169" t="s">
        <v>7</v>
      </c>
      <c r="L444" s="170"/>
      <c r="M444" s="170"/>
      <c r="N444" s="170"/>
      <c r="O444" s="170"/>
      <c r="P444" s="170"/>
      <c r="Q444" s="170"/>
      <c r="R444" s="170"/>
      <c r="S444" s="189"/>
      <c r="T444" s="189"/>
      <c r="U444" s="180"/>
      <c r="V444" s="180"/>
      <c r="W444" s="180"/>
      <c r="X444" s="180"/>
      <c r="Y444" s="180"/>
      <c r="Z444" s="180"/>
      <c r="AA444" s="180"/>
      <c r="AB444" s="180"/>
      <c r="AC444" s="180"/>
      <c r="AD444" s="180"/>
      <c r="AE444" s="180"/>
      <c r="AF444" s="180"/>
      <c r="AG444" s="180"/>
      <c r="AH444" s="180"/>
    </row>
    <row r="445" ht="15.75" customHeight="1">
      <c r="A445" s="67">
        <v>443.0</v>
      </c>
      <c r="B445" s="73" t="s">
        <v>2032</v>
      </c>
      <c r="C445" s="72" t="s">
        <v>4017</v>
      </c>
      <c r="D445" s="73">
        <v>53.0</v>
      </c>
      <c r="E445" s="98" t="s">
        <v>4018</v>
      </c>
      <c r="F445" s="75" t="s">
        <v>4019</v>
      </c>
      <c r="G445" s="75" t="s">
        <v>2924</v>
      </c>
      <c r="H445" s="75" t="s">
        <v>2359</v>
      </c>
      <c r="I445" s="75" t="s">
        <v>4020</v>
      </c>
      <c r="J445" s="75" t="s">
        <v>4021</v>
      </c>
      <c r="K445" s="77" t="s">
        <v>1768</v>
      </c>
      <c r="L445" s="54"/>
      <c r="M445" s="54"/>
      <c r="N445" s="54"/>
      <c r="O445" s="54"/>
      <c r="P445" s="54"/>
      <c r="Q445" s="54"/>
      <c r="R445" s="54"/>
      <c r="S445" s="105"/>
      <c r="T445" s="105"/>
      <c r="U445" s="194"/>
      <c r="V445" s="194"/>
      <c r="W445" s="194"/>
      <c r="X445" s="194"/>
      <c r="Y445" s="194"/>
      <c r="Z445" s="194"/>
      <c r="AA445" s="194"/>
      <c r="AB445" s="194"/>
      <c r="AC445" s="194"/>
      <c r="AD445" s="194"/>
      <c r="AE445" s="194"/>
      <c r="AF445" s="194"/>
      <c r="AG445" s="194"/>
      <c r="AH445" s="194"/>
    </row>
    <row r="446" ht="15.75" customHeight="1">
      <c r="A446" s="67">
        <v>444.0</v>
      </c>
      <c r="B446" s="73" t="s">
        <v>2032</v>
      </c>
      <c r="C446" s="72" t="s">
        <v>4022</v>
      </c>
      <c r="D446" s="73">
        <v>72.0</v>
      </c>
      <c r="E446" s="98" t="s">
        <v>4023</v>
      </c>
      <c r="F446" s="75" t="s">
        <v>2321</v>
      </c>
      <c r="G446" s="75" t="s">
        <v>3227</v>
      </c>
      <c r="H446" s="75" t="s">
        <v>4024</v>
      </c>
      <c r="I446" s="75" t="s">
        <v>4025</v>
      </c>
      <c r="J446" s="75" t="s">
        <v>761</v>
      </c>
      <c r="K446" s="77" t="s">
        <v>384</v>
      </c>
      <c r="L446" s="54"/>
      <c r="M446" s="54"/>
      <c r="N446" s="54"/>
      <c r="O446" s="54"/>
      <c r="P446" s="54"/>
      <c r="Q446" s="54"/>
      <c r="R446" s="54"/>
      <c r="S446" s="105"/>
      <c r="T446" s="105"/>
      <c r="U446" s="180"/>
      <c r="V446" s="180"/>
      <c r="W446" s="180"/>
      <c r="X446" s="180"/>
      <c r="Y446" s="180"/>
      <c r="Z446" s="180"/>
      <c r="AA446" s="180"/>
      <c r="AB446" s="180"/>
      <c r="AC446" s="180"/>
      <c r="AD446" s="180"/>
      <c r="AE446" s="180"/>
      <c r="AF446" s="180"/>
      <c r="AG446" s="180"/>
      <c r="AH446" s="180"/>
    </row>
    <row r="447" ht="15.75" customHeight="1">
      <c r="A447" s="161">
        <v>445.0</v>
      </c>
      <c r="B447" s="167" t="s">
        <v>2032</v>
      </c>
      <c r="C447" s="160" t="s">
        <v>4026</v>
      </c>
      <c r="D447" s="167">
        <v>20.0</v>
      </c>
      <c r="E447" s="96" t="s">
        <v>4027</v>
      </c>
      <c r="F447" s="168" t="s">
        <v>4028</v>
      </c>
      <c r="G447" s="168" t="s">
        <v>4029</v>
      </c>
      <c r="H447" s="168" t="s">
        <v>3756</v>
      </c>
      <c r="I447" s="168" t="s">
        <v>4030</v>
      </c>
      <c r="J447" s="168" t="s">
        <v>4031</v>
      </c>
      <c r="K447" s="169" t="s">
        <v>896</v>
      </c>
      <c r="L447" s="170"/>
      <c r="M447" s="170"/>
      <c r="N447" s="170"/>
      <c r="O447" s="170"/>
      <c r="P447" s="170"/>
      <c r="Q447" s="170"/>
      <c r="R447" s="170"/>
      <c r="S447" s="189"/>
      <c r="T447" s="189"/>
      <c r="U447" s="180"/>
      <c r="V447" s="180"/>
      <c r="W447" s="180"/>
      <c r="X447" s="180"/>
      <c r="Y447" s="180"/>
      <c r="Z447" s="180"/>
      <c r="AA447" s="180"/>
      <c r="AB447" s="180"/>
      <c r="AC447" s="180"/>
      <c r="AD447" s="180"/>
      <c r="AE447" s="180"/>
      <c r="AF447" s="180"/>
      <c r="AG447" s="180"/>
      <c r="AH447" s="180"/>
    </row>
    <row r="448" ht="15.75" customHeight="1">
      <c r="A448" s="161">
        <v>446.0</v>
      </c>
      <c r="B448" s="167" t="s">
        <v>2032</v>
      </c>
      <c r="C448" s="160" t="s">
        <v>4032</v>
      </c>
      <c r="D448" s="167">
        <v>270.0</v>
      </c>
      <c r="E448" s="96" t="s">
        <v>565</v>
      </c>
      <c r="F448" s="168" t="s">
        <v>4033</v>
      </c>
      <c r="G448" s="168" t="s">
        <v>1035</v>
      </c>
      <c r="H448" s="168" t="s">
        <v>942</v>
      </c>
      <c r="I448" s="168" t="s">
        <v>4034</v>
      </c>
      <c r="J448" s="168" t="s">
        <v>4035</v>
      </c>
      <c r="K448" s="77" t="s">
        <v>1199</v>
      </c>
      <c r="L448" s="170"/>
      <c r="M448" s="170"/>
      <c r="N448" s="170"/>
      <c r="O448" s="170"/>
      <c r="P448" s="170"/>
      <c r="Q448" s="170"/>
      <c r="R448" s="170"/>
      <c r="S448" s="189"/>
      <c r="T448" s="189"/>
      <c r="U448" s="180"/>
      <c r="V448" s="180"/>
      <c r="W448" s="180"/>
      <c r="X448" s="180"/>
      <c r="Y448" s="180"/>
      <c r="Z448" s="180"/>
      <c r="AA448" s="180"/>
      <c r="AB448" s="180"/>
      <c r="AC448" s="180"/>
      <c r="AD448" s="180"/>
      <c r="AE448" s="180"/>
      <c r="AF448" s="180"/>
      <c r="AG448" s="180"/>
      <c r="AH448" s="180"/>
    </row>
    <row r="449" ht="15.75" customHeight="1">
      <c r="A449" s="161">
        <v>447.0</v>
      </c>
      <c r="B449" s="167" t="s">
        <v>2032</v>
      </c>
      <c r="C449" s="160" t="s">
        <v>4036</v>
      </c>
      <c r="D449" s="167">
        <v>7.0</v>
      </c>
      <c r="E449" s="96" t="s">
        <v>4037</v>
      </c>
      <c r="F449" s="168" t="s">
        <v>4038</v>
      </c>
      <c r="G449" s="168" t="s">
        <v>2144</v>
      </c>
      <c r="H449" s="168" t="s">
        <v>3815</v>
      </c>
      <c r="I449" s="168" t="s">
        <v>2215</v>
      </c>
      <c r="J449" s="168" t="s">
        <v>2525</v>
      </c>
      <c r="K449" s="77" t="s">
        <v>684</v>
      </c>
      <c r="L449" s="170"/>
      <c r="M449" s="170"/>
      <c r="N449" s="170"/>
      <c r="O449" s="170"/>
      <c r="P449" s="170"/>
      <c r="Q449" s="170"/>
      <c r="R449" s="170"/>
      <c r="S449" s="189"/>
      <c r="T449" s="189"/>
      <c r="U449" s="180"/>
      <c r="V449" s="180"/>
      <c r="W449" s="180"/>
      <c r="X449" s="180"/>
      <c r="Y449" s="180"/>
      <c r="Z449" s="180"/>
      <c r="AA449" s="180"/>
      <c r="AB449" s="180"/>
      <c r="AC449" s="180"/>
      <c r="AD449" s="180"/>
      <c r="AE449" s="180"/>
      <c r="AF449" s="180"/>
      <c r="AG449" s="180"/>
      <c r="AH449" s="180"/>
    </row>
    <row r="450" ht="15.75" customHeight="1">
      <c r="A450" s="161">
        <v>448.0</v>
      </c>
      <c r="B450" s="167" t="s">
        <v>2032</v>
      </c>
      <c r="C450" s="160" t="s">
        <v>4039</v>
      </c>
      <c r="D450" s="167">
        <v>32.0</v>
      </c>
      <c r="E450" s="96" t="s">
        <v>4040</v>
      </c>
      <c r="F450" s="168" t="s">
        <v>3912</v>
      </c>
      <c r="G450" s="168" t="s">
        <v>2937</v>
      </c>
      <c r="H450" s="168" t="s">
        <v>4041</v>
      </c>
      <c r="I450" s="168" t="s">
        <v>4042</v>
      </c>
      <c r="J450" s="168" t="s">
        <v>4043</v>
      </c>
      <c r="K450" s="77" t="s">
        <v>7</v>
      </c>
      <c r="L450" s="170"/>
      <c r="M450" s="170"/>
      <c r="N450" s="170"/>
      <c r="O450" s="170"/>
      <c r="P450" s="170"/>
      <c r="Q450" s="170"/>
      <c r="R450" s="170"/>
      <c r="S450" s="189"/>
      <c r="T450" s="189"/>
      <c r="U450" s="180"/>
      <c r="V450" s="180"/>
      <c r="W450" s="180"/>
      <c r="X450" s="180"/>
      <c r="Y450" s="180"/>
      <c r="Z450" s="180"/>
      <c r="AA450" s="180"/>
      <c r="AB450" s="180"/>
      <c r="AC450" s="180"/>
      <c r="AD450" s="180"/>
      <c r="AE450" s="180"/>
      <c r="AF450" s="180"/>
      <c r="AG450" s="180"/>
      <c r="AH450" s="180"/>
    </row>
    <row r="451" ht="15.75" customHeight="1">
      <c r="A451" s="161">
        <v>449.0</v>
      </c>
      <c r="B451" s="167" t="s">
        <v>2032</v>
      </c>
      <c r="C451" s="160" t="s">
        <v>4044</v>
      </c>
      <c r="D451" s="167">
        <v>30.0</v>
      </c>
      <c r="E451" s="96" t="s">
        <v>4045</v>
      </c>
      <c r="F451" s="168" t="s">
        <v>4046</v>
      </c>
      <c r="G451" s="168" t="s">
        <v>4047</v>
      </c>
      <c r="H451" s="168" t="s">
        <v>4048</v>
      </c>
      <c r="I451" s="168" t="s">
        <v>4049</v>
      </c>
      <c r="J451" s="168" t="s">
        <v>4050</v>
      </c>
      <c r="K451" s="169" t="s">
        <v>727</v>
      </c>
      <c r="L451" s="170"/>
      <c r="M451" s="170"/>
      <c r="N451" s="170"/>
      <c r="O451" s="170"/>
      <c r="P451" s="170"/>
      <c r="Q451" s="170"/>
      <c r="R451" s="170"/>
      <c r="S451" s="189"/>
      <c r="T451" s="189"/>
      <c r="U451" s="180"/>
      <c r="V451" s="180"/>
      <c r="W451" s="180"/>
      <c r="X451" s="180"/>
      <c r="Y451" s="180"/>
      <c r="Z451" s="180"/>
      <c r="AA451" s="180"/>
      <c r="AB451" s="180"/>
      <c r="AC451" s="180"/>
      <c r="AD451" s="180"/>
      <c r="AE451" s="180"/>
      <c r="AF451" s="180"/>
      <c r="AG451" s="180"/>
      <c r="AH451" s="180"/>
    </row>
    <row r="452" ht="15.75" customHeight="1">
      <c r="A452" s="161">
        <v>450.0</v>
      </c>
      <c r="B452" s="167" t="s">
        <v>2032</v>
      </c>
      <c r="C452" s="160" t="s">
        <v>4051</v>
      </c>
      <c r="D452" s="167">
        <v>101.0</v>
      </c>
      <c r="E452" s="96" t="s">
        <v>4052</v>
      </c>
      <c r="F452" s="168" t="s">
        <v>1625</v>
      </c>
      <c r="G452" s="168" t="s">
        <v>4053</v>
      </c>
      <c r="H452" s="168" t="s">
        <v>4054</v>
      </c>
      <c r="I452" s="168" t="s">
        <v>4055</v>
      </c>
      <c r="J452" s="168" t="s">
        <v>2927</v>
      </c>
      <c r="K452" s="169" t="s">
        <v>7</v>
      </c>
      <c r="L452" s="170"/>
      <c r="M452" s="170"/>
      <c r="N452" s="170"/>
      <c r="O452" s="170"/>
      <c r="P452" s="170"/>
      <c r="Q452" s="170"/>
      <c r="R452" s="170"/>
      <c r="S452" s="189"/>
      <c r="T452" s="189"/>
      <c r="U452" s="180"/>
      <c r="V452" s="180"/>
      <c r="W452" s="180"/>
      <c r="X452" s="180"/>
      <c r="Y452" s="180"/>
      <c r="Z452" s="180"/>
      <c r="AA452" s="180"/>
      <c r="AB452" s="180"/>
      <c r="AC452" s="180"/>
      <c r="AD452" s="180"/>
      <c r="AE452" s="180"/>
      <c r="AF452" s="180"/>
      <c r="AG452" s="180"/>
      <c r="AH452" s="180"/>
    </row>
    <row r="453" ht="15.75" customHeight="1">
      <c r="A453" s="161">
        <v>451.0</v>
      </c>
      <c r="B453" s="167" t="s">
        <v>2032</v>
      </c>
      <c r="C453" s="160" t="s">
        <v>4056</v>
      </c>
      <c r="D453" s="167">
        <v>3.0</v>
      </c>
      <c r="E453" s="96" t="s">
        <v>4057</v>
      </c>
      <c r="F453" s="168" t="s">
        <v>2997</v>
      </c>
      <c r="G453" s="160"/>
      <c r="H453" s="160"/>
      <c r="I453" s="160"/>
      <c r="J453" s="160"/>
      <c r="K453" s="77" t="s">
        <v>684</v>
      </c>
      <c r="L453" s="170"/>
      <c r="M453" s="170"/>
      <c r="N453" s="170"/>
      <c r="O453" s="170"/>
      <c r="P453" s="170"/>
      <c r="Q453" s="170"/>
      <c r="R453" s="170"/>
      <c r="S453" s="189"/>
      <c r="T453" s="189"/>
      <c r="U453" s="180"/>
      <c r="V453" s="180"/>
      <c r="W453" s="180"/>
      <c r="X453" s="180"/>
      <c r="Y453" s="180"/>
      <c r="Z453" s="180"/>
      <c r="AA453" s="180"/>
      <c r="AB453" s="180"/>
      <c r="AC453" s="180"/>
      <c r="AD453" s="180"/>
      <c r="AE453" s="180"/>
      <c r="AF453" s="180"/>
      <c r="AG453" s="180"/>
      <c r="AH453" s="180"/>
    </row>
    <row r="454" ht="15.75" customHeight="1">
      <c r="A454" s="161">
        <v>452.0</v>
      </c>
      <c r="B454" s="167" t="s">
        <v>2032</v>
      </c>
      <c r="C454" s="160" t="s">
        <v>4058</v>
      </c>
      <c r="D454" s="167">
        <v>27.0</v>
      </c>
      <c r="E454" s="96" t="s">
        <v>4059</v>
      </c>
      <c r="F454" s="168" t="s">
        <v>4060</v>
      </c>
      <c r="G454" s="168" t="s">
        <v>3845</v>
      </c>
      <c r="H454" s="168" t="s">
        <v>3596</v>
      </c>
      <c r="I454" s="168" t="s">
        <v>4061</v>
      </c>
      <c r="J454" s="168" t="s">
        <v>1729</v>
      </c>
      <c r="K454" s="169" t="s">
        <v>727</v>
      </c>
      <c r="L454" s="170"/>
      <c r="M454" s="170"/>
      <c r="N454" s="170"/>
      <c r="O454" s="170"/>
      <c r="P454" s="170"/>
      <c r="Q454" s="170"/>
      <c r="R454" s="170"/>
      <c r="S454" s="189"/>
      <c r="T454" s="189"/>
      <c r="U454" s="180"/>
      <c r="V454" s="180"/>
      <c r="W454" s="180"/>
      <c r="X454" s="180"/>
      <c r="Y454" s="180"/>
      <c r="Z454" s="180"/>
      <c r="AA454" s="180"/>
      <c r="AB454" s="180"/>
      <c r="AC454" s="180"/>
      <c r="AD454" s="180"/>
      <c r="AE454" s="180"/>
      <c r="AF454" s="180"/>
      <c r="AG454" s="180"/>
      <c r="AH454" s="180"/>
    </row>
    <row r="455" ht="15.75" customHeight="1">
      <c r="A455" s="161">
        <v>453.0</v>
      </c>
      <c r="B455" s="167" t="s">
        <v>2032</v>
      </c>
      <c r="C455" s="160" t="s">
        <v>3710</v>
      </c>
      <c r="D455" s="167">
        <v>31.0</v>
      </c>
      <c r="E455" s="96" t="s">
        <v>4062</v>
      </c>
      <c r="F455" s="168" t="s">
        <v>3712</v>
      </c>
      <c r="G455" s="160"/>
      <c r="H455" s="160"/>
      <c r="I455" s="160"/>
      <c r="J455" s="160"/>
      <c r="K455" s="169" t="s">
        <v>333</v>
      </c>
      <c r="L455" s="170"/>
      <c r="M455" s="170"/>
      <c r="N455" s="170"/>
      <c r="O455" s="170"/>
      <c r="P455" s="170"/>
      <c r="Q455" s="170"/>
      <c r="R455" s="170"/>
      <c r="S455" s="189"/>
      <c r="T455" s="189"/>
      <c r="U455" s="180"/>
      <c r="V455" s="180"/>
      <c r="W455" s="180"/>
      <c r="X455" s="180"/>
      <c r="Y455" s="180"/>
      <c r="Z455" s="180"/>
      <c r="AA455" s="180"/>
      <c r="AB455" s="180"/>
      <c r="AC455" s="180"/>
      <c r="AD455" s="180"/>
      <c r="AE455" s="180"/>
      <c r="AF455" s="180"/>
      <c r="AG455" s="180"/>
      <c r="AH455" s="180"/>
    </row>
    <row r="456" ht="15.75" customHeight="1">
      <c r="A456" s="161">
        <v>454.0</v>
      </c>
      <c r="B456" s="167" t="s">
        <v>2032</v>
      </c>
      <c r="C456" s="160" t="s">
        <v>4063</v>
      </c>
      <c r="D456" s="167">
        <v>45.0</v>
      </c>
      <c r="E456" s="96" t="s">
        <v>4064</v>
      </c>
      <c r="F456" s="168" t="s">
        <v>4065</v>
      </c>
      <c r="G456" s="168" t="s">
        <v>4066</v>
      </c>
      <c r="H456" s="168" t="s">
        <v>4067</v>
      </c>
      <c r="I456" s="168" t="s">
        <v>4068</v>
      </c>
      <c r="J456" s="168" t="s">
        <v>642</v>
      </c>
      <c r="K456" s="187" t="s">
        <v>3617</v>
      </c>
      <c r="L456" s="170"/>
      <c r="M456" s="170"/>
      <c r="N456" s="170"/>
      <c r="O456" s="170"/>
      <c r="P456" s="170"/>
      <c r="Q456" s="170"/>
      <c r="R456" s="170"/>
      <c r="S456" s="189"/>
      <c r="T456" s="189"/>
      <c r="U456" s="180"/>
      <c r="V456" s="180"/>
      <c r="W456" s="180"/>
      <c r="X456" s="180"/>
      <c r="Y456" s="180"/>
      <c r="Z456" s="180"/>
      <c r="AA456" s="180"/>
      <c r="AB456" s="180"/>
      <c r="AC456" s="180"/>
      <c r="AD456" s="180"/>
      <c r="AE456" s="180"/>
      <c r="AF456" s="180"/>
      <c r="AG456" s="180"/>
      <c r="AH456" s="180"/>
    </row>
    <row r="457" ht="15.75" customHeight="1">
      <c r="A457" s="67">
        <v>455.0</v>
      </c>
      <c r="B457" s="73" t="s">
        <v>2032</v>
      </c>
      <c r="C457" s="72" t="s">
        <v>4069</v>
      </c>
      <c r="D457" s="73">
        <v>4.0</v>
      </c>
      <c r="E457" s="98" t="s">
        <v>4070</v>
      </c>
      <c r="F457" s="75" t="s">
        <v>2300</v>
      </c>
      <c r="G457" s="75" t="s">
        <v>4071</v>
      </c>
      <c r="H457" s="75" t="s">
        <v>4072</v>
      </c>
      <c r="I457" s="75" t="s">
        <v>4073</v>
      </c>
      <c r="K457" s="77" t="s">
        <v>480</v>
      </c>
      <c r="L457" s="54"/>
      <c r="M457" s="54"/>
      <c r="N457" s="54"/>
      <c r="O457" s="54"/>
      <c r="P457" s="54"/>
      <c r="Q457" s="54"/>
      <c r="R457" s="54"/>
      <c r="S457" s="105"/>
      <c r="T457" s="105"/>
      <c r="U457" s="194"/>
      <c r="V457" s="194"/>
      <c r="W457" s="194"/>
      <c r="X457" s="194"/>
      <c r="Y457" s="194"/>
      <c r="Z457" s="194"/>
      <c r="AA457" s="194"/>
      <c r="AB457" s="194"/>
      <c r="AC457" s="194"/>
      <c r="AD457" s="194"/>
      <c r="AE457" s="194"/>
      <c r="AF457" s="194"/>
      <c r="AG457" s="194"/>
      <c r="AH457" s="194"/>
    </row>
    <row r="458" ht="15.75" customHeight="1">
      <c r="A458" s="161">
        <v>456.0</v>
      </c>
      <c r="B458" s="167" t="s">
        <v>2032</v>
      </c>
      <c r="C458" s="160" t="s">
        <v>2033</v>
      </c>
      <c r="D458" s="167">
        <v>37.0</v>
      </c>
      <c r="E458" s="96" t="s">
        <v>580</v>
      </c>
      <c r="F458" s="168" t="s">
        <v>584</v>
      </c>
      <c r="G458" s="168" t="s">
        <v>2035</v>
      </c>
      <c r="H458" s="168" t="s">
        <v>2036</v>
      </c>
      <c r="I458" s="168" t="s">
        <v>2037</v>
      </c>
      <c r="J458" s="168" t="s">
        <v>585</v>
      </c>
      <c r="K458" s="169" t="s">
        <v>384</v>
      </c>
      <c r="L458" s="170"/>
      <c r="M458" s="170"/>
      <c r="N458" s="170"/>
      <c r="O458" s="170"/>
      <c r="P458" s="170"/>
      <c r="Q458" s="170"/>
      <c r="R458" s="170"/>
      <c r="S458" s="189"/>
      <c r="T458" s="189"/>
      <c r="U458" s="180"/>
      <c r="V458" s="180"/>
      <c r="W458" s="180"/>
      <c r="X458" s="180"/>
      <c r="Y458" s="180"/>
      <c r="Z458" s="180"/>
      <c r="AA458" s="180"/>
      <c r="AB458" s="180"/>
      <c r="AC458" s="180"/>
      <c r="AD458" s="180"/>
      <c r="AE458" s="180"/>
      <c r="AF458" s="180"/>
      <c r="AG458" s="180"/>
      <c r="AH458" s="180"/>
    </row>
    <row r="459" ht="15.75" customHeight="1">
      <c r="A459" s="161">
        <v>457.0</v>
      </c>
      <c r="B459" s="167" t="s">
        <v>2032</v>
      </c>
      <c r="C459" s="160" t="s">
        <v>4074</v>
      </c>
      <c r="D459" s="167">
        <v>7.0</v>
      </c>
      <c r="E459" s="96" t="s">
        <v>4075</v>
      </c>
      <c r="F459" s="168" t="s">
        <v>2644</v>
      </c>
      <c r="G459" s="168" t="s">
        <v>4076</v>
      </c>
      <c r="H459" s="168" t="s">
        <v>1783</v>
      </c>
      <c r="I459" s="168" t="s">
        <v>2111</v>
      </c>
      <c r="J459" s="160"/>
      <c r="K459" s="77" t="s">
        <v>269</v>
      </c>
      <c r="L459" s="170"/>
      <c r="M459" s="170"/>
      <c r="N459" s="170"/>
      <c r="O459" s="170"/>
      <c r="P459" s="170"/>
      <c r="Q459" s="170"/>
      <c r="R459" s="170"/>
      <c r="S459" s="189"/>
      <c r="T459" s="189"/>
      <c r="U459" s="180"/>
      <c r="V459" s="180"/>
      <c r="W459" s="180"/>
      <c r="X459" s="180"/>
      <c r="Y459" s="180"/>
      <c r="Z459" s="180"/>
      <c r="AA459" s="180"/>
      <c r="AB459" s="180"/>
      <c r="AC459" s="180"/>
      <c r="AD459" s="180"/>
      <c r="AE459" s="180"/>
      <c r="AF459" s="180"/>
      <c r="AG459" s="180"/>
      <c r="AH459" s="180"/>
    </row>
    <row r="460" ht="15.75" customHeight="1">
      <c r="A460" s="161">
        <v>458.0</v>
      </c>
      <c r="B460" s="167" t="s">
        <v>2032</v>
      </c>
      <c r="C460" s="160" t="s">
        <v>4077</v>
      </c>
      <c r="D460" s="167">
        <v>4.0</v>
      </c>
      <c r="E460" s="96" t="s">
        <v>4078</v>
      </c>
      <c r="F460" s="168" t="s">
        <v>2436</v>
      </c>
      <c r="G460" s="168" t="s">
        <v>2434</v>
      </c>
      <c r="H460" s="168" t="s">
        <v>2435</v>
      </c>
      <c r="I460" s="168" t="s">
        <v>2437</v>
      </c>
      <c r="J460" s="160"/>
      <c r="K460" s="77" t="s">
        <v>269</v>
      </c>
      <c r="L460" s="170"/>
      <c r="M460" s="170"/>
      <c r="N460" s="170"/>
      <c r="O460" s="170"/>
      <c r="P460" s="170"/>
      <c r="Q460" s="170"/>
      <c r="R460" s="170"/>
      <c r="S460" s="189"/>
      <c r="T460" s="189"/>
      <c r="U460" s="180"/>
      <c r="V460" s="180"/>
      <c r="W460" s="180"/>
      <c r="X460" s="180"/>
      <c r="Y460" s="180"/>
      <c r="Z460" s="180"/>
      <c r="AA460" s="180"/>
      <c r="AB460" s="180"/>
      <c r="AC460" s="180"/>
      <c r="AD460" s="180"/>
      <c r="AE460" s="180"/>
      <c r="AF460" s="180"/>
      <c r="AG460" s="180"/>
      <c r="AH460" s="180"/>
    </row>
    <row r="461" ht="15.75" customHeight="1">
      <c r="A461" s="161">
        <v>459.0</v>
      </c>
      <c r="B461" s="167" t="s">
        <v>2032</v>
      </c>
      <c r="C461" s="160" t="s">
        <v>4079</v>
      </c>
      <c r="D461" s="167">
        <v>2.0</v>
      </c>
      <c r="E461" s="96" t="s">
        <v>4080</v>
      </c>
      <c r="F461" s="168" t="s">
        <v>1783</v>
      </c>
      <c r="G461" s="160"/>
      <c r="H461" s="160"/>
      <c r="I461" s="160"/>
      <c r="J461" s="160"/>
      <c r="K461" s="169" t="s">
        <v>416</v>
      </c>
      <c r="L461" s="170"/>
      <c r="M461" s="170"/>
      <c r="N461" s="170"/>
      <c r="O461" s="170"/>
      <c r="P461" s="170"/>
      <c r="Q461" s="170"/>
      <c r="R461" s="170"/>
      <c r="S461" s="189"/>
      <c r="T461" s="189"/>
      <c r="U461" s="180"/>
      <c r="V461" s="180"/>
      <c r="W461" s="180"/>
      <c r="X461" s="180"/>
      <c r="Y461" s="180"/>
      <c r="Z461" s="180"/>
      <c r="AA461" s="180"/>
      <c r="AB461" s="180"/>
      <c r="AC461" s="180"/>
      <c r="AD461" s="180"/>
      <c r="AE461" s="180"/>
      <c r="AF461" s="180"/>
      <c r="AG461" s="180"/>
      <c r="AH461" s="180"/>
    </row>
    <row r="462" ht="15.75" customHeight="1">
      <c r="A462" s="161">
        <v>460.0</v>
      </c>
      <c r="B462" s="167" t="s">
        <v>2032</v>
      </c>
      <c r="C462" s="160" t="s">
        <v>4081</v>
      </c>
      <c r="D462" s="167">
        <v>6.0</v>
      </c>
      <c r="E462" s="96" t="s">
        <v>4082</v>
      </c>
      <c r="F462" s="168" t="s">
        <v>3576</v>
      </c>
      <c r="G462" s="168" t="s">
        <v>4083</v>
      </c>
      <c r="H462" s="168" t="s">
        <v>3250</v>
      </c>
      <c r="I462" s="160"/>
      <c r="J462" s="160"/>
      <c r="K462" s="77" t="s">
        <v>7</v>
      </c>
      <c r="L462" s="170"/>
      <c r="M462" s="170"/>
      <c r="N462" s="170"/>
      <c r="O462" s="170"/>
      <c r="P462" s="170"/>
      <c r="Q462" s="170"/>
      <c r="R462" s="170"/>
      <c r="S462" s="189"/>
      <c r="T462" s="189"/>
      <c r="U462" s="180"/>
      <c r="V462" s="180"/>
      <c r="W462" s="180"/>
      <c r="X462" s="180"/>
      <c r="Y462" s="180"/>
      <c r="Z462" s="180"/>
      <c r="AA462" s="180"/>
      <c r="AB462" s="180"/>
      <c r="AC462" s="180"/>
      <c r="AD462" s="180"/>
      <c r="AE462" s="180"/>
      <c r="AF462" s="180"/>
      <c r="AG462" s="180"/>
      <c r="AH462" s="180"/>
    </row>
    <row r="463" ht="15.75" customHeight="1">
      <c r="A463" s="161">
        <v>461.0</v>
      </c>
      <c r="B463" s="167" t="s">
        <v>2032</v>
      </c>
      <c r="C463" s="160" t="s">
        <v>4084</v>
      </c>
      <c r="D463" s="167">
        <v>5.0</v>
      </c>
      <c r="E463" s="96" t="s">
        <v>4085</v>
      </c>
      <c r="F463" s="168" t="s">
        <v>3556</v>
      </c>
      <c r="G463" s="168" t="s">
        <v>2098</v>
      </c>
      <c r="H463" s="168" t="s">
        <v>4086</v>
      </c>
      <c r="I463" s="160"/>
      <c r="J463" s="160"/>
      <c r="K463" s="169" t="s">
        <v>1297</v>
      </c>
      <c r="L463" s="170"/>
      <c r="M463" s="170"/>
      <c r="N463" s="170"/>
      <c r="O463" s="170"/>
      <c r="P463" s="170"/>
      <c r="Q463" s="170"/>
      <c r="R463" s="170"/>
      <c r="S463" s="189"/>
      <c r="T463" s="189"/>
      <c r="U463" s="180"/>
      <c r="V463" s="180"/>
      <c r="W463" s="180"/>
      <c r="X463" s="180"/>
      <c r="Y463" s="180"/>
      <c r="Z463" s="180"/>
      <c r="AA463" s="180"/>
      <c r="AB463" s="180"/>
      <c r="AC463" s="180"/>
      <c r="AD463" s="180"/>
      <c r="AE463" s="180"/>
      <c r="AF463" s="180"/>
      <c r="AG463" s="180"/>
      <c r="AH463" s="180"/>
    </row>
    <row r="464" ht="15.75" customHeight="1">
      <c r="A464" s="161">
        <v>462.0</v>
      </c>
      <c r="B464" s="167" t="s">
        <v>2032</v>
      </c>
      <c r="C464" s="160" t="s">
        <v>4087</v>
      </c>
      <c r="D464" s="167">
        <v>91.0</v>
      </c>
      <c r="E464" s="96" t="s">
        <v>4088</v>
      </c>
      <c r="F464" s="168" t="s">
        <v>587</v>
      </c>
      <c r="G464" s="168" t="s">
        <v>4089</v>
      </c>
      <c r="H464" s="168" t="s">
        <v>2308</v>
      </c>
      <c r="I464" s="168" t="s">
        <v>4090</v>
      </c>
      <c r="J464" s="168" t="s">
        <v>3284</v>
      </c>
      <c r="K464" s="169" t="s">
        <v>1768</v>
      </c>
      <c r="L464" s="170"/>
      <c r="M464" s="170"/>
      <c r="N464" s="170"/>
      <c r="O464" s="170"/>
      <c r="P464" s="170"/>
      <c r="Q464" s="170"/>
      <c r="R464" s="170"/>
      <c r="S464" s="189"/>
      <c r="T464" s="189"/>
      <c r="U464" s="180"/>
      <c r="V464" s="180"/>
      <c r="W464" s="180"/>
      <c r="X464" s="180"/>
      <c r="Y464" s="180"/>
      <c r="Z464" s="180"/>
      <c r="AA464" s="180"/>
      <c r="AB464" s="180"/>
      <c r="AC464" s="180"/>
      <c r="AD464" s="180"/>
      <c r="AE464" s="180"/>
      <c r="AF464" s="180"/>
      <c r="AG464" s="180"/>
      <c r="AH464" s="180"/>
    </row>
    <row r="465" ht="15.75" customHeight="1">
      <c r="A465" s="67">
        <v>463.0</v>
      </c>
      <c r="B465" s="73" t="s">
        <v>2032</v>
      </c>
      <c r="C465" s="72" t="s">
        <v>4091</v>
      </c>
      <c r="D465" s="73">
        <v>47.0</v>
      </c>
      <c r="E465" s="98" t="s">
        <v>4092</v>
      </c>
      <c r="F465" s="75" t="s">
        <v>2892</v>
      </c>
      <c r="G465" s="75" t="s">
        <v>3547</v>
      </c>
      <c r="H465" s="75" t="s">
        <v>3254</v>
      </c>
      <c r="I465" s="75" t="s">
        <v>2143</v>
      </c>
      <c r="J465" s="75" t="s">
        <v>2368</v>
      </c>
      <c r="K465" s="77" t="s">
        <v>1768</v>
      </c>
      <c r="L465" s="54"/>
      <c r="M465" s="54"/>
      <c r="N465" s="54"/>
      <c r="O465" s="54"/>
      <c r="P465" s="54"/>
      <c r="Q465" s="54"/>
      <c r="R465" s="54"/>
      <c r="S465" s="105"/>
      <c r="T465" s="105"/>
      <c r="U465" s="194"/>
      <c r="V465" s="194"/>
      <c r="W465" s="194"/>
      <c r="X465" s="194"/>
      <c r="Y465" s="194"/>
      <c r="Z465" s="194"/>
      <c r="AA465" s="194"/>
      <c r="AB465" s="194"/>
      <c r="AC465" s="194"/>
      <c r="AD465" s="194"/>
      <c r="AE465" s="194"/>
      <c r="AF465" s="194"/>
      <c r="AG465" s="194"/>
      <c r="AH465" s="194"/>
    </row>
    <row r="466" ht="15.75" customHeight="1">
      <c r="A466" s="161">
        <v>464.0</v>
      </c>
      <c r="B466" s="167" t="s">
        <v>2032</v>
      </c>
      <c r="C466" s="160" t="s">
        <v>4093</v>
      </c>
      <c r="D466" s="167">
        <v>7.0</v>
      </c>
      <c r="E466" s="96" t="s">
        <v>4094</v>
      </c>
      <c r="F466" s="168" t="s">
        <v>4095</v>
      </c>
      <c r="G466" s="168" t="s">
        <v>1318</v>
      </c>
      <c r="H466" s="168" t="s">
        <v>4096</v>
      </c>
      <c r="I466" s="168" t="s">
        <v>4097</v>
      </c>
      <c r="J466" s="168" t="s">
        <v>4098</v>
      </c>
      <c r="K466" s="169" t="s">
        <v>7</v>
      </c>
      <c r="L466" s="170"/>
      <c r="M466" s="170"/>
      <c r="N466" s="170"/>
      <c r="O466" s="170"/>
      <c r="P466" s="170"/>
      <c r="Q466" s="170"/>
      <c r="R466" s="170"/>
      <c r="S466" s="189"/>
      <c r="T466" s="189"/>
      <c r="U466" s="180"/>
      <c r="V466" s="180"/>
      <c r="W466" s="180"/>
      <c r="X466" s="180"/>
      <c r="Y466" s="180"/>
      <c r="Z466" s="180"/>
      <c r="AA466" s="180"/>
      <c r="AB466" s="180"/>
      <c r="AC466" s="180"/>
      <c r="AD466" s="180"/>
      <c r="AE466" s="180"/>
      <c r="AF466" s="180"/>
      <c r="AG466" s="180"/>
      <c r="AH466" s="180"/>
    </row>
    <row r="467" ht="15.75" customHeight="1">
      <c r="A467" s="161">
        <v>465.0</v>
      </c>
      <c r="B467" s="167" t="s">
        <v>2032</v>
      </c>
      <c r="C467" s="160" t="s">
        <v>4099</v>
      </c>
      <c r="D467" s="167">
        <v>201.0</v>
      </c>
      <c r="E467" s="96" t="s">
        <v>1965</v>
      </c>
      <c r="F467" s="168" t="s">
        <v>4100</v>
      </c>
      <c r="G467" s="168" t="s">
        <v>4101</v>
      </c>
      <c r="H467" s="168" t="s">
        <v>1776</v>
      </c>
      <c r="I467" s="168" t="s">
        <v>399</v>
      </c>
      <c r="J467" s="168" t="s">
        <v>4102</v>
      </c>
      <c r="K467" s="169" t="s">
        <v>269</v>
      </c>
      <c r="L467" s="170"/>
      <c r="M467" s="170"/>
      <c r="N467" s="170"/>
      <c r="O467" s="170"/>
      <c r="P467" s="170"/>
      <c r="Q467" s="170"/>
      <c r="R467" s="170"/>
      <c r="S467" s="189"/>
      <c r="T467" s="189"/>
      <c r="U467" s="180"/>
      <c r="V467" s="180"/>
      <c r="W467" s="180"/>
      <c r="X467" s="180"/>
      <c r="Y467" s="180"/>
      <c r="Z467" s="180"/>
      <c r="AA467" s="180"/>
      <c r="AB467" s="180"/>
      <c r="AC467" s="180"/>
      <c r="AD467" s="180"/>
      <c r="AE467" s="180"/>
      <c r="AF467" s="180"/>
      <c r="AG467" s="180"/>
      <c r="AH467" s="180"/>
    </row>
    <row r="468" ht="15.75" customHeight="1">
      <c r="A468" s="161">
        <v>466.0</v>
      </c>
      <c r="B468" s="167" t="s">
        <v>2032</v>
      </c>
      <c r="C468" s="160" t="s">
        <v>4103</v>
      </c>
      <c r="D468" s="167">
        <v>18.0</v>
      </c>
      <c r="E468" s="96" t="s">
        <v>4104</v>
      </c>
      <c r="F468" s="168" t="s">
        <v>2776</v>
      </c>
      <c r="G468" s="168" t="s">
        <v>2775</v>
      </c>
      <c r="H468" s="168" t="s">
        <v>1244</v>
      </c>
      <c r="I468" s="168" t="s">
        <v>1245</v>
      </c>
      <c r="J468" s="168" t="s">
        <v>2053</v>
      </c>
      <c r="K468" s="169" t="s">
        <v>384</v>
      </c>
      <c r="L468" s="170"/>
      <c r="M468" s="170"/>
      <c r="N468" s="170"/>
      <c r="O468" s="170"/>
      <c r="P468" s="170"/>
      <c r="Q468" s="170"/>
      <c r="R468" s="170"/>
      <c r="S468" s="189"/>
      <c r="T468" s="189"/>
      <c r="U468" s="180"/>
      <c r="V468" s="180"/>
      <c r="W468" s="180"/>
      <c r="X468" s="180"/>
      <c r="Y468" s="180"/>
      <c r="Z468" s="180"/>
      <c r="AA468" s="180"/>
      <c r="AB468" s="180"/>
      <c r="AC468" s="180"/>
      <c r="AD468" s="180"/>
      <c r="AE468" s="180"/>
      <c r="AF468" s="180"/>
      <c r="AG468" s="180"/>
      <c r="AH468" s="180"/>
    </row>
    <row r="469" ht="15.75" customHeight="1">
      <c r="A469" s="161">
        <v>467.0</v>
      </c>
      <c r="B469" s="167" t="s">
        <v>2032</v>
      </c>
      <c r="C469" s="160" t="s">
        <v>4105</v>
      </c>
      <c r="D469" s="167">
        <v>15.0</v>
      </c>
      <c r="E469" s="96" t="s">
        <v>1786</v>
      </c>
      <c r="F469" s="168" t="s">
        <v>4106</v>
      </c>
      <c r="G469" s="168" t="s">
        <v>4107</v>
      </c>
      <c r="H469" s="168" t="s">
        <v>1743</v>
      </c>
      <c r="I469" s="168" t="s">
        <v>4108</v>
      </c>
      <c r="J469" s="168" t="s">
        <v>1790</v>
      </c>
      <c r="K469" s="77" t="s">
        <v>416</v>
      </c>
      <c r="L469" s="170"/>
      <c r="M469" s="170"/>
      <c r="N469" s="170"/>
      <c r="O469" s="170"/>
      <c r="P469" s="170"/>
      <c r="Q469" s="170"/>
      <c r="R469" s="170"/>
      <c r="S469" s="189"/>
      <c r="T469" s="189"/>
      <c r="U469" s="180"/>
      <c r="V469" s="180"/>
      <c r="W469" s="180"/>
      <c r="X469" s="180"/>
      <c r="Y469" s="180"/>
      <c r="Z469" s="180"/>
      <c r="AA469" s="180"/>
      <c r="AB469" s="180"/>
      <c r="AC469" s="180"/>
      <c r="AD469" s="180"/>
      <c r="AE469" s="180"/>
      <c r="AF469" s="180"/>
      <c r="AG469" s="180"/>
      <c r="AH469" s="180"/>
    </row>
    <row r="470" ht="15.75" customHeight="1">
      <c r="A470" s="67">
        <v>468.0</v>
      </c>
      <c r="B470" s="73" t="s">
        <v>2032</v>
      </c>
      <c r="C470" s="72" t="s">
        <v>4109</v>
      </c>
      <c r="D470" s="73">
        <v>216.0</v>
      </c>
      <c r="E470" s="98" t="s">
        <v>4110</v>
      </c>
      <c r="F470" s="75" t="s">
        <v>4111</v>
      </c>
      <c r="G470" s="75" t="s">
        <v>4112</v>
      </c>
      <c r="H470" s="75" t="s">
        <v>4113</v>
      </c>
      <c r="I470" s="75" t="s">
        <v>2762</v>
      </c>
      <c r="J470" s="75" t="s">
        <v>2173</v>
      </c>
      <c r="K470" s="77" t="s">
        <v>269</v>
      </c>
      <c r="L470" s="54"/>
      <c r="M470" s="54"/>
      <c r="N470" s="54"/>
      <c r="O470" s="54"/>
      <c r="P470" s="54"/>
      <c r="Q470" s="54"/>
      <c r="R470" s="54"/>
      <c r="S470" s="105"/>
      <c r="T470" s="105"/>
      <c r="U470" s="194"/>
      <c r="V470" s="194"/>
      <c r="W470" s="194"/>
      <c r="X470" s="194"/>
      <c r="Y470" s="194"/>
      <c r="Z470" s="194"/>
      <c r="AA470" s="194"/>
      <c r="AB470" s="194"/>
      <c r="AC470" s="194"/>
      <c r="AD470" s="194"/>
      <c r="AE470" s="194"/>
      <c r="AF470" s="194"/>
      <c r="AG470" s="194"/>
      <c r="AH470" s="194"/>
    </row>
    <row r="471" ht="15.75" customHeight="1">
      <c r="A471" s="67">
        <v>469.0</v>
      </c>
      <c r="B471" s="73" t="s">
        <v>2032</v>
      </c>
      <c r="C471" s="72" t="s">
        <v>4114</v>
      </c>
      <c r="D471" s="73">
        <v>18.0</v>
      </c>
      <c r="E471" s="98" t="s">
        <v>4115</v>
      </c>
      <c r="F471" s="75" t="s">
        <v>4116</v>
      </c>
      <c r="G471" s="75" t="s">
        <v>4117</v>
      </c>
      <c r="H471" s="75" t="s">
        <v>4118</v>
      </c>
      <c r="I471" s="75" t="s">
        <v>1135</v>
      </c>
      <c r="J471" s="75" t="s">
        <v>4119</v>
      </c>
      <c r="K471" s="77" t="s">
        <v>215</v>
      </c>
      <c r="L471" s="54"/>
      <c r="M471" s="54"/>
      <c r="N471" s="54"/>
      <c r="O471" s="54"/>
      <c r="P471" s="54"/>
      <c r="Q471" s="54"/>
      <c r="R471" s="54"/>
      <c r="S471" s="105"/>
      <c r="T471" s="105"/>
      <c r="U471" s="194"/>
      <c r="V471" s="194"/>
      <c r="W471" s="194"/>
      <c r="X471" s="194"/>
      <c r="Y471" s="194"/>
      <c r="Z471" s="194"/>
      <c r="AA471" s="194"/>
      <c r="AB471" s="194"/>
      <c r="AC471" s="194"/>
      <c r="AD471" s="194"/>
      <c r="AE471" s="194"/>
      <c r="AF471" s="194"/>
      <c r="AG471" s="194"/>
      <c r="AH471" s="194"/>
    </row>
    <row r="472" ht="15.75" customHeight="1">
      <c r="A472" s="67">
        <v>470.0</v>
      </c>
      <c r="B472" s="73" t="s">
        <v>2032</v>
      </c>
      <c r="C472" s="72" t="s">
        <v>4120</v>
      </c>
      <c r="D472" s="73">
        <v>12.0</v>
      </c>
      <c r="E472" s="98" t="s">
        <v>4121</v>
      </c>
      <c r="F472" s="75" t="s">
        <v>2693</v>
      </c>
      <c r="G472" s="75" t="s">
        <v>1753</v>
      </c>
      <c r="H472" s="75" t="s">
        <v>2331</v>
      </c>
      <c r="I472" s="75" t="s">
        <v>4122</v>
      </c>
      <c r="J472" s="75" t="s">
        <v>3773</v>
      </c>
      <c r="K472" s="77" t="s">
        <v>269</v>
      </c>
      <c r="L472" s="54"/>
      <c r="M472" s="54"/>
      <c r="N472" s="54"/>
      <c r="O472" s="54"/>
      <c r="P472" s="54"/>
      <c r="Q472" s="54"/>
      <c r="R472" s="54"/>
      <c r="S472" s="105"/>
      <c r="T472" s="105"/>
      <c r="U472" s="194"/>
      <c r="V472" s="194"/>
      <c r="W472" s="194"/>
      <c r="X472" s="194"/>
      <c r="Y472" s="194"/>
      <c r="Z472" s="194"/>
      <c r="AA472" s="194"/>
      <c r="AB472" s="194"/>
      <c r="AC472" s="194"/>
      <c r="AD472" s="194"/>
      <c r="AE472" s="194"/>
      <c r="AF472" s="194"/>
      <c r="AG472" s="194"/>
      <c r="AH472" s="194"/>
    </row>
    <row r="473" ht="15.75" customHeight="1">
      <c r="A473" s="67">
        <v>471.0</v>
      </c>
      <c r="B473" s="73" t="s">
        <v>2032</v>
      </c>
      <c r="C473" s="72" t="s">
        <v>4123</v>
      </c>
      <c r="D473" s="73">
        <v>63.0</v>
      </c>
      <c r="E473" s="98" t="s">
        <v>4124</v>
      </c>
      <c r="F473" s="75" t="s">
        <v>2533</v>
      </c>
      <c r="G473" s="75" t="s">
        <v>2301</v>
      </c>
      <c r="H473" s="75" t="s">
        <v>3965</v>
      </c>
      <c r="I473" s="75" t="s">
        <v>2290</v>
      </c>
      <c r="J473" s="75" t="s">
        <v>3897</v>
      </c>
      <c r="K473" s="77" t="s">
        <v>269</v>
      </c>
      <c r="L473" s="54"/>
      <c r="M473" s="54"/>
      <c r="N473" s="54"/>
      <c r="O473" s="54"/>
      <c r="P473" s="54"/>
      <c r="Q473" s="54"/>
      <c r="R473" s="54"/>
      <c r="S473" s="105"/>
      <c r="T473" s="105"/>
      <c r="U473" s="194"/>
      <c r="V473" s="194"/>
      <c r="W473" s="194"/>
      <c r="X473" s="194"/>
      <c r="Y473" s="194"/>
      <c r="Z473" s="194"/>
      <c r="AA473" s="194"/>
      <c r="AB473" s="194"/>
      <c r="AC473" s="194"/>
      <c r="AD473" s="194"/>
      <c r="AE473" s="194"/>
      <c r="AF473" s="194"/>
      <c r="AG473" s="194"/>
      <c r="AH473" s="194"/>
    </row>
    <row r="474" ht="15.75" customHeight="1">
      <c r="A474" s="67">
        <v>472.0</v>
      </c>
      <c r="B474" s="73" t="s">
        <v>2032</v>
      </c>
      <c r="C474" s="72" t="s">
        <v>4125</v>
      </c>
      <c r="D474" s="73">
        <v>40.0</v>
      </c>
      <c r="E474" s="98" t="s">
        <v>4126</v>
      </c>
      <c r="F474" s="75" t="s">
        <v>3119</v>
      </c>
      <c r="G474" s="75" t="s">
        <v>4127</v>
      </c>
      <c r="H474" s="75" t="s">
        <v>3066</v>
      </c>
      <c r="I474" s="75" t="s">
        <v>4128</v>
      </c>
      <c r="J474" s="75" t="s">
        <v>3089</v>
      </c>
      <c r="K474" s="77" t="s">
        <v>1768</v>
      </c>
      <c r="L474" s="54"/>
      <c r="M474" s="54"/>
      <c r="N474" s="54"/>
      <c r="O474" s="54"/>
      <c r="P474" s="54"/>
      <c r="Q474" s="54"/>
      <c r="R474" s="54"/>
      <c r="S474" s="105"/>
      <c r="T474" s="105"/>
      <c r="U474" s="194"/>
      <c r="V474" s="194"/>
      <c r="W474" s="194"/>
      <c r="X474" s="194"/>
      <c r="Y474" s="194"/>
      <c r="Z474" s="194"/>
      <c r="AA474" s="194"/>
      <c r="AB474" s="194"/>
      <c r="AC474" s="194"/>
      <c r="AD474" s="194"/>
      <c r="AE474" s="194"/>
      <c r="AF474" s="194"/>
      <c r="AG474" s="194"/>
      <c r="AH474" s="194"/>
    </row>
    <row r="475" ht="15.75" customHeight="1">
      <c r="A475" s="161">
        <v>473.0</v>
      </c>
      <c r="B475" s="167" t="s">
        <v>2032</v>
      </c>
      <c r="C475" s="160" t="s">
        <v>4129</v>
      </c>
      <c r="D475" s="167">
        <v>30.0</v>
      </c>
      <c r="E475" s="96" t="s">
        <v>4130</v>
      </c>
      <c r="F475" s="168" t="s">
        <v>2833</v>
      </c>
      <c r="G475" s="168" t="s">
        <v>2844</v>
      </c>
      <c r="H475" s="168" t="s">
        <v>4131</v>
      </c>
      <c r="I475" s="168" t="s">
        <v>4132</v>
      </c>
      <c r="J475" s="168" t="s">
        <v>2776</v>
      </c>
      <c r="K475" s="169" t="s">
        <v>1768</v>
      </c>
      <c r="L475" s="170"/>
      <c r="M475" s="170"/>
      <c r="N475" s="170"/>
      <c r="O475" s="170"/>
      <c r="P475" s="170"/>
      <c r="Q475" s="170"/>
      <c r="R475" s="170"/>
      <c r="S475" s="189"/>
      <c r="T475" s="189"/>
      <c r="U475" s="180"/>
      <c r="V475" s="180"/>
      <c r="W475" s="180"/>
      <c r="X475" s="180"/>
      <c r="Y475" s="180"/>
      <c r="Z475" s="180"/>
      <c r="AA475" s="180"/>
      <c r="AB475" s="180"/>
      <c r="AC475" s="180"/>
      <c r="AD475" s="180"/>
      <c r="AE475" s="180"/>
      <c r="AF475" s="180"/>
      <c r="AG475" s="180"/>
      <c r="AH475" s="180"/>
    </row>
    <row r="476" ht="15.75" customHeight="1">
      <c r="A476" s="161">
        <v>474.0</v>
      </c>
      <c r="B476" s="167" t="s">
        <v>2032</v>
      </c>
      <c r="C476" s="160" t="s">
        <v>4133</v>
      </c>
      <c r="D476" s="167">
        <v>16.0</v>
      </c>
      <c r="E476" s="96" t="s">
        <v>4134</v>
      </c>
      <c r="F476" s="168" t="s">
        <v>3299</v>
      </c>
      <c r="G476" s="168" t="s">
        <v>4135</v>
      </c>
      <c r="H476" s="168" t="s">
        <v>3297</v>
      </c>
      <c r="I476" s="168" t="s">
        <v>4136</v>
      </c>
      <c r="J476" s="168" t="s">
        <v>3296</v>
      </c>
      <c r="K476" s="187" t="s">
        <v>2162</v>
      </c>
      <c r="L476" s="170"/>
      <c r="M476" s="170"/>
      <c r="N476" s="170"/>
      <c r="O476" s="170"/>
      <c r="P476" s="170"/>
      <c r="Q476" s="170"/>
      <c r="R476" s="170"/>
      <c r="S476" s="189"/>
      <c r="T476" s="189"/>
      <c r="U476" s="180"/>
      <c r="V476" s="180"/>
      <c r="W476" s="180"/>
      <c r="X476" s="180"/>
      <c r="Y476" s="180"/>
      <c r="Z476" s="180"/>
      <c r="AA476" s="180"/>
      <c r="AB476" s="180"/>
      <c r="AC476" s="180"/>
      <c r="AD476" s="180"/>
      <c r="AE476" s="180"/>
      <c r="AF476" s="180"/>
      <c r="AG476" s="180"/>
      <c r="AH476" s="180"/>
    </row>
    <row r="477" ht="15.75" customHeight="1">
      <c r="A477" s="161">
        <v>475.0</v>
      </c>
      <c r="B477" s="167" t="s">
        <v>2032</v>
      </c>
      <c r="C477" s="160" t="s">
        <v>4137</v>
      </c>
      <c r="D477" s="167">
        <v>38.0</v>
      </c>
      <c r="E477" s="96" t="s">
        <v>4138</v>
      </c>
      <c r="F477" s="168" t="s">
        <v>2144</v>
      </c>
      <c r="G477" s="168" t="s">
        <v>3818</v>
      </c>
      <c r="H477" s="168" t="s">
        <v>3273</v>
      </c>
      <c r="I477" s="168" t="s">
        <v>3274</v>
      </c>
      <c r="J477" s="168" t="s">
        <v>2145</v>
      </c>
      <c r="K477" s="77" t="s">
        <v>684</v>
      </c>
      <c r="L477" s="170"/>
      <c r="M477" s="170"/>
      <c r="N477" s="170"/>
      <c r="O477" s="170"/>
      <c r="P477" s="170"/>
      <c r="Q477" s="170"/>
      <c r="R477" s="170"/>
      <c r="S477" s="189"/>
      <c r="T477" s="189"/>
      <c r="U477" s="180"/>
      <c r="V477" s="180"/>
      <c r="W477" s="180"/>
      <c r="X477" s="180"/>
      <c r="Y477" s="180"/>
      <c r="Z477" s="180"/>
      <c r="AA477" s="180"/>
      <c r="AB477" s="180"/>
      <c r="AC477" s="180"/>
      <c r="AD477" s="180"/>
      <c r="AE477" s="180"/>
      <c r="AF477" s="180"/>
      <c r="AG477" s="180"/>
      <c r="AH477" s="180"/>
    </row>
    <row r="478" ht="15.75" customHeight="1">
      <c r="A478" s="161">
        <v>476.0</v>
      </c>
      <c r="B478" s="167" t="s">
        <v>2032</v>
      </c>
      <c r="C478" s="160" t="s">
        <v>3396</v>
      </c>
      <c r="D478" s="167">
        <v>17.0</v>
      </c>
      <c r="E478" s="96" t="s">
        <v>4139</v>
      </c>
      <c r="F478" s="168" t="s">
        <v>520</v>
      </c>
      <c r="G478" s="168" t="s">
        <v>1187</v>
      </c>
      <c r="H478" s="168" t="s">
        <v>3398</v>
      </c>
      <c r="I478" s="168" t="s">
        <v>1743</v>
      </c>
      <c r="J478" s="168" t="s">
        <v>521</v>
      </c>
      <c r="K478" s="169" t="s">
        <v>1192</v>
      </c>
      <c r="L478" s="170"/>
      <c r="M478" s="170"/>
      <c r="N478" s="170"/>
      <c r="O478" s="170"/>
      <c r="P478" s="170"/>
      <c r="Q478" s="170"/>
      <c r="R478" s="170"/>
      <c r="S478" s="189"/>
      <c r="T478" s="189"/>
      <c r="U478" s="180"/>
      <c r="V478" s="180"/>
      <c r="W478" s="180"/>
      <c r="X478" s="180"/>
      <c r="Y478" s="180"/>
      <c r="Z478" s="180"/>
      <c r="AA478" s="180"/>
      <c r="AB478" s="180"/>
      <c r="AC478" s="180"/>
      <c r="AD478" s="180"/>
      <c r="AE478" s="180"/>
      <c r="AF478" s="180"/>
      <c r="AG478" s="180"/>
      <c r="AH478" s="180"/>
    </row>
    <row r="479" ht="15.75" customHeight="1">
      <c r="A479" s="161">
        <v>477.0</v>
      </c>
      <c r="B479" s="167" t="s">
        <v>2032</v>
      </c>
      <c r="C479" s="160" t="s">
        <v>4140</v>
      </c>
      <c r="D479" s="167">
        <v>3.0</v>
      </c>
      <c r="E479" s="96" t="s">
        <v>4141</v>
      </c>
      <c r="F479" s="168" t="s">
        <v>2514</v>
      </c>
      <c r="G479" s="168" t="s">
        <v>4142</v>
      </c>
      <c r="H479" s="168" t="s">
        <v>2587</v>
      </c>
      <c r="I479" s="160"/>
      <c r="J479" s="160"/>
      <c r="K479" s="77" t="s">
        <v>285</v>
      </c>
      <c r="L479" s="170"/>
      <c r="M479" s="170"/>
      <c r="N479" s="170"/>
      <c r="O479" s="170"/>
      <c r="P479" s="170"/>
      <c r="Q479" s="170"/>
      <c r="R479" s="170"/>
      <c r="S479" s="189"/>
      <c r="T479" s="189"/>
      <c r="U479" s="180"/>
      <c r="V479" s="180"/>
      <c r="W479" s="180"/>
      <c r="X479" s="180"/>
      <c r="Y479" s="180"/>
      <c r="Z479" s="180"/>
      <c r="AA479" s="180"/>
      <c r="AB479" s="180"/>
      <c r="AC479" s="180"/>
      <c r="AD479" s="180"/>
      <c r="AE479" s="180"/>
      <c r="AF479" s="180"/>
      <c r="AG479" s="180"/>
      <c r="AH479" s="180"/>
    </row>
    <row r="480" ht="15.75" customHeight="1">
      <c r="A480" s="161">
        <v>478.0</v>
      </c>
      <c r="B480" s="167" t="s">
        <v>2032</v>
      </c>
      <c r="C480" s="160" t="s">
        <v>4143</v>
      </c>
      <c r="D480" s="167">
        <v>111.0</v>
      </c>
      <c r="E480" s="96" t="s">
        <v>4144</v>
      </c>
      <c r="F480" s="168" t="s">
        <v>2676</v>
      </c>
      <c r="G480" s="168" t="s">
        <v>4145</v>
      </c>
      <c r="H480" s="168" t="s">
        <v>4146</v>
      </c>
      <c r="I480" s="168" t="s">
        <v>2041</v>
      </c>
      <c r="J480" s="168" t="s">
        <v>4147</v>
      </c>
      <c r="K480" s="169" t="s">
        <v>285</v>
      </c>
      <c r="L480" s="170"/>
      <c r="M480" s="170"/>
      <c r="N480" s="170"/>
      <c r="O480" s="170"/>
      <c r="P480" s="170"/>
      <c r="Q480" s="170"/>
      <c r="R480" s="170"/>
      <c r="S480" s="189"/>
      <c r="T480" s="189"/>
      <c r="U480" s="180"/>
      <c r="V480" s="180"/>
      <c r="W480" s="180"/>
      <c r="X480" s="180"/>
      <c r="Y480" s="180"/>
      <c r="Z480" s="180"/>
      <c r="AA480" s="180"/>
      <c r="AB480" s="180"/>
      <c r="AC480" s="180"/>
      <c r="AD480" s="180"/>
      <c r="AE480" s="180"/>
      <c r="AF480" s="180"/>
      <c r="AG480" s="180"/>
      <c r="AH480" s="180"/>
    </row>
    <row r="481" ht="15.75" customHeight="1">
      <c r="A481" s="161">
        <v>479.0</v>
      </c>
      <c r="B481" s="167" t="s">
        <v>2032</v>
      </c>
      <c r="C481" s="160" t="s">
        <v>4148</v>
      </c>
      <c r="D481" s="167">
        <v>61.0</v>
      </c>
      <c r="E481" s="96" t="s">
        <v>4149</v>
      </c>
      <c r="F481" s="168" t="s">
        <v>2124</v>
      </c>
      <c r="G481" s="168" t="s">
        <v>4150</v>
      </c>
      <c r="H481" s="168" t="s">
        <v>2635</v>
      </c>
      <c r="I481" s="168" t="s">
        <v>2092</v>
      </c>
      <c r="J481" s="168" t="s">
        <v>4151</v>
      </c>
      <c r="K481" s="169" t="s">
        <v>7</v>
      </c>
      <c r="L481" s="170"/>
      <c r="M481" s="170"/>
      <c r="N481" s="170"/>
      <c r="O481" s="170"/>
      <c r="P481" s="170"/>
      <c r="Q481" s="170"/>
      <c r="R481" s="170"/>
      <c r="S481" s="189"/>
      <c r="T481" s="189"/>
      <c r="U481" s="180"/>
      <c r="V481" s="180"/>
      <c r="W481" s="180"/>
      <c r="X481" s="180"/>
      <c r="Y481" s="180"/>
      <c r="Z481" s="180"/>
      <c r="AA481" s="180"/>
      <c r="AB481" s="180"/>
      <c r="AC481" s="180"/>
      <c r="AD481" s="180"/>
      <c r="AE481" s="180"/>
      <c r="AF481" s="180"/>
      <c r="AG481" s="180"/>
      <c r="AH481" s="180"/>
    </row>
    <row r="482" ht="15.75" customHeight="1">
      <c r="A482" s="161">
        <v>480.0</v>
      </c>
      <c r="B482" s="167" t="s">
        <v>2032</v>
      </c>
      <c r="C482" s="160" t="s">
        <v>4152</v>
      </c>
      <c r="D482" s="167">
        <v>2.0</v>
      </c>
      <c r="E482" s="96" t="s">
        <v>4153</v>
      </c>
      <c r="F482" s="168" t="s">
        <v>1904</v>
      </c>
      <c r="G482" s="168" t="s">
        <v>1906</v>
      </c>
      <c r="H482" s="160"/>
      <c r="I482" s="160"/>
      <c r="J482" s="160"/>
      <c r="K482" s="77" t="s">
        <v>333</v>
      </c>
      <c r="L482" s="170"/>
      <c r="M482" s="170"/>
      <c r="N482" s="170"/>
      <c r="O482" s="170"/>
      <c r="P482" s="170"/>
      <c r="Q482" s="170"/>
      <c r="R482" s="170"/>
      <c r="S482" s="189"/>
      <c r="T482" s="189"/>
      <c r="U482" s="180"/>
      <c r="V482" s="180"/>
      <c r="W482" s="180"/>
      <c r="X482" s="180"/>
      <c r="Y482" s="180"/>
      <c r="Z482" s="180"/>
      <c r="AA482" s="180"/>
      <c r="AB482" s="180"/>
      <c r="AC482" s="180"/>
      <c r="AD482" s="180"/>
      <c r="AE482" s="180"/>
      <c r="AF482" s="180"/>
      <c r="AG482" s="180"/>
      <c r="AH482" s="180"/>
    </row>
    <row r="483" ht="15.75" customHeight="1">
      <c r="A483" s="161">
        <v>481.0</v>
      </c>
      <c r="B483" s="167" t="s">
        <v>2032</v>
      </c>
      <c r="C483" s="160" t="s">
        <v>4154</v>
      </c>
      <c r="D483" s="167">
        <v>12.0</v>
      </c>
      <c r="E483" s="96" t="s">
        <v>4155</v>
      </c>
      <c r="F483" s="168" t="s">
        <v>4156</v>
      </c>
      <c r="G483" s="168" t="s">
        <v>4157</v>
      </c>
      <c r="H483" s="168" t="s">
        <v>4158</v>
      </c>
      <c r="I483" s="168" t="s">
        <v>2064</v>
      </c>
      <c r="J483" s="168" t="s">
        <v>4159</v>
      </c>
      <c r="K483" s="187" t="s">
        <v>2162</v>
      </c>
      <c r="L483" s="170"/>
      <c r="M483" s="170"/>
      <c r="N483" s="170"/>
      <c r="O483" s="170"/>
      <c r="P483" s="170"/>
      <c r="Q483" s="170"/>
      <c r="R483" s="170"/>
      <c r="S483" s="189"/>
      <c r="T483" s="189"/>
      <c r="U483" s="180"/>
      <c r="V483" s="180"/>
      <c r="W483" s="180"/>
      <c r="X483" s="180"/>
      <c r="Y483" s="180"/>
      <c r="Z483" s="180"/>
      <c r="AA483" s="180"/>
      <c r="AB483" s="180"/>
      <c r="AC483" s="180"/>
      <c r="AD483" s="180"/>
      <c r="AE483" s="180"/>
      <c r="AF483" s="180"/>
      <c r="AG483" s="180"/>
      <c r="AH483" s="180"/>
    </row>
    <row r="484" ht="15.75" customHeight="1">
      <c r="A484" s="161">
        <v>482.0</v>
      </c>
      <c r="B484" s="167" t="s">
        <v>2032</v>
      </c>
      <c r="C484" s="160" t="s">
        <v>4160</v>
      </c>
      <c r="D484" s="167">
        <v>74.0</v>
      </c>
      <c r="E484" s="96" t="s">
        <v>1604</v>
      </c>
      <c r="F484" s="168" t="s">
        <v>513</v>
      </c>
      <c r="G484" s="168" t="s">
        <v>793</v>
      </c>
      <c r="H484" s="168" t="s">
        <v>310</v>
      </c>
      <c r="I484" s="168" t="s">
        <v>312</v>
      </c>
      <c r="J484" s="160"/>
      <c r="K484" s="77" t="s">
        <v>316</v>
      </c>
      <c r="L484" s="170"/>
      <c r="M484" s="170"/>
      <c r="N484" s="170"/>
      <c r="O484" s="170"/>
      <c r="P484" s="170"/>
      <c r="Q484" s="170"/>
      <c r="R484" s="170"/>
      <c r="S484" s="189"/>
      <c r="T484" s="189"/>
      <c r="U484" s="180"/>
      <c r="V484" s="180"/>
      <c r="W484" s="180"/>
      <c r="X484" s="180"/>
      <c r="Y484" s="180"/>
      <c r="Z484" s="180"/>
      <c r="AA484" s="180"/>
      <c r="AB484" s="180"/>
      <c r="AC484" s="180"/>
      <c r="AD484" s="180"/>
      <c r="AE484" s="180"/>
      <c r="AF484" s="180"/>
      <c r="AG484" s="180"/>
      <c r="AH484" s="180"/>
    </row>
    <row r="485" ht="15.75" customHeight="1">
      <c r="A485" s="161">
        <v>483.0</v>
      </c>
      <c r="B485" s="167" t="s">
        <v>2032</v>
      </c>
      <c r="C485" s="160" t="s">
        <v>4161</v>
      </c>
      <c r="D485" s="167">
        <v>6.0</v>
      </c>
      <c r="E485" s="96" t="s">
        <v>4162</v>
      </c>
      <c r="F485" s="168" t="s">
        <v>1764</v>
      </c>
      <c r="G485" s="168" t="s">
        <v>3123</v>
      </c>
      <c r="H485" s="168" t="s">
        <v>4163</v>
      </c>
      <c r="I485" s="168" t="s">
        <v>1728</v>
      </c>
      <c r="J485" s="168" t="s">
        <v>1165</v>
      </c>
      <c r="K485" s="169" t="s">
        <v>1768</v>
      </c>
      <c r="L485" s="170"/>
      <c r="M485" s="170"/>
      <c r="N485" s="170"/>
      <c r="O485" s="170"/>
      <c r="P485" s="170"/>
      <c r="Q485" s="170"/>
      <c r="R485" s="170"/>
      <c r="S485" s="189"/>
      <c r="T485" s="189"/>
      <c r="U485" s="180"/>
      <c r="V485" s="180"/>
      <c r="W485" s="180"/>
      <c r="X485" s="180"/>
      <c r="Y485" s="180"/>
      <c r="Z485" s="180"/>
      <c r="AA485" s="180"/>
      <c r="AB485" s="180"/>
      <c r="AC485" s="180"/>
      <c r="AD485" s="180"/>
      <c r="AE485" s="180"/>
      <c r="AF485" s="180"/>
      <c r="AG485" s="180"/>
      <c r="AH485" s="180"/>
    </row>
    <row r="486" ht="15.75" customHeight="1">
      <c r="A486" s="161">
        <v>484.0</v>
      </c>
      <c r="B486" s="167" t="s">
        <v>2032</v>
      </c>
      <c r="C486" s="160" t="s">
        <v>4164</v>
      </c>
      <c r="D486" s="167">
        <v>9.0</v>
      </c>
      <c r="E486" s="96" t="s">
        <v>4165</v>
      </c>
      <c r="F486" s="168" t="s">
        <v>710</v>
      </c>
      <c r="G486" s="168" t="s">
        <v>2035</v>
      </c>
      <c r="H486" s="168" t="s">
        <v>2036</v>
      </c>
      <c r="I486" s="168" t="s">
        <v>2037</v>
      </c>
      <c r="J486" s="168" t="s">
        <v>2731</v>
      </c>
      <c r="K486" s="169" t="s">
        <v>480</v>
      </c>
      <c r="L486" s="170"/>
      <c r="M486" s="170"/>
      <c r="N486" s="170"/>
      <c r="O486" s="170"/>
      <c r="P486" s="170"/>
      <c r="Q486" s="170"/>
      <c r="R486" s="170"/>
      <c r="S486" s="189"/>
      <c r="T486" s="189"/>
      <c r="U486" s="180"/>
      <c r="V486" s="180"/>
      <c r="W486" s="180"/>
      <c r="X486" s="180"/>
      <c r="Y486" s="180"/>
      <c r="Z486" s="180"/>
      <c r="AA486" s="180"/>
      <c r="AB486" s="180"/>
      <c r="AC486" s="180"/>
      <c r="AD486" s="180"/>
      <c r="AE486" s="180"/>
      <c r="AF486" s="180"/>
      <c r="AG486" s="180"/>
      <c r="AH486" s="180"/>
    </row>
    <row r="487" ht="15.75" customHeight="1">
      <c r="A487" s="161">
        <v>485.0</v>
      </c>
      <c r="B487" s="167" t="s">
        <v>2032</v>
      </c>
      <c r="C487" s="160" t="s">
        <v>4166</v>
      </c>
      <c r="D487" s="167">
        <v>14.0</v>
      </c>
      <c r="E487" s="96" t="s">
        <v>4167</v>
      </c>
      <c r="F487" s="168" t="s">
        <v>3545</v>
      </c>
      <c r="G487" s="168" t="s">
        <v>3273</v>
      </c>
      <c r="H487" s="168" t="s">
        <v>3546</v>
      </c>
      <c r="I487" s="168" t="s">
        <v>3514</v>
      </c>
      <c r="J487" s="168" t="s">
        <v>4168</v>
      </c>
      <c r="K487" s="169" t="s">
        <v>1485</v>
      </c>
      <c r="L487" s="170"/>
      <c r="M487" s="170"/>
      <c r="N487" s="170"/>
      <c r="O487" s="170"/>
      <c r="P487" s="170"/>
      <c r="Q487" s="170"/>
      <c r="R487" s="170"/>
      <c r="S487" s="189"/>
      <c r="T487" s="189"/>
      <c r="U487" s="180"/>
      <c r="V487" s="180"/>
      <c r="W487" s="180"/>
      <c r="X487" s="180"/>
      <c r="Y487" s="180"/>
      <c r="Z487" s="180"/>
      <c r="AA487" s="180"/>
      <c r="AB487" s="180"/>
      <c r="AC487" s="180"/>
      <c r="AD487" s="180"/>
      <c r="AE487" s="180"/>
      <c r="AF487" s="180"/>
      <c r="AG487" s="180"/>
      <c r="AH487" s="180"/>
    </row>
    <row r="488" ht="15.75" customHeight="1">
      <c r="A488" s="161">
        <v>486.0</v>
      </c>
      <c r="B488" s="167" t="s">
        <v>2032</v>
      </c>
      <c r="C488" s="160" t="s">
        <v>4169</v>
      </c>
      <c r="D488" s="167">
        <v>78.0</v>
      </c>
      <c r="E488" s="96" t="s">
        <v>4170</v>
      </c>
      <c r="F488" s="168" t="s">
        <v>3767</v>
      </c>
      <c r="G488" s="168" t="s">
        <v>4171</v>
      </c>
      <c r="H488" s="168" t="s">
        <v>4172</v>
      </c>
      <c r="I488" s="168" t="s">
        <v>4173</v>
      </c>
      <c r="J488" s="168" t="s">
        <v>3439</v>
      </c>
      <c r="K488" s="77" t="s">
        <v>7</v>
      </c>
      <c r="L488" s="170"/>
      <c r="M488" s="170"/>
      <c r="N488" s="170"/>
      <c r="O488" s="170"/>
      <c r="P488" s="170"/>
      <c r="Q488" s="170"/>
      <c r="R488" s="170"/>
      <c r="S488" s="189"/>
      <c r="T488" s="189"/>
      <c r="U488" s="180"/>
      <c r="V488" s="180"/>
      <c r="W488" s="180"/>
      <c r="X488" s="180"/>
      <c r="Y488" s="180"/>
      <c r="Z488" s="180"/>
      <c r="AA488" s="180"/>
      <c r="AB488" s="180"/>
      <c r="AC488" s="180"/>
      <c r="AD488" s="180"/>
      <c r="AE488" s="180"/>
      <c r="AF488" s="180"/>
      <c r="AG488" s="180"/>
      <c r="AH488" s="180"/>
    </row>
    <row r="489" ht="15.75" customHeight="1">
      <c r="A489" s="161">
        <v>487.0</v>
      </c>
      <c r="B489" s="167" t="s">
        <v>2032</v>
      </c>
      <c r="C489" s="160" t="s">
        <v>4174</v>
      </c>
      <c r="D489" s="167">
        <v>13.0</v>
      </c>
      <c r="E489" s="96" t="s">
        <v>4175</v>
      </c>
      <c r="F489" s="168" t="s">
        <v>4176</v>
      </c>
      <c r="G489" s="168" t="s">
        <v>2943</v>
      </c>
      <c r="H489" s="168" t="s">
        <v>3303</v>
      </c>
      <c r="I489" s="168" t="s">
        <v>2397</v>
      </c>
      <c r="J489" s="168" t="s">
        <v>3605</v>
      </c>
      <c r="K489" s="169" t="s">
        <v>480</v>
      </c>
      <c r="L489" s="170"/>
      <c r="M489" s="170"/>
      <c r="N489" s="170"/>
      <c r="O489" s="170"/>
      <c r="P489" s="170"/>
      <c r="Q489" s="170"/>
      <c r="R489" s="170"/>
      <c r="S489" s="189"/>
      <c r="T489" s="189"/>
      <c r="U489" s="180"/>
      <c r="V489" s="180"/>
      <c r="W489" s="180"/>
      <c r="X489" s="180"/>
      <c r="Y489" s="180"/>
      <c r="Z489" s="180"/>
      <c r="AA489" s="180"/>
      <c r="AB489" s="180"/>
      <c r="AC489" s="180"/>
      <c r="AD489" s="180"/>
      <c r="AE489" s="180"/>
      <c r="AF489" s="180"/>
      <c r="AG489" s="180"/>
      <c r="AH489" s="180"/>
    </row>
    <row r="490" ht="15.75" customHeight="1">
      <c r="A490" s="161">
        <v>488.0</v>
      </c>
      <c r="B490" s="167" t="s">
        <v>2032</v>
      </c>
      <c r="C490" s="160" t="s">
        <v>4177</v>
      </c>
      <c r="D490" s="167">
        <v>9.0</v>
      </c>
      <c r="E490" s="96" t="s">
        <v>4178</v>
      </c>
      <c r="F490" s="168" t="s">
        <v>2693</v>
      </c>
      <c r="G490" s="168" t="s">
        <v>4179</v>
      </c>
      <c r="H490" s="168" t="s">
        <v>4180</v>
      </c>
      <c r="I490" s="168" t="s">
        <v>3646</v>
      </c>
      <c r="J490" s="168" t="s">
        <v>2550</v>
      </c>
      <c r="K490" s="169" t="s">
        <v>50</v>
      </c>
      <c r="L490" s="170"/>
      <c r="M490" s="170"/>
      <c r="N490" s="170"/>
      <c r="O490" s="170"/>
      <c r="P490" s="170"/>
      <c r="Q490" s="170"/>
      <c r="R490" s="170"/>
      <c r="S490" s="189"/>
      <c r="T490" s="189"/>
      <c r="U490" s="180"/>
      <c r="V490" s="180"/>
      <c r="W490" s="180"/>
      <c r="X490" s="180"/>
      <c r="Y490" s="180"/>
      <c r="Z490" s="180"/>
      <c r="AA490" s="180"/>
      <c r="AB490" s="180"/>
      <c r="AC490" s="180"/>
      <c r="AD490" s="180"/>
      <c r="AE490" s="180"/>
      <c r="AF490" s="180"/>
      <c r="AG490" s="180"/>
      <c r="AH490" s="180"/>
    </row>
    <row r="491" ht="15.75" customHeight="1">
      <c r="A491" s="161">
        <v>489.0</v>
      </c>
      <c r="B491" s="167" t="s">
        <v>2032</v>
      </c>
      <c r="C491" s="160" t="s">
        <v>4181</v>
      </c>
      <c r="D491" s="167">
        <v>6.0</v>
      </c>
      <c r="E491" s="96" t="s">
        <v>4182</v>
      </c>
      <c r="F491" s="168" t="s">
        <v>4183</v>
      </c>
      <c r="G491" s="168" t="s">
        <v>4184</v>
      </c>
      <c r="H491" s="168" t="s">
        <v>1971</v>
      </c>
      <c r="I491" s="168" t="s">
        <v>4185</v>
      </c>
      <c r="J491" s="168" t="s">
        <v>1906</v>
      </c>
      <c r="K491" s="169" t="s">
        <v>269</v>
      </c>
      <c r="L491" s="170"/>
      <c r="M491" s="170"/>
      <c r="N491" s="170"/>
      <c r="O491" s="170"/>
      <c r="P491" s="170"/>
      <c r="Q491" s="170"/>
      <c r="R491" s="170"/>
      <c r="S491" s="189"/>
      <c r="T491" s="189"/>
      <c r="U491" s="180"/>
      <c r="V491" s="180"/>
      <c r="W491" s="180"/>
      <c r="X491" s="180"/>
      <c r="Y491" s="180"/>
      <c r="Z491" s="180"/>
      <c r="AA491" s="180"/>
      <c r="AB491" s="180"/>
      <c r="AC491" s="180"/>
      <c r="AD491" s="180"/>
      <c r="AE491" s="180"/>
      <c r="AF491" s="180"/>
      <c r="AG491" s="180"/>
      <c r="AH491" s="180"/>
    </row>
    <row r="492" ht="15.75" customHeight="1">
      <c r="A492" s="161">
        <v>490.0</v>
      </c>
      <c r="B492" s="167" t="s">
        <v>2032</v>
      </c>
      <c r="C492" s="160" t="s">
        <v>4186</v>
      </c>
      <c r="D492" s="167">
        <v>3.0</v>
      </c>
      <c r="E492" s="96" t="s">
        <v>4187</v>
      </c>
      <c r="F492" s="168" t="s">
        <v>3167</v>
      </c>
      <c r="G492" s="168" t="s">
        <v>4015</v>
      </c>
      <c r="H492" s="168" t="s">
        <v>4014</v>
      </c>
      <c r="I492" s="160"/>
      <c r="J492" s="160"/>
      <c r="K492" s="169" t="s">
        <v>7</v>
      </c>
      <c r="L492" s="170"/>
      <c r="M492" s="170"/>
      <c r="N492" s="170"/>
      <c r="O492" s="170"/>
      <c r="P492" s="170"/>
      <c r="Q492" s="170"/>
      <c r="R492" s="170"/>
      <c r="S492" s="189"/>
      <c r="T492" s="189"/>
      <c r="U492" s="180"/>
      <c r="V492" s="180"/>
      <c r="W492" s="180"/>
      <c r="X492" s="180"/>
      <c r="Y492" s="180"/>
      <c r="Z492" s="180"/>
      <c r="AA492" s="180"/>
      <c r="AB492" s="180"/>
      <c r="AC492" s="180"/>
      <c r="AD492" s="180"/>
      <c r="AE492" s="180"/>
      <c r="AF492" s="180"/>
      <c r="AG492" s="180"/>
      <c r="AH492" s="180"/>
    </row>
    <row r="493" ht="15.75" customHeight="1">
      <c r="A493" s="161">
        <v>491.0</v>
      </c>
      <c r="B493" s="167" t="s">
        <v>2032</v>
      </c>
      <c r="C493" s="160" t="s">
        <v>4188</v>
      </c>
      <c r="D493" s="167">
        <v>42.0</v>
      </c>
      <c r="E493" s="96" t="s">
        <v>4189</v>
      </c>
      <c r="F493" s="168" t="s">
        <v>4190</v>
      </c>
      <c r="G493" s="168" t="s">
        <v>2494</v>
      </c>
      <c r="H493" s="168" t="s">
        <v>2789</v>
      </c>
      <c r="I493" s="168" t="s">
        <v>4191</v>
      </c>
      <c r="J493" s="168" t="s">
        <v>4192</v>
      </c>
      <c r="K493" s="169" t="s">
        <v>1485</v>
      </c>
      <c r="L493" s="170"/>
      <c r="M493" s="170"/>
      <c r="N493" s="170"/>
      <c r="O493" s="170"/>
      <c r="P493" s="170"/>
      <c r="Q493" s="170"/>
      <c r="R493" s="170"/>
      <c r="S493" s="189"/>
      <c r="T493" s="189"/>
      <c r="U493" s="180"/>
      <c r="V493" s="180"/>
      <c r="W493" s="180"/>
      <c r="X493" s="180"/>
      <c r="Y493" s="180"/>
      <c r="Z493" s="180"/>
      <c r="AA493" s="180"/>
      <c r="AB493" s="180"/>
      <c r="AC493" s="180"/>
      <c r="AD493" s="180"/>
      <c r="AE493" s="180"/>
      <c r="AF493" s="180"/>
      <c r="AG493" s="180"/>
      <c r="AH493" s="180"/>
    </row>
    <row r="494" ht="15.75" customHeight="1">
      <c r="A494" s="161">
        <v>492.0</v>
      </c>
      <c r="B494" s="167" t="s">
        <v>4193</v>
      </c>
      <c r="C494" s="160" t="s">
        <v>4194</v>
      </c>
      <c r="D494" s="167">
        <v>11.0</v>
      </c>
      <c r="E494" s="96" t="s">
        <v>4195</v>
      </c>
      <c r="F494" s="168" t="s">
        <v>4196</v>
      </c>
      <c r="G494" s="168" t="s">
        <v>4197</v>
      </c>
      <c r="H494" s="168" t="s">
        <v>4198</v>
      </c>
      <c r="I494" s="168" t="s">
        <v>4199</v>
      </c>
      <c r="J494" s="168" t="s">
        <v>4200</v>
      </c>
      <c r="K494" s="169" t="s">
        <v>269</v>
      </c>
      <c r="L494" s="170"/>
      <c r="M494" s="170"/>
      <c r="N494" s="170"/>
      <c r="O494" s="170"/>
      <c r="P494" s="170"/>
      <c r="Q494" s="170"/>
      <c r="R494" s="170"/>
      <c r="S494" s="189"/>
      <c r="T494" s="189"/>
      <c r="U494" s="180"/>
      <c r="V494" s="180"/>
      <c r="W494" s="180"/>
      <c r="X494" s="180"/>
      <c r="Y494" s="180"/>
      <c r="Z494" s="180"/>
      <c r="AA494" s="180"/>
      <c r="AB494" s="180"/>
      <c r="AC494" s="180"/>
      <c r="AD494" s="180"/>
      <c r="AE494" s="180"/>
      <c r="AF494" s="180"/>
      <c r="AG494" s="180"/>
      <c r="AH494" s="180"/>
    </row>
    <row r="495" ht="15.75" customHeight="1">
      <c r="A495" s="161">
        <v>493.0</v>
      </c>
      <c r="B495" s="167" t="s">
        <v>4193</v>
      </c>
      <c r="C495" s="160" t="s">
        <v>4201</v>
      </c>
      <c r="D495" s="167">
        <v>29.0</v>
      </c>
      <c r="E495" s="96" t="s">
        <v>4202</v>
      </c>
      <c r="F495" s="168" t="s">
        <v>4203</v>
      </c>
      <c r="G495" s="168" t="s">
        <v>4204</v>
      </c>
      <c r="H495" s="168" t="s">
        <v>4205</v>
      </c>
      <c r="I495" s="168" t="s">
        <v>4206</v>
      </c>
      <c r="J495" s="168" t="s">
        <v>4207</v>
      </c>
      <c r="K495" s="169" t="s">
        <v>303</v>
      </c>
      <c r="L495" s="170"/>
      <c r="M495" s="170"/>
      <c r="N495" s="170"/>
      <c r="O495" s="170"/>
      <c r="P495" s="170"/>
      <c r="Q495" s="170"/>
      <c r="R495" s="170"/>
      <c r="S495" s="189"/>
      <c r="T495" s="189"/>
      <c r="U495" s="180"/>
      <c r="V495" s="180"/>
      <c r="W495" s="180"/>
      <c r="X495" s="180"/>
      <c r="Y495" s="180"/>
      <c r="Z495" s="180"/>
      <c r="AA495" s="180"/>
      <c r="AB495" s="180"/>
      <c r="AC495" s="180"/>
      <c r="AD495" s="180"/>
      <c r="AE495" s="180"/>
      <c r="AF495" s="180"/>
      <c r="AG495" s="180"/>
      <c r="AH495" s="180"/>
    </row>
    <row r="496" ht="15.75" customHeight="1">
      <c r="A496" s="161">
        <v>494.0</v>
      </c>
      <c r="B496" s="167" t="s">
        <v>4193</v>
      </c>
      <c r="C496" s="160" t="s">
        <v>4208</v>
      </c>
      <c r="D496" s="167">
        <v>15.0</v>
      </c>
      <c r="E496" s="96" t="s">
        <v>4209</v>
      </c>
      <c r="F496" s="168" t="s">
        <v>4210</v>
      </c>
      <c r="G496" s="168" t="s">
        <v>4211</v>
      </c>
      <c r="H496" s="168" t="s">
        <v>4199</v>
      </c>
      <c r="I496" s="168" t="s">
        <v>4212</v>
      </c>
      <c r="J496" s="168" t="s">
        <v>4200</v>
      </c>
      <c r="K496" s="169" t="s">
        <v>269</v>
      </c>
      <c r="L496" s="170"/>
      <c r="M496" s="170"/>
      <c r="N496" s="170"/>
      <c r="O496" s="170"/>
      <c r="P496" s="170"/>
      <c r="Q496" s="170"/>
      <c r="R496" s="170"/>
      <c r="S496" s="189"/>
      <c r="T496" s="189"/>
      <c r="U496" s="180"/>
      <c r="V496" s="180"/>
      <c r="W496" s="180"/>
      <c r="X496" s="180"/>
      <c r="Y496" s="180"/>
      <c r="Z496" s="180"/>
      <c r="AA496" s="180"/>
      <c r="AB496" s="180"/>
      <c r="AC496" s="180"/>
      <c r="AD496" s="180"/>
      <c r="AE496" s="180"/>
      <c r="AF496" s="180"/>
      <c r="AG496" s="180"/>
      <c r="AH496" s="180"/>
    </row>
    <row r="497" ht="15.75" customHeight="1">
      <c r="A497" s="161">
        <v>495.0</v>
      </c>
      <c r="B497" s="167" t="s">
        <v>4193</v>
      </c>
      <c r="C497" s="160" t="s">
        <v>4213</v>
      </c>
      <c r="D497" s="167">
        <v>9.0</v>
      </c>
      <c r="E497" s="96" t="s">
        <v>1604</v>
      </c>
      <c r="F497" s="168" t="s">
        <v>832</v>
      </c>
      <c r="G497" s="168" t="s">
        <v>4214</v>
      </c>
      <c r="H497" s="168" t="s">
        <v>833</v>
      </c>
      <c r="I497" s="160"/>
      <c r="J497" s="160"/>
      <c r="K497" s="77" t="s">
        <v>316</v>
      </c>
      <c r="L497" s="170"/>
      <c r="M497" s="170"/>
      <c r="N497" s="170"/>
      <c r="O497" s="170"/>
      <c r="P497" s="170"/>
      <c r="Q497" s="170"/>
      <c r="R497" s="170"/>
      <c r="S497" s="189"/>
      <c r="T497" s="189"/>
      <c r="U497" s="180"/>
      <c r="V497" s="180"/>
      <c r="W497" s="180"/>
      <c r="X497" s="180"/>
      <c r="Y497" s="180"/>
      <c r="Z497" s="180"/>
      <c r="AA497" s="180"/>
      <c r="AB497" s="180"/>
      <c r="AC497" s="180"/>
      <c r="AD497" s="180"/>
      <c r="AE497" s="180"/>
      <c r="AF497" s="180"/>
      <c r="AG497" s="180"/>
      <c r="AH497" s="180"/>
    </row>
    <row r="498" ht="15.75" customHeight="1">
      <c r="A498" s="67">
        <v>496.0</v>
      </c>
      <c r="B498" s="73" t="s">
        <v>4193</v>
      </c>
      <c r="C498" s="72" t="s">
        <v>4215</v>
      </c>
      <c r="D498" s="73">
        <v>4.0</v>
      </c>
      <c r="E498" s="98" t="s">
        <v>4216</v>
      </c>
      <c r="F498" s="75" t="s">
        <v>4217</v>
      </c>
      <c r="G498" s="75" t="s">
        <v>4218</v>
      </c>
      <c r="H498" s="75" t="s">
        <v>4219</v>
      </c>
      <c r="I498" s="75" t="s">
        <v>4220</v>
      </c>
      <c r="K498" s="77" t="s">
        <v>727</v>
      </c>
      <c r="L498" s="54"/>
      <c r="M498" s="54"/>
      <c r="N498" s="54"/>
      <c r="O498" s="54"/>
      <c r="P498" s="54"/>
      <c r="Q498" s="54"/>
      <c r="R498" s="54"/>
      <c r="S498" s="105"/>
      <c r="T498" s="105"/>
      <c r="U498" s="180"/>
      <c r="V498" s="180"/>
      <c r="W498" s="180"/>
      <c r="X498" s="180"/>
      <c r="Y498" s="180"/>
      <c r="Z498" s="180"/>
      <c r="AA498" s="180"/>
      <c r="AB498" s="180"/>
      <c r="AC498" s="180"/>
      <c r="AD498" s="180"/>
      <c r="AE498" s="180"/>
      <c r="AF498" s="180"/>
      <c r="AG498" s="180"/>
      <c r="AH498" s="180"/>
    </row>
    <row r="499" ht="15.75" customHeight="1">
      <c r="A499" s="161">
        <v>497.0</v>
      </c>
      <c r="B499" s="167" t="s">
        <v>4193</v>
      </c>
      <c r="C499" s="160" t="s">
        <v>4221</v>
      </c>
      <c r="D499" s="167">
        <v>2.0</v>
      </c>
      <c r="E499" s="96" t="s">
        <v>4222</v>
      </c>
      <c r="F499" s="168" t="s">
        <v>4223</v>
      </c>
      <c r="G499" s="168" t="s">
        <v>4224</v>
      </c>
      <c r="H499" s="160"/>
      <c r="I499" s="160"/>
      <c r="J499" s="160"/>
      <c r="K499" s="187" t="s">
        <v>4225</v>
      </c>
      <c r="L499" s="170"/>
      <c r="M499" s="170"/>
      <c r="N499" s="170"/>
      <c r="O499" s="170"/>
      <c r="P499" s="170"/>
      <c r="Q499" s="170"/>
      <c r="R499" s="170"/>
      <c r="S499" s="189"/>
      <c r="T499" s="189"/>
      <c r="U499" s="180"/>
      <c r="V499" s="180"/>
      <c r="W499" s="180"/>
      <c r="X499" s="180"/>
      <c r="Y499" s="180"/>
      <c r="Z499" s="180"/>
      <c r="AA499" s="180"/>
      <c r="AB499" s="180"/>
      <c r="AC499" s="180"/>
      <c r="AD499" s="180"/>
      <c r="AE499" s="180"/>
      <c r="AF499" s="180"/>
      <c r="AG499" s="180"/>
      <c r="AH499" s="180"/>
    </row>
    <row r="500" ht="15.75" customHeight="1">
      <c r="A500" s="161">
        <v>498.0</v>
      </c>
      <c r="B500" s="167" t="s">
        <v>4193</v>
      </c>
      <c r="C500" s="160" t="s">
        <v>4226</v>
      </c>
      <c r="D500" s="167">
        <v>4.0</v>
      </c>
      <c r="E500" s="96" t="s">
        <v>1587</v>
      </c>
      <c r="F500" s="168" t="s">
        <v>2019</v>
      </c>
      <c r="G500" s="168" t="s">
        <v>2018</v>
      </c>
      <c r="H500" s="160"/>
      <c r="I500" s="160"/>
      <c r="J500" s="160"/>
      <c r="K500" s="77" t="s">
        <v>684</v>
      </c>
      <c r="L500" s="170"/>
      <c r="M500" s="170"/>
      <c r="N500" s="170"/>
      <c r="O500" s="170"/>
      <c r="P500" s="170"/>
      <c r="Q500" s="170"/>
      <c r="R500" s="170"/>
      <c r="S500" s="189"/>
      <c r="T500" s="189"/>
      <c r="U500" s="180"/>
      <c r="V500" s="180"/>
      <c r="W500" s="180"/>
      <c r="X500" s="180"/>
      <c r="Y500" s="180"/>
      <c r="Z500" s="180"/>
      <c r="AA500" s="180"/>
      <c r="AB500" s="180"/>
      <c r="AC500" s="180"/>
      <c r="AD500" s="180"/>
      <c r="AE500" s="180"/>
      <c r="AF500" s="180"/>
      <c r="AG500" s="180"/>
      <c r="AH500" s="180"/>
    </row>
    <row r="501" ht="15.75" customHeight="1">
      <c r="A501" s="161">
        <v>499.0</v>
      </c>
      <c r="B501" s="167" t="s">
        <v>4193</v>
      </c>
      <c r="C501" s="160" t="s">
        <v>4227</v>
      </c>
      <c r="D501" s="167">
        <v>13.0</v>
      </c>
      <c r="E501" s="96" t="s">
        <v>4228</v>
      </c>
      <c r="F501" s="168" t="s">
        <v>4229</v>
      </c>
      <c r="G501" s="168" t="s">
        <v>4230</v>
      </c>
      <c r="H501" s="168" t="s">
        <v>1474</v>
      </c>
      <c r="I501" s="160"/>
      <c r="J501" s="160"/>
      <c r="K501" s="77" t="s">
        <v>269</v>
      </c>
      <c r="L501" s="170"/>
      <c r="M501" s="170"/>
      <c r="N501" s="170"/>
      <c r="O501" s="170"/>
      <c r="P501" s="170"/>
      <c r="Q501" s="170"/>
      <c r="R501" s="170"/>
      <c r="S501" s="189"/>
      <c r="T501" s="189"/>
      <c r="U501" s="180"/>
      <c r="V501" s="180"/>
      <c r="W501" s="180"/>
      <c r="X501" s="180"/>
      <c r="Y501" s="180"/>
      <c r="Z501" s="180"/>
      <c r="AA501" s="180"/>
      <c r="AB501" s="180"/>
      <c r="AC501" s="180"/>
      <c r="AD501" s="180"/>
      <c r="AE501" s="180"/>
      <c r="AF501" s="180"/>
      <c r="AG501" s="180"/>
      <c r="AH501" s="180"/>
    </row>
    <row r="502" ht="15.75" customHeight="1">
      <c r="A502" s="161">
        <v>500.0</v>
      </c>
      <c r="B502" s="167" t="s">
        <v>4193</v>
      </c>
      <c r="C502" s="160" t="s">
        <v>4231</v>
      </c>
      <c r="D502" s="167">
        <v>17.0</v>
      </c>
      <c r="E502" s="96" t="s">
        <v>4232</v>
      </c>
      <c r="F502" s="168" t="s">
        <v>4233</v>
      </c>
      <c r="G502" s="168" t="s">
        <v>1474</v>
      </c>
      <c r="H502" s="168" t="s">
        <v>4234</v>
      </c>
      <c r="I502" s="168" t="s">
        <v>4235</v>
      </c>
      <c r="J502" s="168" t="s">
        <v>4230</v>
      </c>
      <c r="K502" s="169" t="s">
        <v>269</v>
      </c>
      <c r="L502" s="170"/>
      <c r="M502" s="170"/>
      <c r="N502" s="170"/>
      <c r="O502" s="170"/>
      <c r="P502" s="170"/>
      <c r="Q502" s="170"/>
      <c r="R502" s="170"/>
      <c r="S502" s="189"/>
      <c r="T502" s="189"/>
      <c r="U502" s="180"/>
      <c r="V502" s="180"/>
      <c r="W502" s="180"/>
      <c r="X502" s="180"/>
      <c r="Y502" s="180"/>
      <c r="Z502" s="180"/>
      <c r="AA502" s="180"/>
      <c r="AB502" s="180"/>
      <c r="AC502" s="180"/>
      <c r="AD502" s="180"/>
      <c r="AE502" s="180"/>
      <c r="AF502" s="180"/>
      <c r="AG502" s="180"/>
      <c r="AH502" s="180"/>
    </row>
    <row r="503" ht="15.75" customHeight="1">
      <c r="A503" s="161">
        <v>501.0</v>
      </c>
      <c r="B503" s="167" t="s">
        <v>4193</v>
      </c>
      <c r="C503" s="160" t="s">
        <v>4236</v>
      </c>
      <c r="D503" s="167">
        <v>24.0</v>
      </c>
      <c r="E503" s="96" t="s">
        <v>4237</v>
      </c>
      <c r="F503" s="168" t="s">
        <v>4238</v>
      </c>
      <c r="G503" s="168" t="s">
        <v>4200</v>
      </c>
      <c r="H503" s="168" t="s">
        <v>4239</v>
      </c>
      <c r="I503" s="168" t="s">
        <v>4198</v>
      </c>
      <c r="J503" s="168" t="s">
        <v>4240</v>
      </c>
      <c r="K503" s="169" t="s">
        <v>269</v>
      </c>
      <c r="L503" s="170"/>
      <c r="M503" s="170"/>
      <c r="N503" s="170"/>
      <c r="O503" s="170"/>
      <c r="P503" s="170"/>
      <c r="Q503" s="170"/>
      <c r="R503" s="170"/>
      <c r="S503" s="189"/>
      <c r="T503" s="189"/>
      <c r="U503" s="180"/>
      <c r="V503" s="180"/>
      <c r="W503" s="180"/>
      <c r="X503" s="180"/>
      <c r="Y503" s="180"/>
      <c r="Z503" s="180"/>
      <c r="AA503" s="180"/>
      <c r="AB503" s="180"/>
      <c r="AC503" s="180"/>
      <c r="AD503" s="180"/>
      <c r="AE503" s="180"/>
      <c r="AF503" s="180"/>
      <c r="AG503" s="180"/>
      <c r="AH503" s="180"/>
    </row>
    <row r="504" ht="15.75" customHeight="1">
      <c r="A504" s="161">
        <v>502.0</v>
      </c>
      <c r="B504" s="167" t="s">
        <v>4193</v>
      </c>
      <c r="C504" s="160" t="s">
        <v>4241</v>
      </c>
      <c r="D504" s="167">
        <v>193.0</v>
      </c>
      <c r="E504" s="96" t="s">
        <v>256</v>
      </c>
      <c r="F504" s="168" t="s">
        <v>4210</v>
      </c>
      <c r="G504" s="168" t="s">
        <v>1474</v>
      </c>
      <c r="H504" s="168" t="s">
        <v>4196</v>
      </c>
      <c r="I504" s="168" t="s">
        <v>4242</v>
      </c>
      <c r="J504" s="168" t="s">
        <v>4243</v>
      </c>
      <c r="K504" s="169" t="s">
        <v>269</v>
      </c>
      <c r="L504" s="170"/>
      <c r="M504" s="170"/>
      <c r="N504" s="170"/>
      <c r="O504" s="170"/>
      <c r="P504" s="170"/>
      <c r="Q504" s="170"/>
      <c r="R504" s="170"/>
      <c r="S504" s="189"/>
      <c r="T504" s="189"/>
      <c r="U504" s="180"/>
      <c r="V504" s="180"/>
      <c r="W504" s="180"/>
      <c r="X504" s="180"/>
      <c r="Y504" s="180"/>
      <c r="Z504" s="180"/>
      <c r="AA504" s="180"/>
      <c r="AB504" s="180"/>
      <c r="AC504" s="180"/>
      <c r="AD504" s="180"/>
      <c r="AE504" s="180"/>
      <c r="AF504" s="180"/>
      <c r="AG504" s="180"/>
      <c r="AH504" s="180"/>
    </row>
    <row r="505" ht="15.75" customHeight="1">
      <c r="A505" s="161">
        <v>503.0</v>
      </c>
      <c r="B505" s="167" t="s">
        <v>4193</v>
      </c>
      <c r="C505" s="160" t="s">
        <v>4244</v>
      </c>
      <c r="D505" s="167">
        <v>4.0</v>
      </c>
      <c r="E505" s="96" t="s">
        <v>4245</v>
      </c>
      <c r="F505" s="168" t="s">
        <v>4238</v>
      </c>
      <c r="G505" s="168" t="s">
        <v>1774</v>
      </c>
      <c r="H505" s="168" t="s">
        <v>1648</v>
      </c>
      <c r="I505" s="168" t="s">
        <v>4246</v>
      </c>
      <c r="J505" s="160"/>
      <c r="K505" s="169" t="s">
        <v>269</v>
      </c>
      <c r="L505" s="170"/>
      <c r="M505" s="170"/>
      <c r="N505" s="170"/>
      <c r="O505" s="170"/>
      <c r="P505" s="170"/>
      <c r="Q505" s="170"/>
      <c r="R505" s="170"/>
      <c r="S505" s="189"/>
      <c r="T505" s="189"/>
      <c r="U505" s="180"/>
      <c r="V505" s="180"/>
      <c r="W505" s="180"/>
      <c r="X505" s="180"/>
      <c r="Y505" s="180"/>
      <c r="Z505" s="180"/>
      <c r="AA505" s="180"/>
      <c r="AB505" s="180"/>
      <c r="AC505" s="180"/>
      <c r="AD505" s="180"/>
      <c r="AE505" s="180"/>
      <c r="AF505" s="180"/>
      <c r="AG505" s="180"/>
      <c r="AH505" s="180"/>
    </row>
    <row r="506" ht="15.75" customHeight="1">
      <c r="A506" s="161">
        <v>504.0</v>
      </c>
      <c r="B506" s="167" t="s">
        <v>4193</v>
      </c>
      <c r="C506" s="160" t="s">
        <v>4247</v>
      </c>
      <c r="D506" s="167">
        <v>7.0</v>
      </c>
      <c r="E506" s="96" t="s">
        <v>4248</v>
      </c>
      <c r="F506" s="168" t="s">
        <v>4249</v>
      </c>
      <c r="G506" s="168" t="s">
        <v>4250</v>
      </c>
      <c r="H506" s="168" t="s">
        <v>4251</v>
      </c>
      <c r="I506" s="168" t="s">
        <v>4252</v>
      </c>
      <c r="J506" s="168" t="s">
        <v>4253</v>
      </c>
      <c r="K506" s="169" t="s">
        <v>333</v>
      </c>
      <c r="L506" s="170"/>
      <c r="M506" s="170"/>
      <c r="N506" s="170"/>
      <c r="O506" s="170"/>
      <c r="P506" s="170"/>
      <c r="Q506" s="170"/>
      <c r="R506" s="170"/>
      <c r="S506" s="189"/>
      <c r="T506" s="189"/>
      <c r="U506" s="180"/>
      <c r="V506" s="180"/>
      <c r="W506" s="180"/>
      <c r="X506" s="180"/>
      <c r="Y506" s="180"/>
      <c r="Z506" s="180"/>
      <c r="AA506" s="180"/>
      <c r="AB506" s="180"/>
      <c r="AC506" s="180"/>
      <c r="AD506" s="180"/>
      <c r="AE506" s="180"/>
      <c r="AF506" s="180"/>
      <c r="AG506" s="180"/>
      <c r="AH506" s="180"/>
    </row>
    <row r="507" ht="15.75" customHeight="1">
      <c r="A507" s="161">
        <v>505.0</v>
      </c>
      <c r="B507" s="167" t="s">
        <v>4193</v>
      </c>
      <c r="C507" s="160" t="s">
        <v>4254</v>
      </c>
      <c r="D507" s="167">
        <v>7.0</v>
      </c>
      <c r="E507" s="96" t="s">
        <v>4255</v>
      </c>
      <c r="F507" s="168" t="s">
        <v>4256</v>
      </c>
      <c r="G507" s="168" t="s">
        <v>4257</v>
      </c>
      <c r="H507" s="168" t="s">
        <v>4258</v>
      </c>
      <c r="I507" s="168" t="s">
        <v>4259</v>
      </c>
      <c r="J507" s="168" t="s">
        <v>4260</v>
      </c>
      <c r="K507" s="187" t="s">
        <v>4225</v>
      </c>
      <c r="L507" s="170"/>
      <c r="M507" s="170"/>
      <c r="N507" s="170"/>
      <c r="O507" s="170"/>
      <c r="P507" s="170"/>
      <c r="Q507" s="170"/>
      <c r="R507" s="170"/>
      <c r="S507" s="189"/>
      <c r="T507" s="189"/>
      <c r="U507" s="180"/>
      <c r="V507" s="180"/>
      <c r="W507" s="180"/>
      <c r="X507" s="180"/>
      <c r="Y507" s="180"/>
      <c r="Z507" s="180"/>
      <c r="AA507" s="180"/>
      <c r="AB507" s="180"/>
      <c r="AC507" s="180"/>
      <c r="AD507" s="180"/>
      <c r="AE507" s="180"/>
      <c r="AF507" s="180"/>
      <c r="AG507" s="180"/>
      <c r="AH507" s="180"/>
    </row>
    <row r="508" ht="15.75" customHeight="1">
      <c r="A508" s="161">
        <v>506.0</v>
      </c>
      <c r="B508" s="167" t="s">
        <v>4261</v>
      </c>
      <c r="C508" s="160" t="s">
        <v>4262</v>
      </c>
      <c r="D508" s="167">
        <v>8.0</v>
      </c>
      <c r="E508" s="96" t="s">
        <v>4263</v>
      </c>
      <c r="F508" s="168" t="s">
        <v>4264</v>
      </c>
      <c r="G508" s="168" t="s">
        <v>4265</v>
      </c>
      <c r="H508" s="168" t="s">
        <v>4266</v>
      </c>
      <c r="I508" s="168" t="s">
        <v>4267</v>
      </c>
      <c r="J508" s="168" t="s">
        <v>4268</v>
      </c>
      <c r="K508" s="169" t="s">
        <v>727</v>
      </c>
      <c r="L508" s="170"/>
      <c r="M508" s="170"/>
      <c r="N508" s="170"/>
      <c r="O508" s="170"/>
      <c r="P508" s="170"/>
      <c r="Q508" s="170"/>
      <c r="R508" s="170"/>
      <c r="S508" s="189"/>
      <c r="T508" s="189"/>
      <c r="U508" s="180"/>
      <c r="V508" s="180"/>
      <c r="W508" s="180"/>
      <c r="X508" s="180"/>
      <c r="Y508" s="180"/>
      <c r="Z508" s="180"/>
      <c r="AA508" s="180"/>
      <c r="AB508" s="180"/>
      <c r="AC508" s="180"/>
      <c r="AD508" s="180"/>
      <c r="AE508" s="180"/>
      <c r="AF508" s="180"/>
      <c r="AG508" s="180"/>
      <c r="AH508" s="180"/>
    </row>
    <row r="509" ht="15.75" customHeight="1">
      <c r="A509" s="161">
        <v>507.0</v>
      </c>
      <c r="B509" s="167" t="s">
        <v>4261</v>
      </c>
      <c r="C509" s="160" t="s">
        <v>4269</v>
      </c>
      <c r="D509" s="167">
        <v>28.0</v>
      </c>
      <c r="E509" s="96" t="s">
        <v>3502</v>
      </c>
      <c r="F509" s="168" t="s">
        <v>2092</v>
      </c>
      <c r="G509" s="168" t="s">
        <v>426</v>
      </c>
      <c r="H509" s="168" t="s">
        <v>4270</v>
      </c>
      <c r="I509" s="168" t="s">
        <v>3503</v>
      </c>
      <c r="J509" s="168" t="s">
        <v>2635</v>
      </c>
      <c r="K509" s="169" t="s">
        <v>7</v>
      </c>
      <c r="L509" s="170"/>
      <c r="M509" s="170"/>
      <c r="N509" s="170"/>
      <c r="O509" s="170"/>
      <c r="P509" s="170"/>
      <c r="Q509" s="170"/>
      <c r="R509" s="170"/>
      <c r="S509" s="189"/>
      <c r="T509" s="189"/>
      <c r="U509" s="180"/>
      <c r="V509" s="180"/>
      <c r="W509" s="180"/>
      <c r="X509" s="180"/>
      <c r="Y509" s="180"/>
      <c r="Z509" s="180"/>
      <c r="AA509" s="180"/>
      <c r="AB509" s="180"/>
      <c r="AC509" s="180"/>
      <c r="AD509" s="180"/>
      <c r="AE509" s="180"/>
      <c r="AF509" s="180"/>
      <c r="AG509" s="180"/>
      <c r="AH509" s="180"/>
    </row>
    <row r="510" ht="15.75" customHeight="1">
      <c r="A510" s="161">
        <v>508.0</v>
      </c>
      <c r="B510" s="167" t="s">
        <v>4261</v>
      </c>
      <c r="C510" s="160" t="s">
        <v>4271</v>
      </c>
      <c r="D510" s="167">
        <v>11.0</v>
      </c>
      <c r="E510" s="96" t="s">
        <v>4272</v>
      </c>
      <c r="F510" s="168" t="s">
        <v>2306</v>
      </c>
      <c r="G510" s="168" t="s">
        <v>641</v>
      </c>
      <c r="H510" s="168" t="s">
        <v>2309</v>
      </c>
      <c r="I510" s="168" t="s">
        <v>2718</v>
      </c>
      <c r="J510" s="168" t="s">
        <v>4273</v>
      </c>
      <c r="K510" s="169" t="s">
        <v>727</v>
      </c>
      <c r="L510" s="170"/>
      <c r="M510" s="170"/>
      <c r="N510" s="170"/>
      <c r="O510" s="170"/>
      <c r="P510" s="170"/>
      <c r="Q510" s="170"/>
      <c r="R510" s="170"/>
      <c r="S510" s="189"/>
      <c r="T510" s="189"/>
      <c r="U510" s="180"/>
      <c r="V510" s="180"/>
      <c r="W510" s="180"/>
      <c r="X510" s="180"/>
      <c r="Y510" s="180"/>
      <c r="Z510" s="180"/>
      <c r="AA510" s="180"/>
      <c r="AB510" s="180"/>
      <c r="AC510" s="180"/>
      <c r="AD510" s="180"/>
      <c r="AE510" s="180"/>
      <c r="AF510" s="180"/>
      <c r="AG510" s="180"/>
      <c r="AH510" s="180"/>
    </row>
    <row r="511" ht="15.75" customHeight="1">
      <c r="A511" s="161">
        <v>509.0</v>
      </c>
      <c r="B511" s="167" t="s">
        <v>4261</v>
      </c>
      <c r="C511" s="160" t="s">
        <v>4274</v>
      </c>
      <c r="D511" s="167">
        <v>604.0</v>
      </c>
      <c r="E511" s="96" t="s">
        <v>256</v>
      </c>
      <c r="F511" s="168" t="s">
        <v>4275</v>
      </c>
      <c r="G511" s="168" t="s">
        <v>4183</v>
      </c>
      <c r="H511" s="168" t="s">
        <v>4276</v>
      </c>
      <c r="I511" s="168" t="s">
        <v>4277</v>
      </c>
      <c r="J511" s="168" t="s">
        <v>4278</v>
      </c>
      <c r="K511" s="169" t="s">
        <v>269</v>
      </c>
      <c r="L511" s="170"/>
      <c r="M511" s="170"/>
      <c r="N511" s="170"/>
      <c r="O511" s="170"/>
      <c r="P511" s="170"/>
      <c r="Q511" s="170"/>
      <c r="R511" s="170"/>
      <c r="S511" s="189"/>
      <c r="T511" s="189"/>
      <c r="U511" s="180"/>
      <c r="V511" s="180"/>
      <c r="W511" s="180"/>
      <c r="X511" s="180"/>
      <c r="Y511" s="180"/>
      <c r="Z511" s="180"/>
      <c r="AA511" s="180"/>
      <c r="AB511" s="180"/>
      <c r="AC511" s="180"/>
      <c r="AD511" s="180"/>
      <c r="AE511" s="180"/>
      <c r="AF511" s="180"/>
      <c r="AG511" s="180"/>
      <c r="AH511" s="180"/>
    </row>
    <row r="512" ht="15.75" customHeight="1">
      <c r="A512" s="161">
        <v>510.0</v>
      </c>
      <c r="B512" s="167" t="s">
        <v>4261</v>
      </c>
      <c r="C512" s="160" t="s">
        <v>4279</v>
      </c>
      <c r="D512" s="167">
        <v>2.0</v>
      </c>
      <c r="E512" s="96" t="s">
        <v>4280</v>
      </c>
      <c r="F512" s="168" t="s">
        <v>2037</v>
      </c>
      <c r="G512" s="160"/>
      <c r="H512" s="160"/>
      <c r="I512" s="160"/>
      <c r="J512" s="160"/>
      <c r="K512" s="169" t="s">
        <v>1768</v>
      </c>
      <c r="L512" s="170"/>
      <c r="M512" s="170"/>
      <c r="N512" s="170"/>
      <c r="O512" s="170"/>
      <c r="P512" s="170"/>
      <c r="Q512" s="170"/>
      <c r="R512" s="170"/>
      <c r="S512" s="189"/>
      <c r="T512" s="189"/>
      <c r="U512" s="180"/>
      <c r="V512" s="180"/>
      <c r="W512" s="180"/>
      <c r="X512" s="180"/>
      <c r="Y512" s="180"/>
      <c r="Z512" s="180"/>
      <c r="AA512" s="180"/>
      <c r="AB512" s="180"/>
      <c r="AC512" s="180"/>
      <c r="AD512" s="180"/>
      <c r="AE512" s="180"/>
      <c r="AF512" s="180"/>
      <c r="AG512" s="180"/>
      <c r="AH512" s="180"/>
    </row>
    <row r="513" ht="15.75" customHeight="1">
      <c r="A513" s="161">
        <v>511.0</v>
      </c>
      <c r="B513" s="167" t="s">
        <v>4261</v>
      </c>
      <c r="C513" s="160" t="s">
        <v>4281</v>
      </c>
      <c r="D513" s="167">
        <v>7.0</v>
      </c>
      <c r="E513" s="96" t="s">
        <v>4282</v>
      </c>
      <c r="F513" s="168" t="s">
        <v>1521</v>
      </c>
      <c r="G513" s="168" t="s">
        <v>4283</v>
      </c>
      <c r="H513" s="168" t="s">
        <v>3105</v>
      </c>
      <c r="I513" s="168" t="s">
        <v>1520</v>
      </c>
      <c r="J513" s="168" t="s">
        <v>2387</v>
      </c>
      <c r="K513" s="169" t="s">
        <v>285</v>
      </c>
      <c r="L513" s="170"/>
      <c r="M513" s="170"/>
      <c r="N513" s="170"/>
      <c r="O513" s="170"/>
      <c r="P513" s="170"/>
      <c r="Q513" s="170"/>
      <c r="R513" s="170"/>
      <c r="S513" s="189"/>
      <c r="T513" s="189"/>
      <c r="U513" s="180"/>
      <c r="V513" s="180"/>
      <c r="W513" s="180"/>
      <c r="X513" s="180"/>
      <c r="Y513" s="180"/>
      <c r="Z513" s="180"/>
      <c r="AA513" s="180"/>
      <c r="AB513" s="180"/>
      <c r="AC513" s="180"/>
      <c r="AD513" s="180"/>
      <c r="AE513" s="180"/>
      <c r="AF513" s="180"/>
      <c r="AG513" s="180"/>
      <c r="AH513" s="180"/>
    </row>
    <row r="514" ht="15.75" customHeight="1">
      <c r="A514" s="161">
        <v>512.0</v>
      </c>
      <c r="B514" s="167" t="s">
        <v>4261</v>
      </c>
      <c r="C514" s="160" t="s">
        <v>4284</v>
      </c>
      <c r="D514" s="167">
        <v>62.0</v>
      </c>
      <c r="E514" s="96" t="s">
        <v>4285</v>
      </c>
      <c r="F514" s="168" t="s">
        <v>4286</v>
      </c>
      <c r="G514" s="168" t="s">
        <v>4287</v>
      </c>
      <c r="H514" s="168" t="s">
        <v>4288</v>
      </c>
      <c r="I514" s="168" t="s">
        <v>2243</v>
      </c>
      <c r="J514" s="168" t="s">
        <v>2480</v>
      </c>
      <c r="K514" s="169" t="s">
        <v>727</v>
      </c>
      <c r="L514" s="170"/>
      <c r="M514" s="170"/>
      <c r="N514" s="170"/>
      <c r="O514" s="170"/>
      <c r="P514" s="170"/>
      <c r="Q514" s="170"/>
      <c r="R514" s="170"/>
      <c r="S514" s="189"/>
      <c r="T514" s="189"/>
      <c r="U514" s="180"/>
      <c r="V514" s="180"/>
      <c r="W514" s="180"/>
      <c r="X514" s="180"/>
      <c r="Y514" s="180"/>
      <c r="Z514" s="180"/>
      <c r="AA514" s="180"/>
      <c r="AB514" s="180"/>
      <c r="AC514" s="180"/>
      <c r="AD514" s="180"/>
      <c r="AE514" s="180"/>
      <c r="AF514" s="180"/>
      <c r="AG514" s="180"/>
      <c r="AH514" s="180"/>
    </row>
    <row r="515" ht="15.75" customHeight="1">
      <c r="A515" s="161">
        <v>513.0</v>
      </c>
      <c r="B515" s="167" t="s">
        <v>4261</v>
      </c>
      <c r="C515" s="160" t="s">
        <v>4289</v>
      </c>
      <c r="D515" s="167">
        <v>69.0</v>
      </c>
      <c r="E515" s="96" t="s">
        <v>3473</v>
      </c>
      <c r="F515" s="168" t="s">
        <v>4290</v>
      </c>
      <c r="G515" s="168" t="s">
        <v>4291</v>
      </c>
      <c r="H515" s="168" t="s">
        <v>4292</v>
      </c>
      <c r="I515" s="168" t="s">
        <v>2575</v>
      </c>
      <c r="J515" s="168" t="s">
        <v>3869</v>
      </c>
      <c r="K515" s="169" t="s">
        <v>1768</v>
      </c>
      <c r="L515" s="170"/>
      <c r="M515" s="170"/>
      <c r="N515" s="170"/>
      <c r="O515" s="170"/>
      <c r="P515" s="170"/>
      <c r="Q515" s="170"/>
      <c r="R515" s="170"/>
      <c r="S515" s="189"/>
      <c r="T515" s="189"/>
      <c r="U515" s="180"/>
      <c r="V515" s="180"/>
      <c r="W515" s="180"/>
      <c r="X515" s="180"/>
      <c r="Y515" s="180"/>
      <c r="Z515" s="180"/>
      <c r="AA515" s="180"/>
      <c r="AB515" s="180"/>
      <c r="AC515" s="180"/>
      <c r="AD515" s="180"/>
      <c r="AE515" s="180"/>
      <c r="AF515" s="180"/>
      <c r="AG515" s="180"/>
      <c r="AH515" s="180"/>
    </row>
    <row r="516" ht="15.75" customHeight="1">
      <c r="A516" s="161">
        <v>514.0</v>
      </c>
      <c r="B516" s="167" t="s">
        <v>4261</v>
      </c>
      <c r="C516" s="160" t="s">
        <v>4293</v>
      </c>
      <c r="D516" s="167">
        <v>35.0</v>
      </c>
      <c r="E516" s="96" t="s">
        <v>4294</v>
      </c>
      <c r="F516" s="168" t="s">
        <v>4295</v>
      </c>
      <c r="G516" s="168" t="s">
        <v>4296</v>
      </c>
      <c r="H516" s="168" t="s">
        <v>848</v>
      </c>
      <c r="I516" s="168" t="s">
        <v>4297</v>
      </c>
      <c r="J516" s="168" t="s">
        <v>2269</v>
      </c>
      <c r="K516" s="169" t="s">
        <v>1485</v>
      </c>
      <c r="L516" s="170"/>
      <c r="M516" s="170"/>
      <c r="N516" s="170"/>
      <c r="O516" s="170"/>
      <c r="P516" s="170"/>
      <c r="Q516" s="170"/>
      <c r="R516" s="170"/>
      <c r="S516" s="189"/>
      <c r="T516" s="189"/>
      <c r="U516" s="180"/>
      <c r="V516" s="180"/>
      <c r="W516" s="180"/>
      <c r="X516" s="180"/>
      <c r="Y516" s="180"/>
      <c r="Z516" s="180"/>
      <c r="AA516" s="180"/>
      <c r="AB516" s="180"/>
      <c r="AC516" s="180"/>
      <c r="AD516" s="180"/>
      <c r="AE516" s="180"/>
      <c r="AF516" s="180"/>
      <c r="AG516" s="180"/>
      <c r="AH516" s="180"/>
    </row>
    <row r="517" ht="15.75" customHeight="1">
      <c r="A517" s="161">
        <v>515.0</v>
      </c>
      <c r="B517" s="167" t="s">
        <v>4261</v>
      </c>
      <c r="C517" s="160" t="s">
        <v>4298</v>
      </c>
      <c r="D517" s="167">
        <v>58.0</v>
      </c>
      <c r="E517" s="96" t="s">
        <v>1965</v>
      </c>
      <c r="F517" s="168" t="s">
        <v>3341</v>
      </c>
      <c r="G517" s="168" t="s">
        <v>397</v>
      </c>
      <c r="H517" s="168" t="s">
        <v>1337</v>
      </c>
      <c r="I517" s="168" t="s">
        <v>2855</v>
      </c>
      <c r="J517" s="168" t="s">
        <v>4299</v>
      </c>
      <c r="K517" s="169" t="s">
        <v>269</v>
      </c>
      <c r="L517" s="170"/>
      <c r="M517" s="170"/>
      <c r="N517" s="170"/>
      <c r="O517" s="170"/>
      <c r="P517" s="170"/>
      <c r="Q517" s="170"/>
      <c r="R517" s="170"/>
      <c r="S517" s="189"/>
      <c r="T517" s="189"/>
      <c r="U517" s="180"/>
      <c r="V517" s="180"/>
      <c r="W517" s="180"/>
      <c r="X517" s="180"/>
      <c r="Y517" s="180"/>
      <c r="Z517" s="180"/>
      <c r="AA517" s="180"/>
      <c r="AB517" s="180"/>
      <c r="AC517" s="180"/>
      <c r="AD517" s="180"/>
      <c r="AE517" s="180"/>
      <c r="AF517" s="180"/>
      <c r="AG517" s="180"/>
      <c r="AH517" s="180"/>
    </row>
    <row r="518" ht="15.75" customHeight="1">
      <c r="A518" s="161">
        <v>516.0</v>
      </c>
      <c r="B518" s="167" t="s">
        <v>4261</v>
      </c>
      <c r="C518" s="160" t="s">
        <v>4300</v>
      </c>
      <c r="D518" s="167">
        <v>56.0</v>
      </c>
      <c r="E518" s="96" t="s">
        <v>604</v>
      </c>
      <c r="F518" s="168" t="s">
        <v>4301</v>
      </c>
      <c r="G518" s="168" t="s">
        <v>2494</v>
      </c>
      <c r="H518" s="168" t="s">
        <v>2789</v>
      </c>
      <c r="I518" s="168" t="s">
        <v>4302</v>
      </c>
      <c r="J518" s="168" t="s">
        <v>4192</v>
      </c>
      <c r="K518" s="169" t="s">
        <v>1485</v>
      </c>
      <c r="L518" s="170"/>
      <c r="M518" s="170"/>
      <c r="N518" s="170"/>
      <c r="O518" s="170"/>
      <c r="P518" s="170"/>
      <c r="Q518" s="170"/>
      <c r="R518" s="170"/>
      <c r="S518" s="189"/>
      <c r="T518" s="189"/>
      <c r="U518" s="180"/>
      <c r="V518" s="180"/>
      <c r="W518" s="180"/>
      <c r="X518" s="180"/>
      <c r="Y518" s="180"/>
      <c r="Z518" s="180"/>
      <c r="AA518" s="180"/>
      <c r="AB518" s="180"/>
      <c r="AC518" s="180"/>
      <c r="AD518" s="180"/>
      <c r="AE518" s="180"/>
      <c r="AF518" s="180"/>
      <c r="AG518" s="180"/>
      <c r="AH518" s="180"/>
    </row>
    <row r="519" ht="15.75" customHeight="1">
      <c r="A519" s="161">
        <v>517.0</v>
      </c>
      <c r="B519" s="167" t="s">
        <v>4261</v>
      </c>
      <c r="C519" s="160" t="s">
        <v>4303</v>
      </c>
      <c r="D519" s="167">
        <v>4.0</v>
      </c>
      <c r="E519" s="96" t="s">
        <v>290</v>
      </c>
      <c r="F519" s="168" t="s">
        <v>4304</v>
      </c>
      <c r="G519" s="168" t="s">
        <v>279</v>
      </c>
      <c r="H519" s="168" t="s">
        <v>633</v>
      </c>
      <c r="I519" s="168" t="s">
        <v>4305</v>
      </c>
      <c r="J519" s="160"/>
      <c r="K519" s="77" t="s">
        <v>285</v>
      </c>
      <c r="L519" s="170"/>
      <c r="M519" s="170"/>
      <c r="N519" s="170"/>
      <c r="O519" s="170"/>
      <c r="P519" s="170"/>
      <c r="Q519" s="170"/>
      <c r="R519" s="170"/>
      <c r="S519" s="189"/>
      <c r="T519" s="189"/>
      <c r="U519" s="180"/>
      <c r="V519" s="180"/>
      <c r="W519" s="180"/>
      <c r="X519" s="180"/>
      <c r="Y519" s="180"/>
      <c r="Z519" s="180"/>
      <c r="AA519" s="180"/>
      <c r="AB519" s="180"/>
      <c r="AC519" s="180"/>
      <c r="AD519" s="180"/>
      <c r="AE519" s="180"/>
      <c r="AF519" s="180"/>
      <c r="AG519" s="180"/>
      <c r="AH519" s="180"/>
    </row>
    <row r="520" ht="15.75" customHeight="1">
      <c r="A520" s="161">
        <v>518.0</v>
      </c>
      <c r="B520" s="167" t="s">
        <v>4261</v>
      </c>
      <c r="C520" s="160" t="s">
        <v>4306</v>
      </c>
      <c r="D520" s="167">
        <v>61.0</v>
      </c>
      <c r="E520" s="96" t="s">
        <v>3238</v>
      </c>
      <c r="F520" s="168" t="s">
        <v>2456</v>
      </c>
      <c r="G520" s="168" t="s">
        <v>4307</v>
      </c>
      <c r="H520" s="168" t="s">
        <v>2635</v>
      </c>
      <c r="I520" s="168" t="s">
        <v>4308</v>
      </c>
      <c r="J520" s="168" t="s">
        <v>4309</v>
      </c>
      <c r="K520" s="169" t="s">
        <v>7</v>
      </c>
      <c r="L520" s="170"/>
      <c r="M520" s="170"/>
      <c r="N520" s="170"/>
      <c r="O520" s="170"/>
      <c r="P520" s="170"/>
      <c r="Q520" s="170"/>
      <c r="R520" s="170"/>
      <c r="S520" s="189"/>
      <c r="T520" s="189"/>
      <c r="U520" s="180"/>
      <c r="V520" s="180"/>
      <c r="W520" s="180"/>
      <c r="X520" s="180"/>
      <c r="Y520" s="180"/>
      <c r="Z520" s="180"/>
      <c r="AA520" s="180"/>
      <c r="AB520" s="180"/>
      <c r="AC520" s="180"/>
      <c r="AD520" s="180"/>
      <c r="AE520" s="180"/>
      <c r="AF520" s="180"/>
      <c r="AG520" s="180"/>
      <c r="AH520" s="180"/>
    </row>
    <row r="521" ht="15.75" customHeight="1">
      <c r="A521" s="161">
        <v>519.0</v>
      </c>
      <c r="B521" s="167" t="s">
        <v>4261</v>
      </c>
      <c r="C521" s="160" t="s">
        <v>4310</v>
      </c>
      <c r="D521" s="167">
        <v>186.0</v>
      </c>
      <c r="E521" s="96" t="s">
        <v>565</v>
      </c>
      <c r="F521" s="168" t="s">
        <v>4311</v>
      </c>
      <c r="G521" s="168" t="s">
        <v>1036</v>
      </c>
      <c r="H521" s="168" t="s">
        <v>1359</v>
      </c>
      <c r="I521" s="168" t="s">
        <v>4312</v>
      </c>
      <c r="J521" s="168" t="s">
        <v>3734</v>
      </c>
      <c r="K521" s="77" t="s">
        <v>1199</v>
      </c>
      <c r="L521" s="170"/>
      <c r="M521" s="170"/>
      <c r="N521" s="170"/>
      <c r="O521" s="170"/>
      <c r="P521" s="170"/>
      <c r="Q521" s="170"/>
      <c r="R521" s="170"/>
      <c r="S521" s="189"/>
      <c r="T521" s="189"/>
      <c r="U521" s="180"/>
      <c r="V521" s="180"/>
      <c r="W521" s="180"/>
      <c r="X521" s="180"/>
      <c r="Y521" s="180"/>
      <c r="Z521" s="180"/>
      <c r="AA521" s="180"/>
      <c r="AB521" s="180"/>
      <c r="AC521" s="180"/>
      <c r="AD521" s="180"/>
      <c r="AE521" s="180"/>
      <c r="AF521" s="180"/>
      <c r="AG521" s="180"/>
      <c r="AH521" s="180"/>
    </row>
    <row r="522" ht="15.75" customHeight="1">
      <c r="A522" s="161">
        <v>520.0</v>
      </c>
      <c r="B522" s="167" t="s">
        <v>4261</v>
      </c>
      <c r="C522" s="160" t="s">
        <v>4313</v>
      </c>
      <c r="D522" s="167">
        <v>74.0</v>
      </c>
      <c r="E522" s="96" t="s">
        <v>4314</v>
      </c>
      <c r="F522" s="168" t="s">
        <v>3979</v>
      </c>
      <c r="G522" s="168" t="s">
        <v>4315</v>
      </c>
      <c r="H522" s="168" t="s">
        <v>4316</v>
      </c>
      <c r="I522" s="168" t="s">
        <v>4317</v>
      </c>
      <c r="J522" s="168" t="s">
        <v>2834</v>
      </c>
      <c r="K522" s="169" t="s">
        <v>50</v>
      </c>
      <c r="L522" s="170"/>
      <c r="M522" s="170"/>
      <c r="N522" s="170"/>
      <c r="O522" s="170"/>
      <c r="P522" s="170"/>
      <c r="Q522" s="170"/>
      <c r="R522" s="170"/>
      <c r="S522" s="189"/>
      <c r="T522" s="189"/>
      <c r="U522" s="180"/>
      <c r="V522" s="180"/>
      <c r="W522" s="180"/>
      <c r="X522" s="180"/>
      <c r="Y522" s="180"/>
      <c r="Z522" s="180"/>
      <c r="AA522" s="180"/>
      <c r="AB522" s="180"/>
      <c r="AC522" s="180"/>
      <c r="AD522" s="180"/>
      <c r="AE522" s="180"/>
      <c r="AF522" s="180"/>
      <c r="AG522" s="180"/>
      <c r="AH522" s="180"/>
    </row>
    <row r="523" ht="15.75" customHeight="1">
      <c r="A523" s="161">
        <v>521.0</v>
      </c>
      <c r="B523" s="167" t="s">
        <v>4261</v>
      </c>
      <c r="C523" s="160" t="s">
        <v>4318</v>
      </c>
      <c r="D523" s="167">
        <v>3.0</v>
      </c>
      <c r="E523" s="96" t="s">
        <v>4319</v>
      </c>
      <c r="F523" s="168" t="s">
        <v>2387</v>
      </c>
      <c r="G523" s="168" t="s">
        <v>4283</v>
      </c>
      <c r="H523" s="168" t="s">
        <v>3105</v>
      </c>
      <c r="I523" s="160"/>
      <c r="J523" s="160"/>
      <c r="K523" s="169" t="s">
        <v>285</v>
      </c>
      <c r="L523" s="170"/>
      <c r="M523" s="170"/>
      <c r="N523" s="170"/>
      <c r="O523" s="170"/>
      <c r="P523" s="170"/>
      <c r="Q523" s="170"/>
      <c r="R523" s="170"/>
      <c r="S523" s="189"/>
      <c r="T523" s="189"/>
      <c r="U523" s="180"/>
      <c r="V523" s="180"/>
      <c r="W523" s="180"/>
      <c r="X523" s="180"/>
      <c r="Y523" s="180"/>
      <c r="Z523" s="180"/>
      <c r="AA523" s="180"/>
      <c r="AB523" s="180"/>
      <c r="AC523" s="180"/>
      <c r="AD523" s="180"/>
      <c r="AE523" s="180"/>
      <c r="AF523" s="180"/>
      <c r="AG523" s="180"/>
      <c r="AH523" s="180"/>
    </row>
    <row r="524" ht="15.75" customHeight="1">
      <c r="A524" s="161">
        <v>522.0</v>
      </c>
      <c r="B524" s="167" t="s">
        <v>4261</v>
      </c>
      <c r="C524" s="160" t="s">
        <v>4320</v>
      </c>
      <c r="D524" s="167">
        <v>3.0</v>
      </c>
      <c r="E524" s="96" t="s">
        <v>4321</v>
      </c>
      <c r="F524" s="168" t="s">
        <v>3894</v>
      </c>
      <c r="G524" s="168" t="s">
        <v>4322</v>
      </c>
      <c r="H524" s="168" t="s">
        <v>4323</v>
      </c>
      <c r="I524" s="160"/>
      <c r="J524" s="160"/>
      <c r="K524" s="169" t="s">
        <v>1768</v>
      </c>
      <c r="L524" s="170"/>
      <c r="M524" s="170"/>
      <c r="N524" s="170"/>
      <c r="O524" s="170"/>
      <c r="P524" s="170"/>
      <c r="Q524" s="170"/>
      <c r="R524" s="170"/>
      <c r="S524" s="189"/>
      <c r="T524" s="189"/>
      <c r="U524" s="180"/>
      <c r="V524" s="180"/>
      <c r="W524" s="180"/>
      <c r="X524" s="180"/>
      <c r="Y524" s="180"/>
      <c r="Z524" s="180"/>
      <c r="AA524" s="180"/>
      <c r="AB524" s="180"/>
      <c r="AC524" s="180"/>
      <c r="AD524" s="180"/>
      <c r="AE524" s="180"/>
      <c r="AF524" s="180"/>
      <c r="AG524" s="180"/>
      <c r="AH524" s="180"/>
    </row>
    <row r="525" ht="15.75" customHeight="1">
      <c r="A525" s="161">
        <v>523.0</v>
      </c>
      <c r="B525" s="167" t="s">
        <v>4261</v>
      </c>
      <c r="C525" s="160" t="s">
        <v>4324</v>
      </c>
      <c r="D525" s="167">
        <v>9.0</v>
      </c>
      <c r="E525" s="96" t="s">
        <v>495</v>
      </c>
      <c r="F525" s="168" t="s">
        <v>4311</v>
      </c>
      <c r="G525" s="168" t="s">
        <v>4325</v>
      </c>
      <c r="H525" s="168" t="s">
        <v>1036</v>
      </c>
      <c r="I525" s="168" t="s">
        <v>1035</v>
      </c>
      <c r="J525" s="168" t="s">
        <v>1037</v>
      </c>
      <c r="K525" s="77" t="s">
        <v>684</v>
      </c>
      <c r="L525" s="170"/>
      <c r="M525" s="170"/>
      <c r="N525" s="170"/>
      <c r="O525" s="170"/>
      <c r="P525" s="170"/>
      <c r="Q525" s="170"/>
      <c r="R525" s="170"/>
      <c r="S525" s="189"/>
      <c r="T525" s="189"/>
      <c r="U525" s="180"/>
      <c r="V525" s="180"/>
      <c r="W525" s="180"/>
      <c r="X525" s="180"/>
      <c r="Y525" s="180"/>
      <c r="Z525" s="180"/>
      <c r="AA525" s="180"/>
      <c r="AB525" s="180"/>
      <c r="AC525" s="180"/>
      <c r="AD525" s="180"/>
      <c r="AE525" s="180"/>
      <c r="AF525" s="180"/>
      <c r="AG525" s="180"/>
      <c r="AH525" s="180"/>
    </row>
    <row r="526" ht="15.75" customHeight="1">
      <c r="A526" s="161">
        <v>524.0</v>
      </c>
      <c r="B526" s="167" t="s">
        <v>4261</v>
      </c>
      <c r="C526" s="160" t="s">
        <v>4326</v>
      </c>
      <c r="D526" s="167">
        <v>28.0</v>
      </c>
      <c r="E526" s="96" t="s">
        <v>4327</v>
      </c>
      <c r="F526" s="168" t="s">
        <v>782</v>
      </c>
      <c r="G526" s="168" t="s">
        <v>789</v>
      </c>
      <c r="H526" s="168" t="s">
        <v>312</v>
      </c>
      <c r="I526" s="168" t="s">
        <v>792</v>
      </c>
      <c r="J526" s="168" t="s">
        <v>793</v>
      </c>
      <c r="K526" s="77" t="s">
        <v>316</v>
      </c>
      <c r="L526" s="170"/>
      <c r="M526" s="170"/>
      <c r="N526" s="170"/>
      <c r="O526" s="170"/>
      <c r="P526" s="170"/>
      <c r="Q526" s="170"/>
      <c r="R526" s="170"/>
      <c r="S526" s="189"/>
      <c r="T526" s="189"/>
      <c r="U526" s="180"/>
      <c r="V526" s="180"/>
      <c r="W526" s="180"/>
      <c r="X526" s="180"/>
      <c r="Y526" s="180"/>
      <c r="Z526" s="180"/>
      <c r="AA526" s="180"/>
      <c r="AB526" s="180"/>
      <c r="AC526" s="180"/>
      <c r="AD526" s="180"/>
      <c r="AE526" s="180"/>
      <c r="AF526" s="180"/>
      <c r="AG526" s="180"/>
      <c r="AH526" s="180"/>
    </row>
    <row r="527" ht="15.75" customHeight="1">
      <c r="A527" s="161">
        <v>525.0</v>
      </c>
      <c r="B527" s="167" t="s">
        <v>4261</v>
      </c>
      <c r="C527" s="160" t="s">
        <v>4328</v>
      </c>
      <c r="D527" s="167">
        <v>13.0</v>
      </c>
      <c r="E527" s="96" t="s">
        <v>4329</v>
      </c>
      <c r="F527" s="168" t="s">
        <v>4330</v>
      </c>
      <c r="G527" s="168" t="s">
        <v>2168</v>
      </c>
      <c r="H527" s="168" t="s">
        <v>2167</v>
      </c>
      <c r="I527" s="168" t="s">
        <v>4331</v>
      </c>
      <c r="J527" s="168" t="s">
        <v>4332</v>
      </c>
      <c r="K527" s="169" t="s">
        <v>269</v>
      </c>
      <c r="L527" s="170"/>
      <c r="M527" s="170"/>
      <c r="N527" s="170"/>
      <c r="O527" s="170"/>
      <c r="P527" s="170"/>
      <c r="Q527" s="170"/>
      <c r="R527" s="170"/>
      <c r="S527" s="189"/>
      <c r="T527" s="189"/>
      <c r="U527" s="180"/>
      <c r="V527" s="180"/>
      <c r="W527" s="180"/>
      <c r="X527" s="180"/>
      <c r="Y527" s="180"/>
      <c r="Z527" s="180"/>
      <c r="AA527" s="180"/>
      <c r="AB527" s="180"/>
      <c r="AC527" s="180"/>
      <c r="AD527" s="180"/>
      <c r="AE527" s="180"/>
      <c r="AF527" s="180"/>
      <c r="AG527" s="180"/>
      <c r="AH527" s="180"/>
    </row>
    <row r="528" ht="15.75" customHeight="1">
      <c r="A528" s="161">
        <v>526.0</v>
      </c>
      <c r="B528" s="167" t="s">
        <v>4261</v>
      </c>
      <c r="C528" s="160" t="s">
        <v>4333</v>
      </c>
      <c r="D528" s="167">
        <v>2.0</v>
      </c>
      <c r="E528" s="96" t="s">
        <v>4334</v>
      </c>
      <c r="F528" s="168" t="s">
        <v>4335</v>
      </c>
      <c r="G528" s="160"/>
      <c r="H528" s="160"/>
      <c r="I528" s="160"/>
      <c r="J528" s="160"/>
      <c r="K528" s="169" t="s">
        <v>727</v>
      </c>
      <c r="L528" s="170"/>
      <c r="M528" s="170"/>
      <c r="N528" s="170"/>
      <c r="O528" s="170"/>
      <c r="P528" s="170"/>
      <c r="Q528" s="170"/>
      <c r="R528" s="170"/>
      <c r="S528" s="189"/>
      <c r="T528" s="189"/>
      <c r="U528" s="180"/>
      <c r="V528" s="180"/>
      <c r="W528" s="180"/>
      <c r="X528" s="180"/>
      <c r="Y528" s="180"/>
      <c r="Z528" s="180"/>
      <c r="AA528" s="180"/>
      <c r="AB528" s="180"/>
      <c r="AC528" s="180"/>
      <c r="AD528" s="180"/>
      <c r="AE528" s="180"/>
      <c r="AF528" s="180"/>
      <c r="AG528" s="180"/>
      <c r="AH528" s="180"/>
    </row>
    <row r="529" ht="15.75" customHeight="1">
      <c r="A529" s="161">
        <v>527.0</v>
      </c>
      <c r="B529" s="167" t="s">
        <v>4261</v>
      </c>
      <c r="C529" s="160" t="s">
        <v>4336</v>
      </c>
      <c r="D529" s="167">
        <v>7.0</v>
      </c>
      <c r="E529" s="96" t="s">
        <v>4337</v>
      </c>
      <c r="F529" s="168" t="s">
        <v>4338</v>
      </c>
      <c r="G529" s="168" t="s">
        <v>3082</v>
      </c>
      <c r="H529" s="168" t="s">
        <v>3043</v>
      </c>
      <c r="I529" s="168" t="s">
        <v>4339</v>
      </c>
      <c r="J529" s="168" t="s">
        <v>4340</v>
      </c>
      <c r="K529" s="169" t="s">
        <v>727</v>
      </c>
      <c r="L529" s="170"/>
      <c r="M529" s="170"/>
      <c r="N529" s="170"/>
      <c r="O529" s="170"/>
      <c r="P529" s="170"/>
      <c r="Q529" s="170"/>
      <c r="R529" s="170"/>
      <c r="S529" s="189"/>
      <c r="T529" s="189"/>
      <c r="U529" s="180"/>
      <c r="V529" s="180"/>
      <c r="W529" s="180"/>
      <c r="X529" s="180"/>
      <c r="Y529" s="180"/>
      <c r="Z529" s="180"/>
      <c r="AA529" s="180"/>
      <c r="AB529" s="180"/>
      <c r="AC529" s="180"/>
      <c r="AD529" s="180"/>
      <c r="AE529" s="180"/>
      <c r="AF529" s="180"/>
      <c r="AG529" s="180"/>
      <c r="AH529" s="180"/>
    </row>
    <row r="530" ht="15.75" customHeight="1">
      <c r="A530" s="161">
        <v>528.0</v>
      </c>
      <c r="B530" s="167" t="s">
        <v>4261</v>
      </c>
      <c r="C530" s="160" t="s">
        <v>4341</v>
      </c>
      <c r="D530" s="167">
        <v>129.0</v>
      </c>
      <c r="E530" s="96" t="s">
        <v>516</v>
      </c>
      <c r="F530" s="168" t="s">
        <v>4342</v>
      </c>
      <c r="G530" s="168" t="s">
        <v>4343</v>
      </c>
      <c r="H530" s="168" t="s">
        <v>4344</v>
      </c>
      <c r="I530" s="168" t="s">
        <v>4345</v>
      </c>
      <c r="J530" s="168" t="s">
        <v>4346</v>
      </c>
      <c r="K530" s="169" t="s">
        <v>727</v>
      </c>
      <c r="L530" s="170"/>
      <c r="M530" s="170"/>
      <c r="N530" s="170"/>
      <c r="O530" s="170"/>
      <c r="P530" s="170"/>
      <c r="Q530" s="170"/>
      <c r="R530" s="170"/>
      <c r="S530" s="189"/>
      <c r="T530" s="189"/>
      <c r="U530" s="180"/>
      <c r="V530" s="180"/>
      <c r="W530" s="180"/>
      <c r="X530" s="180"/>
      <c r="Y530" s="180"/>
      <c r="Z530" s="180"/>
      <c r="AA530" s="180"/>
      <c r="AB530" s="180"/>
      <c r="AC530" s="180"/>
      <c r="AD530" s="180"/>
      <c r="AE530" s="180"/>
      <c r="AF530" s="180"/>
      <c r="AG530" s="180"/>
      <c r="AH530" s="180"/>
    </row>
    <row r="531" ht="15.75" customHeight="1">
      <c r="A531" s="161">
        <v>529.0</v>
      </c>
      <c r="B531" s="167" t="s">
        <v>4261</v>
      </c>
      <c r="C531" s="160" t="s">
        <v>4347</v>
      </c>
      <c r="D531" s="167">
        <v>11.0</v>
      </c>
      <c r="E531" s="96" t="s">
        <v>4348</v>
      </c>
      <c r="F531" s="168" t="s">
        <v>4349</v>
      </c>
      <c r="G531" s="168" t="s">
        <v>4350</v>
      </c>
      <c r="H531" s="168" t="s">
        <v>4351</v>
      </c>
      <c r="I531" s="168" t="s">
        <v>4352</v>
      </c>
      <c r="J531" s="168" t="s">
        <v>4353</v>
      </c>
      <c r="K531" s="169" t="s">
        <v>50</v>
      </c>
      <c r="L531" s="170"/>
      <c r="M531" s="170"/>
      <c r="N531" s="170"/>
      <c r="O531" s="170"/>
      <c r="P531" s="170"/>
      <c r="Q531" s="170"/>
      <c r="R531" s="170"/>
      <c r="S531" s="189"/>
      <c r="T531" s="189"/>
      <c r="U531" s="180"/>
      <c r="V531" s="180"/>
      <c r="W531" s="180"/>
      <c r="X531" s="180"/>
      <c r="Y531" s="180"/>
      <c r="Z531" s="180"/>
      <c r="AA531" s="180"/>
      <c r="AB531" s="180"/>
      <c r="AC531" s="180"/>
      <c r="AD531" s="180"/>
      <c r="AE531" s="180"/>
      <c r="AF531" s="180"/>
      <c r="AG531" s="180"/>
      <c r="AH531" s="180"/>
    </row>
    <row r="532" ht="15.75" customHeight="1">
      <c r="A532" s="161">
        <v>530.0</v>
      </c>
      <c r="B532" s="167" t="s">
        <v>4261</v>
      </c>
      <c r="C532" s="160" t="s">
        <v>4354</v>
      </c>
      <c r="D532" s="167">
        <v>73.0</v>
      </c>
      <c r="E532" s="96" t="s">
        <v>3721</v>
      </c>
      <c r="F532" s="168" t="s">
        <v>3450</v>
      </c>
      <c r="G532" s="168" t="s">
        <v>3725</v>
      </c>
      <c r="H532" s="168" t="s">
        <v>4355</v>
      </c>
      <c r="I532" s="168" t="s">
        <v>1254</v>
      </c>
      <c r="J532" s="168" t="s">
        <v>4356</v>
      </c>
      <c r="K532" s="77" t="s">
        <v>7</v>
      </c>
      <c r="L532" s="170"/>
      <c r="M532" s="170"/>
      <c r="N532" s="170"/>
      <c r="O532" s="170"/>
      <c r="P532" s="170"/>
      <c r="Q532" s="170"/>
      <c r="R532" s="170"/>
      <c r="S532" s="189"/>
      <c r="T532" s="189"/>
      <c r="U532" s="180"/>
      <c r="V532" s="180"/>
      <c r="W532" s="180"/>
      <c r="X532" s="180"/>
      <c r="Y532" s="180"/>
      <c r="Z532" s="180"/>
      <c r="AA532" s="180"/>
      <c r="AB532" s="180"/>
      <c r="AC532" s="180"/>
      <c r="AD532" s="180"/>
      <c r="AE532" s="180"/>
      <c r="AF532" s="180"/>
      <c r="AG532" s="180"/>
      <c r="AH532" s="180"/>
    </row>
    <row r="533" ht="15.75" customHeight="1">
      <c r="A533" s="161">
        <v>531.0</v>
      </c>
      <c r="B533" s="167" t="s">
        <v>4261</v>
      </c>
      <c r="C533" s="160" t="s">
        <v>4357</v>
      </c>
      <c r="D533" s="167">
        <v>60.0</v>
      </c>
      <c r="E533" s="96" t="s">
        <v>1995</v>
      </c>
      <c r="F533" s="168" t="s">
        <v>4358</v>
      </c>
      <c r="G533" s="168" t="s">
        <v>4359</v>
      </c>
      <c r="H533" s="168" t="s">
        <v>2504</v>
      </c>
      <c r="I533" s="168" t="s">
        <v>4360</v>
      </c>
      <c r="J533" s="168" t="s">
        <v>3018</v>
      </c>
      <c r="K533" s="169" t="s">
        <v>285</v>
      </c>
      <c r="L533" s="170"/>
      <c r="M533" s="170"/>
      <c r="N533" s="170"/>
      <c r="O533" s="170"/>
      <c r="P533" s="170"/>
      <c r="Q533" s="170"/>
      <c r="R533" s="170"/>
      <c r="S533" s="189"/>
      <c r="T533" s="189"/>
      <c r="U533" s="180"/>
      <c r="V533" s="180"/>
      <c r="W533" s="180"/>
      <c r="X533" s="180"/>
      <c r="Y533" s="180"/>
      <c r="Z533" s="180"/>
      <c r="AA533" s="180"/>
      <c r="AB533" s="180"/>
      <c r="AC533" s="180"/>
      <c r="AD533" s="180"/>
      <c r="AE533" s="180"/>
      <c r="AF533" s="180"/>
      <c r="AG533" s="180"/>
      <c r="AH533" s="180"/>
    </row>
    <row r="534" ht="15.75" customHeight="1">
      <c r="A534" s="161">
        <v>532.0</v>
      </c>
      <c r="B534" s="167" t="s">
        <v>4261</v>
      </c>
      <c r="C534" s="160" t="s">
        <v>4361</v>
      </c>
      <c r="D534" s="167">
        <v>291.0</v>
      </c>
      <c r="E534" s="96" t="s">
        <v>4362</v>
      </c>
      <c r="F534" s="168" t="s">
        <v>4363</v>
      </c>
      <c r="G534" s="168" t="s">
        <v>4364</v>
      </c>
      <c r="H534" s="168" t="s">
        <v>2419</v>
      </c>
      <c r="I534" s="168" t="s">
        <v>4365</v>
      </c>
      <c r="J534" s="168" t="s">
        <v>4366</v>
      </c>
      <c r="K534" s="169" t="s">
        <v>384</v>
      </c>
      <c r="L534" s="170"/>
      <c r="M534" s="170"/>
      <c r="N534" s="170"/>
      <c r="O534" s="170"/>
      <c r="P534" s="170"/>
      <c r="Q534" s="170"/>
      <c r="R534" s="170"/>
      <c r="S534" s="189"/>
      <c r="T534" s="189"/>
      <c r="U534" s="180"/>
      <c r="V534" s="180"/>
      <c r="W534" s="180"/>
      <c r="X534" s="180"/>
      <c r="Y534" s="180"/>
      <c r="Z534" s="180"/>
      <c r="AA534" s="180"/>
      <c r="AB534" s="180"/>
      <c r="AC534" s="180"/>
      <c r="AD534" s="180"/>
      <c r="AE534" s="180"/>
      <c r="AF534" s="180"/>
      <c r="AG534" s="180"/>
      <c r="AH534" s="180"/>
    </row>
    <row r="535" ht="15.75" customHeight="1">
      <c r="A535" s="161">
        <v>533.0</v>
      </c>
      <c r="B535" s="167" t="s">
        <v>4261</v>
      </c>
      <c r="C535" s="160" t="s">
        <v>4367</v>
      </c>
      <c r="D535" s="167">
        <v>21.0</v>
      </c>
      <c r="E535" s="96" t="s">
        <v>4368</v>
      </c>
      <c r="F535" s="168" t="s">
        <v>2494</v>
      </c>
      <c r="G535" s="168" t="s">
        <v>4369</v>
      </c>
      <c r="H535" s="168" t="s">
        <v>4370</v>
      </c>
      <c r="I535" s="160"/>
      <c r="J535" s="160"/>
      <c r="K535" s="169" t="s">
        <v>1485</v>
      </c>
      <c r="L535" s="170"/>
      <c r="M535" s="170"/>
      <c r="N535" s="170"/>
      <c r="O535" s="170"/>
      <c r="P535" s="170"/>
      <c r="Q535" s="170"/>
      <c r="R535" s="170"/>
      <c r="S535" s="189"/>
      <c r="T535" s="189"/>
      <c r="U535" s="180"/>
      <c r="V535" s="180"/>
      <c r="W535" s="180"/>
      <c r="X535" s="180"/>
      <c r="Y535" s="180"/>
      <c r="Z535" s="180"/>
      <c r="AA535" s="180"/>
      <c r="AB535" s="180"/>
      <c r="AC535" s="180"/>
      <c r="AD535" s="180"/>
      <c r="AE535" s="180"/>
      <c r="AF535" s="180"/>
      <c r="AG535" s="180"/>
      <c r="AH535" s="180"/>
    </row>
    <row r="536" ht="15.75" customHeight="1">
      <c r="A536" s="161">
        <v>534.0</v>
      </c>
      <c r="B536" s="167" t="s">
        <v>4261</v>
      </c>
      <c r="C536" s="160" t="s">
        <v>4371</v>
      </c>
      <c r="D536" s="167">
        <v>7.0</v>
      </c>
      <c r="E536" s="96" t="s">
        <v>4372</v>
      </c>
      <c r="F536" s="168" t="s">
        <v>4014</v>
      </c>
      <c r="G536" s="168" t="s">
        <v>4015</v>
      </c>
      <c r="H536" s="168" t="s">
        <v>4016</v>
      </c>
      <c r="I536" s="168" t="s">
        <v>4013</v>
      </c>
      <c r="J536" s="168" t="s">
        <v>3167</v>
      </c>
      <c r="K536" s="169" t="s">
        <v>7</v>
      </c>
      <c r="L536" s="170"/>
      <c r="M536" s="170"/>
      <c r="N536" s="170"/>
      <c r="O536" s="170"/>
      <c r="P536" s="170"/>
      <c r="Q536" s="170"/>
      <c r="R536" s="170"/>
      <c r="S536" s="189"/>
      <c r="T536" s="189"/>
      <c r="U536" s="180"/>
      <c r="V536" s="180"/>
      <c r="W536" s="180"/>
      <c r="X536" s="180"/>
      <c r="Y536" s="180"/>
      <c r="Z536" s="180"/>
      <c r="AA536" s="180"/>
      <c r="AB536" s="180"/>
      <c r="AC536" s="180"/>
      <c r="AD536" s="180"/>
      <c r="AE536" s="180"/>
      <c r="AF536" s="180"/>
      <c r="AG536" s="180"/>
      <c r="AH536" s="180"/>
    </row>
    <row r="537" ht="15.75" customHeight="1">
      <c r="A537" s="161">
        <v>535.0</v>
      </c>
      <c r="B537" s="167" t="s">
        <v>4261</v>
      </c>
      <c r="C537" s="160" t="s">
        <v>3055</v>
      </c>
      <c r="D537" s="167">
        <v>8.0</v>
      </c>
      <c r="E537" s="96" t="s">
        <v>3056</v>
      </c>
      <c r="F537" s="168" t="s">
        <v>3057</v>
      </c>
      <c r="G537" s="160"/>
      <c r="H537" s="160"/>
      <c r="I537" s="160"/>
      <c r="J537" s="160"/>
      <c r="K537" s="169" t="s">
        <v>416</v>
      </c>
      <c r="L537" s="170"/>
      <c r="M537" s="170"/>
      <c r="N537" s="170"/>
      <c r="O537" s="170"/>
      <c r="P537" s="170"/>
      <c r="Q537" s="170"/>
      <c r="R537" s="170"/>
      <c r="S537" s="189"/>
      <c r="T537" s="189"/>
      <c r="U537" s="180"/>
      <c r="V537" s="180"/>
      <c r="W537" s="180"/>
      <c r="X537" s="180"/>
      <c r="Y537" s="180"/>
      <c r="Z537" s="180"/>
      <c r="AA537" s="180"/>
      <c r="AB537" s="180"/>
      <c r="AC537" s="180"/>
      <c r="AD537" s="180"/>
      <c r="AE537" s="180"/>
      <c r="AF537" s="180"/>
      <c r="AG537" s="180"/>
      <c r="AH537" s="180"/>
    </row>
    <row r="538" ht="15.75" customHeight="1">
      <c r="A538" s="161">
        <v>536.0</v>
      </c>
      <c r="B538" s="167" t="s">
        <v>4261</v>
      </c>
      <c r="C538" s="160" t="s">
        <v>4373</v>
      </c>
      <c r="D538" s="167">
        <v>10.0</v>
      </c>
      <c r="E538" s="96" t="s">
        <v>4374</v>
      </c>
      <c r="F538" s="168" t="s">
        <v>3498</v>
      </c>
      <c r="G538" s="168" t="s">
        <v>2309</v>
      </c>
      <c r="H538" s="168" t="s">
        <v>642</v>
      </c>
      <c r="I538" s="168" t="s">
        <v>2306</v>
      </c>
      <c r="J538" s="168" t="s">
        <v>3130</v>
      </c>
      <c r="K538" s="169" t="s">
        <v>7</v>
      </c>
      <c r="L538" s="170"/>
      <c r="M538" s="170"/>
      <c r="N538" s="170"/>
      <c r="O538" s="170"/>
      <c r="P538" s="170"/>
      <c r="Q538" s="170"/>
      <c r="R538" s="170"/>
      <c r="S538" s="189"/>
      <c r="T538" s="189"/>
      <c r="U538" s="180"/>
      <c r="V538" s="180"/>
      <c r="W538" s="180"/>
      <c r="X538" s="180"/>
      <c r="Y538" s="180"/>
      <c r="Z538" s="180"/>
      <c r="AA538" s="180"/>
      <c r="AB538" s="180"/>
      <c r="AC538" s="180"/>
      <c r="AD538" s="180"/>
      <c r="AE538" s="180"/>
      <c r="AF538" s="180"/>
      <c r="AG538" s="180"/>
      <c r="AH538" s="180"/>
    </row>
    <row r="539" ht="15.75" customHeight="1">
      <c r="A539" s="161">
        <v>537.0</v>
      </c>
      <c r="B539" s="167" t="s">
        <v>4261</v>
      </c>
      <c r="C539" s="160" t="s">
        <v>4375</v>
      </c>
      <c r="D539" s="167">
        <v>104.0</v>
      </c>
      <c r="E539" s="96" t="s">
        <v>364</v>
      </c>
      <c r="F539" s="168" t="s">
        <v>4376</v>
      </c>
      <c r="G539" s="168" t="s">
        <v>4377</v>
      </c>
      <c r="H539" s="168" t="s">
        <v>343</v>
      </c>
      <c r="I539" s="168" t="s">
        <v>2362</v>
      </c>
      <c r="J539" s="168" t="s">
        <v>4378</v>
      </c>
      <c r="K539" s="169" t="s">
        <v>384</v>
      </c>
      <c r="L539" s="170"/>
      <c r="M539" s="170"/>
      <c r="N539" s="170"/>
      <c r="O539" s="170"/>
      <c r="P539" s="170"/>
      <c r="Q539" s="170"/>
      <c r="R539" s="170"/>
      <c r="S539" s="189"/>
      <c r="T539" s="189"/>
      <c r="U539" s="180"/>
      <c r="V539" s="180"/>
      <c r="W539" s="180"/>
      <c r="X539" s="180"/>
      <c r="Y539" s="180"/>
      <c r="Z539" s="180"/>
      <c r="AA539" s="180"/>
      <c r="AB539" s="180"/>
      <c r="AC539" s="180"/>
      <c r="AD539" s="180"/>
      <c r="AE539" s="180"/>
      <c r="AF539" s="180"/>
      <c r="AG539" s="180"/>
      <c r="AH539" s="180"/>
    </row>
    <row r="540" ht="15.75" customHeight="1">
      <c r="A540" s="161">
        <v>538.0</v>
      </c>
      <c r="B540" s="167" t="s">
        <v>4261</v>
      </c>
      <c r="C540" s="160" t="s">
        <v>4379</v>
      </c>
      <c r="D540" s="167">
        <v>18.0</v>
      </c>
      <c r="E540" s="96" t="s">
        <v>4380</v>
      </c>
      <c r="F540" s="168" t="s">
        <v>3393</v>
      </c>
      <c r="G540" s="168" t="s">
        <v>4381</v>
      </c>
      <c r="H540" s="168" t="s">
        <v>4382</v>
      </c>
      <c r="I540" s="168" t="s">
        <v>4383</v>
      </c>
      <c r="J540" s="168" t="s">
        <v>3914</v>
      </c>
      <c r="K540" s="169" t="s">
        <v>896</v>
      </c>
      <c r="L540" s="170"/>
      <c r="M540" s="170"/>
      <c r="N540" s="170"/>
      <c r="O540" s="170"/>
      <c r="P540" s="170"/>
      <c r="Q540" s="170"/>
      <c r="R540" s="170"/>
      <c r="S540" s="189"/>
      <c r="T540" s="189"/>
      <c r="U540" s="180"/>
      <c r="V540" s="180"/>
      <c r="W540" s="180"/>
      <c r="X540" s="180"/>
      <c r="Y540" s="180"/>
      <c r="Z540" s="180"/>
      <c r="AA540" s="180"/>
      <c r="AB540" s="180"/>
      <c r="AC540" s="180"/>
      <c r="AD540" s="180"/>
      <c r="AE540" s="180"/>
      <c r="AF540" s="180"/>
      <c r="AG540" s="180"/>
      <c r="AH540" s="180"/>
    </row>
    <row r="541" ht="15.75" customHeight="1">
      <c r="A541" s="161">
        <v>539.0</v>
      </c>
      <c r="B541" s="167" t="s">
        <v>4261</v>
      </c>
      <c r="C541" s="160" t="s">
        <v>4384</v>
      </c>
      <c r="D541" s="167">
        <v>33.0</v>
      </c>
      <c r="E541" s="96" t="s">
        <v>4385</v>
      </c>
      <c r="F541" s="168" t="s">
        <v>4386</v>
      </c>
      <c r="G541" s="168" t="s">
        <v>4387</v>
      </c>
      <c r="H541" s="168" t="s">
        <v>4388</v>
      </c>
      <c r="I541" s="168" t="s">
        <v>4389</v>
      </c>
      <c r="J541" s="168" t="s">
        <v>2371</v>
      </c>
      <c r="K541" s="169" t="s">
        <v>727</v>
      </c>
      <c r="L541" s="170"/>
      <c r="M541" s="170"/>
      <c r="N541" s="170"/>
      <c r="O541" s="170"/>
      <c r="P541" s="170"/>
      <c r="Q541" s="170"/>
      <c r="R541" s="170"/>
      <c r="S541" s="189"/>
      <c r="T541" s="189"/>
      <c r="U541" s="180"/>
      <c r="V541" s="180"/>
      <c r="W541" s="180"/>
      <c r="X541" s="180"/>
      <c r="Y541" s="180"/>
      <c r="Z541" s="180"/>
      <c r="AA541" s="180"/>
      <c r="AB541" s="180"/>
      <c r="AC541" s="180"/>
      <c r="AD541" s="180"/>
      <c r="AE541" s="180"/>
      <c r="AF541" s="180"/>
      <c r="AG541" s="180"/>
      <c r="AH541" s="180"/>
    </row>
    <row r="542" ht="15.75" customHeight="1">
      <c r="A542" s="161">
        <v>540.0</v>
      </c>
      <c r="B542" s="167" t="s">
        <v>4261</v>
      </c>
      <c r="C542" s="160" t="s">
        <v>4390</v>
      </c>
      <c r="D542" s="167">
        <v>110.0</v>
      </c>
      <c r="E542" s="96" t="s">
        <v>3188</v>
      </c>
      <c r="F542" s="168" t="s">
        <v>4151</v>
      </c>
      <c r="G542" s="168" t="s">
        <v>4391</v>
      </c>
      <c r="H542" s="168" t="s">
        <v>427</v>
      </c>
      <c r="I542" s="168" t="s">
        <v>2453</v>
      </c>
      <c r="J542" s="168" t="s">
        <v>4392</v>
      </c>
      <c r="K542" s="169" t="s">
        <v>384</v>
      </c>
      <c r="L542" s="170"/>
      <c r="M542" s="170"/>
      <c r="N542" s="170"/>
      <c r="O542" s="170"/>
      <c r="P542" s="170"/>
      <c r="Q542" s="170"/>
      <c r="R542" s="170"/>
      <c r="S542" s="189"/>
      <c r="T542" s="189"/>
      <c r="U542" s="180"/>
      <c r="V542" s="180"/>
      <c r="W542" s="180"/>
      <c r="X542" s="180"/>
      <c r="Y542" s="180"/>
      <c r="Z542" s="180"/>
      <c r="AA542" s="180"/>
      <c r="AB542" s="180"/>
      <c r="AC542" s="180"/>
      <c r="AD542" s="180"/>
      <c r="AE542" s="180"/>
      <c r="AF542" s="180"/>
      <c r="AG542" s="180"/>
      <c r="AH542" s="180"/>
    </row>
    <row r="543" ht="15.75" customHeight="1">
      <c r="A543" s="161">
        <v>541.0</v>
      </c>
      <c r="B543" s="167" t="s">
        <v>4261</v>
      </c>
      <c r="C543" s="160" t="s">
        <v>4393</v>
      </c>
      <c r="D543" s="167">
        <v>26.0</v>
      </c>
      <c r="E543" s="96" t="s">
        <v>4394</v>
      </c>
      <c r="F543" s="168" t="s">
        <v>714</v>
      </c>
      <c r="G543" s="168" t="s">
        <v>2267</v>
      </c>
      <c r="H543" s="168" t="s">
        <v>2937</v>
      </c>
      <c r="I543" s="168" t="s">
        <v>4395</v>
      </c>
      <c r="J543" s="168" t="s">
        <v>4396</v>
      </c>
      <c r="K543" s="169" t="s">
        <v>384</v>
      </c>
      <c r="L543" s="170"/>
      <c r="M543" s="170"/>
      <c r="N543" s="170"/>
      <c r="O543" s="170"/>
      <c r="P543" s="170"/>
      <c r="Q543" s="170"/>
      <c r="R543" s="170"/>
      <c r="S543" s="189"/>
      <c r="T543" s="189"/>
      <c r="U543" s="180"/>
      <c r="V543" s="180"/>
      <c r="W543" s="180"/>
      <c r="X543" s="180"/>
      <c r="Y543" s="180"/>
      <c r="Z543" s="180"/>
      <c r="AA543" s="180"/>
      <c r="AB543" s="180"/>
      <c r="AC543" s="180"/>
      <c r="AD543" s="180"/>
      <c r="AE543" s="180"/>
      <c r="AF543" s="180"/>
      <c r="AG543" s="180"/>
      <c r="AH543" s="180"/>
    </row>
    <row r="544" ht="15.75" customHeight="1">
      <c r="A544" s="161">
        <v>542.0</v>
      </c>
      <c r="B544" s="167" t="s">
        <v>4261</v>
      </c>
      <c r="C544" s="160" t="s">
        <v>4397</v>
      </c>
      <c r="D544" s="167">
        <v>16.0</v>
      </c>
      <c r="E544" s="96" t="s">
        <v>4398</v>
      </c>
      <c r="F544" s="168" t="s">
        <v>4399</v>
      </c>
      <c r="G544" s="168" t="s">
        <v>4400</v>
      </c>
      <c r="H544" s="168" t="s">
        <v>4401</v>
      </c>
      <c r="I544" s="168" t="s">
        <v>4402</v>
      </c>
      <c r="J544" s="168" t="s">
        <v>4403</v>
      </c>
      <c r="K544" s="169" t="s">
        <v>896</v>
      </c>
      <c r="L544" s="170"/>
      <c r="M544" s="170"/>
      <c r="N544" s="170"/>
      <c r="O544" s="170"/>
      <c r="P544" s="170"/>
      <c r="Q544" s="170"/>
      <c r="R544" s="170"/>
      <c r="S544" s="189"/>
      <c r="T544" s="189"/>
      <c r="U544" s="180"/>
      <c r="V544" s="180"/>
      <c r="W544" s="180"/>
      <c r="X544" s="180"/>
      <c r="Y544" s="180"/>
      <c r="Z544" s="180"/>
      <c r="AA544" s="180"/>
      <c r="AB544" s="180"/>
      <c r="AC544" s="180"/>
      <c r="AD544" s="180"/>
      <c r="AE544" s="180"/>
      <c r="AF544" s="180"/>
      <c r="AG544" s="180"/>
      <c r="AH544" s="180"/>
    </row>
    <row r="545" ht="15.75" customHeight="1">
      <c r="A545" s="161">
        <v>543.0</v>
      </c>
      <c r="B545" s="167" t="s">
        <v>4261</v>
      </c>
      <c r="C545" s="160" t="s">
        <v>4404</v>
      </c>
      <c r="D545" s="167">
        <v>3.0</v>
      </c>
      <c r="E545" s="96" t="s">
        <v>4405</v>
      </c>
      <c r="F545" s="168" t="s">
        <v>4352</v>
      </c>
      <c r="G545" s="168" t="s">
        <v>3751</v>
      </c>
      <c r="H545" s="160"/>
      <c r="I545" s="160"/>
      <c r="J545" s="160"/>
      <c r="K545" s="169" t="s">
        <v>480</v>
      </c>
      <c r="L545" s="170"/>
      <c r="M545" s="170"/>
      <c r="N545" s="170"/>
      <c r="O545" s="170"/>
      <c r="P545" s="170"/>
      <c r="Q545" s="170"/>
      <c r="R545" s="170"/>
      <c r="S545" s="189"/>
      <c r="T545" s="189"/>
      <c r="U545" s="180"/>
      <c r="V545" s="180"/>
      <c r="W545" s="180"/>
      <c r="X545" s="180"/>
      <c r="Y545" s="180"/>
      <c r="Z545" s="180"/>
      <c r="AA545" s="180"/>
      <c r="AB545" s="180"/>
      <c r="AC545" s="180"/>
      <c r="AD545" s="180"/>
      <c r="AE545" s="180"/>
      <c r="AF545" s="180"/>
      <c r="AG545" s="180"/>
      <c r="AH545" s="180"/>
    </row>
    <row r="546" ht="15.75" customHeight="1">
      <c r="A546" s="161">
        <v>544.0</v>
      </c>
      <c r="B546" s="167" t="s">
        <v>4261</v>
      </c>
      <c r="C546" s="160" t="s">
        <v>4406</v>
      </c>
      <c r="D546" s="167">
        <v>60.0</v>
      </c>
      <c r="E546" s="96" t="s">
        <v>3531</v>
      </c>
      <c r="F546" s="168" t="s">
        <v>4407</v>
      </c>
      <c r="G546" s="168" t="s">
        <v>3875</v>
      </c>
      <c r="H546" s="168" t="s">
        <v>2053</v>
      </c>
      <c r="I546" s="168" t="s">
        <v>2657</v>
      </c>
      <c r="J546" s="168" t="s">
        <v>1244</v>
      </c>
      <c r="K546" s="169" t="s">
        <v>727</v>
      </c>
      <c r="L546" s="170"/>
      <c r="M546" s="170"/>
      <c r="N546" s="170"/>
      <c r="O546" s="170"/>
      <c r="P546" s="170"/>
      <c r="Q546" s="170"/>
      <c r="R546" s="170"/>
      <c r="S546" s="189"/>
      <c r="T546" s="189"/>
      <c r="U546" s="180"/>
      <c r="V546" s="180"/>
      <c r="W546" s="180"/>
      <c r="X546" s="180"/>
      <c r="Y546" s="180"/>
      <c r="Z546" s="180"/>
      <c r="AA546" s="180"/>
      <c r="AB546" s="180"/>
      <c r="AC546" s="180"/>
      <c r="AD546" s="180"/>
      <c r="AE546" s="180"/>
      <c r="AF546" s="180"/>
      <c r="AG546" s="180"/>
      <c r="AH546" s="180"/>
    </row>
    <row r="547" ht="15.75" customHeight="1">
      <c r="A547" s="161">
        <v>545.0</v>
      </c>
      <c r="B547" s="167" t="s">
        <v>4261</v>
      </c>
      <c r="C547" s="160" t="s">
        <v>4408</v>
      </c>
      <c r="D547" s="167">
        <v>13.0</v>
      </c>
      <c r="E547" s="96" t="s">
        <v>4409</v>
      </c>
      <c r="F547" s="168" t="s">
        <v>4410</v>
      </c>
      <c r="G547" s="168" t="s">
        <v>4411</v>
      </c>
      <c r="H547" s="168" t="s">
        <v>4412</v>
      </c>
      <c r="I547" s="168" t="s">
        <v>4413</v>
      </c>
      <c r="J547" s="168" t="s">
        <v>4414</v>
      </c>
      <c r="K547" s="169" t="s">
        <v>7</v>
      </c>
      <c r="L547" s="170"/>
      <c r="M547" s="170"/>
      <c r="N547" s="170"/>
      <c r="O547" s="170"/>
      <c r="P547" s="170"/>
      <c r="Q547" s="170"/>
      <c r="R547" s="170"/>
      <c r="S547" s="189"/>
      <c r="T547" s="189"/>
      <c r="U547" s="180"/>
      <c r="V547" s="180"/>
      <c r="W547" s="180"/>
      <c r="X547" s="180"/>
      <c r="Y547" s="180"/>
      <c r="Z547" s="180"/>
      <c r="AA547" s="180"/>
      <c r="AB547" s="180"/>
      <c r="AC547" s="180"/>
      <c r="AD547" s="180"/>
      <c r="AE547" s="180"/>
      <c r="AF547" s="180"/>
      <c r="AG547" s="180"/>
      <c r="AH547" s="180"/>
    </row>
    <row r="548" ht="15.75" customHeight="1">
      <c r="A548" s="161">
        <v>546.0</v>
      </c>
      <c r="B548" s="167" t="s">
        <v>4261</v>
      </c>
      <c r="C548" s="160" t="s">
        <v>4415</v>
      </c>
      <c r="D548" s="167">
        <v>12.0</v>
      </c>
      <c r="E548" s="96" t="s">
        <v>4416</v>
      </c>
      <c r="F548" s="168" t="s">
        <v>2178</v>
      </c>
      <c r="G548" s="168" t="s">
        <v>3078</v>
      </c>
      <c r="H548" s="168" t="s">
        <v>4417</v>
      </c>
      <c r="I548" s="168" t="s">
        <v>4418</v>
      </c>
      <c r="J548" s="168" t="s">
        <v>4419</v>
      </c>
      <c r="K548" s="169" t="s">
        <v>7</v>
      </c>
      <c r="L548" s="170"/>
      <c r="M548" s="170"/>
      <c r="N548" s="170"/>
      <c r="O548" s="170"/>
      <c r="P548" s="170"/>
      <c r="Q548" s="170"/>
      <c r="R548" s="170"/>
      <c r="S548" s="189"/>
      <c r="T548" s="189"/>
      <c r="U548" s="180"/>
      <c r="V548" s="180"/>
      <c r="W548" s="180"/>
      <c r="X548" s="180"/>
      <c r="Y548" s="180"/>
      <c r="Z548" s="180"/>
      <c r="AA548" s="180"/>
      <c r="AB548" s="180"/>
      <c r="AC548" s="180"/>
      <c r="AD548" s="180"/>
      <c r="AE548" s="180"/>
      <c r="AF548" s="180"/>
      <c r="AG548" s="180"/>
      <c r="AH548" s="180"/>
    </row>
    <row r="549" ht="15.75" customHeight="1">
      <c r="A549" s="161">
        <v>547.0</v>
      </c>
      <c r="B549" s="167" t="s">
        <v>4261</v>
      </c>
      <c r="C549" s="160" t="s">
        <v>4420</v>
      </c>
      <c r="D549" s="167">
        <v>69.0</v>
      </c>
      <c r="E549" s="96" t="s">
        <v>4421</v>
      </c>
      <c r="F549" s="168" t="s">
        <v>4132</v>
      </c>
      <c r="G549" s="168" t="s">
        <v>4422</v>
      </c>
      <c r="H549" s="168" t="s">
        <v>4423</v>
      </c>
      <c r="I549" s="168" t="s">
        <v>4424</v>
      </c>
      <c r="J549" s="168" t="s">
        <v>4425</v>
      </c>
      <c r="K549" s="169" t="s">
        <v>7</v>
      </c>
      <c r="L549" s="170"/>
      <c r="M549" s="170"/>
      <c r="N549" s="170"/>
      <c r="O549" s="170"/>
      <c r="P549" s="170"/>
      <c r="Q549" s="170"/>
      <c r="R549" s="170"/>
      <c r="S549" s="189"/>
      <c r="T549" s="189"/>
      <c r="U549" s="180"/>
      <c r="V549" s="180"/>
      <c r="W549" s="180"/>
      <c r="X549" s="180"/>
      <c r="Y549" s="180"/>
      <c r="Z549" s="180"/>
      <c r="AA549" s="180"/>
      <c r="AB549" s="180"/>
      <c r="AC549" s="180"/>
      <c r="AD549" s="180"/>
      <c r="AE549" s="180"/>
      <c r="AF549" s="180"/>
      <c r="AG549" s="180"/>
      <c r="AH549" s="180"/>
    </row>
    <row r="550" ht="15.75" customHeight="1">
      <c r="A550" s="161">
        <v>548.0</v>
      </c>
      <c r="B550" s="167" t="s">
        <v>4261</v>
      </c>
      <c r="C550" s="160" t="s">
        <v>4426</v>
      </c>
      <c r="D550" s="167">
        <v>2.0</v>
      </c>
      <c r="E550" s="96" t="s">
        <v>4427</v>
      </c>
      <c r="F550" s="168" t="s">
        <v>4428</v>
      </c>
      <c r="G550" s="168" t="s">
        <v>3011</v>
      </c>
      <c r="H550" s="160"/>
      <c r="I550" s="160"/>
      <c r="J550" s="160"/>
      <c r="K550" s="169" t="s">
        <v>50</v>
      </c>
      <c r="L550" s="170"/>
      <c r="M550" s="170"/>
      <c r="N550" s="170"/>
      <c r="O550" s="170"/>
      <c r="P550" s="170"/>
      <c r="Q550" s="170"/>
      <c r="R550" s="170"/>
      <c r="S550" s="189"/>
      <c r="T550" s="189"/>
      <c r="U550" s="180"/>
      <c r="V550" s="180"/>
      <c r="W550" s="180"/>
      <c r="X550" s="180"/>
      <c r="Y550" s="180"/>
      <c r="Z550" s="180"/>
      <c r="AA550" s="180"/>
      <c r="AB550" s="180"/>
      <c r="AC550" s="180"/>
      <c r="AD550" s="180"/>
      <c r="AE550" s="180"/>
      <c r="AF550" s="180"/>
      <c r="AG550" s="180"/>
      <c r="AH550" s="180"/>
    </row>
    <row r="551" ht="15.75" customHeight="1">
      <c r="A551" s="161">
        <v>549.0</v>
      </c>
      <c r="B551" s="167" t="s">
        <v>4261</v>
      </c>
      <c r="C551" s="160" t="s">
        <v>4429</v>
      </c>
      <c r="D551" s="167">
        <v>2.0</v>
      </c>
      <c r="E551" s="96" t="s">
        <v>4430</v>
      </c>
      <c r="F551" s="168" t="s">
        <v>3906</v>
      </c>
      <c r="G551" s="168" t="s">
        <v>4431</v>
      </c>
      <c r="H551" s="160"/>
      <c r="I551" s="160"/>
      <c r="J551" s="160"/>
      <c r="K551" s="169" t="s">
        <v>7</v>
      </c>
      <c r="L551" s="170"/>
      <c r="M551" s="170"/>
      <c r="N551" s="170"/>
      <c r="O551" s="170"/>
      <c r="P551" s="170"/>
      <c r="Q551" s="170"/>
      <c r="R551" s="170"/>
      <c r="S551" s="189"/>
      <c r="T551" s="189"/>
      <c r="U551" s="180"/>
      <c r="V551" s="180"/>
      <c r="W551" s="180"/>
      <c r="X551" s="180"/>
      <c r="Y551" s="180"/>
      <c r="Z551" s="180"/>
      <c r="AA551" s="180"/>
      <c r="AB551" s="180"/>
      <c r="AC551" s="180"/>
      <c r="AD551" s="180"/>
      <c r="AE551" s="180"/>
      <c r="AF551" s="180"/>
      <c r="AG551" s="180"/>
      <c r="AH551" s="180"/>
    </row>
    <row r="552" ht="15.75" customHeight="1">
      <c r="A552" s="67">
        <v>550.0</v>
      </c>
      <c r="B552" s="73" t="s">
        <v>4261</v>
      </c>
      <c r="C552" s="72" t="s">
        <v>4432</v>
      </c>
      <c r="D552" s="73">
        <v>35.0</v>
      </c>
      <c r="E552" s="98" t="s">
        <v>4433</v>
      </c>
      <c r="F552" s="75" t="s">
        <v>4434</v>
      </c>
      <c r="G552" s="75" t="s">
        <v>4435</v>
      </c>
      <c r="H552" s="75" t="s">
        <v>3576</v>
      </c>
      <c r="I552" s="75" t="s">
        <v>714</v>
      </c>
      <c r="J552" s="75" t="s">
        <v>4436</v>
      </c>
      <c r="K552" s="77" t="s">
        <v>7</v>
      </c>
      <c r="L552" s="54"/>
      <c r="M552" s="54"/>
      <c r="N552" s="54"/>
      <c r="O552" s="54"/>
      <c r="P552" s="54"/>
      <c r="Q552" s="54"/>
      <c r="R552" s="54"/>
      <c r="S552" s="105"/>
      <c r="T552" s="105"/>
      <c r="U552" s="180"/>
      <c r="V552" s="180"/>
      <c r="W552" s="180"/>
      <c r="X552" s="180"/>
      <c r="Y552" s="180"/>
      <c r="Z552" s="180"/>
      <c r="AA552" s="180"/>
      <c r="AB552" s="180"/>
      <c r="AC552" s="180"/>
      <c r="AD552" s="180"/>
      <c r="AE552" s="180"/>
      <c r="AF552" s="180"/>
      <c r="AG552" s="180"/>
      <c r="AH552" s="180"/>
    </row>
    <row r="553" ht="15.75" customHeight="1">
      <c r="A553" s="67">
        <v>551.0</v>
      </c>
      <c r="B553" s="73" t="s">
        <v>4261</v>
      </c>
      <c r="C553" s="72" t="s">
        <v>4437</v>
      </c>
      <c r="D553" s="73">
        <v>5.0</v>
      </c>
      <c r="E553" s="98" t="s">
        <v>4438</v>
      </c>
      <c r="F553" s="75" t="s">
        <v>4439</v>
      </c>
      <c r="G553" s="75" t="s">
        <v>4440</v>
      </c>
      <c r="H553" s="75" t="s">
        <v>4441</v>
      </c>
      <c r="I553" s="75" t="s">
        <v>4295</v>
      </c>
      <c r="K553" s="77" t="s">
        <v>1768</v>
      </c>
      <c r="L553" s="54"/>
      <c r="M553" s="54"/>
      <c r="N553" s="54"/>
      <c r="O553" s="54"/>
      <c r="P553" s="54"/>
      <c r="Q553" s="54"/>
      <c r="R553" s="54"/>
      <c r="S553" s="105"/>
      <c r="T553" s="105"/>
      <c r="U553" s="180"/>
      <c r="V553" s="180"/>
      <c r="W553" s="180"/>
      <c r="X553" s="180"/>
      <c r="Y553" s="180"/>
      <c r="Z553" s="180"/>
      <c r="AA553" s="180"/>
      <c r="AB553" s="180"/>
      <c r="AC553" s="180"/>
      <c r="AD553" s="180"/>
      <c r="AE553" s="180"/>
      <c r="AF553" s="180"/>
      <c r="AG553" s="180"/>
      <c r="AH553" s="180"/>
    </row>
    <row r="554" ht="15.75" customHeight="1">
      <c r="A554" s="161">
        <v>552.0</v>
      </c>
      <c r="B554" s="167" t="s">
        <v>4261</v>
      </c>
      <c r="C554" s="160" t="s">
        <v>4442</v>
      </c>
      <c r="D554" s="167">
        <v>3.0</v>
      </c>
      <c r="E554" s="96" t="s">
        <v>4443</v>
      </c>
      <c r="F554" s="168" t="s">
        <v>2365</v>
      </c>
      <c r="G554" s="168" t="s">
        <v>1855</v>
      </c>
      <c r="H554" s="168" t="s">
        <v>4395</v>
      </c>
      <c r="I554" s="160"/>
      <c r="J554" s="160"/>
      <c r="K554" s="169" t="s">
        <v>1768</v>
      </c>
      <c r="L554" s="170"/>
      <c r="M554" s="170"/>
      <c r="N554" s="170"/>
      <c r="O554" s="170"/>
      <c r="P554" s="170"/>
      <c r="Q554" s="170"/>
      <c r="R554" s="170"/>
      <c r="S554" s="189"/>
      <c r="T554" s="189"/>
      <c r="U554" s="180"/>
      <c r="V554" s="180"/>
      <c r="W554" s="180"/>
      <c r="X554" s="180"/>
      <c r="Y554" s="180"/>
      <c r="Z554" s="180"/>
      <c r="AA554" s="180"/>
      <c r="AB554" s="180"/>
      <c r="AC554" s="180"/>
      <c r="AD554" s="180"/>
      <c r="AE554" s="180"/>
      <c r="AF554" s="180"/>
      <c r="AG554" s="180"/>
      <c r="AH554" s="180"/>
    </row>
    <row r="555" ht="15.75" customHeight="1">
      <c r="A555" s="161">
        <v>553.0</v>
      </c>
      <c r="B555" s="167" t="s">
        <v>4261</v>
      </c>
      <c r="C555" s="160" t="s">
        <v>4186</v>
      </c>
      <c r="D555" s="167">
        <v>3.0</v>
      </c>
      <c r="E555" s="96" t="s">
        <v>4187</v>
      </c>
      <c r="F555" s="168" t="s">
        <v>3167</v>
      </c>
      <c r="G555" s="168" t="s">
        <v>4015</v>
      </c>
      <c r="H555" s="168" t="s">
        <v>4014</v>
      </c>
      <c r="I555" s="160"/>
      <c r="J555" s="160"/>
      <c r="K555" s="169" t="s">
        <v>7</v>
      </c>
      <c r="L555" s="170"/>
      <c r="M555" s="170"/>
      <c r="N555" s="170"/>
      <c r="O555" s="170"/>
      <c r="P555" s="170"/>
      <c r="Q555" s="170"/>
      <c r="R555" s="170"/>
      <c r="S555" s="189"/>
      <c r="T555" s="189"/>
      <c r="U555" s="180"/>
      <c r="V555" s="180"/>
      <c r="W555" s="180"/>
      <c r="X555" s="180"/>
      <c r="Y555" s="180"/>
      <c r="Z555" s="180"/>
      <c r="AA555" s="180"/>
      <c r="AB555" s="180"/>
      <c r="AC555" s="180"/>
      <c r="AD555" s="180"/>
      <c r="AE555" s="180"/>
      <c r="AF555" s="180"/>
      <c r="AG555" s="180"/>
      <c r="AH555" s="180"/>
    </row>
    <row r="556" ht="15.75" customHeight="1">
      <c r="A556" s="161">
        <v>554.0</v>
      </c>
      <c r="B556" s="167" t="s">
        <v>4261</v>
      </c>
      <c r="C556" s="160" t="s">
        <v>4444</v>
      </c>
      <c r="D556" s="167">
        <v>31.0</v>
      </c>
      <c r="E556" s="96" t="s">
        <v>4445</v>
      </c>
      <c r="F556" s="168" t="s">
        <v>3585</v>
      </c>
      <c r="G556" s="168" t="s">
        <v>4446</v>
      </c>
      <c r="H556" s="168" t="s">
        <v>3190</v>
      </c>
      <c r="I556" s="168" t="s">
        <v>2861</v>
      </c>
      <c r="J556" s="168" t="s">
        <v>2575</v>
      </c>
      <c r="K556" s="169" t="s">
        <v>7</v>
      </c>
      <c r="L556" s="170"/>
      <c r="M556" s="170"/>
      <c r="N556" s="170"/>
      <c r="O556" s="170"/>
      <c r="P556" s="170"/>
      <c r="Q556" s="170"/>
      <c r="R556" s="170"/>
      <c r="S556" s="189"/>
      <c r="T556" s="189"/>
      <c r="U556" s="180"/>
      <c r="V556" s="180"/>
      <c r="W556" s="180"/>
      <c r="X556" s="180"/>
      <c r="Y556" s="180"/>
      <c r="Z556" s="180"/>
      <c r="AA556" s="180"/>
      <c r="AB556" s="180"/>
      <c r="AC556" s="180"/>
      <c r="AD556" s="180"/>
      <c r="AE556" s="180"/>
      <c r="AF556" s="180"/>
      <c r="AG556" s="180"/>
      <c r="AH556" s="180"/>
    </row>
    <row r="557" ht="15.75" customHeight="1">
      <c r="A557" s="161">
        <v>555.0</v>
      </c>
      <c r="B557" s="167" t="s">
        <v>4261</v>
      </c>
      <c r="C557" s="160" t="s">
        <v>4447</v>
      </c>
      <c r="D557" s="167">
        <v>15.0</v>
      </c>
      <c r="E557" s="96" t="s">
        <v>2675</v>
      </c>
      <c r="F557" s="168" t="s">
        <v>2000</v>
      </c>
      <c r="G557" s="168" t="s">
        <v>4359</v>
      </c>
      <c r="H557" s="168" t="s">
        <v>4448</v>
      </c>
      <c r="I557" s="168" t="s">
        <v>2001</v>
      </c>
      <c r="J557" s="168" t="s">
        <v>4299</v>
      </c>
      <c r="K557" s="169" t="s">
        <v>285</v>
      </c>
      <c r="L557" s="170"/>
      <c r="M557" s="170"/>
      <c r="N557" s="170"/>
      <c r="O557" s="170"/>
      <c r="P557" s="170"/>
      <c r="Q557" s="170"/>
      <c r="R557" s="170"/>
      <c r="S557" s="189"/>
      <c r="T557" s="189"/>
      <c r="U557" s="180"/>
      <c r="V557" s="180"/>
      <c r="W557" s="180"/>
      <c r="X557" s="180"/>
      <c r="Y557" s="180"/>
      <c r="Z557" s="180"/>
      <c r="AA557" s="180"/>
      <c r="AB557" s="180"/>
      <c r="AC557" s="180"/>
      <c r="AD557" s="180"/>
      <c r="AE557" s="180"/>
      <c r="AF557" s="180"/>
      <c r="AG557" s="180"/>
      <c r="AH557" s="180"/>
    </row>
    <row r="558" ht="15.75" customHeight="1">
      <c r="A558" s="161">
        <v>556.0</v>
      </c>
      <c r="B558" s="167" t="s">
        <v>4261</v>
      </c>
      <c r="C558" s="160" t="s">
        <v>4449</v>
      </c>
      <c r="D558" s="167">
        <v>39.0</v>
      </c>
      <c r="E558" s="96" t="s">
        <v>4450</v>
      </c>
      <c r="F558" s="168" t="s">
        <v>4451</v>
      </c>
      <c r="G558" s="168" t="s">
        <v>4452</v>
      </c>
      <c r="H558" s="168" t="s">
        <v>3586</v>
      </c>
      <c r="I558" s="168" t="s">
        <v>2091</v>
      </c>
      <c r="J558" s="168" t="s">
        <v>426</v>
      </c>
      <c r="K558" s="169" t="s">
        <v>1768</v>
      </c>
      <c r="L558" s="170"/>
      <c r="M558" s="170"/>
      <c r="N558" s="170"/>
      <c r="O558" s="170"/>
      <c r="P558" s="170"/>
      <c r="Q558" s="170"/>
      <c r="R558" s="170"/>
      <c r="S558" s="189"/>
      <c r="T558" s="189"/>
      <c r="U558" s="180"/>
      <c r="V558" s="180"/>
      <c r="W558" s="180"/>
      <c r="X558" s="180"/>
      <c r="Y558" s="180"/>
      <c r="Z558" s="180"/>
      <c r="AA558" s="180"/>
      <c r="AB558" s="180"/>
      <c r="AC558" s="180"/>
      <c r="AD558" s="180"/>
      <c r="AE558" s="180"/>
      <c r="AF558" s="180"/>
      <c r="AG558" s="180"/>
      <c r="AH558" s="180"/>
    </row>
    <row r="559" ht="15.75" customHeight="1">
      <c r="A559" s="161">
        <v>557.0</v>
      </c>
      <c r="B559" s="167" t="s">
        <v>4261</v>
      </c>
      <c r="C559" s="160" t="s">
        <v>4453</v>
      </c>
      <c r="D559" s="167">
        <v>2.0</v>
      </c>
      <c r="E559" s="96" t="s">
        <v>4454</v>
      </c>
      <c r="F559" s="168" t="s">
        <v>4455</v>
      </c>
      <c r="G559" s="168" t="s">
        <v>1374</v>
      </c>
      <c r="H559" s="160"/>
      <c r="I559" s="160"/>
      <c r="J559" s="160"/>
      <c r="K559" s="169" t="s">
        <v>727</v>
      </c>
      <c r="L559" s="170"/>
      <c r="M559" s="170"/>
      <c r="N559" s="170"/>
      <c r="O559" s="170"/>
      <c r="P559" s="170"/>
      <c r="Q559" s="170"/>
      <c r="R559" s="170"/>
      <c r="S559" s="189"/>
      <c r="T559" s="189"/>
      <c r="U559" s="180"/>
      <c r="V559" s="180"/>
      <c r="W559" s="180"/>
      <c r="X559" s="180"/>
      <c r="Y559" s="180"/>
      <c r="Z559" s="180"/>
      <c r="AA559" s="180"/>
      <c r="AB559" s="180"/>
      <c r="AC559" s="180"/>
      <c r="AD559" s="180"/>
      <c r="AE559" s="180"/>
      <c r="AF559" s="180"/>
      <c r="AG559" s="180"/>
      <c r="AH559" s="180"/>
    </row>
    <row r="560" ht="15.75" customHeight="1">
      <c r="A560" s="67">
        <v>558.0</v>
      </c>
      <c r="B560" s="73" t="s">
        <v>4261</v>
      </c>
      <c r="C560" s="72" t="s">
        <v>4456</v>
      </c>
      <c r="D560" s="73">
        <v>4.0</v>
      </c>
      <c r="E560" s="98" t="s">
        <v>1792</v>
      </c>
      <c r="F560" s="75" t="s">
        <v>968</v>
      </c>
      <c r="G560" s="75" t="s">
        <v>1797</v>
      </c>
      <c r="H560" s="75" t="s">
        <v>4457</v>
      </c>
      <c r="I560" s="75" t="s">
        <v>4458</v>
      </c>
      <c r="K560" s="77" t="s">
        <v>1768</v>
      </c>
      <c r="L560" s="54"/>
      <c r="M560" s="54"/>
      <c r="N560" s="54"/>
      <c r="O560" s="54"/>
      <c r="P560" s="54"/>
      <c r="Q560" s="54"/>
      <c r="R560" s="54"/>
      <c r="S560" s="105"/>
      <c r="T560" s="105"/>
      <c r="U560" s="194"/>
      <c r="V560" s="194"/>
      <c r="W560" s="194"/>
      <c r="X560" s="194"/>
      <c r="Y560" s="194"/>
      <c r="Z560" s="194"/>
      <c r="AA560" s="194"/>
      <c r="AB560" s="194"/>
      <c r="AC560" s="194"/>
      <c r="AD560" s="194"/>
      <c r="AE560" s="194"/>
      <c r="AF560" s="194"/>
      <c r="AG560" s="194"/>
      <c r="AH560" s="194"/>
    </row>
    <row r="561" ht="15.75" customHeight="1">
      <c r="A561" s="67">
        <v>559.0</v>
      </c>
      <c r="B561" s="73" t="s">
        <v>4261</v>
      </c>
      <c r="C561" s="72" t="s">
        <v>4459</v>
      </c>
      <c r="D561" s="73">
        <v>4.0</v>
      </c>
      <c r="E561" s="98" t="s">
        <v>4460</v>
      </c>
      <c r="F561" s="75" t="s">
        <v>4461</v>
      </c>
      <c r="K561" s="197" t="s">
        <v>464</v>
      </c>
      <c r="L561" s="54"/>
      <c r="M561" s="54"/>
      <c r="N561" s="54"/>
      <c r="O561" s="54"/>
      <c r="P561" s="54"/>
      <c r="Q561" s="54"/>
      <c r="R561" s="54"/>
      <c r="S561" s="105"/>
      <c r="T561" s="105"/>
      <c r="U561" s="194"/>
      <c r="V561" s="180"/>
      <c r="W561" s="180"/>
      <c r="X561" s="180"/>
      <c r="Y561" s="180"/>
      <c r="Z561" s="180"/>
      <c r="AA561" s="180"/>
      <c r="AB561" s="180"/>
      <c r="AC561" s="180"/>
      <c r="AD561" s="180"/>
      <c r="AE561" s="180"/>
      <c r="AF561" s="180"/>
      <c r="AG561" s="180"/>
      <c r="AH561" s="180"/>
    </row>
    <row r="562" ht="15.75" customHeight="1">
      <c r="A562" s="161">
        <v>560.0</v>
      </c>
      <c r="B562" s="167" t="s">
        <v>4261</v>
      </c>
      <c r="C562" s="160" t="s">
        <v>4462</v>
      </c>
      <c r="D562" s="167">
        <v>106.0</v>
      </c>
      <c r="E562" s="96" t="s">
        <v>1723</v>
      </c>
      <c r="F562" s="168" t="s">
        <v>3250</v>
      </c>
      <c r="G562" s="168" t="s">
        <v>4463</v>
      </c>
      <c r="H562" s="168" t="s">
        <v>4464</v>
      </c>
      <c r="I562" s="168" t="s">
        <v>3360</v>
      </c>
      <c r="J562" s="168" t="s">
        <v>1855</v>
      </c>
      <c r="K562" s="77" t="s">
        <v>480</v>
      </c>
      <c r="L562" s="170"/>
      <c r="M562" s="170"/>
      <c r="N562" s="170"/>
      <c r="O562" s="170"/>
      <c r="P562" s="170"/>
      <c r="Q562" s="170"/>
      <c r="R562" s="170"/>
      <c r="S562" s="189"/>
      <c r="T562" s="189"/>
      <c r="U562" s="180"/>
      <c r="V562" s="180"/>
      <c r="W562" s="180"/>
      <c r="X562" s="180"/>
      <c r="Y562" s="180"/>
      <c r="Z562" s="180"/>
      <c r="AA562" s="180"/>
      <c r="AB562" s="180"/>
      <c r="AC562" s="180"/>
      <c r="AD562" s="180"/>
      <c r="AE562" s="180"/>
      <c r="AF562" s="180"/>
      <c r="AG562" s="180"/>
      <c r="AH562" s="180"/>
    </row>
    <row r="563" ht="15.75" customHeight="1">
      <c r="A563" s="161">
        <v>561.0</v>
      </c>
      <c r="B563" s="167" t="s">
        <v>4261</v>
      </c>
      <c r="C563" s="160" t="s">
        <v>4465</v>
      </c>
      <c r="D563" s="167">
        <v>81.0</v>
      </c>
      <c r="E563" s="96" t="s">
        <v>757</v>
      </c>
      <c r="F563" s="168" t="s">
        <v>2657</v>
      </c>
      <c r="G563" s="168" t="s">
        <v>4466</v>
      </c>
      <c r="H563" s="168" t="s">
        <v>3240</v>
      </c>
      <c r="I563" s="168" t="s">
        <v>2637</v>
      </c>
      <c r="J563" s="168" t="s">
        <v>4467</v>
      </c>
      <c r="K563" s="169" t="s">
        <v>384</v>
      </c>
      <c r="L563" s="170"/>
      <c r="M563" s="170"/>
      <c r="N563" s="170"/>
      <c r="O563" s="170"/>
      <c r="P563" s="170"/>
      <c r="Q563" s="170"/>
      <c r="R563" s="170"/>
      <c r="S563" s="189"/>
      <c r="T563" s="189"/>
      <c r="U563" s="180"/>
      <c r="V563" s="180"/>
      <c r="W563" s="180"/>
      <c r="X563" s="180"/>
      <c r="Y563" s="180"/>
      <c r="Z563" s="180"/>
      <c r="AA563" s="180"/>
      <c r="AB563" s="180"/>
      <c r="AC563" s="180"/>
      <c r="AD563" s="180"/>
      <c r="AE563" s="180"/>
      <c r="AF563" s="180"/>
      <c r="AG563" s="180"/>
      <c r="AH563" s="180"/>
    </row>
    <row r="564" ht="15.75" customHeight="1">
      <c r="A564" s="161">
        <v>562.0</v>
      </c>
      <c r="B564" s="167" t="s">
        <v>4261</v>
      </c>
      <c r="C564" s="160" t="s">
        <v>4468</v>
      </c>
      <c r="D564" s="167">
        <v>20.0</v>
      </c>
      <c r="E564" s="96" t="s">
        <v>4469</v>
      </c>
      <c r="F564" s="168" t="s">
        <v>4470</v>
      </c>
      <c r="G564" s="168" t="s">
        <v>4471</v>
      </c>
      <c r="H564" s="168" t="s">
        <v>3936</v>
      </c>
      <c r="I564" s="168" t="s">
        <v>3166</v>
      </c>
      <c r="J564" s="168" t="s">
        <v>4472</v>
      </c>
      <c r="K564" s="169" t="s">
        <v>50</v>
      </c>
      <c r="L564" s="170"/>
      <c r="M564" s="170"/>
      <c r="N564" s="170"/>
      <c r="O564" s="170"/>
      <c r="P564" s="170"/>
      <c r="Q564" s="170"/>
      <c r="R564" s="170"/>
      <c r="S564" s="189"/>
      <c r="T564" s="189"/>
      <c r="U564" s="180"/>
      <c r="V564" s="180"/>
      <c r="W564" s="180"/>
      <c r="X564" s="180"/>
      <c r="Y564" s="180"/>
      <c r="Z564" s="180"/>
      <c r="AA564" s="180"/>
      <c r="AB564" s="180"/>
      <c r="AC564" s="180"/>
      <c r="AD564" s="180"/>
      <c r="AE564" s="180"/>
      <c r="AF564" s="180"/>
      <c r="AG564" s="180"/>
      <c r="AH564" s="180"/>
    </row>
    <row r="565" ht="15.75" customHeight="1">
      <c r="A565" s="161">
        <v>563.0</v>
      </c>
      <c r="B565" s="167" t="s">
        <v>4261</v>
      </c>
      <c r="C565" s="160" t="s">
        <v>4473</v>
      </c>
      <c r="D565" s="167">
        <v>523.0</v>
      </c>
      <c r="E565" s="96" t="s">
        <v>406</v>
      </c>
      <c r="F565" s="168" t="s">
        <v>4474</v>
      </c>
      <c r="G565" s="168" t="s">
        <v>4475</v>
      </c>
      <c r="H565" s="168" t="s">
        <v>4476</v>
      </c>
      <c r="I565" s="168" t="s">
        <v>4477</v>
      </c>
      <c r="J565" s="168" t="s">
        <v>3615</v>
      </c>
      <c r="K565" s="169" t="s">
        <v>7</v>
      </c>
      <c r="L565" s="170"/>
      <c r="M565" s="170"/>
      <c r="N565" s="170"/>
      <c r="O565" s="170"/>
      <c r="P565" s="170"/>
      <c r="Q565" s="170"/>
      <c r="R565" s="170"/>
      <c r="S565" s="189"/>
      <c r="T565" s="189"/>
      <c r="U565" s="180"/>
      <c r="V565" s="180"/>
      <c r="W565" s="180"/>
      <c r="X565" s="180"/>
      <c r="Y565" s="180"/>
      <c r="Z565" s="180"/>
      <c r="AA565" s="180"/>
      <c r="AB565" s="180"/>
      <c r="AC565" s="180"/>
      <c r="AD565" s="180"/>
      <c r="AE565" s="180"/>
      <c r="AF565" s="180"/>
      <c r="AG565" s="180"/>
      <c r="AH565" s="180"/>
    </row>
    <row r="566" ht="15.75" customHeight="1">
      <c r="A566" s="161">
        <v>564.0</v>
      </c>
      <c r="B566" s="167" t="s">
        <v>4261</v>
      </c>
      <c r="C566" s="160" t="s">
        <v>4478</v>
      </c>
      <c r="D566" s="167">
        <v>21.0</v>
      </c>
      <c r="E566" s="96" t="s">
        <v>4479</v>
      </c>
      <c r="F566" s="168" t="s">
        <v>4358</v>
      </c>
      <c r="G566" s="168" t="s">
        <v>2263</v>
      </c>
      <c r="H566" s="168" t="s">
        <v>4360</v>
      </c>
      <c r="I566" s="168" t="s">
        <v>4359</v>
      </c>
      <c r="J566" s="168" t="s">
        <v>2677</v>
      </c>
      <c r="K566" s="169" t="s">
        <v>269</v>
      </c>
      <c r="L566" s="170"/>
      <c r="M566" s="170"/>
      <c r="N566" s="170"/>
      <c r="O566" s="170"/>
      <c r="P566" s="170"/>
      <c r="Q566" s="170"/>
      <c r="R566" s="170"/>
      <c r="S566" s="189"/>
      <c r="T566" s="189"/>
      <c r="U566" s="180"/>
      <c r="V566" s="180"/>
      <c r="W566" s="180"/>
      <c r="X566" s="180"/>
      <c r="Y566" s="180"/>
      <c r="Z566" s="180"/>
      <c r="AA566" s="180"/>
      <c r="AB566" s="180"/>
      <c r="AC566" s="180"/>
      <c r="AD566" s="180"/>
      <c r="AE566" s="180"/>
      <c r="AF566" s="180"/>
      <c r="AG566" s="180"/>
      <c r="AH566" s="180"/>
    </row>
    <row r="567" ht="15.75" customHeight="1">
      <c r="A567" s="161">
        <v>565.0</v>
      </c>
      <c r="B567" s="167" t="s">
        <v>4261</v>
      </c>
      <c r="C567" s="160" t="s">
        <v>4480</v>
      </c>
      <c r="D567" s="167">
        <v>32.0</v>
      </c>
      <c r="E567" s="96" t="s">
        <v>4481</v>
      </c>
      <c r="F567" s="168" t="s">
        <v>4482</v>
      </c>
      <c r="G567" s="168" t="s">
        <v>4483</v>
      </c>
      <c r="H567" s="168" t="s">
        <v>4484</v>
      </c>
      <c r="I567" s="168" t="s">
        <v>4485</v>
      </c>
      <c r="J567" s="168" t="s">
        <v>4471</v>
      </c>
      <c r="K567" s="169" t="s">
        <v>50</v>
      </c>
      <c r="L567" s="170"/>
      <c r="M567" s="170"/>
      <c r="N567" s="170"/>
      <c r="O567" s="170"/>
      <c r="P567" s="170"/>
      <c r="Q567" s="170"/>
      <c r="R567" s="170"/>
      <c r="S567" s="189"/>
      <c r="T567" s="189"/>
      <c r="U567" s="180"/>
      <c r="V567" s="180"/>
      <c r="W567" s="180"/>
      <c r="X567" s="180"/>
      <c r="Y567" s="180"/>
      <c r="Z567" s="180"/>
      <c r="AA567" s="180"/>
      <c r="AB567" s="180"/>
      <c r="AC567" s="180"/>
      <c r="AD567" s="180"/>
      <c r="AE567" s="180"/>
      <c r="AF567" s="180"/>
      <c r="AG567" s="180"/>
      <c r="AH567" s="180"/>
    </row>
    <row r="568" ht="15.75" customHeight="1">
      <c r="A568" s="161">
        <v>566.0</v>
      </c>
      <c r="B568" s="167" t="s">
        <v>4261</v>
      </c>
      <c r="C568" s="160" t="s">
        <v>4486</v>
      </c>
      <c r="D568" s="167">
        <v>71.0</v>
      </c>
      <c r="E568" s="96" t="s">
        <v>3374</v>
      </c>
      <c r="F568" s="168" t="s">
        <v>2608</v>
      </c>
      <c r="G568" s="168" t="s">
        <v>4487</v>
      </c>
      <c r="H568" s="168" t="s">
        <v>3376</v>
      </c>
      <c r="I568" s="168" t="s">
        <v>2375</v>
      </c>
      <c r="J568" s="168" t="s">
        <v>4488</v>
      </c>
      <c r="K568" s="169" t="s">
        <v>727</v>
      </c>
      <c r="L568" s="170"/>
      <c r="M568" s="170"/>
      <c r="N568" s="170"/>
      <c r="O568" s="170"/>
      <c r="P568" s="170"/>
      <c r="Q568" s="170"/>
      <c r="R568" s="170"/>
      <c r="S568" s="189"/>
      <c r="T568" s="189"/>
      <c r="U568" s="180"/>
      <c r="V568" s="180"/>
      <c r="W568" s="180"/>
      <c r="X568" s="180"/>
      <c r="Y568" s="180"/>
      <c r="Z568" s="180"/>
      <c r="AA568" s="180"/>
      <c r="AB568" s="180"/>
      <c r="AC568" s="180"/>
      <c r="AD568" s="180"/>
      <c r="AE568" s="180"/>
      <c r="AF568" s="180"/>
      <c r="AG568" s="180"/>
      <c r="AH568" s="180"/>
    </row>
    <row r="569" ht="15.75" customHeight="1">
      <c r="A569" s="67">
        <v>567.0</v>
      </c>
      <c r="B569" s="73" t="s">
        <v>4261</v>
      </c>
      <c r="C569" s="72" t="s">
        <v>4489</v>
      </c>
      <c r="D569" s="73">
        <v>73.0</v>
      </c>
      <c r="E569" s="98" t="s">
        <v>3077</v>
      </c>
      <c r="F569" s="75" t="s">
        <v>4451</v>
      </c>
      <c r="G569" s="75" t="s">
        <v>4270</v>
      </c>
      <c r="H569" s="75" t="s">
        <v>4490</v>
      </c>
      <c r="I569" s="75" t="s">
        <v>4151</v>
      </c>
      <c r="J569" s="75" t="s">
        <v>2744</v>
      </c>
      <c r="K569" s="77" t="s">
        <v>384</v>
      </c>
      <c r="L569" s="54"/>
      <c r="N569" s="54"/>
      <c r="O569" s="54"/>
      <c r="P569" s="54"/>
      <c r="Q569" s="54"/>
      <c r="R569" s="54"/>
      <c r="S569" s="105"/>
      <c r="T569" s="105"/>
      <c r="U569" s="194"/>
      <c r="V569" s="180"/>
      <c r="W569" s="180"/>
      <c r="X569" s="180"/>
      <c r="Y569" s="180"/>
      <c r="Z569" s="180"/>
      <c r="AA569" s="180"/>
      <c r="AB569" s="180"/>
      <c r="AC569" s="180"/>
      <c r="AD569" s="180"/>
      <c r="AE569" s="180"/>
      <c r="AF569" s="180"/>
      <c r="AG569" s="180"/>
      <c r="AH569" s="180"/>
    </row>
    <row r="570" ht="15.75" customHeight="1">
      <c r="A570" s="161">
        <v>568.0</v>
      </c>
      <c r="B570" s="167" t="s">
        <v>4261</v>
      </c>
      <c r="C570" s="160" t="s">
        <v>4491</v>
      </c>
      <c r="D570" s="167">
        <v>181.0</v>
      </c>
      <c r="E570" s="96" t="s">
        <v>2069</v>
      </c>
      <c r="F570" s="168" t="s">
        <v>4492</v>
      </c>
      <c r="G570" s="168" t="s">
        <v>2061</v>
      </c>
      <c r="H570" s="168" t="s">
        <v>4493</v>
      </c>
      <c r="I570" s="168" t="s">
        <v>2605</v>
      </c>
      <c r="J570" s="168" t="s">
        <v>4494</v>
      </c>
      <c r="K570" s="77" t="s">
        <v>7</v>
      </c>
      <c r="L570" s="170"/>
      <c r="M570" s="170"/>
      <c r="N570" s="170"/>
      <c r="O570" s="170"/>
      <c r="P570" s="170"/>
      <c r="Q570" s="170"/>
      <c r="R570" s="170"/>
      <c r="S570" s="189"/>
      <c r="T570" s="189"/>
      <c r="U570" s="180"/>
      <c r="V570" s="180"/>
      <c r="W570" s="180"/>
      <c r="X570" s="180"/>
      <c r="Y570" s="180"/>
      <c r="Z570" s="180"/>
      <c r="AA570" s="180"/>
      <c r="AB570" s="180"/>
      <c r="AC570" s="180"/>
      <c r="AD570" s="180"/>
      <c r="AE570" s="180"/>
      <c r="AF570" s="180"/>
      <c r="AG570" s="180"/>
      <c r="AH570" s="180"/>
    </row>
    <row r="571" ht="15.75" customHeight="1">
      <c r="A571" s="67">
        <v>569.0</v>
      </c>
      <c r="B571" s="73" t="s">
        <v>4261</v>
      </c>
      <c r="C571" s="72" t="s">
        <v>4495</v>
      </c>
      <c r="D571" s="73">
        <v>6.0</v>
      </c>
      <c r="E571" s="98" t="s">
        <v>4496</v>
      </c>
      <c r="F571" s="75" t="s">
        <v>4497</v>
      </c>
      <c r="G571" s="75" t="s">
        <v>848</v>
      </c>
      <c r="H571" s="75" t="s">
        <v>4498</v>
      </c>
      <c r="I571" s="75" t="s">
        <v>4499</v>
      </c>
      <c r="J571" s="75" t="s">
        <v>4295</v>
      </c>
      <c r="K571" s="77" t="s">
        <v>1485</v>
      </c>
      <c r="L571" s="54"/>
      <c r="M571" s="54"/>
      <c r="N571" s="54"/>
      <c r="O571" s="54"/>
      <c r="P571" s="54"/>
      <c r="Q571" s="54"/>
      <c r="R571" s="54"/>
      <c r="S571" s="105"/>
      <c r="T571" s="105"/>
      <c r="U571" s="194"/>
      <c r="V571" s="180"/>
      <c r="W571" s="180"/>
      <c r="X571" s="180"/>
      <c r="Y571" s="180"/>
      <c r="Z571" s="180"/>
      <c r="AA571" s="180"/>
      <c r="AB571" s="180"/>
      <c r="AC571" s="180"/>
      <c r="AD571" s="180"/>
      <c r="AE571" s="180"/>
      <c r="AF571" s="180"/>
      <c r="AG571" s="180"/>
      <c r="AH571" s="180"/>
    </row>
    <row r="572" ht="15.75" customHeight="1">
      <c r="A572" s="161">
        <v>570.0</v>
      </c>
      <c r="B572" s="167" t="s">
        <v>4261</v>
      </c>
      <c r="C572" s="160" t="s">
        <v>4500</v>
      </c>
      <c r="D572" s="167">
        <v>57.0</v>
      </c>
      <c r="E572" s="96" t="s">
        <v>2909</v>
      </c>
      <c r="F572" s="168" t="s">
        <v>3579</v>
      </c>
      <c r="G572" s="168" t="s">
        <v>2843</v>
      </c>
      <c r="H572" s="168" t="s">
        <v>4501</v>
      </c>
      <c r="I572" s="168" t="s">
        <v>4502</v>
      </c>
      <c r="J572" s="168" t="s">
        <v>4503</v>
      </c>
      <c r="K572" s="169" t="s">
        <v>1768</v>
      </c>
      <c r="L572" s="170"/>
      <c r="M572" s="170"/>
      <c r="N572" s="170"/>
      <c r="O572" s="170"/>
      <c r="P572" s="170"/>
      <c r="Q572" s="170"/>
      <c r="R572" s="170"/>
      <c r="S572" s="189"/>
      <c r="T572" s="189"/>
      <c r="U572" s="180"/>
      <c r="V572" s="180"/>
      <c r="W572" s="180"/>
      <c r="X572" s="180"/>
      <c r="Y572" s="180"/>
      <c r="Z572" s="180"/>
      <c r="AA572" s="180"/>
      <c r="AB572" s="180"/>
      <c r="AC572" s="180"/>
      <c r="AD572" s="180"/>
      <c r="AE572" s="180"/>
      <c r="AF572" s="180"/>
      <c r="AG572" s="180"/>
      <c r="AH572" s="180"/>
    </row>
    <row r="573" ht="15.75" customHeight="1">
      <c r="A573" s="161">
        <v>571.0</v>
      </c>
      <c r="B573" s="167" t="s">
        <v>4261</v>
      </c>
      <c r="C573" s="160" t="s">
        <v>4504</v>
      </c>
      <c r="D573" s="167">
        <v>30.0</v>
      </c>
      <c r="E573" s="96" t="s">
        <v>1533</v>
      </c>
      <c r="F573" s="168" t="s">
        <v>1081</v>
      </c>
      <c r="G573" s="168" t="s">
        <v>4505</v>
      </c>
      <c r="H573" s="168" t="s">
        <v>1743</v>
      </c>
      <c r="I573" s="168" t="s">
        <v>1566</v>
      </c>
      <c r="J573" s="168" t="s">
        <v>1565</v>
      </c>
      <c r="K573" s="169" t="s">
        <v>416</v>
      </c>
      <c r="L573" s="170"/>
      <c r="M573" s="170"/>
      <c r="N573" s="170"/>
      <c r="O573" s="170"/>
      <c r="P573" s="170"/>
      <c r="Q573" s="170"/>
      <c r="R573" s="170"/>
      <c r="S573" s="189"/>
      <c r="T573" s="189"/>
      <c r="U573" s="180"/>
      <c r="V573" s="180"/>
      <c r="W573" s="180"/>
      <c r="X573" s="180"/>
      <c r="Y573" s="180"/>
      <c r="Z573" s="180"/>
      <c r="AA573" s="180"/>
      <c r="AB573" s="180"/>
      <c r="AC573" s="180"/>
      <c r="AD573" s="180"/>
      <c r="AE573" s="180"/>
      <c r="AF573" s="180"/>
      <c r="AG573" s="180"/>
      <c r="AH573" s="180"/>
    </row>
    <row r="574" ht="15.75" customHeight="1">
      <c r="A574" s="161">
        <v>572.0</v>
      </c>
      <c r="B574" s="167" t="s">
        <v>4261</v>
      </c>
      <c r="C574" s="160" t="s">
        <v>4506</v>
      </c>
      <c r="D574" s="167">
        <v>79.0</v>
      </c>
      <c r="E574" s="96" t="s">
        <v>4040</v>
      </c>
      <c r="F574" s="168" t="s">
        <v>4042</v>
      </c>
      <c r="G574" s="168" t="s">
        <v>4041</v>
      </c>
      <c r="H574" s="168" t="s">
        <v>4507</v>
      </c>
      <c r="I574" s="168" t="s">
        <v>4508</v>
      </c>
      <c r="J574" s="168" t="s">
        <v>4509</v>
      </c>
      <c r="K574" s="169" t="s">
        <v>7</v>
      </c>
      <c r="L574" s="170"/>
      <c r="M574" s="170"/>
      <c r="N574" s="170"/>
      <c r="O574" s="170"/>
      <c r="P574" s="170"/>
      <c r="Q574" s="170"/>
      <c r="R574" s="170"/>
      <c r="S574" s="189"/>
      <c r="T574" s="189"/>
      <c r="U574" s="180"/>
      <c r="V574" s="180"/>
      <c r="W574" s="180"/>
      <c r="X574" s="180"/>
      <c r="Y574" s="180"/>
      <c r="Z574" s="180"/>
      <c r="AA574" s="180"/>
      <c r="AB574" s="180"/>
      <c r="AC574" s="180"/>
      <c r="AD574" s="180"/>
      <c r="AE574" s="180"/>
      <c r="AF574" s="180"/>
      <c r="AG574" s="180"/>
      <c r="AH574" s="180"/>
    </row>
    <row r="575" ht="15.75" customHeight="1">
      <c r="A575" s="161">
        <v>573.0</v>
      </c>
      <c r="B575" s="167" t="s">
        <v>4261</v>
      </c>
      <c r="C575" s="160" t="s">
        <v>4510</v>
      </c>
      <c r="D575" s="167">
        <v>17.0</v>
      </c>
      <c r="E575" s="96" t="s">
        <v>4511</v>
      </c>
      <c r="F575" s="168" t="s">
        <v>2235</v>
      </c>
      <c r="G575" s="168" t="s">
        <v>4512</v>
      </c>
      <c r="H575" s="168" t="s">
        <v>460</v>
      </c>
      <c r="I575" s="168" t="s">
        <v>3913</v>
      </c>
      <c r="J575" s="168" t="s">
        <v>4513</v>
      </c>
      <c r="K575" s="77" t="s">
        <v>7</v>
      </c>
      <c r="L575" s="170"/>
      <c r="M575" s="170"/>
      <c r="N575" s="170"/>
      <c r="O575" s="170"/>
      <c r="P575" s="170"/>
      <c r="Q575" s="170"/>
      <c r="R575" s="170"/>
      <c r="S575" s="189"/>
      <c r="T575" s="189"/>
      <c r="U575" s="180"/>
      <c r="V575" s="180"/>
      <c r="W575" s="180"/>
      <c r="X575" s="180"/>
      <c r="Y575" s="180"/>
      <c r="Z575" s="180"/>
      <c r="AA575" s="180"/>
      <c r="AB575" s="180"/>
      <c r="AC575" s="180"/>
      <c r="AD575" s="180"/>
      <c r="AE575" s="180"/>
      <c r="AF575" s="180"/>
      <c r="AG575" s="180"/>
      <c r="AH575" s="180"/>
    </row>
    <row r="576" ht="15.75" customHeight="1">
      <c r="A576" s="161">
        <v>574.0</v>
      </c>
      <c r="B576" s="167" t="s">
        <v>4261</v>
      </c>
      <c r="C576" s="160" t="s">
        <v>4514</v>
      </c>
      <c r="D576" s="167">
        <v>34.0</v>
      </c>
      <c r="E576" s="96" t="s">
        <v>4515</v>
      </c>
      <c r="F576" s="168" t="s">
        <v>4516</v>
      </c>
      <c r="G576" s="168" t="s">
        <v>4517</v>
      </c>
      <c r="H576" s="168" t="s">
        <v>4518</v>
      </c>
      <c r="I576" s="168" t="s">
        <v>4041</v>
      </c>
      <c r="J576" s="168" t="s">
        <v>4519</v>
      </c>
      <c r="K576" s="169" t="s">
        <v>727</v>
      </c>
      <c r="L576" s="170"/>
      <c r="M576" s="170"/>
      <c r="N576" s="170"/>
      <c r="O576" s="170"/>
      <c r="P576" s="170"/>
      <c r="Q576" s="170"/>
      <c r="R576" s="170"/>
      <c r="S576" s="189"/>
      <c r="T576" s="189"/>
      <c r="U576" s="180"/>
      <c r="V576" s="180"/>
      <c r="W576" s="180"/>
      <c r="X576" s="180"/>
      <c r="Y576" s="180"/>
      <c r="Z576" s="180"/>
      <c r="AA576" s="180"/>
      <c r="AB576" s="180"/>
      <c r="AC576" s="180"/>
      <c r="AD576" s="180"/>
      <c r="AE576" s="180"/>
      <c r="AF576" s="180"/>
      <c r="AG576" s="180"/>
      <c r="AH576" s="180"/>
    </row>
    <row r="577" ht="15.75" customHeight="1">
      <c r="A577" s="161">
        <v>575.0</v>
      </c>
      <c r="B577" s="167" t="s">
        <v>4261</v>
      </c>
      <c r="C577" s="160" t="s">
        <v>4520</v>
      </c>
      <c r="D577" s="167">
        <v>50.0</v>
      </c>
      <c r="E577" s="96" t="s">
        <v>2478</v>
      </c>
      <c r="F577" s="168" t="s">
        <v>2243</v>
      </c>
      <c r="G577" s="168" t="s">
        <v>4521</v>
      </c>
      <c r="H577" s="168" t="s">
        <v>4522</v>
      </c>
      <c r="I577" s="168" t="s">
        <v>4523</v>
      </c>
      <c r="J577" s="168" t="s">
        <v>643</v>
      </c>
      <c r="K577" s="187" t="s">
        <v>2399</v>
      </c>
      <c r="L577" s="170"/>
      <c r="M577" s="170"/>
      <c r="N577" s="170"/>
      <c r="O577" s="170"/>
      <c r="P577" s="170"/>
      <c r="Q577" s="170"/>
      <c r="R577" s="170"/>
      <c r="S577" s="189"/>
      <c r="T577" s="189"/>
      <c r="U577" s="180"/>
      <c r="V577" s="180"/>
      <c r="W577" s="180"/>
      <c r="X577" s="180"/>
      <c r="Y577" s="180"/>
      <c r="Z577" s="180"/>
      <c r="AA577" s="180"/>
      <c r="AB577" s="180"/>
      <c r="AC577" s="180"/>
      <c r="AD577" s="180"/>
      <c r="AE577" s="180"/>
      <c r="AF577" s="180"/>
      <c r="AG577" s="180"/>
      <c r="AH577" s="180"/>
    </row>
    <row r="578" ht="15.75" customHeight="1">
      <c r="A578" s="161">
        <v>576.0</v>
      </c>
      <c r="B578" s="167" t="s">
        <v>4261</v>
      </c>
      <c r="C578" s="160" t="s">
        <v>4524</v>
      </c>
      <c r="D578" s="167">
        <v>7.0</v>
      </c>
      <c r="E578" s="96" t="s">
        <v>4525</v>
      </c>
      <c r="F578" s="168" t="s">
        <v>4526</v>
      </c>
      <c r="G578" s="168" t="s">
        <v>3538</v>
      </c>
      <c r="H578" s="168" t="s">
        <v>4527</v>
      </c>
      <c r="I578" s="168" t="s">
        <v>2054</v>
      </c>
      <c r="J578" s="168" t="s">
        <v>4528</v>
      </c>
      <c r="K578" s="169" t="s">
        <v>7</v>
      </c>
      <c r="L578" s="170"/>
      <c r="M578" s="170"/>
      <c r="N578" s="170"/>
      <c r="O578" s="170"/>
      <c r="P578" s="170"/>
      <c r="Q578" s="170"/>
      <c r="R578" s="170"/>
      <c r="S578" s="189"/>
      <c r="T578" s="189"/>
      <c r="U578" s="180"/>
      <c r="V578" s="180"/>
      <c r="W578" s="180"/>
      <c r="X578" s="180"/>
      <c r="Y578" s="180"/>
      <c r="Z578" s="180"/>
      <c r="AA578" s="180"/>
      <c r="AB578" s="180"/>
      <c r="AC578" s="180"/>
      <c r="AD578" s="180"/>
      <c r="AE578" s="180"/>
      <c r="AF578" s="180"/>
      <c r="AG578" s="180"/>
      <c r="AH578" s="180"/>
    </row>
    <row r="579" ht="15.75" customHeight="1">
      <c r="A579" s="67">
        <v>577.0</v>
      </c>
      <c r="B579" s="73" t="s">
        <v>4261</v>
      </c>
      <c r="C579" s="72" t="s">
        <v>4529</v>
      </c>
      <c r="D579" s="73">
        <v>7.0</v>
      </c>
      <c r="E579" s="98" t="s">
        <v>4530</v>
      </c>
      <c r="F579" s="75" t="s">
        <v>4531</v>
      </c>
      <c r="G579" s="75" t="s">
        <v>4532</v>
      </c>
      <c r="H579" s="75" t="s">
        <v>4533</v>
      </c>
      <c r="I579" s="75" t="s">
        <v>4534</v>
      </c>
      <c r="J579" s="75" t="s">
        <v>4535</v>
      </c>
      <c r="K579" s="77" t="s">
        <v>896</v>
      </c>
      <c r="L579" s="54"/>
      <c r="M579" s="54"/>
      <c r="N579" s="54"/>
      <c r="O579" s="54"/>
      <c r="P579" s="54"/>
      <c r="Q579" s="54"/>
      <c r="R579" s="54"/>
      <c r="S579" s="105"/>
      <c r="T579" s="105"/>
      <c r="U579" s="180"/>
      <c r="V579" s="180"/>
      <c r="W579" s="180"/>
      <c r="X579" s="180"/>
      <c r="Y579" s="180"/>
      <c r="Z579" s="180"/>
      <c r="AA579" s="180"/>
      <c r="AB579" s="180"/>
      <c r="AC579" s="180"/>
      <c r="AD579" s="180"/>
      <c r="AE579" s="180"/>
      <c r="AF579" s="180"/>
      <c r="AG579" s="180"/>
      <c r="AH579" s="180"/>
    </row>
    <row r="580" ht="15.75" customHeight="1">
      <c r="A580" s="161">
        <v>578.0</v>
      </c>
      <c r="B580" s="167" t="s">
        <v>4261</v>
      </c>
      <c r="C580" s="160" t="s">
        <v>4536</v>
      </c>
      <c r="D580" s="167">
        <v>4.0</v>
      </c>
      <c r="E580" s="96" t="s">
        <v>4537</v>
      </c>
      <c r="F580" s="168" t="s">
        <v>4538</v>
      </c>
      <c r="G580" s="168" t="s">
        <v>3556</v>
      </c>
      <c r="H580" s="168" t="s">
        <v>668</v>
      </c>
      <c r="I580" s="160"/>
      <c r="J580" s="160"/>
      <c r="K580" s="169" t="s">
        <v>1768</v>
      </c>
      <c r="L580" s="170"/>
      <c r="M580" s="170"/>
      <c r="N580" s="170"/>
      <c r="O580" s="170"/>
      <c r="P580" s="170"/>
      <c r="Q580" s="170"/>
      <c r="R580" s="170"/>
      <c r="S580" s="189"/>
      <c r="T580" s="189"/>
      <c r="U580" s="180"/>
      <c r="V580" s="180"/>
      <c r="W580" s="180"/>
      <c r="X580" s="180"/>
      <c r="Y580" s="180"/>
      <c r="Z580" s="180"/>
      <c r="AA580" s="180"/>
      <c r="AB580" s="180"/>
      <c r="AC580" s="180"/>
      <c r="AD580" s="180"/>
      <c r="AE580" s="180"/>
      <c r="AF580" s="180"/>
      <c r="AG580" s="180"/>
      <c r="AH580" s="180"/>
    </row>
    <row r="581" ht="15.75" customHeight="1">
      <c r="A581" s="67">
        <v>579.0</v>
      </c>
      <c r="B581" s="73" t="s">
        <v>4261</v>
      </c>
      <c r="C581" s="72" t="s">
        <v>4539</v>
      </c>
      <c r="D581" s="73">
        <v>36.0</v>
      </c>
      <c r="E581" s="98" t="s">
        <v>4540</v>
      </c>
      <c r="F581" s="75" t="s">
        <v>4541</v>
      </c>
      <c r="G581" s="75" t="s">
        <v>4542</v>
      </c>
      <c r="H581" s="75" t="s">
        <v>2358</v>
      </c>
      <c r="I581" s="75" t="s">
        <v>4434</v>
      </c>
      <c r="J581" s="75" t="s">
        <v>4543</v>
      </c>
      <c r="K581" s="77" t="s">
        <v>1485</v>
      </c>
      <c r="L581" s="54"/>
      <c r="M581" s="54"/>
      <c r="N581" s="54"/>
      <c r="O581" s="54"/>
      <c r="P581" s="54"/>
      <c r="Q581" s="54"/>
      <c r="R581" s="54"/>
      <c r="S581" s="105"/>
      <c r="T581" s="105"/>
      <c r="U581" s="180"/>
      <c r="V581" s="180"/>
      <c r="W581" s="180"/>
      <c r="X581" s="180"/>
      <c r="Y581" s="180"/>
      <c r="Z581" s="180"/>
      <c r="AA581" s="180"/>
      <c r="AB581" s="180"/>
      <c r="AC581" s="180"/>
      <c r="AD581" s="180"/>
      <c r="AE581" s="180"/>
      <c r="AF581" s="180"/>
      <c r="AG581" s="180"/>
      <c r="AH581" s="180"/>
    </row>
    <row r="582" ht="15.75" customHeight="1">
      <c r="A582" s="67">
        <v>580.0</v>
      </c>
      <c r="B582" s="73" t="s">
        <v>4261</v>
      </c>
      <c r="C582" s="72" t="s">
        <v>4544</v>
      </c>
      <c r="D582" s="73">
        <v>50.0</v>
      </c>
      <c r="E582" s="98" t="s">
        <v>4545</v>
      </c>
      <c r="F582" s="75" t="s">
        <v>4546</v>
      </c>
      <c r="G582" s="75" t="s">
        <v>3242</v>
      </c>
      <c r="H582" s="75" t="s">
        <v>2321</v>
      </c>
      <c r="I582" s="75" t="s">
        <v>4547</v>
      </c>
      <c r="J582" s="75" t="s">
        <v>3875</v>
      </c>
      <c r="K582" s="77" t="s">
        <v>727</v>
      </c>
      <c r="L582" s="54"/>
      <c r="M582" s="54"/>
      <c r="N582" s="54"/>
      <c r="O582" s="54"/>
      <c r="P582" s="54"/>
      <c r="Q582" s="54"/>
      <c r="R582" s="54"/>
      <c r="S582" s="105"/>
      <c r="T582" s="105"/>
      <c r="U582" s="180"/>
      <c r="V582" s="180"/>
      <c r="W582" s="180"/>
      <c r="X582" s="180"/>
      <c r="Y582" s="180"/>
      <c r="Z582" s="180"/>
      <c r="AA582" s="180"/>
      <c r="AB582" s="180"/>
      <c r="AC582" s="180"/>
      <c r="AD582" s="180"/>
      <c r="AE582" s="180"/>
      <c r="AF582" s="180"/>
      <c r="AG582" s="180"/>
      <c r="AH582" s="180"/>
    </row>
    <row r="583" ht="15.75" customHeight="1">
      <c r="A583" s="161">
        <v>581.0</v>
      </c>
      <c r="B583" s="167" t="s">
        <v>4261</v>
      </c>
      <c r="C583" s="160" t="s">
        <v>4548</v>
      </c>
      <c r="D583" s="167">
        <v>23.0</v>
      </c>
      <c r="E583" s="96" t="s">
        <v>1879</v>
      </c>
      <c r="F583" s="168" t="s">
        <v>4549</v>
      </c>
      <c r="G583" s="168" t="s">
        <v>2009</v>
      </c>
      <c r="H583" s="168" t="s">
        <v>460</v>
      </c>
      <c r="I583" s="168" t="s">
        <v>2008</v>
      </c>
      <c r="J583" s="168" t="s">
        <v>457</v>
      </c>
      <c r="K583" s="169" t="s">
        <v>684</v>
      </c>
      <c r="L583" s="170"/>
      <c r="M583" s="170"/>
      <c r="N583" s="170"/>
      <c r="O583" s="170"/>
      <c r="P583" s="170"/>
      <c r="Q583" s="170"/>
      <c r="R583" s="170"/>
      <c r="S583" s="189"/>
      <c r="T583" s="189"/>
      <c r="U583" s="180"/>
      <c r="V583" s="180"/>
      <c r="W583" s="180"/>
      <c r="X583" s="180"/>
      <c r="Y583" s="180"/>
      <c r="Z583" s="180"/>
      <c r="AA583" s="180"/>
      <c r="AB583" s="180"/>
      <c r="AC583" s="180"/>
      <c r="AD583" s="180"/>
      <c r="AE583" s="180"/>
      <c r="AF583" s="180"/>
      <c r="AG583" s="180"/>
      <c r="AH583" s="180"/>
    </row>
    <row r="584" ht="15.75" customHeight="1">
      <c r="A584" s="161">
        <v>582.0</v>
      </c>
      <c r="B584" s="167" t="s">
        <v>4261</v>
      </c>
      <c r="C584" s="160" t="s">
        <v>4550</v>
      </c>
      <c r="D584" s="167">
        <v>89.0</v>
      </c>
      <c r="E584" s="96" t="s">
        <v>4551</v>
      </c>
      <c r="F584" s="168" t="s">
        <v>2342</v>
      </c>
      <c r="G584" s="168" t="s">
        <v>4513</v>
      </c>
      <c r="H584" s="168" t="s">
        <v>4552</v>
      </c>
      <c r="I584" s="168" t="s">
        <v>4512</v>
      </c>
      <c r="J584" s="168" t="s">
        <v>4553</v>
      </c>
      <c r="K584" s="77" t="s">
        <v>7</v>
      </c>
      <c r="L584" s="170"/>
      <c r="M584" s="170"/>
      <c r="N584" s="170"/>
      <c r="O584" s="170"/>
      <c r="P584" s="170"/>
      <c r="Q584" s="170"/>
      <c r="R584" s="170"/>
      <c r="S584" s="189"/>
      <c r="T584" s="189"/>
      <c r="U584" s="180"/>
      <c r="V584" s="180"/>
      <c r="W584" s="180"/>
      <c r="X584" s="180"/>
      <c r="Y584" s="180"/>
      <c r="Z584" s="180"/>
      <c r="AA584" s="180"/>
      <c r="AB584" s="180"/>
      <c r="AC584" s="180"/>
      <c r="AD584" s="180"/>
      <c r="AE584" s="180"/>
      <c r="AF584" s="180"/>
      <c r="AG584" s="180"/>
      <c r="AH584" s="180"/>
    </row>
    <row r="585" ht="15.75" customHeight="1">
      <c r="A585" s="161">
        <v>583.0</v>
      </c>
      <c r="B585" s="167" t="s">
        <v>4261</v>
      </c>
      <c r="C585" s="160" t="s">
        <v>4554</v>
      </c>
      <c r="D585" s="167">
        <v>14.0</v>
      </c>
      <c r="E585" s="96" t="s">
        <v>4555</v>
      </c>
      <c r="F585" s="168" t="s">
        <v>4556</v>
      </c>
      <c r="G585" s="168" t="s">
        <v>2816</v>
      </c>
      <c r="H585" s="168" t="s">
        <v>2629</v>
      </c>
      <c r="I585" s="168" t="s">
        <v>2630</v>
      </c>
      <c r="J585" s="168" t="s">
        <v>4015</v>
      </c>
      <c r="K585" s="169" t="s">
        <v>50</v>
      </c>
      <c r="L585" s="170"/>
      <c r="M585" s="170"/>
      <c r="N585" s="170"/>
      <c r="O585" s="170"/>
      <c r="P585" s="170"/>
      <c r="Q585" s="170"/>
      <c r="R585" s="170"/>
      <c r="S585" s="189"/>
      <c r="T585" s="189"/>
      <c r="U585" s="180"/>
      <c r="V585" s="180"/>
      <c r="W585" s="180"/>
      <c r="X585" s="180"/>
      <c r="Y585" s="180"/>
      <c r="Z585" s="180"/>
      <c r="AA585" s="180"/>
      <c r="AB585" s="180"/>
      <c r="AC585" s="180"/>
      <c r="AD585" s="180"/>
      <c r="AE585" s="180"/>
      <c r="AF585" s="180"/>
      <c r="AG585" s="180"/>
      <c r="AH585" s="180"/>
    </row>
    <row r="586" ht="15.75" customHeight="1">
      <c r="A586" s="161">
        <v>584.0</v>
      </c>
      <c r="B586" s="167" t="s">
        <v>4261</v>
      </c>
      <c r="C586" s="160" t="s">
        <v>4557</v>
      </c>
      <c r="D586" s="167">
        <v>87.0</v>
      </c>
      <c r="E586" s="96" t="s">
        <v>1604</v>
      </c>
      <c r="F586" s="168" t="s">
        <v>789</v>
      </c>
      <c r="G586" s="168" t="s">
        <v>312</v>
      </c>
      <c r="H586" s="168" t="s">
        <v>792</v>
      </c>
      <c r="I586" s="168" t="s">
        <v>782</v>
      </c>
      <c r="J586" s="168" t="s">
        <v>793</v>
      </c>
      <c r="K586" s="77" t="s">
        <v>316</v>
      </c>
      <c r="L586" s="170"/>
      <c r="M586" s="170"/>
      <c r="N586" s="170"/>
      <c r="O586" s="170"/>
      <c r="P586" s="170"/>
      <c r="Q586" s="170"/>
      <c r="R586" s="170"/>
      <c r="S586" s="189"/>
      <c r="T586" s="189"/>
      <c r="U586" s="180"/>
      <c r="V586" s="180"/>
      <c r="W586" s="180"/>
      <c r="X586" s="180"/>
      <c r="Y586" s="180"/>
      <c r="Z586" s="180"/>
      <c r="AA586" s="180"/>
      <c r="AB586" s="180"/>
      <c r="AC586" s="180"/>
      <c r="AD586" s="180"/>
      <c r="AE586" s="180"/>
      <c r="AF586" s="180"/>
      <c r="AG586" s="180"/>
      <c r="AH586" s="180"/>
    </row>
    <row r="587" ht="15.75" customHeight="1">
      <c r="A587" s="67">
        <v>585.0</v>
      </c>
      <c r="B587" s="73" t="s">
        <v>4261</v>
      </c>
      <c r="C587" s="72" t="s">
        <v>4558</v>
      </c>
      <c r="D587" s="73">
        <v>2.0</v>
      </c>
      <c r="E587" s="98" t="s">
        <v>4559</v>
      </c>
      <c r="F587" s="75" t="s">
        <v>4560</v>
      </c>
      <c r="G587" s="75" t="s">
        <v>4561</v>
      </c>
      <c r="K587" s="77" t="s">
        <v>1485</v>
      </c>
      <c r="L587" s="54"/>
      <c r="M587" s="54"/>
      <c r="N587" s="54"/>
      <c r="O587" s="54"/>
      <c r="P587" s="54"/>
      <c r="Q587" s="54"/>
      <c r="R587" s="54"/>
      <c r="S587" s="105"/>
      <c r="T587" s="105"/>
      <c r="U587" s="180"/>
      <c r="V587" s="180"/>
      <c r="W587" s="180"/>
      <c r="X587" s="180"/>
      <c r="Y587" s="180"/>
      <c r="Z587" s="180"/>
      <c r="AA587" s="180"/>
      <c r="AB587" s="180"/>
      <c r="AC587" s="180"/>
      <c r="AD587" s="180"/>
      <c r="AE587" s="180"/>
      <c r="AF587" s="180"/>
      <c r="AG587" s="180"/>
      <c r="AH587" s="180"/>
    </row>
    <row r="588" ht="15.75" customHeight="1">
      <c r="A588" s="161">
        <v>586.0</v>
      </c>
      <c r="B588" s="167" t="s">
        <v>4261</v>
      </c>
      <c r="C588" s="160" t="s">
        <v>4504</v>
      </c>
      <c r="D588" s="167">
        <v>17.0</v>
      </c>
      <c r="E588" s="96" t="s">
        <v>1720</v>
      </c>
      <c r="F588" s="168" t="s">
        <v>1081</v>
      </c>
      <c r="G588" s="168" t="s">
        <v>4505</v>
      </c>
      <c r="H588" s="168" t="s">
        <v>1743</v>
      </c>
      <c r="I588" s="168" t="s">
        <v>1566</v>
      </c>
      <c r="J588" s="168" t="s">
        <v>1565</v>
      </c>
      <c r="K588" s="77" t="s">
        <v>416</v>
      </c>
      <c r="L588" s="170"/>
      <c r="M588" s="170"/>
      <c r="N588" s="170"/>
      <c r="O588" s="170"/>
      <c r="P588" s="170"/>
      <c r="Q588" s="170"/>
      <c r="R588" s="170"/>
      <c r="S588" s="189"/>
      <c r="T588" s="189"/>
      <c r="U588" s="180"/>
      <c r="V588" s="180"/>
      <c r="W588" s="180"/>
      <c r="X588" s="180"/>
      <c r="Y588" s="180"/>
      <c r="Z588" s="180"/>
      <c r="AA588" s="180"/>
      <c r="AB588" s="180"/>
      <c r="AC588" s="180"/>
      <c r="AD588" s="180"/>
      <c r="AE588" s="180"/>
      <c r="AF588" s="180"/>
      <c r="AG588" s="180"/>
      <c r="AH588" s="180"/>
    </row>
    <row r="589" ht="15.75" customHeight="1">
      <c r="A589" s="161">
        <v>587.0</v>
      </c>
      <c r="B589" s="167" t="s">
        <v>4261</v>
      </c>
      <c r="C589" s="160" t="s">
        <v>4562</v>
      </c>
      <c r="D589" s="167">
        <v>15.0</v>
      </c>
      <c r="E589" s="96" t="s">
        <v>4563</v>
      </c>
      <c r="F589" s="168" t="s">
        <v>4564</v>
      </c>
      <c r="G589" s="168" t="s">
        <v>1855</v>
      </c>
      <c r="H589" s="168" t="s">
        <v>4565</v>
      </c>
      <c r="I589" s="168" t="s">
        <v>4566</v>
      </c>
      <c r="J589" s="168" t="s">
        <v>4396</v>
      </c>
      <c r="K589" s="77" t="s">
        <v>684</v>
      </c>
      <c r="L589" s="170"/>
      <c r="M589" s="170"/>
      <c r="N589" s="170"/>
      <c r="O589" s="170"/>
      <c r="P589" s="170"/>
      <c r="Q589" s="170"/>
      <c r="R589" s="170"/>
      <c r="S589" s="189"/>
      <c r="T589" s="189"/>
      <c r="U589" s="180"/>
      <c r="V589" s="180"/>
      <c r="W589" s="180"/>
      <c r="X589" s="180"/>
      <c r="Y589" s="180"/>
      <c r="Z589" s="180"/>
      <c r="AA589" s="180"/>
      <c r="AB589" s="180"/>
      <c r="AC589" s="180"/>
      <c r="AD589" s="180"/>
      <c r="AE589" s="180"/>
      <c r="AF589" s="180"/>
      <c r="AG589" s="180"/>
      <c r="AH589" s="180"/>
    </row>
    <row r="590" ht="15.75" customHeight="1">
      <c r="A590" s="161">
        <v>588.0</v>
      </c>
      <c r="B590" s="167" t="s">
        <v>4261</v>
      </c>
      <c r="C590" s="160" t="s">
        <v>4567</v>
      </c>
      <c r="D590" s="167">
        <v>27.0</v>
      </c>
      <c r="E590" s="96" t="s">
        <v>4568</v>
      </c>
      <c r="F590" s="168" t="s">
        <v>3585</v>
      </c>
      <c r="G590" s="168" t="s">
        <v>4446</v>
      </c>
      <c r="H590" s="168" t="s">
        <v>4569</v>
      </c>
      <c r="I590" s="168" t="s">
        <v>2861</v>
      </c>
      <c r="J590" s="168" t="s">
        <v>2053</v>
      </c>
      <c r="K590" s="169" t="s">
        <v>7</v>
      </c>
      <c r="L590" s="170"/>
      <c r="M590" s="170"/>
      <c r="N590" s="170"/>
      <c r="O590" s="170"/>
      <c r="P590" s="170"/>
      <c r="Q590" s="170"/>
      <c r="R590" s="170"/>
      <c r="S590" s="189"/>
      <c r="T590" s="189"/>
      <c r="U590" s="180"/>
      <c r="V590" s="180"/>
      <c r="W590" s="180"/>
      <c r="X590" s="180"/>
      <c r="Y590" s="180"/>
      <c r="Z590" s="180"/>
      <c r="AA590" s="180"/>
      <c r="AB590" s="180"/>
      <c r="AC590" s="180"/>
      <c r="AD590" s="180"/>
      <c r="AE590" s="180"/>
      <c r="AF590" s="180"/>
      <c r="AG590" s="180"/>
      <c r="AH590" s="180"/>
    </row>
    <row r="591" ht="15.75" customHeight="1">
      <c r="A591" s="67">
        <v>589.0</v>
      </c>
      <c r="B591" s="73" t="s">
        <v>4261</v>
      </c>
      <c r="C591" s="72" t="s">
        <v>4570</v>
      </c>
      <c r="D591" s="73">
        <v>72.0</v>
      </c>
      <c r="E591" s="98" t="s">
        <v>3209</v>
      </c>
      <c r="F591" s="75" t="s">
        <v>4290</v>
      </c>
      <c r="G591" s="75" t="s">
        <v>3189</v>
      </c>
      <c r="H591" s="75" t="s">
        <v>4292</v>
      </c>
      <c r="I591" s="75" t="s">
        <v>3001</v>
      </c>
      <c r="J591" s="75" t="s">
        <v>2051</v>
      </c>
      <c r="K591" s="77" t="s">
        <v>384</v>
      </c>
      <c r="L591" s="54"/>
      <c r="M591" s="54"/>
      <c r="N591" s="54"/>
      <c r="O591" s="54"/>
      <c r="P591" s="54"/>
      <c r="Q591" s="54"/>
      <c r="R591" s="54"/>
      <c r="S591" s="105"/>
      <c r="T591" s="105"/>
      <c r="U591" s="180"/>
      <c r="V591" s="180"/>
      <c r="W591" s="180"/>
      <c r="X591" s="180"/>
      <c r="Y591" s="180"/>
      <c r="Z591" s="180"/>
      <c r="AA591" s="180"/>
      <c r="AB591" s="180"/>
      <c r="AC591" s="180"/>
      <c r="AD591" s="180"/>
      <c r="AE591" s="180"/>
      <c r="AF591" s="180"/>
      <c r="AG591" s="180"/>
      <c r="AH591" s="180"/>
    </row>
    <row r="592" ht="15.75" customHeight="1">
      <c r="A592" s="161">
        <v>590.0</v>
      </c>
      <c r="B592" s="167" t="s">
        <v>4261</v>
      </c>
      <c r="C592" s="160" t="s">
        <v>4571</v>
      </c>
      <c r="D592" s="167">
        <v>55.0</v>
      </c>
      <c r="E592" s="96" t="s">
        <v>4572</v>
      </c>
      <c r="F592" s="168" t="s">
        <v>4573</v>
      </c>
      <c r="G592" s="168" t="s">
        <v>4574</v>
      </c>
      <c r="H592" s="168" t="s">
        <v>2001</v>
      </c>
      <c r="I592" s="168" t="s">
        <v>2853</v>
      </c>
      <c r="J592" s="168" t="s">
        <v>4575</v>
      </c>
      <c r="K592" s="169" t="s">
        <v>269</v>
      </c>
      <c r="L592" s="170"/>
      <c r="M592" s="170"/>
      <c r="N592" s="170"/>
      <c r="O592" s="170"/>
      <c r="P592" s="170"/>
      <c r="Q592" s="170"/>
      <c r="R592" s="170"/>
      <c r="S592" s="189"/>
      <c r="T592" s="189"/>
      <c r="U592" s="180"/>
      <c r="V592" s="180"/>
      <c r="W592" s="180"/>
      <c r="X592" s="180"/>
      <c r="Y592" s="180"/>
      <c r="Z592" s="180"/>
      <c r="AA592" s="180"/>
      <c r="AB592" s="180"/>
      <c r="AC592" s="180"/>
      <c r="AD592" s="180"/>
      <c r="AE592" s="180"/>
      <c r="AF592" s="180"/>
      <c r="AG592" s="180"/>
      <c r="AH592" s="180"/>
    </row>
    <row r="593" ht="15.75" customHeight="1">
      <c r="A593" s="161">
        <v>591.0</v>
      </c>
      <c r="B593" s="167" t="s">
        <v>4261</v>
      </c>
      <c r="C593" s="160" t="s">
        <v>4576</v>
      </c>
      <c r="D593" s="167">
        <v>2.0</v>
      </c>
      <c r="E593" s="96" t="s">
        <v>4577</v>
      </c>
      <c r="F593" s="168" t="s">
        <v>4578</v>
      </c>
      <c r="G593" s="168" t="s">
        <v>4579</v>
      </c>
      <c r="H593" s="160"/>
      <c r="I593" s="160"/>
      <c r="J593" s="160"/>
      <c r="K593" s="169" t="s">
        <v>50</v>
      </c>
      <c r="L593" s="170"/>
      <c r="M593" s="170"/>
      <c r="N593" s="170"/>
      <c r="O593" s="170"/>
      <c r="P593" s="170"/>
      <c r="Q593" s="170"/>
      <c r="R593" s="170"/>
      <c r="S593" s="189"/>
      <c r="T593" s="189"/>
      <c r="U593" s="180"/>
      <c r="V593" s="180"/>
      <c r="W593" s="180"/>
      <c r="X593" s="180"/>
      <c r="Y593" s="180"/>
      <c r="Z593" s="180"/>
      <c r="AA593" s="180"/>
      <c r="AB593" s="180"/>
      <c r="AC593" s="180"/>
      <c r="AD593" s="180"/>
      <c r="AE593" s="180"/>
      <c r="AF593" s="180"/>
      <c r="AG593" s="180"/>
      <c r="AH593" s="180"/>
    </row>
    <row r="594" ht="15.75" customHeight="1">
      <c r="A594" s="161">
        <v>592.0</v>
      </c>
      <c r="B594" s="167" t="s">
        <v>4261</v>
      </c>
      <c r="C594" s="160" t="s">
        <v>4580</v>
      </c>
      <c r="D594" s="167">
        <v>3.0</v>
      </c>
      <c r="E594" s="96" t="s">
        <v>4581</v>
      </c>
      <c r="F594" s="168" t="s">
        <v>4582</v>
      </c>
      <c r="G594" s="168" t="s">
        <v>904</v>
      </c>
      <c r="H594" s="168" t="s">
        <v>4583</v>
      </c>
      <c r="I594" s="160"/>
      <c r="J594" s="160"/>
      <c r="K594" s="169" t="s">
        <v>269</v>
      </c>
      <c r="L594" s="170"/>
      <c r="M594" s="170"/>
      <c r="N594" s="170"/>
      <c r="O594" s="170"/>
      <c r="P594" s="170"/>
      <c r="Q594" s="170"/>
      <c r="R594" s="170"/>
      <c r="S594" s="189"/>
      <c r="T594" s="189"/>
      <c r="U594" s="180"/>
      <c r="V594" s="180"/>
      <c r="W594" s="180"/>
      <c r="X594" s="180"/>
      <c r="Y594" s="180"/>
      <c r="Z594" s="180"/>
      <c r="AA594" s="180"/>
      <c r="AB594" s="180"/>
      <c r="AC594" s="180"/>
      <c r="AD594" s="180"/>
      <c r="AE594" s="180"/>
      <c r="AF594" s="180"/>
      <c r="AG594" s="180"/>
      <c r="AH594" s="180"/>
    </row>
    <row r="595" ht="15.75" customHeight="1">
      <c r="A595" s="161">
        <v>593.0</v>
      </c>
      <c r="B595" s="167" t="s">
        <v>4261</v>
      </c>
      <c r="C595" s="160" t="s">
        <v>4584</v>
      </c>
      <c r="D595" s="167">
        <v>17.0</v>
      </c>
      <c r="E595" s="96" t="s">
        <v>4585</v>
      </c>
      <c r="F595" s="168" t="s">
        <v>2863</v>
      </c>
      <c r="G595" s="168" t="s">
        <v>2455</v>
      </c>
      <c r="H595" s="168" t="s">
        <v>2774</v>
      </c>
      <c r="I595" s="168" t="s">
        <v>4546</v>
      </c>
      <c r="J595" s="168" t="s">
        <v>4586</v>
      </c>
      <c r="K595" s="169" t="s">
        <v>7</v>
      </c>
      <c r="L595" s="170"/>
      <c r="M595" s="170"/>
      <c r="N595" s="170"/>
      <c r="O595" s="170"/>
      <c r="P595" s="170"/>
      <c r="Q595" s="170"/>
      <c r="R595" s="170"/>
      <c r="S595" s="189"/>
      <c r="T595" s="189"/>
      <c r="U595" s="180"/>
      <c r="V595" s="180"/>
      <c r="W595" s="180"/>
      <c r="X595" s="180"/>
      <c r="Y595" s="180"/>
      <c r="Z595" s="180"/>
      <c r="AA595" s="180"/>
      <c r="AB595" s="180"/>
      <c r="AC595" s="180"/>
      <c r="AD595" s="180"/>
      <c r="AE595" s="180"/>
      <c r="AF595" s="180"/>
      <c r="AG595" s="180"/>
      <c r="AH595" s="180"/>
    </row>
    <row r="596" ht="15.75" customHeight="1">
      <c r="A596" s="161">
        <v>594.0</v>
      </c>
      <c r="B596" s="167" t="s">
        <v>4261</v>
      </c>
      <c r="C596" s="160" t="s">
        <v>4587</v>
      </c>
      <c r="D596" s="167">
        <v>51.0</v>
      </c>
      <c r="E596" s="96" t="s">
        <v>4588</v>
      </c>
      <c r="F596" s="168" t="s">
        <v>4589</v>
      </c>
      <c r="G596" s="168" t="s">
        <v>2269</v>
      </c>
      <c r="H596" s="168" t="s">
        <v>4590</v>
      </c>
      <c r="I596" s="168" t="s">
        <v>4591</v>
      </c>
      <c r="J596" s="168" t="s">
        <v>2286</v>
      </c>
      <c r="K596" s="169" t="s">
        <v>1485</v>
      </c>
      <c r="L596" s="170"/>
      <c r="M596" s="170"/>
      <c r="N596" s="170"/>
      <c r="O596" s="170"/>
      <c r="P596" s="170"/>
      <c r="Q596" s="170"/>
      <c r="R596" s="170"/>
      <c r="S596" s="189"/>
      <c r="T596" s="189"/>
      <c r="U596" s="180"/>
      <c r="V596" s="180"/>
      <c r="W596" s="180"/>
      <c r="X596" s="180"/>
      <c r="Y596" s="180"/>
      <c r="Z596" s="180"/>
      <c r="AA596" s="180"/>
      <c r="AB596" s="180"/>
      <c r="AC596" s="180"/>
      <c r="AD596" s="180"/>
      <c r="AE596" s="180"/>
      <c r="AF596" s="180"/>
      <c r="AG596" s="180"/>
      <c r="AH596" s="180"/>
    </row>
    <row r="597" ht="15.75" customHeight="1">
      <c r="A597" s="161">
        <v>595.0</v>
      </c>
      <c r="B597" s="167" t="s">
        <v>4261</v>
      </c>
      <c r="C597" s="160" t="s">
        <v>4592</v>
      </c>
      <c r="D597" s="167">
        <v>24.0</v>
      </c>
      <c r="E597" s="96" t="s">
        <v>4593</v>
      </c>
      <c r="F597" s="168" t="s">
        <v>4594</v>
      </c>
      <c r="G597" s="168" t="s">
        <v>4595</v>
      </c>
      <c r="H597" s="168" t="s">
        <v>3492</v>
      </c>
      <c r="I597" s="168" t="s">
        <v>4596</v>
      </c>
      <c r="J597" s="168" t="s">
        <v>4597</v>
      </c>
      <c r="K597" s="169" t="s">
        <v>1485</v>
      </c>
      <c r="L597" s="170"/>
      <c r="M597" s="170"/>
      <c r="N597" s="170"/>
      <c r="O597" s="170"/>
      <c r="P597" s="170"/>
      <c r="Q597" s="170"/>
      <c r="R597" s="170"/>
      <c r="S597" s="189"/>
      <c r="T597" s="189"/>
      <c r="U597" s="180"/>
      <c r="V597" s="180"/>
      <c r="W597" s="180"/>
      <c r="X597" s="180"/>
      <c r="Y597" s="180"/>
      <c r="Z597" s="180"/>
      <c r="AA597" s="180"/>
      <c r="AB597" s="180"/>
      <c r="AC597" s="180"/>
      <c r="AD597" s="180"/>
      <c r="AE597" s="180"/>
      <c r="AF597" s="180"/>
      <c r="AG597" s="180"/>
      <c r="AH597" s="180"/>
    </row>
    <row r="598" ht="15.75" customHeight="1">
      <c r="A598" s="161">
        <v>596.0</v>
      </c>
      <c r="B598" s="167" t="s">
        <v>4261</v>
      </c>
      <c r="C598" s="160" t="s">
        <v>4598</v>
      </c>
      <c r="D598" s="167">
        <v>11.0</v>
      </c>
      <c r="E598" s="96" t="s">
        <v>4599</v>
      </c>
      <c r="F598" s="168" t="s">
        <v>4349</v>
      </c>
      <c r="G598" s="168" t="s">
        <v>2210</v>
      </c>
      <c r="H598" s="168" t="s">
        <v>4600</v>
      </c>
      <c r="I598" s="168" t="s">
        <v>4352</v>
      </c>
      <c r="J598" s="168" t="s">
        <v>1433</v>
      </c>
      <c r="K598" s="169" t="s">
        <v>7</v>
      </c>
      <c r="L598" s="170"/>
      <c r="M598" s="170"/>
      <c r="N598" s="170"/>
      <c r="O598" s="170"/>
      <c r="P598" s="170"/>
      <c r="Q598" s="170"/>
      <c r="R598" s="170"/>
      <c r="S598" s="189"/>
      <c r="T598" s="189"/>
      <c r="U598" s="180"/>
      <c r="V598" s="180"/>
      <c r="W598" s="180"/>
      <c r="X598" s="180"/>
      <c r="Y598" s="180"/>
      <c r="Z598" s="180"/>
      <c r="AA598" s="180"/>
      <c r="AB598" s="180"/>
      <c r="AC598" s="180"/>
      <c r="AD598" s="180"/>
      <c r="AE598" s="180"/>
      <c r="AF598" s="180"/>
      <c r="AG598" s="180"/>
      <c r="AH598" s="180"/>
    </row>
    <row r="599" ht="15.75" customHeight="1">
      <c r="A599" s="161">
        <v>597.0</v>
      </c>
      <c r="B599" s="167" t="s">
        <v>4261</v>
      </c>
      <c r="C599" s="160" t="s">
        <v>4601</v>
      </c>
      <c r="D599" s="167">
        <v>8.0</v>
      </c>
      <c r="E599" s="96" t="s">
        <v>4602</v>
      </c>
      <c r="F599" s="168" t="s">
        <v>4603</v>
      </c>
      <c r="G599" s="168" t="s">
        <v>4604</v>
      </c>
      <c r="H599" s="168" t="s">
        <v>4605</v>
      </c>
      <c r="I599" s="168" t="s">
        <v>4606</v>
      </c>
      <c r="J599" s="168" t="s">
        <v>4607</v>
      </c>
      <c r="K599" s="169" t="s">
        <v>727</v>
      </c>
      <c r="L599" s="170"/>
      <c r="M599" s="170"/>
      <c r="N599" s="170"/>
      <c r="O599" s="170"/>
      <c r="P599" s="170"/>
      <c r="Q599" s="170"/>
      <c r="R599" s="170"/>
      <c r="S599" s="189"/>
      <c r="T599" s="189"/>
      <c r="U599" s="180"/>
      <c r="V599" s="180"/>
      <c r="W599" s="180"/>
      <c r="X599" s="180"/>
      <c r="Y599" s="180"/>
      <c r="Z599" s="180"/>
      <c r="AA599" s="180"/>
      <c r="AB599" s="180"/>
      <c r="AC599" s="180"/>
      <c r="AD599" s="180"/>
      <c r="AE599" s="180"/>
      <c r="AF599" s="180"/>
      <c r="AG599" s="180"/>
      <c r="AH599" s="180"/>
    </row>
    <row r="600" ht="15.75" customHeight="1">
      <c r="A600" s="161">
        <v>598.0</v>
      </c>
      <c r="B600" s="167" t="s">
        <v>4261</v>
      </c>
      <c r="C600" s="160" t="s">
        <v>4608</v>
      </c>
      <c r="D600" s="167">
        <v>9.0</v>
      </c>
      <c r="E600" s="96" t="s">
        <v>4609</v>
      </c>
      <c r="F600" s="168" t="s">
        <v>4610</v>
      </c>
      <c r="G600" s="168" t="s">
        <v>4611</v>
      </c>
      <c r="H600" s="168" t="s">
        <v>4538</v>
      </c>
      <c r="I600" s="168" t="s">
        <v>4612</v>
      </c>
      <c r="J600" s="168" t="s">
        <v>4613</v>
      </c>
      <c r="K600" s="169" t="s">
        <v>7</v>
      </c>
      <c r="L600" s="170"/>
      <c r="M600" s="170"/>
      <c r="N600" s="170"/>
      <c r="O600" s="170"/>
      <c r="P600" s="170"/>
      <c r="Q600" s="170"/>
      <c r="R600" s="170"/>
      <c r="S600" s="189"/>
      <c r="T600" s="189"/>
      <c r="U600" s="180"/>
      <c r="V600" s="180"/>
      <c r="W600" s="180"/>
      <c r="X600" s="180"/>
      <c r="Y600" s="180"/>
      <c r="Z600" s="180"/>
      <c r="AA600" s="180"/>
      <c r="AB600" s="180"/>
      <c r="AC600" s="180"/>
      <c r="AD600" s="180"/>
      <c r="AE600" s="180"/>
      <c r="AF600" s="180"/>
      <c r="AG600" s="180"/>
      <c r="AH600" s="180"/>
    </row>
    <row r="601" ht="15.75" customHeight="1">
      <c r="A601" s="161">
        <v>599.0</v>
      </c>
      <c r="B601" s="167" t="s">
        <v>4261</v>
      </c>
      <c r="C601" s="160" t="s">
        <v>4614</v>
      </c>
      <c r="D601" s="167">
        <v>17.0</v>
      </c>
      <c r="E601" s="96" t="s">
        <v>3835</v>
      </c>
      <c r="F601" s="168" t="s">
        <v>4273</v>
      </c>
      <c r="G601" s="168" t="s">
        <v>2037</v>
      </c>
      <c r="H601" s="168" t="s">
        <v>1679</v>
      </c>
      <c r="I601" s="168" t="s">
        <v>4615</v>
      </c>
      <c r="J601" s="168" t="s">
        <v>3284</v>
      </c>
      <c r="K601" s="169" t="s">
        <v>1768</v>
      </c>
      <c r="L601" s="170"/>
      <c r="M601" s="170"/>
      <c r="N601" s="170"/>
      <c r="O601" s="170"/>
      <c r="P601" s="170"/>
      <c r="Q601" s="170"/>
      <c r="R601" s="170"/>
      <c r="S601" s="189"/>
      <c r="T601" s="189"/>
      <c r="U601" s="180"/>
      <c r="V601" s="180"/>
      <c r="W601" s="180"/>
      <c r="X601" s="180"/>
      <c r="Y601" s="180"/>
      <c r="Z601" s="180"/>
      <c r="AA601" s="180"/>
      <c r="AB601" s="180"/>
      <c r="AC601" s="180"/>
      <c r="AD601" s="180"/>
      <c r="AE601" s="180"/>
      <c r="AF601" s="180"/>
      <c r="AG601" s="180"/>
      <c r="AH601" s="180"/>
    </row>
    <row r="602" ht="15.75" customHeight="1">
      <c r="A602" s="161">
        <v>600.0</v>
      </c>
      <c r="B602" s="167" t="s">
        <v>4261</v>
      </c>
      <c r="C602" s="160" t="s">
        <v>990</v>
      </c>
      <c r="D602" s="167">
        <v>3.0</v>
      </c>
      <c r="E602" s="96" t="s">
        <v>4616</v>
      </c>
      <c r="F602" s="168" t="s">
        <v>789</v>
      </c>
      <c r="G602" s="168" t="s">
        <v>793</v>
      </c>
      <c r="H602" s="168" t="s">
        <v>792</v>
      </c>
      <c r="I602" s="160"/>
      <c r="J602" s="160"/>
      <c r="K602" s="77" t="s">
        <v>316</v>
      </c>
      <c r="L602" s="170"/>
      <c r="M602" s="170"/>
      <c r="N602" s="170"/>
      <c r="O602" s="170"/>
      <c r="P602" s="170"/>
      <c r="Q602" s="170"/>
      <c r="R602" s="170"/>
      <c r="S602" s="189"/>
      <c r="T602" s="189"/>
      <c r="U602" s="180"/>
      <c r="V602" s="180"/>
      <c r="W602" s="180"/>
      <c r="X602" s="180"/>
      <c r="Y602" s="180"/>
      <c r="Z602" s="180"/>
      <c r="AA602" s="180"/>
      <c r="AB602" s="180"/>
      <c r="AC602" s="180"/>
      <c r="AD602" s="180"/>
      <c r="AE602" s="180"/>
      <c r="AF602" s="180"/>
      <c r="AG602" s="180"/>
      <c r="AH602" s="180"/>
    </row>
    <row r="603" ht="15.75" customHeight="1">
      <c r="A603" s="161">
        <v>601.0</v>
      </c>
      <c r="B603" s="167" t="s">
        <v>4261</v>
      </c>
      <c r="C603" s="160" t="s">
        <v>4617</v>
      </c>
      <c r="D603" s="167">
        <v>10.0</v>
      </c>
      <c r="E603" s="96" t="s">
        <v>4618</v>
      </c>
      <c r="F603" s="168" t="s">
        <v>3372</v>
      </c>
      <c r="G603" s="168" t="s">
        <v>4493</v>
      </c>
      <c r="H603" s="168" t="s">
        <v>3893</v>
      </c>
      <c r="I603" s="168" t="s">
        <v>4323</v>
      </c>
      <c r="J603" s="168" t="s">
        <v>3894</v>
      </c>
      <c r="K603" s="169" t="s">
        <v>7</v>
      </c>
      <c r="L603" s="170"/>
      <c r="M603" s="170"/>
      <c r="N603" s="170"/>
      <c r="O603" s="170"/>
      <c r="P603" s="170"/>
      <c r="Q603" s="170"/>
      <c r="R603" s="170"/>
      <c r="S603" s="189"/>
      <c r="T603" s="189"/>
      <c r="U603" s="180"/>
      <c r="V603" s="180"/>
      <c r="W603" s="180"/>
      <c r="X603" s="180"/>
      <c r="Y603" s="180"/>
      <c r="Z603" s="180"/>
      <c r="AA603" s="180"/>
      <c r="AB603" s="180"/>
      <c r="AC603" s="180"/>
      <c r="AD603" s="180"/>
      <c r="AE603" s="180"/>
      <c r="AF603" s="180"/>
      <c r="AG603" s="180"/>
      <c r="AH603" s="180"/>
    </row>
    <row r="604" ht="15.75" customHeight="1">
      <c r="A604" s="67">
        <v>602.0</v>
      </c>
      <c r="B604" s="73" t="s">
        <v>4261</v>
      </c>
      <c r="C604" s="72" t="s">
        <v>4619</v>
      </c>
      <c r="D604" s="73">
        <v>58.0</v>
      </c>
      <c r="E604" s="98" t="s">
        <v>4620</v>
      </c>
      <c r="F604" s="75" t="s">
        <v>4407</v>
      </c>
      <c r="G604" s="75" t="s">
        <v>3875</v>
      </c>
      <c r="H604" s="75" t="s">
        <v>762</v>
      </c>
      <c r="I604" s="75" t="s">
        <v>4546</v>
      </c>
      <c r="J604" s="75" t="s">
        <v>1244</v>
      </c>
      <c r="K604" s="77" t="s">
        <v>684</v>
      </c>
      <c r="L604" s="54"/>
      <c r="M604" s="54"/>
      <c r="N604" s="54"/>
      <c r="O604" s="54"/>
      <c r="P604" s="54"/>
      <c r="Q604" s="54"/>
      <c r="R604" s="54"/>
      <c r="S604" s="105"/>
      <c r="T604" s="105"/>
      <c r="U604" s="180"/>
      <c r="V604" s="180"/>
      <c r="W604" s="180"/>
      <c r="X604" s="180"/>
      <c r="Y604" s="180"/>
      <c r="Z604" s="180"/>
      <c r="AA604" s="180"/>
      <c r="AB604" s="180"/>
      <c r="AC604" s="180"/>
      <c r="AD604" s="180"/>
      <c r="AE604" s="180"/>
      <c r="AF604" s="180"/>
      <c r="AG604" s="180"/>
      <c r="AH604" s="180"/>
    </row>
    <row r="605" ht="15.75" customHeight="1">
      <c r="A605" s="161">
        <v>603.0</v>
      </c>
      <c r="B605" s="167" t="s">
        <v>4261</v>
      </c>
      <c r="C605" s="160" t="s">
        <v>4621</v>
      </c>
      <c r="D605" s="167">
        <v>20.0</v>
      </c>
      <c r="E605" s="96" t="s">
        <v>4622</v>
      </c>
      <c r="F605" s="168" t="s">
        <v>3589</v>
      </c>
      <c r="G605" s="168" t="s">
        <v>3592</v>
      </c>
      <c r="H605" s="168" t="s">
        <v>4623</v>
      </c>
      <c r="I605" s="168" t="s">
        <v>4624</v>
      </c>
      <c r="J605" s="168" t="s">
        <v>1157</v>
      </c>
      <c r="K605" s="77" t="s">
        <v>684</v>
      </c>
      <c r="L605" s="170"/>
      <c r="M605" s="170"/>
      <c r="N605" s="170"/>
      <c r="O605" s="170"/>
      <c r="P605" s="170"/>
      <c r="Q605" s="170"/>
      <c r="R605" s="170"/>
      <c r="S605" s="189"/>
      <c r="T605" s="189"/>
      <c r="U605" s="180"/>
      <c r="V605" s="180"/>
      <c r="W605" s="180"/>
      <c r="X605" s="180"/>
      <c r="Y605" s="180"/>
      <c r="Z605" s="180"/>
      <c r="AA605" s="180"/>
      <c r="AB605" s="180"/>
      <c r="AC605" s="180"/>
      <c r="AD605" s="180"/>
      <c r="AE605" s="180"/>
      <c r="AF605" s="180"/>
      <c r="AG605" s="180"/>
      <c r="AH605" s="180"/>
    </row>
    <row r="606" ht="15.75" customHeight="1">
      <c r="A606" s="161">
        <v>604.0</v>
      </c>
      <c r="B606" s="167" t="s">
        <v>4261</v>
      </c>
      <c r="C606" s="160" t="s">
        <v>4625</v>
      </c>
      <c r="D606" s="167">
        <v>58.0</v>
      </c>
      <c r="E606" s="96" t="s">
        <v>2320</v>
      </c>
      <c r="F606" s="168" t="s">
        <v>4546</v>
      </c>
      <c r="G606" s="168" t="s">
        <v>3004</v>
      </c>
      <c r="H606" s="168" t="s">
        <v>2776</v>
      </c>
      <c r="I606" s="168" t="s">
        <v>2321</v>
      </c>
      <c r="J606" s="168" t="s">
        <v>2322</v>
      </c>
      <c r="K606" s="169" t="s">
        <v>384</v>
      </c>
      <c r="L606" s="170"/>
      <c r="M606" s="170"/>
      <c r="N606" s="170"/>
      <c r="O606" s="170"/>
      <c r="P606" s="170"/>
      <c r="Q606" s="170"/>
      <c r="R606" s="170"/>
      <c r="S606" s="189"/>
      <c r="T606" s="189"/>
      <c r="U606" s="180"/>
      <c r="V606" s="180"/>
      <c r="W606" s="180"/>
      <c r="X606" s="180"/>
      <c r="Y606" s="180"/>
      <c r="Z606" s="180"/>
      <c r="AA606" s="180"/>
      <c r="AB606" s="180"/>
      <c r="AC606" s="180"/>
      <c r="AD606" s="180"/>
      <c r="AE606" s="180"/>
      <c r="AF606" s="180"/>
      <c r="AG606" s="180"/>
      <c r="AH606" s="180"/>
    </row>
    <row r="607" ht="15.75" customHeight="1">
      <c r="A607" s="161">
        <v>605.0</v>
      </c>
      <c r="B607" s="167" t="s">
        <v>4261</v>
      </c>
      <c r="C607" s="160" t="s">
        <v>4626</v>
      </c>
      <c r="D607" s="167">
        <v>32.0</v>
      </c>
      <c r="E607" s="96" t="s">
        <v>4627</v>
      </c>
      <c r="F607" s="168" t="s">
        <v>4546</v>
      </c>
      <c r="G607" s="168" t="s">
        <v>4628</v>
      </c>
      <c r="H607" s="168" t="s">
        <v>3212</v>
      </c>
      <c r="I607" s="168" t="s">
        <v>4452</v>
      </c>
      <c r="J607" s="168" t="s">
        <v>3585</v>
      </c>
      <c r="K607" s="169" t="s">
        <v>7</v>
      </c>
      <c r="L607" s="170"/>
      <c r="M607" s="170"/>
      <c r="N607" s="170"/>
      <c r="O607" s="170"/>
      <c r="P607" s="170"/>
      <c r="Q607" s="170"/>
      <c r="R607" s="170"/>
      <c r="S607" s="189"/>
      <c r="T607" s="189"/>
      <c r="U607" s="180"/>
      <c r="V607" s="180"/>
      <c r="W607" s="180"/>
      <c r="X607" s="180"/>
      <c r="Y607" s="180"/>
      <c r="Z607" s="180"/>
      <c r="AA607" s="180"/>
      <c r="AB607" s="180"/>
      <c r="AC607" s="180"/>
      <c r="AD607" s="180"/>
      <c r="AE607" s="180"/>
      <c r="AF607" s="180"/>
      <c r="AG607" s="180"/>
      <c r="AH607" s="180"/>
    </row>
    <row r="608" ht="15.75" customHeight="1">
      <c r="A608" s="161">
        <v>606.0</v>
      </c>
      <c r="B608" s="167" t="s">
        <v>4261</v>
      </c>
      <c r="C608" s="160" t="s">
        <v>4629</v>
      </c>
      <c r="D608" s="167">
        <v>11.0</v>
      </c>
      <c r="E608" s="96" t="s">
        <v>945</v>
      </c>
      <c r="F608" s="168" t="s">
        <v>1215</v>
      </c>
      <c r="G608" s="168" t="s">
        <v>4305</v>
      </c>
      <c r="H608" s="168" t="s">
        <v>2683</v>
      </c>
      <c r="I608" s="168" t="s">
        <v>3250</v>
      </c>
      <c r="J608" s="168" t="s">
        <v>4630</v>
      </c>
      <c r="K608" s="77" t="s">
        <v>285</v>
      </c>
      <c r="L608" s="170"/>
      <c r="M608" s="170"/>
      <c r="N608" s="170"/>
      <c r="O608" s="170"/>
      <c r="P608" s="170"/>
      <c r="Q608" s="170"/>
      <c r="R608" s="170"/>
      <c r="S608" s="189"/>
      <c r="T608" s="189"/>
      <c r="U608" s="180"/>
      <c r="V608" s="180"/>
      <c r="W608" s="180"/>
      <c r="X608" s="180"/>
      <c r="Y608" s="180"/>
      <c r="Z608" s="180"/>
      <c r="AA608" s="180"/>
      <c r="AB608" s="180"/>
      <c r="AC608" s="180"/>
      <c r="AD608" s="180"/>
      <c r="AE608" s="180"/>
      <c r="AF608" s="180"/>
      <c r="AG608" s="180"/>
      <c r="AH608" s="180"/>
    </row>
    <row r="609" ht="15.75" customHeight="1">
      <c r="A609" s="67">
        <v>607.0</v>
      </c>
      <c r="B609" s="73" t="s">
        <v>4261</v>
      </c>
      <c r="C609" s="72" t="s">
        <v>4631</v>
      </c>
      <c r="D609" s="73">
        <v>105.0</v>
      </c>
      <c r="E609" s="98" t="s">
        <v>4632</v>
      </c>
      <c r="F609" s="75" t="s">
        <v>4323</v>
      </c>
      <c r="G609" s="75" t="s">
        <v>3503</v>
      </c>
      <c r="H609" s="75" t="s">
        <v>3869</v>
      </c>
      <c r="I609" s="75" t="s">
        <v>2635</v>
      </c>
      <c r="J609" s="75" t="s">
        <v>4633</v>
      </c>
      <c r="K609" s="77" t="s">
        <v>1768</v>
      </c>
      <c r="L609" s="54"/>
      <c r="M609" s="54"/>
      <c r="N609" s="54"/>
      <c r="O609" s="54"/>
      <c r="P609" s="54"/>
      <c r="Q609" s="54"/>
      <c r="R609" s="54"/>
      <c r="S609" s="105"/>
      <c r="T609" s="105"/>
      <c r="U609" s="180"/>
      <c r="V609" s="180"/>
      <c r="W609" s="180"/>
      <c r="X609" s="180"/>
      <c r="Y609" s="180"/>
      <c r="Z609" s="180"/>
      <c r="AA609" s="180"/>
      <c r="AB609" s="180"/>
      <c r="AC609" s="180"/>
      <c r="AD609" s="180"/>
      <c r="AE609" s="180"/>
      <c r="AF609" s="180"/>
      <c r="AG609" s="180"/>
      <c r="AH609" s="180"/>
    </row>
    <row r="610" ht="15.75" customHeight="1">
      <c r="A610" s="161">
        <v>608.0</v>
      </c>
      <c r="B610" s="167" t="s">
        <v>4261</v>
      </c>
      <c r="C610" s="160" t="s">
        <v>4634</v>
      </c>
      <c r="D610" s="167">
        <v>12.0</v>
      </c>
      <c r="E610" s="96" t="s">
        <v>4635</v>
      </c>
      <c r="F610" s="168" t="s">
        <v>4636</v>
      </c>
      <c r="G610" s="168" t="s">
        <v>3591</v>
      </c>
      <c r="H610" s="168" t="s">
        <v>4637</v>
      </c>
      <c r="I610" s="168" t="s">
        <v>4638</v>
      </c>
      <c r="J610" s="168" t="s">
        <v>714</v>
      </c>
      <c r="K610" s="169" t="s">
        <v>704</v>
      </c>
      <c r="L610" s="170"/>
      <c r="M610" s="170"/>
      <c r="N610" s="170"/>
      <c r="O610" s="170"/>
      <c r="P610" s="170"/>
      <c r="Q610" s="170"/>
      <c r="R610" s="170"/>
      <c r="S610" s="189"/>
      <c r="T610" s="189"/>
      <c r="U610" s="180"/>
      <c r="V610" s="180"/>
      <c r="W610" s="180"/>
      <c r="X610" s="180"/>
      <c r="Y610" s="180"/>
      <c r="Z610" s="180"/>
      <c r="AA610" s="180"/>
      <c r="AB610" s="180"/>
      <c r="AC610" s="180"/>
      <c r="AD610" s="180"/>
      <c r="AE610" s="180"/>
      <c r="AF610" s="180"/>
      <c r="AG610" s="180"/>
      <c r="AH610" s="180"/>
    </row>
    <row r="611" ht="15.75" customHeight="1">
      <c r="A611" s="161">
        <v>609.0</v>
      </c>
      <c r="B611" s="167" t="s">
        <v>4261</v>
      </c>
      <c r="C611" s="160" t="s">
        <v>4639</v>
      </c>
      <c r="D611" s="167">
        <v>35.0</v>
      </c>
      <c r="E611" s="96" t="s">
        <v>3340</v>
      </c>
      <c r="F611" s="168" t="s">
        <v>2853</v>
      </c>
      <c r="G611" s="168" t="s">
        <v>4575</v>
      </c>
      <c r="H611" s="168" t="s">
        <v>2855</v>
      </c>
      <c r="I611" s="168" t="s">
        <v>4640</v>
      </c>
      <c r="J611" s="168" t="s">
        <v>4641</v>
      </c>
      <c r="K611" s="169" t="s">
        <v>269</v>
      </c>
      <c r="L611" s="170"/>
      <c r="M611" s="170"/>
      <c r="N611" s="170"/>
      <c r="O611" s="170"/>
      <c r="P611" s="170"/>
      <c r="Q611" s="170"/>
      <c r="R611" s="170"/>
      <c r="S611" s="189"/>
      <c r="T611" s="189"/>
      <c r="U611" s="180"/>
      <c r="V611" s="180"/>
      <c r="W611" s="180"/>
      <c r="X611" s="180"/>
      <c r="Y611" s="180"/>
      <c r="Z611" s="180"/>
      <c r="AA611" s="180"/>
      <c r="AB611" s="180"/>
      <c r="AC611" s="180"/>
      <c r="AD611" s="180"/>
      <c r="AE611" s="180"/>
      <c r="AF611" s="180"/>
      <c r="AG611" s="180"/>
      <c r="AH611" s="180"/>
    </row>
    <row r="612" ht="15.75" customHeight="1">
      <c r="A612" s="161">
        <v>610.0</v>
      </c>
      <c r="B612" s="167" t="s">
        <v>4261</v>
      </c>
      <c r="C612" s="160" t="s">
        <v>4642</v>
      </c>
      <c r="D612" s="167">
        <v>8.0</v>
      </c>
      <c r="E612" s="96" t="s">
        <v>4643</v>
      </c>
      <c r="F612" s="168" t="s">
        <v>1036</v>
      </c>
      <c r="G612" s="168" t="s">
        <v>4644</v>
      </c>
      <c r="H612" s="168" t="s">
        <v>942</v>
      </c>
      <c r="I612" s="168" t="s">
        <v>4645</v>
      </c>
      <c r="J612" s="168" t="s">
        <v>4646</v>
      </c>
      <c r="K612" s="77" t="s">
        <v>7</v>
      </c>
      <c r="L612" s="170"/>
      <c r="M612" s="170"/>
      <c r="N612" s="170"/>
      <c r="O612" s="170"/>
      <c r="P612" s="170"/>
      <c r="Q612" s="170"/>
      <c r="R612" s="170"/>
      <c r="S612" s="189"/>
      <c r="T612" s="189"/>
      <c r="U612" s="180"/>
      <c r="V612" s="180"/>
      <c r="W612" s="180"/>
      <c r="X612" s="180"/>
      <c r="Y612" s="180"/>
      <c r="Z612" s="180"/>
      <c r="AA612" s="180"/>
      <c r="AB612" s="180"/>
      <c r="AC612" s="180"/>
      <c r="AD612" s="180"/>
      <c r="AE612" s="180"/>
      <c r="AF612" s="180"/>
      <c r="AG612" s="180"/>
      <c r="AH612" s="180"/>
    </row>
    <row r="613" ht="15.75" customHeight="1">
      <c r="A613" s="67">
        <v>611.0</v>
      </c>
      <c r="B613" s="73" t="s">
        <v>4261</v>
      </c>
      <c r="C613" s="72" t="s">
        <v>4647</v>
      </c>
      <c r="D613" s="73">
        <v>3.0</v>
      </c>
      <c r="E613" s="98" t="s">
        <v>4648</v>
      </c>
      <c r="F613" s="75" t="s">
        <v>4649</v>
      </c>
      <c r="G613" s="75" t="s">
        <v>4650</v>
      </c>
      <c r="H613" s="75" t="s">
        <v>4651</v>
      </c>
      <c r="K613" s="77" t="s">
        <v>7</v>
      </c>
      <c r="L613" s="54"/>
      <c r="M613" s="54"/>
      <c r="N613" s="54"/>
      <c r="O613" s="54"/>
      <c r="P613" s="54"/>
      <c r="Q613" s="54"/>
      <c r="R613" s="54"/>
      <c r="S613" s="105"/>
      <c r="T613" s="105"/>
      <c r="U613" s="180"/>
      <c r="V613" s="180"/>
      <c r="W613" s="180"/>
      <c r="X613" s="180"/>
      <c r="Y613" s="180"/>
      <c r="Z613" s="180"/>
      <c r="AA613" s="180"/>
      <c r="AB613" s="180"/>
      <c r="AC613" s="180"/>
      <c r="AD613" s="180"/>
      <c r="AE613" s="180"/>
      <c r="AF613" s="180"/>
      <c r="AG613" s="180"/>
      <c r="AH613" s="180"/>
    </row>
    <row r="614" ht="15.75" customHeight="1">
      <c r="A614" s="161">
        <v>612.0</v>
      </c>
      <c r="B614" s="167" t="s">
        <v>4261</v>
      </c>
      <c r="C614" s="160" t="s">
        <v>4652</v>
      </c>
      <c r="D614" s="167">
        <v>93.0</v>
      </c>
      <c r="E614" s="96" t="s">
        <v>2543</v>
      </c>
      <c r="F614" s="168" t="s">
        <v>3839</v>
      </c>
      <c r="G614" s="168" t="s">
        <v>3979</v>
      </c>
      <c r="H614" s="168" t="s">
        <v>3603</v>
      </c>
      <c r="I614" s="168" t="s">
        <v>4636</v>
      </c>
      <c r="J614" s="168" t="s">
        <v>2269</v>
      </c>
      <c r="K614" s="169" t="s">
        <v>480</v>
      </c>
      <c r="L614" s="170"/>
      <c r="M614" s="170"/>
      <c r="N614" s="170"/>
      <c r="O614" s="170"/>
      <c r="P614" s="170"/>
      <c r="Q614" s="170"/>
      <c r="R614" s="170"/>
      <c r="S614" s="189"/>
      <c r="T614" s="189"/>
      <c r="U614" s="180"/>
      <c r="V614" s="180"/>
      <c r="W614" s="180"/>
      <c r="X614" s="180"/>
      <c r="Y614" s="180"/>
      <c r="Z614" s="180"/>
      <c r="AA614" s="180"/>
      <c r="AB614" s="180"/>
      <c r="AC614" s="180"/>
      <c r="AD614" s="180"/>
      <c r="AE614" s="180"/>
      <c r="AF614" s="180"/>
      <c r="AG614" s="180"/>
      <c r="AH614" s="180"/>
    </row>
    <row r="615" ht="15.75" customHeight="1">
      <c r="A615" s="161">
        <v>613.0</v>
      </c>
      <c r="B615" s="167" t="s">
        <v>4261</v>
      </c>
      <c r="C615" s="160" t="s">
        <v>4653</v>
      </c>
      <c r="D615" s="167">
        <v>49.0</v>
      </c>
      <c r="E615" s="96" t="s">
        <v>4654</v>
      </c>
      <c r="F615" s="168" t="s">
        <v>4655</v>
      </c>
      <c r="G615" s="168" t="s">
        <v>2866</v>
      </c>
      <c r="H615" s="168" t="s">
        <v>4656</v>
      </c>
      <c r="I615" s="168" t="s">
        <v>2815</v>
      </c>
      <c r="J615" s="168" t="s">
        <v>2398</v>
      </c>
      <c r="K615" s="169" t="s">
        <v>50</v>
      </c>
      <c r="L615" s="170"/>
      <c r="M615" s="170"/>
      <c r="N615" s="170"/>
      <c r="O615" s="170"/>
      <c r="P615" s="170"/>
      <c r="Q615" s="170"/>
      <c r="R615" s="170"/>
      <c r="S615" s="189"/>
      <c r="T615" s="189"/>
      <c r="U615" s="180"/>
      <c r="V615" s="180"/>
      <c r="W615" s="180"/>
      <c r="X615" s="180"/>
      <c r="Y615" s="180"/>
      <c r="Z615" s="180"/>
      <c r="AA615" s="180"/>
      <c r="AB615" s="180"/>
      <c r="AC615" s="180"/>
      <c r="AD615" s="180"/>
      <c r="AE615" s="180"/>
      <c r="AF615" s="180"/>
      <c r="AG615" s="180"/>
      <c r="AH615" s="180"/>
    </row>
    <row r="616" ht="15.75" customHeight="1">
      <c r="A616" s="161">
        <v>614.0</v>
      </c>
      <c r="B616" s="167" t="s">
        <v>4261</v>
      </c>
      <c r="C616" s="160" t="s">
        <v>4657</v>
      </c>
      <c r="D616" s="167">
        <v>4.0</v>
      </c>
      <c r="E616" s="96" t="s">
        <v>4658</v>
      </c>
      <c r="F616" s="168" t="s">
        <v>4659</v>
      </c>
      <c r="G616" s="168" t="s">
        <v>4660</v>
      </c>
      <c r="H616" s="168" t="s">
        <v>2683</v>
      </c>
      <c r="I616" s="168" t="s">
        <v>4661</v>
      </c>
      <c r="J616" s="160"/>
      <c r="K616" s="169" t="s">
        <v>1485</v>
      </c>
      <c r="L616" s="170"/>
      <c r="M616" s="170"/>
      <c r="N616" s="170"/>
      <c r="O616" s="170"/>
      <c r="P616" s="170"/>
      <c r="Q616" s="170"/>
      <c r="R616" s="170"/>
      <c r="S616" s="189"/>
      <c r="T616" s="189"/>
      <c r="U616" s="180"/>
      <c r="V616" s="180"/>
      <c r="W616" s="180"/>
      <c r="X616" s="180"/>
      <c r="Y616" s="180"/>
      <c r="Z616" s="180"/>
      <c r="AA616" s="180"/>
      <c r="AB616" s="180"/>
      <c r="AC616" s="180"/>
      <c r="AD616" s="180"/>
      <c r="AE616" s="180"/>
      <c r="AF616" s="180"/>
      <c r="AG616" s="180"/>
      <c r="AH616" s="180"/>
    </row>
    <row r="617" ht="15.75" customHeight="1">
      <c r="A617" s="161">
        <v>615.0</v>
      </c>
      <c r="B617" s="167" t="s">
        <v>4261</v>
      </c>
      <c r="C617" s="160" t="s">
        <v>4662</v>
      </c>
      <c r="D617" s="167">
        <v>28.0</v>
      </c>
      <c r="E617" s="96" t="s">
        <v>3252</v>
      </c>
      <c r="F617" s="168" t="s">
        <v>1762</v>
      </c>
      <c r="G617" s="168" t="s">
        <v>2331</v>
      </c>
      <c r="H617" s="168" t="s">
        <v>3185</v>
      </c>
      <c r="I617" s="168" t="s">
        <v>4636</v>
      </c>
      <c r="J617" s="168" t="s">
        <v>3590</v>
      </c>
      <c r="K617" s="169" t="s">
        <v>1768</v>
      </c>
      <c r="L617" s="170"/>
      <c r="M617" s="170"/>
      <c r="N617" s="170"/>
      <c r="O617" s="170"/>
      <c r="P617" s="170"/>
      <c r="Q617" s="170"/>
      <c r="R617" s="170"/>
      <c r="S617" s="189"/>
      <c r="T617" s="189"/>
      <c r="U617" s="180"/>
      <c r="V617" s="180"/>
      <c r="W617" s="180"/>
      <c r="X617" s="180"/>
      <c r="Y617" s="180"/>
      <c r="Z617" s="180"/>
      <c r="AA617" s="180"/>
      <c r="AB617" s="180"/>
      <c r="AC617" s="180"/>
      <c r="AD617" s="180"/>
      <c r="AE617" s="180"/>
      <c r="AF617" s="180"/>
      <c r="AG617" s="180"/>
      <c r="AH617" s="180"/>
    </row>
    <row r="618" ht="15.75" customHeight="1">
      <c r="A618" s="161">
        <v>616.0</v>
      </c>
      <c r="B618" s="167" t="s">
        <v>4261</v>
      </c>
      <c r="C618" s="160" t="s">
        <v>4663</v>
      </c>
      <c r="D618" s="167">
        <v>11.0</v>
      </c>
      <c r="E618" s="96" t="s">
        <v>819</v>
      </c>
      <c r="F618" s="168" t="s">
        <v>4664</v>
      </c>
      <c r="G618" s="168" t="s">
        <v>4665</v>
      </c>
      <c r="H618" s="168" t="s">
        <v>1493</v>
      </c>
      <c r="I618" s="168" t="s">
        <v>1492</v>
      </c>
      <c r="J618" s="168" t="s">
        <v>640</v>
      </c>
      <c r="K618" s="169" t="s">
        <v>269</v>
      </c>
      <c r="L618" s="170"/>
      <c r="M618" s="170"/>
      <c r="N618" s="170"/>
      <c r="O618" s="170"/>
      <c r="P618" s="170"/>
      <c r="Q618" s="170"/>
      <c r="R618" s="170"/>
      <c r="S618" s="189"/>
      <c r="T618" s="189"/>
      <c r="U618" s="180"/>
      <c r="V618" s="180"/>
      <c r="W618" s="180"/>
      <c r="X618" s="180"/>
      <c r="Y618" s="180"/>
      <c r="Z618" s="180"/>
      <c r="AA618" s="180"/>
      <c r="AB618" s="180"/>
      <c r="AC618" s="180"/>
      <c r="AD618" s="180"/>
      <c r="AE618" s="180"/>
      <c r="AF618" s="180"/>
      <c r="AG618" s="180"/>
      <c r="AH618" s="180"/>
    </row>
    <row r="619" ht="15.75" customHeight="1">
      <c r="A619" s="161">
        <v>617.0</v>
      </c>
      <c r="B619" s="167" t="s">
        <v>4261</v>
      </c>
      <c r="C619" s="160" t="s">
        <v>4666</v>
      </c>
      <c r="D619" s="167">
        <v>16.0</v>
      </c>
      <c r="E619" s="96" t="s">
        <v>4667</v>
      </c>
      <c r="F619" s="168" t="s">
        <v>3498</v>
      </c>
      <c r="G619" s="168" t="s">
        <v>2718</v>
      </c>
      <c r="H619" s="168" t="s">
        <v>2309</v>
      </c>
      <c r="I619" s="168" t="s">
        <v>4615</v>
      </c>
      <c r="J619" s="168" t="s">
        <v>3290</v>
      </c>
      <c r="K619" s="187" t="s">
        <v>2399</v>
      </c>
      <c r="L619" s="170"/>
      <c r="M619" s="170"/>
      <c r="N619" s="170"/>
      <c r="O619" s="170"/>
      <c r="P619" s="170"/>
      <c r="Q619" s="170"/>
      <c r="R619" s="170"/>
      <c r="S619" s="189"/>
      <c r="T619" s="189"/>
      <c r="U619" s="180"/>
      <c r="V619" s="180"/>
      <c r="W619" s="180"/>
      <c r="X619" s="180"/>
      <c r="Y619" s="180"/>
      <c r="Z619" s="180"/>
      <c r="AA619" s="180"/>
      <c r="AB619" s="180"/>
      <c r="AC619" s="180"/>
      <c r="AD619" s="180"/>
      <c r="AE619" s="180"/>
      <c r="AF619" s="180"/>
      <c r="AG619" s="180"/>
      <c r="AH619" s="180"/>
    </row>
    <row r="620" ht="15.75" customHeight="1">
      <c r="A620" s="161">
        <v>618.0</v>
      </c>
      <c r="B620" s="167" t="s">
        <v>4261</v>
      </c>
      <c r="C620" s="160" t="s">
        <v>4668</v>
      </c>
      <c r="D620" s="167">
        <v>3.0</v>
      </c>
      <c r="E620" s="96" t="s">
        <v>4669</v>
      </c>
      <c r="F620" s="168" t="s">
        <v>871</v>
      </c>
      <c r="G620" s="168" t="s">
        <v>487</v>
      </c>
      <c r="H620" s="168" t="s">
        <v>4670</v>
      </c>
      <c r="I620" s="160"/>
      <c r="J620" s="160"/>
      <c r="K620" s="169" t="s">
        <v>7</v>
      </c>
      <c r="L620" s="170"/>
      <c r="M620" s="170"/>
      <c r="N620" s="170"/>
      <c r="O620" s="170"/>
      <c r="P620" s="170"/>
      <c r="Q620" s="170"/>
      <c r="R620" s="170"/>
      <c r="S620" s="189"/>
      <c r="T620" s="189"/>
      <c r="U620" s="180"/>
      <c r="V620" s="180"/>
      <c r="W620" s="180"/>
      <c r="X620" s="180"/>
      <c r="Y620" s="180"/>
      <c r="Z620" s="180"/>
      <c r="AA620" s="180"/>
      <c r="AB620" s="180"/>
      <c r="AC620" s="180"/>
      <c r="AD620" s="180"/>
      <c r="AE620" s="180"/>
      <c r="AF620" s="180"/>
      <c r="AG620" s="180"/>
      <c r="AH620" s="180"/>
    </row>
    <row r="621" ht="15.75" customHeight="1">
      <c r="A621" s="161">
        <v>619.0</v>
      </c>
      <c r="B621" s="167" t="s">
        <v>4261</v>
      </c>
      <c r="C621" s="160" t="s">
        <v>4671</v>
      </c>
      <c r="D621" s="167">
        <v>7.0</v>
      </c>
      <c r="E621" s="96" t="s">
        <v>4672</v>
      </c>
      <c r="F621" s="168" t="s">
        <v>4673</v>
      </c>
      <c r="G621" s="168" t="s">
        <v>1337</v>
      </c>
      <c r="H621" s="168" t="s">
        <v>1980</v>
      </c>
      <c r="I621" s="168" t="s">
        <v>4674</v>
      </c>
      <c r="J621" s="168" t="s">
        <v>445</v>
      </c>
      <c r="K621" s="169" t="s">
        <v>269</v>
      </c>
      <c r="L621" s="170"/>
      <c r="M621" s="170"/>
      <c r="N621" s="170"/>
      <c r="O621" s="170"/>
      <c r="P621" s="170"/>
      <c r="Q621" s="170"/>
      <c r="R621" s="170"/>
      <c r="S621" s="189"/>
      <c r="T621" s="189"/>
      <c r="U621" s="180"/>
      <c r="V621" s="180"/>
      <c r="W621" s="180"/>
      <c r="X621" s="180"/>
      <c r="Y621" s="180"/>
      <c r="Z621" s="180"/>
      <c r="AA621" s="180"/>
      <c r="AB621" s="180"/>
      <c r="AC621" s="180"/>
      <c r="AD621" s="180"/>
      <c r="AE621" s="180"/>
      <c r="AF621" s="180"/>
      <c r="AG621" s="180"/>
      <c r="AH621" s="180"/>
    </row>
    <row r="622" ht="15.75" customHeight="1">
      <c r="A622" s="161">
        <v>620.0</v>
      </c>
      <c r="B622" s="167" t="s">
        <v>4261</v>
      </c>
      <c r="C622" s="160" t="s">
        <v>4675</v>
      </c>
      <c r="D622" s="167">
        <v>48.0</v>
      </c>
      <c r="E622" s="96" t="s">
        <v>2204</v>
      </c>
      <c r="F622" s="168" t="s">
        <v>4311</v>
      </c>
      <c r="G622" s="168" t="s">
        <v>1713</v>
      </c>
      <c r="H622" s="168" t="s">
        <v>488</v>
      </c>
      <c r="I622" s="168" t="s">
        <v>1359</v>
      </c>
      <c r="J622" s="168" t="s">
        <v>1036</v>
      </c>
      <c r="K622" s="77" t="s">
        <v>1199</v>
      </c>
      <c r="L622" s="170"/>
      <c r="M622" s="170"/>
      <c r="N622" s="170"/>
      <c r="O622" s="170"/>
      <c r="P622" s="170"/>
      <c r="Q622" s="170"/>
      <c r="R622" s="170"/>
      <c r="S622" s="189"/>
      <c r="T622" s="189"/>
      <c r="U622" s="180"/>
      <c r="V622" s="180"/>
      <c r="W622" s="180"/>
      <c r="X622" s="180"/>
      <c r="Y622" s="180"/>
      <c r="Z622" s="180"/>
      <c r="AA622" s="180"/>
      <c r="AB622" s="180"/>
      <c r="AC622" s="180"/>
      <c r="AD622" s="180"/>
      <c r="AE622" s="180"/>
      <c r="AF622" s="180"/>
      <c r="AG622" s="180"/>
      <c r="AH622" s="180"/>
    </row>
    <row r="623" ht="15.75" customHeight="1">
      <c r="A623" s="161">
        <v>621.0</v>
      </c>
      <c r="B623" s="167" t="s">
        <v>4261</v>
      </c>
      <c r="C623" s="160" t="s">
        <v>4676</v>
      </c>
      <c r="D623" s="167">
        <v>3.0</v>
      </c>
      <c r="E623" s="96" t="s">
        <v>4677</v>
      </c>
      <c r="F623" s="168" t="s">
        <v>4678</v>
      </c>
      <c r="G623" s="168" t="s">
        <v>4679</v>
      </c>
      <c r="H623" s="160"/>
      <c r="I623" s="160"/>
      <c r="J623" s="160"/>
      <c r="K623" s="169" t="s">
        <v>7</v>
      </c>
      <c r="L623" s="170"/>
      <c r="M623" s="170"/>
      <c r="N623" s="170"/>
      <c r="O623" s="170"/>
      <c r="P623" s="170"/>
      <c r="Q623" s="170"/>
      <c r="R623" s="170"/>
      <c r="S623" s="189"/>
      <c r="T623" s="189"/>
      <c r="U623" s="180"/>
      <c r="V623" s="180"/>
      <c r="W623" s="180"/>
      <c r="X623" s="180"/>
      <c r="Y623" s="180"/>
      <c r="Z623" s="180"/>
      <c r="AA623" s="180"/>
      <c r="AB623" s="180"/>
      <c r="AC623" s="180"/>
      <c r="AD623" s="180"/>
      <c r="AE623" s="180"/>
      <c r="AF623" s="180"/>
      <c r="AG623" s="180"/>
      <c r="AH623" s="180"/>
    </row>
    <row r="624" ht="15.75" customHeight="1">
      <c r="A624" s="161">
        <v>622.0</v>
      </c>
      <c r="B624" s="167" t="s">
        <v>4261</v>
      </c>
      <c r="C624" s="160" t="s">
        <v>4680</v>
      </c>
      <c r="D624" s="167">
        <v>4.0</v>
      </c>
      <c r="E624" s="96" t="s">
        <v>4681</v>
      </c>
      <c r="F624" s="168" t="s">
        <v>3979</v>
      </c>
      <c r="G624" s="168" t="s">
        <v>4335</v>
      </c>
      <c r="H624" s="160"/>
      <c r="I624" s="160"/>
      <c r="J624" s="160"/>
      <c r="K624" s="169" t="s">
        <v>1297</v>
      </c>
      <c r="L624" s="170"/>
      <c r="M624" s="170"/>
      <c r="N624" s="170"/>
      <c r="O624" s="170"/>
      <c r="P624" s="170"/>
      <c r="Q624" s="170"/>
      <c r="R624" s="170"/>
      <c r="S624" s="189"/>
      <c r="T624" s="189"/>
      <c r="U624" s="180"/>
      <c r="V624" s="180"/>
      <c r="W624" s="180"/>
      <c r="X624" s="180"/>
      <c r="Y624" s="180"/>
      <c r="Z624" s="180"/>
      <c r="AA624" s="180"/>
      <c r="AB624" s="180"/>
      <c r="AC624" s="180"/>
      <c r="AD624" s="180"/>
      <c r="AE624" s="180"/>
      <c r="AF624" s="180"/>
      <c r="AG624" s="180"/>
      <c r="AH624" s="180"/>
    </row>
    <row r="625" ht="15.75" customHeight="1">
      <c r="A625" s="161">
        <v>623.0</v>
      </c>
      <c r="B625" s="167" t="s">
        <v>4261</v>
      </c>
      <c r="C625" s="160" t="s">
        <v>4682</v>
      </c>
      <c r="D625" s="167">
        <v>7.0</v>
      </c>
      <c r="E625" s="96" t="s">
        <v>1748</v>
      </c>
      <c r="F625" s="168" t="s">
        <v>4683</v>
      </c>
      <c r="G625" s="168" t="s">
        <v>4684</v>
      </c>
      <c r="H625" s="168" t="s">
        <v>1755</v>
      </c>
      <c r="I625" s="168" t="s">
        <v>4685</v>
      </c>
      <c r="J625" s="168" t="s">
        <v>4686</v>
      </c>
      <c r="K625" s="169" t="s">
        <v>285</v>
      </c>
      <c r="L625" s="170"/>
      <c r="M625" s="170"/>
      <c r="N625" s="170"/>
      <c r="O625" s="170"/>
      <c r="P625" s="170"/>
      <c r="Q625" s="170"/>
      <c r="R625" s="170"/>
      <c r="S625" s="189"/>
      <c r="T625" s="189"/>
      <c r="U625" s="180"/>
      <c r="V625" s="180"/>
      <c r="W625" s="180"/>
      <c r="X625" s="180"/>
      <c r="Y625" s="180"/>
      <c r="Z625" s="180"/>
      <c r="AA625" s="180"/>
      <c r="AB625" s="180"/>
      <c r="AC625" s="180"/>
      <c r="AD625" s="180"/>
      <c r="AE625" s="180"/>
      <c r="AF625" s="180"/>
      <c r="AG625" s="180"/>
      <c r="AH625" s="180"/>
    </row>
    <row r="626" ht="15.75" customHeight="1">
      <c r="A626" s="161">
        <v>624.0</v>
      </c>
      <c r="B626" s="167" t="s">
        <v>4261</v>
      </c>
      <c r="C626" s="160" t="s">
        <v>4687</v>
      </c>
      <c r="D626" s="167">
        <v>31.0</v>
      </c>
      <c r="E626" s="96" t="s">
        <v>3165</v>
      </c>
      <c r="F626" s="168" t="s">
        <v>2868</v>
      </c>
      <c r="G626" s="168" t="s">
        <v>4688</v>
      </c>
      <c r="H626" s="168" t="s">
        <v>4471</v>
      </c>
      <c r="I626" s="168" t="s">
        <v>4689</v>
      </c>
      <c r="J626" s="168" t="s">
        <v>3011</v>
      </c>
      <c r="K626" s="169" t="s">
        <v>50</v>
      </c>
      <c r="L626" s="170"/>
      <c r="M626" s="170"/>
      <c r="N626" s="170"/>
      <c r="O626" s="170"/>
      <c r="P626" s="170"/>
      <c r="Q626" s="170"/>
      <c r="R626" s="170"/>
      <c r="S626" s="189"/>
      <c r="T626" s="189"/>
      <c r="U626" s="180"/>
      <c r="V626" s="180"/>
      <c r="W626" s="180"/>
      <c r="X626" s="180"/>
      <c r="Y626" s="180"/>
      <c r="Z626" s="180"/>
      <c r="AA626" s="180"/>
      <c r="AB626" s="180"/>
      <c r="AC626" s="180"/>
      <c r="AD626" s="180"/>
      <c r="AE626" s="180"/>
      <c r="AF626" s="180"/>
      <c r="AG626" s="180"/>
      <c r="AH626" s="180"/>
    </row>
    <row r="627" ht="15.75" customHeight="1">
      <c r="A627" s="161">
        <v>625.0</v>
      </c>
      <c r="B627" s="167" t="s">
        <v>4261</v>
      </c>
      <c r="C627" s="160" t="s">
        <v>4690</v>
      </c>
      <c r="D627" s="167">
        <v>6.0</v>
      </c>
      <c r="E627" s="96" t="s">
        <v>4691</v>
      </c>
      <c r="F627" s="168" t="s">
        <v>782</v>
      </c>
      <c r="G627" s="168" t="s">
        <v>312</v>
      </c>
      <c r="H627" s="160"/>
      <c r="I627" s="160"/>
      <c r="J627" s="160"/>
      <c r="K627" s="77" t="s">
        <v>316</v>
      </c>
      <c r="L627" s="170"/>
      <c r="M627" s="170"/>
      <c r="N627" s="170"/>
      <c r="O627" s="170"/>
      <c r="P627" s="170"/>
      <c r="Q627" s="170"/>
      <c r="R627" s="170"/>
      <c r="S627" s="189"/>
      <c r="T627" s="189"/>
      <c r="U627" s="180"/>
      <c r="V627" s="180"/>
      <c r="W627" s="180"/>
      <c r="X627" s="180"/>
      <c r="Y627" s="180"/>
      <c r="Z627" s="180"/>
      <c r="AA627" s="180"/>
      <c r="AB627" s="180"/>
      <c r="AC627" s="180"/>
      <c r="AD627" s="180"/>
      <c r="AE627" s="180"/>
      <c r="AF627" s="180"/>
      <c r="AG627" s="180"/>
      <c r="AH627" s="180"/>
    </row>
    <row r="628" ht="15.75" customHeight="1">
      <c r="A628" s="161">
        <v>626.0</v>
      </c>
      <c r="B628" s="167" t="s">
        <v>4261</v>
      </c>
      <c r="C628" s="160" t="s">
        <v>4692</v>
      </c>
      <c r="D628" s="167">
        <v>22.0</v>
      </c>
      <c r="E628" s="96" t="s">
        <v>4693</v>
      </c>
      <c r="F628" s="168" t="s">
        <v>4694</v>
      </c>
      <c r="G628" s="168" t="s">
        <v>4695</v>
      </c>
      <c r="H628" s="168" t="s">
        <v>4696</v>
      </c>
      <c r="I628" s="168" t="s">
        <v>4697</v>
      </c>
      <c r="J628" s="168" t="s">
        <v>4698</v>
      </c>
      <c r="K628" s="169" t="s">
        <v>384</v>
      </c>
      <c r="L628" s="170"/>
      <c r="M628" s="170"/>
      <c r="N628" s="170"/>
      <c r="O628" s="170"/>
      <c r="P628" s="170"/>
      <c r="Q628" s="170"/>
      <c r="R628" s="170"/>
      <c r="S628" s="189"/>
      <c r="T628" s="189"/>
      <c r="U628" s="180"/>
      <c r="V628" s="180"/>
      <c r="W628" s="180"/>
      <c r="X628" s="180"/>
      <c r="Y628" s="180"/>
      <c r="Z628" s="180"/>
      <c r="AA628" s="180"/>
      <c r="AB628" s="180"/>
      <c r="AC628" s="180"/>
      <c r="AD628" s="180"/>
      <c r="AE628" s="180"/>
      <c r="AF628" s="180"/>
      <c r="AG628" s="180"/>
      <c r="AH628" s="180"/>
    </row>
    <row r="629" ht="15.75" customHeight="1">
      <c r="A629" s="161">
        <v>627.0</v>
      </c>
      <c r="B629" s="167" t="s">
        <v>4261</v>
      </c>
      <c r="C629" s="160" t="s">
        <v>4699</v>
      </c>
      <c r="D629" s="167">
        <v>65.0</v>
      </c>
      <c r="E629" s="96" t="s">
        <v>3800</v>
      </c>
      <c r="F629" s="168" t="s">
        <v>4546</v>
      </c>
      <c r="G629" s="168" t="s">
        <v>3105</v>
      </c>
      <c r="H629" s="168" t="s">
        <v>2793</v>
      </c>
      <c r="I629" s="168" t="s">
        <v>1244</v>
      </c>
      <c r="J629" s="168" t="s">
        <v>2354</v>
      </c>
      <c r="K629" s="169" t="s">
        <v>384</v>
      </c>
      <c r="L629" s="170"/>
      <c r="M629" s="170"/>
      <c r="N629" s="170"/>
      <c r="O629" s="170"/>
      <c r="P629" s="170"/>
      <c r="Q629" s="170"/>
      <c r="R629" s="170"/>
      <c r="S629" s="189"/>
      <c r="T629" s="189"/>
      <c r="U629" s="180"/>
      <c r="V629" s="180"/>
      <c r="W629" s="180"/>
      <c r="X629" s="180"/>
      <c r="Y629" s="180"/>
      <c r="Z629" s="180"/>
      <c r="AA629" s="180"/>
      <c r="AB629" s="180"/>
      <c r="AC629" s="180"/>
      <c r="AD629" s="180"/>
      <c r="AE629" s="180"/>
      <c r="AF629" s="180"/>
      <c r="AG629" s="180"/>
      <c r="AH629" s="180"/>
    </row>
    <row r="630" ht="15.75" customHeight="1">
      <c r="A630" s="161">
        <v>628.0</v>
      </c>
      <c r="B630" s="167" t="s">
        <v>4261</v>
      </c>
      <c r="C630" s="160" t="s">
        <v>4700</v>
      </c>
      <c r="D630" s="167">
        <v>17.0</v>
      </c>
      <c r="E630" s="96" t="s">
        <v>2548</v>
      </c>
      <c r="F630" s="168" t="s">
        <v>4636</v>
      </c>
      <c r="G630" s="168" t="s">
        <v>2267</v>
      </c>
      <c r="H630" s="168" t="s">
        <v>3250</v>
      </c>
      <c r="I630" s="168" t="s">
        <v>2037</v>
      </c>
      <c r="J630" s="168" t="s">
        <v>714</v>
      </c>
      <c r="K630" s="169" t="s">
        <v>416</v>
      </c>
      <c r="L630" s="170"/>
      <c r="M630" s="170"/>
      <c r="N630" s="170"/>
      <c r="O630" s="170"/>
      <c r="P630" s="170"/>
      <c r="Q630" s="170"/>
      <c r="R630" s="170"/>
      <c r="S630" s="189"/>
      <c r="T630" s="189"/>
      <c r="U630" s="180"/>
      <c r="V630" s="180"/>
      <c r="W630" s="180"/>
      <c r="X630" s="180"/>
      <c r="Y630" s="180"/>
      <c r="Z630" s="180"/>
      <c r="AA630" s="180"/>
      <c r="AB630" s="180"/>
      <c r="AC630" s="180"/>
      <c r="AD630" s="180"/>
      <c r="AE630" s="180"/>
      <c r="AF630" s="180"/>
      <c r="AG630" s="180"/>
      <c r="AH630" s="180"/>
    </row>
    <row r="631" ht="15.75" customHeight="1">
      <c r="A631" s="161">
        <v>629.0</v>
      </c>
      <c r="B631" s="167" t="s">
        <v>4261</v>
      </c>
      <c r="C631" s="160" t="s">
        <v>4701</v>
      </c>
      <c r="D631" s="167">
        <v>4.0</v>
      </c>
      <c r="E631" s="96" t="s">
        <v>4702</v>
      </c>
      <c r="F631" s="168" t="s">
        <v>4034</v>
      </c>
      <c r="G631" s="168" t="s">
        <v>942</v>
      </c>
      <c r="H631" s="168" t="s">
        <v>1035</v>
      </c>
      <c r="I631" s="160"/>
      <c r="J631" s="160"/>
      <c r="K631" s="77" t="s">
        <v>1199</v>
      </c>
      <c r="L631" s="170"/>
      <c r="M631" s="170"/>
      <c r="N631" s="170"/>
      <c r="O631" s="170"/>
      <c r="P631" s="170"/>
      <c r="Q631" s="170"/>
      <c r="R631" s="170"/>
      <c r="S631" s="189"/>
      <c r="T631" s="189"/>
      <c r="U631" s="180"/>
      <c r="V631" s="180"/>
      <c r="W631" s="180"/>
      <c r="X631" s="180"/>
      <c r="Y631" s="180"/>
      <c r="Z631" s="180"/>
      <c r="AA631" s="180"/>
      <c r="AB631" s="180"/>
      <c r="AC631" s="180"/>
      <c r="AD631" s="180"/>
      <c r="AE631" s="180"/>
      <c r="AF631" s="180"/>
      <c r="AG631" s="180"/>
      <c r="AH631" s="180"/>
    </row>
    <row r="632" ht="15.75" customHeight="1">
      <c r="A632" s="161">
        <v>630.0</v>
      </c>
      <c r="B632" s="167" t="s">
        <v>4261</v>
      </c>
      <c r="C632" s="160" t="s">
        <v>4703</v>
      </c>
      <c r="D632" s="167">
        <v>3.0</v>
      </c>
      <c r="E632" s="96" t="s">
        <v>4704</v>
      </c>
      <c r="F632" s="168" t="s">
        <v>4705</v>
      </c>
      <c r="G632" s="168" t="s">
        <v>4706</v>
      </c>
      <c r="H632" s="168" t="s">
        <v>4707</v>
      </c>
      <c r="I632" s="160"/>
      <c r="J632" s="160"/>
      <c r="K632" s="169" t="s">
        <v>7</v>
      </c>
      <c r="L632" s="170"/>
      <c r="M632" s="170"/>
      <c r="N632" s="170"/>
      <c r="O632" s="170"/>
      <c r="P632" s="170"/>
      <c r="Q632" s="170"/>
      <c r="R632" s="170"/>
      <c r="S632" s="189"/>
      <c r="T632" s="189"/>
      <c r="U632" s="180"/>
      <c r="V632" s="180"/>
      <c r="W632" s="180"/>
      <c r="X632" s="180"/>
      <c r="Y632" s="180"/>
      <c r="Z632" s="180"/>
      <c r="AA632" s="180"/>
      <c r="AB632" s="180"/>
      <c r="AC632" s="180"/>
      <c r="AD632" s="180"/>
      <c r="AE632" s="180"/>
      <c r="AF632" s="180"/>
      <c r="AG632" s="180"/>
      <c r="AH632" s="180"/>
    </row>
    <row r="633" ht="15.75" customHeight="1">
      <c r="A633" s="67">
        <v>631.0</v>
      </c>
      <c r="B633" s="73" t="s">
        <v>4261</v>
      </c>
      <c r="C633" s="72" t="s">
        <v>4708</v>
      </c>
      <c r="D633" s="73">
        <v>86.0</v>
      </c>
      <c r="E633" s="98" t="s">
        <v>4709</v>
      </c>
      <c r="F633" s="75" t="s">
        <v>773</v>
      </c>
      <c r="G633" s="75" t="s">
        <v>3538</v>
      </c>
      <c r="H633" s="75" t="s">
        <v>3724</v>
      </c>
      <c r="I633" s="75" t="s">
        <v>3348</v>
      </c>
      <c r="J633" s="75" t="s">
        <v>4710</v>
      </c>
      <c r="K633" s="77" t="s">
        <v>480</v>
      </c>
      <c r="L633" s="54"/>
      <c r="M633" s="54"/>
      <c r="N633" s="54"/>
      <c r="O633" s="54"/>
      <c r="P633" s="54"/>
      <c r="Q633" s="54"/>
      <c r="R633" s="54"/>
      <c r="S633" s="105"/>
      <c r="T633" s="105"/>
      <c r="U633" s="180"/>
      <c r="V633" s="180"/>
      <c r="W633" s="180"/>
      <c r="X633" s="180"/>
      <c r="Y633" s="180"/>
      <c r="Z633" s="180"/>
      <c r="AA633" s="180"/>
      <c r="AB633" s="180"/>
      <c r="AC633" s="180"/>
      <c r="AD633" s="180"/>
      <c r="AE633" s="180"/>
      <c r="AF633" s="180"/>
      <c r="AG633" s="180"/>
      <c r="AH633" s="180"/>
    </row>
    <row r="634" ht="15.75" customHeight="1">
      <c r="A634" s="161">
        <v>632.0</v>
      </c>
      <c r="B634" s="167" t="s">
        <v>4261</v>
      </c>
      <c r="C634" s="160" t="s">
        <v>4711</v>
      </c>
      <c r="D634" s="167">
        <v>113.0</v>
      </c>
      <c r="E634" s="96" t="s">
        <v>1987</v>
      </c>
      <c r="F634" s="168" t="s">
        <v>4712</v>
      </c>
      <c r="G634" s="168" t="s">
        <v>4299</v>
      </c>
      <c r="H634" s="168" t="s">
        <v>4713</v>
      </c>
      <c r="I634" s="168" t="s">
        <v>2167</v>
      </c>
      <c r="J634" s="168" t="s">
        <v>4714</v>
      </c>
      <c r="K634" s="169" t="s">
        <v>384</v>
      </c>
      <c r="L634" s="170"/>
      <c r="M634" s="170"/>
      <c r="N634" s="170"/>
      <c r="O634" s="170"/>
      <c r="P634" s="170"/>
      <c r="Q634" s="170"/>
      <c r="R634" s="170"/>
      <c r="S634" s="189"/>
      <c r="T634" s="189"/>
      <c r="U634" s="180"/>
      <c r="V634" s="180"/>
      <c r="W634" s="180"/>
      <c r="X634" s="180"/>
      <c r="Y634" s="180"/>
      <c r="Z634" s="180"/>
      <c r="AA634" s="180"/>
      <c r="AB634" s="180"/>
      <c r="AC634" s="180"/>
      <c r="AD634" s="180"/>
      <c r="AE634" s="180"/>
      <c r="AF634" s="180"/>
      <c r="AG634" s="180"/>
      <c r="AH634" s="180"/>
    </row>
    <row r="635" ht="15.75" customHeight="1">
      <c r="A635" s="161">
        <v>633.0</v>
      </c>
      <c r="B635" s="167" t="s">
        <v>4261</v>
      </c>
      <c r="C635" s="160" t="s">
        <v>4715</v>
      </c>
      <c r="D635" s="167">
        <v>52.0</v>
      </c>
      <c r="E635" s="96" t="s">
        <v>3224</v>
      </c>
      <c r="F635" s="168" t="s">
        <v>4392</v>
      </c>
      <c r="G635" s="168" t="s">
        <v>2325</v>
      </c>
      <c r="H635" s="168" t="s">
        <v>2793</v>
      </c>
      <c r="I635" s="168" t="s">
        <v>2657</v>
      </c>
      <c r="J635" s="168" t="s">
        <v>2776</v>
      </c>
      <c r="K635" s="169" t="s">
        <v>384</v>
      </c>
      <c r="L635" s="170"/>
      <c r="M635" s="170"/>
      <c r="N635" s="170"/>
      <c r="O635" s="170"/>
      <c r="P635" s="170"/>
      <c r="Q635" s="170"/>
      <c r="R635" s="170"/>
      <c r="S635" s="189"/>
      <c r="T635" s="189"/>
      <c r="U635" s="180"/>
      <c r="V635" s="180"/>
      <c r="W635" s="180"/>
      <c r="X635" s="180"/>
      <c r="Y635" s="180"/>
      <c r="Z635" s="180"/>
      <c r="AA635" s="180"/>
      <c r="AB635" s="180"/>
      <c r="AC635" s="180"/>
      <c r="AD635" s="180"/>
      <c r="AE635" s="180"/>
      <c r="AF635" s="180"/>
      <c r="AG635" s="180"/>
      <c r="AH635" s="180"/>
    </row>
    <row r="636" ht="15.75" customHeight="1">
      <c r="A636" s="161">
        <v>634.0</v>
      </c>
      <c r="B636" s="167" t="s">
        <v>4261</v>
      </c>
      <c r="C636" s="160" t="s">
        <v>4716</v>
      </c>
      <c r="D636" s="167">
        <v>8.0</v>
      </c>
      <c r="E636" s="96" t="s">
        <v>4717</v>
      </c>
      <c r="F636" s="168" t="s">
        <v>2776</v>
      </c>
      <c r="G636" s="168" t="s">
        <v>4718</v>
      </c>
      <c r="H636" s="168" t="s">
        <v>4719</v>
      </c>
      <c r="I636" s="168" t="s">
        <v>4502</v>
      </c>
      <c r="J636" s="168" t="s">
        <v>4720</v>
      </c>
      <c r="K636" s="169" t="s">
        <v>1768</v>
      </c>
      <c r="L636" s="170"/>
      <c r="M636" s="170"/>
      <c r="N636" s="170"/>
      <c r="O636" s="170"/>
      <c r="P636" s="170"/>
      <c r="Q636" s="170"/>
      <c r="R636" s="170"/>
      <c r="S636" s="189"/>
      <c r="T636" s="189"/>
      <c r="U636" s="180"/>
      <c r="V636" s="180"/>
      <c r="W636" s="180"/>
      <c r="X636" s="180"/>
      <c r="Y636" s="180"/>
      <c r="Z636" s="180"/>
      <c r="AA636" s="180"/>
      <c r="AB636" s="180"/>
      <c r="AC636" s="180"/>
      <c r="AD636" s="180"/>
      <c r="AE636" s="180"/>
      <c r="AF636" s="180"/>
      <c r="AG636" s="180"/>
      <c r="AH636" s="180"/>
    </row>
    <row r="637" ht="15.75" customHeight="1">
      <c r="A637" s="161">
        <v>635.0</v>
      </c>
      <c r="B637" s="167" t="s">
        <v>4261</v>
      </c>
      <c r="C637" s="160" t="s">
        <v>4721</v>
      </c>
      <c r="D637" s="167">
        <v>6.0</v>
      </c>
      <c r="E637" s="96" t="s">
        <v>4722</v>
      </c>
      <c r="F637" s="168" t="s">
        <v>1418</v>
      </c>
      <c r="G637" s="168" t="s">
        <v>4723</v>
      </c>
      <c r="H637" s="168" t="s">
        <v>4724</v>
      </c>
      <c r="I637" s="160"/>
      <c r="J637" s="160"/>
      <c r="K637" s="77" t="s">
        <v>480</v>
      </c>
      <c r="L637" s="170"/>
      <c r="M637" s="170"/>
      <c r="N637" s="170"/>
      <c r="O637" s="170"/>
      <c r="P637" s="170"/>
      <c r="Q637" s="170"/>
      <c r="R637" s="170"/>
      <c r="S637" s="189"/>
      <c r="T637" s="189"/>
      <c r="U637" s="180"/>
      <c r="V637" s="180"/>
      <c r="W637" s="180"/>
      <c r="X637" s="180"/>
      <c r="Y637" s="180"/>
      <c r="Z637" s="180"/>
      <c r="AA637" s="180"/>
      <c r="AB637" s="180"/>
      <c r="AC637" s="180"/>
      <c r="AD637" s="180"/>
      <c r="AE637" s="180"/>
      <c r="AF637" s="180"/>
      <c r="AG637" s="180"/>
      <c r="AH637" s="180"/>
    </row>
    <row r="638" ht="15.75" customHeight="1">
      <c r="A638" s="161">
        <v>636.0</v>
      </c>
      <c r="B638" s="167" t="s">
        <v>4261</v>
      </c>
      <c r="C638" s="160" t="s">
        <v>4725</v>
      </c>
      <c r="D638" s="167">
        <v>8.0</v>
      </c>
      <c r="E638" s="96" t="s">
        <v>4726</v>
      </c>
      <c r="F638" s="168" t="s">
        <v>4727</v>
      </c>
      <c r="G638" s="168" t="s">
        <v>3808</v>
      </c>
      <c r="H638" s="168" t="s">
        <v>4728</v>
      </c>
      <c r="I638" s="168" t="s">
        <v>1978</v>
      </c>
      <c r="J638" s="168" t="s">
        <v>3809</v>
      </c>
      <c r="K638" s="77" t="s">
        <v>684</v>
      </c>
      <c r="L638" s="170"/>
      <c r="M638" s="170"/>
      <c r="N638" s="170"/>
      <c r="O638" s="170"/>
      <c r="P638" s="170"/>
      <c r="Q638" s="170"/>
      <c r="R638" s="170"/>
      <c r="S638" s="189"/>
      <c r="T638" s="189"/>
      <c r="U638" s="180"/>
      <c r="V638" s="180"/>
      <c r="W638" s="180"/>
      <c r="X638" s="180"/>
      <c r="Y638" s="180"/>
      <c r="Z638" s="180"/>
      <c r="AA638" s="180"/>
      <c r="AB638" s="180"/>
      <c r="AC638" s="180"/>
      <c r="AD638" s="180"/>
      <c r="AE638" s="180"/>
      <c r="AF638" s="180"/>
      <c r="AG638" s="180"/>
      <c r="AH638" s="180"/>
    </row>
    <row r="639" ht="15.75" customHeight="1">
      <c r="A639" s="161">
        <v>637.0</v>
      </c>
      <c r="B639" s="167" t="s">
        <v>4261</v>
      </c>
      <c r="C639" s="160" t="s">
        <v>4729</v>
      </c>
      <c r="D639" s="167">
        <v>152.0</v>
      </c>
      <c r="E639" s="96" t="s">
        <v>4730</v>
      </c>
      <c r="F639" s="168" t="s">
        <v>4731</v>
      </c>
      <c r="G639" s="168" t="s">
        <v>3167</v>
      </c>
      <c r="H639" s="168" t="s">
        <v>3936</v>
      </c>
      <c r="I639" s="168" t="s">
        <v>4732</v>
      </c>
      <c r="J639" s="168" t="s">
        <v>4316</v>
      </c>
      <c r="K639" s="169" t="s">
        <v>50</v>
      </c>
      <c r="L639" s="170"/>
      <c r="M639" s="170"/>
      <c r="N639" s="170"/>
      <c r="O639" s="170"/>
      <c r="P639" s="170"/>
      <c r="Q639" s="170"/>
      <c r="R639" s="170"/>
      <c r="S639" s="189"/>
      <c r="T639" s="189"/>
      <c r="U639" s="180"/>
      <c r="V639" s="180"/>
      <c r="W639" s="180"/>
      <c r="X639" s="180"/>
      <c r="Y639" s="180"/>
      <c r="Z639" s="180"/>
      <c r="AA639" s="180"/>
      <c r="AB639" s="180"/>
      <c r="AC639" s="180"/>
      <c r="AD639" s="180"/>
      <c r="AE639" s="180"/>
      <c r="AF639" s="180"/>
      <c r="AG639" s="180"/>
      <c r="AH639" s="180"/>
    </row>
    <row r="640" ht="15.75" customHeight="1">
      <c r="A640" s="161">
        <v>638.0</v>
      </c>
      <c r="B640" s="167" t="s">
        <v>4261</v>
      </c>
      <c r="C640" s="160" t="s">
        <v>4733</v>
      </c>
      <c r="D640" s="167">
        <v>10.0</v>
      </c>
      <c r="E640" s="96" t="s">
        <v>4734</v>
      </c>
      <c r="F640" s="168" t="s">
        <v>4735</v>
      </c>
      <c r="G640" s="168" t="s">
        <v>4655</v>
      </c>
      <c r="H640" s="168" t="s">
        <v>4736</v>
      </c>
      <c r="I640" s="168" t="s">
        <v>4737</v>
      </c>
      <c r="J640" s="168" t="s">
        <v>4738</v>
      </c>
      <c r="K640" s="169" t="s">
        <v>50</v>
      </c>
      <c r="L640" s="170"/>
      <c r="M640" s="170"/>
      <c r="N640" s="170"/>
      <c r="O640" s="170"/>
      <c r="P640" s="170"/>
      <c r="Q640" s="170"/>
      <c r="R640" s="170"/>
      <c r="S640" s="189"/>
      <c r="T640" s="189"/>
      <c r="U640" s="180"/>
      <c r="V640" s="180"/>
      <c r="W640" s="180"/>
      <c r="X640" s="180"/>
      <c r="Y640" s="180"/>
      <c r="Z640" s="180"/>
      <c r="AA640" s="180"/>
      <c r="AB640" s="180"/>
      <c r="AC640" s="180"/>
      <c r="AD640" s="180"/>
      <c r="AE640" s="180"/>
      <c r="AF640" s="180"/>
      <c r="AG640" s="180"/>
      <c r="AH640" s="180"/>
    </row>
    <row r="641" ht="15.75" customHeight="1">
      <c r="A641" s="161">
        <v>639.0</v>
      </c>
      <c r="B641" s="167" t="s">
        <v>4261</v>
      </c>
      <c r="C641" s="160" t="s">
        <v>4739</v>
      </c>
      <c r="D641" s="167">
        <v>118.0</v>
      </c>
      <c r="E641" s="96" t="s">
        <v>3652</v>
      </c>
      <c r="F641" s="168" t="s">
        <v>4740</v>
      </c>
      <c r="G641" s="168" t="s">
        <v>4696</v>
      </c>
      <c r="H641" s="168" t="s">
        <v>4741</v>
      </c>
      <c r="I641" s="168" t="s">
        <v>4742</v>
      </c>
      <c r="J641" s="168" t="s">
        <v>3944</v>
      </c>
      <c r="K641" s="169" t="s">
        <v>1485</v>
      </c>
      <c r="L641" s="170"/>
      <c r="M641" s="170"/>
      <c r="N641" s="170"/>
      <c r="O641" s="170"/>
      <c r="P641" s="170"/>
      <c r="Q641" s="170"/>
      <c r="R641" s="170"/>
      <c r="S641" s="189"/>
      <c r="T641" s="189"/>
      <c r="U641" s="180"/>
      <c r="V641" s="180"/>
      <c r="W641" s="180"/>
      <c r="X641" s="180"/>
      <c r="Y641" s="180"/>
      <c r="Z641" s="180"/>
      <c r="AA641" s="180"/>
      <c r="AB641" s="180"/>
      <c r="AC641" s="180"/>
      <c r="AD641" s="180"/>
      <c r="AE641" s="180"/>
      <c r="AF641" s="180"/>
      <c r="AG641" s="180"/>
      <c r="AH641" s="180"/>
    </row>
    <row r="642" ht="15.75" customHeight="1">
      <c r="A642" s="161">
        <v>640.0</v>
      </c>
      <c r="B642" s="167" t="s">
        <v>4261</v>
      </c>
      <c r="C642" s="160" t="s">
        <v>4743</v>
      </c>
      <c r="D642" s="167">
        <v>52.0</v>
      </c>
      <c r="E642" s="96" t="s">
        <v>4744</v>
      </c>
      <c r="F642" s="168" t="s">
        <v>4311</v>
      </c>
      <c r="G642" s="168" t="s">
        <v>487</v>
      </c>
      <c r="H642" s="168" t="s">
        <v>488</v>
      </c>
      <c r="I642" s="168" t="s">
        <v>1359</v>
      </c>
      <c r="J642" s="168" t="s">
        <v>1036</v>
      </c>
      <c r="K642" s="77" t="s">
        <v>1199</v>
      </c>
      <c r="L642" s="170"/>
      <c r="M642" s="170"/>
      <c r="N642" s="170"/>
      <c r="O642" s="170"/>
      <c r="P642" s="170"/>
      <c r="Q642" s="170"/>
      <c r="R642" s="170"/>
      <c r="S642" s="189"/>
      <c r="T642" s="189"/>
      <c r="U642" s="180"/>
      <c r="V642" s="180"/>
      <c r="W642" s="180"/>
      <c r="X642" s="180"/>
      <c r="Y642" s="180"/>
      <c r="Z642" s="180"/>
      <c r="AA642" s="180"/>
      <c r="AB642" s="180"/>
      <c r="AC642" s="180"/>
      <c r="AD642" s="180"/>
      <c r="AE642" s="180"/>
      <c r="AF642" s="180"/>
      <c r="AG642" s="180"/>
      <c r="AH642" s="180"/>
    </row>
    <row r="643" ht="15.75" customHeight="1">
      <c r="A643" s="161">
        <v>641.0</v>
      </c>
      <c r="B643" s="167" t="s">
        <v>4261</v>
      </c>
      <c r="C643" s="160" t="s">
        <v>4745</v>
      </c>
      <c r="D643" s="167">
        <v>3.0</v>
      </c>
      <c r="E643" s="96" t="s">
        <v>4746</v>
      </c>
      <c r="F643" s="168" t="s">
        <v>4747</v>
      </c>
      <c r="G643" s="168" t="s">
        <v>4748</v>
      </c>
      <c r="H643" s="160"/>
      <c r="I643" s="160"/>
      <c r="J643" s="160"/>
      <c r="K643" s="169" t="s">
        <v>7</v>
      </c>
      <c r="L643" s="170"/>
      <c r="M643" s="170"/>
      <c r="N643" s="170"/>
      <c r="O643" s="170"/>
      <c r="P643" s="170"/>
      <c r="Q643" s="170"/>
      <c r="R643" s="170"/>
      <c r="S643" s="189"/>
      <c r="T643" s="189"/>
      <c r="U643" s="180"/>
      <c r="V643" s="180"/>
      <c r="W643" s="180"/>
      <c r="X643" s="180"/>
      <c r="Y643" s="180"/>
      <c r="Z643" s="180"/>
      <c r="AA643" s="180"/>
      <c r="AB643" s="180"/>
      <c r="AC643" s="180"/>
      <c r="AD643" s="180"/>
      <c r="AE643" s="180"/>
      <c r="AF643" s="180"/>
      <c r="AG643" s="180"/>
      <c r="AH643" s="180"/>
    </row>
    <row r="644" ht="15.75" customHeight="1">
      <c r="A644" s="161">
        <v>642.0</v>
      </c>
      <c r="B644" s="167" t="s">
        <v>4261</v>
      </c>
      <c r="C644" s="160" t="s">
        <v>4504</v>
      </c>
      <c r="D644" s="167">
        <v>15.0</v>
      </c>
      <c r="E644" s="96" t="s">
        <v>1870</v>
      </c>
      <c r="F644" s="168" t="s">
        <v>1081</v>
      </c>
      <c r="G644" s="168" t="s">
        <v>4505</v>
      </c>
      <c r="H644" s="168" t="s">
        <v>1743</v>
      </c>
      <c r="I644" s="168" t="s">
        <v>1566</v>
      </c>
      <c r="J644" s="168" t="s">
        <v>1565</v>
      </c>
      <c r="K644" s="77" t="s">
        <v>416</v>
      </c>
      <c r="L644" s="170"/>
      <c r="M644" s="170"/>
      <c r="N644" s="170"/>
      <c r="O644" s="170"/>
      <c r="P644" s="170"/>
      <c r="Q644" s="170"/>
      <c r="R644" s="170"/>
      <c r="S644" s="189"/>
      <c r="T644" s="189"/>
      <c r="U644" s="180"/>
      <c r="V644" s="180"/>
      <c r="W644" s="180"/>
      <c r="X644" s="180"/>
      <c r="Y644" s="180"/>
      <c r="Z644" s="180"/>
      <c r="AA644" s="180"/>
      <c r="AB644" s="180"/>
      <c r="AC644" s="180"/>
      <c r="AD644" s="180"/>
      <c r="AE644" s="180"/>
      <c r="AF644" s="180"/>
      <c r="AG644" s="180"/>
      <c r="AH644" s="180"/>
    </row>
    <row r="645" ht="15.75" customHeight="1">
      <c r="A645" s="161">
        <v>643.0</v>
      </c>
      <c r="B645" s="167" t="s">
        <v>4261</v>
      </c>
      <c r="C645" s="160" t="s">
        <v>4749</v>
      </c>
      <c r="D645" s="167">
        <v>3.0</v>
      </c>
      <c r="E645" s="96" t="s">
        <v>4750</v>
      </c>
      <c r="F645" s="168" t="s">
        <v>3498</v>
      </c>
      <c r="G645" s="168" t="s">
        <v>4615</v>
      </c>
      <c r="H645" s="160"/>
      <c r="I645" s="160"/>
      <c r="J645" s="160"/>
      <c r="K645" s="187" t="s">
        <v>2399</v>
      </c>
      <c r="L645" s="170"/>
      <c r="M645" s="170"/>
      <c r="N645" s="170"/>
      <c r="O645" s="170"/>
      <c r="P645" s="170"/>
      <c r="Q645" s="170"/>
      <c r="R645" s="170"/>
      <c r="S645" s="189"/>
      <c r="T645" s="189"/>
      <c r="U645" s="180"/>
      <c r="V645" s="180"/>
      <c r="W645" s="180"/>
      <c r="X645" s="180"/>
      <c r="Y645" s="180"/>
      <c r="Z645" s="180"/>
      <c r="AA645" s="180"/>
      <c r="AB645" s="180"/>
      <c r="AC645" s="180"/>
      <c r="AD645" s="180"/>
      <c r="AE645" s="180"/>
      <c r="AF645" s="180"/>
      <c r="AG645" s="180"/>
      <c r="AH645" s="180"/>
    </row>
    <row r="646" ht="15.75" customHeight="1">
      <c r="A646" s="161">
        <v>644.0</v>
      </c>
      <c r="B646" s="167" t="s">
        <v>4261</v>
      </c>
      <c r="C646" s="160" t="s">
        <v>4751</v>
      </c>
      <c r="D646" s="167">
        <v>35.0</v>
      </c>
      <c r="E646" s="96" t="s">
        <v>2788</v>
      </c>
      <c r="F646" s="168" t="s">
        <v>2283</v>
      </c>
      <c r="G646" s="168" t="s">
        <v>2494</v>
      </c>
      <c r="H646" s="168" t="s">
        <v>4370</v>
      </c>
      <c r="I646" s="168" t="s">
        <v>2789</v>
      </c>
      <c r="J646" s="168" t="s">
        <v>2493</v>
      </c>
      <c r="K646" s="169" t="s">
        <v>1485</v>
      </c>
      <c r="L646" s="170"/>
      <c r="M646" s="170"/>
      <c r="N646" s="170"/>
      <c r="O646" s="170"/>
      <c r="P646" s="170"/>
      <c r="Q646" s="170"/>
      <c r="R646" s="170"/>
      <c r="S646" s="189"/>
      <c r="T646" s="189"/>
      <c r="U646" s="180"/>
      <c r="V646" s="180"/>
      <c r="W646" s="180"/>
      <c r="X646" s="180"/>
      <c r="Y646" s="180"/>
      <c r="Z646" s="180"/>
      <c r="AA646" s="180"/>
      <c r="AB646" s="180"/>
      <c r="AC646" s="180"/>
      <c r="AD646" s="180"/>
      <c r="AE646" s="180"/>
      <c r="AF646" s="180"/>
      <c r="AG646" s="180"/>
      <c r="AH646" s="180"/>
    </row>
    <row r="647" ht="15.75" customHeight="1">
      <c r="A647" s="161">
        <v>645.0</v>
      </c>
      <c r="B647" s="167" t="s">
        <v>4261</v>
      </c>
      <c r="C647" s="160" t="s">
        <v>4752</v>
      </c>
      <c r="D647" s="167">
        <v>11.0</v>
      </c>
      <c r="E647" s="96" t="s">
        <v>4753</v>
      </c>
      <c r="F647" s="168" t="s">
        <v>4754</v>
      </c>
      <c r="G647" s="168" t="s">
        <v>4414</v>
      </c>
      <c r="H647" s="168" t="s">
        <v>4755</v>
      </c>
      <c r="I647" s="168" t="s">
        <v>4412</v>
      </c>
      <c r="J647" s="168" t="s">
        <v>4756</v>
      </c>
      <c r="K647" s="169" t="s">
        <v>7</v>
      </c>
      <c r="L647" s="170"/>
      <c r="M647" s="170"/>
      <c r="N647" s="170"/>
      <c r="O647" s="170"/>
      <c r="P647" s="170"/>
      <c r="Q647" s="170"/>
      <c r="R647" s="170"/>
      <c r="S647" s="189"/>
      <c r="T647" s="189"/>
      <c r="U647" s="180"/>
      <c r="V647" s="180"/>
      <c r="W647" s="180"/>
      <c r="X647" s="180"/>
      <c r="Y647" s="180"/>
      <c r="Z647" s="180"/>
      <c r="AA647" s="180"/>
      <c r="AB647" s="180"/>
      <c r="AC647" s="180"/>
      <c r="AD647" s="180"/>
      <c r="AE647" s="180"/>
      <c r="AF647" s="180"/>
      <c r="AG647" s="180"/>
      <c r="AH647" s="180"/>
    </row>
    <row r="648" ht="15.75" customHeight="1">
      <c r="A648" s="161">
        <v>646.0</v>
      </c>
      <c r="B648" s="167" t="s">
        <v>4261</v>
      </c>
      <c r="C648" s="160" t="s">
        <v>4757</v>
      </c>
      <c r="D648" s="167">
        <v>75.0</v>
      </c>
      <c r="E648" s="96" t="s">
        <v>4758</v>
      </c>
      <c r="F648" s="168" t="s">
        <v>4759</v>
      </c>
      <c r="G648" s="168" t="s">
        <v>3348</v>
      </c>
      <c r="H648" s="168" t="s">
        <v>4760</v>
      </c>
      <c r="I648" s="168" t="s">
        <v>4761</v>
      </c>
      <c r="J648" s="168" t="s">
        <v>4419</v>
      </c>
      <c r="K648" s="169" t="s">
        <v>7</v>
      </c>
      <c r="L648" s="170"/>
      <c r="M648" s="170"/>
      <c r="N648" s="170"/>
      <c r="O648" s="170"/>
      <c r="P648" s="170"/>
      <c r="Q648" s="170"/>
      <c r="R648" s="170"/>
      <c r="S648" s="189"/>
      <c r="T648" s="189"/>
      <c r="U648" s="180"/>
      <c r="V648" s="180"/>
      <c r="W648" s="180"/>
      <c r="X648" s="180"/>
      <c r="Y648" s="180"/>
      <c r="Z648" s="180"/>
      <c r="AA648" s="180"/>
      <c r="AB648" s="180"/>
      <c r="AC648" s="180"/>
      <c r="AD648" s="180"/>
      <c r="AE648" s="180"/>
      <c r="AF648" s="180"/>
      <c r="AG648" s="180"/>
      <c r="AH648" s="180"/>
    </row>
    <row r="649" ht="15.75" customHeight="1">
      <c r="A649" s="161">
        <v>647.0</v>
      </c>
      <c r="B649" s="167" t="s">
        <v>4261</v>
      </c>
      <c r="C649" s="160" t="s">
        <v>4762</v>
      </c>
      <c r="D649" s="167">
        <v>108.0</v>
      </c>
      <c r="E649" s="96" t="s">
        <v>4763</v>
      </c>
      <c r="F649" s="168" t="s">
        <v>2776</v>
      </c>
      <c r="G649" s="168" t="s">
        <v>2088</v>
      </c>
      <c r="H649" s="168" t="s">
        <v>4025</v>
      </c>
      <c r="I649" s="168" t="s">
        <v>4764</v>
      </c>
      <c r="J649" s="168" t="s">
        <v>2354</v>
      </c>
      <c r="K649" s="169" t="s">
        <v>7</v>
      </c>
      <c r="L649" s="170"/>
      <c r="M649" s="170"/>
      <c r="N649" s="170"/>
      <c r="O649" s="170"/>
      <c r="P649" s="170"/>
      <c r="Q649" s="170"/>
      <c r="R649" s="170"/>
      <c r="S649" s="189"/>
      <c r="T649" s="189"/>
      <c r="U649" s="180"/>
      <c r="V649" s="180"/>
      <c r="W649" s="180"/>
      <c r="X649" s="180"/>
      <c r="Y649" s="180"/>
      <c r="Z649" s="180"/>
      <c r="AA649" s="180"/>
      <c r="AB649" s="180"/>
      <c r="AC649" s="180"/>
      <c r="AD649" s="180"/>
      <c r="AE649" s="180"/>
      <c r="AF649" s="180"/>
      <c r="AG649" s="180"/>
      <c r="AH649" s="180"/>
    </row>
    <row r="650" ht="15.75" customHeight="1">
      <c r="A650" s="161">
        <v>648.0</v>
      </c>
      <c r="B650" s="167" t="s">
        <v>4261</v>
      </c>
      <c r="C650" s="160" t="s">
        <v>4765</v>
      </c>
      <c r="D650" s="167">
        <v>56.0</v>
      </c>
      <c r="E650" s="96" t="s">
        <v>4766</v>
      </c>
      <c r="F650" s="168" t="s">
        <v>4713</v>
      </c>
      <c r="G650" s="168" t="s">
        <v>4330</v>
      </c>
      <c r="H650" s="168" t="s">
        <v>4575</v>
      </c>
      <c r="I650" s="168" t="s">
        <v>2447</v>
      </c>
      <c r="J650" s="168" t="s">
        <v>4767</v>
      </c>
      <c r="K650" s="169" t="s">
        <v>269</v>
      </c>
      <c r="L650" s="170"/>
      <c r="M650" s="170"/>
      <c r="N650" s="170"/>
      <c r="O650" s="170"/>
      <c r="P650" s="170"/>
      <c r="Q650" s="170"/>
      <c r="R650" s="170"/>
      <c r="S650" s="189"/>
      <c r="T650" s="189"/>
      <c r="U650" s="180"/>
      <c r="V650" s="180"/>
      <c r="W650" s="180"/>
      <c r="X650" s="180"/>
      <c r="Y650" s="180"/>
      <c r="Z650" s="180"/>
      <c r="AA650" s="180"/>
      <c r="AB650" s="180"/>
      <c r="AC650" s="180"/>
      <c r="AD650" s="180"/>
      <c r="AE650" s="180"/>
      <c r="AF650" s="180"/>
      <c r="AG650" s="180"/>
      <c r="AH650" s="180"/>
    </row>
    <row r="651" ht="15.75" customHeight="1">
      <c r="A651" s="161">
        <v>649.0</v>
      </c>
      <c r="B651" s="167" t="s">
        <v>4261</v>
      </c>
      <c r="C651" s="160" t="s">
        <v>4768</v>
      </c>
      <c r="D651" s="167">
        <v>83.0</v>
      </c>
      <c r="E651" s="96" t="s">
        <v>4769</v>
      </c>
      <c r="F651" s="168" t="s">
        <v>4378</v>
      </c>
      <c r="G651" s="168" t="s">
        <v>4770</v>
      </c>
      <c r="H651" s="168" t="s">
        <v>4771</v>
      </c>
      <c r="I651" s="168" t="s">
        <v>4772</v>
      </c>
      <c r="J651" s="168" t="s">
        <v>4773</v>
      </c>
      <c r="K651" s="169" t="s">
        <v>7</v>
      </c>
      <c r="L651" s="170"/>
      <c r="M651" s="170"/>
      <c r="N651" s="170"/>
      <c r="O651" s="170"/>
      <c r="P651" s="170"/>
      <c r="Q651" s="170"/>
      <c r="R651" s="170"/>
      <c r="S651" s="189"/>
      <c r="T651" s="189"/>
      <c r="U651" s="180"/>
      <c r="V651" s="180"/>
      <c r="W651" s="180"/>
      <c r="X651" s="180"/>
      <c r="Y651" s="180"/>
      <c r="Z651" s="180"/>
      <c r="AA651" s="180"/>
      <c r="AB651" s="180"/>
      <c r="AC651" s="180"/>
      <c r="AD651" s="180"/>
      <c r="AE651" s="180"/>
      <c r="AF651" s="180"/>
      <c r="AG651" s="180"/>
      <c r="AH651" s="180"/>
    </row>
    <row r="652" ht="15.75" customHeight="1">
      <c r="A652" s="161">
        <v>650.0</v>
      </c>
      <c r="B652" s="167" t="s">
        <v>4261</v>
      </c>
      <c r="C652" s="160" t="s">
        <v>4774</v>
      </c>
      <c r="D652" s="167">
        <v>12.0</v>
      </c>
      <c r="E652" s="96" t="s">
        <v>4775</v>
      </c>
      <c r="F652" s="168" t="s">
        <v>4776</v>
      </c>
      <c r="G652" s="168" t="s">
        <v>4777</v>
      </c>
      <c r="H652" s="168" t="s">
        <v>4778</v>
      </c>
      <c r="I652" s="168" t="s">
        <v>4779</v>
      </c>
      <c r="J652" s="168" t="s">
        <v>4436</v>
      </c>
      <c r="K652" s="77" t="s">
        <v>7</v>
      </c>
      <c r="L652" s="170"/>
      <c r="M652" s="170"/>
      <c r="N652" s="170"/>
      <c r="O652" s="170"/>
      <c r="P652" s="170"/>
      <c r="Q652" s="170"/>
      <c r="R652" s="170"/>
      <c r="S652" s="189"/>
      <c r="T652" s="189"/>
      <c r="U652" s="180"/>
      <c r="V652" s="180"/>
      <c r="W652" s="180"/>
      <c r="X652" s="180"/>
      <c r="Y652" s="180"/>
      <c r="Z652" s="180"/>
      <c r="AA652" s="180"/>
      <c r="AB652" s="180"/>
      <c r="AC652" s="180"/>
      <c r="AD652" s="180"/>
      <c r="AE652" s="180"/>
      <c r="AF652" s="180"/>
      <c r="AG652" s="180"/>
      <c r="AH652" s="180"/>
    </row>
    <row r="653" ht="15.75" customHeight="1">
      <c r="A653" s="67">
        <v>651.0</v>
      </c>
      <c r="B653" s="73" t="s">
        <v>4261</v>
      </c>
      <c r="C653" s="72" t="s">
        <v>4780</v>
      </c>
      <c r="D653" s="73">
        <v>11.0</v>
      </c>
      <c r="E653" s="98" t="s">
        <v>4781</v>
      </c>
      <c r="F653" s="75" t="s">
        <v>1804</v>
      </c>
      <c r="G653" s="75" t="s">
        <v>2124</v>
      </c>
      <c r="H653" s="75" t="s">
        <v>2420</v>
      </c>
      <c r="I653" s="75" t="s">
        <v>4782</v>
      </c>
      <c r="J653" s="75" t="s">
        <v>2126</v>
      </c>
      <c r="K653" s="77" t="s">
        <v>727</v>
      </c>
      <c r="L653" s="85" t="s">
        <v>3116</v>
      </c>
      <c r="M653" s="54"/>
      <c r="N653" s="54"/>
      <c r="O653" s="54"/>
      <c r="P653" s="54"/>
      <c r="Q653" s="54"/>
      <c r="R653" s="54"/>
      <c r="S653" s="105"/>
      <c r="T653" s="105"/>
      <c r="U653" s="194"/>
      <c r="V653" s="180"/>
      <c r="W653" s="180"/>
      <c r="X653" s="180"/>
      <c r="Y653" s="180"/>
      <c r="Z653" s="180"/>
      <c r="AA653" s="180"/>
      <c r="AB653" s="180"/>
      <c r="AC653" s="180"/>
      <c r="AD653" s="180"/>
      <c r="AE653" s="180"/>
      <c r="AF653" s="180"/>
      <c r="AG653" s="180"/>
      <c r="AH653" s="180"/>
    </row>
    <row r="654" ht="15.75" customHeight="1">
      <c r="A654" s="161">
        <v>652.0</v>
      </c>
      <c r="B654" s="167" t="s">
        <v>4261</v>
      </c>
      <c r="C654" s="160" t="s">
        <v>4783</v>
      </c>
      <c r="D654" s="167">
        <v>28.0</v>
      </c>
      <c r="E654" s="96" t="s">
        <v>3263</v>
      </c>
      <c r="F654" s="168" t="s">
        <v>4784</v>
      </c>
      <c r="G654" s="168" t="s">
        <v>4785</v>
      </c>
      <c r="H654" s="168" t="s">
        <v>4786</v>
      </c>
      <c r="I654" s="168" t="s">
        <v>4787</v>
      </c>
      <c r="J654" s="168" t="s">
        <v>4788</v>
      </c>
      <c r="K654" s="169" t="s">
        <v>896</v>
      </c>
      <c r="L654" s="170"/>
      <c r="M654" s="170"/>
      <c r="N654" s="170"/>
      <c r="O654" s="170"/>
      <c r="P654" s="170"/>
      <c r="Q654" s="170"/>
      <c r="R654" s="170"/>
      <c r="S654" s="189"/>
      <c r="T654" s="189"/>
      <c r="U654" s="180"/>
      <c r="V654" s="180"/>
      <c r="W654" s="180"/>
      <c r="X654" s="180"/>
      <c r="Y654" s="180"/>
      <c r="Z654" s="180"/>
      <c r="AA654" s="180"/>
      <c r="AB654" s="180"/>
      <c r="AC654" s="180"/>
      <c r="AD654" s="180"/>
      <c r="AE654" s="180"/>
      <c r="AF654" s="180"/>
      <c r="AG654" s="180"/>
      <c r="AH654" s="180"/>
    </row>
    <row r="655" ht="15.75" customHeight="1">
      <c r="A655" s="161">
        <v>653.0</v>
      </c>
      <c r="B655" s="167" t="s">
        <v>4261</v>
      </c>
      <c r="C655" s="160" t="s">
        <v>4789</v>
      </c>
      <c r="D655" s="167">
        <v>28.0</v>
      </c>
      <c r="E655" s="96" t="s">
        <v>4790</v>
      </c>
      <c r="F655" s="168" t="s">
        <v>2494</v>
      </c>
      <c r="G655" s="168" t="s">
        <v>4369</v>
      </c>
      <c r="H655" s="168" t="s">
        <v>4370</v>
      </c>
      <c r="I655" s="168" t="s">
        <v>4301</v>
      </c>
      <c r="J655" s="160"/>
      <c r="K655" s="169" t="s">
        <v>1485</v>
      </c>
      <c r="L655" s="170"/>
      <c r="M655" s="170"/>
      <c r="N655" s="170"/>
      <c r="O655" s="170"/>
      <c r="P655" s="170"/>
      <c r="Q655" s="170"/>
      <c r="R655" s="170"/>
      <c r="S655" s="189"/>
      <c r="T655" s="189"/>
      <c r="U655" s="180"/>
      <c r="V655" s="180"/>
      <c r="W655" s="180"/>
      <c r="X655" s="180"/>
      <c r="Y655" s="180"/>
      <c r="Z655" s="180"/>
      <c r="AA655" s="180"/>
      <c r="AB655" s="180"/>
      <c r="AC655" s="180"/>
      <c r="AD655" s="180"/>
      <c r="AE655" s="180"/>
      <c r="AF655" s="180"/>
      <c r="AG655" s="180"/>
      <c r="AH655" s="180"/>
    </row>
    <row r="656" ht="15.75" customHeight="1">
      <c r="A656" s="161">
        <v>654.0</v>
      </c>
      <c r="B656" s="167" t="s">
        <v>4261</v>
      </c>
      <c r="C656" s="160" t="s">
        <v>4791</v>
      </c>
      <c r="D656" s="167">
        <v>11.0</v>
      </c>
      <c r="E656" s="96" t="s">
        <v>4792</v>
      </c>
      <c r="F656" s="168" t="s">
        <v>2631</v>
      </c>
      <c r="G656" s="168" t="s">
        <v>4016</v>
      </c>
      <c r="H656" s="168" t="s">
        <v>3354</v>
      </c>
      <c r="I656" s="168" t="s">
        <v>2632</v>
      </c>
      <c r="J656" s="168" t="s">
        <v>3809</v>
      </c>
      <c r="K656" s="169" t="s">
        <v>50</v>
      </c>
      <c r="L656" s="170"/>
      <c r="M656" s="170"/>
      <c r="N656" s="170"/>
      <c r="O656" s="170"/>
      <c r="P656" s="170"/>
      <c r="Q656" s="170"/>
      <c r="R656" s="170"/>
      <c r="S656" s="189"/>
      <c r="T656" s="189"/>
      <c r="U656" s="180"/>
      <c r="V656" s="180"/>
      <c r="W656" s="180"/>
      <c r="X656" s="180"/>
      <c r="Y656" s="180"/>
      <c r="Z656" s="180"/>
      <c r="AA656" s="180"/>
      <c r="AB656" s="180"/>
      <c r="AC656" s="180"/>
      <c r="AD656" s="180"/>
      <c r="AE656" s="180"/>
      <c r="AF656" s="180"/>
      <c r="AG656" s="180"/>
      <c r="AH656" s="180"/>
    </row>
    <row r="657" ht="15.75" customHeight="1">
      <c r="A657" s="161">
        <v>655.0</v>
      </c>
      <c r="B657" s="167" t="s">
        <v>4261</v>
      </c>
      <c r="C657" s="160" t="s">
        <v>4793</v>
      </c>
      <c r="D657" s="167">
        <v>6.0</v>
      </c>
      <c r="E657" s="96" t="s">
        <v>4794</v>
      </c>
      <c r="F657" s="168" t="s">
        <v>4034</v>
      </c>
      <c r="G657" s="168" t="s">
        <v>1713</v>
      </c>
      <c r="H657" s="168" t="s">
        <v>3734</v>
      </c>
      <c r="I657" s="160"/>
      <c r="J657" s="160"/>
      <c r="K657" s="77" t="s">
        <v>684</v>
      </c>
      <c r="L657" s="170"/>
      <c r="M657" s="170"/>
      <c r="N657" s="170"/>
      <c r="O657" s="170"/>
      <c r="P657" s="170"/>
      <c r="Q657" s="170"/>
      <c r="R657" s="170"/>
      <c r="S657" s="189"/>
      <c r="T657" s="189"/>
      <c r="U657" s="180"/>
      <c r="V657" s="180"/>
      <c r="W657" s="180"/>
      <c r="X657" s="180"/>
      <c r="Y657" s="180"/>
      <c r="Z657" s="180"/>
      <c r="AA657" s="180"/>
      <c r="AB657" s="180"/>
      <c r="AC657" s="180"/>
      <c r="AD657" s="180"/>
      <c r="AE657" s="180"/>
      <c r="AF657" s="180"/>
      <c r="AG657" s="180"/>
      <c r="AH657" s="180"/>
    </row>
    <row r="658" ht="15.75" customHeight="1">
      <c r="A658" s="161">
        <v>656.0</v>
      </c>
      <c r="B658" s="167" t="s">
        <v>4261</v>
      </c>
      <c r="C658" s="160" t="s">
        <v>4795</v>
      </c>
      <c r="D658" s="167">
        <v>2.0</v>
      </c>
      <c r="E658" s="96" t="s">
        <v>4796</v>
      </c>
      <c r="F658" s="168" t="s">
        <v>4423</v>
      </c>
      <c r="G658" s="168" t="s">
        <v>4797</v>
      </c>
      <c r="H658" s="160"/>
      <c r="I658" s="160"/>
      <c r="J658" s="160"/>
      <c r="K658" s="169" t="s">
        <v>1768</v>
      </c>
      <c r="L658" s="170"/>
      <c r="M658" s="170"/>
      <c r="N658" s="170"/>
      <c r="O658" s="170"/>
      <c r="P658" s="170"/>
      <c r="Q658" s="170"/>
      <c r="R658" s="170"/>
      <c r="S658" s="189"/>
      <c r="T658" s="189"/>
      <c r="U658" s="180"/>
      <c r="V658" s="180"/>
      <c r="W658" s="180"/>
      <c r="X658" s="180"/>
      <c r="Y658" s="180"/>
      <c r="Z658" s="180"/>
      <c r="AA658" s="180"/>
      <c r="AB658" s="180"/>
      <c r="AC658" s="180"/>
      <c r="AD658" s="180"/>
      <c r="AE658" s="180"/>
      <c r="AF658" s="180"/>
      <c r="AG658" s="180"/>
      <c r="AH658" s="180"/>
    </row>
    <row r="659" ht="15.75" customHeight="1">
      <c r="A659" s="67">
        <v>657.0</v>
      </c>
      <c r="B659" s="73" t="s">
        <v>4261</v>
      </c>
      <c r="C659" s="72" t="s">
        <v>4798</v>
      </c>
      <c r="D659" s="73">
        <v>19.0</v>
      </c>
      <c r="E659" s="98" t="s">
        <v>4799</v>
      </c>
      <c r="F659" s="75" t="s">
        <v>4800</v>
      </c>
      <c r="G659" s="75" t="s">
        <v>4412</v>
      </c>
      <c r="H659" s="75" t="s">
        <v>4755</v>
      </c>
      <c r="I659" s="75" t="s">
        <v>4801</v>
      </c>
      <c r="J659" s="75" t="s">
        <v>4522</v>
      </c>
      <c r="K659" s="77" t="s">
        <v>1485</v>
      </c>
      <c r="L659" s="54"/>
      <c r="M659" s="54"/>
      <c r="N659" s="54"/>
      <c r="O659" s="54"/>
      <c r="P659" s="54"/>
      <c r="Q659" s="54"/>
      <c r="R659" s="54"/>
      <c r="S659" s="105"/>
      <c r="T659" s="105"/>
      <c r="U659" s="180"/>
      <c r="V659" s="180"/>
      <c r="W659" s="180"/>
      <c r="X659" s="180"/>
      <c r="Y659" s="180"/>
      <c r="Z659" s="180"/>
      <c r="AA659" s="180"/>
      <c r="AB659" s="180"/>
      <c r="AC659" s="180"/>
      <c r="AD659" s="180"/>
      <c r="AE659" s="180"/>
      <c r="AF659" s="180"/>
      <c r="AG659" s="180"/>
      <c r="AH659" s="180"/>
    </row>
    <row r="660" ht="15.75" customHeight="1">
      <c r="A660" s="161">
        <v>658.0</v>
      </c>
      <c r="B660" s="167" t="s">
        <v>4261</v>
      </c>
      <c r="C660" s="160" t="s">
        <v>4802</v>
      </c>
      <c r="D660" s="167">
        <v>50.0</v>
      </c>
      <c r="E660" s="96" t="s">
        <v>3920</v>
      </c>
      <c r="F660" s="168" t="s">
        <v>4377</v>
      </c>
      <c r="G660" s="168" t="s">
        <v>3360</v>
      </c>
      <c r="H660" s="168" t="s">
        <v>4434</v>
      </c>
      <c r="I660" s="168" t="s">
        <v>1952</v>
      </c>
      <c r="J660" s="168" t="s">
        <v>4803</v>
      </c>
      <c r="K660" s="169" t="s">
        <v>7</v>
      </c>
      <c r="L660" s="170"/>
      <c r="M660" s="170"/>
      <c r="N660" s="170"/>
      <c r="O660" s="170"/>
      <c r="P660" s="170"/>
      <c r="Q660" s="170"/>
      <c r="R660" s="170"/>
      <c r="S660" s="189"/>
      <c r="T660" s="189"/>
      <c r="U660" s="180"/>
      <c r="V660" s="180"/>
      <c r="W660" s="180"/>
      <c r="X660" s="180"/>
      <c r="Y660" s="180"/>
      <c r="Z660" s="180"/>
      <c r="AA660" s="180"/>
      <c r="AB660" s="180"/>
      <c r="AC660" s="180"/>
      <c r="AD660" s="180"/>
      <c r="AE660" s="180"/>
      <c r="AF660" s="180"/>
      <c r="AG660" s="180"/>
      <c r="AH660" s="180"/>
    </row>
    <row r="661" ht="15.75" customHeight="1">
      <c r="A661" s="169">
        <v>659.0</v>
      </c>
      <c r="B661" s="169" t="s">
        <v>4261</v>
      </c>
      <c r="C661" s="169" t="s">
        <v>4804</v>
      </c>
      <c r="D661" s="169">
        <v>74.0</v>
      </c>
      <c r="E661" s="185" t="s">
        <v>3316</v>
      </c>
      <c r="F661" s="198" t="s">
        <v>4805</v>
      </c>
      <c r="G661" s="198" t="s">
        <v>762</v>
      </c>
      <c r="H661" s="198" t="s">
        <v>4283</v>
      </c>
      <c r="I661" s="198" t="s">
        <v>4025</v>
      </c>
      <c r="J661" s="198" t="s">
        <v>2638</v>
      </c>
      <c r="K661" s="169" t="s">
        <v>384</v>
      </c>
      <c r="L661" s="169"/>
      <c r="M661" s="169"/>
      <c r="N661" s="169"/>
      <c r="O661" s="169"/>
      <c r="P661" s="169"/>
      <c r="Q661" s="169"/>
      <c r="R661" s="169"/>
      <c r="S661" s="169"/>
      <c r="T661" s="169"/>
      <c r="U661" s="169"/>
      <c r="V661" s="169"/>
      <c r="W661" s="169"/>
      <c r="X661" s="169"/>
      <c r="Y661" s="169"/>
      <c r="Z661" s="169"/>
      <c r="AA661" s="169"/>
      <c r="AB661" s="169"/>
      <c r="AC661" s="169"/>
      <c r="AD661" s="169"/>
      <c r="AE661" s="169"/>
      <c r="AF661" s="169"/>
      <c r="AG661" s="169"/>
      <c r="AH661" s="169"/>
    </row>
    <row r="662" ht="15.75" customHeight="1">
      <c r="A662" s="161">
        <v>660.0</v>
      </c>
      <c r="B662" s="167" t="s">
        <v>4261</v>
      </c>
      <c r="C662" s="160" t="s">
        <v>4806</v>
      </c>
      <c r="D662" s="167">
        <v>28.0</v>
      </c>
      <c r="E662" s="96" t="s">
        <v>1956</v>
      </c>
      <c r="F662" s="168" t="s">
        <v>3722</v>
      </c>
      <c r="G662" s="168" t="s">
        <v>4694</v>
      </c>
      <c r="H662" s="168" t="s">
        <v>4418</v>
      </c>
      <c r="I662" s="168" t="s">
        <v>4807</v>
      </c>
      <c r="J662" s="168" t="s">
        <v>4808</v>
      </c>
      <c r="K662" s="169" t="s">
        <v>727</v>
      </c>
      <c r="L662" s="170"/>
      <c r="M662" s="170"/>
      <c r="N662" s="170"/>
      <c r="O662" s="170"/>
      <c r="P662" s="170"/>
      <c r="Q662" s="170"/>
      <c r="R662" s="170"/>
      <c r="S662" s="189"/>
      <c r="T662" s="189"/>
      <c r="U662" s="180"/>
      <c r="V662" s="180"/>
      <c r="W662" s="180"/>
      <c r="X662" s="180"/>
      <c r="Y662" s="180"/>
      <c r="Z662" s="180"/>
      <c r="AA662" s="180"/>
      <c r="AB662" s="180"/>
      <c r="AC662" s="180"/>
      <c r="AD662" s="180"/>
      <c r="AE662" s="180"/>
      <c r="AF662" s="180"/>
      <c r="AG662" s="180"/>
      <c r="AH662" s="180"/>
    </row>
    <row r="663" ht="15.75" customHeight="1">
      <c r="A663" s="161">
        <v>661.0</v>
      </c>
      <c r="B663" s="167" t="s">
        <v>4261</v>
      </c>
      <c r="C663" s="160" t="s">
        <v>4809</v>
      </c>
      <c r="D663" s="167">
        <v>19.0</v>
      </c>
      <c r="E663" s="96" t="s">
        <v>2717</v>
      </c>
      <c r="F663" s="168" t="s">
        <v>2876</v>
      </c>
      <c r="G663" s="168" t="s">
        <v>4810</v>
      </c>
      <c r="H663" s="168" t="s">
        <v>3290</v>
      </c>
      <c r="I663" s="168" t="s">
        <v>4697</v>
      </c>
      <c r="J663" s="168" t="s">
        <v>4811</v>
      </c>
      <c r="K663" s="187" t="s">
        <v>2399</v>
      </c>
      <c r="L663" s="170"/>
      <c r="M663" s="170"/>
      <c r="N663" s="170"/>
      <c r="O663" s="170"/>
      <c r="P663" s="170"/>
      <c r="Q663" s="170"/>
      <c r="R663" s="170"/>
      <c r="S663" s="189"/>
      <c r="T663" s="189"/>
      <c r="U663" s="180"/>
      <c r="V663" s="180"/>
      <c r="W663" s="180"/>
      <c r="X663" s="180"/>
      <c r="Y663" s="180"/>
      <c r="Z663" s="180"/>
      <c r="AA663" s="180"/>
      <c r="AB663" s="180"/>
      <c r="AC663" s="180"/>
      <c r="AD663" s="180"/>
      <c r="AE663" s="180"/>
      <c r="AF663" s="180"/>
      <c r="AG663" s="180"/>
      <c r="AH663" s="180"/>
    </row>
    <row r="664" ht="15.75" customHeight="1">
      <c r="A664" s="161">
        <v>662.0</v>
      </c>
      <c r="B664" s="167" t="s">
        <v>4261</v>
      </c>
      <c r="C664" s="160" t="s">
        <v>4812</v>
      </c>
      <c r="D664" s="167">
        <v>33.0</v>
      </c>
      <c r="E664" s="96" t="s">
        <v>3042</v>
      </c>
      <c r="F664" s="168" t="s">
        <v>4813</v>
      </c>
      <c r="G664" s="168" t="s">
        <v>4569</v>
      </c>
      <c r="H664" s="168" t="s">
        <v>2658</v>
      </c>
      <c r="I664" s="168" t="s">
        <v>4452</v>
      </c>
      <c r="J664" s="168" t="s">
        <v>1244</v>
      </c>
      <c r="K664" s="169" t="s">
        <v>7</v>
      </c>
      <c r="L664" s="170"/>
      <c r="M664" s="170"/>
      <c r="N664" s="170"/>
      <c r="O664" s="170"/>
      <c r="P664" s="170"/>
      <c r="Q664" s="170"/>
      <c r="R664" s="170"/>
      <c r="S664" s="189"/>
      <c r="T664" s="189"/>
      <c r="U664" s="180"/>
      <c r="V664" s="180"/>
      <c r="W664" s="180"/>
      <c r="X664" s="180"/>
      <c r="Y664" s="180"/>
      <c r="Z664" s="180"/>
      <c r="AA664" s="180"/>
      <c r="AB664" s="180"/>
      <c r="AC664" s="180"/>
      <c r="AD664" s="180"/>
      <c r="AE664" s="180"/>
      <c r="AF664" s="180"/>
      <c r="AG664" s="180"/>
      <c r="AH664" s="180"/>
    </row>
    <row r="665" ht="15.75" customHeight="1">
      <c r="A665" s="161">
        <v>663.0</v>
      </c>
      <c r="B665" s="167" t="s">
        <v>4261</v>
      </c>
      <c r="C665" s="160" t="s">
        <v>4814</v>
      </c>
      <c r="D665" s="167">
        <v>26.0</v>
      </c>
      <c r="E665" s="96" t="s">
        <v>4815</v>
      </c>
      <c r="F665" s="168" t="s">
        <v>4527</v>
      </c>
      <c r="G665" s="168" t="s">
        <v>4417</v>
      </c>
      <c r="H665" s="168" t="s">
        <v>4816</v>
      </c>
      <c r="I665" s="168" t="s">
        <v>4817</v>
      </c>
      <c r="J665" s="168" t="s">
        <v>2378</v>
      </c>
      <c r="K665" s="169" t="s">
        <v>7</v>
      </c>
      <c r="L665" s="170"/>
      <c r="M665" s="170"/>
      <c r="N665" s="170"/>
      <c r="O665" s="170"/>
      <c r="P665" s="170"/>
      <c r="Q665" s="170"/>
      <c r="R665" s="170"/>
      <c r="S665" s="189"/>
      <c r="T665" s="189"/>
      <c r="U665" s="180"/>
      <c r="V665" s="180"/>
      <c r="W665" s="180"/>
      <c r="X665" s="180"/>
      <c r="Y665" s="180"/>
      <c r="Z665" s="180"/>
      <c r="AA665" s="180"/>
      <c r="AB665" s="180"/>
      <c r="AC665" s="180"/>
      <c r="AD665" s="180"/>
      <c r="AE665" s="180"/>
      <c r="AF665" s="180"/>
      <c r="AG665" s="180"/>
      <c r="AH665" s="180"/>
    </row>
    <row r="666" ht="15.75" customHeight="1">
      <c r="A666" s="161">
        <v>664.0</v>
      </c>
      <c r="B666" s="167" t="s">
        <v>4261</v>
      </c>
      <c r="C666" s="160" t="s">
        <v>4818</v>
      </c>
      <c r="D666" s="167">
        <v>74.0</v>
      </c>
      <c r="E666" s="96" t="s">
        <v>2386</v>
      </c>
      <c r="F666" s="168" t="s">
        <v>2390</v>
      </c>
      <c r="G666" s="168" t="s">
        <v>4819</v>
      </c>
      <c r="H666" s="168" t="s">
        <v>4820</v>
      </c>
      <c r="I666" s="168" t="s">
        <v>722</v>
      </c>
      <c r="J666" s="168" t="s">
        <v>2391</v>
      </c>
      <c r="K666" s="169" t="s">
        <v>727</v>
      </c>
      <c r="L666" s="170"/>
      <c r="M666" s="170"/>
      <c r="N666" s="170"/>
      <c r="O666" s="170"/>
      <c r="P666" s="170"/>
      <c r="Q666" s="170"/>
      <c r="R666" s="170"/>
      <c r="S666" s="189"/>
      <c r="T666" s="189"/>
      <c r="U666" s="180"/>
      <c r="V666" s="180"/>
      <c r="W666" s="180"/>
      <c r="X666" s="180"/>
      <c r="Y666" s="180"/>
      <c r="Z666" s="180"/>
      <c r="AA666" s="180"/>
      <c r="AB666" s="180"/>
      <c r="AC666" s="180"/>
      <c r="AD666" s="180"/>
      <c r="AE666" s="180"/>
      <c r="AF666" s="180"/>
      <c r="AG666" s="180"/>
      <c r="AH666" s="180"/>
    </row>
    <row r="667" ht="15.75" customHeight="1">
      <c r="A667" s="161">
        <v>665.0</v>
      </c>
      <c r="B667" s="167" t="s">
        <v>4261</v>
      </c>
      <c r="C667" s="160" t="s">
        <v>4821</v>
      </c>
      <c r="D667" s="167">
        <v>15.0</v>
      </c>
      <c r="E667" s="96" t="s">
        <v>4822</v>
      </c>
      <c r="F667" s="168" t="s">
        <v>4311</v>
      </c>
      <c r="G667" s="168" t="s">
        <v>942</v>
      </c>
      <c r="H667" s="168" t="s">
        <v>1035</v>
      </c>
      <c r="I667" s="168" t="s">
        <v>1712</v>
      </c>
      <c r="J667" s="168" t="s">
        <v>1713</v>
      </c>
      <c r="K667" s="77" t="s">
        <v>1199</v>
      </c>
      <c r="L667" s="170"/>
      <c r="M667" s="170"/>
      <c r="N667" s="170"/>
      <c r="O667" s="170"/>
      <c r="P667" s="170"/>
      <c r="Q667" s="170"/>
      <c r="R667" s="170"/>
      <c r="S667" s="189"/>
      <c r="T667" s="189"/>
      <c r="U667" s="180"/>
      <c r="V667" s="180"/>
      <c r="W667" s="180"/>
      <c r="X667" s="180"/>
      <c r="Y667" s="180"/>
      <c r="Z667" s="180"/>
      <c r="AA667" s="180"/>
      <c r="AB667" s="180"/>
      <c r="AC667" s="180"/>
      <c r="AD667" s="180"/>
      <c r="AE667" s="180"/>
      <c r="AF667" s="180"/>
      <c r="AG667" s="180"/>
      <c r="AH667" s="180"/>
    </row>
    <row r="668" ht="15.75" customHeight="1">
      <c r="A668" s="161">
        <v>666.0</v>
      </c>
      <c r="B668" s="167" t="s">
        <v>4261</v>
      </c>
      <c r="C668" s="160" t="s">
        <v>4823</v>
      </c>
      <c r="D668" s="167">
        <v>3.0</v>
      </c>
      <c r="E668" s="96" t="s">
        <v>4824</v>
      </c>
      <c r="F668" s="168" t="s">
        <v>2605</v>
      </c>
      <c r="G668" s="160"/>
      <c r="H668" s="160"/>
      <c r="I668" s="160"/>
      <c r="J668" s="160"/>
      <c r="K668" s="77" t="s">
        <v>684</v>
      </c>
      <c r="L668" s="170"/>
      <c r="M668" s="170"/>
      <c r="N668" s="170"/>
      <c r="O668" s="170"/>
      <c r="P668" s="170"/>
      <c r="Q668" s="170"/>
      <c r="R668" s="170"/>
      <c r="S668" s="189"/>
      <c r="T668" s="189"/>
      <c r="U668" s="180"/>
      <c r="V668" s="180"/>
      <c r="W668" s="180"/>
      <c r="X668" s="180"/>
      <c r="Y668" s="180"/>
      <c r="Z668" s="180"/>
      <c r="AA668" s="180"/>
      <c r="AB668" s="180"/>
      <c r="AC668" s="180"/>
      <c r="AD668" s="180"/>
      <c r="AE668" s="180"/>
      <c r="AF668" s="180"/>
      <c r="AG668" s="180"/>
      <c r="AH668" s="180"/>
    </row>
    <row r="669" ht="15.75" customHeight="1">
      <c r="A669" s="161">
        <v>667.0</v>
      </c>
      <c r="B669" s="167" t="s">
        <v>4261</v>
      </c>
      <c r="C669" s="160" t="s">
        <v>4825</v>
      </c>
      <c r="D669" s="167">
        <v>18.0</v>
      </c>
      <c r="E669" s="96" t="s">
        <v>4826</v>
      </c>
      <c r="F669" s="168" t="s">
        <v>3449</v>
      </c>
      <c r="G669" s="168" t="s">
        <v>4827</v>
      </c>
      <c r="H669" s="168" t="s">
        <v>4828</v>
      </c>
      <c r="I669" s="168" t="s">
        <v>3926</v>
      </c>
      <c r="J669" s="168" t="s">
        <v>3907</v>
      </c>
      <c r="K669" s="169" t="s">
        <v>7</v>
      </c>
      <c r="L669" s="170"/>
      <c r="M669" s="170"/>
      <c r="N669" s="170"/>
      <c r="O669" s="170"/>
      <c r="P669" s="170"/>
      <c r="Q669" s="170"/>
      <c r="R669" s="170"/>
      <c r="S669" s="189"/>
      <c r="T669" s="189"/>
      <c r="U669" s="180"/>
      <c r="V669" s="180"/>
      <c r="W669" s="180"/>
      <c r="X669" s="180"/>
      <c r="Y669" s="180"/>
      <c r="Z669" s="180"/>
      <c r="AA669" s="180"/>
      <c r="AB669" s="180"/>
      <c r="AC669" s="180"/>
      <c r="AD669" s="180"/>
      <c r="AE669" s="180"/>
      <c r="AF669" s="180"/>
      <c r="AG669" s="180"/>
      <c r="AH669" s="180"/>
    </row>
    <row r="670" ht="15.75" customHeight="1">
      <c r="A670" s="161">
        <v>668.0</v>
      </c>
      <c r="B670" s="167" t="s">
        <v>4261</v>
      </c>
      <c r="C670" s="160" t="s">
        <v>4829</v>
      </c>
      <c r="D670" s="167">
        <v>7.0</v>
      </c>
      <c r="E670" s="96" t="s">
        <v>4830</v>
      </c>
      <c r="F670" s="168" t="s">
        <v>4483</v>
      </c>
      <c r="G670" s="168" t="s">
        <v>4731</v>
      </c>
      <c r="H670" s="168" t="s">
        <v>4655</v>
      </c>
      <c r="I670" s="168" t="s">
        <v>3166</v>
      </c>
      <c r="J670" s="168" t="s">
        <v>2444</v>
      </c>
      <c r="K670" s="169" t="s">
        <v>50</v>
      </c>
      <c r="L670" s="170"/>
      <c r="M670" s="170"/>
      <c r="N670" s="170"/>
      <c r="O670" s="170"/>
      <c r="P670" s="170"/>
      <c r="Q670" s="170"/>
      <c r="R670" s="170"/>
      <c r="S670" s="189"/>
      <c r="T670" s="189"/>
      <c r="U670" s="180"/>
      <c r="V670" s="180"/>
      <c r="W670" s="180"/>
      <c r="X670" s="180"/>
      <c r="Y670" s="180"/>
      <c r="Z670" s="180"/>
      <c r="AA670" s="180"/>
      <c r="AB670" s="180"/>
      <c r="AC670" s="180"/>
      <c r="AD670" s="180"/>
      <c r="AE670" s="180"/>
      <c r="AF670" s="180"/>
      <c r="AG670" s="180"/>
      <c r="AH670" s="180"/>
    </row>
    <row r="671" ht="15.75" customHeight="1">
      <c r="A671" s="161">
        <v>669.0</v>
      </c>
      <c r="B671" s="167" t="s">
        <v>4261</v>
      </c>
      <c r="C671" s="160" t="s">
        <v>4831</v>
      </c>
      <c r="D671" s="167">
        <v>7.0</v>
      </c>
      <c r="E671" s="96" t="s">
        <v>4832</v>
      </c>
      <c r="F671" s="168" t="s">
        <v>782</v>
      </c>
      <c r="G671" s="168" t="s">
        <v>311</v>
      </c>
      <c r="H671" s="168" t="s">
        <v>789</v>
      </c>
      <c r="I671" s="168" t="s">
        <v>312</v>
      </c>
      <c r="J671" s="160"/>
      <c r="K671" s="77" t="s">
        <v>316</v>
      </c>
      <c r="L671" s="170"/>
      <c r="M671" s="170"/>
      <c r="N671" s="170"/>
      <c r="O671" s="170"/>
      <c r="P671" s="170"/>
      <c r="Q671" s="170"/>
      <c r="R671" s="170"/>
      <c r="S671" s="189"/>
      <c r="T671" s="189"/>
      <c r="U671" s="180"/>
      <c r="V671" s="180"/>
      <c r="W671" s="180"/>
      <c r="X671" s="180"/>
      <c r="Y671" s="180"/>
      <c r="Z671" s="180"/>
      <c r="AA671" s="180"/>
      <c r="AB671" s="180"/>
      <c r="AC671" s="180"/>
      <c r="AD671" s="180"/>
      <c r="AE671" s="180"/>
      <c r="AF671" s="180"/>
      <c r="AG671" s="180"/>
      <c r="AH671" s="180"/>
    </row>
    <row r="672" ht="15.75" customHeight="1">
      <c r="A672" s="161">
        <v>670.0</v>
      </c>
      <c r="B672" s="167" t="s">
        <v>4261</v>
      </c>
      <c r="C672" s="160" t="s">
        <v>4833</v>
      </c>
      <c r="D672" s="167">
        <v>19.0</v>
      </c>
      <c r="E672" s="96" t="s">
        <v>4834</v>
      </c>
      <c r="F672" s="168" t="s">
        <v>4273</v>
      </c>
      <c r="G672" s="168" t="s">
        <v>3284</v>
      </c>
      <c r="H672" s="168" t="s">
        <v>1679</v>
      </c>
      <c r="I672" s="168" t="s">
        <v>4615</v>
      </c>
      <c r="J672" s="168" t="s">
        <v>3579</v>
      </c>
      <c r="K672" s="169" t="s">
        <v>1768</v>
      </c>
      <c r="L672" s="170"/>
      <c r="M672" s="170"/>
      <c r="N672" s="170"/>
      <c r="O672" s="170"/>
      <c r="P672" s="170"/>
      <c r="Q672" s="170"/>
      <c r="R672" s="170"/>
      <c r="S672" s="189"/>
      <c r="T672" s="189"/>
      <c r="U672" s="180"/>
      <c r="V672" s="180"/>
      <c r="W672" s="180"/>
      <c r="X672" s="180"/>
      <c r="Y672" s="180"/>
      <c r="Z672" s="180"/>
      <c r="AA672" s="180"/>
      <c r="AB672" s="180"/>
      <c r="AC672" s="180"/>
      <c r="AD672" s="180"/>
      <c r="AE672" s="180"/>
      <c r="AF672" s="180"/>
      <c r="AG672" s="180"/>
      <c r="AH672" s="180"/>
    </row>
    <row r="673" ht="15.75" customHeight="1">
      <c r="A673" s="161">
        <v>671.0</v>
      </c>
      <c r="B673" s="167" t="s">
        <v>4261</v>
      </c>
      <c r="C673" s="160" t="s">
        <v>4835</v>
      </c>
      <c r="D673" s="167">
        <v>6.0</v>
      </c>
      <c r="E673" s="96" t="s">
        <v>4836</v>
      </c>
      <c r="F673" s="168" t="s">
        <v>4434</v>
      </c>
      <c r="G673" s="168" t="s">
        <v>3250</v>
      </c>
      <c r="H673" s="160"/>
      <c r="I673" s="160"/>
      <c r="J673" s="160"/>
      <c r="K673" s="169" t="s">
        <v>1768</v>
      </c>
      <c r="L673" s="170"/>
      <c r="M673" s="170"/>
      <c r="N673" s="170"/>
      <c r="O673" s="170"/>
      <c r="P673" s="170"/>
      <c r="Q673" s="170"/>
      <c r="R673" s="170"/>
      <c r="S673" s="189"/>
      <c r="T673" s="189"/>
      <c r="U673" s="180"/>
      <c r="V673" s="180"/>
      <c r="W673" s="180"/>
      <c r="X673" s="180"/>
      <c r="Y673" s="180"/>
      <c r="Z673" s="180"/>
      <c r="AA673" s="180"/>
      <c r="AB673" s="180"/>
      <c r="AC673" s="180"/>
      <c r="AD673" s="180"/>
      <c r="AE673" s="180"/>
      <c r="AF673" s="180"/>
      <c r="AG673" s="180"/>
      <c r="AH673" s="180"/>
    </row>
    <row r="674" ht="15.75" customHeight="1">
      <c r="A674" s="161">
        <v>672.0</v>
      </c>
      <c r="B674" s="167" t="s">
        <v>4261</v>
      </c>
      <c r="C674" s="160" t="s">
        <v>4837</v>
      </c>
      <c r="D674" s="167">
        <v>4.0</v>
      </c>
      <c r="E674" s="96" t="s">
        <v>4155</v>
      </c>
      <c r="F674" s="168" t="s">
        <v>4157</v>
      </c>
      <c r="G674" s="168" t="s">
        <v>4013</v>
      </c>
      <c r="H674" s="168" t="s">
        <v>4838</v>
      </c>
      <c r="I674" s="168" t="s">
        <v>4159</v>
      </c>
      <c r="J674" s="160"/>
      <c r="K674" s="187" t="s">
        <v>2162</v>
      </c>
      <c r="L674" s="170"/>
      <c r="M674" s="170"/>
      <c r="N674" s="170"/>
      <c r="O674" s="170"/>
      <c r="P674" s="170"/>
      <c r="Q674" s="170"/>
      <c r="R674" s="170"/>
      <c r="S674" s="189"/>
      <c r="T674" s="189"/>
      <c r="U674" s="180"/>
      <c r="V674" s="180"/>
      <c r="W674" s="180"/>
      <c r="X674" s="180"/>
      <c r="Y674" s="180"/>
      <c r="Z674" s="180"/>
      <c r="AA674" s="180"/>
      <c r="AB674" s="180"/>
      <c r="AC674" s="180"/>
      <c r="AD674" s="180"/>
      <c r="AE674" s="180"/>
      <c r="AF674" s="180"/>
      <c r="AG674" s="180"/>
      <c r="AH674" s="180"/>
    </row>
    <row r="675" ht="15.75" customHeight="1">
      <c r="A675" s="161">
        <v>673.0</v>
      </c>
      <c r="B675" s="167" t="s">
        <v>4261</v>
      </c>
      <c r="C675" s="160" t="s">
        <v>4839</v>
      </c>
      <c r="D675" s="167">
        <v>84.0</v>
      </c>
      <c r="E675" s="96" t="s">
        <v>1757</v>
      </c>
      <c r="F675" s="168" t="s">
        <v>4840</v>
      </c>
      <c r="G675" s="168" t="s">
        <v>3556</v>
      </c>
      <c r="H675" s="168" t="s">
        <v>4286</v>
      </c>
      <c r="I675" s="168" t="s">
        <v>2269</v>
      </c>
      <c r="J675" s="168" t="s">
        <v>4841</v>
      </c>
      <c r="K675" s="169" t="s">
        <v>1768</v>
      </c>
      <c r="L675" s="170"/>
      <c r="M675" s="170"/>
      <c r="N675" s="170"/>
      <c r="O675" s="170"/>
      <c r="P675" s="170"/>
      <c r="Q675" s="170"/>
      <c r="R675" s="170"/>
      <c r="S675" s="189"/>
      <c r="T675" s="189"/>
      <c r="U675" s="180"/>
      <c r="V675" s="180"/>
      <c r="W675" s="180"/>
      <c r="X675" s="180"/>
      <c r="Y675" s="180"/>
      <c r="Z675" s="180"/>
      <c r="AA675" s="180"/>
      <c r="AB675" s="180"/>
      <c r="AC675" s="180"/>
      <c r="AD675" s="180"/>
      <c r="AE675" s="180"/>
      <c r="AF675" s="180"/>
      <c r="AG675" s="180"/>
      <c r="AH675" s="180"/>
    </row>
    <row r="676" ht="15.75" customHeight="1">
      <c r="A676" s="161">
        <v>674.0</v>
      </c>
      <c r="B676" s="167" t="s">
        <v>4261</v>
      </c>
      <c r="C676" s="160" t="s">
        <v>4842</v>
      </c>
      <c r="D676" s="167">
        <v>29.0</v>
      </c>
      <c r="E676" s="96" t="s">
        <v>2628</v>
      </c>
      <c r="F676" s="168" t="s">
        <v>3356</v>
      </c>
      <c r="G676" s="168" t="s">
        <v>3354</v>
      </c>
      <c r="H676" s="168" t="s">
        <v>4843</v>
      </c>
      <c r="I676" s="168" t="s">
        <v>4378</v>
      </c>
      <c r="J676" s="168" t="s">
        <v>2817</v>
      </c>
      <c r="K676" s="169" t="s">
        <v>50</v>
      </c>
      <c r="L676" s="170"/>
      <c r="M676" s="170"/>
      <c r="N676" s="170"/>
      <c r="O676" s="170"/>
      <c r="P676" s="170"/>
      <c r="Q676" s="170"/>
      <c r="R676" s="170"/>
      <c r="S676" s="189"/>
      <c r="T676" s="189"/>
      <c r="U676" s="180"/>
      <c r="V676" s="180"/>
      <c r="W676" s="180"/>
      <c r="X676" s="180"/>
      <c r="Y676" s="180"/>
      <c r="Z676" s="180"/>
      <c r="AA676" s="180"/>
      <c r="AB676" s="180"/>
      <c r="AC676" s="180"/>
      <c r="AD676" s="180"/>
      <c r="AE676" s="180"/>
      <c r="AF676" s="180"/>
      <c r="AG676" s="180"/>
      <c r="AH676" s="180"/>
    </row>
    <row r="677" ht="15.75" customHeight="1">
      <c r="A677" s="161">
        <v>675.0</v>
      </c>
      <c r="B677" s="167" t="s">
        <v>4261</v>
      </c>
      <c r="C677" s="160" t="s">
        <v>4844</v>
      </c>
      <c r="D677" s="167">
        <v>15.0</v>
      </c>
      <c r="E677" s="96" t="s">
        <v>4845</v>
      </c>
      <c r="F677" s="168" t="s">
        <v>4636</v>
      </c>
      <c r="G677" s="168" t="s">
        <v>849</v>
      </c>
      <c r="H677" s="168" t="s">
        <v>3250</v>
      </c>
      <c r="I677" s="168" t="s">
        <v>2037</v>
      </c>
      <c r="J677" s="168" t="s">
        <v>2267</v>
      </c>
      <c r="K677" s="169" t="s">
        <v>416</v>
      </c>
      <c r="L677" s="170"/>
      <c r="M677" s="170"/>
      <c r="N677" s="170"/>
      <c r="O677" s="170"/>
      <c r="P677" s="170"/>
      <c r="Q677" s="170"/>
      <c r="R677" s="170"/>
      <c r="S677" s="189"/>
      <c r="T677" s="189"/>
      <c r="U677" s="180"/>
      <c r="V677" s="180"/>
      <c r="W677" s="180"/>
      <c r="X677" s="180"/>
      <c r="Y677" s="180"/>
      <c r="Z677" s="180"/>
      <c r="AA677" s="180"/>
      <c r="AB677" s="180"/>
      <c r="AC677" s="180"/>
      <c r="AD677" s="180"/>
      <c r="AE677" s="180"/>
      <c r="AF677" s="180"/>
      <c r="AG677" s="180"/>
      <c r="AH677" s="180"/>
    </row>
    <row r="678" ht="15.75" customHeight="1">
      <c r="A678" s="161">
        <v>676.0</v>
      </c>
      <c r="B678" s="167" t="s">
        <v>4261</v>
      </c>
      <c r="C678" s="160" t="s">
        <v>4846</v>
      </c>
      <c r="D678" s="167">
        <v>5.0</v>
      </c>
      <c r="E678" s="96" t="s">
        <v>1147</v>
      </c>
      <c r="F678" s="168" t="s">
        <v>3028</v>
      </c>
      <c r="G678" s="168" t="s">
        <v>279</v>
      </c>
      <c r="H678" s="168" t="s">
        <v>1152</v>
      </c>
      <c r="I678" s="168" t="s">
        <v>1054</v>
      </c>
      <c r="J678" s="168" t="s">
        <v>4847</v>
      </c>
      <c r="K678" s="169" t="s">
        <v>269</v>
      </c>
      <c r="L678" s="170"/>
      <c r="M678" s="170"/>
      <c r="N678" s="170"/>
      <c r="O678" s="170"/>
      <c r="P678" s="170"/>
      <c r="Q678" s="170"/>
      <c r="R678" s="170"/>
      <c r="S678" s="189"/>
      <c r="T678" s="189"/>
      <c r="U678" s="180"/>
      <c r="V678" s="180"/>
      <c r="W678" s="180"/>
      <c r="X678" s="180"/>
      <c r="Y678" s="180"/>
      <c r="Z678" s="180"/>
      <c r="AA678" s="180"/>
      <c r="AB678" s="180"/>
      <c r="AC678" s="180"/>
      <c r="AD678" s="180"/>
      <c r="AE678" s="180"/>
      <c r="AF678" s="180"/>
      <c r="AG678" s="180"/>
      <c r="AH678" s="180"/>
    </row>
    <row r="679" ht="15.75" customHeight="1">
      <c r="A679" s="67">
        <v>677.0</v>
      </c>
      <c r="B679" s="73" t="s">
        <v>4261</v>
      </c>
      <c r="C679" s="72" t="s">
        <v>4848</v>
      </c>
      <c r="D679" s="73">
        <v>13.0</v>
      </c>
      <c r="E679" s="98" t="s">
        <v>2305</v>
      </c>
      <c r="F679" s="75" t="s">
        <v>2306</v>
      </c>
      <c r="G679" s="75" t="s">
        <v>3290</v>
      </c>
      <c r="H679" s="75" t="s">
        <v>2309</v>
      </c>
      <c r="I679" s="75" t="s">
        <v>4615</v>
      </c>
      <c r="J679" s="75" t="s">
        <v>3069</v>
      </c>
      <c r="K679" s="77" t="s">
        <v>727</v>
      </c>
      <c r="L679" s="54"/>
      <c r="M679" s="54"/>
      <c r="N679" s="54"/>
      <c r="O679" s="54"/>
      <c r="P679" s="54"/>
      <c r="Q679" s="54"/>
      <c r="R679" s="54"/>
      <c r="S679" s="105"/>
      <c r="T679" s="105"/>
      <c r="U679" s="180"/>
      <c r="V679" s="180"/>
      <c r="W679" s="180"/>
      <c r="X679" s="180"/>
      <c r="Y679" s="180"/>
      <c r="Z679" s="180"/>
      <c r="AA679" s="180"/>
      <c r="AB679" s="180"/>
      <c r="AC679" s="180"/>
      <c r="AD679" s="180"/>
      <c r="AE679" s="180"/>
      <c r="AF679" s="180"/>
      <c r="AG679" s="180"/>
      <c r="AH679" s="180"/>
    </row>
    <row r="680" ht="15.75" customHeight="1">
      <c r="A680" s="161">
        <v>678.0</v>
      </c>
      <c r="B680" s="167" t="s">
        <v>4261</v>
      </c>
      <c r="C680" s="160" t="s">
        <v>4849</v>
      </c>
      <c r="D680" s="167">
        <v>3.0</v>
      </c>
      <c r="E680" s="96" t="s">
        <v>1900</v>
      </c>
      <c r="F680" s="168" t="s">
        <v>327</v>
      </c>
      <c r="G680" s="160"/>
      <c r="H680" s="160"/>
      <c r="I680" s="160"/>
      <c r="J680" s="160"/>
      <c r="K680" s="77" t="s">
        <v>333</v>
      </c>
      <c r="L680" s="170"/>
      <c r="M680" s="170"/>
      <c r="N680" s="170"/>
      <c r="O680" s="170"/>
      <c r="P680" s="170"/>
      <c r="Q680" s="170"/>
      <c r="R680" s="170"/>
      <c r="S680" s="189"/>
      <c r="T680" s="189"/>
      <c r="U680" s="180"/>
      <c r="V680" s="180"/>
      <c r="W680" s="180"/>
      <c r="X680" s="180"/>
      <c r="Y680" s="180"/>
      <c r="Z680" s="180"/>
      <c r="AA680" s="180"/>
      <c r="AB680" s="180"/>
      <c r="AC680" s="180"/>
      <c r="AD680" s="180"/>
      <c r="AE680" s="180"/>
      <c r="AF680" s="180"/>
      <c r="AG680" s="180"/>
      <c r="AH680" s="180"/>
    </row>
    <row r="681" ht="15.75" customHeight="1">
      <c r="A681" s="161">
        <v>679.0</v>
      </c>
      <c r="B681" s="167" t="s">
        <v>4261</v>
      </c>
      <c r="C681" s="160" t="s">
        <v>4850</v>
      </c>
      <c r="D681" s="167">
        <v>35.0</v>
      </c>
      <c r="E681" s="96" t="s">
        <v>4851</v>
      </c>
      <c r="F681" s="168" t="s">
        <v>4852</v>
      </c>
      <c r="G681" s="168" t="s">
        <v>4853</v>
      </c>
      <c r="H681" s="168" t="s">
        <v>4854</v>
      </c>
      <c r="I681" s="168" t="s">
        <v>4855</v>
      </c>
      <c r="J681" s="168" t="s">
        <v>4425</v>
      </c>
      <c r="K681" s="169" t="s">
        <v>727</v>
      </c>
      <c r="L681" s="170"/>
      <c r="M681" s="170"/>
      <c r="N681" s="170"/>
      <c r="O681" s="170"/>
      <c r="P681" s="170"/>
      <c r="Q681" s="170"/>
      <c r="R681" s="170"/>
      <c r="S681" s="189"/>
      <c r="T681" s="189"/>
      <c r="U681" s="180"/>
      <c r="V681" s="180"/>
      <c r="W681" s="180"/>
      <c r="X681" s="180"/>
      <c r="Y681" s="180"/>
      <c r="Z681" s="180"/>
      <c r="AA681" s="180"/>
      <c r="AB681" s="180"/>
      <c r="AC681" s="180"/>
      <c r="AD681" s="180"/>
      <c r="AE681" s="180"/>
      <c r="AF681" s="180"/>
      <c r="AG681" s="180"/>
      <c r="AH681" s="180"/>
    </row>
    <row r="682" ht="15.75" customHeight="1">
      <c r="A682" s="161">
        <v>680.0</v>
      </c>
      <c r="B682" s="167" t="s">
        <v>4856</v>
      </c>
      <c r="C682" s="160" t="s">
        <v>4857</v>
      </c>
      <c r="D682" s="167">
        <v>2.0</v>
      </c>
      <c r="E682" s="96" t="s">
        <v>4858</v>
      </c>
      <c r="F682" s="168" t="s">
        <v>1637</v>
      </c>
      <c r="G682" s="160"/>
      <c r="H682" s="160"/>
      <c r="I682" s="160"/>
      <c r="J682" s="160"/>
      <c r="K682" s="169" t="s">
        <v>1485</v>
      </c>
      <c r="L682" s="170"/>
      <c r="M682" s="170"/>
      <c r="N682" s="170"/>
      <c r="O682" s="170"/>
      <c r="P682" s="170"/>
      <c r="Q682" s="170"/>
      <c r="R682" s="170"/>
      <c r="S682" s="189"/>
      <c r="T682" s="189"/>
      <c r="U682" s="180"/>
      <c r="V682" s="180"/>
      <c r="W682" s="180"/>
      <c r="X682" s="180"/>
      <c r="Y682" s="180"/>
      <c r="Z682" s="180"/>
      <c r="AA682" s="180"/>
      <c r="AB682" s="180"/>
      <c r="AC682" s="180"/>
      <c r="AD682" s="180"/>
      <c r="AE682" s="180"/>
      <c r="AF682" s="180"/>
      <c r="AG682" s="180"/>
      <c r="AH682" s="180"/>
    </row>
    <row r="683" ht="15.75" customHeight="1">
      <c r="A683" s="161">
        <v>681.0</v>
      </c>
      <c r="B683" s="167" t="s">
        <v>4856</v>
      </c>
      <c r="C683" s="160" t="s">
        <v>4859</v>
      </c>
      <c r="D683" s="167">
        <v>4.0</v>
      </c>
      <c r="E683" s="96" t="s">
        <v>4860</v>
      </c>
      <c r="F683" s="168" t="s">
        <v>1584</v>
      </c>
      <c r="G683" s="168" t="s">
        <v>1601</v>
      </c>
      <c r="H683" s="168" t="s">
        <v>4861</v>
      </c>
      <c r="I683" s="160"/>
      <c r="J683" s="160"/>
      <c r="K683" s="187" t="s">
        <v>4862</v>
      </c>
      <c r="L683" s="170"/>
      <c r="M683" s="170" t="s">
        <v>4863</v>
      </c>
      <c r="N683" s="170"/>
      <c r="O683" s="170"/>
      <c r="P683" s="170"/>
      <c r="Q683" s="170"/>
      <c r="R683" s="170"/>
      <c r="S683" s="189"/>
      <c r="T683" s="189"/>
      <c r="U683" s="180"/>
      <c r="V683" s="180"/>
      <c r="W683" s="180"/>
      <c r="X683" s="180"/>
      <c r="Y683" s="180"/>
      <c r="Z683" s="180"/>
      <c r="AA683" s="180"/>
      <c r="AB683" s="180"/>
      <c r="AC683" s="180"/>
      <c r="AD683" s="180"/>
      <c r="AE683" s="180"/>
      <c r="AF683" s="180"/>
      <c r="AG683" s="180"/>
      <c r="AH683" s="180"/>
    </row>
    <row r="684" ht="15.75" customHeight="1">
      <c r="A684" s="161">
        <v>682.0</v>
      </c>
      <c r="B684" s="167" t="s">
        <v>4856</v>
      </c>
      <c r="C684" s="160" t="s">
        <v>4864</v>
      </c>
      <c r="D684" s="167">
        <v>5.0</v>
      </c>
      <c r="E684" s="96" t="s">
        <v>4865</v>
      </c>
      <c r="F684" s="168" t="s">
        <v>4866</v>
      </c>
      <c r="G684" s="168" t="s">
        <v>4867</v>
      </c>
      <c r="H684" s="168" t="s">
        <v>1668</v>
      </c>
      <c r="I684" s="168" t="s">
        <v>4868</v>
      </c>
      <c r="J684" s="160"/>
      <c r="K684" s="169" t="s">
        <v>269</v>
      </c>
      <c r="L684" s="170"/>
      <c r="M684" s="170"/>
      <c r="N684" s="170"/>
      <c r="O684" s="170"/>
      <c r="P684" s="170"/>
      <c r="Q684" s="170"/>
      <c r="R684" s="170"/>
      <c r="S684" s="189"/>
      <c r="T684" s="189"/>
      <c r="U684" s="180"/>
      <c r="V684" s="180"/>
      <c r="W684" s="180"/>
      <c r="X684" s="180"/>
      <c r="Y684" s="180"/>
      <c r="Z684" s="180"/>
      <c r="AA684" s="180"/>
      <c r="AB684" s="180"/>
      <c r="AC684" s="180"/>
      <c r="AD684" s="180"/>
      <c r="AE684" s="180"/>
      <c r="AF684" s="180"/>
      <c r="AG684" s="180"/>
      <c r="AH684" s="180"/>
    </row>
    <row r="685" ht="15.75" customHeight="1">
      <c r="A685" s="161">
        <v>683.0</v>
      </c>
      <c r="B685" s="167" t="s">
        <v>4856</v>
      </c>
      <c r="C685" s="160" t="s">
        <v>4869</v>
      </c>
      <c r="D685" s="167">
        <v>32.0</v>
      </c>
      <c r="E685" s="96" t="s">
        <v>4870</v>
      </c>
      <c r="F685" s="168" t="s">
        <v>4871</v>
      </c>
      <c r="G685" s="168" t="s">
        <v>4872</v>
      </c>
      <c r="H685" s="168" t="s">
        <v>4873</v>
      </c>
      <c r="I685" s="168" t="s">
        <v>4874</v>
      </c>
      <c r="J685" s="168" t="s">
        <v>4875</v>
      </c>
      <c r="K685" s="169" t="s">
        <v>7</v>
      </c>
      <c r="L685" s="170"/>
      <c r="M685" s="170"/>
      <c r="N685" s="170"/>
      <c r="O685" s="170"/>
      <c r="P685" s="170"/>
      <c r="Q685" s="170"/>
      <c r="R685" s="170"/>
      <c r="S685" s="189"/>
      <c r="T685" s="189"/>
      <c r="U685" s="180"/>
      <c r="V685" s="180"/>
      <c r="W685" s="180"/>
      <c r="X685" s="180"/>
      <c r="Y685" s="180"/>
      <c r="Z685" s="180"/>
      <c r="AA685" s="180"/>
      <c r="AB685" s="180"/>
      <c r="AC685" s="180"/>
      <c r="AD685" s="180"/>
      <c r="AE685" s="180"/>
      <c r="AF685" s="180"/>
      <c r="AG685" s="180"/>
      <c r="AH685" s="180"/>
    </row>
    <row r="686" ht="15.75" customHeight="1">
      <c r="A686" s="161">
        <v>684.0</v>
      </c>
      <c r="B686" s="167" t="s">
        <v>4856</v>
      </c>
      <c r="C686" s="160" t="s">
        <v>4876</v>
      </c>
      <c r="D686" s="167">
        <v>6.0</v>
      </c>
      <c r="E686" s="96" t="s">
        <v>4877</v>
      </c>
      <c r="F686" s="168" t="s">
        <v>500</v>
      </c>
      <c r="G686" s="168" t="s">
        <v>501</v>
      </c>
      <c r="H686" s="168" t="s">
        <v>503</v>
      </c>
      <c r="I686" s="168" t="s">
        <v>4878</v>
      </c>
      <c r="J686" s="168" t="s">
        <v>4879</v>
      </c>
      <c r="K686" s="77" t="s">
        <v>416</v>
      </c>
      <c r="L686" s="170"/>
      <c r="M686" s="170"/>
      <c r="N686" s="170"/>
      <c r="O686" s="170"/>
      <c r="P686" s="170"/>
      <c r="Q686" s="170"/>
      <c r="R686" s="170"/>
      <c r="S686" s="189"/>
      <c r="T686" s="189"/>
      <c r="U686" s="180"/>
      <c r="V686" s="180"/>
      <c r="W686" s="180"/>
      <c r="X686" s="180"/>
      <c r="Y686" s="180"/>
      <c r="Z686" s="180"/>
      <c r="AA686" s="180"/>
      <c r="AB686" s="180"/>
      <c r="AC686" s="180"/>
      <c r="AD686" s="180"/>
      <c r="AE686" s="180"/>
      <c r="AF686" s="180"/>
      <c r="AG686" s="180"/>
      <c r="AH686" s="180"/>
    </row>
    <row r="687" ht="15.75" customHeight="1">
      <c r="A687" s="161">
        <v>685.0</v>
      </c>
      <c r="B687" s="167" t="s">
        <v>4856</v>
      </c>
      <c r="C687" s="160" t="s">
        <v>4880</v>
      </c>
      <c r="D687" s="167">
        <v>266.0</v>
      </c>
      <c r="E687" s="96" t="s">
        <v>1630</v>
      </c>
      <c r="F687" s="168" t="s">
        <v>4881</v>
      </c>
      <c r="G687" s="168" t="s">
        <v>4882</v>
      </c>
      <c r="H687" s="168" t="s">
        <v>4883</v>
      </c>
      <c r="I687" s="168" t="s">
        <v>4884</v>
      </c>
      <c r="J687" s="168" t="s">
        <v>4885</v>
      </c>
      <c r="K687" s="169" t="s">
        <v>269</v>
      </c>
      <c r="L687" s="170"/>
      <c r="M687" s="170"/>
      <c r="N687" s="170"/>
      <c r="O687" s="170"/>
      <c r="P687" s="170"/>
      <c r="Q687" s="170"/>
      <c r="R687" s="170"/>
      <c r="S687" s="189"/>
      <c r="T687" s="189"/>
      <c r="U687" s="180"/>
      <c r="V687" s="180"/>
      <c r="W687" s="180"/>
      <c r="X687" s="180"/>
      <c r="Y687" s="180"/>
      <c r="Z687" s="180"/>
      <c r="AA687" s="180"/>
      <c r="AB687" s="180"/>
      <c r="AC687" s="180"/>
      <c r="AD687" s="180"/>
      <c r="AE687" s="180"/>
      <c r="AF687" s="180"/>
      <c r="AG687" s="180"/>
      <c r="AH687" s="180"/>
    </row>
    <row r="688" ht="15.75" customHeight="1">
      <c r="A688" s="67">
        <v>686.0</v>
      </c>
      <c r="B688" s="73" t="s">
        <v>4856</v>
      </c>
      <c r="C688" s="72" t="s">
        <v>4886</v>
      </c>
      <c r="D688" s="73">
        <v>28.0</v>
      </c>
      <c r="E688" s="98" t="s">
        <v>4887</v>
      </c>
      <c r="F688" s="75" t="s">
        <v>4888</v>
      </c>
      <c r="G688" s="75" t="s">
        <v>1637</v>
      </c>
      <c r="H688" s="75" t="s">
        <v>4889</v>
      </c>
      <c r="I688" s="75" t="s">
        <v>4890</v>
      </c>
      <c r="J688" s="75" t="s">
        <v>4891</v>
      </c>
      <c r="K688" s="77" t="s">
        <v>384</v>
      </c>
      <c r="L688" s="85" t="s">
        <v>4892</v>
      </c>
      <c r="M688" s="54"/>
      <c r="N688" s="54"/>
      <c r="O688" s="54"/>
      <c r="P688" s="54"/>
      <c r="Q688" s="54"/>
      <c r="R688" s="54"/>
      <c r="S688" s="105"/>
      <c r="T688" s="105"/>
      <c r="U688" s="180"/>
      <c r="V688" s="180"/>
      <c r="W688" s="180"/>
      <c r="X688" s="180"/>
      <c r="Y688" s="180"/>
      <c r="Z688" s="180"/>
      <c r="AA688" s="180"/>
      <c r="AB688" s="180"/>
      <c r="AC688" s="180"/>
      <c r="AD688" s="180"/>
      <c r="AE688" s="180"/>
      <c r="AF688" s="180"/>
      <c r="AG688" s="180"/>
      <c r="AH688" s="180"/>
    </row>
    <row r="689" ht="15.75" customHeight="1">
      <c r="A689" s="161">
        <v>687.0</v>
      </c>
      <c r="B689" s="167" t="s">
        <v>4856</v>
      </c>
      <c r="C689" s="160" t="s">
        <v>4893</v>
      </c>
      <c r="D689" s="167">
        <v>9.0</v>
      </c>
      <c r="E689" s="96" t="s">
        <v>453</v>
      </c>
      <c r="F689" s="168" t="s">
        <v>459</v>
      </c>
      <c r="G689" s="168" t="s">
        <v>4894</v>
      </c>
      <c r="H689" s="168" t="s">
        <v>4895</v>
      </c>
      <c r="I689" s="168" t="s">
        <v>1441</v>
      </c>
      <c r="J689" s="168" t="s">
        <v>1884</v>
      </c>
      <c r="K689" s="169" t="s">
        <v>684</v>
      </c>
      <c r="L689" s="170"/>
      <c r="M689" s="170"/>
      <c r="N689" s="170"/>
      <c r="O689" s="170"/>
      <c r="P689" s="170"/>
      <c r="Q689" s="170"/>
      <c r="R689" s="170"/>
      <c r="S689" s="189"/>
      <c r="T689" s="189"/>
      <c r="U689" s="180"/>
      <c r="V689" s="180"/>
      <c r="W689" s="180"/>
      <c r="X689" s="180"/>
      <c r="Y689" s="180"/>
      <c r="Z689" s="180"/>
      <c r="AA689" s="180"/>
      <c r="AB689" s="180"/>
      <c r="AC689" s="180"/>
      <c r="AD689" s="180"/>
      <c r="AE689" s="180"/>
      <c r="AF689" s="180"/>
      <c r="AG689" s="180"/>
      <c r="AH689" s="180"/>
    </row>
    <row r="690" ht="15.75" customHeight="1">
      <c r="A690" s="161">
        <v>688.0</v>
      </c>
      <c r="B690" s="167" t="s">
        <v>4856</v>
      </c>
      <c r="C690" s="160" t="s">
        <v>4896</v>
      </c>
      <c r="D690" s="167">
        <v>16.0</v>
      </c>
      <c r="E690" s="96" t="s">
        <v>4897</v>
      </c>
      <c r="F690" s="168" t="s">
        <v>4898</v>
      </c>
      <c r="G690" s="160"/>
      <c r="H690" s="160"/>
      <c r="I690" s="160"/>
      <c r="J690" s="160"/>
      <c r="K690" s="169" t="s">
        <v>50</v>
      </c>
      <c r="L690" s="170"/>
      <c r="M690" s="170"/>
      <c r="N690" s="170"/>
      <c r="O690" s="170"/>
      <c r="P690" s="170"/>
      <c r="Q690" s="170"/>
      <c r="R690" s="170"/>
      <c r="S690" s="189"/>
      <c r="T690" s="189"/>
      <c r="U690" s="180"/>
      <c r="V690" s="180"/>
      <c r="W690" s="180"/>
      <c r="X690" s="180"/>
      <c r="Y690" s="180"/>
      <c r="Z690" s="180"/>
      <c r="AA690" s="180"/>
      <c r="AB690" s="180"/>
      <c r="AC690" s="180"/>
      <c r="AD690" s="180"/>
      <c r="AE690" s="180"/>
      <c r="AF690" s="180"/>
      <c r="AG690" s="180"/>
      <c r="AH690" s="180"/>
    </row>
    <row r="691" ht="15.75" customHeight="1">
      <c r="A691" s="67">
        <v>689.0</v>
      </c>
      <c r="B691" s="73" t="s">
        <v>4856</v>
      </c>
      <c r="C691" s="72" t="s">
        <v>4899</v>
      </c>
      <c r="D691" s="73">
        <v>2.0</v>
      </c>
      <c r="E691" s="98" t="s">
        <v>4900</v>
      </c>
      <c r="F691" s="75" t="s">
        <v>4901</v>
      </c>
      <c r="G691" s="75" t="s">
        <v>4902</v>
      </c>
      <c r="K691" s="77" t="s">
        <v>269</v>
      </c>
      <c r="L691" s="54"/>
      <c r="M691" s="54"/>
      <c r="N691" s="54"/>
      <c r="O691" s="54"/>
      <c r="P691" s="54"/>
      <c r="Q691" s="54"/>
      <c r="R691" s="54"/>
      <c r="S691" s="105"/>
      <c r="T691" s="105"/>
      <c r="U691" s="180"/>
      <c r="V691" s="180"/>
      <c r="W691" s="180"/>
      <c r="X691" s="180"/>
      <c r="Y691" s="180"/>
      <c r="Z691" s="180"/>
      <c r="AA691" s="180"/>
      <c r="AB691" s="180"/>
      <c r="AC691" s="180"/>
      <c r="AD691" s="180"/>
      <c r="AE691" s="180"/>
      <c r="AF691" s="180"/>
      <c r="AG691" s="180"/>
      <c r="AH691" s="180"/>
    </row>
    <row r="692" ht="15.75" customHeight="1">
      <c r="A692" s="161">
        <v>690.0</v>
      </c>
      <c r="B692" s="167" t="s">
        <v>4856</v>
      </c>
      <c r="C692" s="160" t="s">
        <v>4903</v>
      </c>
      <c r="D692" s="167">
        <v>20.0</v>
      </c>
      <c r="E692" s="96" t="s">
        <v>4904</v>
      </c>
      <c r="F692" s="168" t="s">
        <v>4905</v>
      </c>
      <c r="G692" s="168" t="s">
        <v>4898</v>
      </c>
      <c r="H692" s="160"/>
      <c r="I692" s="160"/>
      <c r="J692" s="160"/>
      <c r="K692" s="169" t="s">
        <v>50</v>
      </c>
      <c r="L692" s="170"/>
      <c r="M692" s="170"/>
      <c r="N692" s="170"/>
      <c r="O692" s="170"/>
      <c r="P692" s="170"/>
      <c r="Q692" s="170"/>
      <c r="R692" s="170"/>
      <c r="S692" s="189"/>
      <c r="T692" s="189"/>
      <c r="U692" s="180"/>
      <c r="V692" s="180"/>
      <c r="W692" s="180"/>
      <c r="X692" s="180"/>
      <c r="Y692" s="180"/>
      <c r="Z692" s="180"/>
      <c r="AA692" s="180"/>
      <c r="AB692" s="180"/>
      <c r="AC692" s="180"/>
      <c r="AD692" s="180"/>
      <c r="AE692" s="180"/>
      <c r="AF692" s="180"/>
      <c r="AG692" s="180"/>
      <c r="AH692" s="180"/>
    </row>
    <row r="693" ht="15.75" customHeight="1">
      <c r="A693" s="161">
        <v>691.0</v>
      </c>
      <c r="B693" s="167" t="s">
        <v>4856</v>
      </c>
      <c r="C693" s="160" t="s">
        <v>4906</v>
      </c>
      <c r="D693" s="167">
        <v>5.0</v>
      </c>
      <c r="E693" s="96" t="s">
        <v>4907</v>
      </c>
      <c r="F693" s="168" t="s">
        <v>1635</v>
      </c>
      <c r="G693" s="168" t="s">
        <v>4908</v>
      </c>
      <c r="H693" s="160"/>
      <c r="I693" s="160"/>
      <c r="J693" s="160"/>
      <c r="K693" s="169" t="s">
        <v>1485</v>
      </c>
      <c r="L693" s="170"/>
      <c r="M693" s="170"/>
      <c r="N693" s="170"/>
      <c r="O693" s="170"/>
      <c r="P693" s="170"/>
      <c r="Q693" s="170"/>
      <c r="R693" s="170"/>
      <c r="S693" s="189"/>
      <c r="T693" s="189"/>
      <c r="U693" s="180"/>
      <c r="V693" s="180"/>
      <c r="W693" s="180"/>
      <c r="X693" s="180"/>
      <c r="Y693" s="180"/>
      <c r="Z693" s="180"/>
      <c r="AA693" s="180"/>
      <c r="AB693" s="180"/>
      <c r="AC693" s="180"/>
      <c r="AD693" s="180"/>
      <c r="AE693" s="180"/>
      <c r="AF693" s="180"/>
      <c r="AG693" s="180"/>
      <c r="AH693" s="180"/>
    </row>
    <row r="694" ht="15.75" customHeight="1">
      <c r="A694" s="161">
        <v>692.0</v>
      </c>
      <c r="B694" s="167" t="s">
        <v>4856</v>
      </c>
      <c r="C694" s="160" t="s">
        <v>4909</v>
      </c>
      <c r="D694" s="167">
        <v>8.0</v>
      </c>
      <c r="E694" s="96" t="s">
        <v>4910</v>
      </c>
      <c r="F694" s="168" t="s">
        <v>4911</v>
      </c>
      <c r="G694" s="168" t="s">
        <v>4912</v>
      </c>
      <c r="H694" s="168" t="s">
        <v>4913</v>
      </c>
      <c r="I694" s="168" t="s">
        <v>4914</v>
      </c>
      <c r="J694" s="168" t="s">
        <v>4915</v>
      </c>
      <c r="K694" s="169" t="s">
        <v>727</v>
      </c>
      <c r="L694" s="170"/>
      <c r="M694" s="170"/>
      <c r="N694" s="170"/>
      <c r="O694" s="170"/>
      <c r="P694" s="170"/>
      <c r="Q694" s="170"/>
      <c r="R694" s="170"/>
      <c r="S694" s="189"/>
      <c r="T694" s="189"/>
      <c r="U694" s="180"/>
      <c r="V694" s="180"/>
      <c r="W694" s="180"/>
      <c r="X694" s="180"/>
      <c r="Y694" s="180"/>
      <c r="Z694" s="180"/>
      <c r="AA694" s="180"/>
      <c r="AB694" s="180"/>
      <c r="AC694" s="180"/>
      <c r="AD694" s="180"/>
      <c r="AE694" s="180"/>
      <c r="AF694" s="180"/>
      <c r="AG694" s="180"/>
      <c r="AH694" s="180"/>
    </row>
    <row r="695" ht="15.75" customHeight="1">
      <c r="A695" s="161">
        <v>693.0</v>
      </c>
      <c r="B695" s="167" t="s">
        <v>4856</v>
      </c>
      <c r="C695" s="160" t="s">
        <v>4916</v>
      </c>
      <c r="D695" s="167">
        <v>88.0</v>
      </c>
      <c r="E695" s="96" t="s">
        <v>256</v>
      </c>
      <c r="F695" s="168" t="s">
        <v>4917</v>
      </c>
      <c r="G695" s="168" t="s">
        <v>4918</v>
      </c>
      <c r="H695" s="168" t="s">
        <v>4919</v>
      </c>
      <c r="I695" s="168" t="s">
        <v>4920</v>
      </c>
      <c r="J695" s="168" t="s">
        <v>4921</v>
      </c>
      <c r="K695" s="169" t="s">
        <v>269</v>
      </c>
      <c r="L695" s="170"/>
      <c r="M695" s="170"/>
      <c r="N695" s="170"/>
      <c r="O695" s="170"/>
      <c r="P695" s="170"/>
      <c r="Q695" s="170"/>
      <c r="R695" s="170"/>
      <c r="S695" s="189"/>
      <c r="T695" s="189"/>
      <c r="U695" s="180"/>
      <c r="V695" s="180"/>
      <c r="W695" s="180"/>
      <c r="X695" s="180"/>
      <c r="Y695" s="180"/>
      <c r="Z695" s="180"/>
      <c r="AA695" s="180"/>
      <c r="AB695" s="180"/>
      <c r="AC695" s="180"/>
      <c r="AD695" s="180"/>
      <c r="AE695" s="180"/>
      <c r="AF695" s="180"/>
      <c r="AG695" s="180"/>
      <c r="AH695" s="180"/>
    </row>
    <row r="696" ht="15.75" customHeight="1">
      <c r="A696" s="67">
        <v>694.0</v>
      </c>
      <c r="B696" s="73" t="s">
        <v>4856</v>
      </c>
      <c r="C696" s="72" t="s">
        <v>4922</v>
      </c>
      <c r="D696" s="73">
        <v>20.0</v>
      </c>
      <c r="E696" s="98" t="s">
        <v>4923</v>
      </c>
      <c r="F696" s="75" t="s">
        <v>4924</v>
      </c>
      <c r="G696" s="75" t="s">
        <v>1884</v>
      </c>
      <c r="H696" s="75" t="s">
        <v>4912</v>
      </c>
      <c r="I696" s="75" t="s">
        <v>4925</v>
      </c>
      <c r="J696" s="75" t="s">
        <v>1344</v>
      </c>
      <c r="K696" s="77" t="s">
        <v>480</v>
      </c>
      <c r="L696" s="54"/>
      <c r="M696" s="54"/>
      <c r="N696" s="54"/>
      <c r="O696" s="54"/>
      <c r="P696" s="54"/>
      <c r="Q696" s="54"/>
      <c r="R696" s="54"/>
      <c r="S696" s="105"/>
      <c r="T696" s="105"/>
      <c r="U696" s="180"/>
      <c r="V696" s="180"/>
      <c r="W696" s="180"/>
      <c r="X696" s="180"/>
      <c r="Y696" s="180"/>
      <c r="Z696" s="180"/>
      <c r="AA696" s="180"/>
      <c r="AB696" s="180"/>
      <c r="AC696" s="180"/>
      <c r="AD696" s="180"/>
      <c r="AE696" s="180"/>
      <c r="AF696" s="180"/>
      <c r="AG696" s="180"/>
      <c r="AH696" s="180"/>
    </row>
    <row r="697" ht="15.75" customHeight="1">
      <c r="A697" s="67">
        <v>695.0</v>
      </c>
      <c r="B697" s="73" t="s">
        <v>4856</v>
      </c>
      <c r="C697" s="72" t="s">
        <v>4926</v>
      </c>
      <c r="D697" s="73">
        <v>31.0</v>
      </c>
      <c r="E697" s="98" t="s">
        <v>4927</v>
      </c>
      <c r="F697" s="75" t="s">
        <v>4928</v>
      </c>
      <c r="G697" s="75" t="s">
        <v>4929</v>
      </c>
      <c r="H697" s="75" t="s">
        <v>4930</v>
      </c>
      <c r="I697" s="75" t="s">
        <v>4931</v>
      </c>
      <c r="J697" s="75" t="s">
        <v>4932</v>
      </c>
      <c r="K697" s="77" t="s">
        <v>50</v>
      </c>
      <c r="L697" s="54"/>
      <c r="M697" s="54"/>
      <c r="N697" s="54"/>
      <c r="O697" s="54"/>
      <c r="P697" s="54"/>
      <c r="Q697" s="54"/>
      <c r="R697" s="54"/>
      <c r="S697" s="105"/>
      <c r="T697" s="105"/>
      <c r="U697" s="180"/>
      <c r="V697" s="180"/>
      <c r="W697" s="180"/>
      <c r="X697" s="180"/>
      <c r="Y697" s="180"/>
      <c r="Z697" s="180"/>
      <c r="AA697" s="180"/>
      <c r="AB697" s="180"/>
      <c r="AC697" s="180"/>
      <c r="AD697" s="180"/>
      <c r="AE697" s="180"/>
      <c r="AF697" s="180"/>
      <c r="AG697" s="180"/>
      <c r="AH697" s="180"/>
    </row>
    <row r="698" ht="15.75" customHeight="1">
      <c r="A698" s="161">
        <v>696.0</v>
      </c>
      <c r="B698" s="167" t="s">
        <v>4856</v>
      </c>
      <c r="C698" s="160" t="s">
        <v>4933</v>
      </c>
      <c r="D698" s="167">
        <v>22.0</v>
      </c>
      <c r="E698" s="96" t="s">
        <v>4934</v>
      </c>
      <c r="F698" s="168" t="s">
        <v>4931</v>
      </c>
      <c r="G698" s="168" t="s">
        <v>4935</v>
      </c>
      <c r="H698" s="168" t="s">
        <v>4930</v>
      </c>
      <c r="I698" s="168" t="s">
        <v>1512</v>
      </c>
      <c r="J698" s="168" t="s">
        <v>4936</v>
      </c>
      <c r="K698" s="169" t="s">
        <v>50</v>
      </c>
      <c r="L698" s="170"/>
      <c r="M698" s="170"/>
      <c r="N698" s="170"/>
      <c r="O698" s="170"/>
      <c r="P698" s="170"/>
      <c r="Q698" s="170"/>
      <c r="R698" s="170"/>
      <c r="S698" s="189"/>
      <c r="T698" s="189"/>
      <c r="U698" s="180"/>
      <c r="V698" s="180"/>
      <c r="W698" s="180"/>
      <c r="X698" s="180"/>
      <c r="Y698" s="180"/>
      <c r="Z698" s="180"/>
      <c r="AA698" s="180"/>
      <c r="AB698" s="180"/>
      <c r="AC698" s="180"/>
      <c r="AD698" s="180"/>
      <c r="AE698" s="180"/>
      <c r="AF698" s="180"/>
      <c r="AG698" s="180"/>
      <c r="AH698" s="180"/>
    </row>
    <row r="699" ht="15.75" customHeight="1">
      <c r="A699" s="161">
        <v>697.0</v>
      </c>
      <c r="B699" s="167" t="s">
        <v>4856</v>
      </c>
      <c r="C699" s="160" t="s">
        <v>4937</v>
      </c>
      <c r="D699" s="167">
        <v>14.0</v>
      </c>
      <c r="E699" s="96" t="s">
        <v>4938</v>
      </c>
      <c r="F699" s="168" t="s">
        <v>4939</v>
      </c>
      <c r="G699" s="168" t="s">
        <v>4940</v>
      </c>
      <c r="H699" s="168" t="s">
        <v>1635</v>
      </c>
      <c r="I699" s="168" t="s">
        <v>4941</v>
      </c>
      <c r="J699" s="168" t="s">
        <v>4942</v>
      </c>
      <c r="K699" s="169" t="s">
        <v>303</v>
      </c>
      <c r="L699" s="170"/>
      <c r="M699" s="170"/>
      <c r="N699" s="170"/>
      <c r="O699" s="170"/>
      <c r="P699" s="170"/>
      <c r="Q699" s="170"/>
      <c r="R699" s="170"/>
      <c r="S699" s="189"/>
      <c r="T699" s="189"/>
      <c r="U699" s="180"/>
      <c r="V699" s="180"/>
      <c r="W699" s="180"/>
      <c r="X699" s="180"/>
      <c r="Y699" s="180"/>
      <c r="Z699" s="180"/>
      <c r="AA699" s="180"/>
      <c r="AB699" s="180"/>
      <c r="AC699" s="180"/>
      <c r="AD699" s="180"/>
      <c r="AE699" s="180"/>
      <c r="AF699" s="180"/>
      <c r="AG699" s="180"/>
      <c r="AH699" s="180"/>
    </row>
    <row r="700" ht="15.75" customHeight="1">
      <c r="A700" s="161">
        <v>698.0</v>
      </c>
      <c r="B700" s="167" t="s">
        <v>4856</v>
      </c>
      <c r="C700" s="160" t="s">
        <v>4943</v>
      </c>
      <c r="D700" s="167">
        <v>25.0</v>
      </c>
      <c r="E700" s="96" t="s">
        <v>1604</v>
      </c>
      <c r="F700" s="168" t="s">
        <v>791</v>
      </c>
      <c r="G700" s="168" t="s">
        <v>4944</v>
      </c>
      <c r="H700" s="160"/>
      <c r="I700" s="160"/>
      <c r="J700" s="160"/>
      <c r="K700" s="77" t="s">
        <v>316</v>
      </c>
      <c r="L700" s="170"/>
      <c r="M700" s="170"/>
      <c r="N700" s="170"/>
      <c r="O700" s="170"/>
      <c r="P700" s="170"/>
      <c r="Q700" s="170"/>
      <c r="R700" s="170"/>
      <c r="S700" s="189"/>
      <c r="T700" s="189"/>
      <c r="U700" s="180"/>
      <c r="V700" s="180"/>
      <c r="W700" s="180"/>
      <c r="X700" s="180"/>
      <c r="Y700" s="180"/>
      <c r="Z700" s="180"/>
      <c r="AA700" s="180"/>
      <c r="AB700" s="180"/>
      <c r="AC700" s="180"/>
      <c r="AD700" s="180"/>
      <c r="AE700" s="180"/>
      <c r="AF700" s="180"/>
      <c r="AG700" s="180"/>
      <c r="AH700" s="180"/>
    </row>
    <row r="701" ht="15.75" customHeight="1">
      <c r="A701" s="161">
        <v>699.0</v>
      </c>
      <c r="B701" s="167" t="s">
        <v>4856</v>
      </c>
      <c r="C701" s="160" t="s">
        <v>4945</v>
      </c>
      <c r="D701" s="167">
        <v>2.0</v>
      </c>
      <c r="E701" s="96" t="s">
        <v>876</v>
      </c>
      <c r="F701" s="168" t="s">
        <v>4917</v>
      </c>
      <c r="G701" s="160"/>
      <c r="H701" s="160"/>
      <c r="I701" s="160"/>
      <c r="J701" s="160"/>
      <c r="K701" s="169" t="s">
        <v>269</v>
      </c>
      <c r="L701" s="170"/>
      <c r="M701" s="170"/>
      <c r="N701" s="170"/>
      <c r="O701" s="170"/>
      <c r="P701" s="170"/>
      <c r="Q701" s="170"/>
      <c r="R701" s="170"/>
      <c r="S701" s="189"/>
      <c r="T701" s="189"/>
      <c r="U701" s="180"/>
      <c r="V701" s="180"/>
      <c r="W701" s="180"/>
      <c r="X701" s="180"/>
      <c r="Y701" s="180"/>
      <c r="Z701" s="180"/>
      <c r="AA701" s="180"/>
      <c r="AB701" s="180"/>
      <c r="AC701" s="180"/>
      <c r="AD701" s="180"/>
      <c r="AE701" s="180"/>
      <c r="AF701" s="180"/>
      <c r="AG701" s="180"/>
      <c r="AH701" s="180"/>
    </row>
    <row r="702" ht="15.75" customHeight="1">
      <c r="A702" s="161">
        <v>700.0</v>
      </c>
      <c r="B702" s="167" t="s">
        <v>4856</v>
      </c>
      <c r="C702" s="160" t="s">
        <v>4946</v>
      </c>
      <c r="D702" s="167">
        <v>22.0</v>
      </c>
      <c r="E702" s="96" t="s">
        <v>4947</v>
      </c>
      <c r="F702" s="168" t="s">
        <v>4871</v>
      </c>
      <c r="G702" s="168" t="s">
        <v>4948</v>
      </c>
      <c r="H702" s="168" t="s">
        <v>4949</v>
      </c>
      <c r="I702" s="168" t="s">
        <v>4950</v>
      </c>
      <c r="J702" s="168" t="s">
        <v>1482</v>
      </c>
      <c r="K702" s="169" t="s">
        <v>7</v>
      </c>
      <c r="L702" s="170"/>
      <c r="M702" s="170"/>
      <c r="N702" s="170"/>
      <c r="O702" s="170"/>
      <c r="P702" s="170"/>
      <c r="Q702" s="170"/>
      <c r="R702" s="170"/>
      <c r="S702" s="189"/>
      <c r="T702" s="189"/>
      <c r="U702" s="180"/>
      <c r="V702" s="180"/>
      <c r="W702" s="180"/>
      <c r="X702" s="180"/>
      <c r="Y702" s="180"/>
      <c r="Z702" s="180"/>
      <c r="AA702" s="180"/>
      <c r="AB702" s="180"/>
      <c r="AC702" s="180"/>
      <c r="AD702" s="180"/>
      <c r="AE702" s="180"/>
      <c r="AF702" s="180"/>
      <c r="AG702" s="180"/>
      <c r="AH702" s="180"/>
    </row>
    <row r="703" ht="15.75" customHeight="1">
      <c r="A703" s="161">
        <v>701.0</v>
      </c>
      <c r="B703" s="167" t="s">
        <v>4951</v>
      </c>
      <c r="C703" s="160" t="s">
        <v>4952</v>
      </c>
      <c r="D703" s="167">
        <v>75.0</v>
      </c>
      <c r="E703" s="96" t="s">
        <v>927</v>
      </c>
      <c r="F703" s="168" t="s">
        <v>4953</v>
      </c>
      <c r="G703" s="168" t="s">
        <v>4954</v>
      </c>
      <c r="H703" s="168" t="s">
        <v>4955</v>
      </c>
      <c r="I703" s="168" t="s">
        <v>4956</v>
      </c>
      <c r="J703" s="168" t="s">
        <v>1979</v>
      </c>
      <c r="K703" s="169" t="s">
        <v>269</v>
      </c>
      <c r="L703" s="170"/>
      <c r="M703" s="170"/>
      <c r="N703" s="170"/>
      <c r="O703" s="170"/>
      <c r="P703" s="170"/>
      <c r="Q703" s="170"/>
      <c r="R703" s="170"/>
      <c r="S703" s="189"/>
      <c r="T703" s="189"/>
      <c r="U703" s="180"/>
      <c r="V703" s="180"/>
      <c r="W703" s="180"/>
      <c r="X703" s="180"/>
      <c r="Y703" s="180"/>
      <c r="Z703" s="180"/>
      <c r="AA703" s="180"/>
      <c r="AB703" s="180"/>
      <c r="AC703" s="180"/>
      <c r="AD703" s="180"/>
      <c r="AE703" s="180"/>
      <c r="AF703" s="180"/>
      <c r="AG703" s="180"/>
      <c r="AH703" s="180"/>
    </row>
    <row r="704" ht="15.75" customHeight="1">
      <c r="A704" s="161">
        <v>702.0</v>
      </c>
      <c r="B704" s="167" t="s">
        <v>4951</v>
      </c>
      <c r="C704" s="160" t="s">
        <v>4957</v>
      </c>
      <c r="D704" s="167">
        <v>55.0</v>
      </c>
      <c r="E704" s="96" t="s">
        <v>4958</v>
      </c>
      <c r="F704" s="168" t="s">
        <v>4959</v>
      </c>
      <c r="G704" s="168" t="s">
        <v>4960</v>
      </c>
      <c r="H704" s="168" t="s">
        <v>4961</v>
      </c>
      <c r="I704" s="168" t="s">
        <v>4962</v>
      </c>
      <c r="J704" s="168" t="s">
        <v>4963</v>
      </c>
      <c r="K704" s="77" t="s">
        <v>7</v>
      </c>
      <c r="L704" s="170"/>
      <c r="M704" s="170"/>
      <c r="N704" s="170"/>
      <c r="O704" s="170"/>
      <c r="P704" s="170"/>
      <c r="Q704" s="170"/>
      <c r="R704" s="170"/>
      <c r="S704" s="189"/>
      <c r="T704" s="189"/>
      <c r="U704" s="180"/>
      <c r="V704" s="180"/>
      <c r="W704" s="180"/>
      <c r="X704" s="180"/>
      <c r="Y704" s="180"/>
      <c r="Z704" s="180"/>
      <c r="AA704" s="180"/>
      <c r="AB704" s="180"/>
      <c r="AC704" s="180"/>
      <c r="AD704" s="180"/>
      <c r="AE704" s="180"/>
      <c r="AF704" s="180"/>
      <c r="AG704" s="180"/>
      <c r="AH704" s="180"/>
    </row>
    <row r="705" ht="15.75" customHeight="1">
      <c r="A705" s="161">
        <v>703.0</v>
      </c>
      <c r="B705" s="167" t="s">
        <v>4951</v>
      </c>
      <c r="C705" s="160" t="s">
        <v>4964</v>
      </c>
      <c r="D705" s="167">
        <v>3.0</v>
      </c>
      <c r="E705" s="96" t="s">
        <v>4965</v>
      </c>
      <c r="F705" s="168" t="s">
        <v>4966</v>
      </c>
      <c r="G705" s="168" t="s">
        <v>4967</v>
      </c>
      <c r="H705" s="168" t="s">
        <v>4968</v>
      </c>
      <c r="I705" s="160"/>
      <c r="J705" s="160"/>
      <c r="K705" s="169" t="s">
        <v>7</v>
      </c>
      <c r="L705" s="170"/>
      <c r="M705" s="170"/>
      <c r="N705" s="170"/>
      <c r="O705" s="170"/>
      <c r="P705" s="170"/>
      <c r="Q705" s="170"/>
      <c r="R705" s="170"/>
      <c r="S705" s="189"/>
      <c r="T705" s="189"/>
      <c r="U705" s="180"/>
      <c r="V705" s="180"/>
      <c r="W705" s="180"/>
      <c r="X705" s="180"/>
      <c r="Y705" s="180"/>
      <c r="Z705" s="180"/>
      <c r="AA705" s="180"/>
      <c r="AB705" s="180"/>
      <c r="AC705" s="180"/>
      <c r="AD705" s="180"/>
      <c r="AE705" s="180"/>
      <c r="AF705" s="180"/>
      <c r="AG705" s="180"/>
      <c r="AH705" s="180"/>
    </row>
    <row r="706" ht="15.75" customHeight="1">
      <c r="A706" s="161">
        <v>704.0</v>
      </c>
      <c r="B706" s="167" t="s">
        <v>4951</v>
      </c>
      <c r="C706" s="160" t="s">
        <v>4969</v>
      </c>
      <c r="D706" s="167">
        <v>10.0</v>
      </c>
      <c r="E706" s="96" t="s">
        <v>4970</v>
      </c>
      <c r="F706" s="168" t="s">
        <v>4971</v>
      </c>
      <c r="G706" s="168" t="s">
        <v>4972</v>
      </c>
      <c r="H706" s="168" t="s">
        <v>4973</v>
      </c>
      <c r="I706" s="168" t="s">
        <v>4974</v>
      </c>
      <c r="J706" s="168" t="s">
        <v>4975</v>
      </c>
      <c r="K706" s="169" t="s">
        <v>1297</v>
      </c>
      <c r="L706" s="170"/>
      <c r="M706" s="170"/>
      <c r="N706" s="170"/>
      <c r="O706" s="170"/>
      <c r="P706" s="170"/>
      <c r="Q706" s="170"/>
      <c r="R706" s="170"/>
      <c r="S706" s="189"/>
      <c r="T706" s="189"/>
      <c r="U706" s="180"/>
      <c r="V706" s="180"/>
      <c r="W706" s="180"/>
      <c r="X706" s="180"/>
      <c r="Y706" s="180"/>
      <c r="Z706" s="180"/>
      <c r="AA706" s="180"/>
      <c r="AB706" s="180"/>
      <c r="AC706" s="180"/>
      <c r="AD706" s="180"/>
      <c r="AE706" s="180"/>
      <c r="AF706" s="180"/>
      <c r="AG706" s="180"/>
      <c r="AH706" s="180"/>
    </row>
    <row r="707" ht="15.75" customHeight="1">
      <c r="A707" s="161">
        <v>705.0</v>
      </c>
      <c r="B707" s="167" t="s">
        <v>4951</v>
      </c>
      <c r="C707" s="160" t="s">
        <v>4976</v>
      </c>
      <c r="D707" s="167">
        <v>561.0</v>
      </c>
      <c r="E707" s="96" t="s">
        <v>256</v>
      </c>
      <c r="F707" s="168" t="s">
        <v>4977</v>
      </c>
      <c r="G707" s="168" t="s">
        <v>4978</v>
      </c>
      <c r="H707" s="168" t="s">
        <v>4979</v>
      </c>
      <c r="I707" s="168" t="s">
        <v>4980</v>
      </c>
      <c r="J707" s="168" t="s">
        <v>4955</v>
      </c>
      <c r="K707" s="169" t="s">
        <v>269</v>
      </c>
      <c r="L707" s="170"/>
      <c r="M707" s="170"/>
      <c r="N707" s="170"/>
      <c r="O707" s="170"/>
      <c r="P707" s="170"/>
      <c r="Q707" s="170"/>
      <c r="R707" s="170"/>
      <c r="S707" s="189"/>
      <c r="T707" s="189"/>
      <c r="U707" s="180"/>
      <c r="V707" s="180"/>
      <c r="W707" s="180"/>
      <c r="X707" s="180"/>
      <c r="Y707" s="180"/>
      <c r="Z707" s="180"/>
      <c r="AA707" s="180"/>
      <c r="AB707" s="180"/>
      <c r="AC707" s="180"/>
      <c r="AD707" s="180"/>
      <c r="AE707" s="180"/>
      <c r="AF707" s="180"/>
      <c r="AG707" s="180"/>
      <c r="AH707" s="180"/>
    </row>
    <row r="708" ht="15.75" customHeight="1">
      <c r="A708" s="161">
        <v>706.0</v>
      </c>
      <c r="B708" s="167" t="s">
        <v>4951</v>
      </c>
      <c r="C708" s="160" t="s">
        <v>4981</v>
      </c>
      <c r="D708" s="167">
        <v>10.0</v>
      </c>
      <c r="E708" s="96" t="s">
        <v>4982</v>
      </c>
      <c r="F708" s="168" t="s">
        <v>4983</v>
      </c>
      <c r="G708" s="168" t="s">
        <v>4984</v>
      </c>
      <c r="H708" s="168" t="s">
        <v>4985</v>
      </c>
      <c r="I708" s="168" t="s">
        <v>4986</v>
      </c>
      <c r="J708" s="168" t="s">
        <v>4987</v>
      </c>
      <c r="K708" s="169" t="s">
        <v>269</v>
      </c>
      <c r="L708" s="170"/>
      <c r="M708" s="170"/>
      <c r="N708" s="170"/>
      <c r="O708" s="170"/>
      <c r="P708" s="170"/>
      <c r="Q708" s="170"/>
      <c r="R708" s="170"/>
      <c r="S708" s="189"/>
      <c r="T708" s="189"/>
      <c r="U708" s="180"/>
      <c r="V708" s="180"/>
      <c r="W708" s="180"/>
      <c r="X708" s="180"/>
      <c r="Y708" s="180"/>
      <c r="Z708" s="180"/>
      <c r="AA708" s="180"/>
      <c r="AB708" s="180"/>
      <c r="AC708" s="180"/>
      <c r="AD708" s="180"/>
      <c r="AE708" s="180"/>
      <c r="AF708" s="180"/>
      <c r="AG708" s="180"/>
      <c r="AH708" s="180"/>
    </row>
    <row r="709" ht="15.75" customHeight="1">
      <c r="A709" s="161">
        <v>707.0</v>
      </c>
      <c r="B709" s="167" t="s">
        <v>4951</v>
      </c>
      <c r="C709" s="160" t="s">
        <v>4988</v>
      </c>
      <c r="D709" s="167">
        <v>41.0</v>
      </c>
      <c r="E709" s="96" t="s">
        <v>4989</v>
      </c>
      <c r="F709" s="168" t="s">
        <v>4990</v>
      </c>
      <c r="G709" s="168" t="s">
        <v>4991</v>
      </c>
      <c r="H709" s="168" t="s">
        <v>4992</v>
      </c>
      <c r="I709" s="168" t="s">
        <v>4993</v>
      </c>
      <c r="J709" s="168" t="s">
        <v>4994</v>
      </c>
      <c r="K709" s="77" t="s">
        <v>480</v>
      </c>
      <c r="L709" s="170"/>
      <c r="M709" s="170"/>
      <c r="N709" s="170"/>
      <c r="O709" s="170"/>
      <c r="P709" s="170"/>
      <c r="Q709" s="170"/>
      <c r="R709" s="170"/>
      <c r="S709" s="189"/>
      <c r="T709" s="189"/>
      <c r="U709" s="180"/>
      <c r="V709" s="180"/>
      <c r="W709" s="180"/>
      <c r="X709" s="180"/>
      <c r="Y709" s="180"/>
      <c r="Z709" s="180"/>
      <c r="AA709" s="180"/>
      <c r="AB709" s="180"/>
      <c r="AC709" s="180"/>
      <c r="AD709" s="180"/>
      <c r="AE709" s="180"/>
      <c r="AF709" s="180"/>
      <c r="AG709" s="180"/>
      <c r="AH709" s="180"/>
    </row>
    <row r="710" ht="15.75" customHeight="1">
      <c r="A710" s="161">
        <v>708.0</v>
      </c>
      <c r="B710" s="167" t="s">
        <v>4951</v>
      </c>
      <c r="C710" s="160" t="s">
        <v>4995</v>
      </c>
      <c r="D710" s="167">
        <v>25.0</v>
      </c>
      <c r="E710" s="96" t="s">
        <v>1847</v>
      </c>
      <c r="F710" s="168" t="s">
        <v>1402</v>
      </c>
      <c r="G710" s="168" t="s">
        <v>840</v>
      </c>
      <c r="H710" s="168" t="s">
        <v>1366</v>
      </c>
      <c r="I710" s="168" t="s">
        <v>996</v>
      </c>
      <c r="J710" s="168" t="s">
        <v>998</v>
      </c>
      <c r="K710" s="169" t="s">
        <v>480</v>
      </c>
      <c r="L710" s="170"/>
      <c r="M710" s="170"/>
      <c r="N710" s="170"/>
      <c r="O710" s="170"/>
      <c r="P710" s="170"/>
      <c r="Q710" s="170"/>
      <c r="R710" s="170"/>
      <c r="S710" s="189"/>
      <c r="T710" s="189"/>
      <c r="U710" s="180"/>
      <c r="V710" s="180"/>
      <c r="W710" s="180"/>
      <c r="X710" s="180"/>
      <c r="Y710" s="180"/>
      <c r="Z710" s="180"/>
      <c r="AA710" s="180"/>
      <c r="AB710" s="180"/>
      <c r="AC710" s="180"/>
      <c r="AD710" s="180"/>
      <c r="AE710" s="180"/>
      <c r="AF710" s="180"/>
      <c r="AG710" s="180"/>
      <c r="AH710" s="180"/>
    </row>
    <row r="711" ht="15.75" customHeight="1">
      <c r="A711" s="161">
        <v>709.0</v>
      </c>
      <c r="B711" s="167" t="s">
        <v>4951</v>
      </c>
      <c r="C711" s="160" t="s">
        <v>4996</v>
      </c>
      <c r="D711" s="167">
        <v>2.0</v>
      </c>
      <c r="E711" s="96" t="s">
        <v>4997</v>
      </c>
      <c r="F711" s="168" t="s">
        <v>4998</v>
      </c>
      <c r="G711" s="168" t="s">
        <v>4999</v>
      </c>
      <c r="H711" s="160"/>
      <c r="I711" s="160"/>
      <c r="J711" s="160"/>
      <c r="K711" s="169" t="s">
        <v>215</v>
      </c>
      <c r="L711" s="170"/>
      <c r="M711" s="170"/>
      <c r="N711" s="170"/>
      <c r="O711" s="170"/>
      <c r="P711" s="170"/>
      <c r="Q711" s="170"/>
      <c r="R711" s="170"/>
      <c r="S711" s="189"/>
      <c r="T711" s="189"/>
      <c r="U711" s="180"/>
      <c r="V711" s="180"/>
      <c r="W711" s="180"/>
      <c r="X711" s="180"/>
      <c r="Y711" s="180"/>
      <c r="Z711" s="180"/>
      <c r="AA711" s="180"/>
      <c r="AB711" s="180"/>
      <c r="AC711" s="180"/>
      <c r="AD711" s="180"/>
      <c r="AE711" s="180"/>
      <c r="AF711" s="180"/>
      <c r="AG711" s="180"/>
      <c r="AH711" s="180"/>
    </row>
    <row r="712" ht="15.75" customHeight="1">
      <c r="A712" s="161">
        <v>710.0</v>
      </c>
      <c r="B712" s="167" t="s">
        <v>4951</v>
      </c>
      <c r="C712" s="160" t="s">
        <v>5000</v>
      </c>
      <c r="D712" s="167">
        <v>109.0</v>
      </c>
      <c r="E712" s="96" t="s">
        <v>1298</v>
      </c>
      <c r="F712" s="168" t="s">
        <v>5001</v>
      </c>
      <c r="G712" s="168" t="s">
        <v>5002</v>
      </c>
      <c r="H712" s="168" t="s">
        <v>5003</v>
      </c>
      <c r="I712" s="168" t="s">
        <v>5004</v>
      </c>
      <c r="J712" s="168" t="s">
        <v>5005</v>
      </c>
      <c r="K712" s="86" t="s">
        <v>896</v>
      </c>
      <c r="L712" s="170"/>
      <c r="M712" s="170"/>
      <c r="N712" s="170"/>
      <c r="O712" s="170"/>
      <c r="P712" s="170"/>
      <c r="Q712" s="170"/>
      <c r="R712" s="170"/>
      <c r="S712" s="189"/>
      <c r="T712" s="189"/>
      <c r="U712" s="180"/>
      <c r="V712" s="180"/>
      <c r="W712" s="180"/>
      <c r="X712" s="180"/>
      <c r="Y712" s="180"/>
      <c r="Z712" s="180"/>
      <c r="AA712" s="180"/>
      <c r="AB712" s="180"/>
      <c r="AC712" s="180"/>
      <c r="AD712" s="180"/>
      <c r="AE712" s="180"/>
      <c r="AF712" s="180"/>
      <c r="AG712" s="180"/>
      <c r="AH712" s="180"/>
    </row>
    <row r="713" ht="15.75" customHeight="1">
      <c r="A713" s="161">
        <v>711.0</v>
      </c>
      <c r="B713" s="167" t="s">
        <v>4951</v>
      </c>
      <c r="C713" s="160" t="s">
        <v>5006</v>
      </c>
      <c r="D713" s="167">
        <v>93.0</v>
      </c>
      <c r="E713" s="96" t="s">
        <v>1699</v>
      </c>
      <c r="F713" s="168" t="s">
        <v>5007</v>
      </c>
      <c r="G713" s="168" t="s">
        <v>5008</v>
      </c>
      <c r="H713" s="168" t="s">
        <v>5001</v>
      </c>
      <c r="I713" s="168" t="s">
        <v>5009</v>
      </c>
      <c r="J713" s="168" t="s">
        <v>5010</v>
      </c>
      <c r="K713" s="169" t="s">
        <v>7</v>
      </c>
      <c r="L713" s="170"/>
      <c r="M713" s="170"/>
      <c r="N713" s="170"/>
      <c r="O713" s="170"/>
      <c r="P713" s="170"/>
      <c r="Q713" s="170"/>
      <c r="R713" s="170"/>
      <c r="S713" s="189"/>
      <c r="T713" s="189"/>
      <c r="U713" s="180"/>
      <c r="V713" s="180"/>
      <c r="W713" s="180"/>
      <c r="X713" s="180"/>
      <c r="Y713" s="180"/>
      <c r="Z713" s="180"/>
      <c r="AA713" s="180"/>
      <c r="AB713" s="180"/>
      <c r="AC713" s="180"/>
      <c r="AD713" s="180"/>
      <c r="AE713" s="180"/>
      <c r="AF713" s="180"/>
      <c r="AG713" s="180"/>
      <c r="AH713" s="180"/>
    </row>
    <row r="714" ht="15.75" customHeight="1">
      <c r="A714" s="161">
        <v>712.0</v>
      </c>
      <c r="B714" s="167" t="s">
        <v>4951</v>
      </c>
      <c r="C714" s="160" t="s">
        <v>5011</v>
      </c>
      <c r="D714" s="167">
        <v>44.0</v>
      </c>
      <c r="E714" s="96" t="s">
        <v>5012</v>
      </c>
      <c r="F714" s="168" t="s">
        <v>5013</v>
      </c>
      <c r="G714" s="168" t="s">
        <v>5014</v>
      </c>
      <c r="H714" s="168" t="s">
        <v>5015</v>
      </c>
      <c r="I714" s="168" t="s">
        <v>5016</v>
      </c>
      <c r="J714" s="168" t="s">
        <v>5017</v>
      </c>
      <c r="K714" s="169" t="s">
        <v>7</v>
      </c>
      <c r="L714" s="170"/>
      <c r="M714" s="170"/>
      <c r="N714" s="170"/>
      <c r="O714" s="170"/>
      <c r="P714" s="170"/>
      <c r="Q714" s="170"/>
      <c r="R714" s="170"/>
      <c r="S714" s="189"/>
      <c r="T714" s="189"/>
      <c r="U714" s="180"/>
      <c r="V714" s="180"/>
      <c r="W714" s="180"/>
      <c r="X714" s="180"/>
      <c r="Y714" s="180"/>
      <c r="Z714" s="180"/>
      <c r="AA714" s="180"/>
      <c r="AB714" s="180"/>
      <c r="AC714" s="180"/>
      <c r="AD714" s="180"/>
      <c r="AE714" s="180"/>
      <c r="AF714" s="180"/>
      <c r="AG714" s="180"/>
      <c r="AH714" s="180"/>
    </row>
    <row r="715" ht="15.75" customHeight="1">
      <c r="A715" s="161">
        <v>713.0</v>
      </c>
      <c r="B715" s="167" t="s">
        <v>4951</v>
      </c>
      <c r="C715" s="160" t="s">
        <v>5018</v>
      </c>
      <c r="D715" s="167">
        <v>15.0</v>
      </c>
      <c r="E715" s="96" t="s">
        <v>5019</v>
      </c>
      <c r="F715" s="168" t="s">
        <v>5020</v>
      </c>
      <c r="G715" s="168" t="s">
        <v>5021</v>
      </c>
      <c r="H715" s="168" t="s">
        <v>5022</v>
      </c>
      <c r="I715" s="160"/>
      <c r="J715" s="160"/>
      <c r="K715" s="169" t="s">
        <v>285</v>
      </c>
      <c r="L715" s="170"/>
      <c r="M715" s="170"/>
      <c r="N715" s="170"/>
      <c r="O715" s="170"/>
      <c r="P715" s="170"/>
      <c r="Q715" s="170"/>
      <c r="R715" s="170"/>
      <c r="S715" s="189"/>
      <c r="T715" s="189"/>
      <c r="U715" s="180"/>
      <c r="V715" s="180"/>
      <c r="W715" s="180"/>
      <c r="X715" s="180"/>
      <c r="Y715" s="180"/>
      <c r="Z715" s="180"/>
      <c r="AA715" s="180"/>
      <c r="AB715" s="180"/>
      <c r="AC715" s="180"/>
      <c r="AD715" s="180"/>
      <c r="AE715" s="180"/>
      <c r="AF715" s="180"/>
      <c r="AG715" s="180"/>
      <c r="AH715" s="180"/>
    </row>
    <row r="716" ht="15.75" customHeight="1">
      <c r="A716" s="161">
        <v>714.0</v>
      </c>
      <c r="B716" s="167" t="s">
        <v>4951</v>
      </c>
      <c r="C716" s="160" t="s">
        <v>5023</v>
      </c>
      <c r="D716" s="167">
        <v>335.0</v>
      </c>
      <c r="E716" s="96" t="s">
        <v>469</v>
      </c>
      <c r="F716" s="168" t="s">
        <v>5024</v>
      </c>
      <c r="G716" s="168" t="s">
        <v>1029</v>
      </c>
      <c r="H716" s="168" t="s">
        <v>1158</v>
      </c>
      <c r="I716" s="168" t="s">
        <v>5025</v>
      </c>
      <c r="J716" s="168" t="s">
        <v>5026</v>
      </c>
      <c r="K716" s="77" t="s">
        <v>480</v>
      </c>
      <c r="L716" s="170"/>
      <c r="M716" s="170"/>
      <c r="N716" s="170"/>
      <c r="O716" s="170"/>
      <c r="P716" s="170"/>
      <c r="Q716" s="170"/>
      <c r="R716" s="170"/>
      <c r="S716" s="189"/>
      <c r="T716" s="189"/>
      <c r="U716" s="180"/>
      <c r="V716" s="180"/>
      <c r="W716" s="180"/>
      <c r="X716" s="180"/>
      <c r="Y716" s="180"/>
      <c r="Z716" s="180"/>
      <c r="AA716" s="180"/>
      <c r="AB716" s="180"/>
      <c r="AC716" s="180"/>
      <c r="AD716" s="180"/>
      <c r="AE716" s="180"/>
      <c r="AF716" s="180"/>
      <c r="AG716" s="180"/>
      <c r="AH716" s="180"/>
    </row>
    <row r="717" ht="15.75" customHeight="1">
      <c r="A717" s="161">
        <v>715.0</v>
      </c>
      <c r="B717" s="167" t="s">
        <v>4951</v>
      </c>
      <c r="C717" s="160" t="s">
        <v>5027</v>
      </c>
      <c r="D717" s="167">
        <v>2.0</v>
      </c>
      <c r="E717" s="96" t="s">
        <v>5028</v>
      </c>
      <c r="F717" s="168" t="s">
        <v>5029</v>
      </c>
      <c r="G717" s="168" t="s">
        <v>5030</v>
      </c>
      <c r="H717" s="160"/>
      <c r="I717" s="160"/>
      <c r="J717" s="160"/>
      <c r="K717" s="169" t="s">
        <v>7</v>
      </c>
      <c r="L717" s="170"/>
      <c r="M717" s="170"/>
      <c r="N717" s="170"/>
      <c r="O717" s="170"/>
      <c r="P717" s="170"/>
      <c r="Q717" s="170"/>
      <c r="R717" s="170"/>
      <c r="S717" s="189"/>
      <c r="T717" s="189"/>
      <c r="U717" s="180"/>
      <c r="V717" s="180"/>
      <c r="W717" s="180"/>
      <c r="X717" s="180"/>
      <c r="Y717" s="180"/>
      <c r="Z717" s="180"/>
      <c r="AA717" s="180"/>
      <c r="AB717" s="180"/>
      <c r="AC717" s="180"/>
      <c r="AD717" s="180"/>
      <c r="AE717" s="180"/>
      <c r="AF717" s="180"/>
      <c r="AG717" s="180"/>
      <c r="AH717" s="180"/>
    </row>
    <row r="718" ht="15.75" customHeight="1">
      <c r="A718" s="161">
        <v>716.0</v>
      </c>
      <c r="B718" s="167" t="s">
        <v>4951</v>
      </c>
      <c r="C718" s="160" t="s">
        <v>5031</v>
      </c>
      <c r="D718" s="167">
        <v>4.0</v>
      </c>
      <c r="E718" s="96" t="s">
        <v>5032</v>
      </c>
      <c r="F718" s="168" t="s">
        <v>5033</v>
      </c>
      <c r="G718" s="168" t="s">
        <v>5034</v>
      </c>
      <c r="H718" s="168" t="s">
        <v>5035</v>
      </c>
      <c r="I718" s="168" t="s">
        <v>1015</v>
      </c>
      <c r="J718" s="160"/>
      <c r="K718" s="77" t="s">
        <v>7</v>
      </c>
      <c r="L718" s="170"/>
      <c r="M718" s="170"/>
      <c r="N718" s="170"/>
      <c r="O718" s="170"/>
      <c r="P718" s="170"/>
      <c r="Q718" s="170"/>
      <c r="R718" s="170"/>
      <c r="S718" s="189"/>
      <c r="T718" s="189"/>
      <c r="U718" s="180"/>
      <c r="V718" s="180"/>
      <c r="W718" s="180"/>
      <c r="X718" s="180"/>
      <c r="Y718" s="180"/>
      <c r="Z718" s="180"/>
      <c r="AA718" s="180"/>
      <c r="AB718" s="180"/>
      <c r="AC718" s="180"/>
      <c r="AD718" s="180"/>
      <c r="AE718" s="180"/>
      <c r="AF718" s="180"/>
      <c r="AG718" s="180"/>
      <c r="AH718" s="180"/>
    </row>
    <row r="719" ht="15.75" customHeight="1">
      <c r="A719" s="161">
        <v>717.0</v>
      </c>
      <c r="B719" s="167" t="s">
        <v>4951</v>
      </c>
      <c r="C719" s="160" t="s">
        <v>5036</v>
      </c>
      <c r="D719" s="167">
        <v>7.0</v>
      </c>
      <c r="E719" s="96" t="s">
        <v>5037</v>
      </c>
      <c r="F719" s="168" t="s">
        <v>840</v>
      </c>
      <c r="G719" s="160"/>
      <c r="H719" s="160"/>
      <c r="I719" s="160"/>
      <c r="J719" s="160"/>
      <c r="K719" s="77" t="s">
        <v>480</v>
      </c>
      <c r="L719" s="170"/>
      <c r="M719" s="170"/>
      <c r="N719" s="170"/>
      <c r="O719" s="170"/>
      <c r="P719" s="170"/>
      <c r="Q719" s="170"/>
      <c r="R719" s="170"/>
      <c r="S719" s="189"/>
      <c r="T719" s="189"/>
      <c r="U719" s="180"/>
      <c r="V719" s="180"/>
      <c r="W719" s="180"/>
      <c r="X719" s="180"/>
      <c r="Y719" s="180"/>
      <c r="Z719" s="180"/>
      <c r="AA719" s="180"/>
      <c r="AB719" s="180"/>
      <c r="AC719" s="180"/>
      <c r="AD719" s="180"/>
      <c r="AE719" s="180"/>
      <c r="AF719" s="180"/>
      <c r="AG719" s="180"/>
      <c r="AH719" s="180"/>
    </row>
    <row r="720" ht="15.75" customHeight="1">
      <c r="A720" s="161">
        <v>718.0</v>
      </c>
      <c r="B720" s="167" t="s">
        <v>4951</v>
      </c>
      <c r="C720" s="160" t="s">
        <v>5038</v>
      </c>
      <c r="D720" s="167">
        <v>14.0</v>
      </c>
      <c r="E720" s="96" t="s">
        <v>5039</v>
      </c>
      <c r="F720" s="168" t="s">
        <v>5040</v>
      </c>
      <c r="G720" s="168" t="s">
        <v>1296</v>
      </c>
      <c r="H720" s="168" t="s">
        <v>1125</v>
      </c>
      <c r="I720" s="168" t="s">
        <v>609</v>
      </c>
      <c r="J720" s="168" t="s">
        <v>5041</v>
      </c>
      <c r="K720" s="77" t="s">
        <v>480</v>
      </c>
      <c r="L720" s="170"/>
      <c r="M720" s="170"/>
      <c r="N720" s="170"/>
      <c r="O720" s="170"/>
      <c r="P720" s="170"/>
      <c r="Q720" s="170"/>
      <c r="R720" s="170"/>
      <c r="S720" s="189"/>
      <c r="T720" s="189"/>
      <c r="U720" s="180"/>
      <c r="V720" s="180"/>
      <c r="W720" s="180"/>
      <c r="X720" s="180"/>
      <c r="Y720" s="180"/>
      <c r="Z720" s="180"/>
      <c r="AA720" s="180"/>
      <c r="AB720" s="180"/>
      <c r="AC720" s="180"/>
      <c r="AD720" s="180"/>
      <c r="AE720" s="180"/>
      <c r="AF720" s="180"/>
      <c r="AG720" s="180"/>
      <c r="AH720" s="180"/>
    </row>
    <row r="721" ht="15.75" customHeight="1">
      <c r="A721" s="67">
        <v>719.0</v>
      </c>
      <c r="B721" s="73" t="s">
        <v>4951</v>
      </c>
      <c r="C721" s="72" t="s">
        <v>5042</v>
      </c>
      <c r="D721" s="73">
        <v>4.0</v>
      </c>
      <c r="E721" s="98" t="s">
        <v>5043</v>
      </c>
      <c r="F721" s="75" t="s">
        <v>5044</v>
      </c>
      <c r="G721" s="75" t="s">
        <v>5045</v>
      </c>
      <c r="H721" s="75" t="s">
        <v>5046</v>
      </c>
      <c r="I721" s="75" t="s">
        <v>5047</v>
      </c>
      <c r="K721" s="77" t="s">
        <v>1297</v>
      </c>
      <c r="L721" s="54"/>
      <c r="M721" s="54"/>
      <c r="N721" s="54"/>
      <c r="O721" s="54"/>
      <c r="P721" s="54"/>
      <c r="Q721" s="54"/>
      <c r="R721" s="54"/>
      <c r="S721" s="105"/>
      <c r="T721" s="105"/>
      <c r="U721" s="180"/>
      <c r="V721" s="180"/>
      <c r="W721" s="180"/>
      <c r="X721" s="180"/>
      <c r="Y721" s="180"/>
      <c r="Z721" s="180"/>
      <c r="AA721" s="180"/>
      <c r="AB721" s="180"/>
      <c r="AC721" s="180"/>
      <c r="AD721" s="180"/>
      <c r="AE721" s="180"/>
      <c r="AF721" s="180"/>
      <c r="AG721" s="180"/>
      <c r="AH721" s="180"/>
    </row>
    <row r="722" ht="15.75" customHeight="1">
      <c r="A722" s="161">
        <v>720.0</v>
      </c>
      <c r="B722" s="167" t="s">
        <v>4951</v>
      </c>
      <c r="C722" s="160" t="s">
        <v>5048</v>
      </c>
      <c r="D722" s="167">
        <v>3.0</v>
      </c>
      <c r="E722" s="96" t="s">
        <v>5049</v>
      </c>
      <c r="F722" s="168" t="s">
        <v>5050</v>
      </c>
      <c r="G722" s="168" t="s">
        <v>5051</v>
      </c>
      <c r="H722" s="168" t="s">
        <v>5052</v>
      </c>
      <c r="I722" s="160"/>
      <c r="J722" s="160"/>
      <c r="K722" s="77" t="s">
        <v>480</v>
      </c>
      <c r="L722" s="170"/>
      <c r="M722" s="170"/>
      <c r="N722" s="170"/>
      <c r="O722" s="170"/>
      <c r="P722" s="170"/>
      <c r="Q722" s="170"/>
      <c r="R722" s="170"/>
      <c r="S722" s="189"/>
      <c r="T722" s="189"/>
      <c r="U722" s="180"/>
      <c r="V722" s="180"/>
      <c r="W722" s="180"/>
      <c r="X722" s="180"/>
      <c r="Y722" s="180"/>
      <c r="Z722" s="180"/>
      <c r="AA722" s="180"/>
      <c r="AB722" s="180"/>
      <c r="AC722" s="180"/>
      <c r="AD722" s="180"/>
      <c r="AE722" s="180"/>
      <c r="AF722" s="180"/>
      <c r="AG722" s="180"/>
      <c r="AH722" s="180"/>
    </row>
    <row r="723" ht="15.75" customHeight="1">
      <c r="A723" s="161">
        <v>721.0</v>
      </c>
      <c r="B723" s="167" t="s">
        <v>4951</v>
      </c>
      <c r="C723" s="160" t="s">
        <v>5053</v>
      </c>
      <c r="D723" s="167">
        <v>40.0</v>
      </c>
      <c r="E723" s="96" t="s">
        <v>5054</v>
      </c>
      <c r="F723" s="168" t="s">
        <v>475</v>
      </c>
      <c r="G723" s="168" t="s">
        <v>5055</v>
      </c>
      <c r="H723" s="168" t="s">
        <v>5056</v>
      </c>
      <c r="I723" s="168" t="s">
        <v>5057</v>
      </c>
      <c r="J723" s="168" t="s">
        <v>5058</v>
      </c>
      <c r="K723" s="169" t="s">
        <v>7</v>
      </c>
      <c r="L723" s="170"/>
      <c r="M723" s="170"/>
      <c r="N723" s="170"/>
      <c r="O723" s="170"/>
      <c r="P723" s="170"/>
      <c r="Q723" s="170"/>
      <c r="R723" s="170"/>
      <c r="S723" s="189"/>
      <c r="T723" s="189"/>
      <c r="U723" s="180"/>
      <c r="V723" s="180"/>
      <c r="W723" s="180"/>
      <c r="X723" s="180"/>
      <c r="Y723" s="180"/>
      <c r="Z723" s="180"/>
      <c r="AA723" s="180"/>
      <c r="AB723" s="180"/>
      <c r="AC723" s="180"/>
      <c r="AD723" s="180"/>
      <c r="AE723" s="180"/>
      <c r="AF723" s="180"/>
      <c r="AG723" s="180"/>
      <c r="AH723" s="180"/>
    </row>
    <row r="724" ht="15.75" customHeight="1">
      <c r="A724" s="161">
        <v>722.0</v>
      </c>
      <c r="B724" s="167" t="s">
        <v>4951</v>
      </c>
      <c r="C724" s="160" t="s">
        <v>5059</v>
      </c>
      <c r="D724" s="167">
        <v>51.0</v>
      </c>
      <c r="E724" s="96" t="s">
        <v>1231</v>
      </c>
      <c r="F724" s="168" t="s">
        <v>5060</v>
      </c>
      <c r="G724" s="168" t="s">
        <v>1236</v>
      </c>
      <c r="H724" s="168" t="s">
        <v>5061</v>
      </c>
      <c r="I724" s="168" t="s">
        <v>5062</v>
      </c>
      <c r="J724" s="168" t="s">
        <v>5063</v>
      </c>
      <c r="K724" s="169" t="s">
        <v>7</v>
      </c>
      <c r="L724" s="170"/>
      <c r="M724" s="170"/>
      <c r="N724" s="170"/>
      <c r="O724" s="170"/>
      <c r="P724" s="170"/>
      <c r="Q724" s="170"/>
      <c r="R724" s="170"/>
      <c r="S724" s="189"/>
      <c r="T724" s="189"/>
      <c r="U724" s="180"/>
      <c r="V724" s="180"/>
      <c r="W724" s="180"/>
      <c r="X724" s="180"/>
      <c r="Y724" s="180"/>
      <c r="Z724" s="180"/>
      <c r="AA724" s="180"/>
      <c r="AB724" s="180"/>
      <c r="AC724" s="180"/>
      <c r="AD724" s="180"/>
      <c r="AE724" s="180"/>
      <c r="AF724" s="180"/>
      <c r="AG724" s="180"/>
      <c r="AH724" s="180"/>
    </row>
    <row r="725" ht="15.75" customHeight="1">
      <c r="A725" s="161">
        <v>723.0</v>
      </c>
      <c r="B725" s="167" t="s">
        <v>4951</v>
      </c>
      <c r="C725" s="160" t="s">
        <v>5064</v>
      </c>
      <c r="D725" s="167">
        <v>24.0</v>
      </c>
      <c r="E725" s="96" t="s">
        <v>5065</v>
      </c>
      <c r="F725" s="168" t="s">
        <v>5066</v>
      </c>
      <c r="G725" s="168" t="s">
        <v>4219</v>
      </c>
      <c r="H725" s="168" t="s">
        <v>5067</v>
      </c>
      <c r="I725" s="168" t="s">
        <v>5068</v>
      </c>
      <c r="J725" s="168" t="s">
        <v>5069</v>
      </c>
      <c r="K725" s="169" t="s">
        <v>727</v>
      </c>
      <c r="L725" s="170"/>
      <c r="M725" s="170"/>
      <c r="N725" s="170"/>
      <c r="O725" s="170"/>
      <c r="P725" s="170"/>
      <c r="Q725" s="170"/>
      <c r="R725" s="170"/>
      <c r="S725" s="189"/>
      <c r="T725" s="189"/>
      <c r="U725" s="180"/>
      <c r="V725" s="180"/>
      <c r="W725" s="180"/>
      <c r="X725" s="180"/>
      <c r="Y725" s="180"/>
      <c r="Z725" s="180"/>
      <c r="AA725" s="180"/>
      <c r="AB725" s="180"/>
      <c r="AC725" s="180"/>
      <c r="AD725" s="180"/>
      <c r="AE725" s="180"/>
      <c r="AF725" s="180"/>
      <c r="AG725" s="180"/>
      <c r="AH725" s="180"/>
    </row>
    <row r="726" ht="15.75" customHeight="1">
      <c r="A726" s="161">
        <v>724.0</v>
      </c>
      <c r="B726" s="167" t="s">
        <v>4951</v>
      </c>
      <c r="C726" s="160" t="s">
        <v>5070</v>
      </c>
      <c r="D726" s="167">
        <v>13.0</v>
      </c>
      <c r="E726" s="96" t="s">
        <v>1595</v>
      </c>
      <c r="F726" s="168" t="s">
        <v>1603</v>
      </c>
      <c r="G726" s="168" t="s">
        <v>5071</v>
      </c>
      <c r="H726" s="168" t="s">
        <v>5072</v>
      </c>
      <c r="I726" s="168" t="s">
        <v>1499</v>
      </c>
      <c r="J726" s="168" t="s">
        <v>1173</v>
      </c>
      <c r="K726" s="169" t="s">
        <v>215</v>
      </c>
      <c r="L726" s="170"/>
      <c r="M726" s="170"/>
      <c r="N726" s="170"/>
      <c r="O726" s="170"/>
      <c r="P726" s="170"/>
      <c r="Q726" s="170"/>
      <c r="R726" s="170"/>
      <c r="S726" s="189"/>
      <c r="T726" s="189"/>
      <c r="U726" s="180"/>
      <c r="V726" s="180"/>
      <c r="W726" s="180"/>
      <c r="X726" s="180"/>
      <c r="Y726" s="180"/>
      <c r="Z726" s="180"/>
      <c r="AA726" s="180"/>
      <c r="AB726" s="180"/>
      <c r="AC726" s="180"/>
      <c r="AD726" s="180"/>
      <c r="AE726" s="180"/>
      <c r="AF726" s="180"/>
      <c r="AG726" s="180"/>
      <c r="AH726" s="180"/>
    </row>
    <row r="727" ht="15.75" customHeight="1">
      <c r="A727" s="161">
        <v>725.0</v>
      </c>
      <c r="B727" s="167" t="s">
        <v>4951</v>
      </c>
      <c r="C727" s="160" t="s">
        <v>5073</v>
      </c>
      <c r="D727" s="167">
        <v>47.0</v>
      </c>
      <c r="E727" s="96" t="s">
        <v>5074</v>
      </c>
      <c r="F727" s="168" t="s">
        <v>5075</v>
      </c>
      <c r="G727" s="168" t="s">
        <v>5076</v>
      </c>
      <c r="H727" s="168" t="s">
        <v>5077</v>
      </c>
      <c r="I727" s="168" t="s">
        <v>5078</v>
      </c>
      <c r="J727" s="168" t="s">
        <v>789</v>
      </c>
      <c r="K727" s="77" t="s">
        <v>316</v>
      </c>
      <c r="L727" s="170"/>
      <c r="M727" s="170"/>
      <c r="N727" s="170"/>
      <c r="O727" s="170"/>
      <c r="P727" s="170"/>
      <c r="Q727" s="170"/>
      <c r="R727" s="170"/>
      <c r="S727" s="189"/>
      <c r="T727" s="189"/>
      <c r="U727" s="180"/>
      <c r="V727" s="180"/>
      <c r="W727" s="180"/>
      <c r="X727" s="180"/>
      <c r="Y727" s="180"/>
      <c r="Z727" s="180"/>
      <c r="AA727" s="180"/>
      <c r="AB727" s="180"/>
      <c r="AC727" s="180"/>
      <c r="AD727" s="180"/>
      <c r="AE727" s="180"/>
      <c r="AF727" s="180"/>
      <c r="AG727" s="180"/>
      <c r="AH727" s="180"/>
    </row>
    <row r="728" ht="15.75" customHeight="1">
      <c r="A728" s="161">
        <v>726.0</v>
      </c>
      <c r="B728" s="167" t="s">
        <v>4951</v>
      </c>
      <c r="C728" s="160" t="s">
        <v>5079</v>
      </c>
      <c r="D728" s="167">
        <v>97.0</v>
      </c>
      <c r="E728" s="96" t="s">
        <v>5080</v>
      </c>
      <c r="F728" s="168" t="s">
        <v>5024</v>
      </c>
      <c r="G728" s="168" t="s">
        <v>1159</v>
      </c>
      <c r="H728" s="168" t="s">
        <v>5081</v>
      </c>
      <c r="I728" s="168" t="s">
        <v>5082</v>
      </c>
      <c r="J728" s="168" t="s">
        <v>5083</v>
      </c>
      <c r="K728" s="77" t="s">
        <v>480</v>
      </c>
      <c r="L728" s="170"/>
      <c r="M728" s="170"/>
      <c r="N728" s="170"/>
      <c r="O728" s="170"/>
      <c r="P728" s="170"/>
      <c r="Q728" s="170"/>
      <c r="R728" s="170"/>
      <c r="S728" s="189"/>
      <c r="T728" s="189"/>
      <c r="U728" s="180"/>
      <c r="V728" s="180"/>
      <c r="W728" s="180"/>
      <c r="X728" s="180"/>
      <c r="Y728" s="180"/>
      <c r="Z728" s="180"/>
      <c r="AA728" s="180"/>
      <c r="AB728" s="180"/>
      <c r="AC728" s="180"/>
      <c r="AD728" s="180"/>
      <c r="AE728" s="180"/>
      <c r="AF728" s="180"/>
      <c r="AG728" s="180"/>
      <c r="AH728" s="180"/>
    </row>
    <row r="729" ht="15.75" customHeight="1">
      <c r="A729" s="161">
        <v>727.0</v>
      </c>
      <c r="B729" s="167" t="s">
        <v>4951</v>
      </c>
      <c r="C729" s="160" t="s">
        <v>5084</v>
      </c>
      <c r="D729" s="167">
        <v>14.0</v>
      </c>
      <c r="E729" s="96" t="s">
        <v>5085</v>
      </c>
      <c r="F729" s="168" t="s">
        <v>1029</v>
      </c>
      <c r="G729" s="168" t="s">
        <v>1015</v>
      </c>
      <c r="H729" s="168" t="s">
        <v>5086</v>
      </c>
      <c r="I729" s="168" t="s">
        <v>1594</v>
      </c>
      <c r="J729" s="168" t="s">
        <v>1442</v>
      </c>
      <c r="K729" s="77" t="s">
        <v>684</v>
      </c>
      <c r="L729" s="170"/>
      <c r="M729" s="170"/>
      <c r="N729" s="170"/>
      <c r="O729" s="170"/>
      <c r="P729" s="170"/>
      <c r="Q729" s="170"/>
      <c r="R729" s="170"/>
      <c r="S729" s="189"/>
      <c r="T729" s="189"/>
      <c r="U729" s="180"/>
      <c r="V729" s="180"/>
      <c r="W729" s="180"/>
      <c r="X729" s="180"/>
      <c r="Y729" s="180"/>
      <c r="Z729" s="180"/>
      <c r="AA729" s="180"/>
      <c r="AB729" s="180"/>
      <c r="AC729" s="180"/>
      <c r="AD729" s="180"/>
      <c r="AE729" s="180"/>
      <c r="AF729" s="180"/>
      <c r="AG729" s="180"/>
      <c r="AH729" s="180"/>
    </row>
    <row r="730" ht="15.75" customHeight="1">
      <c r="A730" s="161">
        <v>728.0</v>
      </c>
      <c r="B730" s="167" t="s">
        <v>4951</v>
      </c>
      <c r="C730" s="160" t="s">
        <v>5087</v>
      </c>
      <c r="D730" s="167">
        <v>10.0</v>
      </c>
      <c r="E730" s="96" t="s">
        <v>5088</v>
      </c>
      <c r="F730" s="168" t="s">
        <v>5089</v>
      </c>
      <c r="G730" s="168" t="s">
        <v>5090</v>
      </c>
      <c r="H730" s="168" t="s">
        <v>5091</v>
      </c>
      <c r="I730" s="168" t="s">
        <v>5092</v>
      </c>
      <c r="J730" s="168" t="s">
        <v>1592</v>
      </c>
      <c r="K730" s="77" t="s">
        <v>684</v>
      </c>
      <c r="L730" s="170"/>
      <c r="M730" s="170"/>
      <c r="N730" s="170"/>
      <c r="O730" s="170"/>
      <c r="P730" s="170"/>
      <c r="Q730" s="170"/>
      <c r="R730" s="170"/>
      <c r="S730" s="189"/>
      <c r="T730" s="189"/>
      <c r="U730" s="180"/>
      <c r="V730" s="180"/>
      <c r="W730" s="180"/>
      <c r="X730" s="180"/>
      <c r="Y730" s="180"/>
      <c r="Z730" s="180"/>
      <c r="AA730" s="180"/>
      <c r="AB730" s="180"/>
      <c r="AC730" s="180"/>
      <c r="AD730" s="180"/>
      <c r="AE730" s="180"/>
      <c r="AF730" s="180"/>
      <c r="AG730" s="180"/>
      <c r="AH730" s="180"/>
    </row>
    <row r="731" ht="15.75" customHeight="1">
      <c r="A731" s="161">
        <v>729.0</v>
      </c>
      <c r="B731" s="167" t="s">
        <v>4951</v>
      </c>
      <c r="C731" s="160" t="s">
        <v>5093</v>
      </c>
      <c r="D731" s="167">
        <v>23.0</v>
      </c>
      <c r="E731" s="96" t="s">
        <v>5094</v>
      </c>
      <c r="F731" s="168" t="s">
        <v>5095</v>
      </c>
      <c r="G731" s="168" t="s">
        <v>5096</v>
      </c>
      <c r="H731" s="168" t="s">
        <v>5097</v>
      </c>
      <c r="I731" s="168" t="s">
        <v>5098</v>
      </c>
      <c r="J731" s="168" t="s">
        <v>5099</v>
      </c>
      <c r="K731" s="199" t="s">
        <v>1297</v>
      </c>
      <c r="L731" s="170"/>
      <c r="M731" s="170"/>
      <c r="N731" s="170"/>
      <c r="O731" s="170"/>
      <c r="P731" s="170"/>
      <c r="Q731" s="170"/>
      <c r="R731" s="170"/>
      <c r="S731" s="189"/>
      <c r="T731" s="189"/>
      <c r="U731" s="180"/>
      <c r="V731" s="180"/>
      <c r="W731" s="180"/>
      <c r="X731" s="180"/>
      <c r="Y731" s="180"/>
      <c r="Z731" s="180"/>
      <c r="AA731" s="180"/>
      <c r="AB731" s="180"/>
      <c r="AC731" s="180"/>
      <c r="AD731" s="180"/>
      <c r="AE731" s="180"/>
      <c r="AF731" s="180"/>
      <c r="AG731" s="180"/>
      <c r="AH731" s="180"/>
    </row>
    <row r="732" ht="15.75" customHeight="1">
      <c r="A732" s="161">
        <v>730.0</v>
      </c>
      <c r="B732" s="167" t="s">
        <v>4951</v>
      </c>
      <c r="C732" s="160" t="s">
        <v>5100</v>
      </c>
      <c r="D732" s="167">
        <v>2.0</v>
      </c>
      <c r="E732" s="96" t="s">
        <v>5101</v>
      </c>
      <c r="F732" s="168" t="s">
        <v>5102</v>
      </c>
      <c r="G732" s="160"/>
      <c r="H732" s="160"/>
      <c r="I732" s="160"/>
      <c r="J732" s="160"/>
      <c r="K732" s="169" t="s">
        <v>269</v>
      </c>
      <c r="L732" s="170"/>
      <c r="M732" s="170"/>
      <c r="N732" s="170"/>
      <c r="O732" s="170"/>
      <c r="P732" s="170"/>
      <c r="Q732" s="170"/>
      <c r="R732" s="170"/>
      <c r="S732" s="189"/>
      <c r="T732" s="189"/>
      <c r="U732" s="180"/>
      <c r="V732" s="180"/>
      <c r="W732" s="180"/>
      <c r="X732" s="180"/>
      <c r="Y732" s="180"/>
      <c r="Z732" s="180"/>
      <c r="AA732" s="180"/>
      <c r="AB732" s="180"/>
      <c r="AC732" s="180"/>
      <c r="AD732" s="180"/>
      <c r="AE732" s="180"/>
      <c r="AF732" s="180"/>
      <c r="AG732" s="180"/>
      <c r="AH732" s="180"/>
    </row>
    <row r="733" ht="15.75" customHeight="1">
      <c r="A733" s="161">
        <v>731.0</v>
      </c>
      <c r="B733" s="167" t="s">
        <v>4951</v>
      </c>
      <c r="C733" s="160" t="s">
        <v>5103</v>
      </c>
      <c r="D733" s="167">
        <v>110.0</v>
      </c>
      <c r="E733" s="96" t="s">
        <v>1468</v>
      </c>
      <c r="F733" s="168" t="s">
        <v>5104</v>
      </c>
      <c r="G733" s="168" t="s">
        <v>5105</v>
      </c>
      <c r="H733" s="168" t="s">
        <v>4985</v>
      </c>
      <c r="I733" s="168" t="s">
        <v>5106</v>
      </c>
      <c r="J733" s="168" t="s">
        <v>5107</v>
      </c>
      <c r="K733" s="169" t="s">
        <v>269</v>
      </c>
      <c r="L733" s="170"/>
      <c r="M733" s="170"/>
      <c r="N733" s="170"/>
      <c r="O733" s="170"/>
      <c r="P733" s="170"/>
      <c r="Q733" s="170"/>
      <c r="R733" s="170"/>
      <c r="S733" s="189"/>
      <c r="T733" s="189"/>
      <c r="U733" s="180"/>
      <c r="V733" s="180"/>
      <c r="W733" s="180"/>
      <c r="X733" s="180"/>
      <c r="Y733" s="180"/>
      <c r="Z733" s="180"/>
      <c r="AA733" s="180"/>
      <c r="AB733" s="180"/>
      <c r="AC733" s="180"/>
      <c r="AD733" s="180"/>
      <c r="AE733" s="180"/>
      <c r="AF733" s="180"/>
      <c r="AG733" s="180"/>
      <c r="AH733" s="180"/>
    </row>
    <row r="734" ht="15.75" customHeight="1">
      <c r="A734" s="161">
        <v>732.0</v>
      </c>
      <c r="B734" s="167" t="s">
        <v>4951</v>
      </c>
      <c r="C734" s="160" t="s">
        <v>5108</v>
      </c>
      <c r="D734" s="167">
        <v>42.0</v>
      </c>
      <c r="E734" s="96" t="s">
        <v>5109</v>
      </c>
      <c r="F734" s="168" t="s">
        <v>475</v>
      </c>
      <c r="G734" s="168" t="s">
        <v>563</v>
      </c>
      <c r="H734" s="168" t="s">
        <v>5056</v>
      </c>
      <c r="I734" s="168" t="s">
        <v>4993</v>
      </c>
      <c r="J734" s="168" t="s">
        <v>5110</v>
      </c>
      <c r="K734" s="169" t="s">
        <v>7</v>
      </c>
      <c r="L734" s="170"/>
      <c r="M734" s="170"/>
      <c r="N734" s="170"/>
      <c r="O734" s="170"/>
      <c r="P734" s="170"/>
      <c r="Q734" s="170"/>
      <c r="R734" s="170"/>
      <c r="S734" s="189"/>
      <c r="T734" s="189"/>
      <c r="U734" s="180"/>
      <c r="V734" s="180"/>
      <c r="W734" s="180"/>
      <c r="X734" s="180"/>
      <c r="Y734" s="180"/>
      <c r="Z734" s="180"/>
      <c r="AA734" s="180"/>
      <c r="AB734" s="180"/>
      <c r="AC734" s="180"/>
      <c r="AD734" s="180"/>
      <c r="AE734" s="180"/>
      <c r="AF734" s="180"/>
      <c r="AG734" s="180"/>
      <c r="AH734" s="180"/>
    </row>
    <row r="735" ht="15.75" customHeight="1">
      <c r="A735" s="161">
        <v>733.0</v>
      </c>
      <c r="B735" s="167" t="s">
        <v>4951</v>
      </c>
      <c r="C735" s="160" t="s">
        <v>5111</v>
      </c>
      <c r="D735" s="167">
        <v>18.0</v>
      </c>
      <c r="E735" s="96" t="s">
        <v>5112</v>
      </c>
      <c r="F735" s="168" t="s">
        <v>5113</v>
      </c>
      <c r="G735" s="168" t="s">
        <v>5114</v>
      </c>
      <c r="H735" s="168" t="s">
        <v>5115</v>
      </c>
      <c r="I735" s="168" t="s">
        <v>5116</v>
      </c>
      <c r="J735" s="168" t="s">
        <v>5117</v>
      </c>
      <c r="K735" s="169" t="s">
        <v>269</v>
      </c>
      <c r="L735" s="170"/>
      <c r="M735" s="170"/>
      <c r="N735" s="170"/>
      <c r="O735" s="170"/>
      <c r="P735" s="170"/>
      <c r="Q735" s="170"/>
      <c r="R735" s="170"/>
      <c r="S735" s="189"/>
      <c r="T735" s="189"/>
      <c r="U735" s="180"/>
      <c r="V735" s="180"/>
      <c r="W735" s="180"/>
      <c r="X735" s="180"/>
      <c r="Y735" s="180"/>
      <c r="Z735" s="180"/>
      <c r="AA735" s="180"/>
      <c r="AB735" s="180"/>
      <c r="AC735" s="180"/>
      <c r="AD735" s="180"/>
      <c r="AE735" s="180"/>
      <c r="AF735" s="180"/>
      <c r="AG735" s="180"/>
      <c r="AH735" s="180"/>
    </row>
    <row r="736" ht="15.75" customHeight="1">
      <c r="A736" s="161">
        <v>734.0</v>
      </c>
      <c r="B736" s="167" t="s">
        <v>4951</v>
      </c>
      <c r="C736" s="160" t="s">
        <v>5118</v>
      </c>
      <c r="D736" s="167">
        <v>14.0</v>
      </c>
      <c r="E736" s="96" t="s">
        <v>5119</v>
      </c>
      <c r="F736" s="168" t="s">
        <v>5120</v>
      </c>
      <c r="G736" s="168" t="s">
        <v>5121</v>
      </c>
      <c r="H736" s="168" t="s">
        <v>5122</v>
      </c>
      <c r="I736" s="168" t="s">
        <v>5123</v>
      </c>
      <c r="J736" s="168" t="s">
        <v>5124</v>
      </c>
      <c r="K736" s="169" t="s">
        <v>1297</v>
      </c>
      <c r="L736" s="170"/>
      <c r="M736" s="170"/>
      <c r="N736" s="170"/>
      <c r="O736" s="170"/>
      <c r="P736" s="170"/>
      <c r="Q736" s="170"/>
      <c r="R736" s="170"/>
      <c r="S736" s="189"/>
      <c r="T736" s="189"/>
      <c r="U736" s="180"/>
      <c r="V736" s="180"/>
      <c r="W736" s="180"/>
      <c r="X736" s="180"/>
      <c r="Y736" s="180"/>
      <c r="Z736" s="180"/>
      <c r="AA736" s="180"/>
      <c r="AB736" s="180"/>
      <c r="AC736" s="180"/>
      <c r="AD736" s="180"/>
      <c r="AE736" s="180"/>
      <c r="AF736" s="180"/>
      <c r="AG736" s="180"/>
      <c r="AH736" s="180"/>
    </row>
    <row r="737" ht="15.75" customHeight="1">
      <c r="A737" s="161">
        <v>735.0</v>
      </c>
      <c r="B737" s="167" t="s">
        <v>4951</v>
      </c>
      <c r="C737" s="160" t="s">
        <v>5125</v>
      </c>
      <c r="D737" s="167">
        <v>13.0</v>
      </c>
      <c r="E737" s="96" t="s">
        <v>5126</v>
      </c>
      <c r="F737" s="168" t="s">
        <v>1029</v>
      </c>
      <c r="G737" s="168" t="s">
        <v>5127</v>
      </c>
      <c r="H737" s="168" t="s">
        <v>5082</v>
      </c>
      <c r="I737" s="168" t="s">
        <v>477</v>
      </c>
      <c r="J737" s="168" t="s">
        <v>957</v>
      </c>
      <c r="K737" s="77" t="s">
        <v>480</v>
      </c>
      <c r="L737" s="170"/>
      <c r="M737" s="170"/>
      <c r="N737" s="170"/>
      <c r="O737" s="170"/>
      <c r="P737" s="170"/>
      <c r="Q737" s="170"/>
      <c r="R737" s="170"/>
      <c r="S737" s="189"/>
      <c r="T737" s="189"/>
      <c r="U737" s="180"/>
      <c r="V737" s="180"/>
      <c r="W737" s="180"/>
      <c r="X737" s="180"/>
      <c r="Y737" s="180"/>
      <c r="Z737" s="180"/>
      <c r="AA737" s="180"/>
      <c r="AB737" s="180"/>
      <c r="AC737" s="180"/>
      <c r="AD737" s="180"/>
      <c r="AE737" s="180"/>
      <c r="AF737" s="180"/>
      <c r="AG737" s="180"/>
      <c r="AH737" s="180"/>
    </row>
    <row r="738" ht="15.75" customHeight="1">
      <c r="A738" s="161">
        <v>736.0</v>
      </c>
      <c r="B738" s="167" t="s">
        <v>4951</v>
      </c>
      <c r="C738" s="160" t="s">
        <v>5128</v>
      </c>
      <c r="D738" s="167">
        <v>3.0</v>
      </c>
      <c r="E738" s="96" t="s">
        <v>5129</v>
      </c>
      <c r="F738" s="168" t="s">
        <v>5130</v>
      </c>
      <c r="G738" s="168" t="s">
        <v>5131</v>
      </c>
      <c r="H738" s="168" t="s">
        <v>5132</v>
      </c>
      <c r="I738" s="160"/>
      <c r="J738" s="160"/>
      <c r="K738" s="169" t="s">
        <v>269</v>
      </c>
      <c r="L738" s="170"/>
      <c r="M738" s="170"/>
      <c r="N738" s="170"/>
      <c r="O738" s="170"/>
      <c r="P738" s="170"/>
      <c r="Q738" s="170"/>
      <c r="R738" s="170"/>
      <c r="S738" s="189"/>
      <c r="T738" s="189"/>
      <c r="U738" s="180"/>
      <c r="V738" s="180"/>
      <c r="W738" s="180"/>
      <c r="X738" s="180"/>
      <c r="Y738" s="180"/>
      <c r="Z738" s="180"/>
      <c r="AA738" s="180"/>
      <c r="AB738" s="180"/>
      <c r="AC738" s="180"/>
      <c r="AD738" s="180"/>
      <c r="AE738" s="180"/>
      <c r="AF738" s="180"/>
      <c r="AG738" s="180"/>
      <c r="AH738" s="180"/>
    </row>
    <row r="739" ht="15.75" customHeight="1">
      <c r="A739" s="161">
        <v>737.0</v>
      </c>
      <c r="B739" s="167" t="s">
        <v>4951</v>
      </c>
      <c r="C739" s="160" t="s">
        <v>5133</v>
      </c>
      <c r="D739" s="167">
        <v>2.0</v>
      </c>
      <c r="E739" s="96" t="s">
        <v>5134</v>
      </c>
      <c r="F739" s="168" t="s">
        <v>5135</v>
      </c>
      <c r="G739" s="168" t="s">
        <v>5136</v>
      </c>
      <c r="H739" s="160"/>
      <c r="I739" s="160"/>
      <c r="J739" s="160"/>
      <c r="K739" s="169" t="s">
        <v>727</v>
      </c>
      <c r="L739" s="170"/>
      <c r="M739" s="170"/>
      <c r="N739" s="170"/>
      <c r="O739" s="170"/>
      <c r="P739" s="170"/>
      <c r="Q739" s="170"/>
      <c r="R739" s="170"/>
      <c r="S739" s="189"/>
      <c r="T739" s="189"/>
      <c r="U739" s="180"/>
      <c r="V739" s="180"/>
      <c r="W739" s="180"/>
      <c r="X739" s="180"/>
      <c r="Y739" s="180"/>
      <c r="Z739" s="180"/>
      <c r="AA739" s="180"/>
      <c r="AB739" s="180"/>
      <c r="AC739" s="180"/>
      <c r="AD739" s="180"/>
      <c r="AE739" s="180"/>
      <c r="AF739" s="180"/>
      <c r="AG739" s="180"/>
      <c r="AH739" s="180"/>
    </row>
    <row r="740" ht="15.75" customHeight="1">
      <c r="A740" s="161">
        <v>738.0</v>
      </c>
      <c r="B740" s="167" t="s">
        <v>4951</v>
      </c>
      <c r="C740" s="160" t="s">
        <v>5137</v>
      </c>
      <c r="D740" s="167">
        <v>7.0</v>
      </c>
      <c r="E740" s="96" t="s">
        <v>5138</v>
      </c>
      <c r="F740" s="168" t="s">
        <v>297</v>
      </c>
      <c r="G740" s="168" t="s">
        <v>5139</v>
      </c>
      <c r="H740" s="168" t="s">
        <v>1145</v>
      </c>
      <c r="I740" s="168" t="s">
        <v>923</v>
      </c>
      <c r="J740" s="168" t="s">
        <v>5140</v>
      </c>
      <c r="K740" s="77" t="s">
        <v>7</v>
      </c>
      <c r="L740" s="170"/>
      <c r="M740" s="170"/>
      <c r="N740" s="170"/>
      <c r="O740" s="170"/>
      <c r="P740" s="170"/>
      <c r="Q740" s="170"/>
      <c r="R740" s="170"/>
      <c r="S740" s="189"/>
      <c r="T740" s="189"/>
      <c r="U740" s="180"/>
      <c r="V740" s="180"/>
      <c r="W740" s="180"/>
      <c r="X740" s="180"/>
      <c r="Y740" s="180"/>
      <c r="Z740" s="180"/>
      <c r="AA740" s="180"/>
      <c r="AB740" s="180"/>
      <c r="AC740" s="180"/>
      <c r="AD740" s="180"/>
      <c r="AE740" s="180"/>
      <c r="AF740" s="180"/>
      <c r="AG740" s="180"/>
      <c r="AH740" s="180"/>
    </row>
    <row r="741" ht="15.75" customHeight="1">
      <c r="A741" s="161">
        <v>739.0</v>
      </c>
      <c r="B741" s="167" t="s">
        <v>4951</v>
      </c>
      <c r="C741" s="160" t="s">
        <v>5141</v>
      </c>
      <c r="D741" s="167">
        <v>112.0</v>
      </c>
      <c r="E741" s="96" t="s">
        <v>5142</v>
      </c>
      <c r="F741" s="168" t="s">
        <v>5143</v>
      </c>
      <c r="G741" s="168" t="s">
        <v>5082</v>
      </c>
      <c r="H741" s="168" t="s">
        <v>5144</v>
      </c>
      <c r="I741" s="168" t="s">
        <v>1810</v>
      </c>
      <c r="J741" s="168" t="s">
        <v>5033</v>
      </c>
      <c r="K741" s="77" t="s">
        <v>480</v>
      </c>
      <c r="L741" s="170"/>
      <c r="M741" s="170"/>
      <c r="N741" s="170"/>
      <c r="O741" s="170"/>
      <c r="P741" s="170"/>
      <c r="Q741" s="170"/>
      <c r="R741" s="170"/>
      <c r="S741" s="189"/>
      <c r="T741" s="189"/>
      <c r="U741" s="180"/>
      <c r="V741" s="180"/>
      <c r="W741" s="180"/>
      <c r="X741" s="180"/>
      <c r="Y741" s="180"/>
      <c r="Z741" s="180"/>
      <c r="AA741" s="180"/>
      <c r="AB741" s="180"/>
      <c r="AC741" s="180"/>
      <c r="AD741" s="180"/>
      <c r="AE741" s="180"/>
      <c r="AF741" s="180"/>
      <c r="AG741" s="180"/>
      <c r="AH741" s="180"/>
    </row>
    <row r="742" ht="15.75" customHeight="1">
      <c r="A742" s="161">
        <v>740.0</v>
      </c>
      <c r="B742" s="167" t="s">
        <v>4951</v>
      </c>
      <c r="C742" s="160" t="s">
        <v>5145</v>
      </c>
      <c r="D742" s="167">
        <v>2.0</v>
      </c>
      <c r="E742" s="96" t="s">
        <v>5146</v>
      </c>
      <c r="F742" s="168" t="s">
        <v>5147</v>
      </c>
      <c r="G742" s="160"/>
      <c r="H742" s="160"/>
      <c r="I742" s="160"/>
      <c r="J742" s="160"/>
      <c r="K742" s="169" t="s">
        <v>269</v>
      </c>
      <c r="L742" s="170"/>
      <c r="M742" s="170"/>
      <c r="N742" s="170"/>
      <c r="O742" s="170"/>
      <c r="P742" s="170"/>
      <c r="Q742" s="170"/>
      <c r="R742" s="170"/>
      <c r="S742" s="189"/>
      <c r="T742" s="189"/>
      <c r="U742" s="180"/>
      <c r="V742" s="180"/>
      <c r="W742" s="180"/>
      <c r="X742" s="180"/>
      <c r="Y742" s="180"/>
      <c r="Z742" s="180"/>
      <c r="AA742" s="180"/>
      <c r="AB742" s="180"/>
      <c r="AC742" s="180"/>
      <c r="AD742" s="180"/>
      <c r="AE742" s="180"/>
      <c r="AF742" s="180"/>
      <c r="AG742" s="180"/>
      <c r="AH742" s="180"/>
    </row>
    <row r="743" ht="15.75" customHeight="1">
      <c r="A743" s="161">
        <v>741.0</v>
      </c>
      <c r="B743" s="167" t="s">
        <v>4951</v>
      </c>
      <c r="C743" s="160" t="s">
        <v>5148</v>
      </c>
      <c r="D743" s="167">
        <v>29.0</v>
      </c>
      <c r="E743" s="96" t="s">
        <v>1179</v>
      </c>
      <c r="F743" s="168" t="s">
        <v>789</v>
      </c>
      <c r="G743" s="168" t="s">
        <v>783</v>
      </c>
      <c r="H743" s="168" t="s">
        <v>790</v>
      </c>
      <c r="I743" s="160"/>
      <c r="J743" s="160"/>
      <c r="K743" s="77" t="s">
        <v>316</v>
      </c>
      <c r="L743" s="170"/>
      <c r="M743" s="170"/>
      <c r="N743" s="170"/>
      <c r="O743" s="170"/>
      <c r="P743" s="170"/>
      <c r="Q743" s="170"/>
      <c r="R743" s="170"/>
      <c r="S743" s="189"/>
      <c r="T743" s="189"/>
      <c r="U743" s="180"/>
      <c r="V743" s="180"/>
      <c r="W743" s="180"/>
      <c r="X743" s="180"/>
      <c r="Y743" s="180"/>
      <c r="Z743" s="180"/>
      <c r="AA743" s="180"/>
      <c r="AB743" s="180"/>
      <c r="AC743" s="180"/>
      <c r="AD743" s="180"/>
      <c r="AE743" s="180"/>
      <c r="AF743" s="180"/>
      <c r="AG743" s="180"/>
      <c r="AH743" s="180"/>
    </row>
    <row r="744" ht="15.75" customHeight="1">
      <c r="A744" s="161">
        <v>742.0</v>
      </c>
      <c r="B744" s="167" t="s">
        <v>4951</v>
      </c>
      <c r="C744" s="160" t="s">
        <v>5149</v>
      </c>
      <c r="D744" s="167">
        <v>32.0</v>
      </c>
      <c r="E744" s="96" t="s">
        <v>5150</v>
      </c>
      <c r="F744" s="168" t="s">
        <v>5151</v>
      </c>
      <c r="G744" s="168" t="s">
        <v>5106</v>
      </c>
      <c r="H744" s="168" t="s">
        <v>5152</v>
      </c>
      <c r="I744" s="168" t="s">
        <v>5153</v>
      </c>
      <c r="J744" s="168" t="s">
        <v>1208</v>
      </c>
      <c r="K744" s="169" t="s">
        <v>269</v>
      </c>
      <c r="L744" s="170"/>
      <c r="M744" s="170"/>
      <c r="N744" s="170"/>
      <c r="O744" s="170"/>
      <c r="P744" s="170"/>
      <c r="Q744" s="170"/>
      <c r="R744" s="170"/>
      <c r="S744" s="189"/>
      <c r="T744" s="189"/>
      <c r="U744" s="180"/>
      <c r="V744" s="180"/>
      <c r="W744" s="180"/>
      <c r="X744" s="180"/>
      <c r="Y744" s="180"/>
      <c r="Z744" s="180"/>
      <c r="AA744" s="180"/>
      <c r="AB744" s="180"/>
      <c r="AC744" s="180"/>
      <c r="AD744" s="180"/>
      <c r="AE744" s="180"/>
      <c r="AF744" s="180"/>
      <c r="AG744" s="180"/>
      <c r="AH744" s="180"/>
    </row>
    <row r="745" ht="15.75" customHeight="1">
      <c r="A745" s="161">
        <v>743.0</v>
      </c>
      <c r="B745" s="167" t="s">
        <v>4951</v>
      </c>
      <c r="C745" s="160" t="s">
        <v>5154</v>
      </c>
      <c r="D745" s="167">
        <v>30.0</v>
      </c>
      <c r="E745" s="96" t="s">
        <v>1587</v>
      </c>
      <c r="F745" s="168" t="s">
        <v>5155</v>
      </c>
      <c r="G745" s="168" t="s">
        <v>1594</v>
      </c>
      <c r="H745" s="168" t="s">
        <v>2020</v>
      </c>
      <c r="I745" s="168" t="s">
        <v>5156</v>
      </c>
      <c r="J745" s="168" t="s">
        <v>5157</v>
      </c>
      <c r="K745" s="77" t="s">
        <v>684</v>
      </c>
      <c r="L745" s="170"/>
      <c r="M745" s="170"/>
      <c r="N745" s="170"/>
      <c r="O745" s="170"/>
      <c r="P745" s="170"/>
      <c r="Q745" s="170"/>
      <c r="R745" s="170"/>
      <c r="S745" s="189"/>
      <c r="T745" s="189"/>
      <c r="U745" s="180"/>
      <c r="V745" s="180"/>
      <c r="W745" s="180"/>
      <c r="X745" s="180"/>
      <c r="Y745" s="180"/>
      <c r="Z745" s="180"/>
      <c r="AA745" s="180"/>
      <c r="AB745" s="180"/>
      <c r="AC745" s="180"/>
      <c r="AD745" s="180"/>
      <c r="AE745" s="180"/>
      <c r="AF745" s="180"/>
      <c r="AG745" s="180"/>
      <c r="AH745" s="180"/>
    </row>
    <row r="746" ht="15.75" customHeight="1">
      <c r="A746" s="161">
        <v>744.0</v>
      </c>
      <c r="B746" s="167" t="s">
        <v>4951</v>
      </c>
      <c r="C746" s="160" t="s">
        <v>5158</v>
      </c>
      <c r="D746" s="167">
        <v>4.0</v>
      </c>
      <c r="E746" s="96" t="s">
        <v>5159</v>
      </c>
      <c r="F746" s="168" t="s">
        <v>783</v>
      </c>
      <c r="G746" s="160"/>
      <c r="H746" s="160"/>
      <c r="I746" s="160"/>
      <c r="J746" s="160"/>
      <c r="K746" s="77" t="s">
        <v>316</v>
      </c>
      <c r="L746" s="170"/>
      <c r="M746" s="170"/>
      <c r="N746" s="170"/>
      <c r="O746" s="170"/>
      <c r="P746" s="170"/>
      <c r="Q746" s="170"/>
      <c r="R746" s="170"/>
      <c r="S746" s="189"/>
      <c r="T746" s="189"/>
      <c r="U746" s="180"/>
      <c r="V746" s="180"/>
      <c r="W746" s="180"/>
      <c r="X746" s="180"/>
      <c r="Y746" s="180"/>
      <c r="Z746" s="180"/>
      <c r="AA746" s="180"/>
      <c r="AB746" s="180"/>
      <c r="AC746" s="180"/>
      <c r="AD746" s="180"/>
      <c r="AE746" s="180"/>
      <c r="AF746" s="180"/>
      <c r="AG746" s="180"/>
      <c r="AH746" s="180"/>
    </row>
    <row r="747" ht="15.75" customHeight="1">
      <c r="A747" s="161">
        <v>745.0</v>
      </c>
      <c r="B747" s="167" t="s">
        <v>4951</v>
      </c>
      <c r="C747" s="160" t="s">
        <v>5160</v>
      </c>
      <c r="D747" s="167">
        <v>43.0</v>
      </c>
      <c r="E747" s="96" t="s">
        <v>5161</v>
      </c>
      <c r="F747" s="168" t="s">
        <v>5060</v>
      </c>
      <c r="G747" s="168" t="s">
        <v>1158</v>
      </c>
      <c r="H747" s="168" t="s">
        <v>5061</v>
      </c>
      <c r="I747" s="168" t="s">
        <v>5162</v>
      </c>
      <c r="J747" s="168" t="s">
        <v>5062</v>
      </c>
      <c r="K747" s="169" t="s">
        <v>7</v>
      </c>
      <c r="L747" s="170"/>
      <c r="M747" s="170"/>
      <c r="N747" s="170"/>
      <c r="O747" s="170"/>
      <c r="P747" s="170"/>
      <c r="Q747" s="170"/>
      <c r="R747" s="170"/>
      <c r="S747" s="189"/>
      <c r="T747" s="189"/>
      <c r="U747" s="180"/>
      <c r="V747" s="180"/>
      <c r="W747" s="180"/>
      <c r="X747" s="180"/>
      <c r="Y747" s="180"/>
      <c r="Z747" s="180"/>
      <c r="AA747" s="180"/>
      <c r="AB747" s="180"/>
      <c r="AC747" s="180"/>
      <c r="AD747" s="180"/>
      <c r="AE747" s="180"/>
      <c r="AF747" s="180"/>
      <c r="AG747" s="180"/>
      <c r="AH747" s="180"/>
    </row>
    <row r="748" ht="15.75" customHeight="1">
      <c r="A748" s="161">
        <v>746.0</v>
      </c>
      <c r="B748" s="167" t="s">
        <v>4951</v>
      </c>
      <c r="C748" s="160" t="s">
        <v>5036</v>
      </c>
      <c r="D748" s="167">
        <v>14.0</v>
      </c>
      <c r="E748" s="96" t="s">
        <v>5163</v>
      </c>
      <c r="F748" s="168" t="s">
        <v>840</v>
      </c>
      <c r="G748" s="160"/>
      <c r="H748" s="160"/>
      <c r="I748" s="160"/>
      <c r="J748" s="160"/>
      <c r="K748" s="169" t="s">
        <v>480</v>
      </c>
      <c r="L748" s="170"/>
      <c r="M748" s="170"/>
      <c r="N748" s="170"/>
      <c r="O748" s="170"/>
      <c r="P748" s="170"/>
      <c r="Q748" s="170"/>
      <c r="R748" s="170"/>
      <c r="S748" s="189"/>
      <c r="T748" s="189"/>
      <c r="U748" s="180"/>
      <c r="V748" s="180"/>
      <c r="W748" s="180"/>
      <c r="X748" s="180"/>
      <c r="Y748" s="180"/>
      <c r="Z748" s="180"/>
      <c r="AA748" s="180"/>
      <c r="AB748" s="180"/>
      <c r="AC748" s="180"/>
      <c r="AD748" s="180"/>
      <c r="AE748" s="180"/>
      <c r="AF748" s="180"/>
      <c r="AG748" s="180"/>
      <c r="AH748" s="180"/>
    </row>
    <row r="749" ht="15.75" customHeight="1">
      <c r="A749" s="161">
        <v>747.0</v>
      </c>
      <c r="B749" s="167" t="s">
        <v>4951</v>
      </c>
      <c r="C749" s="160" t="s">
        <v>5164</v>
      </c>
      <c r="D749" s="167">
        <v>43.0</v>
      </c>
      <c r="E749" s="96" t="s">
        <v>5165</v>
      </c>
      <c r="F749" s="168" t="s">
        <v>475</v>
      </c>
      <c r="G749" s="168" t="s">
        <v>5166</v>
      </c>
      <c r="H749" s="168" t="s">
        <v>5167</v>
      </c>
      <c r="I749" s="168" t="s">
        <v>5168</v>
      </c>
      <c r="J749" s="168" t="s">
        <v>5041</v>
      </c>
      <c r="K749" s="77" t="s">
        <v>480</v>
      </c>
      <c r="L749" s="170"/>
      <c r="M749" s="170"/>
      <c r="N749" s="170"/>
      <c r="O749" s="170"/>
      <c r="P749" s="170"/>
      <c r="Q749" s="170"/>
      <c r="R749" s="170"/>
      <c r="S749" s="189"/>
      <c r="T749" s="189"/>
      <c r="U749" s="180"/>
      <c r="V749" s="180"/>
      <c r="W749" s="180"/>
      <c r="X749" s="180"/>
      <c r="Y749" s="180"/>
      <c r="Z749" s="180"/>
      <c r="AA749" s="180"/>
      <c r="AB749" s="180"/>
      <c r="AC749" s="180"/>
      <c r="AD749" s="180"/>
      <c r="AE749" s="180"/>
      <c r="AF749" s="180"/>
      <c r="AG749" s="180"/>
      <c r="AH749" s="180"/>
    </row>
    <row r="750" ht="15.75" customHeight="1">
      <c r="A750" s="161">
        <v>748.0</v>
      </c>
      <c r="B750" s="167" t="s">
        <v>4951</v>
      </c>
      <c r="C750" s="160" t="s">
        <v>5169</v>
      </c>
      <c r="D750" s="167">
        <v>10.0</v>
      </c>
      <c r="E750" s="96" t="s">
        <v>4669</v>
      </c>
      <c r="F750" s="168" t="s">
        <v>486</v>
      </c>
      <c r="G750" s="168" t="s">
        <v>5170</v>
      </c>
      <c r="H750" s="168" t="s">
        <v>1030</v>
      </c>
      <c r="I750" s="168" t="s">
        <v>5171</v>
      </c>
      <c r="J750" s="168" t="s">
        <v>871</v>
      </c>
      <c r="K750" s="169" t="s">
        <v>7</v>
      </c>
      <c r="L750" s="170"/>
      <c r="M750" s="170"/>
      <c r="N750" s="170"/>
      <c r="O750" s="170"/>
      <c r="P750" s="170"/>
      <c r="Q750" s="170"/>
      <c r="R750" s="170"/>
      <c r="S750" s="189"/>
      <c r="T750" s="189"/>
      <c r="U750" s="180"/>
      <c r="V750" s="180"/>
      <c r="W750" s="180"/>
      <c r="X750" s="180"/>
      <c r="Y750" s="180"/>
      <c r="Z750" s="180"/>
      <c r="AA750" s="180"/>
      <c r="AB750" s="180"/>
      <c r="AC750" s="180"/>
      <c r="AD750" s="180"/>
      <c r="AE750" s="180"/>
      <c r="AF750" s="180"/>
      <c r="AG750" s="180"/>
      <c r="AH750" s="180"/>
    </row>
    <row r="751" ht="15.75" customHeight="1">
      <c r="A751" s="161">
        <v>749.0</v>
      </c>
      <c r="B751" s="167" t="s">
        <v>4951</v>
      </c>
      <c r="C751" s="160" t="s">
        <v>5172</v>
      </c>
      <c r="D751" s="167">
        <v>197.0</v>
      </c>
      <c r="E751" s="96" t="s">
        <v>1139</v>
      </c>
      <c r="F751" s="168" t="s">
        <v>5173</v>
      </c>
      <c r="G751" s="168" t="s">
        <v>5174</v>
      </c>
      <c r="H751" s="168" t="s">
        <v>5175</v>
      </c>
      <c r="I751" s="168" t="s">
        <v>5176</v>
      </c>
      <c r="J751" s="168" t="s">
        <v>5177</v>
      </c>
      <c r="K751" s="86" t="s">
        <v>896</v>
      </c>
      <c r="L751" s="170"/>
      <c r="M751" s="170"/>
      <c r="N751" s="170"/>
      <c r="O751" s="170"/>
      <c r="P751" s="170"/>
      <c r="Q751" s="170"/>
      <c r="R751" s="170"/>
      <c r="S751" s="189"/>
      <c r="T751" s="189"/>
      <c r="U751" s="180"/>
      <c r="V751" s="180"/>
      <c r="W751" s="180"/>
      <c r="X751" s="180"/>
      <c r="Y751" s="180"/>
      <c r="Z751" s="180"/>
      <c r="AA751" s="180"/>
      <c r="AB751" s="180"/>
      <c r="AC751" s="180"/>
      <c r="AD751" s="180"/>
      <c r="AE751" s="180"/>
      <c r="AF751" s="180"/>
      <c r="AG751" s="180"/>
      <c r="AH751" s="180"/>
    </row>
    <row r="752" ht="15.75" customHeight="1">
      <c r="A752" s="161">
        <v>750.0</v>
      </c>
      <c r="B752" s="167" t="s">
        <v>4951</v>
      </c>
      <c r="C752" s="160" t="s">
        <v>5178</v>
      </c>
      <c r="D752" s="167">
        <v>18.0</v>
      </c>
      <c r="E752" s="96" t="s">
        <v>5179</v>
      </c>
      <c r="F752" s="168" t="s">
        <v>5180</v>
      </c>
      <c r="G752" s="168" t="s">
        <v>5181</v>
      </c>
      <c r="H752" s="168" t="s">
        <v>5182</v>
      </c>
      <c r="I752" s="168" t="s">
        <v>5183</v>
      </c>
      <c r="J752" s="168" t="s">
        <v>5184</v>
      </c>
      <c r="K752" s="169" t="s">
        <v>727</v>
      </c>
      <c r="L752" s="170"/>
      <c r="M752" s="170"/>
      <c r="N752" s="170"/>
      <c r="O752" s="170"/>
      <c r="P752" s="170"/>
      <c r="Q752" s="170"/>
      <c r="R752" s="170"/>
      <c r="S752" s="189"/>
      <c r="T752" s="189"/>
      <c r="U752" s="180"/>
      <c r="V752" s="180"/>
      <c r="W752" s="180"/>
      <c r="X752" s="180"/>
      <c r="Y752" s="180"/>
      <c r="Z752" s="180"/>
      <c r="AA752" s="180"/>
      <c r="AB752" s="180"/>
      <c r="AC752" s="180"/>
      <c r="AD752" s="180"/>
      <c r="AE752" s="180"/>
      <c r="AF752" s="180"/>
      <c r="AG752" s="180"/>
      <c r="AH752" s="180"/>
    </row>
    <row r="753" ht="15.75" customHeight="1">
      <c r="A753" s="161">
        <v>751.0</v>
      </c>
      <c r="B753" s="167" t="s">
        <v>4951</v>
      </c>
      <c r="C753" s="160" t="s">
        <v>5185</v>
      </c>
      <c r="D753" s="167">
        <v>6.0</v>
      </c>
      <c r="E753" s="96" t="s">
        <v>5186</v>
      </c>
      <c r="F753" s="168" t="s">
        <v>5187</v>
      </c>
      <c r="G753" s="168" t="s">
        <v>5188</v>
      </c>
      <c r="H753" s="168" t="s">
        <v>1592</v>
      </c>
      <c r="I753" s="168" t="s">
        <v>5092</v>
      </c>
      <c r="J753" s="168" t="s">
        <v>5189</v>
      </c>
      <c r="K753" s="77" t="s">
        <v>7</v>
      </c>
      <c r="L753" s="170"/>
      <c r="M753" s="170"/>
      <c r="N753" s="170"/>
      <c r="O753" s="170"/>
      <c r="P753" s="170"/>
      <c r="Q753" s="170"/>
      <c r="R753" s="170"/>
      <c r="S753" s="189"/>
      <c r="T753" s="189"/>
      <c r="U753" s="180"/>
      <c r="V753" s="180"/>
      <c r="W753" s="180"/>
      <c r="X753" s="180"/>
      <c r="Y753" s="180"/>
      <c r="Z753" s="180"/>
      <c r="AA753" s="180"/>
      <c r="AB753" s="180"/>
      <c r="AC753" s="180"/>
      <c r="AD753" s="180"/>
      <c r="AE753" s="180"/>
      <c r="AF753" s="180"/>
      <c r="AG753" s="180"/>
      <c r="AH753" s="180"/>
    </row>
    <row r="754" ht="15.75" customHeight="1">
      <c r="A754" s="161">
        <v>752.0</v>
      </c>
      <c r="B754" s="167" t="s">
        <v>4951</v>
      </c>
      <c r="C754" s="160" t="s">
        <v>5190</v>
      </c>
      <c r="D754" s="167">
        <v>2.0</v>
      </c>
      <c r="E754" s="96" t="s">
        <v>5191</v>
      </c>
      <c r="F754" s="168" t="s">
        <v>5192</v>
      </c>
      <c r="G754" s="168" t="s">
        <v>489</v>
      </c>
      <c r="H754" s="160"/>
      <c r="I754" s="160"/>
      <c r="J754" s="160"/>
      <c r="K754" s="77" t="s">
        <v>480</v>
      </c>
      <c r="L754" s="170"/>
      <c r="M754" s="170"/>
      <c r="N754" s="170"/>
      <c r="O754" s="170"/>
      <c r="P754" s="170"/>
      <c r="Q754" s="170"/>
      <c r="R754" s="170"/>
      <c r="S754" s="189"/>
      <c r="T754" s="189"/>
      <c r="U754" s="180"/>
      <c r="V754" s="180"/>
      <c r="W754" s="180"/>
      <c r="X754" s="180"/>
      <c r="Y754" s="180"/>
      <c r="Z754" s="180"/>
      <c r="AA754" s="180"/>
      <c r="AB754" s="180"/>
      <c r="AC754" s="180"/>
      <c r="AD754" s="180"/>
      <c r="AE754" s="180"/>
      <c r="AF754" s="180"/>
      <c r="AG754" s="180"/>
      <c r="AH754" s="180"/>
    </row>
    <row r="755" ht="15.75" customHeight="1">
      <c r="A755" s="161">
        <v>753.0</v>
      </c>
      <c r="B755" s="167" t="s">
        <v>4951</v>
      </c>
      <c r="C755" s="160" t="s">
        <v>5193</v>
      </c>
      <c r="D755" s="167">
        <v>2.0</v>
      </c>
      <c r="E755" s="96" t="s">
        <v>5194</v>
      </c>
      <c r="F755" s="168" t="s">
        <v>5195</v>
      </c>
      <c r="G755" s="168" t="s">
        <v>5196</v>
      </c>
      <c r="H755" s="160"/>
      <c r="I755" s="160"/>
      <c r="J755" s="160"/>
      <c r="K755" s="169" t="s">
        <v>727</v>
      </c>
      <c r="L755" s="170"/>
      <c r="M755" s="170"/>
      <c r="N755" s="170"/>
      <c r="O755" s="170"/>
      <c r="P755" s="170"/>
      <c r="Q755" s="170"/>
      <c r="R755" s="170"/>
      <c r="S755" s="189"/>
      <c r="T755" s="189"/>
      <c r="U755" s="180"/>
      <c r="V755" s="180"/>
      <c r="W755" s="180"/>
      <c r="X755" s="180"/>
      <c r="Y755" s="180"/>
      <c r="Z755" s="180"/>
      <c r="AA755" s="180"/>
      <c r="AB755" s="180"/>
      <c r="AC755" s="180"/>
      <c r="AD755" s="180"/>
      <c r="AE755" s="180"/>
      <c r="AF755" s="180"/>
      <c r="AG755" s="180"/>
      <c r="AH755" s="180"/>
    </row>
    <row r="756" ht="15.75" customHeight="1">
      <c r="A756" s="161">
        <v>754.0</v>
      </c>
      <c r="B756" s="167" t="s">
        <v>4951</v>
      </c>
      <c r="C756" s="160" t="s">
        <v>5197</v>
      </c>
      <c r="D756" s="167">
        <v>9.0</v>
      </c>
      <c r="E756" s="96" t="s">
        <v>5198</v>
      </c>
      <c r="F756" s="168" t="s">
        <v>5199</v>
      </c>
      <c r="G756" s="168" t="s">
        <v>5200</v>
      </c>
      <c r="H756" s="168" t="s">
        <v>5201</v>
      </c>
      <c r="I756" s="168" t="s">
        <v>5202</v>
      </c>
      <c r="J756" s="168" t="s">
        <v>5203</v>
      </c>
      <c r="K756" s="187" t="s">
        <v>896</v>
      </c>
      <c r="L756" s="170"/>
      <c r="M756" s="170"/>
      <c r="N756" s="170"/>
      <c r="O756" s="170"/>
      <c r="P756" s="170"/>
      <c r="Q756" s="170"/>
      <c r="R756" s="170"/>
      <c r="S756" s="189"/>
      <c r="T756" s="189"/>
      <c r="U756" s="180"/>
      <c r="V756" s="180"/>
      <c r="W756" s="180"/>
      <c r="X756" s="180"/>
      <c r="Y756" s="180"/>
      <c r="Z756" s="180"/>
      <c r="AA756" s="180"/>
      <c r="AB756" s="180"/>
      <c r="AC756" s="180"/>
      <c r="AD756" s="180"/>
      <c r="AE756" s="180"/>
      <c r="AF756" s="180"/>
      <c r="AG756" s="180"/>
      <c r="AH756" s="180"/>
    </row>
    <row r="757" ht="15.75" customHeight="1">
      <c r="A757" s="161">
        <v>755.0</v>
      </c>
      <c r="B757" s="167" t="s">
        <v>4951</v>
      </c>
      <c r="C757" s="160" t="s">
        <v>5204</v>
      </c>
      <c r="D757" s="167">
        <v>31.0</v>
      </c>
      <c r="E757" s="96" t="s">
        <v>5205</v>
      </c>
      <c r="F757" s="168" t="s">
        <v>5082</v>
      </c>
      <c r="G757" s="168" t="s">
        <v>5092</v>
      </c>
      <c r="H757" s="168" t="s">
        <v>5090</v>
      </c>
      <c r="I757" s="168" t="s">
        <v>5060</v>
      </c>
      <c r="J757" s="168" t="s">
        <v>5187</v>
      </c>
      <c r="K757" s="169" t="s">
        <v>7</v>
      </c>
      <c r="L757" s="170"/>
      <c r="M757" s="170"/>
      <c r="N757" s="170"/>
      <c r="O757" s="170"/>
      <c r="P757" s="170"/>
      <c r="Q757" s="170"/>
      <c r="R757" s="170"/>
      <c r="S757" s="189"/>
      <c r="T757" s="189"/>
      <c r="U757" s="180"/>
      <c r="V757" s="180"/>
      <c r="W757" s="180"/>
      <c r="X757" s="180"/>
      <c r="Y757" s="180"/>
      <c r="Z757" s="180"/>
      <c r="AA757" s="180"/>
      <c r="AB757" s="180"/>
      <c r="AC757" s="180"/>
      <c r="AD757" s="180"/>
      <c r="AE757" s="180"/>
      <c r="AF757" s="180"/>
      <c r="AG757" s="180"/>
      <c r="AH757" s="180"/>
    </row>
    <row r="758" ht="15.75" customHeight="1">
      <c r="A758" s="161">
        <v>756.0</v>
      </c>
      <c r="B758" s="167" t="s">
        <v>4951</v>
      </c>
      <c r="C758" s="160" t="s">
        <v>5206</v>
      </c>
      <c r="D758" s="167">
        <v>2.0</v>
      </c>
      <c r="E758" s="96" t="s">
        <v>5207</v>
      </c>
      <c r="F758" s="168" t="s">
        <v>5208</v>
      </c>
      <c r="G758" s="160"/>
      <c r="H758" s="160"/>
      <c r="I758" s="160"/>
      <c r="J758" s="160"/>
      <c r="K758" s="169" t="s">
        <v>727</v>
      </c>
      <c r="L758" s="170"/>
      <c r="M758" s="170"/>
      <c r="N758" s="170"/>
      <c r="O758" s="170"/>
      <c r="P758" s="170"/>
      <c r="Q758" s="170"/>
      <c r="R758" s="170"/>
      <c r="S758" s="189"/>
      <c r="T758" s="189"/>
      <c r="U758" s="180"/>
      <c r="V758" s="180"/>
      <c r="W758" s="180"/>
      <c r="X758" s="180"/>
      <c r="Y758" s="180"/>
      <c r="Z758" s="180"/>
      <c r="AA758" s="180"/>
      <c r="AB758" s="180"/>
      <c r="AC758" s="180"/>
      <c r="AD758" s="180"/>
      <c r="AE758" s="180"/>
      <c r="AF758" s="180"/>
      <c r="AG758" s="180"/>
      <c r="AH758" s="180"/>
    </row>
    <row r="759" ht="15.75" customHeight="1">
      <c r="A759" s="161">
        <v>757.0</v>
      </c>
      <c r="B759" s="167" t="s">
        <v>4951</v>
      </c>
      <c r="C759" s="160" t="s">
        <v>5209</v>
      </c>
      <c r="D759" s="167">
        <v>3.0</v>
      </c>
      <c r="E759" s="96" t="s">
        <v>5210</v>
      </c>
      <c r="F759" s="168" t="s">
        <v>5211</v>
      </c>
      <c r="G759" s="168" t="s">
        <v>5212</v>
      </c>
      <c r="H759" s="168" t="s">
        <v>5024</v>
      </c>
      <c r="I759" s="160"/>
      <c r="J759" s="160"/>
      <c r="K759" s="77" t="s">
        <v>480</v>
      </c>
      <c r="L759" s="170"/>
      <c r="M759" s="170"/>
      <c r="N759" s="170"/>
      <c r="O759" s="170"/>
      <c r="P759" s="170"/>
      <c r="Q759" s="170"/>
      <c r="R759" s="170"/>
      <c r="S759" s="189"/>
      <c r="T759" s="189"/>
      <c r="U759" s="180"/>
      <c r="V759" s="180"/>
      <c r="W759" s="180"/>
      <c r="X759" s="180"/>
      <c r="Y759" s="180"/>
      <c r="Z759" s="180"/>
      <c r="AA759" s="180"/>
      <c r="AB759" s="180"/>
      <c r="AC759" s="180"/>
      <c r="AD759" s="180"/>
      <c r="AE759" s="180"/>
      <c r="AF759" s="180"/>
      <c r="AG759" s="180"/>
      <c r="AH759" s="180"/>
    </row>
    <row r="760" ht="15.75" customHeight="1">
      <c r="A760" s="161">
        <v>758.0</v>
      </c>
      <c r="B760" s="167" t="s">
        <v>4951</v>
      </c>
      <c r="C760" s="160" t="s">
        <v>5213</v>
      </c>
      <c r="D760" s="167">
        <v>7.0</v>
      </c>
      <c r="E760" s="96" t="s">
        <v>5214</v>
      </c>
      <c r="F760" s="168" t="s">
        <v>816</v>
      </c>
      <c r="G760" s="168" t="s">
        <v>5215</v>
      </c>
      <c r="H760" s="168" t="s">
        <v>733</v>
      </c>
      <c r="I760" s="168" t="s">
        <v>1125</v>
      </c>
      <c r="J760" s="168" t="s">
        <v>5216</v>
      </c>
      <c r="K760" s="169" t="s">
        <v>1297</v>
      </c>
      <c r="L760" s="170"/>
      <c r="M760" s="170"/>
      <c r="N760" s="170"/>
      <c r="O760" s="170"/>
      <c r="P760" s="170"/>
      <c r="Q760" s="170"/>
      <c r="R760" s="170"/>
      <c r="S760" s="189"/>
      <c r="T760" s="189"/>
      <c r="U760" s="180"/>
      <c r="V760" s="180"/>
      <c r="W760" s="180"/>
      <c r="X760" s="180"/>
      <c r="Y760" s="180"/>
      <c r="Z760" s="180"/>
      <c r="AA760" s="180"/>
      <c r="AB760" s="180"/>
      <c r="AC760" s="180"/>
      <c r="AD760" s="180"/>
      <c r="AE760" s="180"/>
      <c r="AF760" s="180"/>
      <c r="AG760" s="180"/>
      <c r="AH760" s="180"/>
    </row>
    <row r="761" ht="15.75" customHeight="1">
      <c r="A761" s="161">
        <v>759.0</v>
      </c>
      <c r="B761" s="167" t="s">
        <v>4951</v>
      </c>
      <c r="C761" s="160" t="s">
        <v>5217</v>
      </c>
      <c r="D761" s="167">
        <v>15.0</v>
      </c>
      <c r="E761" s="96" t="s">
        <v>5218</v>
      </c>
      <c r="F761" s="168" t="s">
        <v>5219</v>
      </c>
      <c r="G761" s="168" t="s">
        <v>5220</v>
      </c>
      <c r="H761" s="168" t="s">
        <v>5221</v>
      </c>
      <c r="I761" s="168" t="s">
        <v>5222</v>
      </c>
      <c r="J761" s="168" t="s">
        <v>5223</v>
      </c>
      <c r="K761" s="187" t="s">
        <v>1297</v>
      </c>
      <c r="L761" s="170"/>
      <c r="M761" s="170"/>
      <c r="N761" s="170"/>
      <c r="O761" s="170"/>
      <c r="P761" s="170"/>
      <c r="Q761" s="170"/>
      <c r="R761" s="170"/>
      <c r="S761" s="189"/>
      <c r="T761" s="189"/>
      <c r="U761" s="180"/>
      <c r="V761" s="180"/>
      <c r="W761" s="180"/>
      <c r="X761" s="180"/>
      <c r="Y761" s="180"/>
      <c r="Z761" s="180"/>
      <c r="AA761" s="180"/>
      <c r="AB761" s="180"/>
      <c r="AC761" s="180"/>
      <c r="AD761" s="180"/>
      <c r="AE761" s="180"/>
      <c r="AF761" s="180"/>
      <c r="AG761" s="180"/>
      <c r="AH761" s="180"/>
    </row>
    <row r="762" ht="15.75" customHeight="1">
      <c r="A762" s="161">
        <v>760.0</v>
      </c>
      <c r="B762" s="167" t="s">
        <v>4951</v>
      </c>
      <c r="C762" s="160" t="s">
        <v>5224</v>
      </c>
      <c r="D762" s="167">
        <v>36.0</v>
      </c>
      <c r="E762" s="96" t="s">
        <v>5225</v>
      </c>
      <c r="F762" s="168" t="s">
        <v>5082</v>
      </c>
      <c r="G762" s="168" t="s">
        <v>5140</v>
      </c>
      <c r="H762" s="168" t="s">
        <v>5188</v>
      </c>
      <c r="I762" s="168" t="s">
        <v>5187</v>
      </c>
      <c r="J762" s="168" t="s">
        <v>5060</v>
      </c>
      <c r="K762" s="169" t="s">
        <v>7</v>
      </c>
      <c r="L762" s="170"/>
      <c r="M762" s="170"/>
      <c r="N762" s="170"/>
      <c r="O762" s="170"/>
      <c r="P762" s="170"/>
      <c r="Q762" s="170"/>
      <c r="R762" s="170"/>
      <c r="S762" s="189"/>
      <c r="T762" s="189"/>
      <c r="U762" s="180"/>
      <c r="V762" s="180"/>
      <c r="W762" s="180"/>
      <c r="X762" s="180"/>
      <c r="Y762" s="180"/>
      <c r="Z762" s="180"/>
      <c r="AA762" s="180"/>
      <c r="AB762" s="180"/>
      <c r="AC762" s="180"/>
      <c r="AD762" s="180"/>
      <c r="AE762" s="180"/>
      <c r="AF762" s="180"/>
      <c r="AG762" s="180"/>
      <c r="AH762" s="180"/>
    </row>
    <row r="763" ht="15.75" customHeight="1">
      <c r="A763" s="161">
        <v>761.0</v>
      </c>
      <c r="B763" s="167" t="s">
        <v>4951</v>
      </c>
      <c r="C763" s="160" t="s">
        <v>5226</v>
      </c>
      <c r="D763" s="167">
        <v>4.0</v>
      </c>
      <c r="E763" s="96" t="s">
        <v>5227</v>
      </c>
      <c r="F763" s="168" t="s">
        <v>5228</v>
      </c>
      <c r="G763" s="168" t="s">
        <v>5229</v>
      </c>
      <c r="H763" s="168" t="s">
        <v>5230</v>
      </c>
      <c r="I763" s="168" t="s">
        <v>5231</v>
      </c>
      <c r="J763" s="160"/>
      <c r="K763" s="169" t="s">
        <v>727</v>
      </c>
      <c r="L763" s="170"/>
      <c r="M763" s="170"/>
      <c r="N763" s="170"/>
      <c r="O763" s="170"/>
      <c r="P763" s="170"/>
      <c r="Q763" s="170"/>
      <c r="R763" s="170"/>
      <c r="S763" s="189"/>
      <c r="T763" s="189"/>
      <c r="U763" s="180"/>
      <c r="V763" s="180"/>
      <c r="W763" s="180"/>
      <c r="X763" s="180"/>
      <c r="Y763" s="180"/>
      <c r="Z763" s="180"/>
      <c r="AA763" s="180"/>
      <c r="AB763" s="180"/>
      <c r="AC763" s="180"/>
      <c r="AD763" s="180"/>
      <c r="AE763" s="180"/>
      <c r="AF763" s="180"/>
      <c r="AG763" s="180"/>
      <c r="AH763" s="180"/>
    </row>
    <row r="764" ht="15.75" customHeight="1">
      <c r="A764" s="161">
        <v>762.0</v>
      </c>
      <c r="B764" s="167" t="s">
        <v>4951</v>
      </c>
      <c r="C764" s="160" t="s">
        <v>5232</v>
      </c>
      <c r="D764" s="167">
        <v>11.0</v>
      </c>
      <c r="E764" s="96" t="s">
        <v>5233</v>
      </c>
      <c r="F764" s="168" t="s">
        <v>816</v>
      </c>
      <c r="G764" s="168" t="s">
        <v>733</v>
      </c>
      <c r="H764" s="168" t="s">
        <v>5234</v>
      </c>
      <c r="I764" s="168" t="s">
        <v>5144</v>
      </c>
      <c r="J764" s="168" t="s">
        <v>612</v>
      </c>
      <c r="K764" s="169" t="s">
        <v>1297</v>
      </c>
      <c r="L764" s="170"/>
      <c r="M764" s="170"/>
      <c r="N764" s="170"/>
      <c r="O764" s="170"/>
      <c r="P764" s="170"/>
      <c r="Q764" s="170"/>
      <c r="R764" s="170"/>
      <c r="S764" s="189"/>
      <c r="T764" s="189"/>
      <c r="U764" s="180"/>
      <c r="V764" s="180"/>
      <c r="W764" s="180"/>
      <c r="X764" s="180"/>
      <c r="Y764" s="180"/>
      <c r="Z764" s="180"/>
      <c r="AA764" s="180"/>
      <c r="AB764" s="180"/>
      <c r="AC764" s="180"/>
      <c r="AD764" s="180"/>
      <c r="AE764" s="180"/>
      <c r="AF764" s="180"/>
      <c r="AG764" s="180"/>
      <c r="AH764" s="180"/>
    </row>
    <row r="765" ht="15.75" customHeight="1">
      <c r="A765" s="161">
        <v>763.0</v>
      </c>
      <c r="B765" s="167" t="s">
        <v>4951</v>
      </c>
      <c r="C765" s="160" t="s">
        <v>5235</v>
      </c>
      <c r="D765" s="167">
        <v>17.0</v>
      </c>
      <c r="E765" s="96" t="s">
        <v>5236</v>
      </c>
      <c r="F765" s="168" t="s">
        <v>1295</v>
      </c>
      <c r="G765" s="168" t="s">
        <v>733</v>
      </c>
      <c r="H765" s="168" t="s">
        <v>5237</v>
      </c>
      <c r="I765" s="168" t="s">
        <v>611</v>
      </c>
      <c r="J765" s="168" t="s">
        <v>609</v>
      </c>
      <c r="K765" s="169" t="s">
        <v>1297</v>
      </c>
      <c r="L765" s="170"/>
      <c r="M765" s="170"/>
      <c r="N765" s="170"/>
      <c r="O765" s="170"/>
      <c r="P765" s="170"/>
      <c r="Q765" s="170"/>
      <c r="R765" s="170"/>
      <c r="S765" s="189"/>
      <c r="T765" s="189"/>
      <c r="U765" s="180"/>
      <c r="V765" s="180"/>
      <c r="W765" s="180"/>
      <c r="X765" s="180"/>
      <c r="Y765" s="180"/>
      <c r="Z765" s="180"/>
      <c r="AA765" s="180"/>
      <c r="AB765" s="180"/>
      <c r="AC765" s="180"/>
      <c r="AD765" s="180"/>
      <c r="AE765" s="180"/>
      <c r="AF765" s="180"/>
      <c r="AG765" s="180"/>
      <c r="AH765" s="180"/>
    </row>
    <row r="766" ht="15.75" customHeight="1">
      <c r="A766" s="161">
        <v>764.0</v>
      </c>
      <c r="B766" s="167" t="s">
        <v>4951</v>
      </c>
      <c r="C766" s="160" t="s">
        <v>5238</v>
      </c>
      <c r="D766" s="167">
        <v>16.0</v>
      </c>
      <c r="E766" s="96" t="s">
        <v>5239</v>
      </c>
      <c r="F766" s="168" t="s">
        <v>4987</v>
      </c>
      <c r="G766" s="168" t="s">
        <v>5106</v>
      </c>
      <c r="H766" s="168" t="s">
        <v>5240</v>
      </c>
      <c r="I766" s="168" t="s">
        <v>4984</v>
      </c>
      <c r="J766" s="168" t="s">
        <v>5241</v>
      </c>
      <c r="K766" s="169" t="s">
        <v>269</v>
      </c>
      <c r="L766" s="170"/>
      <c r="M766" s="170"/>
      <c r="N766" s="170"/>
      <c r="O766" s="170"/>
      <c r="P766" s="170"/>
      <c r="Q766" s="170"/>
      <c r="R766" s="170"/>
      <c r="S766" s="189"/>
      <c r="T766" s="189"/>
      <c r="U766" s="180"/>
      <c r="V766" s="180"/>
      <c r="W766" s="180"/>
      <c r="X766" s="180"/>
      <c r="Y766" s="180"/>
      <c r="Z766" s="180"/>
      <c r="AA766" s="180"/>
      <c r="AB766" s="180"/>
      <c r="AC766" s="180"/>
      <c r="AD766" s="180"/>
      <c r="AE766" s="180"/>
      <c r="AF766" s="180"/>
      <c r="AG766" s="180"/>
      <c r="AH766" s="180"/>
    </row>
    <row r="767" ht="15.75" customHeight="1">
      <c r="A767" s="161">
        <v>765.0</v>
      </c>
      <c r="B767" s="167" t="s">
        <v>4951</v>
      </c>
      <c r="C767" s="160" t="s">
        <v>5242</v>
      </c>
      <c r="D767" s="167">
        <v>9.0</v>
      </c>
      <c r="E767" s="96" t="s">
        <v>5243</v>
      </c>
      <c r="F767" s="168" t="s">
        <v>5244</v>
      </c>
      <c r="G767" s="160"/>
      <c r="H767" s="160"/>
      <c r="I767" s="160"/>
      <c r="J767" s="160"/>
      <c r="K767" s="77" t="s">
        <v>1485</v>
      </c>
      <c r="L767" s="170"/>
      <c r="M767" s="170"/>
      <c r="N767" s="170"/>
      <c r="O767" s="170"/>
      <c r="P767" s="170"/>
      <c r="Q767" s="170"/>
      <c r="R767" s="170"/>
      <c r="S767" s="189"/>
      <c r="T767" s="189"/>
      <c r="U767" s="180"/>
      <c r="V767" s="180"/>
      <c r="W767" s="180"/>
      <c r="X767" s="180"/>
      <c r="Y767" s="180"/>
      <c r="Z767" s="180"/>
      <c r="AA767" s="180"/>
      <c r="AB767" s="180"/>
      <c r="AC767" s="180"/>
      <c r="AD767" s="180"/>
      <c r="AE767" s="180"/>
      <c r="AF767" s="180"/>
      <c r="AG767" s="180"/>
      <c r="AH767" s="180"/>
    </row>
    <row r="768" ht="15.75" customHeight="1">
      <c r="A768" s="161">
        <v>766.0</v>
      </c>
      <c r="B768" s="167" t="s">
        <v>4951</v>
      </c>
      <c r="C768" s="160" t="s">
        <v>5245</v>
      </c>
      <c r="D768" s="167">
        <v>3.0</v>
      </c>
      <c r="E768" s="185"/>
      <c r="F768" s="168" t="s">
        <v>1030</v>
      </c>
      <c r="G768" s="160"/>
      <c r="H768" s="160"/>
      <c r="I768" s="160"/>
      <c r="J768" s="160"/>
      <c r="K768" s="200" t="s">
        <v>464</v>
      </c>
      <c r="L768" s="170"/>
      <c r="M768" s="170"/>
      <c r="N768" s="170"/>
      <c r="O768" s="170"/>
      <c r="P768" s="170"/>
      <c r="Q768" s="170"/>
      <c r="R768" s="170"/>
      <c r="S768" s="189"/>
      <c r="T768" s="189"/>
      <c r="U768" s="180"/>
      <c r="V768" s="180"/>
      <c r="W768" s="180"/>
      <c r="X768" s="180"/>
      <c r="Y768" s="180"/>
      <c r="Z768" s="180"/>
      <c r="AA768" s="180"/>
      <c r="AB768" s="180"/>
      <c r="AC768" s="180"/>
      <c r="AD768" s="180"/>
      <c r="AE768" s="180"/>
      <c r="AF768" s="180"/>
      <c r="AG768" s="180"/>
      <c r="AH768" s="180"/>
    </row>
    <row r="769" ht="15.75" customHeight="1">
      <c r="A769" s="161">
        <v>767.0</v>
      </c>
      <c r="B769" s="167" t="s">
        <v>4951</v>
      </c>
      <c r="C769" s="160" t="s">
        <v>5246</v>
      </c>
      <c r="D769" s="167">
        <v>9.0</v>
      </c>
      <c r="E769" s="96" t="s">
        <v>5247</v>
      </c>
      <c r="F769" s="168" t="s">
        <v>5248</v>
      </c>
      <c r="G769" s="168" t="s">
        <v>5249</v>
      </c>
      <c r="H769" s="160"/>
      <c r="I769" s="160"/>
      <c r="J769" s="160"/>
      <c r="K769" s="196" t="s">
        <v>464</v>
      </c>
      <c r="L769" s="170"/>
      <c r="M769" s="170"/>
      <c r="N769" s="170"/>
      <c r="O769" s="170"/>
      <c r="P769" s="170"/>
      <c r="Q769" s="170"/>
      <c r="R769" s="170"/>
      <c r="S769" s="189"/>
      <c r="T769" s="189"/>
      <c r="U769" s="180"/>
      <c r="V769" s="180"/>
      <c r="W769" s="180"/>
      <c r="X769" s="180"/>
      <c r="Y769" s="180"/>
      <c r="Z769" s="180"/>
      <c r="AA769" s="180"/>
      <c r="AB769" s="180"/>
      <c r="AC769" s="180"/>
      <c r="AD769" s="180"/>
      <c r="AE769" s="180"/>
      <c r="AF769" s="180"/>
      <c r="AG769" s="180"/>
      <c r="AH769" s="180"/>
    </row>
    <row r="770" ht="15.75" customHeight="1">
      <c r="A770" s="67">
        <v>768.0</v>
      </c>
      <c r="B770" s="73" t="s">
        <v>4951</v>
      </c>
      <c r="C770" s="72" t="s">
        <v>5250</v>
      </c>
      <c r="D770" s="73">
        <v>10.0</v>
      </c>
      <c r="E770" s="98" t="s">
        <v>5251</v>
      </c>
      <c r="F770" s="75" t="s">
        <v>5252</v>
      </c>
      <c r="G770" s="75" t="s">
        <v>5067</v>
      </c>
      <c r="H770" s="75" t="s">
        <v>4959</v>
      </c>
      <c r="I770" s="75" t="s">
        <v>5253</v>
      </c>
      <c r="J770" s="75" t="s">
        <v>5254</v>
      </c>
      <c r="K770" s="77" t="s">
        <v>727</v>
      </c>
      <c r="L770" s="54"/>
      <c r="M770" s="54"/>
      <c r="N770" s="54"/>
      <c r="O770" s="54"/>
      <c r="P770" s="54"/>
      <c r="Q770" s="54"/>
      <c r="R770" s="54"/>
      <c r="S770" s="105"/>
      <c r="T770" s="105"/>
      <c r="U770" s="180"/>
      <c r="V770" s="180"/>
      <c r="W770" s="180"/>
      <c r="X770" s="180"/>
      <c r="Y770" s="180"/>
      <c r="Z770" s="180"/>
      <c r="AA770" s="180"/>
      <c r="AB770" s="180"/>
      <c r="AC770" s="180"/>
      <c r="AD770" s="180"/>
      <c r="AE770" s="180"/>
      <c r="AF770" s="180"/>
      <c r="AG770" s="180"/>
      <c r="AH770" s="180"/>
    </row>
    <row r="771" ht="15.75" customHeight="1">
      <c r="A771" s="161">
        <v>769.0</v>
      </c>
      <c r="B771" s="167" t="s">
        <v>4951</v>
      </c>
      <c r="C771" s="160" t="s">
        <v>5255</v>
      </c>
      <c r="D771" s="167">
        <v>72.0</v>
      </c>
      <c r="E771" s="96" t="s">
        <v>541</v>
      </c>
      <c r="F771" s="168" t="s">
        <v>1304</v>
      </c>
      <c r="G771" s="168" t="s">
        <v>5256</v>
      </c>
      <c r="H771" s="168" t="s">
        <v>5257</v>
      </c>
      <c r="I771" s="168" t="s">
        <v>5258</v>
      </c>
      <c r="J771" s="168" t="s">
        <v>893</v>
      </c>
      <c r="K771" s="86" t="s">
        <v>896</v>
      </c>
      <c r="L771" s="170"/>
      <c r="M771" s="170"/>
      <c r="N771" s="170"/>
      <c r="O771" s="170"/>
      <c r="P771" s="170"/>
      <c r="Q771" s="170"/>
      <c r="R771" s="170"/>
      <c r="S771" s="189"/>
      <c r="T771" s="189"/>
      <c r="U771" s="180"/>
      <c r="V771" s="180"/>
      <c r="W771" s="180"/>
      <c r="X771" s="180"/>
      <c r="Y771" s="180"/>
      <c r="Z771" s="180"/>
      <c r="AA771" s="180"/>
      <c r="AB771" s="180"/>
      <c r="AC771" s="180"/>
      <c r="AD771" s="180"/>
      <c r="AE771" s="180"/>
      <c r="AF771" s="180"/>
      <c r="AG771" s="180"/>
      <c r="AH771" s="180"/>
    </row>
    <row r="772" ht="15.75" customHeight="1">
      <c r="A772" s="161">
        <v>770.0</v>
      </c>
      <c r="B772" s="167" t="s">
        <v>4951</v>
      </c>
      <c r="C772" s="160" t="s">
        <v>5259</v>
      </c>
      <c r="D772" s="167">
        <v>50.0</v>
      </c>
      <c r="E772" s="96" t="s">
        <v>1462</v>
      </c>
      <c r="F772" s="168" t="s">
        <v>1402</v>
      </c>
      <c r="G772" s="168" t="s">
        <v>1467</v>
      </c>
      <c r="H772" s="168" t="s">
        <v>1366</v>
      </c>
      <c r="I772" s="168" t="s">
        <v>998</v>
      </c>
      <c r="J772" s="168" t="s">
        <v>997</v>
      </c>
      <c r="K772" s="169" t="s">
        <v>480</v>
      </c>
      <c r="L772" s="170"/>
      <c r="M772" s="170"/>
      <c r="N772" s="170"/>
      <c r="O772" s="170"/>
      <c r="P772" s="170"/>
      <c r="Q772" s="170"/>
      <c r="R772" s="170"/>
      <c r="S772" s="189"/>
      <c r="T772" s="189"/>
      <c r="U772" s="180"/>
      <c r="V772" s="180"/>
      <c r="W772" s="180"/>
      <c r="X772" s="180"/>
      <c r="Y772" s="180"/>
      <c r="Z772" s="180"/>
      <c r="AA772" s="180"/>
      <c r="AB772" s="180"/>
      <c r="AC772" s="180"/>
      <c r="AD772" s="180"/>
      <c r="AE772" s="180"/>
      <c r="AF772" s="180"/>
      <c r="AG772" s="180"/>
      <c r="AH772" s="180"/>
    </row>
    <row r="773" ht="15.75" customHeight="1">
      <c r="A773" s="161">
        <v>771.0</v>
      </c>
      <c r="B773" s="167" t="s">
        <v>4951</v>
      </c>
      <c r="C773" s="160" t="s">
        <v>5260</v>
      </c>
      <c r="D773" s="167">
        <v>16.0</v>
      </c>
      <c r="E773" s="96" t="s">
        <v>5261</v>
      </c>
      <c r="F773" s="168" t="s">
        <v>5262</v>
      </c>
      <c r="G773" s="168" t="s">
        <v>5263</v>
      </c>
      <c r="H773" s="168" t="s">
        <v>5264</v>
      </c>
      <c r="I773" s="168" t="s">
        <v>5265</v>
      </c>
      <c r="J773" s="168" t="s">
        <v>5266</v>
      </c>
      <c r="K773" s="169" t="s">
        <v>7</v>
      </c>
      <c r="L773" s="170"/>
      <c r="M773" s="170"/>
      <c r="N773" s="170"/>
      <c r="O773" s="170"/>
      <c r="P773" s="170"/>
      <c r="Q773" s="170"/>
      <c r="R773" s="170"/>
      <c r="S773" s="189"/>
      <c r="T773" s="189"/>
      <c r="U773" s="180"/>
      <c r="V773" s="180"/>
      <c r="W773" s="180"/>
      <c r="X773" s="180"/>
      <c r="Y773" s="180"/>
      <c r="Z773" s="180"/>
      <c r="AA773" s="180"/>
      <c r="AB773" s="180"/>
      <c r="AC773" s="180"/>
      <c r="AD773" s="180"/>
      <c r="AE773" s="180"/>
      <c r="AF773" s="180"/>
      <c r="AG773" s="180"/>
      <c r="AH773" s="180"/>
    </row>
    <row r="774" ht="15.75" customHeight="1">
      <c r="A774" s="161">
        <v>772.0</v>
      </c>
      <c r="B774" s="167" t="s">
        <v>4951</v>
      </c>
      <c r="C774" s="160" t="s">
        <v>5267</v>
      </c>
      <c r="D774" s="167">
        <v>51.0</v>
      </c>
      <c r="E774" s="96" t="s">
        <v>5268</v>
      </c>
      <c r="F774" s="168" t="s">
        <v>5269</v>
      </c>
      <c r="G774" s="168" t="s">
        <v>5014</v>
      </c>
      <c r="H774" s="168" t="s">
        <v>5270</v>
      </c>
      <c r="I774" s="168" t="s">
        <v>5271</v>
      </c>
      <c r="J774" s="168" t="s">
        <v>1676</v>
      </c>
      <c r="K774" s="187" t="s">
        <v>896</v>
      </c>
      <c r="L774" s="170"/>
      <c r="M774" s="170"/>
      <c r="N774" s="170"/>
      <c r="O774" s="170"/>
      <c r="P774" s="170"/>
      <c r="Q774" s="170"/>
      <c r="R774" s="170"/>
      <c r="S774" s="189"/>
      <c r="T774" s="189"/>
      <c r="U774" s="180"/>
      <c r="V774" s="180"/>
      <c r="W774" s="180"/>
      <c r="X774" s="180"/>
      <c r="Y774" s="180"/>
      <c r="Z774" s="180"/>
      <c r="AA774" s="180"/>
      <c r="AB774" s="180"/>
      <c r="AC774" s="180"/>
      <c r="AD774" s="180"/>
      <c r="AE774" s="180"/>
      <c r="AF774" s="180"/>
      <c r="AG774" s="180"/>
      <c r="AH774" s="180"/>
    </row>
    <row r="775" ht="15.75" customHeight="1">
      <c r="A775" s="161">
        <v>773.0</v>
      </c>
      <c r="B775" s="167" t="s">
        <v>4951</v>
      </c>
      <c r="C775" s="160" t="s">
        <v>5272</v>
      </c>
      <c r="D775" s="167">
        <v>13.0</v>
      </c>
      <c r="E775" s="96" t="s">
        <v>5273</v>
      </c>
      <c r="F775" s="168" t="s">
        <v>5274</v>
      </c>
      <c r="G775" s="168" t="s">
        <v>5275</v>
      </c>
      <c r="H775" s="168" t="s">
        <v>296</v>
      </c>
      <c r="I775" s="168" t="s">
        <v>5276</v>
      </c>
      <c r="J775" s="168" t="s">
        <v>5277</v>
      </c>
      <c r="K775" s="86" t="s">
        <v>896</v>
      </c>
      <c r="L775" s="170"/>
      <c r="M775" s="170"/>
      <c r="N775" s="170"/>
      <c r="O775" s="170"/>
      <c r="P775" s="170"/>
      <c r="Q775" s="170"/>
      <c r="R775" s="170"/>
      <c r="S775" s="189"/>
      <c r="T775" s="189"/>
      <c r="U775" s="180"/>
      <c r="V775" s="180"/>
      <c r="W775" s="180"/>
      <c r="X775" s="180"/>
      <c r="Y775" s="180"/>
      <c r="Z775" s="180"/>
      <c r="AA775" s="180"/>
      <c r="AB775" s="180"/>
      <c r="AC775" s="180"/>
      <c r="AD775" s="180"/>
      <c r="AE775" s="180"/>
      <c r="AF775" s="180"/>
      <c r="AG775" s="180"/>
      <c r="AH775" s="180"/>
    </row>
    <row r="776" ht="15.75" customHeight="1">
      <c r="A776" s="161">
        <v>774.0</v>
      </c>
      <c r="B776" s="167" t="s">
        <v>4951</v>
      </c>
      <c r="C776" s="160" t="s">
        <v>5145</v>
      </c>
      <c r="D776" s="167">
        <v>3.0</v>
      </c>
      <c r="E776" s="96" t="s">
        <v>5278</v>
      </c>
      <c r="F776" s="168" t="s">
        <v>5147</v>
      </c>
      <c r="G776" s="160"/>
      <c r="H776" s="160"/>
      <c r="I776" s="160"/>
      <c r="J776" s="160"/>
      <c r="K776" s="169" t="s">
        <v>269</v>
      </c>
      <c r="L776" s="170"/>
      <c r="M776" s="170"/>
      <c r="N776" s="170"/>
      <c r="O776" s="170"/>
      <c r="P776" s="170"/>
      <c r="Q776" s="170"/>
      <c r="R776" s="170"/>
      <c r="S776" s="189"/>
      <c r="T776" s="189"/>
      <c r="U776" s="180"/>
      <c r="V776" s="180"/>
      <c r="W776" s="180"/>
      <c r="X776" s="180"/>
      <c r="Y776" s="180"/>
      <c r="Z776" s="180"/>
      <c r="AA776" s="180"/>
      <c r="AB776" s="180"/>
      <c r="AC776" s="180"/>
      <c r="AD776" s="180"/>
      <c r="AE776" s="180"/>
      <c r="AF776" s="180"/>
      <c r="AG776" s="180"/>
      <c r="AH776" s="180"/>
    </row>
    <row r="777" ht="15.75" customHeight="1">
      <c r="A777" s="161">
        <v>775.0</v>
      </c>
      <c r="B777" s="167" t="s">
        <v>4951</v>
      </c>
      <c r="C777" s="160" t="s">
        <v>5279</v>
      </c>
      <c r="D777" s="167">
        <v>9.0</v>
      </c>
      <c r="E777" s="96" t="s">
        <v>5280</v>
      </c>
      <c r="F777" s="168" t="s">
        <v>5281</v>
      </c>
      <c r="G777" s="168" t="s">
        <v>5014</v>
      </c>
      <c r="H777" s="168" t="s">
        <v>5282</v>
      </c>
      <c r="I777" s="168" t="s">
        <v>5017</v>
      </c>
      <c r="J777" s="168" t="s">
        <v>5283</v>
      </c>
      <c r="K777" s="86" t="s">
        <v>896</v>
      </c>
      <c r="L777" s="170"/>
      <c r="M777" s="170"/>
      <c r="N777" s="170"/>
      <c r="O777" s="170"/>
      <c r="P777" s="170"/>
      <c r="Q777" s="170"/>
      <c r="R777" s="170"/>
      <c r="S777" s="189"/>
      <c r="T777" s="189"/>
      <c r="U777" s="180"/>
      <c r="V777" s="180"/>
      <c r="W777" s="180"/>
      <c r="X777" s="180"/>
      <c r="Y777" s="180"/>
      <c r="Z777" s="180"/>
      <c r="AA777" s="180"/>
      <c r="AB777" s="180"/>
      <c r="AC777" s="180"/>
      <c r="AD777" s="180"/>
      <c r="AE777" s="180"/>
      <c r="AF777" s="180"/>
      <c r="AG777" s="180"/>
      <c r="AH777" s="180"/>
    </row>
    <row r="778" ht="15.75" customHeight="1">
      <c r="A778" s="161">
        <v>776.0</v>
      </c>
      <c r="B778" s="167" t="s">
        <v>4951</v>
      </c>
      <c r="C778" s="160" t="s">
        <v>5284</v>
      </c>
      <c r="D778" s="167">
        <v>9.0</v>
      </c>
      <c r="E778" s="96" t="s">
        <v>320</v>
      </c>
      <c r="F778" s="168" t="s">
        <v>311</v>
      </c>
      <c r="G778" s="168" t="s">
        <v>783</v>
      </c>
      <c r="H778" s="160"/>
      <c r="I778" s="160"/>
      <c r="J778" s="160"/>
      <c r="K778" s="77" t="s">
        <v>316</v>
      </c>
      <c r="L778" s="170"/>
      <c r="M778" s="170"/>
      <c r="N778" s="170"/>
      <c r="O778" s="170"/>
      <c r="P778" s="170"/>
      <c r="Q778" s="170"/>
      <c r="R778" s="170"/>
      <c r="S778" s="189"/>
      <c r="T778" s="189"/>
      <c r="U778" s="180"/>
      <c r="V778" s="180"/>
      <c r="W778" s="180"/>
      <c r="X778" s="180"/>
      <c r="Y778" s="180"/>
      <c r="Z778" s="180"/>
      <c r="AA778" s="180"/>
      <c r="AB778" s="180"/>
      <c r="AC778" s="180"/>
      <c r="AD778" s="180"/>
      <c r="AE778" s="180"/>
      <c r="AF778" s="180"/>
      <c r="AG778" s="180"/>
      <c r="AH778" s="180"/>
    </row>
    <row r="779" ht="15.75" customHeight="1">
      <c r="A779" s="161">
        <v>777.0</v>
      </c>
      <c r="B779" s="167" t="s">
        <v>4951</v>
      </c>
      <c r="C779" s="160" t="s">
        <v>5285</v>
      </c>
      <c r="D779" s="167">
        <v>57.0</v>
      </c>
      <c r="E779" s="96" t="s">
        <v>5286</v>
      </c>
      <c r="F779" s="168" t="s">
        <v>5287</v>
      </c>
      <c r="G779" s="168" t="s">
        <v>1704</v>
      </c>
      <c r="H779" s="168" t="s">
        <v>5015</v>
      </c>
      <c r="I779" s="168" t="s">
        <v>5269</v>
      </c>
      <c r="J779" s="168" t="s">
        <v>5288</v>
      </c>
      <c r="K779" s="86" t="s">
        <v>896</v>
      </c>
      <c r="L779" s="170"/>
      <c r="M779" s="170"/>
      <c r="N779" s="170"/>
      <c r="O779" s="170"/>
      <c r="P779" s="170"/>
      <c r="Q779" s="170"/>
      <c r="R779" s="170"/>
      <c r="S779" s="189"/>
      <c r="T779" s="189"/>
      <c r="U779" s="180"/>
      <c r="V779" s="180"/>
      <c r="W779" s="180"/>
      <c r="X779" s="180"/>
      <c r="Y779" s="180"/>
      <c r="Z779" s="180"/>
      <c r="AA779" s="180"/>
      <c r="AB779" s="180"/>
      <c r="AC779" s="180"/>
      <c r="AD779" s="180"/>
      <c r="AE779" s="180"/>
      <c r="AF779" s="180"/>
      <c r="AG779" s="180"/>
      <c r="AH779" s="180"/>
    </row>
    <row r="780" ht="15.75" customHeight="1">
      <c r="A780" s="161">
        <v>778.0</v>
      </c>
      <c r="B780" s="167" t="s">
        <v>4951</v>
      </c>
      <c r="C780" s="160" t="s">
        <v>5289</v>
      </c>
      <c r="D780" s="167">
        <v>2.0</v>
      </c>
      <c r="E780" s="96" t="s">
        <v>5290</v>
      </c>
      <c r="F780" s="168" t="s">
        <v>5291</v>
      </c>
      <c r="G780" s="168" t="s">
        <v>5292</v>
      </c>
      <c r="H780" s="160"/>
      <c r="I780" s="160"/>
      <c r="J780" s="160"/>
      <c r="K780" s="77" t="s">
        <v>1297</v>
      </c>
      <c r="L780" s="170"/>
      <c r="M780" s="170"/>
      <c r="N780" s="170"/>
      <c r="O780" s="170"/>
      <c r="P780" s="170"/>
      <c r="Q780" s="170"/>
      <c r="R780" s="170"/>
      <c r="S780" s="189"/>
      <c r="T780" s="189"/>
      <c r="U780" s="180"/>
      <c r="V780" s="180"/>
      <c r="W780" s="180"/>
      <c r="X780" s="180"/>
      <c r="Y780" s="180"/>
      <c r="Z780" s="180"/>
      <c r="AA780" s="180"/>
      <c r="AB780" s="180"/>
      <c r="AC780" s="180"/>
      <c r="AD780" s="180"/>
      <c r="AE780" s="180"/>
      <c r="AF780" s="180"/>
      <c r="AG780" s="180"/>
      <c r="AH780" s="180"/>
    </row>
    <row r="781" ht="15.75" customHeight="1">
      <c r="A781" s="161">
        <v>779.0</v>
      </c>
      <c r="B781" s="167" t="s">
        <v>4951</v>
      </c>
      <c r="C781" s="160" t="s">
        <v>5293</v>
      </c>
      <c r="D781" s="167">
        <v>31.0</v>
      </c>
      <c r="E781" s="96" t="s">
        <v>592</v>
      </c>
      <c r="F781" s="168" t="s">
        <v>5040</v>
      </c>
      <c r="G781" s="168" t="s">
        <v>1747</v>
      </c>
      <c r="H781" s="168" t="s">
        <v>5294</v>
      </c>
      <c r="I781" s="168" t="s">
        <v>5295</v>
      </c>
      <c r="J781" s="168" t="s">
        <v>5237</v>
      </c>
      <c r="K781" s="169" t="s">
        <v>1297</v>
      </c>
      <c r="L781" s="170"/>
      <c r="M781" s="170"/>
      <c r="N781" s="170"/>
      <c r="O781" s="170"/>
      <c r="P781" s="170"/>
      <c r="Q781" s="170"/>
      <c r="R781" s="170"/>
      <c r="S781" s="189"/>
      <c r="T781" s="189"/>
      <c r="U781" s="180"/>
      <c r="V781" s="180"/>
      <c r="W781" s="180"/>
      <c r="X781" s="180"/>
      <c r="Y781" s="180"/>
      <c r="Z781" s="180"/>
      <c r="AA781" s="180"/>
      <c r="AB781" s="180"/>
      <c r="AC781" s="180"/>
      <c r="AD781" s="180"/>
      <c r="AE781" s="180"/>
      <c r="AF781" s="180"/>
      <c r="AG781" s="180"/>
      <c r="AH781" s="180"/>
    </row>
    <row r="782" ht="15.75" customHeight="1">
      <c r="A782" s="161">
        <v>780.0</v>
      </c>
      <c r="B782" s="167" t="s">
        <v>4951</v>
      </c>
      <c r="C782" s="160" t="s">
        <v>5296</v>
      </c>
      <c r="D782" s="167">
        <v>10.0</v>
      </c>
      <c r="E782" s="96" t="s">
        <v>5297</v>
      </c>
      <c r="F782" s="168" t="s">
        <v>5298</v>
      </c>
      <c r="G782" s="168" t="s">
        <v>1125</v>
      </c>
      <c r="H782" s="168" t="s">
        <v>5299</v>
      </c>
      <c r="I782" s="168" t="s">
        <v>1443</v>
      </c>
      <c r="J782" s="168" t="s">
        <v>5300</v>
      </c>
      <c r="K782" s="77" t="s">
        <v>480</v>
      </c>
      <c r="L782" s="170"/>
      <c r="M782" s="170"/>
      <c r="N782" s="170"/>
      <c r="O782" s="170"/>
      <c r="P782" s="170"/>
      <c r="Q782" s="170"/>
      <c r="R782" s="170"/>
      <c r="S782" s="189"/>
      <c r="T782" s="189"/>
      <c r="U782" s="180"/>
      <c r="V782" s="180"/>
      <c r="W782" s="180"/>
      <c r="X782" s="180"/>
      <c r="Y782" s="180"/>
      <c r="Z782" s="180"/>
      <c r="AA782" s="180"/>
      <c r="AB782" s="180"/>
      <c r="AC782" s="180"/>
      <c r="AD782" s="180"/>
      <c r="AE782" s="180"/>
      <c r="AF782" s="180"/>
      <c r="AG782" s="180"/>
      <c r="AH782" s="180"/>
    </row>
    <row r="783" ht="15.75" customHeight="1">
      <c r="A783" s="161">
        <v>781.0</v>
      </c>
      <c r="B783" s="167" t="s">
        <v>5301</v>
      </c>
      <c r="C783" s="160" t="s">
        <v>5302</v>
      </c>
      <c r="D783" s="167">
        <v>3.0</v>
      </c>
      <c r="E783" s="96" t="s">
        <v>972</v>
      </c>
      <c r="F783" s="168" t="s">
        <v>978</v>
      </c>
      <c r="G783" s="160"/>
      <c r="H783" s="160"/>
      <c r="I783" s="160"/>
      <c r="J783" s="160"/>
      <c r="K783" s="77" t="s">
        <v>480</v>
      </c>
      <c r="L783" s="170"/>
      <c r="M783" s="170"/>
      <c r="N783" s="170"/>
      <c r="O783" s="170"/>
      <c r="P783" s="170"/>
      <c r="Q783" s="170"/>
      <c r="R783" s="170"/>
      <c r="S783" s="189"/>
      <c r="T783" s="189"/>
      <c r="U783" s="180"/>
      <c r="V783" s="180"/>
      <c r="W783" s="180"/>
      <c r="X783" s="180"/>
      <c r="Y783" s="180"/>
      <c r="Z783" s="180"/>
      <c r="AA783" s="180"/>
      <c r="AB783" s="180"/>
      <c r="AC783" s="180"/>
      <c r="AD783" s="180"/>
      <c r="AE783" s="180"/>
      <c r="AF783" s="180"/>
      <c r="AG783" s="180"/>
      <c r="AH783" s="180"/>
    </row>
    <row r="784" ht="15.75" customHeight="1">
      <c r="A784" s="201"/>
      <c r="B784" s="167"/>
      <c r="C784" s="160"/>
      <c r="D784" s="167"/>
      <c r="E784" s="96"/>
      <c r="F784" s="202"/>
      <c r="G784" s="160"/>
      <c r="H784" s="160"/>
      <c r="I784" s="160"/>
      <c r="J784" s="160"/>
      <c r="K784" s="203"/>
      <c r="L784" s="180"/>
      <c r="M784" s="180"/>
      <c r="N784" s="180"/>
      <c r="O784" s="180"/>
      <c r="P784" s="180"/>
      <c r="Q784" s="180"/>
      <c r="R784" s="180"/>
      <c r="S784" s="204"/>
      <c r="T784" s="204"/>
      <c r="U784" s="180"/>
      <c r="V784" s="180"/>
      <c r="W784" s="180"/>
      <c r="X784" s="180"/>
      <c r="Y784" s="180"/>
      <c r="Z784" s="180"/>
      <c r="AA784" s="180"/>
      <c r="AB784" s="180"/>
      <c r="AC784" s="180"/>
      <c r="AD784" s="180"/>
      <c r="AE784" s="180"/>
      <c r="AF784" s="180"/>
      <c r="AG784" s="180"/>
      <c r="AH784" s="180"/>
    </row>
    <row r="785" ht="15.75" customHeight="1">
      <c r="A785" s="201"/>
      <c r="B785" s="167"/>
      <c r="C785" s="160"/>
      <c r="D785" s="167"/>
      <c r="E785" s="96"/>
      <c r="F785" s="202"/>
      <c r="G785" s="160"/>
      <c r="H785" s="160"/>
      <c r="I785" s="160"/>
      <c r="J785" s="160"/>
      <c r="K785" s="203"/>
      <c r="L785" s="180"/>
      <c r="M785" s="180"/>
      <c r="N785" s="180"/>
      <c r="O785" s="180"/>
      <c r="P785" s="180"/>
      <c r="Q785" s="180"/>
      <c r="R785" s="180"/>
      <c r="S785" s="204"/>
      <c r="T785" s="204"/>
      <c r="U785" s="180"/>
      <c r="V785" s="180"/>
      <c r="W785" s="180"/>
      <c r="X785" s="180"/>
      <c r="Y785" s="180"/>
      <c r="Z785" s="180"/>
      <c r="AA785" s="180"/>
      <c r="AB785" s="180"/>
      <c r="AC785" s="180"/>
      <c r="AD785" s="180"/>
      <c r="AE785" s="180"/>
      <c r="AF785" s="180"/>
      <c r="AG785" s="180"/>
      <c r="AH785" s="180"/>
    </row>
    <row r="786" ht="15.75" customHeight="1">
      <c r="A786" s="201"/>
      <c r="B786" s="167"/>
      <c r="C786" s="160"/>
      <c r="D786" s="167"/>
      <c r="E786" s="96"/>
      <c r="F786" s="202"/>
      <c r="G786" s="160"/>
      <c r="H786" s="160"/>
      <c r="I786" s="160"/>
      <c r="J786" s="160"/>
      <c r="K786" s="203"/>
      <c r="L786" s="180"/>
      <c r="M786" s="180"/>
      <c r="N786" s="180"/>
      <c r="O786" s="180"/>
      <c r="P786" s="180"/>
      <c r="Q786" s="180"/>
      <c r="R786" s="180"/>
      <c r="S786" s="204"/>
      <c r="T786" s="204"/>
      <c r="U786" s="180"/>
      <c r="V786" s="180"/>
      <c r="W786" s="180"/>
      <c r="X786" s="180"/>
      <c r="Y786" s="180"/>
      <c r="Z786" s="180"/>
      <c r="AA786" s="180"/>
      <c r="AB786" s="180"/>
      <c r="AC786" s="180"/>
      <c r="AD786" s="180"/>
      <c r="AE786" s="180"/>
      <c r="AF786" s="180"/>
      <c r="AG786" s="180"/>
      <c r="AH786" s="180"/>
    </row>
    <row r="787" ht="15.75" customHeight="1">
      <c r="A787" s="201"/>
      <c r="B787" s="167"/>
      <c r="C787" s="160"/>
      <c r="D787" s="167"/>
      <c r="E787" s="96"/>
      <c r="F787" s="202"/>
      <c r="G787" s="160"/>
      <c r="H787" s="160"/>
      <c r="I787" s="160"/>
      <c r="J787" s="160"/>
      <c r="K787" s="203"/>
      <c r="L787" s="180"/>
      <c r="M787" s="180"/>
      <c r="N787" s="180"/>
      <c r="O787" s="180"/>
      <c r="P787" s="180"/>
      <c r="Q787" s="180"/>
      <c r="R787" s="180"/>
      <c r="S787" s="204"/>
      <c r="T787" s="204"/>
      <c r="U787" s="180"/>
      <c r="V787" s="180"/>
      <c r="W787" s="180"/>
      <c r="X787" s="180"/>
      <c r="Y787" s="180"/>
      <c r="Z787" s="180"/>
      <c r="AA787" s="180"/>
      <c r="AB787" s="180"/>
      <c r="AC787" s="180"/>
      <c r="AD787" s="180"/>
      <c r="AE787" s="180"/>
      <c r="AF787" s="180"/>
      <c r="AG787" s="180"/>
      <c r="AH787" s="180"/>
    </row>
    <row r="788" ht="15.75" customHeight="1">
      <c r="A788" s="201"/>
      <c r="B788" s="167"/>
      <c r="C788" s="160"/>
      <c r="D788" s="167"/>
      <c r="E788" s="96"/>
      <c r="F788" s="202"/>
      <c r="G788" s="160"/>
      <c r="H788" s="160"/>
      <c r="I788" s="160"/>
      <c r="J788" s="160"/>
      <c r="K788" s="203"/>
      <c r="L788" s="180"/>
      <c r="M788" s="180"/>
      <c r="N788" s="180"/>
      <c r="O788" s="180"/>
      <c r="P788" s="180"/>
      <c r="Q788" s="180"/>
      <c r="R788" s="180"/>
      <c r="S788" s="204"/>
      <c r="T788" s="204"/>
      <c r="U788" s="180"/>
      <c r="V788" s="180"/>
      <c r="W788" s="180"/>
      <c r="X788" s="180"/>
      <c r="Y788" s="180"/>
      <c r="Z788" s="180"/>
      <c r="AA788" s="180"/>
      <c r="AB788" s="180"/>
      <c r="AC788" s="180"/>
      <c r="AD788" s="180"/>
      <c r="AE788" s="180"/>
      <c r="AF788" s="180"/>
      <c r="AG788" s="180"/>
      <c r="AH788" s="180"/>
    </row>
    <row r="789" ht="15.75" customHeight="1">
      <c r="A789" s="201"/>
      <c r="B789" s="167"/>
      <c r="C789" s="160"/>
      <c r="D789" s="167"/>
      <c r="E789" s="96"/>
      <c r="F789" s="202"/>
      <c r="G789" s="160"/>
      <c r="H789" s="160"/>
      <c r="I789" s="160"/>
      <c r="J789" s="160"/>
      <c r="K789" s="203"/>
      <c r="L789" s="180"/>
      <c r="M789" s="180"/>
      <c r="N789" s="180"/>
      <c r="O789" s="180"/>
      <c r="P789" s="180"/>
      <c r="Q789" s="180"/>
      <c r="R789" s="180"/>
      <c r="S789" s="204"/>
      <c r="T789" s="204"/>
      <c r="U789" s="180"/>
      <c r="V789" s="180"/>
      <c r="W789" s="180"/>
      <c r="X789" s="180"/>
      <c r="Y789" s="180"/>
      <c r="Z789" s="180"/>
      <c r="AA789" s="180"/>
      <c r="AB789" s="180"/>
      <c r="AC789" s="180"/>
      <c r="AD789" s="180"/>
      <c r="AE789" s="180"/>
      <c r="AF789" s="180"/>
      <c r="AG789" s="180"/>
      <c r="AH789" s="180"/>
    </row>
    <row r="790" ht="15.75" customHeight="1">
      <c r="A790" s="201"/>
      <c r="B790" s="167"/>
      <c r="C790" s="160"/>
      <c r="D790" s="167"/>
      <c r="E790" s="96"/>
      <c r="F790" s="202"/>
      <c r="G790" s="160"/>
      <c r="H790" s="160"/>
      <c r="I790" s="160"/>
      <c r="J790" s="160"/>
      <c r="K790" s="203"/>
      <c r="L790" s="180"/>
      <c r="M790" s="180"/>
      <c r="N790" s="180"/>
      <c r="O790" s="180"/>
      <c r="P790" s="180"/>
      <c r="Q790" s="180"/>
      <c r="R790" s="180"/>
      <c r="S790" s="204"/>
      <c r="T790" s="204"/>
      <c r="U790" s="180"/>
      <c r="V790" s="180"/>
      <c r="W790" s="180"/>
      <c r="X790" s="180"/>
      <c r="Y790" s="180"/>
      <c r="Z790" s="180"/>
      <c r="AA790" s="180"/>
      <c r="AB790" s="180"/>
      <c r="AC790" s="180"/>
      <c r="AD790" s="180"/>
      <c r="AE790" s="180"/>
      <c r="AF790" s="180"/>
      <c r="AG790" s="180"/>
      <c r="AH790" s="180"/>
    </row>
    <row r="791" ht="15.75" customHeight="1">
      <c r="A791" s="201"/>
      <c r="B791" s="167"/>
      <c r="C791" s="160"/>
      <c r="D791" s="167"/>
      <c r="E791" s="96"/>
      <c r="F791" s="202"/>
      <c r="G791" s="160"/>
      <c r="H791" s="160"/>
      <c r="I791" s="160"/>
      <c r="J791" s="160"/>
      <c r="K791" s="203"/>
      <c r="L791" s="180"/>
      <c r="M791" s="180"/>
      <c r="N791" s="180"/>
      <c r="O791" s="180"/>
      <c r="P791" s="180"/>
      <c r="Q791" s="180"/>
      <c r="R791" s="180"/>
      <c r="S791" s="204"/>
      <c r="T791" s="204"/>
      <c r="U791" s="180"/>
      <c r="V791" s="180"/>
      <c r="W791" s="180"/>
      <c r="X791" s="180"/>
      <c r="Y791" s="180"/>
      <c r="Z791" s="180"/>
      <c r="AA791" s="180"/>
      <c r="AB791" s="180"/>
      <c r="AC791" s="180"/>
      <c r="AD791" s="180"/>
      <c r="AE791" s="180"/>
      <c r="AF791" s="180"/>
      <c r="AG791" s="180"/>
      <c r="AH791" s="180"/>
    </row>
    <row r="792" ht="15.75" customHeight="1">
      <c r="A792" s="201"/>
      <c r="B792" s="167"/>
      <c r="C792" s="160"/>
      <c r="D792" s="167"/>
      <c r="E792" s="96"/>
      <c r="F792" s="202"/>
      <c r="G792" s="160"/>
      <c r="H792" s="160"/>
      <c r="I792" s="160"/>
      <c r="J792" s="160"/>
      <c r="K792" s="203"/>
      <c r="L792" s="180"/>
      <c r="M792" s="180"/>
      <c r="N792" s="180"/>
      <c r="O792" s="180"/>
      <c r="P792" s="180"/>
      <c r="Q792" s="180"/>
      <c r="R792" s="180"/>
      <c r="S792" s="204"/>
      <c r="T792" s="204"/>
      <c r="U792" s="180"/>
      <c r="V792" s="180"/>
      <c r="W792" s="180"/>
      <c r="X792" s="180"/>
      <c r="Y792" s="180"/>
      <c r="Z792" s="180"/>
      <c r="AA792" s="180"/>
      <c r="AB792" s="180"/>
      <c r="AC792" s="180"/>
      <c r="AD792" s="180"/>
      <c r="AE792" s="180"/>
      <c r="AF792" s="180"/>
      <c r="AG792" s="180"/>
      <c r="AH792" s="180"/>
    </row>
    <row r="793" ht="15.75" customHeight="1">
      <c r="A793" s="201"/>
      <c r="B793" s="167"/>
      <c r="C793" s="160"/>
      <c r="D793" s="167"/>
      <c r="E793" s="96"/>
      <c r="F793" s="202"/>
      <c r="G793" s="160"/>
      <c r="H793" s="160"/>
      <c r="I793" s="160"/>
      <c r="J793" s="160"/>
      <c r="K793" s="203"/>
      <c r="L793" s="180"/>
      <c r="M793" s="180"/>
      <c r="N793" s="180"/>
      <c r="O793" s="180"/>
      <c r="P793" s="180"/>
      <c r="Q793" s="180"/>
      <c r="R793" s="180"/>
      <c r="S793" s="204"/>
      <c r="T793" s="204"/>
      <c r="U793" s="180"/>
      <c r="V793" s="180"/>
      <c r="W793" s="180"/>
      <c r="X793" s="180"/>
      <c r="Y793" s="180"/>
      <c r="Z793" s="180"/>
      <c r="AA793" s="180"/>
      <c r="AB793" s="180"/>
      <c r="AC793" s="180"/>
      <c r="AD793" s="180"/>
      <c r="AE793" s="180"/>
      <c r="AF793" s="180"/>
      <c r="AG793" s="180"/>
      <c r="AH793" s="180"/>
    </row>
    <row r="794" ht="15.75" customHeight="1">
      <c r="A794" s="201"/>
      <c r="B794" s="167"/>
      <c r="C794" s="160"/>
      <c r="D794" s="167"/>
      <c r="E794" s="96"/>
      <c r="F794" s="202"/>
      <c r="G794" s="160"/>
      <c r="H794" s="160"/>
      <c r="I794" s="160"/>
      <c r="J794" s="160"/>
      <c r="K794" s="203"/>
      <c r="L794" s="180"/>
      <c r="M794" s="180"/>
      <c r="N794" s="180"/>
      <c r="O794" s="180"/>
      <c r="P794" s="180"/>
      <c r="Q794" s="180"/>
      <c r="R794" s="180"/>
      <c r="S794" s="204"/>
      <c r="T794" s="204"/>
      <c r="U794" s="180"/>
      <c r="V794" s="180"/>
      <c r="W794" s="180"/>
      <c r="X794" s="180"/>
      <c r="Y794" s="180"/>
      <c r="Z794" s="180"/>
      <c r="AA794" s="180"/>
      <c r="AB794" s="180"/>
      <c r="AC794" s="180"/>
      <c r="AD794" s="180"/>
      <c r="AE794" s="180"/>
      <c r="AF794" s="180"/>
      <c r="AG794" s="180"/>
      <c r="AH794" s="180"/>
    </row>
    <row r="795" ht="15.75" customHeight="1">
      <c r="A795" s="201"/>
      <c r="B795" s="167"/>
      <c r="C795" s="160"/>
      <c r="D795" s="167"/>
      <c r="E795" s="96"/>
      <c r="F795" s="202"/>
      <c r="G795" s="160"/>
      <c r="H795" s="160"/>
      <c r="I795" s="160"/>
      <c r="J795" s="160"/>
      <c r="K795" s="203"/>
      <c r="L795" s="180"/>
      <c r="M795" s="180"/>
      <c r="N795" s="180"/>
      <c r="O795" s="180"/>
      <c r="P795" s="180"/>
      <c r="Q795" s="180"/>
      <c r="R795" s="180"/>
      <c r="S795" s="204"/>
      <c r="T795" s="204"/>
      <c r="U795" s="180"/>
      <c r="V795" s="180"/>
      <c r="W795" s="180"/>
      <c r="X795" s="180"/>
      <c r="Y795" s="180"/>
      <c r="Z795" s="180"/>
      <c r="AA795" s="180"/>
      <c r="AB795" s="180"/>
      <c r="AC795" s="180"/>
      <c r="AD795" s="180"/>
      <c r="AE795" s="180"/>
      <c r="AF795" s="180"/>
      <c r="AG795" s="180"/>
      <c r="AH795" s="180"/>
    </row>
    <row r="796" ht="15.75" customHeight="1">
      <c r="A796" s="201"/>
      <c r="B796" s="167"/>
      <c r="C796" s="160"/>
      <c r="D796" s="167"/>
      <c r="E796" s="96"/>
      <c r="F796" s="202"/>
      <c r="G796" s="160"/>
      <c r="H796" s="160"/>
      <c r="I796" s="160"/>
      <c r="J796" s="160"/>
      <c r="K796" s="203"/>
      <c r="L796" s="180"/>
      <c r="M796" s="180"/>
      <c r="N796" s="180"/>
      <c r="O796" s="180"/>
      <c r="P796" s="180"/>
      <c r="Q796" s="180"/>
      <c r="R796" s="180"/>
      <c r="S796" s="204"/>
      <c r="T796" s="204"/>
      <c r="U796" s="180"/>
      <c r="V796" s="180"/>
      <c r="W796" s="180"/>
      <c r="X796" s="180"/>
      <c r="Y796" s="180"/>
      <c r="Z796" s="180"/>
      <c r="AA796" s="180"/>
      <c r="AB796" s="180"/>
      <c r="AC796" s="180"/>
      <c r="AD796" s="180"/>
      <c r="AE796" s="180"/>
      <c r="AF796" s="180"/>
      <c r="AG796" s="180"/>
      <c r="AH796" s="180"/>
    </row>
    <row r="797" ht="15.75" customHeight="1">
      <c r="A797" s="201"/>
      <c r="B797" s="167"/>
      <c r="C797" s="160"/>
      <c r="D797" s="167"/>
      <c r="E797" s="96"/>
      <c r="F797" s="202"/>
      <c r="G797" s="160"/>
      <c r="H797" s="160"/>
      <c r="I797" s="160"/>
      <c r="J797" s="160"/>
      <c r="K797" s="203"/>
      <c r="L797" s="180"/>
      <c r="M797" s="180"/>
      <c r="N797" s="180"/>
      <c r="O797" s="180"/>
      <c r="P797" s="180"/>
      <c r="Q797" s="180"/>
      <c r="R797" s="180"/>
      <c r="S797" s="204"/>
      <c r="T797" s="204"/>
      <c r="U797" s="180"/>
      <c r="V797" s="180"/>
      <c r="W797" s="180"/>
      <c r="X797" s="180"/>
      <c r="Y797" s="180"/>
      <c r="Z797" s="180"/>
      <c r="AA797" s="180"/>
      <c r="AB797" s="180"/>
      <c r="AC797" s="180"/>
      <c r="AD797" s="180"/>
      <c r="AE797" s="180"/>
      <c r="AF797" s="180"/>
      <c r="AG797" s="180"/>
      <c r="AH797" s="180"/>
    </row>
    <row r="798" ht="15.75" customHeight="1">
      <c r="A798" s="201"/>
      <c r="B798" s="167"/>
      <c r="C798" s="160"/>
      <c r="D798" s="167"/>
      <c r="E798" s="96"/>
      <c r="F798" s="202"/>
      <c r="G798" s="160"/>
      <c r="H798" s="160"/>
      <c r="I798" s="160"/>
      <c r="J798" s="160"/>
      <c r="K798" s="203"/>
      <c r="L798" s="180"/>
      <c r="M798" s="180"/>
      <c r="N798" s="180"/>
      <c r="O798" s="180"/>
      <c r="P798" s="180"/>
      <c r="Q798" s="180"/>
      <c r="R798" s="180"/>
      <c r="S798" s="204"/>
      <c r="T798" s="204"/>
      <c r="U798" s="180"/>
      <c r="V798" s="180"/>
      <c r="W798" s="180"/>
      <c r="X798" s="180"/>
      <c r="Y798" s="180"/>
      <c r="Z798" s="180"/>
      <c r="AA798" s="180"/>
      <c r="AB798" s="180"/>
      <c r="AC798" s="180"/>
      <c r="AD798" s="180"/>
      <c r="AE798" s="180"/>
      <c r="AF798" s="180"/>
      <c r="AG798" s="180"/>
      <c r="AH798" s="180"/>
    </row>
    <row r="799" ht="15.75" customHeight="1">
      <c r="A799" s="201"/>
      <c r="B799" s="167"/>
      <c r="C799" s="160"/>
      <c r="D799" s="167"/>
      <c r="E799" s="96"/>
      <c r="F799" s="202"/>
      <c r="G799" s="160"/>
      <c r="H799" s="160"/>
      <c r="I799" s="160"/>
      <c r="J799" s="160"/>
      <c r="K799" s="203"/>
      <c r="L799" s="180"/>
      <c r="M799" s="180"/>
      <c r="N799" s="180"/>
      <c r="O799" s="180"/>
      <c r="P799" s="180"/>
      <c r="Q799" s="180"/>
      <c r="R799" s="180"/>
      <c r="S799" s="204"/>
      <c r="T799" s="204"/>
      <c r="U799" s="180"/>
      <c r="V799" s="180"/>
      <c r="W799" s="180"/>
      <c r="X799" s="180"/>
      <c r="Y799" s="180"/>
      <c r="Z799" s="180"/>
      <c r="AA799" s="180"/>
      <c r="AB799" s="180"/>
      <c r="AC799" s="180"/>
      <c r="AD799" s="180"/>
      <c r="AE799" s="180"/>
      <c r="AF799" s="180"/>
      <c r="AG799" s="180"/>
      <c r="AH799" s="180"/>
    </row>
    <row r="800" ht="15.75" customHeight="1">
      <c r="A800" s="201"/>
      <c r="B800" s="167"/>
      <c r="C800" s="160"/>
      <c r="D800" s="167"/>
      <c r="E800" s="96"/>
      <c r="F800" s="202"/>
      <c r="G800" s="160"/>
      <c r="H800" s="160"/>
      <c r="I800" s="160"/>
      <c r="J800" s="160"/>
      <c r="K800" s="203"/>
      <c r="L800" s="180"/>
      <c r="M800" s="180"/>
      <c r="N800" s="180"/>
      <c r="O800" s="180"/>
      <c r="P800" s="180"/>
      <c r="Q800" s="180"/>
      <c r="R800" s="180"/>
      <c r="S800" s="204"/>
      <c r="T800" s="204"/>
      <c r="U800" s="180"/>
      <c r="V800" s="180"/>
      <c r="W800" s="180"/>
      <c r="X800" s="180"/>
      <c r="Y800" s="180"/>
      <c r="Z800" s="180"/>
      <c r="AA800" s="180"/>
      <c r="AB800" s="180"/>
      <c r="AC800" s="180"/>
      <c r="AD800" s="180"/>
      <c r="AE800" s="180"/>
      <c r="AF800" s="180"/>
      <c r="AG800" s="180"/>
      <c r="AH800" s="180"/>
    </row>
    <row r="801" ht="15.75" customHeight="1">
      <c r="A801" s="201"/>
      <c r="B801" s="167"/>
      <c r="C801" s="160"/>
      <c r="D801" s="167"/>
      <c r="E801" s="96"/>
      <c r="F801" s="202"/>
      <c r="G801" s="160"/>
      <c r="H801" s="160"/>
      <c r="I801" s="160"/>
      <c r="J801" s="160"/>
      <c r="K801" s="203"/>
      <c r="L801" s="180"/>
      <c r="M801" s="180"/>
      <c r="N801" s="180"/>
      <c r="O801" s="180"/>
      <c r="P801" s="180"/>
      <c r="Q801" s="180"/>
      <c r="R801" s="180"/>
      <c r="S801" s="204"/>
      <c r="T801" s="204"/>
      <c r="U801" s="180"/>
      <c r="V801" s="180"/>
      <c r="W801" s="180"/>
      <c r="X801" s="180"/>
      <c r="Y801" s="180"/>
      <c r="Z801" s="180"/>
      <c r="AA801" s="180"/>
      <c r="AB801" s="180"/>
      <c r="AC801" s="180"/>
      <c r="AD801" s="180"/>
      <c r="AE801" s="180"/>
      <c r="AF801" s="180"/>
      <c r="AG801" s="180"/>
      <c r="AH801" s="180"/>
    </row>
    <row r="802" ht="15.75" customHeight="1">
      <c r="A802" s="201"/>
      <c r="B802" s="167"/>
      <c r="C802" s="160"/>
      <c r="D802" s="167"/>
      <c r="E802" s="96"/>
      <c r="F802" s="202"/>
      <c r="G802" s="160"/>
      <c r="H802" s="160"/>
      <c r="I802" s="160"/>
      <c r="J802" s="160"/>
      <c r="K802" s="203"/>
      <c r="L802" s="180"/>
      <c r="M802" s="180"/>
      <c r="N802" s="180"/>
      <c r="O802" s="180"/>
      <c r="P802" s="180"/>
      <c r="Q802" s="180"/>
      <c r="R802" s="180"/>
      <c r="S802" s="204"/>
      <c r="T802" s="204"/>
      <c r="U802" s="180"/>
      <c r="V802" s="180"/>
      <c r="W802" s="180"/>
      <c r="X802" s="180"/>
      <c r="Y802" s="180"/>
      <c r="Z802" s="180"/>
      <c r="AA802" s="180"/>
      <c r="AB802" s="180"/>
      <c r="AC802" s="180"/>
      <c r="AD802" s="180"/>
      <c r="AE802" s="180"/>
      <c r="AF802" s="180"/>
      <c r="AG802" s="180"/>
      <c r="AH802" s="180"/>
    </row>
    <row r="803" ht="15.75" customHeight="1">
      <c r="A803" s="201"/>
      <c r="B803" s="167"/>
      <c r="C803" s="160"/>
      <c r="D803" s="167"/>
      <c r="E803" s="96"/>
      <c r="F803" s="202"/>
      <c r="G803" s="160"/>
      <c r="H803" s="160"/>
      <c r="I803" s="160"/>
      <c r="J803" s="160"/>
      <c r="K803" s="203"/>
      <c r="L803" s="180"/>
      <c r="M803" s="180"/>
      <c r="N803" s="180"/>
      <c r="O803" s="180"/>
      <c r="P803" s="180"/>
      <c r="Q803" s="180"/>
      <c r="R803" s="180"/>
      <c r="S803" s="204"/>
      <c r="T803" s="204"/>
      <c r="U803" s="180"/>
      <c r="V803" s="180"/>
      <c r="W803" s="180"/>
      <c r="X803" s="180"/>
      <c r="Y803" s="180"/>
      <c r="Z803" s="180"/>
      <c r="AA803" s="180"/>
      <c r="AB803" s="180"/>
      <c r="AC803" s="180"/>
      <c r="AD803" s="180"/>
      <c r="AE803" s="180"/>
      <c r="AF803" s="180"/>
      <c r="AG803" s="180"/>
      <c r="AH803" s="180"/>
    </row>
    <row r="804" ht="15.75" customHeight="1">
      <c r="A804" s="201"/>
      <c r="B804" s="167"/>
      <c r="C804" s="160"/>
      <c r="D804" s="167"/>
      <c r="E804" s="96"/>
      <c r="F804" s="202"/>
      <c r="G804" s="160"/>
      <c r="H804" s="160"/>
      <c r="I804" s="160"/>
      <c r="J804" s="160"/>
      <c r="K804" s="203"/>
      <c r="L804" s="180"/>
      <c r="M804" s="180"/>
      <c r="N804" s="180"/>
      <c r="O804" s="180"/>
      <c r="P804" s="180"/>
      <c r="Q804" s="180"/>
      <c r="R804" s="180"/>
      <c r="S804" s="204"/>
      <c r="T804" s="204"/>
      <c r="U804" s="180"/>
      <c r="V804" s="180"/>
      <c r="W804" s="180"/>
      <c r="X804" s="180"/>
      <c r="Y804" s="180"/>
      <c r="Z804" s="180"/>
      <c r="AA804" s="180"/>
      <c r="AB804" s="180"/>
      <c r="AC804" s="180"/>
      <c r="AD804" s="180"/>
      <c r="AE804" s="180"/>
      <c r="AF804" s="180"/>
      <c r="AG804" s="180"/>
      <c r="AH804" s="180"/>
    </row>
    <row r="805" ht="15.75" customHeight="1">
      <c r="A805" s="201"/>
      <c r="B805" s="167"/>
      <c r="C805" s="160"/>
      <c r="D805" s="167"/>
      <c r="E805" s="96"/>
      <c r="F805" s="202"/>
      <c r="G805" s="160"/>
      <c r="H805" s="160"/>
      <c r="I805" s="160"/>
      <c r="J805" s="160"/>
      <c r="K805" s="203"/>
      <c r="L805" s="180"/>
      <c r="M805" s="180"/>
      <c r="N805" s="180"/>
      <c r="O805" s="180"/>
      <c r="P805" s="180"/>
      <c r="Q805" s="180"/>
      <c r="R805" s="180"/>
      <c r="S805" s="204"/>
      <c r="T805" s="204"/>
      <c r="U805" s="180"/>
      <c r="V805" s="180"/>
      <c r="W805" s="180"/>
      <c r="X805" s="180"/>
      <c r="Y805" s="180"/>
      <c r="Z805" s="180"/>
      <c r="AA805" s="180"/>
      <c r="AB805" s="180"/>
      <c r="AC805" s="180"/>
      <c r="AD805" s="180"/>
      <c r="AE805" s="180"/>
      <c r="AF805" s="180"/>
      <c r="AG805" s="180"/>
      <c r="AH805" s="180"/>
    </row>
    <row r="806" ht="15.75" customHeight="1">
      <c r="A806" s="201"/>
      <c r="B806" s="167"/>
      <c r="C806" s="160"/>
      <c r="D806" s="167"/>
      <c r="E806" s="96"/>
      <c r="F806" s="202"/>
      <c r="G806" s="160"/>
      <c r="H806" s="160"/>
      <c r="I806" s="160"/>
      <c r="J806" s="160"/>
      <c r="K806" s="203"/>
      <c r="L806" s="180"/>
      <c r="M806" s="180"/>
      <c r="N806" s="180"/>
      <c r="O806" s="180"/>
      <c r="P806" s="180"/>
      <c r="Q806" s="180"/>
      <c r="R806" s="180"/>
      <c r="S806" s="204"/>
      <c r="T806" s="204"/>
      <c r="U806" s="180"/>
      <c r="V806" s="180"/>
      <c r="W806" s="180"/>
      <c r="X806" s="180"/>
      <c r="Y806" s="180"/>
      <c r="Z806" s="180"/>
      <c r="AA806" s="180"/>
      <c r="AB806" s="180"/>
      <c r="AC806" s="180"/>
      <c r="AD806" s="180"/>
      <c r="AE806" s="180"/>
      <c r="AF806" s="180"/>
      <c r="AG806" s="180"/>
      <c r="AH806" s="180"/>
    </row>
    <row r="807" ht="15.75" customHeight="1">
      <c r="A807" s="201"/>
      <c r="B807" s="167"/>
      <c r="C807" s="160"/>
      <c r="D807" s="167"/>
      <c r="E807" s="96"/>
      <c r="F807" s="202"/>
      <c r="G807" s="160"/>
      <c r="H807" s="160"/>
      <c r="I807" s="160"/>
      <c r="J807" s="160"/>
      <c r="K807" s="203"/>
      <c r="L807" s="180"/>
      <c r="M807" s="180"/>
      <c r="N807" s="180"/>
      <c r="O807" s="180"/>
      <c r="P807" s="180"/>
      <c r="Q807" s="180"/>
      <c r="R807" s="180"/>
      <c r="S807" s="204"/>
      <c r="T807" s="204"/>
      <c r="U807" s="180"/>
      <c r="V807" s="180"/>
      <c r="W807" s="180"/>
      <c r="X807" s="180"/>
      <c r="Y807" s="180"/>
      <c r="Z807" s="180"/>
      <c r="AA807" s="180"/>
      <c r="AB807" s="180"/>
      <c r="AC807" s="180"/>
      <c r="AD807" s="180"/>
      <c r="AE807" s="180"/>
      <c r="AF807" s="180"/>
      <c r="AG807" s="180"/>
      <c r="AH807" s="180"/>
    </row>
    <row r="808" ht="15.75" customHeight="1">
      <c r="A808" s="201"/>
      <c r="B808" s="167"/>
      <c r="C808" s="160"/>
      <c r="D808" s="167"/>
      <c r="E808" s="96"/>
      <c r="F808" s="202"/>
      <c r="G808" s="160"/>
      <c r="H808" s="160"/>
      <c r="I808" s="160"/>
      <c r="J808" s="160"/>
      <c r="K808" s="203"/>
      <c r="L808" s="180"/>
      <c r="M808" s="180"/>
      <c r="N808" s="180"/>
      <c r="O808" s="180"/>
      <c r="P808" s="180"/>
      <c r="Q808" s="180"/>
      <c r="R808" s="180"/>
      <c r="S808" s="204"/>
      <c r="T808" s="204"/>
      <c r="U808" s="180"/>
      <c r="V808" s="180"/>
      <c r="W808" s="180"/>
      <c r="X808" s="180"/>
      <c r="Y808" s="180"/>
      <c r="Z808" s="180"/>
      <c r="AA808" s="180"/>
      <c r="AB808" s="180"/>
      <c r="AC808" s="180"/>
      <c r="AD808" s="180"/>
      <c r="AE808" s="180"/>
      <c r="AF808" s="180"/>
      <c r="AG808" s="180"/>
      <c r="AH808" s="180"/>
    </row>
    <row r="809" ht="15.75" customHeight="1">
      <c r="A809" s="201"/>
      <c r="B809" s="167"/>
      <c r="C809" s="160"/>
      <c r="D809" s="167"/>
      <c r="E809" s="96"/>
      <c r="F809" s="202"/>
      <c r="G809" s="160"/>
      <c r="H809" s="160"/>
      <c r="I809" s="160"/>
      <c r="J809" s="160"/>
      <c r="K809" s="203"/>
      <c r="L809" s="180"/>
      <c r="M809" s="180"/>
      <c r="N809" s="180"/>
      <c r="O809" s="180"/>
      <c r="P809" s="180"/>
      <c r="Q809" s="180"/>
      <c r="R809" s="180"/>
      <c r="S809" s="204"/>
      <c r="T809" s="204"/>
      <c r="U809" s="180"/>
      <c r="V809" s="180"/>
      <c r="W809" s="180"/>
      <c r="X809" s="180"/>
      <c r="Y809" s="180"/>
      <c r="Z809" s="180"/>
      <c r="AA809" s="180"/>
      <c r="AB809" s="180"/>
      <c r="AC809" s="180"/>
      <c r="AD809" s="180"/>
      <c r="AE809" s="180"/>
      <c r="AF809" s="180"/>
      <c r="AG809" s="180"/>
      <c r="AH809" s="180"/>
    </row>
    <row r="810" ht="15.75" customHeight="1">
      <c r="A810" s="201"/>
      <c r="B810" s="167"/>
      <c r="C810" s="160"/>
      <c r="D810" s="167"/>
      <c r="E810" s="96"/>
      <c r="F810" s="202"/>
      <c r="G810" s="160"/>
      <c r="H810" s="160"/>
      <c r="I810" s="160"/>
      <c r="J810" s="160"/>
      <c r="K810" s="203"/>
      <c r="L810" s="180"/>
      <c r="M810" s="180"/>
      <c r="N810" s="180"/>
      <c r="O810" s="180"/>
      <c r="P810" s="180"/>
      <c r="Q810" s="180"/>
      <c r="R810" s="180"/>
      <c r="S810" s="204"/>
      <c r="T810" s="204"/>
      <c r="U810" s="180"/>
      <c r="V810" s="180"/>
      <c r="W810" s="180"/>
      <c r="X810" s="180"/>
      <c r="Y810" s="180"/>
      <c r="Z810" s="180"/>
      <c r="AA810" s="180"/>
      <c r="AB810" s="180"/>
      <c r="AC810" s="180"/>
      <c r="AD810" s="180"/>
      <c r="AE810" s="180"/>
      <c r="AF810" s="180"/>
      <c r="AG810" s="180"/>
      <c r="AH810" s="180"/>
    </row>
    <row r="811" ht="15.75" customHeight="1">
      <c r="A811" s="201"/>
      <c r="B811" s="167"/>
      <c r="C811" s="160"/>
      <c r="D811" s="167"/>
      <c r="E811" s="96"/>
      <c r="F811" s="202"/>
      <c r="G811" s="160"/>
      <c r="H811" s="160"/>
      <c r="I811" s="160"/>
      <c r="J811" s="160"/>
      <c r="K811" s="203"/>
      <c r="L811" s="180"/>
      <c r="M811" s="180"/>
      <c r="N811" s="180"/>
      <c r="O811" s="180"/>
      <c r="P811" s="180"/>
      <c r="Q811" s="180"/>
      <c r="R811" s="180"/>
      <c r="S811" s="204"/>
      <c r="T811" s="204"/>
      <c r="U811" s="180"/>
      <c r="V811" s="180"/>
      <c r="W811" s="180"/>
      <c r="X811" s="180"/>
      <c r="Y811" s="180"/>
      <c r="Z811" s="180"/>
      <c r="AA811" s="180"/>
      <c r="AB811" s="180"/>
      <c r="AC811" s="180"/>
      <c r="AD811" s="180"/>
      <c r="AE811" s="180"/>
      <c r="AF811" s="180"/>
      <c r="AG811" s="180"/>
      <c r="AH811" s="180"/>
    </row>
    <row r="812" ht="15.75" customHeight="1">
      <c r="A812" s="201"/>
      <c r="B812" s="167"/>
      <c r="C812" s="160"/>
      <c r="D812" s="167"/>
      <c r="E812" s="96"/>
      <c r="F812" s="202"/>
      <c r="G812" s="160"/>
      <c r="H812" s="160"/>
      <c r="I812" s="160"/>
      <c r="J812" s="160"/>
      <c r="K812" s="203"/>
      <c r="L812" s="180"/>
      <c r="M812" s="180"/>
      <c r="N812" s="180"/>
      <c r="O812" s="180"/>
      <c r="P812" s="180"/>
      <c r="Q812" s="180"/>
      <c r="R812" s="180"/>
      <c r="S812" s="204"/>
      <c r="T812" s="204"/>
      <c r="U812" s="180"/>
      <c r="V812" s="180"/>
      <c r="W812" s="180"/>
      <c r="X812" s="180"/>
      <c r="Y812" s="180"/>
      <c r="Z812" s="180"/>
      <c r="AA812" s="180"/>
      <c r="AB812" s="180"/>
      <c r="AC812" s="180"/>
      <c r="AD812" s="180"/>
      <c r="AE812" s="180"/>
      <c r="AF812" s="180"/>
      <c r="AG812" s="180"/>
      <c r="AH812" s="180"/>
    </row>
    <row r="813" ht="15.75" customHeight="1">
      <c r="A813" s="201"/>
      <c r="B813" s="167"/>
      <c r="C813" s="160"/>
      <c r="D813" s="167"/>
      <c r="E813" s="96"/>
      <c r="F813" s="202"/>
      <c r="G813" s="160"/>
      <c r="H813" s="160"/>
      <c r="I813" s="160"/>
      <c r="J813" s="160"/>
      <c r="K813" s="203"/>
      <c r="L813" s="180"/>
      <c r="M813" s="180"/>
      <c r="N813" s="180"/>
      <c r="O813" s="180"/>
      <c r="P813" s="180"/>
      <c r="Q813" s="180"/>
      <c r="R813" s="180"/>
      <c r="S813" s="204"/>
      <c r="T813" s="204"/>
      <c r="U813" s="180"/>
      <c r="V813" s="180"/>
      <c r="W813" s="180"/>
      <c r="X813" s="180"/>
      <c r="Y813" s="180"/>
      <c r="Z813" s="180"/>
      <c r="AA813" s="180"/>
      <c r="AB813" s="180"/>
      <c r="AC813" s="180"/>
      <c r="AD813" s="180"/>
      <c r="AE813" s="180"/>
      <c r="AF813" s="180"/>
      <c r="AG813" s="180"/>
      <c r="AH813" s="180"/>
    </row>
    <row r="814" ht="15.75" customHeight="1">
      <c r="A814" s="201"/>
      <c r="B814" s="167"/>
      <c r="C814" s="160"/>
      <c r="D814" s="167"/>
      <c r="E814" s="96"/>
      <c r="F814" s="202"/>
      <c r="G814" s="160"/>
      <c r="H814" s="160"/>
      <c r="I814" s="160"/>
      <c r="J814" s="160"/>
      <c r="K814" s="203"/>
      <c r="L814" s="180"/>
      <c r="M814" s="180"/>
      <c r="N814" s="180"/>
      <c r="O814" s="180"/>
      <c r="P814" s="180"/>
      <c r="Q814" s="180"/>
      <c r="R814" s="180"/>
      <c r="S814" s="204"/>
      <c r="T814" s="204"/>
      <c r="U814" s="180"/>
      <c r="V814" s="180"/>
      <c r="W814" s="180"/>
      <c r="X814" s="180"/>
      <c r="Y814" s="180"/>
      <c r="Z814" s="180"/>
      <c r="AA814" s="180"/>
      <c r="AB814" s="180"/>
      <c r="AC814" s="180"/>
      <c r="AD814" s="180"/>
      <c r="AE814" s="180"/>
      <c r="AF814" s="180"/>
      <c r="AG814" s="180"/>
      <c r="AH814" s="180"/>
    </row>
    <row r="815" ht="15.75" customHeight="1">
      <c r="A815" s="201"/>
      <c r="B815" s="167"/>
      <c r="C815" s="160"/>
      <c r="D815" s="167"/>
      <c r="E815" s="96"/>
      <c r="F815" s="202"/>
      <c r="G815" s="160"/>
      <c r="H815" s="160"/>
      <c r="I815" s="160"/>
      <c r="J815" s="160"/>
      <c r="K815" s="203"/>
      <c r="L815" s="180"/>
      <c r="M815" s="180"/>
      <c r="N815" s="180"/>
      <c r="O815" s="180"/>
      <c r="P815" s="180"/>
      <c r="Q815" s="180"/>
      <c r="R815" s="180"/>
      <c r="S815" s="204"/>
      <c r="T815" s="204"/>
      <c r="U815" s="180"/>
      <c r="V815" s="180"/>
      <c r="W815" s="180"/>
      <c r="X815" s="180"/>
      <c r="Y815" s="180"/>
      <c r="Z815" s="180"/>
      <c r="AA815" s="180"/>
      <c r="AB815" s="180"/>
      <c r="AC815" s="180"/>
      <c r="AD815" s="180"/>
      <c r="AE815" s="180"/>
      <c r="AF815" s="180"/>
      <c r="AG815" s="180"/>
      <c r="AH815" s="180"/>
    </row>
    <row r="816" ht="15.75" customHeight="1">
      <c r="A816" s="201"/>
      <c r="B816" s="167"/>
      <c r="C816" s="160"/>
      <c r="D816" s="167"/>
      <c r="E816" s="96"/>
      <c r="F816" s="202"/>
      <c r="G816" s="160"/>
      <c r="H816" s="160"/>
      <c r="I816" s="160"/>
      <c r="J816" s="160"/>
      <c r="K816" s="203"/>
      <c r="L816" s="180"/>
      <c r="M816" s="180"/>
      <c r="N816" s="180"/>
      <c r="O816" s="180"/>
      <c r="P816" s="180"/>
      <c r="Q816" s="180"/>
      <c r="R816" s="180"/>
      <c r="S816" s="204"/>
      <c r="T816" s="204"/>
      <c r="U816" s="180"/>
      <c r="V816" s="180"/>
      <c r="W816" s="180"/>
      <c r="X816" s="180"/>
      <c r="Y816" s="180"/>
      <c r="Z816" s="180"/>
      <c r="AA816" s="180"/>
      <c r="AB816" s="180"/>
      <c r="AC816" s="180"/>
      <c r="AD816" s="180"/>
      <c r="AE816" s="180"/>
      <c r="AF816" s="180"/>
      <c r="AG816" s="180"/>
      <c r="AH816" s="180"/>
    </row>
    <row r="817" ht="15.75" customHeight="1">
      <c r="A817" s="201"/>
      <c r="B817" s="167"/>
      <c r="C817" s="160"/>
      <c r="D817" s="167"/>
      <c r="E817" s="96"/>
      <c r="F817" s="202"/>
      <c r="G817" s="160"/>
      <c r="H817" s="160"/>
      <c r="I817" s="160"/>
      <c r="J817" s="160"/>
      <c r="K817" s="203"/>
      <c r="L817" s="180"/>
      <c r="M817" s="180"/>
      <c r="N817" s="180"/>
      <c r="O817" s="180"/>
      <c r="P817" s="180"/>
      <c r="Q817" s="180"/>
      <c r="R817" s="180"/>
      <c r="S817" s="204"/>
      <c r="T817" s="204"/>
      <c r="U817" s="180"/>
      <c r="V817" s="180"/>
      <c r="W817" s="180"/>
      <c r="X817" s="180"/>
      <c r="Y817" s="180"/>
      <c r="Z817" s="180"/>
      <c r="AA817" s="180"/>
      <c r="AB817" s="180"/>
      <c r="AC817" s="180"/>
      <c r="AD817" s="180"/>
      <c r="AE817" s="180"/>
      <c r="AF817" s="180"/>
      <c r="AG817" s="180"/>
      <c r="AH817" s="180"/>
    </row>
    <row r="818" ht="15.75" customHeight="1">
      <c r="A818" s="201"/>
      <c r="B818" s="167"/>
      <c r="C818" s="160"/>
      <c r="D818" s="167"/>
      <c r="E818" s="96"/>
      <c r="F818" s="202"/>
      <c r="G818" s="160"/>
      <c r="H818" s="160"/>
      <c r="I818" s="160"/>
      <c r="J818" s="160"/>
      <c r="K818" s="203"/>
      <c r="L818" s="180"/>
      <c r="M818" s="180"/>
      <c r="N818" s="180"/>
      <c r="O818" s="180"/>
      <c r="P818" s="180"/>
      <c r="Q818" s="180"/>
      <c r="R818" s="180"/>
      <c r="S818" s="204"/>
      <c r="T818" s="204"/>
      <c r="U818" s="180"/>
      <c r="V818" s="180"/>
      <c r="W818" s="180"/>
      <c r="X818" s="180"/>
      <c r="Y818" s="180"/>
      <c r="Z818" s="180"/>
      <c r="AA818" s="180"/>
      <c r="AB818" s="180"/>
      <c r="AC818" s="180"/>
      <c r="AD818" s="180"/>
      <c r="AE818" s="180"/>
      <c r="AF818" s="180"/>
      <c r="AG818" s="180"/>
      <c r="AH818" s="180"/>
    </row>
    <row r="819" ht="15.75" customHeight="1">
      <c r="A819" s="201"/>
      <c r="B819" s="167"/>
      <c r="C819" s="160"/>
      <c r="D819" s="167"/>
      <c r="E819" s="96"/>
      <c r="F819" s="202"/>
      <c r="G819" s="160"/>
      <c r="H819" s="160"/>
      <c r="I819" s="160"/>
      <c r="J819" s="160"/>
      <c r="K819" s="203"/>
      <c r="L819" s="180"/>
      <c r="M819" s="180"/>
      <c r="N819" s="180"/>
      <c r="O819" s="180"/>
      <c r="P819" s="180"/>
      <c r="Q819" s="180"/>
      <c r="R819" s="180"/>
      <c r="S819" s="204"/>
      <c r="T819" s="204"/>
      <c r="U819" s="180"/>
      <c r="V819" s="180"/>
      <c r="W819" s="180"/>
      <c r="X819" s="180"/>
      <c r="Y819" s="180"/>
      <c r="Z819" s="180"/>
      <c r="AA819" s="180"/>
      <c r="AB819" s="180"/>
      <c r="AC819" s="180"/>
      <c r="AD819" s="180"/>
      <c r="AE819" s="180"/>
      <c r="AF819" s="180"/>
      <c r="AG819" s="180"/>
      <c r="AH819" s="180"/>
    </row>
    <row r="820" ht="15.75" customHeight="1">
      <c r="A820" s="201"/>
      <c r="B820" s="167"/>
      <c r="C820" s="160"/>
      <c r="D820" s="167"/>
      <c r="E820" s="96"/>
      <c r="F820" s="202"/>
      <c r="G820" s="160"/>
      <c r="H820" s="160"/>
      <c r="I820" s="160"/>
      <c r="J820" s="160"/>
      <c r="K820" s="203"/>
      <c r="L820" s="180"/>
      <c r="M820" s="180"/>
      <c r="N820" s="180"/>
      <c r="O820" s="180"/>
      <c r="P820" s="180"/>
      <c r="Q820" s="180"/>
      <c r="R820" s="180"/>
      <c r="S820" s="204"/>
      <c r="T820" s="204"/>
      <c r="U820" s="180"/>
      <c r="V820" s="180"/>
      <c r="W820" s="180"/>
      <c r="X820" s="180"/>
      <c r="Y820" s="180"/>
      <c r="Z820" s="180"/>
      <c r="AA820" s="180"/>
      <c r="AB820" s="180"/>
      <c r="AC820" s="180"/>
      <c r="AD820" s="180"/>
      <c r="AE820" s="180"/>
      <c r="AF820" s="180"/>
      <c r="AG820" s="180"/>
      <c r="AH820" s="180"/>
    </row>
    <row r="821" ht="15.75" customHeight="1">
      <c r="A821" s="201"/>
      <c r="B821" s="167"/>
      <c r="C821" s="160"/>
      <c r="D821" s="167"/>
      <c r="E821" s="96"/>
      <c r="F821" s="202"/>
      <c r="G821" s="160"/>
      <c r="H821" s="160"/>
      <c r="I821" s="160"/>
      <c r="J821" s="160"/>
      <c r="K821" s="203"/>
      <c r="L821" s="180"/>
      <c r="M821" s="180"/>
      <c r="N821" s="180"/>
      <c r="O821" s="180"/>
      <c r="P821" s="180"/>
      <c r="Q821" s="180"/>
      <c r="R821" s="180"/>
      <c r="S821" s="204"/>
      <c r="T821" s="204"/>
      <c r="U821" s="180"/>
      <c r="V821" s="180"/>
      <c r="W821" s="180"/>
      <c r="X821" s="180"/>
      <c r="Y821" s="180"/>
      <c r="Z821" s="180"/>
      <c r="AA821" s="180"/>
      <c r="AB821" s="180"/>
      <c r="AC821" s="180"/>
      <c r="AD821" s="180"/>
      <c r="AE821" s="180"/>
      <c r="AF821" s="180"/>
      <c r="AG821" s="180"/>
      <c r="AH821" s="180"/>
    </row>
    <row r="822" ht="15.75" customHeight="1">
      <c r="A822" s="201"/>
      <c r="B822" s="167"/>
      <c r="C822" s="160"/>
      <c r="D822" s="167"/>
      <c r="E822" s="96"/>
      <c r="F822" s="202"/>
      <c r="G822" s="160"/>
      <c r="H822" s="160"/>
      <c r="I822" s="160"/>
      <c r="J822" s="160"/>
      <c r="K822" s="203"/>
      <c r="L822" s="180"/>
      <c r="M822" s="180"/>
      <c r="N822" s="180"/>
      <c r="O822" s="180"/>
      <c r="P822" s="180"/>
      <c r="Q822" s="180"/>
      <c r="R822" s="180"/>
      <c r="S822" s="204"/>
      <c r="T822" s="204"/>
      <c r="U822" s="180"/>
      <c r="V822" s="180"/>
      <c r="W822" s="180"/>
      <c r="X822" s="180"/>
      <c r="Y822" s="180"/>
      <c r="Z822" s="180"/>
      <c r="AA822" s="180"/>
      <c r="AB822" s="180"/>
      <c r="AC822" s="180"/>
      <c r="AD822" s="180"/>
      <c r="AE822" s="180"/>
      <c r="AF822" s="180"/>
      <c r="AG822" s="180"/>
      <c r="AH822" s="180"/>
    </row>
    <row r="823" ht="15.75" customHeight="1">
      <c r="A823" s="201"/>
      <c r="B823" s="167"/>
      <c r="C823" s="160"/>
      <c r="D823" s="167"/>
      <c r="E823" s="96"/>
      <c r="F823" s="202"/>
      <c r="G823" s="160"/>
      <c r="H823" s="160"/>
      <c r="I823" s="160"/>
      <c r="J823" s="160"/>
      <c r="K823" s="203"/>
      <c r="L823" s="180"/>
      <c r="M823" s="180"/>
      <c r="N823" s="180"/>
      <c r="O823" s="180"/>
      <c r="P823" s="180"/>
      <c r="Q823" s="180"/>
      <c r="R823" s="180"/>
      <c r="S823" s="204"/>
      <c r="T823" s="204"/>
      <c r="U823" s="180"/>
      <c r="V823" s="180"/>
      <c r="W823" s="180"/>
      <c r="X823" s="180"/>
      <c r="Y823" s="180"/>
      <c r="Z823" s="180"/>
      <c r="AA823" s="180"/>
      <c r="AB823" s="180"/>
      <c r="AC823" s="180"/>
      <c r="AD823" s="180"/>
      <c r="AE823" s="180"/>
      <c r="AF823" s="180"/>
      <c r="AG823" s="180"/>
      <c r="AH823" s="180"/>
    </row>
    <row r="824" ht="15.75" customHeight="1">
      <c r="A824" s="201"/>
      <c r="B824" s="167"/>
      <c r="C824" s="160"/>
      <c r="D824" s="167"/>
      <c r="E824" s="96"/>
      <c r="F824" s="202"/>
      <c r="G824" s="160"/>
      <c r="H824" s="160"/>
      <c r="I824" s="160"/>
      <c r="J824" s="160"/>
      <c r="K824" s="203"/>
      <c r="L824" s="180"/>
      <c r="M824" s="180"/>
      <c r="N824" s="180"/>
      <c r="O824" s="180"/>
      <c r="P824" s="180"/>
      <c r="Q824" s="180"/>
      <c r="R824" s="180"/>
      <c r="S824" s="204"/>
      <c r="T824" s="204"/>
      <c r="U824" s="180"/>
      <c r="V824" s="180"/>
      <c r="W824" s="180"/>
      <c r="X824" s="180"/>
      <c r="Y824" s="180"/>
      <c r="Z824" s="180"/>
      <c r="AA824" s="180"/>
      <c r="AB824" s="180"/>
      <c r="AC824" s="180"/>
      <c r="AD824" s="180"/>
      <c r="AE824" s="180"/>
      <c r="AF824" s="180"/>
      <c r="AG824" s="180"/>
      <c r="AH824" s="180"/>
    </row>
    <row r="825" ht="15.75" customHeight="1">
      <c r="A825" s="201"/>
      <c r="B825" s="167"/>
      <c r="C825" s="160"/>
      <c r="D825" s="167"/>
      <c r="E825" s="96"/>
      <c r="F825" s="202"/>
      <c r="G825" s="160"/>
      <c r="H825" s="160"/>
      <c r="I825" s="160"/>
      <c r="J825" s="160"/>
      <c r="K825" s="203"/>
      <c r="L825" s="180"/>
      <c r="M825" s="180"/>
      <c r="N825" s="180"/>
      <c r="O825" s="180"/>
      <c r="P825" s="180"/>
      <c r="Q825" s="180"/>
      <c r="R825" s="180"/>
      <c r="S825" s="204"/>
      <c r="T825" s="204"/>
      <c r="U825" s="180"/>
      <c r="V825" s="180"/>
      <c r="W825" s="180"/>
      <c r="X825" s="180"/>
      <c r="Y825" s="180"/>
      <c r="Z825" s="180"/>
      <c r="AA825" s="180"/>
      <c r="AB825" s="180"/>
      <c r="AC825" s="180"/>
      <c r="AD825" s="180"/>
      <c r="AE825" s="180"/>
      <c r="AF825" s="180"/>
      <c r="AG825" s="180"/>
      <c r="AH825" s="180"/>
    </row>
    <row r="826" ht="15.75" customHeight="1">
      <c r="A826" s="201"/>
      <c r="B826" s="167"/>
      <c r="C826" s="160"/>
      <c r="D826" s="167"/>
      <c r="E826" s="96"/>
      <c r="F826" s="202"/>
      <c r="G826" s="160"/>
      <c r="H826" s="160"/>
      <c r="I826" s="160"/>
      <c r="J826" s="160"/>
      <c r="K826" s="203"/>
      <c r="L826" s="180"/>
      <c r="M826" s="180"/>
      <c r="N826" s="180"/>
      <c r="O826" s="180"/>
      <c r="P826" s="180"/>
      <c r="Q826" s="180"/>
      <c r="R826" s="180"/>
      <c r="S826" s="204"/>
      <c r="T826" s="204"/>
      <c r="U826" s="180"/>
      <c r="V826" s="180"/>
      <c r="W826" s="180"/>
      <c r="X826" s="180"/>
      <c r="Y826" s="180"/>
      <c r="Z826" s="180"/>
      <c r="AA826" s="180"/>
      <c r="AB826" s="180"/>
      <c r="AC826" s="180"/>
      <c r="AD826" s="180"/>
      <c r="AE826" s="180"/>
      <c r="AF826" s="180"/>
      <c r="AG826" s="180"/>
      <c r="AH826" s="180"/>
    </row>
    <row r="827" ht="15.75" customHeight="1">
      <c r="A827" s="201"/>
      <c r="B827" s="167"/>
      <c r="C827" s="160"/>
      <c r="D827" s="167"/>
      <c r="E827" s="96"/>
      <c r="F827" s="202"/>
      <c r="G827" s="160"/>
      <c r="H827" s="160"/>
      <c r="I827" s="160"/>
      <c r="J827" s="160"/>
      <c r="K827" s="203"/>
      <c r="L827" s="180"/>
      <c r="M827" s="180"/>
      <c r="N827" s="180"/>
      <c r="O827" s="180"/>
      <c r="P827" s="180"/>
      <c r="Q827" s="180"/>
      <c r="R827" s="180"/>
      <c r="S827" s="204"/>
      <c r="T827" s="204"/>
      <c r="U827" s="180"/>
      <c r="V827" s="180"/>
      <c r="W827" s="180"/>
      <c r="X827" s="180"/>
      <c r="Y827" s="180"/>
      <c r="Z827" s="180"/>
      <c r="AA827" s="180"/>
      <c r="AB827" s="180"/>
      <c r="AC827" s="180"/>
      <c r="AD827" s="180"/>
      <c r="AE827" s="180"/>
      <c r="AF827" s="180"/>
      <c r="AG827" s="180"/>
      <c r="AH827" s="180"/>
    </row>
    <row r="828" ht="15.75" customHeight="1">
      <c r="A828" s="201"/>
      <c r="B828" s="167"/>
      <c r="C828" s="160"/>
      <c r="D828" s="167"/>
      <c r="E828" s="96"/>
      <c r="F828" s="202"/>
      <c r="G828" s="160"/>
      <c r="H828" s="160"/>
      <c r="I828" s="160"/>
      <c r="J828" s="160"/>
      <c r="K828" s="203"/>
      <c r="L828" s="180"/>
      <c r="M828" s="180"/>
      <c r="N828" s="180"/>
      <c r="O828" s="180"/>
      <c r="P828" s="180"/>
      <c r="Q828" s="180"/>
      <c r="R828" s="180"/>
      <c r="S828" s="204"/>
      <c r="T828" s="204"/>
      <c r="U828" s="180"/>
      <c r="V828" s="180"/>
      <c r="W828" s="180"/>
      <c r="X828" s="180"/>
      <c r="Y828" s="180"/>
      <c r="Z828" s="180"/>
      <c r="AA828" s="180"/>
      <c r="AB828" s="180"/>
      <c r="AC828" s="180"/>
      <c r="AD828" s="180"/>
      <c r="AE828" s="180"/>
      <c r="AF828" s="180"/>
      <c r="AG828" s="180"/>
      <c r="AH828" s="180"/>
    </row>
    <row r="829" ht="15.75" customHeight="1">
      <c r="A829" s="201"/>
      <c r="B829" s="167"/>
      <c r="C829" s="160"/>
      <c r="D829" s="167"/>
      <c r="E829" s="96"/>
      <c r="F829" s="202"/>
      <c r="G829" s="160"/>
      <c r="H829" s="160"/>
      <c r="I829" s="160"/>
      <c r="J829" s="160"/>
      <c r="K829" s="203"/>
      <c r="L829" s="180"/>
      <c r="M829" s="180"/>
      <c r="N829" s="180"/>
      <c r="O829" s="180"/>
      <c r="P829" s="180"/>
      <c r="Q829" s="180"/>
      <c r="R829" s="180"/>
      <c r="S829" s="204"/>
      <c r="T829" s="204"/>
      <c r="U829" s="180"/>
      <c r="V829" s="180"/>
      <c r="W829" s="180"/>
      <c r="X829" s="180"/>
      <c r="Y829" s="180"/>
      <c r="Z829" s="180"/>
      <c r="AA829" s="180"/>
      <c r="AB829" s="180"/>
      <c r="AC829" s="180"/>
      <c r="AD829" s="180"/>
      <c r="AE829" s="180"/>
      <c r="AF829" s="180"/>
      <c r="AG829" s="180"/>
      <c r="AH829" s="180"/>
    </row>
    <row r="830" ht="15.75" customHeight="1">
      <c r="A830" s="201"/>
      <c r="B830" s="167"/>
      <c r="C830" s="160"/>
      <c r="D830" s="167"/>
      <c r="E830" s="96"/>
      <c r="F830" s="202"/>
      <c r="G830" s="160"/>
      <c r="H830" s="160"/>
      <c r="I830" s="160"/>
      <c r="J830" s="160"/>
      <c r="K830" s="203"/>
      <c r="L830" s="180"/>
      <c r="M830" s="180"/>
      <c r="N830" s="180"/>
      <c r="O830" s="180"/>
      <c r="P830" s="180"/>
      <c r="Q830" s="180"/>
      <c r="R830" s="180"/>
      <c r="S830" s="204"/>
      <c r="T830" s="204"/>
      <c r="U830" s="180"/>
      <c r="V830" s="180"/>
      <c r="W830" s="180"/>
      <c r="X830" s="180"/>
      <c r="Y830" s="180"/>
      <c r="Z830" s="180"/>
      <c r="AA830" s="180"/>
      <c r="AB830" s="180"/>
      <c r="AC830" s="180"/>
      <c r="AD830" s="180"/>
      <c r="AE830" s="180"/>
      <c r="AF830" s="180"/>
      <c r="AG830" s="180"/>
      <c r="AH830" s="180"/>
    </row>
    <row r="831" ht="15.75" customHeight="1">
      <c r="A831" s="201"/>
      <c r="B831" s="167"/>
      <c r="C831" s="160"/>
      <c r="D831" s="167"/>
      <c r="E831" s="96"/>
      <c r="F831" s="202"/>
      <c r="G831" s="160"/>
      <c r="H831" s="160"/>
      <c r="I831" s="160"/>
      <c r="J831" s="160"/>
      <c r="K831" s="203"/>
      <c r="L831" s="180"/>
      <c r="M831" s="180"/>
      <c r="N831" s="180"/>
      <c r="O831" s="180"/>
      <c r="P831" s="180"/>
      <c r="Q831" s="180"/>
      <c r="R831" s="180"/>
      <c r="S831" s="204"/>
      <c r="T831" s="204"/>
      <c r="U831" s="180"/>
      <c r="V831" s="180"/>
      <c r="W831" s="180"/>
      <c r="X831" s="180"/>
      <c r="Y831" s="180"/>
      <c r="Z831" s="180"/>
      <c r="AA831" s="180"/>
      <c r="AB831" s="180"/>
      <c r="AC831" s="180"/>
      <c r="AD831" s="180"/>
      <c r="AE831" s="180"/>
      <c r="AF831" s="180"/>
      <c r="AG831" s="180"/>
      <c r="AH831" s="180"/>
    </row>
    <row r="832" ht="15.75" customHeight="1">
      <c r="A832" s="201"/>
      <c r="B832" s="167"/>
      <c r="C832" s="160"/>
      <c r="D832" s="167"/>
      <c r="E832" s="96"/>
      <c r="F832" s="202"/>
      <c r="G832" s="160"/>
      <c r="H832" s="160"/>
      <c r="I832" s="160"/>
      <c r="J832" s="160"/>
      <c r="K832" s="203"/>
      <c r="L832" s="180"/>
      <c r="M832" s="180"/>
      <c r="N832" s="180"/>
      <c r="O832" s="180"/>
      <c r="P832" s="180"/>
      <c r="Q832" s="180"/>
      <c r="R832" s="180"/>
      <c r="S832" s="204"/>
      <c r="T832" s="204"/>
      <c r="U832" s="180"/>
      <c r="V832" s="180"/>
      <c r="W832" s="180"/>
      <c r="X832" s="180"/>
      <c r="Y832" s="180"/>
      <c r="Z832" s="180"/>
      <c r="AA832" s="180"/>
      <c r="AB832" s="180"/>
      <c r="AC832" s="180"/>
      <c r="AD832" s="180"/>
      <c r="AE832" s="180"/>
      <c r="AF832" s="180"/>
      <c r="AG832" s="180"/>
      <c r="AH832" s="180"/>
    </row>
    <row r="833" ht="15.75" customHeight="1">
      <c r="A833" s="201"/>
      <c r="B833" s="167"/>
      <c r="C833" s="160"/>
      <c r="D833" s="167"/>
      <c r="E833" s="96"/>
      <c r="F833" s="202"/>
      <c r="G833" s="160"/>
      <c r="H833" s="160"/>
      <c r="I833" s="160"/>
      <c r="J833" s="160"/>
      <c r="K833" s="203"/>
      <c r="L833" s="180"/>
      <c r="M833" s="180"/>
      <c r="N833" s="180"/>
      <c r="O833" s="180"/>
      <c r="P833" s="180"/>
      <c r="Q833" s="180"/>
      <c r="R833" s="180"/>
      <c r="S833" s="204"/>
      <c r="T833" s="204"/>
      <c r="U833" s="180"/>
      <c r="V833" s="180"/>
      <c r="W833" s="180"/>
      <c r="X833" s="180"/>
      <c r="Y833" s="180"/>
      <c r="Z833" s="180"/>
      <c r="AA833" s="180"/>
      <c r="AB833" s="180"/>
      <c r="AC833" s="180"/>
      <c r="AD833" s="180"/>
      <c r="AE833" s="180"/>
      <c r="AF833" s="180"/>
      <c r="AG833" s="180"/>
      <c r="AH833" s="180"/>
    </row>
    <row r="834" ht="15.75" customHeight="1">
      <c r="A834" s="201"/>
      <c r="B834" s="167"/>
      <c r="C834" s="160"/>
      <c r="D834" s="167"/>
      <c r="E834" s="96"/>
      <c r="F834" s="202"/>
      <c r="G834" s="160"/>
      <c r="H834" s="160"/>
      <c r="I834" s="160"/>
      <c r="J834" s="160"/>
      <c r="K834" s="203"/>
      <c r="L834" s="180"/>
      <c r="M834" s="180"/>
      <c r="N834" s="180"/>
      <c r="O834" s="180"/>
      <c r="P834" s="180"/>
      <c r="Q834" s="180"/>
      <c r="R834" s="180"/>
      <c r="S834" s="204"/>
      <c r="T834" s="204"/>
      <c r="U834" s="180"/>
      <c r="V834" s="180"/>
      <c r="W834" s="180"/>
      <c r="X834" s="180"/>
      <c r="Y834" s="180"/>
      <c r="Z834" s="180"/>
      <c r="AA834" s="180"/>
      <c r="AB834" s="180"/>
      <c r="AC834" s="180"/>
      <c r="AD834" s="180"/>
      <c r="AE834" s="180"/>
      <c r="AF834" s="180"/>
      <c r="AG834" s="180"/>
      <c r="AH834" s="180"/>
    </row>
    <row r="835" ht="15.75" customHeight="1">
      <c r="A835" s="201"/>
      <c r="B835" s="167"/>
      <c r="C835" s="160"/>
      <c r="D835" s="167"/>
      <c r="E835" s="96"/>
      <c r="F835" s="202"/>
      <c r="G835" s="160"/>
      <c r="H835" s="160"/>
      <c r="I835" s="160"/>
      <c r="J835" s="160"/>
      <c r="K835" s="203"/>
      <c r="L835" s="180"/>
      <c r="M835" s="180"/>
      <c r="N835" s="180"/>
      <c r="O835" s="180"/>
      <c r="P835" s="180"/>
      <c r="Q835" s="180"/>
      <c r="R835" s="180"/>
      <c r="S835" s="204"/>
      <c r="T835" s="204"/>
      <c r="U835" s="180"/>
      <c r="V835" s="180"/>
      <c r="W835" s="180"/>
      <c r="X835" s="180"/>
      <c r="Y835" s="180"/>
      <c r="Z835" s="180"/>
      <c r="AA835" s="180"/>
      <c r="AB835" s="180"/>
      <c r="AC835" s="180"/>
      <c r="AD835" s="180"/>
      <c r="AE835" s="180"/>
      <c r="AF835" s="180"/>
      <c r="AG835" s="180"/>
      <c r="AH835" s="180"/>
    </row>
    <row r="836" ht="15.75" customHeight="1">
      <c r="A836" s="201"/>
      <c r="B836" s="167"/>
      <c r="C836" s="160"/>
      <c r="D836" s="167"/>
      <c r="E836" s="96"/>
      <c r="F836" s="202"/>
      <c r="G836" s="160"/>
      <c r="H836" s="160"/>
      <c r="I836" s="160"/>
      <c r="J836" s="160"/>
      <c r="K836" s="203"/>
      <c r="L836" s="180"/>
      <c r="M836" s="180"/>
      <c r="N836" s="180"/>
      <c r="O836" s="180"/>
      <c r="P836" s="180"/>
      <c r="Q836" s="180"/>
      <c r="R836" s="180"/>
      <c r="S836" s="204"/>
      <c r="T836" s="204"/>
      <c r="U836" s="180"/>
      <c r="V836" s="180"/>
      <c r="W836" s="180"/>
      <c r="X836" s="180"/>
      <c r="Y836" s="180"/>
      <c r="Z836" s="180"/>
      <c r="AA836" s="180"/>
      <c r="AB836" s="180"/>
      <c r="AC836" s="180"/>
      <c r="AD836" s="180"/>
      <c r="AE836" s="180"/>
      <c r="AF836" s="180"/>
      <c r="AG836" s="180"/>
      <c r="AH836" s="180"/>
    </row>
    <row r="837" ht="15.75" customHeight="1">
      <c r="A837" s="201"/>
      <c r="B837" s="167"/>
      <c r="C837" s="160"/>
      <c r="D837" s="167"/>
      <c r="E837" s="96"/>
      <c r="F837" s="202"/>
      <c r="G837" s="160"/>
      <c r="H837" s="160"/>
      <c r="I837" s="160"/>
      <c r="J837" s="160"/>
      <c r="K837" s="203"/>
      <c r="L837" s="180"/>
      <c r="M837" s="180"/>
      <c r="N837" s="180"/>
      <c r="O837" s="180"/>
      <c r="P837" s="180"/>
      <c r="Q837" s="180"/>
      <c r="R837" s="180"/>
      <c r="S837" s="204"/>
      <c r="T837" s="204"/>
      <c r="U837" s="180"/>
      <c r="V837" s="180"/>
      <c r="W837" s="180"/>
      <c r="X837" s="180"/>
      <c r="Y837" s="180"/>
      <c r="Z837" s="180"/>
      <c r="AA837" s="180"/>
      <c r="AB837" s="180"/>
      <c r="AC837" s="180"/>
      <c r="AD837" s="180"/>
      <c r="AE837" s="180"/>
      <c r="AF837" s="180"/>
      <c r="AG837" s="180"/>
      <c r="AH837" s="180"/>
    </row>
    <row r="838" ht="15.75" customHeight="1">
      <c r="A838" s="201"/>
      <c r="B838" s="167"/>
      <c r="C838" s="160"/>
      <c r="D838" s="167"/>
      <c r="E838" s="96"/>
      <c r="F838" s="202"/>
      <c r="G838" s="160"/>
      <c r="H838" s="160"/>
      <c r="I838" s="160"/>
      <c r="J838" s="160"/>
      <c r="K838" s="203"/>
      <c r="L838" s="180"/>
      <c r="M838" s="180"/>
      <c r="N838" s="180"/>
      <c r="O838" s="180"/>
      <c r="P838" s="180"/>
      <c r="Q838" s="180"/>
      <c r="R838" s="180"/>
      <c r="S838" s="204"/>
      <c r="T838" s="204"/>
      <c r="U838" s="180"/>
      <c r="V838" s="180"/>
      <c r="W838" s="180"/>
      <c r="X838" s="180"/>
      <c r="Y838" s="180"/>
      <c r="Z838" s="180"/>
      <c r="AA838" s="180"/>
      <c r="AB838" s="180"/>
      <c r="AC838" s="180"/>
      <c r="AD838" s="180"/>
      <c r="AE838" s="180"/>
      <c r="AF838" s="180"/>
      <c r="AG838" s="180"/>
      <c r="AH838" s="180"/>
    </row>
    <row r="839" ht="15.75" customHeight="1">
      <c r="A839" s="201"/>
      <c r="B839" s="167"/>
      <c r="C839" s="160"/>
      <c r="D839" s="167"/>
      <c r="E839" s="96"/>
      <c r="F839" s="202"/>
      <c r="G839" s="160"/>
      <c r="H839" s="160"/>
      <c r="I839" s="160"/>
      <c r="J839" s="160"/>
      <c r="K839" s="203"/>
      <c r="L839" s="180"/>
      <c r="M839" s="180"/>
      <c r="N839" s="180"/>
      <c r="O839" s="180"/>
      <c r="P839" s="180"/>
      <c r="Q839" s="180"/>
      <c r="R839" s="180"/>
      <c r="S839" s="204"/>
      <c r="T839" s="204"/>
      <c r="U839" s="180"/>
      <c r="V839" s="180"/>
      <c r="W839" s="180"/>
      <c r="X839" s="180"/>
      <c r="Y839" s="180"/>
      <c r="Z839" s="180"/>
      <c r="AA839" s="180"/>
      <c r="AB839" s="180"/>
      <c r="AC839" s="180"/>
      <c r="AD839" s="180"/>
      <c r="AE839" s="180"/>
      <c r="AF839" s="180"/>
      <c r="AG839" s="180"/>
      <c r="AH839" s="180"/>
    </row>
    <row r="840" ht="15.75" customHeight="1">
      <c r="A840" s="201"/>
      <c r="B840" s="167"/>
      <c r="C840" s="160"/>
      <c r="D840" s="167"/>
      <c r="E840" s="96"/>
      <c r="F840" s="202"/>
      <c r="G840" s="160"/>
      <c r="H840" s="160"/>
      <c r="I840" s="160"/>
      <c r="J840" s="160"/>
      <c r="K840" s="203"/>
      <c r="L840" s="180"/>
      <c r="M840" s="180"/>
      <c r="N840" s="180"/>
      <c r="O840" s="180"/>
      <c r="P840" s="180"/>
      <c r="Q840" s="180"/>
      <c r="R840" s="180"/>
      <c r="S840" s="204"/>
      <c r="T840" s="204"/>
      <c r="U840" s="180"/>
      <c r="V840" s="180"/>
      <c r="W840" s="180"/>
      <c r="X840" s="180"/>
      <c r="Y840" s="180"/>
      <c r="Z840" s="180"/>
      <c r="AA840" s="180"/>
      <c r="AB840" s="180"/>
      <c r="AC840" s="180"/>
      <c r="AD840" s="180"/>
      <c r="AE840" s="180"/>
      <c r="AF840" s="180"/>
      <c r="AG840" s="180"/>
      <c r="AH840" s="180"/>
    </row>
    <row r="841" ht="15.75" customHeight="1">
      <c r="A841" s="201"/>
      <c r="B841" s="167"/>
      <c r="C841" s="160"/>
      <c r="D841" s="167"/>
      <c r="E841" s="96"/>
      <c r="F841" s="202"/>
      <c r="G841" s="160"/>
      <c r="H841" s="160"/>
      <c r="I841" s="160"/>
      <c r="J841" s="160"/>
      <c r="K841" s="203"/>
      <c r="L841" s="180"/>
      <c r="M841" s="180"/>
      <c r="N841" s="180"/>
      <c r="O841" s="180"/>
      <c r="P841" s="180"/>
      <c r="Q841" s="180"/>
      <c r="R841" s="180"/>
      <c r="S841" s="204"/>
      <c r="T841" s="204"/>
      <c r="U841" s="180"/>
      <c r="V841" s="180"/>
      <c r="W841" s="180"/>
      <c r="X841" s="180"/>
      <c r="Y841" s="180"/>
      <c r="Z841" s="180"/>
      <c r="AA841" s="180"/>
      <c r="AB841" s="180"/>
      <c r="AC841" s="180"/>
      <c r="AD841" s="180"/>
      <c r="AE841" s="180"/>
      <c r="AF841" s="180"/>
      <c r="AG841" s="180"/>
      <c r="AH841" s="180"/>
    </row>
    <row r="842" ht="15.75" customHeight="1">
      <c r="A842" s="201"/>
      <c r="B842" s="167"/>
      <c r="C842" s="160"/>
      <c r="D842" s="167"/>
      <c r="E842" s="96"/>
      <c r="F842" s="202"/>
      <c r="G842" s="160"/>
      <c r="H842" s="160"/>
      <c r="I842" s="160"/>
      <c r="J842" s="160"/>
      <c r="K842" s="203"/>
      <c r="L842" s="180"/>
      <c r="M842" s="180"/>
      <c r="N842" s="180"/>
      <c r="O842" s="180"/>
      <c r="P842" s="180"/>
      <c r="Q842" s="180"/>
      <c r="R842" s="180"/>
      <c r="S842" s="204"/>
      <c r="T842" s="204"/>
      <c r="U842" s="180"/>
      <c r="V842" s="180"/>
      <c r="W842" s="180"/>
      <c r="X842" s="180"/>
      <c r="Y842" s="180"/>
      <c r="Z842" s="180"/>
      <c r="AA842" s="180"/>
      <c r="AB842" s="180"/>
      <c r="AC842" s="180"/>
      <c r="AD842" s="180"/>
      <c r="AE842" s="180"/>
      <c r="AF842" s="180"/>
      <c r="AG842" s="180"/>
      <c r="AH842" s="180"/>
    </row>
    <row r="843" ht="15.75" customHeight="1">
      <c r="A843" s="201"/>
      <c r="B843" s="167"/>
      <c r="C843" s="160"/>
      <c r="D843" s="167"/>
      <c r="E843" s="96"/>
      <c r="F843" s="202"/>
      <c r="G843" s="160"/>
      <c r="H843" s="160"/>
      <c r="I843" s="160"/>
      <c r="J843" s="160"/>
      <c r="K843" s="203"/>
      <c r="L843" s="180"/>
      <c r="M843" s="180"/>
      <c r="N843" s="180"/>
      <c r="O843" s="180"/>
      <c r="P843" s="180"/>
      <c r="Q843" s="180"/>
      <c r="R843" s="180"/>
      <c r="S843" s="204"/>
      <c r="T843" s="204"/>
      <c r="U843" s="180"/>
      <c r="V843" s="180"/>
      <c r="W843" s="180"/>
      <c r="X843" s="180"/>
      <c r="Y843" s="180"/>
      <c r="Z843" s="180"/>
      <c r="AA843" s="180"/>
      <c r="AB843" s="180"/>
      <c r="AC843" s="180"/>
      <c r="AD843" s="180"/>
      <c r="AE843" s="180"/>
      <c r="AF843" s="180"/>
      <c r="AG843" s="180"/>
      <c r="AH843" s="180"/>
    </row>
    <row r="844" ht="15.75" customHeight="1">
      <c r="A844" s="201"/>
      <c r="B844" s="167"/>
      <c r="C844" s="160"/>
      <c r="D844" s="167"/>
      <c r="E844" s="96"/>
      <c r="F844" s="202"/>
      <c r="G844" s="160"/>
      <c r="H844" s="160"/>
      <c r="I844" s="160"/>
      <c r="J844" s="160"/>
      <c r="K844" s="203"/>
      <c r="L844" s="180"/>
      <c r="M844" s="180"/>
      <c r="N844" s="180"/>
      <c r="O844" s="180"/>
      <c r="P844" s="180"/>
      <c r="Q844" s="180"/>
      <c r="R844" s="180"/>
      <c r="S844" s="204"/>
      <c r="T844" s="204"/>
      <c r="U844" s="180"/>
      <c r="V844" s="180"/>
      <c r="W844" s="180"/>
      <c r="X844" s="180"/>
      <c r="Y844" s="180"/>
      <c r="Z844" s="180"/>
      <c r="AA844" s="180"/>
      <c r="AB844" s="180"/>
      <c r="AC844" s="180"/>
      <c r="AD844" s="180"/>
      <c r="AE844" s="180"/>
      <c r="AF844" s="180"/>
      <c r="AG844" s="180"/>
      <c r="AH844" s="180"/>
    </row>
    <row r="845" ht="15.75" customHeight="1">
      <c r="A845" s="201"/>
      <c r="B845" s="167"/>
      <c r="C845" s="160"/>
      <c r="D845" s="167"/>
      <c r="E845" s="96"/>
      <c r="F845" s="202"/>
      <c r="G845" s="160"/>
      <c r="H845" s="160"/>
      <c r="I845" s="160"/>
      <c r="J845" s="160"/>
      <c r="K845" s="203"/>
      <c r="L845" s="180"/>
      <c r="M845" s="180"/>
      <c r="N845" s="180"/>
      <c r="O845" s="180"/>
      <c r="P845" s="180"/>
      <c r="Q845" s="180"/>
      <c r="R845" s="180"/>
      <c r="S845" s="204"/>
      <c r="T845" s="204"/>
      <c r="U845" s="180"/>
      <c r="V845" s="180"/>
      <c r="W845" s="180"/>
      <c r="X845" s="180"/>
      <c r="Y845" s="180"/>
      <c r="Z845" s="180"/>
      <c r="AA845" s="180"/>
      <c r="AB845" s="180"/>
      <c r="AC845" s="180"/>
      <c r="AD845" s="180"/>
      <c r="AE845" s="180"/>
      <c r="AF845" s="180"/>
      <c r="AG845" s="180"/>
      <c r="AH845" s="180"/>
    </row>
    <row r="846" ht="15.75" customHeight="1">
      <c r="A846" s="201"/>
      <c r="B846" s="167"/>
      <c r="C846" s="160"/>
      <c r="D846" s="167"/>
      <c r="E846" s="96"/>
      <c r="F846" s="202"/>
      <c r="G846" s="160"/>
      <c r="H846" s="160"/>
      <c r="I846" s="160"/>
      <c r="J846" s="160"/>
      <c r="K846" s="203"/>
      <c r="L846" s="180"/>
      <c r="M846" s="180"/>
      <c r="N846" s="180"/>
      <c r="O846" s="180"/>
      <c r="P846" s="180"/>
      <c r="Q846" s="180"/>
      <c r="R846" s="180"/>
      <c r="S846" s="204"/>
      <c r="T846" s="204"/>
      <c r="U846" s="180"/>
      <c r="V846" s="180"/>
      <c r="W846" s="180"/>
      <c r="X846" s="180"/>
      <c r="Y846" s="180"/>
      <c r="Z846" s="180"/>
      <c r="AA846" s="180"/>
      <c r="AB846" s="180"/>
      <c r="AC846" s="180"/>
      <c r="AD846" s="180"/>
      <c r="AE846" s="180"/>
      <c r="AF846" s="180"/>
      <c r="AG846" s="180"/>
      <c r="AH846" s="180"/>
    </row>
    <row r="847" ht="15.75" customHeight="1">
      <c r="A847" s="201"/>
      <c r="B847" s="167"/>
      <c r="C847" s="160"/>
      <c r="D847" s="167"/>
      <c r="E847" s="96"/>
      <c r="F847" s="202"/>
      <c r="G847" s="160"/>
      <c r="H847" s="160"/>
      <c r="I847" s="160"/>
      <c r="J847" s="160"/>
      <c r="K847" s="203"/>
      <c r="L847" s="180"/>
      <c r="M847" s="180"/>
      <c r="N847" s="180"/>
      <c r="O847" s="180"/>
      <c r="P847" s="180"/>
      <c r="Q847" s="180"/>
      <c r="R847" s="180"/>
      <c r="S847" s="204"/>
      <c r="T847" s="204"/>
      <c r="U847" s="180"/>
      <c r="V847" s="180"/>
      <c r="W847" s="180"/>
      <c r="X847" s="180"/>
      <c r="Y847" s="180"/>
      <c r="Z847" s="180"/>
      <c r="AA847" s="180"/>
      <c r="AB847" s="180"/>
      <c r="AC847" s="180"/>
      <c r="AD847" s="180"/>
      <c r="AE847" s="180"/>
      <c r="AF847" s="180"/>
      <c r="AG847" s="180"/>
      <c r="AH847" s="180"/>
    </row>
    <row r="848" ht="15.75" customHeight="1">
      <c r="A848" s="201"/>
      <c r="B848" s="167"/>
      <c r="C848" s="160"/>
      <c r="D848" s="167"/>
      <c r="E848" s="96"/>
      <c r="F848" s="202"/>
      <c r="G848" s="160"/>
      <c r="H848" s="160"/>
      <c r="I848" s="160"/>
      <c r="J848" s="160"/>
      <c r="K848" s="203"/>
      <c r="L848" s="180"/>
      <c r="M848" s="180"/>
      <c r="N848" s="180"/>
      <c r="O848" s="180"/>
      <c r="P848" s="180"/>
      <c r="Q848" s="180"/>
      <c r="R848" s="180"/>
      <c r="S848" s="204"/>
      <c r="T848" s="204"/>
      <c r="U848" s="180"/>
      <c r="V848" s="180"/>
      <c r="W848" s="180"/>
      <c r="X848" s="180"/>
      <c r="Y848" s="180"/>
      <c r="Z848" s="180"/>
      <c r="AA848" s="180"/>
      <c r="AB848" s="180"/>
      <c r="AC848" s="180"/>
      <c r="AD848" s="180"/>
      <c r="AE848" s="180"/>
      <c r="AF848" s="180"/>
      <c r="AG848" s="180"/>
      <c r="AH848" s="180"/>
    </row>
    <row r="849" ht="15.75" customHeight="1">
      <c r="A849" s="201"/>
      <c r="B849" s="167"/>
      <c r="C849" s="160"/>
      <c r="D849" s="167"/>
      <c r="E849" s="96"/>
      <c r="F849" s="202"/>
      <c r="G849" s="160"/>
      <c r="H849" s="160"/>
      <c r="I849" s="160"/>
      <c r="J849" s="160"/>
      <c r="K849" s="203"/>
      <c r="L849" s="180"/>
      <c r="M849" s="180"/>
      <c r="N849" s="180"/>
      <c r="O849" s="180"/>
      <c r="P849" s="180"/>
      <c r="Q849" s="180"/>
      <c r="R849" s="180"/>
      <c r="S849" s="204"/>
      <c r="T849" s="204"/>
      <c r="U849" s="180"/>
      <c r="V849" s="180"/>
      <c r="W849" s="180"/>
      <c r="X849" s="180"/>
      <c r="Y849" s="180"/>
      <c r="Z849" s="180"/>
      <c r="AA849" s="180"/>
      <c r="AB849" s="180"/>
      <c r="AC849" s="180"/>
      <c r="AD849" s="180"/>
      <c r="AE849" s="180"/>
      <c r="AF849" s="180"/>
      <c r="AG849" s="180"/>
      <c r="AH849" s="180"/>
    </row>
    <row r="850" ht="15.75" customHeight="1">
      <c r="A850" s="201"/>
      <c r="B850" s="167"/>
      <c r="C850" s="160"/>
      <c r="D850" s="167"/>
      <c r="E850" s="96"/>
      <c r="F850" s="202"/>
      <c r="G850" s="160"/>
      <c r="H850" s="160"/>
      <c r="I850" s="160"/>
      <c r="J850" s="160"/>
      <c r="K850" s="203"/>
      <c r="L850" s="180"/>
      <c r="M850" s="180"/>
      <c r="N850" s="180"/>
      <c r="O850" s="180"/>
      <c r="P850" s="180"/>
      <c r="Q850" s="180"/>
      <c r="R850" s="180"/>
      <c r="S850" s="204"/>
      <c r="T850" s="204"/>
      <c r="U850" s="180"/>
      <c r="V850" s="180"/>
      <c r="W850" s="180"/>
      <c r="X850" s="180"/>
      <c r="Y850" s="180"/>
      <c r="Z850" s="180"/>
      <c r="AA850" s="180"/>
      <c r="AB850" s="180"/>
      <c r="AC850" s="180"/>
      <c r="AD850" s="180"/>
      <c r="AE850" s="180"/>
      <c r="AF850" s="180"/>
      <c r="AG850" s="180"/>
      <c r="AH850" s="180"/>
    </row>
    <row r="851" ht="15.75" customHeight="1">
      <c r="A851" s="201"/>
      <c r="B851" s="167"/>
      <c r="C851" s="160"/>
      <c r="D851" s="167"/>
      <c r="E851" s="96"/>
      <c r="F851" s="202"/>
      <c r="G851" s="160"/>
      <c r="H851" s="160"/>
      <c r="I851" s="160"/>
      <c r="J851" s="160"/>
      <c r="K851" s="203"/>
      <c r="L851" s="180"/>
      <c r="M851" s="180"/>
      <c r="N851" s="180"/>
      <c r="O851" s="180"/>
      <c r="P851" s="180"/>
      <c r="Q851" s="180"/>
      <c r="R851" s="180"/>
      <c r="S851" s="204"/>
      <c r="T851" s="204"/>
      <c r="U851" s="180"/>
      <c r="V851" s="180"/>
      <c r="W851" s="180"/>
      <c r="X851" s="180"/>
      <c r="Y851" s="180"/>
      <c r="Z851" s="180"/>
      <c r="AA851" s="180"/>
      <c r="AB851" s="180"/>
      <c r="AC851" s="180"/>
      <c r="AD851" s="180"/>
      <c r="AE851" s="180"/>
      <c r="AF851" s="180"/>
      <c r="AG851" s="180"/>
      <c r="AH851" s="180"/>
    </row>
    <row r="852" ht="15.75" customHeight="1">
      <c r="A852" s="201"/>
      <c r="B852" s="167"/>
      <c r="C852" s="160"/>
      <c r="D852" s="167"/>
      <c r="E852" s="96"/>
      <c r="F852" s="202"/>
      <c r="G852" s="160"/>
      <c r="H852" s="160"/>
      <c r="I852" s="160"/>
      <c r="J852" s="160"/>
      <c r="K852" s="203"/>
      <c r="L852" s="180"/>
      <c r="M852" s="180"/>
      <c r="N852" s="180"/>
      <c r="O852" s="180"/>
      <c r="P852" s="180"/>
      <c r="Q852" s="180"/>
      <c r="R852" s="180"/>
      <c r="S852" s="204"/>
      <c r="T852" s="204"/>
      <c r="U852" s="180"/>
      <c r="V852" s="180"/>
      <c r="W852" s="180"/>
      <c r="X852" s="180"/>
      <c r="Y852" s="180"/>
      <c r="Z852" s="180"/>
      <c r="AA852" s="180"/>
      <c r="AB852" s="180"/>
      <c r="AC852" s="180"/>
      <c r="AD852" s="180"/>
      <c r="AE852" s="180"/>
      <c r="AF852" s="180"/>
      <c r="AG852" s="180"/>
      <c r="AH852" s="180"/>
    </row>
    <row r="853" ht="15.75" customHeight="1">
      <c r="A853" s="201"/>
      <c r="B853" s="167"/>
      <c r="C853" s="160"/>
      <c r="D853" s="167"/>
      <c r="E853" s="96"/>
      <c r="F853" s="202"/>
      <c r="G853" s="160"/>
      <c r="H853" s="160"/>
      <c r="I853" s="160"/>
      <c r="J853" s="160"/>
      <c r="K853" s="203"/>
      <c r="L853" s="180"/>
      <c r="M853" s="180"/>
      <c r="N853" s="180"/>
      <c r="O853" s="180"/>
      <c r="P853" s="180"/>
      <c r="Q853" s="180"/>
      <c r="R853" s="180"/>
      <c r="S853" s="204"/>
      <c r="T853" s="204"/>
      <c r="U853" s="180"/>
      <c r="V853" s="180"/>
      <c r="W853" s="180"/>
      <c r="X853" s="180"/>
      <c r="Y853" s="180"/>
      <c r="Z853" s="180"/>
      <c r="AA853" s="180"/>
      <c r="AB853" s="180"/>
      <c r="AC853" s="180"/>
      <c r="AD853" s="180"/>
      <c r="AE853" s="180"/>
      <c r="AF853" s="180"/>
      <c r="AG853" s="180"/>
      <c r="AH853" s="180"/>
    </row>
    <row r="854" ht="15.75" customHeight="1">
      <c r="A854" s="201"/>
      <c r="B854" s="167"/>
      <c r="C854" s="160"/>
      <c r="D854" s="167"/>
      <c r="E854" s="96"/>
      <c r="F854" s="202"/>
      <c r="G854" s="160"/>
      <c r="H854" s="160"/>
      <c r="I854" s="160"/>
      <c r="J854" s="160"/>
      <c r="K854" s="203"/>
      <c r="L854" s="180"/>
      <c r="M854" s="180"/>
      <c r="N854" s="180"/>
      <c r="O854" s="180"/>
      <c r="P854" s="180"/>
      <c r="Q854" s="180"/>
      <c r="R854" s="180"/>
      <c r="S854" s="204"/>
      <c r="T854" s="204"/>
      <c r="U854" s="180"/>
      <c r="V854" s="180"/>
      <c r="W854" s="180"/>
      <c r="X854" s="180"/>
      <c r="Y854" s="180"/>
      <c r="Z854" s="180"/>
      <c r="AA854" s="180"/>
      <c r="AB854" s="180"/>
      <c r="AC854" s="180"/>
      <c r="AD854" s="180"/>
      <c r="AE854" s="180"/>
      <c r="AF854" s="180"/>
      <c r="AG854" s="180"/>
      <c r="AH854" s="180"/>
    </row>
    <row r="855" ht="15.75" customHeight="1">
      <c r="A855" s="201"/>
      <c r="B855" s="167"/>
      <c r="C855" s="160"/>
      <c r="D855" s="167"/>
      <c r="E855" s="96"/>
      <c r="F855" s="202"/>
      <c r="G855" s="160"/>
      <c r="H855" s="160"/>
      <c r="I855" s="160"/>
      <c r="J855" s="160"/>
      <c r="K855" s="203"/>
      <c r="L855" s="180"/>
      <c r="M855" s="180"/>
      <c r="N855" s="180"/>
      <c r="O855" s="180"/>
      <c r="P855" s="180"/>
      <c r="Q855" s="180"/>
      <c r="R855" s="180"/>
      <c r="S855" s="204"/>
      <c r="T855" s="204"/>
      <c r="U855" s="180"/>
      <c r="V855" s="180"/>
      <c r="W855" s="180"/>
      <c r="X855" s="180"/>
      <c r="Y855" s="180"/>
      <c r="Z855" s="180"/>
      <c r="AA855" s="180"/>
      <c r="AB855" s="180"/>
      <c r="AC855" s="180"/>
      <c r="AD855" s="180"/>
      <c r="AE855" s="180"/>
      <c r="AF855" s="180"/>
      <c r="AG855" s="180"/>
      <c r="AH855" s="180"/>
    </row>
    <row r="856" ht="15.75" customHeight="1">
      <c r="A856" s="201"/>
      <c r="B856" s="167"/>
      <c r="C856" s="160"/>
      <c r="D856" s="167"/>
      <c r="E856" s="96"/>
      <c r="F856" s="202"/>
      <c r="G856" s="160"/>
      <c r="H856" s="160"/>
      <c r="I856" s="160"/>
      <c r="J856" s="160"/>
      <c r="K856" s="203"/>
      <c r="L856" s="180"/>
      <c r="M856" s="180"/>
      <c r="N856" s="180"/>
      <c r="O856" s="180"/>
      <c r="P856" s="180"/>
      <c r="Q856" s="180"/>
      <c r="R856" s="180"/>
      <c r="S856" s="204"/>
      <c r="T856" s="204"/>
      <c r="U856" s="180"/>
      <c r="V856" s="180"/>
      <c r="W856" s="180"/>
      <c r="X856" s="180"/>
      <c r="Y856" s="180"/>
      <c r="Z856" s="180"/>
      <c r="AA856" s="180"/>
      <c r="AB856" s="180"/>
      <c r="AC856" s="180"/>
      <c r="AD856" s="180"/>
      <c r="AE856" s="180"/>
      <c r="AF856" s="180"/>
      <c r="AG856" s="180"/>
      <c r="AH856" s="180"/>
    </row>
    <row r="857" ht="15.75" customHeight="1">
      <c r="A857" s="201"/>
      <c r="B857" s="167"/>
      <c r="C857" s="160"/>
      <c r="D857" s="167"/>
      <c r="E857" s="96"/>
      <c r="F857" s="202"/>
      <c r="G857" s="160"/>
      <c r="H857" s="160"/>
      <c r="I857" s="160"/>
      <c r="J857" s="160"/>
      <c r="K857" s="203"/>
      <c r="L857" s="180"/>
      <c r="M857" s="180"/>
      <c r="N857" s="180"/>
      <c r="O857" s="180"/>
      <c r="P857" s="180"/>
      <c r="Q857" s="180"/>
      <c r="R857" s="180"/>
      <c r="S857" s="204"/>
      <c r="T857" s="204"/>
      <c r="U857" s="180"/>
      <c r="V857" s="180"/>
      <c r="W857" s="180"/>
      <c r="X857" s="180"/>
      <c r="Y857" s="180"/>
      <c r="Z857" s="180"/>
      <c r="AA857" s="180"/>
      <c r="AB857" s="180"/>
      <c r="AC857" s="180"/>
      <c r="AD857" s="180"/>
      <c r="AE857" s="180"/>
      <c r="AF857" s="180"/>
      <c r="AG857" s="180"/>
      <c r="AH857" s="180"/>
    </row>
    <row r="858" ht="15.75" customHeight="1">
      <c r="A858" s="201"/>
      <c r="B858" s="167"/>
      <c r="C858" s="160"/>
      <c r="D858" s="167"/>
      <c r="E858" s="96"/>
      <c r="F858" s="202"/>
      <c r="G858" s="160"/>
      <c r="H858" s="160"/>
      <c r="I858" s="160"/>
      <c r="J858" s="160"/>
      <c r="K858" s="203"/>
      <c r="L858" s="180"/>
      <c r="M858" s="180"/>
      <c r="N858" s="180"/>
      <c r="O858" s="180"/>
      <c r="P858" s="180"/>
      <c r="Q858" s="180"/>
      <c r="R858" s="180"/>
      <c r="S858" s="204"/>
      <c r="T858" s="204"/>
      <c r="U858" s="180"/>
      <c r="V858" s="180"/>
      <c r="W858" s="180"/>
      <c r="X858" s="180"/>
      <c r="Y858" s="180"/>
      <c r="Z858" s="180"/>
      <c r="AA858" s="180"/>
      <c r="AB858" s="180"/>
      <c r="AC858" s="180"/>
      <c r="AD858" s="180"/>
      <c r="AE858" s="180"/>
      <c r="AF858" s="180"/>
      <c r="AG858" s="180"/>
      <c r="AH858" s="180"/>
    </row>
    <row r="859" ht="15.75" customHeight="1">
      <c r="A859" s="201"/>
      <c r="B859" s="167"/>
      <c r="C859" s="160"/>
      <c r="D859" s="167"/>
      <c r="E859" s="96"/>
      <c r="F859" s="202"/>
      <c r="G859" s="160"/>
      <c r="H859" s="160"/>
      <c r="I859" s="160"/>
      <c r="J859" s="160"/>
      <c r="K859" s="203"/>
      <c r="L859" s="180"/>
      <c r="M859" s="180"/>
      <c r="N859" s="180"/>
      <c r="O859" s="180"/>
      <c r="P859" s="180"/>
      <c r="Q859" s="180"/>
      <c r="R859" s="180"/>
      <c r="S859" s="204"/>
      <c r="T859" s="204"/>
      <c r="U859" s="180"/>
      <c r="V859" s="180"/>
      <c r="W859" s="180"/>
      <c r="X859" s="180"/>
      <c r="Y859" s="180"/>
      <c r="Z859" s="180"/>
      <c r="AA859" s="180"/>
      <c r="AB859" s="180"/>
      <c r="AC859" s="180"/>
      <c r="AD859" s="180"/>
      <c r="AE859" s="180"/>
      <c r="AF859" s="180"/>
      <c r="AG859" s="180"/>
      <c r="AH859" s="180"/>
    </row>
    <row r="860" ht="15.75" customHeight="1">
      <c r="A860" s="201"/>
      <c r="B860" s="167"/>
      <c r="C860" s="160"/>
      <c r="D860" s="167"/>
      <c r="E860" s="96"/>
      <c r="F860" s="202"/>
      <c r="G860" s="160"/>
      <c r="H860" s="160"/>
      <c r="I860" s="160"/>
      <c r="J860" s="160"/>
      <c r="K860" s="203"/>
      <c r="L860" s="180"/>
      <c r="M860" s="180"/>
      <c r="N860" s="180"/>
      <c r="O860" s="180"/>
      <c r="P860" s="180"/>
      <c r="Q860" s="180"/>
      <c r="R860" s="180"/>
      <c r="S860" s="204"/>
      <c r="T860" s="204"/>
      <c r="U860" s="180"/>
      <c r="V860" s="180"/>
      <c r="W860" s="180"/>
      <c r="X860" s="180"/>
      <c r="Y860" s="180"/>
      <c r="Z860" s="180"/>
      <c r="AA860" s="180"/>
      <c r="AB860" s="180"/>
      <c r="AC860" s="180"/>
      <c r="AD860" s="180"/>
      <c r="AE860" s="180"/>
      <c r="AF860" s="180"/>
      <c r="AG860" s="180"/>
      <c r="AH860" s="180"/>
    </row>
    <row r="861" ht="15.75" customHeight="1">
      <c r="A861" s="201"/>
      <c r="B861" s="167"/>
      <c r="C861" s="160"/>
      <c r="D861" s="167"/>
      <c r="E861" s="96"/>
      <c r="F861" s="202"/>
      <c r="G861" s="160"/>
      <c r="H861" s="160"/>
      <c r="I861" s="160"/>
      <c r="J861" s="160"/>
      <c r="K861" s="203"/>
      <c r="L861" s="180"/>
      <c r="M861" s="180"/>
      <c r="N861" s="180"/>
      <c r="O861" s="180"/>
      <c r="P861" s="180"/>
      <c r="Q861" s="180"/>
      <c r="R861" s="180"/>
      <c r="S861" s="204"/>
      <c r="T861" s="204"/>
      <c r="U861" s="180"/>
      <c r="V861" s="180"/>
      <c r="W861" s="180"/>
      <c r="X861" s="180"/>
      <c r="Y861" s="180"/>
      <c r="Z861" s="180"/>
      <c r="AA861" s="180"/>
      <c r="AB861" s="180"/>
      <c r="AC861" s="180"/>
      <c r="AD861" s="180"/>
      <c r="AE861" s="180"/>
      <c r="AF861" s="180"/>
      <c r="AG861" s="180"/>
      <c r="AH861" s="180"/>
    </row>
    <row r="862" ht="15.75" customHeight="1">
      <c r="A862" s="201"/>
      <c r="B862" s="167"/>
      <c r="C862" s="160"/>
      <c r="D862" s="167"/>
      <c r="E862" s="96"/>
      <c r="F862" s="202"/>
      <c r="G862" s="160"/>
      <c r="H862" s="160"/>
      <c r="I862" s="160"/>
      <c r="J862" s="160"/>
      <c r="K862" s="203"/>
      <c r="L862" s="180"/>
      <c r="M862" s="180"/>
      <c r="N862" s="180"/>
      <c r="O862" s="180"/>
      <c r="P862" s="180"/>
      <c r="Q862" s="180"/>
      <c r="R862" s="180"/>
      <c r="S862" s="204"/>
      <c r="T862" s="204"/>
      <c r="U862" s="180"/>
      <c r="V862" s="180"/>
      <c r="W862" s="180"/>
      <c r="X862" s="180"/>
      <c r="Y862" s="180"/>
      <c r="Z862" s="180"/>
      <c r="AA862" s="180"/>
      <c r="AB862" s="180"/>
      <c r="AC862" s="180"/>
      <c r="AD862" s="180"/>
      <c r="AE862" s="180"/>
      <c r="AF862" s="180"/>
      <c r="AG862" s="180"/>
      <c r="AH862" s="180"/>
    </row>
    <row r="863" ht="15.75" customHeight="1">
      <c r="A863" s="201"/>
      <c r="B863" s="167"/>
      <c r="C863" s="160"/>
      <c r="D863" s="167"/>
      <c r="E863" s="96"/>
      <c r="F863" s="202"/>
      <c r="G863" s="160"/>
      <c r="H863" s="160"/>
      <c r="I863" s="160"/>
      <c r="J863" s="160"/>
      <c r="K863" s="203"/>
      <c r="L863" s="180"/>
      <c r="M863" s="180"/>
      <c r="N863" s="180"/>
      <c r="O863" s="180"/>
      <c r="P863" s="180"/>
      <c r="Q863" s="180"/>
      <c r="R863" s="180"/>
      <c r="S863" s="204"/>
      <c r="T863" s="204"/>
      <c r="U863" s="180"/>
      <c r="V863" s="180"/>
      <c r="W863" s="180"/>
      <c r="X863" s="180"/>
      <c r="Y863" s="180"/>
      <c r="Z863" s="180"/>
      <c r="AA863" s="180"/>
      <c r="AB863" s="180"/>
      <c r="AC863" s="180"/>
      <c r="AD863" s="180"/>
      <c r="AE863" s="180"/>
      <c r="AF863" s="180"/>
      <c r="AG863" s="180"/>
      <c r="AH863" s="180"/>
    </row>
    <row r="864" ht="15.75" customHeight="1">
      <c r="A864" s="201"/>
      <c r="B864" s="167"/>
      <c r="C864" s="160"/>
      <c r="D864" s="167"/>
      <c r="E864" s="96"/>
      <c r="F864" s="202"/>
      <c r="G864" s="160"/>
      <c r="H864" s="160"/>
      <c r="I864" s="160"/>
      <c r="J864" s="160"/>
      <c r="K864" s="203"/>
      <c r="L864" s="180"/>
      <c r="M864" s="180"/>
      <c r="N864" s="180"/>
      <c r="O864" s="180"/>
      <c r="P864" s="180"/>
      <c r="Q864" s="180"/>
      <c r="R864" s="180"/>
      <c r="S864" s="204"/>
      <c r="T864" s="204"/>
      <c r="U864" s="180"/>
      <c r="V864" s="180"/>
      <c r="W864" s="180"/>
      <c r="X864" s="180"/>
      <c r="Y864" s="180"/>
      <c r="Z864" s="180"/>
      <c r="AA864" s="180"/>
      <c r="AB864" s="180"/>
      <c r="AC864" s="180"/>
      <c r="AD864" s="180"/>
      <c r="AE864" s="180"/>
      <c r="AF864" s="180"/>
      <c r="AG864" s="180"/>
      <c r="AH864" s="180"/>
    </row>
    <row r="865" ht="15.75" customHeight="1">
      <c r="A865" s="201"/>
      <c r="B865" s="167"/>
      <c r="C865" s="160"/>
      <c r="D865" s="167"/>
      <c r="E865" s="96"/>
      <c r="F865" s="202"/>
      <c r="G865" s="160"/>
      <c r="H865" s="160"/>
      <c r="I865" s="160"/>
      <c r="J865" s="160"/>
      <c r="K865" s="203"/>
      <c r="L865" s="180"/>
      <c r="M865" s="180"/>
      <c r="N865" s="180"/>
      <c r="O865" s="180"/>
      <c r="P865" s="180"/>
      <c r="Q865" s="180"/>
      <c r="R865" s="180"/>
      <c r="S865" s="204"/>
      <c r="T865" s="204"/>
      <c r="U865" s="180"/>
      <c r="V865" s="180"/>
      <c r="W865" s="180"/>
      <c r="X865" s="180"/>
      <c r="Y865" s="180"/>
      <c r="Z865" s="180"/>
      <c r="AA865" s="180"/>
      <c r="AB865" s="180"/>
      <c r="AC865" s="180"/>
      <c r="AD865" s="180"/>
      <c r="AE865" s="180"/>
      <c r="AF865" s="180"/>
      <c r="AG865" s="180"/>
      <c r="AH865" s="180"/>
    </row>
    <row r="866" ht="15.75" customHeight="1">
      <c r="A866" s="201"/>
      <c r="B866" s="167"/>
      <c r="C866" s="160"/>
      <c r="D866" s="167"/>
      <c r="E866" s="96"/>
      <c r="F866" s="202"/>
      <c r="G866" s="160"/>
      <c r="H866" s="160"/>
      <c r="I866" s="160"/>
      <c r="J866" s="160"/>
      <c r="K866" s="203"/>
      <c r="L866" s="180"/>
      <c r="M866" s="180"/>
      <c r="N866" s="180"/>
      <c r="O866" s="180"/>
      <c r="P866" s="180"/>
      <c r="Q866" s="180"/>
      <c r="R866" s="180"/>
      <c r="S866" s="204"/>
      <c r="T866" s="204"/>
      <c r="U866" s="180"/>
      <c r="V866" s="180"/>
      <c r="W866" s="180"/>
      <c r="X866" s="180"/>
      <c r="Y866" s="180"/>
      <c r="Z866" s="180"/>
      <c r="AA866" s="180"/>
      <c r="AB866" s="180"/>
      <c r="AC866" s="180"/>
      <c r="AD866" s="180"/>
      <c r="AE866" s="180"/>
      <c r="AF866" s="180"/>
      <c r="AG866" s="180"/>
      <c r="AH866" s="180"/>
    </row>
    <row r="867" ht="15.75" customHeight="1">
      <c r="A867" s="201"/>
      <c r="B867" s="167"/>
      <c r="C867" s="160"/>
      <c r="D867" s="167"/>
      <c r="E867" s="96"/>
      <c r="F867" s="202"/>
      <c r="G867" s="160"/>
      <c r="H867" s="160"/>
      <c r="I867" s="160"/>
      <c r="J867" s="160"/>
      <c r="K867" s="203"/>
      <c r="L867" s="180"/>
      <c r="M867" s="180"/>
      <c r="N867" s="180"/>
      <c r="O867" s="180"/>
      <c r="P867" s="180"/>
      <c r="Q867" s="180"/>
      <c r="R867" s="180"/>
      <c r="S867" s="204"/>
      <c r="T867" s="204"/>
      <c r="U867" s="180"/>
      <c r="V867" s="180"/>
      <c r="W867" s="180"/>
      <c r="X867" s="180"/>
      <c r="Y867" s="180"/>
      <c r="Z867" s="180"/>
      <c r="AA867" s="180"/>
      <c r="AB867" s="180"/>
      <c r="AC867" s="180"/>
      <c r="AD867" s="180"/>
      <c r="AE867" s="180"/>
      <c r="AF867" s="180"/>
      <c r="AG867" s="180"/>
      <c r="AH867" s="180"/>
    </row>
    <row r="868" ht="15.75" customHeight="1">
      <c r="A868" s="201"/>
      <c r="B868" s="167"/>
      <c r="C868" s="160"/>
      <c r="D868" s="167"/>
      <c r="E868" s="96"/>
      <c r="F868" s="202"/>
      <c r="G868" s="160"/>
      <c r="H868" s="160"/>
      <c r="I868" s="160"/>
      <c r="J868" s="160"/>
      <c r="K868" s="203"/>
      <c r="L868" s="180"/>
      <c r="M868" s="180"/>
      <c r="N868" s="180"/>
      <c r="O868" s="180"/>
      <c r="P868" s="180"/>
      <c r="Q868" s="180"/>
      <c r="R868" s="180"/>
      <c r="S868" s="204"/>
      <c r="T868" s="204"/>
      <c r="U868" s="180"/>
      <c r="V868" s="180"/>
      <c r="W868" s="180"/>
      <c r="X868" s="180"/>
      <c r="Y868" s="180"/>
      <c r="Z868" s="180"/>
      <c r="AA868" s="180"/>
      <c r="AB868" s="180"/>
      <c r="AC868" s="180"/>
      <c r="AD868" s="180"/>
      <c r="AE868" s="180"/>
      <c r="AF868" s="180"/>
      <c r="AG868" s="180"/>
      <c r="AH868" s="180"/>
    </row>
    <row r="869" ht="15.75" customHeight="1">
      <c r="A869" s="201"/>
      <c r="B869" s="167"/>
      <c r="C869" s="160"/>
      <c r="D869" s="167"/>
      <c r="E869" s="96"/>
      <c r="F869" s="202"/>
      <c r="G869" s="160"/>
      <c r="H869" s="160"/>
      <c r="I869" s="160"/>
      <c r="J869" s="160"/>
      <c r="K869" s="203"/>
      <c r="L869" s="180"/>
      <c r="M869" s="180"/>
      <c r="N869" s="180"/>
      <c r="O869" s="180"/>
      <c r="P869" s="180"/>
      <c r="Q869" s="180"/>
      <c r="R869" s="180"/>
      <c r="S869" s="204"/>
      <c r="T869" s="204"/>
      <c r="U869" s="180"/>
      <c r="V869" s="180"/>
      <c r="W869" s="180"/>
      <c r="X869" s="180"/>
      <c r="Y869" s="180"/>
      <c r="Z869" s="180"/>
      <c r="AA869" s="180"/>
      <c r="AB869" s="180"/>
      <c r="AC869" s="180"/>
      <c r="AD869" s="180"/>
      <c r="AE869" s="180"/>
      <c r="AF869" s="180"/>
      <c r="AG869" s="180"/>
      <c r="AH869" s="180"/>
    </row>
    <row r="870" ht="15.75" customHeight="1">
      <c r="A870" s="201"/>
      <c r="B870" s="167"/>
      <c r="C870" s="160"/>
      <c r="D870" s="167"/>
      <c r="E870" s="96"/>
      <c r="F870" s="202"/>
      <c r="G870" s="160"/>
      <c r="H870" s="160"/>
      <c r="I870" s="160"/>
      <c r="J870" s="160"/>
      <c r="K870" s="203"/>
      <c r="L870" s="180"/>
      <c r="M870" s="180"/>
      <c r="N870" s="180"/>
      <c r="O870" s="180"/>
      <c r="P870" s="180"/>
      <c r="Q870" s="180"/>
      <c r="R870" s="180"/>
      <c r="S870" s="204"/>
      <c r="T870" s="204"/>
      <c r="U870" s="180"/>
      <c r="V870" s="180"/>
      <c r="W870" s="180"/>
      <c r="X870" s="180"/>
      <c r="Y870" s="180"/>
      <c r="Z870" s="180"/>
      <c r="AA870" s="180"/>
      <c r="AB870" s="180"/>
      <c r="AC870" s="180"/>
      <c r="AD870" s="180"/>
      <c r="AE870" s="180"/>
      <c r="AF870" s="180"/>
      <c r="AG870" s="180"/>
      <c r="AH870" s="180"/>
    </row>
    <row r="871" ht="15.75" customHeight="1">
      <c r="A871" s="201"/>
      <c r="B871" s="167"/>
      <c r="C871" s="160"/>
      <c r="D871" s="167"/>
      <c r="E871" s="96"/>
      <c r="F871" s="202"/>
      <c r="G871" s="160"/>
      <c r="H871" s="160"/>
      <c r="I871" s="160"/>
      <c r="J871" s="160"/>
      <c r="K871" s="203"/>
      <c r="L871" s="180"/>
      <c r="M871" s="180"/>
      <c r="N871" s="180"/>
      <c r="O871" s="180"/>
      <c r="P871" s="180"/>
      <c r="Q871" s="180"/>
      <c r="R871" s="180"/>
      <c r="S871" s="204"/>
      <c r="T871" s="204"/>
      <c r="U871" s="180"/>
      <c r="V871" s="180"/>
      <c r="W871" s="180"/>
      <c r="X871" s="180"/>
      <c r="Y871" s="180"/>
      <c r="Z871" s="180"/>
      <c r="AA871" s="180"/>
      <c r="AB871" s="180"/>
      <c r="AC871" s="180"/>
      <c r="AD871" s="180"/>
      <c r="AE871" s="180"/>
      <c r="AF871" s="180"/>
      <c r="AG871" s="180"/>
      <c r="AH871" s="180"/>
    </row>
    <row r="872" ht="15.75" customHeight="1">
      <c r="A872" s="201"/>
      <c r="B872" s="167"/>
      <c r="C872" s="160"/>
      <c r="D872" s="167"/>
      <c r="E872" s="96"/>
      <c r="F872" s="202"/>
      <c r="G872" s="160"/>
      <c r="H872" s="160"/>
      <c r="I872" s="160"/>
      <c r="J872" s="160"/>
      <c r="K872" s="203"/>
      <c r="L872" s="180"/>
      <c r="M872" s="180"/>
      <c r="N872" s="180"/>
      <c r="O872" s="180"/>
      <c r="P872" s="180"/>
      <c r="Q872" s="180"/>
      <c r="R872" s="180"/>
      <c r="S872" s="204"/>
      <c r="T872" s="204"/>
      <c r="U872" s="180"/>
      <c r="V872" s="180"/>
      <c r="W872" s="180"/>
      <c r="X872" s="180"/>
      <c r="Y872" s="180"/>
      <c r="Z872" s="180"/>
      <c r="AA872" s="180"/>
      <c r="AB872" s="180"/>
      <c r="AC872" s="180"/>
      <c r="AD872" s="180"/>
      <c r="AE872" s="180"/>
      <c r="AF872" s="180"/>
      <c r="AG872" s="180"/>
      <c r="AH872" s="180"/>
    </row>
    <row r="873" ht="15.75" customHeight="1">
      <c r="A873" s="201"/>
      <c r="B873" s="167"/>
      <c r="C873" s="160"/>
      <c r="D873" s="167"/>
      <c r="E873" s="96"/>
      <c r="F873" s="202"/>
      <c r="G873" s="160"/>
      <c r="H873" s="160"/>
      <c r="I873" s="160"/>
      <c r="J873" s="160"/>
      <c r="K873" s="203"/>
      <c r="L873" s="180"/>
      <c r="M873" s="180"/>
      <c r="N873" s="180"/>
      <c r="O873" s="180"/>
      <c r="P873" s="180"/>
      <c r="Q873" s="180"/>
      <c r="R873" s="180"/>
      <c r="S873" s="204"/>
      <c r="T873" s="204"/>
      <c r="U873" s="180"/>
      <c r="V873" s="180"/>
      <c r="W873" s="180"/>
      <c r="X873" s="180"/>
      <c r="Y873" s="180"/>
      <c r="Z873" s="180"/>
      <c r="AA873" s="180"/>
      <c r="AB873" s="180"/>
      <c r="AC873" s="180"/>
      <c r="AD873" s="180"/>
      <c r="AE873" s="180"/>
      <c r="AF873" s="180"/>
      <c r="AG873" s="180"/>
      <c r="AH873" s="180"/>
    </row>
    <row r="874" ht="15.75" customHeight="1">
      <c r="A874" s="201"/>
      <c r="B874" s="167"/>
      <c r="C874" s="160"/>
      <c r="D874" s="167"/>
      <c r="E874" s="96"/>
      <c r="F874" s="202"/>
      <c r="G874" s="160"/>
      <c r="H874" s="160"/>
      <c r="I874" s="160"/>
      <c r="J874" s="160"/>
      <c r="K874" s="203"/>
      <c r="L874" s="180"/>
      <c r="M874" s="180"/>
      <c r="N874" s="180"/>
      <c r="O874" s="180"/>
      <c r="P874" s="180"/>
      <c r="Q874" s="180"/>
      <c r="R874" s="180"/>
      <c r="S874" s="204"/>
      <c r="T874" s="204"/>
      <c r="U874" s="180"/>
      <c r="V874" s="180"/>
      <c r="W874" s="180"/>
      <c r="X874" s="180"/>
      <c r="Y874" s="180"/>
      <c r="Z874" s="180"/>
      <c r="AA874" s="180"/>
      <c r="AB874" s="180"/>
      <c r="AC874" s="180"/>
      <c r="AD874" s="180"/>
      <c r="AE874" s="180"/>
      <c r="AF874" s="180"/>
      <c r="AG874" s="180"/>
      <c r="AH874" s="180"/>
    </row>
    <row r="875" ht="15.75" customHeight="1">
      <c r="A875" s="201"/>
      <c r="B875" s="167"/>
      <c r="C875" s="160"/>
      <c r="D875" s="167"/>
      <c r="E875" s="96"/>
      <c r="F875" s="202"/>
      <c r="G875" s="160"/>
      <c r="H875" s="160"/>
      <c r="I875" s="160"/>
      <c r="J875" s="160"/>
      <c r="K875" s="203"/>
      <c r="L875" s="180"/>
      <c r="M875" s="180"/>
      <c r="N875" s="180"/>
      <c r="O875" s="180"/>
      <c r="P875" s="180"/>
      <c r="Q875" s="180"/>
      <c r="R875" s="180"/>
      <c r="S875" s="204"/>
      <c r="T875" s="204"/>
      <c r="U875" s="180"/>
      <c r="V875" s="180"/>
      <c r="W875" s="180"/>
      <c r="X875" s="180"/>
      <c r="Y875" s="180"/>
      <c r="Z875" s="180"/>
      <c r="AA875" s="180"/>
      <c r="AB875" s="180"/>
      <c r="AC875" s="180"/>
      <c r="AD875" s="180"/>
      <c r="AE875" s="180"/>
      <c r="AF875" s="180"/>
      <c r="AG875" s="180"/>
      <c r="AH875" s="180"/>
    </row>
    <row r="876" ht="15.75" customHeight="1">
      <c r="A876" s="201"/>
      <c r="B876" s="167"/>
      <c r="C876" s="160"/>
      <c r="D876" s="167"/>
      <c r="E876" s="96"/>
      <c r="F876" s="202"/>
      <c r="G876" s="160"/>
      <c r="H876" s="160"/>
      <c r="I876" s="160"/>
      <c r="J876" s="160"/>
      <c r="K876" s="203"/>
      <c r="L876" s="180"/>
      <c r="M876" s="180"/>
      <c r="N876" s="180"/>
      <c r="O876" s="180"/>
      <c r="P876" s="180"/>
      <c r="Q876" s="180"/>
      <c r="R876" s="180"/>
      <c r="S876" s="204"/>
      <c r="T876" s="204"/>
      <c r="U876" s="180"/>
      <c r="V876" s="180"/>
      <c r="W876" s="180"/>
      <c r="X876" s="180"/>
      <c r="Y876" s="180"/>
      <c r="Z876" s="180"/>
      <c r="AA876" s="180"/>
      <c r="AB876" s="180"/>
      <c r="AC876" s="180"/>
      <c r="AD876" s="180"/>
      <c r="AE876" s="180"/>
      <c r="AF876" s="180"/>
      <c r="AG876" s="180"/>
      <c r="AH876" s="180"/>
    </row>
    <row r="877" ht="15.75" customHeight="1">
      <c r="A877" s="201"/>
      <c r="B877" s="167"/>
      <c r="C877" s="160"/>
      <c r="D877" s="167"/>
      <c r="E877" s="96"/>
      <c r="F877" s="202"/>
      <c r="G877" s="160"/>
      <c r="H877" s="160"/>
      <c r="I877" s="160"/>
      <c r="J877" s="160"/>
      <c r="K877" s="203"/>
      <c r="L877" s="180"/>
      <c r="M877" s="180"/>
      <c r="N877" s="180"/>
      <c r="O877" s="180"/>
      <c r="P877" s="180"/>
      <c r="Q877" s="180"/>
      <c r="R877" s="180"/>
      <c r="S877" s="204"/>
      <c r="T877" s="204"/>
      <c r="U877" s="180"/>
      <c r="V877" s="180"/>
      <c r="W877" s="180"/>
      <c r="X877" s="180"/>
      <c r="Y877" s="180"/>
      <c r="Z877" s="180"/>
      <c r="AA877" s="180"/>
      <c r="AB877" s="180"/>
      <c r="AC877" s="180"/>
      <c r="AD877" s="180"/>
      <c r="AE877" s="180"/>
      <c r="AF877" s="180"/>
      <c r="AG877" s="180"/>
      <c r="AH877" s="180"/>
    </row>
    <row r="878" ht="15.75" customHeight="1">
      <c r="A878" s="201"/>
      <c r="B878" s="167"/>
      <c r="C878" s="160"/>
      <c r="D878" s="167"/>
      <c r="E878" s="96"/>
      <c r="F878" s="202"/>
      <c r="G878" s="160"/>
      <c r="H878" s="160"/>
      <c r="I878" s="160"/>
      <c r="J878" s="160"/>
      <c r="K878" s="203"/>
      <c r="L878" s="180"/>
      <c r="M878" s="180"/>
      <c r="N878" s="180"/>
      <c r="O878" s="180"/>
      <c r="P878" s="180"/>
      <c r="Q878" s="180"/>
      <c r="R878" s="180"/>
      <c r="S878" s="204"/>
      <c r="T878" s="204"/>
      <c r="U878" s="180"/>
      <c r="V878" s="180"/>
      <c r="W878" s="180"/>
      <c r="X878" s="180"/>
      <c r="Y878" s="180"/>
      <c r="Z878" s="180"/>
      <c r="AA878" s="180"/>
      <c r="AB878" s="180"/>
      <c r="AC878" s="180"/>
      <c r="AD878" s="180"/>
      <c r="AE878" s="180"/>
      <c r="AF878" s="180"/>
      <c r="AG878" s="180"/>
      <c r="AH878" s="180"/>
    </row>
    <row r="879" ht="15.75" customHeight="1">
      <c r="A879" s="201"/>
      <c r="B879" s="167"/>
      <c r="C879" s="160"/>
      <c r="D879" s="167"/>
      <c r="E879" s="96"/>
      <c r="F879" s="202"/>
      <c r="G879" s="160"/>
      <c r="H879" s="160"/>
      <c r="I879" s="160"/>
      <c r="J879" s="160"/>
      <c r="K879" s="203"/>
      <c r="L879" s="180"/>
      <c r="M879" s="180"/>
      <c r="N879" s="180"/>
      <c r="O879" s="180"/>
      <c r="P879" s="180"/>
      <c r="Q879" s="180"/>
      <c r="R879" s="180"/>
      <c r="S879" s="204"/>
      <c r="T879" s="204"/>
      <c r="U879" s="180"/>
      <c r="V879" s="180"/>
      <c r="W879" s="180"/>
      <c r="X879" s="180"/>
      <c r="Y879" s="180"/>
      <c r="Z879" s="180"/>
      <c r="AA879" s="180"/>
      <c r="AB879" s="180"/>
      <c r="AC879" s="180"/>
      <c r="AD879" s="180"/>
      <c r="AE879" s="180"/>
      <c r="AF879" s="180"/>
      <c r="AG879" s="180"/>
      <c r="AH879" s="180"/>
    </row>
    <row r="880" ht="15.75" customHeight="1">
      <c r="A880" s="201"/>
      <c r="B880" s="167"/>
      <c r="C880" s="160"/>
      <c r="D880" s="167"/>
      <c r="E880" s="96"/>
      <c r="F880" s="202"/>
      <c r="G880" s="160"/>
      <c r="H880" s="160"/>
      <c r="I880" s="160"/>
      <c r="J880" s="160"/>
      <c r="K880" s="203"/>
      <c r="L880" s="180"/>
      <c r="M880" s="180"/>
      <c r="N880" s="180"/>
      <c r="O880" s="180"/>
      <c r="P880" s="180"/>
      <c r="Q880" s="180"/>
      <c r="R880" s="180"/>
      <c r="S880" s="204"/>
      <c r="T880" s="204"/>
      <c r="U880" s="180"/>
      <c r="V880" s="180"/>
      <c r="W880" s="180"/>
      <c r="X880" s="180"/>
      <c r="Y880" s="180"/>
      <c r="Z880" s="180"/>
      <c r="AA880" s="180"/>
      <c r="AB880" s="180"/>
      <c r="AC880" s="180"/>
      <c r="AD880" s="180"/>
      <c r="AE880" s="180"/>
      <c r="AF880" s="180"/>
      <c r="AG880" s="180"/>
      <c r="AH880" s="180"/>
    </row>
    <row r="881" ht="15.75" customHeight="1">
      <c r="A881" s="201"/>
      <c r="B881" s="167"/>
      <c r="C881" s="160"/>
      <c r="D881" s="167"/>
      <c r="E881" s="96"/>
      <c r="F881" s="202"/>
      <c r="G881" s="160"/>
      <c r="H881" s="160"/>
      <c r="I881" s="160"/>
      <c r="J881" s="160"/>
      <c r="K881" s="203"/>
      <c r="L881" s="180"/>
      <c r="M881" s="180"/>
      <c r="N881" s="180"/>
      <c r="O881" s="180"/>
      <c r="P881" s="180"/>
      <c r="Q881" s="180"/>
      <c r="R881" s="180"/>
      <c r="S881" s="204"/>
      <c r="T881" s="204"/>
      <c r="U881" s="180"/>
      <c r="V881" s="180"/>
      <c r="W881" s="180"/>
      <c r="X881" s="180"/>
      <c r="Y881" s="180"/>
      <c r="Z881" s="180"/>
      <c r="AA881" s="180"/>
      <c r="AB881" s="180"/>
      <c r="AC881" s="180"/>
      <c r="AD881" s="180"/>
      <c r="AE881" s="180"/>
      <c r="AF881" s="180"/>
      <c r="AG881" s="180"/>
      <c r="AH881" s="180"/>
    </row>
    <row r="882" ht="15.75" customHeight="1">
      <c r="A882" s="201"/>
      <c r="B882" s="167"/>
      <c r="C882" s="160"/>
      <c r="D882" s="167"/>
      <c r="E882" s="96"/>
      <c r="F882" s="202"/>
      <c r="G882" s="160"/>
      <c r="H882" s="160"/>
      <c r="I882" s="160"/>
      <c r="J882" s="160"/>
      <c r="K882" s="203"/>
      <c r="L882" s="180"/>
      <c r="M882" s="180"/>
      <c r="N882" s="180"/>
      <c r="O882" s="180"/>
      <c r="P882" s="180"/>
      <c r="Q882" s="180"/>
      <c r="R882" s="180"/>
      <c r="S882" s="204"/>
      <c r="T882" s="204"/>
      <c r="U882" s="180"/>
      <c r="V882" s="180"/>
      <c r="W882" s="180"/>
      <c r="X882" s="180"/>
      <c r="Y882" s="180"/>
      <c r="Z882" s="180"/>
      <c r="AA882" s="180"/>
      <c r="AB882" s="180"/>
      <c r="AC882" s="180"/>
      <c r="AD882" s="180"/>
      <c r="AE882" s="180"/>
      <c r="AF882" s="180"/>
      <c r="AG882" s="180"/>
      <c r="AH882" s="180"/>
    </row>
    <row r="883" ht="15.75" customHeight="1">
      <c r="A883" s="201"/>
      <c r="B883" s="167"/>
      <c r="C883" s="160"/>
      <c r="D883" s="167"/>
      <c r="E883" s="96"/>
      <c r="F883" s="202"/>
      <c r="G883" s="160"/>
      <c r="H883" s="160"/>
      <c r="I883" s="160"/>
      <c r="J883" s="160"/>
      <c r="K883" s="203"/>
      <c r="L883" s="180"/>
      <c r="M883" s="180"/>
      <c r="N883" s="180"/>
      <c r="O883" s="180"/>
      <c r="P883" s="180"/>
      <c r="Q883" s="180"/>
      <c r="R883" s="180"/>
      <c r="S883" s="204"/>
      <c r="T883" s="204"/>
      <c r="U883" s="180"/>
      <c r="V883" s="180"/>
      <c r="W883" s="180"/>
      <c r="X883" s="180"/>
      <c r="Y883" s="180"/>
      <c r="Z883" s="180"/>
      <c r="AA883" s="180"/>
      <c r="AB883" s="180"/>
      <c r="AC883" s="180"/>
      <c r="AD883" s="180"/>
      <c r="AE883" s="180"/>
      <c r="AF883" s="180"/>
      <c r="AG883" s="180"/>
      <c r="AH883" s="180"/>
    </row>
    <row r="884" ht="15.75" customHeight="1">
      <c r="A884" s="201"/>
      <c r="B884" s="167"/>
      <c r="C884" s="160"/>
      <c r="D884" s="167"/>
      <c r="E884" s="96"/>
      <c r="F884" s="202"/>
      <c r="G884" s="160"/>
      <c r="H884" s="160"/>
      <c r="I884" s="160"/>
      <c r="J884" s="160"/>
      <c r="K884" s="203"/>
      <c r="L884" s="180"/>
      <c r="M884" s="180"/>
      <c r="N884" s="180"/>
      <c r="O884" s="180"/>
      <c r="P884" s="180"/>
      <c r="Q884" s="180"/>
      <c r="R884" s="180"/>
      <c r="S884" s="204"/>
      <c r="T884" s="204"/>
      <c r="U884" s="180"/>
      <c r="V884" s="180"/>
      <c r="W884" s="180"/>
      <c r="X884" s="180"/>
      <c r="Y884" s="180"/>
      <c r="Z884" s="180"/>
      <c r="AA884" s="180"/>
      <c r="AB884" s="180"/>
      <c r="AC884" s="180"/>
      <c r="AD884" s="180"/>
      <c r="AE884" s="180"/>
      <c r="AF884" s="180"/>
      <c r="AG884" s="180"/>
      <c r="AH884" s="180"/>
    </row>
    <row r="885" ht="15.75" customHeight="1">
      <c r="A885" s="201"/>
      <c r="B885" s="167"/>
      <c r="C885" s="160"/>
      <c r="D885" s="167"/>
      <c r="E885" s="96"/>
      <c r="F885" s="202"/>
      <c r="G885" s="160"/>
      <c r="H885" s="160"/>
      <c r="I885" s="160"/>
      <c r="J885" s="160"/>
      <c r="K885" s="203"/>
      <c r="L885" s="180"/>
      <c r="M885" s="180"/>
      <c r="N885" s="180"/>
      <c r="O885" s="180"/>
      <c r="P885" s="180"/>
      <c r="Q885" s="180"/>
      <c r="R885" s="180"/>
      <c r="S885" s="204"/>
      <c r="T885" s="204"/>
      <c r="U885" s="180"/>
      <c r="V885" s="180"/>
      <c r="W885" s="180"/>
      <c r="X885" s="180"/>
      <c r="Y885" s="180"/>
      <c r="Z885" s="180"/>
      <c r="AA885" s="180"/>
      <c r="AB885" s="180"/>
      <c r="AC885" s="180"/>
      <c r="AD885" s="180"/>
      <c r="AE885" s="180"/>
      <c r="AF885" s="180"/>
      <c r="AG885" s="180"/>
      <c r="AH885" s="180"/>
    </row>
    <row r="886" ht="15.75" customHeight="1">
      <c r="A886" s="201"/>
      <c r="B886" s="167"/>
      <c r="C886" s="160"/>
      <c r="D886" s="167"/>
      <c r="E886" s="96"/>
      <c r="F886" s="202"/>
      <c r="G886" s="160"/>
      <c r="H886" s="160"/>
      <c r="I886" s="160"/>
      <c r="J886" s="160"/>
      <c r="K886" s="203"/>
      <c r="L886" s="180"/>
      <c r="M886" s="180"/>
      <c r="N886" s="180"/>
      <c r="O886" s="180"/>
      <c r="P886" s="180"/>
      <c r="Q886" s="180"/>
      <c r="R886" s="180"/>
      <c r="S886" s="204"/>
      <c r="T886" s="204"/>
      <c r="U886" s="180"/>
      <c r="V886" s="180"/>
      <c r="W886" s="180"/>
      <c r="X886" s="180"/>
      <c r="Y886" s="180"/>
      <c r="Z886" s="180"/>
      <c r="AA886" s="180"/>
      <c r="AB886" s="180"/>
      <c r="AC886" s="180"/>
      <c r="AD886" s="180"/>
      <c r="AE886" s="180"/>
      <c r="AF886" s="180"/>
      <c r="AG886" s="180"/>
      <c r="AH886" s="180"/>
    </row>
    <row r="887" ht="15.75" customHeight="1">
      <c r="A887" s="201"/>
      <c r="B887" s="167"/>
      <c r="C887" s="160"/>
      <c r="D887" s="167"/>
      <c r="E887" s="96"/>
      <c r="F887" s="202"/>
      <c r="G887" s="160"/>
      <c r="H887" s="160"/>
      <c r="I887" s="160"/>
      <c r="J887" s="160"/>
      <c r="K887" s="203"/>
      <c r="L887" s="180"/>
      <c r="M887" s="180"/>
      <c r="N887" s="180"/>
      <c r="O887" s="180"/>
      <c r="P887" s="180"/>
      <c r="Q887" s="180"/>
      <c r="R887" s="180"/>
      <c r="S887" s="204"/>
      <c r="T887" s="204"/>
      <c r="U887" s="180"/>
      <c r="V887" s="180"/>
      <c r="W887" s="180"/>
      <c r="X887" s="180"/>
      <c r="Y887" s="180"/>
      <c r="Z887" s="180"/>
      <c r="AA887" s="180"/>
      <c r="AB887" s="180"/>
      <c r="AC887" s="180"/>
      <c r="AD887" s="180"/>
      <c r="AE887" s="180"/>
      <c r="AF887" s="180"/>
      <c r="AG887" s="180"/>
      <c r="AH887" s="180"/>
    </row>
    <row r="888" ht="15.75" customHeight="1">
      <c r="A888" s="201"/>
      <c r="B888" s="167"/>
      <c r="C888" s="160"/>
      <c r="D888" s="167"/>
      <c r="E888" s="96"/>
      <c r="F888" s="202"/>
      <c r="G888" s="160"/>
      <c r="H888" s="160"/>
      <c r="I888" s="160"/>
      <c r="J888" s="160"/>
      <c r="K888" s="203"/>
      <c r="L888" s="180"/>
      <c r="M888" s="180"/>
      <c r="N888" s="180"/>
      <c r="O888" s="180"/>
      <c r="P888" s="180"/>
      <c r="Q888" s="180"/>
      <c r="R888" s="180"/>
      <c r="S888" s="204"/>
      <c r="T888" s="204"/>
      <c r="U888" s="180"/>
      <c r="V888" s="180"/>
      <c r="W888" s="180"/>
      <c r="X888" s="180"/>
      <c r="Y888" s="180"/>
      <c r="Z888" s="180"/>
      <c r="AA888" s="180"/>
      <c r="AB888" s="180"/>
      <c r="AC888" s="180"/>
      <c r="AD888" s="180"/>
      <c r="AE888" s="180"/>
      <c r="AF888" s="180"/>
      <c r="AG888" s="180"/>
      <c r="AH888" s="180"/>
    </row>
    <row r="889" ht="15.75" customHeight="1">
      <c r="A889" s="201"/>
      <c r="B889" s="167"/>
      <c r="C889" s="160"/>
      <c r="D889" s="167"/>
      <c r="E889" s="96"/>
      <c r="F889" s="202"/>
      <c r="G889" s="160"/>
      <c r="H889" s="160"/>
      <c r="I889" s="160"/>
      <c r="J889" s="160"/>
      <c r="K889" s="203"/>
      <c r="L889" s="180"/>
      <c r="M889" s="180"/>
      <c r="N889" s="180"/>
      <c r="O889" s="180"/>
      <c r="P889" s="180"/>
      <c r="Q889" s="180"/>
      <c r="R889" s="180"/>
      <c r="S889" s="204"/>
      <c r="T889" s="204"/>
      <c r="U889" s="180"/>
      <c r="V889" s="180"/>
      <c r="W889" s="180"/>
      <c r="X889" s="180"/>
      <c r="Y889" s="180"/>
      <c r="Z889" s="180"/>
      <c r="AA889" s="180"/>
      <c r="AB889" s="180"/>
      <c r="AC889" s="180"/>
      <c r="AD889" s="180"/>
      <c r="AE889" s="180"/>
      <c r="AF889" s="180"/>
      <c r="AG889" s="180"/>
      <c r="AH889" s="180"/>
    </row>
    <row r="890" ht="15.75" customHeight="1">
      <c r="A890" s="201"/>
      <c r="B890" s="167"/>
      <c r="C890" s="160"/>
      <c r="D890" s="167"/>
      <c r="E890" s="96"/>
      <c r="F890" s="202"/>
      <c r="G890" s="160"/>
      <c r="H890" s="160"/>
      <c r="I890" s="160"/>
      <c r="J890" s="160"/>
      <c r="K890" s="203"/>
      <c r="L890" s="180"/>
      <c r="M890" s="180"/>
      <c r="N890" s="180"/>
      <c r="O890" s="180"/>
      <c r="P890" s="180"/>
      <c r="Q890" s="180"/>
      <c r="R890" s="180"/>
      <c r="S890" s="204"/>
      <c r="T890" s="204"/>
      <c r="U890" s="180"/>
      <c r="V890" s="180"/>
      <c r="W890" s="180"/>
      <c r="X890" s="180"/>
      <c r="Y890" s="180"/>
      <c r="Z890" s="180"/>
      <c r="AA890" s="180"/>
      <c r="AB890" s="180"/>
      <c r="AC890" s="180"/>
      <c r="AD890" s="180"/>
      <c r="AE890" s="180"/>
      <c r="AF890" s="180"/>
      <c r="AG890" s="180"/>
      <c r="AH890" s="180"/>
    </row>
    <row r="891" ht="15.75" customHeight="1">
      <c r="A891" s="201"/>
      <c r="B891" s="167"/>
      <c r="C891" s="160"/>
      <c r="D891" s="167"/>
      <c r="E891" s="96"/>
      <c r="F891" s="202"/>
      <c r="G891" s="160"/>
      <c r="H891" s="160"/>
      <c r="I891" s="160"/>
      <c r="J891" s="160"/>
      <c r="K891" s="203"/>
      <c r="L891" s="180"/>
      <c r="M891" s="180"/>
      <c r="N891" s="180"/>
      <c r="O891" s="180"/>
      <c r="P891" s="180"/>
      <c r="Q891" s="180"/>
      <c r="R891" s="180"/>
      <c r="S891" s="204"/>
      <c r="T891" s="204"/>
      <c r="U891" s="180"/>
      <c r="V891" s="180"/>
      <c r="W891" s="180"/>
      <c r="X891" s="180"/>
      <c r="Y891" s="180"/>
      <c r="Z891" s="180"/>
      <c r="AA891" s="180"/>
      <c r="AB891" s="180"/>
      <c r="AC891" s="180"/>
      <c r="AD891" s="180"/>
      <c r="AE891" s="180"/>
      <c r="AF891" s="180"/>
      <c r="AG891" s="180"/>
      <c r="AH891" s="180"/>
    </row>
    <row r="892" ht="15.75" customHeight="1">
      <c r="A892" s="201"/>
      <c r="B892" s="167"/>
      <c r="C892" s="160"/>
      <c r="D892" s="167"/>
      <c r="E892" s="96"/>
      <c r="F892" s="202"/>
      <c r="G892" s="160"/>
      <c r="H892" s="160"/>
      <c r="I892" s="160"/>
      <c r="J892" s="160"/>
      <c r="K892" s="203"/>
      <c r="L892" s="180"/>
      <c r="M892" s="180"/>
      <c r="N892" s="180"/>
      <c r="O892" s="180"/>
      <c r="P892" s="180"/>
      <c r="Q892" s="180"/>
      <c r="R892" s="180"/>
      <c r="S892" s="204"/>
      <c r="T892" s="204"/>
      <c r="U892" s="180"/>
      <c r="V892" s="180"/>
      <c r="W892" s="180"/>
      <c r="X892" s="180"/>
      <c r="Y892" s="180"/>
      <c r="Z892" s="180"/>
      <c r="AA892" s="180"/>
      <c r="AB892" s="180"/>
      <c r="AC892" s="180"/>
      <c r="AD892" s="180"/>
      <c r="AE892" s="180"/>
      <c r="AF892" s="180"/>
      <c r="AG892" s="180"/>
      <c r="AH892" s="180"/>
    </row>
    <row r="893" ht="15.75" customHeight="1">
      <c r="A893" s="201"/>
      <c r="B893" s="167"/>
      <c r="C893" s="160"/>
      <c r="D893" s="167"/>
      <c r="E893" s="96"/>
      <c r="F893" s="202"/>
      <c r="G893" s="160"/>
      <c r="H893" s="160"/>
      <c r="I893" s="160"/>
      <c r="J893" s="160"/>
      <c r="K893" s="203"/>
      <c r="L893" s="180"/>
      <c r="M893" s="180"/>
      <c r="N893" s="180"/>
      <c r="O893" s="180"/>
      <c r="P893" s="180"/>
      <c r="Q893" s="180"/>
      <c r="R893" s="180"/>
      <c r="S893" s="204"/>
      <c r="T893" s="204"/>
      <c r="U893" s="180"/>
      <c r="V893" s="180"/>
      <c r="W893" s="180"/>
      <c r="X893" s="180"/>
      <c r="Y893" s="180"/>
      <c r="Z893" s="180"/>
      <c r="AA893" s="180"/>
      <c r="AB893" s="180"/>
      <c r="AC893" s="180"/>
      <c r="AD893" s="180"/>
      <c r="AE893" s="180"/>
      <c r="AF893" s="180"/>
      <c r="AG893" s="180"/>
      <c r="AH893" s="180"/>
    </row>
    <row r="894" ht="15.75" customHeight="1">
      <c r="A894" s="201"/>
      <c r="B894" s="167"/>
      <c r="C894" s="160"/>
      <c r="D894" s="167"/>
      <c r="E894" s="96"/>
      <c r="F894" s="202"/>
      <c r="G894" s="160"/>
      <c r="H894" s="160"/>
      <c r="I894" s="160"/>
      <c r="J894" s="160"/>
      <c r="K894" s="203"/>
      <c r="L894" s="180"/>
      <c r="M894" s="180"/>
      <c r="N894" s="180"/>
      <c r="O894" s="180"/>
      <c r="P894" s="180"/>
      <c r="Q894" s="180"/>
      <c r="R894" s="180"/>
      <c r="S894" s="204"/>
      <c r="T894" s="204"/>
      <c r="U894" s="180"/>
      <c r="V894" s="180"/>
      <c r="W894" s="180"/>
      <c r="X894" s="180"/>
      <c r="Y894" s="180"/>
      <c r="Z894" s="180"/>
      <c r="AA894" s="180"/>
      <c r="AB894" s="180"/>
      <c r="AC894" s="180"/>
      <c r="AD894" s="180"/>
      <c r="AE894" s="180"/>
      <c r="AF894" s="180"/>
      <c r="AG894" s="180"/>
      <c r="AH894" s="180"/>
    </row>
    <row r="895" ht="15.75" customHeight="1">
      <c r="A895" s="201"/>
      <c r="B895" s="167"/>
      <c r="C895" s="160"/>
      <c r="D895" s="167"/>
      <c r="E895" s="96"/>
      <c r="F895" s="202"/>
      <c r="G895" s="160"/>
      <c r="H895" s="160"/>
      <c r="I895" s="160"/>
      <c r="J895" s="160"/>
      <c r="K895" s="203"/>
      <c r="L895" s="180"/>
      <c r="M895" s="180"/>
      <c r="N895" s="180"/>
      <c r="O895" s="180"/>
      <c r="P895" s="180"/>
      <c r="Q895" s="180"/>
      <c r="R895" s="180"/>
      <c r="S895" s="204"/>
      <c r="T895" s="204"/>
      <c r="U895" s="180"/>
      <c r="V895" s="180"/>
      <c r="W895" s="180"/>
      <c r="X895" s="180"/>
      <c r="Y895" s="180"/>
      <c r="Z895" s="180"/>
      <c r="AA895" s="180"/>
      <c r="AB895" s="180"/>
      <c r="AC895" s="180"/>
      <c r="AD895" s="180"/>
      <c r="AE895" s="180"/>
      <c r="AF895" s="180"/>
      <c r="AG895" s="180"/>
      <c r="AH895" s="180"/>
    </row>
    <row r="896" ht="15.75" customHeight="1">
      <c r="A896" s="201"/>
      <c r="B896" s="167"/>
      <c r="C896" s="160"/>
      <c r="D896" s="167"/>
      <c r="E896" s="96"/>
      <c r="F896" s="202"/>
      <c r="G896" s="160"/>
      <c r="H896" s="160"/>
      <c r="I896" s="160"/>
      <c r="J896" s="160"/>
      <c r="K896" s="203"/>
      <c r="L896" s="180"/>
      <c r="M896" s="180"/>
      <c r="N896" s="180"/>
      <c r="O896" s="180"/>
      <c r="P896" s="180"/>
      <c r="Q896" s="180"/>
      <c r="R896" s="180"/>
      <c r="S896" s="204"/>
      <c r="T896" s="204"/>
      <c r="U896" s="180"/>
      <c r="V896" s="180"/>
      <c r="W896" s="180"/>
      <c r="X896" s="180"/>
      <c r="Y896" s="180"/>
      <c r="Z896" s="180"/>
      <c r="AA896" s="180"/>
      <c r="AB896" s="180"/>
      <c r="AC896" s="180"/>
      <c r="AD896" s="180"/>
      <c r="AE896" s="180"/>
      <c r="AF896" s="180"/>
      <c r="AG896" s="180"/>
      <c r="AH896" s="180"/>
    </row>
    <row r="897" ht="15.75" customHeight="1">
      <c r="A897" s="201"/>
      <c r="B897" s="167"/>
      <c r="C897" s="160"/>
      <c r="D897" s="167"/>
      <c r="E897" s="96"/>
      <c r="F897" s="202"/>
      <c r="G897" s="160"/>
      <c r="H897" s="160"/>
      <c r="I897" s="160"/>
      <c r="J897" s="160"/>
      <c r="K897" s="203"/>
      <c r="L897" s="180"/>
      <c r="M897" s="180"/>
      <c r="N897" s="180"/>
      <c r="O897" s="180"/>
      <c r="P897" s="180"/>
      <c r="Q897" s="180"/>
      <c r="R897" s="180"/>
      <c r="S897" s="204"/>
      <c r="T897" s="204"/>
      <c r="U897" s="180"/>
      <c r="V897" s="180"/>
      <c r="W897" s="180"/>
      <c r="X897" s="180"/>
      <c r="Y897" s="180"/>
      <c r="Z897" s="180"/>
      <c r="AA897" s="180"/>
      <c r="AB897" s="180"/>
      <c r="AC897" s="180"/>
      <c r="AD897" s="180"/>
      <c r="AE897" s="180"/>
      <c r="AF897" s="180"/>
      <c r="AG897" s="180"/>
      <c r="AH897" s="180"/>
    </row>
    <row r="898" ht="15.75" customHeight="1">
      <c r="A898" s="201"/>
      <c r="B898" s="167"/>
      <c r="C898" s="160"/>
      <c r="D898" s="167"/>
      <c r="E898" s="96"/>
      <c r="F898" s="202"/>
      <c r="G898" s="160"/>
      <c r="H898" s="160"/>
      <c r="I898" s="160"/>
      <c r="J898" s="160"/>
      <c r="K898" s="203"/>
      <c r="L898" s="180"/>
      <c r="M898" s="180"/>
      <c r="N898" s="180"/>
      <c r="O898" s="180"/>
      <c r="P898" s="180"/>
      <c r="Q898" s="180"/>
      <c r="R898" s="180"/>
      <c r="S898" s="204"/>
      <c r="T898" s="204"/>
      <c r="U898" s="180"/>
      <c r="V898" s="180"/>
      <c r="W898" s="180"/>
      <c r="X898" s="180"/>
      <c r="Y898" s="180"/>
      <c r="Z898" s="180"/>
      <c r="AA898" s="180"/>
      <c r="AB898" s="180"/>
      <c r="AC898" s="180"/>
      <c r="AD898" s="180"/>
      <c r="AE898" s="180"/>
      <c r="AF898" s="180"/>
      <c r="AG898" s="180"/>
      <c r="AH898" s="180"/>
    </row>
    <row r="899" ht="15.75" customHeight="1">
      <c r="A899" s="201"/>
      <c r="B899" s="167"/>
      <c r="C899" s="160"/>
      <c r="D899" s="167"/>
      <c r="E899" s="96"/>
      <c r="F899" s="202"/>
      <c r="G899" s="160"/>
      <c r="H899" s="160"/>
      <c r="I899" s="160"/>
      <c r="J899" s="160"/>
      <c r="K899" s="203"/>
      <c r="L899" s="180"/>
      <c r="M899" s="180"/>
      <c r="N899" s="180"/>
      <c r="O899" s="180"/>
      <c r="P899" s="180"/>
      <c r="Q899" s="180"/>
      <c r="R899" s="180"/>
      <c r="S899" s="204"/>
      <c r="T899" s="204"/>
      <c r="U899" s="180"/>
      <c r="V899" s="180"/>
      <c r="W899" s="180"/>
      <c r="X899" s="180"/>
      <c r="Y899" s="180"/>
      <c r="Z899" s="180"/>
      <c r="AA899" s="180"/>
      <c r="AB899" s="180"/>
      <c r="AC899" s="180"/>
      <c r="AD899" s="180"/>
      <c r="AE899" s="180"/>
      <c r="AF899" s="180"/>
      <c r="AG899" s="180"/>
      <c r="AH899" s="180"/>
    </row>
    <row r="900" ht="15.75" customHeight="1">
      <c r="A900" s="201"/>
      <c r="B900" s="167"/>
      <c r="C900" s="160"/>
      <c r="D900" s="167"/>
      <c r="E900" s="96"/>
      <c r="F900" s="202"/>
      <c r="G900" s="160"/>
      <c r="H900" s="160"/>
      <c r="I900" s="160"/>
      <c r="J900" s="160"/>
      <c r="K900" s="203"/>
      <c r="L900" s="180"/>
      <c r="M900" s="180"/>
      <c r="N900" s="180"/>
      <c r="O900" s="180"/>
      <c r="P900" s="180"/>
      <c r="Q900" s="180"/>
      <c r="R900" s="180"/>
      <c r="S900" s="204"/>
      <c r="T900" s="204"/>
      <c r="U900" s="180"/>
      <c r="V900" s="180"/>
      <c r="W900" s="180"/>
      <c r="X900" s="180"/>
      <c r="Y900" s="180"/>
      <c r="Z900" s="180"/>
      <c r="AA900" s="180"/>
      <c r="AB900" s="180"/>
      <c r="AC900" s="180"/>
      <c r="AD900" s="180"/>
      <c r="AE900" s="180"/>
      <c r="AF900" s="180"/>
      <c r="AG900" s="180"/>
      <c r="AH900" s="180"/>
    </row>
    <row r="901" ht="15.75" customHeight="1">
      <c r="A901" s="201"/>
      <c r="B901" s="167"/>
      <c r="C901" s="160"/>
      <c r="D901" s="167"/>
      <c r="E901" s="96"/>
      <c r="F901" s="202"/>
      <c r="G901" s="160"/>
      <c r="H901" s="160"/>
      <c r="I901" s="160"/>
      <c r="J901" s="160"/>
      <c r="K901" s="203"/>
      <c r="L901" s="180"/>
      <c r="M901" s="180"/>
      <c r="N901" s="180"/>
      <c r="O901" s="180"/>
      <c r="P901" s="180"/>
      <c r="Q901" s="180"/>
      <c r="R901" s="180"/>
      <c r="S901" s="204"/>
      <c r="T901" s="204"/>
      <c r="U901" s="180"/>
      <c r="V901" s="180"/>
      <c r="W901" s="180"/>
      <c r="X901" s="180"/>
      <c r="Y901" s="180"/>
      <c r="Z901" s="180"/>
      <c r="AA901" s="180"/>
      <c r="AB901" s="180"/>
      <c r="AC901" s="180"/>
      <c r="AD901" s="180"/>
      <c r="AE901" s="180"/>
      <c r="AF901" s="180"/>
      <c r="AG901" s="180"/>
      <c r="AH901" s="180"/>
    </row>
    <row r="902" ht="15.75" customHeight="1">
      <c r="A902" s="201"/>
      <c r="B902" s="167"/>
      <c r="C902" s="160"/>
      <c r="D902" s="167"/>
      <c r="E902" s="96"/>
      <c r="F902" s="202"/>
      <c r="G902" s="160"/>
      <c r="H902" s="160"/>
      <c r="I902" s="160"/>
      <c r="J902" s="160"/>
      <c r="K902" s="203"/>
      <c r="L902" s="180"/>
      <c r="M902" s="180"/>
      <c r="N902" s="180"/>
      <c r="O902" s="180"/>
      <c r="P902" s="180"/>
      <c r="Q902" s="180"/>
      <c r="R902" s="180"/>
      <c r="S902" s="204"/>
      <c r="T902" s="204"/>
      <c r="U902" s="180"/>
      <c r="V902" s="180"/>
      <c r="W902" s="180"/>
      <c r="X902" s="180"/>
      <c r="Y902" s="180"/>
      <c r="Z902" s="180"/>
      <c r="AA902" s="180"/>
      <c r="AB902" s="180"/>
      <c r="AC902" s="180"/>
      <c r="AD902" s="180"/>
      <c r="AE902" s="180"/>
      <c r="AF902" s="180"/>
      <c r="AG902" s="180"/>
      <c r="AH902" s="180"/>
    </row>
    <row r="903" ht="15.75" customHeight="1">
      <c r="A903" s="201"/>
      <c r="B903" s="167"/>
      <c r="C903" s="160"/>
      <c r="D903" s="167"/>
      <c r="E903" s="96"/>
      <c r="F903" s="202"/>
      <c r="G903" s="160"/>
      <c r="H903" s="160"/>
      <c r="I903" s="160"/>
      <c r="J903" s="160"/>
      <c r="K903" s="203"/>
      <c r="L903" s="180"/>
      <c r="M903" s="180"/>
      <c r="N903" s="180"/>
      <c r="O903" s="180"/>
      <c r="P903" s="180"/>
      <c r="Q903" s="180"/>
      <c r="R903" s="180"/>
      <c r="S903" s="204"/>
      <c r="T903" s="204"/>
      <c r="U903" s="180"/>
      <c r="V903" s="180"/>
      <c r="W903" s="180"/>
      <c r="X903" s="180"/>
      <c r="Y903" s="180"/>
      <c r="Z903" s="180"/>
      <c r="AA903" s="180"/>
      <c r="AB903" s="180"/>
      <c r="AC903" s="180"/>
      <c r="AD903" s="180"/>
      <c r="AE903" s="180"/>
      <c r="AF903" s="180"/>
      <c r="AG903" s="180"/>
      <c r="AH903" s="180"/>
    </row>
    <row r="904" ht="15.75" customHeight="1">
      <c r="A904" s="201"/>
      <c r="B904" s="167"/>
      <c r="C904" s="160"/>
      <c r="D904" s="167"/>
      <c r="E904" s="96"/>
      <c r="F904" s="202"/>
      <c r="G904" s="160"/>
      <c r="H904" s="160"/>
      <c r="I904" s="160"/>
      <c r="J904" s="160"/>
      <c r="K904" s="203"/>
      <c r="L904" s="180"/>
      <c r="M904" s="180"/>
      <c r="N904" s="180"/>
      <c r="O904" s="180"/>
      <c r="P904" s="180"/>
      <c r="Q904" s="180"/>
      <c r="R904" s="180"/>
      <c r="S904" s="204"/>
      <c r="T904" s="204"/>
      <c r="U904" s="180"/>
      <c r="V904" s="180"/>
      <c r="W904" s="180"/>
      <c r="X904" s="180"/>
      <c r="Y904" s="180"/>
      <c r="Z904" s="180"/>
      <c r="AA904" s="180"/>
      <c r="AB904" s="180"/>
      <c r="AC904" s="180"/>
      <c r="AD904" s="180"/>
      <c r="AE904" s="180"/>
      <c r="AF904" s="180"/>
      <c r="AG904" s="180"/>
      <c r="AH904" s="180"/>
    </row>
    <row r="905" ht="15.75" customHeight="1">
      <c r="A905" s="201"/>
      <c r="B905" s="167"/>
      <c r="C905" s="160"/>
      <c r="D905" s="167"/>
      <c r="E905" s="96"/>
      <c r="F905" s="202"/>
      <c r="G905" s="160"/>
      <c r="H905" s="160"/>
      <c r="I905" s="160"/>
      <c r="J905" s="160"/>
      <c r="K905" s="203"/>
      <c r="L905" s="180"/>
      <c r="M905" s="180"/>
      <c r="N905" s="180"/>
      <c r="O905" s="180"/>
      <c r="P905" s="180"/>
      <c r="Q905" s="180"/>
      <c r="R905" s="180"/>
      <c r="S905" s="204"/>
      <c r="T905" s="204"/>
      <c r="U905" s="180"/>
      <c r="V905" s="180"/>
      <c r="W905" s="180"/>
      <c r="X905" s="180"/>
      <c r="Y905" s="180"/>
      <c r="Z905" s="180"/>
      <c r="AA905" s="180"/>
      <c r="AB905" s="180"/>
      <c r="AC905" s="180"/>
      <c r="AD905" s="180"/>
      <c r="AE905" s="180"/>
      <c r="AF905" s="180"/>
      <c r="AG905" s="180"/>
      <c r="AH905" s="180"/>
    </row>
    <row r="906" ht="15.75" customHeight="1">
      <c r="A906" s="201"/>
      <c r="B906" s="167"/>
      <c r="C906" s="160"/>
      <c r="D906" s="167"/>
      <c r="E906" s="96"/>
      <c r="F906" s="202"/>
      <c r="G906" s="160"/>
      <c r="H906" s="160"/>
      <c r="I906" s="160"/>
      <c r="J906" s="160"/>
      <c r="K906" s="203"/>
      <c r="L906" s="180"/>
      <c r="M906" s="180"/>
      <c r="N906" s="180"/>
      <c r="O906" s="180"/>
      <c r="P906" s="180"/>
      <c r="Q906" s="180"/>
      <c r="R906" s="180"/>
      <c r="S906" s="204"/>
      <c r="T906" s="204"/>
      <c r="U906" s="180"/>
      <c r="V906" s="180"/>
      <c r="W906" s="180"/>
      <c r="X906" s="180"/>
      <c r="Y906" s="180"/>
      <c r="Z906" s="180"/>
      <c r="AA906" s="180"/>
      <c r="AB906" s="180"/>
      <c r="AC906" s="180"/>
      <c r="AD906" s="180"/>
      <c r="AE906" s="180"/>
      <c r="AF906" s="180"/>
      <c r="AG906" s="180"/>
      <c r="AH906" s="180"/>
    </row>
    <row r="907" ht="15.75" customHeight="1">
      <c r="A907" s="201"/>
      <c r="B907" s="167"/>
      <c r="C907" s="160"/>
      <c r="D907" s="167"/>
      <c r="E907" s="96"/>
      <c r="F907" s="202"/>
      <c r="G907" s="160"/>
      <c r="H907" s="160"/>
      <c r="I907" s="160"/>
      <c r="J907" s="160"/>
      <c r="K907" s="203"/>
      <c r="L907" s="180"/>
      <c r="M907" s="180"/>
      <c r="N907" s="180"/>
      <c r="O907" s="180"/>
      <c r="P907" s="180"/>
      <c r="Q907" s="180"/>
      <c r="R907" s="180"/>
      <c r="S907" s="204"/>
      <c r="T907" s="204"/>
      <c r="U907" s="180"/>
      <c r="V907" s="180"/>
      <c r="W907" s="180"/>
      <c r="X907" s="180"/>
      <c r="Y907" s="180"/>
      <c r="Z907" s="180"/>
      <c r="AA907" s="180"/>
      <c r="AB907" s="180"/>
      <c r="AC907" s="180"/>
      <c r="AD907" s="180"/>
      <c r="AE907" s="180"/>
      <c r="AF907" s="180"/>
      <c r="AG907" s="180"/>
      <c r="AH907" s="180"/>
    </row>
    <row r="908" ht="15.75" customHeight="1">
      <c r="A908" s="201"/>
      <c r="B908" s="167"/>
      <c r="C908" s="160"/>
      <c r="D908" s="167"/>
      <c r="E908" s="96"/>
      <c r="F908" s="202"/>
      <c r="G908" s="160"/>
      <c r="H908" s="160"/>
      <c r="I908" s="160"/>
      <c r="J908" s="160"/>
      <c r="K908" s="203"/>
      <c r="L908" s="180"/>
      <c r="M908" s="180"/>
      <c r="N908" s="180"/>
      <c r="O908" s="180"/>
      <c r="P908" s="180"/>
      <c r="Q908" s="180"/>
      <c r="R908" s="180"/>
      <c r="S908" s="204"/>
      <c r="T908" s="204"/>
      <c r="U908" s="180"/>
      <c r="V908" s="180"/>
      <c r="W908" s="180"/>
      <c r="X908" s="180"/>
      <c r="Y908" s="180"/>
      <c r="Z908" s="180"/>
      <c r="AA908" s="180"/>
      <c r="AB908" s="180"/>
      <c r="AC908" s="180"/>
      <c r="AD908" s="180"/>
      <c r="AE908" s="180"/>
      <c r="AF908" s="180"/>
      <c r="AG908" s="180"/>
      <c r="AH908" s="180"/>
    </row>
    <row r="909" ht="15.75" customHeight="1">
      <c r="A909" s="201"/>
      <c r="B909" s="167"/>
      <c r="C909" s="160"/>
      <c r="D909" s="167"/>
      <c r="E909" s="96"/>
      <c r="F909" s="202"/>
      <c r="G909" s="160"/>
      <c r="H909" s="160"/>
      <c r="I909" s="160"/>
      <c r="J909" s="160"/>
      <c r="K909" s="203"/>
      <c r="L909" s="180"/>
      <c r="M909" s="180"/>
      <c r="N909" s="180"/>
      <c r="O909" s="180"/>
      <c r="P909" s="180"/>
      <c r="Q909" s="180"/>
      <c r="R909" s="180"/>
      <c r="S909" s="204"/>
      <c r="T909" s="204"/>
      <c r="U909" s="180"/>
      <c r="V909" s="180"/>
      <c r="W909" s="180"/>
      <c r="X909" s="180"/>
      <c r="Y909" s="180"/>
      <c r="Z909" s="180"/>
      <c r="AA909" s="180"/>
      <c r="AB909" s="180"/>
      <c r="AC909" s="180"/>
      <c r="AD909" s="180"/>
      <c r="AE909" s="180"/>
      <c r="AF909" s="180"/>
      <c r="AG909" s="180"/>
      <c r="AH909" s="180"/>
    </row>
    <row r="910" ht="15.75" customHeight="1">
      <c r="A910" s="201"/>
      <c r="B910" s="167"/>
      <c r="C910" s="160"/>
      <c r="D910" s="167"/>
      <c r="E910" s="96"/>
      <c r="F910" s="202"/>
      <c r="G910" s="160"/>
      <c r="H910" s="160"/>
      <c r="I910" s="160"/>
      <c r="J910" s="160"/>
      <c r="K910" s="203"/>
      <c r="L910" s="180"/>
      <c r="M910" s="180"/>
      <c r="N910" s="180"/>
      <c r="O910" s="180"/>
      <c r="P910" s="180"/>
      <c r="Q910" s="180"/>
      <c r="R910" s="180"/>
      <c r="S910" s="204"/>
      <c r="T910" s="204"/>
      <c r="U910" s="180"/>
      <c r="V910" s="180"/>
      <c r="W910" s="180"/>
      <c r="X910" s="180"/>
      <c r="Y910" s="180"/>
      <c r="Z910" s="180"/>
      <c r="AA910" s="180"/>
      <c r="AB910" s="180"/>
      <c r="AC910" s="180"/>
      <c r="AD910" s="180"/>
      <c r="AE910" s="180"/>
      <c r="AF910" s="180"/>
      <c r="AG910" s="180"/>
      <c r="AH910" s="180"/>
    </row>
    <row r="911" ht="15.75" customHeight="1">
      <c r="A911" s="201"/>
      <c r="B911" s="167"/>
      <c r="C911" s="160"/>
      <c r="D911" s="167"/>
      <c r="E911" s="96"/>
      <c r="F911" s="202"/>
      <c r="G911" s="160"/>
      <c r="H911" s="160"/>
      <c r="I911" s="160"/>
      <c r="J911" s="160"/>
      <c r="K911" s="203"/>
      <c r="L911" s="180"/>
      <c r="M911" s="180"/>
      <c r="N911" s="180"/>
      <c r="O911" s="180"/>
      <c r="P911" s="180"/>
      <c r="Q911" s="180"/>
      <c r="R911" s="180"/>
      <c r="S911" s="204"/>
      <c r="T911" s="204"/>
      <c r="U911" s="180"/>
      <c r="V911" s="180"/>
      <c r="W911" s="180"/>
      <c r="X911" s="180"/>
      <c r="Y911" s="180"/>
      <c r="Z911" s="180"/>
      <c r="AA911" s="180"/>
      <c r="AB911" s="180"/>
      <c r="AC911" s="180"/>
      <c r="AD911" s="180"/>
      <c r="AE911" s="180"/>
      <c r="AF911" s="180"/>
      <c r="AG911" s="180"/>
      <c r="AH911" s="180"/>
    </row>
    <row r="912" ht="15.75" customHeight="1">
      <c r="A912" s="201"/>
      <c r="B912" s="167"/>
      <c r="C912" s="160"/>
      <c r="D912" s="167"/>
      <c r="E912" s="96"/>
      <c r="F912" s="202"/>
      <c r="G912" s="160"/>
      <c r="H912" s="160"/>
      <c r="I912" s="160"/>
      <c r="J912" s="160"/>
      <c r="K912" s="203"/>
      <c r="L912" s="180"/>
      <c r="M912" s="180"/>
      <c r="N912" s="180"/>
      <c r="O912" s="180"/>
      <c r="P912" s="180"/>
      <c r="Q912" s="180"/>
      <c r="R912" s="180"/>
      <c r="S912" s="204"/>
      <c r="T912" s="204"/>
      <c r="U912" s="180"/>
      <c r="V912" s="180"/>
      <c r="W912" s="180"/>
      <c r="X912" s="180"/>
      <c r="Y912" s="180"/>
      <c r="Z912" s="180"/>
      <c r="AA912" s="180"/>
      <c r="AB912" s="180"/>
      <c r="AC912" s="180"/>
      <c r="AD912" s="180"/>
      <c r="AE912" s="180"/>
      <c r="AF912" s="180"/>
      <c r="AG912" s="180"/>
      <c r="AH912" s="180"/>
    </row>
    <row r="913" ht="15.75" customHeight="1">
      <c r="A913" s="201"/>
      <c r="B913" s="167"/>
      <c r="C913" s="160"/>
      <c r="D913" s="167"/>
      <c r="E913" s="96"/>
      <c r="F913" s="202"/>
      <c r="G913" s="160"/>
      <c r="H913" s="160"/>
      <c r="I913" s="160"/>
      <c r="J913" s="160"/>
      <c r="K913" s="203"/>
      <c r="L913" s="180"/>
      <c r="M913" s="180"/>
      <c r="N913" s="180"/>
      <c r="O913" s="180"/>
      <c r="P913" s="180"/>
      <c r="Q913" s="180"/>
      <c r="R913" s="180"/>
      <c r="S913" s="204"/>
      <c r="T913" s="204"/>
      <c r="U913" s="180"/>
      <c r="V913" s="180"/>
      <c r="W913" s="180"/>
      <c r="X913" s="180"/>
      <c r="Y913" s="180"/>
      <c r="Z913" s="180"/>
      <c r="AA913" s="180"/>
      <c r="AB913" s="180"/>
      <c r="AC913" s="180"/>
      <c r="AD913" s="180"/>
      <c r="AE913" s="180"/>
      <c r="AF913" s="180"/>
      <c r="AG913" s="180"/>
      <c r="AH913" s="180"/>
    </row>
    <row r="914" ht="15.75" customHeight="1">
      <c r="A914" s="201"/>
      <c r="B914" s="167"/>
      <c r="C914" s="160"/>
      <c r="D914" s="167"/>
      <c r="E914" s="96"/>
      <c r="F914" s="202"/>
      <c r="G914" s="160"/>
      <c r="H914" s="160"/>
      <c r="I914" s="160"/>
      <c r="J914" s="160"/>
      <c r="K914" s="203"/>
      <c r="L914" s="180"/>
      <c r="M914" s="180"/>
      <c r="N914" s="180"/>
      <c r="O914" s="180"/>
      <c r="P914" s="180"/>
      <c r="Q914" s="180"/>
      <c r="R914" s="180"/>
      <c r="S914" s="204"/>
      <c r="T914" s="204"/>
      <c r="U914" s="180"/>
      <c r="V914" s="180"/>
      <c r="W914" s="180"/>
      <c r="X914" s="180"/>
      <c r="Y914" s="180"/>
      <c r="Z914" s="180"/>
      <c r="AA914" s="180"/>
      <c r="AB914" s="180"/>
      <c r="AC914" s="180"/>
      <c r="AD914" s="180"/>
      <c r="AE914" s="180"/>
      <c r="AF914" s="180"/>
      <c r="AG914" s="180"/>
      <c r="AH914" s="180"/>
    </row>
    <row r="915" ht="15.75" customHeight="1">
      <c r="A915" s="201"/>
      <c r="B915" s="167"/>
      <c r="C915" s="160"/>
      <c r="D915" s="167"/>
      <c r="E915" s="96"/>
      <c r="F915" s="202"/>
      <c r="G915" s="160"/>
      <c r="H915" s="160"/>
      <c r="I915" s="160"/>
      <c r="J915" s="160"/>
      <c r="K915" s="203"/>
      <c r="L915" s="180"/>
      <c r="M915" s="180"/>
      <c r="N915" s="180"/>
      <c r="O915" s="180"/>
      <c r="P915" s="180"/>
      <c r="Q915" s="180"/>
      <c r="R915" s="180"/>
      <c r="S915" s="204"/>
      <c r="T915" s="204"/>
      <c r="U915" s="180"/>
      <c r="V915" s="180"/>
      <c r="W915" s="180"/>
      <c r="X915" s="180"/>
      <c r="Y915" s="180"/>
      <c r="Z915" s="180"/>
      <c r="AA915" s="180"/>
      <c r="AB915" s="180"/>
      <c r="AC915" s="180"/>
      <c r="AD915" s="180"/>
      <c r="AE915" s="180"/>
      <c r="AF915" s="180"/>
      <c r="AG915" s="180"/>
      <c r="AH915" s="180"/>
    </row>
    <row r="916" ht="15.75" customHeight="1">
      <c r="A916" s="201"/>
      <c r="B916" s="167"/>
      <c r="C916" s="160"/>
      <c r="D916" s="167"/>
      <c r="E916" s="96"/>
      <c r="F916" s="202"/>
      <c r="G916" s="160"/>
      <c r="H916" s="160"/>
      <c r="I916" s="160"/>
      <c r="J916" s="160"/>
      <c r="K916" s="203"/>
      <c r="L916" s="180"/>
      <c r="M916" s="180"/>
      <c r="N916" s="180"/>
      <c r="O916" s="180"/>
      <c r="P916" s="180"/>
      <c r="Q916" s="180"/>
      <c r="R916" s="180"/>
      <c r="S916" s="204"/>
      <c r="T916" s="204"/>
      <c r="U916" s="180"/>
      <c r="V916" s="180"/>
      <c r="W916" s="180"/>
      <c r="X916" s="180"/>
      <c r="Y916" s="180"/>
      <c r="Z916" s="180"/>
      <c r="AA916" s="180"/>
      <c r="AB916" s="180"/>
      <c r="AC916" s="180"/>
      <c r="AD916" s="180"/>
      <c r="AE916" s="180"/>
      <c r="AF916" s="180"/>
      <c r="AG916" s="180"/>
      <c r="AH916" s="180"/>
    </row>
    <row r="917" ht="15.75" customHeight="1">
      <c r="A917" s="201"/>
      <c r="B917" s="167"/>
      <c r="C917" s="160"/>
      <c r="D917" s="167"/>
      <c r="E917" s="96"/>
      <c r="F917" s="202"/>
      <c r="G917" s="160"/>
      <c r="H917" s="160"/>
      <c r="I917" s="160"/>
      <c r="J917" s="160"/>
      <c r="K917" s="203"/>
      <c r="L917" s="180"/>
      <c r="M917" s="180"/>
      <c r="N917" s="180"/>
      <c r="O917" s="180"/>
      <c r="P917" s="180"/>
      <c r="Q917" s="180"/>
      <c r="R917" s="180"/>
      <c r="S917" s="204"/>
      <c r="T917" s="204"/>
      <c r="U917" s="180"/>
      <c r="V917" s="180"/>
      <c r="W917" s="180"/>
      <c r="X917" s="180"/>
      <c r="Y917" s="180"/>
      <c r="Z917" s="180"/>
      <c r="AA917" s="180"/>
      <c r="AB917" s="180"/>
      <c r="AC917" s="180"/>
      <c r="AD917" s="180"/>
      <c r="AE917" s="180"/>
      <c r="AF917" s="180"/>
      <c r="AG917" s="180"/>
      <c r="AH917" s="180"/>
    </row>
    <row r="918" ht="15.75" customHeight="1">
      <c r="A918" s="201"/>
      <c r="B918" s="167"/>
      <c r="C918" s="160"/>
      <c r="D918" s="167"/>
      <c r="E918" s="96"/>
      <c r="F918" s="202"/>
      <c r="G918" s="160"/>
      <c r="H918" s="160"/>
      <c r="I918" s="160"/>
      <c r="J918" s="160"/>
      <c r="K918" s="203"/>
      <c r="L918" s="180"/>
      <c r="M918" s="180"/>
      <c r="N918" s="180"/>
      <c r="O918" s="180"/>
      <c r="P918" s="180"/>
      <c r="Q918" s="180"/>
      <c r="R918" s="180"/>
      <c r="S918" s="204"/>
      <c r="T918" s="204"/>
      <c r="U918" s="180"/>
      <c r="V918" s="180"/>
      <c r="W918" s="180"/>
      <c r="X918" s="180"/>
      <c r="Y918" s="180"/>
      <c r="Z918" s="180"/>
      <c r="AA918" s="180"/>
      <c r="AB918" s="180"/>
      <c r="AC918" s="180"/>
      <c r="AD918" s="180"/>
      <c r="AE918" s="180"/>
      <c r="AF918" s="180"/>
      <c r="AG918" s="180"/>
      <c r="AH918" s="180"/>
    </row>
    <row r="919" ht="15.75" customHeight="1">
      <c r="A919" s="201"/>
      <c r="B919" s="167"/>
      <c r="C919" s="160"/>
      <c r="D919" s="167"/>
      <c r="E919" s="96"/>
      <c r="F919" s="202"/>
      <c r="G919" s="160"/>
      <c r="H919" s="160"/>
      <c r="I919" s="160"/>
      <c r="J919" s="160"/>
      <c r="K919" s="203"/>
      <c r="L919" s="180"/>
      <c r="M919" s="180"/>
      <c r="N919" s="180"/>
      <c r="O919" s="180"/>
      <c r="P919" s="180"/>
      <c r="Q919" s="180"/>
      <c r="R919" s="180"/>
      <c r="S919" s="204"/>
      <c r="T919" s="204"/>
      <c r="U919" s="180"/>
      <c r="V919" s="180"/>
      <c r="W919" s="180"/>
      <c r="X919" s="180"/>
      <c r="Y919" s="180"/>
      <c r="Z919" s="180"/>
      <c r="AA919" s="180"/>
      <c r="AB919" s="180"/>
      <c r="AC919" s="180"/>
      <c r="AD919" s="180"/>
      <c r="AE919" s="180"/>
      <c r="AF919" s="180"/>
      <c r="AG919" s="180"/>
      <c r="AH919" s="180"/>
    </row>
    <row r="920" ht="15.75" customHeight="1">
      <c r="A920" s="201"/>
      <c r="B920" s="167"/>
      <c r="C920" s="160"/>
      <c r="D920" s="167"/>
      <c r="E920" s="96"/>
      <c r="F920" s="202"/>
      <c r="G920" s="160"/>
      <c r="H920" s="160"/>
      <c r="I920" s="160"/>
      <c r="J920" s="160"/>
      <c r="K920" s="203"/>
      <c r="L920" s="180"/>
      <c r="M920" s="180"/>
      <c r="N920" s="180"/>
      <c r="O920" s="180"/>
      <c r="P920" s="180"/>
      <c r="Q920" s="180"/>
      <c r="R920" s="180"/>
      <c r="S920" s="204"/>
      <c r="T920" s="204"/>
      <c r="U920" s="180"/>
      <c r="V920" s="180"/>
      <c r="W920" s="180"/>
      <c r="X920" s="180"/>
      <c r="Y920" s="180"/>
      <c r="Z920" s="180"/>
      <c r="AA920" s="180"/>
      <c r="AB920" s="180"/>
      <c r="AC920" s="180"/>
      <c r="AD920" s="180"/>
      <c r="AE920" s="180"/>
      <c r="AF920" s="180"/>
      <c r="AG920" s="180"/>
      <c r="AH920" s="180"/>
    </row>
    <row r="921" ht="15.75" customHeight="1">
      <c r="A921" s="201"/>
      <c r="B921" s="167"/>
      <c r="C921" s="160"/>
      <c r="D921" s="167"/>
      <c r="E921" s="96"/>
      <c r="F921" s="202"/>
      <c r="G921" s="160"/>
      <c r="H921" s="160"/>
      <c r="I921" s="160"/>
      <c r="J921" s="160"/>
      <c r="K921" s="203"/>
      <c r="L921" s="180"/>
      <c r="M921" s="180"/>
      <c r="N921" s="180"/>
      <c r="O921" s="180"/>
      <c r="P921" s="180"/>
      <c r="Q921" s="180"/>
      <c r="R921" s="180"/>
      <c r="S921" s="204"/>
      <c r="T921" s="204"/>
      <c r="U921" s="180"/>
      <c r="V921" s="180"/>
      <c r="W921" s="180"/>
      <c r="X921" s="180"/>
      <c r="Y921" s="180"/>
      <c r="Z921" s="180"/>
      <c r="AA921" s="180"/>
      <c r="AB921" s="180"/>
      <c r="AC921" s="180"/>
      <c r="AD921" s="180"/>
      <c r="AE921" s="180"/>
      <c r="AF921" s="180"/>
      <c r="AG921" s="180"/>
      <c r="AH921" s="180"/>
    </row>
    <row r="922" ht="15.75" customHeight="1">
      <c r="A922" s="201"/>
      <c r="B922" s="167"/>
      <c r="C922" s="160"/>
      <c r="D922" s="167"/>
      <c r="E922" s="96"/>
      <c r="F922" s="202"/>
      <c r="G922" s="160"/>
      <c r="H922" s="160"/>
      <c r="I922" s="160"/>
      <c r="J922" s="160"/>
      <c r="K922" s="203"/>
      <c r="L922" s="180"/>
      <c r="M922" s="180"/>
      <c r="N922" s="180"/>
      <c r="O922" s="180"/>
      <c r="P922" s="180"/>
      <c r="Q922" s="180"/>
      <c r="R922" s="180"/>
      <c r="S922" s="204"/>
      <c r="T922" s="204"/>
      <c r="U922" s="180"/>
      <c r="V922" s="180"/>
      <c r="W922" s="180"/>
      <c r="X922" s="180"/>
      <c r="Y922" s="180"/>
      <c r="Z922" s="180"/>
      <c r="AA922" s="180"/>
      <c r="AB922" s="180"/>
      <c r="AC922" s="180"/>
      <c r="AD922" s="180"/>
      <c r="AE922" s="180"/>
      <c r="AF922" s="180"/>
      <c r="AG922" s="180"/>
      <c r="AH922" s="180"/>
    </row>
    <row r="923" ht="15.75" customHeight="1">
      <c r="A923" s="201"/>
      <c r="B923" s="167"/>
      <c r="C923" s="160"/>
      <c r="D923" s="167"/>
      <c r="E923" s="96"/>
      <c r="F923" s="202"/>
      <c r="G923" s="160"/>
      <c r="H923" s="160"/>
      <c r="I923" s="160"/>
      <c r="J923" s="160"/>
      <c r="K923" s="203"/>
      <c r="L923" s="180"/>
      <c r="M923" s="180"/>
      <c r="N923" s="180"/>
      <c r="O923" s="180"/>
      <c r="P923" s="180"/>
      <c r="Q923" s="180"/>
      <c r="R923" s="180"/>
      <c r="S923" s="204"/>
      <c r="T923" s="204"/>
      <c r="U923" s="180"/>
      <c r="V923" s="180"/>
      <c r="W923" s="180"/>
      <c r="X923" s="180"/>
      <c r="Y923" s="180"/>
      <c r="Z923" s="180"/>
      <c r="AA923" s="180"/>
      <c r="AB923" s="180"/>
      <c r="AC923" s="180"/>
      <c r="AD923" s="180"/>
      <c r="AE923" s="180"/>
      <c r="AF923" s="180"/>
      <c r="AG923" s="180"/>
      <c r="AH923" s="180"/>
    </row>
    <row r="924" ht="15.75" customHeight="1">
      <c r="A924" s="201"/>
      <c r="B924" s="167"/>
      <c r="C924" s="160"/>
      <c r="D924" s="167"/>
      <c r="E924" s="96"/>
      <c r="F924" s="202"/>
      <c r="G924" s="160"/>
      <c r="H924" s="160"/>
      <c r="I924" s="160"/>
      <c r="J924" s="160"/>
      <c r="K924" s="203"/>
      <c r="L924" s="180"/>
      <c r="M924" s="180"/>
      <c r="N924" s="180"/>
      <c r="O924" s="180"/>
      <c r="P924" s="180"/>
      <c r="Q924" s="180"/>
      <c r="R924" s="180"/>
      <c r="S924" s="204"/>
      <c r="T924" s="204"/>
      <c r="U924" s="180"/>
      <c r="V924" s="180"/>
      <c r="W924" s="180"/>
      <c r="X924" s="180"/>
      <c r="Y924" s="180"/>
      <c r="Z924" s="180"/>
      <c r="AA924" s="180"/>
      <c r="AB924" s="180"/>
      <c r="AC924" s="180"/>
      <c r="AD924" s="180"/>
      <c r="AE924" s="180"/>
      <c r="AF924" s="180"/>
      <c r="AG924" s="180"/>
      <c r="AH924" s="180"/>
    </row>
    <row r="925" ht="15.75" customHeight="1">
      <c r="A925" s="201"/>
      <c r="B925" s="167"/>
      <c r="C925" s="160"/>
      <c r="D925" s="167"/>
      <c r="E925" s="96"/>
      <c r="F925" s="202"/>
      <c r="G925" s="160"/>
      <c r="H925" s="160"/>
      <c r="I925" s="160"/>
      <c r="J925" s="160"/>
      <c r="K925" s="203"/>
      <c r="L925" s="180"/>
      <c r="M925" s="180"/>
      <c r="N925" s="180"/>
      <c r="O925" s="180"/>
      <c r="P925" s="180"/>
      <c r="Q925" s="180"/>
      <c r="R925" s="180"/>
      <c r="S925" s="204"/>
      <c r="T925" s="204"/>
      <c r="U925" s="180"/>
      <c r="V925" s="180"/>
      <c r="W925" s="180"/>
      <c r="X925" s="180"/>
      <c r="Y925" s="180"/>
      <c r="Z925" s="180"/>
      <c r="AA925" s="180"/>
      <c r="AB925" s="180"/>
      <c r="AC925" s="180"/>
      <c r="AD925" s="180"/>
      <c r="AE925" s="180"/>
      <c r="AF925" s="180"/>
      <c r="AG925" s="180"/>
      <c r="AH925" s="180"/>
    </row>
    <row r="926" ht="15.75" customHeight="1">
      <c r="A926" s="201"/>
      <c r="B926" s="167"/>
      <c r="C926" s="160"/>
      <c r="D926" s="167"/>
      <c r="E926" s="96"/>
      <c r="F926" s="202"/>
      <c r="G926" s="160"/>
      <c r="H926" s="160"/>
      <c r="I926" s="160"/>
      <c r="J926" s="160"/>
      <c r="K926" s="203"/>
      <c r="L926" s="180"/>
      <c r="M926" s="180"/>
      <c r="N926" s="180"/>
      <c r="O926" s="180"/>
      <c r="P926" s="180"/>
      <c r="Q926" s="180"/>
      <c r="R926" s="180"/>
      <c r="S926" s="204"/>
      <c r="T926" s="204"/>
      <c r="U926" s="180"/>
      <c r="V926" s="180"/>
      <c r="W926" s="180"/>
      <c r="X926" s="180"/>
      <c r="Y926" s="180"/>
      <c r="Z926" s="180"/>
      <c r="AA926" s="180"/>
      <c r="AB926" s="180"/>
      <c r="AC926" s="180"/>
      <c r="AD926" s="180"/>
      <c r="AE926" s="180"/>
      <c r="AF926" s="180"/>
      <c r="AG926" s="180"/>
      <c r="AH926" s="180"/>
    </row>
    <row r="927" ht="15.75" customHeight="1">
      <c r="A927" s="201"/>
      <c r="B927" s="167"/>
      <c r="C927" s="160"/>
      <c r="D927" s="167"/>
      <c r="E927" s="96"/>
      <c r="F927" s="202"/>
      <c r="G927" s="160"/>
      <c r="H927" s="160"/>
      <c r="I927" s="160"/>
      <c r="J927" s="160"/>
      <c r="K927" s="203"/>
      <c r="L927" s="180"/>
      <c r="M927" s="180"/>
      <c r="N927" s="180"/>
      <c r="O927" s="180"/>
      <c r="P927" s="180"/>
      <c r="Q927" s="180"/>
      <c r="R927" s="180"/>
      <c r="S927" s="204"/>
      <c r="T927" s="204"/>
      <c r="U927" s="180"/>
      <c r="V927" s="180"/>
      <c r="W927" s="180"/>
      <c r="X927" s="180"/>
      <c r="Y927" s="180"/>
      <c r="Z927" s="180"/>
      <c r="AA927" s="180"/>
      <c r="AB927" s="180"/>
      <c r="AC927" s="180"/>
      <c r="AD927" s="180"/>
      <c r="AE927" s="180"/>
      <c r="AF927" s="180"/>
      <c r="AG927" s="180"/>
      <c r="AH927" s="180"/>
    </row>
    <row r="928" ht="15.75" customHeight="1">
      <c r="A928" s="201"/>
      <c r="B928" s="167"/>
      <c r="C928" s="160"/>
      <c r="D928" s="167"/>
      <c r="E928" s="96"/>
      <c r="F928" s="202"/>
      <c r="G928" s="160"/>
      <c r="H928" s="160"/>
      <c r="I928" s="160"/>
      <c r="J928" s="160"/>
      <c r="K928" s="203"/>
      <c r="L928" s="180"/>
      <c r="M928" s="180"/>
      <c r="N928" s="180"/>
      <c r="O928" s="180"/>
      <c r="P928" s="180"/>
      <c r="Q928" s="180"/>
      <c r="R928" s="180"/>
      <c r="S928" s="204"/>
      <c r="T928" s="204"/>
      <c r="U928" s="180"/>
      <c r="V928" s="180"/>
      <c r="W928" s="180"/>
      <c r="X928" s="180"/>
      <c r="Y928" s="180"/>
      <c r="Z928" s="180"/>
      <c r="AA928" s="180"/>
      <c r="AB928" s="180"/>
      <c r="AC928" s="180"/>
      <c r="AD928" s="180"/>
      <c r="AE928" s="180"/>
      <c r="AF928" s="180"/>
      <c r="AG928" s="180"/>
      <c r="AH928" s="180"/>
    </row>
    <row r="929" ht="15.75" customHeight="1">
      <c r="A929" s="201"/>
      <c r="B929" s="167"/>
      <c r="C929" s="160"/>
      <c r="D929" s="167"/>
      <c r="E929" s="96"/>
      <c r="F929" s="202"/>
      <c r="G929" s="160"/>
      <c r="H929" s="160"/>
      <c r="I929" s="160"/>
      <c r="J929" s="160"/>
      <c r="K929" s="203"/>
      <c r="L929" s="180"/>
      <c r="M929" s="180"/>
      <c r="N929" s="180"/>
      <c r="O929" s="180"/>
      <c r="P929" s="180"/>
      <c r="Q929" s="180"/>
      <c r="R929" s="180"/>
      <c r="S929" s="204"/>
      <c r="T929" s="204"/>
      <c r="U929" s="180"/>
      <c r="V929" s="180"/>
      <c r="W929" s="180"/>
      <c r="X929" s="180"/>
      <c r="Y929" s="180"/>
      <c r="Z929" s="180"/>
      <c r="AA929" s="180"/>
      <c r="AB929" s="180"/>
      <c r="AC929" s="180"/>
      <c r="AD929" s="180"/>
      <c r="AE929" s="180"/>
      <c r="AF929" s="180"/>
      <c r="AG929" s="180"/>
      <c r="AH929" s="180"/>
    </row>
    <row r="930" ht="15.75" customHeight="1">
      <c r="A930" s="201"/>
      <c r="B930" s="167"/>
      <c r="C930" s="160"/>
      <c r="D930" s="167"/>
      <c r="E930" s="96"/>
      <c r="F930" s="202"/>
      <c r="G930" s="160"/>
      <c r="H930" s="160"/>
      <c r="I930" s="160"/>
      <c r="J930" s="160"/>
      <c r="K930" s="203"/>
      <c r="L930" s="180"/>
      <c r="M930" s="180"/>
      <c r="N930" s="180"/>
      <c r="O930" s="180"/>
      <c r="P930" s="180"/>
      <c r="Q930" s="180"/>
      <c r="R930" s="180"/>
      <c r="S930" s="204"/>
      <c r="T930" s="204"/>
      <c r="U930" s="180"/>
      <c r="V930" s="180"/>
      <c r="W930" s="180"/>
      <c r="X930" s="180"/>
      <c r="Y930" s="180"/>
      <c r="Z930" s="180"/>
      <c r="AA930" s="180"/>
      <c r="AB930" s="180"/>
      <c r="AC930" s="180"/>
      <c r="AD930" s="180"/>
      <c r="AE930" s="180"/>
      <c r="AF930" s="180"/>
      <c r="AG930" s="180"/>
      <c r="AH930" s="180"/>
    </row>
    <row r="931" ht="15.75" customHeight="1">
      <c r="A931" s="201"/>
      <c r="B931" s="167"/>
      <c r="C931" s="160"/>
      <c r="D931" s="167"/>
      <c r="E931" s="96"/>
      <c r="F931" s="202"/>
      <c r="G931" s="160"/>
      <c r="H931" s="160"/>
      <c r="I931" s="160"/>
      <c r="J931" s="160"/>
      <c r="K931" s="203"/>
      <c r="L931" s="180"/>
      <c r="M931" s="180"/>
      <c r="N931" s="180"/>
      <c r="O931" s="180"/>
      <c r="P931" s="180"/>
      <c r="Q931" s="180"/>
      <c r="R931" s="180"/>
      <c r="S931" s="204"/>
      <c r="T931" s="204"/>
      <c r="U931" s="180"/>
      <c r="V931" s="180"/>
      <c r="W931" s="180"/>
      <c r="X931" s="180"/>
      <c r="Y931" s="180"/>
      <c r="Z931" s="180"/>
      <c r="AA931" s="180"/>
      <c r="AB931" s="180"/>
      <c r="AC931" s="180"/>
      <c r="AD931" s="180"/>
      <c r="AE931" s="180"/>
      <c r="AF931" s="180"/>
      <c r="AG931" s="180"/>
      <c r="AH931" s="180"/>
    </row>
    <row r="932" ht="15.75" customHeight="1">
      <c r="A932" s="201"/>
      <c r="B932" s="167"/>
      <c r="C932" s="160"/>
      <c r="D932" s="167"/>
      <c r="E932" s="96"/>
      <c r="F932" s="202"/>
      <c r="G932" s="160"/>
      <c r="H932" s="160"/>
      <c r="I932" s="160"/>
      <c r="J932" s="160"/>
      <c r="K932" s="203"/>
      <c r="L932" s="180"/>
      <c r="M932" s="180"/>
      <c r="N932" s="180"/>
      <c r="O932" s="180"/>
      <c r="P932" s="180"/>
      <c r="Q932" s="180"/>
      <c r="R932" s="180"/>
      <c r="S932" s="204"/>
      <c r="T932" s="204"/>
      <c r="U932" s="180"/>
      <c r="V932" s="180"/>
      <c r="W932" s="180"/>
      <c r="X932" s="180"/>
      <c r="Y932" s="180"/>
      <c r="Z932" s="180"/>
      <c r="AA932" s="180"/>
      <c r="AB932" s="180"/>
      <c r="AC932" s="180"/>
      <c r="AD932" s="180"/>
      <c r="AE932" s="180"/>
      <c r="AF932" s="180"/>
      <c r="AG932" s="180"/>
      <c r="AH932" s="180"/>
    </row>
    <row r="933" ht="15.75" customHeight="1">
      <c r="A933" s="201"/>
      <c r="B933" s="167"/>
      <c r="C933" s="160"/>
      <c r="D933" s="167"/>
      <c r="E933" s="96"/>
      <c r="F933" s="202"/>
      <c r="G933" s="160"/>
      <c r="H933" s="160"/>
      <c r="I933" s="160"/>
      <c r="J933" s="160"/>
      <c r="K933" s="203"/>
      <c r="L933" s="180"/>
      <c r="M933" s="180"/>
      <c r="N933" s="180"/>
      <c r="O933" s="180"/>
      <c r="P933" s="180"/>
      <c r="Q933" s="180"/>
      <c r="R933" s="180"/>
      <c r="S933" s="204"/>
      <c r="T933" s="204"/>
      <c r="U933" s="180"/>
      <c r="V933" s="180"/>
      <c r="W933" s="180"/>
      <c r="X933" s="180"/>
      <c r="Y933" s="180"/>
      <c r="Z933" s="180"/>
      <c r="AA933" s="180"/>
      <c r="AB933" s="180"/>
      <c r="AC933" s="180"/>
      <c r="AD933" s="180"/>
      <c r="AE933" s="180"/>
      <c r="AF933" s="180"/>
      <c r="AG933" s="180"/>
      <c r="AH933" s="180"/>
    </row>
    <row r="934" ht="15.75" customHeight="1">
      <c r="A934" s="201"/>
      <c r="B934" s="167"/>
      <c r="C934" s="160"/>
      <c r="D934" s="167"/>
      <c r="E934" s="96"/>
      <c r="F934" s="202"/>
      <c r="G934" s="160"/>
      <c r="H934" s="160"/>
      <c r="I934" s="160"/>
      <c r="J934" s="160"/>
      <c r="K934" s="203"/>
      <c r="L934" s="180"/>
      <c r="M934" s="180"/>
      <c r="N934" s="180"/>
      <c r="O934" s="180"/>
      <c r="P934" s="180"/>
      <c r="Q934" s="180"/>
      <c r="R934" s="180"/>
      <c r="S934" s="204"/>
      <c r="T934" s="204"/>
      <c r="U934" s="180"/>
      <c r="V934" s="180"/>
      <c r="W934" s="180"/>
      <c r="X934" s="180"/>
      <c r="Y934" s="180"/>
      <c r="Z934" s="180"/>
      <c r="AA934" s="180"/>
      <c r="AB934" s="180"/>
      <c r="AC934" s="180"/>
      <c r="AD934" s="180"/>
      <c r="AE934" s="180"/>
      <c r="AF934" s="180"/>
      <c r="AG934" s="180"/>
      <c r="AH934" s="180"/>
    </row>
    <row r="935" ht="15.75" customHeight="1">
      <c r="A935" s="201"/>
      <c r="B935" s="167"/>
      <c r="C935" s="160"/>
      <c r="D935" s="167"/>
      <c r="E935" s="96"/>
      <c r="F935" s="202"/>
      <c r="G935" s="160"/>
      <c r="H935" s="160"/>
      <c r="I935" s="160"/>
      <c r="J935" s="160"/>
      <c r="K935" s="203"/>
      <c r="L935" s="180"/>
      <c r="M935" s="180"/>
      <c r="N935" s="180"/>
      <c r="O935" s="180"/>
      <c r="P935" s="180"/>
      <c r="Q935" s="180"/>
      <c r="R935" s="180"/>
      <c r="S935" s="204"/>
      <c r="T935" s="204"/>
      <c r="U935" s="180"/>
      <c r="V935" s="180"/>
      <c r="W935" s="180"/>
      <c r="X935" s="180"/>
      <c r="Y935" s="180"/>
      <c r="Z935" s="180"/>
      <c r="AA935" s="180"/>
      <c r="AB935" s="180"/>
      <c r="AC935" s="180"/>
      <c r="AD935" s="180"/>
      <c r="AE935" s="180"/>
      <c r="AF935" s="180"/>
      <c r="AG935" s="180"/>
      <c r="AH935" s="180"/>
    </row>
    <row r="936" ht="15.75" customHeight="1">
      <c r="A936" s="201"/>
      <c r="B936" s="167"/>
      <c r="C936" s="160"/>
      <c r="D936" s="167"/>
      <c r="E936" s="96"/>
      <c r="F936" s="202"/>
      <c r="G936" s="160"/>
      <c r="H936" s="160"/>
      <c r="I936" s="160"/>
      <c r="J936" s="160"/>
      <c r="K936" s="203"/>
      <c r="L936" s="180"/>
      <c r="M936" s="180"/>
      <c r="N936" s="180"/>
      <c r="O936" s="180"/>
      <c r="P936" s="180"/>
      <c r="Q936" s="180"/>
      <c r="R936" s="180"/>
      <c r="S936" s="204"/>
      <c r="T936" s="204"/>
      <c r="U936" s="180"/>
      <c r="V936" s="180"/>
      <c r="W936" s="180"/>
      <c r="X936" s="180"/>
      <c r="Y936" s="180"/>
      <c r="Z936" s="180"/>
      <c r="AA936" s="180"/>
      <c r="AB936" s="180"/>
      <c r="AC936" s="180"/>
      <c r="AD936" s="180"/>
      <c r="AE936" s="180"/>
      <c r="AF936" s="180"/>
      <c r="AG936" s="180"/>
      <c r="AH936" s="180"/>
    </row>
    <row r="937" ht="15.75" customHeight="1">
      <c r="A937" s="201"/>
      <c r="B937" s="167"/>
      <c r="C937" s="160"/>
      <c r="D937" s="167"/>
      <c r="E937" s="96"/>
      <c r="F937" s="202"/>
      <c r="G937" s="160"/>
      <c r="H937" s="160"/>
      <c r="I937" s="160"/>
      <c r="J937" s="160"/>
      <c r="K937" s="203"/>
      <c r="L937" s="180"/>
      <c r="M937" s="180"/>
      <c r="N937" s="180"/>
      <c r="O937" s="180"/>
      <c r="P937" s="180"/>
      <c r="Q937" s="180"/>
      <c r="R937" s="180"/>
      <c r="S937" s="204"/>
      <c r="T937" s="204"/>
      <c r="U937" s="180"/>
      <c r="V937" s="180"/>
      <c r="W937" s="180"/>
      <c r="X937" s="180"/>
      <c r="Y937" s="180"/>
      <c r="Z937" s="180"/>
      <c r="AA937" s="180"/>
      <c r="AB937" s="180"/>
      <c r="AC937" s="180"/>
      <c r="AD937" s="180"/>
      <c r="AE937" s="180"/>
      <c r="AF937" s="180"/>
      <c r="AG937" s="180"/>
      <c r="AH937" s="180"/>
    </row>
    <row r="938" ht="15.75" customHeight="1">
      <c r="A938" s="201"/>
      <c r="B938" s="167"/>
      <c r="C938" s="160"/>
      <c r="D938" s="167"/>
      <c r="E938" s="96"/>
      <c r="F938" s="202"/>
      <c r="G938" s="160"/>
      <c r="H938" s="160"/>
      <c r="I938" s="160"/>
      <c r="J938" s="160"/>
      <c r="K938" s="203"/>
      <c r="L938" s="180"/>
      <c r="M938" s="180"/>
      <c r="N938" s="180"/>
      <c r="O938" s="180"/>
      <c r="P938" s="180"/>
      <c r="Q938" s="180"/>
      <c r="R938" s="180"/>
      <c r="S938" s="204"/>
      <c r="T938" s="204"/>
      <c r="U938" s="180"/>
      <c r="V938" s="180"/>
      <c r="W938" s="180"/>
      <c r="X938" s="180"/>
      <c r="Y938" s="180"/>
      <c r="Z938" s="180"/>
      <c r="AA938" s="180"/>
      <c r="AB938" s="180"/>
      <c r="AC938" s="180"/>
      <c r="AD938" s="180"/>
      <c r="AE938" s="180"/>
      <c r="AF938" s="180"/>
      <c r="AG938" s="180"/>
      <c r="AH938" s="180"/>
    </row>
    <row r="939" ht="15.75" customHeight="1">
      <c r="A939" s="201"/>
      <c r="B939" s="167"/>
      <c r="C939" s="160"/>
      <c r="D939" s="167"/>
      <c r="E939" s="96"/>
      <c r="F939" s="202"/>
      <c r="G939" s="160"/>
      <c r="H939" s="160"/>
      <c r="I939" s="160"/>
      <c r="J939" s="160"/>
      <c r="K939" s="203"/>
      <c r="L939" s="180"/>
      <c r="M939" s="180"/>
      <c r="N939" s="180"/>
      <c r="O939" s="180"/>
      <c r="P939" s="180"/>
      <c r="Q939" s="180"/>
      <c r="R939" s="180"/>
      <c r="S939" s="204"/>
      <c r="T939" s="204"/>
      <c r="U939" s="180"/>
      <c r="V939" s="180"/>
      <c r="W939" s="180"/>
      <c r="X939" s="180"/>
      <c r="Y939" s="180"/>
      <c r="Z939" s="180"/>
      <c r="AA939" s="180"/>
      <c r="AB939" s="180"/>
      <c r="AC939" s="180"/>
      <c r="AD939" s="180"/>
      <c r="AE939" s="180"/>
      <c r="AF939" s="180"/>
      <c r="AG939" s="180"/>
      <c r="AH939" s="180"/>
    </row>
    <row r="940" ht="15.75" customHeight="1">
      <c r="A940" s="201"/>
      <c r="B940" s="167"/>
      <c r="C940" s="160"/>
      <c r="D940" s="167"/>
      <c r="E940" s="96"/>
      <c r="F940" s="202"/>
      <c r="G940" s="160"/>
      <c r="H940" s="160"/>
      <c r="I940" s="160"/>
      <c r="J940" s="160"/>
      <c r="K940" s="203"/>
      <c r="L940" s="180"/>
      <c r="M940" s="180"/>
      <c r="N940" s="180"/>
      <c r="O940" s="180"/>
      <c r="P940" s="180"/>
      <c r="Q940" s="180"/>
      <c r="R940" s="180"/>
      <c r="S940" s="204"/>
      <c r="T940" s="204"/>
      <c r="U940" s="180"/>
      <c r="V940" s="180"/>
      <c r="W940" s="180"/>
      <c r="X940" s="180"/>
      <c r="Y940" s="180"/>
      <c r="Z940" s="180"/>
      <c r="AA940" s="180"/>
      <c r="AB940" s="180"/>
      <c r="AC940" s="180"/>
      <c r="AD940" s="180"/>
      <c r="AE940" s="180"/>
      <c r="AF940" s="180"/>
      <c r="AG940" s="180"/>
      <c r="AH940" s="180"/>
    </row>
    <row r="941" ht="15.75" customHeight="1">
      <c r="A941" s="201"/>
      <c r="B941" s="167"/>
      <c r="C941" s="160"/>
      <c r="D941" s="167"/>
      <c r="E941" s="96"/>
      <c r="F941" s="202"/>
      <c r="G941" s="160"/>
      <c r="H941" s="160"/>
      <c r="I941" s="160"/>
      <c r="J941" s="160"/>
      <c r="K941" s="203"/>
      <c r="L941" s="180"/>
      <c r="M941" s="180"/>
      <c r="N941" s="180"/>
      <c r="O941" s="180"/>
      <c r="P941" s="180"/>
      <c r="Q941" s="180"/>
      <c r="R941" s="180"/>
      <c r="S941" s="204"/>
      <c r="T941" s="204"/>
      <c r="U941" s="180"/>
      <c r="V941" s="180"/>
      <c r="W941" s="180"/>
      <c r="X941" s="180"/>
      <c r="Y941" s="180"/>
      <c r="Z941" s="180"/>
      <c r="AA941" s="180"/>
      <c r="AB941" s="180"/>
      <c r="AC941" s="180"/>
      <c r="AD941" s="180"/>
      <c r="AE941" s="180"/>
      <c r="AF941" s="180"/>
      <c r="AG941" s="180"/>
      <c r="AH941" s="180"/>
    </row>
    <row r="942" ht="15.75" customHeight="1">
      <c r="A942" s="201"/>
      <c r="B942" s="167"/>
      <c r="C942" s="160"/>
      <c r="D942" s="167"/>
      <c r="E942" s="96"/>
      <c r="F942" s="202"/>
      <c r="G942" s="160"/>
      <c r="H942" s="160"/>
      <c r="I942" s="160"/>
      <c r="J942" s="160"/>
      <c r="K942" s="203"/>
      <c r="L942" s="180"/>
      <c r="M942" s="180"/>
      <c r="N942" s="180"/>
      <c r="O942" s="180"/>
      <c r="P942" s="180"/>
      <c r="Q942" s="180"/>
      <c r="R942" s="180"/>
      <c r="S942" s="204"/>
      <c r="T942" s="204"/>
      <c r="U942" s="180"/>
      <c r="V942" s="180"/>
      <c r="W942" s="180"/>
      <c r="X942" s="180"/>
      <c r="Y942" s="180"/>
      <c r="Z942" s="180"/>
      <c r="AA942" s="180"/>
      <c r="AB942" s="180"/>
      <c r="AC942" s="180"/>
      <c r="AD942" s="180"/>
      <c r="AE942" s="180"/>
      <c r="AF942" s="180"/>
      <c r="AG942" s="180"/>
      <c r="AH942" s="180"/>
    </row>
    <row r="943" ht="15.75" customHeight="1">
      <c r="A943" s="201"/>
      <c r="B943" s="167"/>
      <c r="C943" s="160"/>
      <c r="D943" s="167"/>
      <c r="E943" s="96"/>
      <c r="F943" s="202"/>
      <c r="G943" s="160"/>
      <c r="H943" s="160"/>
      <c r="I943" s="160"/>
      <c r="J943" s="160"/>
      <c r="K943" s="203"/>
      <c r="L943" s="180"/>
      <c r="M943" s="180"/>
      <c r="N943" s="180"/>
      <c r="O943" s="180"/>
      <c r="P943" s="180"/>
      <c r="Q943" s="180"/>
      <c r="R943" s="180"/>
      <c r="S943" s="204"/>
      <c r="T943" s="204"/>
      <c r="U943" s="180"/>
      <c r="V943" s="180"/>
      <c r="W943" s="180"/>
      <c r="X943" s="180"/>
      <c r="Y943" s="180"/>
      <c r="Z943" s="180"/>
      <c r="AA943" s="180"/>
      <c r="AB943" s="180"/>
      <c r="AC943" s="180"/>
      <c r="AD943" s="180"/>
      <c r="AE943" s="180"/>
      <c r="AF943" s="180"/>
      <c r="AG943" s="180"/>
      <c r="AH943" s="180"/>
    </row>
    <row r="944" ht="15.75" customHeight="1">
      <c r="A944" s="201"/>
      <c r="B944" s="167"/>
      <c r="C944" s="160"/>
      <c r="D944" s="167"/>
      <c r="E944" s="96"/>
      <c r="F944" s="202"/>
      <c r="G944" s="160"/>
      <c r="H944" s="160"/>
      <c r="I944" s="160"/>
      <c r="J944" s="160"/>
      <c r="K944" s="203"/>
      <c r="L944" s="180"/>
      <c r="M944" s="180"/>
      <c r="N944" s="180"/>
      <c r="O944" s="180"/>
      <c r="P944" s="180"/>
      <c r="Q944" s="180"/>
      <c r="R944" s="180"/>
      <c r="S944" s="204"/>
      <c r="T944" s="204"/>
      <c r="U944" s="180"/>
      <c r="V944" s="180"/>
      <c r="W944" s="180"/>
      <c r="X944" s="180"/>
      <c r="Y944" s="180"/>
      <c r="Z944" s="180"/>
      <c r="AA944" s="180"/>
      <c r="AB944" s="180"/>
      <c r="AC944" s="180"/>
      <c r="AD944" s="180"/>
      <c r="AE944" s="180"/>
      <c r="AF944" s="180"/>
      <c r="AG944" s="180"/>
      <c r="AH944" s="180"/>
    </row>
    <row r="945" ht="15.75" customHeight="1">
      <c r="A945" s="201"/>
      <c r="B945" s="167"/>
      <c r="C945" s="160"/>
      <c r="D945" s="167"/>
      <c r="E945" s="96"/>
      <c r="F945" s="202"/>
      <c r="G945" s="160"/>
      <c r="H945" s="160"/>
      <c r="I945" s="160"/>
      <c r="J945" s="160"/>
      <c r="K945" s="203"/>
      <c r="L945" s="180"/>
      <c r="M945" s="180"/>
      <c r="N945" s="180"/>
      <c r="O945" s="180"/>
      <c r="P945" s="180"/>
      <c r="Q945" s="180"/>
      <c r="R945" s="180"/>
      <c r="S945" s="204"/>
      <c r="T945" s="204"/>
      <c r="U945" s="180"/>
      <c r="V945" s="180"/>
      <c r="W945" s="180"/>
      <c r="X945" s="180"/>
      <c r="Y945" s="180"/>
      <c r="Z945" s="180"/>
      <c r="AA945" s="180"/>
      <c r="AB945" s="180"/>
      <c r="AC945" s="180"/>
      <c r="AD945" s="180"/>
      <c r="AE945" s="180"/>
      <c r="AF945" s="180"/>
      <c r="AG945" s="180"/>
      <c r="AH945" s="180"/>
    </row>
    <row r="946" ht="15.75" customHeight="1">
      <c r="A946" s="201"/>
      <c r="B946" s="167"/>
      <c r="C946" s="160"/>
      <c r="D946" s="167"/>
      <c r="E946" s="96"/>
      <c r="F946" s="202"/>
      <c r="G946" s="160"/>
      <c r="H946" s="160"/>
      <c r="I946" s="160"/>
      <c r="J946" s="160"/>
      <c r="K946" s="203"/>
      <c r="L946" s="180"/>
      <c r="M946" s="180"/>
      <c r="N946" s="180"/>
      <c r="O946" s="180"/>
      <c r="P946" s="180"/>
      <c r="Q946" s="180"/>
      <c r="R946" s="180"/>
      <c r="S946" s="204"/>
      <c r="T946" s="204"/>
      <c r="U946" s="180"/>
      <c r="V946" s="180"/>
      <c r="W946" s="180"/>
      <c r="X946" s="180"/>
      <c r="Y946" s="180"/>
      <c r="Z946" s="180"/>
      <c r="AA946" s="180"/>
      <c r="AB946" s="180"/>
      <c r="AC946" s="180"/>
      <c r="AD946" s="180"/>
      <c r="AE946" s="180"/>
      <c r="AF946" s="180"/>
      <c r="AG946" s="180"/>
      <c r="AH946" s="180"/>
    </row>
    <row r="947" ht="15.75" customHeight="1">
      <c r="A947" s="201"/>
      <c r="B947" s="167"/>
      <c r="C947" s="160"/>
      <c r="D947" s="167"/>
      <c r="E947" s="96"/>
      <c r="F947" s="202"/>
      <c r="G947" s="160"/>
      <c r="H947" s="160"/>
      <c r="I947" s="160"/>
      <c r="J947" s="160"/>
      <c r="K947" s="203"/>
      <c r="L947" s="180"/>
      <c r="M947" s="180"/>
      <c r="N947" s="180"/>
      <c r="O947" s="180"/>
      <c r="P947" s="180"/>
      <c r="Q947" s="180"/>
      <c r="R947" s="180"/>
      <c r="S947" s="204"/>
      <c r="T947" s="204"/>
      <c r="U947" s="180"/>
      <c r="V947" s="180"/>
      <c r="W947" s="180"/>
      <c r="X947" s="180"/>
      <c r="Y947" s="180"/>
      <c r="Z947" s="180"/>
      <c r="AA947" s="180"/>
      <c r="AB947" s="180"/>
      <c r="AC947" s="180"/>
      <c r="AD947" s="180"/>
      <c r="AE947" s="180"/>
      <c r="AF947" s="180"/>
      <c r="AG947" s="180"/>
      <c r="AH947" s="180"/>
    </row>
    <row r="948" ht="15.75" customHeight="1">
      <c r="A948" s="201"/>
      <c r="B948" s="167"/>
      <c r="C948" s="160"/>
      <c r="D948" s="167"/>
      <c r="E948" s="96"/>
      <c r="F948" s="202"/>
      <c r="G948" s="160"/>
      <c r="H948" s="160"/>
      <c r="I948" s="160"/>
      <c r="J948" s="160"/>
      <c r="K948" s="203"/>
      <c r="L948" s="180"/>
      <c r="M948" s="180"/>
      <c r="N948" s="180"/>
      <c r="O948" s="180"/>
      <c r="P948" s="180"/>
      <c r="Q948" s="180"/>
      <c r="R948" s="180"/>
      <c r="S948" s="204"/>
      <c r="T948" s="204"/>
      <c r="U948" s="180"/>
      <c r="V948" s="180"/>
      <c r="W948" s="180"/>
      <c r="X948" s="180"/>
      <c r="Y948" s="180"/>
      <c r="Z948" s="180"/>
      <c r="AA948" s="180"/>
      <c r="AB948" s="180"/>
      <c r="AC948" s="180"/>
      <c r="AD948" s="180"/>
      <c r="AE948" s="180"/>
      <c r="AF948" s="180"/>
      <c r="AG948" s="180"/>
      <c r="AH948" s="180"/>
    </row>
    <row r="949" ht="15.75" customHeight="1">
      <c r="A949" s="201"/>
      <c r="B949" s="167"/>
      <c r="C949" s="160"/>
      <c r="D949" s="167"/>
      <c r="E949" s="96"/>
      <c r="F949" s="202"/>
      <c r="G949" s="160"/>
      <c r="H949" s="160"/>
      <c r="I949" s="160"/>
      <c r="J949" s="160"/>
      <c r="K949" s="203"/>
      <c r="L949" s="180"/>
      <c r="M949" s="180"/>
      <c r="N949" s="180"/>
      <c r="O949" s="180"/>
      <c r="P949" s="180"/>
      <c r="Q949" s="180"/>
      <c r="R949" s="180"/>
      <c r="S949" s="204"/>
      <c r="T949" s="204"/>
      <c r="U949" s="180"/>
      <c r="V949" s="180"/>
      <c r="W949" s="180"/>
      <c r="X949" s="180"/>
      <c r="Y949" s="180"/>
      <c r="Z949" s="180"/>
      <c r="AA949" s="180"/>
      <c r="AB949" s="180"/>
      <c r="AC949" s="180"/>
      <c r="AD949" s="180"/>
      <c r="AE949" s="180"/>
      <c r="AF949" s="180"/>
      <c r="AG949" s="180"/>
      <c r="AH949" s="180"/>
    </row>
    <row r="950" ht="15.75" customHeight="1">
      <c r="A950" s="201"/>
      <c r="B950" s="167"/>
      <c r="C950" s="160"/>
      <c r="D950" s="167"/>
      <c r="E950" s="96"/>
      <c r="F950" s="202"/>
      <c r="G950" s="160"/>
      <c r="H950" s="160"/>
      <c r="I950" s="160"/>
      <c r="J950" s="160"/>
      <c r="K950" s="203"/>
      <c r="L950" s="180"/>
      <c r="M950" s="180"/>
      <c r="N950" s="180"/>
      <c r="O950" s="180"/>
      <c r="P950" s="180"/>
      <c r="Q950" s="180"/>
      <c r="R950" s="180"/>
      <c r="S950" s="204"/>
      <c r="T950" s="204"/>
      <c r="U950" s="180"/>
      <c r="V950" s="180"/>
      <c r="W950" s="180"/>
      <c r="X950" s="180"/>
      <c r="Y950" s="180"/>
      <c r="Z950" s="180"/>
      <c r="AA950" s="180"/>
      <c r="AB950" s="180"/>
      <c r="AC950" s="180"/>
      <c r="AD950" s="180"/>
      <c r="AE950" s="180"/>
      <c r="AF950" s="180"/>
      <c r="AG950" s="180"/>
      <c r="AH950" s="180"/>
    </row>
    <row r="951" ht="15.75" customHeight="1">
      <c r="A951" s="201"/>
      <c r="B951" s="167"/>
      <c r="C951" s="160"/>
      <c r="D951" s="167"/>
      <c r="E951" s="96"/>
      <c r="F951" s="202"/>
      <c r="G951" s="160"/>
      <c r="H951" s="160"/>
      <c r="I951" s="160"/>
      <c r="J951" s="160"/>
      <c r="K951" s="203"/>
      <c r="L951" s="180"/>
      <c r="M951" s="180"/>
      <c r="N951" s="180"/>
      <c r="O951" s="180"/>
      <c r="P951" s="180"/>
      <c r="Q951" s="180"/>
      <c r="R951" s="180"/>
      <c r="S951" s="204"/>
      <c r="T951" s="204"/>
      <c r="U951" s="180"/>
      <c r="V951" s="180"/>
      <c r="W951" s="180"/>
      <c r="X951" s="180"/>
      <c r="Y951" s="180"/>
      <c r="Z951" s="180"/>
      <c r="AA951" s="180"/>
      <c r="AB951" s="180"/>
      <c r="AC951" s="180"/>
      <c r="AD951" s="180"/>
      <c r="AE951" s="180"/>
      <c r="AF951" s="180"/>
      <c r="AG951" s="180"/>
      <c r="AH951" s="180"/>
    </row>
    <row r="952" ht="15.75" customHeight="1">
      <c r="A952" s="201"/>
      <c r="B952" s="167"/>
      <c r="C952" s="160"/>
      <c r="D952" s="167"/>
      <c r="E952" s="96"/>
      <c r="F952" s="202"/>
      <c r="G952" s="160"/>
      <c r="H952" s="160"/>
      <c r="I952" s="160"/>
      <c r="J952" s="160"/>
      <c r="K952" s="203"/>
      <c r="L952" s="180"/>
      <c r="M952" s="180"/>
      <c r="N952" s="180"/>
      <c r="O952" s="180"/>
      <c r="P952" s="180"/>
      <c r="Q952" s="180"/>
      <c r="R952" s="180"/>
      <c r="S952" s="204"/>
      <c r="T952" s="204"/>
      <c r="U952" s="180"/>
      <c r="V952" s="180"/>
      <c r="W952" s="180"/>
      <c r="X952" s="180"/>
      <c r="Y952" s="180"/>
      <c r="Z952" s="180"/>
      <c r="AA952" s="180"/>
      <c r="AB952" s="180"/>
      <c r="AC952" s="180"/>
      <c r="AD952" s="180"/>
      <c r="AE952" s="180"/>
      <c r="AF952" s="180"/>
      <c r="AG952" s="180"/>
      <c r="AH952" s="180"/>
    </row>
    <row r="953" ht="15.75" customHeight="1">
      <c r="A953" s="201"/>
      <c r="B953" s="167"/>
      <c r="C953" s="160"/>
      <c r="D953" s="167"/>
      <c r="E953" s="96"/>
      <c r="F953" s="202"/>
      <c r="G953" s="160"/>
      <c r="H953" s="160"/>
      <c r="I953" s="160"/>
      <c r="J953" s="160"/>
      <c r="K953" s="203"/>
      <c r="L953" s="180"/>
      <c r="M953" s="180"/>
      <c r="N953" s="180"/>
      <c r="O953" s="180"/>
      <c r="P953" s="180"/>
      <c r="Q953" s="180"/>
      <c r="R953" s="180"/>
      <c r="S953" s="204"/>
      <c r="T953" s="204"/>
      <c r="U953" s="180"/>
      <c r="V953" s="180"/>
      <c r="W953" s="180"/>
      <c r="X953" s="180"/>
      <c r="Y953" s="180"/>
      <c r="Z953" s="180"/>
      <c r="AA953" s="180"/>
      <c r="AB953" s="180"/>
      <c r="AC953" s="180"/>
      <c r="AD953" s="180"/>
      <c r="AE953" s="180"/>
      <c r="AF953" s="180"/>
      <c r="AG953" s="180"/>
      <c r="AH953" s="180"/>
    </row>
    <row r="954" ht="15.75" customHeight="1">
      <c r="A954" s="201"/>
      <c r="B954" s="167"/>
      <c r="C954" s="160"/>
      <c r="D954" s="167"/>
      <c r="E954" s="96"/>
      <c r="F954" s="202"/>
      <c r="G954" s="160"/>
      <c r="H954" s="160"/>
      <c r="I954" s="160"/>
      <c r="J954" s="160"/>
      <c r="K954" s="203"/>
      <c r="L954" s="180"/>
      <c r="M954" s="180"/>
      <c r="N954" s="180"/>
      <c r="O954" s="180"/>
      <c r="P954" s="180"/>
      <c r="Q954" s="180"/>
      <c r="R954" s="180"/>
      <c r="S954" s="204"/>
      <c r="T954" s="204"/>
      <c r="U954" s="180"/>
      <c r="V954" s="180"/>
      <c r="W954" s="180"/>
      <c r="X954" s="180"/>
      <c r="Y954" s="180"/>
      <c r="Z954" s="180"/>
      <c r="AA954" s="180"/>
      <c r="AB954" s="180"/>
      <c r="AC954" s="180"/>
      <c r="AD954" s="180"/>
      <c r="AE954" s="180"/>
      <c r="AF954" s="180"/>
      <c r="AG954" s="180"/>
      <c r="AH954" s="180"/>
    </row>
    <row r="955" ht="15.75" customHeight="1">
      <c r="A955" s="201"/>
      <c r="B955" s="167"/>
      <c r="C955" s="160"/>
      <c r="D955" s="167"/>
      <c r="E955" s="96"/>
      <c r="F955" s="202"/>
      <c r="G955" s="160"/>
      <c r="H955" s="160"/>
      <c r="I955" s="160"/>
      <c r="J955" s="160"/>
      <c r="K955" s="203"/>
      <c r="L955" s="180"/>
      <c r="M955" s="180"/>
      <c r="N955" s="180"/>
      <c r="O955" s="180"/>
      <c r="P955" s="180"/>
      <c r="Q955" s="180"/>
      <c r="R955" s="180"/>
      <c r="S955" s="204"/>
      <c r="T955" s="204"/>
      <c r="U955" s="180"/>
      <c r="V955" s="180"/>
      <c r="W955" s="180"/>
      <c r="X955" s="180"/>
      <c r="Y955" s="180"/>
      <c r="Z955" s="180"/>
      <c r="AA955" s="180"/>
      <c r="AB955" s="180"/>
      <c r="AC955" s="180"/>
      <c r="AD955" s="180"/>
      <c r="AE955" s="180"/>
      <c r="AF955" s="180"/>
      <c r="AG955" s="180"/>
      <c r="AH955" s="180"/>
    </row>
    <row r="956" ht="15.75" customHeight="1">
      <c r="A956" s="201"/>
      <c r="B956" s="167"/>
      <c r="C956" s="160"/>
      <c r="D956" s="167"/>
      <c r="E956" s="96"/>
      <c r="F956" s="202"/>
      <c r="G956" s="160"/>
      <c r="H956" s="160"/>
      <c r="I956" s="160"/>
      <c r="J956" s="160"/>
      <c r="K956" s="203"/>
      <c r="L956" s="180"/>
      <c r="M956" s="180"/>
      <c r="N956" s="180"/>
      <c r="O956" s="180"/>
      <c r="P956" s="180"/>
      <c r="Q956" s="180"/>
      <c r="R956" s="180"/>
      <c r="S956" s="204"/>
      <c r="T956" s="204"/>
      <c r="U956" s="180"/>
      <c r="V956" s="180"/>
      <c r="W956" s="180"/>
      <c r="X956" s="180"/>
      <c r="Y956" s="180"/>
      <c r="Z956" s="180"/>
      <c r="AA956" s="180"/>
      <c r="AB956" s="180"/>
      <c r="AC956" s="180"/>
      <c r="AD956" s="180"/>
      <c r="AE956" s="180"/>
      <c r="AF956" s="180"/>
      <c r="AG956" s="180"/>
      <c r="AH956" s="180"/>
    </row>
    <row r="957" ht="15.75" customHeight="1">
      <c r="A957" s="201"/>
      <c r="B957" s="167"/>
      <c r="C957" s="160"/>
      <c r="D957" s="167"/>
      <c r="E957" s="96"/>
      <c r="F957" s="202"/>
      <c r="G957" s="160"/>
      <c r="H957" s="160"/>
      <c r="I957" s="160"/>
      <c r="J957" s="160"/>
      <c r="K957" s="203"/>
      <c r="L957" s="180"/>
      <c r="M957" s="180"/>
      <c r="N957" s="180"/>
      <c r="O957" s="180"/>
      <c r="P957" s="180"/>
      <c r="Q957" s="180"/>
      <c r="R957" s="180"/>
      <c r="S957" s="204"/>
      <c r="T957" s="204"/>
      <c r="U957" s="180"/>
      <c r="V957" s="180"/>
      <c r="W957" s="180"/>
      <c r="X957" s="180"/>
      <c r="Y957" s="180"/>
      <c r="Z957" s="180"/>
      <c r="AA957" s="180"/>
      <c r="AB957" s="180"/>
      <c r="AC957" s="180"/>
      <c r="AD957" s="180"/>
      <c r="AE957" s="180"/>
      <c r="AF957" s="180"/>
      <c r="AG957" s="180"/>
      <c r="AH957" s="180"/>
    </row>
    <row r="958" ht="15.75" customHeight="1">
      <c r="A958" s="201"/>
      <c r="B958" s="167"/>
      <c r="C958" s="160"/>
      <c r="D958" s="167"/>
      <c r="E958" s="96"/>
      <c r="F958" s="202"/>
      <c r="G958" s="160"/>
      <c r="H958" s="160"/>
      <c r="I958" s="160"/>
      <c r="J958" s="160"/>
      <c r="K958" s="203"/>
      <c r="L958" s="180"/>
      <c r="M958" s="180"/>
      <c r="N958" s="180"/>
      <c r="O958" s="180"/>
      <c r="P958" s="180"/>
      <c r="Q958" s="180"/>
      <c r="R958" s="180"/>
      <c r="S958" s="204"/>
      <c r="T958" s="204"/>
      <c r="U958" s="180"/>
      <c r="V958" s="180"/>
      <c r="W958" s="180"/>
      <c r="X958" s="180"/>
      <c r="Y958" s="180"/>
      <c r="Z958" s="180"/>
      <c r="AA958" s="180"/>
      <c r="AB958" s="180"/>
      <c r="AC958" s="180"/>
      <c r="AD958" s="180"/>
      <c r="AE958" s="180"/>
      <c r="AF958" s="180"/>
      <c r="AG958" s="180"/>
      <c r="AH958" s="180"/>
    </row>
    <row r="959" ht="15.75" customHeight="1">
      <c r="A959" s="201"/>
      <c r="B959" s="167"/>
      <c r="C959" s="160"/>
      <c r="D959" s="167"/>
      <c r="E959" s="96"/>
      <c r="F959" s="202"/>
      <c r="G959" s="160"/>
      <c r="H959" s="160"/>
      <c r="I959" s="160"/>
      <c r="J959" s="160"/>
      <c r="K959" s="203"/>
      <c r="L959" s="180"/>
      <c r="M959" s="180"/>
      <c r="N959" s="180"/>
      <c r="O959" s="180"/>
      <c r="P959" s="180"/>
      <c r="Q959" s="180"/>
      <c r="R959" s="180"/>
      <c r="S959" s="204"/>
      <c r="T959" s="204"/>
      <c r="U959" s="180"/>
      <c r="V959" s="180"/>
      <c r="W959" s="180"/>
      <c r="X959" s="180"/>
      <c r="Y959" s="180"/>
      <c r="Z959" s="180"/>
      <c r="AA959" s="180"/>
      <c r="AB959" s="180"/>
      <c r="AC959" s="180"/>
      <c r="AD959" s="180"/>
      <c r="AE959" s="180"/>
      <c r="AF959" s="180"/>
      <c r="AG959" s="180"/>
      <c r="AH959" s="180"/>
    </row>
    <row r="960" ht="15.75" customHeight="1">
      <c r="A960" s="201"/>
      <c r="B960" s="167"/>
      <c r="C960" s="160"/>
      <c r="D960" s="167"/>
      <c r="E960" s="96"/>
      <c r="F960" s="202"/>
      <c r="G960" s="160"/>
      <c r="H960" s="160"/>
      <c r="I960" s="160"/>
      <c r="J960" s="160"/>
      <c r="K960" s="203"/>
      <c r="L960" s="180"/>
      <c r="M960" s="180"/>
      <c r="N960" s="180"/>
      <c r="O960" s="180"/>
      <c r="P960" s="180"/>
      <c r="Q960" s="180"/>
      <c r="R960" s="180"/>
      <c r="S960" s="204"/>
      <c r="T960" s="204"/>
      <c r="U960" s="180"/>
      <c r="V960" s="180"/>
      <c r="W960" s="180"/>
      <c r="X960" s="180"/>
      <c r="Y960" s="180"/>
      <c r="Z960" s="180"/>
      <c r="AA960" s="180"/>
      <c r="AB960" s="180"/>
      <c r="AC960" s="180"/>
      <c r="AD960" s="180"/>
      <c r="AE960" s="180"/>
      <c r="AF960" s="180"/>
      <c r="AG960" s="180"/>
      <c r="AH960" s="180"/>
    </row>
    <row r="961" ht="15.75" customHeight="1">
      <c r="A961" s="201"/>
      <c r="B961" s="167"/>
      <c r="C961" s="160"/>
      <c r="D961" s="167"/>
      <c r="E961" s="96"/>
      <c r="F961" s="202"/>
      <c r="G961" s="160"/>
      <c r="H961" s="160"/>
      <c r="I961" s="160"/>
      <c r="J961" s="160"/>
      <c r="K961" s="203"/>
      <c r="L961" s="180"/>
      <c r="M961" s="180"/>
      <c r="N961" s="180"/>
      <c r="O961" s="180"/>
      <c r="P961" s="180"/>
      <c r="Q961" s="180"/>
      <c r="R961" s="180"/>
      <c r="S961" s="204"/>
      <c r="T961" s="204"/>
      <c r="U961" s="180"/>
      <c r="V961" s="180"/>
      <c r="W961" s="180"/>
      <c r="X961" s="180"/>
      <c r="Y961" s="180"/>
      <c r="Z961" s="180"/>
      <c r="AA961" s="180"/>
      <c r="AB961" s="180"/>
      <c r="AC961" s="180"/>
      <c r="AD961" s="180"/>
      <c r="AE961" s="180"/>
      <c r="AF961" s="180"/>
      <c r="AG961" s="180"/>
      <c r="AH961" s="180"/>
    </row>
    <row r="962" ht="15.75" customHeight="1">
      <c r="A962" s="201"/>
      <c r="B962" s="167"/>
      <c r="C962" s="160"/>
      <c r="D962" s="167"/>
      <c r="E962" s="96"/>
      <c r="F962" s="202"/>
      <c r="G962" s="160"/>
      <c r="H962" s="160"/>
      <c r="I962" s="160"/>
      <c r="J962" s="160"/>
      <c r="K962" s="203"/>
      <c r="L962" s="180"/>
      <c r="M962" s="180"/>
      <c r="N962" s="180"/>
      <c r="O962" s="180"/>
      <c r="P962" s="180"/>
      <c r="Q962" s="180"/>
      <c r="R962" s="180"/>
      <c r="S962" s="204"/>
      <c r="T962" s="204"/>
      <c r="U962" s="180"/>
      <c r="V962" s="180"/>
      <c r="W962" s="180"/>
      <c r="X962" s="180"/>
      <c r="Y962" s="180"/>
      <c r="Z962" s="180"/>
      <c r="AA962" s="180"/>
      <c r="AB962" s="180"/>
      <c r="AC962" s="180"/>
      <c r="AD962" s="180"/>
      <c r="AE962" s="180"/>
      <c r="AF962" s="180"/>
      <c r="AG962" s="180"/>
      <c r="AH962" s="180"/>
    </row>
    <row r="963" ht="15.75" customHeight="1">
      <c r="A963" s="201"/>
      <c r="B963" s="167"/>
      <c r="C963" s="160"/>
      <c r="D963" s="167"/>
      <c r="E963" s="96"/>
      <c r="F963" s="202"/>
      <c r="G963" s="160"/>
      <c r="H963" s="160"/>
      <c r="I963" s="160"/>
      <c r="J963" s="160"/>
      <c r="K963" s="203"/>
      <c r="L963" s="180"/>
      <c r="M963" s="180"/>
      <c r="N963" s="180"/>
      <c r="O963" s="180"/>
      <c r="P963" s="180"/>
      <c r="Q963" s="180"/>
      <c r="R963" s="180"/>
      <c r="S963" s="204"/>
      <c r="T963" s="204"/>
      <c r="U963" s="180"/>
      <c r="V963" s="180"/>
      <c r="W963" s="180"/>
      <c r="X963" s="180"/>
      <c r="Y963" s="180"/>
      <c r="Z963" s="180"/>
      <c r="AA963" s="180"/>
      <c r="AB963" s="180"/>
      <c r="AC963" s="180"/>
      <c r="AD963" s="180"/>
      <c r="AE963" s="180"/>
      <c r="AF963" s="180"/>
      <c r="AG963" s="180"/>
      <c r="AH963" s="180"/>
    </row>
    <row r="964" ht="15.75" customHeight="1">
      <c r="A964" s="201"/>
      <c r="B964" s="167"/>
      <c r="C964" s="160"/>
      <c r="D964" s="167"/>
      <c r="E964" s="96"/>
      <c r="F964" s="202"/>
      <c r="G964" s="160"/>
      <c r="H964" s="160"/>
      <c r="I964" s="160"/>
      <c r="J964" s="160"/>
      <c r="K964" s="203"/>
      <c r="L964" s="180"/>
      <c r="M964" s="180"/>
      <c r="N964" s="180"/>
      <c r="O964" s="180"/>
      <c r="P964" s="180"/>
      <c r="Q964" s="180"/>
      <c r="R964" s="180"/>
      <c r="S964" s="204"/>
      <c r="T964" s="204"/>
      <c r="U964" s="180"/>
      <c r="V964" s="180"/>
      <c r="W964" s="180"/>
      <c r="X964" s="180"/>
      <c r="Y964" s="180"/>
      <c r="Z964" s="180"/>
      <c r="AA964" s="180"/>
      <c r="AB964" s="180"/>
      <c r="AC964" s="180"/>
      <c r="AD964" s="180"/>
      <c r="AE964" s="180"/>
      <c r="AF964" s="180"/>
      <c r="AG964" s="180"/>
      <c r="AH964" s="180"/>
    </row>
    <row r="965" ht="15.75" customHeight="1">
      <c r="A965" s="201"/>
      <c r="B965" s="167"/>
      <c r="C965" s="160"/>
      <c r="D965" s="167"/>
      <c r="E965" s="96"/>
      <c r="F965" s="202"/>
      <c r="G965" s="160"/>
      <c r="H965" s="160"/>
      <c r="I965" s="160"/>
      <c r="J965" s="160"/>
      <c r="K965" s="203"/>
      <c r="L965" s="180"/>
      <c r="M965" s="180"/>
      <c r="N965" s="180"/>
      <c r="O965" s="180"/>
      <c r="P965" s="180"/>
      <c r="Q965" s="180"/>
      <c r="R965" s="180"/>
      <c r="S965" s="204"/>
      <c r="T965" s="204"/>
      <c r="U965" s="180"/>
      <c r="V965" s="180"/>
      <c r="W965" s="180"/>
      <c r="X965" s="180"/>
      <c r="Y965" s="180"/>
      <c r="Z965" s="180"/>
      <c r="AA965" s="180"/>
      <c r="AB965" s="180"/>
      <c r="AC965" s="180"/>
      <c r="AD965" s="180"/>
      <c r="AE965" s="180"/>
      <c r="AF965" s="180"/>
      <c r="AG965" s="180"/>
      <c r="AH965" s="180"/>
    </row>
    <row r="966" ht="15.75" customHeight="1">
      <c r="A966" s="201"/>
      <c r="B966" s="167"/>
      <c r="C966" s="160"/>
      <c r="D966" s="167"/>
      <c r="E966" s="96"/>
      <c r="F966" s="202"/>
      <c r="G966" s="160"/>
      <c r="H966" s="160"/>
      <c r="I966" s="160"/>
      <c r="J966" s="160"/>
      <c r="K966" s="203"/>
      <c r="L966" s="180"/>
      <c r="M966" s="180"/>
      <c r="N966" s="180"/>
      <c r="O966" s="180"/>
      <c r="P966" s="180"/>
      <c r="Q966" s="180"/>
      <c r="R966" s="180"/>
      <c r="S966" s="204"/>
      <c r="T966" s="204"/>
      <c r="U966" s="180"/>
      <c r="V966" s="180"/>
      <c r="W966" s="180"/>
      <c r="X966" s="180"/>
      <c r="Y966" s="180"/>
      <c r="Z966" s="180"/>
      <c r="AA966" s="180"/>
      <c r="AB966" s="180"/>
      <c r="AC966" s="180"/>
      <c r="AD966" s="180"/>
      <c r="AE966" s="180"/>
      <c r="AF966" s="180"/>
      <c r="AG966" s="180"/>
      <c r="AH966" s="180"/>
    </row>
    <row r="967" ht="15.75" customHeight="1">
      <c r="A967" s="201"/>
      <c r="B967" s="167"/>
      <c r="C967" s="160"/>
      <c r="D967" s="167"/>
      <c r="E967" s="96"/>
      <c r="F967" s="202"/>
      <c r="G967" s="160"/>
      <c r="H967" s="160"/>
      <c r="I967" s="160"/>
      <c r="J967" s="160"/>
      <c r="K967" s="203"/>
      <c r="L967" s="180"/>
      <c r="M967" s="180"/>
      <c r="N967" s="180"/>
      <c r="O967" s="180"/>
      <c r="P967" s="180"/>
      <c r="Q967" s="180"/>
      <c r="R967" s="180"/>
      <c r="S967" s="204"/>
      <c r="T967" s="204"/>
      <c r="U967" s="180"/>
      <c r="V967" s="180"/>
      <c r="W967" s="180"/>
      <c r="X967" s="180"/>
      <c r="Y967" s="180"/>
      <c r="Z967" s="180"/>
      <c r="AA967" s="180"/>
      <c r="AB967" s="180"/>
      <c r="AC967" s="180"/>
      <c r="AD967" s="180"/>
      <c r="AE967" s="180"/>
      <c r="AF967" s="180"/>
      <c r="AG967" s="180"/>
      <c r="AH967" s="180"/>
    </row>
    <row r="968" ht="15.75" customHeight="1">
      <c r="A968" s="201"/>
      <c r="B968" s="167"/>
      <c r="C968" s="160"/>
      <c r="D968" s="167"/>
      <c r="E968" s="96"/>
      <c r="F968" s="202"/>
      <c r="G968" s="160"/>
      <c r="H968" s="160"/>
      <c r="I968" s="160"/>
      <c r="J968" s="160"/>
      <c r="K968" s="203"/>
      <c r="L968" s="180"/>
      <c r="M968" s="180"/>
      <c r="N968" s="180"/>
      <c r="O968" s="180"/>
      <c r="P968" s="180"/>
      <c r="Q968" s="180"/>
      <c r="R968" s="180"/>
      <c r="S968" s="204"/>
      <c r="T968" s="204"/>
      <c r="U968" s="180"/>
      <c r="V968" s="180"/>
      <c r="W968" s="180"/>
      <c r="X968" s="180"/>
      <c r="Y968" s="180"/>
      <c r="Z968" s="180"/>
      <c r="AA968" s="180"/>
      <c r="AB968" s="180"/>
      <c r="AC968" s="180"/>
      <c r="AD968" s="180"/>
      <c r="AE968" s="180"/>
      <c r="AF968" s="180"/>
      <c r="AG968" s="180"/>
      <c r="AH968" s="180"/>
    </row>
    <row r="969" ht="15.75" customHeight="1">
      <c r="A969" s="201"/>
      <c r="B969" s="167"/>
      <c r="C969" s="160"/>
      <c r="D969" s="167"/>
      <c r="E969" s="96"/>
      <c r="F969" s="202"/>
      <c r="G969" s="160"/>
      <c r="H969" s="160"/>
      <c r="I969" s="160"/>
      <c r="J969" s="160"/>
      <c r="K969" s="203"/>
      <c r="L969" s="180"/>
      <c r="M969" s="180"/>
      <c r="N969" s="180"/>
      <c r="O969" s="180"/>
      <c r="P969" s="180"/>
      <c r="Q969" s="180"/>
      <c r="R969" s="180"/>
      <c r="S969" s="204"/>
      <c r="T969" s="204"/>
      <c r="U969" s="180"/>
      <c r="V969" s="180"/>
      <c r="W969" s="180"/>
      <c r="X969" s="180"/>
      <c r="Y969" s="180"/>
      <c r="Z969" s="180"/>
      <c r="AA969" s="180"/>
      <c r="AB969" s="180"/>
      <c r="AC969" s="180"/>
      <c r="AD969" s="180"/>
      <c r="AE969" s="180"/>
      <c r="AF969" s="180"/>
      <c r="AG969" s="180"/>
      <c r="AH969" s="180"/>
    </row>
    <row r="970" ht="15.75" customHeight="1">
      <c r="A970" s="201"/>
      <c r="B970" s="167"/>
      <c r="C970" s="160"/>
      <c r="D970" s="167"/>
      <c r="E970" s="96"/>
      <c r="F970" s="202"/>
      <c r="G970" s="160"/>
      <c r="H970" s="160"/>
      <c r="I970" s="160"/>
      <c r="J970" s="160"/>
      <c r="K970" s="203"/>
      <c r="L970" s="180"/>
      <c r="M970" s="180"/>
      <c r="N970" s="180"/>
      <c r="O970" s="180"/>
      <c r="P970" s="180"/>
      <c r="Q970" s="180"/>
      <c r="R970" s="180"/>
      <c r="S970" s="204"/>
      <c r="T970" s="204"/>
      <c r="U970" s="180"/>
      <c r="V970" s="180"/>
      <c r="W970" s="180"/>
      <c r="X970" s="180"/>
      <c r="Y970" s="180"/>
      <c r="Z970" s="180"/>
      <c r="AA970" s="180"/>
      <c r="AB970" s="180"/>
      <c r="AC970" s="180"/>
      <c r="AD970" s="180"/>
      <c r="AE970" s="180"/>
      <c r="AF970" s="180"/>
      <c r="AG970" s="180"/>
      <c r="AH970" s="180"/>
    </row>
    <row r="971" ht="15.75" customHeight="1">
      <c r="A971" s="201"/>
      <c r="B971" s="167"/>
      <c r="C971" s="160"/>
      <c r="D971" s="167"/>
      <c r="E971" s="96"/>
      <c r="F971" s="202"/>
      <c r="G971" s="160"/>
      <c r="H971" s="160"/>
      <c r="I971" s="160"/>
      <c r="J971" s="160"/>
      <c r="K971" s="203"/>
      <c r="L971" s="180"/>
      <c r="M971" s="180"/>
      <c r="N971" s="180"/>
      <c r="O971" s="180"/>
      <c r="P971" s="180"/>
      <c r="Q971" s="180"/>
      <c r="R971" s="180"/>
      <c r="S971" s="204"/>
      <c r="T971" s="204"/>
      <c r="U971" s="180"/>
      <c r="V971" s="180"/>
      <c r="W971" s="180"/>
      <c r="X971" s="180"/>
      <c r="Y971" s="180"/>
      <c r="Z971" s="180"/>
      <c r="AA971" s="180"/>
      <c r="AB971" s="180"/>
      <c r="AC971" s="180"/>
      <c r="AD971" s="180"/>
      <c r="AE971" s="180"/>
      <c r="AF971" s="180"/>
      <c r="AG971" s="180"/>
      <c r="AH971" s="180"/>
    </row>
    <row r="972" ht="15.75" customHeight="1">
      <c r="A972" s="201"/>
      <c r="B972" s="167"/>
      <c r="C972" s="160"/>
      <c r="D972" s="167"/>
      <c r="E972" s="96"/>
      <c r="F972" s="202"/>
      <c r="G972" s="160"/>
      <c r="H972" s="160"/>
      <c r="I972" s="160"/>
      <c r="J972" s="160"/>
      <c r="K972" s="203"/>
      <c r="L972" s="180"/>
      <c r="M972" s="180"/>
      <c r="N972" s="180"/>
      <c r="O972" s="180"/>
      <c r="P972" s="180"/>
      <c r="Q972" s="180"/>
      <c r="R972" s="180"/>
      <c r="S972" s="204"/>
      <c r="T972" s="204"/>
      <c r="U972" s="180"/>
      <c r="V972" s="180"/>
      <c r="W972" s="180"/>
      <c r="X972" s="180"/>
      <c r="Y972" s="180"/>
      <c r="Z972" s="180"/>
      <c r="AA972" s="180"/>
      <c r="AB972" s="180"/>
      <c r="AC972" s="180"/>
      <c r="AD972" s="180"/>
      <c r="AE972" s="180"/>
      <c r="AF972" s="180"/>
      <c r="AG972" s="180"/>
      <c r="AH972" s="180"/>
    </row>
    <row r="973" ht="15.75" customHeight="1">
      <c r="A973" s="201"/>
      <c r="B973" s="167"/>
      <c r="C973" s="160"/>
      <c r="D973" s="167"/>
      <c r="E973" s="96"/>
      <c r="F973" s="202"/>
      <c r="G973" s="160"/>
      <c r="H973" s="160"/>
      <c r="I973" s="160"/>
      <c r="J973" s="160"/>
      <c r="K973" s="203"/>
      <c r="L973" s="180"/>
      <c r="M973" s="180"/>
      <c r="N973" s="180"/>
      <c r="O973" s="180"/>
      <c r="P973" s="180"/>
      <c r="Q973" s="180"/>
      <c r="R973" s="180"/>
      <c r="S973" s="204"/>
      <c r="T973" s="204"/>
      <c r="U973" s="180"/>
      <c r="V973" s="180"/>
      <c r="W973" s="180"/>
      <c r="X973" s="180"/>
      <c r="Y973" s="180"/>
      <c r="Z973" s="180"/>
      <c r="AA973" s="180"/>
      <c r="AB973" s="180"/>
      <c r="AC973" s="180"/>
      <c r="AD973" s="180"/>
      <c r="AE973" s="180"/>
      <c r="AF973" s="180"/>
      <c r="AG973" s="180"/>
      <c r="AH973" s="180"/>
    </row>
    <row r="974" ht="15.75" customHeight="1">
      <c r="A974" s="201"/>
      <c r="B974" s="167"/>
      <c r="C974" s="160"/>
      <c r="D974" s="167"/>
      <c r="E974" s="96"/>
      <c r="F974" s="202"/>
      <c r="G974" s="160"/>
      <c r="H974" s="160"/>
      <c r="I974" s="160"/>
      <c r="J974" s="160"/>
      <c r="K974" s="203"/>
      <c r="L974" s="180"/>
      <c r="M974" s="180"/>
      <c r="N974" s="180"/>
      <c r="O974" s="180"/>
      <c r="P974" s="180"/>
      <c r="Q974" s="180"/>
      <c r="R974" s="180"/>
      <c r="S974" s="204"/>
      <c r="T974" s="204"/>
      <c r="U974" s="180"/>
      <c r="V974" s="180"/>
      <c r="W974" s="180"/>
      <c r="X974" s="180"/>
      <c r="Y974" s="180"/>
      <c r="Z974" s="180"/>
      <c r="AA974" s="180"/>
      <c r="AB974" s="180"/>
      <c r="AC974" s="180"/>
      <c r="AD974" s="180"/>
      <c r="AE974" s="180"/>
      <c r="AF974" s="180"/>
      <c r="AG974" s="180"/>
      <c r="AH974" s="180"/>
    </row>
    <row r="975" ht="15.75" customHeight="1">
      <c r="A975" s="201"/>
      <c r="B975" s="167"/>
      <c r="C975" s="160"/>
      <c r="D975" s="167"/>
      <c r="E975" s="96"/>
      <c r="F975" s="202"/>
      <c r="G975" s="160"/>
      <c r="H975" s="160"/>
      <c r="I975" s="160"/>
      <c r="J975" s="160"/>
      <c r="K975" s="203"/>
      <c r="L975" s="180"/>
      <c r="M975" s="180"/>
      <c r="N975" s="180"/>
      <c r="O975" s="180"/>
      <c r="P975" s="180"/>
      <c r="Q975" s="180"/>
      <c r="R975" s="180"/>
      <c r="S975" s="204"/>
      <c r="T975" s="204"/>
      <c r="U975" s="180"/>
      <c r="V975" s="180"/>
      <c r="W975" s="180"/>
      <c r="X975" s="180"/>
      <c r="Y975" s="180"/>
      <c r="Z975" s="180"/>
      <c r="AA975" s="180"/>
      <c r="AB975" s="180"/>
      <c r="AC975" s="180"/>
      <c r="AD975" s="180"/>
      <c r="AE975" s="180"/>
      <c r="AF975" s="180"/>
      <c r="AG975" s="180"/>
      <c r="AH975" s="180"/>
    </row>
    <row r="976" ht="15.75" customHeight="1">
      <c r="A976" s="201"/>
      <c r="B976" s="167"/>
      <c r="C976" s="160"/>
      <c r="D976" s="167"/>
      <c r="E976" s="96"/>
      <c r="F976" s="202"/>
      <c r="G976" s="160"/>
      <c r="H976" s="160"/>
      <c r="I976" s="160"/>
      <c r="J976" s="160"/>
      <c r="K976" s="203"/>
      <c r="L976" s="180"/>
      <c r="M976" s="180"/>
      <c r="N976" s="180"/>
      <c r="O976" s="180"/>
      <c r="P976" s="180"/>
      <c r="Q976" s="180"/>
      <c r="R976" s="180"/>
      <c r="S976" s="204"/>
      <c r="T976" s="204"/>
      <c r="U976" s="180"/>
      <c r="V976" s="180"/>
      <c r="W976" s="180"/>
      <c r="X976" s="180"/>
      <c r="Y976" s="180"/>
      <c r="Z976" s="180"/>
      <c r="AA976" s="180"/>
      <c r="AB976" s="180"/>
      <c r="AC976" s="180"/>
      <c r="AD976" s="180"/>
      <c r="AE976" s="180"/>
      <c r="AF976" s="180"/>
      <c r="AG976" s="180"/>
      <c r="AH976" s="180"/>
    </row>
    <row r="977" ht="15.75" customHeight="1">
      <c r="A977" s="201"/>
      <c r="B977" s="167"/>
      <c r="C977" s="160"/>
      <c r="D977" s="167"/>
      <c r="E977" s="96"/>
      <c r="F977" s="202"/>
      <c r="G977" s="160"/>
      <c r="H977" s="160"/>
      <c r="I977" s="160"/>
      <c r="J977" s="160"/>
      <c r="K977" s="203"/>
      <c r="L977" s="180"/>
      <c r="M977" s="180"/>
      <c r="N977" s="180"/>
      <c r="O977" s="180"/>
      <c r="P977" s="180"/>
      <c r="Q977" s="180"/>
      <c r="R977" s="180"/>
      <c r="S977" s="204"/>
      <c r="T977" s="204"/>
      <c r="U977" s="180"/>
      <c r="V977" s="180"/>
      <c r="W977" s="180"/>
      <c r="X977" s="180"/>
      <c r="Y977" s="180"/>
      <c r="Z977" s="180"/>
      <c r="AA977" s="180"/>
      <c r="AB977" s="180"/>
      <c r="AC977" s="180"/>
      <c r="AD977" s="180"/>
      <c r="AE977" s="180"/>
      <c r="AF977" s="180"/>
      <c r="AG977" s="180"/>
      <c r="AH977" s="180"/>
    </row>
    <row r="978" ht="15.75" customHeight="1">
      <c r="A978" s="201"/>
      <c r="B978" s="167"/>
      <c r="C978" s="160"/>
      <c r="D978" s="167"/>
      <c r="E978" s="96"/>
      <c r="F978" s="202"/>
      <c r="G978" s="160"/>
      <c r="H978" s="160"/>
      <c r="I978" s="160"/>
      <c r="J978" s="160"/>
      <c r="K978" s="203"/>
      <c r="L978" s="180"/>
      <c r="M978" s="180"/>
      <c r="N978" s="180"/>
      <c r="O978" s="180"/>
      <c r="P978" s="180"/>
      <c r="Q978" s="180"/>
      <c r="R978" s="180"/>
      <c r="S978" s="204"/>
      <c r="T978" s="204"/>
      <c r="U978" s="180"/>
      <c r="V978" s="180"/>
      <c r="W978" s="180"/>
      <c r="X978" s="180"/>
      <c r="Y978" s="180"/>
      <c r="Z978" s="180"/>
      <c r="AA978" s="180"/>
      <c r="AB978" s="180"/>
      <c r="AC978" s="180"/>
      <c r="AD978" s="180"/>
      <c r="AE978" s="180"/>
      <c r="AF978" s="180"/>
      <c r="AG978" s="180"/>
      <c r="AH978" s="180"/>
    </row>
    <row r="979" ht="15.75" customHeight="1">
      <c r="A979" s="201"/>
      <c r="B979" s="167"/>
      <c r="C979" s="160"/>
      <c r="D979" s="167"/>
      <c r="E979" s="96"/>
      <c r="F979" s="202"/>
      <c r="G979" s="160"/>
      <c r="H979" s="160"/>
      <c r="I979" s="160"/>
      <c r="J979" s="160"/>
      <c r="K979" s="203"/>
      <c r="L979" s="180"/>
      <c r="M979" s="180"/>
      <c r="N979" s="180"/>
      <c r="O979" s="180"/>
      <c r="P979" s="180"/>
      <c r="Q979" s="180"/>
      <c r="R979" s="180"/>
      <c r="S979" s="204"/>
      <c r="T979" s="204"/>
      <c r="U979" s="180"/>
      <c r="V979" s="180"/>
      <c r="W979" s="180"/>
      <c r="X979" s="180"/>
      <c r="Y979" s="180"/>
      <c r="Z979" s="180"/>
      <c r="AA979" s="180"/>
      <c r="AB979" s="180"/>
      <c r="AC979" s="180"/>
      <c r="AD979" s="180"/>
      <c r="AE979" s="180"/>
      <c r="AF979" s="180"/>
      <c r="AG979" s="180"/>
      <c r="AH979" s="180"/>
    </row>
    <row r="980" ht="15.75" customHeight="1">
      <c r="A980" s="201"/>
      <c r="B980" s="167"/>
      <c r="C980" s="160"/>
      <c r="D980" s="167"/>
      <c r="E980" s="96"/>
      <c r="F980" s="202"/>
      <c r="G980" s="160"/>
      <c r="H980" s="160"/>
      <c r="I980" s="160"/>
      <c r="J980" s="160"/>
      <c r="K980" s="203"/>
      <c r="L980" s="180"/>
      <c r="M980" s="180"/>
      <c r="N980" s="180"/>
      <c r="O980" s="180"/>
      <c r="P980" s="180"/>
      <c r="Q980" s="180"/>
      <c r="R980" s="180"/>
      <c r="S980" s="204"/>
      <c r="T980" s="204"/>
      <c r="U980" s="180"/>
      <c r="V980" s="180"/>
      <c r="W980" s="180"/>
      <c r="X980" s="180"/>
      <c r="Y980" s="180"/>
      <c r="Z980" s="180"/>
      <c r="AA980" s="180"/>
      <c r="AB980" s="180"/>
      <c r="AC980" s="180"/>
      <c r="AD980" s="180"/>
      <c r="AE980" s="180"/>
      <c r="AF980" s="180"/>
      <c r="AG980" s="180"/>
      <c r="AH980" s="180"/>
    </row>
    <row r="981" ht="15.75" customHeight="1">
      <c r="A981" s="201"/>
      <c r="B981" s="167"/>
      <c r="C981" s="160"/>
      <c r="D981" s="167"/>
      <c r="E981" s="96"/>
      <c r="F981" s="202"/>
      <c r="G981" s="160"/>
      <c r="H981" s="160"/>
      <c r="I981" s="160"/>
      <c r="J981" s="160"/>
      <c r="K981" s="203"/>
      <c r="L981" s="180"/>
      <c r="M981" s="180"/>
      <c r="N981" s="180"/>
      <c r="O981" s="180"/>
      <c r="P981" s="180"/>
      <c r="Q981" s="180"/>
      <c r="R981" s="180"/>
      <c r="S981" s="204"/>
      <c r="T981" s="204"/>
      <c r="U981" s="180"/>
      <c r="V981" s="180"/>
      <c r="W981" s="180"/>
      <c r="X981" s="180"/>
      <c r="Y981" s="180"/>
      <c r="Z981" s="180"/>
      <c r="AA981" s="180"/>
      <c r="AB981" s="180"/>
      <c r="AC981" s="180"/>
      <c r="AD981" s="180"/>
      <c r="AE981" s="180"/>
      <c r="AF981" s="180"/>
      <c r="AG981" s="180"/>
      <c r="AH981" s="180"/>
    </row>
    <row r="982" ht="15.75" customHeight="1">
      <c r="A982" s="201"/>
      <c r="B982" s="167"/>
      <c r="C982" s="160"/>
      <c r="D982" s="167"/>
      <c r="E982" s="96"/>
      <c r="F982" s="202"/>
      <c r="G982" s="160"/>
      <c r="H982" s="160"/>
      <c r="I982" s="160"/>
      <c r="J982" s="160"/>
      <c r="K982" s="203"/>
      <c r="L982" s="180"/>
      <c r="M982" s="180"/>
      <c r="N982" s="180"/>
      <c r="O982" s="180"/>
      <c r="P982" s="180"/>
      <c r="Q982" s="180"/>
      <c r="R982" s="180"/>
      <c r="S982" s="204"/>
      <c r="T982" s="204"/>
      <c r="U982" s="180"/>
      <c r="V982" s="180"/>
      <c r="W982" s="180"/>
      <c r="X982" s="180"/>
      <c r="Y982" s="180"/>
      <c r="Z982" s="180"/>
      <c r="AA982" s="180"/>
      <c r="AB982" s="180"/>
      <c r="AC982" s="180"/>
      <c r="AD982" s="180"/>
      <c r="AE982" s="180"/>
      <c r="AF982" s="180"/>
      <c r="AG982" s="180"/>
      <c r="AH982" s="180"/>
    </row>
    <row r="983" ht="15.75" customHeight="1">
      <c r="A983" s="201"/>
      <c r="B983" s="167"/>
      <c r="C983" s="160"/>
      <c r="D983" s="167"/>
      <c r="E983" s="96"/>
      <c r="F983" s="202"/>
      <c r="G983" s="160"/>
      <c r="H983" s="160"/>
      <c r="I983" s="160"/>
      <c r="J983" s="160"/>
      <c r="K983" s="203"/>
      <c r="L983" s="180"/>
      <c r="M983" s="180"/>
      <c r="N983" s="180"/>
      <c r="O983" s="180"/>
      <c r="P983" s="180"/>
      <c r="Q983" s="180"/>
      <c r="R983" s="180"/>
      <c r="S983" s="204"/>
      <c r="T983" s="204"/>
      <c r="U983" s="180"/>
      <c r="V983" s="180"/>
      <c r="W983" s="180"/>
      <c r="X983" s="180"/>
      <c r="Y983" s="180"/>
      <c r="Z983" s="180"/>
      <c r="AA983" s="180"/>
      <c r="AB983" s="180"/>
      <c r="AC983" s="180"/>
      <c r="AD983" s="180"/>
      <c r="AE983" s="180"/>
      <c r="AF983" s="180"/>
      <c r="AG983" s="180"/>
      <c r="AH983" s="180"/>
    </row>
    <row r="984" ht="15.75" customHeight="1">
      <c r="A984" s="201"/>
      <c r="B984" s="167"/>
      <c r="C984" s="160"/>
      <c r="D984" s="167"/>
      <c r="E984" s="96"/>
      <c r="F984" s="202"/>
      <c r="G984" s="160"/>
      <c r="H984" s="160"/>
      <c r="I984" s="160"/>
      <c r="J984" s="160"/>
      <c r="K984" s="203"/>
      <c r="L984" s="180"/>
      <c r="M984" s="180"/>
      <c r="N984" s="180"/>
      <c r="O984" s="180"/>
      <c r="P984" s="180"/>
      <c r="Q984" s="180"/>
      <c r="R984" s="180"/>
      <c r="S984" s="204"/>
      <c r="T984" s="204"/>
      <c r="U984" s="180"/>
      <c r="V984" s="180"/>
      <c r="W984" s="180"/>
      <c r="X984" s="180"/>
      <c r="Y984" s="180"/>
      <c r="Z984" s="180"/>
      <c r="AA984" s="180"/>
      <c r="AB984" s="180"/>
      <c r="AC984" s="180"/>
      <c r="AD984" s="180"/>
      <c r="AE984" s="180"/>
      <c r="AF984" s="180"/>
      <c r="AG984" s="180"/>
      <c r="AH984" s="180"/>
    </row>
    <row r="985" ht="15.75" customHeight="1">
      <c r="A985" s="201"/>
      <c r="B985" s="167"/>
      <c r="C985" s="160"/>
      <c r="D985" s="167"/>
      <c r="E985" s="96"/>
      <c r="F985" s="202"/>
      <c r="G985" s="160"/>
      <c r="H985" s="160"/>
      <c r="I985" s="160"/>
      <c r="J985" s="160"/>
      <c r="K985" s="203"/>
      <c r="L985" s="180"/>
      <c r="M985" s="180"/>
      <c r="N985" s="180"/>
      <c r="O985" s="180"/>
      <c r="P985" s="180"/>
      <c r="Q985" s="180"/>
      <c r="R985" s="180"/>
      <c r="S985" s="204"/>
      <c r="T985" s="204"/>
      <c r="U985" s="180"/>
      <c r="V985" s="180"/>
      <c r="W985" s="180"/>
      <c r="X985" s="180"/>
      <c r="Y985" s="180"/>
      <c r="Z985" s="180"/>
      <c r="AA985" s="180"/>
      <c r="AB985" s="180"/>
      <c r="AC985" s="180"/>
      <c r="AD985" s="180"/>
      <c r="AE985" s="180"/>
      <c r="AF985" s="180"/>
      <c r="AG985" s="180"/>
      <c r="AH985" s="180"/>
    </row>
    <row r="986" ht="15.75" customHeight="1">
      <c r="A986" s="201"/>
      <c r="B986" s="167"/>
      <c r="C986" s="160"/>
      <c r="D986" s="167"/>
      <c r="E986" s="96"/>
      <c r="F986" s="202"/>
      <c r="G986" s="160"/>
      <c r="H986" s="160"/>
      <c r="I986" s="160"/>
      <c r="J986" s="160"/>
      <c r="K986" s="203"/>
      <c r="L986" s="180"/>
      <c r="M986" s="180"/>
      <c r="N986" s="180"/>
      <c r="O986" s="180"/>
      <c r="P986" s="180"/>
      <c r="Q986" s="180"/>
      <c r="R986" s="180"/>
      <c r="S986" s="204"/>
      <c r="T986" s="204"/>
      <c r="U986" s="180"/>
      <c r="V986" s="180"/>
      <c r="W986" s="180"/>
      <c r="X986" s="180"/>
      <c r="Y986" s="180"/>
      <c r="Z986" s="180"/>
      <c r="AA986" s="180"/>
      <c r="AB986" s="180"/>
      <c r="AC986" s="180"/>
      <c r="AD986" s="180"/>
      <c r="AE986" s="180"/>
      <c r="AF986" s="180"/>
      <c r="AG986" s="180"/>
      <c r="AH986" s="180"/>
    </row>
    <row r="987" ht="15.75" customHeight="1">
      <c r="A987" s="201"/>
      <c r="B987" s="167"/>
      <c r="C987" s="160"/>
      <c r="D987" s="167"/>
      <c r="E987" s="96"/>
      <c r="F987" s="202"/>
      <c r="G987" s="160"/>
      <c r="H987" s="160"/>
      <c r="I987" s="160"/>
      <c r="J987" s="160"/>
      <c r="K987" s="203"/>
      <c r="L987" s="180"/>
      <c r="M987" s="180"/>
      <c r="N987" s="180"/>
      <c r="O987" s="180"/>
      <c r="P987" s="180"/>
      <c r="Q987" s="180"/>
      <c r="R987" s="180"/>
      <c r="S987" s="204"/>
      <c r="T987" s="204"/>
      <c r="U987" s="180"/>
      <c r="V987" s="180"/>
      <c r="W987" s="180"/>
      <c r="X987" s="180"/>
      <c r="Y987" s="180"/>
      <c r="Z987" s="180"/>
      <c r="AA987" s="180"/>
      <c r="AB987" s="180"/>
      <c r="AC987" s="180"/>
      <c r="AD987" s="180"/>
      <c r="AE987" s="180"/>
      <c r="AF987" s="180"/>
      <c r="AG987" s="180"/>
      <c r="AH987" s="180"/>
    </row>
    <row r="988" ht="15.75" customHeight="1">
      <c r="A988" s="201"/>
      <c r="B988" s="167"/>
      <c r="C988" s="160"/>
      <c r="D988" s="167"/>
      <c r="E988" s="96"/>
      <c r="F988" s="202"/>
      <c r="G988" s="160"/>
      <c r="H988" s="160"/>
      <c r="I988" s="160"/>
      <c r="J988" s="160"/>
      <c r="K988" s="203"/>
      <c r="L988" s="180"/>
      <c r="M988" s="180"/>
      <c r="N988" s="180"/>
      <c r="O988" s="180"/>
      <c r="P988" s="180"/>
      <c r="Q988" s="180"/>
      <c r="R988" s="180"/>
      <c r="S988" s="204"/>
      <c r="T988" s="204"/>
      <c r="U988" s="180"/>
      <c r="V988" s="180"/>
      <c r="W988" s="180"/>
      <c r="X988" s="180"/>
      <c r="Y988" s="180"/>
      <c r="Z988" s="180"/>
      <c r="AA988" s="180"/>
      <c r="AB988" s="180"/>
      <c r="AC988" s="180"/>
      <c r="AD988" s="180"/>
      <c r="AE988" s="180"/>
      <c r="AF988" s="180"/>
      <c r="AG988" s="180"/>
      <c r="AH988" s="180"/>
    </row>
    <row r="989" ht="15.75" customHeight="1">
      <c r="A989" s="201"/>
      <c r="B989" s="167"/>
      <c r="C989" s="160"/>
      <c r="D989" s="167"/>
      <c r="E989" s="96"/>
      <c r="F989" s="202"/>
      <c r="G989" s="160"/>
      <c r="H989" s="160"/>
      <c r="I989" s="160"/>
      <c r="J989" s="160"/>
      <c r="K989" s="203"/>
      <c r="L989" s="180"/>
      <c r="M989" s="180"/>
      <c r="N989" s="180"/>
      <c r="O989" s="180"/>
      <c r="P989" s="180"/>
      <c r="Q989" s="180"/>
      <c r="R989" s="180"/>
      <c r="S989" s="204"/>
      <c r="T989" s="204"/>
      <c r="U989" s="180"/>
      <c r="V989" s="180"/>
      <c r="W989" s="180"/>
      <c r="X989" s="180"/>
      <c r="Y989" s="180"/>
      <c r="Z989" s="180"/>
      <c r="AA989" s="180"/>
      <c r="AB989" s="180"/>
      <c r="AC989" s="180"/>
      <c r="AD989" s="180"/>
      <c r="AE989" s="180"/>
      <c r="AF989" s="180"/>
      <c r="AG989" s="180"/>
      <c r="AH989" s="180"/>
    </row>
    <row r="990" ht="15.75" customHeight="1">
      <c r="A990" s="201"/>
      <c r="B990" s="167"/>
      <c r="C990" s="160"/>
      <c r="D990" s="167"/>
      <c r="E990" s="96"/>
      <c r="F990" s="202"/>
      <c r="G990" s="160"/>
      <c r="H990" s="160"/>
      <c r="I990" s="160"/>
      <c r="J990" s="160"/>
      <c r="K990" s="203"/>
      <c r="L990" s="180"/>
      <c r="M990" s="180"/>
      <c r="N990" s="180"/>
      <c r="O990" s="180"/>
      <c r="P990" s="180"/>
      <c r="Q990" s="180"/>
      <c r="R990" s="180"/>
      <c r="S990" s="204"/>
      <c r="T990" s="204"/>
      <c r="U990" s="180"/>
      <c r="V990" s="180"/>
      <c r="W990" s="180"/>
      <c r="X990" s="180"/>
      <c r="Y990" s="180"/>
      <c r="Z990" s="180"/>
      <c r="AA990" s="180"/>
      <c r="AB990" s="180"/>
      <c r="AC990" s="180"/>
      <c r="AD990" s="180"/>
      <c r="AE990" s="180"/>
      <c r="AF990" s="180"/>
      <c r="AG990" s="180"/>
      <c r="AH990" s="180"/>
    </row>
    <row r="991" ht="15.75" customHeight="1">
      <c r="A991" s="201"/>
      <c r="B991" s="167"/>
      <c r="C991" s="160"/>
      <c r="D991" s="167"/>
      <c r="E991" s="96"/>
      <c r="F991" s="202"/>
      <c r="G991" s="160"/>
      <c r="H991" s="160"/>
      <c r="I991" s="160"/>
      <c r="J991" s="160"/>
      <c r="K991" s="203"/>
      <c r="L991" s="180"/>
      <c r="M991" s="180"/>
      <c r="N991" s="180"/>
      <c r="O991" s="180"/>
      <c r="P991" s="180"/>
      <c r="Q991" s="180"/>
      <c r="R991" s="180"/>
      <c r="S991" s="204"/>
      <c r="T991" s="204"/>
      <c r="U991" s="180"/>
      <c r="V991" s="180"/>
      <c r="W991" s="180"/>
      <c r="X991" s="180"/>
      <c r="Y991" s="180"/>
      <c r="Z991" s="180"/>
      <c r="AA991" s="180"/>
      <c r="AB991" s="180"/>
      <c r="AC991" s="180"/>
      <c r="AD991" s="180"/>
      <c r="AE991" s="180"/>
      <c r="AF991" s="180"/>
      <c r="AG991" s="180"/>
      <c r="AH991" s="180"/>
    </row>
    <row r="992" ht="15.75" customHeight="1">
      <c r="A992" s="201"/>
      <c r="B992" s="167"/>
      <c r="C992" s="160"/>
      <c r="D992" s="167"/>
      <c r="E992" s="96"/>
      <c r="F992" s="202"/>
      <c r="G992" s="160"/>
      <c r="H992" s="160"/>
      <c r="I992" s="160"/>
      <c r="J992" s="160"/>
      <c r="K992" s="203"/>
      <c r="L992" s="180"/>
      <c r="M992" s="180"/>
      <c r="N992" s="180"/>
      <c r="O992" s="180"/>
      <c r="P992" s="180"/>
      <c r="Q992" s="180"/>
      <c r="R992" s="180"/>
      <c r="S992" s="204"/>
      <c r="T992" s="204"/>
      <c r="U992" s="180"/>
      <c r="V992" s="180"/>
      <c r="W992" s="180"/>
      <c r="X992" s="180"/>
      <c r="Y992" s="180"/>
      <c r="Z992" s="180"/>
      <c r="AA992" s="180"/>
      <c r="AB992" s="180"/>
      <c r="AC992" s="180"/>
      <c r="AD992" s="180"/>
      <c r="AE992" s="180"/>
      <c r="AF992" s="180"/>
      <c r="AG992" s="180"/>
      <c r="AH992" s="180"/>
    </row>
    <row r="993" ht="15.75" customHeight="1">
      <c r="A993" s="201"/>
      <c r="B993" s="167"/>
      <c r="C993" s="160"/>
      <c r="D993" s="167"/>
      <c r="E993" s="96"/>
      <c r="F993" s="202"/>
      <c r="G993" s="160"/>
      <c r="H993" s="160"/>
      <c r="I993" s="160"/>
      <c r="J993" s="160"/>
      <c r="K993" s="203"/>
      <c r="L993" s="180"/>
      <c r="M993" s="180"/>
      <c r="N993" s="180"/>
      <c r="O993" s="180"/>
      <c r="P993" s="180"/>
      <c r="Q993" s="180"/>
      <c r="R993" s="180"/>
      <c r="S993" s="204"/>
      <c r="T993" s="204"/>
      <c r="U993" s="180"/>
      <c r="V993" s="180"/>
      <c r="W993" s="180"/>
      <c r="X993" s="180"/>
      <c r="Y993" s="180"/>
      <c r="Z993" s="180"/>
      <c r="AA993" s="180"/>
      <c r="AB993" s="180"/>
      <c r="AC993" s="180"/>
      <c r="AD993" s="180"/>
      <c r="AE993" s="180"/>
      <c r="AF993" s="180"/>
      <c r="AG993" s="180"/>
      <c r="AH993" s="180"/>
    </row>
    <row r="994" ht="15.75" customHeight="1">
      <c r="A994" s="201"/>
      <c r="B994" s="167"/>
      <c r="C994" s="160"/>
      <c r="D994" s="167"/>
      <c r="E994" s="96"/>
      <c r="F994" s="202"/>
      <c r="G994" s="160"/>
      <c r="H994" s="160"/>
      <c r="I994" s="160"/>
      <c r="J994" s="160"/>
      <c r="K994" s="203"/>
      <c r="L994" s="180"/>
      <c r="M994" s="180"/>
      <c r="N994" s="180"/>
      <c r="O994" s="180"/>
      <c r="P994" s="180"/>
      <c r="Q994" s="180"/>
      <c r="R994" s="180"/>
      <c r="S994" s="204"/>
      <c r="T994" s="204"/>
      <c r="U994" s="180"/>
      <c r="V994" s="180"/>
      <c r="W994" s="180"/>
      <c r="X994" s="180"/>
      <c r="Y994" s="180"/>
      <c r="Z994" s="180"/>
      <c r="AA994" s="180"/>
      <c r="AB994" s="180"/>
      <c r="AC994" s="180"/>
      <c r="AD994" s="180"/>
      <c r="AE994" s="180"/>
      <c r="AF994" s="180"/>
      <c r="AG994" s="180"/>
      <c r="AH994" s="180"/>
    </row>
    <row r="995" ht="15.75" customHeight="1">
      <c r="A995" s="201"/>
      <c r="B995" s="167"/>
      <c r="C995" s="160"/>
      <c r="D995" s="167"/>
      <c r="E995" s="96"/>
      <c r="F995" s="202"/>
      <c r="G995" s="160"/>
      <c r="H995" s="160"/>
      <c r="I995" s="160"/>
      <c r="J995" s="160"/>
      <c r="K995" s="203"/>
      <c r="L995" s="180"/>
      <c r="M995" s="180"/>
      <c r="N995" s="180"/>
      <c r="O995" s="180"/>
      <c r="P995" s="180"/>
      <c r="Q995" s="180"/>
      <c r="R995" s="180"/>
      <c r="S995" s="204"/>
      <c r="T995" s="204"/>
      <c r="U995" s="180"/>
      <c r="V995" s="180"/>
      <c r="W995" s="180"/>
      <c r="X995" s="180"/>
      <c r="Y995" s="180"/>
      <c r="Z995" s="180"/>
      <c r="AA995" s="180"/>
      <c r="AB995" s="180"/>
      <c r="AC995" s="180"/>
      <c r="AD995" s="180"/>
      <c r="AE995" s="180"/>
      <c r="AF995" s="180"/>
      <c r="AG995" s="180"/>
      <c r="AH995" s="180"/>
    </row>
    <row r="996" ht="15.75" customHeight="1">
      <c r="A996" s="201"/>
      <c r="B996" s="167"/>
      <c r="C996" s="160"/>
      <c r="D996" s="167"/>
      <c r="E996" s="96"/>
      <c r="F996" s="202"/>
      <c r="G996" s="160"/>
      <c r="H996" s="160"/>
      <c r="I996" s="160"/>
      <c r="J996" s="160"/>
      <c r="K996" s="203"/>
      <c r="L996" s="180"/>
      <c r="M996" s="180"/>
      <c r="N996" s="180"/>
      <c r="O996" s="180"/>
      <c r="P996" s="180"/>
      <c r="Q996" s="180"/>
      <c r="R996" s="180"/>
      <c r="S996" s="204"/>
      <c r="T996" s="204"/>
      <c r="U996" s="180"/>
      <c r="V996" s="180"/>
      <c r="W996" s="180"/>
      <c r="X996" s="180"/>
      <c r="Y996" s="180"/>
      <c r="Z996" s="180"/>
      <c r="AA996" s="180"/>
      <c r="AB996" s="180"/>
      <c r="AC996" s="180"/>
      <c r="AD996" s="180"/>
      <c r="AE996" s="180"/>
      <c r="AF996" s="180"/>
      <c r="AG996" s="180"/>
      <c r="AH996" s="180"/>
    </row>
    <row r="997" ht="15.75" customHeight="1">
      <c r="A997" s="201"/>
      <c r="B997" s="167"/>
      <c r="C997" s="160"/>
      <c r="D997" s="167"/>
      <c r="E997" s="96"/>
      <c r="F997" s="202"/>
      <c r="G997" s="160"/>
      <c r="H997" s="160"/>
      <c r="I997" s="160"/>
      <c r="J997" s="160"/>
      <c r="K997" s="203"/>
      <c r="L997" s="180"/>
      <c r="M997" s="180"/>
      <c r="N997" s="180"/>
      <c r="O997" s="180"/>
      <c r="P997" s="180"/>
      <c r="Q997" s="180"/>
      <c r="R997" s="180"/>
      <c r="S997" s="204"/>
      <c r="T997" s="204"/>
      <c r="U997" s="180"/>
      <c r="V997" s="180"/>
      <c r="W997" s="180"/>
      <c r="X997" s="180"/>
      <c r="Y997" s="180"/>
      <c r="Z997" s="180"/>
      <c r="AA997" s="180"/>
      <c r="AB997" s="180"/>
      <c r="AC997" s="180"/>
      <c r="AD997" s="180"/>
      <c r="AE997" s="180"/>
      <c r="AF997" s="180"/>
      <c r="AG997" s="180"/>
      <c r="AH997" s="180"/>
    </row>
    <row r="998" ht="15.75" customHeight="1">
      <c r="A998" s="201"/>
      <c r="B998" s="167"/>
      <c r="C998" s="160"/>
      <c r="D998" s="167"/>
      <c r="E998" s="96"/>
      <c r="F998" s="202"/>
      <c r="G998" s="160"/>
      <c r="H998" s="160"/>
      <c r="I998" s="160"/>
      <c r="J998" s="160"/>
      <c r="K998" s="203"/>
      <c r="L998" s="180"/>
      <c r="M998" s="180"/>
      <c r="N998" s="180"/>
      <c r="O998" s="180"/>
      <c r="P998" s="180"/>
      <c r="Q998" s="180"/>
      <c r="R998" s="180"/>
      <c r="S998" s="204"/>
      <c r="T998" s="204"/>
      <c r="U998" s="180"/>
      <c r="V998" s="180"/>
      <c r="W998" s="180"/>
      <c r="X998" s="180"/>
      <c r="Y998" s="180"/>
      <c r="Z998" s="180"/>
      <c r="AA998" s="180"/>
      <c r="AB998" s="180"/>
      <c r="AC998" s="180"/>
      <c r="AD998" s="180"/>
      <c r="AE998" s="180"/>
      <c r="AF998" s="180"/>
      <c r="AG998" s="180"/>
      <c r="AH998" s="180"/>
    </row>
    <row r="999" ht="15.75" customHeight="1">
      <c r="A999" s="201"/>
      <c r="B999" s="167"/>
      <c r="C999" s="160"/>
      <c r="D999" s="167"/>
      <c r="E999" s="96"/>
      <c r="F999" s="202"/>
      <c r="G999" s="160"/>
      <c r="H999" s="160"/>
      <c r="I999" s="160"/>
      <c r="J999" s="160"/>
      <c r="K999" s="203"/>
      <c r="L999" s="180"/>
      <c r="M999" s="180"/>
      <c r="N999" s="180"/>
      <c r="O999" s="180"/>
      <c r="P999" s="180"/>
      <c r="Q999" s="180"/>
      <c r="R999" s="180"/>
      <c r="S999" s="204"/>
      <c r="T999" s="204"/>
      <c r="U999" s="180"/>
      <c r="V999" s="180"/>
      <c r="W999" s="180"/>
      <c r="X999" s="180"/>
      <c r="Y999" s="180"/>
      <c r="Z999" s="180"/>
      <c r="AA999" s="180"/>
      <c r="AB999" s="180"/>
      <c r="AC999" s="180"/>
      <c r="AD999" s="180"/>
      <c r="AE999" s="180"/>
      <c r="AF999" s="180"/>
      <c r="AG999" s="180"/>
      <c r="AH999" s="180"/>
    </row>
    <row r="1000" ht="15.75" customHeight="1">
      <c r="A1000" s="201"/>
      <c r="B1000" s="167"/>
      <c r="C1000" s="160"/>
      <c r="D1000" s="167"/>
      <c r="E1000" s="96"/>
      <c r="F1000" s="202"/>
      <c r="G1000" s="160"/>
      <c r="H1000" s="160"/>
      <c r="I1000" s="160"/>
      <c r="J1000" s="160"/>
      <c r="K1000" s="203"/>
      <c r="L1000" s="180"/>
      <c r="M1000" s="180"/>
      <c r="N1000" s="180"/>
      <c r="O1000" s="180"/>
      <c r="P1000" s="180"/>
      <c r="Q1000" s="180"/>
      <c r="R1000" s="180"/>
      <c r="S1000" s="204"/>
      <c r="T1000" s="204"/>
      <c r="U1000" s="180"/>
      <c r="V1000" s="180"/>
      <c r="W1000" s="180"/>
      <c r="X1000" s="180"/>
      <c r="Y1000" s="180"/>
      <c r="Z1000" s="180"/>
      <c r="AA1000" s="180"/>
      <c r="AB1000" s="180"/>
      <c r="AC1000" s="180"/>
      <c r="AD1000" s="180"/>
      <c r="AE1000" s="180"/>
      <c r="AF1000" s="180"/>
      <c r="AG1000" s="180"/>
      <c r="AH1000" s="180"/>
    </row>
    <row r="1001" ht="15.75" customHeight="1">
      <c r="A1001" s="201"/>
      <c r="B1001" s="167"/>
      <c r="C1001" s="160"/>
      <c r="D1001" s="167"/>
      <c r="E1001" s="96"/>
      <c r="F1001" s="202"/>
      <c r="G1001" s="160"/>
      <c r="H1001" s="160"/>
      <c r="I1001" s="160"/>
      <c r="J1001" s="160"/>
      <c r="K1001" s="203"/>
      <c r="L1001" s="180"/>
      <c r="M1001" s="180"/>
      <c r="N1001" s="180"/>
      <c r="O1001" s="180"/>
      <c r="P1001" s="180"/>
      <c r="Q1001" s="180"/>
      <c r="R1001" s="180"/>
      <c r="S1001" s="204"/>
      <c r="T1001" s="204"/>
      <c r="U1001" s="180"/>
      <c r="V1001" s="180"/>
      <c r="W1001" s="180"/>
      <c r="X1001" s="180"/>
      <c r="Y1001" s="180"/>
      <c r="Z1001" s="180"/>
      <c r="AA1001" s="180"/>
      <c r="AB1001" s="180"/>
      <c r="AC1001" s="180"/>
      <c r="AD1001" s="180"/>
      <c r="AE1001" s="180"/>
      <c r="AF1001" s="180"/>
      <c r="AG1001" s="180"/>
      <c r="AH1001" s="180"/>
    </row>
    <row r="1002" ht="15.75" customHeight="1">
      <c r="A1002" s="201"/>
      <c r="B1002" s="167"/>
      <c r="C1002" s="160"/>
      <c r="D1002" s="167"/>
      <c r="E1002" s="96"/>
      <c r="F1002" s="202"/>
      <c r="G1002" s="160"/>
      <c r="H1002" s="160"/>
      <c r="I1002" s="160"/>
      <c r="J1002" s="160"/>
      <c r="K1002" s="203"/>
      <c r="L1002" s="180"/>
      <c r="M1002" s="180"/>
      <c r="N1002" s="180"/>
      <c r="O1002" s="180"/>
      <c r="P1002" s="180"/>
      <c r="Q1002" s="180"/>
      <c r="R1002" s="180"/>
      <c r="S1002" s="204"/>
      <c r="T1002" s="204"/>
      <c r="U1002" s="180"/>
      <c r="V1002" s="180"/>
      <c r="W1002" s="180"/>
      <c r="X1002" s="180"/>
      <c r="Y1002" s="180"/>
      <c r="Z1002" s="180"/>
      <c r="AA1002" s="180"/>
      <c r="AB1002" s="180"/>
      <c r="AC1002" s="180"/>
      <c r="AD1002" s="180"/>
      <c r="AE1002" s="180"/>
      <c r="AF1002" s="180"/>
      <c r="AG1002" s="180"/>
      <c r="AH1002" s="180"/>
    </row>
    <row r="1003" ht="15.75" customHeight="1">
      <c r="A1003" s="201"/>
      <c r="B1003" s="167"/>
      <c r="C1003" s="160"/>
      <c r="D1003" s="167"/>
      <c r="E1003" s="96"/>
      <c r="F1003" s="202"/>
      <c r="G1003" s="160"/>
      <c r="H1003" s="160"/>
      <c r="I1003" s="160"/>
      <c r="J1003" s="160"/>
      <c r="K1003" s="203"/>
      <c r="L1003" s="180"/>
      <c r="M1003" s="180"/>
      <c r="N1003" s="180"/>
      <c r="O1003" s="180"/>
      <c r="P1003" s="180"/>
      <c r="Q1003" s="180"/>
      <c r="R1003" s="180"/>
      <c r="S1003" s="204"/>
      <c r="T1003" s="204"/>
      <c r="U1003" s="180"/>
      <c r="V1003" s="180"/>
      <c r="W1003" s="180"/>
      <c r="X1003" s="180"/>
      <c r="Y1003" s="180"/>
      <c r="Z1003" s="180"/>
      <c r="AA1003" s="180"/>
      <c r="AB1003" s="180"/>
      <c r="AC1003" s="180"/>
      <c r="AD1003" s="180"/>
      <c r="AE1003" s="180"/>
      <c r="AF1003" s="180"/>
      <c r="AG1003" s="180"/>
      <c r="AH1003" s="180"/>
    </row>
    <row r="1004" ht="15.75" customHeight="1">
      <c r="A1004" s="201"/>
      <c r="B1004" s="167"/>
      <c r="C1004" s="160"/>
      <c r="D1004" s="167"/>
      <c r="E1004" s="96"/>
      <c r="F1004" s="202"/>
      <c r="G1004" s="160"/>
      <c r="H1004" s="160"/>
      <c r="I1004" s="160"/>
      <c r="J1004" s="160"/>
      <c r="K1004" s="203"/>
      <c r="L1004" s="180"/>
      <c r="M1004" s="180"/>
      <c r="N1004" s="180"/>
      <c r="O1004" s="180"/>
      <c r="P1004" s="180"/>
      <c r="Q1004" s="180"/>
      <c r="R1004" s="180"/>
      <c r="S1004" s="204"/>
      <c r="T1004" s="204"/>
      <c r="U1004" s="180"/>
      <c r="V1004" s="180"/>
      <c r="W1004" s="180"/>
      <c r="X1004" s="180"/>
      <c r="Y1004" s="180"/>
      <c r="Z1004" s="180"/>
      <c r="AA1004" s="180"/>
      <c r="AB1004" s="180"/>
      <c r="AC1004" s="180"/>
      <c r="AD1004" s="180"/>
      <c r="AE1004" s="180"/>
      <c r="AF1004" s="180"/>
      <c r="AG1004" s="180"/>
      <c r="AH1004" s="180"/>
    </row>
    <row r="1005" ht="15.75" customHeight="1">
      <c r="A1005" s="201"/>
      <c r="B1005" s="167"/>
      <c r="C1005" s="160"/>
      <c r="D1005" s="167"/>
      <c r="E1005" s="96"/>
      <c r="F1005" s="202"/>
      <c r="G1005" s="160"/>
      <c r="H1005" s="160"/>
      <c r="I1005" s="160"/>
      <c r="J1005" s="160"/>
      <c r="K1005" s="203"/>
      <c r="L1005" s="180"/>
      <c r="M1005" s="180"/>
      <c r="N1005" s="180"/>
      <c r="O1005" s="180"/>
      <c r="P1005" s="180"/>
      <c r="Q1005" s="180"/>
      <c r="R1005" s="180"/>
      <c r="S1005" s="204"/>
      <c r="T1005" s="204"/>
      <c r="U1005" s="180"/>
      <c r="V1005" s="180"/>
      <c r="W1005" s="180"/>
      <c r="X1005" s="180"/>
      <c r="Y1005" s="180"/>
      <c r="Z1005" s="180"/>
      <c r="AA1005" s="180"/>
      <c r="AB1005" s="180"/>
      <c r="AC1005" s="180"/>
      <c r="AD1005" s="180"/>
      <c r="AE1005" s="180"/>
      <c r="AF1005" s="180"/>
      <c r="AG1005" s="180"/>
      <c r="AH1005" s="180"/>
    </row>
    <row r="1006" ht="15.75" customHeight="1">
      <c r="A1006" s="201"/>
      <c r="B1006" s="167"/>
      <c r="C1006" s="160"/>
      <c r="D1006" s="167"/>
      <c r="E1006" s="96"/>
      <c r="F1006" s="202"/>
      <c r="G1006" s="160"/>
      <c r="H1006" s="160"/>
      <c r="I1006" s="160"/>
      <c r="J1006" s="160"/>
      <c r="K1006" s="203"/>
      <c r="L1006" s="180"/>
      <c r="M1006" s="180"/>
      <c r="N1006" s="180"/>
      <c r="O1006" s="180"/>
      <c r="P1006" s="180"/>
      <c r="Q1006" s="180"/>
      <c r="R1006" s="180"/>
      <c r="S1006" s="204"/>
      <c r="T1006" s="204"/>
      <c r="U1006" s="180"/>
      <c r="V1006" s="180"/>
      <c r="W1006" s="180"/>
      <c r="X1006" s="180"/>
      <c r="Y1006" s="180"/>
      <c r="Z1006" s="180"/>
      <c r="AA1006" s="180"/>
      <c r="AB1006" s="180"/>
      <c r="AC1006" s="180"/>
      <c r="AD1006" s="180"/>
      <c r="AE1006" s="180"/>
      <c r="AF1006" s="180"/>
      <c r="AG1006" s="180"/>
      <c r="AH1006" s="180"/>
    </row>
    <row r="1007" ht="15.75" customHeight="1">
      <c r="A1007" s="201"/>
      <c r="B1007" s="167"/>
      <c r="C1007" s="160"/>
      <c r="D1007" s="167"/>
      <c r="E1007" s="96"/>
      <c r="F1007" s="202"/>
      <c r="G1007" s="160"/>
      <c r="H1007" s="160"/>
      <c r="I1007" s="160"/>
      <c r="J1007" s="160"/>
      <c r="K1007" s="203"/>
      <c r="L1007" s="180"/>
      <c r="M1007" s="180"/>
      <c r="N1007" s="180"/>
      <c r="O1007" s="180"/>
      <c r="P1007" s="180"/>
      <c r="Q1007" s="180"/>
      <c r="R1007" s="180"/>
      <c r="S1007" s="204"/>
      <c r="T1007" s="204"/>
      <c r="U1007" s="180"/>
      <c r="V1007" s="180"/>
      <c r="W1007" s="180"/>
      <c r="X1007" s="180"/>
      <c r="Y1007" s="180"/>
      <c r="Z1007" s="180"/>
      <c r="AA1007" s="180"/>
      <c r="AB1007" s="180"/>
      <c r="AC1007" s="180"/>
      <c r="AD1007" s="180"/>
      <c r="AE1007" s="180"/>
      <c r="AF1007" s="180"/>
      <c r="AG1007" s="180"/>
      <c r="AH1007" s="180"/>
    </row>
    <row r="1008" ht="15.75" customHeight="1">
      <c r="A1008" s="201"/>
      <c r="B1008" s="167"/>
      <c r="C1008" s="160"/>
      <c r="D1008" s="167"/>
      <c r="E1008" s="96"/>
      <c r="F1008" s="202"/>
      <c r="G1008" s="160"/>
      <c r="H1008" s="160"/>
      <c r="I1008" s="160"/>
      <c r="J1008" s="160"/>
      <c r="K1008" s="203"/>
      <c r="L1008" s="180"/>
      <c r="M1008" s="180"/>
      <c r="N1008" s="180"/>
      <c r="O1008" s="180"/>
      <c r="P1008" s="180"/>
      <c r="Q1008" s="180"/>
      <c r="R1008" s="180"/>
      <c r="S1008" s="204"/>
      <c r="T1008" s="204"/>
      <c r="U1008" s="180"/>
      <c r="V1008" s="180"/>
      <c r="W1008" s="180"/>
      <c r="X1008" s="180"/>
      <c r="Y1008" s="180"/>
      <c r="Z1008" s="180"/>
      <c r="AA1008" s="180"/>
      <c r="AB1008" s="180"/>
      <c r="AC1008" s="180"/>
      <c r="AD1008" s="180"/>
      <c r="AE1008" s="180"/>
      <c r="AF1008" s="180"/>
      <c r="AG1008" s="180"/>
      <c r="AH1008" s="180"/>
    </row>
    <row r="1009" ht="15.75" customHeight="1">
      <c r="A1009" s="201"/>
      <c r="B1009" s="167"/>
      <c r="C1009" s="160"/>
      <c r="D1009" s="167"/>
      <c r="E1009" s="96"/>
      <c r="F1009" s="202"/>
      <c r="G1009" s="160"/>
      <c r="H1009" s="160"/>
      <c r="I1009" s="160"/>
      <c r="J1009" s="160"/>
      <c r="K1009" s="203"/>
      <c r="L1009" s="180"/>
      <c r="M1009" s="180"/>
      <c r="N1009" s="180"/>
      <c r="O1009" s="180"/>
      <c r="P1009" s="180"/>
      <c r="Q1009" s="180"/>
      <c r="R1009" s="180"/>
      <c r="S1009" s="204"/>
      <c r="T1009" s="204"/>
      <c r="U1009" s="180"/>
      <c r="V1009" s="180"/>
      <c r="W1009" s="180"/>
      <c r="X1009" s="180"/>
      <c r="Y1009" s="180"/>
      <c r="Z1009" s="180"/>
      <c r="AA1009" s="180"/>
      <c r="AB1009" s="180"/>
      <c r="AC1009" s="180"/>
      <c r="AD1009" s="180"/>
      <c r="AE1009" s="180"/>
      <c r="AF1009" s="180"/>
      <c r="AG1009" s="180"/>
      <c r="AH1009" s="180"/>
    </row>
    <row r="1010" ht="15.75" customHeight="1">
      <c r="A1010" s="201"/>
      <c r="B1010" s="167"/>
      <c r="C1010" s="160"/>
      <c r="D1010" s="167"/>
      <c r="E1010" s="96"/>
      <c r="F1010" s="202"/>
      <c r="G1010" s="160"/>
      <c r="H1010" s="160"/>
      <c r="I1010" s="160"/>
      <c r="J1010" s="160"/>
      <c r="K1010" s="203"/>
      <c r="L1010" s="180"/>
      <c r="M1010" s="180"/>
      <c r="N1010" s="180"/>
      <c r="O1010" s="180"/>
      <c r="P1010" s="180"/>
      <c r="Q1010" s="180"/>
      <c r="R1010" s="180"/>
      <c r="S1010" s="204"/>
      <c r="T1010" s="204"/>
      <c r="U1010" s="180"/>
      <c r="V1010" s="180"/>
      <c r="W1010" s="180"/>
      <c r="X1010" s="180"/>
      <c r="Y1010" s="180"/>
      <c r="Z1010" s="180"/>
      <c r="AA1010" s="180"/>
      <c r="AB1010" s="180"/>
      <c r="AC1010" s="180"/>
      <c r="AD1010" s="180"/>
      <c r="AE1010" s="180"/>
      <c r="AF1010" s="180"/>
      <c r="AG1010" s="180"/>
      <c r="AH1010" s="180"/>
    </row>
    <row r="1011" ht="15.75" customHeight="1">
      <c r="A1011" s="201"/>
      <c r="B1011" s="167"/>
      <c r="C1011" s="160"/>
      <c r="D1011" s="167"/>
      <c r="E1011" s="96"/>
      <c r="F1011" s="202"/>
      <c r="G1011" s="160"/>
      <c r="H1011" s="160"/>
      <c r="I1011" s="160"/>
      <c r="J1011" s="160"/>
      <c r="K1011" s="203"/>
      <c r="L1011" s="180"/>
      <c r="M1011" s="180"/>
      <c r="N1011" s="180"/>
      <c r="O1011" s="180"/>
      <c r="P1011" s="180"/>
      <c r="Q1011" s="180"/>
      <c r="R1011" s="180"/>
      <c r="S1011" s="204"/>
      <c r="T1011" s="204"/>
      <c r="U1011" s="180"/>
      <c r="V1011" s="180"/>
      <c r="W1011" s="180"/>
      <c r="X1011" s="180"/>
      <c r="Y1011" s="180"/>
      <c r="Z1011" s="180"/>
      <c r="AA1011" s="180"/>
      <c r="AB1011" s="180"/>
      <c r="AC1011" s="180"/>
      <c r="AD1011" s="180"/>
      <c r="AE1011" s="180"/>
      <c r="AF1011" s="180"/>
      <c r="AG1011" s="180"/>
      <c r="AH1011" s="180"/>
    </row>
    <row r="1012" ht="15.75" customHeight="1">
      <c r="A1012" s="201"/>
      <c r="B1012" s="167"/>
      <c r="C1012" s="160"/>
      <c r="D1012" s="167"/>
      <c r="E1012" s="96"/>
      <c r="F1012" s="202"/>
      <c r="G1012" s="160"/>
      <c r="H1012" s="160"/>
      <c r="I1012" s="160"/>
      <c r="J1012" s="160"/>
      <c r="K1012" s="203"/>
      <c r="L1012" s="180"/>
      <c r="M1012" s="180"/>
      <c r="N1012" s="180"/>
      <c r="O1012" s="180"/>
      <c r="P1012" s="180"/>
      <c r="Q1012" s="180"/>
      <c r="R1012" s="180"/>
      <c r="S1012" s="204"/>
      <c r="T1012" s="204"/>
      <c r="U1012" s="180"/>
      <c r="V1012" s="180"/>
      <c r="W1012" s="180"/>
      <c r="X1012" s="180"/>
      <c r="Y1012" s="180"/>
      <c r="Z1012" s="180"/>
      <c r="AA1012" s="180"/>
      <c r="AB1012" s="180"/>
      <c r="AC1012" s="180"/>
      <c r="AD1012" s="180"/>
      <c r="AE1012" s="180"/>
      <c r="AF1012" s="180"/>
      <c r="AG1012" s="180"/>
      <c r="AH1012" s="180"/>
    </row>
    <row r="1013" ht="15.75" customHeight="1">
      <c r="A1013" s="201"/>
      <c r="B1013" s="167"/>
      <c r="C1013" s="160"/>
      <c r="D1013" s="167"/>
      <c r="E1013" s="96"/>
      <c r="F1013" s="202"/>
      <c r="G1013" s="160"/>
      <c r="H1013" s="160"/>
      <c r="I1013" s="160"/>
      <c r="J1013" s="160"/>
      <c r="K1013" s="203"/>
      <c r="L1013" s="180"/>
      <c r="M1013" s="180"/>
      <c r="N1013" s="180"/>
      <c r="O1013" s="180"/>
      <c r="P1013" s="180"/>
      <c r="Q1013" s="180"/>
      <c r="R1013" s="180"/>
      <c r="S1013" s="204"/>
      <c r="T1013" s="204"/>
      <c r="U1013" s="180"/>
      <c r="V1013" s="180"/>
      <c r="W1013" s="180"/>
      <c r="X1013" s="180"/>
      <c r="Y1013" s="180"/>
      <c r="Z1013" s="180"/>
      <c r="AA1013" s="180"/>
      <c r="AB1013" s="180"/>
      <c r="AC1013" s="180"/>
      <c r="AD1013" s="180"/>
      <c r="AE1013" s="180"/>
      <c r="AF1013" s="180"/>
      <c r="AG1013" s="180"/>
      <c r="AH1013" s="180"/>
    </row>
    <row r="1014" ht="15.75" customHeight="1">
      <c r="A1014" s="201"/>
      <c r="B1014" s="167"/>
      <c r="C1014" s="160"/>
      <c r="D1014" s="167"/>
      <c r="E1014" s="96"/>
      <c r="F1014" s="202"/>
      <c r="G1014" s="160"/>
      <c r="H1014" s="160"/>
      <c r="I1014" s="160"/>
      <c r="J1014" s="160"/>
      <c r="K1014" s="203"/>
      <c r="L1014" s="180"/>
      <c r="M1014" s="180"/>
      <c r="N1014" s="180"/>
      <c r="O1014" s="180"/>
      <c r="P1014" s="180"/>
      <c r="Q1014" s="180"/>
      <c r="R1014" s="180"/>
      <c r="S1014" s="204"/>
      <c r="T1014" s="204"/>
      <c r="U1014" s="180"/>
      <c r="V1014" s="180"/>
      <c r="W1014" s="180"/>
      <c r="X1014" s="180"/>
      <c r="Y1014" s="180"/>
      <c r="Z1014" s="180"/>
      <c r="AA1014" s="180"/>
      <c r="AB1014" s="180"/>
      <c r="AC1014" s="180"/>
      <c r="AD1014" s="180"/>
      <c r="AE1014" s="180"/>
      <c r="AF1014" s="180"/>
      <c r="AG1014" s="180"/>
      <c r="AH1014" s="180"/>
    </row>
    <row r="1015" ht="15.75" customHeight="1">
      <c r="A1015" s="201"/>
      <c r="B1015" s="167"/>
      <c r="C1015" s="160"/>
      <c r="D1015" s="167"/>
      <c r="E1015" s="96"/>
      <c r="F1015" s="202"/>
      <c r="G1015" s="160"/>
      <c r="H1015" s="160"/>
      <c r="I1015" s="160"/>
      <c r="J1015" s="160"/>
      <c r="K1015" s="203"/>
      <c r="L1015" s="180"/>
      <c r="M1015" s="180"/>
      <c r="N1015" s="180"/>
      <c r="O1015" s="180"/>
      <c r="P1015" s="180"/>
      <c r="Q1015" s="180"/>
      <c r="R1015" s="180"/>
      <c r="S1015" s="204"/>
      <c r="T1015" s="204"/>
      <c r="U1015" s="180"/>
      <c r="V1015" s="180"/>
      <c r="W1015" s="180"/>
      <c r="X1015" s="180"/>
      <c r="Y1015" s="180"/>
      <c r="Z1015" s="180"/>
      <c r="AA1015" s="180"/>
      <c r="AB1015" s="180"/>
      <c r="AC1015" s="180"/>
      <c r="AD1015" s="180"/>
      <c r="AE1015" s="180"/>
      <c r="AF1015" s="180"/>
      <c r="AG1015" s="180"/>
      <c r="AH1015" s="180"/>
    </row>
    <row r="1016" ht="15.75" customHeight="1">
      <c r="A1016" s="201"/>
      <c r="B1016" s="167"/>
      <c r="C1016" s="160"/>
      <c r="D1016" s="167"/>
      <c r="E1016" s="96"/>
      <c r="F1016" s="202"/>
      <c r="G1016" s="160"/>
      <c r="H1016" s="160"/>
      <c r="I1016" s="160"/>
      <c r="J1016" s="160"/>
      <c r="K1016" s="203"/>
      <c r="L1016" s="180"/>
      <c r="M1016" s="180"/>
      <c r="N1016" s="180"/>
      <c r="O1016" s="180"/>
      <c r="P1016" s="180"/>
      <c r="Q1016" s="180"/>
      <c r="R1016" s="180"/>
      <c r="S1016" s="204"/>
      <c r="T1016" s="204"/>
      <c r="U1016" s="180"/>
      <c r="V1016" s="180"/>
      <c r="W1016" s="180"/>
      <c r="X1016" s="180"/>
      <c r="Y1016" s="180"/>
      <c r="Z1016" s="180"/>
      <c r="AA1016" s="180"/>
      <c r="AB1016" s="180"/>
      <c r="AC1016" s="180"/>
      <c r="AD1016" s="180"/>
      <c r="AE1016" s="180"/>
      <c r="AF1016" s="180"/>
      <c r="AG1016" s="180"/>
      <c r="AH1016" s="180"/>
    </row>
    <row r="1017" ht="15.75" customHeight="1">
      <c r="A1017" s="201"/>
      <c r="B1017" s="167"/>
      <c r="C1017" s="160"/>
      <c r="D1017" s="167"/>
      <c r="E1017" s="96"/>
      <c r="F1017" s="202"/>
      <c r="G1017" s="160"/>
      <c r="H1017" s="160"/>
      <c r="I1017" s="160"/>
      <c r="J1017" s="160"/>
      <c r="K1017" s="203"/>
      <c r="L1017" s="180"/>
      <c r="M1017" s="180"/>
      <c r="N1017" s="180"/>
      <c r="O1017" s="180"/>
      <c r="P1017" s="180"/>
      <c r="Q1017" s="180"/>
      <c r="R1017" s="180"/>
      <c r="S1017" s="204"/>
      <c r="T1017" s="204"/>
      <c r="U1017" s="180"/>
      <c r="V1017" s="180"/>
      <c r="W1017" s="180"/>
      <c r="X1017" s="180"/>
      <c r="Y1017" s="180"/>
      <c r="Z1017" s="180"/>
      <c r="AA1017" s="180"/>
      <c r="AB1017" s="180"/>
      <c r="AC1017" s="180"/>
      <c r="AD1017" s="180"/>
      <c r="AE1017" s="180"/>
      <c r="AF1017" s="180"/>
      <c r="AG1017" s="180"/>
      <c r="AH1017" s="180"/>
    </row>
    <row r="1018" ht="15.75" customHeight="1">
      <c r="A1018" s="201"/>
      <c r="B1018" s="167"/>
      <c r="C1018" s="160"/>
      <c r="D1018" s="167"/>
      <c r="E1018" s="96"/>
      <c r="F1018" s="202"/>
      <c r="G1018" s="160"/>
      <c r="H1018" s="160"/>
      <c r="I1018" s="160"/>
      <c r="J1018" s="160"/>
      <c r="K1018" s="203"/>
      <c r="L1018" s="180"/>
      <c r="M1018" s="180"/>
      <c r="N1018" s="180"/>
      <c r="O1018" s="180"/>
      <c r="P1018" s="180"/>
      <c r="Q1018" s="180"/>
      <c r="R1018" s="180"/>
      <c r="S1018" s="204"/>
      <c r="T1018" s="204"/>
      <c r="U1018" s="180"/>
      <c r="V1018" s="180"/>
      <c r="W1018" s="180"/>
      <c r="X1018" s="180"/>
      <c r="Y1018" s="180"/>
      <c r="Z1018" s="180"/>
      <c r="AA1018" s="180"/>
      <c r="AB1018" s="180"/>
      <c r="AC1018" s="180"/>
      <c r="AD1018" s="180"/>
      <c r="AE1018" s="180"/>
      <c r="AF1018" s="180"/>
      <c r="AG1018" s="180"/>
      <c r="AH1018" s="180"/>
    </row>
    <row r="1019" ht="15.75" customHeight="1">
      <c r="A1019" s="201"/>
      <c r="B1019" s="167"/>
      <c r="C1019" s="160"/>
      <c r="D1019" s="167"/>
      <c r="E1019" s="96"/>
      <c r="F1019" s="202"/>
      <c r="G1019" s="160"/>
      <c r="H1019" s="160"/>
      <c r="I1019" s="160"/>
      <c r="J1019" s="160"/>
      <c r="K1019" s="203"/>
      <c r="L1019" s="180"/>
      <c r="M1019" s="180"/>
      <c r="N1019" s="180"/>
      <c r="O1019" s="180"/>
      <c r="P1019" s="180"/>
      <c r="Q1019" s="180"/>
      <c r="R1019" s="180"/>
      <c r="S1019" s="204"/>
      <c r="T1019" s="204"/>
      <c r="U1019" s="180"/>
      <c r="V1019" s="180"/>
      <c r="W1019" s="180"/>
      <c r="X1019" s="180"/>
      <c r="Y1019" s="180"/>
      <c r="Z1019" s="180"/>
      <c r="AA1019" s="180"/>
      <c r="AB1019" s="180"/>
      <c r="AC1019" s="180"/>
      <c r="AD1019" s="180"/>
      <c r="AE1019" s="180"/>
      <c r="AF1019" s="180"/>
      <c r="AG1019" s="180"/>
      <c r="AH1019" s="180"/>
    </row>
    <row r="1020" ht="15.75" customHeight="1">
      <c r="A1020" s="201"/>
      <c r="B1020" s="167"/>
      <c r="C1020" s="160"/>
      <c r="D1020" s="167"/>
      <c r="E1020" s="96"/>
      <c r="F1020" s="202"/>
      <c r="G1020" s="160"/>
      <c r="H1020" s="160"/>
      <c r="I1020" s="160"/>
      <c r="J1020" s="160"/>
      <c r="K1020" s="203"/>
      <c r="L1020" s="180"/>
      <c r="M1020" s="180"/>
      <c r="N1020" s="180"/>
      <c r="O1020" s="180"/>
      <c r="P1020" s="180"/>
      <c r="Q1020" s="180"/>
      <c r="R1020" s="180"/>
      <c r="S1020" s="204"/>
      <c r="T1020" s="204"/>
      <c r="U1020" s="180"/>
      <c r="V1020" s="180"/>
      <c r="W1020" s="180"/>
      <c r="X1020" s="180"/>
      <c r="Y1020" s="180"/>
      <c r="Z1020" s="180"/>
      <c r="AA1020" s="180"/>
      <c r="AB1020" s="180"/>
      <c r="AC1020" s="180"/>
      <c r="AD1020" s="180"/>
      <c r="AE1020" s="180"/>
      <c r="AF1020" s="180"/>
      <c r="AG1020" s="180"/>
      <c r="AH1020" s="180"/>
    </row>
    <row r="1021" ht="15.75" customHeight="1">
      <c r="A1021" s="201"/>
      <c r="B1021" s="167"/>
      <c r="C1021" s="160"/>
      <c r="D1021" s="167"/>
      <c r="E1021" s="96"/>
      <c r="F1021" s="202"/>
      <c r="G1021" s="160"/>
      <c r="H1021" s="160"/>
      <c r="I1021" s="160"/>
      <c r="J1021" s="160"/>
      <c r="K1021" s="203"/>
      <c r="L1021" s="180"/>
      <c r="M1021" s="180"/>
      <c r="N1021" s="180"/>
      <c r="O1021" s="180"/>
      <c r="P1021" s="180"/>
      <c r="Q1021" s="180"/>
      <c r="R1021" s="180"/>
      <c r="S1021" s="204"/>
      <c r="T1021" s="204"/>
      <c r="U1021" s="180"/>
      <c r="V1021" s="180"/>
      <c r="W1021" s="180"/>
      <c r="X1021" s="180"/>
      <c r="Y1021" s="180"/>
      <c r="Z1021" s="180"/>
      <c r="AA1021" s="180"/>
      <c r="AB1021" s="180"/>
      <c r="AC1021" s="180"/>
      <c r="AD1021" s="180"/>
      <c r="AE1021" s="180"/>
      <c r="AF1021" s="180"/>
      <c r="AG1021" s="180"/>
      <c r="AH1021" s="180"/>
    </row>
    <row r="1022" ht="15.75" customHeight="1">
      <c r="A1022" s="201"/>
      <c r="B1022" s="167"/>
      <c r="C1022" s="160"/>
      <c r="D1022" s="167"/>
      <c r="E1022" s="96"/>
      <c r="F1022" s="202"/>
      <c r="G1022" s="160"/>
      <c r="H1022" s="160"/>
      <c r="I1022" s="160"/>
      <c r="J1022" s="160"/>
      <c r="K1022" s="203"/>
      <c r="L1022" s="180"/>
      <c r="M1022" s="180"/>
      <c r="N1022" s="180"/>
      <c r="O1022" s="180"/>
      <c r="P1022" s="180"/>
      <c r="Q1022" s="180"/>
      <c r="R1022" s="180"/>
      <c r="S1022" s="204"/>
      <c r="T1022" s="204"/>
      <c r="U1022" s="180"/>
      <c r="V1022" s="180"/>
      <c r="W1022" s="180"/>
      <c r="X1022" s="180"/>
      <c r="Y1022" s="180"/>
      <c r="Z1022" s="180"/>
      <c r="AA1022" s="180"/>
      <c r="AB1022" s="180"/>
      <c r="AC1022" s="180"/>
      <c r="AD1022" s="180"/>
      <c r="AE1022" s="180"/>
      <c r="AF1022" s="180"/>
      <c r="AG1022" s="180"/>
      <c r="AH1022" s="180"/>
    </row>
    <row r="1023" ht="15.75" customHeight="1">
      <c r="A1023" s="201"/>
      <c r="B1023" s="167"/>
      <c r="C1023" s="160"/>
      <c r="D1023" s="167"/>
      <c r="E1023" s="96"/>
      <c r="F1023" s="202"/>
      <c r="G1023" s="160"/>
      <c r="H1023" s="160"/>
      <c r="I1023" s="160"/>
      <c r="J1023" s="160"/>
      <c r="K1023" s="203"/>
      <c r="L1023" s="180"/>
      <c r="M1023" s="180"/>
      <c r="N1023" s="180"/>
      <c r="O1023" s="180"/>
      <c r="P1023" s="180"/>
      <c r="Q1023" s="180"/>
      <c r="R1023" s="180"/>
      <c r="S1023" s="204"/>
      <c r="T1023" s="204"/>
      <c r="U1023" s="180"/>
      <c r="V1023" s="180"/>
      <c r="W1023" s="180"/>
      <c r="X1023" s="180"/>
      <c r="Y1023" s="180"/>
      <c r="Z1023" s="180"/>
      <c r="AA1023" s="180"/>
      <c r="AB1023" s="180"/>
      <c r="AC1023" s="180"/>
      <c r="AD1023" s="180"/>
      <c r="AE1023" s="180"/>
      <c r="AF1023" s="180"/>
      <c r="AG1023" s="180"/>
      <c r="AH1023" s="180"/>
    </row>
    <row r="1024" ht="15.75" customHeight="1">
      <c r="A1024" s="201"/>
      <c r="B1024" s="167"/>
      <c r="C1024" s="160"/>
      <c r="D1024" s="167"/>
      <c r="E1024" s="96"/>
      <c r="F1024" s="202"/>
      <c r="G1024" s="160"/>
      <c r="H1024" s="160"/>
      <c r="I1024" s="160"/>
      <c r="J1024" s="160"/>
      <c r="K1024" s="203"/>
      <c r="L1024" s="180"/>
      <c r="M1024" s="180"/>
      <c r="N1024" s="180"/>
      <c r="O1024" s="180"/>
      <c r="P1024" s="180"/>
      <c r="Q1024" s="180"/>
      <c r="R1024" s="180"/>
      <c r="S1024" s="204"/>
      <c r="T1024" s="204"/>
      <c r="U1024" s="180"/>
      <c r="V1024" s="180"/>
      <c r="W1024" s="180"/>
      <c r="X1024" s="180"/>
      <c r="Y1024" s="180"/>
      <c r="Z1024" s="180"/>
      <c r="AA1024" s="180"/>
      <c r="AB1024" s="180"/>
      <c r="AC1024" s="180"/>
      <c r="AD1024" s="180"/>
      <c r="AE1024" s="180"/>
      <c r="AF1024" s="180"/>
      <c r="AG1024" s="180"/>
      <c r="AH1024" s="180"/>
    </row>
    <row r="1025" ht="15.75" customHeight="1">
      <c r="A1025" s="201"/>
      <c r="B1025" s="167"/>
      <c r="C1025" s="160"/>
      <c r="D1025" s="167"/>
      <c r="E1025" s="96"/>
      <c r="F1025" s="202"/>
      <c r="G1025" s="160"/>
      <c r="H1025" s="160"/>
      <c r="I1025" s="160"/>
      <c r="J1025" s="160"/>
      <c r="K1025" s="203"/>
      <c r="L1025" s="180"/>
      <c r="M1025" s="180"/>
      <c r="N1025" s="180"/>
      <c r="O1025" s="180"/>
      <c r="P1025" s="180"/>
      <c r="Q1025" s="180"/>
      <c r="R1025" s="180"/>
      <c r="S1025" s="204"/>
      <c r="T1025" s="204"/>
      <c r="U1025" s="180"/>
      <c r="V1025" s="180"/>
      <c r="W1025" s="180"/>
      <c r="X1025" s="180"/>
      <c r="Y1025" s="180"/>
      <c r="Z1025" s="180"/>
      <c r="AA1025" s="180"/>
      <c r="AB1025" s="180"/>
      <c r="AC1025" s="180"/>
      <c r="AD1025" s="180"/>
      <c r="AE1025" s="180"/>
      <c r="AF1025" s="180"/>
      <c r="AG1025" s="180"/>
      <c r="AH1025" s="180"/>
    </row>
    <row r="1026" ht="15.75" customHeight="1">
      <c r="A1026" s="201"/>
      <c r="B1026" s="167"/>
      <c r="C1026" s="160"/>
      <c r="D1026" s="167"/>
      <c r="E1026" s="96"/>
      <c r="F1026" s="202"/>
      <c r="G1026" s="160"/>
      <c r="H1026" s="160"/>
      <c r="I1026" s="160"/>
      <c r="J1026" s="160"/>
      <c r="K1026" s="203"/>
      <c r="L1026" s="180"/>
      <c r="M1026" s="180"/>
      <c r="N1026" s="180"/>
      <c r="O1026" s="180"/>
      <c r="P1026" s="180"/>
      <c r="Q1026" s="180"/>
      <c r="R1026" s="180"/>
      <c r="S1026" s="204"/>
      <c r="T1026" s="204"/>
      <c r="U1026" s="180"/>
      <c r="V1026" s="180"/>
      <c r="W1026" s="180"/>
      <c r="X1026" s="180"/>
      <c r="Y1026" s="180"/>
      <c r="Z1026" s="180"/>
      <c r="AA1026" s="180"/>
      <c r="AB1026" s="180"/>
      <c r="AC1026" s="180"/>
      <c r="AD1026" s="180"/>
      <c r="AE1026" s="180"/>
      <c r="AF1026" s="180"/>
      <c r="AG1026" s="180"/>
      <c r="AH1026" s="180"/>
    </row>
    <row r="1027" ht="15.75" customHeight="1">
      <c r="A1027" s="201"/>
      <c r="B1027" s="167"/>
      <c r="C1027" s="160"/>
      <c r="D1027" s="167"/>
      <c r="E1027" s="96"/>
      <c r="F1027" s="202"/>
      <c r="G1027" s="160"/>
      <c r="H1027" s="160"/>
      <c r="I1027" s="160"/>
      <c r="J1027" s="160"/>
      <c r="K1027" s="203"/>
      <c r="L1027" s="180"/>
      <c r="M1027" s="180"/>
      <c r="N1027" s="180"/>
      <c r="O1027" s="180"/>
      <c r="P1027" s="180"/>
      <c r="Q1027" s="180"/>
      <c r="R1027" s="180"/>
      <c r="S1027" s="204"/>
      <c r="T1027" s="204"/>
      <c r="U1027" s="180"/>
      <c r="V1027" s="180"/>
      <c r="W1027" s="180"/>
      <c r="X1027" s="180"/>
      <c r="Y1027" s="180"/>
      <c r="Z1027" s="180"/>
      <c r="AA1027" s="180"/>
      <c r="AB1027" s="180"/>
      <c r="AC1027" s="180"/>
      <c r="AD1027" s="180"/>
      <c r="AE1027" s="180"/>
      <c r="AF1027" s="180"/>
      <c r="AG1027" s="180"/>
      <c r="AH1027" s="180"/>
    </row>
    <row r="1028" ht="15.75" customHeight="1">
      <c r="A1028" s="201"/>
      <c r="B1028" s="167"/>
      <c r="C1028" s="160"/>
      <c r="D1028" s="167"/>
      <c r="E1028" s="96"/>
      <c r="F1028" s="202"/>
      <c r="G1028" s="160"/>
      <c r="H1028" s="160"/>
      <c r="I1028" s="160"/>
      <c r="J1028" s="160"/>
      <c r="K1028" s="203"/>
      <c r="L1028" s="180"/>
      <c r="M1028" s="180"/>
      <c r="N1028" s="180"/>
      <c r="O1028" s="180"/>
      <c r="P1028" s="180"/>
      <c r="Q1028" s="180"/>
      <c r="R1028" s="180"/>
      <c r="S1028" s="204"/>
      <c r="T1028" s="204"/>
      <c r="U1028" s="180"/>
      <c r="V1028" s="180"/>
      <c r="W1028" s="180"/>
      <c r="X1028" s="180"/>
      <c r="Y1028" s="180"/>
      <c r="Z1028" s="180"/>
      <c r="AA1028" s="180"/>
      <c r="AB1028" s="180"/>
      <c r="AC1028" s="180"/>
      <c r="AD1028" s="180"/>
      <c r="AE1028" s="180"/>
      <c r="AF1028" s="180"/>
      <c r="AG1028" s="180"/>
      <c r="AH1028" s="180"/>
    </row>
    <row r="1029" ht="15.75" customHeight="1">
      <c r="A1029" s="201"/>
      <c r="B1029" s="167"/>
      <c r="C1029" s="160"/>
      <c r="D1029" s="167"/>
      <c r="E1029" s="96"/>
      <c r="F1029" s="202"/>
      <c r="G1029" s="160"/>
      <c r="H1029" s="160"/>
      <c r="I1029" s="160"/>
      <c r="J1029" s="160"/>
      <c r="K1029" s="203"/>
      <c r="L1029" s="180"/>
      <c r="M1029" s="180"/>
      <c r="N1029" s="180"/>
      <c r="O1029" s="180"/>
      <c r="P1029" s="180"/>
      <c r="Q1029" s="180"/>
      <c r="R1029" s="180"/>
      <c r="S1029" s="204"/>
      <c r="T1029" s="204"/>
      <c r="U1029" s="180"/>
      <c r="V1029" s="180"/>
      <c r="W1029" s="180"/>
      <c r="X1029" s="180"/>
      <c r="Y1029" s="180"/>
      <c r="Z1029" s="180"/>
      <c r="AA1029" s="180"/>
      <c r="AB1029" s="180"/>
      <c r="AC1029" s="180"/>
      <c r="AD1029" s="180"/>
      <c r="AE1029" s="180"/>
      <c r="AF1029" s="180"/>
      <c r="AG1029" s="180"/>
      <c r="AH1029" s="180"/>
    </row>
    <row r="1030" ht="15.75" customHeight="1">
      <c r="A1030" s="201"/>
      <c r="B1030" s="167"/>
      <c r="C1030" s="160"/>
      <c r="D1030" s="167"/>
      <c r="E1030" s="96"/>
      <c r="F1030" s="202"/>
      <c r="G1030" s="160"/>
      <c r="H1030" s="160"/>
      <c r="I1030" s="160"/>
      <c r="J1030" s="160"/>
      <c r="K1030" s="203"/>
      <c r="L1030" s="180"/>
      <c r="M1030" s="180"/>
      <c r="N1030" s="180"/>
      <c r="O1030" s="180"/>
      <c r="P1030" s="180"/>
      <c r="Q1030" s="180"/>
      <c r="R1030" s="180"/>
      <c r="S1030" s="204"/>
      <c r="T1030" s="204"/>
      <c r="U1030" s="180"/>
      <c r="V1030" s="180"/>
      <c r="W1030" s="180"/>
      <c r="X1030" s="180"/>
      <c r="Y1030" s="180"/>
      <c r="Z1030" s="180"/>
      <c r="AA1030" s="180"/>
      <c r="AB1030" s="180"/>
      <c r="AC1030" s="180"/>
      <c r="AD1030" s="180"/>
      <c r="AE1030" s="180"/>
      <c r="AF1030" s="180"/>
      <c r="AG1030" s="180"/>
      <c r="AH1030" s="180"/>
    </row>
    <row r="1031" ht="15.75" customHeight="1">
      <c r="A1031" s="201"/>
      <c r="B1031" s="167"/>
      <c r="C1031" s="160"/>
      <c r="D1031" s="167"/>
      <c r="E1031" s="96"/>
      <c r="F1031" s="202"/>
      <c r="G1031" s="160"/>
      <c r="H1031" s="160"/>
      <c r="I1031" s="160"/>
      <c r="J1031" s="160"/>
      <c r="K1031" s="203"/>
      <c r="L1031" s="180"/>
      <c r="M1031" s="180"/>
      <c r="N1031" s="180"/>
      <c r="O1031" s="180"/>
      <c r="P1031" s="180"/>
      <c r="Q1031" s="180"/>
      <c r="R1031" s="180"/>
      <c r="S1031" s="204"/>
      <c r="T1031" s="204"/>
      <c r="U1031" s="180"/>
      <c r="V1031" s="180"/>
      <c r="W1031" s="180"/>
      <c r="X1031" s="180"/>
      <c r="Y1031" s="180"/>
      <c r="Z1031" s="180"/>
      <c r="AA1031" s="180"/>
      <c r="AB1031" s="180"/>
      <c r="AC1031" s="180"/>
      <c r="AD1031" s="180"/>
      <c r="AE1031" s="180"/>
      <c r="AF1031" s="180"/>
      <c r="AG1031" s="180"/>
      <c r="AH1031" s="180"/>
    </row>
    <row r="1032" ht="15.75" customHeight="1">
      <c r="A1032" s="201"/>
      <c r="B1032" s="167"/>
      <c r="C1032" s="160"/>
      <c r="D1032" s="167"/>
      <c r="E1032" s="96"/>
      <c r="F1032" s="202"/>
      <c r="G1032" s="160"/>
      <c r="H1032" s="160"/>
      <c r="I1032" s="160"/>
      <c r="J1032" s="160"/>
      <c r="K1032" s="203"/>
      <c r="L1032" s="180"/>
      <c r="M1032" s="180"/>
      <c r="N1032" s="180"/>
      <c r="O1032" s="180"/>
      <c r="P1032" s="180"/>
      <c r="Q1032" s="180"/>
      <c r="R1032" s="180"/>
      <c r="S1032" s="204"/>
      <c r="T1032" s="204"/>
      <c r="U1032" s="180"/>
      <c r="V1032" s="180"/>
      <c r="W1032" s="180"/>
      <c r="X1032" s="180"/>
      <c r="Y1032" s="180"/>
      <c r="Z1032" s="180"/>
      <c r="AA1032" s="180"/>
      <c r="AB1032" s="180"/>
      <c r="AC1032" s="180"/>
      <c r="AD1032" s="180"/>
      <c r="AE1032" s="180"/>
      <c r="AF1032" s="180"/>
      <c r="AG1032" s="180"/>
      <c r="AH1032" s="180"/>
    </row>
    <row r="1033" ht="15.75" customHeight="1">
      <c r="A1033" s="201"/>
      <c r="B1033" s="167"/>
      <c r="C1033" s="160"/>
      <c r="D1033" s="167"/>
      <c r="E1033" s="96"/>
      <c r="F1033" s="202"/>
      <c r="G1033" s="160"/>
      <c r="H1033" s="160"/>
      <c r="I1033" s="160"/>
      <c r="J1033" s="160"/>
      <c r="K1033" s="203"/>
      <c r="L1033" s="180"/>
      <c r="M1033" s="180"/>
      <c r="N1033" s="180"/>
      <c r="O1033" s="180"/>
      <c r="P1033" s="180"/>
      <c r="Q1033" s="180"/>
      <c r="R1033" s="180"/>
      <c r="S1033" s="204"/>
      <c r="T1033" s="204"/>
      <c r="U1033" s="180"/>
      <c r="V1033" s="180"/>
      <c r="W1033" s="180"/>
      <c r="X1033" s="180"/>
      <c r="Y1033" s="180"/>
      <c r="Z1033" s="180"/>
      <c r="AA1033" s="180"/>
      <c r="AB1033" s="180"/>
      <c r="AC1033" s="180"/>
      <c r="AD1033" s="180"/>
      <c r="AE1033" s="180"/>
      <c r="AF1033" s="180"/>
      <c r="AG1033" s="180"/>
      <c r="AH1033" s="180"/>
    </row>
    <row r="1034" ht="15.75" customHeight="1">
      <c r="A1034" s="201"/>
      <c r="B1034" s="167"/>
      <c r="C1034" s="160"/>
      <c r="D1034" s="167"/>
      <c r="E1034" s="96"/>
      <c r="F1034" s="202"/>
      <c r="G1034" s="160"/>
      <c r="H1034" s="160"/>
      <c r="I1034" s="160"/>
      <c r="J1034" s="160"/>
      <c r="K1034" s="203"/>
      <c r="L1034" s="180"/>
      <c r="M1034" s="180"/>
      <c r="N1034" s="180"/>
      <c r="O1034" s="180"/>
      <c r="P1034" s="180"/>
      <c r="Q1034" s="180"/>
      <c r="R1034" s="180"/>
      <c r="S1034" s="204"/>
      <c r="T1034" s="204"/>
      <c r="U1034" s="180"/>
      <c r="V1034" s="180"/>
      <c r="W1034" s="180"/>
      <c r="X1034" s="180"/>
      <c r="Y1034" s="180"/>
      <c r="Z1034" s="180"/>
      <c r="AA1034" s="180"/>
      <c r="AB1034" s="180"/>
      <c r="AC1034" s="180"/>
      <c r="AD1034" s="180"/>
      <c r="AE1034" s="180"/>
      <c r="AF1034" s="180"/>
      <c r="AG1034" s="180"/>
      <c r="AH1034" s="180"/>
    </row>
    <row r="1035" ht="15.75" customHeight="1">
      <c r="A1035" s="201"/>
      <c r="B1035" s="167"/>
      <c r="C1035" s="160"/>
      <c r="D1035" s="167"/>
      <c r="E1035" s="96"/>
      <c r="F1035" s="202"/>
      <c r="G1035" s="160"/>
      <c r="H1035" s="160"/>
      <c r="I1035" s="160"/>
      <c r="J1035" s="160"/>
      <c r="K1035" s="203"/>
      <c r="L1035" s="180"/>
      <c r="M1035" s="180"/>
      <c r="N1035" s="180"/>
      <c r="O1035" s="180"/>
      <c r="P1035" s="180"/>
      <c r="Q1035" s="180"/>
      <c r="R1035" s="180"/>
      <c r="S1035" s="204"/>
      <c r="T1035" s="204"/>
      <c r="U1035" s="180"/>
      <c r="V1035" s="180"/>
      <c r="W1035" s="180"/>
      <c r="X1035" s="180"/>
      <c r="Y1035" s="180"/>
      <c r="Z1035" s="180"/>
      <c r="AA1035" s="180"/>
      <c r="AB1035" s="180"/>
      <c r="AC1035" s="180"/>
      <c r="AD1035" s="180"/>
      <c r="AE1035" s="180"/>
      <c r="AF1035" s="180"/>
      <c r="AG1035" s="180"/>
      <c r="AH1035" s="180"/>
    </row>
    <row r="1036" ht="15.75" customHeight="1">
      <c r="A1036" s="201"/>
      <c r="B1036" s="167"/>
      <c r="C1036" s="160"/>
      <c r="D1036" s="167"/>
      <c r="E1036" s="96"/>
      <c r="F1036" s="202"/>
      <c r="G1036" s="160"/>
      <c r="H1036" s="160"/>
      <c r="I1036" s="160"/>
      <c r="J1036" s="160"/>
      <c r="K1036" s="203"/>
      <c r="L1036" s="180"/>
      <c r="M1036" s="180"/>
      <c r="N1036" s="180"/>
      <c r="O1036" s="180"/>
      <c r="P1036" s="180"/>
      <c r="Q1036" s="180"/>
      <c r="R1036" s="180"/>
      <c r="S1036" s="204"/>
      <c r="T1036" s="204"/>
      <c r="U1036" s="180"/>
      <c r="V1036" s="180"/>
      <c r="W1036" s="180"/>
      <c r="X1036" s="180"/>
      <c r="Y1036" s="180"/>
      <c r="Z1036" s="180"/>
      <c r="AA1036" s="180"/>
      <c r="AB1036" s="180"/>
      <c r="AC1036" s="180"/>
      <c r="AD1036" s="180"/>
      <c r="AE1036" s="180"/>
      <c r="AF1036" s="180"/>
      <c r="AG1036" s="180"/>
      <c r="AH1036" s="180"/>
    </row>
    <row r="1037" ht="15.75" customHeight="1">
      <c r="A1037" s="201"/>
      <c r="B1037" s="167"/>
      <c r="C1037" s="160"/>
      <c r="D1037" s="167"/>
      <c r="E1037" s="96"/>
      <c r="F1037" s="202"/>
      <c r="G1037" s="160"/>
      <c r="H1037" s="160"/>
      <c r="I1037" s="160"/>
      <c r="J1037" s="160"/>
      <c r="K1037" s="203"/>
      <c r="L1037" s="180"/>
      <c r="M1037" s="180"/>
      <c r="N1037" s="180"/>
      <c r="O1037" s="180"/>
      <c r="P1037" s="180"/>
      <c r="Q1037" s="180"/>
      <c r="R1037" s="180"/>
      <c r="S1037" s="204"/>
      <c r="T1037" s="204"/>
      <c r="U1037" s="180"/>
      <c r="V1037" s="180"/>
      <c r="W1037" s="180"/>
      <c r="X1037" s="180"/>
      <c r="Y1037" s="180"/>
      <c r="Z1037" s="180"/>
      <c r="AA1037" s="180"/>
      <c r="AB1037" s="180"/>
      <c r="AC1037" s="180"/>
      <c r="AD1037" s="180"/>
      <c r="AE1037" s="180"/>
      <c r="AF1037" s="180"/>
      <c r="AG1037" s="180"/>
      <c r="AH1037" s="180"/>
    </row>
    <row r="1038" ht="15.75" customHeight="1">
      <c r="A1038" s="201"/>
      <c r="B1038" s="167"/>
      <c r="C1038" s="160"/>
      <c r="D1038" s="167"/>
      <c r="E1038" s="96"/>
      <c r="F1038" s="202"/>
      <c r="G1038" s="160"/>
      <c r="H1038" s="160"/>
      <c r="I1038" s="160"/>
      <c r="J1038" s="160"/>
      <c r="K1038" s="203"/>
      <c r="L1038" s="180"/>
      <c r="M1038" s="180"/>
      <c r="N1038" s="180"/>
      <c r="O1038" s="180"/>
      <c r="P1038" s="180"/>
      <c r="Q1038" s="180"/>
      <c r="R1038" s="180"/>
      <c r="S1038" s="204"/>
      <c r="T1038" s="204"/>
      <c r="U1038" s="180"/>
      <c r="V1038" s="180"/>
      <c r="W1038" s="180"/>
      <c r="X1038" s="180"/>
      <c r="Y1038" s="180"/>
      <c r="Z1038" s="180"/>
      <c r="AA1038" s="180"/>
      <c r="AB1038" s="180"/>
      <c r="AC1038" s="180"/>
      <c r="AD1038" s="180"/>
      <c r="AE1038" s="180"/>
      <c r="AF1038" s="180"/>
      <c r="AG1038" s="180"/>
      <c r="AH1038" s="180"/>
    </row>
    <row r="1039" ht="15.75" customHeight="1">
      <c r="A1039" s="201"/>
      <c r="B1039" s="167"/>
      <c r="C1039" s="160"/>
      <c r="D1039" s="167"/>
      <c r="E1039" s="96"/>
      <c r="F1039" s="202"/>
      <c r="G1039" s="160"/>
      <c r="H1039" s="160"/>
      <c r="I1039" s="160"/>
      <c r="J1039" s="160"/>
      <c r="K1039" s="203"/>
      <c r="L1039" s="180"/>
      <c r="M1039" s="180"/>
      <c r="N1039" s="180"/>
      <c r="O1039" s="180"/>
      <c r="P1039" s="180"/>
      <c r="Q1039" s="180"/>
      <c r="R1039" s="180"/>
      <c r="S1039" s="204"/>
      <c r="T1039" s="204"/>
      <c r="U1039" s="180"/>
      <c r="V1039" s="180"/>
      <c r="W1039" s="180"/>
      <c r="X1039" s="180"/>
      <c r="Y1039" s="180"/>
      <c r="Z1039" s="180"/>
      <c r="AA1039" s="180"/>
      <c r="AB1039" s="180"/>
      <c r="AC1039" s="180"/>
      <c r="AD1039" s="180"/>
      <c r="AE1039" s="180"/>
      <c r="AF1039" s="180"/>
      <c r="AG1039" s="180"/>
      <c r="AH1039" s="180"/>
    </row>
    <row r="1040" ht="15.75" customHeight="1">
      <c r="A1040" s="201"/>
      <c r="B1040" s="167"/>
      <c r="C1040" s="160"/>
      <c r="D1040" s="167"/>
      <c r="E1040" s="96"/>
      <c r="F1040" s="202"/>
      <c r="G1040" s="160"/>
      <c r="H1040" s="160"/>
      <c r="I1040" s="160"/>
      <c r="J1040" s="160"/>
      <c r="K1040" s="203"/>
      <c r="L1040" s="180"/>
      <c r="M1040" s="180"/>
      <c r="N1040" s="180"/>
      <c r="O1040" s="180"/>
      <c r="P1040" s="180"/>
      <c r="Q1040" s="180"/>
      <c r="R1040" s="180"/>
      <c r="S1040" s="204"/>
      <c r="T1040" s="204"/>
      <c r="U1040" s="180"/>
      <c r="V1040" s="180"/>
      <c r="W1040" s="180"/>
      <c r="X1040" s="180"/>
      <c r="Y1040" s="180"/>
      <c r="Z1040" s="180"/>
      <c r="AA1040" s="180"/>
      <c r="AB1040" s="180"/>
      <c r="AC1040" s="180"/>
      <c r="AD1040" s="180"/>
      <c r="AE1040" s="180"/>
      <c r="AF1040" s="180"/>
      <c r="AG1040" s="180"/>
      <c r="AH1040" s="180"/>
    </row>
    <row r="1041" ht="15.75" customHeight="1">
      <c r="A1041" s="201"/>
      <c r="B1041" s="167"/>
      <c r="C1041" s="160"/>
      <c r="D1041" s="167"/>
      <c r="E1041" s="96"/>
      <c r="F1041" s="202"/>
      <c r="G1041" s="160"/>
      <c r="H1041" s="160"/>
      <c r="I1041" s="160"/>
      <c r="J1041" s="160"/>
      <c r="K1041" s="203"/>
      <c r="L1041" s="180"/>
      <c r="M1041" s="180"/>
      <c r="N1041" s="180"/>
      <c r="O1041" s="180"/>
      <c r="P1041" s="180"/>
      <c r="Q1041" s="180"/>
      <c r="R1041" s="180"/>
      <c r="S1041" s="204"/>
      <c r="T1041" s="204"/>
      <c r="U1041" s="180"/>
      <c r="V1041" s="180"/>
      <c r="W1041" s="180"/>
      <c r="X1041" s="180"/>
      <c r="Y1041" s="180"/>
      <c r="Z1041" s="180"/>
      <c r="AA1041" s="180"/>
      <c r="AB1041" s="180"/>
      <c r="AC1041" s="180"/>
      <c r="AD1041" s="180"/>
      <c r="AE1041" s="180"/>
      <c r="AF1041" s="180"/>
      <c r="AG1041" s="180"/>
      <c r="AH1041" s="180"/>
    </row>
    <row r="1042" ht="15.75" customHeight="1">
      <c r="A1042" s="201"/>
      <c r="B1042" s="167"/>
      <c r="C1042" s="160"/>
      <c r="D1042" s="167"/>
      <c r="E1042" s="96"/>
      <c r="F1042" s="202"/>
      <c r="G1042" s="160"/>
      <c r="H1042" s="160"/>
      <c r="I1042" s="160"/>
      <c r="J1042" s="160"/>
      <c r="K1042" s="203"/>
      <c r="L1042" s="180"/>
      <c r="M1042" s="180"/>
      <c r="N1042" s="180"/>
      <c r="O1042" s="180"/>
      <c r="P1042" s="180"/>
      <c r="Q1042" s="180"/>
      <c r="R1042" s="180"/>
      <c r="S1042" s="204"/>
      <c r="T1042" s="204"/>
      <c r="U1042" s="180"/>
      <c r="V1042" s="180"/>
      <c r="W1042" s="180"/>
      <c r="X1042" s="180"/>
      <c r="Y1042" s="180"/>
      <c r="Z1042" s="180"/>
      <c r="AA1042" s="180"/>
      <c r="AB1042" s="180"/>
      <c r="AC1042" s="180"/>
      <c r="AD1042" s="180"/>
      <c r="AE1042" s="180"/>
      <c r="AF1042" s="180"/>
      <c r="AG1042" s="180"/>
      <c r="AH1042" s="180"/>
    </row>
    <row r="1043" ht="15.75" customHeight="1">
      <c r="A1043" s="201"/>
      <c r="B1043" s="167"/>
      <c r="C1043" s="160"/>
      <c r="D1043" s="167"/>
      <c r="E1043" s="96"/>
      <c r="F1043" s="202"/>
      <c r="G1043" s="160"/>
      <c r="H1043" s="160"/>
      <c r="I1043" s="160"/>
      <c r="J1043" s="160"/>
      <c r="K1043" s="203"/>
      <c r="L1043" s="180"/>
      <c r="M1043" s="180"/>
      <c r="N1043" s="180"/>
      <c r="O1043" s="180"/>
      <c r="P1043" s="180"/>
      <c r="Q1043" s="180"/>
      <c r="R1043" s="180"/>
      <c r="S1043" s="204"/>
      <c r="T1043" s="204"/>
      <c r="U1043" s="180"/>
      <c r="V1043" s="180"/>
      <c r="W1043" s="180"/>
      <c r="X1043" s="180"/>
      <c r="Y1043" s="180"/>
      <c r="Z1043" s="180"/>
      <c r="AA1043" s="180"/>
      <c r="AB1043" s="180"/>
      <c r="AC1043" s="180"/>
      <c r="AD1043" s="180"/>
      <c r="AE1043" s="180"/>
      <c r="AF1043" s="180"/>
      <c r="AG1043" s="180"/>
      <c r="AH1043" s="180"/>
    </row>
    <row r="1044" ht="15.75" customHeight="1">
      <c r="A1044" s="201"/>
      <c r="B1044" s="167"/>
      <c r="C1044" s="160"/>
      <c r="D1044" s="167"/>
      <c r="E1044" s="96"/>
      <c r="F1044" s="202"/>
      <c r="G1044" s="160"/>
      <c r="H1044" s="160"/>
      <c r="I1044" s="160"/>
      <c r="J1044" s="160"/>
      <c r="K1044" s="203"/>
      <c r="L1044" s="180"/>
      <c r="M1044" s="180"/>
      <c r="N1044" s="180"/>
      <c r="O1044" s="180"/>
      <c r="P1044" s="180"/>
      <c r="Q1044" s="180"/>
      <c r="R1044" s="180"/>
      <c r="S1044" s="204"/>
      <c r="T1044" s="204"/>
      <c r="U1044" s="180"/>
      <c r="V1044" s="180"/>
      <c r="W1044" s="180"/>
      <c r="X1044" s="180"/>
      <c r="Y1044" s="180"/>
      <c r="Z1044" s="180"/>
      <c r="AA1044" s="180"/>
      <c r="AB1044" s="180"/>
      <c r="AC1044" s="180"/>
      <c r="AD1044" s="180"/>
      <c r="AE1044" s="180"/>
      <c r="AF1044" s="180"/>
      <c r="AG1044" s="180"/>
      <c r="AH1044" s="180"/>
    </row>
    <row r="1045" ht="15.75" customHeight="1">
      <c r="A1045" s="201"/>
      <c r="B1045" s="167"/>
      <c r="C1045" s="160"/>
      <c r="D1045" s="167"/>
      <c r="E1045" s="96"/>
      <c r="F1045" s="202"/>
      <c r="G1045" s="160"/>
      <c r="H1045" s="160"/>
      <c r="I1045" s="160"/>
      <c r="J1045" s="160"/>
      <c r="K1045" s="203"/>
      <c r="L1045" s="180"/>
      <c r="M1045" s="180"/>
      <c r="N1045" s="180"/>
      <c r="O1045" s="180"/>
      <c r="P1045" s="180"/>
      <c r="Q1045" s="180"/>
      <c r="R1045" s="180"/>
      <c r="S1045" s="204"/>
      <c r="T1045" s="204"/>
      <c r="U1045" s="180"/>
      <c r="V1045" s="180"/>
      <c r="W1045" s="180"/>
      <c r="X1045" s="180"/>
      <c r="Y1045" s="180"/>
      <c r="Z1045" s="180"/>
      <c r="AA1045" s="180"/>
      <c r="AB1045" s="180"/>
      <c r="AC1045" s="180"/>
      <c r="AD1045" s="180"/>
      <c r="AE1045" s="180"/>
      <c r="AF1045" s="180"/>
      <c r="AG1045" s="180"/>
      <c r="AH1045" s="180"/>
    </row>
    <row r="1046" ht="15.75" customHeight="1">
      <c r="A1046" s="201"/>
      <c r="B1046" s="167"/>
      <c r="C1046" s="160"/>
      <c r="D1046" s="167"/>
      <c r="E1046" s="96"/>
      <c r="F1046" s="202"/>
      <c r="G1046" s="160"/>
      <c r="H1046" s="160"/>
      <c r="I1046" s="160"/>
      <c r="J1046" s="160"/>
      <c r="K1046" s="203"/>
      <c r="L1046" s="180"/>
      <c r="M1046" s="180"/>
      <c r="N1046" s="180"/>
      <c r="O1046" s="180"/>
      <c r="P1046" s="180"/>
      <c r="Q1046" s="180"/>
      <c r="R1046" s="180"/>
      <c r="S1046" s="204"/>
      <c r="T1046" s="204"/>
      <c r="U1046" s="180"/>
      <c r="V1046" s="180"/>
      <c r="W1046" s="180"/>
      <c r="X1046" s="180"/>
      <c r="Y1046" s="180"/>
      <c r="Z1046" s="180"/>
      <c r="AA1046" s="180"/>
      <c r="AB1046" s="180"/>
      <c r="AC1046" s="180"/>
      <c r="AD1046" s="180"/>
      <c r="AE1046" s="180"/>
      <c r="AF1046" s="180"/>
      <c r="AG1046" s="180"/>
      <c r="AH1046" s="180"/>
    </row>
    <row r="1047" ht="15.75" customHeight="1">
      <c r="A1047" s="201"/>
      <c r="B1047" s="167"/>
      <c r="C1047" s="160"/>
      <c r="D1047" s="167"/>
      <c r="E1047" s="96"/>
      <c r="F1047" s="202"/>
      <c r="G1047" s="160"/>
      <c r="H1047" s="160"/>
      <c r="I1047" s="160"/>
      <c r="J1047" s="160"/>
      <c r="K1047" s="203"/>
      <c r="L1047" s="180"/>
      <c r="M1047" s="180"/>
      <c r="N1047" s="180"/>
      <c r="O1047" s="180"/>
      <c r="P1047" s="180"/>
      <c r="Q1047" s="180"/>
      <c r="R1047" s="180"/>
      <c r="S1047" s="204"/>
      <c r="T1047" s="204"/>
      <c r="U1047" s="180"/>
      <c r="V1047" s="180"/>
      <c r="W1047" s="180"/>
      <c r="X1047" s="180"/>
      <c r="Y1047" s="180"/>
      <c r="Z1047" s="180"/>
      <c r="AA1047" s="180"/>
      <c r="AB1047" s="180"/>
      <c r="AC1047" s="180"/>
      <c r="AD1047" s="180"/>
      <c r="AE1047" s="180"/>
      <c r="AF1047" s="180"/>
      <c r="AG1047" s="180"/>
      <c r="AH1047" s="180"/>
    </row>
    <row r="1048" ht="15.75" customHeight="1">
      <c r="A1048" s="201"/>
      <c r="B1048" s="167"/>
      <c r="C1048" s="160"/>
      <c r="D1048" s="167"/>
      <c r="E1048" s="96"/>
      <c r="F1048" s="202"/>
      <c r="G1048" s="160"/>
      <c r="H1048" s="160"/>
      <c r="I1048" s="160"/>
      <c r="J1048" s="160"/>
      <c r="K1048" s="203"/>
      <c r="L1048" s="180"/>
      <c r="M1048" s="180"/>
      <c r="N1048" s="180"/>
      <c r="O1048" s="180"/>
      <c r="P1048" s="180"/>
      <c r="Q1048" s="180"/>
      <c r="R1048" s="180"/>
      <c r="S1048" s="204"/>
      <c r="T1048" s="204"/>
      <c r="U1048" s="180"/>
      <c r="V1048" s="180"/>
      <c r="W1048" s="180"/>
      <c r="X1048" s="180"/>
      <c r="Y1048" s="180"/>
      <c r="Z1048" s="180"/>
      <c r="AA1048" s="180"/>
      <c r="AB1048" s="180"/>
      <c r="AC1048" s="180"/>
      <c r="AD1048" s="180"/>
      <c r="AE1048" s="180"/>
      <c r="AF1048" s="180"/>
      <c r="AG1048" s="180"/>
      <c r="AH1048" s="180"/>
    </row>
    <row r="1049" ht="15.75" customHeight="1">
      <c r="A1049" s="201"/>
      <c r="B1049" s="167"/>
      <c r="C1049" s="160"/>
      <c r="D1049" s="167"/>
      <c r="E1049" s="96"/>
      <c r="F1049" s="202"/>
      <c r="G1049" s="160"/>
      <c r="H1049" s="160"/>
      <c r="I1049" s="160"/>
      <c r="J1049" s="160"/>
      <c r="K1049" s="203"/>
      <c r="L1049" s="180"/>
      <c r="M1049" s="180"/>
      <c r="N1049" s="180"/>
      <c r="O1049" s="180"/>
      <c r="P1049" s="180"/>
      <c r="Q1049" s="180"/>
      <c r="R1049" s="180"/>
      <c r="S1049" s="204"/>
      <c r="T1049" s="204"/>
      <c r="U1049" s="180"/>
      <c r="V1049" s="180"/>
      <c r="W1049" s="180"/>
      <c r="X1049" s="180"/>
      <c r="Y1049" s="180"/>
      <c r="Z1049" s="180"/>
      <c r="AA1049" s="180"/>
      <c r="AB1049" s="180"/>
      <c r="AC1049" s="180"/>
      <c r="AD1049" s="180"/>
      <c r="AE1049" s="180"/>
      <c r="AF1049" s="180"/>
      <c r="AG1049" s="180"/>
      <c r="AH1049" s="180"/>
    </row>
    <row r="1050" ht="15.75" customHeight="1">
      <c r="A1050" s="201"/>
      <c r="B1050" s="167"/>
      <c r="C1050" s="160"/>
      <c r="D1050" s="167"/>
      <c r="E1050" s="96"/>
      <c r="F1050" s="202"/>
      <c r="G1050" s="160"/>
      <c r="H1050" s="160"/>
      <c r="I1050" s="160"/>
      <c r="J1050" s="160"/>
      <c r="K1050" s="203"/>
      <c r="L1050" s="180"/>
      <c r="M1050" s="180"/>
      <c r="N1050" s="180"/>
      <c r="O1050" s="180"/>
      <c r="P1050" s="180"/>
      <c r="Q1050" s="180"/>
      <c r="R1050" s="180"/>
      <c r="S1050" s="204"/>
      <c r="T1050" s="204"/>
      <c r="U1050" s="180"/>
      <c r="V1050" s="180"/>
      <c r="W1050" s="180"/>
      <c r="X1050" s="180"/>
      <c r="Y1050" s="180"/>
      <c r="Z1050" s="180"/>
      <c r="AA1050" s="180"/>
      <c r="AB1050" s="180"/>
      <c r="AC1050" s="180"/>
      <c r="AD1050" s="180"/>
      <c r="AE1050" s="180"/>
      <c r="AF1050" s="180"/>
      <c r="AG1050" s="180"/>
      <c r="AH1050" s="180"/>
    </row>
    <row r="1051" ht="15.75" customHeight="1">
      <c r="A1051" s="201"/>
      <c r="B1051" s="167"/>
      <c r="C1051" s="160"/>
      <c r="D1051" s="167"/>
      <c r="E1051" s="96"/>
      <c r="F1051" s="202"/>
      <c r="G1051" s="160"/>
      <c r="H1051" s="160"/>
      <c r="I1051" s="160"/>
      <c r="J1051" s="160"/>
      <c r="K1051" s="203"/>
      <c r="L1051" s="180"/>
      <c r="M1051" s="180"/>
      <c r="N1051" s="180"/>
      <c r="O1051" s="180"/>
      <c r="P1051" s="180"/>
      <c r="Q1051" s="180"/>
      <c r="R1051" s="180"/>
      <c r="S1051" s="204"/>
      <c r="T1051" s="204"/>
      <c r="U1051" s="180"/>
      <c r="V1051" s="180"/>
      <c r="W1051" s="180"/>
      <c r="X1051" s="180"/>
      <c r="Y1051" s="180"/>
      <c r="Z1051" s="180"/>
      <c r="AA1051" s="180"/>
      <c r="AB1051" s="180"/>
      <c r="AC1051" s="180"/>
      <c r="AD1051" s="180"/>
      <c r="AE1051" s="180"/>
      <c r="AF1051" s="180"/>
      <c r="AG1051" s="180"/>
      <c r="AH1051" s="180"/>
    </row>
    <row r="1052" ht="15.75" customHeight="1">
      <c r="A1052" s="201"/>
      <c r="B1052" s="167"/>
      <c r="C1052" s="160"/>
      <c r="D1052" s="167"/>
      <c r="E1052" s="96"/>
      <c r="F1052" s="202"/>
      <c r="G1052" s="160"/>
      <c r="H1052" s="160"/>
      <c r="I1052" s="160"/>
      <c r="J1052" s="160"/>
      <c r="K1052" s="203"/>
      <c r="L1052" s="180"/>
      <c r="M1052" s="180"/>
      <c r="N1052" s="180"/>
      <c r="O1052" s="180"/>
      <c r="P1052" s="180"/>
      <c r="Q1052" s="180"/>
      <c r="R1052" s="180"/>
      <c r="S1052" s="204"/>
      <c r="T1052" s="204"/>
      <c r="U1052" s="180"/>
      <c r="V1052" s="180"/>
      <c r="W1052" s="180"/>
      <c r="X1052" s="180"/>
      <c r="Y1052" s="180"/>
      <c r="Z1052" s="180"/>
      <c r="AA1052" s="180"/>
      <c r="AB1052" s="180"/>
      <c r="AC1052" s="180"/>
      <c r="AD1052" s="180"/>
      <c r="AE1052" s="180"/>
      <c r="AF1052" s="180"/>
      <c r="AG1052" s="180"/>
      <c r="AH1052" s="180"/>
    </row>
    <row r="1053" ht="15.75" customHeight="1">
      <c r="A1053" s="201"/>
      <c r="B1053" s="167"/>
      <c r="C1053" s="160"/>
      <c r="D1053" s="167"/>
      <c r="E1053" s="96"/>
      <c r="F1053" s="202"/>
      <c r="G1053" s="160"/>
      <c r="H1053" s="160"/>
      <c r="I1053" s="160"/>
      <c r="J1053" s="160"/>
      <c r="K1053" s="203"/>
      <c r="L1053" s="180"/>
      <c r="M1053" s="180"/>
      <c r="N1053" s="180"/>
      <c r="O1053" s="180"/>
      <c r="P1053" s="180"/>
      <c r="Q1053" s="180"/>
      <c r="R1053" s="180"/>
      <c r="S1053" s="204"/>
      <c r="T1053" s="204"/>
      <c r="U1053" s="180"/>
      <c r="V1053" s="180"/>
      <c r="W1053" s="180"/>
      <c r="X1053" s="180"/>
      <c r="Y1053" s="180"/>
      <c r="Z1053" s="180"/>
      <c r="AA1053" s="180"/>
      <c r="AB1053" s="180"/>
      <c r="AC1053" s="180"/>
      <c r="AD1053" s="180"/>
      <c r="AE1053" s="180"/>
      <c r="AF1053" s="180"/>
      <c r="AG1053" s="180"/>
      <c r="AH1053" s="180"/>
    </row>
    <row r="1054" ht="15.75" customHeight="1">
      <c r="A1054" s="201"/>
      <c r="B1054" s="167"/>
      <c r="C1054" s="160"/>
      <c r="D1054" s="167"/>
      <c r="E1054" s="96"/>
      <c r="F1054" s="202"/>
      <c r="G1054" s="160"/>
      <c r="H1054" s="160"/>
      <c r="I1054" s="160"/>
      <c r="J1054" s="160"/>
      <c r="K1054" s="203"/>
      <c r="L1054" s="180"/>
      <c r="M1054" s="180"/>
      <c r="N1054" s="180"/>
      <c r="O1054" s="180"/>
      <c r="P1054" s="180"/>
      <c r="Q1054" s="180"/>
      <c r="R1054" s="180"/>
      <c r="S1054" s="204"/>
      <c r="T1054" s="204"/>
      <c r="U1054" s="180"/>
      <c r="V1054" s="180"/>
      <c r="W1054" s="180"/>
      <c r="X1054" s="180"/>
      <c r="Y1054" s="180"/>
      <c r="Z1054" s="180"/>
      <c r="AA1054" s="180"/>
      <c r="AB1054" s="180"/>
      <c r="AC1054" s="180"/>
      <c r="AD1054" s="180"/>
      <c r="AE1054" s="180"/>
      <c r="AF1054" s="180"/>
      <c r="AG1054" s="180"/>
      <c r="AH1054" s="180"/>
    </row>
    <row r="1055" ht="15.75" customHeight="1">
      <c r="A1055" s="201"/>
      <c r="B1055" s="167"/>
      <c r="C1055" s="160"/>
      <c r="D1055" s="167"/>
      <c r="E1055" s="96"/>
      <c r="F1055" s="202"/>
      <c r="G1055" s="160"/>
      <c r="H1055" s="160"/>
      <c r="I1055" s="160"/>
      <c r="J1055" s="160"/>
      <c r="K1055" s="203"/>
      <c r="L1055" s="180"/>
      <c r="M1055" s="180"/>
      <c r="N1055" s="180"/>
      <c r="O1055" s="180"/>
      <c r="P1055" s="180"/>
      <c r="Q1055" s="180"/>
      <c r="R1055" s="180"/>
      <c r="S1055" s="204"/>
      <c r="T1055" s="204"/>
      <c r="U1055" s="180"/>
      <c r="V1055" s="180"/>
      <c r="W1055" s="180"/>
      <c r="X1055" s="180"/>
      <c r="Y1055" s="180"/>
      <c r="Z1055" s="180"/>
      <c r="AA1055" s="180"/>
      <c r="AB1055" s="180"/>
      <c r="AC1055" s="180"/>
      <c r="AD1055" s="180"/>
      <c r="AE1055" s="180"/>
      <c r="AF1055" s="180"/>
      <c r="AG1055" s="180"/>
      <c r="AH1055" s="180"/>
    </row>
    <row r="1056" ht="15.75" customHeight="1">
      <c r="A1056" s="201"/>
      <c r="B1056" s="167"/>
      <c r="C1056" s="160"/>
      <c r="D1056" s="167"/>
      <c r="E1056" s="96"/>
      <c r="F1056" s="202"/>
      <c r="G1056" s="160"/>
      <c r="H1056" s="160"/>
      <c r="I1056" s="160"/>
      <c r="J1056" s="160"/>
      <c r="K1056" s="203"/>
      <c r="L1056" s="180"/>
      <c r="M1056" s="180"/>
      <c r="N1056" s="180"/>
      <c r="O1056" s="180"/>
      <c r="P1056" s="180"/>
      <c r="Q1056" s="180"/>
      <c r="R1056" s="180"/>
      <c r="S1056" s="204"/>
      <c r="T1056" s="204"/>
      <c r="U1056" s="180"/>
      <c r="V1056" s="180"/>
      <c r="W1056" s="180"/>
      <c r="X1056" s="180"/>
      <c r="Y1056" s="180"/>
      <c r="Z1056" s="180"/>
      <c r="AA1056" s="180"/>
      <c r="AB1056" s="180"/>
      <c r="AC1056" s="180"/>
      <c r="AD1056" s="180"/>
      <c r="AE1056" s="180"/>
      <c r="AF1056" s="180"/>
      <c r="AG1056" s="180"/>
      <c r="AH1056" s="180"/>
    </row>
    <row r="1057" ht="15.75" customHeight="1">
      <c r="A1057" s="201"/>
      <c r="B1057" s="167"/>
      <c r="C1057" s="160"/>
      <c r="D1057" s="167"/>
      <c r="E1057" s="96"/>
      <c r="F1057" s="202"/>
      <c r="G1057" s="160"/>
      <c r="H1057" s="160"/>
      <c r="I1057" s="160"/>
      <c r="J1057" s="160"/>
      <c r="K1057" s="203"/>
      <c r="L1057" s="180"/>
      <c r="M1057" s="180"/>
      <c r="N1057" s="180"/>
      <c r="O1057" s="180"/>
      <c r="P1057" s="180"/>
      <c r="Q1057" s="180"/>
      <c r="R1057" s="180"/>
      <c r="S1057" s="204"/>
      <c r="T1057" s="204"/>
      <c r="U1057" s="180"/>
      <c r="V1057" s="180"/>
      <c r="W1057" s="180"/>
      <c r="X1057" s="180"/>
      <c r="Y1057" s="180"/>
      <c r="Z1057" s="180"/>
      <c r="AA1057" s="180"/>
      <c r="AB1057" s="180"/>
      <c r="AC1057" s="180"/>
      <c r="AD1057" s="180"/>
      <c r="AE1057" s="180"/>
      <c r="AF1057" s="180"/>
      <c r="AG1057" s="180"/>
      <c r="AH1057" s="180"/>
    </row>
    <row r="1058" ht="15.75" customHeight="1">
      <c r="A1058" s="201"/>
      <c r="B1058" s="167"/>
      <c r="C1058" s="160"/>
      <c r="D1058" s="167"/>
      <c r="E1058" s="96"/>
      <c r="F1058" s="202"/>
      <c r="G1058" s="160"/>
      <c r="H1058" s="160"/>
      <c r="I1058" s="160"/>
      <c r="J1058" s="160"/>
      <c r="K1058" s="203"/>
      <c r="L1058" s="180"/>
      <c r="M1058" s="180"/>
      <c r="N1058" s="180"/>
      <c r="O1058" s="180"/>
      <c r="P1058" s="180"/>
      <c r="Q1058" s="180"/>
      <c r="R1058" s="180"/>
      <c r="S1058" s="204"/>
      <c r="T1058" s="204"/>
      <c r="U1058" s="180"/>
      <c r="V1058" s="180"/>
      <c r="W1058" s="180"/>
      <c r="X1058" s="180"/>
      <c r="Y1058" s="180"/>
      <c r="Z1058" s="180"/>
      <c r="AA1058" s="180"/>
      <c r="AB1058" s="180"/>
      <c r="AC1058" s="180"/>
      <c r="AD1058" s="180"/>
      <c r="AE1058" s="180"/>
      <c r="AF1058" s="180"/>
      <c r="AG1058" s="180"/>
      <c r="AH1058" s="180"/>
    </row>
    <row r="1059" ht="15.75" customHeight="1">
      <c r="A1059" s="201"/>
      <c r="B1059" s="167"/>
      <c r="C1059" s="160"/>
      <c r="D1059" s="167"/>
      <c r="E1059" s="96"/>
      <c r="F1059" s="202"/>
      <c r="G1059" s="160"/>
      <c r="H1059" s="160"/>
      <c r="I1059" s="160"/>
      <c r="J1059" s="160"/>
      <c r="K1059" s="203"/>
      <c r="L1059" s="180"/>
      <c r="M1059" s="180"/>
      <c r="N1059" s="180"/>
      <c r="O1059" s="180"/>
      <c r="P1059" s="180"/>
      <c r="Q1059" s="180"/>
      <c r="R1059" s="180"/>
      <c r="S1059" s="204"/>
      <c r="T1059" s="204"/>
      <c r="U1059" s="180"/>
      <c r="V1059" s="180"/>
      <c r="W1059" s="180"/>
      <c r="X1059" s="180"/>
      <c r="Y1059" s="180"/>
      <c r="Z1059" s="180"/>
      <c r="AA1059" s="180"/>
      <c r="AB1059" s="180"/>
      <c r="AC1059" s="180"/>
      <c r="AD1059" s="180"/>
      <c r="AE1059" s="180"/>
      <c r="AF1059" s="180"/>
      <c r="AG1059" s="180"/>
      <c r="AH1059" s="180"/>
    </row>
    <row r="1060" ht="15.75" customHeight="1">
      <c r="A1060" s="201"/>
      <c r="B1060" s="167"/>
      <c r="C1060" s="160"/>
      <c r="D1060" s="167"/>
      <c r="E1060" s="96"/>
      <c r="F1060" s="202"/>
      <c r="G1060" s="160"/>
      <c r="H1060" s="160"/>
      <c r="I1060" s="160"/>
      <c r="J1060" s="160"/>
      <c r="K1060" s="203"/>
      <c r="L1060" s="180"/>
      <c r="M1060" s="180"/>
      <c r="N1060" s="180"/>
      <c r="O1060" s="180"/>
      <c r="P1060" s="180"/>
      <c r="Q1060" s="180"/>
      <c r="R1060" s="180"/>
      <c r="S1060" s="204"/>
      <c r="T1060" s="204"/>
      <c r="U1060" s="180"/>
      <c r="V1060" s="180"/>
      <c r="W1060" s="180"/>
      <c r="X1060" s="180"/>
      <c r="Y1060" s="180"/>
      <c r="Z1060" s="180"/>
      <c r="AA1060" s="180"/>
      <c r="AB1060" s="180"/>
      <c r="AC1060" s="180"/>
      <c r="AD1060" s="180"/>
      <c r="AE1060" s="180"/>
      <c r="AF1060" s="180"/>
      <c r="AG1060" s="180"/>
      <c r="AH1060" s="180"/>
    </row>
    <row r="1061" ht="15.75" customHeight="1">
      <c r="A1061" s="201"/>
      <c r="B1061" s="167"/>
      <c r="C1061" s="160"/>
      <c r="D1061" s="167"/>
      <c r="E1061" s="96"/>
      <c r="F1061" s="202"/>
      <c r="G1061" s="160"/>
      <c r="H1061" s="160"/>
      <c r="I1061" s="160"/>
      <c r="J1061" s="160"/>
      <c r="K1061" s="203"/>
      <c r="L1061" s="180"/>
      <c r="M1061" s="180"/>
      <c r="N1061" s="180"/>
      <c r="O1061" s="180"/>
      <c r="P1061" s="180"/>
      <c r="Q1061" s="180"/>
      <c r="R1061" s="180"/>
      <c r="S1061" s="204"/>
      <c r="T1061" s="204"/>
      <c r="U1061" s="180"/>
      <c r="V1061" s="180"/>
      <c r="W1061" s="180"/>
      <c r="X1061" s="180"/>
      <c r="Y1061" s="180"/>
      <c r="Z1061" s="180"/>
      <c r="AA1061" s="180"/>
      <c r="AB1061" s="180"/>
      <c r="AC1061" s="180"/>
      <c r="AD1061" s="180"/>
      <c r="AE1061" s="180"/>
      <c r="AF1061" s="180"/>
      <c r="AG1061" s="180"/>
      <c r="AH1061" s="180"/>
    </row>
    <row r="1062" ht="15.75" customHeight="1">
      <c r="A1062" s="201"/>
      <c r="B1062" s="167"/>
      <c r="C1062" s="160"/>
      <c r="D1062" s="167"/>
      <c r="E1062" s="96"/>
      <c r="F1062" s="202"/>
      <c r="G1062" s="160"/>
      <c r="H1062" s="160"/>
      <c r="I1062" s="160"/>
      <c r="J1062" s="160"/>
      <c r="K1062" s="203"/>
      <c r="L1062" s="180"/>
      <c r="M1062" s="180"/>
      <c r="N1062" s="180"/>
      <c r="O1062" s="180"/>
      <c r="P1062" s="180"/>
      <c r="Q1062" s="180"/>
      <c r="R1062" s="180"/>
      <c r="S1062" s="204"/>
      <c r="T1062" s="204"/>
      <c r="U1062" s="180"/>
      <c r="V1062" s="180"/>
      <c r="W1062" s="180"/>
      <c r="X1062" s="180"/>
      <c r="Y1062" s="180"/>
      <c r="Z1062" s="180"/>
      <c r="AA1062" s="180"/>
      <c r="AB1062" s="180"/>
      <c r="AC1062" s="180"/>
      <c r="AD1062" s="180"/>
      <c r="AE1062" s="180"/>
      <c r="AF1062" s="180"/>
      <c r="AG1062" s="180"/>
      <c r="AH1062" s="180"/>
    </row>
    <row r="1063" ht="15.75" customHeight="1">
      <c r="A1063" s="201"/>
      <c r="B1063" s="167"/>
      <c r="C1063" s="160"/>
      <c r="D1063" s="167"/>
      <c r="E1063" s="96"/>
      <c r="F1063" s="202"/>
      <c r="G1063" s="160"/>
      <c r="H1063" s="160"/>
      <c r="I1063" s="160"/>
      <c r="J1063" s="160"/>
      <c r="K1063" s="203"/>
      <c r="L1063" s="180"/>
      <c r="M1063" s="180"/>
      <c r="N1063" s="180"/>
      <c r="O1063" s="180"/>
      <c r="P1063" s="180"/>
      <c r="Q1063" s="180"/>
      <c r="R1063" s="180"/>
      <c r="S1063" s="204"/>
      <c r="T1063" s="204"/>
      <c r="U1063" s="180"/>
      <c r="V1063" s="180"/>
      <c r="W1063" s="180"/>
      <c r="X1063" s="180"/>
      <c r="Y1063" s="180"/>
      <c r="Z1063" s="180"/>
      <c r="AA1063" s="180"/>
      <c r="AB1063" s="180"/>
      <c r="AC1063" s="180"/>
      <c r="AD1063" s="180"/>
      <c r="AE1063" s="180"/>
      <c r="AF1063" s="180"/>
      <c r="AG1063" s="180"/>
      <c r="AH1063" s="180"/>
    </row>
    <row r="1064" ht="15.75" customHeight="1">
      <c r="A1064" s="201"/>
      <c r="B1064" s="167"/>
      <c r="C1064" s="160"/>
      <c r="D1064" s="167"/>
      <c r="E1064" s="96"/>
      <c r="F1064" s="202"/>
      <c r="G1064" s="160"/>
      <c r="H1064" s="160"/>
      <c r="I1064" s="160"/>
      <c r="J1064" s="160"/>
      <c r="K1064" s="203"/>
      <c r="L1064" s="180"/>
      <c r="M1064" s="180"/>
      <c r="N1064" s="180"/>
      <c r="O1064" s="180"/>
      <c r="P1064" s="180"/>
      <c r="Q1064" s="180"/>
      <c r="R1064" s="180"/>
      <c r="S1064" s="204"/>
      <c r="T1064" s="204"/>
      <c r="U1064" s="180"/>
      <c r="V1064" s="180"/>
      <c r="W1064" s="180"/>
      <c r="X1064" s="180"/>
      <c r="Y1064" s="180"/>
      <c r="Z1064" s="180"/>
      <c r="AA1064" s="180"/>
      <c r="AB1064" s="180"/>
      <c r="AC1064" s="180"/>
      <c r="AD1064" s="180"/>
      <c r="AE1064" s="180"/>
      <c r="AF1064" s="180"/>
      <c r="AG1064" s="180"/>
      <c r="AH1064" s="180"/>
    </row>
    <row r="1065" ht="15.75" customHeight="1">
      <c r="A1065" s="201"/>
      <c r="B1065" s="167"/>
      <c r="C1065" s="160"/>
      <c r="D1065" s="167"/>
      <c r="E1065" s="96"/>
      <c r="F1065" s="202"/>
      <c r="G1065" s="160"/>
      <c r="H1065" s="160"/>
      <c r="I1065" s="160"/>
      <c r="J1065" s="160"/>
      <c r="K1065" s="203"/>
      <c r="L1065" s="180"/>
      <c r="M1065" s="180"/>
      <c r="N1065" s="180"/>
      <c r="O1065" s="180"/>
      <c r="P1065" s="180"/>
      <c r="Q1065" s="180"/>
      <c r="R1065" s="180"/>
      <c r="S1065" s="204"/>
      <c r="T1065" s="204"/>
      <c r="U1065" s="180"/>
      <c r="V1065" s="180"/>
      <c r="W1065" s="180"/>
      <c r="X1065" s="180"/>
      <c r="Y1065" s="180"/>
      <c r="Z1065" s="180"/>
      <c r="AA1065" s="180"/>
      <c r="AB1065" s="180"/>
      <c r="AC1065" s="180"/>
      <c r="AD1065" s="180"/>
      <c r="AE1065" s="180"/>
      <c r="AF1065" s="180"/>
      <c r="AG1065" s="180"/>
      <c r="AH1065" s="180"/>
    </row>
    <row r="1066" ht="15.75" customHeight="1">
      <c r="A1066" s="201"/>
      <c r="B1066" s="167"/>
      <c r="C1066" s="160"/>
      <c r="D1066" s="167"/>
      <c r="E1066" s="96"/>
      <c r="F1066" s="202"/>
      <c r="G1066" s="160"/>
      <c r="H1066" s="160"/>
      <c r="I1066" s="160"/>
      <c r="J1066" s="160"/>
      <c r="K1066" s="203"/>
      <c r="L1066" s="180"/>
      <c r="M1066" s="180"/>
      <c r="N1066" s="180"/>
      <c r="O1066" s="180"/>
      <c r="P1066" s="180"/>
      <c r="Q1066" s="180"/>
      <c r="R1066" s="180"/>
      <c r="S1066" s="204"/>
      <c r="T1066" s="204"/>
      <c r="U1066" s="180"/>
      <c r="V1066" s="180"/>
      <c r="W1066" s="180"/>
      <c r="X1066" s="180"/>
      <c r="Y1066" s="180"/>
      <c r="Z1066" s="180"/>
      <c r="AA1066" s="180"/>
      <c r="AB1066" s="180"/>
      <c r="AC1066" s="180"/>
      <c r="AD1066" s="180"/>
      <c r="AE1066" s="180"/>
      <c r="AF1066" s="180"/>
      <c r="AG1066" s="180"/>
      <c r="AH1066" s="180"/>
    </row>
    <row r="1067" ht="15.75" customHeight="1">
      <c r="A1067" s="201"/>
      <c r="B1067" s="167"/>
      <c r="C1067" s="160"/>
      <c r="D1067" s="167"/>
      <c r="E1067" s="96"/>
      <c r="F1067" s="202"/>
      <c r="G1067" s="160"/>
      <c r="H1067" s="160"/>
      <c r="I1067" s="160"/>
      <c r="J1067" s="160"/>
      <c r="K1067" s="203"/>
      <c r="L1067" s="180"/>
      <c r="M1067" s="180"/>
      <c r="N1067" s="180"/>
      <c r="O1067" s="180"/>
      <c r="P1067" s="180"/>
      <c r="Q1067" s="180"/>
      <c r="R1067" s="180"/>
      <c r="S1067" s="204"/>
      <c r="T1067" s="204"/>
      <c r="U1067" s="180"/>
      <c r="V1067" s="180"/>
      <c r="W1067" s="180"/>
      <c r="X1067" s="180"/>
      <c r="Y1067" s="180"/>
      <c r="Z1067" s="180"/>
      <c r="AA1067" s="180"/>
      <c r="AB1067" s="180"/>
      <c r="AC1067" s="180"/>
      <c r="AD1067" s="180"/>
      <c r="AE1067" s="180"/>
      <c r="AF1067" s="180"/>
      <c r="AG1067" s="180"/>
      <c r="AH1067" s="180"/>
    </row>
    <row r="1068" ht="15.75" customHeight="1">
      <c r="A1068" s="201"/>
      <c r="B1068" s="167"/>
      <c r="C1068" s="160"/>
      <c r="D1068" s="167"/>
      <c r="E1068" s="96"/>
      <c r="F1068" s="202"/>
      <c r="G1068" s="160"/>
      <c r="H1068" s="160"/>
      <c r="I1068" s="160"/>
      <c r="J1068" s="160"/>
      <c r="K1068" s="203"/>
      <c r="L1068" s="180"/>
      <c r="M1068" s="180"/>
      <c r="N1068" s="180"/>
      <c r="O1068" s="180"/>
      <c r="P1068" s="180"/>
      <c r="Q1068" s="180"/>
      <c r="R1068" s="180"/>
      <c r="S1068" s="204"/>
      <c r="T1068" s="204"/>
      <c r="U1068" s="180"/>
      <c r="V1068" s="180"/>
      <c r="W1068" s="180"/>
      <c r="X1068" s="180"/>
      <c r="Y1068" s="180"/>
      <c r="Z1068" s="180"/>
      <c r="AA1068" s="180"/>
      <c r="AB1068" s="180"/>
      <c r="AC1068" s="180"/>
      <c r="AD1068" s="180"/>
      <c r="AE1068" s="180"/>
      <c r="AF1068" s="180"/>
      <c r="AG1068" s="180"/>
      <c r="AH1068" s="180"/>
    </row>
    <row r="1069" ht="15.75" customHeight="1">
      <c r="A1069" s="201"/>
      <c r="B1069" s="167"/>
      <c r="C1069" s="160"/>
      <c r="D1069" s="167"/>
      <c r="E1069" s="96"/>
      <c r="F1069" s="202"/>
      <c r="G1069" s="160"/>
      <c r="H1069" s="160"/>
      <c r="I1069" s="160"/>
      <c r="J1069" s="160"/>
      <c r="K1069" s="203"/>
      <c r="L1069" s="180"/>
      <c r="M1069" s="180"/>
      <c r="N1069" s="180"/>
      <c r="O1069" s="180"/>
      <c r="P1069" s="180"/>
      <c r="Q1069" s="180"/>
      <c r="R1069" s="180"/>
      <c r="S1069" s="204"/>
      <c r="T1069" s="204"/>
      <c r="U1069" s="180"/>
      <c r="V1069" s="180"/>
      <c r="W1069" s="180"/>
      <c r="X1069" s="180"/>
      <c r="Y1069" s="180"/>
      <c r="Z1069" s="180"/>
      <c r="AA1069" s="180"/>
      <c r="AB1069" s="180"/>
      <c r="AC1069" s="180"/>
      <c r="AD1069" s="180"/>
      <c r="AE1069" s="180"/>
      <c r="AF1069" s="180"/>
      <c r="AG1069" s="180"/>
      <c r="AH1069" s="180"/>
    </row>
    <row r="1070" ht="15.75" customHeight="1">
      <c r="A1070" s="201"/>
      <c r="B1070" s="167"/>
      <c r="C1070" s="160"/>
      <c r="D1070" s="167"/>
      <c r="E1070" s="96"/>
      <c r="F1070" s="202"/>
      <c r="G1070" s="160"/>
      <c r="H1070" s="160"/>
      <c r="I1070" s="160"/>
      <c r="J1070" s="160"/>
      <c r="K1070" s="203"/>
      <c r="L1070" s="180"/>
      <c r="M1070" s="180"/>
      <c r="N1070" s="180"/>
      <c r="O1070" s="180"/>
      <c r="P1070" s="180"/>
      <c r="Q1070" s="180"/>
      <c r="R1070" s="180"/>
      <c r="S1070" s="204"/>
      <c r="T1070" s="204"/>
      <c r="U1070" s="180"/>
      <c r="V1070" s="180"/>
      <c r="W1070" s="180"/>
      <c r="X1070" s="180"/>
      <c r="Y1070" s="180"/>
      <c r="Z1070" s="180"/>
      <c r="AA1070" s="180"/>
      <c r="AB1070" s="180"/>
      <c r="AC1070" s="180"/>
      <c r="AD1070" s="180"/>
      <c r="AE1070" s="180"/>
      <c r="AF1070" s="180"/>
      <c r="AG1070" s="180"/>
      <c r="AH1070" s="180"/>
    </row>
    <row r="1071" ht="15.75" customHeight="1">
      <c r="A1071" s="201"/>
      <c r="B1071" s="167"/>
      <c r="C1071" s="160"/>
      <c r="D1071" s="167"/>
      <c r="E1071" s="96"/>
      <c r="F1071" s="202"/>
      <c r="G1071" s="160"/>
      <c r="H1071" s="160"/>
      <c r="I1071" s="160"/>
      <c r="J1071" s="160"/>
      <c r="K1071" s="203"/>
      <c r="L1071" s="180"/>
      <c r="M1071" s="180"/>
      <c r="N1071" s="180"/>
      <c r="O1071" s="180"/>
      <c r="P1071" s="180"/>
      <c r="Q1071" s="180"/>
      <c r="R1071" s="180"/>
      <c r="S1071" s="204"/>
      <c r="T1071" s="204"/>
      <c r="U1071" s="180"/>
      <c r="V1071" s="180"/>
      <c r="W1071" s="180"/>
      <c r="X1071" s="180"/>
      <c r="Y1071" s="180"/>
      <c r="Z1071" s="180"/>
      <c r="AA1071" s="180"/>
      <c r="AB1071" s="180"/>
      <c r="AC1071" s="180"/>
      <c r="AD1071" s="180"/>
      <c r="AE1071" s="180"/>
      <c r="AF1071" s="180"/>
      <c r="AG1071" s="180"/>
      <c r="AH1071" s="180"/>
    </row>
    <row r="1072" ht="15.75" customHeight="1">
      <c r="A1072" s="201"/>
      <c r="B1072" s="167"/>
      <c r="C1072" s="160"/>
      <c r="D1072" s="167"/>
      <c r="E1072" s="96"/>
      <c r="F1072" s="202"/>
      <c r="G1072" s="160"/>
      <c r="H1072" s="160"/>
      <c r="I1072" s="160"/>
      <c r="J1072" s="160"/>
      <c r="K1072" s="203"/>
      <c r="L1072" s="180"/>
      <c r="M1072" s="180"/>
      <c r="N1072" s="180"/>
      <c r="O1072" s="180"/>
      <c r="P1072" s="180"/>
      <c r="Q1072" s="180"/>
      <c r="R1072" s="180"/>
      <c r="S1072" s="204"/>
      <c r="T1072" s="204"/>
      <c r="U1072" s="180"/>
      <c r="V1072" s="180"/>
      <c r="W1072" s="180"/>
      <c r="X1072" s="180"/>
      <c r="Y1072" s="180"/>
      <c r="Z1072" s="180"/>
      <c r="AA1072" s="180"/>
      <c r="AB1072" s="180"/>
      <c r="AC1072" s="180"/>
      <c r="AD1072" s="180"/>
      <c r="AE1072" s="180"/>
      <c r="AF1072" s="180"/>
      <c r="AG1072" s="180"/>
      <c r="AH1072" s="180"/>
    </row>
    <row r="1073" ht="15.75" customHeight="1">
      <c r="A1073" s="201"/>
      <c r="B1073" s="167"/>
      <c r="C1073" s="160"/>
      <c r="D1073" s="167"/>
      <c r="E1073" s="96"/>
      <c r="F1073" s="202"/>
      <c r="G1073" s="160"/>
      <c r="H1073" s="160"/>
      <c r="I1073" s="160"/>
      <c r="J1073" s="160"/>
      <c r="K1073" s="203"/>
      <c r="L1073" s="180"/>
      <c r="M1073" s="180"/>
      <c r="N1073" s="180"/>
      <c r="O1073" s="180"/>
      <c r="P1073" s="180"/>
      <c r="Q1073" s="180"/>
      <c r="R1073" s="180"/>
      <c r="S1073" s="204"/>
      <c r="T1073" s="204"/>
      <c r="U1073" s="180"/>
      <c r="V1073" s="180"/>
      <c r="W1073" s="180"/>
      <c r="X1073" s="180"/>
      <c r="Y1073" s="180"/>
      <c r="Z1073" s="180"/>
      <c r="AA1073" s="180"/>
      <c r="AB1073" s="180"/>
      <c r="AC1073" s="180"/>
      <c r="AD1073" s="180"/>
      <c r="AE1073" s="180"/>
      <c r="AF1073" s="180"/>
      <c r="AG1073" s="180"/>
      <c r="AH1073" s="180"/>
    </row>
    <row r="1074" ht="15.75" customHeight="1">
      <c r="A1074" s="201"/>
      <c r="B1074" s="167"/>
      <c r="C1074" s="160"/>
      <c r="D1074" s="167"/>
      <c r="E1074" s="96"/>
      <c r="F1074" s="202"/>
      <c r="G1074" s="160"/>
      <c r="H1074" s="160"/>
      <c r="I1074" s="160"/>
      <c r="J1074" s="160"/>
      <c r="K1074" s="203"/>
      <c r="L1074" s="180"/>
      <c r="M1074" s="180"/>
      <c r="N1074" s="180"/>
      <c r="O1074" s="180"/>
      <c r="P1074" s="180"/>
      <c r="Q1074" s="180"/>
      <c r="R1074" s="180"/>
      <c r="S1074" s="204"/>
      <c r="T1074" s="204"/>
      <c r="U1074" s="180"/>
      <c r="V1074" s="180"/>
      <c r="W1074" s="180"/>
      <c r="X1074" s="180"/>
      <c r="Y1074" s="180"/>
      <c r="Z1074" s="180"/>
      <c r="AA1074" s="180"/>
      <c r="AB1074" s="180"/>
      <c r="AC1074" s="180"/>
      <c r="AD1074" s="180"/>
      <c r="AE1074" s="180"/>
      <c r="AF1074" s="180"/>
      <c r="AG1074" s="180"/>
      <c r="AH1074" s="180"/>
    </row>
    <row r="1075" ht="15.75" customHeight="1">
      <c r="A1075" s="201"/>
      <c r="B1075" s="167"/>
      <c r="C1075" s="160"/>
      <c r="D1075" s="167"/>
      <c r="E1075" s="96"/>
      <c r="F1075" s="202"/>
      <c r="G1075" s="160"/>
      <c r="H1075" s="160"/>
      <c r="I1075" s="160"/>
      <c r="J1075" s="160"/>
      <c r="K1075" s="203"/>
      <c r="L1075" s="180"/>
      <c r="M1075" s="180"/>
      <c r="N1075" s="180"/>
      <c r="O1075" s="180"/>
      <c r="P1075" s="180"/>
      <c r="Q1075" s="180"/>
      <c r="R1075" s="180"/>
      <c r="S1075" s="204"/>
      <c r="T1075" s="204"/>
      <c r="U1075" s="180"/>
      <c r="V1075" s="180"/>
      <c r="W1075" s="180"/>
      <c r="X1075" s="180"/>
      <c r="Y1075" s="180"/>
      <c r="Z1075" s="180"/>
      <c r="AA1075" s="180"/>
      <c r="AB1075" s="180"/>
      <c r="AC1075" s="180"/>
      <c r="AD1075" s="180"/>
      <c r="AE1075" s="180"/>
      <c r="AF1075" s="180"/>
      <c r="AG1075" s="180"/>
      <c r="AH1075" s="180"/>
    </row>
    <row r="1076" ht="15.75" customHeight="1">
      <c r="A1076" s="201"/>
      <c r="B1076" s="167"/>
      <c r="C1076" s="160"/>
      <c r="D1076" s="167"/>
      <c r="E1076" s="96"/>
      <c r="F1076" s="202"/>
      <c r="G1076" s="160"/>
      <c r="H1076" s="160"/>
      <c r="I1076" s="160"/>
      <c r="J1076" s="160"/>
      <c r="K1076" s="203"/>
      <c r="L1076" s="180"/>
      <c r="M1076" s="180"/>
      <c r="N1076" s="180"/>
      <c r="O1076" s="180"/>
      <c r="P1076" s="180"/>
      <c r="Q1076" s="180"/>
      <c r="R1076" s="180"/>
      <c r="S1076" s="204"/>
      <c r="T1076" s="204"/>
      <c r="U1076" s="180"/>
      <c r="V1076" s="180"/>
      <c r="W1076" s="180"/>
      <c r="X1076" s="180"/>
      <c r="Y1076" s="180"/>
      <c r="Z1076" s="180"/>
      <c r="AA1076" s="180"/>
      <c r="AB1076" s="180"/>
      <c r="AC1076" s="180"/>
      <c r="AD1076" s="180"/>
      <c r="AE1076" s="180"/>
      <c r="AF1076" s="180"/>
      <c r="AG1076" s="180"/>
      <c r="AH1076" s="180"/>
    </row>
    <row r="1077" ht="15.75" customHeight="1">
      <c r="A1077" s="201"/>
      <c r="B1077" s="167"/>
      <c r="C1077" s="160"/>
      <c r="D1077" s="167"/>
      <c r="E1077" s="96"/>
      <c r="F1077" s="202"/>
      <c r="G1077" s="160"/>
      <c r="H1077" s="160"/>
      <c r="I1077" s="160"/>
      <c r="J1077" s="160"/>
      <c r="K1077" s="203"/>
      <c r="L1077" s="180"/>
      <c r="M1077" s="180"/>
      <c r="N1077" s="180"/>
      <c r="O1077" s="180"/>
      <c r="P1077" s="180"/>
      <c r="Q1077" s="180"/>
      <c r="R1077" s="180"/>
      <c r="S1077" s="204"/>
      <c r="T1077" s="204"/>
      <c r="U1077" s="180"/>
      <c r="V1077" s="180"/>
      <c r="W1077" s="180"/>
      <c r="X1077" s="180"/>
      <c r="Y1077" s="180"/>
      <c r="Z1077" s="180"/>
      <c r="AA1077" s="180"/>
      <c r="AB1077" s="180"/>
      <c r="AC1077" s="180"/>
      <c r="AD1077" s="180"/>
      <c r="AE1077" s="180"/>
      <c r="AF1077" s="180"/>
      <c r="AG1077" s="180"/>
      <c r="AH1077" s="180"/>
    </row>
    <row r="1078" ht="15.75" customHeight="1">
      <c r="A1078" s="201"/>
      <c r="B1078" s="167"/>
      <c r="C1078" s="160"/>
      <c r="D1078" s="167"/>
      <c r="E1078" s="96"/>
      <c r="F1078" s="202"/>
      <c r="G1078" s="160"/>
      <c r="H1078" s="160"/>
      <c r="I1078" s="160"/>
      <c r="J1078" s="160"/>
      <c r="K1078" s="203"/>
      <c r="L1078" s="180"/>
      <c r="M1078" s="180"/>
      <c r="N1078" s="180"/>
      <c r="O1078" s="180"/>
      <c r="P1078" s="180"/>
      <c r="Q1078" s="180"/>
      <c r="R1078" s="180"/>
      <c r="S1078" s="204"/>
      <c r="T1078" s="204"/>
      <c r="U1078" s="180"/>
      <c r="V1078" s="180"/>
      <c r="W1078" s="180"/>
      <c r="X1078" s="180"/>
      <c r="Y1078" s="180"/>
      <c r="Z1078" s="180"/>
      <c r="AA1078" s="180"/>
      <c r="AB1078" s="180"/>
      <c r="AC1078" s="180"/>
      <c r="AD1078" s="180"/>
      <c r="AE1078" s="180"/>
      <c r="AF1078" s="180"/>
      <c r="AG1078" s="180"/>
      <c r="AH1078" s="180"/>
    </row>
    <row r="1079" ht="15.75" customHeight="1">
      <c r="A1079" s="201"/>
      <c r="B1079" s="167"/>
      <c r="C1079" s="160"/>
      <c r="D1079" s="167"/>
      <c r="E1079" s="96"/>
      <c r="F1079" s="202"/>
      <c r="G1079" s="160"/>
      <c r="H1079" s="160"/>
      <c r="I1079" s="160"/>
      <c r="J1079" s="160"/>
      <c r="K1079" s="203"/>
      <c r="L1079" s="180"/>
      <c r="M1079" s="180"/>
      <c r="N1079" s="180"/>
      <c r="O1079" s="180"/>
      <c r="P1079" s="180"/>
      <c r="Q1079" s="180"/>
      <c r="R1079" s="180"/>
      <c r="S1079" s="204"/>
      <c r="T1079" s="204"/>
      <c r="U1079" s="180"/>
      <c r="V1079" s="180"/>
      <c r="W1079" s="180"/>
      <c r="X1079" s="180"/>
      <c r="Y1079" s="180"/>
      <c r="Z1079" s="180"/>
      <c r="AA1079" s="180"/>
      <c r="AB1079" s="180"/>
      <c r="AC1079" s="180"/>
      <c r="AD1079" s="180"/>
      <c r="AE1079" s="180"/>
      <c r="AF1079" s="180"/>
      <c r="AG1079" s="180"/>
      <c r="AH1079" s="180"/>
    </row>
    <row r="1080" ht="15.75" customHeight="1">
      <c r="A1080" s="201"/>
      <c r="B1080" s="167"/>
      <c r="C1080" s="160"/>
      <c r="D1080" s="167"/>
      <c r="E1080" s="96"/>
      <c r="F1080" s="202"/>
      <c r="G1080" s="160"/>
      <c r="H1080" s="160"/>
      <c r="I1080" s="160"/>
      <c r="J1080" s="160"/>
      <c r="K1080" s="203"/>
      <c r="L1080" s="180"/>
      <c r="M1080" s="180"/>
      <c r="N1080" s="180"/>
      <c r="O1080" s="180"/>
      <c r="P1080" s="180"/>
      <c r="Q1080" s="180"/>
      <c r="R1080" s="180"/>
      <c r="S1080" s="204"/>
      <c r="T1080" s="204"/>
      <c r="U1080" s="180"/>
      <c r="V1080" s="180"/>
      <c r="W1080" s="180"/>
      <c r="X1080" s="180"/>
      <c r="Y1080" s="180"/>
      <c r="Z1080" s="180"/>
      <c r="AA1080" s="180"/>
      <c r="AB1080" s="180"/>
      <c r="AC1080" s="180"/>
      <c r="AD1080" s="180"/>
      <c r="AE1080" s="180"/>
      <c r="AF1080" s="180"/>
      <c r="AG1080" s="180"/>
      <c r="AH1080" s="180"/>
    </row>
    <row r="1081" ht="15.75" customHeight="1">
      <c r="A1081" s="201"/>
      <c r="B1081" s="167"/>
      <c r="C1081" s="160"/>
      <c r="D1081" s="167"/>
      <c r="E1081" s="96"/>
      <c r="F1081" s="202"/>
      <c r="G1081" s="160"/>
      <c r="H1081" s="160"/>
      <c r="I1081" s="160"/>
      <c r="J1081" s="160"/>
      <c r="K1081" s="203"/>
      <c r="L1081" s="180"/>
      <c r="M1081" s="180"/>
      <c r="N1081" s="180"/>
      <c r="O1081" s="180"/>
      <c r="P1081" s="180"/>
      <c r="Q1081" s="180"/>
      <c r="R1081" s="180"/>
      <c r="S1081" s="204"/>
      <c r="T1081" s="204"/>
      <c r="U1081" s="180"/>
      <c r="V1081" s="180"/>
      <c r="W1081" s="180"/>
      <c r="X1081" s="180"/>
      <c r="Y1081" s="180"/>
      <c r="Z1081" s="180"/>
      <c r="AA1081" s="180"/>
      <c r="AB1081" s="180"/>
      <c r="AC1081" s="180"/>
      <c r="AD1081" s="180"/>
      <c r="AE1081" s="180"/>
      <c r="AF1081" s="180"/>
      <c r="AG1081" s="180"/>
      <c r="AH1081" s="180"/>
    </row>
    <row r="1082" ht="15.75" customHeight="1">
      <c r="A1082" s="201"/>
      <c r="B1082" s="167"/>
      <c r="C1082" s="160"/>
      <c r="D1082" s="167"/>
      <c r="E1082" s="96"/>
      <c r="F1082" s="202"/>
      <c r="G1082" s="160"/>
      <c r="H1082" s="160"/>
      <c r="I1082" s="160"/>
      <c r="J1082" s="160"/>
      <c r="K1082" s="203"/>
      <c r="L1082" s="180"/>
      <c r="M1082" s="180"/>
      <c r="N1082" s="180"/>
      <c r="O1082" s="180"/>
      <c r="P1082" s="180"/>
      <c r="Q1082" s="180"/>
      <c r="R1082" s="180"/>
      <c r="S1082" s="204"/>
      <c r="T1082" s="204"/>
      <c r="U1082" s="180"/>
      <c r="V1082" s="180"/>
      <c r="W1082" s="180"/>
      <c r="X1082" s="180"/>
      <c r="Y1082" s="180"/>
      <c r="Z1082" s="180"/>
      <c r="AA1082" s="180"/>
      <c r="AB1082" s="180"/>
      <c r="AC1082" s="180"/>
      <c r="AD1082" s="180"/>
      <c r="AE1082" s="180"/>
      <c r="AF1082" s="180"/>
      <c r="AG1082" s="180"/>
      <c r="AH1082" s="180"/>
    </row>
    <row r="1083" ht="15.75" customHeight="1">
      <c r="A1083" s="201"/>
      <c r="B1083" s="167"/>
      <c r="C1083" s="160"/>
      <c r="D1083" s="167"/>
      <c r="E1083" s="96"/>
      <c r="F1083" s="202"/>
      <c r="G1083" s="160"/>
      <c r="H1083" s="160"/>
      <c r="I1083" s="160"/>
      <c r="J1083" s="160"/>
      <c r="K1083" s="203"/>
      <c r="L1083" s="180"/>
      <c r="M1083" s="180"/>
      <c r="N1083" s="180"/>
      <c r="O1083" s="180"/>
      <c r="P1083" s="180"/>
      <c r="Q1083" s="180"/>
      <c r="R1083" s="180"/>
      <c r="S1083" s="204"/>
      <c r="T1083" s="204"/>
      <c r="U1083" s="180"/>
      <c r="V1083" s="180"/>
      <c r="W1083" s="180"/>
      <c r="X1083" s="180"/>
      <c r="Y1083" s="180"/>
      <c r="Z1083" s="180"/>
      <c r="AA1083" s="180"/>
      <c r="AB1083" s="180"/>
      <c r="AC1083" s="180"/>
      <c r="AD1083" s="180"/>
      <c r="AE1083" s="180"/>
      <c r="AF1083" s="180"/>
      <c r="AG1083" s="180"/>
      <c r="AH1083" s="180"/>
    </row>
    <row r="1084" ht="15.75" customHeight="1">
      <c r="A1084" s="201"/>
      <c r="B1084" s="167"/>
      <c r="C1084" s="160"/>
      <c r="D1084" s="167"/>
      <c r="E1084" s="96"/>
      <c r="F1084" s="202"/>
      <c r="G1084" s="160"/>
      <c r="H1084" s="160"/>
      <c r="I1084" s="160"/>
      <c r="J1084" s="160"/>
      <c r="K1084" s="203"/>
      <c r="L1084" s="180"/>
      <c r="M1084" s="180"/>
      <c r="N1084" s="180"/>
      <c r="O1084" s="180"/>
      <c r="P1084" s="180"/>
      <c r="Q1084" s="180"/>
      <c r="R1084" s="180"/>
      <c r="S1084" s="204"/>
      <c r="T1084" s="204"/>
      <c r="U1084" s="180"/>
      <c r="V1084" s="180"/>
      <c r="W1084" s="180"/>
      <c r="X1084" s="180"/>
      <c r="Y1084" s="180"/>
      <c r="Z1084" s="180"/>
      <c r="AA1084" s="180"/>
      <c r="AB1084" s="180"/>
      <c r="AC1084" s="180"/>
      <c r="AD1084" s="180"/>
      <c r="AE1084" s="180"/>
      <c r="AF1084" s="180"/>
      <c r="AG1084" s="180"/>
      <c r="AH1084" s="180"/>
    </row>
    <row r="1085" ht="15.75" customHeight="1">
      <c r="A1085" s="201"/>
      <c r="B1085" s="167"/>
      <c r="C1085" s="160"/>
      <c r="D1085" s="167"/>
      <c r="E1085" s="96"/>
      <c r="F1085" s="202"/>
      <c r="G1085" s="160"/>
      <c r="H1085" s="160"/>
      <c r="I1085" s="160"/>
      <c r="J1085" s="160"/>
      <c r="K1085" s="203"/>
      <c r="L1085" s="180"/>
      <c r="M1085" s="180"/>
      <c r="N1085" s="180"/>
      <c r="O1085" s="180"/>
      <c r="P1085" s="180"/>
      <c r="Q1085" s="180"/>
      <c r="R1085" s="180"/>
      <c r="S1085" s="204"/>
      <c r="T1085" s="204"/>
      <c r="U1085" s="180"/>
      <c r="V1085" s="180"/>
      <c r="W1085" s="180"/>
      <c r="X1085" s="180"/>
      <c r="Y1085" s="180"/>
      <c r="Z1085" s="180"/>
      <c r="AA1085" s="180"/>
      <c r="AB1085" s="180"/>
      <c r="AC1085" s="180"/>
      <c r="AD1085" s="180"/>
      <c r="AE1085" s="180"/>
      <c r="AF1085" s="180"/>
      <c r="AG1085" s="180"/>
      <c r="AH1085" s="180"/>
    </row>
    <row r="1086" ht="15.75" customHeight="1">
      <c r="A1086" s="201"/>
      <c r="B1086" s="167"/>
      <c r="C1086" s="160"/>
      <c r="D1086" s="167"/>
      <c r="E1086" s="96"/>
      <c r="F1086" s="202"/>
      <c r="G1086" s="160"/>
      <c r="H1086" s="160"/>
      <c r="I1086" s="160"/>
      <c r="J1086" s="160"/>
      <c r="K1086" s="203"/>
      <c r="L1086" s="180"/>
      <c r="M1086" s="180"/>
      <c r="N1086" s="180"/>
      <c r="O1086" s="180"/>
      <c r="P1086" s="180"/>
      <c r="Q1086" s="180"/>
      <c r="R1086" s="180"/>
      <c r="S1086" s="204"/>
      <c r="T1086" s="204"/>
      <c r="U1086" s="180"/>
      <c r="V1086" s="180"/>
      <c r="W1086" s="180"/>
      <c r="X1086" s="180"/>
      <c r="Y1086" s="180"/>
      <c r="Z1086" s="180"/>
      <c r="AA1086" s="180"/>
      <c r="AB1086" s="180"/>
      <c r="AC1086" s="180"/>
      <c r="AD1086" s="180"/>
      <c r="AE1086" s="180"/>
      <c r="AF1086" s="180"/>
      <c r="AG1086" s="180"/>
      <c r="AH1086" s="180"/>
    </row>
    <row r="1087" ht="15.75" customHeight="1">
      <c r="A1087" s="201"/>
      <c r="B1087" s="167"/>
      <c r="C1087" s="160"/>
      <c r="D1087" s="167"/>
      <c r="E1087" s="96"/>
      <c r="F1087" s="202"/>
      <c r="G1087" s="160"/>
      <c r="H1087" s="160"/>
      <c r="I1087" s="160"/>
      <c r="J1087" s="160"/>
      <c r="K1087" s="203"/>
      <c r="L1087" s="180"/>
      <c r="M1087" s="180"/>
      <c r="N1087" s="180"/>
      <c r="O1087" s="180"/>
      <c r="P1087" s="180"/>
      <c r="Q1087" s="180"/>
      <c r="R1087" s="180"/>
      <c r="S1087" s="204"/>
      <c r="T1087" s="204"/>
      <c r="U1087" s="180"/>
      <c r="V1087" s="180"/>
      <c r="W1087" s="180"/>
      <c r="X1087" s="180"/>
      <c r="Y1087" s="180"/>
      <c r="Z1087" s="180"/>
      <c r="AA1087" s="180"/>
      <c r="AB1087" s="180"/>
      <c r="AC1087" s="180"/>
      <c r="AD1087" s="180"/>
      <c r="AE1087" s="180"/>
      <c r="AF1087" s="180"/>
      <c r="AG1087" s="180"/>
      <c r="AH1087" s="180"/>
    </row>
    <row r="1088" ht="15.75" customHeight="1">
      <c r="A1088" s="201"/>
      <c r="B1088" s="167"/>
      <c r="C1088" s="160"/>
      <c r="D1088" s="167"/>
      <c r="E1088" s="96"/>
      <c r="F1088" s="202"/>
      <c r="G1088" s="160"/>
      <c r="H1088" s="160"/>
      <c r="I1088" s="160"/>
      <c r="J1088" s="160"/>
      <c r="K1088" s="203"/>
      <c r="L1088" s="180"/>
      <c r="M1088" s="180"/>
      <c r="N1088" s="180"/>
      <c r="O1088" s="180"/>
      <c r="P1088" s="180"/>
      <c r="Q1088" s="180"/>
      <c r="R1088" s="180"/>
      <c r="S1088" s="204"/>
      <c r="T1088" s="204"/>
      <c r="U1088" s="180"/>
      <c r="V1088" s="180"/>
      <c r="W1088" s="180"/>
      <c r="X1088" s="180"/>
      <c r="Y1088" s="180"/>
      <c r="Z1088" s="180"/>
      <c r="AA1088" s="180"/>
      <c r="AB1088" s="180"/>
      <c r="AC1088" s="180"/>
      <c r="AD1088" s="180"/>
      <c r="AE1088" s="180"/>
      <c r="AF1088" s="180"/>
      <c r="AG1088" s="180"/>
      <c r="AH1088" s="180"/>
    </row>
    <row r="1089" ht="15.75" customHeight="1">
      <c r="A1089" s="201"/>
      <c r="B1089" s="167"/>
      <c r="C1089" s="160"/>
      <c r="D1089" s="167"/>
      <c r="E1089" s="96"/>
      <c r="F1089" s="202"/>
      <c r="G1089" s="160"/>
      <c r="H1089" s="160"/>
      <c r="I1089" s="160"/>
      <c r="J1089" s="160"/>
      <c r="K1089" s="203"/>
      <c r="L1089" s="180"/>
      <c r="M1089" s="180"/>
      <c r="N1089" s="180"/>
      <c r="O1089" s="180"/>
      <c r="P1089" s="180"/>
      <c r="Q1089" s="180"/>
      <c r="R1089" s="180"/>
      <c r="S1089" s="204"/>
      <c r="T1089" s="204"/>
      <c r="U1089" s="180"/>
      <c r="V1089" s="180"/>
      <c r="W1089" s="180"/>
      <c r="X1089" s="180"/>
      <c r="Y1089" s="180"/>
      <c r="Z1089" s="180"/>
      <c r="AA1089" s="180"/>
      <c r="AB1089" s="180"/>
      <c r="AC1089" s="180"/>
      <c r="AD1089" s="180"/>
      <c r="AE1089" s="180"/>
      <c r="AF1089" s="180"/>
      <c r="AG1089" s="180"/>
      <c r="AH1089" s="180"/>
    </row>
    <row r="1090" ht="15.75" customHeight="1">
      <c r="A1090" s="201"/>
      <c r="B1090" s="167"/>
      <c r="C1090" s="160"/>
      <c r="D1090" s="167"/>
      <c r="E1090" s="96"/>
      <c r="F1090" s="202"/>
      <c r="G1090" s="160"/>
      <c r="H1090" s="160"/>
      <c r="I1090" s="160"/>
      <c r="J1090" s="160"/>
      <c r="K1090" s="203"/>
      <c r="L1090" s="180"/>
      <c r="M1090" s="180"/>
      <c r="N1090" s="180"/>
      <c r="O1090" s="180"/>
      <c r="P1090" s="180"/>
      <c r="Q1090" s="180"/>
      <c r="R1090" s="180"/>
      <c r="S1090" s="204"/>
      <c r="T1090" s="204"/>
      <c r="U1090" s="180"/>
      <c r="V1090" s="180"/>
      <c r="W1090" s="180"/>
      <c r="X1090" s="180"/>
      <c r="Y1090" s="180"/>
      <c r="Z1090" s="180"/>
      <c r="AA1090" s="180"/>
      <c r="AB1090" s="180"/>
      <c r="AC1090" s="180"/>
      <c r="AD1090" s="180"/>
      <c r="AE1090" s="180"/>
      <c r="AF1090" s="180"/>
      <c r="AG1090" s="180"/>
      <c r="AH1090" s="180"/>
    </row>
    <row r="1091" ht="15.75" customHeight="1">
      <c r="A1091" s="201"/>
      <c r="B1091" s="167"/>
      <c r="C1091" s="160"/>
      <c r="D1091" s="167"/>
      <c r="E1091" s="96"/>
      <c r="F1091" s="202"/>
      <c r="G1091" s="160"/>
      <c r="H1091" s="160"/>
      <c r="I1091" s="160"/>
      <c r="J1091" s="160"/>
      <c r="K1091" s="203"/>
      <c r="L1091" s="180"/>
      <c r="M1091" s="180"/>
      <c r="N1091" s="180"/>
      <c r="O1091" s="180"/>
      <c r="P1091" s="180"/>
      <c r="Q1091" s="180"/>
      <c r="R1091" s="180"/>
      <c r="S1091" s="204"/>
      <c r="T1091" s="204"/>
      <c r="U1091" s="180"/>
      <c r="V1091" s="180"/>
      <c r="W1091" s="180"/>
      <c r="X1091" s="180"/>
      <c r="Y1091" s="180"/>
      <c r="Z1091" s="180"/>
      <c r="AA1091" s="180"/>
      <c r="AB1091" s="180"/>
      <c r="AC1091" s="180"/>
      <c r="AD1091" s="180"/>
      <c r="AE1091" s="180"/>
      <c r="AF1091" s="180"/>
      <c r="AG1091" s="180"/>
      <c r="AH1091" s="180"/>
    </row>
    <row r="1092" ht="15.75" customHeight="1">
      <c r="A1092" s="201"/>
      <c r="B1092" s="167"/>
      <c r="C1092" s="160"/>
      <c r="D1092" s="167"/>
      <c r="E1092" s="96"/>
      <c r="F1092" s="202"/>
      <c r="G1092" s="160"/>
      <c r="H1092" s="160"/>
      <c r="I1092" s="160"/>
      <c r="J1092" s="160"/>
      <c r="K1092" s="203"/>
      <c r="L1092" s="180"/>
      <c r="M1092" s="180"/>
      <c r="N1092" s="180"/>
      <c r="O1092" s="180"/>
      <c r="P1092" s="180"/>
      <c r="Q1092" s="180"/>
      <c r="R1092" s="180"/>
      <c r="S1092" s="204"/>
      <c r="T1092" s="204"/>
      <c r="U1092" s="180"/>
      <c r="V1092" s="180"/>
      <c r="W1092" s="180"/>
      <c r="X1092" s="180"/>
      <c r="Y1092" s="180"/>
      <c r="Z1092" s="180"/>
      <c r="AA1092" s="180"/>
      <c r="AB1092" s="180"/>
      <c r="AC1092" s="180"/>
      <c r="AD1092" s="180"/>
      <c r="AE1092" s="180"/>
      <c r="AF1092" s="180"/>
      <c r="AG1092" s="180"/>
      <c r="AH1092" s="180"/>
    </row>
    <row r="1093" ht="15.75" customHeight="1">
      <c r="A1093" s="201"/>
      <c r="B1093" s="167"/>
      <c r="C1093" s="160"/>
      <c r="D1093" s="167"/>
      <c r="E1093" s="96"/>
      <c r="F1093" s="202"/>
      <c r="G1093" s="160"/>
      <c r="H1093" s="160"/>
      <c r="I1093" s="160"/>
      <c r="J1093" s="160"/>
      <c r="K1093" s="203"/>
      <c r="L1093" s="180"/>
      <c r="M1093" s="180"/>
      <c r="N1093" s="180"/>
      <c r="O1093" s="180"/>
      <c r="P1093" s="180"/>
      <c r="Q1093" s="180"/>
      <c r="R1093" s="180"/>
      <c r="S1093" s="204"/>
      <c r="T1093" s="204"/>
      <c r="U1093" s="180"/>
      <c r="V1093" s="180"/>
      <c r="W1093" s="180"/>
      <c r="X1093" s="180"/>
      <c r="Y1093" s="180"/>
      <c r="Z1093" s="180"/>
      <c r="AA1093" s="180"/>
      <c r="AB1093" s="180"/>
      <c r="AC1093" s="180"/>
      <c r="AD1093" s="180"/>
      <c r="AE1093" s="180"/>
      <c r="AF1093" s="180"/>
      <c r="AG1093" s="180"/>
      <c r="AH1093" s="180"/>
    </row>
    <row r="1094" ht="15.75" customHeight="1">
      <c r="A1094" s="201"/>
      <c r="B1094" s="167"/>
      <c r="C1094" s="160"/>
      <c r="D1094" s="167"/>
      <c r="E1094" s="96"/>
      <c r="F1094" s="202"/>
      <c r="G1094" s="160"/>
      <c r="H1094" s="160"/>
      <c r="I1094" s="160"/>
      <c r="J1094" s="160"/>
      <c r="K1094" s="203"/>
      <c r="L1094" s="180"/>
      <c r="M1094" s="180"/>
      <c r="N1094" s="180"/>
      <c r="O1094" s="180"/>
      <c r="P1094" s="180"/>
      <c r="Q1094" s="180"/>
      <c r="R1094" s="180"/>
      <c r="S1094" s="204"/>
      <c r="T1094" s="204"/>
      <c r="U1094" s="180"/>
      <c r="V1094" s="180"/>
      <c r="W1094" s="180"/>
      <c r="X1094" s="180"/>
      <c r="Y1094" s="180"/>
      <c r="Z1094" s="180"/>
      <c r="AA1094" s="180"/>
      <c r="AB1094" s="180"/>
      <c r="AC1094" s="180"/>
      <c r="AD1094" s="180"/>
      <c r="AE1094" s="180"/>
      <c r="AF1094" s="180"/>
      <c r="AG1094" s="180"/>
      <c r="AH1094" s="180"/>
    </row>
    <row r="1095" ht="15.75" customHeight="1">
      <c r="A1095" s="201"/>
      <c r="B1095" s="167"/>
      <c r="C1095" s="160"/>
      <c r="D1095" s="167"/>
      <c r="E1095" s="96"/>
      <c r="F1095" s="202"/>
      <c r="G1095" s="160"/>
      <c r="H1095" s="160"/>
      <c r="I1095" s="160"/>
      <c r="J1095" s="160"/>
      <c r="K1095" s="203"/>
      <c r="L1095" s="180"/>
      <c r="M1095" s="180"/>
      <c r="N1095" s="180"/>
      <c r="O1095" s="180"/>
      <c r="P1095" s="180"/>
      <c r="Q1095" s="180"/>
      <c r="R1095" s="180"/>
      <c r="S1095" s="204"/>
      <c r="T1095" s="204"/>
      <c r="U1095" s="180"/>
      <c r="V1095" s="180"/>
      <c r="W1095" s="180"/>
      <c r="X1095" s="180"/>
      <c r="Y1095" s="180"/>
      <c r="Z1095" s="180"/>
      <c r="AA1095" s="180"/>
      <c r="AB1095" s="180"/>
      <c r="AC1095" s="180"/>
      <c r="AD1095" s="180"/>
      <c r="AE1095" s="180"/>
      <c r="AF1095" s="180"/>
      <c r="AG1095" s="180"/>
      <c r="AH1095" s="180"/>
    </row>
    <row r="1096" ht="15.75" customHeight="1">
      <c r="A1096" s="201"/>
      <c r="B1096" s="167"/>
      <c r="C1096" s="160"/>
      <c r="D1096" s="167"/>
      <c r="E1096" s="96"/>
      <c r="F1096" s="202"/>
      <c r="G1096" s="160"/>
      <c r="H1096" s="160"/>
      <c r="I1096" s="160"/>
      <c r="J1096" s="160"/>
      <c r="K1096" s="203"/>
      <c r="L1096" s="180"/>
      <c r="M1096" s="180"/>
      <c r="N1096" s="180"/>
      <c r="O1096" s="180"/>
      <c r="P1096" s="180"/>
      <c r="Q1096" s="180"/>
      <c r="R1096" s="180"/>
      <c r="S1096" s="204"/>
      <c r="T1096" s="204"/>
      <c r="U1096" s="180"/>
      <c r="V1096" s="180"/>
      <c r="W1096" s="180"/>
      <c r="X1096" s="180"/>
      <c r="Y1096" s="180"/>
      <c r="Z1096" s="180"/>
      <c r="AA1096" s="180"/>
      <c r="AB1096" s="180"/>
      <c r="AC1096" s="180"/>
      <c r="AD1096" s="180"/>
      <c r="AE1096" s="180"/>
      <c r="AF1096" s="180"/>
      <c r="AG1096" s="180"/>
      <c r="AH1096" s="180"/>
    </row>
    <row r="1097" ht="15.75" customHeight="1">
      <c r="A1097" s="201"/>
      <c r="B1097" s="167"/>
      <c r="C1097" s="160"/>
      <c r="D1097" s="167"/>
      <c r="E1097" s="96"/>
      <c r="F1097" s="202"/>
      <c r="G1097" s="160"/>
      <c r="H1097" s="160"/>
      <c r="I1097" s="160"/>
      <c r="J1097" s="160"/>
      <c r="K1097" s="203"/>
      <c r="L1097" s="180"/>
      <c r="M1097" s="180"/>
      <c r="N1097" s="180"/>
      <c r="O1097" s="180"/>
      <c r="P1097" s="180"/>
      <c r="Q1097" s="180"/>
      <c r="R1097" s="180"/>
      <c r="S1097" s="204"/>
      <c r="T1097" s="204"/>
      <c r="U1097" s="180"/>
      <c r="V1097" s="180"/>
      <c r="W1097" s="180"/>
      <c r="X1097" s="180"/>
      <c r="Y1097" s="180"/>
      <c r="Z1097" s="180"/>
      <c r="AA1097" s="180"/>
      <c r="AB1097" s="180"/>
      <c r="AC1097" s="180"/>
      <c r="AD1097" s="180"/>
      <c r="AE1097" s="180"/>
      <c r="AF1097" s="180"/>
      <c r="AG1097" s="180"/>
      <c r="AH1097" s="180"/>
    </row>
    <row r="1098" ht="15.75" customHeight="1">
      <c r="A1098" s="201"/>
      <c r="B1098" s="167"/>
      <c r="C1098" s="160"/>
      <c r="D1098" s="167"/>
      <c r="E1098" s="96"/>
      <c r="F1098" s="202"/>
      <c r="G1098" s="160"/>
      <c r="H1098" s="160"/>
      <c r="I1098" s="160"/>
      <c r="J1098" s="160"/>
      <c r="K1098" s="203"/>
      <c r="L1098" s="180"/>
      <c r="M1098" s="180"/>
      <c r="N1098" s="180"/>
      <c r="O1098" s="180"/>
      <c r="P1098" s="180"/>
      <c r="Q1098" s="180"/>
      <c r="R1098" s="180"/>
      <c r="S1098" s="204"/>
      <c r="T1098" s="204"/>
      <c r="U1098" s="180"/>
      <c r="V1098" s="180"/>
      <c r="W1098" s="180"/>
      <c r="X1098" s="180"/>
      <c r="Y1098" s="180"/>
      <c r="Z1098" s="180"/>
      <c r="AA1098" s="180"/>
      <c r="AB1098" s="180"/>
      <c r="AC1098" s="180"/>
      <c r="AD1098" s="180"/>
      <c r="AE1098" s="180"/>
      <c r="AF1098" s="180"/>
      <c r="AG1098" s="180"/>
      <c r="AH1098" s="180"/>
    </row>
    <row r="1099" ht="15.75" customHeight="1">
      <c r="A1099" s="201"/>
      <c r="B1099" s="167"/>
      <c r="C1099" s="160"/>
      <c r="D1099" s="167"/>
      <c r="E1099" s="96"/>
      <c r="F1099" s="202"/>
      <c r="G1099" s="160"/>
      <c r="H1099" s="160"/>
      <c r="I1099" s="160"/>
      <c r="J1099" s="160"/>
      <c r="K1099" s="203"/>
      <c r="L1099" s="180"/>
      <c r="M1099" s="180"/>
      <c r="N1099" s="180"/>
      <c r="O1099" s="180"/>
      <c r="P1099" s="180"/>
      <c r="Q1099" s="180"/>
      <c r="R1099" s="180"/>
      <c r="S1099" s="204"/>
      <c r="T1099" s="204"/>
      <c r="U1099" s="180"/>
      <c r="V1099" s="180"/>
      <c r="W1099" s="180"/>
      <c r="X1099" s="180"/>
      <c r="Y1099" s="180"/>
      <c r="Z1099" s="180"/>
      <c r="AA1099" s="180"/>
      <c r="AB1099" s="180"/>
      <c r="AC1099" s="180"/>
      <c r="AD1099" s="180"/>
      <c r="AE1099" s="180"/>
      <c r="AF1099" s="180"/>
      <c r="AG1099" s="180"/>
      <c r="AH1099" s="180"/>
    </row>
    <row r="1100" ht="15.75" customHeight="1">
      <c r="A1100" s="201"/>
      <c r="B1100" s="167"/>
      <c r="C1100" s="160"/>
      <c r="D1100" s="167"/>
      <c r="E1100" s="96"/>
      <c r="F1100" s="202"/>
      <c r="G1100" s="160"/>
      <c r="H1100" s="160"/>
      <c r="I1100" s="160"/>
      <c r="J1100" s="160"/>
      <c r="K1100" s="203"/>
      <c r="L1100" s="180"/>
      <c r="M1100" s="180"/>
      <c r="N1100" s="180"/>
      <c r="O1100" s="180"/>
      <c r="P1100" s="180"/>
      <c r="Q1100" s="180"/>
      <c r="R1100" s="180"/>
      <c r="S1100" s="204"/>
      <c r="T1100" s="204"/>
      <c r="U1100" s="180"/>
      <c r="V1100" s="180"/>
      <c r="W1100" s="180"/>
      <c r="X1100" s="180"/>
      <c r="Y1100" s="180"/>
      <c r="Z1100" s="180"/>
      <c r="AA1100" s="180"/>
      <c r="AB1100" s="180"/>
      <c r="AC1100" s="180"/>
      <c r="AD1100" s="180"/>
      <c r="AE1100" s="180"/>
      <c r="AF1100" s="180"/>
      <c r="AG1100" s="180"/>
      <c r="AH1100" s="180"/>
    </row>
    <row r="1101" ht="15.75" customHeight="1">
      <c r="A1101" s="201"/>
      <c r="B1101" s="167"/>
      <c r="C1101" s="160"/>
      <c r="D1101" s="167"/>
      <c r="E1101" s="96"/>
      <c r="F1101" s="202"/>
      <c r="G1101" s="160"/>
      <c r="H1101" s="160"/>
      <c r="I1101" s="160"/>
      <c r="J1101" s="160"/>
      <c r="K1101" s="203"/>
      <c r="L1101" s="180"/>
      <c r="M1101" s="180"/>
      <c r="N1101" s="180"/>
      <c r="O1101" s="180"/>
      <c r="P1101" s="180"/>
      <c r="Q1101" s="180"/>
      <c r="R1101" s="180"/>
      <c r="S1101" s="204"/>
      <c r="T1101" s="204"/>
      <c r="U1101" s="180"/>
      <c r="V1101" s="180"/>
      <c r="W1101" s="180"/>
      <c r="X1101" s="180"/>
      <c r="Y1101" s="180"/>
      <c r="Z1101" s="180"/>
      <c r="AA1101" s="180"/>
      <c r="AB1101" s="180"/>
      <c r="AC1101" s="180"/>
      <c r="AD1101" s="180"/>
      <c r="AE1101" s="180"/>
      <c r="AF1101" s="180"/>
      <c r="AG1101" s="180"/>
      <c r="AH1101" s="180"/>
    </row>
    <row r="1102" ht="15.75" customHeight="1">
      <c r="A1102" s="201"/>
      <c r="B1102" s="167"/>
      <c r="C1102" s="160"/>
      <c r="D1102" s="167"/>
      <c r="E1102" s="96"/>
      <c r="F1102" s="202"/>
      <c r="G1102" s="160"/>
      <c r="H1102" s="160"/>
      <c r="I1102" s="160"/>
      <c r="J1102" s="160"/>
      <c r="K1102" s="203"/>
      <c r="L1102" s="180"/>
      <c r="M1102" s="180"/>
      <c r="N1102" s="180"/>
      <c r="O1102" s="180"/>
      <c r="P1102" s="180"/>
      <c r="Q1102" s="180"/>
      <c r="R1102" s="180"/>
      <c r="S1102" s="204"/>
      <c r="T1102" s="204"/>
      <c r="U1102" s="180"/>
      <c r="V1102" s="180"/>
      <c r="W1102" s="180"/>
      <c r="X1102" s="180"/>
      <c r="Y1102" s="180"/>
      <c r="Z1102" s="180"/>
      <c r="AA1102" s="180"/>
      <c r="AB1102" s="180"/>
      <c r="AC1102" s="180"/>
      <c r="AD1102" s="180"/>
      <c r="AE1102" s="180"/>
      <c r="AF1102" s="180"/>
      <c r="AG1102" s="180"/>
      <c r="AH1102" s="180"/>
    </row>
    <row r="1103" ht="15.75" customHeight="1">
      <c r="A1103" s="201"/>
      <c r="B1103" s="167"/>
      <c r="C1103" s="160"/>
      <c r="D1103" s="167"/>
      <c r="E1103" s="96"/>
      <c r="F1103" s="202"/>
      <c r="G1103" s="160"/>
      <c r="H1103" s="160"/>
      <c r="I1103" s="160"/>
      <c r="J1103" s="160"/>
      <c r="K1103" s="203"/>
      <c r="L1103" s="180"/>
      <c r="M1103" s="180"/>
      <c r="N1103" s="180"/>
      <c r="O1103" s="180"/>
      <c r="P1103" s="180"/>
      <c r="Q1103" s="180"/>
      <c r="R1103" s="180"/>
      <c r="S1103" s="204"/>
      <c r="T1103" s="204"/>
      <c r="U1103" s="180"/>
      <c r="V1103" s="180"/>
      <c r="W1103" s="180"/>
      <c r="X1103" s="180"/>
      <c r="Y1103" s="180"/>
      <c r="Z1103" s="180"/>
      <c r="AA1103" s="180"/>
      <c r="AB1103" s="180"/>
      <c r="AC1103" s="180"/>
      <c r="AD1103" s="180"/>
      <c r="AE1103" s="180"/>
      <c r="AF1103" s="180"/>
      <c r="AG1103" s="180"/>
      <c r="AH1103" s="180"/>
    </row>
    <row r="1104" ht="15.75" customHeight="1">
      <c r="A1104" s="201"/>
      <c r="B1104" s="167"/>
      <c r="C1104" s="160"/>
      <c r="D1104" s="167"/>
      <c r="E1104" s="96"/>
      <c r="F1104" s="202"/>
      <c r="G1104" s="160"/>
      <c r="H1104" s="160"/>
      <c r="I1104" s="160"/>
      <c r="J1104" s="160"/>
      <c r="K1104" s="203"/>
      <c r="L1104" s="180"/>
      <c r="M1104" s="180"/>
      <c r="N1104" s="180"/>
      <c r="O1104" s="180"/>
      <c r="P1104" s="180"/>
      <c r="Q1104" s="180"/>
      <c r="R1104" s="180"/>
      <c r="S1104" s="204"/>
      <c r="T1104" s="204"/>
      <c r="U1104" s="180"/>
      <c r="V1104" s="180"/>
      <c r="W1104" s="180"/>
      <c r="X1104" s="180"/>
      <c r="Y1104" s="180"/>
      <c r="Z1104" s="180"/>
      <c r="AA1104" s="180"/>
      <c r="AB1104" s="180"/>
      <c r="AC1104" s="180"/>
      <c r="AD1104" s="180"/>
      <c r="AE1104" s="180"/>
      <c r="AF1104" s="180"/>
      <c r="AG1104" s="180"/>
      <c r="AH1104" s="180"/>
    </row>
    <row r="1105" ht="15.75" customHeight="1">
      <c r="A1105" s="201"/>
      <c r="B1105" s="167"/>
      <c r="C1105" s="160"/>
      <c r="D1105" s="167"/>
      <c r="E1105" s="96"/>
      <c r="F1105" s="202"/>
      <c r="G1105" s="160"/>
      <c r="H1105" s="160"/>
      <c r="I1105" s="160"/>
      <c r="J1105" s="160"/>
      <c r="K1105" s="203"/>
      <c r="L1105" s="180"/>
      <c r="M1105" s="180"/>
      <c r="N1105" s="180"/>
      <c r="O1105" s="180"/>
      <c r="P1105" s="180"/>
      <c r="Q1105" s="180"/>
      <c r="R1105" s="180"/>
      <c r="S1105" s="204"/>
      <c r="T1105" s="204"/>
      <c r="U1105" s="180"/>
      <c r="V1105" s="180"/>
      <c r="W1105" s="180"/>
      <c r="X1105" s="180"/>
      <c r="Y1105" s="180"/>
      <c r="Z1105" s="180"/>
      <c r="AA1105" s="180"/>
      <c r="AB1105" s="180"/>
      <c r="AC1105" s="180"/>
      <c r="AD1105" s="180"/>
      <c r="AE1105" s="180"/>
      <c r="AF1105" s="180"/>
      <c r="AG1105" s="180"/>
      <c r="AH1105" s="180"/>
    </row>
    <row r="1106" ht="15.75" customHeight="1">
      <c r="A1106" s="201"/>
      <c r="B1106" s="167"/>
      <c r="C1106" s="160"/>
      <c r="D1106" s="167"/>
      <c r="E1106" s="96"/>
      <c r="F1106" s="202"/>
      <c r="G1106" s="160"/>
      <c r="H1106" s="160"/>
      <c r="I1106" s="160"/>
      <c r="J1106" s="160"/>
      <c r="K1106" s="203"/>
      <c r="L1106" s="180"/>
      <c r="M1106" s="180"/>
      <c r="N1106" s="180"/>
      <c r="O1106" s="180"/>
      <c r="P1106" s="180"/>
      <c r="Q1106" s="180"/>
      <c r="R1106" s="180"/>
      <c r="S1106" s="204"/>
      <c r="T1106" s="204"/>
      <c r="U1106" s="180"/>
      <c r="V1106" s="180"/>
      <c r="W1106" s="180"/>
      <c r="X1106" s="180"/>
      <c r="Y1106" s="180"/>
      <c r="Z1106" s="180"/>
      <c r="AA1106" s="180"/>
      <c r="AB1106" s="180"/>
      <c r="AC1106" s="180"/>
      <c r="AD1106" s="180"/>
      <c r="AE1106" s="180"/>
      <c r="AF1106" s="180"/>
      <c r="AG1106" s="180"/>
      <c r="AH1106" s="180"/>
    </row>
    <row r="1107" ht="15.75" customHeight="1">
      <c r="A1107" s="201"/>
      <c r="B1107" s="167"/>
      <c r="C1107" s="160"/>
      <c r="D1107" s="167"/>
      <c r="E1107" s="96"/>
      <c r="F1107" s="202"/>
      <c r="G1107" s="160"/>
      <c r="H1107" s="160"/>
      <c r="I1107" s="160"/>
      <c r="J1107" s="160"/>
      <c r="K1107" s="203"/>
      <c r="L1107" s="180"/>
      <c r="M1107" s="180"/>
      <c r="N1107" s="180"/>
      <c r="O1107" s="180"/>
      <c r="P1107" s="180"/>
      <c r="Q1107" s="180"/>
      <c r="R1107" s="180"/>
      <c r="S1107" s="204"/>
      <c r="T1107" s="204"/>
      <c r="U1107" s="180"/>
      <c r="V1107" s="180"/>
      <c r="W1107" s="180"/>
      <c r="X1107" s="180"/>
      <c r="Y1107" s="180"/>
      <c r="Z1107" s="180"/>
      <c r="AA1107" s="180"/>
      <c r="AB1107" s="180"/>
      <c r="AC1107" s="180"/>
      <c r="AD1107" s="180"/>
      <c r="AE1107" s="180"/>
      <c r="AF1107" s="180"/>
      <c r="AG1107" s="180"/>
      <c r="AH1107" s="180"/>
    </row>
    <row r="1108" ht="15.75" customHeight="1">
      <c r="A1108" s="201"/>
      <c r="B1108" s="167"/>
      <c r="C1108" s="160"/>
      <c r="D1108" s="167"/>
      <c r="E1108" s="96"/>
      <c r="F1108" s="202"/>
      <c r="G1108" s="160"/>
      <c r="H1108" s="160"/>
      <c r="I1108" s="160"/>
      <c r="J1108" s="160"/>
      <c r="K1108" s="203"/>
      <c r="L1108" s="180"/>
      <c r="M1108" s="180"/>
      <c r="N1108" s="180"/>
      <c r="O1108" s="180"/>
      <c r="P1108" s="180"/>
      <c r="Q1108" s="180"/>
      <c r="R1108" s="180"/>
      <c r="S1108" s="204"/>
      <c r="T1108" s="204"/>
      <c r="U1108" s="180"/>
      <c r="V1108" s="180"/>
      <c r="W1108" s="180"/>
      <c r="X1108" s="180"/>
      <c r="Y1108" s="180"/>
      <c r="Z1108" s="180"/>
      <c r="AA1108" s="180"/>
      <c r="AB1108" s="180"/>
      <c r="AC1108" s="180"/>
      <c r="AD1108" s="180"/>
      <c r="AE1108" s="180"/>
      <c r="AF1108" s="180"/>
      <c r="AG1108" s="180"/>
      <c r="AH1108" s="180"/>
    </row>
    <row r="1109" ht="15.75" customHeight="1">
      <c r="A1109" s="201"/>
      <c r="B1109" s="167"/>
      <c r="C1109" s="160"/>
      <c r="D1109" s="167"/>
      <c r="E1109" s="96"/>
      <c r="F1109" s="202"/>
      <c r="G1109" s="160"/>
      <c r="H1109" s="160"/>
      <c r="I1109" s="160"/>
      <c r="J1109" s="160"/>
      <c r="K1109" s="203"/>
      <c r="L1109" s="180"/>
      <c r="M1109" s="180"/>
      <c r="N1109" s="180"/>
      <c r="O1109" s="180"/>
      <c r="P1109" s="180"/>
      <c r="Q1109" s="180"/>
      <c r="R1109" s="180"/>
      <c r="S1109" s="204"/>
      <c r="T1109" s="204"/>
      <c r="U1109" s="180"/>
      <c r="V1109" s="180"/>
      <c r="W1109" s="180"/>
      <c r="X1109" s="180"/>
      <c r="Y1109" s="180"/>
      <c r="Z1109" s="180"/>
      <c r="AA1109" s="180"/>
      <c r="AB1109" s="180"/>
      <c r="AC1109" s="180"/>
      <c r="AD1109" s="180"/>
      <c r="AE1109" s="180"/>
      <c r="AF1109" s="180"/>
      <c r="AG1109" s="180"/>
      <c r="AH1109" s="180"/>
    </row>
    <row r="1110" ht="15.75" customHeight="1">
      <c r="A1110" s="201"/>
      <c r="B1110" s="167"/>
      <c r="C1110" s="160"/>
      <c r="D1110" s="167"/>
      <c r="E1110" s="96"/>
      <c r="F1110" s="202"/>
      <c r="G1110" s="160"/>
      <c r="H1110" s="160"/>
      <c r="I1110" s="160"/>
      <c r="J1110" s="160"/>
      <c r="K1110" s="203"/>
      <c r="L1110" s="180"/>
      <c r="M1110" s="180"/>
      <c r="N1110" s="180"/>
      <c r="O1110" s="180"/>
      <c r="P1110" s="180"/>
      <c r="Q1110" s="180"/>
      <c r="R1110" s="180"/>
      <c r="S1110" s="204"/>
      <c r="T1110" s="204"/>
      <c r="U1110" s="180"/>
      <c r="V1110" s="180"/>
      <c r="W1110" s="180"/>
      <c r="X1110" s="180"/>
      <c r="Y1110" s="180"/>
      <c r="Z1110" s="180"/>
      <c r="AA1110" s="180"/>
      <c r="AB1110" s="180"/>
      <c r="AC1110" s="180"/>
      <c r="AD1110" s="180"/>
      <c r="AE1110" s="180"/>
      <c r="AF1110" s="180"/>
      <c r="AG1110" s="180"/>
      <c r="AH1110" s="180"/>
    </row>
    <row r="1111" ht="15.75" customHeight="1">
      <c r="A1111" s="201"/>
      <c r="B1111" s="167"/>
      <c r="C1111" s="160"/>
      <c r="D1111" s="167"/>
      <c r="E1111" s="96"/>
      <c r="F1111" s="202"/>
      <c r="G1111" s="160"/>
      <c r="H1111" s="160"/>
      <c r="I1111" s="160"/>
      <c r="J1111" s="160"/>
      <c r="K1111" s="203"/>
      <c r="L1111" s="180"/>
      <c r="M1111" s="180"/>
      <c r="N1111" s="180"/>
      <c r="O1111" s="180"/>
      <c r="P1111" s="180"/>
      <c r="Q1111" s="180"/>
      <c r="R1111" s="180"/>
      <c r="S1111" s="204"/>
      <c r="T1111" s="204"/>
      <c r="U1111" s="180"/>
      <c r="V1111" s="180"/>
      <c r="W1111" s="180"/>
      <c r="X1111" s="180"/>
      <c r="Y1111" s="180"/>
      <c r="Z1111" s="180"/>
      <c r="AA1111" s="180"/>
      <c r="AB1111" s="180"/>
      <c r="AC1111" s="180"/>
      <c r="AD1111" s="180"/>
      <c r="AE1111" s="180"/>
      <c r="AF1111" s="180"/>
      <c r="AG1111" s="180"/>
      <c r="AH1111" s="180"/>
    </row>
    <row r="1112" ht="15.75" customHeight="1">
      <c r="A1112" s="201"/>
      <c r="B1112" s="167"/>
      <c r="C1112" s="160"/>
      <c r="D1112" s="167"/>
      <c r="E1112" s="96"/>
      <c r="F1112" s="202"/>
      <c r="G1112" s="160"/>
      <c r="H1112" s="160"/>
      <c r="I1112" s="160"/>
      <c r="J1112" s="160"/>
      <c r="K1112" s="203"/>
      <c r="L1112" s="180"/>
      <c r="M1112" s="180"/>
      <c r="N1112" s="180"/>
      <c r="O1112" s="180"/>
      <c r="P1112" s="180"/>
      <c r="Q1112" s="180"/>
      <c r="R1112" s="180"/>
      <c r="S1112" s="204"/>
      <c r="T1112" s="204"/>
      <c r="U1112" s="180"/>
      <c r="V1112" s="180"/>
      <c r="W1112" s="180"/>
      <c r="X1112" s="180"/>
      <c r="Y1112" s="180"/>
      <c r="Z1112" s="180"/>
      <c r="AA1112" s="180"/>
      <c r="AB1112" s="180"/>
      <c r="AC1112" s="180"/>
      <c r="AD1112" s="180"/>
      <c r="AE1112" s="180"/>
      <c r="AF1112" s="180"/>
      <c r="AG1112" s="180"/>
      <c r="AH1112" s="180"/>
    </row>
    <row r="1113" ht="15.75" customHeight="1">
      <c r="A1113" s="201"/>
      <c r="B1113" s="167"/>
      <c r="C1113" s="160"/>
      <c r="D1113" s="167"/>
      <c r="E1113" s="96"/>
      <c r="F1113" s="202"/>
      <c r="G1113" s="160"/>
      <c r="H1113" s="160"/>
      <c r="I1113" s="160"/>
      <c r="J1113" s="160"/>
      <c r="K1113" s="203"/>
      <c r="L1113" s="180"/>
      <c r="M1113" s="180"/>
      <c r="N1113" s="180"/>
      <c r="O1113" s="180"/>
      <c r="P1113" s="180"/>
      <c r="Q1113" s="180"/>
      <c r="R1113" s="180"/>
      <c r="S1113" s="204"/>
      <c r="T1113" s="204"/>
      <c r="U1113" s="180"/>
      <c r="V1113" s="180"/>
      <c r="W1113" s="180"/>
      <c r="X1113" s="180"/>
      <c r="Y1113" s="180"/>
      <c r="Z1113" s="180"/>
      <c r="AA1113" s="180"/>
      <c r="AB1113" s="180"/>
      <c r="AC1113" s="180"/>
      <c r="AD1113" s="180"/>
      <c r="AE1113" s="180"/>
      <c r="AF1113" s="180"/>
      <c r="AG1113" s="180"/>
      <c r="AH1113" s="180"/>
    </row>
    <row r="1114" ht="15.75" customHeight="1">
      <c r="A1114" s="201"/>
      <c r="B1114" s="167"/>
      <c r="C1114" s="160"/>
      <c r="D1114" s="167"/>
      <c r="E1114" s="96"/>
      <c r="F1114" s="202"/>
      <c r="G1114" s="160"/>
      <c r="H1114" s="160"/>
      <c r="I1114" s="160"/>
      <c r="J1114" s="160"/>
      <c r="K1114" s="203"/>
      <c r="L1114" s="180"/>
      <c r="M1114" s="180"/>
      <c r="N1114" s="180"/>
      <c r="O1114" s="180"/>
      <c r="P1114" s="180"/>
      <c r="Q1114" s="180"/>
      <c r="R1114" s="180"/>
      <c r="S1114" s="204"/>
      <c r="T1114" s="204"/>
      <c r="U1114" s="180"/>
      <c r="V1114" s="180"/>
      <c r="W1114" s="180"/>
      <c r="X1114" s="180"/>
      <c r="Y1114" s="180"/>
      <c r="Z1114" s="180"/>
      <c r="AA1114" s="180"/>
      <c r="AB1114" s="180"/>
      <c r="AC1114" s="180"/>
      <c r="AD1114" s="180"/>
      <c r="AE1114" s="180"/>
      <c r="AF1114" s="180"/>
      <c r="AG1114" s="180"/>
      <c r="AH1114" s="180"/>
    </row>
    <row r="1115" ht="15.75" customHeight="1">
      <c r="A1115" s="201"/>
      <c r="B1115" s="167"/>
      <c r="C1115" s="160"/>
      <c r="D1115" s="167"/>
      <c r="E1115" s="96"/>
      <c r="F1115" s="202"/>
      <c r="G1115" s="160"/>
      <c r="H1115" s="160"/>
      <c r="I1115" s="160"/>
      <c r="J1115" s="160"/>
      <c r="K1115" s="203"/>
      <c r="L1115" s="180"/>
      <c r="M1115" s="180"/>
      <c r="N1115" s="180"/>
      <c r="O1115" s="180"/>
      <c r="P1115" s="180"/>
      <c r="Q1115" s="180"/>
      <c r="R1115" s="180"/>
      <c r="S1115" s="204"/>
      <c r="T1115" s="204"/>
      <c r="U1115" s="180"/>
      <c r="V1115" s="180"/>
      <c r="W1115" s="180"/>
      <c r="X1115" s="180"/>
      <c r="Y1115" s="180"/>
      <c r="Z1115" s="180"/>
      <c r="AA1115" s="180"/>
      <c r="AB1115" s="180"/>
      <c r="AC1115" s="180"/>
      <c r="AD1115" s="180"/>
      <c r="AE1115" s="180"/>
      <c r="AF1115" s="180"/>
      <c r="AG1115" s="180"/>
      <c r="AH1115" s="180"/>
    </row>
    <row r="1116" ht="15.75" customHeight="1">
      <c r="A1116" s="201"/>
      <c r="B1116" s="167"/>
      <c r="C1116" s="160"/>
      <c r="D1116" s="167"/>
      <c r="E1116" s="96"/>
      <c r="F1116" s="202"/>
      <c r="G1116" s="160"/>
      <c r="H1116" s="160"/>
      <c r="I1116" s="160"/>
      <c r="J1116" s="160"/>
      <c r="K1116" s="203"/>
      <c r="L1116" s="180"/>
      <c r="M1116" s="180"/>
      <c r="N1116" s="180"/>
      <c r="O1116" s="180"/>
      <c r="P1116" s="180"/>
      <c r="Q1116" s="180"/>
      <c r="R1116" s="180"/>
      <c r="S1116" s="204"/>
      <c r="T1116" s="204"/>
      <c r="U1116" s="180"/>
      <c r="V1116" s="180"/>
      <c r="W1116" s="180"/>
      <c r="X1116" s="180"/>
      <c r="Y1116" s="180"/>
      <c r="Z1116" s="180"/>
      <c r="AA1116" s="180"/>
      <c r="AB1116" s="180"/>
      <c r="AC1116" s="180"/>
      <c r="AD1116" s="180"/>
      <c r="AE1116" s="180"/>
      <c r="AF1116" s="180"/>
      <c r="AG1116" s="180"/>
      <c r="AH1116" s="180"/>
    </row>
    <row r="1117" ht="15.75" customHeight="1">
      <c r="A1117" s="201"/>
      <c r="B1117" s="167"/>
      <c r="C1117" s="160"/>
      <c r="D1117" s="167"/>
      <c r="E1117" s="96"/>
      <c r="F1117" s="202"/>
      <c r="G1117" s="160"/>
      <c r="H1117" s="160"/>
      <c r="I1117" s="160"/>
      <c r="J1117" s="160"/>
      <c r="K1117" s="203"/>
      <c r="L1117" s="180"/>
      <c r="M1117" s="180"/>
      <c r="N1117" s="180"/>
      <c r="O1117" s="180"/>
      <c r="P1117" s="180"/>
      <c r="Q1117" s="180"/>
      <c r="R1117" s="180"/>
      <c r="S1117" s="204"/>
      <c r="T1117" s="204"/>
      <c r="U1117" s="180"/>
      <c r="V1117" s="180"/>
      <c r="W1117" s="180"/>
      <c r="X1117" s="180"/>
      <c r="Y1117" s="180"/>
      <c r="Z1117" s="180"/>
      <c r="AA1117" s="180"/>
      <c r="AB1117" s="180"/>
      <c r="AC1117" s="180"/>
      <c r="AD1117" s="180"/>
      <c r="AE1117" s="180"/>
      <c r="AF1117" s="180"/>
      <c r="AG1117" s="180"/>
      <c r="AH1117" s="180"/>
    </row>
    <row r="1118" ht="15.75" customHeight="1">
      <c r="A1118" s="201"/>
      <c r="B1118" s="167"/>
      <c r="C1118" s="160"/>
      <c r="D1118" s="167"/>
      <c r="E1118" s="96"/>
      <c r="F1118" s="202"/>
      <c r="G1118" s="160"/>
      <c r="H1118" s="160"/>
      <c r="I1118" s="160"/>
      <c r="J1118" s="160"/>
      <c r="K1118" s="203"/>
      <c r="L1118" s="180"/>
      <c r="M1118" s="180"/>
      <c r="N1118" s="180"/>
      <c r="O1118" s="180"/>
      <c r="P1118" s="180"/>
      <c r="Q1118" s="180"/>
      <c r="R1118" s="180"/>
      <c r="S1118" s="204"/>
      <c r="T1118" s="204"/>
      <c r="U1118" s="180"/>
      <c r="V1118" s="180"/>
      <c r="W1118" s="180"/>
      <c r="X1118" s="180"/>
      <c r="Y1118" s="180"/>
      <c r="Z1118" s="180"/>
      <c r="AA1118" s="180"/>
      <c r="AB1118" s="180"/>
      <c r="AC1118" s="180"/>
      <c r="AD1118" s="180"/>
      <c r="AE1118" s="180"/>
      <c r="AF1118" s="180"/>
      <c r="AG1118" s="180"/>
      <c r="AH1118" s="180"/>
    </row>
    <row r="1119" ht="15.75" customHeight="1">
      <c r="A1119" s="201"/>
      <c r="B1119" s="167"/>
      <c r="C1119" s="160"/>
      <c r="D1119" s="167"/>
      <c r="E1119" s="96"/>
      <c r="F1119" s="202"/>
      <c r="G1119" s="160"/>
      <c r="H1119" s="160"/>
      <c r="I1119" s="160"/>
      <c r="J1119" s="160"/>
      <c r="K1119" s="203"/>
      <c r="L1119" s="180"/>
      <c r="M1119" s="180"/>
      <c r="N1119" s="180"/>
      <c r="O1119" s="180"/>
      <c r="P1119" s="180"/>
      <c r="Q1119" s="180"/>
      <c r="R1119" s="180"/>
      <c r="S1119" s="204"/>
      <c r="T1119" s="204"/>
      <c r="U1119" s="180"/>
      <c r="V1119" s="180"/>
      <c r="W1119" s="180"/>
      <c r="X1119" s="180"/>
      <c r="Y1119" s="180"/>
      <c r="Z1119" s="180"/>
      <c r="AA1119" s="180"/>
      <c r="AB1119" s="180"/>
      <c r="AC1119" s="180"/>
      <c r="AD1119" s="180"/>
      <c r="AE1119" s="180"/>
      <c r="AF1119" s="180"/>
      <c r="AG1119" s="180"/>
      <c r="AH1119" s="180"/>
    </row>
    <row r="1120" ht="15.75" customHeight="1">
      <c r="A1120" s="201"/>
      <c r="B1120" s="167"/>
      <c r="C1120" s="160"/>
      <c r="D1120" s="167"/>
      <c r="E1120" s="96"/>
      <c r="F1120" s="202"/>
      <c r="G1120" s="160"/>
      <c r="H1120" s="160"/>
      <c r="I1120" s="160"/>
      <c r="J1120" s="160"/>
      <c r="K1120" s="203"/>
      <c r="L1120" s="180"/>
      <c r="M1120" s="180"/>
      <c r="N1120" s="180"/>
      <c r="O1120" s="180"/>
      <c r="P1120" s="180"/>
      <c r="Q1120" s="180"/>
      <c r="R1120" s="180"/>
      <c r="S1120" s="204"/>
      <c r="T1120" s="204"/>
      <c r="U1120" s="180"/>
      <c r="V1120" s="180"/>
      <c r="W1120" s="180"/>
      <c r="X1120" s="180"/>
      <c r="Y1120" s="180"/>
      <c r="Z1120" s="180"/>
      <c r="AA1120" s="180"/>
      <c r="AB1120" s="180"/>
      <c r="AC1120" s="180"/>
      <c r="AD1120" s="180"/>
      <c r="AE1120" s="180"/>
      <c r="AF1120" s="180"/>
      <c r="AG1120" s="180"/>
      <c r="AH1120" s="180"/>
    </row>
    <row r="1121" ht="15.75" customHeight="1">
      <c r="A1121" s="201"/>
      <c r="B1121" s="167"/>
      <c r="C1121" s="160"/>
      <c r="D1121" s="167"/>
      <c r="E1121" s="96"/>
      <c r="F1121" s="202"/>
      <c r="G1121" s="160"/>
      <c r="H1121" s="160"/>
      <c r="I1121" s="160"/>
      <c r="J1121" s="160"/>
      <c r="K1121" s="203"/>
      <c r="L1121" s="180"/>
      <c r="M1121" s="180"/>
      <c r="N1121" s="180"/>
      <c r="O1121" s="180"/>
      <c r="P1121" s="180"/>
      <c r="Q1121" s="180"/>
      <c r="R1121" s="180"/>
      <c r="S1121" s="204"/>
      <c r="T1121" s="204"/>
      <c r="U1121" s="180"/>
      <c r="V1121" s="180"/>
      <c r="W1121" s="180"/>
      <c r="X1121" s="180"/>
      <c r="Y1121" s="180"/>
      <c r="Z1121" s="180"/>
      <c r="AA1121" s="180"/>
      <c r="AB1121" s="180"/>
      <c r="AC1121" s="180"/>
      <c r="AD1121" s="180"/>
      <c r="AE1121" s="180"/>
      <c r="AF1121" s="180"/>
      <c r="AG1121" s="180"/>
      <c r="AH1121" s="180"/>
    </row>
    <row r="1122" ht="15.75" customHeight="1">
      <c r="A1122" s="201"/>
      <c r="B1122" s="167"/>
      <c r="C1122" s="160"/>
      <c r="D1122" s="167"/>
      <c r="E1122" s="96"/>
      <c r="F1122" s="202"/>
      <c r="G1122" s="160"/>
      <c r="H1122" s="160"/>
      <c r="I1122" s="160"/>
      <c r="J1122" s="160"/>
      <c r="K1122" s="203"/>
      <c r="L1122" s="180"/>
      <c r="M1122" s="180"/>
      <c r="N1122" s="180"/>
      <c r="O1122" s="180"/>
      <c r="P1122" s="180"/>
      <c r="Q1122" s="180"/>
      <c r="R1122" s="180"/>
      <c r="S1122" s="204"/>
      <c r="T1122" s="204"/>
      <c r="U1122" s="180"/>
      <c r="V1122" s="180"/>
      <c r="W1122" s="180"/>
      <c r="X1122" s="180"/>
      <c r="Y1122" s="180"/>
      <c r="Z1122" s="180"/>
      <c r="AA1122" s="180"/>
      <c r="AB1122" s="180"/>
      <c r="AC1122" s="180"/>
      <c r="AD1122" s="180"/>
      <c r="AE1122" s="180"/>
      <c r="AF1122" s="180"/>
      <c r="AG1122" s="180"/>
      <c r="AH1122" s="180"/>
    </row>
    <row r="1123" ht="15.75" customHeight="1">
      <c r="A1123" s="201"/>
      <c r="B1123" s="167"/>
      <c r="C1123" s="160"/>
      <c r="D1123" s="167"/>
      <c r="E1123" s="96"/>
      <c r="F1123" s="202"/>
      <c r="G1123" s="160"/>
      <c r="H1123" s="160"/>
      <c r="I1123" s="160"/>
      <c r="J1123" s="160"/>
      <c r="K1123" s="203"/>
      <c r="L1123" s="180"/>
      <c r="M1123" s="180"/>
      <c r="N1123" s="180"/>
      <c r="O1123" s="180"/>
      <c r="P1123" s="180"/>
      <c r="Q1123" s="180"/>
      <c r="R1123" s="180"/>
      <c r="S1123" s="204"/>
      <c r="T1123" s="204"/>
      <c r="U1123" s="180"/>
      <c r="V1123" s="180"/>
      <c r="W1123" s="180"/>
      <c r="X1123" s="180"/>
      <c r="Y1123" s="180"/>
      <c r="Z1123" s="180"/>
      <c r="AA1123" s="180"/>
      <c r="AB1123" s="180"/>
      <c r="AC1123" s="180"/>
      <c r="AD1123" s="180"/>
      <c r="AE1123" s="180"/>
      <c r="AF1123" s="180"/>
      <c r="AG1123" s="180"/>
      <c r="AH1123" s="180"/>
    </row>
    <row r="1124" ht="15.75" customHeight="1">
      <c r="A1124" s="201"/>
      <c r="B1124" s="167"/>
      <c r="C1124" s="160"/>
      <c r="D1124" s="167"/>
      <c r="E1124" s="96"/>
      <c r="F1124" s="202"/>
      <c r="G1124" s="160"/>
      <c r="H1124" s="160"/>
      <c r="I1124" s="160"/>
      <c r="J1124" s="160"/>
      <c r="K1124" s="203"/>
      <c r="L1124" s="180"/>
      <c r="M1124" s="180"/>
      <c r="N1124" s="180"/>
      <c r="O1124" s="180"/>
      <c r="P1124" s="180"/>
      <c r="Q1124" s="180"/>
      <c r="R1124" s="180"/>
      <c r="S1124" s="204"/>
      <c r="T1124" s="204"/>
      <c r="U1124" s="180"/>
      <c r="V1124" s="180"/>
      <c r="W1124" s="180"/>
      <c r="X1124" s="180"/>
      <c r="Y1124" s="180"/>
      <c r="Z1124" s="180"/>
      <c r="AA1124" s="180"/>
      <c r="AB1124" s="180"/>
      <c r="AC1124" s="180"/>
      <c r="AD1124" s="180"/>
      <c r="AE1124" s="180"/>
      <c r="AF1124" s="180"/>
      <c r="AG1124" s="180"/>
      <c r="AH1124" s="180"/>
    </row>
    <row r="1125" ht="15.75" customHeight="1">
      <c r="A1125" s="201"/>
      <c r="B1125" s="167"/>
      <c r="C1125" s="160"/>
      <c r="D1125" s="167"/>
      <c r="E1125" s="96"/>
      <c r="F1125" s="202"/>
      <c r="G1125" s="160"/>
      <c r="H1125" s="160"/>
      <c r="I1125" s="160"/>
      <c r="J1125" s="160"/>
      <c r="K1125" s="203"/>
      <c r="L1125" s="180"/>
      <c r="M1125" s="180"/>
      <c r="N1125" s="180"/>
      <c r="O1125" s="180"/>
      <c r="P1125" s="180"/>
      <c r="Q1125" s="180"/>
      <c r="R1125" s="180"/>
      <c r="S1125" s="204"/>
      <c r="T1125" s="204"/>
      <c r="U1125" s="180"/>
      <c r="V1125" s="180"/>
      <c r="W1125" s="180"/>
      <c r="X1125" s="180"/>
      <c r="Y1125" s="180"/>
      <c r="Z1125" s="180"/>
      <c r="AA1125" s="180"/>
      <c r="AB1125" s="180"/>
      <c r="AC1125" s="180"/>
      <c r="AD1125" s="180"/>
      <c r="AE1125" s="180"/>
      <c r="AF1125" s="180"/>
      <c r="AG1125" s="180"/>
      <c r="AH1125" s="180"/>
    </row>
    <row r="1126" ht="15.75" customHeight="1">
      <c r="A1126" s="201"/>
      <c r="B1126" s="167"/>
      <c r="C1126" s="160"/>
      <c r="D1126" s="167"/>
      <c r="E1126" s="96"/>
      <c r="F1126" s="202"/>
      <c r="G1126" s="160"/>
      <c r="H1126" s="160"/>
      <c r="I1126" s="160"/>
      <c r="J1126" s="160"/>
      <c r="K1126" s="203"/>
      <c r="L1126" s="180"/>
      <c r="M1126" s="180"/>
      <c r="N1126" s="180"/>
      <c r="O1126" s="180"/>
      <c r="P1126" s="180"/>
      <c r="Q1126" s="180"/>
      <c r="R1126" s="180"/>
      <c r="S1126" s="204"/>
      <c r="T1126" s="204"/>
      <c r="U1126" s="180"/>
      <c r="V1126" s="180"/>
      <c r="W1126" s="180"/>
      <c r="X1126" s="180"/>
      <c r="Y1126" s="180"/>
      <c r="Z1126" s="180"/>
      <c r="AA1126" s="180"/>
      <c r="AB1126" s="180"/>
      <c r="AC1126" s="180"/>
      <c r="AD1126" s="180"/>
      <c r="AE1126" s="180"/>
      <c r="AF1126" s="180"/>
      <c r="AG1126" s="180"/>
      <c r="AH1126" s="180"/>
    </row>
    <row r="1127" ht="15.75" customHeight="1">
      <c r="A1127" s="201"/>
      <c r="B1127" s="167"/>
      <c r="C1127" s="160"/>
      <c r="D1127" s="167"/>
      <c r="E1127" s="96"/>
      <c r="F1127" s="202"/>
      <c r="G1127" s="160"/>
      <c r="H1127" s="160"/>
      <c r="I1127" s="160"/>
      <c r="J1127" s="160"/>
      <c r="K1127" s="203"/>
      <c r="L1127" s="180"/>
      <c r="M1127" s="180"/>
      <c r="N1127" s="180"/>
      <c r="O1127" s="180"/>
      <c r="P1127" s="180"/>
      <c r="Q1127" s="180"/>
      <c r="R1127" s="180"/>
      <c r="S1127" s="204"/>
      <c r="T1127" s="204"/>
      <c r="U1127" s="180"/>
      <c r="V1127" s="180"/>
      <c r="W1127" s="180"/>
      <c r="X1127" s="180"/>
      <c r="Y1127" s="180"/>
      <c r="Z1127" s="180"/>
      <c r="AA1127" s="180"/>
      <c r="AB1127" s="180"/>
      <c r="AC1127" s="180"/>
      <c r="AD1127" s="180"/>
      <c r="AE1127" s="180"/>
      <c r="AF1127" s="180"/>
      <c r="AG1127" s="180"/>
      <c r="AH1127" s="180"/>
    </row>
    <row r="1128" ht="15.75" customHeight="1">
      <c r="A1128" s="201"/>
      <c r="B1128" s="167"/>
      <c r="C1128" s="160"/>
      <c r="D1128" s="167"/>
      <c r="E1128" s="96"/>
      <c r="F1128" s="202"/>
      <c r="G1128" s="160"/>
      <c r="H1128" s="160"/>
      <c r="I1128" s="160"/>
      <c r="J1128" s="160"/>
      <c r="K1128" s="203"/>
      <c r="L1128" s="180"/>
      <c r="M1128" s="180"/>
      <c r="N1128" s="180"/>
      <c r="O1128" s="180"/>
      <c r="P1128" s="180"/>
      <c r="Q1128" s="180"/>
      <c r="R1128" s="180"/>
      <c r="S1128" s="204"/>
      <c r="T1128" s="204"/>
      <c r="U1128" s="180"/>
      <c r="V1128" s="180"/>
      <c r="W1128" s="180"/>
      <c r="X1128" s="180"/>
      <c r="Y1128" s="180"/>
      <c r="Z1128" s="180"/>
      <c r="AA1128" s="180"/>
      <c r="AB1128" s="180"/>
      <c r="AC1128" s="180"/>
      <c r="AD1128" s="180"/>
      <c r="AE1128" s="180"/>
      <c r="AF1128" s="180"/>
      <c r="AG1128" s="180"/>
      <c r="AH1128" s="180"/>
    </row>
    <row r="1129" ht="15.75" customHeight="1">
      <c r="A1129" s="201"/>
      <c r="B1129" s="167"/>
      <c r="C1129" s="160"/>
      <c r="D1129" s="167"/>
      <c r="E1129" s="96"/>
      <c r="F1129" s="202"/>
      <c r="G1129" s="160"/>
      <c r="H1129" s="160"/>
      <c r="I1129" s="160"/>
      <c r="J1129" s="160"/>
      <c r="K1129" s="203"/>
      <c r="L1129" s="180"/>
      <c r="M1129" s="180"/>
      <c r="N1129" s="180"/>
      <c r="O1129" s="180"/>
      <c r="P1129" s="180"/>
      <c r="Q1129" s="180"/>
      <c r="R1129" s="180"/>
      <c r="S1129" s="204"/>
      <c r="T1129" s="204"/>
      <c r="U1129" s="180"/>
      <c r="V1129" s="180"/>
      <c r="W1129" s="180"/>
      <c r="X1129" s="180"/>
      <c r="Y1129" s="180"/>
      <c r="Z1129" s="180"/>
      <c r="AA1129" s="180"/>
      <c r="AB1129" s="180"/>
      <c r="AC1129" s="180"/>
      <c r="AD1129" s="180"/>
      <c r="AE1129" s="180"/>
      <c r="AF1129" s="180"/>
      <c r="AG1129" s="180"/>
      <c r="AH1129" s="180"/>
    </row>
    <row r="1130" ht="15.75" customHeight="1">
      <c r="A1130" s="201"/>
      <c r="B1130" s="167"/>
      <c r="C1130" s="160"/>
      <c r="D1130" s="167"/>
      <c r="E1130" s="96"/>
      <c r="F1130" s="202"/>
      <c r="G1130" s="160"/>
      <c r="H1130" s="160"/>
      <c r="I1130" s="160"/>
      <c r="J1130" s="160"/>
      <c r="K1130" s="203"/>
      <c r="L1130" s="180"/>
      <c r="M1130" s="180"/>
      <c r="N1130" s="180"/>
      <c r="O1130" s="180"/>
      <c r="P1130" s="180"/>
      <c r="Q1130" s="180"/>
      <c r="R1130" s="180"/>
      <c r="S1130" s="204"/>
      <c r="T1130" s="204"/>
      <c r="U1130" s="180"/>
      <c r="V1130" s="180"/>
      <c r="W1130" s="180"/>
      <c r="X1130" s="180"/>
      <c r="Y1130" s="180"/>
      <c r="Z1130" s="180"/>
      <c r="AA1130" s="180"/>
      <c r="AB1130" s="180"/>
      <c r="AC1130" s="180"/>
      <c r="AD1130" s="180"/>
      <c r="AE1130" s="180"/>
      <c r="AF1130" s="180"/>
      <c r="AG1130" s="180"/>
      <c r="AH1130" s="180"/>
    </row>
    <row r="1131" ht="15.75" customHeight="1">
      <c r="A1131" s="201"/>
      <c r="B1131" s="167"/>
      <c r="C1131" s="160"/>
      <c r="D1131" s="167"/>
      <c r="E1131" s="96"/>
      <c r="F1131" s="202"/>
      <c r="G1131" s="160"/>
      <c r="H1131" s="160"/>
      <c r="I1131" s="160"/>
      <c r="J1131" s="160"/>
      <c r="K1131" s="203"/>
      <c r="L1131" s="180"/>
      <c r="M1131" s="180"/>
      <c r="N1131" s="180"/>
      <c r="O1131" s="180"/>
      <c r="P1131" s="180"/>
      <c r="Q1131" s="180"/>
      <c r="R1131" s="180"/>
      <c r="S1131" s="204"/>
      <c r="T1131" s="204"/>
      <c r="U1131" s="180"/>
      <c r="V1131" s="180"/>
      <c r="W1131" s="180"/>
      <c r="X1131" s="180"/>
      <c r="Y1131" s="180"/>
      <c r="Z1131" s="180"/>
      <c r="AA1131" s="180"/>
      <c r="AB1131" s="180"/>
      <c r="AC1131" s="180"/>
      <c r="AD1131" s="180"/>
      <c r="AE1131" s="180"/>
      <c r="AF1131" s="180"/>
      <c r="AG1131" s="180"/>
      <c r="AH1131" s="180"/>
    </row>
    <row r="1132" ht="15.75" customHeight="1">
      <c r="A1132" s="201"/>
      <c r="B1132" s="167"/>
      <c r="C1132" s="160"/>
      <c r="D1132" s="167"/>
      <c r="E1132" s="96"/>
      <c r="F1132" s="202"/>
      <c r="G1132" s="160"/>
      <c r="H1132" s="160"/>
      <c r="I1132" s="160"/>
      <c r="J1132" s="160"/>
      <c r="K1132" s="203"/>
      <c r="L1132" s="180"/>
      <c r="M1132" s="180"/>
      <c r="N1132" s="180"/>
      <c r="O1132" s="180"/>
      <c r="P1132" s="180"/>
      <c r="Q1132" s="180"/>
      <c r="R1132" s="180"/>
      <c r="S1132" s="204"/>
      <c r="T1132" s="204"/>
      <c r="U1132" s="180"/>
      <c r="V1132" s="180"/>
      <c r="W1132" s="180"/>
      <c r="X1132" s="180"/>
      <c r="Y1132" s="180"/>
      <c r="Z1132" s="180"/>
      <c r="AA1132" s="180"/>
      <c r="AB1132" s="180"/>
      <c r="AC1132" s="180"/>
      <c r="AD1132" s="180"/>
      <c r="AE1132" s="180"/>
      <c r="AF1132" s="180"/>
      <c r="AG1132" s="180"/>
      <c r="AH1132" s="180"/>
    </row>
    <row r="1133" ht="15.75" customHeight="1">
      <c r="A1133" s="201"/>
      <c r="B1133" s="167"/>
      <c r="C1133" s="160"/>
      <c r="D1133" s="167"/>
      <c r="E1133" s="96"/>
      <c r="F1133" s="202"/>
      <c r="G1133" s="160"/>
      <c r="H1133" s="160"/>
      <c r="I1133" s="160"/>
      <c r="J1133" s="160"/>
      <c r="K1133" s="203"/>
      <c r="L1133" s="180"/>
      <c r="M1133" s="180"/>
      <c r="N1133" s="180"/>
      <c r="O1133" s="180"/>
      <c r="P1133" s="180"/>
      <c r="Q1133" s="180"/>
      <c r="R1133" s="180"/>
      <c r="S1133" s="204"/>
      <c r="T1133" s="204"/>
      <c r="U1133" s="180"/>
      <c r="V1133" s="180"/>
      <c r="W1133" s="180"/>
      <c r="X1133" s="180"/>
      <c r="Y1133" s="180"/>
      <c r="Z1133" s="180"/>
      <c r="AA1133" s="180"/>
      <c r="AB1133" s="180"/>
      <c r="AC1133" s="180"/>
      <c r="AD1133" s="180"/>
      <c r="AE1133" s="180"/>
      <c r="AF1133" s="180"/>
      <c r="AG1133" s="180"/>
      <c r="AH1133" s="180"/>
    </row>
    <row r="1134" ht="15.75" customHeight="1">
      <c r="A1134" s="201"/>
      <c r="B1134" s="167"/>
      <c r="C1134" s="160"/>
      <c r="D1134" s="167"/>
      <c r="E1134" s="96"/>
      <c r="F1134" s="202"/>
      <c r="G1134" s="160"/>
      <c r="H1134" s="160"/>
      <c r="I1134" s="160"/>
      <c r="J1134" s="160"/>
      <c r="K1134" s="203"/>
      <c r="L1134" s="180"/>
      <c r="M1134" s="180"/>
      <c r="N1134" s="180"/>
      <c r="O1134" s="180"/>
      <c r="P1134" s="180"/>
      <c r="Q1134" s="180"/>
      <c r="R1134" s="180"/>
      <c r="S1134" s="204"/>
      <c r="T1134" s="204"/>
      <c r="U1134" s="180"/>
      <c r="V1134" s="180"/>
      <c r="W1134" s="180"/>
      <c r="X1134" s="180"/>
      <c r="Y1134" s="180"/>
      <c r="Z1134" s="180"/>
      <c r="AA1134" s="180"/>
      <c r="AB1134" s="180"/>
      <c r="AC1134" s="180"/>
      <c r="AD1134" s="180"/>
      <c r="AE1134" s="180"/>
      <c r="AF1134" s="180"/>
      <c r="AG1134" s="180"/>
      <c r="AH1134" s="180"/>
    </row>
    <row r="1135" ht="15.75" customHeight="1">
      <c r="A1135" s="201"/>
      <c r="B1135" s="167"/>
      <c r="C1135" s="160"/>
      <c r="D1135" s="167"/>
      <c r="E1135" s="96"/>
      <c r="F1135" s="202"/>
      <c r="G1135" s="160"/>
      <c r="H1135" s="160"/>
      <c r="I1135" s="160"/>
      <c r="J1135" s="160"/>
      <c r="K1135" s="203"/>
      <c r="L1135" s="180"/>
      <c r="M1135" s="180"/>
      <c r="N1135" s="180"/>
      <c r="O1135" s="180"/>
      <c r="P1135" s="180"/>
      <c r="Q1135" s="180"/>
      <c r="R1135" s="180"/>
      <c r="S1135" s="204"/>
      <c r="T1135" s="204"/>
      <c r="U1135" s="180"/>
      <c r="V1135" s="180"/>
      <c r="W1135" s="180"/>
      <c r="X1135" s="180"/>
      <c r="Y1135" s="180"/>
      <c r="Z1135" s="180"/>
      <c r="AA1135" s="180"/>
      <c r="AB1135" s="180"/>
      <c r="AC1135" s="180"/>
      <c r="AD1135" s="180"/>
      <c r="AE1135" s="180"/>
      <c r="AF1135" s="180"/>
      <c r="AG1135" s="180"/>
      <c r="AH1135" s="180"/>
    </row>
    <row r="1136" ht="15.75" customHeight="1">
      <c r="A1136" s="201"/>
      <c r="B1136" s="167"/>
      <c r="C1136" s="160"/>
      <c r="D1136" s="167"/>
      <c r="E1136" s="96"/>
      <c r="F1136" s="202"/>
      <c r="G1136" s="160"/>
      <c r="H1136" s="160"/>
      <c r="I1136" s="160"/>
      <c r="J1136" s="160"/>
      <c r="K1136" s="203"/>
      <c r="L1136" s="180"/>
      <c r="M1136" s="180"/>
      <c r="N1136" s="180"/>
      <c r="O1136" s="180"/>
      <c r="P1136" s="180"/>
      <c r="Q1136" s="180"/>
      <c r="R1136" s="180"/>
      <c r="S1136" s="204"/>
      <c r="T1136" s="204"/>
      <c r="U1136" s="180"/>
      <c r="V1136" s="180"/>
      <c r="W1136" s="180"/>
      <c r="X1136" s="180"/>
      <c r="Y1136" s="180"/>
      <c r="Z1136" s="180"/>
      <c r="AA1136" s="180"/>
      <c r="AB1136" s="180"/>
      <c r="AC1136" s="180"/>
      <c r="AD1136" s="180"/>
      <c r="AE1136" s="180"/>
      <c r="AF1136" s="180"/>
      <c r="AG1136" s="180"/>
      <c r="AH1136" s="180"/>
    </row>
    <row r="1137" ht="15.75" customHeight="1">
      <c r="A1137" s="201"/>
      <c r="B1137" s="167"/>
      <c r="C1137" s="160"/>
      <c r="D1137" s="167"/>
      <c r="E1137" s="96"/>
      <c r="F1137" s="202"/>
      <c r="G1137" s="160"/>
      <c r="H1137" s="160"/>
      <c r="I1137" s="160"/>
      <c r="J1137" s="160"/>
      <c r="K1137" s="203"/>
      <c r="L1137" s="180"/>
      <c r="M1137" s="180"/>
      <c r="N1137" s="180"/>
      <c r="O1137" s="180"/>
      <c r="P1137" s="180"/>
      <c r="Q1137" s="180"/>
      <c r="R1137" s="180"/>
      <c r="S1137" s="204"/>
      <c r="T1137" s="204"/>
      <c r="U1137" s="180"/>
      <c r="V1137" s="180"/>
      <c r="W1137" s="180"/>
      <c r="X1137" s="180"/>
      <c r="Y1137" s="180"/>
      <c r="Z1137" s="180"/>
      <c r="AA1137" s="180"/>
      <c r="AB1137" s="180"/>
      <c r="AC1137" s="180"/>
      <c r="AD1137" s="180"/>
      <c r="AE1137" s="180"/>
      <c r="AF1137" s="180"/>
      <c r="AG1137" s="180"/>
      <c r="AH1137" s="180"/>
    </row>
    <row r="1138" ht="15.75" customHeight="1">
      <c r="A1138" s="201"/>
      <c r="B1138" s="167"/>
      <c r="C1138" s="160"/>
      <c r="D1138" s="167"/>
      <c r="E1138" s="96"/>
      <c r="F1138" s="202"/>
      <c r="G1138" s="160"/>
      <c r="H1138" s="160"/>
      <c r="I1138" s="160"/>
      <c r="J1138" s="160"/>
      <c r="K1138" s="203"/>
      <c r="L1138" s="180"/>
      <c r="M1138" s="180"/>
      <c r="N1138" s="180"/>
      <c r="O1138" s="180"/>
      <c r="P1138" s="180"/>
      <c r="Q1138" s="180"/>
      <c r="R1138" s="180"/>
      <c r="S1138" s="204"/>
      <c r="T1138" s="204"/>
      <c r="U1138" s="180"/>
      <c r="V1138" s="180"/>
      <c r="W1138" s="180"/>
      <c r="X1138" s="180"/>
      <c r="Y1138" s="180"/>
      <c r="Z1138" s="180"/>
      <c r="AA1138" s="180"/>
      <c r="AB1138" s="180"/>
      <c r="AC1138" s="180"/>
      <c r="AD1138" s="180"/>
      <c r="AE1138" s="180"/>
      <c r="AF1138" s="180"/>
      <c r="AG1138" s="180"/>
      <c r="AH1138" s="180"/>
    </row>
    <row r="1139" ht="15.75" customHeight="1">
      <c r="A1139" s="201"/>
      <c r="B1139" s="167"/>
      <c r="C1139" s="160"/>
      <c r="D1139" s="167"/>
      <c r="E1139" s="96"/>
      <c r="F1139" s="202"/>
      <c r="G1139" s="160"/>
      <c r="H1139" s="160"/>
      <c r="I1139" s="160"/>
      <c r="J1139" s="160"/>
      <c r="K1139" s="203"/>
      <c r="L1139" s="180"/>
      <c r="M1139" s="180"/>
      <c r="N1139" s="180"/>
      <c r="O1139" s="180"/>
      <c r="P1139" s="180"/>
      <c r="Q1139" s="180"/>
      <c r="R1139" s="180"/>
      <c r="S1139" s="204"/>
      <c r="T1139" s="204"/>
      <c r="U1139" s="180"/>
      <c r="V1139" s="180"/>
      <c r="W1139" s="180"/>
      <c r="X1139" s="180"/>
      <c r="Y1139" s="180"/>
      <c r="Z1139" s="180"/>
      <c r="AA1139" s="180"/>
      <c r="AB1139" s="180"/>
      <c r="AC1139" s="180"/>
      <c r="AD1139" s="180"/>
      <c r="AE1139" s="180"/>
      <c r="AF1139" s="180"/>
      <c r="AG1139" s="180"/>
      <c r="AH1139" s="180"/>
    </row>
    <row r="1140" ht="15.75" customHeight="1">
      <c r="A1140" s="201"/>
      <c r="B1140" s="167"/>
      <c r="C1140" s="160"/>
      <c r="D1140" s="167"/>
      <c r="E1140" s="96"/>
      <c r="F1140" s="202"/>
      <c r="G1140" s="160"/>
      <c r="H1140" s="160"/>
      <c r="I1140" s="160"/>
      <c r="J1140" s="160"/>
      <c r="K1140" s="203"/>
      <c r="L1140" s="180"/>
      <c r="M1140" s="180"/>
      <c r="N1140" s="180"/>
      <c r="O1140" s="180"/>
      <c r="P1140" s="180"/>
      <c r="Q1140" s="180"/>
      <c r="R1140" s="180"/>
      <c r="S1140" s="204"/>
      <c r="T1140" s="204"/>
      <c r="U1140" s="180"/>
      <c r="V1140" s="180"/>
      <c r="W1140" s="180"/>
      <c r="X1140" s="180"/>
      <c r="Y1140" s="180"/>
      <c r="Z1140" s="180"/>
      <c r="AA1140" s="180"/>
      <c r="AB1140" s="180"/>
      <c r="AC1140" s="180"/>
      <c r="AD1140" s="180"/>
      <c r="AE1140" s="180"/>
      <c r="AF1140" s="180"/>
      <c r="AG1140" s="180"/>
      <c r="AH1140" s="180"/>
    </row>
    <row r="1141" ht="15.75" customHeight="1">
      <c r="A1141" s="201"/>
      <c r="B1141" s="167"/>
      <c r="C1141" s="160"/>
      <c r="D1141" s="167"/>
      <c r="E1141" s="96"/>
      <c r="F1141" s="202"/>
      <c r="G1141" s="160"/>
      <c r="H1141" s="160"/>
      <c r="I1141" s="160"/>
      <c r="J1141" s="160"/>
      <c r="K1141" s="203"/>
      <c r="L1141" s="180"/>
      <c r="M1141" s="180"/>
      <c r="N1141" s="180"/>
      <c r="O1141" s="180"/>
      <c r="P1141" s="180"/>
      <c r="Q1141" s="180"/>
      <c r="R1141" s="180"/>
      <c r="S1141" s="204"/>
      <c r="T1141" s="204"/>
      <c r="U1141" s="180"/>
      <c r="V1141" s="180"/>
      <c r="W1141" s="180"/>
      <c r="X1141" s="180"/>
      <c r="Y1141" s="180"/>
      <c r="Z1141" s="180"/>
      <c r="AA1141" s="180"/>
      <c r="AB1141" s="180"/>
      <c r="AC1141" s="180"/>
      <c r="AD1141" s="180"/>
      <c r="AE1141" s="180"/>
      <c r="AF1141" s="180"/>
      <c r="AG1141" s="180"/>
      <c r="AH1141" s="180"/>
    </row>
    <row r="1142" ht="15.75" customHeight="1">
      <c r="A1142" s="201"/>
      <c r="B1142" s="167"/>
      <c r="C1142" s="160"/>
      <c r="D1142" s="167"/>
      <c r="E1142" s="96"/>
      <c r="F1142" s="202"/>
      <c r="G1142" s="160"/>
      <c r="H1142" s="160"/>
      <c r="I1142" s="160"/>
      <c r="J1142" s="160"/>
      <c r="K1142" s="203"/>
      <c r="L1142" s="180"/>
      <c r="M1142" s="180"/>
      <c r="N1142" s="180"/>
      <c r="O1142" s="180"/>
      <c r="P1142" s="180"/>
      <c r="Q1142" s="180"/>
      <c r="R1142" s="180"/>
      <c r="S1142" s="204"/>
      <c r="T1142" s="204"/>
      <c r="U1142" s="180"/>
      <c r="V1142" s="180"/>
      <c r="W1142" s="180"/>
      <c r="X1142" s="180"/>
      <c r="Y1142" s="180"/>
      <c r="Z1142" s="180"/>
      <c r="AA1142" s="180"/>
      <c r="AB1142" s="180"/>
      <c r="AC1142" s="180"/>
      <c r="AD1142" s="180"/>
      <c r="AE1142" s="180"/>
      <c r="AF1142" s="180"/>
      <c r="AG1142" s="180"/>
      <c r="AH1142" s="180"/>
    </row>
    <row r="1143" ht="15.75" customHeight="1">
      <c r="A1143" s="201"/>
      <c r="B1143" s="167"/>
      <c r="C1143" s="160"/>
      <c r="D1143" s="167"/>
      <c r="E1143" s="96"/>
      <c r="F1143" s="202"/>
      <c r="G1143" s="160"/>
      <c r="H1143" s="160"/>
      <c r="I1143" s="160"/>
      <c r="J1143" s="160"/>
      <c r="K1143" s="203"/>
      <c r="L1143" s="180"/>
      <c r="M1143" s="180"/>
      <c r="N1143" s="180"/>
      <c r="O1143" s="180"/>
      <c r="P1143" s="180"/>
      <c r="Q1143" s="180"/>
      <c r="R1143" s="180"/>
      <c r="S1143" s="204"/>
      <c r="T1143" s="204"/>
      <c r="U1143" s="180"/>
      <c r="V1143" s="180"/>
      <c r="W1143" s="180"/>
      <c r="X1143" s="180"/>
      <c r="Y1143" s="180"/>
      <c r="Z1143" s="180"/>
      <c r="AA1143" s="180"/>
      <c r="AB1143" s="180"/>
      <c r="AC1143" s="180"/>
      <c r="AD1143" s="180"/>
      <c r="AE1143" s="180"/>
      <c r="AF1143" s="180"/>
      <c r="AG1143" s="180"/>
      <c r="AH1143" s="180"/>
    </row>
    <row r="1144" ht="15.75" customHeight="1">
      <c r="A1144" s="201"/>
      <c r="B1144" s="167"/>
      <c r="C1144" s="160"/>
      <c r="D1144" s="167"/>
      <c r="E1144" s="96"/>
      <c r="F1144" s="202"/>
      <c r="G1144" s="160"/>
      <c r="H1144" s="160"/>
      <c r="I1144" s="160"/>
      <c r="J1144" s="160"/>
      <c r="K1144" s="203"/>
      <c r="L1144" s="180"/>
      <c r="M1144" s="180"/>
      <c r="N1144" s="180"/>
      <c r="O1144" s="180"/>
      <c r="P1144" s="180"/>
      <c r="Q1144" s="180"/>
      <c r="R1144" s="180"/>
      <c r="S1144" s="204"/>
      <c r="T1144" s="204"/>
      <c r="U1144" s="180"/>
      <c r="V1144" s="180"/>
      <c r="W1144" s="180"/>
      <c r="X1144" s="180"/>
      <c r="Y1144" s="180"/>
      <c r="Z1144" s="180"/>
      <c r="AA1144" s="180"/>
      <c r="AB1144" s="180"/>
      <c r="AC1144" s="180"/>
      <c r="AD1144" s="180"/>
      <c r="AE1144" s="180"/>
      <c r="AF1144" s="180"/>
      <c r="AG1144" s="180"/>
      <c r="AH1144" s="180"/>
    </row>
    <row r="1145" ht="15.75" customHeight="1">
      <c r="A1145" s="201"/>
      <c r="B1145" s="167"/>
      <c r="C1145" s="160"/>
      <c r="D1145" s="167"/>
      <c r="E1145" s="96"/>
      <c r="F1145" s="202"/>
      <c r="G1145" s="160"/>
      <c r="H1145" s="160"/>
      <c r="I1145" s="160"/>
      <c r="J1145" s="160"/>
      <c r="K1145" s="203"/>
      <c r="L1145" s="180"/>
      <c r="M1145" s="180"/>
      <c r="N1145" s="180"/>
      <c r="O1145" s="180"/>
      <c r="P1145" s="180"/>
      <c r="Q1145" s="180"/>
      <c r="R1145" s="180"/>
      <c r="S1145" s="204"/>
      <c r="T1145" s="204"/>
      <c r="U1145" s="180"/>
      <c r="V1145" s="180"/>
      <c r="W1145" s="180"/>
      <c r="X1145" s="180"/>
      <c r="Y1145" s="180"/>
      <c r="Z1145" s="180"/>
      <c r="AA1145" s="180"/>
      <c r="AB1145" s="180"/>
      <c r="AC1145" s="180"/>
      <c r="AD1145" s="180"/>
      <c r="AE1145" s="180"/>
      <c r="AF1145" s="180"/>
      <c r="AG1145" s="180"/>
      <c r="AH1145" s="180"/>
    </row>
    <row r="1146" ht="15.75" customHeight="1">
      <c r="A1146" s="201"/>
      <c r="B1146" s="167"/>
      <c r="C1146" s="160"/>
      <c r="D1146" s="167"/>
      <c r="E1146" s="96"/>
      <c r="F1146" s="202"/>
      <c r="G1146" s="160"/>
      <c r="H1146" s="160"/>
      <c r="I1146" s="160"/>
      <c r="J1146" s="160"/>
      <c r="K1146" s="203"/>
      <c r="L1146" s="180"/>
      <c r="M1146" s="180"/>
      <c r="N1146" s="180"/>
      <c r="O1146" s="180"/>
      <c r="P1146" s="180"/>
      <c r="Q1146" s="180"/>
      <c r="R1146" s="180"/>
      <c r="S1146" s="204"/>
      <c r="T1146" s="204"/>
      <c r="U1146" s="180"/>
      <c r="V1146" s="180"/>
      <c r="W1146" s="180"/>
      <c r="X1146" s="180"/>
      <c r="Y1146" s="180"/>
      <c r="Z1146" s="180"/>
      <c r="AA1146" s="180"/>
      <c r="AB1146" s="180"/>
      <c r="AC1146" s="180"/>
      <c r="AD1146" s="180"/>
      <c r="AE1146" s="180"/>
      <c r="AF1146" s="180"/>
      <c r="AG1146" s="180"/>
      <c r="AH1146" s="180"/>
    </row>
    <row r="1147" ht="15.75" customHeight="1">
      <c r="A1147" s="201"/>
      <c r="B1147" s="167"/>
      <c r="C1147" s="160"/>
      <c r="D1147" s="167"/>
      <c r="E1147" s="96"/>
      <c r="F1147" s="202"/>
      <c r="G1147" s="160"/>
      <c r="H1147" s="160"/>
      <c r="I1147" s="160"/>
      <c r="J1147" s="160"/>
      <c r="K1147" s="203"/>
      <c r="L1147" s="180"/>
      <c r="M1147" s="180"/>
      <c r="N1147" s="180"/>
      <c r="O1147" s="180"/>
      <c r="P1147" s="180"/>
      <c r="Q1147" s="180"/>
      <c r="R1147" s="180"/>
      <c r="S1147" s="204"/>
      <c r="T1147" s="204"/>
      <c r="U1147" s="180"/>
      <c r="V1147" s="180"/>
      <c r="W1147" s="180"/>
      <c r="X1147" s="180"/>
      <c r="Y1147" s="180"/>
      <c r="Z1147" s="180"/>
      <c r="AA1147" s="180"/>
      <c r="AB1147" s="180"/>
      <c r="AC1147" s="180"/>
      <c r="AD1147" s="180"/>
      <c r="AE1147" s="180"/>
      <c r="AF1147" s="180"/>
      <c r="AG1147" s="180"/>
      <c r="AH1147" s="180"/>
    </row>
    <row r="1148" ht="15.75" customHeight="1">
      <c r="A1148" s="201"/>
      <c r="B1148" s="167"/>
      <c r="C1148" s="160"/>
      <c r="D1148" s="167"/>
      <c r="E1148" s="96"/>
      <c r="F1148" s="202"/>
      <c r="G1148" s="160"/>
      <c r="H1148" s="160"/>
      <c r="I1148" s="160"/>
      <c r="J1148" s="160"/>
      <c r="K1148" s="203"/>
      <c r="L1148" s="180"/>
      <c r="M1148" s="180"/>
      <c r="N1148" s="180"/>
      <c r="O1148" s="180"/>
      <c r="P1148" s="180"/>
      <c r="Q1148" s="180"/>
      <c r="R1148" s="180"/>
      <c r="S1148" s="204"/>
      <c r="T1148" s="204"/>
      <c r="U1148" s="180"/>
      <c r="V1148" s="180"/>
      <c r="W1148" s="180"/>
      <c r="X1148" s="180"/>
      <c r="Y1148" s="180"/>
      <c r="Z1148" s="180"/>
      <c r="AA1148" s="180"/>
      <c r="AB1148" s="180"/>
      <c r="AC1148" s="180"/>
      <c r="AD1148" s="180"/>
      <c r="AE1148" s="180"/>
      <c r="AF1148" s="180"/>
      <c r="AG1148" s="180"/>
      <c r="AH1148" s="180"/>
    </row>
    <row r="1149" ht="15.75" customHeight="1">
      <c r="A1149" s="201"/>
      <c r="B1149" s="167"/>
      <c r="C1149" s="160"/>
      <c r="D1149" s="167"/>
      <c r="E1149" s="96"/>
      <c r="F1149" s="202"/>
      <c r="G1149" s="160"/>
      <c r="H1149" s="160"/>
      <c r="I1149" s="160"/>
      <c r="J1149" s="160"/>
      <c r="K1149" s="203"/>
      <c r="L1149" s="180"/>
      <c r="M1149" s="180"/>
      <c r="N1149" s="180"/>
      <c r="O1149" s="180"/>
      <c r="P1149" s="180"/>
      <c r="Q1149" s="180"/>
      <c r="R1149" s="180"/>
      <c r="S1149" s="204"/>
      <c r="T1149" s="204"/>
      <c r="U1149" s="180"/>
      <c r="V1149" s="180"/>
      <c r="W1149" s="180"/>
      <c r="X1149" s="180"/>
      <c r="Y1149" s="180"/>
      <c r="Z1149" s="180"/>
      <c r="AA1149" s="180"/>
      <c r="AB1149" s="180"/>
      <c r="AC1149" s="180"/>
      <c r="AD1149" s="180"/>
      <c r="AE1149" s="180"/>
      <c r="AF1149" s="180"/>
      <c r="AG1149" s="180"/>
      <c r="AH1149" s="180"/>
    </row>
    <row r="1150" ht="15.75" customHeight="1">
      <c r="A1150" s="201"/>
      <c r="B1150" s="167"/>
      <c r="C1150" s="160"/>
      <c r="D1150" s="167"/>
      <c r="E1150" s="96"/>
      <c r="F1150" s="202"/>
      <c r="G1150" s="160"/>
      <c r="H1150" s="160"/>
      <c r="I1150" s="160"/>
      <c r="J1150" s="160"/>
      <c r="K1150" s="203"/>
      <c r="L1150" s="180"/>
      <c r="M1150" s="180"/>
      <c r="N1150" s="180"/>
      <c r="O1150" s="180"/>
      <c r="P1150" s="180"/>
      <c r="Q1150" s="180"/>
      <c r="R1150" s="180"/>
      <c r="S1150" s="204"/>
      <c r="T1150" s="204"/>
      <c r="U1150" s="180"/>
      <c r="V1150" s="180"/>
      <c r="W1150" s="180"/>
      <c r="X1150" s="180"/>
      <c r="Y1150" s="180"/>
      <c r="Z1150" s="180"/>
      <c r="AA1150" s="180"/>
      <c r="AB1150" s="180"/>
      <c r="AC1150" s="180"/>
      <c r="AD1150" s="180"/>
      <c r="AE1150" s="180"/>
      <c r="AF1150" s="180"/>
      <c r="AG1150" s="180"/>
      <c r="AH1150" s="180"/>
    </row>
    <row r="1151" ht="15.75" customHeight="1">
      <c r="A1151" s="201"/>
      <c r="B1151" s="167"/>
      <c r="C1151" s="160"/>
      <c r="D1151" s="167"/>
      <c r="E1151" s="96"/>
      <c r="F1151" s="202"/>
      <c r="G1151" s="160"/>
      <c r="H1151" s="160"/>
      <c r="I1151" s="160"/>
      <c r="J1151" s="160"/>
      <c r="K1151" s="203"/>
      <c r="L1151" s="180"/>
      <c r="M1151" s="180"/>
      <c r="N1151" s="180"/>
      <c r="O1151" s="180"/>
      <c r="P1151" s="180"/>
      <c r="Q1151" s="180"/>
      <c r="R1151" s="180"/>
      <c r="S1151" s="204"/>
      <c r="T1151" s="204"/>
      <c r="U1151" s="180"/>
      <c r="V1151" s="180"/>
      <c r="W1151" s="180"/>
      <c r="X1151" s="180"/>
      <c r="Y1151" s="180"/>
      <c r="Z1151" s="180"/>
      <c r="AA1151" s="180"/>
      <c r="AB1151" s="180"/>
      <c r="AC1151" s="180"/>
      <c r="AD1151" s="180"/>
      <c r="AE1151" s="180"/>
      <c r="AF1151" s="180"/>
      <c r="AG1151" s="180"/>
      <c r="AH1151" s="180"/>
    </row>
    <row r="1152" ht="15.75" customHeight="1">
      <c r="A1152" s="201"/>
      <c r="B1152" s="167"/>
      <c r="C1152" s="160"/>
      <c r="D1152" s="167"/>
      <c r="E1152" s="96"/>
      <c r="F1152" s="202"/>
      <c r="G1152" s="160"/>
      <c r="H1152" s="160"/>
      <c r="I1152" s="160"/>
      <c r="J1152" s="160"/>
      <c r="K1152" s="203"/>
      <c r="L1152" s="180"/>
      <c r="M1152" s="180"/>
      <c r="N1152" s="180"/>
      <c r="O1152" s="180"/>
      <c r="P1152" s="180"/>
      <c r="Q1152" s="180"/>
      <c r="R1152" s="180"/>
      <c r="S1152" s="204"/>
      <c r="T1152" s="204"/>
      <c r="U1152" s="180"/>
      <c r="V1152" s="180"/>
      <c r="W1152" s="180"/>
      <c r="X1152" s="180"/>
      <c r="Y1152" s="180"/>
      <c r="Z1152" s="180"/>
      <c r="AA1152" s="180"/>
      <c r="AB1152" s="180"/>
      <c r="AC1152" s="180"/>
      <c r="AD1152" s="180"/>
      <c r="AE1152" s="180"/>
      <c r="AF1152" s="180"/>
      <c r="AG1152" s="180"/>
      <c r="AH1152" s="180"/>
    </row>
    <row r="1153" ht="15.75" customHeight="1">
      <c r="A1153" s="201"/>
      <c r="B1153" s="167"/>
      <c r="C1153" s="160"/>
      <c r="D1153" s="167"/>
      <c r="E1153" s="96"/>
      <c r="F1153" s="202"/>
      <c r="G1153" s="160"/>
      <c r="H1153" s="160"/>
      <c r="I1153" s="160"/>
      <c r="J1153" s="160"/>
      <c r="K1153" s="203"/>
      <c r="L1153" s="180"/>
      <c r="M1153" s="180"/>
      <c r="N1153" s="180"/>
      <c r="O1153" s="180"/>
      <c r="P1153" s="180"/>
      <c r="Q1153" s="180"/>
      <c r="R1153" s="180"/>
      <c r="S1153" s="204"/>
      <c r="T1153" s="204"/>
      <c r="U1153" s="180"/>
      <c r="V1153" s="180"/>
      <c r="W1153" s="180"/>
      <c r="X1153" s="180"/>
      <c r="Y1153" s="180"/>
      <c r="Z1153" s="180"/>
      <c r="AA1153" s="180"/>
      <c r="AB1153" s="180"/>
      <c r="AC1153" s="180"/>
      <c r="AD1153" s="180"/>
      <c r="AE1153" s="180"/>
      <c r="AF1153" s="180"/>
      <c r="AG1153" s="180"/>
      <c r="AH1153" s="180"/>
    </row>
    <row r="1154" ht="15.75" customHeight="1">
      <c r="A1154" s="201"/>
      <c r="B1154" s="167"/>
      <c r="C1154" s="160"/>
      <c r="D1154" s="167"/>
      <c r="E1154" s="96"/>
      <c r="F1154" s="202"/>
      <c r="G1154" s="160"/>
      <c r="H1154" s="160"/>
      <c r="I1154" s="160"/>
      <c r="J1154" s="160"/>
      <c r="K1154" s="203"/>
      <c r="L1154" s="180"/>
      <c r="M1154" s="180"/>
      <c r="N1154" s="180"/>
      <c r="O1154" s="180"/>
      <c r="P1154" s="180"/>
      <c r="Q1154" s="180"/>
      <c r="R1154" s="180"/>
      <c r="S1154" s="204"/>
      <c r="T1154" s="204"/>
      <c r="U1154" s="180"/>
      <c r="V1154" s="180"/>
      <c r="W1154" s="180"/>
      <c r="X1154" s="180"/>
      <c r="Y1154" s="180"/>
      <c r="Z1154" s="180"/>
      <c r="AA1154" s="180"/>
      <c r="AB1154" s="180"/>
      <c r="AC1154" s="180"/>
      <c r="AD1154" s="180"/>
      <c r="AE1154" s="180"/>
      <c r="AF1154" s="180"/>
      <c r="AG1154" s="180"/>
      <c r="AH1154" s="180"/>
    </row>
    <row r="1155" ht="15.75" customHeight="1">
      <c r="A1155" s="201"/>
      <c r="B1155" s="167"/>
      <c r="C1155" s="160"/>
      <c r="D1155" s="167"/>
      <c r="E1155" s="96"/>
      <c r="F1155" s="202"/>
      <c r="G1155" s="160"/>
      <c r="H1155" s="160"/>
      <c r="I1155" s="160"/>
      <c r="J1155" s="160"/>
      <c r="K1155" s="203"/>
      <c r="L1155" s="180"/>
      <c r="M1155" s="180"/>
      <c r="N1155" s="180"/>
      <c r="O1155" s="180"/>
      <c r="P1155" s="180"/>
      <c r="Q1155" s="180"/>
      <c r="R1155" s="180"/>
      <c r="S1155" s="204"/>
      <c r="T1155" s="204"/>
      <c r="U1155" s="180"/>
      <c r="V1155" s="180"/>
      <c r="W1155" s="180"/>
      <c r="X1155" s="180"/>
      <c r="Y1155" s="180"/>
      <c r="Z1155" s="180"/>
      <c r="AA1155" s="180"/>
      <c r="AB1155" s="180"/>
      <c r="AC1155" s="180"/>
      <c r="AD1155" s="180"/>
      <c r="AE1155" s="180"/>
      <c r="AF1155" s="180"/>
      <c r="AG1155" s="180"/>
      <c r="AH1155" s="180"/>
    </row>
    <row r="1156" ht="15.75" customHeight="1">
      <c r="A1156" s="201"/>
      <c r="B1156" s="167"/>
      <c r="C1156" s="160"/>
      <c r="D1156" s="167"/>
      <c r="E1156" s="96"/>
      <c r="F1156" s="202"/>
      <c r="G1156" s="160"/>
      <c r="H1156" s="160"/>
      <c r="I1156" s="160"/>
      <c r="J1156" s="160"/>
      <c r="K1156" s="203"/>
      <c r="L1156" s="180"/>
      <c r="M1156" s="180"/>
      <c r="N1156" s="180"/>
      <c r="O1156" s="180"/>
      <c r="P1156" s="180"/>
      <c r="Q1156" s="180"/>
      <c r="R1156" s="180"/>
      <c r="S1156" s="204"/>
      <c r="T1156" s="204"/>
      <c r="U1156" s="180"/>
      <c r="V1156" s="180"/>
      <c r="W1156" s="180"/>
      <c r="X1156" s="180"/>
      <c r="Y1156" s="180"/>
      <c r="Z1156" s="180"/>
      <c r="AA1156" s="180"/>
      <c r="AB1156" s="180"/>
      <c r="AC1156" s="180"/>
      <c r="AD1156" s="180"/>
      <c r="AE1156" s="180"/>
      <c r="AF1156" s="180"/>
      <c r="AG1156" s="180"/>
      <c r="AH1156" s="180"/>
    </row>
    <row r="1157" ht="15.75" customHeight="1">
      <c r="A1157" s="201"/>
      <c r="B1157" s="167"/>
      <c r="C1157" s="160"/>
      <c r="D1157" s="167"/>
      <c r="E1157" s="96"/>
      <c r="F1157" s="202"/>
      <c r="G1157" s="160"/>
      <c r="H1157" s="160"/>
      <c r="I1157" s="160"/>
      <c r="J1157" s="160"/>
      <c r="K1157" s="203"/>
      <c r="L1157" s="180"/>
      <c r="M1157" s="180"/>
      <c r="N1157" s="180"/>
      <c r="O1157" s="180"/>
      <c r="P1157" s="180"/>
      <c r="Q1157" s="180"/>
      <c r="R1157" s="180"/>
      <c r="S1157" s="204"/>
      <c r="T1157" s="204"/>
      <c r="U1157" s="180"/>
      <c r="V1157" s="180"/>
      <c r="W1157" s="180"/>
      <c r="X1157" s="180"/>
      <c r="Y1157" s="180"/>
      <c r="Z1157" s="180"/>
      <c r="AA1157" s="180"/>
      <c r="AB1157" s="180"/>
      <c r="AC1157" s="180"/>
      <c r="AD1157" s="180"/>
      <c r="AE1157" s="180"/>
      <c r="AF1157" s="180"/>
      <c r="AG1157" s="180"/>
      <c r="AH1157" s="180"/>
    </row>
    <row r="1158" ht="15.75" customHeight="1">
      <c r="A1158" s="201"/>
      <c r="B1158" s="167"/>
      <c r="C1158" s="160"/>
      <c r="D1158" s="167"/>
      <c r="E1158" s="96"/>
      <c r="F1158" s="202"/>
      <c r="G1158" s="160"/>
      <c r="H1158" s="160"/>
      <c r="I1158" s="160"/>
      <c r="J1158" s="160"/>
      <c r="K1158" s="203"/>
      <c r="L1158" s="180"/>
      <c r="M1158" s="180"/>
      <c r="N1158" s="180"/>
      <c r="O1158" s="180"/>
      <c r="P1158" s="180"/>
      <c r="Q1158" s="180"/>
      <c r="R1158" s="180"/>
      <c r="S1158" s="204"/>
      <c r="T1158" s="204"/>
      <c r="U1158" s="180"/>
      <c r="V1158" s="180"/>
      <c r="W1158" s="180"/>
      <c r="X1158" s="180"/>
      <c r="Y1158" s="180"/>
      <c r="Z1158" s="180"/>
      <c r="AA1158" s="180"/>
      <c r="AB1158" s="180"/>
      <c r="AC1158" s="180"/>
      <c r="AD1158" s="180"/>
      <c r="AE1158" s="180"/>
      <c r="AF1158" s="180"/>
      <c r="AG1158" s="180"/>
      <c r="AH1158" s="180"/>
    </row>
    <row r="1159" ht="15.75" customHeight="1">
      <c r="A1159" s="201"/>
      <c r="B1159" s="167"/>
      <c r="C1159" s="160"/>
      <c r="D1159" s="167"/>
      <c r="E1159" s="96"/>
      <c r="F1159" s="202"/>
      <c r="G1159" s="160"/>
      <c r="H1159" s="160"/>
      <c r="I1159" s="160"/>
      <c r="J1159" s="160"/>
      <c r="K1159" s="203"/>
      <c r="L1159" s="180"/>
      <c r="M1159" s="180"/>
      <c r="N1159" s="180"/>
      <c r="O1159" s="180"/>
      <c r="P1159" s="180"/>
      <c r="Q1159" s="180"/>
      <c r="R1159" s="180"/>
      <c r="S1159" s="204"/>
      <c r="T1159" s="204"/>
      <c r="U1159" s="180"/>
      <c r="V1159" s="180"/>
      <c r="W1159" s="180"/>
      <c r="X1159" s="180"/>
      <c r="Y1159" s="180"/>
      <c r="Z1159" s="180"/>
      <c r="AA1159" s="180"/>
      <c r="AB1159" s="180"/>
      <c r="AC1159" s="180"/>
      <c r="AD1159" s="180"/>
      <c r="AE1159" s="180"/>
      <c r="AF1159" s="180"/>
      <c r="AG1159" s="180"/>
      <c r="AH1159" s="180"/>
    </row>
    <row r="1160" ht="15.75" customHeight="1">
      <c r="A1160" s="201"/>
      <c r="B1160" s="167"/>
      <c r="C1160" s="160"/>
      <c r="D1160" s="167"/>
      <c r="E1160" s="96"/>
      <c r="F1160" s="202"/>
      <c r="G1160" s="160"/>
      <c r="H1160" s="160"/>
      <c r="I1160" s="160"/>
      <c r="J1160" s="160"/>
      <c r="K1160" s="203"/>
      <c r="L1160" s="180"/>
      <c r="M1160" s="180"/>
      <c r="N1160" s="180"/>
      <c r="O1160" s="180"/>
      <c r="P1160" s="180"/>
      <c r="Q1160" s="180"/>
      <c r="R1160" s="180"/>
      <c r="S1160" s="204"/>
      <c r="T1160" s="204"/>
      <c r="U1160" s="180"/>
      <c r="V1160" s="180"/>
      <c r="W1160" s="180"/>
      <c r="X1160" s="180"/>
      <c r="Y1160" s="180"/>
      <c r="Z1160" s="180"/>
      <c r="AA1160" s="180"/>
      <c r="AB1160" s="180"/>
      <c r="AC1160" s="180"/>
      <c r="AD1160" s="180"/>
      <c r="AE1160" s="180"/>
      <c r="AF1160" s="180"/>
      <c r="AG1160" s="180"/>
      <c r="AH1160" s="180"/>
    </row>
    <row r="1161" ht="15.75" customHeight="1">
      <c r="A1161" s="201"/>
      <c r="B1161" s="167"/>
      <c r="C1161" s="160"/>
      <c r="D1161" s="167"/>
      <c r="E1161" s="96"/>
      <c r="F1161" s="202"/>
      <c r="G1161" s="160"/>
      <c r="H1161" s="160"/>
      <c r="I1161" s="160"/>
      <c r="J1161" s="160"/>
      <c r="K1161" s="203"/>
      <c r="L1161" s="180"/>
      <c r="M1161" s="180"/>
      <c r="N1161" s="180"/>
      <c r="O1161" s="180"/>
      <c r="P1161" s="180"/>
      <c r="Q1161" s="180"/>
      <c r="R1161" s="180"/>
      <c r="S1161" s="204"/>
      <c r="T1161" s="204"/>
      <c r="U1161" s="180"/>
      <c r="V1161" s="180"/>
      <c r="W1161" s="180"/>
      <c r="X1161" s="180"/>
      <c r="Y1161" s="180"/>
      <c r="Z1161" s="180"/>
      <c r="AA1161" s="180"/>
      <c r="AB1161" s="180"/>
      <c r="AC1161" s="180"/>
      <c r="AD1161" s="180"/>
      <c r="AE1161" s="180"/>
      <c r="AF1161" s="180"/>
      <c r="AG1161" s="180"/>
      <c r="AH1161" s="180"/>
    </row>
    <row r="1162" ht="15.75" customHeight="1">
      <c r="A1162" s="201"/>
      <c r="B1162" s="167"/>
      <c r="C1162" s="160"/>
      <c r="D1162" s="167"/>
      <c r="E1162" s="96"/>
      <c r="F1162" s="202"/>
      <c r="G1162" s="160"/>
      <c r="H1162" s="160"/>
      <c r="I1162" s="160"/>
      <c r="J1162" s="160"/>
      <c r="K1162" s="203"/>
      <c r="L1162" s="180"/>
      <c r="M1162" s="180"/>
      <c r="N1162" s="180"/>
      <c r="O1162" s="180"/>
      <c r="P1162" s="180"/>
      <c r="Q1162" s="180"/>
      <c r="R1162" s="180"/>
      <c r="S1162" s="204"/>
      <c r="T1162" s="204"/>
      <c r="U1162" s="180"/>
      <c r="V1162" s="180"/>
      <c r="W1162" s="180"/>
      <c r="X1162" s="180"/>
      <c r="Y1162" s="180"/>
      <c r="Z1162" s="180"/>
      <c r="AA1162" s="180"/>
      <c r="AB1162" s="180"/>
      <c r="AC1162" s="180"/>
      <c r="AD1162" s="180"/>
      <c r="AE1162" s="180"/>
      <c r="AF1162" s="180"/>
      <c r="AG1162" s="180"/>
      <c r="AH1162" s="180"/>
    </row>
    <row r="1163" ht="15.75" customHeight="1">
      <c r="A1163" s="201"/>
      <c r="B1163" s="167"/>
      <c r="C1163" s="160"/>
      <c r="D1163" s="167"/>
      <c r="E1163" s="96"/>
      <c r="F1163" s="202"/>
      <c r="G1163" s="160"/>
      <c r="H1163" s="160"/>
      <c r="I1163" s="160"/>
      <c r="J1163" s="160"/>
      <c r="K1163" s="203"/>
      <c r="L1163" s="180"/>
      <c r="M1163" s="180"/>
      <c r="N1163" s="180"/>
      <c r="O1163" s="180"/>
      <c r="P1163" s="180"/>
      <c r="Q1163" s="180"/>
      <c r="R1163" s="180"/>
      <c r="S1163" s="204"/>
      <c r="T1163" s="204"/>
      <c r="U1163" s="180"/>
      <c r="V1163" s="180"/>
      <c r="W1163" s="180"/>
      <c r="X1163" s="180"/>
      <c r="Y1163" s="180"/>
      <c r="Z1163" s="180"/>
      <c r="AA1163" s="180"/>
      <c r="AB1163" s="180"/>
      <c r="AC1163" s="180"/>
      <c r="AD1163" s="180"/>
      <c r="AE1163" s="180"/>
      <c r="AF1163" s="180"/>
      <c r="AG1163" s="180"/>
      <c r="AH1163" s="180"/>
    </row>
    <row r="1164" ht="15.75" customHeight="1">
      <c r="A1164" s="201"/>
      <c r="B1164" s="167"/>
      <c r="C1164" s="160"/>
      <c r="D1164" s="167"/>
      <c r="E1164" s="96"/>
      <c r="F1164" s="202"/>
      <c r="G1164" s="160"/>
      <c r="H1164" s="160"/>
      <c r="I1164" s="160"/>
      <c r="J1164" s="160"/>
      <c r="K1164" s="203"/>
      <c r="L1164" s="180"/>
      <c r="M1164" s="180"/>
      <c r="N1164" s="180"/>
      <c r="O1164" s="180"/>
      <c r="P1164" s="180"/>
      <c r="Q1164" s="180"/>
      <c r="R1164" s="180"/>
      <c r="S1164" s="204"/>
      <c r="T1164" s="204"/>
      <c r="U1164" s="180"/>
      <c r="V1164" s="180"/>
      <c r="W1164" s="180"/>
      <c r="X1164" s="180"/>
      <c r="Y1164" s="180"/>
      <c r="Z1164" s="180"/>
      <c r="AA1164" s="180"/>
      <c r="AB1164" s="180"/>
      <c r="AC1164" s="180"/>
      <c r="AD1164" s="180"/>
      <c r="AE1164" s="180"/>
      <c r="AF1164" s="180"/>
      <c r="AG1164" s="180"/>
      <c r="AH1164" s="180"/>
    </row>
    <row r="1165" ht="15.75" customHeight="1">
      <c r="A1165" s="201"/>
      <c r="B1165" s="167"/>
      <c r="C1165" s="160"/>
      <c r="D1165" s="167"/>
      <c r="E1165" s="96"/>
      <c r="F1165" s="202"/>
      <c r="G1165" s="160"/>
      <c r="H1165" s="160"/>
      <c r="I1165" s="160"/>
      <c r="J1165" s="160"/>
      <c r="K1165" s="203"/>
      <c r="L1165" s="180"/>
      <c r="M1165" s="180"/>
      <c r="N1165" s="180"/>
      <c r="O1165" s="180"/>
      <c r="P1165" s="180"/>
      <c r="Q1165" s="180"/>
      <c r="R1165" s="180"/>
      <c r="S1165" s="204"/>
      <c r="T1165" s="204"/>
      <c r="U1165" s="180"/>
      <c r="V1165" s="180"/>
      <c r="W1165" s="180"/>
      <c r="X1165" s="180"/>
      <c r="Y1165" s="180"/>
      <c r="Z1165" s="180"/>
      <c r="AA1165" s="180"/>
      <c r="AB1165" s="180"/>
      <c r="AC1165" s="180"/>
      <c r="AD1165" s="180"/>
      <c r="AE1165" s="180"/>
      <c r="AF1165" s="180"/>
      <c r="AG1165" s="180"/>
      <c r="AH1165" s="180"/>
    </row>
    <row r="1166" ht="15.75" customHeight="1">
      <c r="A1166" s="201"/>
      <c r="B1166" s="167"/>
      <c r="C1166" s="160"/>
      <c r="D1166" s="167"/>
      <c r="E1166" s="96"/>
      <c r="F1166" s="202"/>
      <c r="G1166" s="160"/>
      <c r="H1166" s="160"/>
      <c r="I1166" s="160"/>
      <c r="J1166" s="160"/>
      <c r="K1166" s="203"/>
      <c r="L1166" s="180"/>
      <c r="M1166" s="180"/>
      <c r="N1166" s="180"/>
      <c r="O1166" s="180"/>
      <c r="P1166" s="180"/>
      <c r="Q1166" s="180"/>
      <c r="R1166" s="180"/>
      <c r="S1166" s="204"/>
      <c r="T1166" s="204"/>
      <c r="U1166" s="180"/>
      <c r="V1166" s="180"/>
      <c r="W1166" s="180"/>
      <c r="X1166" s="180"/>
      <c r="Y1166" s="180"/>
      <c r="Z1166" s="180"/>
      <c r="AA1166" s="180"/>
      <c r="AB1166" s="180"/>
      <c r="AC1166" s="180"/>
      <c r="AD1166" s="180"/>
      <c r="AE1166" s="180"/>
      <c r="AF1166" s="180"/>
      <c r="AG1166" s="180"/>
      <c r="AH1166" s="180"/>
    </row>
    <row r="1167" ht="15.75" customHeight="1">
      <c r="A1167" s="201"/>
      <c r="B1167" s="167"/>
      <c r="C1167" s="160"/>
      <c r="D1167" s="167"/>
      <c r="E1167" s="96"/>
      <c r="F1167" s="202"/>
      <c r="G1167" s="160"/>
      <c r="H1167" s="160"/>
      <c r="I1167" s="160"/>
      <c r="J1167" s="160"/>
      <c r="K1167" s="203"/>
      <c r="L1167" s="180"/>
      <c r="M1167" s="180"/>
      <c r="N1167" s="180"/>
      <c r="O1167" s="180"/>
      <c r="P1167" s="180"/>
      <c r="Q1167" s="180"/>
      <c r="R1167" s="180"/>
      <c r="S1167" s="204"/>
      <c r="T1167" s="204"/>
      <c r="U1167" s="180"/>
      <c r="V1167" s="180"/>
      <c r="W1167" s="180"/>
      <c r="X1167" s="180"/>
      <c r="Y1167" s="180"/>
      <c r="Z1167" s="180"/>
      <c r="AA1167" s="180"/>
      <c r="AB1167" s="180"/>
      <c r="AC1167" s="180"/>
      <c r="AD1167" s="180"/>
      <c r="AE1167" s="180"/>
      <c r="AF1167" s="180"/>
      <c r="AG1167" s="180"/>
      <c r="AH1167" s="180"/>
    </row>
    <row r="1168" ht="15.75" customHeight="1">
      <c r="A1168" s="201"/>
      <c r="B1168" s="167"/>
      <c r="C1168" s="160"/>
      <c r="D1168" s="167"/>
      <c r="E1168" s="96"/>
      <c r="F1168" s="202"/>
      <c r="G1168" s="160"/>
      <c r="H1168" s="160"/>
      <c r="I1168" s="160"/>
      <c r="J1168" s="160"/>
      <c r="K1168" s="203"/>
      <c r="L1168" s="180"/>
      <c r="M1168" s="180"/>
      <c r="N1168" s="180"/>
      <c r="O1168" s="180"/>
      <c r="P1168" s="180"/>
      <c r="Q1168" s="180"/>
      <c r="R1168" s="180"/>
      <c r="S1168" s="204"/>
      <c r="T1168" s="204"/>
      <c r="U1168" s="180"/>
      <c r="V1168" s="180"/>
      <c r="W1168" s="180"/>
      <c r="X1168" s="180"/>
      <c r="Y1168" s="180"/>
      <c r="Z1168" s="180"/>
      <c r="AA1168" s="180"/>
      <c r="AB1168" s="180"/>
      <c r="AC1168" s="180"/>
      <c r="AD1168" s="180"/>
      <c r="AE1168" s="180"/>
      <c r="AF1168" s="180"/>
      <c r="AG1168" s="180"/>
      <c r="AH1168" s="180"/>
    </row>
    <row r="1169" ht="15.75" customHeight="1">
      <c r="A1169" s="201"/>
      <c r="B1169" s="167"/>
      <c r="C1169" s="160"/>
      <c r="D1169" s="167"/>
      <c r="E1169" s="96"/>
      <c r="F1169" s="202"/>
      <c r="G1169" s="160"/>
      <c r="H1169" s="160"/>
      <c r="I1169" s="160"/>
      <c r="J1169" s="160"/>
      <c r="K1169" s="203"/>
      <c r="L1169" s="180"/>
      <c r="M1169" s="180"/>
      <c r="N1169" s="180"/>
      <c r="O1169" s="180"/>
      <c r="P1169" s="180"/>
      <c r="Q1169" s="180"/>
      <c r="R1169" s="180"/>
      <c r="S1169" s="204"/>
      <c r="T1169" s="204"/>
      <c r="U1169" s="180"/>
      <c r="V1169" s="180"/>
      <c r="W1169" s="180"/>
      <c r="X1169" s="180"/>
      <c r="Y1169" s="180"/>
      <c r="Z1169" s="180"/>
      <c r="AA1169" s="180"/>
      <c r="AB1169" s="180"/>
      <c r="AC1169" s="180"/>
      <c r="AD1169" s="180"/>
      <c r="AE1169" s="180"/>
      <c r="AF1169" s="180"/>
      <c r="AG1169" s="180"/>
      <c r="AH1169" s="180"/>
    </row>
    <row r="1170" ht="15.75" customHeight="1">
      <c r="A1170" s="201"/>
      <c r="B1170" s="167"/>
      <c r="C1170" s="160"/>
      <c r="D1170" s="167"/>
      <c r="E1170" s="96"/>
      <c r="F1170" s="202"/>
      <c r="G1170" s="160"/>
      <c r="H1170" s="160"/>
      <c r="I1170" s="160"/>
      <c r="J1170" s="160"/>
      <c r="K1170" s="203"/>
      <c r="L1170" s="180"/>
      <c r="M1170" s="180"/>
      <c r="N1170" s="180"/>
      <c r="O1170" s="180"/>
      <c r="P1170" s="180"/>
      <c r="Q1170" s="180"/>
      <c r="R1170" s="180"/>
      <c r="S1170" s="204"/>
      <c r="T1170" s="204"/>
      <c r="U1170" s="180"/>
      <c r="V1170" s="180"/>
      <c r="W1170" s="180"/>
      <c r="X1170" s="180"/>
      <c r="Y1170" s="180"/>
      <c r="Z1170" s="180"/>
      <c r="AA1170" s="180"/>
      <c r="AB1170" s="180"/>
      <c r="AC1170" s="180"/>
      <c r="AD1170" s="180"/>
      <c r="AE1170" s="180"/>
      <c r="AF1170" s="180"/>
      <c r="AG1170" s="180"/>
      <c r="AH1170" s="180"/>
    </row>
    <row r="1171" ht="15.75" customHeight="1">
      <c r="A1171" s="201"/>
      <c r="B1171" s="167"/>
      <c r="C1171" s="160"/>
      <c r="D1171" s="167"/>
      <c r="E1171" s="96"/>
      <c r="F1171" s="202"/>
      <c r="G1171" s="160"/>
      <c r="H1171" s="160"/>
      <c r="I1171" s="160"/>
      <c r="J1171" s="160"/>
      <c r="K1171" s="203"/>
      <c r="L1171" s="180"/>
      <c r="M1171" s="180"/>
      <c r="N1171" s="180"/>
      <c r="O1171" s="180"/>
      <c r="P1171" s="180"/>
      <c r="Q1171" s="180"/>
      <c r="R1171" s="180"/>
      <c r="S1171" s="204"/>
      <c r="T1171" s="204"/>
      <c r="U1171" s="180"/>
      <c r="V1171" s="180"/>
      <c r="W1171" s="180"/>
      <c r="X1171" s="180"/>
      <c r="Y1171" s="180"/>
      <c r="Z1171" s="180"/>
      <c r="AA1171" s="180"/>
      <c r="AB1171" s="180"/>
      <c r="AC1171" s="180"/>
      <c r="AD1171" s="180"/>
      <c r="AE1171" s="180"/>
      <c r="AF1171" s="180"/>
      <c r="AG1171" s="180"/>
      <c r="AH1171" s="180"/>
    </row>
    <row r="1172" ht="15.75" customHeight="1">
      <c r="A1172" s="201"/>
      <c r="B1172" s="167"/>
      <c r="C1172" s="160"/>
      <c r="D1172" s="167"/>
      <c r="E1172" s="96"/>
      <c r="F1172" s="202"/>
      <c r="G1172" s="160"/>
      <c r="H1172" s="160"/>
      <c r="I1172" s="160"/>
      <c r="J1172" s="160"/>
      <c r="K1172" s="203"/>
      <c r="L1172" s="180"/>
      <c r="M1172" s="180"/>
      <c r="N1172" s="180"/>
      <c r="O1172" s="180"/>
      <c r="P1172" s="180"/>
      <c r="Q1172" s="180"/>
      <c r="R1172" s="180"/>
      <c r="S1172" s="204"/>
      <c r="T1172" s="204"/>
      <c r="U1172" s="180"/>
      <c r="V1172" s="180"/>
      <c r="W1172" s="180"/>
      <c r="X1172" s="180"/>
      <c r="Y1172" s="180"/>
      <c r="Z1172" s="180"/>
      <c r="AA1172" s="180"/>
      <c r="AB1172" s="180"/>
      <c r="AC1172" s="180"/>
      <c r="AD1172" s="180"/>
      <c r="AE1172" s="180"/>
      <c r="AF1172" s="180"/>
      <c r="AG1172" s="180"/>
      <c r="AH1172" s="180"/>
    </row>
    <row r="1173" ht="15.75" customHeight="1">
      <c r="A1173" s="201"/>
      <c r="B1173" s="167"/>
      <c r="C1173" s="160"/>
      <c r="D1173" s="167"/>
      <c r="E1173" s="96"/>
      <c r="F1173" s="202"/>
      <c r="G1173" s="160"/>
      <c r="H1173" s="160"/>
      <c r="I1173" s="160"/>
      <c r="J1173" s="160"/>
      <c r="K1173" s="203"/>
      <c r="L1173" s="180"/>
      <c r="M1173" s="180"/>
      <c r="N1173" s="180"/>
      <c r="O1173" s="180"/>
      <c r="P1173" s="180"/>
      <c r="Q1173" s="180"/>
      <c r="R1173" s="180"/>
      <c r="S1173" s="204"/>
      <c r="T1173" s="204"/>
      <c r="U1173" s="180"/>
      <c r="V1173" s="180"/>
      <c r="W1173" s="180"/>
      <c r="X1173" s="180"/>
      <c r="Y1173" s="180"/>
      <c r="Z1173" s="180"/>
      <c r="AA1173" s="180"/>
      <c r="AB1173" s="180"/>
      <c r="AC1173" s="180"/>
      <c r="AD1173" s="180"/>
      <c r="AE1173" s="180"/>
      <c r="AF1173" s="180"/>
      <c r="AG1173" s="180"/>
      <c r="AH1173" s="180"/>
    </row>
    <row r="1174" ht="15.75" customHeight="1">
      <c r="A1174" s="201"/>
      <c r="B1174" s="167"/>
      <c r="C1174" s="160"/>
      <c r="D1174" s="167"/>
      <c r="E1174" s="96"/>
      <c r="F1174" s="202"/>
      <c r="G1174" s="160"/>
      <c r="H1174" s="160"/>
      <c r="I1174" s="160"/>
      <c r="J1174" s="160"/>
      <c r="K1174" s="203"/>
      <c r="L1174" s="180"/>
      <c r="M1174" s="180"/>
      <c r="N1174" s="180"/>
      <c r="O1174" s="180"/>
      <c r="P1174" s="180"/>
      <c r="Q1174" s="180"/>
      <c r="R1174" s="180"/>
      <c r="S1174" s="204"/>
      <c r="T1174" s="204"/>
      <c r="U1174" s="180"/>
      <c r="V1174" s="180"/>
      <c r="W1174" s="180"/>
      <c r="X1174" s="180"/>
      <c r="Y1174" s="180"/>
      <c r="Z1174" s="180"/>
      <c r="AA1174" s="180"/>
      <c r="AB1174" s="180"/>
      <c r="AC1174" s="180"/>
      <c r="AD1174" s="180"/>
      <c r="AE1174" s="180"/>
      <c r="AF1174" s="180"/>
      <c r="AG1174" s="180"/>
      <c r="AH1174" s="180"/>
    </row>
    <row r="1175" ht="15.75" customHeight="1">
      <c r="A1175" s="201"/>
      <c r="B1175" s="167"/>
      <c r="C1175" s="160"/>
      <c r="D1175" s="167"/>
      <c r="E1175" s="96"/>
      <c r="F1175" s="202"/>
      <c r="G1175" s="160"/>
      <c r="H1175" s="160"/>
      <c r="I1175" s="160"/>
      <c r="J1175" s="160"/>
      <c r="K1175" s="203"/>
      <c r="L1175" s="180"/>
      <c r="M1175" s="180"/>
      <c r="N1175" s="180"/>
      <c r="O1175" s="180"/>
      <c r="P1175" s="180"/>
      <c r="Q1175" s="180"/>
      <c r="R1175" s="180"/>
      <c r="S1175" s="204"/>
      <c r="T1175" s="204"/>
      <c r="U1175" s="180"/>
      <c r="V1175" s="180"/>
      <c r="W1175" s="180"/>
      <c r="X1175" s="180"/>
      <c r="Y1175" s="180"/>
      <c r="Z1175" s="180"/>
      <c r="AA1175" s="180"/>
      <c r="AB1175" s="180"/>
      <c r="AC1175" s="180"/>
      <c r="AD1175" s="180"/>
      <c r="AE1175" s="180"/>
      <c r="AF1175" s="180"/>
      <c r="AG1175" s="180"/>
      <c r="AH1175" s="180"/>
    </row>
    <row r="1176" ht="15.75" customHeight="1">
      <c r="A1176" s="201"/>
      <c r="B1176" s="167"/>
      <c r="C1176" s="160"/>
      <c r="D1176" s="167"/>
      <c r="E1176" s="96"/>
      <c r="F1176" s="202"/>
      <c r="G1176" s="160"/>
      <c r="H1176" s="160"/>
      <c r="I1176" s="160"/>
      <c r="J1176" s="160"/>
      <c r="K1176" s="203"/>
      <c r="L1176" s="180"/>
      <c r="M1176" s="180"/>
      <c r="N1176" s="180"/>
      <c r="O1176" s="180"/>
      <c r="P1176" s="180"/>
      <c r="Q1176" s="180"/>
      <c r="R1176" s="180"/>
      <c r="S1176" s="204"/>
      <c r="T1176" s="204"/>
      <c r="U1176" s="180"/>
      <c r="V1176" s="180"/>
      <c r="W1176" s="180"/>
      <c r="X1176" s="180"/>
      <c r="Y1176" s="180"/>
      <c r="Z1176" s="180"/>
      <c r="AA1176" s="180"/>
      <c r="AB1176" s="180"/>
      <c r="AC1176" s="180"/>
      <c r="AD1176" s="180"/>
      <c r="AE1176" s="180"/>
      <c r="AF1176" s="180"/>
      <c r="AG1176" s="180"/>
      <c r="AH1176" s="180"/>
    </row>
    <row r="1177" ht="15.75" customHeight="1">
      <c r="A1177" s="201"/>
      <c r="B1177" s="167"/>
      <c r="C1177" s="160"/>
      <c r="D1177" s="167"/>
      <c r="E1177" s="96"/>
      <c r="F1177" s="202"/>
      <c r="G1177" s="160"/>
      <c r="H1177" s="160"/>
      <c r="I1177" s="160"/>
      <c r="J1177" s="160"/>
      <c r="K1177" s="203"/>
      <c r="L1177" s="180"/>
      <c r="M1177" s="180"/>
      <c r="N1177" s="180"/>
      <c r="O1177" s="180"/>
      <c r="P1177" s="180"/>
      <c r="Q1177" s="180"/>
      <c r="R1177" s="180"/>
      <c r="S1177" s="204"/>
      <c r="T1177" s="204"/>
      <c r="U1177" s="180"/>
      <c r="V1177" s="180"/>
      <c r="W1177" s="180"/>
      <c r="X1177" s="180"/>
      <c r="Y1177" s="180"/>
      <c r="Z1177" s="180"/>
      <c r="AA1177" s="180"/>
      <c r="AB1177" s="180"/>
      <c r="AC1177" s="180"/>
      <c r="AD1177" s="180"/>
      <c r="AE1177" s="180"/>
      <c r="AF1177" s="180"/>
      <c r="AG1177" s="180"/>
      <c r="AH1177" s="180"/>
    </row>
    <row r="1178" ht="15.75" customHeight="1">
      <c r="A1178" s="201"/>
      <c r="B1178" s="167"/>
      <c r="C1178" s="160"/>
      <c r="D1178" s="167"/>
      <c r="E1178" s="96"/>
      <c r="F1178" s="202"/>
      <c r="G1178" s="160"/>
      <c r="H1178" s="160"/>
      <c r="I1178" s="160"/>
      <c r="J1178" s="160"/>
      <c r="K1178" s="203"/>
      <c r="L1178" s="180"/>
      <c r="M1178" s="180"/>
      <c r="N1178" s="180"/>
      <c r="O1178" s="180"/>
      <c r="P1178" s="180"/>
      <c r="Q1178" s="180"/>
      <c r="R1178" s="180"/>
      <c r="S1178" s="204"/>
      <c r="T1178" s="204"/>
      <c r="U1178" s="180"/>
      <c r="V1178" s="180"/>
      <c r="W1178" s="180"/>
      <c r="X1178" s="180"/>
      <c r="Y1178" s="180"/>
      <c r="Z1178" s="180"/>
      <c r="AA1178" s="180"/>
      <c r="AB1178" s="180"/>
      <c r="AC1178" s="180"/>
      <c r="AD1178" s="180"/>
      <c r="AE1178" s="180"/>
      <c r="AF1178" s="180"/>
      <c r="AG1178" s="180"/>
      <c r="AH1178" s="180"/>
    </row>
    <row r="1179" ht="15.75" customHeight="1">
      <c r="A1179" s="201"/>
      <c r="B1179" s="167"/>
      <c r="C1179" s="160"/>
      <c r="D1179" s="167"/>
      <c r="E1179" s="96"/>
      <c r="F1179" s="202"/>
      <c r="G1179" s="160"/>
      <c r="H1179" s="160"/>
      <c r="I1179" s="160"/>
      <c r="J1179" s="160"/>
      <c r="K1179" s="203"/>
      <c r="L1179" s="180"/>
      <c r="M1179" s="180"/>
      <c r="N1179" s="180"/>
      <c r="O1179" s="180"/>
      <c r="P1179" s="180"/>
      <c r="Q1179" s="180"/>
      <c r="R1179" s="180"/>
      <c r="S1179" s="204"/>
      <c r="T1179" s="204"/>
      <c r="U1179" s="180"/>
      <c r="V1179" s="180"/>
      <c r="W1179" s="180"/>
      <c r="X1179" s="180"/>
      <c r="Y1179" s="180"/>
      <c r="Z1179" s="180"/>
      <c r="AA1179" s="180"/>
      <c r="AB1179" s="180"/>
      <c r="AC1179" s="180"/>
      <c r="AD1179" s="180"/>
      <c r="AE1179" s="180"/>
      <c r="AF1179" s="180"/>
      <c r="AG1179" s="180"/>
      <c r="AH1179" s="180"/>
    </row>
    <row r="1180" ht="15.75" customHeight="1">
      <c r="A1180" s="201"/>
      <c r="B1180" s="167"/>
      <c r="C1180" s="160"/>
      <c r="D1180" s="167"/>
      <c r="E1180" s="96"/>
      <c r="F1180" s="202"/>
      <c r="G1180" s="160"/>
      <c r="H1180" s="160"/>
      <c r="I1180" s="160"/>
      <c r="J1180" s="160"/>
      <c r="K1180" s="203"/>
      <c r="L1180" s="180"/>
      <c r="M1180" s="180"/>
      <c r="N1180" s="180"/>
      <c r="O1180" s="180"/>
      <c r="P1180" s="180"/>
      <c r="Q1180" s="180"/>
      <c r="R1180" s="180"/>
      <c r="S1180" s="204"/>
      <c r="T1180" s="204"/>
      <c r="U1180" s="180"/>
      <c r="V1180" s="180"/>
      <c r="W1180" s="180"/>
      <c r="X1180" s="180"/>
      <c r="Y1180" s="180"/>
      <c r="Z1180" s="180"/>
      <c r="AA1180" s="180"/>
      <c r="AB1180" s="180"/>
      <c r="AC1180" s="180"/>
      <c r="AD1180" s="180"/>
      <c r="AE1180" s="180"/>
      <c r="AF1180" s="180"/>
      <c r="AG1180" s="180"/>
      <c r="AH1180" s="180"/>
    </row>
    <row r="1181" ht="15.75" customHeight="1">
      <c r="A1181" s="201"/>
      <c r="B1181" s="167"/>
      <c r="C1181" s="160"/>
      <c r="D1181" s="167"/>
      <c r="E1181" s="96"/>
      <c r="F1181" s="202"/>
      <c r="G1181" s="160"/>
      <c r="H1181" s="160"/>
      <c r="I1181" s="160"/>
      <c r="J1181" s="160"/>
      <c r="K1181" s="203"/>
      <c r="L1181" s="180"/>
      <c r="M1181" s="180"/>
      <c r="N1181" s="180"/>
      <c r="O1181" s="180"/>
      <c r="P1181" s="180"/>
      <c r="Q1181" s="180"/>
      <c r="R1181" s="180"/>
      <c r="S1181" s="204"/>
      <c r="T1181" s="204"/>
      <c r="U1181" s="180"/>
      <c r="V1181" s="180"/>
      <c r="W1181" s="180"/>
      <c r="X1181" s="180"/>
      <c r="Y1181" s="180"/>
      <c r="Z1181" s="180"/>
      <c r="AA1181" s="180"/>
      <c r="AB1181" s="180"/>
      <c r="AC1181" s="180"/>
      <c r="AD1181" s="180"/>
      <c r="AE1181" s="180"/>
      <c r="AF1181" s="180"/>
      <c r="AG1181" s="180"/>
      <c r="AH1181" s="180"/>
    </row>
    <row r="1182" ht="15.75" customHeight="1">
      <c r="A1182" s="201"/>
      <c r="B1182" s="167"/>
      <c r="C1182" s="160"/>
      <c r="D1182" s="167"/>
      <c r="E1182" s="96"/>
      <c r="F1182" s="202"/>
      <c r="G1182" s="160"/>
      <c r="H1182" s="160"/>
      <c r="I1182" s="160"/>
      <c r="J1182" s="160"/>
      <c r="K1182" s="203"/>
      <c r="L1182" s="180"/>
      <c r="M1182" s="180"/>
      <c r="N1182" s="180"/>
      <c r="O1182" s="180"/>
      <c r="P1182" s="180"/>
      <c r="Q1182" s="180"/>
      <c r="R1182" s="180"/>
      <c r="S1182" s="204"/>
      <c r="T1182" s="204"/>
      <c r="U1182" s="180"/>
      <c r="V1182" s="180"/>
      <c r="W1182" s="180"/>
      <c r="X1182" s="180"/>
      <c r="Y1182" s="180"/>
      <c r="Z1182" s="180"/>
      <c r="AA1182" s="180"/>
      <c r="AB1182" s="180"/>
      <c r="AC1182" s="180"/>
      <c r="AD1182" s="180"/>
      <c r="AE1182" s="180"/>
      <c r="AF1182" s="180"/>
      <c r="AG1182" s="180"/>
      <c r="AH1182" s="180"/>
    </row>
    <row r="1183" ht="15.75" customHeight="1">
      <c r="A1183" s="201"/>
      <c r="B1183" s="167"/>
      <c r="C1183" s="160"/>
      <c r="D1183" s="167"/>
      <c r="E1183" s="96"/>
      <c r="F1183" s="202"/>
      <c r="G1183" s="160"/>
      <c r="H1183" s="160"/>
      <c r="I1183" s="160"/>
      <c r="J1183" s="160"/>
      <c r="K1183" s="203"/>
      <c r="L1183" s="180"/>
      <c r="M1183" s="180"/>
      <c r="N1183" s="180"/>
      <c r="O1183" s="180"/>
      <c r="P1183" s="180"/>
      <c r="Q1183" s="180"/>
      <c r="R1183" s="180"/>
      <c r="S1183" s="204"/>
      <c r="T1183" s="204"/>
      <c r="U1183" s="180"/>
      <c r="V1183" s="180"/>
      <c r="W1183" s="180"/>
      <c r="X1183" s="180"/>
      <c r="Y1183" s="180"/>
      <c r="Z1183" s="180"/>
      <c r="AA1183" s="180"/>
      <c r="AB1183" s="180"/>
      <c r="AC1183" s="180"/>
      <c r="AD1183" s="180"/>
      <c r="AE1183" s="180"/>
      <c r="AF1183" s="180"/>
      <c r="AG1183" s="180"/>
      <c r="AH1183" s="180"/>
    </row>
    <row r="1184" ht="15.75" customHeight="1">
      <c r="A1184" s="201"/>
      <c r="B1184" s="167"/>
      <c r="C1184" s="160"/>
      <c r="D1184" s="167"/>
      <c r="E1184" s="96"/>
      <c r="F1184" s="202"/>
      <c r="G1184" s="160"/>
      <c r="H1184" s="160"/>
      <c r="I1184" s="160"/>
      <c r="J1184" s="160"/>
      <c r="K1184" s="203"/>
      <c r="L1184" s="180"/>
      <c r="M1184" s="180"/>
      <c r="N1184" s="180"/>
      <c r="O1184" s="180"/>
      <c r="P1184" s="180"/>
      <c r="Q1184" s="180"/>
      <c r="R1184" s="180"/>
      <c r="S1184" s="204"/>
      <c r="T1184" s="204"/>
      <c r="U1184" s="180"/>
      <c r="V1184" s="180"/>
      <c r="W1184" s="180"/>
      <c r="X1184" s="180"/>
      <c r="Y1184" s="180"/>
      <c r="Z1184" s="180"/>
      <c r="AA1184" s="180"/>
      <c r="AB1184" s="180"/>
      <c r="AC1184" s="180"/>
      <c r="AD1184" s="180"/>
      <c r="AE1184" s="180"/>
      <c r="AF1184" s="180"/>
      <c r="AG1184" s="180"/>
      <c r="AH1184" s="180"/>
    </row>
    <row r="1185" ht="15.75" customHeight="1">
      <c r="A1185" s="201"/>
      <c r="B1185" s="167"/>
      <c r="C1185" s="160"/>
      <c r="D1185" s="167"/>
      <c r="E1185" s="96"/>
      <c r="F1185" s="202"/>
      <c r="G1185" s="160"/>
      <c r="H1185" s="160"/>
      <c r="I1185" s="160"/>
      <c r="J1185" s="160"/>
      <c r="K1185" s="203"/>
      <c r="L1185" s="180"/>
      <c r="M1185" s="180"/>
      <c r="N1185" s="180"/>
      <c r="O1185" s="180"/>
      <c r="P1185" s="180"/>
      <c r="Q1185" s="180"/>
      <c r="R1185" s="180"/>
      <c r="S1185" s="204"/>
      <c r="T1185" s="204"/>
      <c r="U1185" s="180"/>
      <c r="V1185" s="180"/>
      <c r="W1185" s="180"/>
      <c r="X1185" s="180"/>
      <c r="Y1185" s="180"/>
      <c r="Z1185" s="180"/>
      <c r="AA1185" s="180"/>
      <c r="AB1185" s="180"/>
      <c r="AC1185" s="180"/>
      <c r="AD1185" s="180"/>
      <c r="AE1185" s="180"/>
      <c r="AF1185" s="180"/>
      <c r="AG1185" s="180"/>
      <c r="AH1185" s="180"/>
    </row>
    <row r="1186" ht="15.75" customHeight="1">
      <c r="A1186" s="201"/>
      <c r="B1186" s="167"/>
      <c r="C1186" s="160"/>
      <c r="D1186" s="167"/>
      <c r="E1186" s="96"/>
      <c r="F1186" s="202"/>
      <c r="G1186" s="160"/>
      <c r="H1186" s="160"/>
      <c r="I1186" s="160"/>
      <c r="J1186" s="160"/>
      <c r="K1186" s="203"/>
      <c r="L1186" s="180"/>
      <c r="M1186" s="180"/>
      <c r="N1186" s="180"/>
      <c r="O1186" s="180"/>
      <c r="P1186" s="180"/>
      <c r="Q1186" s="180"/>
      <c r="R1186" s="180"/>
      <c r="S1186" s="204"/>
      <c r="T1186" s="204"/>
      <c r="U1186" s="180"/>
      <c r="V1186" s="180"/>
      <c r="W1186" s="180"/>
      <c r="X1186" s="180"/>
      <c r="Y1186" s="180"/>
      <c r="Z1186" s="180"/>
      <c r="AA1186" s="180"/>
      <c r="AB1186" s="180"/>
      <c r="AC1186" s="180"/>
      <c r="AD1186" s="180"/>
      <c r="AE1186" s="180"/>
      <c r="AF1186" s="180"/>
      <c r="AG1186" s="180"/>
      <c r="AH1186" s="180"/>
    </row>
    <row r="1187" ht="15.75" customHeight="1">
      <c r="A1187" s="201"/>
      <c r="B1187" s="167"/>
      <c r="C1187" s="160"/>
      <c r="D1187" s="167"/>
      <c r="E1187" s="96"/>
      <c r="F1187" s="202"/>
      <c r="G1187" s="160"/>
      <c r="H1187" s="160"/>
      <c r="I1187" s="160"/>
      <c r="J1187" s="160"/>
      <c r="K1187" s="203"/>
      <c r="L1187" s="180"/>
      <c r="M1187" s="180"/>
      <c r="N1187" s="180"/>
      <c r="O1187" s="180"/>
      <c r="P1187" s="180"/>
      <c r="Q1187" s="180"/>
      <c r="R1187" s="180"/>
      <c r="S1187" s="204"/>
      <c r="T1187" s="204"/>
      <c r="U1187" s="180"/>
      <c r="V1187" s="180"/>
      <c r="W1187" s="180"/>
      <c r="X1187" s="180"/>
      <c r="Y1187" s="180"/>
      <c r="Z1187" s="180"/>
      <c r="AA1187" s="180"/>
      <c r="AB1187" s="180"/>
      <c r="AC1187" s="180"/>
      <c r="AD1187" s="180"/>
      <c r="AE1187" s="180"/>
      <c r="AF1187" s="180"/>
      <c r="AG1187" s="180"/>
      <c r="AH1187" s="180"/>
    </row>
    <row r="1188" ht="15.75" customHeight="1">
      <c r="A1188" s="201"/>
      <c r="B1188" s="167"/>
      <c r="C1188" s="160"/>
      <c r="D1188" s="167"/>
      <c r="E1188" s="96"/>
      <c r="F1188" s="202"/>
      <c r="G1188" s="160"/>
      <c r="H1188" s="160"/>
      <c r="I1188" s="160"/>
      <c r="J1188" s="160"/>
      <c r="K1188" s="203"/>
      <c r="L1188" s="180"/>
      <c r="M1188" s="180"/>
      <c r="N1188" s="180"/>
      <c r="O1188" s="180"/>
      <c r="P1188" s="180"/>
      <c r="Q1188" s="180"/>
      <c r="R1188" s="180"/>
      <c r="S1188" s="204"/>
      <c r="T1188" s="204"/>
      <c r="U1188" s="180"/>
      <c r="V1188" s="180"/>
      <c r="W1188" s="180"/>
      <c r="X1188" s="180"/>
      <c r="Y1188" s="180"/>
      <c r="Z1188" s="180"/>
      <c r="AA1188" s="180"/>
      <c r="AB1188" s="180"/>
      <c r="AC1188" s="180"/>
      <c r="AD1188" s="180"/>
      <c r="AE1188" s="180"/>
      <c r="AF1188" s="180"/>
      <c r="AG1188" s="180"/>
      <c r="AH1188" s="180"/>
    </row>
    <row r="1189" ht="15.75" customHeight="1">
      <c r="A1189" s="201"/>
      <c r="B1189" s="167"/>
      <c r="C1189" s="160"/>
      <c r="D1189" s="167"/>
      <c r="E1189" s="96"/>
      <c r="F1189" s="202"/>
      <c r="G1189" s="160"/>
      <c r="H1189" s="160"/>
      <c r="I1189" s="160"/>
      <c r="J1189" s="160"/>
      <c r="K1189" s="203"/>
      <c r="L1189" s="180"/>
      <c r="M1189" s="180"/>
      <c r="N1189" s="180"/>
      <c r="O1189" s="180"/>
      <c r="P1189" s="180"/>
      <c r="Q1189" s="180"/>
      <c r="R1189" s="180"/>
      <c r="S1189" s="204"/>
      <c r="T1189" s="204"/>
      <c r="U1189" s="180"/>
      <c r="V1189" s="180"/>
      <c r="W1189" s="180"/>
      <c r="X1189" s="180"/>
      <c r="Y1189" s="180"/>
      <c r="Z1189" s="180"/>
      <c r="AA1189" s="180"/>
      <c r="AB1189" s="180"/>
      <c r="AC1189" s="180"/>
      <c r="AD1189" s="180"/>
      <c r="AE1189" s="180"/>
      <c r="AF1189" s="180"/>
      <c r="AG1189" s="180"/>
      <c r="AH1189" s="180"/>
    </row>
    <row r="1190" ht="15.75" customHeight="1">
      <c r="A1190" s="201"/>
      <c r="B1190" s="167"/>
      <c r="C1190" s="160"/>
      <c r="D1190" s="167"/>
      <c r="E1190" s="96"/>
      <c r="F1190" s="202"/>
      <c r="G1190" s="160"/>
      <c r="H1190" s="160"/>
      <c r="I1190" s="160"/>
      <c r="J1190" s="160"/>
      <c r="K1190" s="203"/>
      <c r="L1190" s="180"/>
      <c r="M1190" s="180"/>
      <c r="N1190" s="180"/>
      <c r="O1190" s="180"/>
      <c r="P1190" s="180"/>
      <c r="Q1190" s="180"/>
      <c r="R1190" s="180"/>
      <c r="S1190" s="204"/>
      <c r="T1190" s="204"/>
      <c r="U1190" s="180"/>
      <c r="V1190" s="180"/>
      <c r="W1190" s="180"/>
      <c r="X1190" s="180"/>
      <c r="Y1190" s="180"/>
      <c r="Z1190" s="180"/>
      <c r="AA1190" s="180"/>
      <c r="AB1190" s="180"/>
      <c r="AC1190" s="180"/>
      <c r="AD1190" s="180"/>
      <c r="AE1190" s="180"/>
      <c r="AF1190" s="180"/>
      <c r="AG1190" s="180"/>
      <c r="AH1190" s="180"/>
    </row>
    <row r="1191" ht="15.75" customHeight="1">
      <c r="A1191" s="201"/>
      <c r="B1191" s="167"/>
      <c r="C1191" s="160"/>
      <c r="D1191" s="167"/>
      <c r="E1191" s="96"/>
      <c r="F1191" s="202"/>
      <c r="G1191" s="160"/>
      <c r="H1191" s="160"/>
      <c r="I1191" s="160"/>
      <c r="J1191" s="160"/>
      <c r="K1191" s="203"/>
      <c r="L1191" s="180"/>
      <c r="M1191" s="180"/>
      <c r="N1191" s="180"/>
      <c r="O1191" s="180"/>
      <c r="P1191" s="180"/>
      <c r="Q1191" s="180"/>
      <c r="R1191" s="180"/>
      <c r="S1191" s="204"/>
      <c r="T1191" s="204"/>
      <c r="U1191" s="180"/>
      <c r="V1191" s="180"/>
      <c r="W1191" s="180"/>
      <c r="X1191" s="180"/>
      <c r="Y1191" s="180"/>
      <c r="Z1191" s="180"/>
      <c r="AA1191" s="180"/>
      <c r="AB1191" s="180"/>
      <c r="AC1191" s="180"/>
      <c r="AD1191" s="180"/>
      <c r="AE1191" s="180"/>
      <c r="AF1191" s="180"/>
      <c r="AG1191" s="180"/>
      <c r="AH1191" s="180"/>
    </row>
    <row r="1192" ht="15.75" customHeight="1">
      <c r="A1192" s="201"/>
      <c r="B1192" s="167"/>
      <c r="C1192" s="160"/>
      <c r="D1192" s="167"/>
      <c r="E1192" s="96"/>
      <c r="F1192" s="202"/>
      <c r="G1192" s="160"/>
      <c r="H1192" s="160"/>
      <c r="I1192" s="160"/>
      <c r="J1192" s="160"/>
      <c r="K1192" s="203"/>
      <c r="L1192" s="180"/>
      <c r="M1192" s="180"/>
      <c r="N1192" s="180"/>
      <c r="O1192" s="180"/>
      <c r="P1192" s="180"/>
      <c r="Q1192" s="180"/>
      <c r="R1192" s="180"/>
      <c r="S1192" s="204"/>
      <c r="T1192" s="204"/>
      <c r="U1192" s="180"/>
      <c r="V1192" s="180"/>
      <c r="W1192" s="180"/>
      <c r="X1192" s="180"/>
      <c r="Y1192" s="180"/>
      <c r="Z1192" s="180"/>
      <c r="AA1192" s="180"/>
      <c r="AB1192" s="180"/>
      <c r="AC1192" s="180"/>
      <c r="AD1192" s="180"/>
      <c r="AE1192" s="180"/>
      <c r="AF1192" s="180"/>
      <c r="AG1192" s="180"/>
      <c r="AH1192" s="180"/>
    </row>
    <row r="1193" ht="15.75" customHeight="1">
      <c r="A1193" s="201"/>
      <c r="B1193" s="167"/>
      <c r="C1193" s="160"/>
      <c r="D1193" s="167"/>
      <c r="E1193" s="96"/>
      <c r="F1193" s="202"/>
      <c r="G1193" s="160"/>
      <c r="H1193" s="160"/>
      <c r="I1193" s="160"/>
      <c r="J1193" s="160"/>
      <c r="K1193" s="203"/>
      <c r="L1193" s="180"/>
      <c r="M1193" s="180"/>
      <c r="N1193" s="180"/>
      <c r="O1193" s="180"/>
      <c r="P1193" s="180"/>
      <c r="Q1193" s="180"/>
      <c r="R1193" s="180"/>
      <c r="S1193" s="204"/>
      <c r="T1193" s="204"/>
      <c r="U1193" s="180"/>
      <c r="V1193" s="180"/>
      <c r="W1193" s="180"/>
      <c r="X1193" s="180"/>
      <c r="Y1193" s="180"/>
      <c r="Z1193" s="180"/>
      <c r="AA1193" s="180"/>
      <c r="AB1193" s="180"/>
      <c r="AC1193" s="180"/>
      <c r="AD1193" s="180"/>
      <c r="AE1193" s="180"/>
      <c r="AF1193" s="180"/>
      <c r="AG1193" s="180"/>
      <c r="AH1193" s="180"/>
    </row>
    <row r="1194" ht="15.75" customHeight="1">
      <c r="A1194" s="201"/>
      <c r="B1194" s="167"/>
      <c r="C1194" s="160"/>
      <c r="D1194" s="167"/>
      <c r="E1194" s="96"/>
      <c r="F1194" s="202"/>
      <c r="G1194" s="160"/>
      <c r="H1194" s="160"/>
      <c r="I1194" s="160"/>
      <c r="J1194" s="160"/>
      <c r="K1194" s="203"/>
      <c r="L1194" s="180"/>
      <c r="M1194" s="180"/>
      <c r="N1194" s="180"/>
      <c r="O1194" s="180"/>
      <c r="P1194" s="180"/>
      <c r="Q1194" s="180"/>
      <c r="R1194" s="180"/>
      <c r="S1194" s="204"/>
      <c r="T1194" s="204"/>
      <c r="U1194" s="180"/>
      <c r="V1194" s="180"/>
      <c r="W1194" s="180"/>
      <c r="X1194" s="180"/>
      <c r="Y1194" s="180"/>
      <c r="Z1194" s="180"/>
      <c r="AA1194" s="180"/>
      <c r="AB1194" s="180"/>
      <c r="AC1194" s="180"/>
      <c r="AD1194" s="180"/>
      <c r="AE1194" s="180"/>
      <c r="AF1194" s="180"/>
      <c r="AG1194" s="180"/>
      <c r="AH1194" s="180"/>
    </row>
    <row r="1195" ht="15.75" customHeight="1">
      <c r="A1195" s="201"/>
      <c r="B1195" s="167"/>
      <c r="C1195" s="160"/>
      <c r="D1195" s="167"/>
      <c r="E1195" s="96"/>
      <c r="F1195" s="202"/>
      <c r="G1195" s="160"/>
      <c r="H1195" s="160"/>
      <c r="I1195" s="160"/>
      <c r="J1195" s="160"/>
      <c r="K1195" s="203"/>
      <c r="L1195" s="180"/>
      <c r="M1195" s="180"/>
      <c r="N1195" s="180"/>
      <c r="O1195" s="180"/>
      <c r="P1195" s="180"/>
      <c r="Q1195" s="180"/>
      <c r="R1195" s="180"/>
      <c r="S1195" s="204"/>
      <c r="T1195" s="204"/>
      <c r="U1195" s="180"/>
      <c r="V1195" s="180"/>
      <c r="W1195" s="180"/>
      <c r="X1195" s="180"/>
      <c r="Y1195" s="180"/>
      <c r="Z1195" s="180"/>
      <c r="AA1195" s="180"/>
      <c r="AB1195" s="180"/>
      <c r="AC1195" s="180"/>
      <c r="AD1195" s="180"/>
      <c r="AE1195" s="180"/>
      <c r="AF1195" s="180"/>
      <c r="AG1195" s="180"/>
      <c r="AH1195" s="180"/>
    </row>
    <row r="1196" ht="15.75" customHeight="1">
      <c r="A1196" s="201"/>
      <c r="B1196" s="167"/>
      <c r="C1196" s="160"/>
      <c r="D1196" s="167"/>
      <c r="E1196" s="96"/>
      <c r="F1196" s="202"/>
      <c r="G1196" s="160"/>
      <c r="H1196" s="160"/>
      <c r="I1196" s="160"/>
      <c r="J1196" s="160"/>
      <c r="K1196" s="203"/>
      <c r="L1196" s="180"/>
      <c r="M1196" s="180"/>
      <c r="N1196" s="180"/>
      <c r="O1196" s="180"/>
      <c r="P1196" s="180"/>
      <c r="Q1196" s="180"/>
      <c r="R1196" s="180"/>
      <c r="S1196" s="204"/>
      <c r="T1196" s="204"/>
      <c r="U1196" s="180"/>
      <c r="V1196" s="180"/>
      <c r="W1196" s="180"/>
      <c r="X1196" s="180"/>
      <c r="Y1196" s="180"/>
      <c r="Z1196" s="180"/>
      <c r="AA1196" s="180"/>
      <c r="AB1196" s="180"/>
      <c r="AC1196" s="180"/>
      <c r="AD1196" s="180"/>
      <c r="AE1196" s="180"/>
      <c r="AF1196" s="180"/>
      <c r="AG1196" s="180"/>
      <c r="AH1196" s="180"/>
    </row>
    <row r="1197" ht="15.75" customHeight="1">
      <c r="A1197" s="201"/>
      <c r="B1197" s="167"/>
      <c r="C1197" s="160"/>
      <c r="D1197" s="167"/>
      <c r="E1197" s="96"/>
      <c r="F1197" s="202"/>
      <c r="G1197" s="160"/>
      <c r="H1197" s="160"/>
      <c r="I1197" s="160"/>
      <c r="J1197" s="160"/>
      <c r="K1197" s="203"/>
      <c r="L1197" s="180"/>
      <c r="M1197" s="180"/>
      <c r="N1197" s="180"/>
      <c r="O1197" s="180"/>
      <c r="P1197" s="180"/>
      <c r="Q1197" s="180"/>
      <c r="R1197" s="180"/>
      <c r="S1197" s="204"/>
      <c r="T1197" s="204"/>
      <c r="U1197" s="180"/>
      <c r="V1197" s="180"/>
      <c r="W1197" s="180"/>
      <c r="X1197" s="180"/>
      <c r="Y1197" s="180"/>
      <c r="Z1197" s="180"/>
      <c r="AA1197" s="180"/>
      <c r="AB1197" s="180"/>
      <c r="AC1197" s="180"/>
      <c r="AD1197" s="180"/>
      <c r="AE1197" s="180"/>
      <c r="AF1197" s="180"/>
      <c r="AG1197" s="180"/>
      <c r="AH1197" s="180"/>
    </row>
    <row r="1198" ht="15.75" customHeight="1">
      <c r="A1198" s="201"/>
      <c r="B1198" s="167"/>
      <c r="C1198" s="160"/>
      <c r="D1198" s="167"/>
      <c r="E1198" s="96"/>
      <c r="F1198" s="202"/>
      <c r="G1198" s="160"/>
      <c r="H1198" s="160"/>
      <c r="I1198" s="160"/>
      <c r="J1198" s="160"/>
      <c r="K1198" s="203"/>
      <c r="L1198" s="180"/>
      <c r="M1198" s="180"/>
      <c r="N1198" s="180"/>
      <c r="O1198" s="180"/>
      <c r="P1198" s="180"/>
      <c r="Q1198" s="180"/>
      <c r="R1198" s="180"/>
      <c r="S1198" s="204"/>
      <c r="T1198" s="204"/>
      <c r="U1198" s="180"/>
      <c r="V1198" s="180"/>
      <c r="W1198" s="180"/>
      <c r="X1198" s="180"/>
      <c r="Y1198" s="180"/>
      <c r="Z1198" s="180"/>
      <c r="AA1198" s="180"/>
      <c r="AB1198" s="180"/>
      <c r="AC1198" s="180"/>
      <c r="AD1198" s="180"/>
      <c r="AE1198" s="180"/>
      <c r="AF1198" s="180"/>
      <c r="AG1198" s="180"/>
      <c r="AH1198" s="180"/>
    </row>
    <row r="1199" ht="15.75" customHeight="1">
      <c r="A1199" s="201"/>
      <c r="B1199" s="167"/>
      <c r="C1199" s="160"/>
      <c r="D1199" s="167"/>
      <c r="E1199" s="96"/>
      <c r="F1199" s="202"/>
      <c r="G1199" s="160"/>
      <c r="H1199" s="160"/>
      <c r="I1199" s="160"/>
      <c r="J1199" s="160"/>
      <c r="K1199" s="203"/>
      <c r="L1199" s="180"/>
      <c r="M1199" s="180"/>
      <c r="N1199" s="180"/>
      <c r="O1199" s="180"/>
      <c r="P1199" s="180"/>
      <c r="Q1199" s="180"/>
      <c r="R1199" s="180"/>
      <c r="S1199" s="204"/>
      <c r="T1199" s="204"/>
      <c r="U1199" s="180"/>
      <c r="V1199" s="180"/>
      <c r="W1199" s="180"/>
      <c r="X1199" s="180"/>
      <c r="Y1199" s="180"/>
      <c r="Z1199" s="180"/>
      <c r="AA1199" s="180"/>
      <c r="AB1199" s="180"/>
      <c r="AC1199" s="180"/>
      <c r="AD1199" s="180"/>
      <c r="AE1199" s="180"/>
      <c r="AF1199" s="180"/>
      <c r="AG1199" s="180"/>
      <c r="AH1199" s="180"/>
    </row>
    <row r="1200" ht="15.75" customHeight="1">
      <c r="A1200" s="201"/>
      <c r="B1200" s="167"/>
      <c r="C1200" s="160"/>
      <c r="D1200" s="167"/>
      <c r="E1200" s="96"/>
      <c r="F1200" s="202"/>
      <c r="G1200" s="160"/>
      <c r="H1200" s="160"/>
      <c r="I1200" s="160"/>
      <c r="J1200" s="160"/>
      <c r="K1200" s="203"/>
      <c r="L1200" s="180"/>
      <c r="M1200" s="180"/>
      <c r="N1200" s="180"/>
      <c r="O1200" s="180"/>
      <c r="P1200" s="180"/>
      <c r="Q1200" s="180"/>
      <c r="R1200" s="180"/>
      <c r="S1200" s="204"/>
      <c r="T1200" s="204"/>
      <c r="U1200" s="180"/>
      <c r="V1200" s="180"/>
      <c r="W1200" s="180"/>
      <c r="X1200" s="180"/>
      <c r="Y1200" s="180"/>
      <c r="Z1200" s="180"/>
      <c r="AA1200" s="180"/>
      <c r="AB1200" s="180"/>
      <c r="AC1200" s="180"/>
      <c r="AD1200" s="180"/>
      <c r="AE1200" s="180"/>
      <c r="AF1200" s="180"/>
      <c r="AG1200" s="180"/>
      <c r="AH1200" s="180"/>
    </row>
    <row r="1201" ht="15.75" customHeight="1">
      <c r="A1201" s="201"/>
      <c r="B1201" s="167"/>
      <c r="C1201" s="160"/>
      <c r="D1201" s="167"/>
      <c r="E1201" s="96"/>
      <c r="F1201" s="202"/>
      <c r="G1201" s="160"/>
      <c r="H1201" s="160"/>
      <c r="I1201" s="160"/>
      <c r="J1201" s="160"/>
      <c r="K1201" s="203"/>
      <c r="L1201" s="180"/>
      <c r="M1201" s="180"/>
      <c r="N1201" s="180"/>
      <c r="O1201" s="180"/>
      <c r="P1201" s="180"/>
      <c r="Q1201" s="180"/>
      <c r="R1201" s="180"/>
      <c r="S1201" s="204"/>
      <c r="T1201" s="204"/>
      <c r="U1201" s="180"/>
      <c r="V1201" s="180"/>
      <c r="W1201" s="180"/>
      <c r="X1201" s="180"/>
      <c r="Y1201" s="180"/>
      <c r="Z1201" s="180"/>
      <c r="AA1201" s="180"/>
      <c r="AB1201" s="180"/>
      <c r="AC1201" s="180"/>
      <c r="AD1201" s="180"/>
      <c r="AE1201" s="180"/>
      <c r="AF1201" s="180"/>
      <c r="AG1201" s="180"/>
      <c r="AH1201" s="180"/>
    </row>
    <row r="1202" ht="15.75" customHeight="1">
      <c r="A1202" s="201"/>
      <c r="B1202" s="167"/>
      <c r="C1202" s="160"/>
      <c r="D1202" s="167"/>
      <c r="E1202" s="96"/>
      <c r="F1202" s="202"/>
      <c r="G1202" s="160"/>
      <c r="H1202" s="160"/>
      <c r="I1202" s="160"/>
      <c r="J1202" s="160"/>
      <c r="K1202" s="203"/>
      <c r="L1202" s="180"/>
      <c r="M1202" s="180"/>
      <c r="N1202" s="180"/>
      <c r="O1202" s="180"/>
      <c r="P1202" s="180"/>
      <c r="Q1202" s="180"/>
      <c r="R1202" s="180"/>
      <c r="S1202" s="204"/>
      <c r="T1202" s="204"/>
      <c r="U1202" s="180"/>
      <c r="V1202" s="180"/>
      <c r="W1202" s="180"/>
      <c r="X1202" s="180"/>
      <c r="Y1202" s="180"/>
      <c r="Z1202" s="180"/>
      <c r="AA1202" s="180"/>
      <c r="AB1202" s="180"/>
      <c r="AC1202" s="180"/>
      <c r="AD1202" s="180"/>
      <c r="AE1202" s="180"/>
      <c r="AF1202" s="180"/>
      <c r="AG1202" s="180"/>
      <c r="AH1202" s="180"/>
    </row>
    <row r="1203" ht="15.75" customHeight="1">
      <c r="A1203" s="201"/>
      <c r="B1203" s="167"/>
      <c r="C1203" s="160"/>
      <c r="D1203" s="167"/>
      <c r="E1203" s="96"/>
      <c r="F1203" s="202"/>
      <c r="G1203" s="160"/>
      <c r="H1203" s="160"/>
      <c r="I1203" s="160"/>
      <c r="J1203" s="160"/>
      <c r="K1203" s="203"/>
      <c r="L1203" s="180"/>
      <c r="M1203" s="180"/>
      <c r="N1203" s="180"/>
      <c r="O1203" s="180"/>
      <c r="P1203" s="180"/>
      <c r="Q1203" s="180"/>
      <c r="R1203" s="180"/>
      <c r="S1203" s="204"/>
      <c r="T1203" s="204"/>
      <c r="U1203" s="180"/>
      <c r="V1203" s="180"/>
      <c r="W1203" s="180"/>
      <c r="X1203" s="180"/>
      <c r="Y1203" s="180"/>
      <c r="Z1203" s="180"/>
      <c r="AA1203" s="180"/>
      <c r="AB1203" s="180"/>
      <c r="AC1203" s="180"/>
      <c r="AD1203" s="180"/>
      <c r="AE1203" s="180"/>
      <c r="AF1203" s="180"/>
      <c r="AG1203" s="180"/>
      <c r="AH1203" s="180"/>
    </row>
    <row r="1204" ht="15.75" customHeight="1">
      <c r="A1204" s="201"/>
      <c r="B1204" s="167"/>
      <c r="C1204" s="160"/>
      <c r="D1204" s="167"/>
      <c r="E1204" s="96"/>
      <c r="F1204" s="202"/>
      <c r="G1204" s="160"/>
      <c r="H1204" s="160"/>
      <c r="I1204" s="160"/>
      <c r="J1204" s="160"/>
      <c r="K1204" s="203"/>
      <c r="L1204" s="180"/>
      <c r="M1204" s="180"/>
      <c r="N1204" s="180"/>
      <c r="O1204" s="180"/>
      <c r="P1204" s="180"/>
      <c r="Q1204" s="180"/>
      <c r="R1204" s="180"/>
      <c r="S1204" s="204"/>
      <c r="T1204" s="204"/>
      <c r="U1204" s="180"/>
      <c r="V1204" s="180"/>
      <c r="W1204" s="180"/>
      <c r="X1204" s="180"/>
      <c r="Y1204" s="180"/>
      <c r="Z1204" s="180"/>
      <c r="AA1204" s="180"/>
      <c r="AB1204" s="180"/>
      <c r="AC1204" s="180"/>
      <c r="AD1204" s="180"/>
      <c r="AE1204" s="180"/>
      <c r="AF1204" s="180"/>
      <c r="AG1204" s="180"/>
      <c r="AH1204" s="180"/>
    </row>
    <row r="1205" ht="15.75" customHeight="1">
      <c r="A1205" s="201"/>
      <c r="B1205" s="167"/>
      <c r="C1205" s="160"/>
      <c r="D1205" s="167"/>
      <c r="E1205" s="96"/>
      <c r="F1205" s="202"/>
      <c r="G1205" s="160"/>
      <c r="H1205" s="160"/>
      <c r="I1205" s="160"/>
      <c r="J1205" s="160"/>
      <c r="K1205" s="203"/>
      <c r="L1205" s="180"/>
      <c r="M1205" s="180"/>
      <c r="N1205" s="180"/>
      <c r="O1205" s="180"/>
      <c r="P1205" s="180"/>
      <c r="Q1205" s="180"/>
      <c r="R1205" s="180"/>
      <c r="S1205" s="204"/>
      <c r="T1205" s="204"/>
      <c r="U1205" s="180"/>
      <c r="V1205" s="180"/>
      <c r="W1205" s="180"/>
      <c r="X1205" s="180"/>
      <c r="Y1205" s="180"/>
      <c r="Z1205" s="180"/>
      <c r="AA1205" s="180"/>
      <c r="AB1205" s="180"/>
      <c r="AC1205" s="180"/>
      <c r="AD1205" s="180"/>
      <c r="AE1205" s="180"/>
      <c r="AF1205" s="180"/>
      <c r="AG1205" s="180"/>
      <c r="AH1205" s="180"/>
    </row>
    <row r="1206" ht="15.75" customHeight="1">
      <c r="A1206" s="201"/>
      <c r="B1206" s="167"/>
      <c r="C1206" s="160"/>
      <c r="D1206" s="167"/>
      <c r="E1206" s="96"/>
      <c r="F1206" s="202"/>
      <c r="G1206" s="160"/>
      <c r="H1206" s="160"/>
      <c r="I1206" s="160"/>
      <c r="J1206" s="160"/>
      <c r="K1206" s="203"/>
      <c r="L1206" s="180"/>
      <c r="M1206" s="180"/>
      <c r="N1206" s="180"/>
      <c r="O1206" s="180"/>
      <c r="P1206" s="180"/>
      <c r="Q1206" s="180"/>
      <c r="R1206" s="180"/>
      <c r="S1206" s="204"/>
      <c r="T1206" s="204"/>
      <c r="U1206" s="180"/>
      <c r="V1206" s="180"/>
      <c r="W1206" s="180"/>
      <c r="X1206" s="180"/>
      <c r="Y1206" s="180"/>
      <c r="Z1206" s="180"/>
      <c r="AA1206" s="180"/>
      <c r="AB1206" s="180"/>
      <c r="AC1206" s="180"/>
      <c r="AD1206" s="180"/>
      <c r="AE1206" s="180"/>
      <c r="AF1206" s="180"/>
      <c r="AG1206" s="180"/>
      <c r="AH1206" s="180"/>
    </row>
    <row r="1207" ht="15.75" customHeight="1">
      <c r="A1207" s="201"/>
      <c r="B1207" s="167"/>
      <c r="C1207" s="160"/>
      <c r="D1207" s="167"/>
      <c r="E1207" s="96"/>
      <c r="F1207" s="202"/>
      <c r="G1207" s="160"/>
      <c r="H1207" s="160"/>
      <c r="I1207" s="160"/>
      <c r="J1207" s="160"/>
      <c r="K1207" s="203"/>
      <c r="L1207" s="180"/>
      <c r="M1207" s="180"/>
      <c r="N1207" s="180"/>
      <c r="O1207" s="180"/>
      <c r="P1207" s="180"/>
      <c r="Q1207" s="180"/>
      <c r="R1207" s="180"/>
      <c r="S1207" s="204"/>
      <c r="T1207" s="204"/>
      <c r="U1207" s="180"/>
      <c r="V1207" s="180"/>
      <c r="W1207" s="180"/>
      <c r="X1207" s="180"/>
      <c r="Y1207" s="180"/>
      <c r="Z1207" s="180"/>
      <c r="AA1207" s="180"/>
      <c r="AB1207" s="180"/>
      <c r="AC1207" s="180"/>
      <c r="AD1207" s="180"/>
      <c r="AE1207" s="180"/>
      <c r="AF1207" s="180"/>
      <c r="AG1207" s="180"/>
      <c r="AH1207" s="180"/>
    </row>
    <row r="1208" ht="15.75" customHeight="1">
      <c r="A1208" s="201"/>
      <c r="B1208" s="167"/>
      <c r="C1208" s="160"/>
      <c r="D1208" s="167"/>
      <c r="E1208" s="96"/>
      <c r="F1208" s="202"/>
      <c r="G1208" s="160"/>
      <c r="H1208" s="160"/>
      <c r="I1208" s="160"/>
      <c r="J1208" s="160"/>
      <c r="K1208" s="203"/>
      <c r="L1208" s="180"/>
      <c r="M1208" s="180"/>
      <c r="N1208" s="180"/>
      <c r="O1208" s="180"/>
      <c r="P1208" s="180"/>
      <c r="Q1208" s="180"/>
      <c r="R1208" s="180"/>
      <c r="S1208" s="204"/>
      <c r="T1208" s="204"/>
      <c r="U1208" s="180"/>
      <c r="V1208" s="180"/>
      <c r="W1208" s="180"/>
      <c r="X1208" s="180"/>
      <c r="Y1208" s="180"/>
      <c r="Z1208" s="180"/>
      <c r="AA1208" s="180"/>
      <c r="AB1208" s="180"/>
      <c r="AC1208" s="180"/>
      <c r="AD1208" s="180"/>
      <c r="AE1208" s="180"/>
      <c r="AF1208" s="180"/>
      <c r="AG1208" s="180"/>
      <c r="AH1208" s="180"/>
    </row>
    <row r="1209" ht="15.75" customHeight="1">
      <c r="A1209" s="201"/>
      <c r="B1209" s="167"/>
      <c r="C1209" s="160"/>
      <c r="D1209" s="167"/>
      <c r="E1209" s="96"/>
      <c r="F1209" s="202"/>
      <c r="G1209" s="160"/>
      <c r="H1209" s="160"/>
      <c r="I1209" s="160"/>
      <c r="J1209" s="160"/>
      <c r="K1209" s="203"/>
      <c r="L1209" s="180"/>
      <c r="M1209" s="180"/>
      <c r="N1209" s="180"/>
      <c r="O1209" s="180"/>
      <c r="P1209" s="180"/>
      <c r="Q1209" s="180"/>
      <c r="R1209" s="180"/>
      <c r="S1209" s="204"/>
      <c r="T1209" s="204"/>
      <c r="U1209" s="180"/>
      <c r="V1209" s="180"/>
      <c r="W1209" s="180"/>
      <c r="X1209" s="180"/>
      <c r="Y1209" s="180"/>
      <c r="Z1209" s="180"/>
      <c r="AA1209" s="180"/>
      <c r="AB1209" s="180"/>
      <c r="AC1209" s="180"/>
      <c r="AD1209" s="180"/>
      <c r="AE1209" s="180"/>
      <c r="AF1209" s="180"/>
      <c r="AG1209" s="180"/>
      <c r="AH1209" s="180"/>
    </row>
    <row r="1210" ht="15.75" customHeight="1">
      <c r="A1210" s="201"/>
      <c r="B1210" s="167"/>
      <c r="C1210" s="160"/>
      <c r="D1210" s="167"/>
      <c r="E1210" s="96"/>
      <c r="F1210" s="202"/>
      <c r="G1210" s="160"/>
      <c r="H1210" s="160"/>
      <c r="I1210" s="160"/>
      <c r="J1210" s="160"/>
      <c r="K1210" s="203"/>
      <c r="L1210" s="180"/>
      <c r="M1210" s="180"/>
      <c r="N1210" s="180"/>
      <c r="O1210" s="180"/>
      <c r="P1210" s="180"/>
      <c r="Q1210" s="180"/>
      <c r="R1210" s="180"/>
      <c r="S1210" s="204"/>
      <c r="T1210" s="204"/>
      <c r="U1210" s="180"/>
      <c r="V1210" s="180"/>
      <c r="W1210" s="180"/>
      <c r="X1210" s="180"/>
      <c r="Y1210" s="180"/>
      <c r="Z1210" s="180"/>
      <c r="AA1210" s="180"/>
      <c r="AB1210" s="180"/>
      <c r="AC1210" s="180"/>
      <c r="AD1210" s="180"/>
      <c r="AE1210" s="180"/>
      <c r="AF1210" s="180"/>
      <c r="AG1210" s="180"/>
      <c r="AH1210" s="180"/>
    </row>
    <row r="1211" ht="15.75" customHeight="1">
      <c r="A1211" s="201"/>
      <c r="B1211" s="167"/>
      <c r="C1211" s="160"/>
      <c r="D1211" s="167"/>
      <c r="E1211" s="96"/>
      <c r="F1211" s="202"/>
      <c r="G1211" s="160"/>
      <c r="H1211" s="160"/>
      <c r="I1211" s="160"/>
      <c r="J1211" s="160"/>
      <c r="K1211" s="203"/>
      <c r="L1211" s="180"/>
      <c r="M1211" s="180"/>
      <c r="N1211" s="180"/>
      <c r="O1211" s="180"/>
      <c r="P1211" s="180"/>
      <c r="Q1211" s="180"/>
      <c r="R1211" s="180"/>
      <c r="S1211" s="204"/>
      <c r="T1211" s="204"/>
      <c r="U1211" s="180"/>
      <c r="V1211" s="180"/>
      <c r="W1211" s="180"/>
      <c r="X1211" s="180"/>
      <c r="Y1211" s="180"/>
      <c r="Z1211" s="180"/>
      <c r="AA1211" s="180"/>
      <c r="AB1211" s="180"/>
      <c r="AC1211" s="180"/>
      <c r="AD1211" s="180"/>
      <c r="AE1211" s="180"/>
      <c r="AF1211" s="180"/>
      <c r="AG1211" s="180"/>
      <c r="AH1211" s="180"/>
    </row>
    <row r="1212" ht="15.75" customHeight="1">
      <c r="A1212" s="201"/>
      <c r="B1212" s="167"/>
      <c r="C1212" s="160"/>
      <c r="D1212" s="167"/>
      <c r="E1212" s="96"/>
      <c r="F1212" s="202"/>
      <c r="G1212" s="160"/>
      <c r="H1212" s="160"/>
      <c r="I1212" s="160"/>
      <c r="J1212" s="160"/>
      <c r="K1212" s="203"/>
      <c r="L1212" s="180"/>
      <c r="M1212" s="180"/>
      <c r="N1212" s="180"/>
      <c r="O1212" s="180"/>
      <c r="P1212" s="180"/>
      <c r="Q1212" s="180"/>
      <c r="R1212" s="180"/>
      <c r="S1212" s="204"/>
      <c r="T1212" s="204"/>
      <c r="U1212" s="180"/>
      <c r="V1212" s="180"/>
      <c r="W1212" s="180"/>
      <c r="X1212" s="180"/>
      <c r="Y1212" s="180"/>
      <c r="Z1212" s="180"/>
      <c r="AA1212" s="180"/>
      <c r="AB1212" s="180"/>
      <c r="AC1212" s="180"/>
      <c r="AD1212" s="180"/>
      <c r="AE1212" s="180"/>
      <c r="AF1212" s="180"/>
      <c r="AG1212" s="180"/>
      <c r="AH1212" s="180"/>
    </row>
    <row r="1213" ht="15.75" customHeight="1">
      <c r="A1213" s="201"/>
      <c r="B1213" s="167"/>
      <c r="C1213" s="160"/>
      <c r="D1213" s="167"/>
      <c r="E1213" s="96"/>
      <c r="F1213" s="202"/>
      <c r="G1213" s="160"/>
      <c r="H1213" s="160"/>
      <c r="I1213" s="160"/>
      <c r="J1213" s="160"/>
      <c r="K1213" s="203"/>
      <c r="L1213" s="180"/>
      <c r="M1213" s="180"/>
      <c r="N1213" s="180"/>
      <c r="O1213" s="180"/>
      <c r="P1213" s="180"/>
      <c r="Q1213" s="180"/>
      <c r="R1213" s="180"/>
      <c r="S1213" s="204"/>
      <c r="T1213" s="204"/>
      <c r="U1213" s="180"/>
      <c r="V1213" s="180"/>
      <c r="W1213" s="180"/>
      <c r="X1213" s="180"/>
      <c r="Y1213" s="180"/>
      <c r="Z1213" s="180"/>
      <c r="AA1213" s="180"/>
      <c r="AB1213" s="180"/>
      <c r="AC1213" s="180"/>
      <c r="AD1213" s="180"/>
      <c r="AE1213" s="180"/>
      <c r="AF1213" s="180"/>
      <c r="AG1213" s="180"/>
      <c r="AH1213" s="180"/>
    </row>
    <row r="1214" ht="15.75" customHeight="1">
      <c r="A1214" s="201"/>
      <c r="B1214" s="167"/>
      <c r="C1214" s="160"/>
      <c r="D1214" s="167"/>
      <c r="E1214" s="96"/>
      <c r="F1214" s="202"/>
      <c r="G1214" s="160"/>
      <c r="H1214" s="160"/>
      <c r="I1214" s="160"/>
      <c r="J1214" s="160"/>
      <c r="K1214" s="203"/>
      <c r="L1214" s="180"/>
      <c r="M1214" s="180"/>
      <c r="N1214" s="180"/>
      <c r="O1214" s="180"/>
      <c r="P1214" s="180"/>
      <c r="Q1214" s="180"/>
      <c r="R1214" s="180"/>
      <c r="S1214" s="204"/>
      <c r="T1214" s="204"/>
      <c r="U1214" s="180"/>
      <c r="V1214" s="180"/>
      <c r="W1214" s="180"/>
      <c r="X1214" s="180"/>
      <c r="Y1214" s="180"/>
      <c r="Z1214" s="180"/>
      <c r="AA1214" s="180"/>
      <c r="AB1214" s="180"/>
      <c r="AC1214" s="180"/>
      <c r="AD1214" s="180"/>
      <c r="AE1214" s="180"/>
      <c r="AF1214" s="180"/>
      <c r="AG1214" s="180"/>
      <c r="AH1214" s="180"/>
    </row>
    <row r="1215" ht="15.75" customHeight="1">
      <c r="A1215" s="201"/>
      <c r="B1215" s="167"/>
      <c r="C1215" s="160"/>
      <c r="D1215" s="167"/>
      <c r="E1215" s="96"/>
      <c r="F1215" s="202"/>
      <c r="G1215" s="160"/>
      <c r="H1215" s="160"/>
      <c r="I1215" s="160"/>
      <c r="J1215" s="160"/>
      <c r="K1215" s="203"/>
      <c r="L1215" s="180"/>
      <c r="M1215" s="180"/>
      <c r="N1215" s="180"/>
      <c r="O1215" s="180"/>
      <c r="P1215" s="180"/>
      <c r="Q1215" s="180"/>
      <c r="R1215" s="180"/>
      <c r="S1215" s="204"/>
      <c r="T1215" s="204"/>
      <c r="U1215" s="180"/>
      <c r="V1215" s="180"/>
      <c r="W1215" s="180"/>
      <c r="X1215" s="180"/>
      <c r="Y1215" s="180"/>
      <c r="Z1215" s="180"/>
      <c r="AA1215" s="180"/>
      <c r="AB1215" s="180"/>
      <c r="AC1215" s="180"/>
      <c r="AD1215" s="180"/>
      <c r="AE1215" s="180"/>
      <c r="AF1215" s="180"/>
      <c r="AG1215" s="180"/>
      <c r="AH1215" s="180"/>
    </row>
    <row r="1216" ht="15.75" customHeight="1">
      <c r="A1216" s="201"/>
      <c r="B1216" s="167"/>
      <c r="C1216" s="160"/>
      <c r="D1216" s="167"/>
      <c r="E1216" s="96"/>
      <c r="F1216" s="202"/>
      <c r="G1216" s="160"/>
      <c r="H1216" s="160"/>
      <c r="I1216" s="160"/>
      <c r="J1216" s="160"/>
      <c r="K1216" s="203"/>
      <c r="L1216" s="180"/>
      <c r="M1216" s="180"/>
      <c r="N1216" s="180"/>
      <c r="O1216" s="180"/>
      <c r="P1216" s="180"/>
      <c r="Q1216" s="180"/>
      <c r="R1216" s="180"/>
      <c r="S1216" s="204"/>
      <c r="T1216" s="204"/>
      <c r="U1216" s="180"/>
      <c r="V1216" s="180"/>
      <c r="W1216" s="180"/>
      <c r="X1216" s="180"/>
      <c r="Y1216" s="180"/>
      <c r="Z1216" s="180"/>
      <c r="AA1216" s="180"/>
      <c r="AB1216" s="180"/>
      <c r="AC1216" s="180"/>
      <c r="AD1216" s="180"/>
      <c r="AE1216" s="180"/>
      <c r="AF1216" s="180"/>
      <c r="AG1216" s="180"/>
      <c r="AH1216" s="180"/>
    </row>
    <row r="1217" ht="15.75" customHeight="1">
      <c r="A1217" s="201"/>
      <c r="B1217" s="167"/>
      <c r="C1217" s="160"/>
      <c r="D1217" s="167"/>
      <c r="E1217" s="96"/>
      <c r="F1217" s="202"/>
      <c r="G1217" s="160"/>
      <c r="H1217" s="160"/>
      <c r="I1217" s="160"/>
      <c r="J1217" s="160"/>
      <c r="K1217" s="203"/>
      <c r="L1217" s="180"/>
      <c r="M1217" s="180"/>
      <c r="N1217" s="180"/>
      <c r="O1217" s="180"/>
      <c r="P1217" s="180"/>
      <c r="Q1217" s="180"/>
      <c r="R1217" s="180"/>
      <c r="S1217" s="204"/>
      <c r="T1217" s="204"/>
      <c r="U1217" s="180"/>
      <c r="V1217" s="180"/>
      <c r="W1217" s="180"/>
      <c r="X1217" s="180"/>
      <c r="Y1217" s="180"/>
      <c r="Z1217" s="180"/>
      <c r="AA1217" s="180"/>
      <c r="AB1217" s="180"/>
      <c r="AC1217" s="180"/>
      <c r="AD1217" s="180"/>
      <c r="AE1217" s="180"/>
      <c r="AF1217" s="180"/>
      <c r="AG1217" s="180"/>
      <c r="AH1217" s="180"/>
    </row>
    <row r="1218" ht="15.75" customHeight="1">
      <c r="A1218" s="201"/>
      <c r="B1218" s="167"/>
      <c r="C1218" s="160"/>
      <c r="D1218" s="167"/>
      <c r="E1218" s="96"/>
      <c r="F1218" s="202"/>
      <c r="G1218" s="160"/>
      <c r="H1218" s="160"/>
      <c r="I1218" s="160"/>
      <c r="J1218" s="160"/>
      <c r="K1218" s="203"/>
      <c r="L1218" s="180"/>
      <c r="M1218" s="180"/>
      <c r="N1218" s="180"/>
      <c r="O1218" s="180"/>
      <c r="P1218" s="180"/>
      <c r="Q1218" s="180"/>
      <c r="R1218" s="180"/>
      <c r="S1218" s="204"/>
      <c r="T1218" s="204"/>
      <c r="U1218" s="180"/>
      <c r="V1218" s="180"/>
      <c r="W1218" s="180"/>
      <c r="X1218" s="180"/>
      <c r="Y1218" s="180"/>
      <c r="Z1218" s="180"/>
      <c r="AA1218" s="180"/>
      <c r="AB1218" s="180"/>
      <c r="AC1218" s="180"/>
      <c r="AD1218" s="180"/>
      <c r="AE1218" s="180"/>
      <c r="AF1218" s="180"/>
      <c r="AG1218" s="180"/>
      <c r="AH1218" s="180"/>
    </row>
    <row r="1219" ht="15.75" customHeight="1">
      <c r="A1219" s="201"/>
      <c r="B1219" s="167"/>
      <c r="C1219" s="160"/>
      <c r="D1219" s="167"/>
      <c r="E1219" s="96"/>
      <c r="F1219" s="202"/>
      <c r="G1219" s="160"/>
      <c r="H1219" s="160"/>
      <c r="I1219" s="160"/>
      <c r="J1219" s="160"/>
      <c r="K1219" s="203"/>
      <c r="L1219" s="180"/>
      <c r="M1219" s="180"/>
      <c r="N1219" s="180"/>
      <c r="O1219" s="180"/>
      <c r="P1219" s="180"/>
      <c r="Q1219" s="180"/>
      <c r="R1219" s="180"/>
      <c r="S1219" s="204"/>
      <c r="T1219" s="204"/>
      <c r="U1219" s="180"/>
      <c r="V1219" s="180"/>
      <c r="W1219" s="180"/>
      <c r="X1219" s="180"/>
      <c r="Y1219" s="180"/>
      <c r="Z1219" s="180"/>
      <c r="AA1219" s="180"/>
      <c r="AB1219" s="180"/>
      <c r="AC1219" s="180"/>
      <c r="AD1219" s="180"/>
      <c r="AE1219" s="180"/>
      <c r="AF1219" s="180"/>
      <c r="AG1219" s="180"/>
      <c r="AH1219" s="180"/>
    </row>
    <row r="1220" ht="15.75" customHeight="1">
      <c r="A1220" s="201"/>
      <c r="B1220" s="167"/>
      <c r="C1220" s="160"/>
      <c r="D1220" s="167"/>
      <c r="E1220" s="96"/>
      <c r="F1220" s="202"/>
      <c r="G1220" s="160"/>
      <c r="H1220" s="160"/>
      <c r="I1220" s="160"/>
      <c r="J1220" s="160"/>
      <c r="K1220" s="203"/>
      <c r="L1220" s="180"/>
      <c r="M1220" s="180"/>
      <c r="N1220" s="180"/>
      <c r="O1220" s="180"/>
      <c r="P1220" s="180"/>
      <c r="Q1220" s="180"/>
      <c r="R1220" s="180"/>
      <c r="S1220" s="204"/>
      <c r="T1220" s="204"/>
      <c r="U1220" s="180"/>
      <c r="V1220" s="180"/>
      <c r="W1220" s="180"/>
      <c r="X1220" s="180"/>
      <c r="Y1220" s="180"/>
      <c r="Z1220" s="180"/>
      <c r="AA1220" s="180"/>
      <c r="AB1220" s="180"/>
      <c r="AC1220" s="180"/>
      <c r="AD1220" s="180"/>
      <c r="AE1220" s="180"/>
      <c r="AF1220" s="180"/>
      <c r="AG1220" s="180"/>
      <c r="AH1220" s="180"/>
    </row>
    <row r="1221" ht="15.75" customHeight="1">
      <c r="A1221" s="201"/>
      <c r="B1221" s="167"/>
      <c r="C1221" s="160"/>
      <c r="D1221" s="167"/>
      <c r="E1221" s="96"/>
      <c r="F1221" s="202"/>
      <c r="G1221" s="160"/>
      <c r="H1221" s="160"/>
      <c r="I1221" s="160"/>
      <c r="J1221" s="160"/>
      <c r="K1221" s="203"/>
      <c r="L1221" s="180"/>
      <c r="M1221" s="180"/>
      <c r="N1221" s="180"/>
      <c r="O1221" s="180"/>
      <c r="P1221" s="180"/>
      <c r="Q1221" s="180"/>
      <c r="R1221" s="180"/>
      <c r="S1221" s="204"/>
      <c r="T1221" s="204"/>
      <c r="U1221" s="180"/>
      <c r="V1221" s="180"/>
      <c r="W1221" s="180"/>
      <c r="X1221" s="180"/>
      <c r="Y1221" s="180"/>
      <c r="Z1221" s="180"/>
      <c r="AA1221" s="180"/>
      <c r="AB1221" s="180"/>
      <c r="AC1221" s="180"/>
      <c r="AD1221" s="180"/>
      <c r="AE1221" s="180"/>
      <c r="AF1221" s="180"/>
      <c r="AG1221" s="180"/>
      <c r="AH1221" s="180"/>
    </row>
    <row r="1222" ht="15.75" customHeight="1">
      <c r="A1222" s="201"/>
      <c r="B1222" s="167"/>
      <c r="C1222" s="160"/>
      <c r="D1222" s="167"/>
      <c r="E1222" s="96"/>
      <c r="F1222" s="202"/>
      <c r="G1222" s="160"/>
      <c r="H1222" s="160"/>
      <c r="I1222" s="160"/>
      <c r="J1222" s="160"/>
      <c r="K1222" s="203"/>
      <c r="L1222" s="180"/>
      <c r="M1222" s="180"/>
      <c r="N1222" s="180"/>
      <c r="O1222" s="180"/>
      <c r="P1222" s="180"/>
      <c r="Q1222" s="180"/>
      <c r="R1222" s="180"/>
      <c r="S1222" s="204"/>
      <c r="T1222" s="204"/>
      <c r="U1222" s="180"/>
      <c r="V1222" s="180"/>
      <c r="W1222" s="180"/>
      <c r="X1222" s="180"/>
      <c r="Y1222" s="180"/>
      <c r="Z1222" s="180"/>
      <c r="AA1222" s="180"/>
      <c r="AB1222" s="180"/>
      <c r="AC1222" s="180"/>
      <c r="AD1222" s="180"/>
      <c r="AE1222" s="180"/>
      <c r="AF1222" s="180"/>
      <c r="AG1222" s="180"/>
      <c r="AH1222" s="180"/>
    </row>
    <row r="1223" ht="15.75" customHeight="1">
      <c r="A1223" s="201"/>
      <c r="B1223" s="167"/>
      <c r="C1223" s="160"/>
      <c r="D1223" s="167"/>
      <c r="E1223" s="96"/>
      <c r="F1223" s="202"/>
      <c r="G1223" s="160"/>
      <c r="H1223" s="160"/>
      <c r="I1223" s="160"/>
      <c r="J1223" s="160"/>
      <c r="K1223" s="203"/>
      <c r="L1223" s="180"/>
      <c r="M1223" s="180"/>
      <c r="N1223" s="180"/>
      <c r="O1223" s="180"/>
      <c r="P1223" s="180"/>
      <c r="Q1223" s="180"/>
      <c r="R1223" s="180"/>
      <c r="S1223" s="204"/>
      <c r="T1223" s="204"/>
      <c r="U1223" s="180"/>
      <c r="V1223" s="180"/>
      <c r="W1223" s="180"/>
      <c r="X1223" s="180"/>
      <c r="Y1223" s="180"/>
      <c r="Z1223" s="180"/>
      <c r="AA1223" s="180"/>
      <c r="AB1223" s="180"/>
      <c r="AC1223" s="180"/>
      <c r="AD1223" s="180"/>
      <c r="AE1223" s="180"/>
      <c r="AF1223" s="180"/>
      <c r="AG1223" s="180"/>
      <c r="AH1223" s="180"/>
    </row>
    <row r="1224" ht="15.75" customHeight="1">
      <c r="A1224" s="201"/>
      <c r="B1224" s="167"/>
      <c r="C1224" s="160"/>
      <c r="D1224" s="167"/>
      <c r="E1224" s="96"/>
      <c r="F1224" s="202"/>
      <c r="G1224" s="160"/>
      <c r="H1224" s="160"/>
      <c r="I1224" s="160"/>
      <c r="J1224" s="160"/>
      <c r="K1224" s="203"/>
      <c r="L1224" s="180"/>
      <c r="M1224" s="180"/>
      <c r="N1224" s="180"/>
      <c r="O1224" s="180"/>
      <c r="P1224" s="180"/>
      <c r="Q1224" s="180"/>
      <c r="R1224" s="180"/>
      <c r="S1224" s="204"/>
      <c r="T1224" s="204"/>
      <c r="U1224" s="180"/>
      <c r="V1224" s="180"/>
      <c r="W1224" s="180"/>
      <c r="X1224" s="180"/>
      <c r="Y1224" s="180"/>
      <c r="Z1224" s="180"/>
      <c r="AA1224" s="180"/>
      <c r="AB1224" s="180"/>
      <c r="AC1224" s="180"/>
      <c r="AD1224" s="180"/>
      <c r="AE1224" s="180"/>
      <c r="AF1224" s="180"/>
      <c r="AG1224" s="180"/>
      <c r="AH1224" s="180"/>
    </row>
    <row r="1225" ht="15.75" customHeight="1">
      <c r="A1225" s="201"/>
      <c r="B1225" s="167"/>
      <c r="C1225" s="160"/>
      <c r="D1225" s="167"/>
      <c r="E1225" s="96"/>
      <c r="F1225" s="202"/>
      <c r="G1225" s="160"/>
      <c r="H1225" s="160"/>
      <c r="I1225" s="160"/>
      <c r="J1225" s="160"/>
      <c r="K1225" s="203"/>
      <c r="L1225" s="180"/>
      <c r="M1225" s="180"/>
      <c r="N1225" s="180"/>
      <c r="O1225" s="180"/>
      <c r="P1225" s="180"/>
      <c r="Q1225" s="180"/>
      <c r="R1225" s="180"/>
      <c r="S1225" s="204"/>
      <c r="T1225" s="204"/>
      <c r="U1225" s="180"/>
      <c r="V1225" s="180"/>
      <c r="W1225" s="180"/>
      <c r="X1225" s="180"/>
      <c r="Y1225" s="180"/>
      <c r="Z1225" s="180"/>
      <c r="AA1225" s="180"/>
      <c r="AB1225" s="180"/>
      <c r="AC1225" s="180"/>
      <c r="AD1225" s="180"/>
      <c r="AE1225" s="180"/>
      <c r="AF1225" s="180"/>
      <c r="AG1225" s="180"/>
      <c r="AH1225" s="180"/>
    </row>
    <row r="1226" ht="15.75" customHeight="1">
      <c r="A1226" s="201"/>
      <c r="B1226" s="167"/>
      <c r="C1226" s="160"/>
      <c r="D1226" s="167"/>
      <c r="E1226" s="96"/>
      <c r="F1226" s="202"/>
      <c r="G1226" s="160"/>
      <c r="H1226" s="160"/>
      <c r="I1226" s="160"/>
      <c r="J1226" s="160"/>
      <c r="K1226" s="203"/>
      <c r="L1226" s="180"/>
      <c r="M1226" s="180"/>
      <c r="N1226" s="180"/>
      <c r="O1226" s="180"/>
      <c r="P1226" s="180"/>
      <c r="Q1226" s="180"/>
      <c r="R1226" s="180"/>
      <c r="S1226" s="204"/>
      <c r="T1226" s="204"/>
      <c r="U1226" s="180"/>
      <c r="V1226" s="180"/>
      <c r="W1226" s="180"/>
      <c r="X1226" s="180"/>
      <c r="Y1226" s="180"/>
      <c r="Z1226" s="180"/>
      <c r="AA1226" s="180"/>
      <c r="AB1226" s="180"/>
      <c r="AC1226" s="180"/>
      <c r="AD1226" s="180"/>
      <c r="AE1226" s="180"/>
      <c r="AF1226" s="180"/>
      <c r="AG1226" s="180"/>
      <c r="AH1226" s="180"/>
    </row>
    <row r="1227" ht="15.75" customHeight="1">
      <c r="A1227" s="201"/>
      <c r="B1227" s="167"/>
      <c r="C1227" s="160"/>
      <c r="D1227" s="167"/>
      <c r="E1227" s="96"/>
      <c r="F1227" s="202"/>
      <c r="G1227" s="160"/>
      <c r="H1227" s="160"/>
      <c r="I1227" s="160"/>
      <c r="J1227" s="160"/>
      <c r="K1227" s="203"/>
      <c r="L1227" s="180"/>
      <c r="M1227" s="180"/>
      <c r="N1227" s="180"/>
      <c r="O1227" s="180"/>
      <c r="P1227" s="180"/>
      <c r="Q1227" s="180"/>
      <c r="R1227" s="180"/>
      <c r="S1227" s="204"/>
      <c r="T1227" s="204"/>
      <c r="U1227" s="180"/>
      <c r="V1227" s="180"/>
      <c r="W1227" s="180"/>
      <c r="X1227" s="180"/>
      <c r="Y1227" s="180"/>
      <c r="Z1227" s="180"/>
      <c r="AA1227" s="180"/>
      <c r="AB1227" s="180"/>
      <c r="AC1227" s="180"/>
      <c r="AD1227" s="180"/>
      <c r="AE1227" s="180"/>
      <c r="AF1227" s="180"/>
      <c r="AG1227" s="180"/>
      <c r="AH1227" s="180"/>
    </row>
    <row r="1228" ht="15.75" customHeight="1">
      <c r="A1228" s="201"/>
      <c r="B1228" s="167"/>
      <c r="C1228" s="160"/>
      <c r="D1228" s="167"/>
      <c r="E1228" s="96"/>
      <c r="F1228" s="202"/>
      <c r="G1228" s="160"/>
      <c r="H1228" s="160"/>
      <c r="I1228" s="160"/>
      <c r="J1228" s="160"/>
      <c r="K1228" s="203"/>
      <c r="L1228" s="180"/>
      <c r="M1228" s="180"/>
      <c r="N1228" s="180"/>
      <c r="O1228" s="180"/>
      <c r="P1228" s="180"/>
      <c r="Q1228" s="180"/>
      <c r="R1228" s="180"/>
      <c r="S1228" s="204"/>
      <c r="T1228" s="204"/>
      <c r="U1228" s="180"/>
      <c r="V1228" s="180"/>
      <c r="W1228" s="180"/>
      <c r="X1228" s="180"/>
      <c r="Y1228" s="180"/>
      <c r="Z1228" s="180"/>
      <c r="AA1228" s="180"/>
      <c r="AB1228" s="180"/>
      <c r="AC1228" s="180"/>
      <c r="AD1228" s="180"/>
      <c r="AE1228" s="180"/>
      <c r="AF1228" s="180"/>
      <c r="AG1228" s="180"/>
      <c r="AH1228" s="180"/>
    </row>
    <row r="1229" ht="15.75" customHeight="1">
      <c r="A1229" s="201"/>
      <c r="B1229" s="167"/>
      <c r="C1229" s="160"/>
      <c r="D1229" s="167"/>
      <c r="E1229" s="96"/>
      <c r="F1229" s="202"/>
      <c r="G1229" s="160"/>
      <c r="H1229" s="160"/>
      <c r="I1229" s="160"/>
      <c r="J1229" s="160"/>
      <c r="K1229" s="203"/>
      <c r="L1229" s="180"/>
      <c r="M1229" s="180"/>
      <c r="N1229" s="180"/>
      <c r="O1229" s="180"/>
      <c r="P1229" s="180"/>
      <c r="Q1229" s="180"/>
      <c r="R1229" s="180"/>
      <c r="S1229" s="204"/>
      <c r="T1229" s="204"/>
      <c r="U1229" s="180"/>
      <c r="V1229" s="180"/>
      <c r="W1229" s="180"/>
      <c r="X1229" s="180"/>
      <c r="Y1229" s="180"/>
      <c r="Z1229" s="180"/>
      <c r="AA1229" s="180"/>
      <c r="AB1229" s="180"/>
      <c r="AC1229" s="180"/>
      <c r="AD1229" s="180"/>
      <c r="AE1229" s="180"/>
      <c r="AF1229" s="180"/>
      <c r="AG1229" s="180"/>
      <c r="AH1229" s="180"/>
    </row>
    <row r="1230" ht="15.75" customHeight="1">
      <c r="A1230" s="201"/>
      <c r="B1230" s="167"/>
      <c r="C1230" s="160"/>
      <c r="D1230" s="167"/>
      <c r="E1230" s="96"/>
      <c r="F1230" s="202"/>
      <c r="G1230" s="160"/>
      <c r="H1230" s="160"/>
      <c r="I1230" s="160"/>
      <c r="J1230" s="160"/>
      <c r="K1230" s="203"/>
      <c r="L1230" s="180"/>
      <c r="M1230" s="180"/>
      <c r="N1230" s="180"/>
      <c r="O1230" s="180"/>
      <c r="P1230" s="180"/>
      <c r="Q1230" s="180"/>
      <c r="R1230" s="180"/>
      <c r="S1230" s="204"/>
      <c r="T1230" s="204"/>
      <c r="U1230" s="180"/>
      <c r="V1230" s="180"/>
      <c r="W1230" s="180"/>
      <c r="X1230" s="180"/>
      <c r="Y1230" s="180"/>
      <c r="Z1230" s="180"/>
      <c r="AA1230" s="180"/>
      <c r="AB1230" s="180"/>
      <c r="AC1230" s="180"/>
      <c r="AD1230" s="180"/>
      <c r="AE1230" s="180"/>
      <c r="AF1230" s="180"/>
      <c r="AG1230" s="180"/>
      <c r="AH1230" s="180"/>
    </row>
    <row r="1231" ht="15.75" customHeight="1">
      <c r="A1231" s="201"/>
      <c r="B1231" s="167"/>
      <c r="C1231" s="160"/>
      <c r="D1231" s="167"/>
      <c r="E1231" s="96"/>
      <c r="F1231" s="202"/>
      <c r="G1231" s="160"/>
      <c r="H1231" s="160"/>
      <c r="I1231" s="160"/>
      <c r="J1231" s="160"/>
      <c r="K1231" s="203"/>
      <c r="L1231" s="180"/>
      <c r="M1231" s="180"/>
      <c r="N1231" s="180"/>
      <c r="O1231" s="180"/>
      <c r="P1231" s="180"/>
      <c r="Q1231" s="180"/>
      <c r="R1231" s="180"/>
      <c r="S1231" s="204"/>
      <c r="T1231" s="204"/>
      <c r="U1231" s="180"/>
      <c r="V1231" s="180"/>
      <c r="W1231" s="180"/>
      <c r="X1231" s="180"/>
      <c r="Y1231" s="180"/>
      <c r="Z1231" s="180"/>
      <c r="AA1231" s="180"/>
      <c r="AB1231" s="180"/>
      <c r="AC1231" s="180"/>
      <c r="AD1231" s="180"/>
      <c r="AE1231" s="180"/>
      <c r="AF1231" s="180"/>
      <c r="AG1231" s="180"/>
      <c r="AH1231" s="180"/>
    </row>
    <row r="1232" ht="15.75" customHeight="1">
      <c r="A1232" s="201"/>
      <c r="B1232" s="167"/>
      <c r="C1232" s="160"/>
      <c r="D1232" s="167"/>
      <c r="E1232" s="96"/>
      <c r="F1232" s="202"/>
      <c r="G1232" s="160"/>
      <c r="H1232" s="160"/>
      <c r="I1232" s="160"/>
      <c r="J1232" s="160"/>
      <c r="K1232" s="203"/>
      <c r="L1232" s="180"/>
      <c r="M1232" s="180"/>
      <c r="N1232" s="180"/>
      <c r="O1232" s="180"/>
      <c r="P1232" s="180"/>
      <c r="Q1232" s="180"/>
      <c r="R1232" s="180"/>
      <c r="S1232" s="204"/>
      <c r="T1232" s="204"/>
      <c r="U1232" s="180"/>
      <c r="V1232" s="180"/>
      <c r="W1232" s="180"/>
      <c r="X1232" s="180"/>
      <c r="Y1232" s="180"/>
      <c r="Z1232" s="180"/>
      <c r="AA1232" s="180"/>
      <c r="AB1232" s="180"/>
      <c r="AC1232" s="180"/>
      <c r="AD1232" s="180"/>
      <c r="AE1232" s="180"/>
      <c r="AF1232" s="180"/>
      <c r="AG1232" s="180"/>
      <c r="AH1232" s="180"/>
    </row>
    <row r="1233" ht="15.75" customHeight="1">
      <c r="A1233" s="201"/>
      <c r="B1233" s="167"/>
      <c r="C1233" s="160"/>
      <c r="D1233" s="167"/>
      <c r="E1233" s="96"/>
      <c r="F1233" s="202"/>
      <c r="G1233" s="160"/>
      <c r="H1233" s="160"/>
      <c r="I1233" s="160"/>
      <c r="J1233" s="160"/>
      <c r="K1233" s="203"/>
      <c r="L1233" s="180"/>
      <c r="M1233" s="180"/>
      <c r="N1233" s="180"/>
      <c r="O1233" s="180"/>
      <c r="P1233" s="180"/>
      <c r="Q1233" s="180"/>
      <c r="R1233" s="180"/>
      <c r="S1233" s="204"/>
      <c r="T1233" s="204"/>
      <c r="U1233" s="180"/>
      <c r="V1233" s="180"/>
      <c r="W1233" s="180"/>
      <c r="X1233" s="180"/>
      <c r="Y1233" s="180"/>
      <c r="Z1233" s="180"/>
      <c r="AA1233" s="180"/>
      <c r="AB1233" s="180"/>
      <c r="AC1233" s="180"/>
      <c r="AD1233" s="180"/>
      <c r="AE1233" s="180"/>
      <c r="AF1233" s="180"/>
      <c r="AG1233" s="180"/>
      <c r="AH1233" s="180"/>
    </row>
    <row r="1234" ht="15.75" customHeight="1">
      <c r="A1234" s="201"/>
      <c r="B1234" s="167"/>
      <c r="C1234" s="160"/>
      <c r="D1234" s="167"/>
      <c r="E1234" s="96"/>
      <c r="F1234" s="202"/>
      <c r="G1234" s="160"/>
      <c r="H1234" s="160"/>
      <c r="I1234" s="160"/>
      <c r="J1234" s="160"/>
      <c r="K1234" s="203"/>
      <c r="L1234" s="180"/>
      <c r="M1234" s="180"/>
      <c r="N1234" s="180"/>
      <c r="O1234" s="180"/>
      <c r="P1234" s="180"/>
      <c r="Q1234" s="180"/>
      <c r="R1234" s="180"/>
      <c r="S1234" s="204"/>
      <c r="T1234" s="204"/>
      <c r="U1234" s="180"/>
      <c r="V1234" s="180"/>
      <c r="W1234" s="180"/>
      <c r="X1234" s="180"/>
      <c r="Y1234" s="180"/>
      <c r="Z1234" s="180"/>
      <c r="AA1234" s="180"/>
      <c r="AB1234" s="180"/>
      <c r="AC1234" s="180"/>
      <c r="AD1234" s="180"/>
      <c r="AE1234" s="180"/>
      <c r="AF1234" s="180"/>
      <c r="AG1234" s="180"/>
      <c r="AH1234" s="180"/>
    </row>
    <row r="1235" ht="15.75" customHeight="1">
      <c r="A1235" s="201"/>
      <c r="B1235" s="167"/>
      <c r="C1235" s="160"/>
      <c r="D1235" s="167"/>
      <c r="E1235" s="96"/>
      <c r="F1235" s="202"/>
      <c r="G1235" s="160"/>
      <c r="H1235" s="160"/>
      <c r="I1235" s="160"/>
      <c r="J1235" s="160"/>
      <c r="K1235" s="203"/>
      <c r="L1235" s="180"/>
      <c r="M1235" s="180"/>
      <c r="N1235" s="180"/>
      <c r="O1235" s="180"/>
      <c r="P1235" s="180"/>
      <c r="Q1235" s="180"/>
      <c r="R1235" s="180"/>
      <c r="S1235" s="204"/>
      <c r="T1235" s="204"/>
      <c r="U1235" s="180"/>
      <c r="V1235" s="180"/>
      <c r="W1235" s="180"/>
      <c r="X1235" s="180"/>
      <c r="Y1235" s="180"/>
      <c r="Z1235" s="180"/>
      <c r="AA1235" s="180"/>
      <c r="AB1235" s="180"/>
      <c r="AC1235" s="180"/>
      <c r="AD1235" s="180"/>
      <c r="AE1235" s="180"/>
      <c r="AF1235" s="180"/>
      <c r="AG1235" s="180"/>
      <c r="AH1235" s="180"/>
    </row>
    <row r="1236" ht="15.75" customHeight="1">
      <c r="A1236" s="201"/>
      <c r="B1236" s="167"/>
      <c r="C1236" s="160"/>
      <c r="D1236" s="167"/>
      <c r="E1236" s="96"/>
      <c r="F1236" s="202"/>
      <c r="G1236" s="160"/>
      <c r="H1236" s="160"/>
      <c r="I1236" s="160"/>
      <c r="J1236" s="160"/>
      <c r="K1236" s="203"/>
      <c r="L1236" s="180"/>
      <c r="M1236" s="180"/>
      <c r="N1236" s="180"/>
      <c r="O1236" s="180"/>
      <c r="P1236" s="180"/>
      <c r="Q1236" s="180"/>
      <c r="R1236" s="180"/>
      <c r="S1236" s="204"/>
      <c r="T1236" s="204"/>
      <c r="U1236" s="180"/>
      <c r="V1236" s="180"/>
      <c r="W1236" s="180"/>
      <c r="X1236" s="180"/>
      <c r="Y1236" s="180"/>
      <c r="Z1236" s="180"/>
      <c r="AA1236" s="180"/>
      <c r="AB1236" s="180"/>
      <c r="AC1236" s="180"/>
      <c r="AD1236" s="180"/>
      <c r="AE1236" s="180"/>
      <c r="AF1236" s="180"/>
      <c r="AG1236" s="180"/>
      <c r="AH1236" s="180"/>
    </row>
    <row r="1237" ht="15.75" customHeight="1">
      <c r="A1237" s="201"/>
      <c r="B1237" s="167"/>
      <c r="C1237" s="160"/>
      <c r="D1237" s="167"/>
      <c r="E1237" s="96"/>
      <c r="F1237" s="202"/>
      <c r="G1237" s="160"/>
      <c r="H1237" s="160"/>
      <c r="I1237" s="160"/>
      <c r="J1237" s="160"/>
      <c r="K1237" s="203"/>
      <c r="L1237" s="180"/>
      <c r="M1237" s="180"/>
      <c r="N1237" s="180"/>
      <c r="O1237" s="180"/>
      <c r="P1237" s="180"/>
      <c r="Q1237" s="180"/>
      <c r="R1237" s="180"/>
      <c r="S1237" s="204"/>
      <c r="T1237" s="204"/>
      <c r="U1237" s="180"/>
      <c r="V1237" s="180"/>
      <c r="W1237" s="180"/>
      <c r="X1237" s="180"/>
      <c r="Y1237" s="180"/>
      <c r="Z1237" s="180"/>
      <c r="AA1237" s="180"/>
      <c r="AB1237" s="180"/>
      <c r="AC1237" s="180"/>
      <c r="AD1237" s="180"/>
      <c r="AE1237" s="180"/>
      <c r="AF1237" s="180"/>
      <c r="AG1237" s="180"/>
      <c r="AH1237" s="180"/>
    </row>
    <row r="1238" ht="15.75" customHeight="1">
      <c r="A1238" s="201"/>
      <c r="B1238" s="167"/>
      <c r="C1238" s="160"/>
      <c r="D1238" s="167"/>
      <c r="E1238" s="96"/>
      <c r="F1238" s="202"/>
      <c r="G1238" s="160"/>
      <c r="H1238" s="160"/>
      <c r="I1238" s="160"/>
      <c r="J1238" s="160"/>
      <c r="K1238" s="203"/>
      <c r="L1238" s="180"/>
      <c r="M1238" s="180"/>
      <c r="N1238" s="180"/>
      <c r="O1238" s="180"/>
      <c r="P1238" s="180"/>
      <c r="Q1238" s="180"/>
      <c r="R1238" s="180"/>
      <c r="S1238" s="204"/>
      <c r="T1238" s="204"/>
      <c r="U1238" s="180"/>
      <c r="V1238" s="180"/>
      <c r="W1238" s="180"/>
      <c r="X1238" s="180"/>
      <c r="Y1238" s="180"/>
      <c r="Z1238" s="180"/>
      <c r="AA1238" s="180"/>
      <c r="AB1238" s="180"/>
      <c r="AC1238" s="180"/>
      <c r="AD1238" s="180"/>
      <c r="AE1238" s="180"/>
      <c r="AF1238" s="180"/>
      <c r="AG1238" s="180"/>
      <c r="AH1238" s="180"/>
    </row>
    <row r="1239" ht="15.75" customHeight="1">
      <c r="A1239" s="201"/>
      <c r="B1239" s="167"/>
      <c r="C1239" s="160"/>
      <c r="D1239" s="167"/>
      <c r="E1239" s="96"/>
      <c r="F1239" s="202"/>
      <c r="G1239" s="160"/>
      <c r="H1239" s="160"/>
      <c r="I1239" s="160"/>
      <c r="J1239" s="160"/>
      <c r="K1239" s="203"/>
      <c r="L1239" s="180"/>
      <c r="M1239" s="180"/>
      <c r="N1239" s="180"/>
      <c r="O1239" s="180"/>
      <c r="P1239" s="180"/>
      <c r="Q1239" s="180"/>
      <c r="R1239" s="180"/>
      <c r="S1239" s="204"/>
      <c r="T1239" s="204"/>
      <c r="U1239" s="180"/>
      <c r="V1239" s="180"/>
      <c r="W1239" s="180"/>
      <c r="X1239" s="180"/>
      <c r="Y1239" s="180"/>
      <c r="Z1239" s="180"/>
      <c r="AA1239" s="180"/>
      <c r="AB1239" s="180"/>
      <c r="AC1239" s="180"/>
      <c r="AD1239" s="180"/>
      <c r="AE1239" s="180"/>
      <c r="AF1239" s="180"/>
      <c r="AG1239" s="180"/>
      <c r="AH1239" s="180"/>
    </row>
    <row r="1240" ht="15.75" customHeight="1">
      <c r="A1240" s="201"/>
      <c r="B1240" s="167"/>
      <c r="C1240" s="160"/>
      <c r="D1240" s="167"/>
      <c r="E1240" s="96"/>
      <c r="F1240" s="202"/>
      <c r="G1240" s="160"/>
      <c r="H1240" s="160"/>
      <c r="I1240" s="160"/>
      <c r="J1240" s="160"/>
      <c r="K1240" s="203"/>
      <c r="L1240" s="180"/>
      <c r="M1240" s="180"/>
      <c r="N1240" s="180"/>
      <c r="O1240" s="180"/>
      <c r="P1240" s="180"/>
      <c r="Q1240" s="180"/>
      <c r="R1240" s="180"/>
      <c r="S1240" s="204"/>
      <c r="T1240" s="204"/>
      <c r="U1240" s="180"/>
      <c r="V1240" s="180"/>
      <c r="W1240" s="180"/>
      <c r="X1240" s="180"/>
      <c r="Y1240" s="180"/>
      <c r="Z1240" s="180"/>
      <c r="AA1240" s="180"/>
      <c r="AB1240" s="180"/>
      <c r="AC1240" s="180"/>
      <c r="AD1240" s="180"/>
      <c r="AE1240" s="180"/>
      <c r="AF1240" s="180"/>
      <c r="AG1240" s="180"/>
      <c r="AH1240" s="180"/>
    </row>
    <row r="1241" ht="15.75" customHeight="1">
      <c r="A1241" s="201"/>
      <c r="B1241" s="167"/>
      <c r="C1241" s="160"/>
      <c r="D1241" s="167"/>
      <c r="E1241" s="96"/>
      <c r="F1241" s="202"/>
      <c r="G1241" s="160"/>
      <c r="H1241" s="160"/>
      <c r="I1241" s="160"/>
      <c r="J1241" s="160"/>
      <c r="K1241" s="203"/>
      <c r="L1241" s="180"/>
      <c r="M1241" s="180"/>
      <c r="N1241" s="180"/>
      <c r="O1241" s="180"/>
      <c r="P1241" s="180"/>
      <c r="Q1241" s="180"/>
      <c r="R1241" s="180"/>
      <c r="S1241" s="204"/>
      <c r="T1241" s="204"/>
      <c r="U1241" s="180"/>
      <c r="V1241" s="180"/>
      <c r="W1241" s="180"/>
      <c r="X1241" s="180"/>
      <c r="Y1241" s="180"/>
      <c r="Z1241" s="180"/>
      <c r="AA1241" s="180"/>
      <c r="AB1241" s="180"/>
      <c r="AC1241" s="180"/>
      <c r="AD1241" s="180"/>
      <c r="AE1241" s="180"/>
      <c r="AF1241" s="180"/>
      <c r="AG1241" s="180"/>
      <c r="AH1241" s="180"/>
    </row>
    <row r="1242" ht="15.75" customHeight="1">
      <c r="A1242" s="201"/>
      <c r="B1242" s="167"/>
      <c r="C1242" s="160"/>
      <c r="D1242" s="167"/>
      <c r="E1242" s="96"/>
      <c r="F1242" s="202"/>
      <c r="G1242" s="160"/>
      <c r="H1242" s="160"/>
      <c r="I1242" s="160"/>
      <c r="J1242" s="160"/>
      <c r="K1242" s="203"/>
      <c r="L1242" s="180"/>
      <c r="M1242" s="180"/>
      <c r="N1242" s="180"/>
      <c r="O1242" s="180"/>
      <c r="P1242" s="180"/>
      <c r="Q1242" s="180"/>
      <c r="R1242" s="180"/>
      <c r="S1242" s="204"/>
      <c r="T1242" s="204"/>
      <c r="U1242" s="180"/>
      <c r="V1242" s="180"/>
      <c r="W1242" s="180"/>
      <c r="X1242" s="180"/>
      <c r="Y1242" s="180"/>
      <c r="Z1242" s="180"/>
      <c r="AA1242" s="180"/>
      <c r="AB1242" s="180"/>
      <c r="AC1242" s="180"/>
      <c r="AD1242" s="180"/>
      <c r="AE1242" s="180"/>
      <c r="AF1242" s="180"/>
      <c r="AG1242" s="180"/>
      <c r="AH1242" s="180"/>
    </row>
    <row r="1243" ht="15.75" customHeight="1">
      <c r="A1243" s="201"/>
      <c r="B1243" s="167"/>
      <c r="C1243" s="160"/>
      <c r="D1243" s="167"/>
      <c r="E1243" s="96"/>
      <c r="F1243" s="202"/>
      <c r="G1243" s="160"/>
      <c r="H1243" s="160"/>
      <c r="I1243" s="160"/>
      <c r="J1243" s="160"/>
      <c r="K1243" s="203"/>
      <c r="L1243" s="180"/>
      <c r="M1243" s="180"/>
      <c r="N1243" s="180"/>
      <c r="O1243" s="180"/>
      <c r="P1243" s="180"/>
      <c r="Q1243" s="180"/>
      <c r="R1243" s="180"/>
      <c r="S1243" s="204"/>
      <c r="T1243" s="204"/>
      <c r="U1243" s="180"/>
      <c r="V1243" s="180"/>
      <c r="W1243" s="180"/>
      <c r="X1243" s="180"/>
      <c r="Y1243" s="180"/>
      <c r="Z1243" s="180"/>
      <c r="AA1243" s="180"/>
      <c r="AB1243" s="180"/>
      <c r="AC1243" s="180"/>
      <c r="AD1243" s="180"/>
      <c r="AE1243" s="180"/>
      <c r="AF1243" s="180"/>
      <c r="AG1243" s="180"/>
      <c r="AH1243" s="180"/>
    </row>
    <row r="1244" ht="15.75" customHeight="1">
      <c r="A1244" s="201"/>
      <c r="B1244" s="167"/>
      <c r="C1244" s="160"/>
      <c r="D1244" s="167"/>
      <c r="E1244" s="96"/>
      <c r="F1244" s="202"/>
      <c r="G1244" s="160"/>
      <c r="H1244" s="160"/>
      <c r="I1244" s="160"/>
      <c r="J1244" s="160"/>
      <c r="K1244" s="203"/>
      <c r="L1244" s="180"/>
      <c r="M1244" s="180"/>
      <c r="N1244" s="180"/>
      <c r="O1244" s="180"/>
      <c r="P1244" s="180"/>
      <c r="Q1244" s="180"/>
      <c r="R1244" s="180"/>
      <c r="S1244" s="204"/>
      <c r="T1244" s="204"/>
      <c r="U1244" s="180"/>
      <c r="V1244" s="180"/>
      <c r="W1244" s="180"/>
      <c r="X1244" s="180"/>
      <c r="Y1244" s="180"/>
      <c r="Z1244" s="180"/>
      <c r="AA1244" s="180"/>
      <c r="AB1244" s="180"/>
      <c r="AC1244" s="180"/>
      <c r="AD1244" s="180"/>
      <c r="AE1244" s="180"/>
      <c r="AF1244" s="180"/>
      <c r="AG1244" s="180"/>
      <c r="AH1244" s="180"/>
    </row>
    <row r="1245" ht="15.75" customHeight="1">
      <c r="A1245" s="201"/>
      <c r="B1245" s="167"/>
      <c r="C1245" s="160"/>
      <c r="D1245" s="167"/>
      <c r="E1245" s="96"/>
      <c r="F1245" s="202"/>
      <c r="G1245" s="160"/>
      <c r="H1245" s="160"/>
      <c r="I1245" s="160"/>
      <c r="J1245" s="160"/>
      <c r="K1245" s="203"/>
      <c r="L1245" s="180"/>
      <c r="M1245" s="180"/>
      <c r="N1245" s="180"/>
      <c r="O1245" s="180"/>
      <c r="P1245" s="180"/>
      <c r="Q1245" s="180"/>
      <c r="R1245" s="180"/>
      <c r="S1245" s="204"/>
      <c r="T1245" s="204"/>
      <c r="U1245" s="180"/>
      <c r="V1245" s="180"/>
      <c r="W1245" s="180"/>
      <c r="X1245" s="180"/>
      <c r="Y1245" s="180"/>
      <c r="Z1245" s="180"/>
      <c r="AA1245" s="180"/>
      <c r="AB1245" s="180"/>
      <c r="AC1245" s="180"/>
      <c r="AD1245" s="180"/>
      <c r="AE1245" s="180"/>
      <c r="AF1245" s="180"/>
      <c r="AG1245" s="180"/>
      <c r="AH1245" s="180"/>
    </row>
    <row r="1246" ht="15.75" customHeight="1">
      <c r="A1246" s="201"/>
      <c r="B1246" s="167"/>
      <c r="C1246" s="160"/>
      <c r="D1246" s="167"/>
      <c r="E1246" s="96"/>
      <c r="F1246" s="202"/>
      <c r="G1246" s="160"/>
      <c r="H1246" s="160"/>
      <c r="I1246" s="160"/>
      <c r="J1246" s="160"/>
      <c r="K1246" s="203"/>
      <c r="L1246" s="180"/>
      <c r="M1246" s="180"/>
      <c r="N1246" s="180"/>
      <c r="O1246" s="180"/>
      <c r="P1246" s="180"/>
      <c r="Q1246" s="180"/>
      <c r="R1246" s="180"/>
      <c r="S1246" s="204"/>
      <c r="T1246" s="204"/>
      <c r="U1246" s="180"/>
      <c r="V1246" s="180"/>
      <c r="W1246" s="180"/>
      <c r="X1246" s="180"/>
      <c r="Y1246" s="180"/>
      <c r="Z1246" s="180"/>
      <c r="AA1246" s="180"/>
      <c r="AB1246" s="180"/>
      <c r="AC1246" s="180"/>
      <c r="AD1246" s="180"/>
      <c r="AE1246" s="180"/>
      <c r="AF1246" s="180"/>
      <c r="AG1246" s="180"/>
      <c r="AH1246" s="180"/>
    </row>
    <row r="1247" ht="15.75" customHeight="1">
      <c r="A1247" s="201"/>
      <c r="B1247" s="167"/>
      <c r="C1247" s="160"/>
      <c r="D1247" s="167"/>
      <c r="E1247" s="96"/>
      <c r="F1247" s="202"/>
      <c r="G1247" s="160"/>
      <c r="H1247" s="160"/>
      <c r="I1247" s="160"/>
      <c r="J1247" s="160"/>
      <c r="K1247" s="203"/>
      <c r="L1247" s="180"/>
      <c r="M1247" s="180"/>
      <c r="N1247" s="180"/>
      <c r="O1247" s="180"/>
      <c r="P1247" s="180"/>
      <c r="Q1247" s="180"/>
      <c r="R1247" s="180"/>
      <c r="S1247" s="204"/>
      <c r="T1247" s="204"/>
      <c r="U1247" s="180"/>
      <c r="V1247" s="180"/>
      <c r="W1247" s="180"/>
      <c r="X1247" s="180"/>
      <c r="Y1247" s="180"/>
      <c r="Z1247" s="180"/>
      <c r="AA1247" s="180"/>
      <c r="AB1247" s="180"/>
      <c r="AC1247" s="180"/>
      <c r="AD1247" s="180"/>
      <c r="AE1247" s="180"/>
      <c r="AF1247" s="180"/>
      <c r="AG1247" s="180"/>
      <c r="AH1247" s="180"/>
    </row>
    <row r="1248" ht="15.75" customHeight="1">
      <c r="A1248" s="201"/>
      <c r="B1248" s="167"/>
      <c r="C1248" s="160"/>
      <c r="D1248" s="167"/>
      <c r="E1248" s="96"/>
      <c r="F1248" s="202"/>
      <c r="G1248" s="160"/>
      <c r="H1248" s="160"/>
      <c r="I1248" s="160"/>
      <c r="J1248" s="160"/>
      <c r="K1248" s="203"/>
      <c r="L1248" s="180"/>
      <c r="M1248" s="180"/>
      <c r="N1248" s="180"/>
      <c r="O1248" s="180"/>
      <c r="P1248" s="180"/>
      <c r="Q1248" s="180"/>
      <c r="R1248" s="180"/>
      <c r="S1248" s="204"/>
      <c r="T1248" s="204"/>
      <c r="U1248" s="180"/>
      <c r="V1248" s="180"/>
      <c r="W1248" s="180"/>
      <c r="X1248" s="180"/>
      <c r="Y1248" s="180"/>
      <c r="Z1248" s="180"/>
      <c r="AA1248" s="180"/>
      <c r="AB1248" s="180"/>
      <c r="AC1248" s="180"/>
      <c r="AD1248" s="180"/>
      <c r="AE1248" s="180"/>
      <c r="AF1248" s="180"/>
      <c r="AG1248" s="180"/>
      <c r="AH1248" s="180"/>
    </row>
    <row r="1249" ht="15.75" customHeight="1">
      <c r="A1249" s="201"/>
      <c r="B1249" s="167"/>
      <c r="C1249" s="160"/>
      <c r="D1249" s="167"/>
      <c r="E1249" s="96"/>
      <c r="F1249" s="202"/>
      <c r="G1249" s="160"/>
      <c r="H1249" s="160"/>
      <c r="I1249" s="160"/>
      <c r="J1249" s="160"/>
      <c r="K1249" s="203"/>
      <c r="L1249" s="180"/>
      <c r="M1249" s="180"/>
      <c r="N1249" s="180"/>
      <c r="O1249" s="180"/>
      <c r="P1249" s="180"/>
      <c r="Q1249" s="180"/>
      <c r="R1249" s="180"/>
      <c r="S1249" s="204"/>
      <c r="T1249" s="204"/>
      <c r="U1249" s="180"/>
      <c r="V1249" s="180"/>
      <c r="W1249" s="180"/>
      <c r="X1249" s="180"/>
      <c r="Y1249" s="180"/>
      <c r="Z1249" s="180"/>
      <c r="AA1249" s="180"/>
      <c r="AB1249" s="180"/>
      <c r="AC1249" s="180"/>
      <c r="AD1249" s="180"/>
      <c r="AE1249" s="180"/>
      <c r="AF1249" s="180"/>
      <c r="AG1249" s="180"/>
      <c r="AH1249" s="180"/>
    </row>
    <row r="1250" ht="15.75" customHeight="1">
      <c r="A1250" s="201"/>
      <c r="B1250" s="167"/>
      <c r="C1250" s="160"/>
      <c r="D1250" s="167"/>
      <c r="E1250" s="96"/>
      <c r="F1250" s="202"/>
      <c r="G1250" s="160"/>
      <c r="H1250" s="160"/>
      <c r="I1250" s="160"/>
      <c r="J1250" s="160"/>
      <c r="K1250" s="203"/>
      <c r="L1250" s="180"/>
      <c r="M1250" s="180"/>
      <c r="N1250" s="180"/>
      <c r="O1250" s="180"/>
      <c r="P1250" s="180"/>
      <c r="Q1250" s="180"/>
      <c r="R1250" s="180"/>
      <c r="S1250" s="204"/>
      <c r="T1250" s="204"/>
      <c r="U1250" s="180"/>
      <c r="V1250" s="180"/>
      <c r="W1250" s="180"/>
      <c r="X1250" s="180"/>
      <c r="Y1250" s="180"/>
      <c r="Z1250" s="180"/>
      <c r="AA1250" s="180"/>
      <c r="AB1250" s="180"/>
      <c r="AC1250" s="180"/>
      <c r="AD1250" s="180"/>
      <c r="AE1250" s="180"/>
      <c r="AF1250" s="180"/>
      <c r="AG1250" s="180"/>
      <c r="AH1250" s="180"/>
    </row>
    <row r="1251" ht="15.75" customHeight="1">
      <c r="A1251" s="201"/>
      <c r="B1251" s="167"/>
      <c r="C1251" s="160"/>
      <c r="D1251" s="167"/>
      <c r="E1251" s="96"/>
      <c r="F1251" s="202"/>
      <c r="G1251" s="160"/>
      <c r="H1251" s="160"/>
      <c r="I1251" s="160"/>
      <c r="J1251" s="160"/>
      <c r="K1251" s="203"/>
      <c r="L1251" s="180"/>
      <c r="M1251" s="180"/>
      <c r="N1251" s="180"/>
      <c r="O1251" s="180"/>
      <c r="P1251" s="180"/>
      <c r="Q1251" s="180"/>
      <c r="R1251" s="180"/>
      <c r="S1251" s="204"/>
      <c r="T1251" s="204"/>
      <c r="U1251" s="180"/>
      <c r="V1251" s="180"/>
      <c r="W1251" s="180"/>
      <c r="X1251" s="180"/>
      <c r="Y1251" s="180"/>
      <c r="Z1251" s="180"/>
      <c r="AA1251" s="180"/>
      <c r="AB1251" s="180"/>
      <c r="AC1251" s="180"/>
      <c r="AD1251" s="180"/>
      <c r="AE1251" s="180"/>
      <c r="AF1251" s="180"/>
      <c r="AG1251" s="180"/>
      <c r="AH1251" s="180"/>
    </row>
    <row r="1252" ht="15.75" customHeight="1">
      <c r="A1252" s="201"/>
      <c r="B1252" s="167"/>
      <c r="C1252" s="160"/>
      <c r="D1252" s="167"/>
      <c r="E1252" s="96"/>
      <c r="F1252" s="202"/>
      <c r="G1252" s="160"/>
      <c r="H1252" s="160"/>
      <c r="I1252" s="160"/>
      <c r="J1252" s="160"/>
      <c r="K1252" s="203"/>
      <c r="L1252" s="180"/>
      <c r="M1252" s="180"/>
      <c r="N1252" s="180"/>
      <c r="O1252" s="180"/>
      <c r="P1252" s="180"/>
      <c r="Q1252" s="180"/>
      <c r="R1252" s="180"/>
      <c r="S1252" s="204"/>
      <c r="T1252" s="204"/>
      <c r="U1252" s="180"/>
      <c r="V1252" s="180"/>
      <c r="W1252" s="180"/>
      <c r="X1252" s="180"/>
      <c r="Y1252" s="180"/>
      <c r="Z1252" s="180"/>
      <c r="AA1252" s="180"/>
      <c r="AB1252" s="180"/>
      <c r="AC1252" s="180"/>
      <c r="AD1252" s="180"/>
      <c r="AE1252" s="180"/>
      <c r="AF1252" s="180"/>
      <c r="AG1252" s="180"/>
      <c r="AH1252" s="180"/>
    </row>
    <row r="1253" ht="15.75" customHeight="1">
      <c r="A1253" s="201"/>
      <c r="B1253" s="167"/>
      <c r="C1253" s="160"/>
      <c r="D1253" s="167"/>
      <c r="E1253" s="96"/>
      <c r="F1253" s="202"/>
      <c r="G1253" s="160"/>
      <c r="H1253" s="160"/>
      <c r="I1253" s="160"/>
      <c r="J1253" s="160"/>
      <c r="K1253" s="203"/>
      <c r="L1253" s="180"/>
      <c r="M1253" s="180"/>
      <c r="N1253" s="180"/>
      <c r="O1253" s="180"/>
      <c r="P1253" s="180"/>
      <c r="Q1253" s="180"/>
      <c r="R1253" s="180"/>
      <c r="S1253" s="204"/>
      <c r="T1253" s="204"/>
      <c r="U1253" s="180"/>
      <c r="V1253" s="180"/>
      <c r="W1253" s="180"/>
      <c r="X1253" s="180"/>
      <c r="Y1253" s="180"/>
      <c r="Z1253" s="180"/>
      <c r="AA1253" s="180"/>
      <c r="AB1253" s="180"/>
      <c r="AC1253" s="180"/>
      <c r="AD1253" s="180"/>
      <c r="AE1253" s="180"/>
      <c r="AF1253" s="180"/>
      <c r="AG1253" s="180"/>
      <c r="AH1253" s="180"/>
    </row>
    <row r="1254" ht="15.75" customHeight="1">
      <c r="A1254" s="201"/>
      <c r="B1254" s="167"/>
      <c r="C1254" s="160"/>
      <c r="D1254" s="167"/>
      <c r="E1254" s="96"/>
      <c r="F1254" s="202"/>
      <c r="G1254" s="160"/>
      <c r="H1254" s="160"/>
      <c r="I1254" s="160"/>
      <c r="J1254" s="160"/>
      <c r="K1254" s="203"/>
      <c r="L1254" s="180"/>
      <c r="M1254" s="180"/>
      <c r="N1254" s="180"/>
      <c r="O1254" s="180"/>
      <c r="P1254" s="180"/>
      <c r="Q1254" s="180"/>
      <c r="R1254" s="180"/>
      <c r="S1254" s="204"/>
      <c r="T1254" s="204"/>
      <c r="U1254" s="180"/>
      <c r="V1254" s="180"/>
      <c r="W1254" s="180"/>
      <c r="X1254" s="180"/>
      <c r="Y1254" s="180"/>
      <c r="Z1254" s="180"/>
      <c r="AA1254" s="180"/>
      <c r="AB1254" s="180"/>
      <c r="AC1254" s="180"/>
      <c r="AD1254" s="180"/>
      <c r="AE1254" s="180"/>
      <c r="AF1254" s="180"/>
      <c r="AG1254" s="180"/>
      <c r="AH1254" s="180"/>
    </row>
    <row r="1255" ht="15.75" customHeight="1">
      <c r="A1255" s="201"/>
      <c r="B1255" s="167"/>
      <c r="C1255" s="160"/>
      <c r="D1255" s="167"/>
      <c r="E1255" s="96"/>
      <c r="F1255" s="202"/>
      <c r="G1255" s="160"/>
      <c r="H1255" s="160"/>
      <c r="I1255" s="160"/>
      <c r="J1255" s="160"/>
      <c r="K1255" s="203"/>
      <c r="L1255" s="180"/>
      <c r="M1255" s="180"/>
      <c r="N1255" s="180"/>
      <c r="O1255" s="180"/>
      <c r="P1255" s="180"/>
      <c r="Q1255" s="180"/>
      <c r="R1255" s="180"/>
      <c r="S1255" s="204"/>
      <c r="T1255" s="204"/>
      <c r="U1255" s="180"/>
      <c r="V1255" s="180"/>
      <c r="W1255" s="180"/>
      <c r="X1255" s="180"/>
      <c r="Y1255" s="180"/>
      <c r="Z1255" s="180"/>
      <c r="AA1255" s="180"/>
      <c r="AB1255" s="180"/>
      <c r="AC1255" s="180"/>
      <c r="AD1255" s="180"/>
      <c r="AE1255" s="180"/>
      <c r="AF1255" s="180"/>
      <c r="AG1255" s="180"/>
      <c r="AH1255" s="180"/>
    </row>
    <row r="1256" ht="15.75" customHeight="1">
      <c r="A1256" s="201"/>
      <c r="B1256" s="167"/>
      <c r="C1256" s="160"/>
      <c r="D1256" s="167"/>
      <c r="E1256" s="96"/>
      <c r="F1256" s="202"/>
      <c r="G1256" s="160"/>
      <c r="H1256" s="160"/>
      <c r="I1256" s="160"/>
      <c r="J1256" s="160"/>
      <c r="K1256" s="203"/>
      <c r="L1256" s="180"/>
      <c r="M1256" s="180"/>
      <c r="N1256" s="180"/>
      <c r="O1256" s="180"/>
      <c r="P1256" s="180"/>
      <c r="Q1256" s="180"/>
      <c r="R1256" s="180"/>
      <c r="S1256" s="204"/>
      <c r="T1256" s="204"/>
      <c r="U1256" s="180"/>
      <c r="V1256" s="180"/>
      <c r="W1256" s="180"/>
      <c r="X1256" s="180"/>
      <c r="Y1256" s="180"/>
      <c r="Z1256" s="180"/>
      <c r="AA1256" s="180"/>
      <c r="AB1256" s="180"/>
      <c r="AC1256" s="180"/>
      <c r="AD1256" s="180"/>
      <c r="AE1256" s="180"/>
      <c r="AF1256" s="180"/>
      <c r="AG1256" s="180"/>
      <c r="AH1256" s="180"/>
    </row>
    <row r="1257" ht="15.75" customHeight="1">
      <c r="A1257" s="201"/>
      <c r="B1257" s="167"/>
      <c r="C1257" s="160"/>
      <c r="D1257" s="167"/>
      <c r="E1257" s="96"/>
      <c r="F1257" s="202"/>
      <c r="G1257" s="160"/>
      <c r="H1257" s="160"/>
      <c r="I1257" s="160"/>
      <c r="J1257" s="160"/>
      <c r="K1257" s="203"/>
      <c r="L1257" s="180"/>
      <c r="M1257" s="180"/>
      <c r="N1257" s="180"/>
      <c r="O1257" s="180"/>
      <c r="P1257" s="180"/>
      <c r="Q1257" s="180"/>
      <c r="R1257" s="180"/>
      <c r="S1257" s="204"/>
      <c r="T1257" s="204"/>
      <c r="U1257" s="180"/>
      <c r="V1257" s="180"/>
      <c r="W1257" s="180"/>
      <c r="X1257" s="180"/>
      <c r="Y1257" s="180"/>
      <c r="Z1257" s="180"/>
      <c r="AA1257" s="180"/>
      <c r="AB1257" s="180"/>
      <c r="AC1257" s="180"/>
      <c r="AD1257" s="180"/>
      <c r="AE1257" s="180"/>
      <c r="AF1257" s="180"/>
      <c r="AG1257" s="180"/>
      <c r="AH1257" s="180"/>
    </row>
    <row r="1258" ht="15.75" customHeight="1">
      <c r="A1258" s="201"/>
      <c r="B1258" s="167"/>
      <c r="C1258" s="160"/>
      <c r="D1258" s="167"/>
      <c r="E1258" s="96"/>
      <c r="F1258" s="202"/>
      <c r="G1258" s="160"/>
      <c r="H1258" s="160"/>
      <c r="I1258" s="160"/>
      <c r="J1258" s="160"/>
      <c r="K1258" s="203"/>
      <c r="L1258" s="180"/>
      <c r="M1258" s="180"/>
      <c r="N1258" s="180"/>
      <c r="O1258" s="180"/>
      <c r="P1258" s="180"/>
      <c r="Q1258" s="180"/>
      <c r="R1258" s="180"/>
      <c r="S1258" s="204"/>
      <c r="T1258" s="204"/>
      <c r="U1258" s="180"/>
      <c r="V1258" s="180"/>
      <c r="W1258" s="180"/>
      <c r="X1258" s="180"/>
      <c r="Y1258" s="180"/>
      <c r="Z1258" s="180"/>
      <c r="AA1258" s="180"/>
      <c r="AB1258" s="180"/>
      <c r="AC1258" s="180"/>
      <c r="AD1258" s="180"/>
      <c r="AE1258" s="180"/>
      <c r="AF1258" s="180"/>
      <c r="AG1258" s="180"/>
      <c r="AH1258" s="180"/>
    </row>
    <row r="1259" ht="15.75" customHeight="1">
      <c r="A1259" s="201"/>
      <c r="B1259" s="167"/>
      <c r="C1259" s="160"/>
      <c r="D1259" s="167"/>
      <c r="E1259" s="96"/>
      <c r="F1259" s="202"/>
      <c r="G1259" s="160"/>
      <c r="H1259" s="160"/>
      <c r="I1259" s="160"/>
      <c r="J1259" s="160"/>
      <c r="K1259" s="203"/>
      <c r="L1259" s="180"/>
      <c r="M1259" s="180"/>
      <c r="N1259" s="180"/>
      <c r="O1259" s="180"/>
      <c r="P1259" s="180"/>
      <c r="Q1259" s="180"/>
      <c r="R1259" s="180"/>
      <c r="S1259" s="204"/>
      <c r="T1259" s="204"/>
      <c r="U1259" s="180"/>
      <c r="V1259" s="180"/>
      <c r="W1259" s="180"/>
      <c r="X1259" s="180"/>
      <c r="Y1259" s="180"/>
      <c r="Z1259" s="180"/>
      <c r="AA1259" s="180"/>
      <c r="AB1259" s="180"/>
      <c r="AC1259" s="180"/>
      <c r="AD1259" s="180"/>
      <c r="AE1259" s="180"/>
      <c r="AF1259" s="180"/>
      <c r="AG1259" s="180"/>
      <c r="AH1259" s="180"/>
    </row>
    <row r="1260" ht="15.75" customHeight="1">
      <c r="A1260" s="201"/>
      <c r="B1260" s="167"/>
      <c r="C1260" s="160"/>
      <c r="D1260" s="167"/>
      <c r="E1260" s="96"/>
      <c r="F1260" s="202"/>
      <c r="G1260" s="160"/>
      <c r="H1260" s="160"/>
      <c r="I1260" s="160"/>
      <c r="J1260" s="160"/>
      <c r="K1260" s="203"/>
      <c r="L1260" s="180"/>
      <c r="M1260" s="180"/>
      <c r="N1260" s="180"/>
      <c r="O1260" s="180"/>
      <c r="P1260" s="180"/>
      <c r="Q1260" s="180"/>
      <c r="R1260" s="180"/>
      <c r="S1260" s="204"/>
      <c r="T1260" s="204"/>
      <c r="U1260" s="180"/>
      <c r="V1260" s="180"/>
      <c r="W1260" s="180"/>
      <c r="X1260" s="180"/>
      <c r="Y1260" s="180"/>
      <c r="Z1260" s="180"/>
      <c r="AA1260" s="180"/>
      <c r="AB1260" s="180"/>
      <c r="AC1260" s="180"/>
      <c r="AD1260" s="180"/>
      <c r="AE1260" s="180"/>
      <c r="AF1260" s="180"/>
      <c r="AG1260" s="180"/>
      <c r="AH1260" s="180"/>
    </row>
    <row r="1261" ht="15.75" customHeight="1">
      <c r="A1261" s="201"/>
      <c r="B1261" s="167"/>
      <c r="C1261" s="160"/>
      <c r="D1261" s="167"/>
      <c r="E1261" s="96"/>
      <c r="F1261" s="202"/>
      <c r="G1261" s="160"/>
      <c r="H1261" s="160"/>
      <c r="I1261" s="160"/>
      <c r="J1261" s="160"/>
      <c r="K1261" s="203"/>
      <c r="L1261" s="180"/>
      <c r="M1261" s="180"/>
      <c r="N1261" s="180"/>
      <c r="O1261" s="180"/>
      <c r="P1261" s="180"/>
      <c r="Q1261" s="180"/>
      <c r="R1261" s="180"/>
      <c r="S1261" s="204"/>
      <c r="T1261" s="204"/>
      <c r="U1261" s="180"/>
      <c r="V1261" s="180"/>
      <c r="W1261" s="180"/>
      <c r="X1261" s="180"/>
      <c r="Y1261" s="180"/>
      <c r="Z1261" s="180"/>
      <c r="AA1261" s="180"/>
      <c r="AB1261" s="180"/>
      <c r="AC1261" s="180"/>
      <c r="AD1261" s="180"/>
      <c r="AE1261" s="180"/>
      <c r="AF1261" s="180"/>
      <c r="AG1261" s="180"/>
      <c r="AH1261" s="180"/>
    </row>
    <row r="1262" ht="15.75" customHeight="1">
      <c r="A1262" s="201"/>
      <c r="B1262" s="167"/>
      <c r="C1262" s="160"/>
      <c r="D1262" s="167"/>
      <c r="E1262" s="96"/>
      <c r="F1262" s="202"/>
      <c r="G1262" s="160"/>
      <c r="H1262" s="160"/>
      <c r="I1262" s="160"/>
      <c r="J1262" s="160"/>
      <c r="K1262" s="203"/>
      <c r="L1262" s="180"/>
      <c r="M1262" s="180"/>
      <c r="N1262" s="180"/>
      <c r="O1262" s="180"/>
      <c r="P1262" s="180"/>
      <c r="Q1262" s="180"/>
      <c r="R1262" s="180"/>
      <c r="S1262" s="204"/>
      <c r="T1262" s="204"/>
      <c r="U1262" s="180"/>
      <c r="V1262" s="180"/>
      <c r="W1262" s="180"/>
      <c r="X1262" s="180"/>
      <c r="Y1262" s="180"/>
      <c r="Z1262" s="180"/>
      <c r="AA1262" s="180"/>
      <c r="AB1262" s="180"/>
      <c r="AC1262" s="180"/>
      <c r="AD1262" s="180"/>
      <c r="AE1262" s="180"/>
      <c r="AF1262" s="180"/>
      <c r="AG1262" s="180"/>
      <c r="AH1262" s="180"/>
    </row>
    <row r="1263" ht="15.75" customHeight="1">
      <c r="A1263" s="201"/>
      <c r="B1263" s="167"/>
      <c r="C1263" s="160"/>
      <c r="D1263" s="167"/>
      <c r="E1263" s="96"/>
      <c r="F1263" s="202"/>
      <c r="G1263" s="160"/>
      <c r="H1263" s="160"/>
      <c r="I1263" s="160"/>
      <c r="J1263" s="160"/>
      <c r="K1263" s="203"/>
      <c r="L1263" s="180"/>
      <c r="M1263" s="180"/>
      <c r="N1263" s="180"/>
      <c r="O1263" s="180"/>
      <c r="P1263" s="180"/>
      <c r="Q1263" s="180"/>
      <c r="R1263" s="180"/>
      <c r="S1263" s="204"/>
      <c r="T1263" s="204"/>
      <c r="U1263" s="180"/>
      <c r="V1263" s="180"/>
      <c r="W1263" s="180"/>
      <c r="X1263" s="180"/>
      <c r="Y1263" s="180"/>
      <c r="Z1263" s="180"/>
      <c r="AA1263" s="180"/>
      <c r="AB1263" s="180"/>
      <c r="AC1263" s="180"/>
      <c r="AD1263" s="180"/>
      <c r="AE1263" s="180"/>
      <c r="AF1263" s="180"/>
      <c r="AG1263" s="180"/>
      <c r="AH1263" s="180"/>
    </row>
    <row r="1264" ht="15.75" customHeight="1">
      <c r="A1264" s="201"/>
      <c r="B1264" s="167"/>
      <c r="C1264" s="160"/>
      <c r="D1264" s="167"/>
      <c r="E1264" s="96"/>
      <c r="F1264" s="202"/>
      <c r="G1264" s="160"/>
      <c r="H1264" s="160"/>
      <c r="I1264" s="160"/>
      <c r="J1264" s="160"/>
      <c r="K1264" s="203"/>
      <c r="L1264" s="180"/>
      <c r="M1264" s="180"/>
      <c r="N1264" s="180"/>
      <c r="O1264" s="180"/>
      <c r="P1264" s="180"/>
      <c r="Q1264" s="180"/>
      <c r="R1264" s="180"/>
      <c r="S1264" s="204"/>
      <c r="T1264" s="204"/>
      <c r="U1264" s="180"/>
      <c r="V1264" s="180"/>
      <c r="W1264" s="180"/>
      <c r="X1264" s="180"/>
      <c r="Y1264" s="180"/>
      <c r="Z1264" s="180"/>
      <c r="AA1264" s="180"/>
      <c r="AB1264" s="180"/>
      <c r="AC1264" s="180"/>
      <c r="AD1264" s="180"/>
      <c r="AE1264" s="180"/>
      <c r="AF1264" s="180"/>
      <c r="AG1264" s="180"/>
      <c r="AH1264" s="180"/>
    </row>
    <row r="1265" ht="15.75" customHeight="1">
      <c r="A1265" s="201"/>
      <c r="B1265" s="167"/>
      <c r="C1265" s="160"/>
      <c r="D1265" s="167"/>
      <c r="E1265" s="96"/>
      <c r="F1265" s="202"/>
      <c r="G1265" s="160"/>
      <c r="H1265" s="160"/>
      <c r="I1265" s="160"/>
      <c r="J1265" s="160"/>
      <c r="K1265" s="203"/>
      <c r="L1265" s="180"/>
      <c r="M1265" s="180"/>
      <c r="N1265" s="180"/>
      <c r="O1265" s="180"/>
      <c r="P1265" s="180"/>
      <c r="Q1265" s="180"/>
      <c r="R1265" s="180"/>
      <c r="S1265" s="204"/>
      <c r="T1265" s="204"/>
      <c r="U1265" s="180"/>
      <c r="V1265" s="180"/>
      <c r="W1265" s="180"/>
      <c r="X1265" s="180"/>
      <c r="Y1265" s="180"/>
      <c r="Z1265" s="180"/>
      <c r="AA1265" s="180"/>
      <c r="AB1265" s="180"/>
      <c r="AC1265" s="180"/>
      <c r="AD1265" s="180"/>
      <c r="AE1265" s="180"/>
      <c r="AF1265" s="180"/>
      <c r="AG1265" s="180"/>
      <c r="AH1265" s="180"/>
    </row>
    <row r="1266" ht="15.75" customHeight="1">
      <c r="A1266" s="201"/>
      <c r="B1266" s="167"/>
      <c r="C1266" s="160"/>
      <c r="D1266" s="167"/>
      <c r="E1266" s="96"/>
      <c r="F1266" s="202"/>
      <c r="G1266" s="160"/>
      <c r="H1266" s="160"/>
      <c r="I1266" s="160"/>
      <c r="J1266" s="160"/>
      <c r="K1266" s="203"/>
      <c r="L1266" s="180"/>
      <c r="M1266" s="180"/>
      <c r="N1266" s="180"/>
      <c r="O1266" s="180"/>
      <c r="P1266" s="180"/>
      <c r="Q1266" s="180"/>
      <c r="R1266" s="180"/>
      <c r="S1266" s="204"/>
      <c r="T1266" s="204"/>
      <c r="U1266" s="180"/>
      <c r="V1266" s="180"/>
      <c r="W1266" s="180"/>
      <c r="X1266" s="180"/>
      <c r="Y1266" s="180"/>
      <c r="Z1266" s="180"/>
      <c r="AA1266" s="180"/>
      <c r="AB1266" s="180"/>
      <c r="AC1266" s="180"/>
      <c r="AD1266" s="180"/>
      <c r="AE1266" s="180"/>
      <c r="AF1266" s="180"/>
      <c r="AG1266" s="180"/>
      <c r="AH1266" s="180"/>
    </row>
    <row r="1267" ht="15.75" customHeight="1">
      <c r="A1267" s="201"/>
      <c r="B1267" s="167"/>
      <c r="C1267" s="160"/>
      <c r="D1267" s="167"/>
      <c r="E1267" s="96"/>
      <c r="F1267" s="202"/>
      <c r="G1267" s="160"/>
      <c r="H1267" s="160"/>
      <c r="I1267" s="160"/>
      <c r="J1267" s="160"/>
      <c r="K1267" s="203"/>
      <c r="L1267" s="180"/>
      <c r="M1267" s="180"/>
      <c r="N1267" s="180"/>
      <c r="O1267" s="180"/>
      <c r="P1267" s="180"/>
      <c r="Q1267" s="180"/>
      <c r="R1267" s="180"/>
      <c r="S1267" s="204"/>
      <c r="T1267" s="204"/>
      <c r="U1267" s="180"/>
      <c r="V1267" s="180"/>
      <c r="W1267" s="180"/>
      <c r="X1267" s="180"/>
      <c r="Y1267" s="180"/>
      <c r="Z1267" s="180"/>
      <c r="AA1267" s="180"/>
      <c r="AB1267" s="180"/>
      <c r="AC1267" s="180"/>
      <c r="AD1267" s="180"/>
      <c r="AE1267" s="180"/>
      <c r="AF1267" s="180"/>
      <c r="AG1267" s="180"/>
      <c r="AH1267" s="180"/>
    </row>
    <row r="1268" ht="15.75" customHeight="1">
      <c r="A1268" s="201"/>
      <c r="B1268" s="167"/>
      <c r="C1268" s="160"/>
      <c r="D1268" s="167"/>
      <c r="E1268" s="96"/>
      <c r="F1268" s="202"/>
      <c r="G1268" s="160"/>
      <c r="H1268" s="160"/>
      <c r="I1268" s="160"/>
      <c r="J1268" s="160"/>
      <c r="K1268" s="203"/>
      <c r="L1268" s="180"/>
      <c r="M1268" s="180"/>
      <c r="N1268" s="180"/>
      <c r="O1268" s="180"/>
      <c r="P1268" s="180"/>
      <c r="Q1268" s="180"/>
      <c r="R1268" s="180"/>
      <c r="S1268" s="204"/>
      <c r="T1268" s="204"/>
      <c r="U1268" s="180"/>
      <c r="V1268" s="180"/>
      <c r="W1268" s="180"/>
      <c r="X1268" s="180"/>
      <c r="Y1268" s="180"/>
      <c r="Z1268" s="180"/>
      <c r="AA1268" s="180"/>
      <c r="AB1268" s="180"/>
      <c r="AC1268" s="180"/>
      <c r="AD1268" s="180"/>
      <c r="AE1268" s="180"/>
      <c r="AF1268" s="180"/>
      <c r="AG1268" s="180"/>
      <c r="AH1268" s="180"/>
    </row>
    <row r="1269" ht="15.75" customHeight="1">
      <c r="A1269" s="201"/>
      <c r="B1269" s="167"/>
      <c r="C1269" s="160"/>
      <c r="D1269" s="167"/>
      <c r="E1269" s="96"/>
      <c r="F1269" s="202"/>
      <c r="G1269" s="160"/>
      <c r="H1269" s="160"/>
      <c r="I1269" s="160"/>
      <c r="J1269" s="160"/>
      <c r="K1269" s="203"/>
      <c r="L1269" s="180"/>
      <c r="M1269" s="180"/>
      <c r="N1269" s="180"/>
      <c r="O1269" s="180"/>
      <c r="P1269" s="180"/>
      <c r="Q1269" s="180"/>
      <c r="R1269" s="180"/>
      <c r="S1269" s="204"/>
      <c r="T1269" s="204"/>
      <c r="U1269" s="180"/>
      <c r="V1269" s="180"/>
      <c r="W1269" s="180"/>
      <c r="X1269" s="180"/>
      <c r="Y1269" s="180"/>
      <c r="Z1269" s="180"/>
      <c r="AA1269" s="180"/>
      <c r="AB1269" s="180"/>
      <c r="AC1269" s="180"/>
      <c r="AD1269" s="180"/>
      <c r="AE1269" s="180"/>
      <c r="AF1269" s="180"/>
      <c r="AG1269" s="180"/>
      <c r="AH1269" s="180"/>
    </row>
    <row r="1270" ht="15.75" customHeight="1">
      <c r="A1270" s="201"/>
      <c r="B1270" s="167"/>
      <c r="C1270" s="160"/>
      <c r="D1270" s="167"/>
      <c r="E1270" s="96"/>
      <c r="F1270" s="202"/>
      <c r="G1270" s="160"/>
      <c r="H1270" s="160"/>
      <c r="I1270" s="160"/>
      <c r="J1270" s="160"/>
      <c r="K1270" s="203"/>
      <c r="L1270" s="180"/>
      <c r="M1270" s="180"/>
      <c r="N1270" s="180"/>
      <c r="O1270" s="180"/>
      <c r="P1270" s="180"/>
      <c r="Q1270" s="180"/>
      <c r="R1270" s="180"/>
      <c r="S1270" s="204"/>
      <c r="T1270" s="204"/>
      <c r="U1270" s="180"/>
      <c r="V1270" s="180"/>
      <c r="W1270" s="180"/>
      <c r="X1270" s="180"/>
      <c r="Y1270" s="180"/>
      <c r="Z1270" s="180"/>
      <c r="AA1270" s="180"/>
      <c r="AB1270" s="180"/>
      <c r="AC1270" s="180"/>
      <c r="AD1270" s="180"/>
      <c r="AE1270" s="180"/>
      <c r="AF1270" s="180"/>
      <c r="AG1270" s="180"/>
      <c r="AH1270" s="180"/>
    </row>
    <row r="1271" ht="15.75" customHeight="1">
      <c r="A1271" s="201"/>
      <c r="B1271" s="167"/>
      <c r="C1271" s="160"/>
      <c r="D1271" s="167"/>
      <c r="E1271" s="96"/>
      <c r="F1271" s="202"/>
      <c r="G1271" s="160"/>
      <c r="H1271" s="160"/>
      <c r="I1271" s="160"/>
      <c r="J1271" s="160"/>
      <c r="K1271" s="203"/>
      <c r="L1271" s="180"/>
      <c r="M1271" s="180"/>
      <c r="N1271" s="180"/>
      <c r="O1271" s="180"/>
      <c r="P1271" s="180"/>
      <c r="Q1271" s="180"/>
      <c r="R1271" s="180"/>
      <c r="S1271" s="204"/>
      <c r="T1271" s="204"/>
      <c r="U1271" s="180"/>
      <c r="V1271" s="180"/>
      <c r="W1271" s="180"/>
      <c r="X1271" s="180"/>
      <c r="Y1271" s="180"/>
      <c r="Z1271" s="180"/>
      <c r="AA1271" s="180"/>
      <c r="AB1271" s="180"/>
      <c r="AC1271" s="180"/>
      <c r="AD1271" s="180"/>
      <c r="AE1271" s="180"/>
      <c r="AF1271" s="180"/>
      <c r="AG1271" s="180"/>
      <c r="AH1271" s="180"/>
    </row>
    <row r="1272" ht="15.75" customHeight="1">
      <c r="A1272" s="201"/>
      <c r="B1272" s="167"/>
      <c r="C1272" s="160"/>
      <c r="D1272" s="167"/>
      <c r="E1272" s="96"/>
      <c r="F1272" s="202"/>
      <c r="G1272" s="160"/>
      <c r="H1272" s="160"/>
      <c r="I1272" s="160"/>
      <c r="J1272" s="160"/>
      <c r="K1272" s="203"/>
      <c r="L1272" s="180"/>
      <c r="M1272" s="180"/>
      <c r="N1272" s="180"/>
      <c r="O1272" s="180"/>
      <c r="P1272" s="180"/>
      <c r="Q1272" s="180"/>
      <c r="R1272" s="180"/>
      <c r="S1272" s="204"/>
      <c r="T1272" s="204"/>
      <c r="U1272" s="180"/>
      <c r="V1272" s="180"/>
      <c r="W1272" s="180"/>
      <c r="X1272" s="180"/>
      <c r="Y1272" s="180"/>
      <c r="Z1272" s="180"/>
      <c r="AA1272" s="180"/>
      <c r="AB1272" s="180"/>
      <c r="AC1272" s="180"/>
      <c r="AD1272" s="180"/>
      <c r="AE1272" s="180"/>
      <c r="AF1272" s="180"/>
      <c r="AG1272" s="180"/>
      <c r="AH1272" s="180"/>
    </row>
    <row r="1273" ht="15.75" customHeight="1">
      <c r="A1273" s="201"/>
      <c r="B1273" s="167"/>
      <c r="C1273" s="160"/>
      <c r="D1273" s="167"/>
      <c r="E1273" s="96"/>
      <c r="F1273" s="202"/>
      <c r="G1273" s="160"/>
      <c r="H1273" s="160"/>
      <c r="I1273" s="160"/>
      <c r="J1273" s="160"/>
      <c r="K1273" s="203"/>
      <c r="L1273" s="180"/>
      <c r="M1273" s="180"/>
      <c r="N1273" s="180"/>
      <c r="O1273" s="180"/>
      <c r="P1273" s="180"/>
      <c r="Q1273" s="180"/>
      <c r="R1273" s="180"/>
      <c r="S1273" s="204"/>
      <c r="T1273" s="204"/>
      <c r="U1273" s="180"/>
      <c r="V1273" s="180"/>
      <c r="W1273" s="180"/>
      <c r="X1273" s="180"/>
      <c r="Y1273" s="180"/>
      <c r="Z1273" s="180"/>
      <c r="AA1273" s="180"/>
      <c r="AB1273" s="180"/>
      <c r="AC1273" s="180"/>
      <c r="AD1273" s="180"/>
      <c r="AE1273" s="180"/>
      <c r="AF1273" s="180"/>
      <c r="AG1273" s="180"/>
      <c r="AH1273" s="180"/>
    </row>
    <row r="1274" ht="15.75" customHeight="1">
      <c r="A1274" s="201"/>
      <c r="B1274" s="167"/>
      <c r="C1274" s="160"/>
      <c r="D1274" s="167"/>
      <c r="E1274" s="96"/>
      <c r="F1274" s="202"/>
      <c r="G1274" s="160"/>
      <c r="H1274" s="160"/>
      <c r="I1274" s="160"/>
      <c r="J1274" s="160"/>
      <c r="K1274" s="203"/>
      <c r="L1274" s="180"/>
      <c r="M1274" s="180"/>
      <c r="N1274" s="180"/>
      <c r="O1274" s="180"/>
      <c r="P1274" s="180"/>
      <c r="Q1274" s="180"/>
      <c r="R1274" s="180"/>
      <c r="S1274" s="204"/>
      <c r="T1274" s="204"/>
      <c r="U1274" s="180"/>
      <c r="V1274" s="180"/>
      <c r="W1274" s="180"/>
      <c r="X1274" s="180"/>
      <c r="Y1274" s="180"/>
      <c r="Z1274" s="180"/>
      <c r="AA1274" s="180"/>
      <c r="AB1274" s="180"/>
      <c r="AC1274" s="180"/>
      <c r="AD1274" s="180"/>
      <c r="AE1274" s="180"/>
      <c r="AF1274" s="180"/>
      <c r="AG1274" s="180"/>
      <c r="AH1274" s="180"/>
    </row>
    <row r="1275" ht="15.75" customHeight="1">
      <c r="A1275" s="201"/>
      <c r="B1275" s="167"/>
      <c r="C1275" s="160"/>
      <c r="D1275" s="167"/>
      <c r="E1275" s="96"/>
      <c r="F1275" s="202"/>
      <c r="G1275" s="160"/>
      <c r="H1275" s="160"/>
      <c r="I1275" s="160"/>
      <c r="J1275" s="160"/>
      <c r="K1275" s="203"/>
      <c r="L1275" s="180"/>
      <c r="M1275" s="180"/>
      <c r="N1275" s="180"/>
      <c r="O1275" s="180"/>
      <c r="P1275" s="180"/>
      <c r="Q1275" s="180"/>
      <c r="R1275" s="180"/>
      <c r="S1275" s="204"/>
      <c r="T1275" s="204"/>
      <c r="U1275" s="180"/>
      <c r="V1275" s="180"/>
      <c r="W1275" s="180"/>
      <c r="X1275" s="180"/>
      <c r="Y1275" s="180"/>
      <c r="Z1275" s="180"/>
      <c r="AA1275" s="180"/>
      <c r="AB1275" s="180"/>
      <c r="AC1275" s="180"/>
      <c r="AD1275" s="180"/>
      <c r="AE1275" s="180"/>
      <c r="AF1275" s="180"/>
      <c r="AG1275" s="180"/>
      <c r="AH1275" s="180"/>
    </row>
    <row r="1276" ht="15.75" customHeight="1">
      <c r="A1276" s="201"/>
      <c r="B1276" s="167"/>
      <c r="C1276" s="160"/>
      <c r="D1276" s="167"/>
      <c r="E1276" s="96"/>
      <c r="F1276" s="202"/>
      <c r="G1276" s="160"/>
      <c r="H1276" s="160"/>
      <c r="I1276" s="160"/>
      <c r="J1276" s="160"/>
      <c r="K1276" s="203"/>
      <c r="L1276" s="180"/>
      <c r="M1276" s="180"/>
      <c r="N1276" s="180"/>
      <c r="O1276" s="180"/>
      <c r="P1276" s="180"/>
      <c r="Q1276" s="180"/>
      <c r="R1276" s="180"/>
      <c r="S1276" s="204"/>
      <c r="T1276" s="204"/>
      <c r="U1276" s="180"/>
      <c r="V1276" s="180"/>
      <c r="W1276" s="180"/>
      <c r="X1276" s="180"/>
      <c r="Y1276" s="180"/>
      <c r="Z1276" s="180"/>
      <c r="AA1276" s="180"/>
      <c r="AB1276" s="180"/>
      <c r="AC1276" s="180"/>
      <c r="AD1276" s="180"/>
      <c r="AE1276" s="180"/>
      <c r="AF1276" s="180"/>
      <c r="AG1276" s="180"/>
      <c r="AH1276" s="180"/>
    </row>
    <row r="1277" ht="15.75" customHeight="1">
      <c r="A1277" s="201"/>
      <c r="B1277" s="167"/>
      <c r="C1277" s="160"/>
      <c r="D1277" s="167"/>
      <c r="E1277" s="96"/>
      <c r="F1277" s="202"/>
      <c r="G1277" s="160"/>
      <c r="H1277" s="160"/>
      <c r="I1277" s="160"/>
      <c r="J1277" s="160"/>
      <c r="K1277" s="203"/>
      <c r="L1277" s="180"/>
      <c r="M1277" s="180"/>
      <c r="N1277" s="180"/>
      <c r="O1277" s="180"/>
      <c r="P1277" s="180"/>
      <c r="Q1277" s="180"/>
      <c r="R1277" s="180"/>
      <c r="S1277" s="204"/>
      <c r="T1277" s="204"/>
      <c r="U1277" s="180"/>
      <c r="V1277" s="180"/>
      <c r="W1277" s="180"/>
      <c r="X1277" s="180"/>
      <c r="Y1277" s="180"/>
      <c r="Z1277" s="180"/>
      <c r="AA1277" s="180"/>
      <c r="AB1277" s="180"/>
      <c r="AC1277" s="180"/>
      <c r="AD1277" s="180"/>
      <c r="AE1277" s="180"/>
      <c r="AF1277" s="180"/>
      <c r="AG1277" s="180"/>
      <c r="AH1277" s="180"/>
    </row>
    <row r="1278" ht="15.75" customHeight="1">
      <c r="A1278" s="201"/>
      <c r="B1278" s="167"/>
      <c r="C1278" s="160"/>
      <c r="D1278" s="167"/>
      <c r="E1278" s="96"/>
      <c r="F1278" s="202"/>
      <c r="G1278" s="160"/>
      <c r="H1278" s="160"/>
      <c r="I1278" s="160"/>
      <c r="J1278" s="160"/>
      <c r="K1278" s="203"/>
      <c r="L1278" s="180"/>
      <c r="M1278" s="180"/>
      <c r="N1278" s="180"/>
      <c r="O1278" s="180"/>
      <c r="P1278" s="180"/>
      <c r="Q1278" s="180"/>
      <c r="R1278" s="180"/>
      <c r="S1278" s="204"/>
      <c r="T1278" s="204"/>
      <c r="U1278" s="180"/>
      <c r="V1278" s="180"/>
      <c r="W1278" s="180"/>
      <c r="X1278" s="180"/>
      <c r="Y1278" s="180"/>
      <c r="Z1278" s="180"/>
      <c r="AA1278" s="180"/>
      <c r="AB1278" s="180"/>
      <c r="AC1278" s="180"/>
      <c r="AD1278" s="180"/>
      <c r="AE1278" s="180"/>
      <c r="AF1278" s="180"/>
      <c r="AG1278" s="180"/>
      <c r="AH1278" s="180"/>
    </row>
    <row r="1279" ht="15.75" customHeight="1">
      <c r="A1279" s="201"/>
      <c r="B1279" s="167"/>
      <c r="C1279" s="160"/>
      <c r="D1279" s="167"/>
      <c r="E1279" s="96"/>
      <c r="F1279" s="202"/>
      <c r="G1279" s="160"/>
      <c r="H1279" s="160"/>
      <c r="I1279" s="160"/>
      <c r="J1279" s="160"/>
      <c r="K1279" s="203"/>
      <c r="L1279" s="180"/>
      <c r="M1279" s="180"/>
      <c r="N1279" s="180"/>
      <c r="O1279" s="180"/>
      <c r="P1279" s="180"/>
      <c r="Q1279" s="180"/>
      <c r="R1279" s="180"/>
      <c r="S1279" s="204"/>
      <c r="T1279" s="204"/>
      <c r="U1279" s="180"/>
      <c r="V1279" s="180"/>
      <c r="W1279" s="180"/>
      <c r="X1279" s="180"/>
      <c r="Y1279" s="180"/>
      <c r="Z1279" s="180"/>
      <c r="AA1279" s="180"/>
      <c r="AB1279" s="180"/>
      <c r="AC1279" s="180"/>
      <c r="AD1279" s="180"/>
      <c r="AE1279" s="180"/>
      <c r="AF1279" s="180"/>
      <c r="AG1279" s="180"/>
      <c r="AH1279" s="180"/>
    </row>
    <row r="1280" ht="15.75" customHeight="1">
      <c r="A1280" s="201"/>
      <c r="B1280" s="167"/>
      <c r="C1280" s="160"/>
      <c r="D1280" s="167"/>
      <c r="E1280" s="96"/>
      <c r="F1280" s="202"/>
      <c r="G1280" s="160"/>
      <c r="H1280" s="160"/>
      <c r="I1280" s="160"/>
      <c r="J1280" s="160"/>
      <c r="K1280" s="203"/>
      <c r="L1280" s="180"/>
      <c r="M1280" s="180"/>
      <c r="N1280" s="180"/>
      <c r="O1280" s="180"/>
      <c r="P1280" s="180"/>
      <c r="Q1280" s="180"/>
      <c r="R1280" s="180"/>
      <c r="S1280" s="204"/>
      <c r="T1280" s="204"/>
      <c r="U1280" s="180"/>
      <c r="V1280" s="180"/>
      <c r="W1280" s="180"/>
      <c r="X1280" s="180"/>
      <c r="Y1280" s="180"/>
      <c r="Z1280" s="180"/>
      <c r="AA1280" s="180"/>
      <c r="AB1280" s="180"/>
      <c r="AC1280" s="180"/>
      <c r="AD1280" s="180"/>
      <c r="AE1280" s="180"/>
      <c r="AF1280" s="180"/>
      <c r="AG1280" s="180"/>
      <c r="AH1280" s="180"/>
    </row>
    <row r="1281" ht="15.75" customHeight="1">
      <c r="A1281" s="201"/>
      <c r="B1281" s="167"/>
      <c r="C1281" s="160"/>
      <c r="D1281" s="167"/>
      <c r="E1281" s="96"/>
      <c r="F1281" s="202"/>
      <c r="G1281" s="160"/>
      <c r="H1281" s="160"/>
      <c r="I1281" s="160"/>
      <c r="J1281" s="160"/>
      <c r="K1281" s="203"/>
      <c r="L1281" s="180"/>
      <c r="M1281" s="180"/>
      <c r="N1281" s="180"/>
      <c r="O1281" s="180"/>
      <c r="P1281" s="180"/>
      <c r="Q1281" s="180"/>
      <c r="R1281" s="180"/>
      <c r="S1281" s="204"/>
      <c r="T1281" s="204"/>
      <c r="U1281" s="180"/>
      <c r="V1281" s="180"/>
      <c r="W1281" s="180"/>
      <c r="X1281" s="180"/>
      <c r="Y1281" s="180"/>
      <c r="Z1281" s="180"/>
      <c r="AA1281" s="180"/>
      <c r="AB1281" s="180"/>
      <c r="AC1281" s="180"/>
      <c r="AD1281" s="180"/>
      <c r="AE1281" s="180"/>
      <c r="AF1281" s="180"/>
      <c r="AG1281" s="180"/>
      <c r="AH1281" s="180"/>
    </row>
    <row r="1282" ht="15.75" customHeight="1">
      <c r="A1282" s="201"/>
      <c r="B1282" s="167"/>
      <c r="C1282" s="160"/>
      <c r="D1282" s="167"/>
      <c r="E1282" s="96"/>
      <c r="F1282" s="202"/>
      <c r="G1282" s="160"/>
      <c r="H1282" s="160"/>
      <c r="I1282" s="160"/>
      <c r="J1282" s="160"/>
      <c r="K1282" s="203"/>
      <c r="L1282" s="180"/>
      <c r="M1282" s="180"/>
      <c r="N1282" s="180"/>
      <c r="O1282" s="180"/>
      <c r="P1282" s="180"/>
      <c r="Q1282" s="180"/>
      <c r="R1282" s="180"/>
      <c r="S1282" s="204"/>
      <c r="T1282" s="204"/>
      <c r="U1282" s="180"/>
      <c r="V1282" s="180"/>
      <c r="W1282" s="180"/>
      <c r="X1282" s="180"/>
      <c r="Y1282" s="180"/>
      <c r="Z1282" s="180"/>
      <c r="AA1282" s="180"/>
      <c r="AB1282" s="180"/>
      <c r="AC1282" s="180"/>
      <c r="AD1282" s="180"/>
      <c r="AE1282" s="180"/>
      <c r="AF1282" s="180"/>
      <c r="AG1282" s="180"/>
      <c r="AH1282" s="180"/>
    </row>
    <row r="1283" ht="15.75" customHeight="1">
      <c r="A1283" s="201"/>
      <c r="B1283" s="167"/>
      <c r="C1283" s="160"/>
      <c r="D1283" s="167"/>
      <c r="E1283" s="96"/>
      <c r="F1283" s="202"/>
      <c r="G1283" s="160"/>
      <c r="H1283" s="160"/>
      <c r="I1283" s="160"/>
      <c r="J1283" s="160"/>
      <c r="K1283" s="203"/>
      <c r="L1283" s="180"/>
      <c r="M1283" s="180"/>
      <c r="N1283" s="180"/>
      <c r="O1283" s="180"/>
      <c r="P1283" s="180"/>
      <c r="Q1283" s="180"/>
      <c r="R1283" s="180"/>
      <c r="S1283" s="204"/>
      <c r="T1283" s="204"/>
      <c r="U1283" s="180"/>
      <c r="V1283" s="180"/>
      <c r="W1283" s="180"/>
      <c r="X1283" s="180"/>
      <c r="Y1283" s="180"/>
      <c r="Z1283" s="180"/>
      <c r="AA1283" s="180"/>
      <c r="AB1283" s="180"/>
      <c r="AC1283" s="180"/>
      <c r="AD1283" s="180"/>
      <c r="AE1283" s="180"/>
      <c r="AF1283" s="180"/>
      <c r="AG1283" s="180"/>
      <c r="AH1283" s="180"/>
    </row>
    <row r="1284" ht="15.75" customHeight="1">
      <c r="A1284" s="201"/>
      <c r="B1284" s="167"/>
      <c r="C1284" s="160"/>
      <c r="D1284" s="167"/>
      <c r="E1284" s="96"/>
      <c r="F1284" s="202"/>
      <c r="G1284" s="160"/>
      <c r="H1284" s="160"/>
      <c r="I1284" s="160"/>
      <c r="J1284" s="160"/>
      <c r="K1284" s="203"/>
      <c r="L1284" s="180"/>
      <c r="M1284" s="180"/>
      <c r="N1284" s="180"/>
      <c r="O1284" s="180"/>
      <c r="P1284" s="180"/>
      <c r="Q1284" s="180"/>
      <c r="R1284" s="180"/>
      <c r="S1284" s="204"/>
      <c r="T1284" s="204"/>
      <c r="U1284" s="180"/>
      <c r="V1284" s="180"/>
      <c r="W1284" s="180"/>
      <c r="X1284" s="180"/>
      <c r="Y1284" s="180"/>
      <c r="Z1284" s="180"/>
      <c r="AA1284" s="180"/>
      <c r="AB1284" s="180"/>
      <c r="AC1284" s="180"/>
      <c r="AD1284" s="180"/>
      <c r="AE1284" s="180"/>
      <c r="AF1284" s="180"/>
      <c r="AG1284" s="180"/>
      <c r="AH1284" s="180"/>
    </row>
    <row r="1285" ht="15.75" customHeight="1">
      <c r="A1285" s="201"/>
      <c r="B1285" s="167"/>
      <c r="C1285" s="160"/>
      <c r="D1285" s="167"/>
      <c r="E1285" s="96"/>
      <c r="F1285" s="202"/>
      <c r="G1285" s="160"/>
      <c r="H1285" s="160"/>
      <c r="I1285" s="160"/>
      <c r="J1285" s="160"/>
      <c r="K1285" s="203"/>
      <c r="L1285" s="180"/>
      <c r="M1285" s="180"/>
      <c r="N1285" s="180"/>
      <c r="O1285" s="180"/>
      <c r="P1285" s="180"/>
      <c r="Q1285" s="180"/>
      <c r="R1285" s="180"/>
      <c r="S1285" s="204"/>
      <c r="T1285" s="204"/>
      <c r="U1285" s="180"/>
      <c r="V1285" s="180"/>
      <c r="W1285" s="180"/>
      <c r="X1285" s="180"/>
      <c r="Y1285" s="180"/>
      <c r="Z1285" s="180"/>
      <c r="AA1285" s="180"/>
      <c r="AB1285" s="180"/>
      <c r="AC1285" s="180"/>
      <c r="AD1285" s="180"/>
      <c r="AE1285" s="180"/>
      <c r="AF1285" s="180"/>
      <c r="AG1285" s="180"/>
      <c r="AH1285" s="180"/>
    </row>
    <row r="1286" ht="15.75" customHeight="1">
      <c r="A1286" s="201"/>
      <c r="B1286" s="167"/>
      <c r="C1286" s="160"/>
      <c r="D1286" s="167"/>
      <c r="E1286" s="96"/>
      <c r="F1286" s="202"/>
      <c r="G1286" s="160"/>
      <c r="H1286" s="160"/>
      <c r="I1286" s="160"/>
      <c r="J1286" s="160"/>
      <c r="K1286" s="203"/>
      <c r="L1286" s="180"/>
      <c r="M1286" s="180"/>
      <c r="N1286" s="180"/>
      <c r="O1286" s="180"/>
      <c r="P1286" s="180"/>
      <c r="Q1286" s="180"/>
      <c r="R1286" s="180"/>
      <c r="S1286" s="204"/>
      <c r="T1286" s="204"/>
      <c r="U1286" s="180"/>
      <c r="V1286" s="180"/>
      <c r="W1286" s="180"/>
      <c r="X1286" s="180"/>
      <c r="Y1286" s="180"/>
      <c r="Z1286" s="180"/>
      <c r="AA1286" s="180"/>
      <c r="AB1286" s="180"/>
      <c r="AC1286" s="180"/>
      <c r="AD1286" s="180"/>
      <c r="AE1286" s="180"/>
      <c r="AF1286" s="180"/>
      <c r="AG1286" s="180"/>
      <c r="AH1286" s="180"/>
    </row>
    <row r="1287" ht="15.75" customHeight="1">
      <c r="A1287" s="201"/>
      <c r="B1287" s="167"/>
      <c r="C1287" s="160"/>
      <c r="D1287" s="167"/>
      <c r="E1287" s="96"/>
      <c r="F1287" s="202"/>
      <c r="G1287" s="160"/>
      <c r="H1287" s="160"/>
      <c r="I1287" s="160"/>
      <c r="J1287" s="160"/>
      <c r="K1287" s="203"/>
      <c r="L1287" s="180"/>
      <c r="M1287" s="180"/>
      <c r="N1287" s="180"/>
      <c r="O1287" s="180"/>
      <c r="P1287" s="180"/>
      <c r="Q1287" s="180"/>
      <c r="R1287" s="180"/>
      <c r="S1287" s="204"/>
      <c r="T1287" s="204"/>
      <c r="U1287" s="180"/>
      <c r="V1287" s="180"/>
      <c r="W1287" s="180"/>
      <c r="X1287" s="180"/>
      <c r="Y1287" s="180"/>
      <c r="Z1287" s="180"/>
      <c r="AA1287" s="180"/>
      <c r="AB1287" s="180"/>
      <c r="AC1287" s="180"/>
      <c r="AD1287" s="180"/>
      <c r="AE1287" s="180"/>
      <c r="AF1287" s="180"/>
      <c r="AG1287" s="180"/>
      <c r="AH1287" s="180"/>
    </row>
    <row r="1288" ht="15.75" customHeight="1">
      <c r="A1288" s="201"/>
      <c r="B1288" s="167"/>
      <c r="C1288" s="160"/>
      <c r="D1288" s="167"/>
      <c r="E1288" s="96"/>
      <c r="F1288" s="202"/>
      <c r="G1288" s="160"/>
      <c r="H1288" s="160"/>
      <c r="I1288" s="160"/>
      <c r="J1288" s="160"/>
      <c r="K1288" s="203"/>
      <c r="L1288" s="180"/>
      <c r="M1288" s="180"/>
      <c r="N1288" s="180"/>
      <c r="O1288" s="180"/>
      <c r="P1288" s="180"/>
      <c r="Q1288" s="180"/>
      <c r="R1288" s="180"/>
      <c r="S1288" s="204"/>
      <c r="T1288" s="204"/>
      <c r="U1288" s="180"/>
      <c r="V1288" s="180"/>
      <c r="W1288" s="180"/>
      <c r="X1288" s="180"/>
      <c r="Y1288" s="180"/>
      <c r="Z1288" s="180"/>
      <c r="AA1288" s="180"/>
      <c r="AB1288" s="180"/>
      <c r="AC1288" s="180"/>
      <c r="AD1288" s="180"/>
      <c r="AE1288" s="180"/>
      <c r="AF1288" s="180"/>
      <c r="AG1288" s="180"/>
      <c r="AH1288" s="180"/>
    </row>
    <row r="1289" ht="15.75" customHeight="1">
      <c r="A1289" s="201"/>
      <c r="B1289" s="167"/>
      <c r="C1289" s="160"/>
      <c r="D1289" s="167"/>
      <c r="E1289" s="96"/>
      <c r="F1289" s="202"/>
      <c r="G1289" s="160"/>
      <c r="H1289" s="160"/>
      <c r="I1289" s="160"/>
      <c r="J1289" s="160"/>
      <c r="K1289" s="203"/>
      <c r="L1289" s="180"/>
      <c r="M1289" s="180"/>
      <c r="N1289" s="180"/>
      <c r="O1289" s="180"/>
      <c r="P1289" s="180"/>
      <c r="Q1289" s="180"/>
      <c r="R1289" s="180"/>
      <c r="S1289" s="204"/>
      <c r="T1289" s="204"/>
      <c r="U1289" s="180"/>
      <c r="V1289" s="180"/>
      <c r="W1289" s="180"/>
      <c r="X1289" s="180"/>
      <c r="Y1289" s="180"/>
      <c r="Z1289" s="180"/>
      <c r="AA1289" s="180"/>
      <c r="AB1289" s="180"/>
      <c r="AC1289" s="180"/>
      <c r="AD1289" s="180"/>
      <c r="AE1289" s="180"/>
      <c r="AF1289" s="180"/>
      <c r="AG1289" s="180"/>
      <c r="AH1289" s="180"/>
    </row>
    <row r="1290" ht="15.75" customHeight="1">
      <c r="A1290" s="201"/>
      <c r="B1290" s="167"/>
      <c r="C1290" s="160"/>
      <c r="D1290" s="167"/>
      <c r="E1290" s="96"/>
      <c r="F1290" s="202"/>
      <c r="G1290" s="160"/>
      <c r="H1290" s="160"/>
      <c r="I1290" s="160"/>
      <c r="J1290" s="160"/>
      <c r="K1290" s="203"/>
      <c r="L1290" s="180"/>
      <c r="M1290" s="180"/>
      <c r="N1290" s="180"/>
      <c r="O1290" s="180"/>
      <c r="P1290" s="180"/>
      <c r="Q1290" s="180"/>
      <c r="R1290" s="180"/>
      <c r="S1290" s="204"/>
      <c r="T1290" s="204"/>
      <c r="U1290" s="180"/>
      <c r="V1290" s="180"/>
      <c r="W1290" s="180"/>
      <c r="X1290" s="180"/>
      <c r="Y1290" s="180"/>
      <c r="Z1290" s="180"/>
      <c r="AA1290" s="180"/>
      <c r="AB1290" s="180"/>
      <c r="AC1290" s="180"/>
      <c r="AD1290" s="180"/>
      <c r="AE1290" s="180"/>
      <c r="AF1290" s="180"/>
      <c r="AG1290" s="180"/>
      <c r="AH1290" s="180"/>
    </row>
    <row r="1291" ht="15.75" customHeight="1">
      <c r="A1291" s="201"/>
      <c r="B1291" s="167"/>
      <c r="C1291" s="160"/>
      <c r="D1291" s="167"/>
      <c r="E1291" s="96"/>
      <c r="F1291" s="202"/>
      <c r="G1291" s="160"/>
      <c r="H1291" s="160"/>
      <c r="I1291" s="160"/>
      <c r="J1291" s="160"/>
      <c r="K1291" s="203"/>
      <c r="L1291" s="180"/>
      <c r="M1291" s="180"/>
      <c r="N1291" s="180"/>
      <c r="O1291" s="180"/>
      <c r="P1291" s="180"/>
      <c r="Q1291" s="180"/>
      <c r="R1291" s="180"/>
      <c r="S1291" s="204"/>
      <c r="T1291" s="204"/>
      <c r="U1291" s="180"/>
      <c r="V1291" s="180"/>
      <c r="W1291" s="180"/>
      <c r="X1291" s="180"/>
      <c r="Y1291" s="180"/>
      <c r="Z1291" s="180"/>
      <c r="AA1291" s="180"/>
      <c r="AB1291" s="180"/>
      <c r="AC1291" s="180"/>
      <c r="AD1291" s="180"/>
      <c r="AE1291" s="180"/>
      <c r="AF1291" s="180"/>
      <c r="AG1291" s="180"/>
      <c r="AH1291" s="180"/>
    </row>
    <row r="1292" ht="15.75" customHeight="1">
      <c r="A1292" s="201"/>
      <c r="B1292" s="167"/>
      <c r="C1292" s="160"/>
      <c r="D1292" s="167"/>
      <c r="E1292" s="96"/>
      <c r="F1292" s="202"/>
      <c r="G1292" s="160"/>
      <c r="H1292" s="160"/>
      <c r="I1292" s="160"/>
      <c r="J1292" s="160"/>
      <c r="K1292" s="203"/>
      <c r="L1292" s="180"/>
      <c r="M1292" s="180"/>
      <c r="N1292" s="180"/>
      <c r="O1292" s="180"/>
      <c r="P1292" s="180"/>
      <c r="Q1292" s="180"/>
      <c r="R1292" s="180"/>
      <c r="S1292" s="204"/>
      <c r="T1292" s="204"/>
      <c r="U1292" s="180"/>
      <c r="V1292" s="180"/>
      <c r="W1292" s="180"/>
      <c r="X1292" s="180"/>
      <c r="Y1292" s="180"/>
      <c r="Z1292" s="180"/>
      <c r="AA1292" s="180"/>
      <c r="AB1292" s="180"/>
      <c r="AC1292" s="180"/>
      <c r="AD1292" s="180"/>
      <c r="AE1292" s="180"/>
      <c r="AF1292" s="180"/>
      <c r="AG1292" s="180"/>
      <c r="AH1292" s="180"/>
    </row>
    <row r="1293" ht="15.75" customHeight="1">
      <c r="A1293" s="201"/>
      <c r="B1293" s="167"/>
      <c r="C1293" s="160"/>
      <c r="D1293" s="167"/>
      <c r="E1293" s="96"/>
      <c r="F1293" s="202"/>
      <c r="G1293" s="160"/>
      <c r="H1293" s="160"/>
      <c r="I1293" s="160"/>
      <c r="J1293" s="160"/>
      <c r="K1293" s="203"/>
      <c r="L1293" s="180"/>
      <c r="M1293" s="180"/>
      <c r="N1293" s="180"/>
      <c r="O1293" s="180"/>
      <c r="P1293" s="180"/>
      <c r="Q1293" s="180"/>
      <c r="R1293" s="180"/>
      <c r="S1293" s="204"/>
      <c r="T1293" s="204"/>
      <c r="U1293" s="180"/>
      <c r="V1293" s="180"/>
      <c r="W1293" s="180"/>
      <c r="X1293" s="180"/>
      <c r="Y1293" s="180"/>
      <c r="Z1293" s="180"/>
      <c r="AA1293" s="180"/>
      <c r="AB1293" s="180"/>
      <c r="AC1293" s="180"/>
      <c r="AD1293" s="180"/>
      <c r="AE1293" s="180"/>
      <c r="AF1293" s="180"/>
      <c r="AG1293" s="180"/>
      <c r="AH1293" s="180"/>
    </row>
    <row r="1294" ht="15.75" customHeight="1">
      <c r="A1294" s="201"/>
      <c r="B1294" s="167"/>
      <c r="C1294" s="160"/>
      <c r="D1294" s="167"/>
      <c r="E1294" s="96"/>
      <c r="F1294" s="202"/>
      <c r="G1294" s="160"/>
      <c r="H1294" s="160"/>
      <c r="I1294" s="160"/>
      <c r="J1294" s="160"/>
      <c r="K1294" s="203"/>
      <c r="L1294" s="180"/>
      <c r="M1294" s="180"/>
      <c r="N1294" s="180"/>
      <c r="O1294" s="180"/>
      <c r="P1294" s="180"/>
      <c r="Q1294" s="180"/>
      <c r="R1294" s="180"/>
      <c r="S1294" s="204"/>
      <c r="T1294" s="204"/>
      <c r="U1294" s="180"/>
      <c r="V1294" s="180"/>
      <c r="W1294" s="180"/>
      <c r="X1294" s="180"/>
      <c r="Y1294" s="180"/>
      <c r="Z1294" s="180"/>
      <c r="AA1294" s="180"/>
      <c r="AB1294" s="180"/>
      <c r="AC1294" s="180"/>
      <c r="AD1294" s="180"/>
      <c r="AE1294" s="180"/>
      <c r="AF1294" s="180"/>
      <c r="AG1294" s="180"/>
      <c r="AH1294" s="180"/>
    </row>
    <row r="1295" ht="15.75" customHeight="1">
      <c r="A1295" s="201"/>
      <c r="B1295" s="167"/>
      <c r="C1295" s="160"/>
      <c r="D1295" s="167"/>
      <c r="E1295" s="96"/>
      <c r="F1295" s="202"/>
      <c r="G1295" s="160"/>
      <c r="H1295" s="160"/>
      <c r="I1295" s="160"/>
      <c r="J1295" s="160"/>
      <c r="K1295" s="203"/>
      <c r="L1295" s="180"/>
      <c r="M1295" s="180"/>
      <c r="N1295" s="180"/>
      <c r="O1295" s="180"/>
      <c r="P1295" s="180"/>
      <c r="Q1295" s="180"/>
      <c r="R1295" s="180"/>
      <c r="S1295" s="204"/>
      <c r="T1295" s="204"/>
      <c r="U1295" s="180"/>
      <c r="V1295" s="180"/>
      <c r="W1295" s="180"/>
      <c r="X1295" s="180"/>
      <c r="Y1295" s="180"/>
      <c r="Z1295" s="180"/>
      <c r="AA1295" s="180"/>
      <c r="AB1295" s="180"/>
      <c r="AC1295" s="180"/>
      <c r="AD1295" s="180"/>
      <c r="AE1295" s="180"/>
      <c r="AF1295" s="180"/>
      <c r="AG1295" s="180"/>
      <c r="AH1295" s="180"/>
    </row>
    <row r="1296" ht="15.75" customHeight="1">
      <c r="A1296" s="201"/>
      <c r="B1296" s="167"/>
      <c r="C1296" s="160"/>
      <c r="D1296" s="167"/>
      <c r="E1296" s="96"/>
      <c r="F1296" s="202"/>
      <c r="G1296" s="160"/>
      <c r="H1296" s="160"/>
      <c r="I1296" s="160"/>
      <c r="J1296" s="160"/>
      <c r="K1296" s="203"/>
      <c r="L1296" s="180"/>
      <c r="M1296" s="180"/>
      <c r="N1296" s="180"/>
      <c r="O1296" s="180"/>
      <c r="P1296" s="180"/>
      <c r="Q1296" s="180"/>
      <c r="R1296" s="180"/>
      <c r="S1296" s="204"/>
      <c r="T1296" s="204"/>
      <c r="U1296" s="180"/>
      <c r="V1296" s="180"/>
      <c r="W1296" s="180"/>
      <c r="X1296" s="180"/>
      <c r="Y1296" s="180"/>
      <c r="Z1296" s="180"/>
      <c r="AA1296" s="180"/>
      <c r="AB1296" s="180"/>
      <c r="AC1296" s="180"/>
      <c r="AD1296" s="180"/>
      <c r="AE1296" s="180"/>
      <c r="AF1296" s="180"/>
      <c r="AG1296" s="180"/>
      <c r="AH1296" s="180"/>
    </row>
    <row r="1297" ht="15.75" customHeight="1">
      <c r="A1297" s="201"/>
      <c r="B1297" s="167"/>
      <c r="C1297" s="160"/>
      <c r="D1297" s="167"/>
      <c r="E1297" s="96"/>
      <c r="F1297" s="202"/>
      <c r="G1297" s="160"/>
      <c r="H1297" s="160"/>
      <c r="I1297" s="160"/>
      <c r="J1297" s="160"/>
      <c r="K1297" s="203"/>
      <c r="L1297" s="180"/>
      <c r="M1297" s="180"/>
      <c r="N1297" s="180"/>
      <c r="O1297" s="180"/>
      <c r="P1297" s="180"/>
      <c r="Q1297" s="180"/>
      <c r="R1297" s="180"/>
      <c r="S1297" s="204"/>
      <c r="T1297" s="204"/>
      <c r="U1297" s="180"/>
      <c r="V1297" s="180"/>
      <c r="W1297" s="180"/>
      <c r="X1297" s="180"/>
      <c r="Y1297" s="180"/>
      <c r="Z1297" s="180"/>
      <c r="AA1297" s="180"/>
      <c r="AB1297" s="180"/>
      <c r="AC1297" s="180"/>
      <c r="AD1297" s="180"/>
      <c r="AE1297" s="180"/>
      <c r="AF1297" s="180"/>
      <c r="AG1297" s="180"/>
      <c r="AH1297" s="180"/>
    </row>
    <row r="1298" ht="15.75" customHeight="1">
      <c r="A1298" s="201"/>
      <c r="B1298" s="167"/>
      <c r="C1298" s="160"/>
      <c r="D1298" s="167"/>
      <c r="E1298" s="96"/>
      <c r="F1298" s="202"/>
      <c r="G1298" s="160"/>
      <c r="H1298" s="160"/>
      <c r="I1298" s="160"/>
      <c r="J1298" s="160"/>
      <c r="K1298" s="203"/>
      <c r="L1298" s="180"/>
      <c r="M1298" s="180"/>
      <c r="N1298" s="180"/>
      <c r="O1298" s="180"/>
      <c r="P1298" s="180"/>
      <c r="Q1298" s="180"/>
      <c r="R1298" s="180"/>
      <c r="S1298" s="204"/>
      <c r="T1298" s="204"/>
      <c r="U1298" s="180"/>
      <c r="V1298" s="180"/>
      <c r="W1298" s="180"/>
      <c r="X1298" s="180"/>
      <c r="Y1298" s="180"/>
      <c r="Z1298" s="180"/>
      <c r="AA1298" s="180"/>
      <c r="AB1298" s="180"/>
      <c r="AC1298" s="180"/>
      <c r="AD1298" s="180"/>
      <c r="AE1298" s="180"/>
      <c r="AF1298" s="180"/>
      <c r="AG1298" s="180"/>
      <c r="AH1298" s="180"/>
    </row>
    <row r="1299" ht="15.75" customHeight="1">
      <c r="A1299" s="201"/>
      <c r="B1299" s="167"/>
      <c r="C1299" s="160"/>
      <c r="D1299" s="167"/>
      <c r="E1299" s="96"/>
      <c r="F1299" s="202"/>
      <c r="G1299" s="160"/>
      <c r="H1299" s="160"/>
      <c r="I1299" s="160"/>
      <c r="J1299" s="160"/>
      <c r="K1299" s="203"/>
      <c r="L1299" s="180"/>
      <c r="M1299" s="180"/>
      <c r="N1299" s="180"/>
      <c r="O1299" s="180"/>
      <c r="P1299" s="180"/>
      <c r="Q1299" s="180"/>
      <c r="R1299" s="180"/>
      <c r="S1299" s="204"/>
      <c r="T1299" s="204"/>
      <c r="U1299" s="180"/>
      <c r="V1299" s="180"/>
      <c r="W1299" s="180"/>
      <c r="X1299" s="180"/>
      <c r="Y1299" s="180"/>
      <c r="Z1299" s="180"/>
      <c r="AA1299" s="180"/>
      <c r="AB1299" s="180"/>
      <c r="AC1299" s="180"/>
      <c r="AD1299" s="180"/>
      <c r="AE1299" s="180"/>
      <c r="AF1299" s="180"/>
      <c r="AG1299" s="180"/>
      <c r="AH1299" s="180"/>
    </row>
    <row r="1300" ht="15.75" customHeight="1">
      <c r="A1300" s="201"/>
      <c r="B1300" s="167"/>
      <c r="C1300" s="160"/>
      <c r="D1300" s="167"/>
      <c r="E1300" s="96"/>
      <c r="F1300" s="202"/>
      <c r="G1300" s="160"/>
      <c r="H1300" s="160"/>
      <c r="I1300" s="160"/>
      <c r="J1300" s="160"/>
      <c r="K1300" s="203"/>
      <c r="L1300" s="180"/>
      <c r="M1300" s="180"/>
      <c r="N1300" s="180"/>
      <c r="O1300" s="180"/>
      <c r="P1300" s="180"/>
      <c r="Q1300" s="180"/>
      <c r="R1300" s="180"/>
      <c r="S1300" s="204"/>
      <c r="T1300" s="204"/>
      <c r="U1300" s="180"/>
      <c r="V1300" s="180"/>
      <c r="W1300" s="180"/>
      <c r="X1300" s="180"/>
      <c r="Y1300" s="180"/>
      <c r="Z1300" s="180"/>
      <c r="AA1300" s="180"/>
      <c r="AB1300" s="180"/>
      <c r="AC1300" s="180"/>
      <c r="AD1300" s="180"/>
      <c r="AE1300" s="180"/>
      <c r="AF1300" s="180"/>
      <c r="AG1300" s="180"/>
      <c r="AH1300" s="180"/>
    </row>
    <row r="1301" ht="15.75" customHeight="1">
      <c r="A1301" s="201"/>
      <c r="B1301" s="167"/>
      <c r="C1301" s="160"/>
      <c r="D1301" s="167"/>
      <c r="E1301" s="96"/>
      <c r="F1301" s="202"/>
      <c r="G1301" s="160"/>
      <c r="H1301" s="160"/>
      <c r="I1301" s="160"/>
      <c r="J1301" s="160"/>
      <c r="K1301" s="203"/>
      <c r="L1301" s="180"/>
      <c r="M1301" s="180"/>
      <c r="N1301" s="180"/>
      <c r="O1301" s="180"/>
      <c r="P1301" s="180"/>
      <c r="Q1301" s="180"/>
      <c r="R1301" s="180"/>
      <c r="S1301" s="204"/>
      <c r="T1301" s="204"/>
      <c r="U1301" s="180"/>
      <c r="V1301" s="180"/>
      <c r="W1301" s="180"/>
      <c r="X1301" s="180"/>
      <c r="Y1301" s="180"/>
      <c r="Z1301" s="180"/>
      <c r="AA1301" s="180"/>
      <c r="AB1301" s="180"/>
      <c r="AC1301" s="180"/>
      <c r="AD1301" s="180"/>
      <c r="AE1301" s="180"/>
      <c r="AF1301" s="180"/>
      <c r="AG1301" s="180"/>
      <c r="AH1301" s="180"/>
    </row>
    <row r="1302" ht="15.75" customHeight="1">
      <c r="A1302" s="201"/>
      <c r="B1302" s="167"/>
      <c r="C1302" s="160"/>
      <c r="D1302" s="167"/>
      <c r="E1302" s="96"/>
      <c r="F1302" s="202"/>
      <c r="G1302" s="160"/>
      <c r="H1302" s="160"/>
      <c r="I1302" s="160"/>
      <c r="J1302" s="160"/>
      <c r="K1302" s="203"/>
      <c r="L1302" s="180"/>
      <c r="M1302" s="180"/>
      <c r="N1302" s="180"/>
      <c r="O1302" s="180"/>
      <c r="P1302" s="180"/>
      <c r="Q1302" s="180"/>
      <c r="R1302" s="180"/>
      <c r="S1302" s="204"/>
      <c r="T1302" s="204"/>
      <c r="U1302" s="180"/>
      <c r="V1302" s="180"/>
      <c r="W1302" s="180"/>
      <c r="X1302" s="180"/>
      <c r="Y1302" s="180"/>
      <c r="Z1302" s="180"/>
      <c r="AA1302" s="180"/>
      <c r="AB1302" s="180"/>
      <c r="AC1302" s="180"/>
      <c r="AD1302" s="180"/>
      <c r="AE1302" s="180"/>
      <c r="AF1302" s="180"/>
      <c r="AG1302" s="180"/>
      <c r="AH1302" s="180"/>
    </row>
    <row r="1303" ht="15.75" customHeight="1">
      <c r="A1303" s="201"/>
      <c r="B1303" s="167"/>
      <c r="C1303" s="160"/>
      <c r="D1303" s="167"/>
      <c r="E1303" s="96"/>
      <c r="F1303" s="202"/>
      <c r="G1303" s="160"/>
      <c r="H1303" s="160"/>
      <c r="I1303" s="160"/>
      <c r="J1303" s="160"/>
      <c r="K1303" s="203"/>
      <c r="L1303" s="180"/>
      <c r="M1303" s="180"/>
      <c r="N1303" s="180"/>
      <c r="O1303" s="180"/>
      <c r="P1303" s="180"/>
      <c r="Q1303" s="180"/>
      <c r="R1303" s="180"/>
      <c r="S1303" s="204"/>
      <c r="T1303" s="204"/>
      <c r="U1303" s="180"/>
      <c r="V1303" s="180"/>
      <c r="W1303" s="180"/>
      <c r="X1303" s="180"/>
      <c r="Y1303" s="180"/>
      <c r="Z1303" s="180"/>
      <c r="AA1303" s="180"/>
      <c r="AB1303" s="180"/>
      <c r="AC1303" s="180"/>
      <c r="AD1303" s="180"/>
      <c r="AE1303" s="180"/>
      <c r="AF1303" s="180"/>
      <c r="AG1303" s="180"/>
      <c r="AH1303" s="180"/>
    </row>
    <row r="1304" ht="15.75" customHeight="1">
      <c r="A1304" s="201"/>
      <c r="B1304" s="167"/>
      <c r="C1304" s="160"/>
      <c r="D1304" s="167"/>
      <c r="E1304" s="96"/>
      <c r="F1304" s="202"/>
      <c r="G1304" s="160"/>
      <c r="H1304" s="160"/>
      <c r="I1304" s="160"/>
      <c r="J1304" s="160"/>
      <c r="K1304" s="203"/>
      <c r="L1304" s="180"/>
      <c r="M1304" s="180"/>
      <c r="N1304" s="180"/>
      <c r="O1304" s="180"/>
      <c r="P1304" s="180"/>
      <c r="Q1304" s="180"/>
      <c r="R1304" s="180"/>
      <c r="S1304" s="204"/>
      <c r="T1304" s="204"/>
      <c r="U1304" s="180"/>
      <c r="V1304" s="180"/>
      <c r="W1304" s="180"/>
      <c r="X1304" s="180"/>
      <c r="Y1304" s="180"/>
      <c r="Z1304" s="180"/>
      <c r="AA1304" s="180"/>
      <c r="AB1304" s="180"/>
      <c r="AC1304" s="180"/>
      <c r="AD1304" s="180"/>
      <c r="AE1304" s="180"/>
      <c r="AF1304" s="180"/>
      <c r="AG1304" s="180"/>
      <c r="AH1304" s="180"/>
    </row>
    <row r="1305" ht="15.75" customHeight="1">
      <c r="A1305" s="201"/>
      <c r="B1305" s="167"/>
      <c r="C1305" s="160"/>
      <c r="D1305" s="167"/>
      <c r="E1305" s="96"/>
      <c r="F1305" s="202"/>
      <c r="G1305" s="160"/>
      <c r="H1305" s="160"/>
      <c r="I1305" s="160"/>
      <c r="J1305" s="160"/>
      <c r="K1305" s="203"/>
      <c r="L1305" s="180"/>
      <c r="M1305" s="180"/>
      <c r="N1305" s="180"/>
      <c r="O1305" s="180"/>
      <c r="P1305" s="180"/>
      <c r="Q1305" s="180"/>
      <c r="R1305" s="180"/>
      <c r="S1305" s="204"/>
      <c r="T1305" s="204"/>
      <c r="U1305" s="180"/>
      <c r="V1305" s="180"/>
      <c r="W1305" s="180"/>
      <c r="X1305" s="180"/>
      <c r="Y1305" s="180"/>
      <c r="Z1305" s="180"/>
      <c r="AA1305" s="180"/>
      <c r="AB1305" s="180"/>
      <c r="AC1305" s="180"/>
      <c r="AD1305" s="180"/>
      <c r="AE1305" s="180"/>
      <c r="AF1305" s="180"/>
      <c r="AG1305" s="180"/>
      <c r="AH1305" s="180"/>
    </row>
    <row r="1306" ht="15.75" customHeight="1">
      <c r="A1306" s="201"/>
      <c r="B1306" s="167"/>
      <c r="C1306" s="160"/>
      <c r="D1306" s="167"/>
      <c r="E1306" s="96"/>
      <c r="F1306" s="202"/>
      <c r="G1306" s="160"/>
      <c r="H1306" s="160"/>
      <c r="I1306" s="160"/>
      <c r="J1306" s="160"/>
      <c r="K1306" s="203"/>
      <c r="L1306" s="180"/>
      <c r="M1306" s="180"/>
      <c r="N1306" s="180"/>
      <c r="O1306" s="180"/>
      <c r="P1306" s="180"/>
      <c r="Q1306" s="180"/>
      <c r="R1306" s="180"/>
      <c r="S1306" s="204"/>
      <c r="T1306" s="204"/>
      <c r="U1306" s="180"/>
      <c r="V1306" s="180"/>
      <c r="W1306" s="180"/>
      <c r="X1306" s="180"/>
      <c r="Y1306" s="180"/>
      <c r="Z1306" s="180"/>
      <c r="AA1306" s="180"/>
      <c r="AB1306" s="180"/>
      <c r="AC1306" s="180"/>
      <c r="AD1306" s="180"/>
      <c r="AE1306" s="180"/>
      <c r="AF1306" s="180"/>
      <c r="AG1306" s="180"/>
      <c r="AH1306" s="180"/>
    </row>
    <row r="1307" ht="15.75" customHeight="1">
      <c r="A1307" s="201"/>
      <c r="B1307" s="167"/>
      <c r="C1307" s="160"/>
      <c r="D1307" s="167"/>
      <c r="E1307" s="96"/>
      <c r="F1307" s="202"/>
      <c r="G1307" s="160"/>
      <c r="H1307" s="160"/>
      <c r="I1307" s="160"/>
      <c r="J1307" s="160"/>
      <c r="K1307" s="203"/>
      <c r="L1307" s="180"/>
      <c r="M1307" s="180"/>
      <c r="N1307" s="180"/>
      <c r="O1307" s="180"/>
      <c r="P1307" s="180"/>
      <c r="Q1307" s="180"/>
      <c r="R1307" s="180"/>
      <c r="S1307" s="204"/>
      <c r="T1307" s="204"/>
      <c r="U1307" s="180"/>
      <c r="V1307" s="180"/>
      <c r="W1307" s="180"/>
      <c r="X1307" s="180"/>
      <c r="Y1307" s="180"/>
      <c r="Z1307" s="180"/>
      <c r="AA1307" s="180"/>
      <c r="AB1307" s="180"/>
      <c r="AC1307" s="180"/>
      <c r="AD1307" s="180"/>
      <c r="AE1307" s="180"/>
      <c r="AF1307" s="180"/>
      <c r="AG1307" s="180"/>
      <c r="AH1307" s="180"/>
    </row>
    <row r="1308" ht="15.75" customHeight="1">
      <c r="A1308" s="201"/>
      <c r="B1308" s="167"/>
      <c r="C1308" s="160"/>
      <c r="D1308" s="167"/>
      <c r="E1308" s="96"/>
      <c r="F1308" s="202"/>
      <c r="G1308" s="160"/>
      <c r="H1308" s="160"/>
      <c r="I1308" s="160"/>
      <c r="J1308" s="160"/>
      <c r="K1308" s="203"/>
      <c r="L1308" s="180"/>
      <c r="M1308" s="180"/>
      <c r="N1308" s="180"/>
      <c r="O1308" s="180"/>
      <c r="P1308" s="180"/>
      <c r="Q1308" s="180"/>
      <c r="R1308" s="180"/>
      <c r="S1308" s="204"/>
      <c r="T1308" s="204"/>
      <c r="U1308" s="180"/>
      <c r="V1308" s="180"/>
      <c r="W1308" s="180"/>
      <c r="X1308" s="180"/>
      <c r="Y1308" s="180"/>
      <c r="Z1308" s="180"/>
      <c r="AA1308" s="180"/>
      <c r="AB1308" s="180"/>
      <c r="AC1308" s="180"/>
      <c r="AD1308" s="180"/>
      <c r="AE1308" s="180"/>
      <c r="AF1308" s="180"/>
      <c r="AG1308" s="180"/>
      <c r="AH1308" s="180"/>
    </row>
    <row r="1309" ht="15.75" customHeight="1">
      <c r="A1309" s="201"/>
      <c r="B1309" s="167"/>
      <c r="C1309" s="160"/>
      <c r="D1309" s="167"/>
      <c r="E1309" s="96"/>
      <c r="F1309" s="202"/>
      <c r="G1309" s="160"/>
      <c r="H1309" s="160"/>
      <c r="I1309" s="160"/>
      <c r="J1309" s="160"/>
      <c r="K1309" s="203"/>
      <c r="L1309" s="180"/>
      <c r="M1309" s="180"/>
      <c r="N1309" s="180"/>
      <c r="O1309" s="180"/>
      <c r="P1309" s="180"/>
      <c r="Q1309" s="180"/>
      <c r="R1309" s="180"/>
      <c r="S1309" s="204"/>
      <c r="T1309" s="204"/>
      <c r="U1309" s="180"/>
      <c r="V1309" s="180"/>
      <c r="W1309" s="180"/>
      <c r="X1309" s="180"/>
      <c r="Y1309" s="180"/>
      <c r="Z1309" s="180"/>
      <c r="AA1309" s="180"/>
      <c r="AB1309" s="180"/>
      <c r="AC1309" s="180"/>
      <c r="AD1309" s="180"/>
      <c r="AE1309" s="180"/>
      <c r="AF1309" s="180"/>
      <c r="AG1309" s="180"/>
      <c r="AH1309" s="180"/>
    </row>
    <row r="1310" ht="15.75" customHeight="1">
      <c r="A1310" s="201"/>
      <c r="B1310" s="167"/>
      <c r="C1310" s="160"/>
      <c r="D1310" s="167"/>
      <c r="E1310" s="96"/>
      <c r="F1310" s="202"/>
      <c r="G1310" s="160"/>
      <c r="H1310" s="160"/>
      <c r="I1310" s="160"/>
      <c r="J1310" s="160"/>
      <c r="K1310" s="203"/>
      <c r="L1310" s="180"/>
      <c r="M1310" s="180"/>
      <c r="N1310" s="180"/>
      <c r="O1310" s="180"/>
      <c r="P1310" s="180"/>
      <c r="Q1310" s="180"/>
      <c r="R1310" s="180"/>
      <c r="S1310" s="204"/>
      <c r="T1310" s="204"/>
      <c r="U1310" s="180"/>
      <c r="V1310" s="180"/>
      <c r="W1310" s="180"/>
      <c r="X1310" s="180"/>
      <c r="Y1310" s="180"/>
      <c r="Z1310" s="180"/>
      <c r="AA1310" s="180"/>
      <c r="AB1310" s="180"/>
      <c r="AC1310" s="180"/>
      <c r="AD1310" s="180"/>
      <c r="AE1310" s="180"/>
      <c r="AF1310" s="180"/>
      <c r="AG1310" s="180"/>
      <c r="AH1310" s="180"/>
    </row>
    <row r="1311" ht="15.75" customHeight="1">
      <c r="A1311" s="201"/>
      <c r="B1311" s="167"/>
      <c r="C1311" s="160"/>
      <c r="D1311" s="167"/>
      <c r="E1311" s="96"/>
      <c r="F1311" s="202"/>
      <c r="G1311" s="160"/>
      <c r="H1311" s="160"/>
      <c r="I1311" s="160"/>
      <c r="J1311" s="160"/>
      <c r="K1311" s="203"/>
      <c r="L1311" s="180"/>
      <c r="M1311" s="180"/>
      <c r="N1311" s="180"/>
      <c r="O1311" s="180"/>
      <c r="P1311" s="180"/>
      <c r="Q1311" s="180"/>
      <c r="R1311" s="180"/>
      <c r="S1311" s="204"/>
      <c r="T1311" s="204"/>
      <c r="U1311" s="180"/>
      <c r="V1311" s="180"/>
      <c r="W1311" s="180"/>
      <c r="X1311" s="180"/>
      <c r="Y1311" s="180"/>
      <c r="Z1311" s="180"/>
      <c r="AA1311" s="180"/>
      <c r="AB1311" s="180"/>
      <c r="AC1311" s="180"/>
      <c r="AD1311" s="180"/>
      <c r="AE1311" s="180"/>
      <c r="AF1311" s="180"/>
      <c r="AG1311" s="180"/>
      <c r="AH1311" s="180"/>
    </row>
    <row r="1312" ht="15.75" customHeight="1">
      <c r="A1312" s="201"/>
      <c r="B1312" s="167"/>
      <c r="C1312" s="160"/>
      <c r="D1312" s="167"/>
      <c r="E1312" s="96"/>
      <c r="F1312" s="202"/>
      <c r="G1312" s="160"/>
      <c r="H1312" s="160"/>
      <c r="I1312" s="160"/>
      <c r="J1312" s="160"/>
      <c r="K1312" s="203"/>
      <c r="L1312" s="180"/>
      <c r="M1312" s="180"/>
      <c r="N1312" s="180"/>
      <c r="O1312" s="180"/>
      <c r="P1312" s="180"/>
      <c r="Q1312" s="180"/>
      <c r="R1312" s="180"/>
      <c r="S1312" s="204"/>
      <c r="T1312" s="204"/>
      <c r="U1312" s="180"/>
      <c r="V1312" s="180"/>
      <c r="W1312" s="180"/>
      <c r="X1312" s="180"/>
      <c r="Y1312" s="180"/>
      <c r="Z1312" s="180"/>
      <c r="AA1312" s="180"/>
      <c r="AB1312" s="180"/>
      <c r="AC1312" s="180"/>
      <c r="AD1312" s="180"/>
      <c r="AE1312" s="180"/>
      <c r="AF1312" s="180"/>
      <c r="AG1312" s="180"/>
      <c r="AH1312" s="180"/>
    </row>
    <row r="1313" ht="15.75" customHeight="1">
      <c r="A1313" s="201"/>
      <c r="B1313" s="167"/>
      <c r="C1313" s="160"/>
      <c r="D1313" s="167"/>
      <c r="E1313" s="96"/>
      <c r="F1313" s="202"/>
      <c r="G1313" s="160"/>
      <c r="H1313" s="160"/>
      <c r="I1313" s="160"/>
      <c r="J1313" s="160"/>
      <c r="K1313" s="203"/>
      <c r="L1313" s="180"/>
      <c r="M1313" s="180"/>
      <c r="N1313" s="180"/>
      <c r="O1313" s="180"/>
      <c r="P1313" s="180"/>
      <c r="Q1313" s="180"/>
      <c r="R1313" s="180"/>
      <c r="S1313" s="204"/>
      <c r="T1313" s="204"/>
      <c r="U1313" s="180"/>
      <c r="V1313" s="180"/>
      <c r="W1313" s="180"/>
      <c r="X1313" s="180"/>
      <c r="Y1313" s="180"/>
      <c r="Z1313" s="180"/>
      <c r="AA1313" s="180"/>
      <c r="AB1313" s="180"/>
      <c r="AC1313" s="180"/>
      <c r="AD1313" s="180"/>
      <c r="AE1313" s="180"/>
      <c r="AF1313" s="180"/>
      <c r="AG1313" s="180"/>
      <c r="AH1313" s="180"/>
    </row>
    <row r="1314" ht="15.75" customHeight="1">
      <c r="A1314" s="201"/>
      <c r="B1314" s="167"/>
      <c r="C1314" s="160"/>
      <c r="D1314" s="167"/>
      <c r="E1314" s="96"/>
      <c r="F1314" s="202"/>
      <c r="G1314" s="160"/>
      <c r="H1314" s="160"/>
      <c r="I1314" s="160"/>
      <c r="J1314" s="160"/>
      <c r="K1314" s="203"/>
      <c r="L1314" s="180"/>
      <c r="M1314" s="180"/>
      <c r="N1314" s="180"/>
      <c r="O1314" s="180"/>
      <c r="P1314" s="180"/>
      <c r="Q1314" s="180"/>
      <c r="R1314" s="180"/>
      <c r="S1314" s="204"/>
      <c r="T1314" s="204"/>
      <c r="U1314" s="180"/>
      <c r="V1314" s="180"/>
      <c r="W1314" s="180"/>
      <c r="X1314" s="180"/>
      <c r="Y1314" s="180"/>
      <c r="Z1314" s="180"/>
      <c r="AA1314" s="180"/>
      <c r="AB1314" s="180"/>
      <c r="AC1314" s="180"/>
      <c r="AD1314" s="180"/>
      <c r="AE1314" s="180"/>
      <c r="AF1314" s="180"/>
      <c r="AG1314" s="180"/>
      <c r="AH1314" s="180"/>
    </row>
    <row r="1315" ht="15.75" customHeight="1">
      <c r="A1315" s="201"/>
      <c r="B1315" s="167"/>
      <c r="C1315" s="160"/>
      <c r="D1315" s="167"/>
      <c r="E1315" s="96"/>
      <c r="F1315" s="202"/>
      <c r="G1315" s="160"/>
      <c r="H1315" s="160"/>
      <c r="I1315" s="160"/>
      <c r="J1315" s="160"/>
      <c r="K1315" s="203"/>
      <c r="L1315" s="180"/>
      <c r="M1315" s="180"/>
      <c r="N1315" s="180"/>
      <c r="O1315" s="180"/>
      <c r="P1315" s="180"/>
      <c r="Q1315" s="180"/>
      <c r="R1315" s="180"/>
      <c r="S1315" s="204"/>
      <c r="T1315" s="204"/>
      <c r="U1315" s="180"/>
      <c r="V1315" s="180"/>
      <c r="W1315" s="180"/>
      <c r="X1315" s="180"/>
      <c r="Y1315" s="180"/>
      <c r="Z1315" s="180"/>
      <c r="AA1315" s="180"/>
      <c r="AB1315" s="180"/>
      <c r="AC1315" s="180"/>
      <c r="AD1315" s="180"/>
      <c r="AE1315" s="180"/>
      <c r="AF1315" s="180"/>
      <c r="AG1315" s="180"/>
      <c r="AH1315" s="180"/>
    </row>
    <row r="1316" ht="15.75" customHeight="1">
      <c r="A1316" s="201"/>
      <c r="B1316" s="167"/>
      <c r="C1316" s="160"/>
      <c r="D1316" s="167"/>
      <c r="E1316" s="96"/>
      <c r="F1316" s="202"/>
      <c r="G1316" s="160"/>
      <c r="H1316" s="160"/>
      <c r="I1316" s="160"/>
      <c r="J1316" s="160"/>
      <c r="K1316" s="203"/>
      <c r="L1316" s="180"/>
      <c r="M1316" s="180"/>
      <c r="N1316" s="180"/>
      <c r="O1316" s="180"/>
      <c r="P1316" s="180"/>
      <c r="Q1316" s="180"/>
      <c r="R1316" s="180"/>
      <c r="S1316" s="204"/>
      <c r="T1316" s="204"/>
      <c r="U1316" s="180"/>
      <c r="V1316" s="180"/>
      <c r="W1316" s="180"/>
      <c r="X1316" s="180"/>
      <c r="Y1316" s="180"/>
      <c r="Z1316" s="180"/>
      <c r="AA1316" s="180"/>
      <c r="AB1316" s="180"/>
      <c r="AC1316" s="180"/>
      <c r="AD1316" s="180"/>
      <c r="AE1316" s="180"/>
      <c r="AF1316" s="180"/>
      <c r="AG1316" s="180"/>
      <c r="AH1316" s="180"/>
    </row>
    <row r="1317" ht="15.75" customHeight="1">
      <c r="A1317" s="201"/>
      <c r="B1317" s="167"/>
      <c r="C1317" s="160"/>
      <c r="D1317" s="167"/>
      <c r="E1317" s="96"/>
      <c r="F1317" s="202"/>
      <c r="G1317" s="160"/>
      <c r="H1317" s="160"/>
      <c r="I1317" s="160"/>
      <c r="J1317" s="160"/>
      <c r="K1317" s="203"/>
      <c r="L1317" s="180"/>
      <c r="M1317" s="180"/>
      <c r="N1317" s="180"/>
      <c r="O1317" s="180"/>
      <c r="P1317" s="180"/>
      <c r="Q1317" s="180"/>
      <c r="R1317" s="180"/>
      <c r="S1317" s="204"/>
      <c r="T1317" s="204"/>
      <c r="U1317" s="180"/>
      <c r="V1317" s="180"/>
      <c r="W1317" s="180"/>
      <c r="X1317" s="180"/>
      <c r="Y1317" s="180"/>
      <c r="Z1317" s="180"/>
      <c r="AA1317" s="180"/>
      <c r="AB1317" s="180"/>
      <c r="AC1317" s="180"/>
      <c r="AD1317" s="180"/>
      <c r="AE1317" s="180"/>
      <c r="AF1317" s="180"/>
      <c r="AG1317" s="180"/>
      <c r="AH1317" s="180"/>
    </row>
    <row r="1318" ht="15.75" customHeight="1">
      <c r="A1318" s="201"/>
      <c r="B1318" s="167"/>
      <c r="C1318" s="160"/>
      <c r="D1318" s="167"/>
      <c r="E1318" s="96"/>
      <c r="F1318" s="202"/>
      <c r="G1318" s="160"/>
      <c r="H1318" s="160"/>
      <c r="I1318" s="160"/>
      <c r="J1318" s="160"/>
      <c r="K1318" s="203"/>
      <c r="L1318" s="180"/>
      <c r="M1318" s="180"/>
      <c r="N1318" s="180"/>
      <c r="O1318" s="180"/>
      <c r="P1318" s="180"/>
      <c r="Q1318" s="180"/>
      <c r="R1318" s="180"/>
      <c r="S1318" s="204"/>
      <c r="T1318" s="204"/>
      <c r="U1318" s="180"/>
      <c r="V1318" s="180"/>
      <c r="W1318" s="180"/>
      <c r="X1318" s="180"/>
      <c r="Y1318" s="180"/>
      <c r="Z1318" s="180"/>
      <c r="AA1318" s="180"/>
      <c r="AB1318" s="180"/>
      <c r="AC1318" s="180"/>
      <c r="AD1318" s="180"/>
      <c r="AE1318" s="180"/>
      <c r="AF1318" s="180"/>
      <c r="AG1318" s="180"/>
      <c r="AH1318" s="180"/>
    </row>
    <row r="1319" ht="15.75" customHeight="1">
      <c r="A1319" s="201"/>
      <c r="B1319" s="167"/>
      <c r="C1319" s="160"/>
      <c r="D1319" s="167"/>
      <c r="E1319" s="96"/>
      <c r="F1319" s="202"/>
      <c r="G1319" s="160"/>
      <c r="H1319" s="160"/>
      <c r="I1319" s="160"/>
      <c r="J1319" s="160"/>
      <c r="K1319" s="203"/>
      <c r="L1319" s="180"/>
      <c r="M1319" s="180"/>
      <c r="N1319" s="180"/>
      <c r="O1319" s="180"/>
      <c r="P1319" s="180"/>
      <c r="Q1319" s="180"/>
      <c r="R1319" s="180"/>
      <c r="S1319" s="204"/>
      <c r="T1319" s="204"/>
      <c r="U1319" s="180"/>
      <c r="V1319" s="180"/>
      <c r="W1319" s="180"/>
      <c r="X1319" s="180"/>
      <c r="Y1319" s="180"/>
      <c r="Z1319" s="180"/>
      <c r="AA1319" s="180"/>
      <c r="AB1319" s="180"/>
      <c r="AC1319" s="180"/>
      <c r="AD1319" s="180"/>
      <c r="AE1319" s="180"/>
      <c r="AF1319" s="180"/>
      <c r="AG1319" s="180"/>
      <c r="AH1319" s="180"/>
    </row>
    <row r="1320" ht="15.75" customHeight="1">
      <c r="A1320" s="201"/>
      <c r="B1320" s="167"/>
      <c r="C1320" s="160"/>
      <c r="D1320" s="167"/>
      <c r="E1320" s="96"/>
      <c r="F1320" s="202"/>
      <c r="G1320" s="160"/>
      <c r="H1320" s="160"/>
      <c r="I1320" s="160"/>
      <c r="J1320" s="160"/>
      <c r="K1320" s="203"/>
      <c r="L1320" s="180"/>
      <c r="M1320" s="180"/>
      <c r="N1320" s="180"/>
      <c r="O1320" s="180"/>
      <c r="P1320" s="180"/>
      <c r="Q1320" s="180"/>
      <c r="R1320" s="180"/>
      <c r="S1320" s="204"/>
      <c r="T1320" s="204"/>
      <c r="U1320" s="180"/>
      <c r="V1320" s="180"/>
      <c r="W1320" s="180"/>
      <c r="X1320" s="180"/>
      <c r="Y1320" s="180"/>
      <c r="Z1320" s="180"/>
      <c r="AA1320" s="180"/>
      <c r="AB1320" s="180"/>
      <c r="AC1320" s="180"/>
      <c r="AD1320" s="180"/>
      <c r="AE1320" s="180"/>
      <c r="AF1320" s="180"/>
      <c r="AG1320" s="180"/>
      <c r="AH1320" s="180"/>
    </row>
    <row r="1321" ht="15.75" customHeight="1">
      <c r="A1321" s="201"/>
      <c r="B1321" s="167"/>
      <c r="C1321" s="160"/>
      <c r="D1321" s="167"/>
      <c r="E1321" s="96"/>
      <c r="F1321" s="202"/>
      <c r="G1321" s="160"/>
      <c r="H1321" s="160"/>
      <c r="I1321" s="160"/>
      <c r="J1321" s="160"/>
      <c r="K1321" s="203"/>
      <c r="L1321" s="180"/>
      <c r="M1321" s="180"/>
      <c r="N1321" s="180"/>
      <c r="O1321" s="180"/>
      <c r="P1321" s="180"/>
      <c r="Q1321" s="180"/>
      <c r="R1321" s="180"/>
      <c r="S1321" s="204"/>
      <c r="T1321" s="204"/>
      <c r="U1321" s="180"/>
      <c r="V1321" s="180"/>
      <c r="W1321" s="180"/>
      <c r="X1321" s="180"/>
      <c r="Y1321" s="180"/>
      <c r="Z1321" s="180"/>
      <c r="AA1321" s="180"/>
      <c r="AB1321" s="180"/>
      <c r="AC1321" s="180"/>
      <c r="AD1321" s="180"/>
      <c r="AE1321" s="180"/>
      <c r="AF1321" s="180"/>
      <c r="AG1321" s="180"/>
      <c r="AH1321" s="180"/>
    </row>
    <row r="1322" ht="15.75" customHeight="1">
      <c r="A1322" s="201"/>
      <c r="B1322" s="167"/>
      <c r="C1322" s="160"/>
      <c r="D1322" s="167"/>
      <c r="E1322" s="96"/>
      <c r="F1322" s="202"/>
      <c r="G1322" s="160"/>
      <c r="H1322" s="160"/>
      <c r="I1322" s="160"/>
      <c r="J1322" s="160"/>
      <c r="K1322" s="203"/>
      <c r="L1322" s="180"/>
      <c r="M1322" s="180"/>
      <c r="N1322" s="180"/>
      <c r="O1322" s="180"/>
      <c r="P1322" s="180"/>
      <c r="Q1322" s="180"/>
      <c r="R1322" s="180"/>
      <c r="S1322" s="204"/>
      <c r="T1322" s="204"/>
      <c r="U1322" s="180"/>
      <c r="V1322" s="180"/>
      <c r="W1322" s="180"/>
      <c r="X1322" s="180"/>
      <c r="Y1322" s="180"/>
      <c r="Z1322" s="180"/>
      <c r="AA1322" s="180"/>
      <c r="AB1322" s="180"/>
      <c r="AC1322" s="180"/>
      <c r="AD1322" s="180"/>
      <c r="AE1322" s="180"/>
      <c r="AF1322" s="180"/>
      <c r="AG1322" s="180"/>
      <c r="AH1322" s="180"/>
    </row>
    <row r="1323" ht="15.75" customHeight="1">
      <c r="A1323" s="201"/>
      <c r="B1323" s="167"/>
      <c r="C1323" s="160"/>
      <c r="D1323" s="167"/>
      <c r="E1323" s="96"/>
      <c r="F1323" s="202"/>
      <c r="G1323" s="160"/>
      <c r="H1323" s="160"/>
      <c r="I1323" s="160"/>
      <c r="J1323" s="160"/>
      <c r="K1323" s="203"/>
      <c r="L1323" s="180"/>
      <c r="M1323" s="180"/>
      <c r="N1323" s="180"/>
      <c r="O1323" s="180"/>
      <c r="P1323" s="180"/>
      <c r="Q1323" s="180"/>
      <c r="R1323" s="180"/>
      <c r="S1323" s="204"/>
      <c r="T1323" s="204"/>
      <c r="U1323" s="180"/>
      <c r="V1323" s="180"/>
      <c r="W1323" s="180"/>
      <c r="X1323" s="180"/>
      <c r="Y1323" s="180"/>
      <c r="Z1323" s="180"/>
      <c r="AA1323" s="180"/>
      <c r="AB1323" s="180"/>
      <c r="AC1323" s="180"/>
      <c r="AD1323" s="180"/>
      <c r="AE1323" s="180"/>
      <c r="AF1323" s="180"/>
      <c r="AG1323" s="180"/>
      <c r="AH1323" s="180"/>
    </row>
    <row r="1324" ht="15.75" customHeight="1">
      <c r="A1324" s="201"/>
      <c r="B1324" s="167"/>
      <c r="C1324" s="160"/>
      <c r="D1324" s="167"/>
      <c r="E1324" s="96"/>
      <c r="F1324" s="202"/>
      <c r="G1324" s="160"/>
      <c r="H1324" s="160"/>
      <c r="I1324" s="160"/>
      <c r="J1324" s="160"/>
      <c r="K1324" s="203"/>
      <c r="L1324" s="180"/>
      <c r="M1324" s="180"/>
      <c r="N1324" s="180"/>
      <c r="O1324" s="180"/>
      <c r="P1324" s="180"/>
      <c r="Q1324" s="180"/>
      <c r="R1324" s="180"/>
      <c r="S1324" s="204"/>
      <c r="T1324" s="204"/>
      <c r="U1324" s="180"/>
      <c r="V1324" s="180"/>
      <c r="W1324" s="180"/>
      <c r="X1324" s="180"/>
      <c r="Y1324" s="180"/>
      <c r="Z1324" s="180"/>
      <c r="AA1324" s="180"/>
      <c r="AB1324" s="180"/>
      <c r="AC1324" s="180"/>
      <c r="AD1324" s="180"/>
      <c r="AE1324" s="180"/>
      <c r="AF1324" s="180"/>
      <c r="AG1324" s="180"/>
      <c r="AH1324" s="180"/>
    </row>
    <row r="1325" ht="15.75" customHeight="1">
      <c r="A1325" s="201"/>
      <c r="B1325" s="167"/>
      <c r="C1325" s="160"/>
      <c r="D1325" s="167"/>
      <c r="E1325" s="96"/>
      <c r="F1325" s="202"/>
      <c r="G1325" s="160"/>
      <c r="H1325" s="160"/>
      <c r="I1325" s="160"/>
      <c r="J1325" s="160"/>
      <c r="K1325" s="203"/>
      <c r="L1325" s="180"/>
      <c r="M1325" s="180"/>
      <c r="N1325" s="180"/>
      <c r="O1325" s="180"/>
      <c r="P1325" s="180"/>
      <c r="Q1325" s="180"/>
      <c r="R1325" s="180"/>
      <c r="S1325" s="204"/>
      <c r="T1325" s="204"/>
      <c r="U1325" s="180"/>
      <c r="V1325" s="180"/>
      <c r="W1325" s="180"/>
      <c r="X1325" s="180"/>
      <c r="Y1325" s="180"/>
      <c r="Z1325" s="180"/>
      <c r="AA1325" s="180"/>
      <c r="AB1325" s="180"/>
      <c r="AC1325" s="180"/>
      <c r="AD1325" s="180"/>
      <c r="AE1325" s="180"/>
      <c r="AF1325" s="180"/>
      <c r="AG1325" s="180"/>
      <c r="AH1325" s="180"/>
    </row>
    <row r="1326" ht="15.75" customHeight="1">
      <c r="A1326" s="201"/>
      <c r="B1326" s="167"/>
      <c r="C1326" s="160"/>
      <c r="D1326" s="167"/>
      <c r="E1326" s="96"/>
      <c r="F1326" s="202"/>
      <c r="G1326" s="160"/>
      <c r="H1326" s="160"/>
      <c r="I1326" s="160"/>
      <c r="J1326" s="160"/>
      <c r="K1326" s="203"/>
      <c r="L1326" s="180"/>
      <c r="M1326" s="180"/>
      <c r="N1326" s="180"/>
      <c r="O1326" s="180"/>
      <c r="P1326" s="180"/>
      <c r="Q1326" s="180"/>
      <c r="R1326" s="180"/>
      <c r="S1326" s="204"/>
      <c r="T1326" s="204"/>
      <c r="U1326" s="180"/>
      <c r="V1326" s="180"/>
      <c r="W1326" s="180"/>
      <c r="X1326" s="180"/>
      <c r="Y1326" s="180"/>
      <c r="Z1326" s="180"/>
      <c r="AA1326" s="180"/>
      <c r="AB1326" s="180"/>
      <c r="AC1326" s="180"/>
      <c r="AD1326" s="180"/>
      <c r="AE1326" s="180"/>
      <c r="AF1326" s="180"/>
      <c r="AG1326" s="180"/>
      <c r="AH1326" s="180"/>
    </row>
    <row r="1327" ht="15.75" customHeight="1">
      <c r="A1327" s="201"/>
      <c r="B1327" s="167"/>
      <c r="C1327" s="160"/>
      <c r="D1327" s="167"/>
      <c r="E1327" s="96"/>
      <c r="F1327" s="202"/>
      <c r="G1327" s="160"/>
      <c r="H1327" s="160"/>
      <c r="I1327" s="160"/>
      <c r="J1327" s="160"/>
      <c r="K1327" s="203"/>
      <c r="L1327" s="180"/>
      <c r="M1327" s="180"/>
      <c r="N1327" s="180"/>
      <c r="O1327" s="180"/>
      <c r="P1327" s="180"/>
      <c r="Q1327" s="180"/>
      <c r="R1327" s="180"/>
      <c r="S1327" s="204"/>
      <c r="T1327" s="204"/>
      <c r="U1327" s="180"/>
      <c r="V1327" s="180"/>
      <c r="W1327" s="180"/>
      <c r="X1327" s="180"/>
      <c r="Y1327" s="180"/>
      <c r="Z1327" s="180"/>
      <c r="AA1327" s="180"/>
      <c r="AB1327" s="180"/>
      <c r="AC1327" s="180"/>
      <c r="AD1327" s="180"/>
      <c r="AE1327" s="180"/>
      <c r="AF1327" s="180"/>
      <c r="AG1327" s="180"/>
      <c r="AH1327" s="180"/>
    </row>
    <row r="1328" ht="15.75" customHeight="1">
      <c r="A1328" s="201"/>
      <c r="B1328" s="167"/>
      <c r="C1328" s="160"/>
      <c r="D1328" s="167"/>
      <c r="E1328" s="96"/>
      <c r="F1328" s="202"/>
      <c r="G1328" s="160"/>
      <c r="H1328" s="160"/>
      <c r="I1328" s="160"/>
      <c r="J1328" s="160"/>
      <c r="K1328" s="203"/>
      <c r="L1328" s="180"/>
      <c r="M1328" s="180"/>
      <c r="N1328" s="180"/>
      <c r="O1328" s="180"/>
      <c r="P1328" s="180"/>
      <c r="Q1328" s="180"/>
      <c r="R1328" s="180"/>
      <c r="S1328" s="204"/>
      <c r="T1328" s="204"/>
      <c r="U1328" s="180"/>
      <c r="V1328" s="180"/>
      <c r="W1328" s="180"/>
      <c r="X1328" s="180"/>
      <c r="Y1328" s="180"/>
      <c r="Z1328" s="180"/>
      <c r="AA1328" s="180"/>
      <c r="AB1328" s="180"/>
      <c r="AC1328" s="180"/>
      <c r="AD1328" s="180"/>
      <c r="AE1328" s="180"/>
      <c r="AF1328" s="180"/>
      <c r="AG1328" s="180"/>
      <c r="AH1328" s="180"/>
    </row>
    <row r="1329" ht="15.75" customHeight="1">
      <c r="A1329" s="201"/>
      <c r="B1329" s="167"/>
      <c r="C1329" s="160"/>
      <c r="D1329" s="167"/>
      <c r="E1329" s="96"/>
      <c r="F1329" s="202"/>
      <c r="G1329" s="160"/>
      <c r="H1329" s="160"/>
      <c r="I1329" s="160"/>
      <c r="J1329" s="160"/>
      <c r="K1329" s="203"/>
      <c r="L1329" s="180"/>
      <c r="M1329" s="180"/>
      <c r="N1329" s="180"/>
      <c r="O1329" s="180"/>
      <c r="P1329" s="180"/>
      <c r="Q1329" s="180"/>
      <c r="R1329" s="180"/>
      <c r="S1329" s="204"/>
      <c r="T1329" s="204"/>
      <c r="U1329" s="180"/>
      <c r="V1329" s="180"/>
      <c r="W1329" s="180"/>
      <c r="X1329" s="180"/>
      <c r="Y1329" s="180"/>
      <c r="Z1329" s="180"/>
      <c r="AA1329" s="180"/>
      <c r="AB1329" s="180"/>
      <c r="AC1329" s="180"/>
      <c r="AD1329" s="180"/>
      <c r="AE1329" s="180"/>
      <c r="AF1329" s="180"/>
      <c r="AG1329" s="180"/>
      <c r="AH1329" s="180"/>
    </row>
    <row r="1330" ht="15.75" customHeight="1">
      <c r="A1330" s="201"/>
      <c r="B1330" s="167"/>
      <c r="C1330" s="160"/>
      <c r="D1330" s="167"/>
      <c r="E1330" s="96"/>
      <c r="F1330" s="202"/>
      <c r="G1330" s="160"/>
      <c r="H1330" s="160"/>
      <c r="I1330" s="160"/>
      <c r="J1330" s="160"/>
      <c r="K1330" s="203"/>
      <c r="L1330" s="180"/>
      <c r="M1330" s="180"/>
      <c r="N1330" s="180"/>
      <c r="O1330" s="180"/>
      <c r="P1330" s="180"/>
      <c r="Q1330" s="180"/>
      <c r="R1330" s="180"/>
      <c r="S1330" s="204"/>
      <c r="T1330" s="204"/>
      <c r="U1330" s="180"/>
      <c r="V1330" s="180"/>
      <c r="W1330" s="180"/>
      <c r="X1330" s="180"/>
      <c r="Y1330" s="180"/>
      <c r="Z1330" s="180"/>
      <c r="AA1330" s="180"/>
      <c r="AB1330" s="180"/>
      <c r="AC1330" s="180"/>
      <c r="AD1330" s="180"/>
      <c r="AE1330" s="180"/>
      <c r="AF1330" s="180"/>
      <c r="AG1330" s="180"/>
      <c r="AH1330" s="180"/>
    </row>
    <row r="1331" ht="15.75" customHeight="1">
      <c r="A1331" s="201"/>
      <c r="B1331" s="167"/>
      <c r="C1331" s="160"/>
      <c r="D1331" s="167"/>
      <c r="E1331" s="96"/>
      <c r="F1331" s="202"/>
      <c r="G1331" s="160"/>
      <c r="H1331" s="160"/>
      <c r="I1331" s="160"/>
      <c r="J1331" s="160"/>
      <c r="K1331" s="203"/>
      <c r="L1331" s="180"/>
      <c r="M1331" s="180"/>
      <c r="N1331" s="180"/>
      <c r="O1331" s="180"/>
      <c r="P1331" s="180"/>
      <c r="Q1331" s="180"/>
      <c r="R1331" s="180"/>
      <c r="S1331" s="204"/>
      <c r="T1331" s="204"/>
      <c r="U1331" s="180"/>
      <c r="V1331" s="180"/>
      <c r="W1331" s="180"/>
      <c r="X1331" s="180"/>
      <c r="Y1331" s="180"/>
      <c r="Z1331" s="180"/>
      <c r="AA1331" s="180"/>
      <c r="AB1331" s="180"/>
      <c r="AC1331" s="180"/>
      <c r="AD1331" s="180"/>
      <c r="AE1331" s="180"/>
      <c r="AF1331" s="180"/>
      <c r="AG1331" s="180"/>
      <c r="AH1331" s="180"/>
    </row>
    <row r="1332" ht="15.75" customHeight="1">
      <c r="A1332" s="201"/>
      <c r="B1332" s="167"/>
      <c r="C1332" s="160"/>
      <c r="D1332" s="167"/>
      <c r="E1332" s="96"/>
      <c r="F1332" s="202"/>
      <c r="G1332" s="160"/>
      <c r="H1332" s="160"/>
      <c r="I1332" s="160"/>
      <c r="J1332" s="160"/>
      <c r="K1332" s="203"/>
      <c r="L1332" s="180"/>
      <c r="M1332" s="180"/>
      <c r="N1332" s="180"/>
      <c r="O1332" s="180"/>
      <c r="P1332" s="180"/>
      <c r="Q1332" s="180"/>
      <c r="R1332" s="180"/>
      <c r="S1332" s="204"/>
      <c r="T1332" s="204"/>
      <c r="U1332" s="180"/>
      <c r="V1332" s="180"/>
      <c r="W1332" s="180"/>
      <c r="X1332" s="180"/>
      <c r="Y1332" s="180"/>
      <c r="Z1332" s="180"/>
      <c r="AA1332" s="180"/>
      <c r="AB1332" s="180"/>
      <c r="AC1332" s="180"/>
      <c r="AD1332" s="180"/>
      <c r="AE1332" s="180"/>
      <c r="AF1332" s="180"/>
      <c r="AG1332" s="180"/>
      <c r="AH1332" s="180"/>
    </row>
    <row r="1333" ht="15.75" customHeight="1">
      <c r="A1333" s="201"/>
      <c r="B1333" s="167"/>
      <c r="C1333" s="160"/>
      <c r="D1333" s="167"/>
      <c r="E1333" s="96"/>
      <c r="F1333" s="202"/>
      <c r="G1333" s="160"/>
      <c r="H1333" s="160"/>
      <c r="I1333" s="160"/>
      <c r="J1333" s="160"/>
      <c r="K1333" s="203"/>
      <c r="L1333" s="180"/>
      <c r="M1333" s="180"/>
      <c r="N1333" s="180"/>
      <c r="O1333" s="180"/>
      <c r="P1333" s="180"/>
      <c r="Q1333" s="180"/>
      <c r="R1333" s="180"/>
      <c r="S1333" s="204"/>
      <c r="T1333" s="204"/>
      <c r="U1333" s="180"/>
      <c r="V1333" s="180"/>
      <c r="W1333" s="180"/>
      <c r="X1333" s="180"/>
      <c r="Y1333" s="180"/>
      <c r="Z1333" s="180"/>
      <c r="AA1333" s="180"/>
      <c r="AB1333" s="180"/>
      <c r="AC1333" s="180"/>
      <c r="AD1333" s="180"/>
      <c r="AE1333" s="180"/>
      <c r="AF1333" s="180"/>
      <c r="AG1333" s="180"/>
      <c r="AH1333" s="180"/>
    </row>
    <row r="1334" ht="15.75" customHeight="1">
      <c r="A1334" s="201"/>
      <c r="B1334" s="167"/>
      <c r="C1334" s="160"/>
      <c r="D1334" s="167"/>
      <c r="E1334" s="96"/>
      <c r="F1334" s="202"/>
      <c r="G1334" s="160"/>
      <c r="H1334" s="160"/>
      <c r="I1334" s="160"/>
      <c r="J1334" s="160"/>
      <c r="K1334" s="203"/>
      <c r="L1334" s="180"/>
      <c r="M1334" s="180"/>
      <c r="N1334" s="180"/>
      <c r="O1334" s="180"/>
      <c r="P1334" s="180"/>
      <c r="Q1334" s="180"/>
      <c r="R1334" s="180"/>
      <c r="S1334" s="204"/>
      <c r="T1334" s="204"/>
      <c r="U1334" s="180"/>
      <c r="V1334" s="180"/>
      <c r="W1334" s="180"/>
      <c r="X1334" s="180"/>
      <c r="Y1334" s="180"/>
      <c r="Z1334" s="180"/>
      <c r="AA1334" s="180"/>
      <c r="AB1334" s="180"/>
      <c r="AC1334" s="180"/>
      <c r="AD1334" s="180"/>
      <c r="AE1334" s="180"/>
      <c r="AF1334" s="180"/>
      <c r="AG1334" s="180"/>
      <c r="AH1334" s="180"/>
    </row>
    <row r="1335" ht="15.75" customHeight="1">
      <c r="A1335" s="201"/>
      <c r="B1335" s="167"/>
      <c r="C1335" s="160"/>
      <c r="D1335" s="167"/>
      <c r="E1335" s="96"/>
      <c r="F1335" s="202"/>
      <c r="G1335" s="160"/>
      <c r="H1335" s="160"/>
      <c r="I1335" s="160"/>
      <c r="J1335" s="160"/>
      <c r="K1335" s="203"/>
      <c r="L1335" s="180"/>
      <c r="M1335" s="180"/>
      <c r="N1335" s="180"/>
      <c r="O1335" s="180"/>
      <c r="P1335" s="180"/>
      <c r="Q1335" s="180"/>
      <c r="R1335" s="180"/>
      <c r="S1335" s="204"/>
      <c r="T1335" s="204"/>
      <c r="U1335" s="180"/>
      <c r="V1335" s="180"/>
      <c r="W1335" s="180"/>
      <c r="X1335" s="180"/>
      <c r="Y1335" s="180"/>
      <c r="Z1335" s="180"/>
      <c r="AA1335" s="180"/>
      <c r="AB1335" s="180"/>
      <c r="AC1335" s="180"/>
      <c r="AD1335" s="180"/>
      <c r="AE1335" s="180"/>
      <c r="AF1335" s="180"/>
      <c r="AG1335" s="180"/>
      <c r="AH1335" s="180"/>
    </row>
    <row r="1336" ht="15.75" customHeight="1">
      <c r="A1336" s="201"/>
      <c r="B1336" s="167"/>
      <c r="C1336" s="160"/>
      <c r="D1336" s="167"/>
      <c r="E1336" s="96"/>
      <c r="F1336" s="202"/>
      <c r="G1336" s="160"/>
      <c r="H1336" s="160"/>
      <c r="I1336" s="160"/>
      <c r="J1336" s="160"/>
      <c r="K1336" s="203"/>
      <c r="L1336" s="180"/>
      <c r="M1336" s="180"/>
      <c r="N1336" s="180"/>
      <c r="O1336" s="180"/>
      <c r="P1336" s="180"/>
      <c r="Q1336" s="180"/>
      <c r="R1336" s="180"/>
      <c r="S1336" s="204"/>
      <c r="T1336" s="204"/>
      <c r="U1336" s="180"/>
      <c r="V1336" s="180"/>
      <c r="W1336" s="180"/>
      <c r="X1336" s="180"/>
      <c r="Y1336" s="180"/>
      <c r="Z1336" s="180"/>
      <c r="AA1336" s="180"/>
      <c r="AB1336" s="180"/>
      <c r="AC1336" s="180"/>
      <c r="AD1336" s="180"/>
      <c r="AE1336" s="180"/>
      <c r="AF1336" s="180"/>
      <c r="AG1336" s="180"/>
      <c r="AH1336" s="180"/>
    </row>
    <row r="1337" ht="15.75" customHeight="1">
      <c r="A1337" s="201"/>
      <c r="B1337" s="167"/>
      <c r="C1337" s="160"/>
      <c r="D1337" s="167"/>
      <c r="E1337" s="96"/>
      <c r="F1337" s="202"/>
      <c r="G1337" s="160"/>
      <c r="H1337" s="160"/>
      <c r="I1337" s="160"/>
      <c r="J1337" s="160"/>
      <c r="K1337" s="203"/>
      <c r="L1337" s="180"/>
      <c r="M1337" s="180"/>
      <c r="N1337" s="180"/>
      <c r="O1337" s="180"/>
      <c r="P1337" s="180"/>
      <c r="Q1337" s="180"/>
      <c r="R1337" s="180"/>
      <c r="S1337" s="204"/>
      <c r="T1337" s="204"/>
      <c r="U1337" s="180"/>
      <c r="V1337" s="180"/>
      <c r="W1337" s="180"/>
      <c r="X1337" s="180"/>
      <c r="Y1337" s="180"/>
      <c r="Z1337" s="180"/>
      <c r="AA1337" s="180"/>
      <c r="AB1337" s="180"/>
      <c r="AC1337" s="180"/>
      <c r="AD1337" s="180"/>
      <c r="AE1337" s="180"/>
      <c r="AF1337" s="180"/>
      <c r="AG1337" s="180"/>
      <c r="AH1337" s="180"/>
    </row>
    <row r="1338" ht="15.75" customHeight="1">
      <c r="A1338" s="201"/>
      <c r="B1338" s="167"/>
      <c r="C1338" s="160"/>
      <c r="D1338" s="167"/>
      <c r="E1338" s="96"/>
      <c r="F1338" s="202"/>
      <c r="G1338" s="160"/>
      <c r="H1338" s="160"/>
      <c r="I1338" s="160"/>
      <c r="J1338" s="160"/>
      <c r="K1338" s="203"/>
      <c r="L1338" s="180"/>
      <c r="M1338" s="180"/>
      <c r="N1338" s="180"/>
      <c r="O1338" s="180"/>
      <c r="P1338" s="180"/>
      <c r="Q1338" s="180"/>
      <c r="R1338" s="180"/>
      <c r="S1338" s="204"/>
      <c r="T1338" s="204"/>
      <c r="U1338" s="180"/>
      <c r="V1338" s="180"/>
      <c r="W1338" s="180"/>
      <c r="X1338" s="180"/>
      <c r="Y1338" s="180"/>
      <c r="Z1338" s="180"/>
      <c r="AA1338" s="180"/>
      <c r="AB1338" s="180"/>
      <c r="AC1338" s="180"/>
      <c r="AD1338" s="180"/>
      <c r="AE1338" s="180"/>
      <c r="AF1338" s="180"/>
      <c r="AG1338" s="180"/>
      <c r="AH1338" s="180"/>
    </row>
    <row r="1339" ht="15.75" customHeight="1">
      <c r="A1339" s="201"/>
      <c r="B1339" s="167"/>
      <c r="C1339" s="160"/>
      <c r="D1339" s="167"/>
      <c r="E1339" s="96"/>
      <c r="F1339" s="202"/>
      <c r="G1339" s="160"/>
      <c r="H1339" s="160"/>
      <c r="I1339" s="160"/>
      <c r="J1339" s="160"/>
      <c r="K1339" s="203"/>
      <c r="L1339" s="180"/>
      <c r="M1339" s="180"/>
      <c r="N1339" s="180"/>
      <c r="O1339" s="180"/>
      <c r="P1339" s="180"/>
      <c r="Q1339" s="180"/>
      <c r="R1339" s="180"/>
      <c r="S1339" s="204"/>
      <c r="T1339" s="204"/>
      <c r="U1339" s="180"/>
      <c r="V1339" s="180"/>
      <c r="W1339" s="180"/>
      <c r="X1339" s="180"/>
      <c r="Y1339" s="180"/>
      <c r="Z1339" s="180"/>
      <c r="AA1339" s="180"/>
      <c r="AB1339" s="180"/>
      <c r="AC1339" s="180"/>
      <c r="AD1339" s="180"/>
      <c r="AE1339" s="180"/>
      <c r="AF1339" s="180"/>
      <c r="AG1339" s="180"/>
      <c r="AH1339" s="180"/>
    </row>
    <row r="1340" ht="15.75" customHeight="1">
      <c r="A1340" s="201"/>
      <c r="B1340" s="167"/>
      <c r="C1340" s="160"/>
      <c r="D1340" s="167"/>
      <c r="E1340" s="96"/>
      <c r="F1340" s="202"/>
      <c r="G1340" s="160"/>
      <c r="H1340" s="160"/>
      <c r="I1340" s="160"/>
      <c r="J1340" s="160"/>
      <c r="K1340" s="203"/>
      <c r="L1340" s="180"/>
      <c r="M1340" s="180"/>
      <c r="N1340" s="180"/>
      <c r="O1340" s="180"/>
      <c r="P1340" s="180"/>
      <c r="Q1340" s="180"/>
      <c r="R1340" s="180"/>
      <c r="S1340" s="204"/>
      <c r="T1340" s="204"/>
      <c r="U1340" s="180"/>
      <c r="V1340" s="180"/>
      <c r="W1340" s="180"/>
      <c r="X1340" s="180"/>
      <c r="Y1340" s="180"/>
      <c r="Z1340" s="180"/>
      <c r="AA1340" s="180"/>
      <c r="AB1340" s="180"/>
      <c r="AC1340" s="180"/>
      <c r="AD1340" s="180"/>
      <c r="AE1340" s="180"/>
      <c r="AF1340" s="180"/>
      <c r="AG1340" s="180"/>
      <c r="AH1340" s="180"/>
    </row>
    <row r="1341" ht="15.75" customHeight="1">
      <c r="A1341" s="201"/>
      <c r="B1341" s="167"/>
      <c r="C1341" s="160"/>
      <c r="D1341" s="167"/>
      <c r="E1341" s="96"/>
      <c r="F1341" s="202"/>
      <c r="G1341" s="160"/>
      <c r="H1341" s="160"/>
      <c r="I1341" s="160"/>
      <c r="J1341" s="160"/>
      <c r="K1341" s="203"/>
      <c r="L1341" s="180"/>
      <c r="M1341" s="180"/>
      <c r="N1341" s="180"/>
      <c r="O1341" s="180"/>
      <c r="P1341" s="180"/>
      <c r="Q1341" s="180"/>
      <c r="R1341" s="180"/>
      <c r="S1341" s="204"/>
      <c r="T1341" s="204"/>
      <c r="U1341" s="180"/>
      <c r="V1341" s="180"/>
      <c r="W1341" s="180"/>
      <c r="X1341" s="180"/>
      <c r="Y1341" s="180"/>
      <c r="Z1341" s="180"/>
      <c r="AA1341" s="180"/>
      <c r="AB1341" s="180"/>
      <c r="AC1341" s="180"/>
      <c r="AD1341" s="180"/>
      <c r="AE1341" s="180"/>
      <c r="AF1341" s="180"/>
      <c r="AG1341" s="180"/>
      <c r="AH1341" s="180"/>
    </row>
    <row r="1342" ht="15.75" customHeight="1">
      <c r="A1342" s="201"/>
      <c r="B1342" s="167"/>
      <c r="C1342" s="160"/>
      <c r="D1342" s="167"/>
      <c r="E1342" s="96"/>
      <c r="F1342" s="202"/>
      <c r="G1342" s="160"/>
      <c r="H1342" s="160"/>
      <c r="I1342" s="160"/>
      <c r="J1342" s="160"/>
      <c r="K1342" s="203"/>
      <c r="L1342" s="180"/>
      <c r="M1342" s="180"/>
      <c r="N1342" s="180"/>
      <c r="O1342" s="180"/>
      <c r="P1342" s="180"/>
      <c r="Q1342" s="180"/>
      <c r="R1342" s="180"/>
      <c r="S1342" s="204"/>
      <c r="T1342" s="204"/>
      <c r="U1342" s="180"/>
      <c r="V1342" s="180"/>
      <c r="W1342" s="180"/>
      <c r="X1342" s="180"/>
      <c r="Y1342" s="180"/>
      <c r="Z1342" s="180"/>
      <c r="AA1342" s="180"/>
      <c r="AB1342" s="180"/>
      <c r="AC1342" s="180"/>
      <c r="AD1342" s="180"/>
      <c r="AE1342" s="180"/>
      <c r="AF1342" s="180"/>
      <c r="AG1342" s="180"/>
      <c r="AH1342" s="180"/>
    </row>
    <row r="1343" ht="15.75" customHeight="1">
      <c r="A1343" s="201"/>
      <c r="B1343" s="167"/>
      <c r="C1343" s="160"/>
      <c r="D1343" s="167"/>
      <c r="E1343" s="96"/>
      <c r="F1343" s="202"/>
      <c r="G1343" s="160"/>
      <c r="H1343" s="160"/>
      <c r="I1343" s="160"/>
      <c r="J1343" s="160"/>
      <c r="K1343" s="203"/>
      <c r="L1343" s="180"/>
      <c r="M1343" s="180"/>
      <c r="N1343" s="180"/>
      <c r="O1343" s="180"/>
      <c r="P1343" s="180"/>
      <c r="Q1343" s="180"/>
      <c r="R1343" s="180"/>
      <c r="S1343" s="204"/>
      <c r="T1343" s="204"/>
      <c r="U1343" s="180"/>
      <c r="V1343" s="180"/>
      <c r="W1343" s="180"/>
      <c r="X1343" s="180"/>
      <c r="Y1343" s="180"/>
      <c r="Z1343" s="180"/>
      <c r="AA1343" s="180"/>
      <c r="AB1343" s="180"/>
      <c r="AC1343" s="180"/>
      <c r="AD1343" s="180"/>
      <c r="AE1343" s="180"/>
      <c r="AF1343" s="180"/>
      <c r="AG1343" s="180"/>
      <c r="AH1343" s="180"/>
    </row>
    <row r="1344" ht="15.75" customHeight="1">
      <c r="A1344" s="201"/>
      <c r="B1344" s="167"/>
      <c r="C1344" s="160"/>
      <c r="D1344" s="167"/>
      <c r="E1344" s="96"/>
      <c r="F1344" s="202"/>
      <c r="G1344" s="160"/>
      <c r="H1344" s="160"/>
      <c r="I1344" s="160"/>
      <c r="J1344" s="160"/>
      <c r="K1344" s="203"/>
      <c r="L1344" s="180"/>
      <c r="M1344" s="180"/>
      <c r="N1344" s="180"/>
      <c r="O1344" s="180"/>
      <c r="P1344" s="180"/>
      <c r="Q1344" s="180"/>
      <c r="R1344" s="180"/>
      <c r="S1344" s="204"/>
      <c r="T1344" s="204"/>
      <c r="U1344" s="180"/>
      <c r="V1344" s="180"/>
      <c r="W1344" s="180"/>
      <c r="X1344" s="180"/>
      <c r="Y1344" s="180"/>
      <c r="Z1344" s="180"/>
      <c r="AA1344" s="180"/>
      <c r="AB1344" s="180"/>
      <c r="AC1344" s="180"/>
      <c r="AD1344" s="180"/>
      <c r="AE1344" s="180"/>
      <c r="AF1344" s="180"/>
      <c r="AG1344" s="180"/>
      <c r="AH1344" s="180"/>
    </row>
    <row r="1345" ht="15.75" customHeight="1">
      <c r="A1345" s="201"/>
      <c r="B1345" s="167"/>
      <c r="C1345" s="160"/>
      <c r="D1345" s="167"/>
      <c r="E1345" s="96"/>
      <c r="F1345" s="202"/>
      <c r="G1345" s="160"/>
      <c r="H1345" s="160"/>
      <c r="I1345" s="160"/>
      <c r="J1345" s="160"/>
      <c r="K1345" s="203"/>
      <c r="L1345" s="180"/>
      <c r="M1345" s="180"/>
      <c r="N1345" s="180"/>
      <c r="O1345" s="180"/>
      <c r="P1345" s="180"/>
      <c r="Q1345" s="180"/>
      <c r="R1345" s="180"/>
      <c r="S1345" s="204"/>
      <c r="T1345" s="204"/>
      <c r="U1345" s="180"/>
      <c r="V1345" s="180"/>
      <c r="W1345" s="180"/>
      <c r="X1345" s="180"/>
      <c r="Y1345" s="180"/>
      <c r="Z1345" s="180"/>
      <c r="AA1345" s="180"/>
      <c r="AB1345" s="180"/>
      <c r="AC1345" s="180"/>
      <c r="AD1345" s="180"/>
      <c r="AE1345" s="180"/>
      <c r="AF1345" s="180"/>
      <c r="AG1345" s="180"/>
      <c r="AH1345" s="180"/>
    </row>
    <row r="1346" ht="15.75" customHeight="1">
      <c r="A1346" s="201"/>
      <c r="B1346" s="167"/>
      <c r="C1346" s="160"/>
      <c r="D1346" s="167"/>
      <c r="E1346" s="96"/>
      <c r="F1346" s="202"/>
      <c r="G1346" s="160"/>
      <c r="H1346" s="160"/>
      <c r="I1346" s="160"/>
      <c r="J1346" s="160"/>
      <c r="K1346" s="203"/>
      <c r="L1346" s="180"/>
      <c r="M1346" s="180"/>
      <c r="N1346" s="180"/>
      <c r="O1346" s="180"/>
      <c r="P1346" s="180"/>
      <c r="Q1346" s="180"/>
      <c r="R1346" s="180"/>
      <c r="S1346" s="204"/>
      <c r="T1346" s="204"/>
      <c r="U1346" s="180"/>
      <c r="V1346" s="180"/>
      <c r="W1346" s="180"/>
      <c r="X1346" s="180"/>
      <c r="Y1346" s="180"/>
      <c r="Z1346" s="180"/>
      <c r="AA1346" s="180"/>
      <c r="AB1346" s="180"/>
      <c r="AC1346" s="180"/>
      <c r="AD1346" s="180"/>
      <c r="AE1346" s="180"/>
      <c r="AF1346" s="180"/>
      <c r="AG1346" s="180"/>
      <c r="AH1346" s="180"/>
    </row>
    <row r="1347" ht="15.75" customHeight="1">
      <c r="A1347" s="201"/>
      <c r="B1347" s="167"/>
      <c r="C1347" s="160"/>
      <c r="D1347" s="167"/>
      <c r="E1347" s="96"/>
      <c r="F1347" s="202"/>
      <c r="G1347" s="160"/>
      <c r="H1347" s="160"/>
      <c r="I1347" s="160"/>
      <c r="J1347" s="160"/>
      <c r="K1347" s="203"/>
      <c r="L1347" s="180"/>
      <c r="M1347" s="180"/>
      <c r="N1347" s="180"/>
      <c r="O1347" s="180"/>
      <c r="P1347" s="180"/>
      <c r="Q1347" s="180"/>
      <c r="R1347" s="180"/>
      <c r="S1347" s="204"/>
      <c r="T1347" s="204"/>
      <c r="U1347" s="180"/>
      <c r="V1347" s="180"/>
      <c r="W1347" s="180"/>
      <c r="X1347" s="180"/>
      <c r="Y1347" s="180"/>
      <c r="Z1347" s="180"/>
      <c r="AA1347" s="180"/>
      <c r="AB1347" s="180"/>
      <c r="AC1347" s="180"/>
      <c r="AD1347" s="180"/>
      <c r="AE1347" s="180"/>
      <c r="AF1347" s="180"/>
      <c r="AG1347" s="180"/>
      <c r="AH1347" s="180"/>
    </row>
    <row r="1348" ht="15.75" customHeight="1">
      <c r="A1348" s="201"/>
      <c r="B1348" s="167"/>
      <c r="C1348" s="160"/>
      <c r="D1348" s="167"/>
      <c r="E1348" s="96"/>
      <c r="F1348" s="202"/>
      <c r="G1348" s="160"/>
      <c r="H1348" s="160"/>
      <c r="I1348" s="160"/>
      <c r="J1348" s="160"/>
      <c r="K1348" s="203"/>
      <c r="L1348" s="180"/>
      <c r="M1348" s="180"/>
      <c r="N1348" s="180"/>
      <c r="O1348" s="180"/>
      <c r="P1348" s="180"/>
      <c r="Q1348" s="180"/>
      <c r="R1348" s="180"/>
      <c r="S1348" s="204"/>
      <c r="T1348" s="204"/>
      <c r="U1348" s="180"/>
      <c r="V1348" s="180"/>
      <c r="W1348" s="180"/>
      <c r="X1348" s="180"/>
      <c r="Y1348" s="180"/>
      <c r="Z1348" s="180"/>
      <c r="AA1348" s="180"/>
      <c r="AB1348" s="180"/>
      <c r="AC1348" s="180"/>
      <c r="AD1348" s="180"/>
      <c r="AE1348" s="180"/>
      <c r="AF1348" s="180"/>
      <c r="AG1348" s="180"/>
      <c r="AH1348" s="180"/>
    </row>
    <row r="1349" ht="15.75" customHeight="1">
      <c r="A1349" s="201"/>
      <c r="B1349" s="167"/>
      <c r="C1349" s="160"/>
      <c r="D1349" s="167"/>
      <c r="E1349" s="96"/>
      <c r="F1349" s="202"/>
      <c r="G1349" s="160"/>
      <c r="H1349" s="160"/>
      <c r="I1349" s="160"/>
      <c r="J1349" s="160"/>
      <c r="K1349" s="203"/>
      <c r="L1349" s="180"/>
      <c r="M1349" s="180"/>
      <c r="N1349" s="180"/>
      <c r="O1349" s="180"/>
      <c r="P1349" s="180"/>
      <c r="Q1349" s="180"/>
      <c r="R1349" s="180"/>
      <c r="S1349" s="204"/>
      <c r="T1349" s="204"/>
      <c r="U1349" s="180"/>
      <c r="V1349" s="180"/>
      <c r="W1349" s="180"/>
      <c r="X1349" s="180"/>
      <c r="Y1349" s="180"/>
      <c r="Z1349" s="180"/>
      <c r="AA1349" s="180"/>
      <c r="AB1349" s="180"/>
      <c r="AC1349" s="180"/>
      <c r="AD1349" s="180"/>
      <c r="AE1349" s="180"/>
      <c r="AF1349" s="180"/>
      <c r="AG1349" s="180"/>
      <c r="AH1349" s="180"/>
    </row>
    <row r="1350" ht="15.75" customHeight="1">
      <c r="A1350" s="201"/>
      <c r="B1350" s="167"/>
      <c r="C1350" s="160"/>
      <c r="D1350" s="167"/>
      <c r="E1350" s="96"/>
      <c r="F1350" s="202"/>
      <c r="G1350" s="160"/>
      <c r="H1350" s="160"/>
      <c r="I1350" s="160"/>
      <c r="J1350" s="160"/>
      <c r="K1350" s="203"/>
      <c r="L1350" s="180"/>
      <c r="M1350" s="180"/>
      <c r="N1350" s="180"/>
      <c r="O1350" s="180"/>
      <c r="P1350" s="180"/>
      <c r="Q1350" s="180"/>
      <c r="R1350" s="180"/>
      <c r="S1350" s="204"/>
      <c r="T1350" s="204"/>
      <c r="U1350" s="180"/>
      <c r="V1350" s="180"/>
      <c r="W1350" s="180"/>
      <c r="X1350" s="180"/>
      <c r="Y1350" s="180"/>
      <c r="Z1350" s="180"/>
      <c r="AA1350" s="180"/>
      <c r="AB1350" s="180"/>
      <c r="AC1350" s="180"/>
      <c r="AD1350" s="180"/>
      <c r="AE1350" s="180"/>
      <c r="AF1350" s="180"/>
      <c r="AG1350" s="180"/>
      <c r="AH1350" s="180"/>
    </row>
    <row r="1351" ht="15.75" customHeight="1">
      <c r="A1351" s="201"/>
      <c r="B1351" s="167"/>
      <c r="C1351" s="160"/>
      <c r="D1351" s="167"/>
      <c r="E1351" s="96"/>
      <c r="F1351" s="202"/>
      <c r="G1351" s="160"/>
      <c r="H1351" s="160"/>
      <c r="I1351" s="160"/>
      <c r="J1351" s="160"/>
      <c r="K1351" s="203"/>
      <c r="L1351" s="180"/>
      <c r="M1351" s="180"/>
      <c r="N1351" s="180"/>
      <c r="O1351" s="180"/>
      <c r="P1351" s="180"/>
      <c r="Q1351" s="180"/>
      <c r="R1351" s="180"/>
      <c r="S1351" s="204"/>
      <c r="T1351" s="204"/>
      <c r="U1351" s="180"/>
      <c r="V1351" s="180"/>
      <c r="W1351" s="180"/>
      <c r="X1351" s="180"/>
      <c r="Y1351" s="180"/>
      <c r="Z1351" s="180"/>
      <c r="AA1351" s="180"/>
      <c r="AB1351" s="180"/>
      <c r="AC1351" s="180"/>
      <c r="AD1351" s="180"/>
      <c r="AE1351" s="180"/>
      <c r="AF1351" s="180"/>
      <c r="AG1351" s="180"/>
      <c r="AH1351" s="180"/>
    </row>
    <row r="1352" ht="15.75" customHeight="1">
      <c r="A1352" s="201"/>
      <c r="B1352" s="167"/>
      <c r="C1352" s="160"/>
      <c r="D1352" s="167"/>
      <c r="E1352" s="96"/>
      <c r="F1352" s="202"/>
      <c r="G1352" s="160"/>
      <c r="H1352" s="160"/>
      <c r="I1352" s="160"/>
      <c r="J1352" s="160"/>
      <c r="K1352" s="203"/>
      <c r="L1352" s="180"/>
      <c r="M1352" s="180"/>
      <c r="N1352" s="180"/>
      <c r="O1352" s="180"/>
      <c r="P1352" s="180"/>
      <c r="Q1352" s="180"/>
      <c r="R1352" s="180"/>
      <c r="S1352" s="204"/>
      <c r="T1352" s="204"/>
      <c r="U1352" s="180"/>
      <c r="V1352" s="180"/>
      <c r="W1352" s="180"/>
      <c r="X1352" s="180"/>
      <c r="Y1352" s="180"/>
      <c r="Z1352" s="180"/>
      <c r="AA1352" s="180"/>
      <c r="AB1352" s="180"/>
      <c r="AC1352" s="180"/>
      <c r="AD1352" s="180"/>
      <c r="AE1352" s="180"/>
      <c r="AF1352" s="180"/>
      <c r="AG1352" s="180"/>
      <c r="AH1352" s="180"/>
    </row>
    <row r="1353" ht="15.75" customHeight="1">
      <c r="A1353" s="201"/>
      <c r="B1353" s="167"/>
      <c r="C1353" s="160"/>
      <c r="D1353" s="167"/>
      <c r="E1353" s="96"/>
      <c r="F1353" s="202"/>
      <c r="G1353" s="160"/>
      <c r="H1353" s="160"/>
      <c r="I1353" s="160"/>
      <c r="J1353" s="160"/>
      <c r="K1353" s="203"/>
      <c r="L1353" s="180"/>
      <c r="M1353" s="180"/>
      <c r="N1353" s="180"/>
      <c r="O1353" s="180"/>
      <c r="P1353" s="180"/>
      <c r="Q1353" s="180"/>
      <c r="R1353" s="180"/>
      <c r="S1353" s="204"/>
      <c r="T1353" s="204"/>
      <c r="U1353" s="180"/>
      <c r="V1353" s="180"/>
      <c r="W1353" s="180"/>
      <c r="X1353" s="180"/>
      <c r="Y1353" s="180"/>
      <c r="Z1353" s="180"/>
      <c r="AA1353" s="180"/>
      <c r="AB1353" s="180"/>
      <c r="AC1353" s="180"/>
      <c r="AD1353" s="180"/>
      <c r="AE1353" s="180"/>
      <c r="AF1353" s="180"/>
      <c r="AG1353" s="180"/>
      <c r="AH1353" s="180"/>
    </row>
    <row r="1354" ht="15.75" customHeight="1">
      <c r="A1354" s="201"/>
      <c r="B1354" s="167"/>
      <c r="C1354" s="160"/>
      <c r="D1354" s="167"/>
      <c r="E1354" s="96"/>
      <c r="F1354" s="202"/>
      <c r="G1354" s="160"/>
      <c r="H1354" s="160"/>
      <c r="I1354" s="160"/>
      <c r="J1354" s="160"/>
      <c r="K1354" s="203"/>
      <c r="L1354" s="180"/>
      <c r="M1354" s="180"/>
      <c r="N1354" s="180"/>
      <c r="O1354" s="180"/>
      <c r="P1354" s="180"/>
      <c r="Q1354" s="180"/>
      <c r="R1354" s="180"/>
      <c r="S1354" s="204"/>
      <c r="T1354" s="204"/>
      <c r="U1354" s="180"/>
      <c r="V1354" s="180"/>
      <c r="W1354" s="180"/>
      <c r="X1354" s="180"/>
      <c r="Y1354" s="180"/>
      <c r="Z1354" s="180"/>
      <c r="AA1354" s="180"/>
      <c r="AB1354" s="180"/>
      <c r="AC1354" s="180"/>
      <c r="AD1354" s="180"/>
      <c r="AE1354" s="180"/>
      <c r="AF1354" s="180"/>
      <c r="AG1354" s="180"/>
      <c r="AH1354" s="180"/>
    </row>
    <row r="1355" ht="15.75" customHeight="1">
      <c r="A1355" s="201"/>
      <c r="B1355" s="167"/>
      <c r="C1355" s="160"/>
      <c r="D1355" s="167"/>
      <c r="E1355" s="96"/>
      <c r="F1355" s="202"/>
      <c r="G1355" s="160"/>
      <c r="H1355" s="160"/>
      <c r="I1355" s="160"/>
      <c r="J1355" s="160"/>
      <c r="K1355" s="203"/>
      <c r="L1355" s="180"/>
      <c r="M1355" s="180"/>
      <c r="N1355" s="180"/>
      <c r="O1355" s="180"/>
      <c r="P1355" s="180"/>
      <c r="Q1355" s="180"/>
      <c r="R1355" s="180"/>
      <c r="S1355" s="204"/>
      <c r="T1355" s="204"/>
      <c r="U1355" s="180"/>
      <c r="V1355" s="180"/>
      <c r="W1355" s="180"/>
      <c r="X1355" s="180"/>
      <c r="Y1355" s="180"/>
      <c r="Z1355" s="180"/>
      <c r="AA1355" s="180"/>
      <c r="AB1355" s="180"/>
      <c r="AC1355" s="180"/>
      <c r="AD1355" s="180"/>
      <c r="AE1355" s="180"/>
      <c r="AF1355" s="180"/>
      <c r="AG1355" s="180"/>
      <c r="AH1355" s="180"/>
    </row>
    <row r="1356" ht="15.75" customHeight="1">
      <c r="A1356" s="201"/>
      <c r="B1356" s="167"/>
      <c r="C1356" s="160"/>
      <c r="D1356" s="167"/>
      <c r="E1356" s="96"/>
      <c r="F1356" s="202"/>
      <c r="G1356" s="160"/>
      <c r="H1356" s="160"/>
      <c r="I1356" s="160"/>
      <c r="J1356" s="160"/>
      <c r="K1356" s="203"/>
      <c r="L1356" s="180"/>
      <c r="M1356" s="180"/>
      <c r="N1356" s="180"/>
      <c r="O1356" s="180"/>
      <c r="P1356" s="180"/>
      <c r="Q1356" s="180"/>
      <c r="R1356" s="180"/>
      <c r="S1356" s="204"/>
      <c r="T1356" s="204"/>
      <c r="U1356" s="180"/>
      <c r="V1356" s="180"/>
      <c r="W1356" s="180"/>
      <c r="X1356" s="180"/>
      <c r="Y1356" s="180"/>
      <c r="Z1356" s="180"/>
      <c r="AA1356" s="180"/>
      <c r="AB1356" s="180"/>
      <c r="AC1356" s="180"/>
      <c r="AD1356" s="180"/>
      <c r="AE1356" s="180"/>
      <c r="AF1356" s="180"/>
      <c r="AG1356" s="180"/>
      <c r="AH1356" s="180"/>
    </row>
    <row r="1357" ht="15.75" customHeight="1">
      <c r="A1357" s="201"/>
      <c r="B1357" s="167"/>
      <c r="C1357" s="160"/>
      <c r="D1357" s="167"/>
      <c r="E1357" s="96"/>
      <c r="F1357" s="202"/>
      <c r="G1357" s="160"/>
      <c r="H1357" s="160"/>
      <c r="I1357" s="160"/>
      <c r="J1357" s="160"/>
      <c r="K1357" s="203"/>
      <c r="L1357" s="180"/>
      <c r="M1357" s="180"/>
      <c r="N1357" s="180"/>
      <c r="O1357" s="180"/>
      <c r="P1357" s="180"/>
      <c r="Q1357" s="180"/>
      <c r="R1357" s="180"/>
      <c r="S1357" s="204"/>
      <c r="T1357" s="204"/>
      <c r="U1357" s="180"/>
      <c r="V1357" s="180"/>
      <c r="W1357" s="180"/>
      <c r="X1357" s="180"/>
      <c r="Y1357" s="180"/>
      <c r="Z1357" s="180"/>
      <c r="AA1357" s="180"/>
      <c r="AB1357" s="180"/>
      <c r="AC1357" s="180"/>
      <c r="AD1357" s="180"/>
      <c r="AE1357" s="180"/>
      <c r="AF1357" s="180"/>
      <c r="AG1357" s="180"/>
      <c r="AH1357" s="180"/>
    </row>
    <row r="1358" ht="15.75" customHeight="1">
      <c r="A1358" s="201"/>
      <c r="B1358" s="167"/>
      <c r="C1358" s="160"/>
      <c r="D1358" s="167"/>
      <c r="E1358" s="96"/>
      <c r="F1358" s="202"/>
      <c r="G1358" s="160"/>
      <c r="H1358" s="160"/>
      <c r="I1358" s="160"/>
      <c r="J1358" s="160"/>
      <c r="K1358" s="203"/>
      <c r="L1358" s="180"/>
      <c r="M1358" s="180"/>
      <c r="N1358" s="180"/>
      <c r="O1358" s="180"/>
      <c r="P1358" s="180"/>
      <c r="Q1358" s="180"/>
      <c r="R1358" s="180"/>
      <c r="S1358" s="204"/>
      <c r="T1358" s="204"/>
      <c r="U1358" s="180"/>
      <c r="V1358" s="180"/>
      <c r="W1358" s="180"/>
      <c r="X1358" s="180"/>
      <c r="Y1358" s="180"/>
      <c r="Z1358" s="180"/>
      <c r="AA1358" s="180"/>
      <c r="AB1358" s="180"/>
      <c r="AC1358" s="180"/>
      <c r="AD1358" s="180"/>
      <c r="AE1358" s="180"/>
      <c r="AF1358" s="180"/>
      <c r="AG1358" s="180"/>
      <c r="AH1358" s="180"/>
    </row>
    <row r="1359" ht="15.75" customHeight="1">
      <c r="A1359" s="201"/>
      <c r="B1359" s="167"/>
      <c r="C1359" s="160"/>
      <c r="D1359" s="167"/>
      <c r="E1359" s="96"/>
      <c r="F1359" s="202"/>
      <c r="G1359" s="160"/>
      <c r="H1359" s="160"/>
      <c r="I1359" s="160"/>
      <c r="J1359" s="160"/>
      <c r="K1359" s="203"/>
      <c r="L1359" s="180"/>
      <c r="M1359" s="180"/>
      <c r="N1359" s="180"/>
      <c r="O1359" s="180"/>
      <c r="P1359" s="180"/>
      <c r="Q1359" s="180"/>
      <c r="R1359" s="180"/>
      <c r="S1359" s="204"/>
      <c r="T1359" s="204"/>
      <c r="U1359" s="180"/>
      <c r="V1359" s="180"/>
      <c r="W1359" s="180"/>
      <c r="X1359" s="180"/>
      <c r="Y1359" s="180"/>
      <c r="Z1359" s="180"/>
      <c r="AA1359" s="180"/>
      <c r="AB1359" s="180"/>
      <c r="AC1359" s="180"/>
      <c r="AD1359" s="180"/>
      <c r="AE1359" s="180"/>
      <c r="AF1359" s="180"/>
      <c r="AG1359" s="180"/>
      <c r="AH1359" s="180"/>
    </row>
    <row r="1360" ht="15.75" customHeight="1">
      <c r="A1360" s="201"/>
      <c r="B1360" s="167"/>
      <c r="C1360" s="160"/>
      <c r="D1360" s="167"/>
      <c r="E1360" s="96"/>
      <c r="F1360" s="202"/>
      <c r="G1360" s="160"/>
      <c r="H1360" s="160"/>
      <c r="I1360" s="160"/>
      <c r="J1360" s="160"/>
      <c r="K1360" s="203"/>
      <c r="L1360" s="180"/>
      <c r="M1360" s="180"/>
      <c r="N1360" s="180"/>
      <c r="O1360" s="180"/>
      <c r="P1360" s="180"/>
      <c r="Q1360" s="180"/>
      <c r="R1360" s="180"/>
      <c r="S1360" s="204"/>
      <c r="T1360" s="204"/>
      <c r="U1360" s="180"/>
      <c r="V1360" s="180"/>
      <c r="W1360" s="180"/>
      <c r="X1360" s="180"/>
      <c r="Y1360" s="180"/>
      <c r="Z1360" s="180"/>
      <c r="AA1360" s="180"/>
      <c r="AB1360" s="180"/>
      <c r="AC1360" s="180"/>
      <c r="AD1360" s="180"/>
      <c r="AE1360" s="180"/>
      <c r="AF1360" s="180"/>
      <c r="AG1360" s="180"/>
      <c r="AH1360" s="180"/>
    </row>
    <row r="1361" ht="15.75" customHeight="1">
      <c r="A1361" s="201"/>
      <c r="B1361" s="167"/>
      <c r="C1361" s="160"/>
      <c r="D1361" s="167"/>
      <c r="E1361" s="96"/>
      <c r="F1361" s="202"/>
      <c r="G1361" s="160"/>
      <c r="H1361" s="160"/>
      <c r="I1361" s="160"/>
      <c r="J1361" s="160"/>
      <c r="K1361" s="203"/>
      <c r="L1361" s="180"/>
      <c r="M1361" s="180"/>
      <c r="N1361" s="180"/>
      <c r="O1361" s="180"/>
      <c r="P1361" s="180"/>
      <c r="Q1361" s="180"/>
      <c r="R1361" s="180"/>
      <c r="S1361" s="204"/>
      <c r="T1361" s="204"/>
      <c r="U1361" s="180"/>
      <c r="V1361" s="180"/>
      <c r="W1361" s="180"/>
      <c r="X1361" s="180"/>
      <c r="Y1361" s="180"/>
      <c r="Z1361" s="180"/>
      <c r="AA1361" s="180"/>
      <c r="AB1361" s="180"/>
      <c r="AC1361" s="180"/>
      <c r="AD1361" s="180"/>
      <c r="AE1361" s="180"/>
      <c r="AF1361" s="180"/>
      <c r="AG1361" s="180"/>
      <c r="AH1361" s="180"/>
    </row>
    <row r="1362" ht="15.75" customHeight="1">
      <c r="A1362" s="201"/>
      <c r="B1362" s="167"/>
      <c r="C1362" s="160"/>
      <c r="D1362" s="167"/>
      <c r="E1362" s="96"/>
      <c r="F1362" s="202"/>
      <c r="G1362" s="160"/>
      <c r="H1362" s="160"/>
      <c r="I1362" s="160"/>
      <c r="J1362" s="160"/>
      <c r="K1362" s="203"/>
      <c r="L1362" s="180"/>
      <c r="M1362" s="180"/>
      <c r="N1362" s="180"/>
      <c r="O1362" s="180"/>
      <c r="P1362" s="180"/>
      <c r="Q1362" s="180"/>
      <c r="R1362" s="180"/>
      <c r="S1362" s="204"/>
      <c r="T1362" s="204"/>
      <c r="U1362" s="180"/>
      <c r="V1362" s="180"/>
      <c r="W1362" s="180"/>
      <c r="X1362" s="180"/>
      <c r="Y1362" s="180"/>
      <c r="Z1362" s="180"/>
      <c r="AA1362" s="180"/>
      <c r="AB1362" s="180"/>
      <c r="AC1362" s="180"/>
      <c r="AD1362" s="180"/>
      <c r="AE1362" s="180"/>
      <c r="AF1362" s="180"/>
      <c r="AG1362" s="180"/>
      <c r="AH1362" s="180"/>
    </row>
    <row r="1363" ht="15.75" customHeight="1">
      <c r="A1363" s="201"/>
      <c r="B1363" s="167"/>
      <c r="C1363" s="160"/>
      <c r="D1363" s="167"/>
      <c r="E1363" s="96"/>
      <c r="F1363" s="202"/>
      <c r="G1363" s="160"/>
      <c r="H1363" s="160"/>
      <c r="I1363" s="160"/>
      <c r="J1363" s="160"/>
      <c r="K1363" s="203"/>
      <c r="L1363" s="180"/>
      <c r="M1363" s="180"/>
      <c r="N1363" s="180"/>
      <c r="O1363" s="180"/>
      <c r="P1363" s="180"/>
      <c r="Q1363" s="180"/>
      <c r="R1363" s="180"/>
      <c r="S1363" s="204"/>
      <c r="T1363" s="204"/>
      <c r="U1363" s="180"/>
      <c r="V1363" s="180"/>
      <c r="W1363" s="180"/>
      <c r="X1363" s="180"/>
      <c r="Y1363" s="180"/>
      <c r="Z1363" s="180"/>
      <c r="AA1363" s="180"/>
      <c r="AB1363" s="180"/>
      <c r="AC1363" s="180"/>
      <c r="AD1363" s="180"/>
      <c r="AE1363" s="180"/>
      <c r="AF1363" s="180"/>
      <c r="AG1363" s="180"/>
      <c r="AH1363" s="180"/>
    </row>
    <row r="1364" ht="15.75" customHeight="1">
      <c r="A1364" s="201"/>
      <c r="B1364" s="167"/>
      <c r="C1364" s="160"/>
      <c r="D1364" s="167"/>
      <c r="E1364" s="96"/>
      <c r="F1364" s="202"/>
      <c r="G1364" s="160"/>
      <c r="H1364" s="160"/>
      <c r="I1364" s="160"/>
      <c r="J1364" s="160"/>
      <c r="K1364" s="203"/>
      <c r="L1364" s="180"/>
      <c r="M1364" s="180"/>
      <c r="N1364" s="180"/>
      <c r="O1364" s="180"/>
      <c r="P1364" s="180"/>
      <c r="Q1364" s="180"/>
      <c r="R1364" s="180"/>
      <c r="S1364" s="204"/>
      <c r="T1364" s="204"/>
      <c r="U1364" s="180"/>
      <c r="V1364" s="180"/>
      <c r="W1364" s="180"/>
      <c r="X1364" s="180"/>
      <c r="Y1364" s="180"/>
      <c r="Z1364" s="180"/>
      <c r="AA1364" s="180"/>
      <c r="AB1364" s="180"/>
      <c r="AC1364" s="180"/>
      <c r="AD1364" s="180"/>
      <c r="AE1364" s="180"/>
      <c r="AF1364" s="180"/>
      <c r="AG1364" s="180"/>
      <c r="AH1364" s="180"/>
    </row>
    <row r="1365" ht="15.75" customHeight="1">
      <c r="A1365" s="201"/>
      <c r="B1365" s="167"/>
      <c r="C1365" s="160"/>
      <c r="D1365" s="167"/>
      <c r="E1365" s="96"/>
      <c r="F1365" s="202"/>
      <c r="G1365" s="160"/>
      <c r="H1365" s="160"/>
      <c r="I1365" s="160"/>
      <c r="J1365" s="160"/>
      <c r="K1365" s="203"/>
      <c r="L1365" s="180"/>
      <c r="M1365" s="180"/>
      <c r="N1365" s="180"/>
      <c r="O1365" s="180"/>
      <c r="P1365" s="180"/>
      <c r="Q1365" s="180"/>
      <c r="R1365" s="180"/>
      <c r="S1365" s="204"/>
      <c r="T1365" s="204"/>
      <c r="U1365" s="180"/>
      <c r="V1365" s="180"/>
      <c r="W1365" s="180"/>
      <c r="X1365" s="180"/>
      <c r="Y1365" s="180"/>
      <c r="Z1365" s="180"/>
      <c r="AA1365" s="180"/>
      <c r="AB1365" s="180"/>
      <c r="AC1365" s="180"/>
      <c r="AD1365" s="180"/>
      <c r="AE1365" s="180"/>
      <c r="AF1365" s="180"/>
      <c r="AG1365" s="180"/>
      <c r="AH1365" s="180"/>
    </row>
    <row r="1366" ht="15.75" customHeight="1">
      <c r="A1366" s="201"/>
      <c r="B1366" s="167"/>
      <c r="C1366" s="160"/>
      <c r="D1366" s="167"/>
      <c r="E1366" s="96"/>
      <c r="F1366" s="202"/>
      <c r="G1366" s="160"/>
      <c r="H1366" s="160"/>
      <c r="I1366" s="160"/>
      <c r="J1366" s="160"/>
      <c r="K1366" s="203"/>
      <c r="L1366" s="180"/>
      <c r="M1366" s="180"/>
      <c r="N1366" s="180"/>
      <c r="O1366" s="180"/>
      <c r="P1366" s="180"/>
      <c r="Q1366" s="180"/>
      <c r="R1366" s="180"/>
      <c r="S1366" s="204"/>
      <c r="T1366" s="204"/>
      <c r="U1366" s="180"/>
      <c r="V1366" s="180"/>
      <c r="W1366" s="180"/>
      <c r="X1366" s="180"/>
      <c r="Y1366" s="180"/>
      <c r="Z1366" s="180"/>
      <c r="AA1366" s="180"/>
      <c r="AB1366" s="180"/>
      <c r="AC1366" s="180"/>
      <c r="AD1366" s="180"/>
      <c r="AE1366" s="180"/>
      <c r="AF1366" s="180"/>
      <c r="AG1366" s="180"/>
      <c r="AH1366" s="180"/>
    </row>
    <row r="1367" ht="15.75" customHeight="1">
      <c r="A1367" s="201"/>
      <c r="B1367" s="167"/>
      <c r="C1367" s="160"/>
      <c r="D1367" s="167"/>
      <c r="E1367" s="96"/>
      <c r="F1367" s="202"/>
      <c r="G1367" s="160"/>
      <c r="H1367" s="160"/>
      <c r="I1367" s="160"/>
      <c r="J1367" s="160"/>
      <c r="K1367" s="203"/>
      <c r="L1367" s="180"/>
      <c r="M1367" s="180"/>
      <c r="N1367" s="180"/>
      <c r="O1367" s="180"/>
      <c r="P1367" s="180"/>
      <c r="Q1367" s="180"/>
      <c r="R1367" s="180"/>
      <c r="S1367" s="204"/>
      <c r="T1367" s="204"/>
      <c r="U1367" s="180"/>
      <c r="V1367" s="180"/>
      <c r="W1367" s="180"/>
      <c r="X1367" s="180"/>
      <c r="Y1367" s="180"/>
      <c r="Z1367" s="180"/>
      <c r="AA1367" s="180"/>
      <c r="AB1367" s="180"/>
      <c r="AC1367" s="180"/>
      <c r="AD1367" s="180"/>
      <c r="AE1367" s="180"/>
      <c r="AF1367" s="180"/>
      <c r="AG1367" s="180"/>
      <c r="AH1367" s="180"/>
    </row>
    <row r="1368" ht="15.75" customHeight="1">
      <c r="A1368" s="201"/>
      <c r="B1368" s="167"/>
      <c r="C1368" s="160"/>
      <c r="D1368" s="167"/>
      <c r="E1368" s="96"/>
      <c r="F1368" s="202"/>
      <c r="G1368" s="160"/>
      <c r="H1368" s="160"/>
      <c r="I1368" s="160"/>
      <c r="J1368" s="160"/>
      <c r="K1368" s="203"/>
      <c r="L1368" s="180"/>
      <c r="M1368" s="180"/>
      <c r="N1368" s="180"/>
      <c r="O1368" s="180"/>
      <c r="P1368" s="180"/>
      <c r="Q1368" s="180"/>
      <c r="R1368" s="180"/>
      <c r="S1368" s="204"/>
      <c r="T1368" s="204"/>
      <c r="U1368" s="180"/>
      <c r="V1368" s="180"/>
      <c r="W1368" s="180"/>
      <c r="X1368" s="180"/>
      <c r="Y1368" s="180"/>
      <c r="Z1368" s="180"/>
      <c r="AA1368" s="180"/>
      <c r="AB1368" s="180"/>
      <c r="AC1368" s="180"/>
      <c r="AD1368" s="180"/>
      <c r="AE1368" s="180"/>
      <c r="AF1368" s="180"/>
      <c r="AG1368" s="180"/>
      <c r="AH1368" s="180"/>
    </row>
    <row r="1369" ht="15.75" customHeight="1">
      <c r="A1369" s="201"/>
      <c r="B1369" s="167"/>
      <c r="C1369" s="160"/>
      <c r="D1369" s="167"/>
      <c r="E1369" s="96"/>
      <c r="F1369" s="202"/>
      <c r="G1369" s="160"/>
      <c r="H1369" s="160"/>
      <c r="I1369" s="160"/>
      <c r="J1369" s="160"/>
      <c r="K1369" s="203"/>
      <c r="L1369" s="180"/>
      <c r="M1369" s="180"/>
      <c r="N1369" s="180"/>
      <c r="O1369" s="180"/>
      <c r="P1369" s="180"/>
      <c r="Q1369" s="180"/>
      <c r="R1369" s="180"/>
      <c r="S1369" s="204"/>
      <c r="T1369" s="204"/>
      <c r="U1369" s="180"/>
      <c r="V1369" s="180"/>
      <c r="W1369" s="180"/>
      <c r="X1369" s="180"/>
      <c r="Y1369" s="180"/>
      <c r="Z1369" s="180"/>
      <c r="AA1369" s="180"/>
      <c r="AB1369" s="180"/>
      <c r="AC1369" s="180"/>
      <c r="AD1369" s="180"/>
      <c r="AE1369" s="180"/>
      <c r="AF1369" s="180"/>
      <c r="AG1369" s="180"/>
      <c r="AH1369" s="180"/>
    </row>
    <row r="1370" ht="15.75" customHeight="1">
      <c r="A1370" s="201"/>
      <c r="B1370" s="167"/>
      <c r="C1370" s="160"/>
      <c r="D1370" s="167"/>
      <c r="E1370" s="96"/>
      <c r="F1370" s="202"/>
      <c r="G1370" s="160"/>
      <c r="H1370" s="160"/>
      <c r="I1370" s="160"/>
      <c r="J1370" s="160"/>
      <c r="K1370" s="203"/>
      <c r="L1370" s="180"/>
      <c r="M1370" s="180"/>
      <c r="N1370" s="180"/>
      <c r="O1370" s="180"/>
      <c r="P1370" s="180"/>
      <c r="Q1370" s="180"/>
      <c r="R1370" s="180"/>
      <c r="S1370" s="204"/>
      <c r="T1370" s="204"/>
      <c r="U1370" s="180"/>
      <c r="V1370" s="180"/>
      <c r="W1370" s="180"/>
      <c r="X1370" s="180"/>
      <c r="Y1370" s="180"/>
      <c r="Z1370" s="180"/>
      <c r="AA1370" s="180"/>
      <c r="AB1370" s="180"/>
      <c r="AC1370" s="180"/>
      <c r="AD1370" s="180"/>
      <c r="AE1370" s="180"/>
      <c r="AF1370" s="180"/>
      <c r="AG1370" s="180"/>
      <c r="AH1370" s="180"/>
    </row>
    <row r="1371" ht="15.75" customHeight="1">
      <c r="A1371" s="201"/>
      <c r="B1371" s="167"/>
      <c r="C1371" s="160"/>
      <c r="D1371" s="167"/>
      <c r="E1371" s="96"/>
      <c r="F1371" s="202"/>
      <c r="G1371" s="160"/>
      <c r="H1371" s="160"/>
      <c r="I1371" s="160"/>
      <c r="J1371" s="160"/>
      <c r="K1371" s="203"/>
      <c r="L1371" s="180"/>
      <c r="M1371" s="180"/>
      <c r="N1371" s="180"/>
      <c r="O1371" s="180"/>
      <c r="P1371" s="180"/>
      <c r="Q1371" s="180"/>
      <c r="R1371" s="180"/>
      <c r="S1371" s="204"/>
      <c r="T1371" s="204"/>
      <c r="U1371" s="180"/>
      <c r="V1371" s="180"/>
      <c r="W1371" s="180"/>
      <c r="X1371" s="180"/>
      <c r="Y1371" s="180"/>
      <c r="Z1371" s="180"/>
      <c r="AA1371" s="180"/>
      <c r="AB1371" s="180"/>
      <c r="AC1371" s="180"/>
      <c r="AD1371" s="180"/>
      <c r="AE1371" s="180"/>
      <c r="AF1371" s="180"/>
      <c r="AG1371" s="180"/>
      <c r="AH1371" s="180"/>
    </row>
    <row r="1372" ht="15.75" customHeight="1">
      <c r="A1372" s="201"/>
      <c r="B1372" s="167"/>
      <c r="C1372" s="160"/>
      <c r="D1372" s="167"/>
      <c r="E1372" s="96"/>
      <c r="F1372" s="202"/>
      <c r="G1372" s="160"/>
      <c r="H1372" s="160"/>
      <c r="I1372" s="160"/>
      <c r="J1372" s="160"/>
      <c r="K1372" s="203"/>
      <c r="L1372" s="180"/>
      <c r="M1372" s="180"/>
      <c r="N1372" s="180"/>
      <c r="O1372" s="180"/>
      <c r="P1372" s="180"/>
      <c r="Q1372" s="180"/>
      <c r="R1372" s="180"/>
      <c r="S1372" s="204"/>
      <c r="T1372" s="204"/>
      <c r="U1372" s="180"/>
      <c r="V1372" s="180"/>
      <c r="W1372" s="180"/>
      <c r="X1372" s="180"/>
      <c r="Y1372" s="180"/>
      <c r="Z1372" s="180"/>
      <c r="AA1372" s="180"/>
      <c r="AB1372" s="180"/>
      <c r="AC1372" s="180"/>
      <c r="AD1372" s="180"/>
      <c r="AE1372" s="180"/>
      <c r="AF1372" s="180"/>
      <c r="AG1372" s="180"/>
      <c r="AH1372" s="180"/>
    </row>
    <row r="1373" ht="15.75" customHeight="1">
      <c r="A1373" s="201"/>
      <c r="B1373" s="167"/>
      <c r="C1373" s="160"/>
      <c r="D1373" s="167"/>
      <c r="E1373" s="96"/>
      <c r="F1373" s="202"/>
      <c r="G1373" s="160"/>
      <c r="H1373" s="160"/>
      <c r="I1373" s="160"/>
      <c r="J1373" s="160"/>
      <c r="K1373" s="203"/>
      <c r="L1373" s="180"/>
      <c r="M1373" s="180"/>
      <c r="N1373" s="180"/>
      <c r="O1373" s="180"/>
      <c r="P1373" s="180"/>
      <c r="Q1373" s="180"/>
      <c r="R1373" s="180"/>
      <c r="S1373" s="204"/>
      <c r="T1373" s="204"/>
      <c r="U1373" s="180"/>
      <c r="V1373" s="180"/>
      <c r="W1373" s="180"/>
      <c r="X1373" s="180"/>
      <c r="Y1373" s="180"/>
      <c r="Z1373" s="180"/>
      <c r="AA1373" s="180"/>
      <c r="AB1373" s="180"/>
      <c r="AC1373" s="180"/>
      <c r="AD1373" s="180"/>
      <c r="AE1373" s="180"/>
      <c r="AF1373" s="180"/>
      <c r="AG1373" s="180"/>
      <c r="AH1373" s="180"/>
    </row>
    <row r="1374" ht="15.75" customHeight="1">
      <c r="A1374" s="201"/>
      <c r="B1374" s="167"/>
      <c r="C1374" s="160"/>
      <c r="D1374" s="167"/>
      <c r="E1374" s="96"/>
      <c r="F1374" s="202"/>
      <c r="G1374" s="160"/>
      <c r="H1374" s="160"/>
      <c r="I1374" s="160"/>
      <c r="J1374" s="160"/>
      <c r="K1374" s="203"/>
      <c r="L1374" s="180"/>
      <c r="M1374" s="180"/>
      <c r="N1374" s="180"/>
      <c r="O1374" s="180"/>
      <c r="P1374" s="180"/>
      <c r="Q1374" s="180"/>
      <c r="R1374" s="180"/>
      <c r="S1374" s="204"/>
      <c r="T1374" s="204"/>
      <c r="U1374" s="180"/>
      <c r="V1374" s="180"/>
      <c r="W1374" s="180"/>
      <c r="X1374" s="180"/>
      <c r="Y1374" s="180"/>
      <c r="Z1374" s="180"/>
      <c r="AA1374" s="180"/>
      <c r="AB1374" s="180"/>
      <c r="AC1374" s="180"/>
      <c r="AD1374" s="180"/>
      <c r="AE1374" s="180"/>
      <c r="AF1374" s="180"/>
      <c r="AG1374" s="180"/>
      <c r="AH1374" s="180"/>
    </row>
    <row r="1375" ht="15.75" customHeight="1">
      <c r="A1375" s="201"/>
      <c r="B1375" s="167"/>
      <c r="C1375" s="160"/>
      <c r="D1375" s="167"/>
      <c r="E1375" s="96"/>
      <c r="F1375" s="202"/>
      <c r="G1375" s="160"/>
      <c r="H1375" s="160"/>
      <c r="I1375" s="160"/>
      <c r="J1375" s="160"/>
      <c r="K1375" s="203"/>
      <c r="L1375" s="180"/>
      <c r="M1375" s="180"/>
      <c r="N1375" s="180"/>
      <c r="O1375" s="180"/>
      <c r="P1375" s="180"/>
      <c r="Q1375" s="180"/>
      <c r="R1375" s="180"/>
      <c r="S1375" s="204"/>
      <c r="T1375" s="204"/>
      <c r="U1375" s="180"/>
      <c r="V1375" s="180"/>
      <c r="W1375" s="180"/>
      <c r="X1375" s="180"/>
      <c r="Y1375" s="180"/>
      <c r="Z1375" s="180"/>
      <c r="AA1375" s="180"/>
      <c r="AB1375" s="180"/>
      <c r="AC1375" s="180"/>
      <c r="AD1375" s="180"/>
      <c r="AE1375" s="180"/>
      <c r="AF1375" s="180"/>
      <c r="AG1375" s="180"/>
      <c r="AH1375" s="180"/>
    </row>
    <row r="1376" ht="15.75" customHeight="1">
      <c r="A1376" s="201"/>
      <c r="B1376" s="167"/>
      <c r="C1376" s="160"/>
      <c r="D1376" s="167"/>
      <c r="E1376" s="96"/>
      <c r="F1376" s="202"/>
      <c r="G1376" s="160"/>
      <c r="H1376" s="160"/>
      <c r="I1376" s="160"/>
      <c r="J1376" s="160"/>
      <c r="K1376" s="203"/>
      <c r="L1376" s="180"/>
      <c r="M1376" s="180"/>
      <c r="N1376" s="180"/>
      <c r="O1376" s="180"/>
      <c r="P1376" s="180"/>
      <c r="Q1376" s="180"/>
      <c r="R1376" s="180"/>
      <c r="S1376" s="204"/>
      <c r="T1376" s="204"/>
      <c r="U1376" s="180"/>
      <c r="V1376" s="180"/>
      <c r="W1376" s="180"/>
      <c r="X1376" s="180"/>
      <c r="Y1376" s="180"/>
      <c r="Z1376" s="180"/>
      <c r="AA1376" s="180"/>
      <c r="AB1376" s="180"/>
      <c r="AC1376" s="180"/>
      <c r="AD1376" s="180"/>
      <c r="AE1376" s="180"/>
      <c r="AF1376" s="180"/>
      <c r="AG1376" s="180"/>
      <c r="AH1376" s="180"/>
    </row>
    <row r="1377" ht="15.75" customHeight="1">
      <c r="A1377" s="201"/>
      <c r="B1377" s="167"/>
      <c r="C1377" s="160"/>
      <c r="D1377" s="167"/>
      <c r="E1377" s="96"/>
      <c r="F1377" s="202"/>
      <c r="G1377" s="160"/>
      <c r="H1377" s="160"/>
      <c r="I1377" s="160"/>
      <c r="J1377" s="160"/>
      <c r="K1377" s="203"/>
      <c r="L1377" s="180"/>
      <c r="M1377" s="180"/>
      <c r="N1377" s="180"/>
      <c r="O1377" s="180"/>
      <c r="P1377" s="180"/>
      <c r="Q1377" s="180"/>
      <c r="R1377" s="180"/>
      <c r="S1377" s="204"/>
      <c r="T1377" s="204"/>
      <c r="U1377" s="180"/>
      <c r="V1377" s="180"/>
      <c r="W1377" s="180"/>
      <c r="X1377" s="180"/>
      <c r="Y1377" s="180"/>
      <c r="Z1377" s="180"/>
      <c r="AA1377" s="180"/>
      <c r="AB1377" s="180"/>
      <c r="AC1377" s="180"/>
      <c r="AD1377" s="180"/>
      <c r="AE1377" s="180"/>
      <c r="AF1377" s="180"/>
      <c r="AG1377" s="180"/>
      <c r="AH1377" s="180"/>
    </row>
    <row r="1378" ht="15.75" customHeight="1">
      <c r="A1378" s="201"/>
      <c r="B1378" s="167"/>
      <c r="C1378" s="160"/>
      <c r="D1378" s="167"/>
      <c r="E1378" s="96"/>
      <c r="F1378" s="202"/>
      <c r="G1378" s="160"/>
      <c r="H1378" s="160"/>
      <c r="I1378" s="160"/>
      <c r="J1378" s="160"/>
      <c r="K1378" s="203"/>
      <c r="L1378" s="180"/>
      <c r="M1378" s="180"/>
      <c r="N1378" s="180"/>
      <c r="O1378" s="180"/>
      <c r="P1378" s="180"/>
      <c r="Q1378" s="180"/>
      <c r="R1378" s="180"/>
      <c r="S1378" s="204"/>
      <c r="T1378" s="204"/>
      <c r="U1378" s="180"/>
      <c r="V1378" s="180"/>
      <c r="W1378" s="180"/>
      <c r="X1378" s="180"/>
      <c r="Y1378" s="180"/>
      <c r="Z1378" s="180"/>
      <c r="AA1378" s="180"/>
      <c r="AB1378" s="180"/>
      <c r="AC1378" s="180"/>
      <c r="AD1378" s="180"/>
      <c r="AE1378" s="180"/>
      <c r="AF1378" s="180"/>
      <c r="AG1378" s="180"/>
      <c r="AH1378" s="180"/>
    </row>
    <row r="1379" ht="15.75" customHeight="1">
      <c r="A1379" s="201"/>
      <c r="B1379" s="167"/>
      <c r="C1379" s="160"/>
      <c r="D1379" s="167"/>
      <c r="E1379" s="96"/>
      <c r="F1379" s="202"/>
      <c r="G1379" s="160"/>
      <c r="H1379" s="160"/>
      <c r="I1379" s="160"/>
      <c r="J1379" s="160"/>
      <c r="K1379" s="203"/>
      <c r="L1379" s="180"/>
      <c r="M1379" s="180"/>
      <c r="N1379" s="180"/>
      <c r="O1379" s="180"/>
      <c r="P1379" s="180"/>
      <c r="Q1379" s="180"/>
      <c r="R1379" s="180"/>
      <c r="S1379" s="204"/>
      <c r="T1379" s="204"/>
      <c r="U1379" s="180"/>
      <c r="V1379" s="180"/>
      <c r="W1379" s="180"/>
      <c r="X1379" s="180"/>
      <c r="Y1379" s="180"/>
      <c r="Z1379" s="180"/>
      <c r="AA1379" s="180"/>
      <c r="AB1379" s="180"/>
      <c r="AC1379" s="180"/>
      <c r="AD1379" s="180"/>
      <c r="AE1379" s="180"/>
      <c r="AF1379" s="180"/>
      <c r="AG1379" s="180"/>
      <c r="AH1379" s="180"/>
    </row>
    <row r="1380" ht="15.75" customHeight="1">
      <c r="A1380" s="201"/>
      <c r="B1380" s="167"/>
      <c r="C1380" s="160"/>
      <c r="D1380" s="167"/>
      <c r="E1380" s="96"/>
      <c r="F1380" s="202"/>
      <c r="G1380" s="160"/>
      <c r="H1380" s="160"/>
      <c r="I1380" s="160"/>
      <c r="J1380" s="160"/>
      <c r="K1380" s="203"/>
      <c r="L1380" s="180"/>
      <c r="M1380" s="180"/>
      <c r="N1380" s="180"/>
      <c r="O1380" s="180"/>
      <c r="P1380" s="180"/>
      <c r="Q1380" s="180"/>
      <c r="R1380" s="180"/>
      <c r="S1380" s="204"/>
      <c r="T1380" s="204"/>
      <c r="U1380" s="180"/>
      <c r="V1380" s="180"/>
      <c r="W1380" s="180"/>
      <c r="X1380" s="180"/>
      <c r="Y1380" s="180"/>
      <c r="Z1380" s="180"/>
      <c r="AA1380" s="180"/>
      <c r="AB1380" s="180"/>
      <c r="AC1380" s="180"/>
      <c r="AD1380" s="180"/>
      <c r="AE1380" s="180"/>
      <c r="AF1380" s="180"/>
      <c r="AG1380" s="180"/>
      <c r="AH1380" s="180"/>
    </row>
    <row r="1381" ht="15.75" customHeight="1">
      <c r="A1381" s="201"/>
      <c r="B1381" s="167"/>
      <c r="C1381" s="160"/>
      <c r="D1381" s="167"/>
      <c r="E1381" s="96"/>
      <c r="F1381" s="202"/>
      <c r="G1381" s="160"/>
      <c r="H1381" s="160"/>
      <c r="I1381" s="160"/>
      <c r="J1381" s="160"/>
      <c r="K1381" s="203"/>
      <c r="L1381" s="180"/>
      <c r="M1381" s="180"/>
      <c r="N1381" s="180"/>
      <c r="O1381" s="180"/>
      <c r="P1381" s="180"/>
      <c r="Q1381" s="180"/>
      <c r="R1381" s="180"/>
      <c r="S1381" s="204"/>
      <c r="T1381" s="204"/>
      <c r="U1381" s="180"/>
      <c r="V1381" s="180"/>
      <c r="W1381" s="180"/>
      <c r="X1381" s="180"/>
      <c r="Y1381" s="180"/>
      <c r="Z1381" s="180"/>
      <c r="AA1381" s="180"/>
      <c r="AB1381" s="180"/>
      <c r="AC1381" s="180"/>
      <c r="AD1381" s="180"/>
      <c r="AE1381" s="180"/>
      <c r="AF1381" s="180"/>
      <c r="AG1381" s="180"/>
      <c r="AH1381" s="180"/>
    </row>
    <row r="1382" ht="15.75" customHeight="1">
      <c r="A1382" s="201"/>
      <c r="B1382" s="167"/>
      <c r="C1382" s="160"/>
      <c r="D1382" s="167"/>
      <c r="E1382" s="96"/>
      <c r="F1382" s="202"/>
      <c r="G1382" s="160"/>
      <c r="H1382" s="160"/>
      <c r="I1382" s="160"/>
      <c r="J1382" s="160"/>
      <c r="K1382" s="203"/>
      <c r="L1382" s="180"/>
      <c r="M1382" s="180"/>
      <c r="N1382" s="180"/>
      <c r="O1382" s="180"/>
      <c r="P1382" s="180"/>
      <c r="Q1382" s="180"/>
      <c r="R1382" s="180"/>
      <c r="S1382" s="204"/>
      <c r="T1382" s="204"/>
      <c r="U1382" s="180"/>
      <c r="V1382" s="180"/>
      <c r="W1382" s="180"/>
      <c r="X1382" s="180"/>
      <c r="Y1382" s="180"/>
      <c r="Z1382" s="180"/>
      <c r="AA1382" s="180"/>
      <c r="AB1382" s="180"/>
      <c r="AC1382" s="180"/>
      <c r="AD1382" s="180"/>
      <c r="AE1382" s="180"/>
      <c r="AF1382" s="180"/>
      <c r="AG1382" s="180"/>
      <c r="AH1382" s="180"/>
    </row>
    <row r="1383" ht="15.75" customHeight="1">
      <c r="A1383" s="201"/>
      <c r="B1383" s="167"/>
      <c r="C1383" s="160"/>
      <c r="D1383" s="167"/>
      <c r="E1383" s="96"/>
      <c r="F1383" s="202"/>
      <c r="G1383" s="160"/>
      <c r="H1383" s="160"/>
      <c r="I1383" s="160"/>
      <c r="J1383" s="160"/>
      <c r="K1383" s="203"/>
      <c r="L1383" s="180"/>
      <c r="M1383" s="180"/>
      <c r="N1383" s="180"/>
      <c r="O1383" s="180"/>
      <c r="P1383" s="180"/>
      <c r="Q1383" s="180"/>
      <c r="R1383" s="180"/>
      <c r="S1383" s="204"/>
      <c r="T1383" s="204"/>
      <c r="U1383" s="180"/>
      <c r="V1383" s="180"/>
      <c r="W1383" s="180"/>
      <c r="X1383" s="180"/>
      <c r="Y1383" s="180"/>
      <c r="Z1383" s="180"/>
      <c r="AA1383" s="180"/>
      <c r="AB1383" s="180"/>
      <c r="AC1383" s="180"/>
      <c r="AD1383" s="180"/>
      <c r="AE1383" s="180"/>
      <c r="AF1383" s="180"/>
      <c r="AG1383" s="180"/>
      <c r="AH1383" s="180"/>
    </row>
    <row r="1384" ht="15.75" customHeight="1">
      <c r="A1384" s="201"/>
      <c r="B1384" s="167"/>
      <c r="C1384" s="160"/>
      <c r="D1384" s="167"/>
      <c r="E1384" s="96"/>
      <c r="F1384" s="202"/>
      <c r="G1384" s="160"/>
      <c r="H1384" s="160"/>
      <c r="I1384" s="160"/>
      <c r="J1384" s="160"/>
      <c r="K1384" s="203"/>
      <c r="L1384" s="180"/>
      <c r="M1384" s="180"/>
      <c r="N1384" s="180"/>
      <c r="O1384" s="180"/>
      <c r="P1384" s="180"/>
      <c r="Q1384" s="180"/>
      <c r="R1384" s="180"/>
      <c r="S1384" s="204"/>
      <c r="T1384" s="204"/>
      <c r="U1384" s="180"/>
      <c r="V1384" s="180"/>
      <c r="W1384" s="180"/>
      <c r="X1384" s="180"/>
      <c r="Y1384" s="180"/>
      <c r="Z1384" s="180"/>
      <c r="AA1384" s="180"/>
      <c r="AB1384" s="180"/>
      <c r="AC1384" s="180"/>
      <c r="AD1384" s="180"/>
      <c r="AE1384" s="180"/>
      <c r="AF1384" s="180"/>
      <c r="AG1384" s="180"/>
      <c r="AH1384" s="180"/>
    </row>
    <row r="1385" ht="15.75" customHeight="1">
      <c r="A1385" s="201"/>
      <c r="B1385" s="167"/>
      <c r="C1385" s="160"/>
      <c r="D1385" s="167"/>
      <c r="E1385" s="96"/>
      <c r="F1385" s="202"/>
      <c r="G1385" s="160"/>
      <c r="H1385" s="160"/>
      <c r="I1385" s="160"/>
      <c r="J1385" s="160"/>
      <c r="K1385" s="203"/>
      <c r="L1385" s="180"/>
      <c r="M1385" s="180"/>
      <c r="N1385" s="180"/>
      <c r="O1385" s="180"/>
      <c r="P1385" s="180"/>
      <c r="Q1385" s="180"/>
      <c r="R1385" s="180"/>
      <c r="S1385" s="204"/>
      <c r="T1385" s="204"/>
      <c r="U1385" s="180"/>
      <c r="V1385" s="180"/>
      <c r="W1385" s="180"/>
      <c r="X1385" s="180"/>
      <c r="Y1385" s="180"/>
      <c r="Z1385" s="180"/>
      <c r="AA1385" s="180"/>
      <c r="AB1385" s="180"/>
      <c r="AC1385" s="180"/>
      <c r="AD1385" s="180"/>
      <c r="AE1385" s="180"/>
      <c r="AF1385" s="180"/>
      <c r="AG1385" s="180"/>
      <c r="AH1385" s="180"/>
    </row>
    <row r="1386" ht="15.75" customHeight="1">
      <c r="A1386" s="201"/>
      <c r="B1386" s="167"/>
      <c r="C1386" s="160"/>
      <c r="D1386" s="167"/>
      <c r="E1386" s="96"/>
      <c r="F1386" s="202"/>
      <c r="G1386" s="160"/>
      <c r="H1386" s="160"/>
      <c r="I1386" s="160"/>
      <c r="J1386" s="160"/>
      <c r="K1386" s="203"/>
      <c r="L1386" s="180"/>
      <c r="M1386" s="180"/>
      <c r="N1386" s="180"/>
      <c r="O1386" s="180"/>
      <c r="P1386" s="180"/>
      <c r="Q1386" s="180"/>
      <c r="R1386" s="180"/>
      <c r="S1386" s="204"/>
      <c r="T1386" s="204"/>
      <c r="U1386" s="180"/>
      <c r="V1386" s="180"/>
      <c r="W1386" s="180"/>
      <c r="X1386" s="180"/>
      <c r="Y1386" s="180"/>
      <c r="Z1386" s="180"/>
      <c r="AA1386" s="180"/>
      <c r="AB1386" s="180"/>
      <c r="AC1386" s="180"/>
      <c r="AD1386" s="180"/>
      <c r="AE1386" s="180"/>
      <c r="AF1386" s="180"/>
      <c r="AG1386" s="180"/>
      <c r="AH1386" s="180"/>
    </row>
    <row r="1387" ht="15.75" customHeight="1">
      <c r="A1387" s="201"/>
      <c r="B1387" s="167"/>
      <c r="C1387" s="160"/>
      <c r="D1387" s="167"/>
      <c r="E1387" s="96"/>
      <c r="F1387" s="202"/>
      <c r="G1387" s="160"/>
      <c r="H1387" s="160"/>
      <c r="I1387" s="160"/>
      <c r="J1387" s="160"/>
      <c r="K1387" s="203"/>
      <c r="L1387" s="180"/>
      <c r="M1387" s="180"/>
      <c r="N1387" s="180"/>
      <c r="O1387" s="180"/>
      <c r="P1387" s="180"/>
      <c r="Q1387" s="180"/>
      <c r="R1387" s="180"/>
      <c r="S1387" s="204"/>
      <c r="T1387" s="204"/>
      <c r="U1387" s="180"/>
      <c r="V1387" s="180"/>
      <c r="W1387" s="180"/>
      <c r="X1387" s="180"/>
      <c r="Y1387" s="180"/>
      <c r="Z1387" s="180"/>
      <c r="AA1387" s="180"/>
      <c r="AB1387" s="180"/>
      <c r="AC1387" s="180"/>
      <c r="AD1387" s="180"/>
      <c r="AE1387" s="180"/>
      <c r="AF1387" s="180"/>
      <c r="AG1387" s="180"/>
      <c r="AH1387" s="180"/>
    </row>
    <row r="1388" ht="15.75" customHeight="1">
      <c r="A1388" s="201"/>
      <c r="B1388" s="167"/>
      <c r="C1388" s="160"/>
      <c r="D1388" s="167"/>
      <c r="E1388" s="96"/>
      <c r="F1388" s="202"/>
      <c r="G1388" s="160"/>
      <c r="H1388" s="160"/>
      <c r="I1388" s="160"/>
      <c r="J1388" s="160"/>
      <c r="K1388" s="203"/>
      <c r="L1388" s="180"/>
      <c r="M1388" s="180"/>
      <c r="N1388" s="180"/>
      <c r="O1388" s="180"/>
      <c r="P1388" s="180"/>
      <c r="Q1388" s="180"/>
      <c r="R1388" s="180"/>
      <c r="S1388" s="204"/>
      <c r="T1388" s="204"/>
      <c r="U1388" s="180"/>
      <c r="V1388" s="180"/>
      <c r="W1388" s="180"/>
      <c r="X1388" s="180"/>
      <c r="Y1388" s="180"/>
      <c r="Z1388" s="180"/>
      <c r="AA1388" s="180"/>
      <c r="AB1388" s="180"/>
      <c r="AC1388" s="180"/>
      <c r="AD1388" s="180"/>
      <c r="AE1388" s="180"/>
      <c r="AF1388" s="180"/>
      <c r="AG1388" s="180"/>
      <c r="AH1388" s="180"/>
    </row>
    <row r="1389" ht="15.75" customHeight="1">
      <c r="A1389" s="201"/>
      <c r="B1389" s="167"/>
      <c r="C1389" s="160"/>
      <c r="D1389" s="167"/>
      <c r="E1389" s="96"/>
      <c r="F1389" s="202"/>
      <c r="G1389" s="160"/>
      <c r="H1389" s="160"/>
      <c r="I1389" s="160"/>
      <c r="J1389" s="160"/>
      <c r="K1389" s="203"/>
      <c r="L1389" s="180"/>
      <c r="M1389" s="180"/>
      <c r="N1389" s="180"/>
      <c r="O1389" s="180"/>
      <c r="P1389" s="180"/>
      <c r="Q1389" s="180"/>
      <c r="R1389" s="180"/>
      <c r="S1389" s="204"/>
      <c r="T1389" s="204"/>
      <c r="U1389" s="180"/>
      <c r="V1389" s="180"/>
      <c r="W1389" s="180"/>
      <c r="X1389" s="180"/>
      <c r="Y1389" s="180"/>
      <c r="Z1389" s="180"/>
      <c r="AA1389" s="180"/>
      <c r="AB1389" s="180"/>
      <c r="AC1389" s="180"/>
      <c r="AD1389" s="180"/>
      <c r="AE1389" s="180"/>
      <c r="AF1389" s="180"/>
      <c r="AG1389" s="180"/>
      <c r="AH1389" s="180"/>
    </row>
    <row r="1390" ht="15.75" customHeight="1">
      <c r="A1390" s="201"/>
      <c r="B1390" s="167"/>
      <c r="C1390" s="160"/>
      <c r="D1390" s="167"/>
      <c r="E1390" s="96"/>
      <c r="F1390" s="202"/>
      <c r="G1390" s="160"/>
      <c r="H1390" s="160"/>
      <c r="I1390" s="160"/>
      <c r="J1390" s="160"/>
      <c r="K1390" s="203"/>
      <c r="L1390" s="180"/>
      <c r="M1390" s="180"/>
      <c r="N1390" s="180"/>
      <c r="O1390" s="180"/>
      <c r="P1390" s="180"/>
      <c r="Q1390" s="180"/>
      <c r="R1390" s="180"/>
      <c r="S1390" s="204"/>
      <c r="T1390" s="204"/>
      <c r="U1390" s="180"/>
      <c r="V1390" s="180"/>
      <c r="W1390" s="180"/>
      <c r="X1390" s="180"/>
      <c r="Y1390" s="180"/>
      <c r="Z1390" s="180"/>
      <c r="AA1390" s="180"/>
      <c r="AB1390" s="180"/>
      <c r="AC1390" s="180"/>
      <c r="AD1390" s="180"/>
      <c r="AE1390" s="180"/>
      <c r="AF1390" s="180"/>
      <c r="AG1390" s="180"/>
      <c r="AH1390" s="180"/>
    </row>
    <row r="1391" ht="15.75" customHeight="1">
      <c r="A1391" s="201"/>
      <c r="B1391" s="167"/>
      <c r="C1391" s="160"/>
      <c r="D1391" s="167"/>
      <c r="E1391" s="96"/>
      <c r="F1391" s="202"/>
      <c r="G1391" s="160"/>
      <c r="H1391" s="160"/>
      <c r="I1391" s="160"/>
      <c r="J1391" s="160"/>
      <c r="K1391" s="203"/>
      <c r="L1391" s="180"/>
      <c r="M1391" s="180"/>
      <c r="N1391" s="180"/>
      <c r="O1391" s="180"/>
      <c r="P1391" s="180"/>
      <c r="Q1391" s="180"/>
      <c r="R1391" s="180"/>
      <c r="S1391" s="204"/>
      <c r="T1391" s="204"/>
      <c r="U1391" s="180"/>
      <c r="V1391" s="180"/>
      <c r="W1391" s="180"/>
      <c r="X1391" s="180"/>
      <c r="Y1391" s="180"/>
      <c r="Z1391" s="180"/>
      <c r="AA1391" s="180"/>
      <c r="AB1391" s="180"/>
      <c r="AC1391" s="180"/>
      <c r="AD1391" s="180"/>
      <c r="AE1391" s="180"/>
      <c r="AF1391" s="180"/>
      <c r="AG1391" s="180"/>
      <c r="AH1391" s="180"/>
    </row>
    <row r="1392" ht="15.75" customHeight="1">
      <c r="A1392" s="201"/>
      <c r="B1392" s="167"/>
      <c r="C1392" s="160"/>
      <c r="D1392" s="167"/>
      <c r="E1392" s="96"/>
      <c r="F1392" s="202"/>
      <c r="G1392" s="160"/>
      <c r="H1392" s="160"/>
      <c r="I1392" s="160"/>
      <c r="J1392" s="160"/>
      <c r="K1392" s="203"/>
      <c r="L1392" s="180"/>
      <c r="M1392" s="180"/>
      <c r="N1392" s="180"/>
      <c r="O1392" s="180"/>
      <c r="P1392" s="180"/>
      <c r="Q1392" s="180"/>
      <c r="R1392" s="180"/>
      <c r="S1392" s="204"/>
      <c r="T1392" s="204"/>
      <c r="U1392" s="180"/>
      <c r="V1392" s="180"/>
      <c r="W1392" s="180"/>
      <c r="X1392" s="180"/>
      <c r="Y1392" s="180"/>
      <c r="Z1392" s="180"/>
      <c r="AA1392" s="180"/>
      <c r="AB1392" s="180"/>
      <c r="AC1392" s="180"/>
      <c r="AD1392" s="180"/>
      <c r="AE1392" s="180"/>
      <c r="AF1392" s="180"/>
      <c r="AG1392" s="180"/>
      <c r="AH1392" s="180"/>
    </row>
    <row r="1393" ht="15.75" customHeight="1">
      <c r="A1393" s="201"/>
      <c r="B1393" s="167"/>
      <c r="C1393" s="160"/>
      <c r="D1393" s="167"/>
      <c r="E1393" s="96"/>
      <c r="F1393" s="202"/>
      <c r="G1393" s="160"/>
      <c r="H1393" s="160"/>
      <c r="I1393" s="160"/>
      <c r="J1393" s="160"/>
      <c r="K1393" s="203"/>
      <c r="L1393" s="180"/>
      <c r="M1393" s="180"/>
      <c r="N1393" s="180"/>
      <c r="O1393" s="180"/>
      <c r="P1393" s="180"/>
      <c r="Q1393" s="180"/>
      <c r="R1393" s="180"/>
      <c r="S1393" s="204"/>
      <c r="T1393" s="204"/>
      <c r="U1393" s="180"/>
      <c r="V1393" s="180"/>
      <c r="W1393" s="180"/>
      <c r="X1393" s="180"/>
      <c r="Y1393" s="180"/>
      <c r="Z1393" s="180"/>
      <c r="AA1393" s="180"/>
      <c r="AB1393" s="180"/>
      <c r="AC1393" s="180"/>
      <c r="AD1393" s="180"/>
      <c r="AE1393" s="180"/>
      <c r="AF1393" s="180"/>
      <c r="AG1393" s="180"/>
      <c r="AH1393" s="180"/>
    </row>
    <row r="1394" ht="15.75" customHeight="1">
      <c r="A1394" s="201"/>
      <c r="B1394" s="167"/>
      <c r="C1394" s="160"/>
      <c r="D1394" s="167"/>
      <c r="E1394" s="96"/>
      <c r="F1394" s="202"/>
      <c r="G1394" s="160"/>
      <c r="H1394" s="160"/>
      <c r="I1394" s="160"/>
      <c r="J1394" s="160"/>
      <c r="K1394" s="203"/>
      <c r="L1394" s="180"/>
      <c r="M1394" s="180"/>
      <c r="N1394" s="180"/>
      <c r="O1394" s="180"/>
      <c r="P1394" s="180"/>
      <c r="Q1394" s="180"/>
      <c r="R1394" s="180"/>
      <c r="S1394" s="204"/>
      <c r="T1394" s="204"/>
      <c r="U1394" s="180"/>
      <c r="V1394" s="180"/>
      <c r="W1394" s="180"/>
      <c r="X1394" s="180"/>
      <c r="Y1394" s="180"/>
      <c r="Z1394" s="180"/>
      <c r="AA1394" s="180"/>
      <c r="AB1394" s="180"/>
      <c r="AC1394" s="180"/>
      <c r="AD1394" s="180"/>
      <c r="AE1394" s="180"/>
      <c r="AF1394" s="180"/>
      <c r="AG1394" s="180"/>
      <c r="AH1394" s="180"/>
    </row>
    <row r="1395" ht="15.75" customHeight="1">
      <c r="A1395" s="201"/>
      <c r="B1395" s="167"/>
      <c r="C1395" s="160"/>
      <c r="D1395" s="167"/>
      <c r="E1395" s="96"/>
      <c r="F1395" s="202"/>
      <c r="G1395" s="160"/>
      <c r="H1395" s="160"/>
      <c r="I1395" s="160"/>
      <c r="J1395" s="160"/>
      <c r="K1395" s="203"/>
      <c r="L1395" s="180"/>
      <c r="M1395" s="180"/>
      <c r="N1395" s="180"/>
      <c r="O1395" s="180"/>
      <c r="P1395" s="180"/>
      <c r="Q1395" s="180"/>
      <c r="R1395" s="180"/>
      <c r="S1395" s="204"/>
      <c r="T1395" s="204"/>
      <c r="U1395" s="180"/>
      <c r="V1395" s="180"/>
      <c r="W1395" s="180"/>
      <c r="X1395" s="180"/>
      <c r="Y1395" s="180"/>
      <c r="Z1395" s="180"/>
      <c r="AA1395" s="180"/>
      <c r="AB1395" s="180"/>
      <c r="AC1395" s="180"/>
      <c r="AD1395" s="180"/>
      <c r="AE1395" s="180"/>
      <c r="AF1395" s="180"/>
      <c r="AG1395" s="180"/>
      <c r="AH1395" s="180"/>
    </row>
    <row r="1396" ht="15.75" customHeight="1">
      <c r="A1396" s="201"/>
      <c r="B1396" s="167"/>
      <c r="C1396" s="160"/>
      <c r="D1396" s="167"/>
      <c r="E1396" s="96"/>
      <c r="F1396" s="202"/>
      <c r="G1396" s="160"/>
      <c r="H1396" s="160"/>
      <c r="I1396" s="160"/>
      <c r="J1396" s="160"/>
      <c r="K1396" s="203"/>
      <c r="L1396" s="180"/>
      <c r="M1396" s="180"/>
      <c r="N1396" s="180"/>
      <c r="O1396" s="180"/>
      <c r="P1396" s="180"/>
      <c r="Q1396" s="180"/>
      <c r="R1396" s="180"/>
      <c r="S1396" s="204"/>
      <c r="T1396" s="204"/>
      <c r="U1396" s="180"/>
      <c r="V1396" s="180"/>
      <c r="W1396" s="180"/>
      <c r="X1396" s="180"/>
      <c r="Y1396" s="180"/>
      <c r="Z1396" s="180"/>
      <c r="AA1396" s="180"/>
      <c r="AB1396" s="180"/>
      <c r="AC1396" s="180"/>
      <c r="AD1396" s="180"/>
      <c r="AE1396" s="180"/>
      <c r="AF1396" s="180"/>
      <c r="AG1396" s="180"/>
      <c r="AH1396" s="180"/>
    </row>
    <row r="1397" ht="15.75" customHeight="1">
      <c r="A1397" s="201"/>
      <c r="B1397" s="167"/>
      <c r="C1397" s="160"/>
      <c r="D1397" s="167"/>
      <c r="E1397" s="96"/>
      <c r="F1397" s="202"/>
      <c r="G1397" s="160"/>
      <c r="H1397" s="160"/>
      <c r="I1397" s="160"/>
      <c r="J1397" s="160"/>
      <c r="K1397" s="203"/>
      <c r="L1397" s="180"/>
      <c r="M1397" s="180"/>
      <c r="N1397" s="180"/>
      <c r="O1397" s="180"/>
      <c r="P1397" s="180"/>
      <c r="Q1397" s="180"/>
      <c r="R1397" s="180"/>
      <c r="S1397" s="204"/>
      <c r="T1397" s="204"/>
      <c r="U1397" s="180"/>
      <c r="V1397" s="180"/>
      <c r="W1397" s="180"/>
      <c r="X1397" s="180"/>
      <c r="Y1397" s="180"/>
      <c r="Z1397" s="180"/>
      <c r="AA1397" s="180"/>
      <c r="AB1397" s="180"/>
      <c r="AC1397" s="180"/>
      <c r="AD1397" s="180"/>
      <c r="AE1397" s="180"/>
      <c r="AF1397" s="180"/>
      <c r="AG1397" s="180"/>
      <c r="AH1397" s="180"/>
    </row>
    <row r="1398" ht="15.75" customHeight="1">
      <c r="A1398" s="201"/>
      <c r="B1398" s="167"/>
      <c r="C1398" s="160"/>
      <c r="D1398" s="167"/>
      <c r="E1398" s="96"/>
      <c r="F1398" s="202"/>
      <c r="G1398" s="160"/>
      <c r="H1398" s="160"/>
      <c r="I1398" s="160"/>
      <c r="J1398" s="160"/>
      <c r="K1398" s="203"/>
      <c r="L1398" s="180"/>
      <c r="M1398" s="180"/>
      <c r="N1398" s="180"/>
      <c r="O1398" s="180"/>
      <c r="P1398" s="180"/>
      <c r="Q1398" s="180"/>
      <c r="R1398" s="180"/>
      <c r="S1398" s="204"/>
      <c r="T1398" s="204"/>
      <c r="U1398" s="180"/>
      <c r="V1398" s="180"/>
      <c r="W1398" s="180"/>
      <c r="X1398" s="180"/>
      <c r="Y1398" s="180"/>
      <c r="Z1398" s="180"/>
      <c r="AA1398" s="180"/>
      <c r="AB1398" s="180"/>
      <c r="AC1398" s="180"/>
      <c r="AD1398" s="180"/>
      <c r="AE1398" s="180"/>
      <c r="AF1398" s="180"/>
      <c r="AG1398" s="180"/>
      <c r="AH1398" s="180"/>
    </row>
    <row r="1399" ht="15.75" customHeight="1">
      <c r="A1399" s="201"/>
      <c r="B1399" s="167"/>
      <c r="C1399" s="160"/>
      <c r="D1399" s="167"/>
      <c r="E1399" s="96"/>
      <c r="F1399" s="202"/>
      <c r="G1399" s="160"/>
      <c r="H1399" s="160"/>
      <c r="I1399" s="160"/>
      <c r="J1399" s="160"/>
      <c r="K1399" s="203"/>
      <c r="L1399" s="180"/>
      <c r="M1399" s="180"/>
      <c r="N1399" s="180"/>
      <c r="O1399" s="180"/>
      <c r="P1399" s="180"/>
      <c r="Q1399" s="180"/>
      <c r="R1399" s="180"/>
      <c r="S1399" s="204"/>
      <c r="T1399" s="204"/>
      <c r="U1399" s="180"/>
      <c r="V1399" s="180"/>
      <c r="W1399" s="180"/>
      <c r="X1399" s="180"/>
      <c r="Y1399" s="180"/>
      <c r="Z1399" s="180"/>
      <c r="AA1399" s="180"/>
      <c r="AB1399" s="180"/>
      <c r="AC1399" s="180"/>
      <c r="AD1399" s="180"/>
      <c r="AE1399" s="180"/>
      <c r="AF1399" s="180"/>
      <c r="AG1399" s="180"/>
      <c r="AH1399" s="180"/>
    </row>
    <row r="1400" ht="15.75" customHeight="1">
      <c r="A1400" s="201"/>
      <c r="B1400" s="167"/>
      <c r="C1400" s="160"/>
      <c r="D1400" s="167"/>
      <c r="E1400" s="96"/>
      <c r="F1400" s="202"/>
      <c r="G1400" s="160"/>
      <c r="H1400" s="160"/>
      <c r="I1400" s="160"/>
      <c r="J1400" s="160"/>
      <c r="K1400" s="203"/>
      <c r="L1400" s="180"/>
      <c r="M1400" s="180"/>
      <c r="N1400" s="180"/>
      <c r="O1400" s="180"/>
      <c r="P1400" s="180"/>
      <c r="Q1400" s="180"/>
      <c r="R1400" s="180"/>
      <c r="S1400" s="204"/>
      <c r="T1400" s="204"/>
      <c r="U1400" s="180"/>
      <c r="V1400" s="180"/>
      <c r="W1400" s="180"/>
      <c r="X1400" s="180"/>
      <c r="Y1400" s="180"/>
      <c r="Z1400" s="180"/>
      <c r="AA1400" s="180"/>
      <c r="AB1400" s="180"/>
      <c r="AC1400" s="180"/>
      <c r="AD1400" s="180"/>
      <c r="AE1400" s="180"/>
      <c r="AF1400" s="180"/>
      <c r="AG1400" s="180"/>
      <c r="AH1400" s="180"/>
    </row>
    <row r="1401" ht="15.75" customHeight="1">
      <c r="A1401" s="201"/>
      <c r="B1401" s="167"/>
      <c r="C1401" s="160"/>
      <c r="D1401" s="167"/>
      <c r="E1401" s="96"/>
      <c r="F1401" s="202"/>
      <c r="G1401" s="160"/>
      <c r="H1401" s="160"/>
      <c r="I1401" s="160"/>
      <c r="J1401" s="160"/>
      <c r="K1401" s="203"/>
      <c r="L1401" s="180"/>
      <c r="M1401" s="180"/>
      <c r="N1401" s="180"/>
      <c r="O1401" s="180"/>
      <c r="P1401" s="180"/>
      <c r="Q1401" s="180"/>
      <c r="R1401" s="180"/>
      <c r="S1401" s="204"/>
      <c r="T1401" s="204"/>
      <c r="U1401" s="180"/>
      <c r="V1401" s="180"/>
      <c r="W1401" s="180"/>
      <c r="X1401" s="180"/>
      <c r="Y1401" s="180"/>
      <c r="Z1401" s="180"/>
      <c r="AA1401" s="180"/>
      <c r="AB1401" s="180"/>
      <c r="AC1401" s="180"/>
      <c r="AD1401" s="180"/>
      <c r="AE1401" s="180"/>
      <c r="AF1401" s="180"/>
      <c r="AG1401" s="180"/>
      <c r="AH1401" s="180"/>
    </row>
    <row r="1402" ht="15.75" customHeight="1">
      <c r="A1402" s="201"/>
      <c r="B1402" s="167"/>
      <c r="C1402" s="160"/>
      <c r="D1402" s="167"/>
      <c r="E1402" s="96"/>
      <c r="F1402" s="202"/>
      <c r="G1402" s="160"/>
      <c r="H1402" s="160"/>
      <c r="I1402" s="160"/>
      <c r="J1402" s="160"/>
      <c r="K1402" s="203"/>
      <c r="L1402" s="180"/>
      <c r="M1402" s="180"/>
      <c r="N1402" s="180"/>
      <c r="O1402" s="180"/>
      <c r="P1402" s="180"/>
      <c r="Q1402" s="180"/>
      <c r="R1402" s="180"/>
      <c r="S1402" s="204"/>
      <c r="T1402" s="204"/>
      <c r="U1402" s="180"/>
      <c r="V1402" s="180"/>
      <c r="W1402" s="180"/>
      <c r="X1402" s="180"/>
      <c r="Y1402" s="180"/>
      <c r="Z1402" s="180"/>
      <c r="AA1402" s="180"/>
      <c r="AB1402" s="180"/>
      <c r="AC1402" s="180"/>
      <c r="AD1402" s="180"/>
      <c r="AE1402" s="180"/>
      <c r="AF1402" s="180"/>
      <c r="AG1402" s="180"/>
      <c r="AH1402" s="180"/>
    </row>
    <row r="1403" ht="15.75" customHeight="1">
      <c r="A1403" s="201"/>
      <c r="B1403" s="167"/>
      <c r="C1403" s="160"/>
      <c r="D1403" s="167"/>
      <c r="E1403" s="96"/>
      <c r="F1403" s="202"/>
      <c r="G1403" s="160"/>
      <c r="H1403" s="160"/>
      <c r="I1403" s="160"/>
      <c r="J1403" s="160"/>
      <c r="K1403" s="203"/>
      <c r="L1403" s="180"/>
      <c r="M1403" s="180"/>
      <c r="N1403" s="180"/>
      <c r="O1403" s="180"/>
      <c r="P1403" s="180"/>
      <c r="Q1403" s="180"/>
      <c r="R1403" s="180"/>
      <c r="S1403" s="204"/>
      <c r="T1403" s="204"/>
      <c r="U1403" s="180"/>
      <c r="V1403" s="180"/>
      <c r="W1403" s="180"/>
      <c r="X1403" s="180"/>
      <c r="Y1403" s="180"/>
      <c r="Z1403" s="180"/>
      <c r="AA1403" s="180"/>
      <c r="AB1403" s="180"/>
      <c r="AC1403" s="180"/>
      <c r="AD1403" s="180"/>
      <c r="AE1403" s="180"/>
      <c r="AF1403" s="180"/>
      <c r="AG1403" s="180"/>
      <c r="AH1403" s="180"/>
    </row>
    <row r="1404" ht="15.75" customHeight="1">
      <c r="A1404" s="201"/>
      <c r="B1404" s="167"/>
      <c r="C1404" s="160"/>
      <c r="D1404" s="167"/>
      <c r="E1404" s="96"/>
      <c r="F1404" s="202"/>
      <c r="G1404" s="160"/>
      <c r="H1404" s="160"/>
      <c r="I1404" s="160"/>
      <c r="J1404" s="160"/>
      <c r="K1404" s="203"/>
      <c r="L1404" s="180"/>
      <c r="M1404" s="180"/>
      <c r="N1404" s="180"/>
      <c r="O1404" s="180"/>
      <c r="P1404" s="180"/>
      <c r="Q1404" s="180"/>
      <c r="R1404" s="180"/>
      <c r="S1404" s="204"/>
      <c r="T1404" s="204"/>
      <c r="U1404" s="180"/>
      <c r="V1404" s="180"/>
      <c r="W1404" s="180"/>
      <c r="X1404" s="180"/>
      <c r="Y1404" s="180"/>
      <c r="Z1404" s="180"/>
      <c r="AA1404" s="180"/>
      <c r="AB1404" s="180"/>
      <c r="AC1404" s="180"/>
      <c r="AD1404" s="180"/>
      <c r="AE1404" s="180"/>
      <c r="AF1404" s="180"/>
      <c r="AG1404" s="180"/>
      <c r="AH1404" s="180"/>
    </row>
    <row r="1405" ht="15.75" customHeight="1">
      <c r="A1405" s="201"/>
      <c r="B1405" s="167"/>
      <c r="C1405" s="160"/>
      <c r="D1405" s="167"/>
      <c r="E1405" s="96"/>
      <c r="F1405" s="202"/>
      <c r="G1405" s="160"/>
      <c r="H1405" s="160"/>
      <c r="I1405" s="160"/>
      <c r="J1405" s="160"/>
      <c r="K1405" s="203"/>
      <c r="L1405" s="180"/>
      <c r="M1405" s="180"/>
      <c r="N1405" s="180"/>
      <c r="O1405" s="180"/>
      <c r="P1405" s="180"/>
      <c r="Q1405" s="180"/>
      <c r="R1405" s="180"/>
      <c r="S1405" s="204"/>
      <c r="T1405" s="204"/>
      <c r="U1405" s="180"/>
      <c r="V1405" s="180"/>
      <c r="W1405" s="180"/>
      <c r="X1405" s="180"/>
      <c r="Y1405" s="180"/>
      <c r="Z1405" s="180"/>
      <c r="AA1405" s="180"/>
      <c r="AB1405" s="180"/>
      <c r="AC1405" s="180"/>
      <c r="AD1405" s="180"/>
      <c r="AE1405" s="180"/>
      <c r="AF1405" s="180"/>
      <c r="AG1405" s="180"/>
      <c r="AH1405" s="180"/>
    </row>
    <row r="1406" ht="15.75" customHeight="1">
      <c r="A1406" s="201"/>
      <c r="B1406" s="167"/>
      <c r="C1406" s="160"/>
      <c r="D1406" s="167"/>
      <c r="E1406" s="96"/>
      <c r="F1406" s="202"/>
      <c r="G1406" s="160"/>
      <c r="H1406" s="160"/>
      <c r="I1406" s="160"/>
      <c r="J1406" s="160"/>
      <c r="K1406" s="203"/>
      <c r="L1406" s="180"/>
      <c r="M1406" s="180"/>
      <c r="N1406" s="180"/>
      <c r="O1406" s="180"/>
      <c r="P1406" s="180"/>
      <c r="Q1406" s="180"/>
      <c r="R1406" s="180"/>
      <c r="S1406" s="204"/>
      <c r="T1406" s="204"/>
      <c r="U1406" s="180"/>
      <c r="V1406" s="180"/>
      <c r="W1406" s="180"/>
      <c r="X1406" s="180"/>
      <c r="Y1406" s="180"/>
      <c r="Z1406" s="180"/>
      <c r="AA1406" s="180"/>
      <c r="AB1406" s="180"/>
      <c r="AC1406" s="180"/>
      <c r="AD1406" s="180"/>
      <c r="AE1406" s="180"/>
      <c r="AF1406" s="180"/>
      <c r="AG1406" s="180"/>
      <c r="AH1406" s="180"/>
    </row>
    <row r="1407" ht="15.75" customHeight="1">
      <c r="A1407" s="201"/>
      <c r="B1407" s="167"/>
      <c r="C1407" s="160"/>
      <c r="D1407" s="167"/>
      <c r="E1407" s="96"/>
      <c r="F1407" s="202"/>
      <c r="G1407" s="160"/>
      <c r="H1407" s="160"/>
      <c r="I1407" s="160"/>
      <c r="J1407" s="160"/>
      <c r="K1407" s="203"/>
      <c r="L1407" s="180"/>
      <c r="M1407" s="180"/>
      <c r="N1407" s="180"/>
      <c r="O1407" s="180"/>
      <c r="P1407" s="180"/>
      <c r="Q1407" s="180"/>
      <c r="R1407" s="180"/>
      <c r="S1407" s="204"/>
      <c r="T1407" s="204"/>
      <c r="U1407" s="180"/>
      <c r="V1407" s="180"/>
      <c r="W1407" s="180"/>
      <c r="X1407" s="180"/>
      <c r="Y1407" s="180"/>
      <c r="Z1407" s="180"/>
      <c r="AA1407" s="180"/>
      <c r="AB1407" s="180"/>
      <c r="AC1407" s="180"/>
      <c r="AD1407" s="180"/>
      <c r="AE1407" s="180"/>
      <c r="AF1407" s="180"/>
      <c r="AG1407" s="180"/>
      <c r="AH1407" s="180"/>
    </row>
    <row r="1408" ht="15.75" customHeight="1">
      <c r="A1408" s="201"/>
      <c r="B1408" s="167"/>
      <c r="C1408" s="160"/>
      <c r="D1408" s="167"/>
      <c r="E1408" s="96"/>
      <c r="F1408" s="202"/>
      <c r="G1408" s="160"/>
      <c r="H1408" s="160"/>
      <c r="I1408" s="160"/>
      <c r="J1408" s="160"/>
      <c r="K1408" s="203"/>
      <c r="L1408" s="180"/>
      <c r="M1408" s="180"/>
      <c r="N1408" s="180"/>
      <c r="O1408" s="180"/>
      <c r="P1408" s="180"/>
      <c r="Q1408" s="180"/>
      <c r="R1408" s="180"/>
      <c r="S1408" s="204"/>
      <c r="T1408" s="204"/>
      <c r="U1408" s="180"/>
      <c r="V1408" s="180"/>
      <c r="W1408" s="180"/>
      <c r="X1408" s="180"/>
      <c r="Y1408" s="180"/>
      <c r="Z1408" s="180"/>
      <c r="AA1408" s="180"/>
      <c r="AB1408" s="180"/>
      <c r="AC1408" s="180"/>
      <c r="AD1408" s="180"/>
      <c r="AE1408" s="180"/>
      <c r="AF1408" s="180"/>
      <c r="AG1408" s="180"/>
      <c r="AH1408" s="180"/>
    </row>
    <row r="1409" ht="15.75" customHeight="1">
      <c r="A1409" s="201"/>
      <c r="B1409" s="167"/>
      <c r="C1409" s="160"/>
      <c r="D1409" s="167"/>
      <c r="E1409" s="96"/>
      <c r="F1409" s="202"/>
      <c r="G1409" s="160"/>
      <c r="H1409" s="160"/>
      <c r="I1409" s="160"/>
      <c r="J1409" s="160"/>
      <c r="K1409" s="203"/>
      <c r="L1409" s="180"/>
      <c r="M1409" s="180"/>
      <c r="N1409" s="180"/>
      <c r="O1409" s="180"/>
      <c r="P1409" s="180"/>
      <c r="Q1409" s="180"/>
      <c r="R1409" s="180"/>
      <c r="S1409" s="204"/>
      <c r="T1409" s="204"/>
      <c r="U1409" s="180"/>
      <c r="V1409" s="180"/>
      <c r="W1409" s="180"/>
      <c r="X1409" s="180"/>
      <c r="Y1409" s="180"/>
      <c r="Z1409" s="180"/>
      <c r="AA1409" s="180"/>
      <c r="AB1409" s="180"/>
      <c r="AC1409" s="180"/>
      <c r="AD1409" s="180"/>
      <c r="AE1409" s="180"/>
      <c r="AF1409" s="180"/>
      <c r="AG1409" s="180"/>
      <c r="AH1409" s="180"/>
    </row>
    <row r="1410" ht="15.75" customHeight="1">
      <c r="A1410" s="201"/>
      <c r="B1410" s="167"/>
      <c r="C1410" s="160"/>
      <c r="D1410" s="167"/>
      <c r="E1410" s="96"/>
      <c r="F1410" s="202"/>
      <c r="G1410" s="160"/>
      <c r="H1410" s="160"/>
      <c r="I1410" s="160"/>
      <c r="J1410" s="160"/>
      <c r="K1410" s="203"/>
      <c r="L1410" s="180"/>
      <c r="M1410" s="180"/>
      <c r="N1410" s="180"/>
      <c r="O1410" s="180"/>
      <c r="P1410" s="180"/>
      <c r="Q1410" s="180"/>
      <c r="R1410" s="180"/>
      <c r="S1410" s="204"/>
      <c r="T1410" s="204"/>
      <c r="U1410" s="180"/>
      <c r="V1410" s="180"/>
      <c r="W1410" s="180"/>
      <c r="X1410" s="180"/>
      <c r="Y1410" s="180"/>
      <c r="Z1410" s="180"/>
      <c r="AA1410" s="180"/>
      <c r="AB1410" s="180"/>
      <c r="AC1410" s="180"/>
      <c r="AD1410" s="180"/>
      <c r="AE1410" s="180"/>
      <c r="AF1410" s="180"/>
      <c r="AG1410" s="180"/>
      <c r="AH1410" s="180"/>
    </row>
    <row r="1411" ht="15.75" customHeight="1">
      <c r="A1411" s="201"/>
      <c r="B1411" s="167"/>
      <c r="C1411" s="160"/>
      <c r="D1411" s="167"/>
      <c r="E1411" s="96"/>
      <c r="F1411" s="202"/>
      <c r="G1411" s="160"/>
      <c r="H1411" s="160"/>
      <c r="I1411" s="160"/>
      <c r="J1411" s="160"/>
      <c r="K1411" s="203"/>
      <c r="L1411" s="180"/>
      <c r="M1411" s="180"/>
      <c r="N1411" s="180"/>
      <c r="O1411" s="180"/>
      <c r="P1411" s="180"/>
      <c r="Q1411" s="180"/>
      <c r="R1411" s="180"/>
      <c r="S1411" s="204"/>
      <c r="T1411" s="204"/>
      <c r="U1411" s="180"/>
      <c r="V1411" s="180"/>
      <c r="W1411" s="180"/>
      <c r="X1411" s="180"/>
      <c r="Y1411" s="180"/>
      <c r="Z1411" s="180"/>
      <c r="AA1411" s="180"/>
      <c r="AB1411" s="180"/>
      <c r="AC1411" s="180"/>
      <c r="AD1411" s="180"/>
      <c r="AE1411" s="180"/>
      <c r="AF1411" s="180"/>
      <c r="AG1411" s="180"/>
      <c r="AH1411" s="180"/>
    </row>
    <row r="1412" ht="15.75" customHeight="1">
      <c r="A1412" s="201"/>
      <c r="B1412" s="167"/>
      <c r="C1412" s="160"/>
      <c r="D1412" s="167"/>
      <c r="E1412" s="96"/>
      <c r="F1412" s="202"/>
      <c r="G1412" s="160"/>
      <c r="H1412" s="160"/>
      <c r="I1412" s="160"/>
      <c r="J1412" s="160"/>
      <c r="K1412" s="203"/>
      <c r="L1412" s="180"/>
      <c r="M1412" s="180"/>
      <c r="N1412" s="180"/>
      <c r="O1412" s="180"/>
      <c r="P1412" s="180"/>
      <c r="Q1412" s="180"/>
      <c r="R1412" s="180"/>
      <c r="S1412" s="204"/>
      <c r="T1412" s="204"/>
      <c r="U1412" s="180"/>
      <c r="V1412" s="180"/>
      <c r="W1412" s="180"/>
      <c r="X1412" s="180"/>
      <c r="Y1412" s="180"/>
      <c r="Z1412" s="180"/>
      <c r="AA1412" s="180"/>
      <c r="AB1412" s="180"/>
      <c r="AC1412" s="180"/>
      <c r="AD1412" s="180"/>
      <c r="AE1412" s="180"/>
      <c r="AF1412" s="180"/>
      <c r="AG1412" s="180"/>
      <c r="AH1412" s="180"/>
    </row>
    <row r="1413" ht="15.75" customHeight="1">
      <c r="A1413" s="201"/>
      <c r="B1413" s="167"/>
      <c r="C1413" s="160"/>
      <c r="D1413" s="167"/>
      <c r="E1413" s="96"/>
      <c r="F1413" s="202"/>
      <c r="G1413" s="160"/>
      <c r="H1413" s="160"/>
      <c r="I1413" s="160"/>
      <c r="J1413" s="160"/>
      <c r="K1413" s="203"/>
      <c r="L1413" s="180"/>
      <c r="M1413" s="180"/>
      <c r="N1413" s="180"/>
      <c r="O1413" s="180"/>
      <c r="P1413" s="180"/>
      <c r="Q1413" s="180"/>
      <c r="R1413" s="180"/>
      <c r="S1413" s="204"/>
      <c r="T1413" s="204"/>
      <c r="U1413" s="180"/>
      <c r="V1413" s="180"/>
      <c r="W1413" s="180"/>
      <c r="X1413" s="180"/>
      <c r="Y1413" s="180"/>
      <c r="Z1413" s="180"/>
      <c r="AA1413" s="180"/>
      <c r="AB1413" s="180"/>
      <c r="AC1413" s="180"/>
      <c r="AD1413" s="180"/>
      <c r="AE1413" s="180"/>
      <c r="AF1413" s="180"/>
      <c r="AG1413" s="180"/>
      <c r="AH1413" s="180"/>
    </row>
    <row r="1414" ht="15.75" customHeight="1">
      <c r="A1414" s="201"/>
      <c r="B1414" s="167"/>
      <c r="C1414" s="160"/>
      <c r="D1414" s="167"/>
      <c r="E1414" s="96"/>
      <c r="F1414" s="202"/>
      <c r="G1414" s="160"/>
      <c r="H1414" s="160"/>
      <c r="I1414" s="160"/>
      <c r="J1414" s="160"/>
      <c r="K1414" s="203"/>
      <c r="L1414" s="180"/>
      <c r="M1414" s="180"/>
      <c r="N1414" s="180"/>
      <c r="O1414" s="180"/>
      <c r="P1414" s="180"/>
      <c r="Q1414" s="180"/>
      <c r="R1414" s="180"/>
      <c r="S1414" s="204"/>
      <c r="T1414" s="204"/>
      <c r="U1414" s="180"/>
      <c r="V1414" s="180"/>
      <c r="W1414" s="180"/>
      <c r="X1414" s="180"/>
      <c r="Y1414" s="180"/>
      <c r="Z1414" s="180"/>
      <c r="AA1414" s="180"/>
      <c r="AB1414" s="180"/>
      <c r="AC1414" s="180"/>
      <c r="AD1414" s="180"/>
      <c r="AE1414" s="180"/>
      <c r="AF1414" s="180"/>
      <c r="AG1414" s="180"/>
      <c r="AH1414" s="180"/>
    </row>
    <row r="1415" ht="15.75" customHeight="1">
      <c r="A1415" s="201"/>
      <c r="B1415" s="167"/>
      <c r="C1415" s="160"/>
      <c r="D1415" s="167"/>
      <c r="E1415" s="96"/>
      <c r="F1415" s="202"/>
      <c r="G1415" s="160"/>
      <c r="H1415" s="160"/>
      <c r="I1415" s="160"/>
      <c r="J1415" s="160"/>
      <c r="K1415" s="203"/>
      <c r="L1415" s="180"/>
      <c r="M1415" s="180"/>
      <c r="N1415" s="180"/>
      <c r="O1415" s="180"/>
      <c r="P1415" s="180"/>
      <c r="Q1415" s="180"/>
      <c r="R1415" s="180"/>
      <c r="S1415" s="204"/>
      <c r="T1415" s="204"/>
      <c r="U1415" s="180"/>
      <c r="V1415" s="180"/>
      <c r="W1415" s="180"/>
      <c r="X1415" s="180"/>
      <c r="Y1415" s="180"/>
      <c r="Z1415" s="180"/>
      <c r="AA1415" s="180"/>
      <c r="AB1415" s="180"/>
      <c r="AC1415" s="180"/>
      <c r="AD1415" s="180"/>
      <c r="AE1415" s="180"/>
      <c r="AF1415" s="180"/>
      <c r="AG1415" s="180"/>
      <c r="AH1415" s="180"/>
    </row>
    <row r="1416" ht="15.75" customHeight="1">
      <c r="A1416" s="201"/>
      <c r="B1416" s="167"/>
      <c r="C1416" s="160"/>
      <c r="D1416" s="167"/>
      <c r="E1416" s="96"/>
      <c r="F1416" s="202"/>
      <c r="G1416" s="160"/>
      <c r="H1416" s="160"/>
      <c r="I1416" s="160"/>
      <c r="J1416" s="160"/>
      <c r="K1416" s="203"/>
      <c r="L1416" s="180"/>
      <c r="M1416" s="180"/>
      <c r="N1416" s="180"/>
      <c r="O1416" s="180"/>
      <c r="P1416" s="180"/>
      <c r="Q1416" s="180"/>
      <c r="R1416" s="180"/>
      <c r="S1416" s="204"/>
      <c r="T1416" s="204"/>
      <c r="U1416" s="180"/>
      <c r="V1416" s="180"/>
      <c r="W1416" s="180"/>
      <c r="X1416" s="180"/>
      <c r="Y1416" s="180"/>
      <c r="Z1416" s="180"/>
      <c r="AA1416" s="180"/>
      <c r="AB1416" s="180"/>
      <c r="AC1416" s="180"/>
      <c r="AD1416" s="180"/>
      <c r="AE1416" s="180"/>
      <c r="AF1416" s="180"/>
      <c r="AG1416" s="180"/>
      <c r="AH1416" s="180"/>
    </row>
    <row r="1417" ht="15.75" customHeight="1">
      <c r="A1417" s="201"/>
      <c r="B1417" s="167"/>
      <c r="C1417" s="160"/>
      <c r="D1417" s="167"/>
      <c r="E1417" s="96"/>
      <c r="F1417" s="202"/>
      <c r="G1417" s="160"/>
      <c r="H1417" s="160"/>
      <c r="I1417" s="160"/>
      <c r="J1417" s="160"/>
      <c r="K1417" s="203"/>
      <c r="L1417" s="180"/>
      <c r="M1417" s="180"/>
      <c r="N1417" s="180"/>
      <c r="O1417" s="180"/>
      <c r="P1417" s="180"/>
      <c r="Q1417" s="180"/>
      <c r="R1417" s="180"/>
      <c r="S1417" s="204"/>
      <c r="T1417" s="204"/>
      <c r="U1417" s="180"/>
      <c r="V1417" s="180"/>
      <c r="W1417" s="180"/>
      <c r="X1417" s="180"/>
      <c r="Y1417" s="180"/>
      <c r="Z1417" s="180"/>
      <c r="AA1417" s="180"/>
      <c r="AB1417" s="180"/>
      <c r="AC1417" s="180"/>
      <c r="AD1417" s="180"/>
      <c r="AE1417" s="180"/>
      <c r="AF1417" s="180"/>
      <c r="AG1417" s="180"/>
      <c r="AH1417" s="180"/>
    </row>
    <row r="1418" ht="15.75" customHeight="1">
      <c r="A1418" s="201"/>
      <c r="B1418" s="167"/>
      <c r="C1418" s="160"/>
      <c r="D1418" s="167"/>
      <c r="E1418" s="96"/>
      <c r="F1418" s="202"/>
      <c r="G1418" s="160"/>
      <c r="H1418" s="160"/>
      <c r="I1418" s="160"/>
      <c r="J1418" s="160"/>
      <c r="K1418" s="203"/>
      <c r="L1418" s="180"/>
      <c r="M1418" s="180"/>
      <c r="N1418" s="180"/>
      <c r="O1418" s="180"/>
      <c r="P1418" s="180"/>
      <c r="Q1418" s="180"/>
      <c r="R1418" s="180"/>
      <c r="S1418" s="204"/>
      <c r="T1418" s="204"/>
      <c r="U1418" s="180"/>
      <c r="V1418" s="180"/>
      <c r="W1418" s="180"/>
      <c r="X1418" s="180"/>
      <c r="Y1418" s="180"/>
      <c r="Z1418" s="180"/>
      <c r="AA1418" s="180"/>
      <c r="AB1418" s="180"/>
      <c r="AC1418" s="180"/>
      <c r="AD1418" s="180"/>
      <c r="AE1418" s="180"/>
      <c r="AF1418" s="180"/>
      <c r="AG1418" s="180"/>
      <c r="AH1418" s="180"/>
    </row>
    <row r="1419" ht="15.75" customHeight="1">
      <c r="A1419" s="201"/>
      <c r="B1419" s="167"/>
      <c r="C1419" s="160"/>
      <c r="D1419" s="167"/>
      <c r="E1419" s="96"/>
      <c r="F1419" s="202"/>
      <c r="G1419" s="160"/>
      <c r="H1419" s="160"/>
      <c r="I1419" s="160"/>
      <c r="J1419" s="160"/>
      <c r="K1419" s="203"/>
      <c r="L1419" s="180"/>
      <c r="M1419" s="180"/>
      <c r="N1419" s="180"/>
      <c r="O1419" s="180"/>
      <c r="P1419" s="180"/>
      <c r="Q1419" s="180"/>
      <c r="R1419" s="180"/>
      <c r="S1419" s="204"/>
      <c r="T1419" s="204"/>
      <c r="U1419" s="180"/>
      <c r="V1419" s="180"/>
      <c r="W1419" s="180"/>
      <c r="X1419" s="180"/>
      <c r="Y1419" s="180"/>
      <c r="Z1419" s="180"/>
      <c r="AA1419" s="180"/>
      <c r="AB1419" s="180"/>
      <c r="AC1419" s="180"/>
      <c r="AD1419" s="180"/>
      <c r="AE1419" s="180"/>
      <c r="AF1419" s="180"/>
      <c r="AG1419" s="180"/>
      <c r="AH1419" s="180"/>
    </row>
    <row r="1420" ht="15.75" customHeight="1">
      <c r="A1420" s="201"/>
      <c r="B1420" s="167"/>
      <c r="C1420" s="160"/>
      <c r="D1420" s="167"/>
      <c r="E1420" s="96"/>
      <c r="F1420" s="202"/>
      <c r="G1420" s="160"/>
      <c r="H1420" s="160"/>
      <c r="I1420" s="160"/>
      <c r="J1420" s="160"/>
      <c r="K1420" s="203"/>
      <c r="L1420" s="180"/>
      <c r="M1420" s="180"/>
      <c r="N1420" s="180"/>
      <c r="O1420" s="180"/>
      <c r="P1420" s="180"/>
      <c r="Q1420" s="180"/>
      <c r="R1420" s="180"/>
      <c r="S1420" s="204"/>
      <c r="T1420" s="204"/>
      <c r="U1420" s="180"/>
      <c r="V1420" s="180"/>
      <c r="W1420" s="180"/>
      <c r="X1420" s="180"/>
      <c r="Y1420" s="180"/>
      <c r="Z1420" s="180"/>
      <c r="AA1420" s="180"/>
      <c r="AB1420" s="180"/>
      <c r="AC1420" s="180"/>
      <c r="AD1420" s="180"/>
      <c r="AE1420" s="180"/>
      <c r="AF1420" s="180"/>
      <c r="AG1420" s="180"/>
      <c r="AH1420" s="180"/>
    </row>
    <row r="1421" ht="15.75" customHeight="1">
      <c r="A1421" s="201"/>
      <c r="B1421" s="167"/>
      <c r="C1421" s="160"/>
      <c r="D1421" s="167"/>
      <c r="E1421" s="96"/>
      <c r="F1421" s="202"/>
      <c r="G1421" s="160"/>
      <c r="H1421" s="160"/>
      <c r="I1421" s="160"/>
      <c r="J1421" s="160"/>
      <c r="K1421" s="203"/>
      <c r="L1421" s="180"/>
      <c r="M1421" s="180"/>
      <c r="N1421" s="180"/>
      <c r="O1421" s="180"/>
      <c r="P1421" s="180"/>
      <c r="Q1421" s="180"/>
      <c r="R1421" s="180"/>
      <c r="S1421" s="204"/>
      <c r="T1421" s="204"/>
      <c r="U1421" s="180"/>
      <c r="V1421" s="180"/>
      <c r="W1421" s="180"/>
      <c r="X1421" s="180"/>
      <c r="Y1421" s="180"/>
      <c r="Z1421" s="180"/>
      <c r="AA1421" s="180"/>
      <c r="AB1421" s="180"/>
      <c r="AC1421" s="180"/>
      <c r="AD1421" s="180"/>
      <c r="AE1421" s="180"/>
      <c r="AF1421" s="180"/>
      <c r="AG1421" s="180"/>
      <c r="AH1421" s="180"/>
    </row>
    <row r="1422" ht="15.75" customHeight="1">
      <c r="A1422" s="201"/>
      <c r="B1422" s="167"/>
      <c r="C1422" s="160"/>
      <c r="D1422" s="167"/>
      <c r="E1422" s="96"/>
      <c r="F1422" s="202"/>
      <c r="G1422" s="160"/>
      <c r="H1422" s="160"/>
      <c r="I1422" s="160"/>
      <c r="J1422" s="160"/>
      <c r="K1422" s="203"/>
      <c r="L1422" s="180"/>
      <c r="M1422" s="180"/>
      <c r="N1422" s="180"/>
      <c r="O1422" s="180"/>
      <c r="P1422" s="180"/>
      <c r="Q1422" s="180"/>
      <c r="R1422" s="180"/>
      <c r="S1422" s="204"/>
      <c r="T1422" s="204"/>
      <c r="U1422" s="180"/>
      <c r="V1422" s="180"/>
      <c r="W1422" s="180"/>
      <c r="X1422" s="180"/>
      <c r="Y1422" s="180"/>
      <c r="Z1422" s="180"/>
      <c r="AA1422" s="180"/>
      <c r="AB1422" s="180"/>
      <c r="AC1422" s="180"/>
      <c r="AD1422" s="180"/>
      <c r="AE1422" s="180"/>
      <c r="AF1422" s="180"/>
      <c r="AG1422" s="180"/>
      <c r="AH1422" s="180"/>
    </row>
    <row r="1423" ht="15.75" customHeight="1">
      <c r="A1423" s="201"/>
      <c r="B1423" s="167"/>
      <c r="C1423" s="160"/>
      <c r="D1423" s="167"/>
      <c r="E1423" s="96"/>
      <c r="F1423" s="202"/>
      <c r="G1423" s="160"/>
      <c r="H1423" s="160"/>
      <c r="I1423" s="160"/>
      <c r="J1423" s="160"/>
      <c r="K1423" s="203"/>
      <c r="L1423" s="180"/>
      <c r="M1423" s="180"/>
      <c r="N1423" s="180"/>
      <c r="O1423" s="180"/>
      <c r="P1423" s="180"/>
      <c r="Q1423" s="180"/>
      <c r="R1423" s="180"/>
      <c r="S1423" s="204"/>
      <c r="T1423" s="204"/>
      <c r="U1423" s="180"/>
      <c r="V1423" s="180"/>
      <c r="W1423" s="180"/>
      <c r="X1423" s="180"/>
      <c r="Y1423" s="180"/>
      <c r="Z1423" s="180"/>
      <c r="AA1423" s="180"/>
      <c r="AB1423" s="180"/>
      <c r="AC1423" s="180"/>
      <c r="AD1423" s="180"/>
      <c r="AE1423" s="180"/>
      <c r="AF1423" s="180"/>
      <c r="AG1423" s="180"/>
      <c r="AH1423" s="180"/>
    </row>
    <row r="1424" ht="15.75" customHeight="1">
      <c r="A1424" s="201"/>
      <c r="B1424" s="167"/>
      <c r="C1424" s="160"/>
      <c r="D1424" s="167"/>
      <c r="E1424" s="96"/>
      <c r="F1424" s="202"/>
      <c r="G1424" s="160"/>
      <c r="H1424" s="160"/>
      <c r="I1424" s="160"/>
      <c r="J1424" s="160"/>
      <c r="K1424" s="203"/>
      <c r="L1424" s="180"/>
      <c r="M1424" s="180"/>
      <c r="N1424" s="180"/>
      <c r="O1424" s="180"/>
      <c r="P1424" s="180"/>
      <c r="Q1424" s="180"/>
      <c r="R1424" s="180"/>
      <c r="S1424" s="204"/>
      <c r="T1424" s="204"/>
      <c r="U1424" s="180"/>
      <c r="V1424" s="180"/>
      <c r="W1424" s="180"/>
      <c r="X1424" s="180"/>
      <c r="Y1424" s="180"/>
      <c r="Z1424" s="180"/>
      <c r="AA1424" s="180"/>
      <c r="AB1424" s="180"/>
      <c r="AC1424" s="180"/>
      <c r="AD1424" s="180"/>
      <c r="AE1424" s="180"/>
      <c r="AF1424" s="180"/>
      <c r="AG1424" s="180"/>
      <c r="AH1424" s="180"/>
    </row>
    <row r="1425" ht="15.75" customHeight="1">
      <c r="A1425" s="201"/>
      <c r="B1425" s="167"/>
      <c r="C1425" s="160"/>
      <c r="D1425" s="167"/>
      <c r="E1425" s="96"/>
      <c r="F1425" s="202"/>
      <c r="G1425" s="160"/>
      <c r="H1425" s="160"/>
      <c r="I1425" s="160"/>
      <c r="J1425" s="160"/>
      <c r="K1425" s="203"/>
      <c r="L1425" s="180"/>
      <c r="M1425" s="180"/>
      <c r="N1425" s="180"/>
      <c r="O1425" s="180"/>
      <c r="P1425" s="180"/>
      <c r="Q1425" s="180"/>
      <c r="R1425" s="180"/>
      <c r="S1425" s="204"/>
      <c r="T1425" s="204"/>
      <c r="U1425" s="180"/>
      <c r="V1425" s="180"/>
      <c r="W1425" s="180"/>
      <c r="X1425" s="180"/>
      <c r="Y1425" s="180"/>
      <c r="Z1425" s="180"/>
      <c r="AA1425" s="180"/>
      <c r="AB1425" s="180"/>
      <c r="AC1425" s="180"/>
      <c r="AD1425" s="180"/>
      <c r="AE1425" s="180"/>
      <c r="AF1425" s="180"/>
      <c r="AG1425" s="180"/>
      <c r="AH1425" s="180"/>
    </row>
    <row r="1426" ht="15.75" customHeight="1">
      <c r="A1426" s="201"/>
      <c r="B1426" s="167"/>
      <c r="C1426" s="160"/>
      <c r="D1426" s="167"/>
      <c r="E1426" s="96"/>
      <c r="F1426" s="202"/>
      <c r="G1426" s="160"/>
      <c r="H1426" s="160"/>
      <c r="I1426" s="160"/>
      <c r="J1426" s="160"/>
      <c r="K1426" s="203"/>
      <c r="L1426" s="180"/>
      <c r="M1426" s="180"/>
      <c r="N1426" s="180"/>
      <c r="O1426" s="180"/>
      <c r="P1426" s="180"/>
      <c r="Q1426" s="180"/>
      <c r="R1426" s="180"/>
      <c r="S1426" s="204"/>
      <c r="T1426" s="204"/>
      <c r="U1426" s="180"/>
      <c r="V1426" s="180"/>
      <c r="W1426" s="180"/>
      <c r="X1426" s="180"/>
      <c r="Y1426" s="180"/>
      <c r="Z1426" s="180"/>
      <c r="AA1426" s="180"/>
      <c r="AB1426" s="180"/>
      <c r="AC1426" s="180"/>
      <c r="AD1426" s="180"/>
      <c r="AE1426" s="180"/>
      <c r="AF1426" s="180"/>
      <c r="AG1426" s="180"/>
      <c r="AH1426" s="180"/>
    </row>
    <row r="1427" ht="15.75" customHeight="1">
      <c r="A1427" s="201"/>
      <c r="B1427" s="167"/>
      <c r="C1427" s="160"/>
      <c r="D1427" s="167"/>
      <c r="E1427" s="96"/>
      <c r="F1427" s="202"/>
      <c r="G1427" s="160"/>
      <c r="H1427" s="160"/>
      <c r="I1427" s="160"/>
      <c r="J1427" s="160"/>
      <c r="K1427" s="203"/>
      <c r="L1427" s="180"/>
      <c r="M1427" s="180"/>
      <c r="N1427" s="180"/>
      <c r="O1427" s="180"/>
      <c r="P1427" s="180"/>
      <c r="Q1427" s="180"/>
      <c r="R1427" s="180"/>
      <c r="S1427" s="204"/>
      <c r="T1427" s="204"/>
      <c r="U1427" s="180"/>
      <c r="V1427" s="180"/>
      <c r="W1427" s="180"/>
      <c r="X1427" s="180"/>
      <c r="Y1427" s="180"/>
      <c r="Z1427" s="180"/>
      <c r="AA1427" s="180"/>
      <c r="AB1427" s="180"/>
      <c r="AC1427" s="180"/>
      <c r="AD1427" s="180"/>
      <c r="AE1427" s="180"/>
      <c r="AF1427" s="180"/>
      <c r="AG1427" s="180"/>
      <c r="AH1427" s="180"/>
    </row>
    <row r="1428" ht="15.75" customHeight="1">
      <c r="A1428" s="201"/>
      <c r="B1428" s="167"/>
      <c r="C1428" s="160"/>
      <c r="D1428" s="167"/>
      <c r="E1428" s="96"/>
      <c r="F1428" s="202"/>
      <c r="G1428" s="160"/>
      <c r="H1428" s="160"/>
      <c r="I1428" s="160"/>
      <c r="J1428" s="160"/>
      <c r="K1428" s="203"/>
      <c r="L1428" s="180"/>
      <c r="M1428" s="180"/>
      <c r="N1428" s="180"/>
      <c r="O1428" s="180"/>
      <c r="P1428" s="180"/>
      <c r="Q1428" s="180"/>
      <c r="R1428" s="180"/>
      <c r="S1428" s="204"/>
      <c r="T1428" s="204"/>
      <c r="U1428" s="180"/>
      <c r="V1428" s="180"/>
      <c r="W1428" s="180"/>
      <c r="X1428" s="180"/>
      <c r="Y1428" s="180"/>
      <c r="Z1428" s="180"/>
      <c r="AA1428" s="180"/>
      <c r="AB1428" s="180"/>
      <c r="AC1428" s="180"/>
      <c r="AD1428" s="180"/>
      <c r="AE1428" s="180"/>
      <c r="AF1428" s="180"/>
      <c r="AG1428" s="180"/>
      <c r="AH1428" s="180"/>
    </row>
    <row r="1429" ht="15.75" customHeight="1">
      <c r="A1429" s="201"/>
      <c r="B1429" s="167"/>
      <c r="C1429" s="160"/>
      <c r="D1429" s="167"/>
      <c r="E1429" s="96"/>
      <c r="F1429" s="202"/>
      <c r="G1429" s="160"/>
      <c r="H1429" s="160"/>
      <c r="I1429" s="160"/>
      <c r="J1429" s="160"/>
      <c r="K1429" s="203"/>
      <c r="L1429" s="180"/>
      <c r="M1429" s="180"/>
      <c r="N1429" s="180"/>
      <c r="O1429" s="180"/>
      <c r="P1429" s="180"/>
      <c r="Q1429" s="180"/>
      <c r="R1429" s="180"/>
      <c r="S1429" s="204"/>
      <c r="T1429" s="204"/>
      <c r="U1429" s="180"/>
      <c r="V1429" s="180"/>
      <c r="W1429" s="180"/>
      <c r="X1429" s="180"/>
      <c r="Y1429" s="180"/>
      <c r="Z1429" s="180"/>
      <c r="AA1429" s="180"/>
      <c r="AB1429" s="180"/>
      <c r="AC1429" s="180"/>
      <c r="AD1429" s="180"/>
      <c r="AE1429" s="180"/>
      <c r="AF1429" s="180"/>
      <c r="AG1429" s="180"/>
      <c r="AH1429" s="180"/>
    </row>
    <row r="1430" ht="15.75" customHeight="1">
      <c r="A1430" s="201"/>
      <c r="B1430" s="167"/>
      <c r="C1430" s="160"/>
      <c r="D1430" s="167"/>
      <c r="E1430" s="96"/>
      <c r="F1430" s="202"/>
      <c r="G1430" s="160"/>
      <c r="H1430" s="160"/>
      <c r="I1430" s="160"/>
      <c r="J1430" s="160"/>
      <c r="K1430" s="203"/>
      <c r="L1430" s="180"/>
      <c r="M1430" s="180"/>
      <c r="N1430" s="180"/>
      <c r="O1430" s="180"/>
      <c r="P1430" s="180"/>
      <c r="Q1430" s="180"/>
      <c r="R1430" s="180"/>
      <c r="S1430" s="204"/>
      <c r="T1430" s="204"/>
      <c r="U1430" s="180"/>
      <c r="V1430" s="180"/>
      <c r="W1430" s="180"/>
      <c r="X1430" s="180"/>
      <c r="Y1430" s="180"/>
      <c r="Z1430" s="180"/>
      <c r="AA1430" s="180"/>
      <c r="AB1430" s="180"/>
      <c r="AC1430" s="180"/>
      <c r="AD1430" s="180"/>
      <c r="AE1430" s="180"/>
      <c r="AF1430" s="180"/>
      <c r="AG1430" s="180"/>
      <c r="AH1430" s="180"/>
    </row>
    <row r="1431" ht="15.75" customHeight="1">
      <c r="A1431" s="201"/>
      <c r="B1431" s="167"/>
      <c r="C1431" s="160"/>
      <c r="D1431" s="167"/>
      <c r="E1431" s="96"/>
      <c r="F1431" s="202"/>
      <c r="G1431" s="160"/>
      <c r="H1431" s="160"/>
      <c r="I1431" s="160"/>
      <c r="J1431" s="160"/>
      <c r="K1431" s="203"/>
      <c r="L1431" s="180"/>
      <c r="M1431" s="180"/>
      <c r="N1431" s="180"/>
      <c r="O1431" s="180"/>
      <c r="P1431" s="180"/>
      <c r="Q1431" s="180"/>
      <c r="R1431" s="180"/>
      <c r="S1431" s="204"/>
      <c r="T1431" s="204"/>
      <c r="U1431" s="180"/>
      <c r="V1431" s="180"/>
      <c r="W1431" s="180"/>
      <c r="X1431" s="180"/>
      <c r="Y1431" s="180"/>
      <c r="Z1431" s="180"/>
      <c r="AA1431" s="180"/>
      <c r="AB1431" s="180"/>
      <c r="AC1431" s="180"/>
      <c r="AD1431" s="180"/>
      <c r="AE1431" s="180"/>
      <c r="AF1431" s="180"/>
      <c r="AG1431" s="180"/>
      <c r="AH1431" s="180"/>
    </row>
    <row r="1432" ht="15.75" customHeight="1">
      <c r="A1432" s="201"/>
      <c r="B1432" s="167"/>
      <c r="C1432" s="160"/>
      <c r="D1432" s="167"/>
      <c r="E1432" s="96"/>
      <c r="F1432" s="202"/>
      <c r="G1432" s="160"/>
      <c r="H1432" s="160"/>
      <c r="I1432" s="160"/>
      <c r="J1432" s="160"/>
      <c r="K1432" s="203"/>
      <c r="L1432" s="180"/>
      <c r="M1432" s="180"/>
      <c r="N1432" s="180"/>
      <c r="O1432" s="180"/>
      <c r="P1432" s="180"/>
      <c r="Q1432" s="180"/>
      <c r="R1432" s="180"/>
      <c r="S1432" s="204"/>
      <c r="T1432" s="204"/>
      <c r="U1432" s="180"/>
      <c r="V1432" s="180"/>
      <c r="W1432" s="180"/>
      <c r="X1432" s="180"/>
      <c r="Y1432" s="180"/>
      <c r="Z1432" s="180"/>
      <c r="AA1432" s="180"/>
      <c r="AB1432" s="180"/>
      <c r="AC1432" s="180"/>
      <c r="AD1432" s="180"/>
      <c r="AE1432" s="180"/>
      <c r="AF1432" s="180"/>
      <c r="AG1432" s="180"/>
      <c r="AH1432" s="180"/>
    </row>
    <row r="1433" ht="15.75" customHeight="1">
      <c r="A1433" s="201"/>
      <c r="B1433" s="167"/>
      <c r="C1433" s="160"/>
      <c r="D1433" s="167"/>
      <c r="E1433" s="96"/>
      <c r="F1433" s="202"/>
      <c r="G1433" s="160"/>
      <c r="H1433" s="160"/>
      <c r="I1433" s="160"/>
      <c r="J1433" s="160"/>
      <c r="K1433" s="203"/>
      <c r="L1433" s="180"/>
      <c r="M1433" s="180"/>
      <c r="N1433" s="180"/>
      <c r="O1433" s="180"/>
      <c r="P1433" s="180"/>
      <c r="Q1433" s="180"/>
      <c r="R1433" s="180"/>
      <c r="S1433" s="204"/>
      <c r="T1433" s="204"/>
      <c r="U1433" s="180"/>
      <c r="V1433" s="180"/>
      <c r="W1433" s="180"/>
      <c r="X1433" s="180"/>
      <c r="Y1433" s="180"/>
      <c r="Z1433" s="180"/>
      <c r="AA1433" s="180"/>
      <c r="AB1433" s="180"/>
      <c r="AC1433" s="180"/>
      <c r="AD1433" s="180"/>
      <c r="AE1433" s="180"/>
      <c r="AF1433" s="180"/>
      <c r="AG1433" s="180"/>
      <c r="AH1433" s="180"/>
    </row>
    <row r="1434" ht="15.75" customHeight="1">
      <c r="A1434" s="201"/>
      <c r="B1434" s="167"/>
      <c r="C1434" s="160"/>
      <c r="D1434" s="167"/>
      <c r="E1434" s="96"/>
      <c r="F1434" s="202"/>
      <c r="G1434" s="160"/>
      <c r="H1434" s="160"/>
      <c r="I1434" s="160"/>
      <c r="J1434" s="160"/>
      <c r="K1434" s="203"/>
      <c r="L1434" s="180"/>
      <c r="M1434" s="180"/>
      <c r="N1434" s="180"/>
      <c r="O1434" s="180"/>
      <c r="P1434" s="180"/>
      <c r="Q1434" s="180"/>
      <c r="R1434" s="180"/>
      <c r="S1434" s="204"/>
      <c r="T1434" s="204"/>
      <c r="U1434" s="180"/>
      <c r="V1434" s="180"/>
      <c r="W1434" s="180"/>
      <c r="X1434" s="180"/>
      <c r="Y1434" s="180"/>
      <c r="Z1434" s="180"/>
      <c r="AA1434" s="180"/>
      <c r="AB1434" s="180"/>
      <c r="AC1434" s="180"/>
      <c r="AD1434" s="180"/>
      <c r="AE1434" s="180"/>
      <c r="AF1434" s="180"/>
      <c r="AG1434" s="180"/>
      <c r="AH1434" s="180"/>
    </row>
    <row r="1435" ht="15.75" customHeight="1">
      <c r="A1435" s="201"/>
      <c r="B1435" s="167"/>
      <c r="C1435" s="160"/>
      <c r="D1435" s="167"/>
      <c r="E1435" s="96"/>
      <c r="F1435" s="202"/>
      <c r="G1435" s="160"/>
      <c r="H1435" s="160"/>
      <c r="I1435" s="160"/>
      <c r="J1435" s="160"/>
      <c r="K1435" s="203"/>
      <c r="L1435" s="180"/>
      <c r="M1435" s="180"/>
      <c r="N1435" s="180"/>
      <c r="O1435" s="180"/>
      <c r="P1435" s="180"/>
      <c r="Q1435" s="180"/>
      <c r="R1435" s="180"/>
      <c r="S1435" s="204"/>
      <c r="T1435" s="204"/>
      <c r="U1435" s="180"/>
      <c r="V1435" s="180"/>
      <c r="W1435" s="180"/>
      <c r="X1435" s="180"/>
      <c r="Y1435" s="180"/>
      <c r="Z1435" s="180"/>
      <c r="AA1435" s="180"/>
      <c r="AB1435" s="180"/>
      <c r="AC1435" s="180"/>
      <c r="AD1435" s="180"/>
      <c r="AE1435" s="180"/>
      <c r="AF1435" s="180"/>
      <c r="AG1435" s="180"/>
      <c r="AH1435" s="180"/>
    </row>
    <row r="1436" ht="15.75" customHeight="1">
      <c r="A1436" s="201"/>
      <c r="B1436" s="167"/>
      <c r="C1436" s="160"/>
      <c r="D1436" s="167"/>
      <c r="E1436" s="96"/>
      <c r="F1436" s="202"/>
      <c r="G1436" s="160"/>
      <c r="H1436" s="160"/>
      <c r="I1436" s="160"/>
      <c r="J1436" s="160"/>
      <c r="K1436" s="203"/>
      <c r="L1436" s="180"/>
      <c r="M1436" s="180"/>
      <c r="N1436" s="180"/>
      <c r="O1436" s="180"/>
      <c r="P1436" s="180"/>
      <c r="Q1436" s="180"/>
      <c r="R1436" s="180"/>
      <c r="S1436" s="204"/>
      <c r="T1436" s="204"/>
      <c r="U1436" s="180"/>
      <c r="V1436" s="180"/>
      <c r="W1436" s="180"/>
      <c r="X1436" s="180"/>
      <c r="Y1436" s="180"/>
      <c r="Z1436" s="180"/>
      <c r="AA1436" s="180"/>
      <c r="AB1436" s="180"/>
      <c r="AC1436" s="180"/>
      <c r="AD1436" s="180"/>
      <c r="AE1436" s="180"/>
      <c r="AF1436" s="180"/>
      <c r="AG1436" s="180"/>
      <c r="AH1436" s="180"/>
    </row>
    <row r="1437" ht="15.75" customHeight="1">
      <c r="A1437" s="201"/>
      <c r="B1437" s="167"/>
      <c r="C1437" s="160"/>
      <c r="D1437" s="167"/>
      <c r="E1437" s="96"/>
      <c r="F1437" s="202"/>
      <c r="G1437" s="160"/>
      <c r="H1437" s="160"/>
      <c r="I1437" s="160"/>
      <c r="J1437" s="160"/>
      <c r="K1437" s="203"/>
      <c r="L1437" s="180"/>
      <c r="M1437" s="180"/>
      <c r="N1437" s="180"/>
      <c r="O1437" s="180"/>
      <c r="P1437" s="180"/>
      <c r="Q1437" s="180"/>
      <c r="R1437" s="180"/>
      <c r="S1437" s="204"/>
      <c r="T1437" s="204"/>
      <c r="U1437" s="180"/>
      <c r="V1437" s="180"/>
      <c r="W1437" s="180"/>
      <c r="X1437" s="180"/>
      <c r="Y1437" s="180"/>
      <c r="Z1437" s="180"/>
      <c r="AA1437" s="180"/>
      <c r="AB1437" s="180"/>
      <c r="AC1437" s="180"/>
      <c r="AD1437" s="180"/>
      <c r="AE1437" s="180"/>
      <c r="AF1437" s="180"/>
      <c r="AG1437" s="180"/>
      <c r="AH1437" s="180"/>
    </row>
    <row r="1438" ht="15.75" customHeight="1">
      <c r="A1438" s="201"/>
      <c r="B1438" s="167"/>
      <c r="C1438" s="160"/>
      <c r="D1438" s="167"/>
      <c r="E1438" s="96"/>
      <c r="F1438" s="202"/>
      <c r="G1438" s="160"/>
      <c r="H1438" s="160"/>
      <c r="I1438" s="160"/>
      <c r="J1438" s="160"/>
      <c r="K1438" s="203"/>
      <c r="L1438" s="180"/>
      <c r="M1438" s="180"/>
      <c r="N1438" s="180"/>
      <c r="O1438" s="180"/>
      <c r="P1438" s="180"/>
      <c r="Q1438" s="180"/>
      <c r="R1438" s="180"/>
      <c r="S1438" s="204"/>
      <c r="T1438" s="204"/>
      <c r="U1438" s="180"/>
      <c r="V1438" s="180"/>
      <c r="W1438" s="180"/>
      <c r="X1438" s="180"/>
      <c r="Y1438" s="180"/>
      <c r="Z1438" s="180"/>
      <c r="AA1438" s="180"/>
      <c r="AB1438" s="180"/>
      <c r="AC1438" s="180"/>
      <c r="AD1438" s="180"/>
      <c r="AE1438" s="180"/>
      <c r="AF1438" s="180"/>
      <c r="AG1438" s="180"/>
      <c r="AH1438" s="180"/>
    </row>
    <row r="1439" ht="15.75" customHeight="1">
      <c r="A1439" s="201"/>
      <c r="B1439" s="167"/>
      <c r="C1439" s="160"/>
      <c r="D1439" s="167"/>
      <c r="E1439" s="96"/>
      <c r="F1439" s="202"/>
      <c r="G1439" s="160"/>
      <c r="H1439" s="160"/>
      <c r="I1439" s="160"/>
      <c r="J1439" s="160"/>
      <c r="K1439" s="203"/>
      <c r="L1439" s="180"/>
      <c r="M1439" s="180"/>
      <c r="N1439" s="180"/>
      <c r="O1439" s="180"/>
      <c r="P1439" s="180"/>
      <c r="Q1439" s="180"/>
      <c r="R1439" s="180"/>
      <c r="S1439" s="204"/>
      <c r="T1439" s="204"/>
      <c r="U1439" s="180"/>
      <c r="V1439" s="180"/>
      <c r="W1439" s="180"/>
      <c r="X1439" s="180"/>
      <c r="Y1439" s="180"/>
      <c r="Z1439" s="180"/>
      <c r="AA1439" s="180"/>
      <c r="AB1439" s="180"/>
      <c r="AC1439" s="180"/>
      <c r="AD1439" s="180"/>
      <c r="AE1439" s="180"/>
      <c r="AF1439" s="180"/>
      <c r="AG1439" s="180"/>
      <c r="AH1439" s="180"/>
    </row>
    <row r="1440" ht="15.75" customHeight="1">
      <c r="A1440" s="201"/>
      <c r="B1440" s="167"/>
      <c r="C1440" s="160"/>
      <c r="D1440" s="167"/>
      <c r="E1440" s="96"/>
      <c r="F1440" s="202"/>
      <c r="G1440" s="160"/>
      <c r="H1440" s="160"/>
      <c r="I1440" s="160"/>
      <c r="J1440" s="160"/>
      <c r="K1440" s="203"/>
      <c r="L1440" s="180"/>
      <c r="M1440" s="180"/>
      <c r="N1440" s="180"/>
      <c r="O1440" s="180"/>
      <c r="P1440" s="180"/>
      <c r="Q1440" s="180"/>
      <c r="R1440" s="180"/>
      <c r="S1440" s="204"/>
      <c r="T1440" s="204"/>
      <c r="U1440" s="180"/>
      <c r="V1440" s="180"/>
      <c r="W1440" s="180"/>
      <c r="X1440" s="180"/>
      <c r="Y1440" s="180"/>
      <c r="Z1440" s="180"/>
      <c r="AA1440" s="180"/>
      <c r="AB1440" s="180"/>
      <c r="AC1440" s="180"/>
      <c r="AD1440" s="180"/>
      <c r="AE1440" s="180"/>
      <c r="AF1440" s="180"/>
      <c r="AG1440" s="180"/>
      <c r="AH1440" s="180"/>
    </row>
    <row r="1441" ht="15.75" customHeight="1">
      <c r="A1441" s="201"/>
      <c r="B1441" s="167"/>
      <c r="C1441" s="160"/>
      <c r="D1441" s="167"/>
      <c r="E1441" s="96"/>
      <c r="F1441" s="202"/>
      <c r="G1441" s="160"/>
      <c r="H1441" s="160"/>
      <c r="I1441" s="160"/>
      <c r="J1441" s="160"/>
      <c r="K1441" s="203"/>
      <c r="L1441" s="180"/>
      <c r="M1441" s="180"/>
      <c r="N1441" s="180"/>
      <c r="O1441" s="180"/>
      <c r="P1441" s="180"/>
      <c r="Q1441" s="180"/>
      <c r="R1441" s="180"/>
      <c r="S1441" s="204"/>
      <c r="T1441" s="204"/>
      <c r="U1441" s="180"/>
      <c r="V1441" s="180"/>
      <c r="W1441" s="180"/>
      <c r="X1441" s="180"/>
      <c r="Y1441" s="180"/>
      <c r="Z1441" s="180"/>
      <c r="AA1441" s="180"/>
      <c r="AB1441" s="180"/>
      <c r="AC1441" s="180"/>
      <c r="AD1441" s="180"/>
      <c r="AE1441" s="180"/>
      <c r="AF1441" s="180"/>
      <c r="AG1441" s="180"/>
      <c r="AH1441" s="180"/>
    </row>
    <row r="1442" ht="15.75" customHeight="1">
      <c r="A1442" s="201"/>
      <c r="B1442" s="167"/>
      <c r="C1442" s="160"/>
      <c r="D1442" s="167"/>
      <c r="E1442" s="96"/>
      <c r="F1442" s="202"/>
      <c r="G1442" s="160"/>
      <c r="H1442" s="160"/>
      <c r="I1442" s="160"/>
      <c r="J1442" s="160"/>
      <c r="K1442" s="203"/>
      <c r="L1442" s="180"/>
      <c r="M1442" s="180"/>
      <c r="N1442" s="180"/>
      <c r="O1442" s="180"/>
      <c r="P1442" s="180"/>
      <c r="Q1442" s="180"/>
      <c r="R1442" s="180"/>
      <c r="S1442" s="204"/>
      <c r="T1442" s="204"/>
      <c r="U1442" s="180"/>
      <c r="V1442" s="180"/>
      <c r="W1442" s="180"/>
      <c r="X1442" s="180"/>
      <c r="Y1442" s="180"/>
      <c r="Z1442" s="180"/>
      <c r="AA1442" s="180"/>
      <c r="AB1442" s="180"/>
      <c r="AC1442" s="180"/>
      <c r="AD1442" s="180"/>
      <c r="AE1442" s="180"/>
      <c r="AF1442" s="180"/>
      <c r="AG1442" s="180"/>
      <c r="AH1442" s="180"/>
    </row>
    <row r="1443" ht="15.75" customHeight="1">
      <c r="A1443" s="201"/>
      <c r="B1443" s="167"/>
      <c r="C1443" s="160"/>
      <c r="D1443" s="167"/>
      <c r="E1443" s="96"/>
      <c r="F1443" s="202"/>
      <c r="G1443" s="160"/>
      <c r="H1443" s="160"/>
      <c r="I1443" s="160"/>
      <c r="J1443" s="160"/>
      <c r="K1443" s="203"/>
      <c r="L1443" s="180"/>
      <c r="M1443" s="180"/>
      <c r="N1443" s="180"/>
      <c r="O1443" s="180"/>
      <c r="P1443" s="180"/>
      <c r="Q1443" s="180"/>
      <c r="R1443" s="180"/>
      <c r="S1443" s="204"/>
      <c r="T1443" s="204"/>
      <c r="U1443" s="180"/>
      <c r="V1443" s="180"/>
      <c r="W1443" s="180"/>
      <c r="X1443" s="180"/>
      <c r="Y1443" s="180"/>
      <c r="Z1443" s="180"/>
      <c r="AA1443" s="180"/>
      <c r="AB1443" s="180"/>
      <c r="AC1443" s="180"/>
      <c r="AD1443" s="180"/>
      <c r="AE1443" s="180"/>
      <c r="AF1443" s="180"/>
      <c r="AG1443" s="180"/>
      <c r="AH1443" s="180"/>
    </row>
    <row r="1444" ht="15.75" customHeight="1">
      <c r="A1444" s="201"/>
      <c r="B1444" s="167"/>
      <c r="C1444" s="160"/>
      <c r="D1444" s="167"/>
      <c r="E1444" s="96"/>
      <c r="F1444" s="202"/>
      <c r="G1444" s="160"/>
      <c r="H1444" s="160"/>
      <c r="I1444" s="160"/>
      <c r="J1444" s="160"/>
      <c r="K1444" s="203"/>
      <c r="L1444" s="180"/>
      <c r="M1444" s="180"/>
      <c r="N1444" s="180"/>
      <c r="O1444" s="180"/>
      <c r="P1444" s="180"/>
      <c r="Q1444" s="180"/>
      <c r="R1444" s="180"/>
      <c r="S1444" s="204"/>
      <c r="T1444" s="204"/>
      <c r="U1444" s="180"/>
      <c r="V1444" s="180"/>
      <c r="W1444" s="180"/>
      <c r="X1444" s="180"/>
      <c r="Y1444" s="180"/>
      <c r="Z1444" s="180"/>
      <c r="AA1444" s="180"/>
      <c r="AB1444" s="180"/>
      <c r="AC1444" s="180"/>
      <c r="AD1444" s="180"/>
      <c r="AE1444" s="180"/>
      <c r="AF1444" s="180"/>
      <c r="AG1444" s="180"/>
      <c r="AH1444" s="180"/>
    </row>
    <row r="1445" ht="15.75" customHeight="1">
      <c r="A1445" s="201"/>
      <c r="B1445" s="167"/>
      <c r="C1445" s="160"/>
      <c r="D1445" s="167"/>
      <c r="E1445" s="96"/>
      <c r="F1445" s="202"/>
      <c r="G1445" s="160"/>
      <c r="H1445" s="160"/>
      <c r="I1445" s="160"/>
      <c r="J1445" s="160"/>
      <c r="K1445" s="203"/>
      <c r="L1445" s="180"/>
      <c r="M1445" s="180"/>
      <c r="N1445" s="180"/>
      <c r="O1445" s="180"/>
      <c r="P1445" s="180"/>
      <c r="Q1445" s="180"/>
      <c r="R1445" s="180"/>
      <c r="S1445" s="204"/>
      <c r="T1445" s="204"/>
      <c r="U1445" s="180"/>
      <c r="V1445" s="180"/>
      <c r="W1445" s="180"/>
      <c r="X1445" s="180"/>
      <c r="Y1445" s="180"/>
      <c r="Z1445" s="180"/>
      <c r="AA1445" s="180"/>
      <c r="AB1445" s="180"/>
      <c r="AC1445" s="180"/>
      <c r="AD1445" s="180"/>
      <c r="AE1445" s="180"/>
      <c r="AF1445" s="180"/>
      <c r="AG1445" s="180"/>
      <c r="AH1445" s="180"/>
    </row>
    <row r="1446" ht="15.75" customHeight="1">
      <c r="A1446" s="201"/>
      <c r="B1446" s="167"/>
      <c r="C1446" s="160"/>
      <c r="D1446" s="167"/>
      <c r="E1446" s="96"/>
      <c r="F1446" s="202"/>
      <c r="G1446" s="160"/>
      <c r="H1446" s="160"/>
      <c r="I1446" s="160"/>
      <c r="J1446" s="160"/>
      <c r="K1446" s="203"/>
      <c r="L1446" s="180"/>
      <c r="M1446" s="180"/>
      <c r="N1446" s="180"/>
      <c r="O1446" s="180"/>
      <c r="P1446" s="180"/>
      <c r="Q1446" s="180"/>
      <c r="R1446" s="180"/>
      <c r="S1446" s="204"/>
      <c r="T1446" s="204"/>
      <c r="U1446" s="180"/>
      <c r="V1446" s="180"/>
      <c r="W1446" s="180"/>
      <c r="X1446" s="180"/>
      <c r="Y1446" s="180"/>
      <c r="Z1446" s="180"/>
      <c r="AA1446" s="180"/>
      <c r="AB1446" s="180"/>
      <c r="AC1446" s="180"/>
      <c r="AD1446" s="180"/>
      <c r="AE1446" s="180"/>
      <c r="AF1446" s="180"/>
      <c r="AG1446" s="180"/>
      <c r="AH1446" s="180"/>
    </row>
    <row r="1447" ht="15.75" customHeight="1">
      <c r="A1447" s="201"/>
      <c r="B1447" s="167"/>
      <c r="C1447" s="160"/>
      <c r="D1447" s="167"/>
      <c r="E1447" s="96"/>
      <c r="F1447" s="202"/>
      <c r="G1447" s="160"/>
      <c r="H1447" s="160"/>
      <c r="I1447" s="160"/>
      <c r="J1447" s="160"/>
      <c r="K1447" s="203"/>
      <c r="L1447" s="180"/>
      <c r="M1447" s="180"/>
      <c r="N1447" s="180"/>
      <c r="O1447" s="180"/>
      <c r="P1447" s="180"/>
      <c r="Q1447" s="180"/>
      <c r="R1447" s="180"/>
      <c r="S1447" s="204"/>
      <c r="T1447" s="204"/>
      <c r="U1447" s="180"/>
      <c r="V1447" s="180"/>
      <c r="W1447" s="180"/>
      <c r="X1447" s="180"/>
      <c r="Y1447" s="180"/>
      <c r="Z1447" s="180"/>
      <c r="AA1447" s="180"/>
      <c r="AB1447" s="180"/>
      <c r="AC1447" s="180"/>
      <c r="AD1447" s="180"/>
      <c r="AE1447" s="180"/>
      <c r="AF1447" s="180"/>
      <c r="AG1447" s="180"/>
      <c r="AH1447" s="180"/>
    </row>
    <row r="1448" ht="15.75" customHeight="1">
      <c r="A1448" s="201"/>
      <c r="B1448" s="167"/>
      <c r="C1448" s="160"/>
      <c r="D1448" s="167"/>
      <c r="E1448" s="96"/>
      <c r="F1448" s="202"/>
      <c r="G1448" s="160"/>
      <c r="H1448" s="160"/>
      <c r="I1448" s="160"/>
      <c r="J1448" s="160"/>
      <c r="K1448" s="203"/>
      <c r="L1448" s="180"/>
      <c r="M1448" s="180"/>
      <c r="N1448" s="180"/>
      <c r="O1448" s="180"/>
      <c r="P1448" s="180"/>
      <c r="Q1448" s="180"/>
      <c r="R1448" s="180"/>
      <c r="S1448" s="204"/>
      <c r="T1448" s="204"/>
      <c r="U1448" s="180"/>
      <c r="V1448" s="180"/>
      <c r="W1448" s="180"/>
      <c r="X1448" s="180"/>
      <c r="Y1448" s="180"/>
      <c r="Z1448" s="180"/>
      <c r="AA1448" s="180"/>
      <c r="AB1448" s="180"/>
      <c r="AC1448" s="180"/>
      <c r="AD1448" s="180"/>
      <c r="AE1448" s="180"/>
      <c r="AF1448" s="180"/>
      <c r="AG1448" s="180"/>
      <c r="AH1448" s="180"/>
    </row>
    <row r="1449" ht="15.75" customHeight="1">
      <c r="A1449" s="201"/>
      <c r="B1449" s="167"/>
      <c r="C1449" s="160"/>
      <c r="D1449" s="167"/>
      <c r="E1449" s="96"/>
      <c r="F1449" s="202"/>
      <c r="G1449" s="160"/>
      <c r="H1449" s="160"/>
      <c r="I1449" s="160"/>
      <c r="J1449" s="160"/>
      <c r="K1449" s="203"/>
      <c r="L1449" s="180"/>
      <c r="M1449" s="180"/>
      <c r="N1449" s="180"/>
      <c r="O1449" s="180"/>
      <c r="P1449" s="180"/>
      <c r="Q1449" s="180"/>
      <c r="R1449" s="180"/>
      <c r="S1449" s="204"/>
      <c r="T1449" s="204"/>
      <c r="U1449" s="180"/>
      <c r="V1449" s="180"/>
      <c r="W1449" s="180"/>
      <c r="X1449" s="180"/>
      <c r="Y1449" s="180"/>
      <c r="Z1449" s="180"/>
      <c r="AA1449" s="180"/>
      <c r="AB1449" s="180"/>
      <c r="AC1449" s="180"/>
      <c r="AD1449" s="180"/>
      <c r="AE1449" s="180"/>
      <c r="AF1449" s="180"/>
      <c r="AG1449" s="180"/>
      <c r="AH1449" s="180"/>
    </row>
    <row r="1450" ht="15.75" customHeight="1">
      <c r="A1450" s="201"/>
      <c r="B1450" s="167"/>
      <c r="C1450" s="160"/>
      <c r="D1450" s="167"/>
      <c r="E1450" s="96"/>
      <c r="F1450" s="202"/>
      <c r="G1450" s="160"/>
      <c r="H1450" s="160"/>
      <c r="I1450" s="160"/>
      <c r="J1450" s="160"/>
      <c r="K1450" s="203"/>
      <c r="L1450" s="180"/>
      <c r="M1450" s="180"/>
      <c r="N1450" s="180"/>
      <c r="O1450" s="180"/>
      <c r="P1450" s="180"/>
      <c r="Q1450" s="180"/>
      <c r="R1450" s="180"/>
      <c r="S1450" s="204"/>
      <c r="T1450" s="204"/>
      <c r="U1450" s="180"/>
      <c r="V1450" s="180"/>
      <c r="W1450" s="180"/>
      <c r="X1450" s="180"/>
      <c r="Y1450" s="180"/>
      <c r="Z1450" s="180"/>
      <c r="AA1450" s="180"/>
      <c r="AB1450" s="180"/>
      <c r="AC1450" s="180"/>
      <c r="AD1450" s="180"/>
      <c r="AE1450" s="180"/>
      <c r="AF1450" s="180"/>
      <c r="AG1450" s="180"/>
      <c r="AH1450" s="180"/>
    </row>
    <row r="1451" ht="15.75" customHeight="1">
      <c r="A1451" s="201"/>
      <c r="B1451" s="167"/>
      <c r="C1451" s="160"/>
      <c r="D1451" s="167"/>
      <c r="E1451" s="96"/>
      <c r="F1451" s="202"/>
      <c r="G1451" s="160"/>
      <c r="H1451" s="160"/>
      <c r="I1451" s="160"/>
      <c r="J1451" s="160"/>
      <c r="K1451" s="203"/>
      <c r="L1451" s="180"/>
      <c r="M1451" s="180"/>
      <c r="N1451" s="180"/>
      <c r="O1451" s="180"/>
      <c r="P1451" s="180"/>
      <c r="Q1451" s="180"/>
      <c r="R1451" s="180"/>
      <c r="S1451" s="204"/>
      <c r="T1451" s="204"/>
      <c r="U1451" s="180"/>
      <c r="V1451" s="180"/>
      <c r="W1451" s="180"/>
      <c r="X1451" s="180"/>
      <c r="Y1451" s="180"/>
      <c r="Z1451" s="180"/>
      <c r="AA1451" s="180"/>
      <c r="AB1451" s="180"/>
      <c r="AC1451" s="180"/>
      <c r="AD1451" s="180"/>
      <c r="AE1451" s="180"/>
      <c r="AF1451" s="180"/>
      <c r="AG1451" s="180"/>
      <c r="AH1451" s="180"/>
    </row>
    <row r="1452" ht="15.75" customHeight="1">
      <c r="A1452" s="201"/>
      <c r="B1452" s="167"/>
      <c r="C1452" s="160"/>
      <c r="D1452" s="167"/>
      <c r="E1452" s="96"/>
      <c r="F1452" s="202"/>
      <c r="G1452" s="160"/>
      <c r="H1452" s="160"/>
      <c r="I1452" s="160"/>
      <c r="J1452" s="160"/>
      <c r="K1452" s="203"/>
      <c r="L1452" s="180"/>
      <c r="M1452" s="180"/>
      <c r="N1452" s="180"/>
      <c r="O1452" s="180"/>
      <c r="P1452" s="180"/>
      <c r="Q1452" s="180"/>
      <c r="R1452" s="180"/>
      <c r="S1452" s="204"/>
      <c r="T1452" s="204"/>
      <c r="U1452" s="180"/>
      <c r="V1452" s="180"/>
      <c r="W1452" s="180"/>
      <c r="X1452" s="180"/>
      <c r="Y1452" s="180"/>
      <c r="Z1452" s="180"/>
      <c r="AA1452" s="180"/>
      <c r="AB1452" s="180"/>
      <c r="AC1452" s="180"/>
      <c r="AD1452" s="180"/>
      <c r="AE1452" s="180"/>
      <c r="AF1452" s="180"/>
      <c r="AG1452" s="180"/>
      <c r="AH1452" s="180"/>
    </row>
    <row r="1453" ht="15.75" customHeight="1">
      <c r="A1453" s="201"/>
      <c r="B1453" s="167"/>
      <c r="C1453" s="160"/>
      <c r="D1453" s="167"/>
      <c r="E1453" s="96"/>
      <c r="F1453" s="202"/>
      <c r="G1453" s="160"/>
      <c r="H1453" s="160"/>
      <c r="I1453" s="160"/>
      <c r="J1453" s="160"/>
      <c r="K1453" s="203"/>
      <c r="L1453" s="180"/>
      <c r="M1453" s="180"/>
      <c r="N1453" s="180"/>
      <c r="O1453" s="180"/>
      <c r="P1453" s="180"/>
      <c r="Q1453" s="180"/>
      <c r="R1453" s="180"/>
      <c r="S1453" s="204"/>
      <c r="T1453" s="204"/>
      <c r="U1453" s="180"/>
      <c r="V1453" s="180"/>
      <c r="W1453" s="180"/>
      <c r="X1453" s="180"/>
      <c r="Y1453" s="180"/>
      <c r="Z1453" s="180"/>
      <c r="AA1453" s="180"/>
      <c r="AB1453" s="180"/>
      <c r="AC1453" s="180"/>
      <c r="AD1453" s="180"/>
      <c r="AE1453" s="180"/>
      <c r="AF1453" s="180"/>
      <c r="AG1453" s="180"/>
      <c r="AH1453" s="180"/>
    </row>
    <row r="1454" ht="15.75" customHeight="1">
      <c r="A1454" s="201"/>
      <c r="B1454" s="167"/>
      <c r="C1454" s="160"/>
      <c r="D1454" s="167"/>
      <c r="E1454" s="96"/>
      <c r="F1454" s="202"/>
      <c r="G1454" s="160"/>
      <c r="H1454" s="160"/>
      <c r="I1454" s="160"/>
      <c r="J1454" s="160"/>
      <c r="K1454" s="203"/>
      <c r="L1454" s="180"/>
      <c r="M1454" s="180"/>
      <c r="N1454" s="180"/>
      <c r="O1454" s="180"/>
      <c r="P1454" s="180"/>
      <c r="Q1454" s="180"/>
      <c r="R1454" s="180"/>
      <c r="S1454" s="204"/>
      <c r="T1454" s="204"/>
      <c r="U1454" s="180"/>
      <c r="V1454" s="180"/>
      <c r="W1454" s="180"/>
      <c r="X1454" s="180"/>
      <c r="Y1454" s="180"/>
      <c r="Z1454" s="180"/>
      <c r="AA1454" s="180"/>
      <c r="AB1454" s="180"/>
      <c r="AC1454" s="180"/>
      <c r="AD1454" s="180"/>
      <c r="AE1454" s="180"/>
      <c r="AF1454" s="180"/>
      <c r="AG1454" s="180"/>
      <c r="AH1454" s="180"/>
    </row>
    <row r="1455" ht="15.75" customHeight="1">
      <c r="A1455" s="201"/>
      <c r="B1455" s="167"/>
      <c r="C1455" s="160"/>
      <c r="D1455" s="167"/>
      <c r="E1455" s="96"/>
      <c r="F1455" s="202"/>
      <c r="G1455" s="160"/>
      <c r="H1455" s="160"/>
      <c r="I1455" s="160"/>
      <c r="J1455" s="160"/>
      <c r="K1455" s="203"/>
      <c r="L1455" s="180"/>
      <c r="M1455" s="180"/>
      <c r="N1455" s="180"/>
      <c r="O1455" s="180"/>
      <c r="P1455" s="180"/>
      <c r="Q1455" s="180"/>
      <c r="R1455" s="180"/>
      <c r="S1455" s="204"/>
      <c r="T1455" s="204"/>
      <c r="U1455" s="180"/>
      <c r="V1455" s="180"/>
      <c r="W1455" s="180"/>
      <c r="X1455" s="180"/>
      <c r="Y1455" s="180"/>
      <c r="Z1455" s="180"/>
      <c r="AA1455" s="180"/>
      <c r="AB1455" s="180"/>
      <c r="AC1455" s="180"/>
      <c r="AD1455" s="180"/>
      <c r="AE1455" s="180"/>
      <c r="AF1455" s="180"/>
      <c r="AG1455" s="180"/>
      <c r="AH1455" s="180"/>
    </row>
    <row r="1456" ht="15.75" customHeight="1">
      <c r="A1456" s="201"/>
      <c r="B1456" s="167"/>
      <c r="C1456" s="160"/>
      <c r="D1456" s="167"/>
      <c r="E1456" s="96"/>
      <c r="F1456" s="202"/>
      <c r="G1456" s="160"/>
      <c r="H1456" s="160"/>
      <c r="I1456" s="160"/>
      <c r="J1456" s="160"/>
      <c r="K1456" s="203"/>
      <c r="L1456" s="180"/>
      <c r="M1456" s="180"/>
      <c r="N1456" s="180"/>
      <c r="O1456" s="180"/>
      <c r="P1456" s="180"/>
      <c r="Q1456" s="180"/>
      <c r="R1456" s="180"/>
      <c r="S1456" s="204"/>
      <c r="T1456" s="204"/>
      <c r="U1456" s="180"/>
      <c r="V1456" s="180"/>
      <c r="W1456" s="180"/>
      <c r="X1456" s="180"/>
      <c r="Y1456" s="180"/>
      <c r="Z1456" s="180"/>
      <c r="AA1456" s="180"/>
      <c r="AB1456" s="180"/>
      <c r="AC1456" s="180"/>
      <c r="AD1456" s="180"/>
      <c r="AE1456" s="180"/>
      <c r="AF1456" s="180"/>
      <c r="AG1456" s="180"/>
      <c r="AH1456" s="180"/>
    </row>
    <row r="1457" ht="15.75" customHeight="1">
      <c r="A1457" s="201"/>
      <c r="B1457" s="167"/>
      <c r="C1457" s="160"/>
      <c r="D1457" s="167"/>
      <c r="E1457" s="96"/>
      <c r="F1457" s="202"/>
      <c r="G1457" s="160"/>
      <c r="H1457" s="160"/>
      <c r="I1457" s="160"/>
      <c r="J1457" s="160"/>
      <c r="K1457" s="203"/>
      <c r="L1457" s="180"/>
      <c r="M1457" s="180"/>
      <c r="N1457" s="180"/>
      <c r="O1457" s="180"/>
      <c r="P1457" s="180"/>
      <c r="Q1457" s="180"/>
      <c r="R1457" s="180"/>
      <c r="S1457" s="204"/>
      <c r="T1457" s="204"/>
      <c r="U1457" s="180"/>
      <c r="V1457" s="180"/>
      <c r="W1457" s="180"/>
      <c r="X1457" s="180"/>
      <c r="Y1457" s="180"/>
      <c r="Z1457" s="180"/>
      <c r="AA1457" s="180"/>
      <c r="AB1457" s="180"/>
      <c r="AC1457" s="180"/>
      <c r="AD1457" s="180"/>
      <c r="AE1457" s="180"/>
      <c r="AF1457" s="180"/>
      <c r="AG1457" s="180"/>
      <c r="AH1457" s="180"/>
    </row>
    <row r="1458" ht="15.75" customHeight="1">
      <c r="A1458" s="201"/>
      <c r="B1458" s="167"/>
      <c r="C1458" s="160"/>
      <c r="D1458" s="167"/>
      <c r="E1458" s="96"/>
      <c r="F1458" s="202"/>
      <c r="G1458" s="160"/>
      <c r="H1458" s="160"/>
      <c r="I1458" s="160"/>
      <c r="J1458" s="160"/>
      <c r="K1458" s="203"/>
      <c r="L1458" s="180"/>
      <c r="M1458" s="180"/>
      <c r="N1458" s="180"/>
      <c r="O1458" s="180"/>
      <c r="P1458" s="180"/>
      <c r="Q1458" s="180"/>
      <c r="R1458" s="180"/>
      <c r="S1458" s="204"/>
      <c r="T1458" s="204"/>
      <c r="U1458" s="180"/>
      <c r="V1458" s="180"/>
      <c r="W1458" s="180"/>
      <c r="X1458" s="180"/>
      <c r="Y1458" s="180"/>
      <c r="Z1458" s="180"/>
      <c r="AA1458" s="180"/>
      <c r="AB1458" s="180"/>
      <c r="AC1458" s="180"/>
      <c r="AD1458" s="180"/>
      <c r="AE1458" s="180"/>
      <c r="AF1458" s="180"/>
      <c r="AG1458" s="180"/>
      <c r="AH1458" s="180"/>
    </row>
    <row r="1459" ht="15.75" customHeight="1">
      <c r="A1459" s="201"/>
      <c r="B1459" s="167"/>
      <c r="C1459" s="160"/>
      <c r="D1459" s="167"/>
      <c r="E1459" s="96"/>
      <c r="F1459" s="202"/>
      <c r="G1459" s="160"/>
      <c r="H1459" s="160"/>
      <c r="I1459" s="160"/>
      <c r="J1459" s="160"/>
      <c r="K1459" s="203"/>
      <c r="L1459" s="180"/>
      <c r="M1459" s="180"/>
      <c r="N1459" s="180"/>
      <c r="O1459" s="180"/>
      <c r="P1459" s="180"/>
      <c r="Q1459" s="180"/>
      <c r="R1459" s="180"/>
      <c r="S1459" s="204"/>
      <c r="T1459" s="204"/>
      <c r="U1459" s="180"/>
      <c r="V1459" s="180"/>
      <c r="W1459" s="180"/>
      <c r="X1459" s="180"/>
      <c r="Y1459" s="180"/>
      <c r="Z1459" s="180"/>
      <c r="AA1459" s="180"/>
      <c r="AB1459" s="180"/>
      <c r="AC1459" s="180"/>
      <c r="AD1459" s="180"/>
      <c r="AE1459" s="180"/>
      <c r="AF1459" s="180"/>
      <c r="AG1459" s="180"/>
      <c r="AH1459" s="180"/>
    </row>
    <row r="1460" ht="15.75" customHeight="1">
      <c r="A1460" s="201"/>
      <c r="B1460" s="167"/>
      <c r="C1460" s="160"/>
      <c r="D1460" s="167"/>
      <c r="E1460" s="96"/>
      <c r="F1460" s="202"/>
      <c r="G1460" s="160"/>
      <c r="H1460" s="160"/>
      <c r="I1460" s="160"/>
      <c r="J1460" s="160"/>
      <c r="K1460" s="203"/>
      <c r="L1460" s="180"/>
      <c r="M1460" s="180"/>
      <c r="N1460" s="180"/>
      <c r="O1460" s="180"/>
      <c r="P1460" s="180"/>
      <c r="Q1460" s="180"/>
      <c r="R1460" s="180"/>
      <c r="S1460" s="204"/>
      <c r="T1460" s="204"/>
      <c r="U1460" s="180"/>
      <c r="V1460" s="180"/>
      <c r="W1460" s="180"/>
      <c r="X1460" s="180"/>
      <c r="Y1460" s="180"/>
      <c r="Z1460" s="180"/>
      <c r="AA1460" s="180"/>
      <c r="AB1460" s="180"/>
      <c r="AC1460" s="180"/>
      <c r="AD1460" s="180"/>
      <c r="AE1460" s="180"/>
      <c r="AF1460" s="180"/>
      <c r="AG1460" s="180"/>
      <c r="AH1460" s="180"/>
    </row>
    <row r="1461" ht="15.75" customHeight="1">
      <c r="A1461" s="201"/>
      <c r="B1461" s="167"/>
      <c r="C1461" s="160"/>
      <c r="D1461" s="167"/>
      <c r="E1461" s="96"/>
      <c r="F1461" s="202"/>
      <c r="G1461" s="160"/>
      <c r="H1461" s="160"/>
      <c r="I1461" s="160"/>
      <c r="J1461" s="160"/>
      <c r="K1461" s="203"/>
      <c r="L1461" s="180"/>
      <c r="M1461" s="180"/>
      <c r="N1461" s="180"/>
      <c r="O1461" s="180"/>
      <c r="P1461" s="180"/>
      <c r="Q1461" s="180"/>
      <c r="R1461" s="180"/>
      <c r="S1461" s="204"/>
      <c r="T1461" s="204"/>
      <c r="U1461" s="180"/>
      <c r="V1461" s="180"/>
      <c r="W1461" s="180"/>
      <c r="X1461" s="180"/>
      <c r="Y1461" s="180"/>
      <c r="Z1461" s="180"/>
      <c r="AA1461" s="180"/>
      <c r="AB1461" s="180"/>
      <c r="AC1461" s="180"/>
      <c r="AD1461" s="180"/>
      <c r="AE1461" s="180"/>
      <c r="AF1461" s="180"/>
      <c r="AG1461" s="180"/>
      <c r="AH1461" s="180"/>
    </row>
    <row r="1462" ht="15.75" customHeight="1">
      <c r="A1462" s="201"/>
      <c r="B1462" s="167"/>
      <c r="C1462" s="160"/>
      <c r="D1462" s="167"/>
      <c r="E1462" s="96"/>
      <c r="F1462" s="202"/>
      <c r="G1462" s="160"/>
      <c r="H1462" s="160"/>
      <c r="I1462" s="160"/>
      <c r="J1462" s="160"/>
      <c r="K1462" s="203"/>
      <c r="L1462" s="180"/>
      <c r="M1462" s="180"/>
      <c r="N1462" s="180"/>
      <c r="O1462" s="180"/>
      <c r="P1462" s="180"/>
      <c r="Q1462" s="180"/>
      <c r="R1462" s="180"/>
      <c r="S1462" s="204"/>
      <c r="T1462" s="204"/>
      <c r="U1462" s="180"/>
      <c r="V1462" s="180"/>
      <c r="W1462" s="180"/>
      <c r="X1462" s="180"/>
      <c r="Y1462" s="180"/>
      <c r="Z1462" s="180"/>
      <c r="AA1462" s="180"/>
      <c r="AB1462" s="180"/>
      <c r="AC1462" s="180"/>
      <c r="AD1462" s="180"/>
      <c r="AE1462" s="180"/>
      <c r="AF1462" s="180"/>
      <c r="AG1462" s="180"/>
      <c r="AH1462" s="180"/>
    </row>
    <row r="1463" ht="15.75" customHeight="1">
      <c r="A1463" s="201"/>
      <c r="B1463" s="167"/>
      <c r="C1463" s="160"/>
      <c r="D1463" s="167"/>
      <c r="E1463" s="96"/>
      <c r="F1463" s="202"/>
      <c r="G1463" s="160"/>
      <c r="H1463" s="160"/>
      <c r="I1463" s="160"/>
      <c r="J1463" s="160"/>
      <c r="K1463" s="203"/>
      <c r="L1463" s="180"/>
      <c r="M1463" s="180"/>
      <c r="N1463" s="180"/>
      <c r="O1463" s="180"/>
      <c r="P1463" s="180"/>
      <c r="Q1463" s="180"/>
      <c r="R1463" s="180"/>
      <c r="S1463" s="204"/>
      <c r="T1463" s="204"/>
      <c r="U1463" s="180"/>
      <c r="V1463" s="180"/>
      <c r="W1463" s="180"/>
      <c r="X1463" s="180"/>
      <c r="Y1463" s="180"/>
      <c r="Z1463" s="180"/>
      <c r="AA1463" s="180"/>
      <c r="AB1463" s="180"/>
      <c r="AC1463" s="180"/>
      <c r="AD1463" s="180"/>
      <c r="AE1463" s="180"/>
      <c r="AF1463" s="180"/>
      <c r="AG1463" s="180"/>
      <c r="AH1463" s="180"/>
    </row>
    <row r="1464" ht="15.75" customHeight="1">
      <c r="A1464" s="201"/>
      <c r="B1464" s="167"/>
      <c r="C1464" s="160"/>
      <c r="D1464" s="167"/>
      <c r="E1464" s="96"/>
      <c r="F1464" s="202"/>
      <c r="G1464" s="160"/>
      <c r="H1464" s="160"/>
      <c r="I1464" s="160"/>
      <c r="J1464" s="160"/>
      <c r="K1464" s="203"/>
      <c r="L1464" s="180"/>
      <c r="M1464" s="180"/>
      <c r="N1464" s="180"/>
      <c r="O1464" s="180"/>
      <c r="P1464" s="180"/>
      <c r="Q1464" s="180"/>
      <c r="R1464" s="180"/>
      <c r="S1464" s="204"/>
      <c r="T1464" s="204"/>
      <c r="U1464" s="180"/>
      <c r="V1464" s="180"/>
      <c r="W1464" s="180"/>
      <c r="X1464" s="180"/>
      <c r="Y1464" s="180"/>
      <c r="Z1464" s="180"/>
      <c r="AA1464" s="180"/>
      <c r="AB1464" s="180"/>
      <c r="AC1464" s="180"/>
      <c r="AD1464" s="180"/>
      <c r="AE1464" s="180"/>
      <c r="AF1464" s="180"/>
      <c r="AG1464" s="180"/>
      <c r="AH1464" s="180"/>
    </row>
    <row r="1465" ht="15.75" customHeight="1">
      <c r="A1465" s="201"/>
      <c r="B1465" s="167"/>
      <c r="C1465" s="160"/>
      <c r="D1465" s="167"/>
      <c r="E1465" s="96"/>
      <c r="F1465" s="202"/>
      <c r="G1465" s="160"/>
      <c r="H1465" s="160"/>
      <c r="I1465" s="160"/>
      <c r="J1465" s="160"/>
      <c r="K1465" s="203"/>
      <c r="L1465" s="180"/>
      <c r="M1465" s="180"/>
      <c r="N1465" s="180"/>
      <c r="O1465" s="180"/>
      <c r="P1465" s="180"/>
      <c r="Q1465" s="180"/>
      <c r="R1465" s="180"/>
      <c r="S1465" s="204"/>
      <c r="T1465" s="204"/>
      <c r="U1465" s="180"/>
      <c r="V1465" s="180"/>
      <c r="W1465" s="180"/>
      <c r="X1465" s="180"/>
      <c r="Y1465" s="180"/>
      <c r="Z1465" s="180"/>
      <c r="AA1465" s="180"/>
      <c r="AB1465" s="180"/>
      <c r="AC1465" s="180"/>
      <c r="AD1465" s="180"/>
      <c r="AE1465" s="180"/>
      <c r="AF1465" s="180"/>
      <c r="AG1465" s="180"/>
      <c r="AH1465" s="180"/>
    </row>
    <row r="1466" ht="15.75" customHeight="1">
      <c r="A1466" s="201"/>
      <c r="B1466" s="167"/>
      <c r="C1466" s="160"/>
      <c r="D1466" s="167"/>
      <c r="E1466" s="96"/>
      <c r="F1466" s="202"/>
      <c r="G1466" s="160"/>
      <c r="H1466" s="160"/>
      <c r="I1466" s="160"/>
      <c r="J1466" s="160"/>
      <c r="K1466" s="203"/>
      <c r="L1466" s="180"/>
      <c r="M1466" s="180"/>
      <c r="N1466" s="180"/>
      <c r="O1466" s="180"/>
      <c r="P1466" s="180"/>
      <c r="Q1466" s="180"/>
      <c r="R1466" s="180"/>
      <c r="S1466" s="204"/>
      <c r="T1466" s="204"/>
      <c r="U1466" s="180"/>
      <c r="V1466" s="180"/>
      <c r="W1466" s="180"/>
      <c r="X1466" s="180"/>
      <c r="Y1466" s="180"/>
      <c r="Z1466" s="180"/>
      <c r="AA1466" s="180"/>
      <c r="AB1466" s="180"/>
      <c r="AC1466" s="180"/>
      <c r="AD1466" s="180"/>
      <c r="AE1466" s="180"/>
      <c r="AF1466" s="180"/>
      <c r="AG1466" s="180"/>
      <c r="AH1466" s="180"/>
    </row>
    <row r="1467" ht="15.75" customHeight="1">
      <c r="A1467" s="201"/>
      <c r="B1467" s="167"/>
      <c r="C1467" s="160"/>
      <c r="D1467" s="167"/>
      <c r="E1467" s="96"/>
      <c r="F1467" s="202"/>
      <c r="G1467" s="160"/>
      <c r="H1467" s="160"/>
      <c r="I1467" s="160"/>
      <c r="J1467" s="160"/>
      <c r="K1467" s="203"/>
      <c r="L1467" s="180"/>
      <c r="M1467" s="180"/>
      <c r="N1467" s="180"/>
      <c r="O1467" s="180"/>
      <c r="P1467" s="180"/>
      <c r="Q1467" s="180"/>
      <c r="R1467" s="180"/>
      <c r="S1467" s="204"/>
      <c r="T1467" s="204"/>
      <c r="U1467" s="180"/>
      <c r="V1467" s="180"/>
      <c r="W1467" s="180"/>
      <c r="X1467" s="180"/>
      <c r="Y1467" s="180"/>
      <c r="Z1467" s="180"/>
      <c r="AA1467" s="180"/>
      <c r="AB1467" s="180"/>
      <c r="AC1467" s="180"/>
      <c r="AD1467" s="180"/>
      <c r="AE1467" s="180"/>
      <c r="AF1467" s="180"/>
      <c r="AG1467" s="180"/>
      <c r="AH1467" s="180"/>
    </row>
    <row r="1468" ht="15.75" customHeight="1">
      <c r="A1468" s="201"/>
      <c r="B1468" s="167"/>
      <c r="C1468" s="160"/>
      <c r="D1468" s="167"/>
      <c r="E1468" s="96"/>
      <c r="F1468" s="202"/>
      <c r="G1468" s="160"/>
      <c r="H1468" s="160"/>
      <c r="I1468" s="160"/>
      <c r="J1468" s="160"/>
      <c r="K1468" s="203"/>
      <c r="L1468" s="180"/>
      <c r="M1468" s="180"/>
      <c r="N1468" s="180"/>
      <c r="O1468" s="180"/>
      <c r="P1468" s="180"/>
      <c r="Q1468" s="180"/>
      <c r="R1468" s="180"/>
      <c r="S1468" s="204"/>
      <c r="T1468" s="204"/>
      <c r="U1468" s="180"/>
      <c r="V1468" s="180"/>
      <c r="W1468" s="180"/>
      <c r="X1468" s="180"/>
      <c r="Y1468" s="180"/>
      <c r="Z1468" s="180"/>
      <c r="AA1468" s="180"/>
      <c r="AB1468" s="180"/>
      <c r="AC1468" s="180"/>
      <c r="AD1468" s="180"/>
      <c r="AE1468" s="180"/>
      <c r="AF1468" s="180"/>
      <c r="AG1468" s="180"/>
      <c r="AH1468" s="180"/>
    </row>
    <row r="1469" ht="15.75" customHeight="1">
      <c r="A1469" s="201"/>
      <c r="B1469" s="167"/>
      <c r="C1469" s="160"/>
      <c r="D1469" s="167"/>
      <c r="E1469" s="96"/>
      <c r="F1469" s="202"/>
      <c r="G1469" s="160"/>
      <c r="H1469" s="160"/>
      <c r="I1469" s="160"/>
      <c r="J1469" s="160"/>
      <c r="K1469" s="203"/>
      <c r="L1469" s="180"/>
      <c r="M1469" s="180"/>
      <c r="N1469" s="180"/>
      <c r="O1469" s="180"/>
      <c r="P1469" s="180"/>
      <c r="Q1469" s="180"/>
      <c r="R1469" s="180"/>
      <c r="S1469" s="204"/>
      <c r="T1469" s="204"/>
      <c r="U1469" s="180"/>
      <c r="V1469" s="180"/>
      <c r="W1469" s="180"/>
      <c r="X1469" s="180"/>
      <c r="Y1469" s="180"/>
      <c r="Z1469" s="180"/>
      <c r="AA1469" s="180"/>
      <c r="AB1469" s="180"/>
      <c r="AC1469" s="180"/>
      <c r="AD1469" s="180"/>
      <c r="AE1469" s="180"/>
      <c r="AF1469" s="180"/>
      <c r="AG1469" s="180"/>
      <c r="AH1469" s="180"/>
    </row>
    <row r="1470" ht="15.75" customHeight="1">
      <c r="A1470" s="201"/>
      <c r="B1470" s="167"/>
      <c r="C1470" s="160"/>
      <c r="D1470" s="167"/>
      <c r="E1470" s="96"/>
      <c r="F1470" s="202"/>
      <c r="G1470" s="160"/>
      <c r="H1470" s="160"/>
      <c r="I1470" s="160"/>
      <c r="J1470" s="160"/>
      <c r="K1470" s="203"/>
      <c r="L1470" s="180"/>
      <c r="M1470" s="180"/>
      <c r="N1470" s="180"/>
      <c r="O1470" s="180"/>
      <c r="P1470" s="180"/>
      <c r="Q1470" s="180"/>
      <c r="R1470" s="180"/>
      <c r="S1470" s="204"/>
      <c r="T1470" s="204"/>
      <c r="U1470" s="180"/>
      <c r="V1470" s="180"/>
      <c r="W1470" s="180"/>
      <c r="X1470" s="180"/>
      <c r="Y1470" s="180"/>
      <c r="Z1470" s="180"/>
      <c r="AA1470" s="180"/>
      <c r="AB1470" s="180"/>
      <c r="AC1470" s="180"/>
      <c r="AD1470" s="180"/>
      <c r="AE1470" s="180"/>
      <c r="AF1470" s="180"/>
      <c r="AG1470" s="180"/>
      <c r="AH1470" s="180"/>
    </row>
    <row r="1471" ht="15.75" customHeight="1">
      <c r="A1471" s="201"/>
      <c r="B1471" s="167"/>
      <c r="C1471" s="160"/>
      <c r="D1471" s="167"/>
      <c r="E1471" s="96"/>
      <c r="F1471" s="202"/>
      <c r="G1471" s="160"/>
      <c r="H1471" s="160"/>
      <c r="I1471" s="160"/>
      <c r="J1471" s="160"/>
      <c r="K1471" s="203"/>
      <c r="L1471" s="180"/>
      <c r="M1471" s="180"/>
      <c r="N1471" s="180"/>
      <c r="O1471" s="180"/>
      <c r="P1471" s="180"/>
      <c r="Q1471" s="180"/>
      <c r="R1471" s="180"/>
      <c r="S1471" s="204"/>
      <c r="T1471" s="204"/>
      <c r="U1471" s="180"/>
      <c r="V1471" s="180"/>
      <c r="W1471" s="180"/>
      <c r="X1471" s="180"/>
      <c r="Y1471" s="180"/>
      <c r="Z1471" s="180"/>
      <c r="AA1471" s="180"/>
      <c r="AB1471" s="180"/>
      <c r="AC1471" s="180"/>
      <c r="AD1471" s="180"/>
      <c r="AE1471" s="180"/>
      <c r="AF1471" s="180"/>
      <c r="AG1471" s="180"/>
      <c r="AH1471" s="180"/>
    </row>
    <row r="1472" ht="15.75" customHeight="1">
      <c r="A1472" s="201"/>
      <c r="B1472" s="167"/>
      <c r="C1472" s="160"/>
      <c r="D1472" s="167"/>
      <c r="E1472" s="96"/>
      <c r="F1472" s="202"/>
      <c r="G1472" s="160"/>
      <c r="H1472" s="160"/>
      <c r="I1472" s="160"/>
      <c r="J1472" s="160"/>
      <c r="K1472" s="203"/>
      <c r="L1472" s="180"/>
      <c r="M1472" s="180"/>
      <c r="N1472" s="180"/>
      <c r="O1472" s="180"/>
      <c r="P1472" s="180"/>
      <c r="Q1472" s="180"/>
      <c r="R1472" s="180"/>
      <c r="S1472" s="204"/>
      <c r="T1472" s="204"/>
      <c r="U1472" s="180"/>
      <c r="V1472" s="180"/>
      <c r="W1472" s="180"/>
      <c r="X1472" s="180"/>
      <c r="Y1472" s="180"/>
      <c r="Z1472" s="180"/>
      <c r="AA1472" s="180"/>
      <c r="AB1472" s="180"/>
      <c r="AC1472" s="180"/>
      <c r="AD1472" s="180"/>
      <c r="AE1472" s="180"/>
      <c r="AF1472" s="180"/>
      <c r="AG1472" s="180"/>
      <c r="AH1472" s="180"/>
    </row>
    <row r="1473" ht="15.75" customHeight="1">
      <c r="A1473" s="201"/>
      <c r="B1473" s="167"/>
      <c r="C1473" s="160"/>
      <c r="D1473" s="167"/>
      <c r="E1473" s="96"/>
      <c r="F1473" s="202"/>
      <c r="G1473" s="160"/>
      <c r="H1473" s="160"/>
      <c r="I1473" s="160"/>
      <c r="J1473" s="160"/>
      <c r="K1473" s="203"/>
      <c r="L1473" s="180"/>
      <c r="M1473" s="180"/>
      <c r="N1473" s="180"/>
      <c r="O1473" s="180"/>
      <c r="P1473" s="180"/>
      <c r="Q1473" s="180"/>
      <c r="R1473" s="180"/>
      <c r="S1473" s="204"/>
      <c r="T1473" s="204"/>
      <c r="U1473" s="180"/>
      <c r="V1473" s="180"/>
      <c r="W1473" s="180"/>
      <c r="X1473" s="180"/>
      <c r="Y1473" s="180"/>
      <c r="Z1473" s="180"/>
      <c r="AA1473" s="180"/>
      <c r="AB1473" s="180"/>
      <c r="AC1473" s="180"/>
      <c r="AD1473" s="180"/>
      <c r="AE1473" s="180"/>
      <c r="AF1473" s="180"/>
      <c r="AG1473" s="180"/>
      <c r="AH1473" s="180"/>
    </row>
    <row r="1474" ht="15.75" customHeight="1">
      <c r="A1474" s="201"/>
      <c r="B1474" s="167"/>
      <c r="C1474" s="160"/>
      <c r="D1474" s="167"/>
      <c r="E1474" s="96"/>
      <c r="F1474" s="202"/>
      <c r="G1474" s="160"/>
      <c r="H1474" s="160"/>
      <c r="I1474" s="160"/>
      <c r="J1474" s="160"/>
      <c r="K1474" s="203"/>
      <c r="L1474" s="180"/>
      <c r="M1474" s="180"/>
      <c r="N1474" s="180"/>
      <c r="O1474" s="180"/>
      <c r="P1474" s="180"/>
      <c r="Q1474" s="180"/>
      <c r="R1474" s="180"/>
      <c r="S1474" s="204"/>
      <c r="T1474" s="204"/>
      <c r="U1474" s="180"/>
      <c r="V1474" s="180"/>
      <c r="W1474" s="180"/>
      <c r="X1474" s="180"/>
      <c r="Y1474" s="180"/>
      <c r="Z1474" s="180"/>
      <c r="AA1474" s="180"/>
      <c r="AB1474" s="180"/>
      <c r="AC1474" s="180"/>
      <c r="AD1474" s="180"/>
      <c r="AE1474" s="180"/>
      <c r="AF1474" s="180"/>
      <c r="AG1474" s="180"/>
      <c r="AH1474" s="180"/>
    </row>
    <row r="1475" ht="15.75" customHeight="1">
      <c r="A1475" s="201"/>
      <c r="B1475" s="167"/>
      <c r="C1475" s="160"/>
      <c r="D1475" s="167"/>
      <c r="E1475" s="96"/>
      <c r="F1475" s="202"/>
      <c r="G1475" s="160"/>
      <c r="H1475" s="160"/>
      <c r="I1475" s="160"/>
      <c r="J1475" s="160"/>
      <c r="K1475" s="203"/>
      <c r="L1475" s="180"/>
      <c r="M1475" s="180"/>
      <c r="N1475" s="180"/>
      <c r="O1475" s="180"/>
      <c r="P1475" s="180"/>
      <c r="Q1475" s="180"/>
      <c r="R1475" s="180"/>
      <c r="S1475" s="204"/>
      <c r="T1475" s="204"/>
      <c r="U1475" s="180"/>
      <c r="V1475" s="180"/>
      <c r="W1475" s="180"/>
      <c r="X1475" s="180"/>
      <c r="Y1475" s="180"/>
      <c r="Z1475" s="180"/>
      <c r="AA1475" s="180"/>
      <c r="AB1475" s="180"/>
      <c r="AC1475" s="180"/>
      <c r="AD1475" s="180"/>
      <c r="AE1475" s="180"/>
      <c r="AF1475" s="180"/>
      <c r="AG1475" s="180"/>
      <c r="AH1475" s="180"/>
    </row>
    <row r="1476" ht="15.75" customHeight="1">
      <c r="A1476" s="201"/>
      <c r="B1476" s="167"/>
      <c r="C1476" s="160"/>
      <c r="D1476" s="167"/>
      <c r="E1476" s="96"/>
      <c r="F1476" s="202"/>
      <c r="G1476" s="160"/>
      <c r="H1476" s="160"/>
      <c r="I1476" s="160"/>
      <c r="J1476" s="160"/>
      <c r="K1476" s="203"/>
      <c r="L1476" s="180"/>
      <c r="M1476" s="180"/>
      <c r="N1476" s="180"/>
      <c r="O1476" s="180"/>
      <c r="P1476" s="180"/>
      <c r="Q1476" s="180"/>
      <c r="R1476" s="180"/>
      <c r="S1476" s="204"/>
      <c r="T1476" s="204"/>
      <c r="U1476" s="180"/>
      <c r="V1476" s="180"/>
      <c r="W1476" s="180"/>
      <c r="X1476" s="180"/>
      <c r="Y1476" s="180"/>
      <c r="Z1476" s="180"/>
      <c r="AA1476" s="180"/>
      <c r="AB1476" s="180"/>
      <c r="AC1476" s="180"/>
      <c r="AD1476" s="180"/>
      <c r="AE1476" s="180"/>
      <c r="AF1476" s="180"/>
      <c r="AG1476" s="180"/>
      <c r="AH1476" s="180"/>
    </row>
    <row r="1477" ht="15.75" customHeight="1">
      <c r="A1477" s="201"/>
      <c r="B1477" s="167"/>
      <c r="C1477" s="160"/>
      <c r="D1477" s="167"/>
      <c r="E1477" s="96"/>
      <c r="F1477" s="202"/>
      <c r="G1477" s="160"/>
      <c r="H1477" s="160"/>
      <c r="I1477" s="160"/>
      <c r="J1477" s="160"/>
      <c r="K1477" s="203"/>
      <c r="L1477" s="180"/>
      <c r="M1477" s="180"/>
      <c r="N1477" s="180"/>
      <c r="O1477" s="180"/>
      <c r="P1477" s="180"/>
      <c r="Q1477" s="180"/>
      <c r="R1477" s="180"/>
      <c r="S1477" s="204"/>
      <c r="T1477" s="204"/>
      <c r="U1477" s="180"/>
      <c r="V1477" s="180"/>
      <c r="W1477" s="180"/>
      <c r="X1477" s="180"/>
      <c r="Y1477" s="180"/>
      <c r="Z1477" s="180"/>
      <c r="AA1477" s="180"/>
      <c r="AB1477" s="180"/>
      <c r="AC1477" s="180"/>
      <c r="AD1477" s="180"/>
      <c r="AE1477" s="180"/>
      <c r="AF1477" s="180"/>
      <c r="AG1477" s="180"/>
      <c r="AH1477" s="180"/>
    </row>
    <row r="1478" ht="15.75" customHeight="1">
      <c r="A1478" s="201"/>
      <c r="B1478" s="167"/>
      <c r="C1478" s="160"/>
      <c r="D1478" s="167"/>
      <c r="E1478" s="96"/>
      <c r="F1478" s="202"/>
      <c r="G1478" s="160"/>
      <c r="H1478" s="160"/>
      <c r="I1478" s="160"/>
      <c r="J1478" s="160"/>
      <c r="K1478" s="203"/>
      <c r="L1478" s="180"/>
      <c r="M1478" s="180"/>
      <c r="N1478" s="180"/>
      <c r="O1478" s="180"/>
      <c r="P1478" s="180"/>
      <c r="Q1478" s="180"/>
      <c r="R1478" s="180"/>
      <c r="S1478" s="204"/>
      <c r="T1478" s="204"/>
      <c r="U1478" s="180"/>
      <c r="V1478" s="180"/>
      <c r="W1478" s="180"/>
      <c r="X1478" s="180"/>
      <c r="Y1478" s="180"/>
      <c r="Z1478" s="180"/>
      <c r="AA1478" s="180"/>
      <c r="AB1478" s="180"/>
      <c r="AC1478" s="180"/>
      <c r="AD1478" s="180"/>
      <c r="AE1478" s="180"/>
      <c r="AF1478" s="180"/>
      <c r="AG1478" s="180"/>
      <c r="AH1478" s="180"/>
    </row>
    <row r="1479" ht="15.75" customHeight="1">
      <c r="A1479" s="201"/>
      <c r="B1479" s="167"/>
      <c r="C1479" s="160"/>
      <c r="D1479" s="167"/>
      <c r="E1479" s="96"/>
      <c r="F1479" s="202"/>
      <c r="G1479" s="160"/>
      <c r="H1479" s="160"/>
      <c r="I1479" s="160"/>
      <c r="J1479" s="160"/>
      <c r="K1479" s="203"/>
      <c r="L1479" s="180"/>
      <c r="M1479" s="180"/>
      <c r="N1479" s="180"/>
      <c r="O1479" s="180"/>
      <c r="P1479" s="180"/>
      <c r="Q1479" s="180"/>
      <c r="R1479" s="180"/>
      <c r="S1479" s="204"/>
      <c r="T1479" s="204"/>
      <c r="U1479" s="180"/>
      <c r="V1479" s="180"/>
      <c r="W1479" s="180"/>
      <c r="X1479" s="180"/>
      <c r="Y1479" s="180"/>
      <c r="Z1479" s="180"/>
      <c r="AA1479" s="180"/>
      <c r="AB1479" s="180"/>
      <c r="AC1479" s="180"/>
      <c r="AD1479" s="180"/>
      <c r="AE1479" s="180"/>
      <c r="AF1479" s="180"/>
      <c r="AG1479" s="180"/>
      <c r="AH1479" s="180"/>
    </row>
    <row r="1480" ht="15.75" customHeight="1">
      <c r="A1480" s="201"/>
      <c r="B1480" s="167"/>
      <c r="C1480" s="160"/>
      <c r="D1480" s="167"/>
      <c r="E1480" s="96"/>
      <c r="F1480" s="202"/>
      <c r="G1480" s="160"/>
      <c r="H1480" s="160"/>
      <c r="I1480" s="160"/>
      <c r="J1480" s="160"/>
      <c r="K1480" s="203"/>
      <c r="L1480" s="180"/>
      <c r="M1480" s="180"/>
      <c r="N1480" s="180"/>
      <c r="O1480" s="180"/>
      <c r="P1480" s="180"/>
      <c r="Q1480" s="180"/>
      <c r="R1480" s="180"/>
      <c r="S1480" s="204"/>
      <c r="T1480" s="204"/>
      <c r="U1480" s="180"/>
      <c r="V1480" s="180"/>
      <c r="W1480" s="180"/>
      <c r="X1480" s="180"/>
      <c r="Y1480" s="180"/>
      <c r="Z1480" s="180"/>
      <c r="AA1480" s="180"/>
      <c r="AB1480" s="180"/>
      <c r="AC1480" s="180"/>
      <c r="AD1480" s="180"/>
      <c r="AE1480" s="180"/>
      <c r="AF1480" s="180"/>
      <c r="AG1480" s="180"/>
      <c r="AH1480" s="180"/>
    </row>
    <row r="1481" ht="15.75" customHeight="1">
      <c r="A1481" s="201"/>
      <c r="B1481" s="167"/>
      <c r="C1481" s="160"/>
      <c r="D1481" s="167"/>
      <c r="E1481" s="96"/>
      <c r="F1481" s="202"/>
      <c r="G1481" s="160"/>
      <c r="H1481" s="160"/>
      <c r="I1481" s="160"/>
      <c r="J1481" s="160"/>
      <c r="K1481" s="203"/>
      <c r="L1481" s="180"/>
      <c r="M1481" s="180"/>
      <c r="N1481" s="180"/>
      <c r="O1481" s="180"/>
      <c r="P1481" s="180"/>
      <c r="Q1481" s="180"/>
      <c r="R1481" s="180"/>
      <c r="S1481" s="204"/>
      <c r="T1481" s="204"/>
      <c r="U1481" s="180"/>
      <c r="V1481" s="180"/>
      <c r="W1481" s="180"/>
      <c r="X1481" s="180"/>
      <c r="Y1481" s="180"/>
      <c r="Z1481" s="180"/>
      <c r="AA1481" s="180"/>
      <c r="AB1481" s="180"/>
      <c r="AC1481" s="180"/>
      <c r="AD1481" s="180"/>
      <c r="AE1481" s="180"/>
      <c r="AF1481" s="180"/>
      <c r="AG1481" s="180"/>
      <c r="AH1481" s="180"/>
    </row>
    <row r="1482" ht="15.75" customHeight="1">
      <c r="A1482" s="201"/>
      <c r="B1482" s="167"/>
      <c r="C1482" s="160"/>
      <c r="D1482" s="167"/>
      <c r="E1482" s="96"/>
      <c r="F1482" s="202"/>
      <c r="G1482" s="160"/>
      <c r="H1482" s="160"/>
      <c r="I1482" s="160"/>
      <c r="J1482" s="160"/>
      <c r="K1482" s="203"/>
      <c r="L1482" s="180"/>
      <c r="M1482" s="180"/>
      <c r="N1482" s="180"/>
      <c r="O1482" s="180"/>
      <c r="P1482" s="180"/>
      <c r="Q1482" s="180"/>
      <c r="R1482" s="180"/>
      <c r="S1482" s="204"/>
      <c r="T1482" s="204"/>
      <c r="U1482" s="180"/>
      <c r="V1482" s="180"/>
      <c r="W1482" s="180"/>
      <c r="X1482" s="180"/>
      <c r="Y1482" s="180"/>
      <c r="Z1482" s="180"/>
      <c r="AA1482" s="180"/>
      <c r="AB1482" s="180"/>
      <c r="AC1482" s="180"/>
      <c r="AD1482" s="180"/>
      <c r="AE1482" s="180"/>
      <c r="AF1482" s="180"/>
      <c r="AG1482" s="180"/>
      <c r="AH1482" s="180"/>
    </row>
    <row r="1483" ht="15.75" customHeight="1">
      <c r="A1483" s="201"/>
      <c r="B1483" s="167"/>
      <c r="C1483" s="160"/>
      <c r="D1483" s="167"/>
      <c r="E1483" s="96"/>
      <c r="F1483" s="202"/>
      <c r="G1483" s="160"/>
      <c r="H1483" s="160"/>
      <c r="I1483" s="160"/>
      <c r="J1483" s="160"/>
      <c r="K1483" s="203"/>
      <c r="L1483" s="180"/>
      <c r="M1483" s="180"/>
      <c r="N1483" s="180"/>
      <c r="O1483" s="180"/>
      <c r="P1483" s="180"/>
      <c r="Q1483" s="180"/>
      <c r="R1483" s="180"/>
      <c r="S1483" s="204"/>
      <c r="T1483" s="204"/>
      <c r="U1483" s="180"/>
      <c r="V1483" s="180"/>
      <c r="W1483" s="180"/>
      <c r="X1483" s="180"/>
      <c r="Y1483" s="180"/>
      <c r="Z1483" s="180"/>
      <c r="AA1483" s="180"/>
      <c r="AB1483" s="180"/>
      <c r="AC1483" s="180"/>
      <c r="AD1483" s="180"/>
      <c r="AE1483" s="180"/>
      <c r="AF1483" s="180"/>
      <c r="AG1483" s="180"/>
      <c r="AH1483" s="180"/>
    </row>
    <row r="1484" ht="15.75" customHeight="1">
      <c r="A1484" s="201"/>
      <c r="B1484" s="167"/>
      <c r="C1484" s="160"/>
      <c r="D1484" s="167"/>
      <c r="E1484" s="96"/>
      <c r="F1484" s="202"/>
      <c r="G1484" s="160"/>
      <c r="H1484" s="160"/>
      <c r="I1484" s="160"/>
      <c r="J1484" s="160"/>
      <c r="K1484" s="203"/>
      <c r="L1484" s="180"/>
      <c r="M1484" s="180"/>
      <c r="N1484" s="180"/>
      <c r="O1484" s="180"/>
      <c r="P1484" s="180"/>
      <c r="Q1484" s="180"/>
      <c r="R1484" s="180"/>
      <c r="S1484" s="204"/>
      <c r="T1484" s="204"/>
      <c r="U1484" s="180"/>
      <c r="V1484" s="180"/>
      <c r="W1484" s="180"/>
      <c r="X1484" s="180"/>
      <c r="Y1484" s="180"/>
      <c r="Z1484" s="180"/>
      <c r="AA1484" s="180"/>
      <c r="AB1484" s="180"/>
      <c r="AC1484" s="180"/>
      <c r="AD1484" s="180"/>
      <c r="AE1484" s="180"/>
      <c r="AF1484" s="180"/>
      <c r="AG1484" s="180"/>
      <c r="AH1484" s="180"/>
    </row>
    <row r="1485" ht="15.75" customHeight="1">
      <c r="A1485" s="201"/>
      <c r="B1485" s="167"/>
      <c r="C1485" s="160"/>
      <c r="D1485" s="167"/>
      <c r="E1485" s="96"/>
      <c r="F1485" s="202"/>
      <c r="G1485" s="160"/>
      <c r="H1485" s="160"/>
      <c r="I1485" s="160"/>
      <c r="J1485" s="160"/>
      <c r="K1485" s="203"/>
      <c r="L1485" s="180"/>
      <c r="M1485" s="180"/>
      <c r="N1485" s="180"/>
      <c r="O1485" s="180"/>
      <c r="P1485" s="180"/>
      <c r="Q1485" s="180"/>
      <c r="R1485" s="180"/>
      <c r="S1485" s="204"/>
      <c r="T1485" s="204"/>
      <c r="U1485" s="180"/>
      <c r="V1485" s="180"/>
      <c r="W1485" s="180"/>
      <c r="X1485" s="180"/>
      <c r="Y1485" s="180"/>
      <c r="Z1485" s="180"/>
      <c r="AA1485" s="180"/>
      <c r="AB1485" s="180"/>
      <c r="AC1485" s="180"/>
      <c r="AD1485" s="180"/>
      <c r="AE1485" s="180"/>
      <c r="AF1485" s="180"/>
      <c r="AG1485" s="180"/>
      <c r="AH1485" s="180"/>
    </row>
    <row r="1486" ht="15.75" customHeight="1">
      <c r="A1486" s="201"/>
      <c r="B1486" s="167"/>
      <c r="C1486" s="160"/>
      <c r="D1486" s="167"/>
      <c r="E1486" s="96"/>
      <c r="F1486" s="202"/>
      <c r="G1486" s="160"/>
      <c r="H1486" s="160"/>
      <c r="I1486" s="160"/>
      <c r="J1486" s="160"/>
      <c r="K1486" s="203"/>
      <c r="L1486" s="180"/>
      <c r="M1486" s="180"/>
      <c r="N1486" s="180"/>
      <c r="O1486" s="180"/>
      <c r="P1486" s="180"/>
      <c r="Q1486" s="180"/>
      <c r="R1486" s="180"/>
      <c r="S1486" s="204"/>
      <c r="T1486" s="204"/>
      <c r="U1486" s="180"/>
      <c r="V1486" s="180"/>
      <c r="W1486" s="180"/>
      <c r="X1486" s="180"/>
      <c r="Y1486" s="180"/>
      <c r="Z1486" s="180"/>
      <c r="AA1486" s="180"/>
      <c r="AB1486" s="180"/>
      <c r="AC1486" s="180"/>
      <c r="AD1486" s="180"/>
      <c r="AE1486" s="180"/>
      <c r="AF1486" s="180"/>
      <c r="AG1486" s="180"/>
      <c r="AH1486" s="180"/>
    </row>
    <row r="1487" ht="15.75" customHeight="1">
      <c r="A1487" s="201"/>
      <c r="B1487" s="167"/>
      <c r="C1487" s="160"/>
      <c r="D1487" s="167"/>
      <c r="E1487" s="96"/>
      <c r="F1487" s="202"/>
      <c r="G1487" s="160"/>
      <c r="H1487" s="160"/>
      <c r="I1487" s="160"/>
      <c r="J1487" s="160"/>
      <c r="K1487" s="203"/>
      <c r="L1487" s="180"/>
      <c r="M1487" s="180"/>
      <c r="N1487" s="180"/>
      <c r="O1487" s="180"/>
      <c r="P1487" s="180"/>
      <c r="Q1487" s="180"/>
      <c r="R1487" s="180"/>
      <c r="S1487" s="204"/>
      <c r="T1487" s="204"/>
      <c r="U1487" s="180"/>
      <c r="V1487" s="180"/>
      <c r="W1487" s="180"/>
      <c r="X1487" s="180"/>
      <c r="Y1487" s="180"/>
      <c r="Z1487" s="180"/>
      <c r="AA1487" s="180"/>
      <c r="AB1487" s="180"/>
      <c r="AC1487" s="180"/>
      <c r="AD1487" s="180"/>
      <c r="AE1487" s="180"/>
      <c r="AF1487" s="180"/>
      <c r="AG1487" s="180"/>
      <c r="AH1487" s="180"/>
    </row>
    <row r="1488" ht="15.75" customHeight="1">
      <c r="A1488" s="201"/>
      <c r="B1488" s="167"/>
      <c r="C1488" s="160"/>
      <c r="D1488" s="167"/>
      <c r="E1488" s="96"/>
      <c r="F1488" s="202"/>
      <c r="G1488" s="160"/>
      <c r="H1488" s="160"/>
      <c r="I1488" s="160"/>
      <c r="J1488" s="160"/>
      <c r="K1488" s="203"/>
      <c r="L1488" s="180"/>
      <c r="M1488" s="180"/>
      <c r="N1488" s="180"/>
      <c r="O1488" s="180"/>
      <c r="P1488" s="180"/>
      <c r="Q1488" s="180"/>
      <c r="R1488" s="180"/>
      <c r="S1488" s="204"/>
      <c r="T1488" s="204"/>
      <c r="U1488" s="180"/>
      <c r="V1488" s="180"/>
      <c r="W1488" s="180"/>
      <c r="X1488" s="180"/>
      <c r="Y1488" s="180"/>
      <c r="Z1488" s="180"/>
      <c r="AA1488" s="180"/>
      <c r="AB1488" s="180"/>
      <c r="AC1488" s="180"/>
      <c r="AD1488" s="180"/>
      <c r="AE1488" s="180"/>
      <c r="AF1488" s="180"/>
      <c r="AG1488" s="180"/>
      <c r="AH1488" s="180"/>
    </row>
    <row r="1489" ht="15.75" customHeight="1">
      <c r="A1489" s="201"/>
      <c r="B1489" s="167"/>
      <c r="C1489" s="160"/>
      <c r="D1489" s="167"/>
      <c r="E1489" s="96"/>
      <c r="F1489" s="202"/>
      <c r="G1489" s="160"/>
      <c r="H1489" s="160"/>
      <c r="I1489" s="160"/>
      <c r="J1489" s="160"/>
      <c r="K1489" s="203"/>
      <c r="L1489" s="180"/>
      <c r="M1489" s="180"/>
      <c r="N1489" s="180"/>
      <c r="O1489" s="180"/>
      <c r="P1489" s="180"/>
      <c r="Q1489" s="180"/>
      <c r="R1489" s="180"/>
      <c r="S1489" s="204"/>
      <c r="T1489" s="204"/>
      <c r="U1489" s="180"/>
      <c r="V1489" s="180"/>
      <c r="W1489" s="180"/>
      <c r="X1489" s="180"/>
      <c r="Y1489" s="180"/>
      <c r="Z1489" s="180"/>
      <c r="AA1489" s="180"/>
      <c r="AB1489" s="180"/>
      <c r="AC1489" s="180"/>
      <c r="AD1489" s="180"/>
      <c r="AE1489" s="180"/>
      <c r="AF1489" s="180"/>
      <c r="AG1489" s="180"/>
      <c r="AH1489" s="180"/>
    </row>
    <row r="1490" ht="15.75" customHeight="1">
      <c r="A1490" s="201"/>
      <c r="B1490" s="167"/>
      <c r="C1490" s="160"/>
      <c r="D1490" s="167"/>
      <c r="E1490" s="96"/>
      <c r="F1490" s="202"/>
      <c r="G1490" s="160"/>
      <c r="H1490" s="160"/>
      <c r="I1490" s="160"/>
      <c r="J1490" s="160"/>
      <c r="K1490" s="203"/>
      <c r="L1490" s="180"/>
      <c r="M1490" s="180"/>
      <c r="N1490" s="180"/>
      <c r="O1490" s="180"/>
      <c r="P1490" s="180"/>
      <c r="Q1490" s="180"/>
      <c r="R1490" s="180"/>
      <c r="S1490" s="204"/>
      <c r="T1490" s="204"/>
      <c r="U1490" s="180"/>
      <c r="V1490" s="180"/>
      <c r="W1490" s="180"/>
      <c r="X1490" s="180"/>
      <c r="Y1490" s="180"/>
      <c r="Z1490" s="180"/>
      <c r="AA1490" s="180"/>
      <c r="AB1490" s="180"/>
      <c r="AC1490" s="180"/>
      <c r="AD1490" s="180"/>
      <c r="AE1490" s="180"/>
      <c r="AF1490" s="180"/>
      <c r="AG1490" s="180"/>
      <c r="AH1490" s="180"/>
    </row>
    <row r="1491" ht="15.75" customHeight="1">
      <c r="A1491" s="201"/>
      <c r="B1491" s="167"/>
      <c r="C1491" s="160"/>
      <c r="D1491" s="167"/>
      <c r="E1491" s="96"/>
      <c r="F1491" s="202"/>
      <c r="G1491" s="160"/>
      <c r="H1491" s="160"/>
      <c r="I1491" s="160"/>
      <c r="J1491" s="160"/>
      <c r="K1491" s="203"/>
      <c r="L1491" s="180"/>
      <c r="M1491" s="180"/>
      <c r="N1491" s="180"/>
      <c r="O1491" s="180"/>
      <c r="P1491" s="180"/>
      <c r="Q1491" s="180"/>
      <c r="R1491" s="180"/>
      <c r="S1491" s="204"/>
      <c r="T1491" s="204"/>
      <c r="U1491" s="180"/>
      <c r="V1491" s="180"/>
      <c r="W1491" s="180"/>
      <c r="X1491" s="180"/>
      <c r="Y1491" s="180"/>
      <c r="Z1491" s="180"/>
      <c r="AA1491" s="180"/>
      <c r="AB1491" s="180"/>
      <c r="AC1491" s="180"/>
      <c r="AD1491" s="180"/>
      <c r="AE1491" s="180"/>
      <c r="AF1491" s="180"/>
      <c r="AG1491" s="180"/>
      <c r="AH1491" s="180"/>
    </row>
    <row r="1492" ht="15.75" customHeight="1">
      <c r="A1492" s="201"/>
      <c r="B1492" s="167"/>
      <c r="C1492" s="160"/>
      <c r="D1492" s="167"/>
      <c r="E1492" s="96"/>
      <c r="F1492" s="202"/>
      <c r="G1492" s="160"/>
      <c r="H1492" s="160"/>
      <c r="I1492" s="160"/>
      <c r="J1492" s="160"/>
      <c r="K1492" s="203"/>
      <c r="L1492" s="180"/>
      <c r="M1492" s="180"/>
      <c r="N1492" s="180"/>
      <c r="O1492" s="180"/>
      <c r="P1492" s="180"/>
      <c r="Q1492" s="180"/>
      <c r="R1492" s="180"/>
      <c r="S1492" s="204"/>
      <c r="T1492" s="204"/>
      <c r="U1492" s="180"/>
      <c r="V1492" s="180"/>
      <c r="W1492" s="180"/>
      <c r="X1492" s="180"/>
      <c r="Y1492" s="180"/>
      <c r="Z1492" s="180"/>
      <c r="AA1492" s="180"/>
      <c r="AB1492" s="180"/>
      <c r="AC1492" s="180"/>
      <c r="AD1492" s="180"/>
      <c r="AE1492" s="180"/>
      <c r="AF1492" s="180"/>
      <c r="AG1492" s="180"/>
      <c r="AH1492" s="180"/>
    </row>
    <row r="1493" ht="15.75" customHeight="1">
      <c r="A1493" s="201"/>
      <c r="B1493" s="167"/>
      <c r="C1493" s="160"/>
      <c r="D1493" s="167"/>
      <c r="E1493" s="96"/>
      <c r="F1493" s="202"/>
      <c r="G1493" s="160"/>
      <c r="H1493" s="160"/>
      <c r="I1493" s="160"/>
      <c r="J1493" s="160"/>
      <c r="K1493" s="203"/>
      <c r="L1493" s="180"/>
      <c r="M1493" s="180"/>
      <c r="N1493" s="180"/>
      <c r="O1493" s="180"/>
      <c r="P1493" s="180"/>
      <c r="Q1493" s="180"/>
      <c r="R1493" s="180"/>
      <c r="S1493" s="204"/>
      <c r="T1493" s="204"/>
      <c r="U1493" s="180"/>
      <c r="V1493" s="180"/>
      <c r="W1493" s="180"/>
      <c r="X1493" s="180"/>
      <c r="Y1493" s="180"/>
      <c r="Z1493" s="180"/>
      <c r="AA1493" s="180"/>
      <c r="AB1493" s="180"/>
      <c r="AC1493" s="180"/>
      <c r="AD1493" s="180"/>
      <c r="AE1493" s="180"/>
      <c r="AF1493" s="180"/>
      <c r="AG1493" s="180"/>
      <c r="AH1493" s="180"/>
    </row>
    <row r="1494" ht="15.75" customHeight="1">
      <c r="A1494" s="201"/>
      <c r="B1494" s="167"/>
      <c r="C1494" s="160"/>
      <c r="D1494" s="167"/>
      <c r="E1494" s="96"/>
      <c r="F1494" s="202"/>
      <c r="G1494" s="160"/>
      <c r="H1494" s="160"/>
      <c r="I1494" s="160"/>
      <c r="J1494" s="160"/>
      <c r="K1494" s="203"/>
      <c r="L1494" s="180"/>
      <c r="M1494" s="180"/>
      <c r="N1494" s="180"/>
      <c r="O1494" s="180"/>
      <c r="P1494" s="180"/>
      <c r="Q1494" s="180"/>
      <c r="R1494" s="180"/>
      <c r="S1494" s="204"/>
      <c r="T1494" s="204"/>
      <c r="U1494" s="180"/>
      <c r="V1494" s="180"/>
      <c r="W1494" s="180"/>
      <c r="X1494" s="180"/>
      <c r="Y1494" s="180"/>
      <c r="Z1494" s="180"/>
      <c r="AA1494" s="180"/>
      <c r="AB1494" s="180"/>
      <c r="AC1494" s="180"/>
      <c r="AD1494" s="180"/>
      <c r="AE1494" s="180"/>
      <c r="AF1494" s="180"/>
      <c r="AG1494" s="180"/>
      <c r="AH1494" s="180"/>
    </row>
    <row r="1495" ht="15.75" customHeight="1">
      <c r="A1495" s="201"/>
      <c r="B1495" s="167"/>
      <c r="C1495" s="160"/>
      <c r="D1495" s="167"/>
      <c r="E1495" s="96"/>
      <c r="F1495" s="202"/>
      <c r="G1495" s="160"/>
      <c r="H1495" s="160"/>
      <c r="I1495" s="160"/>
      <c r="J1495" s="160"/>
      <c r="K1495" s="203"/>
      <c r="L1495" s="180"/>
      <c r="M1495" s="180"/>
      <c r="N1495" s="180"/>
      <c r="O1495" s="180"/>
      <c r="P1495" s="180"/>
      <c r="Q1495" s="180"/>
      <c r="R1495" s="180"/>
      <c r="S1495" s="204"/>
      <c r="T1495" s="204"/>
      <c r="U1495" s="180"/>
      <c r="V1495" s="180"/>
      <c r="W1495" s="180"/>
      <c r="X1495" s="180"/>
      <c r="Y1495" s="180"/>
      <c r="Z1495" s="180"/>
      <c r="AA1495" s="180"/>
      <c r="AB1495" s="180"/>
      <c r="AC1495" s="180"/>
      <c r="AD1495" s="180"/>
      <c r="AE1495" s="180"/>
      <c r="AF1495" s="180"/>
      <c r="AG1495" s="180"/>
      <c r="AH1495" s="180"/>
    </row>
    <row r="1496" ht="15.75" customHeight="1">
      <c r="A1496" s="201"/>
      <c r="B1496" s="167"/>
      <c r="C1496" s="160"/>
      <c r="D1496" s="167"/>
      <c r="E1496" s="96"/>
      <c r="F1496" s="202"/>
      <c r="G1496" s="160"/>
      <c r="H1496" s="160"/>
      <c r="I1496" s="160"/>
      <c r="J1496" s="160"/>
      <c r="K1496" s="203"/>
      <c r="L1496" s="180"/>
      <c r="M1496" s="180"/>
      <c r="N1496" s="180"/>
      <c r="O1496" s="180"/>
      <c r="P1496" s="180"/>
      <c r="Q1496" s="180"/>
      <c r="R1496" s="180"/>
      <c r="S1496" s="204"/>
      <c r="T1496" s="204"/>
      <c r="U1496" s="180"/>
      <c r="V1496" s="180"/>
      <c r="W1496" s="180"/>
      <c r="X1496" s="180"/>
      <c r="Y1496" s="180"/>
      <c r="Z1496" s="180"/>
      <c r="AA1496" s="180"/>
      <c r="AB1496" s="180"/>
      <c r="AC1496" s="180"/>
      <c r="AD1496" s="180"/>
      <c r="AE1496" s="180"/>
      <c r="AF1496" s="180"/>
      <c r="AG1496" s="180"/>
      <c r="AH1496" s="180"/>
    </row>
    <row r="1497" ht="15.75" customHeight="1">
      <c r="A1497" s="201"/>
      <c r="B1497" s="167"/>
      <c r="C1497" s="160"/>
      <c r="D1497" s="167"/>
      <c r="E1497" s="96"/>
      <c r="F1497" s="202"/>
      <c r="G1497" s="160"/>
      <c r="H1497" s="160"/>
      <c r="I1497" s="160"/>
      <c r="J1497" s="160"/>
      <c r="K1497" s="203"/>
      <c r="L1497" s="180"/>
      <c r="M1497" s="180"/>
      <c r="N1497" s="180"/>
      <c r="O1497" s="180"/>
      <c r="P1497" s="180"/>
      <c r="Q1497" s="180"/>
      <c r="R1497" s="180"/>
      <c r="S1497" s="204"/>
      <c r="T1497" s="204"/>
      <c r="U1497" s="180"/>
      <c r="V1497" s="180"/>
      <c r="W1497" s="180"/>
      <c r="X1497" s="180"/>
      <c r="Y1497" s="180"/>
      <c r="Z1497" s="180"/>
      <c r="AA1497" s="180"/>
      <c r="AB1497" s="180"/>
      <c r="AC1497" s="180"/>
      <c r="AD1497" s="180"/>
      <c r="AE1497" s="180"/>
      <c r="AF1497" s="180"/>
      <c r="AG1497" s="180"/>
      <c r="AH1497" s="180"/>
    </row>
    <row r="1498" ht="15.75" customHeight="1">
      <c r="A1498" s="201"/>
      <c r="B1498" s="167"/>
      <c r="C1498" s="160"/>
      <c r="D1498" s="167"/>
      <c r="E1498" s="96"/>
      <c r="F1498" s="202"/>
      <c r="G1498" s="160"/>
      <c r="H1498" s="160"/>
      <c r="I1498" s="160"/>
      <c r="J1498" s="160"/>
      <c r="K1498" s="203"/>
      <c r="L1498" s="180"/>
      <c r="M1498" s="180"/>
      <c r="N1498" s="180"/>
      <c r="O1498" s="180"/>
      <c r="P1498" s="180"/>
      <c r="Q1498" s="180"/>
      <c r="R1498" s="180"/>
      <c r="S1498" s="204"/>
      <c r="T1498" s="204"/>
      <c r="U1498" s="180"/>
      <c r="V1498" s="180"/>
      <c r="W1498" s="180"/>
      <c r="X1498" s="180"/>
      <c r="Y1498" s="180"/>
      <c r="Z1498" s="180"/>
      <c r="AA1498" s="180"/>
      <c r="AB1498" s="180"/>
      <c r="AC1498" s="180"/>
      <c r="AD1498" s="180"/>
      <c r="AE1498" s="180"/>
      <c r="AF1498" s="180"/>
      <c r="AG1498" s="180"/>
      <c r="AH1498" s="180"/>
    </row>
    <row r="1499" ht="15.75" customHeight="1">
      <c r="A1499" s="201"/>
      <c r="B1499" s="167"/>
      <c r="C1499" s="160"/>
      <c r="D1499" s="167"/>
      <c r="E1499" s="96"/>
      <c r="F1499" s="202"/>
      <c r="G1499" s="160"/>
      <c r="H1499" s="160"/>
      <c r="I1499" s="160"/>
      <c r="J1499" s="160"/>
      <c r="K1499" s="203"/>
      <c r="L1499" s="180"/>
      <c r="M1499" s="180"/>
      <c r="N1499" s="180"/>
      <c r="O1499" s="180"/>
      <c r="P1499" s="180"/>
      <c r="Q1499" s="180"/>
      <c r="R1499" s="180"/>
      <c r="S1499" s="204"/>
      <c r="T1499" s="204"/>
      <c r="U1499" s="180"/>
      <c r="V1499" s="180"/>
      <c r="W1499" s="180"/>
      <c r="X1499" s="180"/>
      <c r="Y1499" s="180"/>
      <c r="Z1499" s="180"/>
      <c r="AA1499" s="180"/>
      <c r="AB1499" s="180"/>
      <c r="AC1499" s="180"/>
      <c r="AD1499" s="180"/>
      <c r="AE1499" s="180"/>
      <c r="AF1499" s="180"/>
      <c r="AG1499" s="180"/>
      <c r="AH1499" s="180"/>
    </row>
    <row r="1500" ht="15.75" customHeight="1">
      <c r="A1500" s="201"/>
      <c r="B1500" s="167"/>
      <c r="C1500" s="160"/>
      <c r="D1500" s="167"/>
      <c r="E1500" s="96"/>
      <c r="F1500" s="202"/>
      <c r="G1500" s="160"/>
      <c r="H1500" s="160"/>
      <c r="I1500" s="160"/>
      <c r="J1500" s="160"/>
      <c r="K1500" s="203"/>
      <c r="L1500" s="180"/>
      <c r="M1500" s="180"/>
      <c r="N1500" s="180"/>
      <c r="O1500" s="180"/>
      <c r="P1500" s="180"/>
      <c r="Q1500" s="180"/>
      <c r="R1500" s="180"/>
      <c r="S1500" s="204"/>
      <c r="T1500" s="204"/>
      <c r="U1500" s="180"/>
      <c r="V1500" s="180"/>
      <c r="W1500" s="180"/>
      <c r="X1500" s="180"/>
      <c r="Y1500" s="180"/>
      <c r="Z1500" s="180"/>
      <c r="AA1500" s="180"/>
      <c r="AB1500" s="180"/>
      <c r="AC1500" s="180"/>
      <c r="AD1500" s="180"/>
      <c r="AE1500" s="180"/>
      <c r="AF1500" s="180"/>
      <c r="AG1500" s="180"/>
      <c r="AH1500" s="180"/>
    </row>
    <row r="1501" ht="15.75" customHeight="1">
      <c r="A1501" s="201"/>
      <c r="B1501" s="167"/>
      <c r="C1501" s="160"/>
      <c r="D1501" s="167"/>
      <c r="E1501" s="96"/>
      <c r="F1501" s="202"/>
      <c r="G1501" s="160"/>
      <c r="H1501" s="160"/>
      <c r="I1501" s="160"/>
      <c r="J1501" s="160"/>
      <c r="K1501" s="203"/>
      <c r="L1501" s="180"/>
      <c r="M1501" s="180"/>
      <c r="N1501" s="180"/>
      <c r="O1501" s="180"/>
      <c r="P1501" s="180"/>
      <c r="Q1501" s="180"/>
      <c r="R1501" s="180"/>
      <c r="S1501" s="204"/>
      <c r="T1501" s="204"/>
      <c r="U1501" s="180"/>
      <c r="V1501" s="180"/>
      <c r="W1501" s="180"/>
      <c r="X1501" s="180"/>
      <c r="Y1501" s="180"/>
      <c r="Z1501" s="180"/>
      <c r="AA1501" s="180"/>
      <c r="AB1501" s="180"/>
      <c r="AC1501" s="180"/>
      <c r="AD1501" s="180"/>
      <c r="AE1501" s="180"/>
      <c r="AF1501" s="180"/>
      <c r="AG1501" s="180"/>
      <c r="AH1501" s="180"/>
    </row>
    <row r="1502" ht="15.75" customHeight="1">
      <c r="A1502" s="201"/>
      <c r="B1502" s="167"/>
      <c r="C1502" s="160"/>
      <c r="D1502" s="167"/>
      <c r="E1502" s="96"/>
      <c r="F1502" s="202"/>
      <c r="G1502" s="160"/>
      <c r="H1502" s="160"/>
      <c r="I1502" s="160"/>
      <c r="J1502" s="160"/>
      <c r="K1502" s="203"/>
      <c r="L1502" s="180"/>
      <c r="M1502" s="180"/>
      <c r="N1502" s="180"/>
      <c r="O1502" s="180"/>
      <c r="P1502" s="180"/>
      <c r="Q1502" s="180"/>
      <c r="R1502" s="180"/>
      <c r="S1502" s="204"/>
      <c r="T1502" s="204"/>
      <c r="U1502" s="180"/>
      <c r="V1502" s="180"/>
      <c r="W1502" s="180"/>
      <c r="X1502" s="180"/>
      <c r="Y1502" s="180"/>
      <c r="Z1502" s="180"/>
      <c r="AA1502" s="180"/>
      <c r="AB1502" s="180"/>
      <c r="AC1502" s="180"/>
      <c r="AD1502" s="180"/>
      <c r="AE1502" s="180"/>
      <c r="AF1502" s="180"/>
      <c r="AG1502" s="180"/>
      <c r="AH1502" s="180"/>
    </row>
    <row r="1503" ht="15.75" customHeight="1">
      <c r="A1503" s="201"/>
      <c r="B1503" s="167"/>
      <c r="C1503" s="160"/>
      <c r="D1503" s="167"/>
      <c r="E1503" s="96"/>
      <c r="F1503" s="202"/>
      <c r="G1503" s="160"/>
      <c r="H1503" s="160"/>
      <c r="I1503" s="160"/>
      <c r="J1503" s="160"/>
      <c r="K1503" s="203"/>
      <c r="L1503" s="180"/>
      <c r="M1503" s="180"/>
      <c r="N1503" s="180"/>
      <c r="O1503" s="180"/>
      <c r="P1503" s="180"/>
      <c r="Q1503" s="180"/>
      <c r="R1503" s="180"/>
      <c r="S1503" s="204"/>
      <c r="T1503" s="204"/>
      <c r="U1503" s="180"/>
      <c r="V1503" s="180"/>
      <c r="W1503" s="180"/>
      <c r="X1503" s="180"/>
      <c r="Y1503" s="180"/>
      <c r="Z1503" s="180"/>
      <c r="AA1503" s="180"/>
      <c r="AB1503" s="180"/>
      <c r="AC1503" s="180"/>
      <c r="AD1503" s="180"/>
      <c r="AE1503" s="180"/>
      <c r="AF1503" s="180"/>
      <c r="AG1503" s="180"/>
      <c r="AH1503" s="180"/>
    </row>
    <row r="1504" ht="15.75" customHeight="1">
      <c r="A1504" s="201"/>
      <c r="B1504" s="167"/>
      <c r="C1504" s="160"/>
      <c r="D1504" s="167"/>
      <c r="E1504" s="96"/>
      <c r="F1504" s="202"/>
      <c r="G1504" s="160"/>
      <c r="H1504" s="160"/>
      <c r="I1504" s="160"/>
      <c r="J1504" s="160"/>
      <c r="K1504" s="203"/>
      <c r="L1504" s="180"/>
      <c r="M1504" s="180"/>
      <c r="N1504" s="180"/>
      <c r="O1504" s="180"/>
      <c r="P1504" s="180"/>
      <c r="Q1504" s="180"/>
      <c r="R1504" s="180"/>
      <c r="S1504" s="204"/>
      <c r="T1504" s="204"/>
      <c r="U1504" s="180"/>
      <c r="V1504" s="180"/>
      <c r="W1504" s="180"/>
      <c r="X1504" s="180"/>
      <c r="Y1504" s="180"/>
      <c r="Z1504" s="180"/>
      <c r="AA1504" s="180"/>
      <c r="AB1504" s="180"/>
      <c r="AC1504" s="180"/>
      <c r="AD1504" s="180"/>
      <c r="AE1504" s="180"/>
      <c r="AF1504" s="180"/>
      <c r="AG1504" s="180"/>
      <c r="AH1504" s="180"/>
    </row>
    <row r="1505" ht="15.75" customHeight="1">
      <c r="A1505" s="201"/>
      <c r="B1505" s="167"/>
      <c r="C1505" s="160"/>
      <c r="D1505" s="167"/>
      <c r="E1505" s="96"/>
      <c r="F1505" s="202"/>
      <c r="G1505" s="160"/>
      <c r="H1505" s="160"/>
      <c r="I1505" s="160"/>
      <c r="J1505" s="160"/>
      <c r="K1505" s="203"/>
      <c r="L1505" s="180"/>
      <c r="M1505" s="180"/>
      <c r="N1505" s="180"/>
      <c r="O1505" s="180"/>
      <c r="P1505" s="180"/>
      <c r="Q1505" s="180"/>
      <c r="R1505" s="180"/>
      <c r="S1505" s="204"/>
      <c r="T1505" s="204"/>
      <c r="U1505" s="180"/>
      <c r="V1505" s="180"/>
      <c r="W1505" s="180"/>
      <c r="X1505" s="180"/>
      <c r="Y1505" s="180"/>
      <c r="Z1505" s="180"/>
      <c r="AA1505" s="180"/>
      <c r="AB1505" s="180"/>
      <c r="AC1505" s="180"/>
      <c r="AD1505" s="180"/>
      <c r="AE1505" s="180"/>
      <c r="AF1505" s="180"/>
      <c r="AG1505" s="180"/>
      <c r="AH1505" s="180"/>
    </row>
    <row r="1506" ht="15.75" customHeight="1">
      <c r="A1506" s="201"/>
      <c r="B1506" s="167"/>
      <c r="C1506" s="160"/>
      <c r="D1506" s="167"/>
      <c r="E1506" s="96"/>
      <c r="F1506" s="202"/>
      <c r="G1506" s="160"/>
      <c r="H1506" s="160"/>
      <c r="I1506" s="160"/>
      <c r="J1506" s="160"/>
      <c r="K1506" s="203"/>
      <c r="L1506" s="180"/>
      <c r="M1506" s="180"/>
      <c r="N1506" s="180"/>
      <c r="O1506" s="180"/>
      <c r="P1506" s="180"/>
      <c r="Q1506" s="180"/>
      <c r="R1506" s="180"/>
      <c r="S1506" s="204"/>
      <c r="T1506" s="204"/>
      <c r="U1506" s="180"/>
      <c r="V1506" s="180"/>
      <c r="W1506" s="180"/>
      <c r="X1506" s="180"/>
      <c r="Y1506" s="180"/>
      <c r="Z1506" s="180"/>
      <c r="AA1506" s="180"/>
      <c r="AB1506" s="180"/>
      <c r="AC1506" s="180"/>
      <c r="AD1506" s="180"/>
      <c r="AE1506" s="180"/>
      <c r="AF1506" s="180"/>
      <c r="AG1506" s="180"/>
      <c r="AH1506" s="180"/>
    </row>
    <row r="1507" ht="15.75" customHeight="1">
      <c r="A1507" s="201"/>
      <c r="B1507" s="167"/>
      <c r="C1507" s="160"/>
      <c r="D1507" s="167"/>
      <c r="E1507" s="96"/>
      <c r="F1507" s="202"/>
      <c r="G1507" s="160"/>
      <c r="H1507" s="160"/>
      <c r="I1507" s="160"/>
      <c r="J1507" s="160"/>
      <c r="K1507" s="203"/>
      <c r="L1507" s="180"/>
      <c r="M1507" s="180"/>
      <c r="N1507" s="180"/>
      <c r="O1507" s="180"/>
      <c r="P1507" s="180"/>
      <c r="Q1507" s="180"/>
      <c r="R1507" s="180"/>
      <c r="S1507" s="204"/>
      <c r="T1507" s="204"/>
      <c r="U1507" s="180"/>
      <c r="V1507" s="180"/>
      <c r="W1507" s="180"/>
      <c r="X1507" s="180"/>
      <c r="Y1507" s="180"/>
      <c r="Z1507" s="180"/>
      <c r="AA1507" s="180"/>
      <c r="AB1507" s="180"/>
      <c r="AC1507" s="180"/>
      <c r="AD1507" s="180"/>
      <c r="AE1507" s="180"/>
      <c r="AF1507" s="180"/>
      <c r="AG1507" s="180"/>
      <c r="AH1507" s="180"/>
    </row>
    <row r="1508" ht="15.75" customHeight="1">
      <c r="A1508" s="201"/>
      <c r="B1508" s="167"/>
      <c r="C1508" s="160"/>
      <c r="D1508" s="167"/>
      <c r="E1508" s="96"/>
      <c r="F1508" s="202"/>
      <c r="G1508" s="160"/>
      <c r="H1508" s="160"/>
      <c r="I1508" s="160"/>
      <c r="J1508" s="160"/>
      <c r="K1508" s="203"/>
      <c r="L1508" s="180"/>
      <c r="M1508" s="180"/>
      <c r="N1508" s="180"/>
      <c r="O1508" s="180"/>
      <c r="P1508" s="180"/>
      <c r="Q1508" s="180"/>
      <c r="R1508" s="180"/>
      <c r="S1508" s="204"/>
      <c r="T1508" s="204"/>
      <c r="U1508" s="180"/>
      <c r="V1508" s="180"/>
      <c r="W1508" s="180"/>
      <c r="X1508" s="180"/>
      <c r="Y1508" s="180"/>
      <c r="Z1508" s="180"/>
      <c r="AA1508" s="180"/>
      <c r="AB1508" s="180"/>
      <c r="AC1508" s="180"/>
      <c r="AD1508" s="180"/>
      <c r="AE1508" s="180"/>
      <c r="AF1508" s="180"/>
      <c r="AG1508" s="180"/>
      <c r="AH1508" s="180"/>
    </row>
    <row r="1509" ht="15.75" customHeight="1">
      <c r="A1509" s="201"/>
      <c r="B1509" s="167"/>
      <c r="C1509" s="160"/>
      <c r="D1509" s="167"/>
      <c r="E1509" s="96"/>
      <c r="F1509" s="202"/>
      <c r="G1509" s="160"/>
      <c r="H1509" s="160"/>
      <c r="I1509" s="160"/>
      <c r="J1509" s="160"/>
      <c r="K1509" s="203"/>
      <c r="L1509" s="180"/>
      <c r="M1509" s="180"/>
      <c r="N1509" s="180"/>
      <c r="O1509" s="180"/>
      <c r="P1509" s="180"/>
      <c r="Q1509" s="180"/>
      <c r="R1509" s="180"/>
      <c r="S1509" s="204"/>
      <c r="T1509" s="204"/>
      <c r="U1509" s="180"/>
      <c r="V1509" s="180"/>
      <c r="W1509" s="180"/>
      <c r="X1509" s="180"/>
      <c r="Y1509" s="180"/>
      <c r="Z1509" s="180"/>
      <c r="AA1509" s="180"/>
      <c r="AB1509" s="180"/>
      <c r="AC1509" s="180"/>
      <c r="AD1509" s="180"/>
      <c r="AE1509" s="180"/>
      <c r="AF1509" s="180"/>
      <c r="AG1509" s="180"/>
      <c r="AH1509" s="180"/>
    </row>
    <row r="1510" ht="15.75" customHeight="1">
      <c r="A1510" s="201"/>
      <c r="B1510" s="167"/>
      <c r="C1510" s="160"/>
      <c r="D1510" s="167"/>
      <c r="E1510" s="96"/>
      <c r="F1510" s="202"/>
      <c r="G1510" s="160"/>
      <c r="H1510" s="160"/>
      <c r="I1510" s="160"/>
      <c r="J1510" s="160"/>
      <c r="K1510" s="203"/>
      <c r="L1510" s="180"/>
      <c r="M1510" s="180"/>
      <c r="N1510" s="180"/>
      <c r="O1510" s="180"/>
      <c r="P1510" s="180"/>
      <c r="Q1510" s="180"/>
      <c r="R1510" s="180"/>
      <c r="S1510" s="204"/>
      <c r="T1510" s="204"/>
      <c r="U1510" s="180"/>
      <c r="V1510" s="180"/>
      <c r="W1510" s="180"/>
      <c r="X1510" s="180"/>
      <c r="Y1510" s="180"/>
      <c r="Z1510" s="180"/>
      <c r="AA1510" s="180"/>
      <c r="AB1510" s="180"/>
      <c r="AC1510" s="180"/>
      <c r="AD1510" s="180"/>
      <c r="AE1510" s="180"/>
      <c r="AF1510" s="180"/>
      <c r="AG1510" s="180"/>
      <c r="AH1510" s="180"/>
    </row>
    <row r="1511" ht="15.75" customHeight="1">
      <c r="A1511" s="201"/>
      <c r="B1511" s="167"/>
      <c r="C1511" s="160"/>
      <c r="D1511" s="167"/>
      <c r="E1511" s="96"/>
      <c r="F1511" s="202"/>
      <c r="G1511" s="160"/>
      <c r="H1511" s="160"/>
      <c r="I1511" s="160"/>
      <c r="J1511" s="160"/>
      <c r="K1511" s="203"/>
      <c r="L1511" s="180"/>
      <c r="M1511" s="180"/>
      <c r="N1511" s="180"/>
      <c r="O1511" s="180"/>
      <c r="P1511" s="180"/>
      <c r="Q1511" s="180"/>
      <c r="R1511" s="180"/>
      <c r="S1511" s="204"/>
      <c r="T1511" s="204"/>
      <c r="U1511" s="180"/>
      <c r="V1511" s="180"/>
      <c r="W1511" s="180"/>
      <c r="X1511" s="180"/>
      <c r="Y1511" s="180"/>
      <c r="Z1511" s="180"/>
      <c r="AA1511" s="180"/>
      <c r="AB1511" s="180"/>
      <c r="AC1511" s="180"/>
      <c r="AD1511" s="180"/>
      <c r="AE1511" s="180"/>
      <c r="AF1511" s="180"/>
      <c r="AG1511" s="180"/>
      <c r="AH1511" s="180"/>
    </row>
    <row r="1512" ht="15.75" customHeight="1">
      <c r="A1512" s="201"/>
      <c r="B1512" s="167"/>
      <c r="C1512" s="160"/>
      <c r="D1512" s="167"/>
      <c r="E1512" s="96"/>
      <c r="F1512" s="202"/>
      <c r="G1512" s="160"/>
      <c r="H1512" s="160"/>
      <c r="I1512" s="160"/>
      <c r="J1512" s="160"/>
      <c r="K1512" s="203"/>
      <c r="L1512" s="180"/>
      <c r="M1512" s="180"/>
      <c r="N1512" s="180"/>
      <c r="O1512" s="180"/>
      <c r="P1512" s="180"/>
      <c r="Q1512" s="180"/>
      <c r="R1512" s="180"/>
      <c r="S1512" s="204"/>
      <c r="T1512" s="204"/>
      <c r="U1512" s="180"/>
      <c r="V1512" s="180"/>
      <c r="W1512" s="180"/>
      <c r="X1512" s="180"/>
      <c r="Y1512" s="180"/>
      <c r="Z1512" s="180"/>
      <c r="AA1512" s="180"/>
      <c r="AB1512" s="180"/>
      <c r="AC1512" s="180"/>
      <c r="AD1512" s="180"/>
      <c r="AE1512" s="180"/>
      <c r="AF1512" s="180"/>
      <c r="AG1512" s="180"/>
      <c r="AH1512" s="180"/>
    </row>
    <row r="1513" ht="15.75" customHeight="1">
      <c r="A1513" s="201"/>
      <c r="B1513" s="167"/>
      <c r="C1513" s="160"/>
      <c r="D1513" s="167"/>
      <c r="E1513" s="96"/>
      <c r="F1513" s="202"/>
      <c r="G1513" s="160"/>
      <c r="H1513" s="160"/>
      <c r="I1513" s="160"/>
      <c r="J1513" s="160"/>
      <c r="K1513" s="203"/>
      <c r="L1513" s="180"/>
      <c r="M1513" s="180"/>
      <c r="N1513" s="180"/>
      <c r="O1513" s="180"/>
      <c r="P1513" s="180"/>
      <c r="Q1513" s="180"/>
      <c r="R1513" s="180"/>
      <c r="S1513" s="204"/>
      <c r="T1513" s="204"/>
      <c r="U1513" s="180"/>
      <c r="V1513" s="180"/>
      <c r="W1513" s="180"/>
      <c r="X1513" s="180"/>
      <c r="Y1513" s="180"/>
      <c r="Z1513" s="180"/>
      <c r="AA1513" s="180"/>
      <c r="AB1513" s="180"/>
      <c r="AC1513" s="180"/>
      <c r="AD1513" s="180"/>
      <c r="AE1513" s="180"/>
      <c r="AF1513" s="180"/>
      <c r="AG1513" s="180"/>
      <c r="AH1513" s="180"/>
    </row>
    <row r="1514" ht="15.75" customHeight="1">
      <c r="A1514" s="201"/>
      <c r="B1514" s="167"/>
      <c r="C1514" s="160"/>
      <c r="D1514" s="167"/>
      <c r="E1514" s="96"/>
      <c r="F1514" s="202"/>
      <c r="G1514" s="160"/>
      <c r="H1514" s="160"/>
      <c r="I1514" s="160"/>
      <c r="J1514" s="160"/>
      <c r="K1514" s="203"/>
      <c r="L1514" s="180"/>
      <c r="M1514" s="180"/>
      <c r="N1514" s="180"/>
      <c r="O1514" s="180"/>
      <c r="P1514" s="180"/>
      <c r="Q1514" s="180"/>
      <c r="R1514" s="180"/>
      <c r="S1514" s="204"/>
      <c r="T1514" s="204"/>
      <c r="U1514" s="180"/>
      <c r="V1514" s="180"/>
      <c r="W1514" s="180"/>
      <c r="X1514" s="180"/>
      <c r="Y1514" s="180"/>
      <c r="Z1514" s="180"/>
      <c r="AA1514" s="180"/>
      <c r="AB1514" s="180"/>
      <c r="AC1514" s="180"/>
      <c r="AD1514" s="180"/>
      <c r="AE1514" s="180"/>
      <c r="AF1514" s="180"/>
      <c r="AG1514" s="180"/>
      <c r="AH1514" s="180"/>
    </row>
    <row r="1515" ht="15.75" customHeight="1">
      <c r="A1515" s="201"/>
      <c r="B1515" s="167"/>
      <c r="C1515" s="160"/>
      <c r="D1515" s="167"/>
      <c r="E1515" s="96"/>
      <c r="F1515" s="202"/>
      <c r="G1515" s="160"/>
      <c r="H1515" s="160"/>
      <c r="I1515" s="160"/>
      <c r="J1515" s="160"/>
      <c r="K1515" s="203"/>
      <c r="L1515" s="180"/>
      <c r="M1515" s="180"/>
      <c r="N1515" s="180"/>
      <c r="O1515" s="180"/>
      <c r="P1515" s="180"/>
      <c r="Q1515" s="180"/>
      <c r="R1515" s="180"/>
      <c r="S1515" s="204"/>
      <c r="T1515" s="204"/>
      <c r="U1515" s="180"/>
      <c r="V1515" s="180"/>
      <c r="W1515" s="180"/>
      <c r="X1515" s="180"/>
      <c r="Y1515" s="180"/>
      <c r="Z1515" s="180"/>
      <c r="AA1515" s="180"/>
      <c r="AB1515" s="180"/>
      <c r="AC1515" s="180"/>
      <c r="AD1515" s="180"/>
      <c r="AE1515" s="180"/>
      <c r="AF1515" s="180"/>
      <c r="AG1515" s="180"/>
      <c r="AH1515" s="180"/>
    </row>
    <row r="1516" ht="15.75" customHeight="1">
      <c r="A1516" s="201"/>
      <c r="B1516" s="167"/>
      <c r="C1516" s="160"/>
      <c r="D1516" s="167"/>
      <c r="E1516" s="96"/>
      <c r="F1516" s="202"/>
      <c r="G1516" s="160"/>
      <c r="H1516" s="160"/>
      <c r="I1516" s="160"/>
      <c r="J1516" s="160"/>
      <c r="K1516" s="203"/>
      <c r="L1516" s="180"/>
      <c r="M1516" s="180"/>
      <c r="N1516" s="180"/>
      <c r="O1516" s="180"/>
      <c r="P1516" s="180"/>
      <c r="Q1516" s="180"/>
      <c r="R1516" s="180"/>
      <c r="S1516" s="204"/>
      <c r="T1516" s="204"/>
      <c r="U1516" s="180"/>
      <c r="V1516" s="180"/>
      <c r="W1516" s="180"/>
      <c r="X1516" s="180"/>
      <c r="Y1516" s="180"/>
      <c r="Z1516" s="180"/>
      <c r="AA1516" s="180"/>
      <c r="AB1516" s="180"/>
      <c r="AC1516" s="180"/>
      <c r="AD1516" s="180"/>
      <c r="AE1516" s="180"/>
      <c r="AF1516" s="180"/>
      <c r="AG1516" s="180"/>
      <c r="AH1516" s="180"/>
    </row>
    <row r="1517" ht="15.75" customHeight="1">
      <c r="A1517" s="201"/>
      <c r="B1517" s="167"/>
      <c r="C1517" s="160"/>
      <c r="D1517" s="167"/>
      <c r="E1517" s="96"/>
      <c r="F1517" s="202"/>
      <c r="G1517" s="160"/>
      <c r="H1517" s="160"/>
      <c r="I1517" s="160"/>
      <c r="J1517" s="160"/>
      <c r="K1517" s="203"/>
      <c r="L1517" s="180"/>
      <c r="M1517" s="180"/>
      <c r="N1517" s="180"/>
      <c r="O1517" s="180"/>
      <c r="P1517" s="180"/>
      <c r="Q1517" s="180"/>
      <c r="R1517" s="180"/>
      <c r="S1517" s="204"/>
      <c r="T1517" s="204"/>
      <c r="U1517" s="180"/>
      <c r="V1517" s="180"/>
      <c r="W1517" s="180"/>
      <c r="X1517" s="180"/>
      <c r="Y1517" s="180"/>
      <c r="Z1517" s="180"/>
      <c r="AA1517" s="180"/>
      <c r="AB1517" s="180"/>
      <c r="AC1517" s="180"/>
      <c r="AD1517" s="180"/>
      <c r="AE1517" s="180"/>
      <c r="AF1517" s="180"/>
      <c r="AG1517" s="180"/>
      <c r="AH1517" s="180"/>
    </row>
    <row r="1518" ht="15.75" customHeight="1">
      <c r="A1518" s="201"/>
      <c r="B1518" s="167"/>
      <c r="C1518" s="160"/>
      <c r="D1518" s="167"/>
      <c r="E1518" s="96"/>
      <c r="F1518" s="202"/>
      <c r="G1518" s="160"/>
      <c r="H1518" s="160"/>
      <c r="I1518" s="160"/>
      <c r="J1518" s="160"/>
      <c r="K1518" s="203"/>
      <c r="L1518" s="180"/>
      <c r="M1518" s="180"/>
      <c r="N1518" s="180"/>
      <c r="O1518" s="180"/>
      <c r="P1518" s="180"/>
      <c r="Q1518" s="180"/>
      <c r="R1518" s="180"/>
      <c r="S1518" s="204"/>
      <c r="T1518" s="204"/>
      <c r="U1518" s="180"/>
      <c r="V1518" s="180"/>
      <c r="W1518" s="180"/>
      <c r="X1518" s="180"/>
      <c r="Y1518" s="180"/>
      <c r="Z1518" s="180"/>
      <c r="AA1518" s="180"/>
      <c r="AB1518" s="180"/>
      <c r="AC1518" s="180"/>
      <c r="AD1518" s="180"/>
      <c r="AE1518" s="180"/>
      <c r="AF1518" s="180"/>
      <c r="AG1518" s="180"/>
      <c r="AH1518" s="180"/>
    </row>
    <row r="1519" ht="15.75" customHeight="1">
      <c r="A1519" s="201"/>
      <c r="B1519" s="167"/>
      <c r="C1519" s="160"/>
      <c r="D1519" s="167"/>
      <c r="E1519" s="96"/>
      <c r="F1519" s="202"/>
      <c r="G1519" s="160"/>
      <c r="H1519" s="160"/>
      <c r="I1519" s="160"/>
      <c r="J1519" s="160"/>
      <c r="K1519" s="203"/>
      <c r="L1519" s="180"/>
      <c r="M1519" s="180"/>
      <c r="N1519" s="180"/>
      <c r="O1519" s="180"/>
      <c r="P1519" s="180"/>
      <c r="Q1519" s="180"/>
      <c r="R1519" s="180"/>
      <c r="S1519" s="204"/>
      <c r="T1519" s="204"/>
      <c r="U1519" s="180"/>
      <c r="V1519" s="180"/>
      <c r="W1519" s="180"/>
      <c r="X1519" s="180"/>
      <c r="Y1519" s="180"/>
      <c r="Z1519" s="180"/>
      <c r="AA1519" s="180"/>
      <c r="AB1519" s="180"/>
      <c r="AC1519" s="180"/>
      <c r="AD1519" s="180"/>
      <c r="AE1519" s="180"/>
      <c r="AF1519" s="180"/>
      <c r="AG1519" s="180"/>
      <c r="AH1519" s="180"/>
    </row>
    <row r="1520" ht="15.75" customHeight="1">
      <c r="A1520" s="201"/>
      <c r="B1520" s="167"/>
      <c r="C1520" s="160"/>
      <c r="D1520" s="167"/>
      <c r="E1520" s="96"/>
      <c r="F1520" s="202"/>
      <c r="G1520" s="160"/>
      <c r="H1520" s="160"/>
      <c r="I1520" s="160"/>
      <c r="J1520" s="160"/>
      <c r="K1520" s="203"/>
      <c r="L1520" s="180"/>
      <c r="M1520" s="180"/>
      <c r="N1520" s="180"/>
      <c r="O1520" s="180"/>
      <c r="P1520" s="180"/>
      <c r="Q1520" s="180"/>
      <c r="R1520" s="180"/>
      <c r="S1520" s="204"/>
      <c r="T1520" s="204"/>
      <c r="U1520" s="180"/>
      <c r="V1520" s="180"/>
      <c r="W1520" s="180"/>
      <c r="X1520" s="180"/>
      <c r="Y1520" s="180"/>
      <c r="Z1520" s="180"/>
      <c r="AA1520" s="180"/>
      <c r="AB1520" s="180"/>
      <c r="AC1520" s="180"/>
      <c r="AD1520" s="180"/>
      <c r="AE1520" s="180"/>
      <c r="AF1520" s="180"/>
      <c r="AG1520" s="180"/>
      <c r="AH1520" s="180"/>
    </row>
    <row r="1521" ht="15.75" customHeight="1">
      <c r="A1521" s="201"/>
      <c r="B1521" s="167"/>
      <c r="C1521" s="160"/>
      <c r="D1521" s="167"/>
      <c r="E1521" s="96"/>
      <c r="F1521" s="202"/>
      <c r="G1521" s="160"/>
      <c r="H1521" s="160"/>
      <c r="I1521" s="160"/>
      <c r="J1521" s="160"/>
      <c r="K1521" s="203"/>
      <c r="L1521" s="180"/>
      <c r="M1521" s="180"/>
      <c r="N1521" s="180"/>
      <c r="O1521" s="180"/>
      <c r="P1521" s="180"/>
      <c r="Q1521" s="180"/>
      <c r="R1521" s="180"/>
      <c r="S1521" s="204"/>
      <c r="T1521" s="204"/>
      <c r="U1521" s="180"/>
      <c r="V1521" s="180"/>
      <c r="W1521" s="180"/>
      <c r="X1521" s="180"/>
      <c r="Y1521" s="180"/>
      <c r="Z1521" s="180"/>
      <c r="AA1521" s="180"/>
      <c r="AB1521" s="180"/>
      <c r="AC1521" s="180"/>
      <c r="AD1521" s="180"/>
      <c r="AE1521" s="180"/>
      <c r="AF1521" s="180"/>
      <c r="AG1521" s="180"/>
      <c r="AH1521" s="180"/>
    </row>
    <row r="1522" ht="15.75" customHeight="1">
      <c r="A1522" s="201"/>
      <c r="B1522" s="167"/>
      <c r="C1522" s="160"/>
      <c r="D1522" s="167"/>
      <c r="E1522" s="96"/>
      <c r="F1522" s="202"/>
      <c r="G1522" s="160"/>
      <c r="H1522" s="160"/>
      <c r="I1522" s="160"/>
      <c r="J1522" s="160"/>
      <c r="K1522" s="203"/>
      <c r="L1522" s="180"/>
      <c r="M1522" s="180"/>
      <c r="N1522" s="180"/>
      <c r="O1522" s="180"/>
      <c r="P1522" s="180"/>
      <c r="Q1522" s="180"/>
      <c r="R1522" s="180"/>
      <c r="S1522" s="204"/>
      <c r="T1522" s="204"/>
      <c r="U1522" s="180"/>
      <c r="V1522" s="180"/>
      <c r="W1522" s="180"/>
      <c r="X1522" s="180"/>
      <c r="Y1522" s="180"/>
      <c r="Z1522" s="180"/>
      <c r="AA1522" s="180"/>
      <c r="AB1522" s="180"/>
      <c r="AC1522" s="180"/>
      <c r="AD1522" s="180"/>
      <c r="AE1522" s="180"/>
      <c r="AF1522" s="180"/>
      <c r="AG1522" s="180"/>
      <c r="AH1522" s="180"/>
    </row>
    <row r="1523" ht="15.75" customHeight="1">
      <c r="A1523" s="201"/>
      <c r="B1523" s="167"/>
      <c r="C1523" s="160"/>
      <c r="D1523" s="167"/>
      <c r="E1523" s="96"/>
      <c r="F1523" s="202"/>
      <c r="G1523" s="160"/>
      <c r="H1523" s="160"/>
      <c r="I1523" s="160"/>
      <c r="J1523" s="160"/>
      <c r="K1523" s="203"/>
      <c r="L1523" s="180"/>
      <c r="M1523" s="180"/>
      <c r="N1523" s="180"/>
      <c r="O1523" s="180"/>
      <c r="P1523" s="180"/>
      <c r="Q1523" s="180"/>
      <c r="R1523" s="180"/>
      <c r="S1523" s="204"/>
      <c r="T1523" s="204"/>
      <c r="U1523" s="180"/>
      <c r="V1523" s="180"/>
      <c r="W1523" s="180"/>
      <c r="X1523" s="180"/>
      <c r="Y1523" s="180"/>
      <c r="Z1523" s="180"/>
      <c r="AA1523" s="180"/>
      <c r="AB1523" s="180"/>
      <c r="AC1523" s="180"/>
      <c r="AD1523" s="180"/>
      <c r="AE1523" s="180"/>
      <c r="AF1523" s="180"/>
      <c r="AG1523" s="180"/>
      <c r="AH1523" s="180"/>
    </row>
    <row r="1524" ht="15.75" customHeight="1">
      <c r="A1524" s="201"/>
      <c r="B1524" s="167"/>
      <c r="C1524" s="160"/>
      <c r="D1524" s="167"/>
      <c r="E1524" s="96"/>
      <c r="F1524" s="202"/>
      <c r="G1524" s="160"/>
      <c r="H1524" s="160"/>
      <c r="I1524" s="160"/>
      <c r="J1524" s="160"/>
      <c r="K1524" s="203"/>
      <c r="L1524" s="180"/>
      <c r="M1524" s="180"/>
      <c r="N1524" s="180"/>
      <c r="O1524" s="180"/>
      <c r="P1524" s="180"/>
      <c r="Q1524" s="180"/>
      <c r="R1524" s="180"/>
      <c r="S1524" s="204"/>
      <c r="T1524" s="204"/>
      <c r="U1524" s="180"/>
      <c r="V1524" s="180"/>
      <c r="W1524" s="180"/>
      <c r="X1524" s="180"/>
      <c r="Y1524" s="180"/>
      <c r="Z1524" s="180"/>
      <c r="AA1524" s="180"/>
      <c r="AB1524" s="180"/>
      <c r="AC1524" s="180"/>
      <c r="AD1524" s="180"/>
      <c r="AE1524" s="180"/>
      <c r="AF1524" s="180"/>
      <c r="AG1524" s="180"/>
      <c r="AH1524" s="180"/>
    </row>
    <row r="1525" ht="15.75" customHeight="1">
      <c r="A1525" s="201"/>
      <c r="B1525" s="167"/>
      <c r="C1525" s="160"/>
      <c r="D1525" s="167"/>
      <c r="E1525" s="96"/>
      <c r="F1525" s="202"/>
      <c r="G1525" s="160"/>
      <c r="H1525" s="160"/>
      <c r="I1525" s="160"/>
      <c r="J1525" s="160"/>
      <c r="K1525" s="203"/>
      <c r="L1525" s="180"/>
      <c r="M1525" s="180"/>
      <c r="N1525" s="180"/>
      <c r="O1525" s="180"/>
      <c r="P1525" s="180"/>
      <c r="Q1525" s="180"/>
      <c r="R1525" s="180"/>
      <c r="S1525" s="204"/>
      <c r="T1525" s="204"/>
      <c r="U1525" s="180"/>
      <c r="V1525" s="180"/>
      <c r="W1525" s="180"/>
      <c r="X1525" s="180"/>
      <c r="Y1525" s="180"/>
      <c r="Z1525" s="180"/>
      <c r="AA1525" s="180"/>
      <c r="AB1525" s="180"/>
      <c r="AC1525" s="180"/>
      <c r="AD1525" s="180"/>
      <c r="AE1525" s="180"/>
      <c r="AF1525" s="180"/>
      <c r="AG1525" s="180"/>
      <c r="AH1525" s="180"/>
    </row>
    <row r="1526" ht="15.75" customHeight="1">
      <c r="A1526" s="201"/>
      <c r="B1526" s="167"/>
      <c r="C1526" s="160"/>
      <c r="D1526" s="167"/>
      <c r="E1526" s="96"/>
      <c r="F1526" s="202"/>
      <c r="G1526" s="160"/>
      <c r="H1526" s="160"/>
      <c r="I1526" s="160"/>
      <c r="J1526" s="160"/>
      <c r="K1526" s="203"/>
      <c r="L1526" s="180"/>
      <c r="M1526" s="180"/>
      <c r="N1526" s="180"/>
      <c r="O1526" s="180"/>
      <c r="P1526" s="180"/>
      <c r="Q1526" s="180"/>
      <c r="R1526" s="180"/>
      <c r="S1526" s="204"/>
      <c r="T1526" s="204"/>
      <c r="U1526" s="180"/>
      <c r="V1526" s="180"/>
      <c r="W1526" s="180"/>
      <c r="X1526" s="180"/>
      <c r="Y1526" s="180"/>
      <c r="Z1526" s="180"/>
      <c r="AA1526" s="180"/>
      <c r="AB1526" s="180"/>
      <c r="AC1526" s="180"/>
      <c r="AD1526" s="180"/>
      <c r="AE1526" s="180"/>
      <c r="AF1526" s="180"/>
      <c r="AG1526" s="180"/>
      <c r="AH1526" s="180"/>
    </row>
    <row r="1527" ht="15.75" customHeight="1">
      <c r="A1527" s="201"/>
      <c r="B1527" s="167"/>
      <c r="C1527" s="160"/>
      <c r="D1527" s="167"/>
      <c r="E1527" s="96"/>
      <c r="F1527" s="202"/>
      <c r="G1527" s="160"/>
      <c r="H1527" s="160"/>
      <c r="I1527" s="160"/>
      <c r="J1527" s="160"/>
      <c r="K1527" s="203"/>
      <c r="L1527" s="180"/>
      <c r="M1527" s="180"/>
      <c r="N1527" s="180"/>
      <c r="O1527" s="180"/>
      <c r="P1527" s="180"/>
      <c r="Q1527" s="180"/>
      <c r="R1527" s="180"/>
      <c r="S1527" s="204"/>
      <c r="T1527" s="204"/>
      <c r="U1527" s="180"/>
      <c r="V1527" s="180"/>
      <c r="W1527" s="180"/>
      <c r="X1527" s="180"/>
      <c r="Y1527" s="180"/>
      <c r="Z1527" s="180"/>
      <c r="AA1527" s="180"/>
      <c r="AB1527" s="180"/>
      <c r="AC1527" s="180"/>
      <c r="AD1527" s="180"/>
      <c r="AE1527" s="180"/>
      <c r="AF1527" s="180"/>
      <c r="AG1527" s="180"/>
      <c r="AH1527" s="180"/>
    </row>
    <row r="1528" ht="15.75" customHeight="1">
      <c r="A1528" s="201"/>
      <c r="B1528" s="167"/>
      <c r="C1528" s="160"/>
      <c r="D1528" s="167"/>
      <c r="E1528" s="96"/>
      <c r="F1528" s="202"/>
      <c r="G1528" s="160"/>
      <c r="H1528" s="160"/>
      <c r="I1528" s="160"/>
      <c r="J1528" s="160"/>
      <c r="K1528" s="203"/>
      <c r="L1528" s="180"/>
      <c r="M1528" s="180"/>
      <c r="N1528" s="180"/>
      <c r="O1528" s="180"/>
      <c r="P1528" s="180"/>
      <c r="Q1528" s="180"/>
      <c r="R1528" s="180"/>
      <c r="S1528" s="204"/>
      <c r="T1528" s="204"/>
      <c r="U1528" s="180"/>
      <c r="V1528" s="180"/>
      <c r="W1528" s="180"/>
      <c r="X1528" s="180"/>
      <c r="Y1528" s="180"/>
      <c r="Z1528" s="180"/>
      <c r="AA1528" s="180"/>
      <c r="AB1528" s="180"/>
      <c r="AC1528" s="180"/>
      <c r="AD1528" s="180"/>
      <c r="AE1528" s="180"/>
      <c r="AF1528" s="180"/>
      <c r="AG1528" s="180"/>
      <c r="AH1528" s="180"/>
    </row>
    <row r="1529" ht="15.75" customHeight="1">
      <c r="A1529" s="201"/>
      <c r="B1529" s="167"/>
      <c r="C1529" s="160"/>
      <c r="D1529" s="167"/>
      <c r="E1529" s="96"/>
      <c r="F1529" s="202"/>
      <c r="G1529" s="160"/>
      <c r="H1529" s="160"/>
      <c r="I1529" s="160"/>
      <c r="J1529" s="160"/>
      <c r="K1529" s="203"/>
      <c r="L1529" s="180"/>
      <c r="M1529" s="180"/>
      <c r="N1529" s="180"/>
      <c r="O1529" s="180"/>
      <c r="P1529" s="180"/>
      <c r="Q1529" s="180"/>
      <c r="R1529" s="180"/>
      <c r="S1529" s="204"/>
      <c r="T1529" s="204"/>
      <c r="U1529" s="180"/>
      <c r="V1529" s="180"/>
      <c r="W1529" s="180"/>
      <c r="X1529" s="180"/>
      <c r="Y1529" s="180"/>
      <c r="Z1529" s="180"/>
      <c r="AA1529" s="180"/>
      <c r="AB1529" s="180"/>
      <c r="AC1529" s="180"/>
      <c r="AD1529" s="180"/>
      <c r="AE1529" s="180"/>
      <c r="AF1529" s="180"/>
      <c r="AG1529" s="180"/>
      <c r="AH1529" s="180"/>
    </row>
    <row r="1530" ht="15.75" customHeight="1">
      <c r="A1530" s="201"/>
      <c r="B1530" s="167"/>
      <c r="C1530" s="160"/>
      <c r="D1530" s="167"/>
      <c r="E1530" s="96"/>
      <c r="F1530" s="202"/>
      <c r="G1530" s="160"/>
      <c r="H1530" s="160"/>
      <c r="I1530" s="160"/>
      <c r="J1530" s="160"/>
      <c r="K1530" s="203"/>
      <c r="L1530" s="180"/>
      <c r="M1530" s="180"/>
      <c r="N1530" s="180"/>
      <c r="O1530" s="180"/>
      <c r="P1530" s="180"/>
      <c r="Q1530" s="180"/>
      <c r="R1530" s="180"/>
      <c r="S1530" s="204"/>
      <c r="T1530" s="204"/>
      <c r="U1530" s="180"/>
      <c r="V1530" s="180"/>
      <c r="W1530" s="180"/>
      <c r="X1530" s="180"/>
      <c r="Y1530" s="180"/>
      <c r="Z1530" s="180"/>
      <c r="AA1530" s="180"/>
      <c r="AB1530" s="180"/>
      <c r="AC1530" s="180"/>
      <c r="AD1530" s="180"/>
      <c r="AE1530" s="180"/>
      <c r="AF1530" s="180"/>
      <c r="AG1530" s="180"/>
      <c r="AH1530" s="180"/>
    </row>
    <row r="1531" ht="15.75" customHeight="1">
      <c r="A1531" s="201"/>
      <c r="B1531" s="167"/>
      <c r="C1531" s="160"/>
      <c r="D1531" s="167"/>
      <c r="E1531" s="96"/>
      <c r="F1531" s="202"/>
      <c r="G1531" s="160"/>
      <c r="H1531" s="160"/>
      <c r="I1531" s="160"/>
      <c r="J1531" s="160"/>
      <c r="K1531" s="203"/>
      <c r="L1531" s="180"/>
      <c r="M1531" s="180"/>
      <c r="N1531" s="180"/>
      <c r="O1531" s="180"/>
      <c r="P1531" s="180"/>
      <c r="Q1531" s="180"/>
      <c r="R1531" s="180"/>
      <c r="S1531" s="204"/>
      <c r="T1531" s="204"/>
      <c r="U1531" s="180"/>
      <c r="V1531" s="180"/>
      <c r="W1531" s="180"/>
      <c r="X1531" s="180"/>
      <c r="Y1531" s="180"/>
      <c r="Z1531" s="180"/>
      <c r="AA1531" s="180"/>
      <c r="AB1531" s="180"/>
      <c r="AC1531" s="180"/>
      <c r="AD1531" s="180"/>
      <c r="AE1531" s="180"/>
      <c r="AF1531" s="180"/>
      <c r="AG1531" s="180"/>
      <c r="AH1531" s="180"/>
    </row>
    <row r="1532" ht="15.75" customHeight="1">
      <c r="A1532" s="201"/>
      <c r="B1532" s="167"/>
      <c r="C1532" s="160"/>
      <c r="D1532" s="167"/>
      <c r="E1532" s="96"/>
      <c r="F1532" s="202"/>
      <c r="G1532" s="160"/>
      <c r="H1532" s="160"/>
      <c r="I1532" s="160"/>
      <c r="J1532" s="160"/>
      <c r="K1532" s="203"/>
      <c r="L1532" s="180"/>
      <c r="M1532" s="180"/>
      <c r="N1532" s="180"/>
      <c r="O1532" s="180"/>
      <c r="P1532" s="180"/>
      <c r="Q1532" s="180"/>
      <c r="R1532" s="180"/>
      <c r="S1532" s="204"/>
      <c r="T1532" s="204"/>
      <c r="U1532" s="180"/>
      <c r="V1532" s="180"/>
      <c r="W1532" s="180"/>
      <c r="X1532" s="180"/>
      <c r="Y1532" s="180"/>
      <c r="Z1532" s="180"/>
      <c r="AA1532" s="180"/>
      <c r="AB1532" s="180"/>
      <c r="AC1532" s="180"/>
      <c r="AD1532" s="180"/>
      <c r="AE1532" s="180"/>
      <c r="AF1532" s="180"/>
      <c r="AG1532" s="180"/>
      <c r="AH1532" s="180"/>
    </row>
    <row r="1533" ht="15.75" customHeight="1">
      <c r="A1533" s="201"/>
      <c r="B1533" s="167"/>
      <c r="C1533" s="160"/>
      <c r="D1533" s="167"/>
      <c r="E1533" s="96"/>
      <c r="F1533" s="202"/>
      <c r="G1533" s="160"/>
      <c r="H1533" s="160"/>
      <c r="I1533" s="160"/>
      <c r="J1533" s="160"/>
      <c r="K1533" s="203"/>
      <c r="L1533" s="180"/>
      <c r="M1533" s="180"/>
      <c r="N1533" s="180"/>
      <c r="O1533" s="180"/>
      <c r="P1533" s="180"/>
      <c r="Q1533" s="180"/>
      <c r="R1533" s="180"/>
      <c r="S1533" s="204"/>
      <c r="T1533" s="204"/>
      <c r="U1533" s="180"/>
      <c r="V1533" s="180"/>
      <c r="W1533" s="180"/>
      <c r="X1533" s="180"/>
      <c r="Y1533" s="180"/>
      <c r="Z1533" s="180"/>
      <c r="AA1533" s="180"/>
      <c r="AB1533" s="180"/>
      <c r="AC1533" s="180"/>
      <c r="AD1533" s="180"/>
      <c r="AE1533" s="180"/>
      <c r="AF1533" s="180"/>
      <c r="AG1533" s="180"/>
      <c r="AH1533" s="180"/>
    </row>
    <row r="1534" ht="15.75" customHeight="1">
      <c r="A1534" s="201"/>
      <c r="B1534" s="167"/>
      <c r="C1534" s="160"/>
      <c r="D1534" s="167"/>
      <c r="E1534" s="96"/>
      <c r="F1534" s="202"/>
      <c r="G1534" s="160"/>
      <c r="H1534" s="160"/>
      <c r="I1534" s="160"/>
      <c r="J1534" s="160"/>
      <c r="K1534" s="203"/>
      <c r="L1534" s="180"/>
      <c r="M1534" s="180"/>
      <c r="N1534" s="180"/>
      <c r="O1534" s="180"/>
      <c r="P1534" s="180"/>
      <c r="Q1534" s="180"/>
      <c r="R1534" s="180"/>
      <c r="S1534" s="204"/>
      <c r="T1534" s="204"/>
      <c r="U1534" s="180"/>
      <c r="V1534" s="180"/>
      <c r="W1534" s="180"/>
      <c r="X1534" s="180"/>
      <c r="Y1534" s="180"/>
      <c r="Z1534" s="180"/>
      <c r="AA1534" s="180"/>
      <c r="AB1534" s="180"/>
      <c r="AC1534" s="180"/>
      <c r="AD1534" s="180"/>
      <c r="AE1534" s="180"/>
      <c r="AF1534" s="180"/>
      <c r="AG1534" s="180"/>
      <c r="AH1534" s="180"/>
    </row>
    <row r="1535" ht="15.75" customHeight="1">
      <c r="A1535" s="201"/>
      <c r="B1535" s="167"/>
      <c r="C1535" s="160"/>
      <c r="D1535" s="167"/>
      <c r="E1535" s="96"/>
      <c r="F1535" s="202"/>
      <c r="G1535" s="160"/>
      <c r="H1535" s="160"/>
      <c r="I1535" s="160"/>
      <c r="J1535" s="160"/>
      <c r="K1535" s="203"/>
      <c r="L1535" s="180"/>
      <c r="M1535" s="180"/>
      <c r="N1535" s="180"/>
      <c r="O1535" s="180"/>
      <c r="P1535" s="180"/>
      <c r="Q1535" s="180"/>
      <c r="R1535" s="180"/>
      <c r="S1535" s="204"/>
      <c r="T1535" s="204"/>
      <c r="U1535" s="180"/>
      <c r="V1535" s="180"/>
      <c r="W1535" s="180"/>
      <c r="X1535" s="180"/>
      <c r="Y1535" s="180"/>
      <c r="Z1535" s="180"/>
      <c r="AA1535" s="180"/>
      <c r="AB1535" s="180"/>
      <c r="AC1535" s="180"/>
      <c r="AD1535" s="180"/>
      <c r="AE1535" s="180"/>
      <c r="AF1535" s="180"/>
      <c r="AG1535" s="180"/>
      <c r="AH1535" s="180"/>
    </row>
    <row r="1536" ht="15.75" customHeight="1">
      <c r="A1536" s="201"/>
      <c r="B1536" s="167"/>
      <c r="C1536" s="160"/>
      <c r="D1536" s="167"/>
      <c r="E1536" s="96"/>
      <c r="F1536" s="202"/>
      <c r="G1536" s="160"/>
      <c r="H1536" s="160"/>
      <c r="I1536" s="160"/>
      <c r="J1536" s="160"/>
      <c r="K1536" s="203"/>
      <c r="L1536" s="180"/>
      <c r="M1536" s="180"/>
      <c r="N1536" s="180"/>
      <c r="O1536" s="180"/>
      <c r="P1536" s="180"/>
      <c r="Q1536" s="180"/>
      <c r="R1536" s="180"/>
      <c r="S1536" s="204"/>
      <c r="T1536" s="204"/>
      <c r="U1536" s="180"/>
      <c r="V1536" s="180"/>
      <c r="W1536" s="180"/>
      <c r="X1536" s="180"/>
      <c r="Y1536" s="180"/>
      <c r="Z1536" s="180"/>
      <c r="AA1536" s="180"/>
      <c r="AB1536" s="180"/>
      <c r="AC1536" s="180"/>
      <c r="AD1536" s="180"/>
      <c r="AE1536" s="180"/>
      <c r="AF1536" s="180"/>
      <c r="AG1536" s="180"/>
      <c r="AH1536" s="180"/>
    </row>
    <row r="1537" ht="15.75" customHeight="1">
      <c r="A1537" s="201"/>
      <c r="B1537" s="167"/>
      <c r="C1537" s="160"/>
      <c r="D1537" s="167"/>
      <c r="E1537" s="96"/>
      <c r="F1537" s="202"/>
      <c r="G1537" s="160"/>
      <c r="H1537" s="160"/>
      <c r="I1537" s="160"/>
      <c r="J1537" s="160"/>
      <c r="K1537" s="203"/>
      <c r="L1537" s="180"/>
      <c r="M1537" s="180"/>
      <c r="N1537" s="180"/>
      <c r="O1537" s="180"/>
      <c r="P1537" s="180"/>
      <c r="Q1537" s="180"/>
      <c r="R1537" s="180"/>
      <c r="S1537" s="204"/>
      <c r="T1537" s="204"/>
      <c r="U1537" s="180"/>
      <c r="V1537" s="180"/>
      <c r="W1537" s="180"/>
      <c r="X1537" s="180"/>
      <c r="Y1537" s="180"/>
      <c r="Z1537" s="180"/>
      <c r="AA1537" s="180"/>
      <c r="AB1537" s="180"/>
      <c r="AC1537" s="180"/>
      <c r="AD1537" s="180"/>
      <c r="AE1537" s="180"/>
      <c r="AF1537" s="180"/>
      <c r="AG1537" s="180"/>
      <c r="AH1537" s="180"/>
    </row>
    <row r="1538" ht="15.75" customHeight="1">
      <c r="A1538" s="201"/>
      <c r="B1538" s="167"/>
      <c r="C1538" s="160"/>
      <c r="D1538" s="167"/>
      <c r="E1538" s="96"/>
      <c r="F1538" s="202"/>
      <c r="G1538" s="160"/>
      <c r="H1538" s="160"/>
      <c r="I1538" s="160"/>
      <c r="J1538" s="160"/>
      <c r="K1538" s="203"/>
      <c r="L1538" s="180"/>
      <c r="M1538" s="180"/>
      <c r="N1538" s="180"/>
      <c r="O1538" s="180"/>
      <c r="P1538" s="180"/>
      <c r="Q1538" s="180"/>
      <c r="R1538" s="180"/>
      <c r="S1538" s="204"/>
      <c r="T1538" s="204"/>
      <c r="U1538" s="180"/>
      <c r="V1538" s="180"/>
      <c r="W1538" s="180"/>
      <c r="X1538" s="180"/>
      <c r="Y1538" s="180"/>
      <c r="Z1538" s="180"/>
      <c r="AA1538" s="180"/>
      <c r="AB1538" s="180"/>
      <c r="AC1538" s="180"/>
      <c r="AD1538" s="180"/>
      <c r="AE1538" s="180"/>
      <c r="AF1538" s="180"/>
      <c r="AG1538" s="180"/>
      <c r="AH1538" s="180"/>
    </row>
    <row r="1539" ht="15.75" customHeight="1">
      <c r="A1539" s="201"/>
      <c r="B1539" s="167"/>
      <c r="C1539" s="160"/>
      <c r="D1539" s="167"/>
      <c r="E1539" s="96"/>
      <c r="F1539" s="202"/>
      <c r="G1539" s="160"/>
      <c r="H1539" s="160"/>
      <c r="I1539" s="160"/>
      <c r="J1539" s="160"/>
      <c r="K1539" s="203"/>
      <c r="L1539" s="180"/>
      <c r="M1539" s="180"/>
      <c r="N1539" s="180"/>
      <c r="O1539" s="180"/>
      <c r="P1539" s="180"/>
      <c r="Q1539" s="180"/>
      <c r="R1539" s="180"/>
      <c r="S1539" s="204"/>
      <c r="T1539" s="204"/>
      <c r="U1539" s="180"/>
      <c r="V1539" s="180"/>
      <c r="W1539" s="180"/>
      <c r="X1539" s="180"/>
      <c r="Y1539" s="180"/>
      <c r="Z1539" s="180"/>
      <c r="AA1539" s="180"/>
      <c r="AB1539" s="180"/>
      <c r="AC1539" s="180"/>
      <c r="AD1539" s="180"/>
      <c r="AE1539" s="180"/>
      <c r="AF1539" s="180"/>
      <c r="AG1539" s="180"/>
      <c r="AH1539" s="180"/>
    </row>
    <row r="1540" ht="15.75" customHeight="1">
      <c r="A1540" s="201"/>
      <c r="B1540" s="167"/>
      <c r="C1540" s="160"/>
      <c r="D1540" s="167"/>
      <c r="E1540" s="96"/>
      <c r="F1540" s="202"/>
      <c r="G1540" s="160"/>
      <c r="H1540" s="160"/>
      <c r="I1540" s="160"/>
      <c r="J1540" s="160"/>
      <c r="K1540" s="203"/>
      <c r="L1540" s="180"/>
      <c r="M1540" s="180"/>
      <c r="N1540" s="180"/>
      <c r="O1540" s="180"/>
      <c r="P1540" s="180"/>
      <c r="Q1540" s="180"/>
      <c r="R1540" s="180"/>
      <c r="S1540" s="204"/>
      <c r="T1540" s="204"/>
      <c r="U1540" s="180"/>
      <c r="V1540" s="180"/>
      <c r="W1540" s="180"/>
      <c r="X1540" s="180"/>
      <c r="Y1540" s="180"/>
      <c r="Z1540" s="180"/>
      <c r="AA1540" s="180"/>
      <c r="AB1540" s="180"/>
      <c r="AC1540" s="180"/>
      <c r="AD1540" s="180"/>
      <c r="AE1540" s="180"/>
      <c r="AF1540" s="180"/>
      <c r="AG1540" s="180"/>
      <c r="AH1540" s="180"/>
    </row>
    <row r="1541" ht="15.75" customHeight="1">
      <c r="A1541" s="201"/>
      <c r="B1541" s="167"/>
      <c r="C1541" s="160"/>
      <c r="D1541" s="167"/>
      <c r="E1541" s="96"/>
      <c r="F1541" s="202"/>
      <c r="G1541" s="160"/>
      <c r="H1541" s="160"/>
      <c r="I1541" s="160"/>
      <c r="J1541" s="160"/>
      <c r="K1541" s="203"/>
      <c r="L1541" s="180"/>
      <c r="M1541" s="180"/>
      <c r="N1541" s="180"/>
      <c r="O1541" s="180"/>
      <c r="P1541" s="180"/>
      <c r="Q1541" s="180"/>
      <c r="R1541" s="180"/>
      <c r="S1541" s="204"/>
      <c r="T1541" s="204"/>
      <c r="U1541" s="180"/>
      <c r="V1541" s="180"/>
      <c r="W1541" s="180"/>
      <c r="X1541" s="180"/>
      <c r="Y1541" s="180"/>
      <c r="Z1541" s="180"/>
      <c r="AA1541" s="180"/>
      <c r="AB1541" s="180"/>
      <c r="AC1541" s="180"/>
      <c r="AD1541" s="180"/>
      <c r="AE1541" s="180"/>
      <c r="AF1541" s="180"/>
      <c r="AG1541" s="180"/>
      <c r="AH1541" s="180"/>
    </row>
    <row r="1542" ht="15.75" customHeight="1">
      <c r="A1542" s="201"/>
      <c r="B1542" s="167"/>
      <c r="C1542" s="160"/>
      <c r="D1542" s="167"/>
      <c r="E1542" s="96"/>
      <c r="F1542" s="202"/>
      <c r="G1542" s="160"/>
      <c r="H1542" s="160"/>
      <c r="I1542" s="160"/>
      <c r="J1542" s="160"/>
      <c r="K1542" s="203"/>
      <c r="L1542" s="180"/>
      <c r="M1542" s="180"/>
      <c r="N1542" s="180"/>
      <c r="O1542" s="180"/>
      <c r="P1542" s="180"/>
      <c r="Q1542" s="180"/>
      <c r="R1542" s="180"/>
      <c r="S1542" s="204"/>
      <c r="T1542" s="204"/>
      <c r="U1542" s="180"/>
      <c r="V1542" s="180"/>
      <c r="W1542" s="180"/>
      <c r="X1542" s="180"/>
      <c r="Y1542" s="180"/>
      <c r="Z1542" s="180"/>
      <c r="AA1542" s="180"/>
      <c r="AB1542" s="180"/>
      <c r="AC1542" s="180"/>
      <c r="AD1542" s="180"/>
      <c r="AE1542" s="180"/>
      <c r="AF1542" s="180"/>
      <c r="AG1542" s="180"/>
      <c r="AH1542" s="180"/>
    </row>
    <row r="1543" ht="15.75" customHeight="1">
      <c r="A1543" s="201"/>
      <c r="B1543" s="167"/>
      <c r="C1543" s="160"/>
      <c r="D1543" s="167"/>
      <c r="E1543" s="96"/>
      <c r="F1543" s="202"/>
      <c r="G1543" s="160"/>
      <c r="H1543" s="160"/>
      <c r="I1543" s="160"/>
      <c r="J1543" s="160"/>
      <c r="K1543" s="203"/>
      <c r="L1543" s="180"/>
      <c r="M1543" s="180"/>
      <c r="N1543" s="180"/>
      <c r="O1543" s="180"/>
      <c r="P1543" s="180"/>
      <c r="Q1543" s="180"/>
      <c r="R1543" s="180"/>
      <c r="S1543" s="204"/>
      <c r="T1543" s="204"/>
      <c r="U1543" s="180"/>
      <c r="V1543" s="180"/>
      <c r="W1543" s="180"/>
      <c r="X1543" s="180"/>
      <c r="Y1543" s="180"/>
      <c r="Z1543" s="180"/>
      <c r="AA1543" s="180"/>
      <c r="AB1543" s="180"/>
      <c r="AC1543" s="180"/>
      <c r="AD1543" s="180"/>
      <c r="AE1543" s="180"/>
      <c r="AF1543" s="180"/>
      <c r="AG1543" s="180"/>
      <c r="AH1543" s="180"/>
    </row>
    <row r="1544" ht="15.75" customHeight="1">
      <c r="A1544" s="201"/>
      <c r="B1544" s="167"/>
      <c r="C1544" s="160"/>
      <c r="D1544" s="167"/>
      <c r="E1544" s="96"/>
      <c r="F1544" s="202"/>
      <c r="G1544" s="160"/>
      <c r="H1544" s="160"/>
      <c r="I1544" s="160"/>
      <c r="J1544" s="160"/>
      <c r="K1544" s="203"/>
      <c r="L1544" s="180"/>
      <c r="M1544" s="180"/>
      <c r="N1544" s="180"/>
      <c r="O1544" s="180"/>
      <c r="P1544" s="180"/>
      <c r="Q1544" s="180"/>
      <c r="R1544" s="180"/>
      <c r="S1544" s="204"/>
      <c r="T1544" s="204"/>
      <c r="U1544" s="180"/>
      <c r="V1544" s="180"/>
      <c r="W1544" s="180"/>
      <c r="X1544" s="180"/>
      <c r="Y1544" s="180"/>
      <c r="Z1544" s="180"/>
      <c r="AA1544" s="180"/>
      <c r="AB1544" s="180"/>
      <c r="AC1544" s="180"/>
      <c r="AD1544" s="180"/>
      <c r="AE1544" s="180"/>
      <c r="AF1544" s="180"/>
      <c r="AG1544" s="180"/>
      <c r="AH1544" s="180"/>
    </row>
    <row r="1545" ht="15.75" customHeight="1">
      <c r="A1545" s="201"/>
      <c r="B1545" s="167"/>
      <c r="C1545" s="160"/>
      <c r="D1545" s="167"/>
      <c r="E1545" s="96"/>
      <c r="F1545" s="202"/>
      <c r="G1545" s="160"/>
      <c r="H1545" s="160"/>
      <c r="I1545" s="160"/>
      <c r="J1545" s="160"/>
      <c r="K1545" s="203"/>
      <c r="L1545" s="180"/>
      <c r="M1545" s="180"/>
      <c r="N1545" s="180"/>
      <c r="O1545" s="180"/>
      <c r="P1545" s="180"/>
      <c r="Q1545" s="180"/>
      <c r="R1545" s="180"/>
      <c r="S1545" s="204"/>
      <c r="T1545" s="204"/>
      <c r="U1545" s="180"/>
      <c r="V1545" s="180"/>
      <c r="W1545" s="180"/>
      <c r="X1545" s="180"/>
      <c r="Y1545" s="180"/>
      <c r="Z1545" s="180"/>
      <c r="AA1545" s="180"/>
      <c r="AB1545" s="180"/>
      <c r="AC1545" s="180"/>
      <c r="AD1545" s="180"/>
      <c r="AE1545" s="180"/>
      <c r="AF1545" s="180"/>
      <c r="AG1545" s="180"/>
      <c r="AH1545" s="180"/>
    </row>
    <row r="1546" ht="15.75" customHeight="1">
      <c r="A1546" s="201"/>
      <c r="B1546" s="167"/>
      <c r="C1546" s="160"/>
      <c r="D1546" s="167"/>
      <c r="E1546" s="96"/>
      <c r="F1546" s="202"/>
      <c r="G1546" s="160"/>
      <c r="H1546" s="160"/>
      <c r="I1546" s="160"/>
      <c r="J1546" s="160"/>
      <c r="K1546" s="203"/>
      <c r="L1546" s="180"/>
      <c r="M1546" s="180"/>
      <c r="N1546" s="180"/>
      <c r="O1546" s="180"/>
      <c r="P1546" s="180"/>
      <c r="Q1546" s="180"/>
      <c r="R1546" s="180"/>
      <c r="S1546" s="204"/>
      <c r="T1546" s="204"/>
      <c r="U1546" s="180"/>
      <c r="V1546" s="180"/>
      <c r="W1546" s="180"/>
      <c r="X1546" s="180"/>
      <c r="Y1546" s="180"/>
      <c r="Z1546" s="180"/>
      <c r="AA1546" s="180"/>
      <c r="AB1546" s="180"/>
      <c r="AC1546" s="180"/>
      <c r="AD1546" s="180"/>
      <c r="AE1546" s="180"/>
      <c r="AF1546" s="180"/>
      <c r="AG1546" s="180"/>
      <c r="AH1546" s="180"/>
    </row>
    <row r="1547" ht="15.75" customHeight="1">
      <c r="A1547" s="201"/>
      <c r="B1547" s="167"/>
      <c r="C1547" s="160"/>
      <c r="D1547" s="167"/>
      <c r="E1547" s="96"/>
      <c r="F1547" s="202"/>
      <c r="G1547" s="160"/>
      <c r="H1547" s="160"/>
      <c r="I1547" s="160"/>
      <c r="J1547" s="160"/>
      <c r="K1547" s="203"/>
      <c r="L1547" s="180"/>
      <c r="M1547" s="180"/>
      <c r="N1547" s="180"/>
      <c r="O1547" s="180"/>
      <c r="P1547" s="180"/>
      <c r="Q1547" s="180"/>
      <c r="R1547" s="180"/>
      <c r="S1547" s="204"/>
      <c r="T1547" s="204"/>
      <c r="U1547" s="180"/>
      <c r="V1547" s="180"/>
      <c r="W1547" s="180"/>
      <c r="X1547" s="180"/>
      <c r="Y1547" s="180"/>
      <c r="Z1547" s="180"/>
      <c r="AA1547" s="180"/>
      <c r="AB1547" s="180"/>
      <c r="AC1547" s="180"/>
      <c r="AD1547" s="180"/>
      <c r="AE1547" s="180"/>
      <c r="AF1547" s="180"/>
      <c r="AG1547" s="180"/>
      <c r="AH1547" s="180"/>
    </row>
    <row r="1548" ht="15.75" customHeight="1">
      <c r="A1548" s="201"/>
      <c r="B1548" s="167"/>
      <c r="C1548" s="160"/>
      <c r="D1548" s="167"/>
      <c r="E1548" s="96"/>
      <c r="F1548" s="202"/>
      <c r="G1548" s="160"/>
      <c r="H1548" s="160"/>
      <c r="I1548" s="160"/>
      <c r="J1548" s="160"/>
      <c r="K1548" s="203"/>
      <c r="L1548" s="180"/>
      <c r="M1548" s="180"/>
      <c r="N1548" s="180"/>
      <c r="O1548" s="180"/>
      <c r="P1548" s="180"/>
      <c r="Q1548" s="180"/>
      <c r="R1548" s="180"/>
      <c r="S1548" s="204"/>
      <c r="T1548" s="204"/>
      <c r="U1548" s="180"/>
      <c r="V1548" s="180"/>
      <c r="W1548" s="180"/>
      <c r="X1548" s="180"/>
      <c r="Y1548" s="180"/>
      <c r="Z1548" s="180"/>
      <c r="AA1548" s="180"/>
      <c r="AB1548" s="180"/>
      <c r="AC1548" s="180"/>
      <c r="AD1548" s="180"/>
      <c r="AE1548" s="180"/>
      <c r="AF1548" s="180"/>
      <c r="AG1548" s="180"/>
      <c r="AH1548" s="180"/>
    </row>
    <row r="1549" ht="15.75" customHeight="1">
      <c r="A1549" s="201"/>
      <c r="B1549" s="167"/>
      <c r="C1549" s="160"/>
      <c r="D1549" s="167"/>
      <c r="E1549" s="96"/>
      <c r="F1549" s="202"/>
      <c r="G1549" s="160"/>
      <c r="H1549" s="160"/>
      <c r="I1549" s="160"/>
      <c r="J1549" s="160"/>
      <c r="K1549" s="203"/>
      <c r="L1549" s="180"/>
      <c r="M1549" s="180"/>
      <c r="N1549" s="180"/>
      <c r="O1549" s="180"/>
      <c r="P1549" s="180"/>
      <c r="Q1549" s="180"/>
      <c r="R1549" s="180"/>
      <c r="S1549" s="204"/>
      <c r="T1549" s="204"/>
      <c r="U1549" s="180"/>
      <c r="V1549" s="180"/>
      <c r="W1549" s="180"/>
      <c r="X1549" s="180"/>
      <c r="Y1549" s="180"/>
      <c r="Z1549" s="180"/>
      <c r="AA1549" s="180"/>
      <c r="AB1549" s="180"/>
      <c r="AC1549" s="180"/>
      <c r="AD1549" s="180"/>
      <c r="AE1549" s="180"/>
      <c r="AF1549" s="180"/>
      <c r="AG1549" s="180"/>
      <c r="AH1549" s="180"/>
    </row>
    <row r="1550" ht="15.75" customHeight="1">
      <c r="A1550" s="201"/>
      <c r="B1550" s="167"/>
      <c r="C1550" s="160"/>
      <c r="D1550" s="167"/>
      <c r="E1550" s="96"/>
      <c r="F1550" s="202"/>
      <c r="G1550" s="160"/>
      <c r="H1550" s="160"/>
      <c r="I1550" s="160"/>
      <c r="J1550" s="160"/>
      <c r="K1550" s="203"/>
      <c r="L1550" s="180"/>
      <c r="M1550" s="180"/>
      <c r="N1550" s="180"/>
      <c r="O1550" s="180"/>
      <c r="P1550" s="180"/>
      <c r="Q1550" s="180"/>
      <c r="R1550" s="180"/>
      <c r="S1550" s="204"/>
      <c r="T1550" s="204"/>
      <c r="U1550" s="180"/>
      <c r="V1550" s="180"/>
      <c r="W1550" s="180"/>
      <c r="X1550" s="180"/>
      <c r="Y1550" s="180"/>
      <c r="Z1550" s="180"/>
      <c r="AA1550" s="180"/>
      <c r="AB1550" s="180"/>
      <c r="AC1550" s="180"/>
      <c r="AD1550" s="180"/>
      <c r="AE1550" s="180"/>
      <c r="AF1550" s="180"/>
      <c r="AG1550" s="180"/>
      <c r="AH1550" s="180"/>
    </row>
    <row r="1551" ht="15.75" customHeight="1">
      <c r="A1551" s="201"/>
      <c r="B1551" s="167"/>
      <c r="C1551" s="160"/>
      <c r="D1551" s="167"/>
      <c r="E1551" s="96"/>
      <c r="F1551" s="202"/>
      <c r="G1551" s="160"/>
      <c r="H1551" s="160"/>
      <c r="I1551" s="160"/>
      <c r="J1551" s="160"/>
      <c r="K1551" s="203"/>
      <c r="L1551" s="180"/>
      <c r="M1551" s="180"/>
      <c r="N1551" s="180"/>
      <c r="O1551" s="180"/>
      <c r="P1551" s="180"/>
      <c r="Q1551" s="180"/>
      <c r="R1551" s="180"/>
      <c r="S1551" s="204"/>
      <c r="T1551" s="204"/>
      <c r="U1551" s="180"/>
      <c r="V1551" s="180"/>
      <c r="W1551" s="180"/>
      <c r="X1551" s="180"/>
      <c r="Y1551" s="180"/>
      <c r="Z1551" s="180"/>
      <c r="AA1551" s="180"/>
      <c r="AB1551" s="180"/>
      <c r="AC1551" s="180"/>
      <c r="AD1551" s="180"/>
      <c r="AE1551" s="180"/>
      <c r="AF1551" s="180"/>
      <c r="AG1551" s="180"/>
      <c r="AH1551" s="180"/>
    </row>
    <row r="1552" ht="15.75" customHeight="1">
      <c r="A1552" s="201"/>
      <c r="B1552" s="167"/>
      <c r="C1552" s="160"/>
      <c r="D1552" s="167"/>
      <c r="E1552" s="96"/>
      <c r="F1552" s="202"/>
      <c r="G1552" s="160"/>
      <c r="H1552" s="160"/>
      <c r="I1552" s="160"/>
      <c r="J1552" s="160"/>
      <c r="K1552" s="203"/>
      <c r="L1552" s="180"/>
      <c r="M1552" s="180"/>
      <c r="N1552" s="180"/>
      <c r="O1552" s="180"/>
      <c r="P1552" s="180"/>
      <c r="Q1552" s="180"/>
      <c r="R1552" s="180"/>
      <c r="S1552" s="204"/>
      <c r="T1552" s="204"/>
      <c r="U1552" s="180"/>
      <c r="V1552" s="180"/>
      <c r="W1552" s="180"/>
      <c r="X1552" s="180"/>
      <c r="Y1552" s="180"/>
      <c r="Z1552" s="180"/>
      <c r="AA1552" s="180"/>
      <c r="AB1552" s="180"/>
      <c r="AC1552" s="180"/>
      <c r="AD1552" s="180"/>
      <c r="AE1552" s="180"/>
      <c r="AF1552" s="180"/>
      <c r="AG1552" s="180"/>
      <c r="AH1552" s="180"/>
    </row>
    <row r="1553" ht="15.75" customHeight="1">
      <c r="A1553" s="201"/>
      <c r="B1553" s="167"/>
      <c r="C1553" s="160"/>
      <c r="D1553" s="167"/>
      <c r="E1553" s="96"/>
      <c r="F1553" s="202"/>
      <c r="G1553" s="160"/>
      <c r="H1553" s="160"/>
      <c r="I1553" s="160"/>
      <c r="J1553" s="160"/>
      <c r="K1553" s="203"/>
      <c r="L1553" s="180"/>
      <c r="M1553" s="180"/>
      <c r="N1553" s="180"/>
      <c r="O1553" s="180"/>
      <c r="P1553" s="180"/>
      <c r="Q1553" s="180"/>
      <c r="R1553" s="180"/>
      <c r="S1553" s="204"/>
      <c r="T1553" s="204"/>
      <c r="U1553" s="180"/>
      <c r="V1553" s="180"/>
      <c r="W1553" s="180"/>
      <c r="X1553" s="180"/>
      <c r="Y1553" s="180"/>
      <c r="Z1553" s="180"/>
      <c r="AA1553" s="180"/>
      <c r="AB1553" s="180"/>
      <c r="AC1553" s="180"/>
      <c r="AD1553" s="180"/>
      <c r="AE1553" s="180"/>
      <c r="AF1553" s="180"/>
      <c r="AG1553" s="180"/>
      <c r="AH1553" s="180"/>
    </row>
    <row r="1554" ht="15.75" customHeight="1">
      <c r="A1554" s="201"/>
      <c r="B1554" s="167"/>
      <c r="C1554" s="160"/>
      <c r="D1554" s="167"/>
      <c r="E1554" s="96"/>
      <c r="F1554" s="202"/>
      <c r="G1554" s="160"/>
      <c r="H1554" s="160"/>
      <c r="I1554" s="160"/>
      <c r="J1554" s="160"/>
      <c r="K1554" s="203"/>
      <c r="L1554" s="180"/>
      <c r="M1554" s="180"/>
      <c r="N1554" s="180"/>
      <c r="O1554" s="180"/>
      <c r="P1554" s="180"/>
      <c r="Q1554" s="180"/>
      <c r="R1554" s="180"/>
      <c r="S1554" s="204"/>
      <c r="T1554" s="204"/>
      <c r="U1554" s="180"/>
      <c r="V1554" s="180"/>
      <c r="W1554" s="180"/>
      <c r="X1554" s="180"/>
      <c r="Y1554" s="180"/>
      <c r="Z1554" s="180"/>
      <c r="AA1554" s="180"/>
      <c r="AB1554" s="180"/>
      <c r="AC1554" s="180"/>
      <c r="AD1554" s="180"/>
      <c r="AE1554" s="180"/>
      <c r="AF1554" s="180"/>
      <c r="AG1554" s="180"/>
      <c r="AH1554" s="180"/>
    </row>
    <row r="1555" ht="15.75" customHeight="1">
      <c r="A1555" s="201"/>
      <c r="B1555" s="167"/>
      <c r="C1555" s="160"/>
      <c r="D1555" s="167"/>
      <c r="E1555" s="96"/>
      <c r="F1555" s="202"/>
      <c r="G1555" s="160"/>
      <c r="H1555" s="160"/>
      <c r="I1555" s="160"/>
      <c r="J1555" s="160"/>
      <c r="K1555" s="203"/>
      <c r="L1555" s="180"/>
      <c r="M1555" s="180"/>
      <c r="N1555" s="180"/>
      <c r="O1555" s="180"/>
      <c r="P1555" s="180"/>
      <c r="Q1555" s="180"/>
      <c r="R1555" s="180"/>
      <c r="S1555" s="204"/>
      <c r="T1555" s="204"/>
      <c r="U1555" s="180"/>
      <c r="V1555" s="180"/>
      <c r="W1555" s="180"/>
      <c r="X1555" s="180"/>
      <c r="Y1555" s="180"/>
      <c r="Z1555" s="180"/>
      <c r="AA1555" s="180"/>
      <c r="AB1555" s="180"/>
      <c r="AC1555" s="180"/>
      <c r="AD1555" s="180"/>
      <c r="AE1555" s="180"/>
      <c r="AF1555" s="180"/>
      <c r="AG1555" s="180"/>
      <c r="AH1555" s="180"/>
    </row>
    <row r="1556" ht="15.75" customHeight="1">
      <c r="A1556" s="201"/>
      <c r="B1556" s="167"/>
      <c r="C1556" s="160"/>
      <c r="D1556" s="167"/>
      <c r="E1556" s="96"/>
      <c r="F1556" s="202"/>
      <c r="G1556" s="160"/>
      <c r="H1556" s="160"/>
      <c r="I1556" s="160"/>
      <c r="J1556" s="160"/>
      <c r="K1556" s="203"/>
      <c r="L1556" s="180"/>
      <c r="M1556" s="180"/>
      <c r="N1556" s="180"/>
      <c r="O1556" s="180"/>
      <c r="P1556" s="180"/>
      <c r="Q1556" s="180"/>
      <c r="R1556" s="180"/>
      <c r="S1556" s="204"/>
      <c r="T1556" s="204"/>
      <c r="U1556" s="180"/>
      <c r="V1556" s="180"/>
      <c r="W1556" s="180"/>
      <c r="X1556" s="180"/>
      <c r="Y1556" s="180"/>
      <c r="Z1556" s="180"/>
      <c r="AA1556" s="180"/>
      <c r="AB1556" s="180"/>
      <c r="AC1556" s="180"/>
      <c r="AD1556" s="180"/>
      <c r="AE1556" s="180"/>
      <c r="AF1556" s="180"/>
      <c r="AG1556" s="180"/>
      <c r="AH1556" s="180"/>
    </row>
    <row r="1557" ht="15.75" customHeight="1">
      <c r="A1557" s="201"/>
      <c r="B1557" s="167"/>
      <c r="C1557" s="160"/>
      <c r="D1557" s="167"/>
      <c r="E1557" s="96"/>
      <c r="F1557" s="202"/>
      <c r="G1557" s="160"/>
      <c r="H1557" s="160"/>
      <c r="I1557" s="160"/>
      <c r="J1557" s="160"/>
      <c r="K1557" s="203"/>
      <c r="L1557" s="180"/>
      <c r="M1557" s="180"/>
      <c r="N1557" s="180"/>
      <c r="O1557" s="180"/>
      <c r="P1557" s="180"/>
      <c r="Q1557" s="180"/>
      <c r="R1557" s="180"/>
      <c r="S1557" s="204"/>
      <c r="T1557" s="204"/>
      <c r="U1557" s="180"/>
      <c r="V1557" s="180"/>
      <c r="W1557" s="180"/>
      <c r="X1557" s="180"/>
      <c r="Y1557" s="180"/>
      <c r="Z1557" s="180"/>
      <c r="AA1557" s="180"/>
      <c r="AB1557" s="180"/>
      <c r="AC1557" s="180"/>
      <c r="AD1557" s="180"/>
      <c r="AE1557" s="180"/>
      <c r="AF1557" s="180"/>
      <c r="AG1557" s="180"/>
      <c r="AH1557" s="180"/>
    </row>
    <row r="1558" ht="15.75" customHeight="1">
      <c r="A1558" s="201"/>
      <c r="B1558" s="167"/>
      <c r="C1558" s="160"/>
      <c r="D1558" s="167"/>
      <c r="E1558" s="96"/>
      <c r="F1558" s="202"/>
      <c r="G1558" s="160"/>
      <c r="H1558" s="160"/>
      <c r="I1558" s="160"/>
      <c r="J1558" s="160"/>
      <c r="K1558" s="203"/>
      <c r="L1558" s="180"/>
      <c r="M1558" s="180"/>
      <c r="N1558" s="180"/>
      <c r="O1558" s="180"/>
      <c r="P1558" s="180"/>
      <c r="Q1558" s="180"/>
      <c r="R1558" s="180"/>
      <c r="S1558" s="204"/>
      <c r="T1558" s="204"/>
      <c r="U1558" s="180"/>
      <c r="V1558" s="180"/>
      <c r="W1558" s="180"/>
      <c r="X1558" s="180"/>
      <c r="Y1558" s="180"/>
      <c r="Z1558" s="180"/>
      <c r="AA1558" s="180"/>
      <c r="AB1558" s="180"/>
      <c r="AC1558" s="180"/>
      <c r="AD1558" s="180"/>
      <c r="AE1558" s="180"/>
      <c r="AF1558" s="180"/>
      <c r="AG1558" s="180"/>
      <c r="AH1558" s="180"/>
    </row>
    <row r="1559" ht="15.75" customHeight="1">
      <c r="A1559" s="201"/>
      <c r="B1559" s="167"/>
      <c r="C1559" s="160"/>
      <c r="D1559" s="167"/>
      <c r="E1559" s="96"/>
      <c r="F1559" s="202"/>
      <c r="G1559" s="160"/>
      <c r="H1559" s="160"/>
      <c r="I1559" s="160"/>
      <c r="J1559" s="160"/>
      <c r="K1559" s="203"/>
      <c r="L1559" s="180"/>
      <c r="M1559" s="180"/>
      <c r="N1559" s="180"/>
      <c r="O1559" s="180"/>
      <c r="P1559" s="180"/>
      <c r="Q1559" s="180"/>
      <c r="R1559" s="180"/>
      <c r="S1559" s="204"/>
      <c r="T1559" s="204"/>
      <c r="U1559" s="180"/>
      <c r="V1559" s="180"/>
      <c r="W1559" s="180"/>
      <c r="X1559" s="180"/>
      <c r="Y1559" s="180"/>
      <c r="Z1559" s="180"/>
      <c r="AA1559" s="180"/>
      <c r="AB1559" s="180"/>
      <c r="AC1559" s="180"/>
      <c r="AD1559" s="180"/>
      <c r="AE1559" s="180"/>
      <c r="AF1559" s="180"/>
      <c r="AG1559" s="180"/>
      <c r="AH1559" s="180"/>
    </row>
    <row r="1560" ht="15.75" customHeight="1">
      <c r="A1560" s="201"/>
      <c r="B1560" s="167"/>
      <c r="C1560" s="160"/>
      <c r="D1560" s="167"/>
      <c r="E1560" s="96"/>
      <c r="F1560" s="202"/>
      <c r="G1560" s="160"/>
      <c r="H1560" s="160"/>
      <c r="I1560" s="160"/>
      <c r="J1560" s="160"/>
      <c r="K1560" s="203"/>
      <c r="L1560" s="180"/>
      <c r="M1560" s="180"/>
      <c r="N1560" s="180"/>
      <c r="O1560" s="180"/>
      <c r="P1560" s="180"/>
      <c r="Q1560" s="180"/>
      <c r="R1560" s="180"/>
      <c r="S1560" s="204"/>
      <c r="T1560" s="204"/>
      <c r="U1560" s="180"/>
      <c r="V1560" s="180"/>
      <c r="W1560" s="180"/>
      <c r="X1560" s="180"/>
      <c r="Y1560" s="180"/>
      <c r="Z1560" s="180"/>
      <c r="AA1560" s="180"/>
      <c r="AB1560" s="180"/>
      <c r="AC1560" s="180"/>
      <c r="AD1560" s="180"/>
      <c r="AE1560" s="180"/>
      <c r="AF1560" s="180"/>
      <c r="AG1560" s="180"/>
      <c r="AH1560" s="180"/>
    </row>
    <row r="1561" ht="15.75" customHeight="1">
      <c r="A1561" s="201"/>
      <c r="B1561" s="167"/>
      <c r="C1561" s="160"/>
      <c r="D1561" s="167"/>
      <c r="E1561" s="96"/>
      <c r="F1561" s="202"/>
      <c r="G1561" s="160"/>
      <c r="H1561" s="160"/>
      <c r="I1561" s="160"/>
      <c r="J1561" s="160"/>
      <c r="K1561" s="203"/>
      <c r="L1561" s="180"/>
      <c r="M1561" s="180"/>
      <c r="N1561" s="180"/>
      <c r="O1561" s="180"/>
      <c r="P1561" s="180"/>
      <c r="Q1561" s="180"/>
      <c r="R1561" s="180"/>
      <c r="S1561" s="204"/>
      <c r="T1561" s="204"/>
      <c r="U1561" s="180"/>
      <c r="V1561" s="180"/>
      <c r="W1561" s="180"/>
      <c r="X1561" s="180"/>
      <c r="Y1561" s="180"/>
      <c r="Z1561" s="180"/>
      <c r="AA1561" s="180"/>
      <c r="AB1561" s="180"/>
      <c r="AC1561" s="180"/>
      <c r="AD1561" s="180"/>
      <c r="AE1561" s="180"/>
      <c r="AF1561" s="180"/>
      <c r="AG1561" s="180"/>
      <c r="AH1561" s="180"/>
    </row>
    <row r="1562" ht="15.75" customHeight="1">
      <c r="A1562" s="201"/>
      <c r="B1562" s="167"/>
      <c r="C1562" s="160"/>
      <c r="D1562" s="167"/>
      <c r="E1562" s="96"/>
      <c r="F1562" s="202"/>
      <c r="G1562" s="160"/>
      <c r="H1562" s="160"/>
      <c r="I1562" s="160"/>
      <c r="J1562" s="160"/>
      <c r="K1562" s="203"/>
      <c r="L1562" s="180"/>
      <c r="M1562" s="180"/>
      <c r="N1562" s="180"/>
      <c r="O1562" s="180"/>
      <c r="P1562" s="180"/>
      <c r="Q1562" s="180"/>
      <c r="R1562" s="180"/>
      <c r="S1562" s="204"/>
      <c r="T1562" s="204"/>
      <c r="U1562" s="180"/>
      <c r="V1562" s="180"/>
      <c r="W1562" s="180"/>
      <c r="X1562" s="180"/>
      <c r="Y1562" s="180"/>
      <c r="Z1562" s="180"/>
      <c r="AA1562" s="180"/>
      <c r="AB1562" s="180"/>
      <c r="AC1562" s="180"/>
      <c r="AD1562" s="180"/>
      <c r="AE1562" s="180"/>
      <c r="AF1562" s="180"/>
      <c r="AG1562" s="180"/>
      <c r="AH1562" s="180"/>
    </row>
    <row r="1563" ht="15.75" customHeight="1">
      <c r="A1563" s="201"/>
      <c r="B1563" s="167"/>
      <c r="C1563" s="160"/>
      <c r="D1563" s="167"/>
      <c r="E1563" s="96"/>
      <c r="F1563" s="202"/>
      <c r="G1563" s="160"/>
      <c r="H1563" s="160"/>
      <c r="I1563" s="160"/>
      <c r="J1563" s="160"/>
      <c r="K1563" s="203"/>
      <c r="L1563" s="180"/>
      <c r="M1563" s="180"/>
      <c r="N1563" s="180"/>
      <c r="O1563" s="180"/>
      <c r="P1563" s="180"/>
      <c r="Q1563" s="180"/>
      <c r="R1563" s="180"/>
      <c r="S1563" s="204"/>
      <c r="T1563" s="204"/>
      <c r="U1563" s="180"/>
      <c r="V1563" s="180"/>
      <c r="W1563" s="180"/>
      <c r="X1563" s="180"/>
      <c r="Y1563" s="180"/>
      <c r="Z1563" s="180"/>
      <c r="AA1563" s="180"/>
      <c r="AB1563" s="180"/>
      <c r="AC1563" s="180"/>
      <c r="AD1563" s="180"/>
      <c r="AE1563" s="180"/>
      <c r="AF1563" s="180"/>
      <c r="AG1563" s="180"/>
      <c r="AH1563" s="180"/>
    </row>
    <row r="1564" ht="15.75" customHeight="1">
      <c r="A1564" s="201"/>
      <c r="B1564" s="167"/>
      <c r="C1564" s="160"/>
      <c r="D1564" s="167"/>
      <c r="E1564" s="96"/>
      <c r="F1564" s="202"/>
      <c r="G1564" s="160"/>
      <c r="H1564" s="160"/>
      <c r="I1564" s="160"/>
      <c r="J1564" s="160"/>
      <c r="K1564" s="203"/>
      <c r="L1564" s="180"/>
      <c r="M1564" s="180"/>
      <c r="N1564" s="180"/>
      <c r="O1564" s="180"/>
      <c r="P1564" s="180"/>
      <c r="Q1564" s="180"/>
      <c r="R1564" s="180"/>
      <c r="S1564" s="204"/>
      <c r="T1564" s="204"/>
      <c r="U1564" s="180"/>
      <c r="V1564" s="180"/>
      <c r="W1564" s="180"/>
      <c r="X1564" s="180"/>
      <c r="Y1564" s="180"/>
      <c r="Z1564" s="180"/>
      <c r="AA1564" s="180"/>
      <c r="AB1564" s="180"/>
      <c r="AC1564" s="180"/>
      <c r="AD1564" s="180"/>
      <c r="AE1564" s="180"/>
      <c r="AF1564" s="180"/>
      <c r="AG1564" s="180"/>
      <c r="AH1564" s="180"/>
    </row>
    <row r="1565" ht="15.75" customHeight="1">
      <c r="A1565" s="201"/>
      <c r="B1565" s="167"/>
      <c r="C1565" s="160"/>
      <c r="D1565" s="167"/>
      <c r="E1565" s="96"/>
      <c r="F1565" s="202"/>
      <c r="G1565" s="160"/>
      <c r="H1565" s="160"/>
      <c r="I1565" s="160"/>
      <c r="J1565" s="160"/>
      <c r="K1565" s="203"/>
      <c r="L1565" s="180"/>
      <c r="M1565" s="180"/>
      <c r="N1565" s="180"/>
      <c r="O1565" s="180"/>
      <c r="P1565" s="180"/>
      <c r="Q1565" s="180"/>
      <c r="R1565" s="180"/>
      <c r="S1565" s="204"/>
      <c r="T1565" s="204"/>
      <c r="U1565" s="180"/>
      <c r="V1565" s="180"/>
      <c r="W1565" s="180"/>
      <c r="X1565" s="180"/>
      <c r="Y1565" s="180"/>
      <c r="Z1565" s="180"/>
      <c r="AA1565" s="180"/>
      <c r="AB1565" s="180"/>
      <c r="AC1565" s="180"/>
      <c r="AD1565" s="180"/>
      <c r="AE1565" s="180"/>
      <c r="AF1565" s="180"/>
      <c r="AG1565" s="180"/>
      <c r="AH1565" s="180"/>
    </row>
    <row r="1566" ht="15.75" customHeight="1">
      <c r="A1566" s="201"/>
      <c r="B1566" s="167"/>
      <c r="C1566" s="160"/>
      <c r="D1566" s="167"/>
      <c r="E1566" s="96"/>
      <c r="F1566" s="202"/>
      <c r="G1566" s="160"/>
      <c r="H1566" s="160"/>
      <c r="I1566" s="160"/>
      <c r="J1566" s="160"/>
      <c r="K1566" s="203"/>
      <c r="L1566" s="180"/>
      <c r="M1566" s="180"/>
      <c r="N1566" s="180"/>
      <c r="O1566" s="180"/>
      <c r="P1566" s="180"/>
      <c r="Q1566" s="180"/>
      <c r="R1566" s="180"/>
      <c r="S1566" s="204"/>
      <c r="T1566" s="204"/>
      <c r="U1566" s="180"/>
      <c r="V1566" s="180"/>
      <c r="W1566" s="180"/>
      <c r="X1566" s="180"/>
      <c r="Y1566" s="180"/>
      <c r="Z1566" s="180"/>
      <c r="AA1566" s="180"/>
      <c r="AB1566" s="180"/>
      <c r="AC1566" s="180"/>
      <c r="AD1566" s="180"/>
      <c r="AE1566" s="180"/>
      <c r="AF1566" s="180"/>
      <c r="AG1566" s="180"/>
      <c r="AH1566" s="180"/>
    </row>
    <row r="1567" ht="15.75" customHeight="1">
      <c r="A1567" s="201"/>
      <c r="B1567" s="167"/>
      <c r="C1567" s="160"/>
      <c r="D1567" s="167"/>
      <c r="E1567" s="96"/>
      <c r="F1567" s="202"/>
      <c r="G1567" s="160"/>
      <c r="H1567" s="160"/>
      <c r="I1567" s="160"/>
      <c r="J1567" s="160"/>
      <c r="K1567" s="203"/>
      <c r="L1567" s="180"/>
      <c r="M1567" s="180"/>
      <c r="N1567" s="180"/>
      <c r="O1567" s="180"/>
      <c r="P1567" s="180"/>
      <c r="Q1567" s="180"/>
      <c r="R1567" s="180"/>
      <c r="S1567" s="204"/>
      <c r="T1567" s="204"/>
      <c r="U1567" s="180"/>
      <c r="V1567" s="180"/>
      <c r="W1567" s="180"/>
      <c r="X1567" s="180"/>
      <c r="Y1567" s="180"/>
      <c r="Z1567" s="180"/>
      <c r="AA1567" s="180"/>
      <c r="AB1567" s="180"/>
      <c r="AC1567" s="180"/>
      <c r="AD1567" s="180"/>
      <c r="AE1567" s="180"/>
      <c r="AF1567" s="180"/>
      <c r="AG1567" s="180"/>
      <c r="AH1567" s="180"/>
    </row>
    <row r="1568" ht="15.75" customHeight="1">
      <c r="A1568" s="201"/>
      <c r="B1568" s="167"/>
      <c r="C1568" s="160"/>
      <c r="D1568" s="167"/>
      <c r="E1568" s="96"/>
      <c r="F1568" s="202"/>
      <c r="G1568" s="160"/>
      <c r="H1568" s="160"/>
      <c r="I1568" s="160"/>
      <c r="J1568" s="160"/>
      <c r="K1568" s="203"/>
      <c r="L1568" s="180"/>
      <c r="M1568" s="180"/>
      <c r="N1568" s="180"/>
      <c r="O1568" s="180"/>
      <c r="P1568" s="180"/>
      <c r="Q1568" s="180"/>
      <c r="R1568" s="180"/>
      <c r="S1568" s="204"/>
      <c r="T1568" s="204"/>
      <c r="U1568" s="180"/>
      <c r="V1568" s="180"/>
      <c r="W1568" s="180"/>
      <c r="X1568" s="180"/>
      <c r="Y1568" s="180"/>
      <c r="Z1568" s="180"/>
      <c r="AA1568" s="180"/>
      <c r="AB1568" s="180"/>
      <c r="AC1568" s="180"/>
      <c r="AD1568" s="180"/>
      <c r="AE1568" s="180"/>
      <c r="AF1568" s="180"/>
      <c r="AG1568" s="180"/>
      <c r="AH1568" s="180"/>
    </row>
    <row r="1569" ht="15.75" customHeight="1">
      <c r="A1569" s="201"/>
      <c r="B1569" s="167"/>
      <c r="C1569" s="160"/>
      <c r="D1569" s="167"/>
      <c r="E1569" s="96"/>
      <c r="F1569" s="202"/>
      <c r="G1569" s="160"/>
      <c r="H1569" s="160"/>
      <c r="I1569" s="160"/>
      <c r="J1569" s="160"/>
      <c r="K1569" s="203"/>
      <c r="L1569" s="180"/>
      <c r="M1569" s="180"/>
      <c r="N1569" s="180"/>
      <c r="O1569" s="180"/>
      <c r="P1569" s="180"/>
      <c r="Q1569" s="180"/>
      <c r="R1569" s="180"/>
      <c r="S1569" s="204"/>
      <c r="T1569" s="204"/>
      <c r="U1569" s="180"/>
      <c r="V1569" s="180"/>
      <c r="W1569" s="180"/>
      <c r="X1569" s="180"/>
      <c r="Y1569" s="180"/>
      <c r="Z1569" s="180"/>
      <c r="AA1569" s="180"/>
      <c r="AB1569" s="180"/>
      <c r="AC1569" s="180"/>
      <c r="AD1569" s="180"/>
      <c r="AE1569" s="180"/>
      <c r="AF1569" s="180"/>
      <c r="AG1569" s="180"/>
      <c r="AH1569" s="180"/>
    </row>
    <row r="1570" ht="15.75" customHeight="1">
      <c r="A1570" s="201"/>
      <c r="B1570" s="167"/>
      <c r="C1570" s="160"/>
      <c r="D1570" s="167"/>
      <c r="E1570" s="96"/>
      <c r="F1570" s="202"/>
      <c r="G1570" s="160"/>
      <c r="H1570" s="160"/>
      <c r="I1570" s="160"/>
      <c r="J1570" s="160"/>
      <c r="K1570" s="203"/>
      <c r="L1570" s="180"/>
      <c r="M1570" s="180"/>
      <c r="N1570" s="180"/>
      <c r="O1570" s="180"/>
      <c r="P1570" s="180"/>
      <c r="Q1570" s="180"/>
      <c r="R1570" s="180"/>
      <c r="S1570" s="204"/>
      <c r="T1570" s="204"/>
      <c r="U1570" s="180"/>
      <c r="V1570" s="180"/>
      <c r="W1570" s="180"/>
      <c r="X1570" s="180"/>
      <c r="Y1570" s="180"/>
      <c r="Z1570" s="180"/>
      <c r="AA1570" s="180"/>
      <c r="AB1570" s="180"/>
      <c r="AC1570" s="180"/>
      <c r="AD1570" s="180"/>
      <c r="AE1570" s="180"/>
      <c r="AF1570" s="180"/>
      <c r="AG1570" s="180"/>
      <c r="AH1570" s="180"/>
    </row>
    <row r="1571" ht="15.75" customHeight="1">
      <c r="A1571" s="201"/>
      <c r="B1571" s="167"/>
      <c r="C1571" s="160"/>
      <c r="D1571" s="167"/>
      <c r="E1571" s="96"/>
      <c r="F1571" s="202"/>
      <c r="G1571" s="160"/>
      <c r="H1571" s="160"/>
      <c r="I1571" s="160"/>
      <c r="J1571" s="160"/>
      <c r="K1571" s="203"/>
      <c r="L1571" s="180"/>
      <c r="M1571" s="180"/>
      <c r="N1571" s="180"/>
      <c r="O1571" s="180"/>
      <c r="P1571" s="180"/>
      <c r="Q1571" s="180"/>
      <c r="R1571" s="180"/>
      <c r="S1571" s="204"/>
      <c r="T1571" s="204"/>
      <c r="U1571" s="180"/>
      <c r="V1571" s="180"/>
      <c r="W1571" s="180"/>
      <c r="X1571" s="180"/>
      <c r="Y1571" s="180"/>
      <c r="Z1571" s="180"/>
      <c r="AA1571" s="180"/>
      <c r="AB1571" s="180"/>
      <c r="AC1571" s="180"/>
      <c r="AD1571" s="180"/>
      <c r="AE1571" s="180"/>
      <c r="AF1571" s="180"/>
      <c r="AG1571" s="180"/>
      <c r="AH1571" s="180"/>
    </row>
    <row r="1572" ht="15.75" customHeight="1">
      <c r="A1572" s="201"/>
      <c r="B1572" s="167"/>
      <c r="C1572" s="160"/>
      <c r="D1572" s="167"/>
      <c r="E1572" s="96"/>
      <c r="F1572" s="202"/>
      <c r="G1572" s="160"/>
      <c r="H1572" s="160"/>
      <c r="I1572" s="160"/>
      <c r="J1572" s="160"/>
      <c r="K1572" s="203"/>
      <c r="L1572" s="180"/>
      <c r="M1572" s="180"/>
      <c r="N1572" s="180"/>
      <c r="O1572" s="180"/>
      <c r="P1572" s="180"/>
      <c r="Q1572" s="180"/>
      <c r="R1572" s="180"/>
      <c r="S1572" s="204"/>
      <c r="T1572" s="204"/>
      <c r="U1572" s="180"/>
      <c r="V1572" s="180"/>
      <c r="W1572" s="180"/>
      <c r="X1572" s="180"/>
      <c r="Y1572" s="180"/>
      <c r="Z1572" s="180"/>
      <c r="AA1572" s="180"/>
      <c r="AB1572" s="180"/>
      <c r="AC1572" s="180"/>
      <c r="AD1572" s="180"/>
      <c r="AE1572" s="180"/>
      <c r="AF1572" s="180"/>
      <c r="AG1572" s="180"/>
      <c r="AH1572" s="180"/>
    </row>
    <row r="1573" ht="15.75" customHeight="1">
      <c r="A1573" s="201"/>
      <c r="B1573" s="167"/>
      <c r="C1573" s="160"/>
      <c r="D1573" s="167"/>
      <c r="E1573" s="96"/>
      <c r="F1573" s="202"/>
      <c r="G1573" s="160"/>
      <c r="H1573" s="160"/>
      <c r="I1573" s="160"/>
      <c r="J1573" s="160"/>
      <c r="K1573" s="203"/>
      <c r="L1573" s="180"/>
      <c r="M1573" s="180"/>
      <c r="N1573" s="180"/>
      <c r="O1573" s="180"/>
      <c r="P1573" s="180"/>
      <c r="Q1573" s="180"/>
      <c r="R1573" s="180"/>
      <c r="S1573" s="204"/>
      <c r="T1573" s="204"/>
      <c r="U1573" s="180"/>
      <c r="V1573" s="180"/>
      <c r="W1573" s="180"/>
      <c r="X1573" s="180"/>
      <c r="Y1573" s="180"/>
      <c r="Z1573" s="180"/>
      <c r="AA1573" s="180"/>
      <c r="AB1573" s="180"/>
      <c r="AC1573" s="180"/>
      <c r="AD1573" s="180"/>
      <c r="AE1573" s="180"/>
      <c r="AF1573" s="180"/>
      <c r="AG1573" s="180"/>
      <c r="AH1573" s="180"/>
    </row>
    <row r="1574" ht="15.75" customHeight="1">
      <c r="A1574" s="201"/>
      <c r="B1574" s="167"/>
      <c r="C1574" s="160"/>
      <c r="D1574" s="167"/>
      <c r="E1574" s="96"/>
      <c r="F1574" s="202"/>
      <c r="G1574" s="160"/>
      <c r="H1574" s="160"/>
      <c r="I1574" s="160"/>
      <c r="J1574" s="160"/>
      <c r="K1574" s="203"/>
      <c r="L1574" s="180"/>
      <c r="M1574" s="180"/>
      <c r="N1574" s="180"/>
      <c r="O1574" s="180"/>
      <c r="P1574" s="180"/>
      <c r="Q1574" s="180"/>
      <c r="R1574" s="180"/>
      <c r="S1574" s="204"/>
      <c r="T1574" s="204"/>
      <c r="U1574" s="180"/>
      <c r="V1574" s="180"/>
      <c r="W1574" s="180"/>
      <c r="X1574" s="180"/>
      <c r="Y1574" s="180"/>
      <c r="Z1574" s="180"/>
      <c r="AA1574" s="180"/>
      <c r="AB1574" s="180"/>
      <c r="AC1574" s="180"/>
      <c r="AD1574" s="180"/>
      <c r="AE1574" s="180"/>
      <c r="AF1574" s="180"/>
      <c r="AG1574" s="180"/>
      <c r="AH1574" s="180"/>
    </row>
    <row r="1575" ht="15.75" customHeight="1">
      <c r="A1575" s="201"/>
      <c r="B1575" s="167"/>
      <c r="C1575" s="160"/>
      <c r="D1575" s="167"/>
      <c r="E1575" s="96"/>
      <c r="F1575" s="202"/>
      <c r="G1575" s="160"/>
      <c r="H1575" s="160"/>
      <c r="I1575" s="160"/>
      <c r="J1575" s="160"/>
      <c r="K1575" s="203"/>
      <c r="L1575" s="180"/>
      <c r="M1575" s="180"/>
      <c r="N1575" s="180"/>
      <c r="O1575" s="180"/>
      <c r="P1575" s="180"/>
      <c r="Q1575" s="180"/>
      <c r="R1575" s="180"/>
      <c r="S1575" s="204"/>
      <c r="T1575" s="204"/>
      <c r="U1575" s="180"/>
      <c r="V1575" s="180"/>
      <c r="W1575" s="180"/>
      <c r="X1575" s="180"/>
      <c r="Y1575" s="180"/>
      <c r="Z1575" s="180"/>
      <c r="AA1575" s="180"/>
      <c r="AB1575" s="180"/>
      <c r="AC1575" s="180"/>
      <c r="AD1575" s="180"/>
      <c r="AE1575" s="180"/>
      <c r="AF1575" s="180"/>
      <c r="AG1575" s="180"/>
      <c r="AH1575" s="180"/>
    </row>
    <row r="1576" ht="15.75" customHeight="1">
      <c r="A1576" s="201"/>
      <c r="B1576" s="167"/>
      <c r="C1576" s="160"/>
      <c r="D1576" s="167"/>
      <c r="E1576" s="96"/>
      <c r="F1576" s="202"/>
      <c r="G1576" s="160"/>
      <c r="H1576" s="160"/>
      <c r="I1576" s="160"/>
      <c r="J1576" s="160"/>
      <c r="K1576" s="203"/>
      <c r="L1576" s="180"/>
      <c r="M1576" s="180"/>
      <c r="N1576" s="180"/>
      <c r="O1576" s="180"/>
      <c r="P1576" s="180"/>
      <c r="Q1576" s="180"/>
      <c r="R1576" s="180"/>
      <c r="S1576" s="204"/>
      <c r="T1576" s="204"/>
      <c r="U1576" s="180"/>
      <c r="V1576" s="180"/>
      <c r="W1576" s="180"/>
      <c r="X1576" s="180"/>
      <c r="Y1576" s="180"/>
      <c r="Z1576" s="180"/>
      <c r="AA1576" s="180"/>
      <c r="AB1576" s="180"/>
      <c r="AC1576" s="180"/>
      <c r="AD1576" s="180"/>
      <c r="AE1576" s="180"/>
      <c r="AF1576" s="180"/>
      <c r="AG1576" s="180"/>
      <c r="AH1576" s="180"/>
    </row>
    <row r="1577" ht="15.75" customHeight="1">
      <c r="A1577" s="201"/>
      <c r="B1577" s="167"/>
      <c r="C1577" s="160"/>
      <c r="D1577" s="167"/>
      <c r="E1577" s="96"/>
      <c r="F1577" s="202"/>
      <c r="G1577" s="160"/>
      <c r="H1577" s="160"/>
      <c r="I1577" s="160"/>
      <c r="J1577" s="160"/>
      <c r="K1577" s="203"/>
      <c r="L1577" s="180"/>
      <c r="M1577" s="180"/>
      <c r="N1577" s="180"/>
      <c r="O1577" s="180"/>
      <c r="P1577" s="180"/>
      <c r="Q1577" s="180"/>
      <c r="R1577" s="180"/>
      <c r="S1577" s="204"/>
      <c r="T1577" s="204"/>
      <c r="U1577" s="180"/>
      <c r="V1577" s="180"/>
      <c r="W1577" s="180"/>
      <c r="X1577" s="180"/>
      <c r="Y1577" s="180"/>
      <c r="Z1577" s="180"/>
      <c r="AA1577" s="180"/>
      <c r="AB1577" s="180"/>
      <c r="AC1577" s="180"/>
      <c r="AD1577" s="180"/>
      <c r="AE1577" s="180"/>
      <c r="AF1577" s="180"/>
      <c r="AG1577" s="180"/>
      <c r="AH1577" s="180"/>
    </row>
    <row r="1578" ht="15.75" customHeight="1">
      <c r="A1578" s="201"/>
      <c r="B1578" s="167"/>
      <c r="C1578" s="160"/>
      <c r="D1578" s="167"/>
      <c r="E1578" s="96"/>
      <c r="F1578" s="202"/>
      <c r="G1578" s="160"/>
      <c r="H1578" s="160"/>
      <c r="I1578" s="160"/>
      <c r="J1578" s="160"/>
      <c r="K1578" s="203"/>
      <c r="L1578" s="180"/>
      <c r="M1578" s="180"/>
      <c r="N1578" s="180"/>
      <c r="O1578" s="180"/>
      <c r="P1578" s="180"/>
      <c r="Q1578" s="180"/>
      <c r="R1578" s="180"/>
      <c r="S1578" s="204"/>
      <c r="T1578" s="204"/>
      <c r="U1578" s="180"/>
      <c r="V1578" s="180"/>
      <c r="W1578" s="180"/>
      <c r="X1578" s="180"/>
      <c r="Y1578" s="180"/>
      <c r="Z1578" s="180"/>
      <c r="AA1578" s="180"/>
      <c r="AB1578" s="180"/>
      <c r="AC1578" s="180"/>
      <c r="AD1578" s="180"/>
      <c r="AE1578" s="180"/>
      <c r="AF1578" s="180"/>
      <c r="AG1578" s="180"/>
      <c r="AH1578" s="180"/>
    </row>
    <row r="1579" ht="15.75" customHeight="1">
      <c r="A1579" s="201"/>
      <c r="B1579" s="167"/>
      <c r="C1579" s="160"/>
      <c r="D1579" s="167"/>
      <c r="E1579" s="96"/>
      <c r="F1579" s="202"/>
      <c r="G1579" s="160"/>
      <c r="H1579" s="160"/>
      <c r="I1579" s="160"/>
      <c r="J1579" s="160"/>
      <c r="K1579" s="203"/>
      <c r="L1579" s="180"/>
      <c r="M1579" s="180"/>
      <c r="N1579" s="180"/>
      <c r="O1579" s="180"/>
      <c r="P1579" s="180"/>
      <c r="Q1579" s="180"/>
      <c r="R1579" s="180"/>
      <c r="S1579" s="204"/>
      <c r="T1579" s="204"/>
      <c r="U1579" s="180"/>
      <c r="V1579" s="180"/>
      <c r="W1579" s="180"/>
      <c r="X1579" s="180"/>
      <c r="Y1579" s="180"/>
      <c r="Z1579" s="180"/>
      <c r="AA1579" s="180"/>
      <c r="AB1579" s="180"/>
      <c r="AC1579" s="180"/>
      <c r="AD1579" s="180"/>
      <c r="AE1579" s="180"/>
      <c r="AF1579" s="180"/>
      <c r="AG1579" s="180"/>
      <c r="AH1579" s="180"/>
    </row>
    <row r="1580" ht="15.75" customHeight="1">
      <c r="A1580" s="201"/>
      <c r="B1580" s="167"/>
      <c r="C1580" s="160"/>
      <c r="D1580" s="167"/>
      <c r="E1580" s="96"/>
      <c r="F1580" s="202"/>
      <c r="G1580" s="160"/>
      <c r="H1580" s="160"/>
      <c r="I1580" s="160"/>
      <c r="J1580" s="160"/>
      <c r="K1580" s="203"/>
      <c r="L1580" s="180"/>
      <c r="M1580" s="180"/>
      <c r="N1580" s="180"/>
      <c r="O1580" s="180"/>
      <c r="P1580" s="180"/>
      <c r="Q1580" s="180"/>
      <c r="R1580" s="180"/>
      <c r="S1580" s="204"/>
      <c r="T1580" s="204"/>
      <c r="U1580" s="180"/>
      <c r="V1580" s="180"/>
      <c r="W1580" s="180"/>
      <c r="X1580" s="180"/>
      <c r="Y1580" s="180"/>
      <c r="Z1580" s="180"/>
      <c r="AA1580" s="180"/>
      <c r="AB1580" s="180"/>
      <c r="AC1580" s="180"/>
      <c r="AD1580" s="180"/>
      <c r="AE1580" s="180"/>
      <c r="AF1580" s="180"/>
      <c r="AG1580" s="180"/>
      <c r="AH1580" s="180"/>
    </row>
    <row r="1581" ht="15.75" customHeight="1">
      <c r="A1581" s="201"/>
      <c r="B1581" s="167"/>
      <c r="C1581" s="160"/>
      <c r="D1581" s="167"/>
      <c r="E1581" s="96"/>
      <c r="F1581" s="202"/>
      <c r="G1581" s="160"/>
      <c r="H1581" s="160"/>
      <c r="I1581" s="160"/>
      <c r="J1581" s="160"/>
      <c r="K1581" s="203"/>
      <c r="L1581" s="180"/>
      <c r="M1581" s="180"/>
      <c r="N1581" s="180"/>
      <c r="O1581" s="180"/>
      <c r="P1581" s="180"/>
      <c r="Q1581" s="180"/>
      <c r="R1581" s="180"/>
      <c r="S1581" s="204"/>
      <c r="T1581" s="204"/>
      <c r="U1581" s="180"/>
      <c r="V1581" s="180"/>
      <c r="W1581" s="180"/>
      <c r="X1581" s="180"/>
      <c r="Y1581" s="180"/>
      <c r="Z1581" s="180"/>
      <c r="AA1581" s="180"/>
      <c r="AB1581" s="180"/>
      <c r="AC1581" s="180"/>
      <c r="AD1581" s="180"/>
      <c r="AE1581" s="180"/>
      <c r="AF1581" s="180"/>
      <c r="AG1581" s="180"/>
      <c r="AH1581" s="180"/>
    </row>
    <row r="1582" ht="15.75" customHeight="1">
      <c r="A1582" s="201"/>
      <c r="B1582" s="167"/>
      <c r="C1582" s="160"/>
      <c r="D1582" s="167"/>
      <c r="E1582" s="96"/>
      <c r="F1582" s="202"/>
      <c r="G1582" s="160"/>
      <c r="H1582" s="160"/>
      <c r="I1582" s="160"/>
      <c r="J1582" s="160"/>
      <c r="K1582" s="203"/>
      <c r="L1582" s="180"/>
      <c r="M1582" s="180"/>
      <c r="N1582" s="180"/>
      <c r="O1582" s="180"/>
      <c r="P1582" s="180"/>
      <c r="Q1582" s="180"/>
      <c r="R1582" s="180"/>
      <c r="S1582" s="204"/>
      <c r="T1582" s="204"/>
      <c r="U1582" s="180"/>
      <c r="V1582" s="180"/>
      <c r="W1582" s="180"/>
      <c r="X1582" s="180"/>
      <c r="Y1582" s="180"/>
      <c r="Z1582" s="180"/>
      <c r="AA1582" s="180"/>
      <c r="AB1582" s="180"/>
      <c r="AC1582" s="180"/>
      <c r="AD1582" s="180"/>
      <c r="AE1582" s="180"/>
      <c r="AF1582" s="180"/>
      <c r="AG1582" s="180"/>
      <c r="AH1582" s="180"/>
    </row>
    <row r="1583" ht="15.75" customHeight="1">
      <c r="A1583" s="201"/>
      <c r="B1583" s="167"/>
      <c r="C1583" s="160"/>
      <c r="D1583" s="167"/>
      <c r="E1583" s="96"/>
      <c r="F1583" s="202"/>
      <c r="G1583" s="160"/>
      <c r="H1583" s="160"/>
      <c r="I1583" s="160"/>
      <c r="J1583" s="160"/>
      <c r="K1583" s="203"/>
      <c r="L1583" s="180"/>
      <c r="M1583" s="180"/>
      <c r="N1583" s="180"/>
      <c r="O1583" s="180"/>
      <c r="P1583" s="180"/>
      <c r="Q1583" s="180"/>
      <c r="R1583" s="180"/>
      <c r="S1583" s="204"/>
      <c r="T1583" s="204"/>
      <c r="U1583" s="180"/>
      <c r="V1583" s="180"/>
      <c r="W1583" s="180"/>
      <c r="X1583" s="180"/>
      <c r="Y1583" s="180"/>
      <c r="Z1583" s="180"/>
      <c r="AA1583" s="180"/>
      <c r="AB1583" s="180"/>
      <c r="AC1583" s="180"/>
      <c r="AD1583" s="180"/>
      <c r="AE1583" s="180"/>
      <c r="AF1583" s="180"/>
      <c r="AG1583" s="180"/>
      <c r="AH1583" s="180"/>
    </row>
    <row r="1584" ht="15.75" customHeight="1">
      <c r="A1584" s="201"/>
      <c r="B1584" s="167"/>
      <c r="C1584" s="160"/>
      <c r="D1584" s="167"/>
      <c r="E1584" s="96"/>
      <c r="F1584" s="202"/>
      <c r="G1584" s="160"/>
      <c r="H1584" s="160"/>
      <c r="I1584" s="160"/>
      <c r="J1584" s="160"/>
      <c r="K1584" s="203"/>
      <c r="L1584" s="180"/>
      <c r="M1584" s="180"/>
      <c r="N1584" s="180"/>
      <c r="O1584" s="180"/>
      <c r="P1584" s="180"/>
      <c r="Q1584" s="180"/>
      <c r="R1584" s="180"/>
      <c r="S1584" s="204"/>
      <c r="T1584" s="204"/>
      <c r="U1584" s="180"/>
      <c r="V1584" s="180"/>
      <c r="W1584" s="180"/>
      <c r="X1584" s="180"/>
      <c r="Y1584" s="180"/>
      <c r="Z1584" s="180"/>
      <c r="AA1584" s="180"/>
      <c r="AB1584" s="180"/>
      <c r="AC1584" s="180"/>
      <c r="AD1584" s="180"/>
      <c r="AE1584" s="180"/>
      <c r="AF1584" s="180"/>
      <c r="AG1584" s="180"/>
      <c r="AH1584" s="180"/>
    </row>
    <row r="1585" ht="15.75" customHeight="1">
      <c r="A1585" s="201"/>
      <c r="B1585" s="167"/>
      <c r="C1585" s="160"/>
      <c r="D1585" s="167"/>
      <c r="E1585" s="96"/>
      <c r="F1585" s="202"/>
      <c r="G1585" s="160"/>
      <c r="H1585" s="160"/>
      <c r="I1585" s="160"/>
      <c r="J1585" s="160"/>
      <c r="K1585" s="203"/>
      <c r="L1585" s="180"/>
      <c r="M1585" s="180"/>
      <c r="N1585" s="180"/>
      <c r="O1585" s="180"/>
      <c r="P1585" s="180"/>
      <c r="Q1585" s="180"/>
      <c r="R1585" s="180"/>
      <c r="S1585" s="204"/>
      <c r="T1585" s="204"/>
      <c r="U1585" s="180"/>
      <c r="V1585" s="180"/>
      <c r="W1585" s="180"/>
      <c r="X1585" s="180"/>
      <c r="Y1585" s="180"/>
      <c r="Z1585" s="180"/>
      <c r="AA1585" s="180"/>
      <c r="AB1585" s="180"/>
      <c r="AC1585" s="180"/>
      <c r="AD1585" s="180"/>
      <c r="AE1585" s="180"/>
      <c r="AF1585" s="180"/>
      <c r="AG1585" s="180"/>
      <c r="AH1585" s="180"/>
    </row>
    <row r="1586" ht="15.75" customHeight="1">
      <c r="A1586" s="201"/>
      <c r="B1586" s="167"/>
      <c r="C1586" s="160"/>
      <c r="D1586" s="167"/>
      <c r="E1586" s="96"/>
      <c r="F1586" s="202"/>
      <c r="G1586" s="160"/>
      <c r="H1586" s="160"/>
      <c r="I1586" s="160"/>
      <c r="J1586" s="160"/>
      <c r="K1586" s="203"/>
      <c r="L1586" s="180"/>
      <c r="M1586" s="180"/>
      <c r="N1586" s="180"/>
      <c r="O1586" s="180"/>
      <c r="P1586" s="180"/>
      <c r="Q1586" s="180"/>
      <c r="R1586" s="180"/>
      <c r="S1586" s="204"/>
      <c r="T1586" s="204"/>
      <c r="U1586" s="180"/>
      <c r="V1586" s="180"/>
      <c r="W1586" s="180"/>
      <c r="X1586" s="180"/>
      <c r="Y1586" s="180"/>
      <c r="Z1586" s="180"/>
      <c r="AA1586" s="180"/>
      <c r="AB1586" s="180"/>
      <c r="AC1586" s="180"/>
      <c r="AD1586" s="180"/>
      <c r="AE1586" s="180"/>
      <c r="AF1586" s="180"/>
      <c r="AG1586" s="180"/>
      <c r="AH1586" s="180"/>
    </row>
    <row r="1587" ht="15.75" customHeight="1">
      <c r="A1587" s="201"/>
      <c r="B1587" s="167"/>
      <c r="C1587" s="160"/>
      <c r="D1587" s="167"/>
      <c r="E1587" s="96"/>
      <c r="F1587" s="202"/>
      <c r="G1587" s="160"/>
      <c r="H1587" s="160"/>
      <c r="I1587" s="160"/>
      <c r="J1587" s="160"/>
      <c r="K1587" s="203"/>
      <c r="L1587" s="180"/>
      <c r="M1587" s="180"/>
      <c r="N1587" s="180"/>
      <c r="O1587" s="180"/>
      <c r="P1587" s="180"/>
      <c r="Q1587" s="180"/>
      <c r="R1587" s="180"/>
      <c r="S1587" s="204"/>
      <c r="T1587" s="204"/>
      <c r="U1587" s="180"/>
      <c r="V1587" s="180"/>
      <c r="W1587" s="180"/>
      <c r="X1587" s="180"/>
      <c r="Y1587" s="180"/>
      <c r="Z1587" s="180"/>
      <c r="AA1587" s="180"/>
      <c r="AB1587" s="180"/>
      <c r="AC1587" s="180"/>
      <c r="AD1587" s="180"/>
      <c r="AE1587" s="180"/>
      <c r="AF1587" s="180"/>
      <c r="AG1587" s="180"/>
      <c r="AH1587" s="180"/>
    </row>
    <row r="1588" ht="15.75" customHeight="1">
      <c r="A1588" s="201"/>
      <c r="B1588" s="167"/>
      <c r="C1588" s="160"/>
      <c r="D1588" s="167"/>
      <c r="E1588" s="96"/>
      <c r="F1588" s="202"/>
      <c r="G1588" s="160"/>
      <c r="H1588" s="160"/>
      <c r="I1588" s="160"/>
      <c r="J1588" s="160"/>
      <c r="K1588" s="203"/>
      <c r="L1588" s="180"/>
      <c r="M1588" s="180"/>
      <c r="N1588" s="180"/>
      <c r="O1588" s="180"/>
      <c r="P1588" s="180"/>
      <c r="Q1588" s="180"/>
      <c r="R1588" s="180"/>
      <c r="S1588" s="204"/>
      <c r="T1588" s="204"/>
      <c r="U1588" s="180"/>
      <c r="V1588" s="180"/>
      <c r="W1588" s="180"/>
      <c r="X1588" s="180"/>
      <c r="Y1588" s="180"/>
      <c r="Z1588" s="180"/>
      <c r="AA1588" s="180"/>
      <c r="AB1588" s="180"/>
      <c r="AC1588" s="180"/>
      <c r="AD1588" s="180"/>
      <c r="AE1588" s="180"/>
      <c r="AF1588" s="180"/>
      <c r="AG1588" s="180"/>
      <c r="AH1588" s="180"/>
    </row>
    <row r="1589" ht="15.75" customHeight="1">
      <c r="A1589" s="201"/>
      <c r="B1589" s="167"/>
      <c r="C1589" s="160"/>
      <c r="D1589" s="167"/>
      <c r="E1589" s="96"/>
      <c r="F1589" s="202"/>
      <c r="G1589" s="160"/>
      <c r="H1589" s="160"/>
      <c r="I1589" s="160"/>
      <c r="J1589" s="160"/>
      <c r="K1589" s="203"/>
      <c r="L1589" s="180"/>
      <c r="M1589" s="180"/>
      <c r="N1589" s="180"/>
      <c r="O1589" s="180"/>
      <c r="P1589" s="180"/>
      <c r="Q1589" s="180"/>
      <c r="R1589" s="180"/>
      <c r="S1589" s="204"/>
      <c r="T1589" s="204"/>
      <c r="U1589" s="180"/>
      <c r="V1589" s="180"/>
      <c r="W1589" s="180"/>
      <c r="X1589" s="180"/>
      <c r="Y1589" s="180"/>
      <c r="Z1589" s="180"/>
      <c r="AA1589" s="180"/>
      <c r="AB1589" s="180"/>
      <c r="AC1589" s="180"/>
      <c r="AD1589" s="180"/>
      <c r="AE1589" s="180"/>
      <c r="AF1589" s="180"/>
      <c r="AG1589" s="180"/>
      <c r="AH1589" s="180"/>
    </row>
    <row r="1590" ht="15.75" customHeight="1">
      <c r="A1590" s="201"/>
      <c r="B1590" s="167"/>
      <c r="C1590" s="160"/>
      <c r="D1590" s="167"/>
      <c r="E1590" s="96"/>
      <c r="F1590" s="202"/>
      <c r="G1590" s="160"/>
      <c r="H1590" s="160"/>
      <c r="I1590" s="160"/>
      <c r="J1590" s="160"/>
      <c r="K1590" s="203"/>
      <c r="L1590" s="180"/>
      <c r="M1590" s="180"/>
      <c r="N1590" s="180"/>
      <c r="O1590" s="180"/>
      <c r="P1590" s="180"/>
      <c r="Q1590" s="180"/>
      <c r="R1590" s="180"/>
      <c r="S1590" s="204"/>
      <c r="T1590" s="204"/>
      <c r="U1590" s="180"/>
      <c r="V1590" s="180"/>
      <c r="W1590" s="180"/>
      <c r="X1590" s="180"/>
      <c r="Y1590" s="180"/>
      <c r="Z1590" s="180"/>
      <c r="AA1590" s="180"/>
      <c r="AB1590" s="180"/>
      <c r="AC1590" s="180"/>
      <c r="AD1590" s="180"/>
      <c r="AE1590" s="180"/>
      <c r="AF1590" s="180"/>
      <c r="AG1590" s="180"/>
      <c r="AH1590" s="180"/>
    </row>
    <row r="1591" ht="15.75" customHeight="1">
      <c r="A1591" s="201"/>
      <c r="B1591" s="167"/>
      <c r="C1591" s="160"/>
      <c r="D1591" s="167"/>
      <c r="E1591" s="96"/>
      <c r="F1591" s="202"/>
      <c r="G1591" s="160"/>
      <c r="H1591" s="160"/>
      <c r="I1591" s="160"/>
      <c r="J1591" s="160"/>
      <c r="K1591" s="203"/>
      <c r="L1591" s="180"/>
      <c r="M1591" s="180"/>
      <c r="N1591" s="180"/>
      <c r="O1591" s="180"/>
      <c r="P1591" s="180"/>
      <c r="Q1591" s="180"/>
      <c r="R1591" s="180"/>
      <c r="S1591" s="204"/>
      <c r="T1591" s="204"/>
      <c r="U1591" s="180"/>
      <c r="V1591" s="180"/>
      <c r="W1591" s="180"/>
      <c r="X1591" s="180"/>
      <c r="Y1591" s="180"/>
      <c r="Z1591" s="180"/>
      <c r="AA1591" s="180"/>
      <c r="AB1591" s="180"/>
      <c r="AC1591" s="180"/>
      <c r="AD1591" s="180"/>
      <c r="AE1591" s="180"/>
      <c r="AF1591" s="180"/>
      <c r="AG1591" s="180"/>
      <c r="AH1591" s="180"/>
    </row>
    <row r="1592" ht="15.75" customHeight="1">
      <c r="A1592" s="201"/>
      <c r="B1592" s="167"/>
      <c r="C1592" s="160"/>
      <c r="D1592" s="167"/>
      <c r="E1592" s="96"/>
      <c r="F1592" s="202"/>
      <c r="G1592" s="160"/>
      <c r="H1592" s="160"/>
      <c r="I1592" s="160"/>
      <c r="J1592" s="160"/>
      <c r="K1592" s="203"/>
      <c r="L1592" s="180"/>
      <c r="M1592" s="180"/>
      <c r="N1592" s="180"/>
      <c r="O1592" s="180"/>
      <c r="P1592" s="180"/>
      <c r="Q1592" s="180"/>
      <c r="R1592" s="180"/>
      <c r="S1592" s="204"/>
      <c r="T1592" s="204"/>
      <c r="U1592" s="180"/>
      <c r="V1592" s="180"/>
      <c r="W1592" s="180"/>
      <c r="X1592" s="180"/>
      <c r="Y1592" s="180"/>
      <c r="Z1592" s="180"/>
      <c r="AA1592" s="180"/>
      <c r="AB1592" s="180"/>
      <c r="AC1592" s="180"/>
      <c r="AD1592" s="180"/>
      <c r="AE1592" s="180"/>
      <c r="AF1592" s="180"/>
      <c r="AG1592" s="180"/>
      <c r="AH1592" s="180"/>
    </row>
    <row r="1593" ht="15.75" customHeight="1">
      <c r="A1593" s="201"/>
      <c r="B1593" s="167"/>
      <c r="C1593" s="160"/>
      <c r="D1593" s="167"/>
      <c r="E1593" s="96"/>
      <c r="F1593" s="202"/>
      <c r="G1593" s="160"/>
      <c r="H1593" s="160"/>
      <c r="I1593" s="160"/>
      <c r="J1593" s="160"/>
      <c r="K1593" s="203"/>
      <c r="L1593" s="180"/>
      <c r="M1593" s="180"/>
      <c r="N1593" s="180"/>
      <c r="O1593" s="180"/>
      <c r="P1593" s="180"/>
      <c r="Q1593" s="180"/>
      <c r="R1593" s="180"/>
      <c r="S1593" s="204"/>
      <c r="T1593" s="204"/>
      <c r="U1593" s="180"/>
      <c r="V1593" s="180"/>
      <c r="W1593" s="180"/>
      <c r="X1593" s="180"/>
      <c r="Y1593" s="180"/>
      <c r="Z1593" s="180"/>
      <c r="AA1593" s="180"/>
      <c r="AB1593" s="180"/>
      <c r="AC1593" s="180"/>
      <c r="AD1593" s="180"/>
      <c r="AE1593" s="180"/>
      <c r="AF1593" s="180"/>
      <c r="AG1593" s="180"/>
      <c r="AH1593" s="180"/>
    </row>
    <row r="1594" ht="15.75" customHeight="1">
      <c r="A1594" s="201"/>
      <c r="B1594" s="167"/>
      <c r="C1594" s="160"/>
      <c r="D1594" s="167"/>
      <c r="E1594" s="96"/>
      <c r="F1594" s="202"/>
      <c r="G1594" s="160"/>
      <c r="H1594" s="160"/>
      <c r="I1594" s="160"/>
      <c r="J1594" s="160"/>
      <c r="K1594" s="203"/>
      <c r="L1594" s="180"/>
      <c r="M1594" s="180"/>
      <c r="N1594" s="180"/>
      <c r="O1594" s="180"/>
      <c r="P1594" s="180"/>
      <c r="Q1594" s="180"/>
      <c r="R1594" s="180"/>
      <c r="S1594" s="204"/>
      <c r="T1594" s="204"/>
      <c r="U1594" s="180"/>
      <c r="V1594" s="180"/>
      <c r="W1594" s="180"/>
      <c r="X1594" s="180"/>
      <c r="Y1594" s="180"/>
      <c r="Z1594" s="180"/>
      <c r="AA1594" s="180"/>
      <c r="AB1594" s="180"/>
      <c r="AC1594" s="180"/>
      <c r="AD1594" s="180"/>
      <c r="AE1594" s="180"/>
      <c r="AF1594" s="180"/>
      <c r="AG1594" s="180"/>
      <c r="AH1594" s="180"/>
    </row>
    <row r="1595" ht="15.75" customHeight="1">
      <c r="A1595" s="201"/>
      <c r="B1595" s="167"/>
      <c r="C1595" s="160"/>
      <c r="D1595" s="167"/>
      <c r="E1595" s="96"/>
      <c r="F1595" s="202"/>
      <c r="G1595" s="160"/>
      <c r="H1595" s="160"/>
      <c r="I1595" s="160"/>
      <c r="J1595" s="160"/>
      <c r="K1595" s="203"/>
      <c r="L1595" s="180"/>
      <c r="M1595" s="180"/>
      <c r="N1595" s="180"/>
      <c r="O1595" s="180"/>
      <c r="P1595" s="180"/>
      <c r="Q1595" s="180"/>
      <c r="R1595" s="180"/>
      <c r="S1595" s="204"/>
      <c r="T1595" s="204"/>
      <c r="U1595" s="180"/>
      <c r="V1595" s="180"/>
      <c r="W1595" s="180"/>
      <c r="X1595" s="180"/>
      <c r="Y1595" s="180"/>
      <c r="Z1595" s="180"/>
      <c r="AA1595" s="180"/>
      <c r="AB1595" s="180"/>
      <c r="AC1595" s="180"/>
      <c r="AD1595" s="180"/>
      <c r="AE1595" s="180"/>
      <c r="AF1595" s="180"/>
      <c r="AG1595" s="180"/>
      <c r="AH1595" s="180"/>
    </row>
    <row r="1596" ht="15.75" customHeight="1">
      <c r="A1596" s="201"/>
      <c r="B1596" s="167"/>
      <c r="C1596" s="160"/>
      <c r="D1596" s="167"/>
      <c r="E1596" s="96"/>
      <c r="F1596" s="202"/>
      <c r="G1596" s="160"/>
      <c r="H1596" s="160"/>
      <c r="I1596" s="160"/>
      <c r="J1596" s="160"/>
      <c r="K1596" s="203"/>
      <c r="L1596" s="180"/>
      <c r="M1596" s="180"/>
      <c r="N1596" s="180"/>
      <c r="O1596" s="180"/>
      <c r="P1596" s="180"/>
      <c r="Q1596" s="180"/>
      <c r="R1596" s="180"/>
      <c r="S1596" s="204"/>
      <c r="T1596" s="204"/>
      <c r="U1596" s="180"/>
      <c r="V1596" s="180"/>
      <c r="W1596" s="180"/>
      <c r="X1596" s="180"/>
      <c r="Y1596" s="180"/>
      <c r="Z1596" s="180"/>
      <c r="AA1596" s="180"/>
      <c r="AB1596" s="180"/>
      <c r="AC1596" s="180"/>
      <c r="AD1596" s="180"/>
      <c r="AE1596" s="180"/>
      <c r="AF1596" s="180"/>
      <c r="AG1596" s="180"/>
      <c r="AH1596" s="180"/>
    </row>
    <row r="1597" ht="15.75" customHeight="1">
      <c r="A1597" s="201"/>
      <c r="B1597" s="167"/>
      <c r="C1597" s="160"/>
      <c r="D1597" s="167"/>
      <c r="E1597" s="96"/>
      <c r="F1597" s="202"/>
      <c r="G1597" s="160"/>
      <c r="H1597" s="160"/>
      <c r="I1597" s="160"/>
      <c r="J1597" s="160"/>
      <c r="K1597" s="203"/>
      <c r="L1597" s="180"/>
      <c r="M1597" s="180"/>
      <c r="N1597" s="180"/>
      <c r="O1597" s="180"/>
      <c r="P1597" s="180"/>
      <c r="Q1597" s="180"/>
      <c r="R1597" s="180"/>
      <c r="S1597" s="204"/>
      <c r="T1597" s="204"/>
      <c r="U1597" s="180"/>
      <c r="V1597" s="180"/>
      <c r="W1597" s="180"/>
      <c r="X1597" s="180"/>
      <c r="Y1597" s="180"/>
      <c r="Z1597" s="180"/>
      <c r="AA1597" s="180"/>
      <c r="AB1597" s="180"/>
      <c r="AC1597" s="180"/>
      <c r="AD1597" s="180"/>
      <c r="AE1597" s="180"/>
      <c r="AF1597" s="180"/>
      <c r="AG1597" s="180"/>
      <c r="AH1597" s="180"/>
    </row>
    <row r="1598" ht="15.75" customHeight="1">
      <c r="A1598" s="201"/>
      <c r="B1598" s="167"/>
      <c r="C1598" s="160"/>
      <c r="D1598" s="167"/>
      <c r="E1598" s="96"/>
      <c r="F1598" s="202"/>
      <c r="G1598" s="160"/>
      <c r="H1598" s="160"/>
      <c r="I1598" s="160"/>
      <c r="J1598" s="160"/>
      <c r="K1598" s="203"/>
      <c r="L1598" s="180"/>
      <c r="M1598" s="180"/>
      <c r="N1598" s="180"/>
      <c r="O1598" s="180"/>
      <c r="P1598" s="180"/>
      <c r="Q1598" s="180"/>
      <c r="R1598" s="180"/>
      <c r="S1598" s="204"/>
      <c r="T1598" s="204"/>
      <c r="U1598" s="180"/>
      <c r="V1598" s="180"/>
      <c r="W1598" s="180"/>
      <c r="X1598" s="180"/>
      <c r="Y1598" s="180"/>
      <c r="Z1598" s="180"/>
      <c r="AA1598" s="180"/>
      <c r="AB1598" s="180"/>
      <c r="AC1598" s="180"/>
      <c r="AD1598" s="180"/>
      <c r="AE1598" s="180"/>
      <c r="AF1598" s="180"/>
      <c r="AG1598" s="180"/>
      <c r="AH1598" s="180"/>
    </row>
    <row r="1599" ht="15.75" customHeight="1">
      <c r="A1599" s="201"/>
      <c r="B1599" s="167"/>
      <c r="C1599" s="160"/>
      <c r="D1599" s="167"/>
      <c r="E1599" s="96"/>
      <c r="F1599" s="202"/>
      <c r="G1599" s="160"/>
      <c r="H1599" s="160"/>
      <c r="I1599" s="160"/>
      <c r="J1599" s="160"/>
      <c r="K1599" s="203"/>
      <c r="L1599" s="180"/>
      <c r="M1599" s="180"/>
      <c r="N1599" s="180"/>
      <c r="O1599" s="180"/>
      <c r="P1599" s="180"/>
      <c r="Q1599" s="180"/>
      <c r="R1599" s="180"/>
      <c r="S1599" s="204"/>
      <c r="T1599" s="204"/>
      <c r="U1599" s="180"/>
      <c r="V1599" s="180"/>
      <c r="W1599" s="180"/>
      <c r="X1599" s="180"/>
      <c r="Y1599" s="180"/>
      <c r="Z1599" s="180"/>
      <c r="AA1599" s="180"/>
      <c r="AB1599" s="180"/>
      <c r="AC1599" s="180"/>
      <c r="AD1599" s="180"/>
      <c r="AE1599" s="180"/>
      <c r="AF1599" s="180"/>
      <c r="AG1599" s="180"/>
      <c r="AH1599" s="180"/>
    </row>
    <row r="1600" ht="15.75" customHeight="1">
      <c r="A1600" s="201"/>
      <c r="B1600" s="167"/>
      <c r="C1600" s="160"/>
      <c r="D1600" s="167"/>
      <c r="E1600" s="96"/>
      <c r="F1600" s="202"/>
      <c r="G1600" s="160"/>
      <c r="H1600" s="160"/>
      <c r="I1600" s="160"/>
      <c r="J1600" s="160"/>
      <c r="K1600" s="203"/>
      <c r="L1600" s="180"/>
      <c r="M1600" s="180"/>
      <c r="N1600" s="180"/>
      <c r="O1600" s="180"/>
      <c r="P1600" s="180"/>
      <c r="Q1600" s="180"/>
      <c r="R1600" s="180"/>
      <c r="S1600" s="204"/>
      <c r="T1600" s="204"/>
      <c r="U1600" s="180"/>
      <c r="V1600" s="180"/>
      <c r="W1600" s="180"/>
      <c r="X1600" s="180"/>
      <c r="Y1600" s="180"/>
      <c r="Z1600" s="180"/>
      <c r="AA1600" s="180"/>
      <c r="AB1600" s="180"/>
      <c r="AC1600" s="180"/>
      <c r="AD1600" s="180"/>
      <c r="AE1600" s="180"/>
      <c r="AF1600" s="180"/>
      <c r="AG1600" s="180"/>
      <c r="AH1600" s="180"/>
    </row>
    <row r="1601" ht="15.75" customHeight="1">
      <c r="A1601" s="201"/>
      <c r="B1601" s="167"/>
      <c r="C1601" s="160"/>
      <c r="D1601" s="167"/>
      <c r="E1601" s="96"/>
      <c r="F1601" s="202"/>
      <c r="G1601" s="160"/>
      <c r="H1601" s="160"/>
      <c r="I1601" s="160"/>
      <c r="J1601" s="160"/>
      <c r="K1601" s="203"/>
      <c r="L1601" s="180"/>
      <c r="M1601" s="180"/>
      <c r="N1601" s="180"/>
      <c r="O1601" s="180"/>
      <c r="P1601" s="180"/>
      <c r="Q1601" s="180"/>
      <c r="R1601" s="180"/>
      <c r="S1601" s="204"/>
      <c r="T1601" s="204"/>
      <c r="U1601" s="180"/>
      <c r="V1601" s="180"/>
      <c r="W1601" s="180"/>
      <c r="X1601" s="180"/>
      <c r="Y1601" s="180"/>
      <c r="Z1601" s="180"/>
      <c r="AA1601" s="180"/>
      <c r="AB1601" s="180"/>
      <c r="AC1601" s="180"/>
      <c r="AD1601" s="180"/>
      <c r="AE1601" s="180"/>
      <c r="AF1601" s="180"/>
      <c r="AG1601" s="180"/>
      <c r="AH1601" s="180"/>
    </row>
    <row r="1602" ht="15.75" customHeight="1">
      <c r="A1602" s="201"/>
      <c r="B1602" s="167"/>
      <c r="C1602" s="160"/>
      <c r="D1602" s="167"/>
      <c r="E1602" s="96"/>
      <c r="F1602" s="202"/>
      <c r="G1602" s="160"/>
      <c r="H1602" s="160"/>
      <c r="I1602" s="160"/>
      <c r="J1602" s="160"/>
      <c r="K1602" s="203"/>
      <c r="L1602" s="180"/>
      <c r="M1602" s="180"/>
      <c r="N1602" s="180"/>
      <c r="O1602" s="180"/>
      <c r="P1602" s="180"/>
      <c r="Q1602" s="180"/>
      <c r="R1602" s="180"/>
      <c r="S1602" s="204"/>
      <c r="T1602" s="204"/>
      <c r="U1602" s="180"/>
      <c r="V1602" s="180"/>
      <c r="W1602" s="180"/>
      <c r="X1602" s="180"/>
      <c r="Y1602" s="180"/>
      <c r="Z1602" s="180"/>
      <c r="AA1602" s="180"/>
      <c r="AB1602" s="180"/>
      <c r="AC1602" s="180"/>
      <c r="AD1602" s="180"/>
      <c r="AE1602" s="180"/>
      <c r="AF1602" s="180"/>
      <c r="AG1602" s="180"/>
      <c r="AH1602" s="180"/>
    </row>
    <row r="1603" ht="15.75" customHeight="1">
      <c r="A1603" s="201"/>
      <c r="B1603" s="167"/>
      <c r="C1603" s="160"/>
      <c r="D1603" s="167"/>
      <c r="E1603" s="96"/>
      <c r="F1603" s="202"/>
      <c r="G1603" s="160"/>
      <c r="H1603" s="160"/>
      <c r="I1603" s="160"/>
      <c r="J1603" s="160"/>
      <c r="K1603" s="203"/>
      <c r="L1603" s="180"/>
      <c r="M1603" s="180"/>
      <c r="N1603" s="180"/>
      <c r="O1603" s="180"/>
      <c r="P1603" s="180"/>
      <c r="Q1603" s="180"/>
      <c r="R1603" s="180"/>
      <c r="S1603" s="204"/>
      <c r="T1603" s="204"/>
      <c r="U1603" s="180"/>
      <c r="V1603" s="180"/>
      <c r="W1603" s="180"/>
      <c r="X1603" s="180"/>
      <c r="Y1603" s="180"/>
      <c r="Z1603" s="180"/>
      <c r="AA1603" s="180"/>
      <c r="AB1603" s="180"/>
      <c r="AC1603" s="180"/>
      <c r="AD1603" s="180"/>
      <c r="AE1603" s="180"/>
      <c r="AF1603" s="180"/>
      <c r="AG1603" s="180"/>
      <c r="AH1603" s="180"/>
    </row>
    <row r="1604" ht="15.75" customHeight="1">
      <c r="A1604" s="201"/>
      <c r="B1604" s="167"/>
      <c r="C1604" s="160"/>
      <c r="D1604" s="167"/>
      <c r="E1604" s="96"/>
      <c r="F1604" s="202"/>
      <c r="G1604" s="160"/>
      <c r="H1604" s="160"/>
      <c r="I1604" s="160"/>
      <c r="J1604" s="160"/>
      <c r="K1604" s="203"/>
      <c r="L1604" s="180"/>
      <c r="M1604" s="180"/>
      <c r="N1604" s="180"/>
      <c r="O1604" s="180"/>
      <c r="P1604" s="180"/>
      <c r="Q1604" s="180"/>
      <c r="R1604" s="180"/>
      <c r="S1604" s="204"/>
      <c r="T1604" s="204"/>
      <c r="U1604" s="180"/>
      <c r="V1604" s="180"/>
      <c r="W1604" s="180"/>
      <c r="X1604" s="180"/>
      <c r="Y1604" s="180"/>
      <c r="Z1604" s="180"/>
      <c r="AA1604" s="180"/>
      <c r="AB1604" s="180"/>
      <c r="AC1604" s="180"/>
      <c r="AD1604" s="180"/>
      <c r="AE1604" s="180"/>
      <c r="AF1604" s="180"/>
      <c r="AG1604" s="180"/>
      <c r="AH1604" s="180"/>
    </row>
    <row r="1605" ht="15.75" customHeight="1">
      <c r="A1605" s="201"/>
      <c r="B1605" s="167"/>
      <c r="C1605" s="160"/>
      <c r="D1605" s="167"/>
      <c r="E1605" s="96"/>
      <c r="F1605" s="202"/>
      <c r="G1605" s="160"/>
      <c r="H1605" s="160"/>
      <c r="I1605" s="160"/>
      <c r="J1605" s="160"/>
      <c r="K1605" s="203"/>
      <c r="L1605" s="180"/>
      <c r="M1605" s="180"/>
      <c r="N1605" s="180"/>
      <c r="O1605" s="180"/>
      <c r="P1605" s="180"/>
      <c r="Q1605" s="180"/>
      <c r="R1605" s="180"/>
      <c r="S1605" s="204"/>
      <c r="T1605" s="204"/>
      <c r="U1605" s="180"/>
      <c r="V1605" s="180"/>
      <c r="W1605" s="180"/>
      <c r="X1605" s="180"/>
      <c r="Y1605" s="180"/>
      <c r="Z1605" s="180"/>
      <c r="AA1605" s="180"/>
      <c r="AB1605" s="180"/>
      <c r="AC1605" s="180"/>
      <c r="AD1605" s="180"/>
      <c r="AE1605" s="180"/>
      <c r="AF1605" s="180"/>
      <c r="AG1605" s="180"/>
      <c r="AH1605" s="180"/>
    </row>
    <row r="1606" ht="15.75" customHeight="1">
      <c r="A1606" s="201"/>
      <c r="B1606" s="167"/>
      <c r="C1606" s="160"/>
      <c r="D1606" s="167"/>
      <c r="E1606" s="96"/>
      <c r="F1606" s="202"/>
      <c r="G1606" s="160"/>
      <c r="H1606" s="160"/>
      <c r="I1606" s="160"/>
      <c r="J1606" s="160"/>
      <c r="K1606" s="203"/>
      <c r="L1606" s="180"/>
      <c r="M1606" s="180"/>
      <c r="N1606" s="180"/>
      <c r="O1606" s="180"/>
      <c r="P1606" s="180"/>
      <c r="Q1606" s="180"/>
      <c r="R1606" s="180"/>
      <c r="S1606" s="204"/>
      <c r="T1606" s="204"/>
      <c r="U1606" s="180"/>
      <c r="V1606" s="180"/>
      <c r="W1606" s="180"/>
      <c r="X1606" s="180"/>
      <c r="Y1606" s="180"/>
      <c r="Z1606" s="180"/>
      <c r="AA1606" s="180"/>
      <c r="AB1606" s="180"/>
      <c r="AC1606" s="180"/>
      <c r="AD1606" s="180"/>
      <c r="AE1606" s="180"/>
      <c r="AF1606" s="180"/>
      <c r="AG1606" s="180"/>
      <c r="AH1606" s="180"/>
    </row>
    <row r="1607" ht="15.75" customHeight="1">
      <c r="A1607" s="201"/>
      <c r="B1607" s="167"/>
      <c r="C1607" s="160"/>
      <c r="D1607" s="167"/>
      <c r="E1607" s="96"/>
      <c r="F1607" s="202"/>
      <c r="G1607" s="160"/>
      <c r="H1607" s="160"/>
      <c r="I1607" s="160"/>
      <c r="J1607" s="160"/>
      <c r="K1607" s="203"/>
      <c r="L1607" s="180"/>
      <c r="M1607" s="180"/>
      <c r="N1607" s="180"/>
      <c r="O1607" s="180"/>
      <c r="P1607" s="180"/>
      <c r="Q1607" s="180"/>
      <c r="R1607" s="180"/>
      <c r="S1607" s="204"/>
      <c r="T1607" s="204"/>
      <c r="U1607" s="180"/>
      <c r="V1607" s="180"/>
      <c r="W1607" s="180"/>
      <c r="X1607" s="180"/>
      <c r="Y1607" s="180"/>
      <c r="Z1607" s="180"/>
      <c r="AA1607" s="180"/>
      <c r="AB1607" s="180"/>
      <c r="AC1607" s="180"/>
      <c r="AD1607" s="180"/>
      <c r="AE1607" s="180"/>
      <c r="AF1607" s="180"/>
      <c r="AG1607" s="180"/>
      <c r="AH1607" s="180"/>
    </row>
    <row r="1608" ht="15.75" customHeight="1">
      <c r="A1608" s="201"/>
      <c r="B1608" s="167"/>
      <c r="C1608" s="160"/>
      <c r="D1608" s="167"/>
      <c r="E1608" s="96"/>
      <c r="F1608" s="202"/>
      <c r="G1608" s="160"/>
      <c r="H1608" s="160"/>
      <c r="I1608" s="160"/>
      <c r="J1608" s="160"/>
      <c r="K1608" s="203"/>
      <c r="L1608" s="180"/>
      <c r="M1608" s="180"/>
      <c r="N1608" s="180"/>
      <c r="O1608" s="180"/>
      <c r="P1608" s="180"/>
      <c r="Q1608" s="180"/>
      <c r="R1608" s="180"/>
      <c r="S1608" s="204"/>
      <c r="T1608" s="204"/>
      <c r="U1608" s="180"/>
      <c r="V1608" s="180"/>
      <c r="W1608" s="180"/>
      <c r="X1608" s="180"/>
      <c r="Y1608" s="180"/>
      <c r="Z1608" s="180"/>
      <c r="AA1608" s="180"/>
      <c r="AB1608" s="180"/>
      <c r="AC1608" s="180"/>
      <c r="AD1608" s="180"/>
      <c r="AE1608" s="180"/>
      <c r="AF1608" s="180"/>
      <c r="AG1608" s="180"/>
      <c r="AH1608" s="180"/>
    </row>
    <row r="1609" ht="15.75" customHeight="1">
      <c r="A1609" s="201"/>
      <c r="B1609" s="167"/>
      <c r="C1609" s="160"/>
      <c r="D1609" s="167"/>
      <c r="E1609" s="96"/>
      <c r="F1609" s="202"/>
      <c r="G1609" s="160"/>
      <c r="H1609" s="160"/>
      <c r="I1609" s="160"/>
      <c r="J1609" s="160"/>
      <c r="K1609" s="203"/>
      <c r="L1609" s="180"/>
      <c r="M1609" s="180"/>
      <c r="N1609" s="180"/>
      <c r="O1609" s="180"/>
      <c r="P1609" s="180"/>
      <c r="Q1609" s="180"/>
      <c r="R1609" s="180"/>
      <c r="S1609" s="204"/>
      <c r="T1609" s="204"/>
      <c r="U1609" s="180"/>
      <c r="V1609" s="180"/>
      <c r="W1609" s="180"/>
      <c r="X1609" s="180"/>
      <c r="Y1609" s="180"/>
      <c r="Z1609" s="180"/>
      <c r="AA1609" s="180"/>
      <c r="AB1609" s="180"/>
      <c r="AC1609" s="180"/>
      <c r="AD1609" s="180"/>
      <c r="AE1609" s="180"/>
      <c r="AF1609" s="180"/>
      <c r="AG1609" s="180"/>
      <c r="AH1609" s="180"/>
    </row>
    <row r="1610" ht="15.75" customHeight="1">
      <c r="A1610" s="201"/>
      <c r="B1610" s="167"/>
      <c r="C1610" s="160"/>
      <c r="D1610" s="167"/>
      <c r="E1610" s="96"/>
      <c r="F1610" s="202"/>
      <c r="G1610" s="160"/>
      <c r="H1610" s="160"/>
      <c r="I1610" s="160"/>
      <c r="J1610" s="160"/>
      <c r="K1610" s="203"/>
      <c r="L1610" s="180"/>
      <c r="M1610" s="180"/>
      <c r="N1610" s="180"/>
      <c r="O1610" s="180"/>
      <c r="P1610" s="180"/>
      <c r="Q1610" s="180"/>
      <c r="R1610" s="180"/>
      <c r="S1610" s="204"/>
      <c r="T1610" s="204"/>
      <c r="U1610" s="180"/>
      <c r="V1610" s="180"/>
      <c r="W1610" s="180"/>
      <c r="X1610" s="180"/>
      <c r="Y1610" s="180"/>
      <c r="Z1610" s="180"/>
      <c r="AA1610" s="180"/>
      <c r="AB1610" s="180"/>
      <c r="AC1610" s="180"/>
      <c r="AD1610" s="180"/>
      <c r="AE1610" s="180"/>
      <c r="AF1610" s="180"/>
      <c r="AG1610" s="180"/>
      <c r="AH1610" s="180"/>
    </row>
    <row r="1611" ht="15.75" customHeight="1">
      <c r="A1611" s="201"/>
      <c r="B1611" s="167"/>
      <c r="C1611" s="160"/>
      <c r="D1611" s="167"/>
      <c r="E1611" s="96"/>
      <c r="F1611" s="202"/>
      <c r="G1611" s="160"/>
      <c r="H1611" s="160"/>
      <c r="I1611" s="160"/>
      <c r="J1611" s="160"/>
      <c r="K1611" s="203"/>
      <c r="L1611" s="180"/>
      <c r="M1611" s="180"/>
      <c r="N1611" s="180"/>
      <c r="O1611" s="180"/>
      <c r="P1611" s="180"/>
      <c r="Q1611" s="180"/>
      <c r="R1611" s="180"/>
      <c r="S1611" s="204"/>
      <c r="T1611" s="204"/>
      <c r="U1611" s="180"/>
      <c r="V1611" s="180"/>
      <c r="W1611" s="180"/>
      <c r="X1611" s="180"/>
      <c r="Y1611" s="180"/>
      <c r="Z1611" s="180"/>
      <c r="AA1611" s="180"/>
      <c r="AB1611" s="180"/>
      <c r="AC1611" s="180"/>
      <c r="AD1611" s="180"/>
      <c r="AE1611" s="180"/>
      <c r="AF1611" s="180"/>
      <c r="AG1611" s="180"/>
      <c r="AH1611" s="180"/>
    </row>
    <row r="1612" ht="15.75" customHeight="1">
      <c r="A1612" s="201"/>
      <c r="B1612" s="167"/>
      <c r="C1612" s="160"/>
      <c r="D1612" s="167"/>
      <c r="E1612" s="96"/>
      <c r="F1612" s="202"/>
      <c r="G1612" s="160"/>
      <c r="H1612" s="160"/>
      <c r="I1612" s="160"/>
      <c r="J1612" s="160"/>
      <c r="K1612" s="203"/>
      <c r="L1612" s="180"/>
      <c r="M1612" s="180"/>
      <c r="N1612" s="180"/>
      <c r="O1612" s="180"/>
      <c r="P1612" s="180"/>
      <c r="Q1612" s="180"/>
      <c r="R1612" s="180"/>
      <c r="S1612" s="204"/>
      <c r="T1612" s="204"/>
      <c r="U1612" s="180"/>
      <c r="V1612" s="180"/>
      <c r="W1612" s="180"/>
      <c r="X1612" s="180"/>
      <c r="Y1612" s="180"/>
      <c r="Z1612" s="180"/>
      <c r="AA1612" s="180"/>
      <c r="AB1612" s="180"/>
      <c r="AC1612" s="180"/>
      <c r="AD1612" s="180"/>
      <c r="AE1612" s="180"/>
      <c r="AF1612" s="180"/>
      <c r="AG1612" s="180"/>
      <c r="AH1612" s="180"/>
    </row>
    <row r="1613" ht="15.75" customHeight="1">
      <c r="A1613" s="201"/>
      <c r="B1613" s="167"/>
      <c r="C1613" s="160"/>
      <c r="D1613" s="167"/>
      <c r="E1613" s="96"/>
      <c r="F1613" s="202"/>
      <c r="G1613" s="160"/>
      <c r="H1613" s="160"/>
      <c r="I1613" s="160"/>
      <c r="J1613" s="160"/>
      <c r="K1613" s="203"/>
      <c r="L1613" s="180"/>
      <c r="M1613" s="180"/>
      <c r="N1613" s="180"/>
      <c r="O1613" s="180"/>
      <c r="P1613" s="180"/>
      <c r="Q1613" s="180"/>
      <c r="R1613" s="180"/>
      <c r="S1613" s="204"/>
      <c r="T1613" s="204"/>
      <c r="U1613" s="180"/>
      <c r="V1613" s="180"/>
      <c r="W1613" s="180"/>
      <c r="X1613" s="180"/>
      <c r="Y1613" s="180"/>
      <c r="Z1613" s="180"/>
      <c r="AA1613" s="180"/>
      <c r="AB1613" s="180"/>
      <c r="AC1613" s="180"/>
      <c r="AD1613" s="180"/>
      <c r="AE1613" s="180"/>
      <c r="AF1613" s="180"/>
      <c r="AG1613" s="180"/>
      <c r="AH1613" s="180"/>
    </row>
    <row r="1614" ht="15.75" customHeight="1">
      <c r="A1614" s="201"/>
      <c r="B1614" s="167"/>
      <c r="C1614" s="160"/>
      <c r="D1614" s="167"/>
      <c r="E1614" s="96"/>
      <c r="F1614" s="202"/>
      <c r="G1614" s="160"/>
      <c r="H1614" s="160"/>
      <c r="I1614" s="160"/>
      <c r="J1614" s="160"/>
      <c r="K1614" s="203"/>
      <c r="L1614" s="180"/>
      <c r="M1614" s="180"/>
      <c r="N1614" s="180"/>
      <c r="O1614" s="180"/>
      <c r="P1614" s="180"/>
      <c r="Q1614" s="180"/>
      <c r="R1614" s="180"/>
      <c r="S1614" s="204"/>
      <c r="T1614" s="204"/>
      <c r="U1614" s="180"/>
      <c r="V1614" s="180"/>
      <c r="W1614" s="180"/>
      <c r="X1614" s="180"/>
      <c r="Y1614" s="180"/>
      <c r="Z1614" s="180"/>
      <c r="AA1614" s="180"/>
      <c r="AB1614" s="180"/>
      <c r="AC1614" s="180"/>
      <c r="AD1614" s="180"/>
      <c r="AE1614" s="180"/>
      <c r="AF1614" s="180"/>
      <c r="AG1614" s="180"/>
      <c r="AH1614" s="180"/>
    </row>
    <row r="1615" ht="15.75" customHeight="1">
      <c r="A1615" s="201"/>
      <c r="B1615" s="167"/>
      <c r="C1615" s="160"/>
      <c r="D1615" s="167"/>
      <c r="E1615" s="96"/>
      <c r="F1615" s="202"/>
      <c r="G1615" s="160"/>
      <c r="H1615" s="160"/>
      <c r="I1615" s="160"/>
      <c r="J1615" s="160"/>
      <c r="K1615" s="203"/>
      <c r="L1615" s="180"/>
      <c r="M1615" s="180"/>
      <c r="N1615" s="180"/>
      <c r="O1615" s="180"/>
      <c r="P1615" s="180"/>
      <c r="Q1615" s="180"/>
      <c r="R1615" s="180"/>
      <c r="S1615" s="204"/>
      <c r="T1615" s="204"/>
      <c r="U1615" s="180"/>
      <c r="V1615" s="180"/>
      <c r="W1615" s="180"/>
      <c r="X1615" s="180"/>
      <c r="Y1615" s="180"/>
      <c r="Z1615" s="180"/>
      <c r="AA1615" s="180"/>
      <c r="AB1615" s="180"/>
      <c r="AC1615" s="180"/>
      <c r="AD1615" s="180"/>
      <c r="AE1615" s="180"/>
      <c r="AF1615" s="180"/>
      <c r="AG1615" s="180"/>
      <c r="AH1615" s="180"/>
    </row>
    <row r="1616" ht="15.75" customHeight="1">
      <c r="A1616" s="201"/>
      <c r="B1616" s="167"/>
      <c r="C1616" s="160"/>
      <c r="D1616" s="167"/>
      <c r="E1616" s="96"/>
      <c r="F1616" s="202"/>
      <c r="G1616" s="160"/>
      <c r="H1616" s="160"/>
      <c r="I1616" s="160"/>
      <c r="J1616" s="160"/>
      <c r="K1616" s="203"/>
      <c r="L1616" s="180"/>
      <c r="M1616" s="180"/>
      <c r="N1616" s="180"/>
      <c r="O1616" s="180"/>
      <c r="P1616" s="180"/>
      <c r="Q1616" s="180"/>
      <c r="R1616" s="180"/>
      <c r="S1616" s="204"/>
      <c r="T1616" s="204"/>
      <c r="U1616" s="180"/>
      <c r="V1616" s="180"/>
      <c r="W1616" s="180"/>
      <c r="X1616" s="180"/>
      <c r="Y1616" s="180"/>
      <c r="Z1616" s="180"/>
      <c r="AA1616" s="180"/>
      <c r="AB1616" s="180"/>
      <c r="AC1616" s="180"/>
      <c r="AD1616" s="180"/>
      <c r="AE1616" s="180"/>
      <c r="AF1616" s="180"/>
      <c r="AG1616" s="180"/>
      <c r="AH1616" s="180"/>
    </row>
    <row r="1617" ht="15.75" customHeight="1">
      <c r="A1617" s="201"/>
      <c r="B1617" s="167"/>
      <c r="C1617" s="160"/>
      <c r="D1617" s="167"/>
      <c r="E1617" s="96"/>
      <c r="F1617" s="202"/>
      <c r="G1617" s="160"/>
      <c r="H1617" s="160"/>
      <c r="I1617" s="160"/>
      <c r="J1617" s="160"/>
      <c r="K1617" s="203"/>
      <c r="L1617" s="180"/>
      <c r="M1617" s="180"/>
      <c r="N1617" s="180"/>
      <c r="O1617" s="180"/>
      <c r="P1617" s="180"/>
      <c r="Q1617" s="180"/>
      <c r="R1617" s="180"/>
      <c r="S1617" s="204"/>
      <c r="T1617" s="204"/>
      <c r="U1617" s="180"/>
      <c r="V1617" s="180"/>
      <c r="W1617" s="180"/>
      <c r="X1617" s="180"/>
      <c r="Y1617" s="180"/>
      <c r="Z1617" s="180"/>
      <c r="AA1617" s="180"/>
      <c r="AB1617" s="180"/>
      <c r="AC1617" s="180"/>
      <c r="AD1617" s="180"/>
      <c r="AE1617" s="180"/>
      <c r="AF1617" s="180"/>
      <c r="AG1617" s="180"/>
      <c r="AH1617" s="180"/>
    </row>
    <row r="1618" ht="15.75" customHeight="1">
      <c r="A1618" s="201"/>
      <c r="B1618" s="167"/>
      <c r="C1618" s="160"/>
      <c r="D1618" s="167"/>
      <c r="E1618" s="96"/>
      <c r="F1618" s="202"/>
      <c r="G1618" s="160"/>
      <c r="H1618" s="160"/>
      <c r="I1618" s="160"/>
      <c r="J1618" s="160"/>
      <c r="K1618" s="203"/>
      <c r="L1618" s="180"/>
      <c r="M1618" s="180"/>
      <c r="N1618" s="180"/>
      <c r="O1618" s="180"/>
      <c r="P1618" s="180"/>
      <c r="Q1618" s="180"/>
      <c r="R1618" s="180"/>
      <c r="S1618" s="204"/>
      <c r="T1618" s="204"/>
      <c r="U1618" s="180"/>
      <c r="V1618" s="180"/>
      <c r="W1618" s="180"/>
      <c r="X1618" s="180"/>
      <c r="Y1618" s="180"/>
      <c r="Z1618" s="180"/>
      <c r="AA1618" s="180"/>
      <c r="AB1618" s="180"/>
      <c r="AC1618" s="180"/>
      <c r="AD1618" s="180"/>
      <c r="AE1618" s="180"/>
      <c r="AF1618" s="180"/>
      <c r="AG1618" s="180"/>
      <c r="AH1618" s="180"/>
    </row>
    <row r="1619" ht="15.75" customHeight="1">
      <c r="A1619" s="201"/>
      <c r="B1619" s="167"/>
      <c r="C1619" s="160"/>
      <c r="D1619" s="167"/>
      <c r="E1619" s="96"/>
      <c r="F1619" s="202"/>
      <c r="G1619" s="160"/>
      <c r="H1619" s="160"/>
      <c r="I1619" s="160"/>
      <c r="J1619" s="160"/>
      <c r="K1619" s="203"/>
      <c r="L1619" s="180"/>
      <c r="M1619" s="180"/>
      <c r="N1619" s="180"/>
      <c r="O1619" s="180"/>
      <c r="P1619" s="180"/>
      <c r="Q1619" s="180"/>
      <c r="R1619" s="180"/>
      <c r="S1619" s="204"/>
      <c r="T1619" s="204"/>
      <c r="U1619" s="180"/>
      <c r="V1619" s="180"/>
      <c r="W1619" s="180"/>
      <c r="X1619" s="180"/>
      <c r="Y1619" s="180"/>
      <c r="Z1619" s="180"/>
      <c r="AA1619" s="180"/>
      <c r="AB1619" s="180"/>
      <c r="AC1619" s="180"/>
      <c r="AD1619" s="180"/>
      <c r="AE1619" s="180"/>
      <c r="AF1619" s="180"/>
      <c r="AG1619" s="180"/>
      <c r="AH1619" s="180"/>
    </row>
    <row r="1620" ht="15.75" customHeight="1">
      <c r="A1620" s="201"/>
      <c r="B1620" s="167"/>
      <c r="C1620" s="160"/>
      <c r="D1620" s="167"/>
      <c r="E1620" s="96"/>
      <c r="F1620" s="202"/>
      <c r="G1620" s="160"/>
      <c r="H1620" s="160"/>
      <c r="I1620" s="160"/>
      <c r="J1620" s="160"/>
      <c r="K1620" s="203"/>
      <c r="L1620" s="180"/>
      <c r="M1620" s="180"/>
      <c r="N1620" s="180"/>
      <c r="O1620" s="180"/>
      <c r="P1620" s="180"/>
      <c r="Q1620" s="180"/>
      <c r="R1620" s="180"/>
      <c r="S1620" s="204"/>
      <c r="T1620" s="204"/>
      <c r="U1620" s="180"/>
      <c r="V1620" s="180"/>
      <c r="W1620" s="180"/>
      <c r="X1620" s="180"/>
      <c r="Y1620" s="180"/>
      <c r="Z1620" s="180"/>
      <c r="AA1620" s="180"/>
      <c r="AB1620" s="180"/>
      <c r="AC1620" s="180"/>
      <c r="AD1620" s="180"/>
      <c r="AE1620" s="180"/>
      <c r="AF1620" s="180"/>
      <c r="AG1620" s="180"/>
      <c r="AH1620" s="180"/>
    </row>
    <row r="1621" ht="15.75" customHeight="1">
      <c r="A1621" s="201"/>
      <c r="B1621" s="167"/>
      <c r="C1621" s="160"/>
      <c r="D1621" s="167"/>
      <c r="E1621" s="96"/>
      <c r="F1621" s="202"/>
      <c r="G1621" s="160"/>
      <c r="H1621" s="160"/>
      <c r="I1621" s="160"/>
      <c r="J1621" s="160"/>
      <c r="K1621" s="203"/>
      <c r="L1621" s="180"/>
      <c r="M1621" s="180"/>
      <c r="N1621" s="180"/>
      <c r="O1621" s="180"/>
      <c r="P1621" s="180"/>
      <c r="Q1621" s="180"/>
      <c r="R1621" s="180"/>
      <c r="S1621" s="204"/>
      <c r="T1621" s="204"/>
      <c r="U1621" s="180"/>
      <c r="V1621" s="180"/>
      <c r="W1621" s="180"/>
      <c r="X1621" s="180"/>
      <c r="Y1621" s="180"/>
      <c r="Z1621" s="180"/>
      <c r="AA1621" s="180"/>
      <c r="AB1621" s="180"/>
      <c r="AC1621" s="180"/>
      <c r="AD1621" s="180"/>
      <c r="AE1621" s="180"/>
      <c r="AF1621" s="180"/>
      <c r="AG1621" s="180"/>
      <c r="AH1621" s="180"/>
    </row>
    <row r="1622" ht="15.75" customHeight="1">
      <c r="A1622" s="201"/>
      <c r="B1622" s="167"/>
      <c r="C1622" s="160"/>
      <c r="D1622" s="167"/>
      <c r="E1622" s="96"/>
      <c r="F1622" s="202"/>
      <c r="G1622" s="160"/>
      <c r="H1622" s="160"/>
      <c r="I1622" s="160"/>
      <c r="J1622" s="160"/>
      <c r="K1622" s="203"/>
      <c r="L1622" s="180"/>
      <c r="M1622" s="180"/>
      <c r="N1622" s="180"/>
      <c r="O1622" s="180"/>
      <c r="P1622" s="180"/>
      <c r="Q1622" s="180"/>
      <c r="R1622" s="180"/>
      <c r="S1622" s="204"/>
      <c r="T1622" s="204"/>
      <c r="U1622" s="180"/>
      <c r="V1622" s="180"/>
      <c r="W1622" s="180"/>
      <c r="X1622" s="180"/>
      <c r="Y1622" s="180"/>
      <c r="Z1622" s="180"/>
      <c r="AA1622" s="180"/>
      <c r="AB1622" s="180"/>
      <c r="AC1622" s="180"/>
      <c r="AD1622" s="180"/>
      <c r="AE1622" s="180"/>
      <c r="AF1622" s="180"/>
      <c r="AG1622" s="180"/>
      <c r="AH1622" s="180"/>
    </row>
    <row r="1623" ht="15.75" customHeight="1">
      <c r="A1623" s="201"/>
      <c r="B1623" s="167"/>
      <c r="C1623" s="160"/>
      <c r="D1623" s="167"/>
      <c r="E1623" s="96"/>
      <c r="F1623" s="202"/>
      <c r="G1623" s="160"/>
      <c r="H1623" s="160"/>
      <c r="I1623" s="160"/>
      <c r="J1623" s="160"/>
      <c r="K1623" s="203"/>
      <c r="L1623" s="180"/>
      <c r="M1623" s="180"/>
      <c r="N1623" s="180"/>
      <c r="O1623" s="180"/>
      <c r="P1623" s="180"/>
      <c r="Q1623" s="180"/>
      <c r="R1623" s="180"/>
      <c r="S1623" s="204"/>
      <c r="T1623" s="204"/>
      <c r="U1623" s="180"/>
      <c r="V1623" s="180"/>
      <c r="W1623" s="180"/>
      <c r="X1623" s="180"/>
      <c r="Y1623" s="180"/>
      <c r="Z1623" s="180"/>
      <c r="AA1623" s="180"/>
      <c r="AB1623" s="180"/>
      <c r="AC1623" s="180"/>
      <c r="AD1623" s="180"/>
      <c r="AE1623" s="180"/>
      <c r="AF1623" s="180"/>
      <c r="AG1623" s="180"/>
      <c r="AH1623" s="180"/>
    </row>
    <row r="1624" ht="15.75" customHeight="1">
      <c r="A1624" s="201"/>
      <c r="B1624" s="167"/>
      <c r="C1624" s="160"/>
      <c r="D1624" s="167"/>
      <c r="E1624" s="96"/>
      <c r="F1624" s="202"/>
      <c r="G1624" s="160"/>
      <c r="H1624" s="160"/>
      <c r="I1624" s="160"/>
      <c r="J1624" s="160"/>
      <c r="K1624" s="203"/>
      <c r="L1624" s="180"/>
      <c r="M1624" s="180"/>
      <c r="N1624" s="180"/>
      <c r="O1624" s="180"/>
      <c r="P1624" s="180"/>
      <c r="Q1624" s="180"/>
      <c r="R1624" s="180"/>
      <c r="S1624" s="204"/>
      <c r="T1624" s="204"/>
      <c r="U1624" s="180"/>
      <c r="V1624" s="180"/>
      <c r="W1624" s="180"/>
      <c r="X1624" s="180"/>
      <c r="Y1624" s="180"/>
      <c r="Z1624" s="180"/>
      <c r="AA1624" s="180"/>
      <c r="AB1624" s="180"/>
      <c r="AC1624" s="180"/>
      <c r="AD1624" s="180"/>
      <c r="AE1624" s="180"/>
      <c r="AF1624" s="180"/>
      <c r="AG1624" s="180"/>
      <c r="AH1624" s="180"/>
    </row>
    <row r="1625" ht="15.75" customHeight="1">
      <c r="A1625" s="201"/>
      <c r="B1625" s="167"/>
      <c r="C1625" s="160"/>
      <c r="D1625" s="167"/>
      <c r="E1625" s="96"/>
      <c r="F1625" s="202"/>
      <c r="G1625" s="160"/>
      <c r="H1625" s="160"/>
      <c r="I1625" s="160"/>
      <c r="J1625" s="160"/>
      <c r="K1625" s="203"/>
      <c r="L1625" s="180"/>
      <c r="M1625" s="180"/>
      <c r="N1625" s="180"/>
      <c r="O1625" s="180"/>
      <c r="P1625" s="180"/>
      <c r="Q1625" s="180"/>
      <c r="R1625" s="180"/>
      <c r="S1625" s="204"/>
      <c r="T1625" s="204"/>
      <c r="U1625" s="180"/>
      <c r="V1625" s="180"/>
      <c r="W1625" s="180"/>
      <c r="X1625" s="180"/>
      <c r="Y1625" s="180"/>
      <c r="Z1625" s="180"/>
      <c r="AA1625" s="180"/>
      <c r="AB1625" s="180"/>
      <c r="AC1625" s="180"/>
      <c r="AD1625" s="180"/>
      <c r="AE1625" s="180"/>
      <c r="AF1625" s="180"/>
      <c r="AG1625" s="180"/>
      <c r="AH1625" s="180"/>
    </row>
    <row r="1626" ht="15.75" customHeight="1">
      <c r="A1626" s="201"/>
      <c r="B1626" s="167"/>
      <c r="C1626" s="160"/>
      <c r="D1626" s="167"/>
      <c r="E1626" s="96"/>
      <c r="F1626" s="202"/>
      <c r="G1626" s="160"/>
      <c r="H1626" s="160"/>
      <c r="I1626" s="160"/>
      <c r="J1626" s="160"/>
      <c r="K1626" s="203"/>
      <c r="L1626" s="180"/>
      <c r="M1626" s="180"/>
      <c r="N1626" s="180"/>
      <c r="O1626" s="180"/>
      <c r="P1626" s="180"/>
      <c r="Q1626" s="180"/>
      <c r="R1626" s="180"/>
      <c r="S1626" s="204"/>
      <c r="T1626" s="204"/>
      <c r="U1626" s="180"/>
      <c r="V1626" s="180"/>
      <c r="W1626" s="180"/>
      <c r="X1626" s="180"/>
      <c r="Y1626" s="180"/>
      <c r="Z1626" s="180"/>
      <c r="AA1626" s="180"/>
      <c r="AB1626" s="180"/>
      <c r="AC1626" s="180"/>
      <c r="AD1626" s="180"/>
      <c r="AE1626" s="180"/>
      <c r="AF1626" s="180"/>
      <c r="AG1626" s="180"/>
      <c r="AH1626" s="180"/>
    </row>
    <row r="1627" ht="15.75" customHeight="1">
      <c r="A1627" s="201"/>
      <c r="B1627" s="167"/>
      <c r="C1627" s="160"/>
      <c r="D1627" s="167"/>
      <c r="E1627" s="96"/>
      <c r="F1627" s="202"/>
      <c r="G1627" s="160"/>
      <c r="H1627" s="160"/>
      <c r="I1627" s="160"/>
      <c r="J1627" s="160"/>
      <c r="K1627" s="203"/>
      <c r="L1627" s="180"/>
      <c r="M1627" s="180"/>
      <c r="N1627" s="180"/>
      <c r="O1627" s="180"/>
      <c r="P1627" s="180"/>
      <c r="Q1627" s="180"/>
      <c r="R1627" s="180"/>
      <c r="S1627" s="204"/>
      <c r="T1627" s="204"/>
      <c r="U1627" s="180"/>
      <c r="V1627" s="180"/>
      <c r="W1627" s="180"/>
      <c r="X1627" s="180"/>
      <c r="Y1627" s="180"/>
      <c r="Z1627" s="180"/>
      <c r="AA1627" s="180"/>
      <c r="AB1627" s="180"/>
      <c r="AC1627" s="180"/>
      <c r="AD1627" s="180"/>
      <c r="AE1627" s="180"/>
      <c r="AF1627" s="180"/>
      <c r="AG1627" s="180"/>
      <c r="AH1627" s="180"/>
    </row>
    <row r="1628" ht="15.75" customHeight="1">
      <c r="A1628" s="201"/>
      <c r="B1628" s="167"/>
      <c r="C1628" s="160"/>
      <c r="D1628" s="167"/>
      <c r="E1628" s="96"/>
      <c r="F1628" s="202"/>
      <c r="G1628" s="160"/>
      <c r="H1628" s="160"/>
      <c r="I1628" s="160"/>
      <c r="J1628" s="160"/>
      <c r="K1628" s="203"/>
      <c r="L1628" s="180"/>
      <c r="M1628" s="180"/>
      <c r="N1628" s="180"/>
      <c r="O1628" s="180"/>
      <c r="P1628" s="180"/>
      <c r="Q1628" s="180"/>
      <c r="R1628" s="180"/>
      <c r="S1628" s="204"/>
      <c r="T1628" s="204"/>
      <c r="U1628" s="180"/>
      <c r="V1628" s="180"/>
      <c r="W1628" s="180"/>
      <c r="X1628" s="180"/>
      <c r="Y1628" s="180"/>
      <c r="Z1628" s="180"/>
      <c r="AA1628" s="180"/>
      <c r="AB1628" s="180"/>
      <c r="AC1628" s="180"/>
      <c r="AD1628" s="180"/>
      <c r="AE1628" s="180"/>
      <c r="AF1628" s="180"/>
      <c r="AG1628" s="180"/>
      <c r="AH1628" s="180"/>
    </row>
    <row r="1629" ht="15.75" customHeight="1">
      <c r="A1629" s="201"/>
      <c r="B1629" s="167"/>
      <c r="C1629" s="160"/>
      <c r="D1629" s="167"/>
      <c r="E1629" s="96"/>
      <c r="F1629" s="202"/>
      <c r="G1629" s="160"/>
      <c r="H1629" s="160"/>
      <c r="I1629" s="160"/>
      <c r="J1629" s="160"/>
      <c r="K1629" s="203"/>
      <c r="L1629" s="180"/>
      <c r="M1629" s="180"/>
      <c r="N1629" s="180"/>
      <c r="O1629" s="180"/>
      <c r="P1629" s="180"/>
      <c r="Q1629" s="180"/>
      <c r="R1629" s="180"/>
      <c r="S1629" s="204"/>
      <c r="T1629" s="204"/>
      <c r="U1629" s="180"/>
      <c r="V1629" s="180"/>
      <c r="W1629" s="180"/>
      <c r="X1629" s="180"/>
      <c r="Y1629" s="180"/>
      <c r="Z1629" s="180"/>
      <c r="AA1629" s="180"/>
      <c r="AB1629" s="180"/>
      <c r="AC1629" s="180"/>
      <c r="AD1629" s="180"/>
      <c r="AE1629" s="180"/>
      <c r="AF1629" s="180"/>
      <c r="AG1629" s="180"/>
      <c r="AH1629" s="180"/>
    </row>
    <row r="1630" ht="15.75" customHeight="1">
      <c r="A1630" s="201"/>
      <c r="B1630" s="167"/>
      <c r="C1630" s="160"/>
      <c r="D1630" s="167"/>
      <c r="E1630" s="96"/>
      <c r="F1630" s="202"/>
      <c r="G1630" s="160"/>
      <c r="H1630" s="160"/>
      <c r="I1630" s="160"/>
      <c r="J1630" s="160"/>
      <c r="K1630" s="203"/>
      <c r="L1630" s="180"/>
      <c r="M1630" s="180"/>
      <c r="N1630" s="180"/>
      <c r="O1630" s="180"/>
      <c r="P1630" s="180"/>
      <c r="Q1630" s="180"/>
      <c r="R1630" s="180"/>
      <c r="S1630" s="204"/>
      <c r="T1630" s="204"/>
      <c r="U1630" s="180"/>
      <c r="V1630" s="180"/>
      <c r="W1630" s="180"/>
      <c r="X1630" s="180"/>
      <c r="Y1630" s="180"/>
      <c r="Z1630" s="180"/>
      <c r="AA1630" s="180"/>
      <c r="AB1630" s="180"/>
      <c r="AC1630" s="180"/>
      <c r="AD1630" s="180"/>
      <c r="AE1630" s="180"/>
      <c r="AF1630" s="180"/>
      <c r="AG1630" s="180"/>
      <c r="AH1630" s="180"/>
    </row>
    <row r="1631" ht="15.75" customHeight="1">
      <c r="A1631" s="201"/>
      <c r="B1631" s="167"/>
      <c r="C1631" s="160"/>
      <c r="D1631" s="167"/>
      <c r="E1631" s="96"/>
      <c r="F1631" s="202"/>
      <c r="G1631" s="160"/>
      <c r="H1631" s="160"/>
      <c r="I1631" s="160"/>
      <c r="J1631" s="160"/>
      <c r="K1631" s="203"/>
      <c r="L1631" s="180"/>
      <c r="M1631" s="180"/>
      <c r="N1631" s="180"/>
      <c r="O1631" s="180"/>
      <c r="P1631" s="180"/>
      <c r="Q1631" s="180"/>
      <c r="R1631" s="180"/>
      <c r="S1631" s="204"/>
      <c r="T1631" s="204"/>
      <c r="U1631" s="180"/>
      <c r="V1631" s="180"/>
      <c r="W1631" s="180"/>
      <c r="X1631" s="180"/>
      <c r="Y1631" s="180"/>
      <c r="Z1631" s="180"/>
      <c r="AA1631" s="180"/>
      <c r="AB1631" s="180"/>
      <c r="AC1631" s="180"/>
      <c r="AD1631" s="180"/>
      <c r="AE1631" s="180"/>
      <c r="AF1631" s="180"/>
      <c r="AG1631" s="180"/>
      <c r="AH1631" s="180"/>
    </row>
    <row r="1632" ht="15.75" customHeight="1">
      <c r="A1632" s="201"/>
      <c r="B1632" s="167"/>
      <c r="C1632" s="160"/>
      <c r="D1632" s="167"/>
      <c r="E1632" s="96"/>
      <c r="F1632" s="202"/>
      <c r="G1632" s="160"/>
      <c r="H1632" s="160"/>
      <c r="I1632" s="160"/>
      <c r="J1632" s="160"/>
      <c r="K1632" s="203"/>
      <c r="L1632" s="180"/>
      <c r="M1632" s="180"/>
      <c r="N1632" s="180"/>
      <c r="O1632" s="180"/>
      <c r="P1632" s="180"/>
      <c r="Q1632" s="180"/>
      <c r="R1632" s="180"/>
      <c r="S1632" s="204"/>
      <c r="T1632" s="204"/>
      <c r="U1632" s="180"/>
      <c r="V1632" s="180"/>
      <c r="W1632" s="180"/>
      <c r="X1632" s="180"/>
      <c r="Y1632" s="180"/>
      <c r="Z1632" s="180"/>
      <c r="AA1632" s="180"/>
      <c r="AB1632" s="180"/>
      <c r="AC1632" s="180"/>
      <c r="AD1632" s="180"/>
      <c r="AE1632" s="180"/>
      <c r="AF1632" s="180"/>
      <c r="AG1632" s="180"/>
      <c r="AH1632" s="180"/>
    </row>
    <row r="1633" ht="15.75" customHeight="1">
      <c r="A1633" s="201"/>
      <c r="B1633" s="167"/>
      <c r="C1633" s="160"/>
      <c r="D1633" s="167"/>
      <c r="E1633" s="96"/>
      <c r="F1633" s="202"/>
      <c r="G1633" s="160"/>
      <c r="H1633" s="160"/>
      <c r="I1633" s="160"/>
      <c r="J1633" s="160"/>
      <c r="K1633" s="203"/>
      <c r="L1633" s="180"/>
      <c r="M1633" s="180"/>
      <c r="N1633" s="180"/>
      <c r="O1633" s="180"/>
      <c r="P1633" s="180"/>
      <c r="Q1633" s="180"/>
      <c r="R1633" s="180"/>
      <c r="S1633" s="204"/>
      <c r="T1633" s="204"/>
      <c r="U1633" s="180"/>
      <c r="V1633" s="180"/>
      <c r="W1633" s="180"/>
      <c r="X1633" s="180"/>
      <c r="Y1633" s="180"/>
      <c r="Z1633" s="180"/>
      <c r="AA1633" s="180"/>
      <c r="AB1633" s="180"/>
      <c r="AC1633" s="180"/>
      <c r="AD1633" s="180"/>
      <c r="AE1633" s="180"/>
      <c r="AF1633" s="180"/>
      <c r="AG1633" s="180"/>
      <c r="AH1633" s="180"/>
    </row>
    <row r="1634" ht="15.75" customHeight="1">
      <c r="A1634" s="201"/>
      <c r="B1634" s="167"/>
      <c r="C1634" s="160"/>
      <c r="D1634" s="167"/>
      <c r="E1634" s="96"/>
      <c r="F1634" s="202"/>
      <c r="G1634" s="160"/>
      <c r="H1634" s="160"/>
      <c r="I1634" s="160"/>
      <c r="J1634" s="160"/>
      <c r="K1634" s="203"/>
      <c r="L1634" s="180"/>
      <c r="M1634" s="180"/>
      <c r="N1634" s="180"/>
      <c r="O1634" s="180"/>
      <c r="P1634" s="180"/>
      <c r="Q1634" s="180"/>
      <c r="R1634" s="180"/>
      <c r="S1634" s="204"/>
      <c r="T1634" s="204"/>
      <c r="U1634" s="180"/>
      <c r="V1634" s="180"/>
      <c r="W1634" s="180"/>
      <c r="X1634" s="180"/>
      <c r="Y1634" s="180"/>
      <c r="Z1634" s="180"/>
      <c r="AA1634" s="180"/>
      <c r="AB1634" s="180"/>
      <c r="AC1634" s="180"/>
      <c r="AD1634" s="180"/>
      <c r="AE1634" s="180"/>
      <c r="AF1634" s="180"/>
      <c r="AG1634" s="180"/>
      <c r="AH1634" s="180"/>
    </row>
    <row r="1635" ht="15.75" customHeight="1">
      <c r="A1635" s="201"/>
      <c r="B1635" s="167"/>
      <c r="C1635" s="160"/>
      <c r="D1635" s="167"/>
      <c r="E1635" s="96"/>
      <c r="F1635" s="202"/>
      <c r="G1635" s="160"/>
      <c r="H1635" s="160"/>
      <c r="I1635" s="160"/>
      <c r="J1635" s="160"/>
      <c r="K1635" s="203"/>
      <c r="L1635" s="180"/>
      <c r="M1635" s="180"/>
      <c r="N1635" s="180"/>
      <c r="O1635" s="180"/>
      <c r="P1635" s="180"/>
      <c r="Q1635" s="180"/>
      <c r="R1635" s="180"/>
      <c r="S1635" s="204"/>
      <c r="T1635" s="204"/>
      <c r="U1635" s="180"/>
      <c r="V1635" s="180"/>
      <c r="W1635" s="180"/>
      <c r="X1635" s="180"/>
      <c r="Y1635" s="180"/>
      <c r="Z1635" s="180"/>
      <c r="AA1635" s="180"/>
      <c r="AB1635" s="180"/>
      <c r="AC1635" s="180"/>
      <c r="AD1635" s="180"/>
      <c r="AE1635" s="180"/>
      <c r="AF1635" s="180"/>
      <c r="AG1635" s="180"/>
      <c r="AH1635" s="180"/>
    </row>
    <row r="1636" ht="15.75" customHeight="1">
      <c r="A1636" s="201"/>
      <c r="B1636" s="167"/>
      <c r="C1636" s="160"/>
      <c r="D1636" s="167"/>
      <c r="E1636" s="96"/>
      <c r="F1636" s="202"/>
      <c r="G1636" s="160"/>
      <c r="H1636" s="160"/>
      <c r="I1636" s="160"/>
      <c r="J1636" s="160"/>
      <c r="K1636" s="203"/>
      <c r="L1636" s="180"/>
      <c r="M1636" s="180"/>
      <c r="N1636" s="180"/>
      <c r="O1636" s="180"/>
      <c r="P1636" s="180"/>
      <c r="Q1636" s="180"/>
      <c r="R1636" s="180"/>
      <c r="S1636" s="204"/>
      <c r="T1636" s="204"/>
      <c r="U1636" s="180"/>
      <c r="V1636" s="180"/>
      <c r="W1636" s="180"/>
      <c r="X1636" s="180"/>
      <c r="Y1636" s="180"/>
      <c r="Z1636" s="180"/>
      <c r="AA1636" s="180"/>
      <c r="AB1636" s="180"/>
      <c r="AC1636" s="180"/>
      <c r="AD1636" s="180"/>
      <c r="AE1636" s="180"/>
      <c r="AF1636" s="180"/>
      <c r="AG1636" s="180"/>
      <c r="AH1636" s="180"/>
    </row>
    <row r="1637" ht="15.75" customHeight="1">
      <c r="A1637" s="201"/>
      <c r="B1637" s="167"/>
      <c r="C1637" s="160"/>
      <c r="D1637" s="167"/>
      <c r="E1637" s="96"/>
      <c r="F1637" s="202"/>
      <c r="G1637" s="160"/>
      <c r="H1637" s="160"/>
      <c r="I1637" s="160"/>
      <c r="J1637" s="160"/>
      <c r="K1637" s="203"/>
      <c r="L1637" s="180"/>
      <c r="M1637" s="180"/>
      <c r="N1637" s="180"/>
      <c r="O1637" s="180"/>
      <c r="P1637" s="180"/>
      <c r="Q1637" s="180"/>
      <c r="R1637" s="180"/>
      <c r="S1637" s="204"/>
      <c r="T1637" s="204"/>
      <c r="U1637" s="180"/>
      <c r="V1637" s="180"/>
      <c r="W1637" s="180"/>
      <c r="X1637" s="180"/>
      <c r="Y1637" s="180"/>
      <c r="Z1637" s="180"/>
      <c r="AA1637" s="180"/>
      <c r="AB1637" s="180"/>
      <c r="AC1637" s="180"/>
      <c r="AD1637" s="180"/>
      <c r="AE1637" s="180"/>
      <c r="AF1637" s="180"/>
      <c r="AG1637" s="180"/>
      <c r="AH1637" s="180"/>
    </row>
    <row r="1638" ht="15.75" customHeight="1">
      <c r="A1638" s="201"/>
      <c r="B1638" s="167"/>
      <c r="C1638" s="160"/>
      <c r="D1638" s="167"/>
      <c r="E1638" s="96"/>
      <c r="F1638" s="202"/>
      <c r="G1638" s="160"/>
      <c r="H1638" s="160"/>
      <c r="I1638" s="160"/>
      <c r="J1638" s="160"/>
      <c r="K1638" s="203"/>
      <c r="L1638" s="180"/>
      <c r="M1638" s="180"/>
      <c r="N1638" s="180"/>
      <c r="O1638" s="180"/>
      <c r="P1638" s="180"/>
      <c r="Q1638" s="180"/>
      <c r="R1638" s="180"/>
      <c r="S1638" s="204"/>
      <c r="T1638" s="204"/>
      <c r="U1638" s="180"/>
      <c r="V1638" s="180"/>
      <c r="W1638" s="180"/>
      <c r="X1638" s="180"/>
      <c r="Y1638" s="180"/>
      <c r="Z1638" s="180"/>
      <c r="AA1638" s="180"/>
      <c r="AB1638" s="180"/>
      <c r="AC1638" s="180"/>
      <c r="AD1638" s="180"/>
      <c r="AE1638" s="180"/>
      <c r="AF1638" s="180"/>
      <c r="AG1638" s="180"/>
      <c r="AH1638" s="180"/>
    </row>
    <row r="1639" ht="15.75" customHeight="1">
      <c r="A1639" s="201"/>
      <c r="B1639" s="167"/>
      <c r="C1639" s="160"/>
      <c r="D1639" s="167"/>
      <c r="E1639" s="96"/>
      <c r="F1639" s="202"/>
      <c r="G1639" s="160"/>
      <c r="H1639" s="160"/>
      <c r="I1639" s="160"/>
      <c r="J1639" s="160"/>
      <c r="K1639" s="203"/>
      <c r="L1639" s="180"/>
      <c r="M1639" s="180"/>
      <c r="N1639" s="180"/>
      <c r="O1639" s="180"/>
      <c r="P1639" s="180"/>
      <c r="Q1639" s="180"/>
      <c r="R1639" s="180"/>
      <c r="S1639" s="204"/>
      <c r="T1639" s="204"/>
      <c r="U1639" s="180"/>
      <c r="V1639" s="180"/>
      <c r="W1639" s="180"/>
      <c r="X1639" s="180"/>
      <c r="Y1639" s="180"/>
      <c r="Z1639" s="180"/>
      <c r="AA1639" s="180"/>
      <c r="AB1639" s="180"/>
      <c r="AC1639" s="180"/>
      <c r="AD1639" s="180"/>
      <c r="AE1639" s="180"/>
      <c r="AF1639" s="180"/>
      <c r="AG1639" s="180"/>
      <c r="AH1639" s="180"/>
    </row>
    <row r="1640" ht="15.75" customHeight="1">
      <c r="A1640" s="201"/>
      <c r="B1640" s="167"/>
      <c r="C1640" s="160"/>
      <c r="D1640" s="167"/>
      <c r="E1640" s="96"/>
      <c r="F1640" s="202"/>
      <c r="G1640" s="160"/>
      <c r="H1640" s="160"/>
      <c r="I1640" s="160"/>
      <c r="J1640" s="160"/>
      <c r="K1640" s="203"/>
      <c r="L1640" s="180"/>
      <c r="M1640" s="180"/>
      <c r="N1640" s="180"/>
      <c r="O1640" s="180"/>
      <c r="P1640" s="180"/>
      <c r="Q1640" s="180"/>
      <c r="R1640" s="180"/>
      <c r="S1640" s="204"/>
      <c r="T1640" s="204"/>
      <c r="U1640" s="180"/>
      <c r="V1640" s="180"/>
      <c r="W1640" s="180"/>
      <c r="X1640" s="180"/>
      <c r="Y1640" s="180"/>
      <c r="Z1640" s="180"/>
      <c r="AA1640" s="180"/>
      <c r="AB1640" s="180"/>
      <c r="AC1640" s="180"/>
      <c r="AD1640" s="180"/>
      <c r="AE1640" s="180"/>
      <c r="AF1640" s="180"/>
      <c r="AG1640" s="180"/>
      <c r="AH1640" s="180"/>
    </row>
    <row r="1641" ht="15.75" customHeight="1">
      <c r="A1641" s="201"/>
      <c r="B1641" s="167"/>
      <c r="C1641" s="160"/>
      <c r="D1641" s="167"/>
      <c r="E1641" s="96"/>
      <c r="F1641" s="202"/>
      <c r="G1641" s="160"/>
      <c r="H1641" s="160"/>
      <c r="I1641" s="160"/>
      <c r="J1641" s="160"/>
      <c r="K1641" s="203"/>
      <c r="L1641" s="180"/>
      <c r="M1641" s="180"/>
      <c r="N1641" s="180"/>
      <c r="O1641" s="180"/>
      <c r="P1641" s="180"/>
      <c r="Q1641" s="180"/>
      <c r="R1641" s="180"/>
      <c r="S1641" s="204"/>
      <c r="T1641" s="204"/>
      <c r="U1641" s="180"/>
      <c r="V1641" s="180"/>
      <c r="W1641" s="180"/>
      <c r="X1641" s="180"/>
      <c r="Y1641" s="180"/>
      <c r="Z1641" s="180"/>
      <c r="AA1641" s="180"/>
      <c r="AB1641" s="180"/>
      <c r="AC1641" s="180"/>
      <c r="AD1641" s="180"/>
      <c r="AE1641" s="180"/>
      <c r="AF1641" s="180"/>
      <c r="AG1641" s="180"/>
      <c r="AH1641" s="180"/>
    </row>
    <row r="1642" ht="15.75" customHeight="1">
      <c r="A1642" s="201"/>
      <c r="B1642" s="167"/>
      <c r="C1642" s="160"/>
      <c r="D1642" s="167"/>
      <c r="E1642" s="96"/>
      <c r="F1642" s="202"/>
      <c r="G1642" s="160"/>
      <c r="H1642" s="160"/>
      <c r="I1642" s="160"/>
      <c r="J1642" s="160"/>
      <c r="K1642" s="203"/>
      <c r="L1642" s="180"/>
      <c r="M1642" s="180"/>
      <c r="N1642" s="180"/>
      <c r="O1642" s="180"/>
      <c r="P1642" s="180"/>
      <c r="Q1642" s="180"/>
      <c r="R1642" s="180"/>
      <c r="S1642" s="204"/>
      <c r="T1642" s="204"/>
      <c r="U1642" s="180"/>
      <c r="V1642" s="180"/>
      <c r="W1642" s="180"/>
      <c r="X1642" s="180"/>
      <c r="Y1642" s="180"/>
      <c r="Z1642" s="180"/>
      <c r="AA1642" s="180"/>
      <c r="AB1642" s="180"/>
      <c r="AC1642" s="180"/>
      <c r="AD1642" s="180"/>
      <c r="AE1642" s="180"/>
      <c r="AF1642" s="180"/>
      <c r="AG1642" s="180"/>
      <c r="AH1642" s="180"/>
    </row>
    <row r="1643" ht="15.75" customHeight="1">
      <c r="A1643" s="201"/>
      <c r="B1643" s="167"/>
      <c r="C1643" s="160"/>
      <c r="D1643" s="167"/>
      <c r="E1643" s="96"/>
      <c r="F1643" s="202"/>
      <c r="G1643" s="160"/>
      <c r="H1643" s="160"/>
      <c r="I1643" s="160"/>
      <c r="J1643" s="160"/>
      <c r="K1643" s="203"/>
      <c r="L1643" s="180"/>
      <c r="M1643" s="180"/>
      <c r="N1643" s="180"/>
      <c r="O1643" s="180"/>
      <c r="P1643" s="180"/>
      <c r="Q1643" s="180"/>
      <c r="R1643" s="180"/>
      <c r="S1643" s="204"/>
      <c r="T1643" s="204"/>
      <c r="U1643" s="180"/>
      <c r="V1643" s="180"/>
      <c r="W1643" s="180"/>
      <c r="X1643" s="180"/>
      <c r="Y1643" s="180"/>
      <c r="Z1643" s="180"/>
      <c r="AA1643" s="180"/>
      <c r="AB1643" s="180"/>
      <c r="AC1643" s="180"/>
      <c r="AD1643" s="180"/>
      <c r="AE1643" s="180"/>
      <c r="AF1643" s="180"/>
      <c r="AG1643" s="180"/>
      <c r="AH1643" s="180"/>
    </row>
    <row r="1644" ht="15.75" customHeight="1">
      <c r="A1644" s="201"/>
      <c r="B1644" s="167"/>
      <c r="C1644" s="160"/>
      <c r="D1644" s="167"/>
      <c r="E1644" s="96"/>
      <c r="F1644" s="202"/>
      <c r="G1644" s="160"/>
      <c r="H1644" s="160"/>
      <c r="I1644" s="160"/>
      <c r="J1644" s="160"/>
      <c r="K1644" s="203"/>
      <c r="L1644" s="180"/>
      <c r="M1644" s="180"/>
      <c r="N1644" s="180"/>
      <c r="O1644" s="180"/>
      <c r="P1644" s="180"/>
      <c r="Q1644" s="180"/>
      <c r="R1644" s="180"/>
      <c r="S1644" s="204"/>
      <c r="T1644" s="204"/>
      <c r="U1644" s="180"/>
      <c r="V1644" s="180"/>
      <c r="W1644" s="180"/>
      <c r="X1644" s="180"/>
      <c r="Y1644" s="180"/>
      <c r="Z1644" s="180"/>
      <c r="AA1644" s="180"/>
      <c r="AB1644" s="180"/>
      <c r="AC1644" s="180"/>
      <c r="AD1644" s="180"/>
      <c r="AE1644" s="180"/>
      <c r="AF1644" s="180"/>
      <c r="AG1644" s="180"/>
      <c r="AH1644" s="180"/>
    </row>
    <row r="1645" ht="15.75" customHeight="1">
      <c r="A1645" s="201"/>
      <c r="B1645" s="167"/>
      <c r="C1645" s="160"/>
      <c r="D1645" s="167"/>
      <c r="E1645" s="96"/>
      <c r="F1645" s="202"/>
      <c r="G1645" s="160"/>
      <c r="H1645" s="160"/>
      <c r="I1645" s="160"/>
      <c r="J1645" s="160"/>
      <c r="K1645" s="203"/>
      <c r="L1645" s="180"/>
      <c r="M1645" s="180"/>
      <c r="N1645" s="180"/>
      <c r="O1645" s="180"/>
      <c r="P1645" s="180"/>
      <c r="Q1645" s="180"/>
      <c r="R1645" s="180"/>
      <c r="S1645" s="204"/>
      <c r="T1645" s="204"/>
      <c r="U1645" s="180"/>
      <c r="V1645" s="180"/>
      <c r="W1645" s="180"/>
      <c r="X1645" s="180"/>
      <c r="Y1645" s="180"/>
      <c r="Z1645" s="180"/>
      <c r="AA1645" s="180"/>
      <c r="AB1645" s="180"/>
      <c r="AC1645" s="180"/>
      <c r="AD1645" s="180"/>
      <c r="AE1645" s="180"/>
      <c r="AF1645" s="180"/>
      <c r="AG1645" s="180"/>
      <c r="AH1645" s="180"/>
    </row>
    <row r="1646" ht="15.75" customHeight="1">
      <c r="A1646" s="201"/>
      <c r="B1646" s="167"/>
      <c r="C1646" s="160"/>
      <c r="D1646" s="167"/>
      <c r="E1646" s="96"/>
      <c r="F1646" s="202"/>
      <c r="G1646" s="160"/>
      <c r="H1646" s="160"/>
      <c r="I1646" s="160"/>
      <c r="J1646" s="160"/>
      <c r="K1646" s="203"/>
      <c r="L1646" s="180"/>
      <c r="M1646" s="180"/>
      <c r="N1646" s="180"/>
      <c r="O1646" s="180"/>
      <c r="P1646" s="180"/>
      <c r="Q1646" s="180"/>
      <c r="R1646" s="180"/>
      <c r="S1646" s="204"/>
      <c r="T1646" s="204"/>
      <c r="U1646" s="180"/>
      <c r="V1646" s="180"/>
      <c r="W1646" s="180"/>
      <c r="X1646" s="180"/>
      <c r="Y1646" s="180"/>
      <c r="Z1646" s="180"/>
      <c r="AA1646" s="180"/>
      <c r="AB1646" s="180"/>
      <c r="AC1646" s="180"/>
      <c r="AD1646" s="180"/>
      <c r="AE1646" s="180"/>
      <c r="AF1646" s="180"/>
      <c r="AG1646" s="180"/>
      <c r="AH1646" s="180"/>
    </row>
    <row r="1647" ht="15.75" customHeight="1">
      <c r="A1647" s="201"/>
      <c r="B1647" s="167"/>
      <c r="C1647" s="160"/>
      <c r="D1647" s="167"/>
      <c r="E1647" s="96"/>
      <c r="F1647" s="202"/>
      <c r="G1647" s="160"/>
      <c r="H1647" s="160"/>
      <c r="I1647" s="160"/>
      <c r="J1647" s="160"/>
      <c r="K1647" s="203"/>
      <c r="L1647" s="180"/>
      <c r="M1647" s="180"/>
      <c r="N1647" s="180"/>
      <c r="O1647" s="180"/>
      <c r="P1647" s="180"/>
      <c r="Q1647" s="180"/>
      <c r="R1647" s="180"/>
      <c r="S1647" s="204"/>
      <c r="T1647" s="204"/>
      <c r="U1647" s="180"/>
      <c r="V1647" s="180"/>
      <c r="W1647" s="180"/>
      <c r="X1647" s="180"/>
      <c r="Y1647" s="180"/>
      <c r="Z1647" s="180"/>
      <c r="AA1647" s="180"/>
      <c r="AB1647" s="180"/>
      <c r="AC1647" s="180"/>
      <c r="AD1647" s="180"/>
      <c r="AE1647" s="180"/>
      <c r="AF1647" s="180"/>
      <c r="AG1647" s="180"/>
      <c r="AH1647" s="180"/>
    </row>
    <row r="1648" ht="15.75" customHeight="1">
      <c r="A1648" s="201"/>
      <c r="B1648" s="167"/>
      <c r="C1648" s="160"/>
      <c r="D1648" s="167"/>
      <c r="E1648" s="96"/>
      <c r="F1648" s="202"/>
      <c r="G1648" s="160"/>
      <c r="H1648" s="160"/>
      <c r="I1648" s="160"/>
      <c r="J1648" s="160"/>
      <c r="K1648" s="203"/>
      <c r="L1648" s="180"/>
      <c r="M1648" s="180"/>
      <c r="N1648" s="180"/>
      <c r="O1648" s="180"/>
      <c r="P1648" s="180"/>
      <c r="Q1648" s="180"/>
      <c r="R1648" s="180"/>
      <c r="S1648" s="204"/>
      <c r="T1648" s="204"/>
      <c r="U1648" s="180"/>
      <c r="V1648" s="180"/>
      <c r="W1648" s="180"/>
      <c r="X1648" s="180"/>
      <c r="Y1648" s="180"/>
      <c r="Z1648" s="180"/>
      <c r="AA1648" s="180"/>
      <c r="AB1648" s="180"/>
      <c r="AC1648" s="180"/>
      <c r="AD1648" s="180"/>
      <c r="AE1648" s="180"/>
      <c r="AF1648" s="180"/>
      <c r="AG1648" s="180"/>
      <c r="AH1648" s="180"/>
    </row>
    <row r="1649" ht="15.75" customHeight="1">
      <c r="A1649" s="201"/>
      <c r="B1649" s="167"/>
      <c r="C1649" s="160"/>
      <c r="D1649" s="167"/>
      <c r="E1649" s="96"/>
      <c r="F1649" s="202"/>
      <c r="G1649" s="160"/>
      <c r="H1649" s="160"/>
      <c r="I1649" s="160"/>
      <c r="J1649" s="160"/>
      <c r="K1649" s="203"/>
      <c r="L1649" s="180"/>
      <c r="M1649" s="180"/>
      <c r="N1649" s="180"/>
      <c r="O1649" s="180"/>
      <c r="P1649" s="180"/>
      <c r="Q1649" s="180"/>
      <c r="R1649" s="180"/>
      <c r="S1649" s="204"/>
      <c r="T1649" s="204"/>
      <c r="U1649" s="180"/>
      <c r="V1649" s="180"/>
      <c r="W1649" s="180"/>
      <c r="X1649" s="180"/>
      <c r="Y1649" s="180"/>
      <c r="Z1649" s="180"/>
      <c r="AA1649" s="180"/>
      <c r="AB1649" s="180"/>
      <c r="AC1649" s="180"/>
      <c r="AD1649" s="180"/>
      <c r="AE1649" s="180"/>
      <c r="AF1649" s="180"/>
      <c r="AG1649" s="180"/>
      <c r="AH1649" s="180"/>
    </row>
    <row r="1650" ht="15.75" customHeight="1">
      <c r="A1650" s="201"/>
      <c r="B1650" s="167"/>
      <c r="C1650" s="160"/>
      <c r="D1650" s="167"/>
      <c r="E1650" s="96"/>
      <c r="F1650" s="202"/>
      <c r="G1650" s="160"/>
      <c r="H1650" s="160"/>
      <c r="I1650" s="160"/>
      <c r="J1650" s="160"/>
      <c r="K1650" s="203"/>
      <c r="L1650" s="180"/>
      <c r="M1650" s="180"/>
      <c r="N1650" s="180"/>
      <c r="O1650" s="180"/>
      <c r="P1650" s="180"/>
      <c r="Q1650" s="180"/>
      <c r="R1650" s="180"/>
      <c r="S1650" s="204"/>
      <c r="T1650" s="204"/>
      <c r="U1650" s="180"/>
      <c r="V1650" s="180"/>
      <c r="W1650" s="180"/>
      <c r="X1650" s="180"/>
      <c r="Y1650" s="180"/>
      <c r="Z1650" s="180"/>
      <c r="AA1650" s="180"/>
      <c r="AB1650" s="180"/>
      <c r="AC1650" s="180"/>
      <c r="AD1650" s="180"/>
      <c r="AE1650" s="180"/>
      <c r="AF1650" s="180"/>
      <c r="AG1650" s="180"/>
      <c r="AH1650" s="180"/>
    </row>
    <row r="1651" ht="15.75" customHeight="1">
      <c r="A1651" s="201"/>
      <c r="B1651" s="167"/>
      <c r="C1651" s="160"/>
      <c r="D1651" s="167"/>
      <c r="E1651" s="96"/>
      <c r="F1651" s="202"/>
      <c r="G1651" s="160"/>
      <c r="H1651" s="160"/>
      <c r="I1651" s="160"/>
      <c r="J1651" s="160"/>
      <c r="K1651" s="203"/>
      <c r="L1651" s="180"/>
      <c r="M1651" s="180"/>
      <c r="N1651" s="180"/>
      <c r="O1651" s="180"/>
      <c r="P1651" s="180"/>
      <c r="Q1651" s="180"/>
      <c r="R1651" s="180"/>
      <c r="S1651" s="204"/>
      <c r="T1651" s="204"/>
      <c r="U1651" s="180"/>
      <c r="V1651" s="180"/>
      <c r="W1651" s="180"/>
      <c r="X1651" s="180"/>
      <c r="Y1651" s="180"/>
      <c r="Z1651" s="180"/>
      <c r="AA1651" s="180"/>
      <c r="AB1651" s="180"/>
      <c r="AC1651" s="180"/>
      <c r="AD1651" s="180"/>
      <c r="AE1651" s="180"/>
      <c r="AF1651" s="180"/>
      <c r="AG1651" s="180"/>
      <c r="AH1651" s="180"/>
    </row>
    <row r="1652" ht="15.75" customHeight="1">
      <c r="A1652" s="201"/>
      <c r="B1652" s="167"/>
      <c r="C1652" s="160"/>
      <c r="D1652" s="167"/>
      <c r="E1652" s="96"/>
      <c r="F1652" s="202"/>
      <c r="G1652" s="160"/>
      <c r="H1652" s="160"/>
      <c r="I1652" s="160"/>
      <c r="J1652" s="160"/>
      <c r="K1652" s="203"/>
      <c r="L1652" s="180"/>
      <c r="M1652" s="180"/>
      <c r="N1652" s="180"/>
      <c r="O1652" s="180"/>
      <c r="P1652" s="180"/>
      <c r="Q1652" s="180"/>
      <c r="R1652" s="180"/>
      <c r="S1652" s="204"/>
      <c r="T1652" s="204"/>
      <c r="U1652" s="180"/>
      <c r="V1652" s="180"/>
      <c r="W1652" s="180"/>
      <c r="X1652" s="180"/>
      <c r="Y1652" s="180"/>
      <c r="Z1652" s="180"/>
      <c r="AA1652" s="180"/>
      <c r="AB1652" s="180"/>
      <c r="AC1652" s="180"/>
      <c r="AD1652" s="180"/>
      <c r="AE1652" s="180"/>
      <c r="AF1652" s="180"/>
      <c r="AG1652" s="180"/>
      <c r="AH1652" s="180"/>
    </row>
    <row r="1653" ht="15.75" customHeight="1">
      <c r="A1653" s="201"/>
      <c r="B1653" s="167"/>
      <c r="C1653" s="160"/>
      <c r="D1653" s="167"/>
      <c r="E1653" s="96"/>
      <c r="F1653" s="202"/>
      <c r="G1653" s="160"/>
      <c r="H1653" s="160"/>
      <c r="I1653" s="160"/>
      <c r="J1653" s="160"/>
      <c r="K1653" s="203"/>
      <c r="L1653" s="180"/>
      <c r="M1653" s="180"/>
      <c r="N1653" s="180"/>
      <c r="O1653" s="180"/>
      <c r="P1653" s="180"/>
      <c r="Q1653" s="180"/>
      <c r="R1653" s="180"/>
      <c r="S1653" s="204"/>
      <c r="T1653" s="204"/>
      <c r="U1653" s="180"/>
      <c r="V1653" s="180"/>
      <c r="W1653" s="180"/>
      <c r="X1653" s="180"/>
      <c r="Y1653" s="180"/>
      <c r="Z1653" s="180"/>
      <c r="AA1653" s="180"/>
      <c r="AB1653" s="180"/>
      <c r="AC1653" s="180"/>
      <c r="AD1653" s="180"/>
      <c r="AE1653" s="180"/>
      <c r="AF1653" s="180"/>
      <c r="AG1653" s="180"/>
      <c r="AH1653" s="180"/>
    </row>
    <row r="1654" ht="15.75" customHeight="1">
      <c r="A1654" s="201"/>
      <c r="B1654" s="167"/>
      <c r="C1654" s="160"/>
      <c r="D1654" s="167"/>
      <c r="E1654" s="96"/>
      <c r="F1654" s="202"/>
      <c r="G1654" s="160"/>
      <c r="H1654" s="160"/>
      <c r="I1654" s="160"/>
      <c r="J1654" s="160"/>
      <c r="K1654" s="203"/>
      <c r="L1654" s="180"/>
      <c r="M1654" s="180"/>
      <c r="N1654" s="180"/>
      <c r="O1654" s="180"/>
      <c r="P1654" s="180"/>
      <c r="Q1654" s="180"/>
      <c r="R1654" s="180"/>
      <c r="S1654" s="204"/>
      <c r="T1654" s="204"/>
      <c r="U1654" s="180"/>
      <c r="V1654" s="180"/>
      <c r="W1654" s="180"/>
      <c r="X1654" s="180"/>
      <c r="Y1654" s="180"/>
      <c r="Z1654" s="180"/>
      <c r="AA1654" s="180"/>
      <c r="AB1654" s="180"/>
      <c r="AC1654" s="180"/>
      <c r="AD1654" s="180"/>
      <c r="AE1654" s="180"/>
      <c r="AF1654" s="180"/>
      <c r="AG1654" s="180"/>
      <c r="AH1654" s="180"/>
    </row>
    <row r="1655" ht="15.75" customHeight="1">
      <c r="A1655" s="201"/>
      <c r="B1655" s="167"/>
      <c r="C1655" s="160"/>
      <c r="D1655" s="167"/>
      <c r="E1655" s="96"/>
      <c r="F1655" s="202"/>
      <c r="G1655" s="160"/>
      <c r="H1655" s="160"/>
      <c r="I1655" s="160"/>
      <c r="J1655" s="160"/>
      <c r="K1655" s="203"/>
      <c r="L1655" s="180"/>
      <c r="M1655" s="180"/>
      <c r="N1655" s="180"/>
      <c r="O1655" s="180"/>
      <c r="P1655" s="180"/>
      <c r="Q1655" s="180"/>
      <c r="R1655" s="180"/>
      <c r="S1655" s="204"/>
      <c r="T1655" s="204"/>
      <c r="U1655" s="180"/>
      <c r="V1655" s="180"/>
      <c r="W1655" s="180"/>
      <c r="X1655" s="180"/>
      <c r="Y1655" s="180"/>
      <c r="Z1655" s="180"/>
      <c r="AA1655" s="180"/>
      <c r="AB1655" s="180"/>
      <c r="AC1655" s="180"/>
      <c r="AD1655" s="180"/>
      <c r="AE1655" s="180"/>
      <c r="AF1655" s="180"/>
      <c r="AG1655" s="180"/>
      <c r="AH1655" s="180"/>
    </row>
    <row r="1656" ht="15.75" customHeight="1">
      <c r="A1656" s="201"/>
      <c r="B1656" s="167"/>
      <c r="C1656" s="160"/>
      <c r="D1656" s="167"/>
      <c r="E1656" s="96"/>
      <c r="F1656" s="202"/>
      <c r="G1656" s="160"/>
      <c r="H1656" s="160"/>
      <c r="I1656" s="160"/>
      <c r="J1656" s="160"/>
      <c r="K1656" s="203"/>
      <c r="L1656" s="180"/>
      <c r="M1656" s="180"/>
      <c r="N1656" s="180"/>
      <c r="O1656" s="180"/>
      <c r="P1656" s="180"/>
      <c r="Q1656" s="180"/>
      <c r="R1656" s="180"/>
      <c r="S1656" s="204"/>
      <c r="T1656" s="204"/>
      <c r="U1656" s="180"/>
      <c r="V1656" s="180"/>
      <c r="W1656" s="180"/>
      <c r="X1656" s="180"/>
      <c r="Y1656" s="180"/>
      <c r="Z1656" s="180"/>
      <c r="AA1656" s="180"/>
      <c r="AB1656" s="180"/>
      <c r="AC1656" s="180"/>
      <c r="AD1656" s="180"/>
      <c r="AE1656" s="180"/>
      <c r="AF1656" s="180"/>
      <c r="AG1656" s="180"/>
      <c r="AH1656" s="180"/>
    </row>
    <row r="1657" ht="15.75" customHeight="1">
      <c r="A1657" s="201"/>
      <c r="B1657" s="167"/>
      <c r="C1657" s="160"/>
      <c r="D1657" s="167"/>
      <c r="E1657" s="96"/>
      <c r="F1657" s="202"/>
      <c r="G1657" s="160"/>
      <c r="H1657" s="160"/>
      <c r="I1657" s="160"/>
      <c r="J1657" s="160"/>
      <c r="K1657" s="203"/>
      <c r="L1657" s="180"/>
      <c r="M1657" s="180"/>
      <c r="N1657" s="180"/>
      <c r="O1657" s="180"/>
      <c r="P1657" s="180"/>
      <c r="Q1657" s="180"/>
      <c r="R1657" s="180"/>
      <c r="S1657" s="204"/>
      <c r="T1657" s="204"/>
      <c r="U1657" s="180"/>
      <c r="V1657" s="180"/>
      <c r="W1657" s="180"/>
      <c r="X1657" s="180"/>
      <c r="Y1657" s="180"/>
      <c r="Z1657" s="180"/>
      <c r="AA1657" s="180"/>
      <c r="AB1657" s="180"/>
      <c r="AC1657" s="180"/>
      <c r="AD1657" s="180"/>
      <c r="AE1657" s="180"/>
      <c r="AF1657" s="180"/>
      <c r="AG1657" s="180"/>
      <c r="AH1657" s="180"/>
    </row>
    <row r="1658" ht="15.75" customHeight="1">
      <c r="A1658" s="201"/>
      <c r="B1658" s="167"/>
      <c r="C1658" s="160"/>
      <c r="D1658" s="167"/>
      <c r="E1658" s="96"/>
      <c r="F1658" s="202"/>
      <c r="G1658" s="160"/>
      <c r="H1658" s="160"/>
      <c r="I1658" s="160"/>
      <c r="J1658" s="160"/>
      <c r="K1658" s="203"/>
      <c r="L1658" s="180"/>
      <c r="M1658" s="180"/>
      <c r="N1658" s="180"/>
      <c r="O1658" s="180"/>
      <c r="P1658" s="180"/>
      <c r="Q1658" s="180"/>
      <c r="R1658" s="180"/>
      <c r="S1658" s="204"/>
      <c r="T1658" s="204"/>
      <c r="U1658" s="180"/>
      <c r="V1658" s="180"/>
      <c r="W1658" s="180"/>
      <c r="X1658" s="180"/>
      <c r="Y1658" s="180"/>
      <c r="Z1658" s="180"/>
      <c r="AA1658" s="180"/>
      <c r="AB1658" s="180"/>
      <c r="AC1658" s="180"/>
      <c r="AD1658" s="180"/>
      <c r="AE1658" s="180"/>
      <c r="AF1658" s="180"/>
      <c r="AG1658" s="180"/>
      <c r="AH1658" s="180"/>
    </row>
    <row r="1659" ht="15.75" customHeight="1">
      <c r="A1659" s="201"/>
      <c r="B1659" s="167"/>
      <c r="C1659" s="160"/>
      <c r="D1659" s="167"/>
      <c r="E1659" s="96"/>
      <c r="F1659" s="202"/>
      <c r="G1659" s="160"/>
      <c r="H1659" s="160"/>
      <c r="I1659" s="160"/>
      <c r="J1659" s="160"/>
      <c r="K1659" s="203"/>
      <c r="L1659" s="180"/>
      <c r="M1659" s="180"/>
      <c r="N1659" s="180"/>
      <c r="O1659" s="180"/>
      <c r="P1659" s="180"/>
      <c r="Q1659" s="180"/>
      <c r="R1659" s="180"/>
      <c r="S1659" s="204"/>
      <c r="T1659" s="204"/>
      <c r="U1659" s="180"/>
      <c r="V1659" s="180"/>
      <c r="W1659" s="180"/>
      <c r="X1659" s="180"/>
      <c r="Y1659" s="180"/>
      <c r="Z1659" s="180"/>
      <c r="AA1659" s="180"/>
      <c r="AB1659" s="180"/>
      <c r="AC1659" s="180"/>
      <c r="AD1659" s="180"/>
      <c r="AE1659" s="180"/>
      <c r="AF1659" s="180"/>
      <c r="AG1659" s="180"/>
      <c r="AH1659" s="180"/>
    </row>
    <row r="1660" ht="15.75" customHeight="1">
      <c r="A1660" s="201"/>
      <c r="B1660" s="167"/>
      <c r="C1660" s="160"/>
      <c r="D1660" s="167"/>
      <c r="E1660" s="96"/>
      <c r="F1660" s="202"/>
      <c r="G1660" s="160"/>
      <c r="H1660" s="160"/>
      <c r="I1660" s="160"/>
      <c r="J1660" s="160"/>
      <c r="K1660" s="203"/>
      <c r="L1660" s="180"/>
      <c r="M1660" s="180"/>
      <c r="N1660" s="180"/>
      <c r="O1660" s="180"/>
      <c r="P1660" s="180"/>
      <c r="Q1660" s="180"/>
      <c r="R1660" s="180"/>
      <c r="S1660" s="204"/>
      <c r="T1660" s="204"/>
      <c r="U1660" s="180"/>
      <c r="V1660" s="180"/>
      <c r="W1660" s="180"/>
      <c r="X1660" s="180"/>
      <c r="Y1660" s="180"/>
      <c r="Z1660" s="180"/>
      <c r="AA1660" s="180"/>
      <c r="AB1660" s="180"/>
      <c r="AC1660" s="180"/>
      <c r="AD1660" s="180"/>
      <c r="AE1660" s="180"/>
      <c r="AF1660" s="180"/>
      <c r="AG1660" s="180"/>
      <c r="AH1660" s="180"/>
    </row>
    <row r="1661" ht="15.75" customHeight="1">
      <c r="A1661" s="201"/>
      <c r="B1661" s="167"/>
      <c r="C1661" s="160"/>
      <c r="D1661" s="167"/>
      <c r="E1661" s="96"/>
      <c r="F1661" s="202"/>
      <c r="G1661" s="160"/>
      <c r="H1661" s="160"/>
      <c r="I1661" s="160"/>
      <c r="J1661" s="160"/>
      <c r="K1661" s="203"/>
      <c r="L1661" s="180"/>
      <c r="M1661" s="180"/>
      <c r="N1661" s="180"/>
      <c r="O1661" s="180"/>
      <c r="P1661" s="180"/>
      <c r="Q1661" s="180"/>
      <c r="R1661" s="180"/>
      <c r="S1661" s="204"/>
      <c r="T1661" s="204"/>
      <c r="U1661" s="180"/>
      <c r="V1661" s="180"/>
      <c r="W1661" s="180"/>
      <c r="X1661" s="180"/>
      <c r="Y1661" s="180"/>
      <c r="Z1661" s="180"/>
      <c r="AA1661" s="180"/>
      <c r="AB1661" s="180"/>
      <c r="AC1661" s="180"/>
      <c r="AD1661" s="180"/>
      <c r="AE1661" s="180"/>
      <c r="AF1661" s="180"/>
      <c r="AG1661" s="180"/>
      <c r="AH1661" s="180"/>
    </row>
    <row r="1662" ht="15.75" customHeight="1">
      <c r="A1662" s="201"/>
      <c r="B1662" s="167"/>
      <c r="C1662" s="160"/>
      <c r="D1662" s="167"/>
      <c r="E1662" s="96"/>
      <c r="F1662" s="202"/>
      <c r="G1662" s="160"/>
      <c r="H1662" s="160"/>
      <c r="I1662" s="160"/>
      <c r="J1662" s="160"/>
      <c r="K1662" s="203"/>
      <c r="L1662" s="180"/>
      <c r="M1662" s="180"/>
      <c r="N1662" s="180"/>
      <c r="O1662" s="180"/>
      <c r="P1662" s="180"/>
      <c r="Q1662" s="180"/>
      <c r="R1662" s="180"/>
      <c r="S1662" s="204"/>
      <c r="T1662" s="204"/>
      <c r="U1662" s="180"/>
      <c r="V1662" s="180"/>
      <c r="W1662" s="180"/>
      <c r="X1662" s="180"/>
      <c r="Y1662" s="180"/>
      <c r="Z1662" s="180"/>
      <c r="AA1662" s="180"/>
      <c r="AB1662" s="180"/>
      <c r="AC1662" s="180"/>
      <c r="AD1662" s="180"/>
      <c r="AE1662" s="180"/>
      <c r="AF1662" s="180"/>
      <c r="AG1662" s="180"/>
      <c r="AH1662" s="180"/>
    </row>
    <row r="1663" ht="15.75" customHeight="1">
      <c r="A1663" s="201"/>
      <c r="B1663" s="167"/>
      <c r="C1663" s="160"/>
      <c r="D1663" s="167"/>
      <c r="E1663" s="96"/>
      <c r="F1663" s="202"/>
      <c r="G1663" s="160"/>
      <c r="H1663" s="160"/>
      <c r="I1663" s="160"/>
      <c r="J1663" s="160"/>
      <c r="K1663" s="203"/>
      <c r="L1663" s="180"/>
      <c r="M1663" s="180"/>
      <c r="N1663" s="180"/>
      <c r="O1663" s="180"/>
      <c r="P1663" s="180"/>
      <c r="Q1663" s="180"/>
      <c r="R1663" s="180"/>
      <c r="S1663" s="204"/>
      <c r="T1663" s="204"/>
      <c r="U1663" s="180"/>
      <c r="V1663" s="180"/>
      <c r="W1663" s="180"/>
      <c r="X1663" s="180"/>
      <c r="Y1663" s="180"/>
      <c r="Z1663" s="180"/>
      <c r="AA1663" s="180"/>
      <c r="AB1663" s="180"/>
      <c r="AC1663" s="180"/>
      <c r="AD1663" s="180"/>
      <c r="AE1663" s="180"/>
      <c r="AF1663" s="180"/>
      <c r="AG1663" s="180"/>
      <c r="AH1663" s="180"/>
    </row>
    <row r="1664" ht="15.75" customHeight="1">
      <c r="A1664" s="201"/>
      <c r="B1664" s="167"/>
      <c r="C1664" s="160"/>
      <c r="D1664" s="167"/>
      <c r="E1664" s="96"/>
      <c r="F1664" s="202"/>
      <c r="G1664" s="160"/>
      <c r="H1664" s="160"/>
      <c r="I1664" s="160"/>
      <c r="J1664" s="160"/>
      <c r="K1664" s="203"/>
      <c r="L1664" s="180"/>
      <c r="M1664" s="180"/>
      <c r="N1664" s="180"/>
      <c r="O1664" s="180"/>
      <c r="P1664" s="180"/>
      <c r="Q1664" s="180"/>
      <c r="R1664" s="180"/>
      <c r="S1664" s="204"/>
      <c r="T1664" s="204"/>
      <c r="U1664" s="180"/>
      <c r="V1664" s="180"/>
      <c r="W1664" s="180"/>
      <c r="X1664" s="180"/>
      <c r="Y1664" s="180"/>
      <c r="Z1664" s="180"/>
      <c r="AA1664" s="180"/>
      <c r="AB1664" s="180"/>
      <c r="AC1664" s="180"/>
      <c r="AD1664" s="180"/>
      <c r="AE1664" s="180"/>
      <c r="AF1664" s="180"/>
      <c r="AG1664" s="180"/>
      <c r="AH1664" s="180"/>
    </row>
    <row r="1665" ht="15.75" customHeight="1">
      <c r="A1665" s="201"/>
      <c r="B1665" s="167"/>
      <c r="C1665" s="160"/>
      <c r="D1665" s="167"/>
      <c r="E1665" s="96"/>
      <c r="F1665" s="202"/>
      <c r="G1665" s="160"/>
      <c r="H1665" s="160"/>
      <c r="I1665" s="160"/>
      <c r="J1665" s="160"/>
      <c r="K1665" s="203"/>
      <c r="L1665" s="180"/>
      <c r="M1665" s="180"/>
      <c r="N1665" s="180"/>
      <c r="O1665" s="180"/>
      <c r="P1665" s="180"/>
      <c r="Q1665" s="180"/>
      <c r="R1665" s="180"/>
      <c r="S1665" s="204"/>
      <c r="T1665" s="204"/>
      <c r="U1665" s="180"/>
      <c r="V1665" s="180"/>
      <c r="W1665" s="180"/>
      <c r="X1665" s="180"/>
      <c r="Y1665" s="180"/>
      <c r="Z1665" s="180"/>
      <c r="AA1665" s="180"/>
      <c r="AB1665" s="180"/>
      <c r="AC1665" s="180"/>
      <c r="AD1665" s="180"/>
      <c r="AE1665" s="180"/>
      <c r="AF1665" s="180"/>
      <c r="AG1665" s="180"/>
      <c r="AH1665" s="180"/>
    </row>
    <row r="1666" ht="15.75" customHeight="1">
      <c r="A1666" s="201"/>
      <c r="B1666" s="167"/>
      <c r="C1666" s="160"/>
      <c r="D1666" s="167"/>
      <c r="E1666" s="96"/>
      <c r="F1666" s="202"/>
      <c r="G1666" s="160"/>
      <c r="H1666" s="160"/>
      <c r="I1666" s="160"/>
      <c r="J1666" s="160"/>
      <c r="K1666" s="203"/>
      <c r="L1666" s="180"/>
      <c r="M1666" s="180"/>
      <c r="N1666" s="180"/>
      <c r="O1666" s="180"/>
      <c r="P1666" s="180"/>
      <c r="Q1666" s="180"/>
      <c r="R1666" s="180"/>
      <c r="S1666" s="204"/>
      <c r="T1666" s="204"/>
      <c r="U1666" s="180"/>
      <c r="V1666" s="180"/>
      <c r="W1666" s="180"/>
      <c r="X1666" s="180"/>
      <c r="Y1666" s="180"/>
      <c r="Z1666" s="180"/>
      <c r="AA1666" s="180"/>
      <c r="AB1666" s="180"/>
      <c r="AC1666" s="180"/>
      <c r="AD1666" s="180"/>
      <c r="AE1666" s="180"/>
      <c r="AF1666" s="180"/>
      <c r="AG1666" s="180"/>
      <c r="AH1666" s="180"/>
    </row>
    <row r="1667" ht="15.75" customHeight="1">
      <c r="A1667" s="201"/>
      <c r="B1667" s="167"/>
      <c r="C1667" s="160"/>
      <c r="D1667" s="167"/>
      <c r="E1667" s="96"/>
      <c r="F1667" s="202"/>
      <c r="G1667" s="160"/>
      <c r="H1667" s="160"/>
      <c r="I1667" s="160"/>
      <c r="J1667" s="160"/>
      <c r="K1667" s="203"/>
      <c r="L1667" s="180"/>
      <c r="M1667" s="180"/>
      <c r="N1667" s="180"/>
      <c r="O1667" s="180"/>
      <c r="P1667" s="180"/>
      <c r="Q1667" s="180"/>
      <c r="R1667" s="180"/>
      <c r="S1667" s="204"/>
      <c r="T1667" s="204"/>
      <c r="U1667" s="180"/>
      <c r="V1667" s="180"/>
      <c r="W1667" s="180"/>
      <c r="X1667" s="180"/>
      <c r="Y1667" s="180"/>
      <c r="Z1667" s="180"/>
      <c r="AA1667" s="180"/>
      <c r="AB1667" s="180"/>
      <c r="AC1667" s="180"/>
      <c r="AD1667" s="180"/>
      <c r="AE1667" s="180"/>
      <c r="AF1667" s="180"/>
      <c r="AG1667" s="180"/>
      <c r="AH1667" s="180"/>
    </row>
    <row r="1668" ht="15.75" customHeight="1">
      <c r="A1668" s="201"/>
      <c r="B1668" s="167"/>
      <c r="C1668" s="160"/>
      <c r="D1668" s="167"/>
      <c r="E1668" s="96"/>
      <c r="F1668" s="202"/>
      <c r="G1668" s="160"/>
      <c r="H1668" s="160"/>
      <c r="I1668" s="160"/>
      <c r="J1668" s="160"/>
      <c r="K1668" s="203"/>
      <c r="L1668" s="180"/>
      <c r="M1668" s="180"/>
      <c r="N1668" s="180"/>
      <c r="O1668" s="180"/>
      <c r="P1668" s="180"/>
      <c r="Q1668" s="180"/>
      <c r="R1668" s="180"/>
      <c r="S1668" s="204"/>
      <c r="T1668" s="204"/>
      <c r="U1668" s="180"/>
      <c r="V1668" s="180"/>
      <c r="W1668" s="180"/>
      <c r="X1668" s="180"/>
      <c r="Y1668" s="180"/>
      <c r="Z1668" s="180"/>
      <c r="AA1668" s="180"/>
      <c r="AB1668" s="180"/>
      <c r="AC1668" s="180"/>
      <c r="AD1668" s="180"/>
      <c r="AE1668" s="180"/>
      <c r="AF1668" s="180"/>
      <c r="AG1668" s="180"/>
      <c r="AH1668" s="180"/>
    </row>
    <row r="1669" ht="15.75" customHeight="1">
      <c r="A1669" s="201"/>
      <c r="B1669" s="167"/>
      <c r="C1669" s="160"/>
      <c r="D1669" s="167"/>
      <c r="E1669" s="96"/>
      <c r="F1669" s="202"/>
      <c r="G1669" s="160"/>
      <c r="H1669" s="160"/>
      <c r="I1669" s="160"/>
      <c r="J1669" s="160"/>
      <c r="K1669" s="203"/>
      <c r="L1669" s="180"/>
      <c r="M1669" s="180"/>
      <c r="N1669" s="180"/>
      <c r="O1669" s="180"/>
      <c r="P1669" s="180"/>
      <c r="Q1669" s="180"/>
      <c r="R1669" s="180"/>
      <c r="S1669" s="204"/>
      <c r="T1669" s="204"/>
      <c r="U1669" s="180"/>
      <c r="V1669" s="180"/>
      <c r="W1669" s="180"/>
      <c r="X1669" s="180"/>
      <c r="Y1669" s="180"/>
      <c r="Z1669" s="180"/>
      <c r="AA1669" s="180"/>
      <c r="AB1669" s="180"/>
      <c r="AC1669" s="180"/>
      <c r="AD1669" s="180"/>
      <c r="AE1669" s="180"/>
      <c r="AF1669" s="180"/>
      <c r="AG1669" s="180"/>
      <c r="AH1669" s="180"/>
    </row>
    <row r="1670" ht="15.75" customHeight="1">
      <c r="A1670" s="201"/>
      <c r="B1670" s="167"/>
      <c r="C1670" s="160"/>
      <c r="D1670" s="167"/>
      <c r="E1670" s="96"/>
      <c r="F1670" s="202"/>
      <c r="G1670" s="160"/>
      <c r="H1670" s="160"/>
      <c r="I1670" s="160"/>
      <c r="J1670" s="160"/>
      <c r="K1670" s="203"/>
      <c r="L1670" s="180"/>
      <c r="M1670" s="180"/>
      <c r="N1670" s="180"/>
      <c r="O1670" s="180"/>
      <c r="P1670" s="180"/>
      <c r="Q1670" s="180"/>
      <c r="R1670" s="180"/>
      <c r="S1670" s="204"/>
      <c r="T1670" s="204"/>
      <c r="U1670" s="180"/>
      <c r="V1670" s="180"/>
      <c r="W1670" s="180"/>
      <c r="X1670" s="180"/>
      <c r="Y1670" s="180"/>
      <c r="Z1670" s="180"/>
      <c r="AA1670" s="180"/>
      <c r="AB1670" s="180"/>
      <c r="AC1670" s="180"/>
      <c r="AD1670" s="180"/>
      <c r="AE1670" s="180"/>
      <c r="AF1670" s="180"/>
      <c r="AG1670" s="180"/>
      <c r="AH1670" s="180"/>
    </row>
    <row r="1671" ht="15.75" customHeight="1">
      <c r="A1671" s="201"/>
      <c r="B1671" s="167"/>
      <c r="C1671" s="160"/>
      <c r="D1671" s="167"/>
      <c r="E1671" s="96"/>
      <c r="F1671" s="202"/>
      <c r="G1671" s="160"/>
      <c r="H1671" s="160"/>
      <c r="I1671" s="160"/>
      <c r="J1671" s="160"/>
      <c r="K1671" s="203"/>
      <c r="L1671" s="180"/>
      <c r="M1671" s="180"/>
      <c r="N1671" s="180"/>
      <c r="O1671" s="180"/>
      <c r="P1671" s="180"/>
      <c r="Q1671" s="180"/>
      <c r="R1671" s="180"/>
      <c r="S1671" s="204"/>
      <c r="T1671" s="204"/>
      <c r="U1671" s="180"/>
      <c r="V1671" s="180"/>
      <c r="W1671" s="180"/>
      <c r="X1671" s="180"/>
      <c r="Y1671" s="180"/>
      <c r="Z1671" s="180"/>
      <c r="AA1671" s="180"/>
      <c r="AB1671" s="180"/>
      <c r="AC1671" s="180"/>
      <c r="AD1671" s="180"/>
      <c r="AE1671" s="180"/>
      <c r="AF1671" s="180"/>
      <c r="AG1671" s="180"/>
      <c r="AH1671" s="180"/>
    </row>
    <row r="1672" ht="15.75" customHeight="1">
      <c r="A1672" s="201"/>
      <c r="B1672" s="167"/>
      <c r="C1672" s="160"/>
      <c r="D1672" s="167"/>
      <c r="E1672" s="96"/>
      <c r="F1672" s="202"/>
      <c r="G1672" s="160"/>
      <c r="H1672" s="160"/>
      <c r="I1672" s="160"/>
      <c r="J1672" s="160"/>
      <c r="K1672" s="203"/>
      <c r="L1672" s="180"/>
      <c r="M1672" s="180"/>
      <c r="N1672" s="180"/>
      <c r="O1672" s="180"/>
      <c r="P1672" s="180"/>
      <c r="Q1672" s="180"/>
      <c r="R1672" s="180"/>
      <c r="S1672" s="204"/>
      <c r="T1672" s="204"/>
      <c r="U1672" s="180"/>
      <c r="V1672" s="180"/>
      <c r="W1672" s="180"/>
      <c r="X1672" s="180"/>
      <c r="Y1672" s="180"/>
      <c r="Z1672" s="180"/>
      <c r="AA1672" s="180"/>
      <c r="AB1672" s="180"/>
      <c r="AC1672" s="180"/>
      <c r="AD1672" s="180"/>
      <c r="AE1672" s="180"/>
      <c r="AF1672" s="180"/>
      <c r="AG1672" s="180"/>
      <c r="AH1672" s="180"/>
    </row>
    <row r="1673" ht="15.75" customHeight="1">
      <c r="A1673" s="201"/>
      <c r="B1673" s="167"/>
      <c r="C1673" s="160"/>
      <c r="D1673" s="167"/>
      <c r="E1673" s="96"/>
      <c r="F1673" s="202"/>
      <c r="G1673" s="160"/>
      <c r="H1673" s="160"/>
      <c r="I1673" s="160"/>
      <c r="J1673" s="160"/>
      <c r="K1673" s="203"/>
      <c r="L1673" s="180"/>
      <c r="M1673" s="180"/>
      <c r="N1673" s="180"/>
      <c r="O1673" s="180"/>
      <c r="P1673" s="180"/>
      <c r="Q1673" s="180"/>
      <c r="R1673" s="180"/>
      <c r="S1673" s="204"/>
      <c r="T1673" s="204"/>
      <c r="U1673" s="180"/>
      <c r="V1673" s="180"/>
      <c r="W1673" s="180"/>
      <c r="X1673" s="180"/>
      <c r="Y1673" s="180"/>
      <c r="Z1673" s="180"/>
      <c r="AA1673" s="180"/>
      <c r="AB1673" s="180"/>
      <c r="AC1673" s="180"/>
      <c r="AD1673" s="180"/>
      <c r="AE1673" s="180"/>
      <c r="AF1673" s="180"/>
      <c r="AG1673" s="180"/>
      <c r="AH1673" s="180"/>
    </row>
    <row r="1674" ht="15.75" customHeight="1">
      <c r="A1674" s="201"/>
      <c r="B1674" s="167"/>
      <c r="C1674" s="160"/>
      <c r="D1674" s="167"/>
      <c r="E1674" s="96"/>
      <c r="F1674" s="202"/>
      <c r="G1674" s="160"/>
      <c r="H1674" s="160"/>
      <c r="I1674" s="160"/>
      <c r="J1674" s="160"/>
      <c r="K1674" s="203"/>
      <c r="L1674" s="180"/>
      <c r="M1674" s="180"/>
      <c r="N1674" s="180"/>
      <c r="O1674" s="180"/>
      <c r="P1674" s="180"/>
      <c r="Q1674" s="180"/>
      <c r="R1674" s="180"/>
      <c r="S1674" s="204"/>
      <c r="T1674" s="204"/>
      <c r="U1674" s="180"/>
      <c r="V1674" s="180"/>
      <c r="W1674" s="180"/>
      <c r="X1674" s="180"/>
      <c r="Y1674" s="180"/>
      <c r="Z1674" s="180"/>
      <c r="AA1674" s="180"/>
      <c r="AB1674" s="180"/>
      <c r="AC1674" s="180"/>
      <c r="AD1674" s="180"/>
      <c r="AE1674" s="180"/>
      <c r="AF1674" s="180"/>
      <c r="AG1674" s="180"/>
      <c r="AH1674" s="180"/>
    </row>
    <row r="1675" ht="15.75" customHeight="1">
      <c r="A1675" s="201"/>
      <c r="B1675" s="167"/>
      <c r="C1675" s="160"/>
      <c r="D1675" s="167"/>
      <c r="E1675" s="96"/>
      <c r="F1675" s="202"/>
      <c r="G1675" s="160"/>
      <c r="H1675" s="160"/>
      <c r="I1675" s="160"/>
      <c r="J1675" s="160"/>
      <c r="K1675" s="203"/>
      <c r="L1675" s="180"/>
      <c r="M1675" s="180"/>
      <c r="N1675" s="180"/>
      <c r="O1675" s="180"/>
      <c r="P1675" s="180"/>
      <c r="Q1675" s="180"/>
      <c r="R1675" s="180"/>
      <c r="S1675" s="204"/>
      <c r="T1675" s="204"/>
      <c r="U1675" s="180"/>
      <c r="V1675" s="180"/>
      <c r="W1675" s="180"/>
      <c r="X1675" s="180"/>
      <c r="Y1675" s="180"/>
      <c r="Z1675" s="180"/>
      <c r="AA1675" s="180"/>
      <c r="AB1675" s="180"/>
      <c r="AC1675" s="180"/>
      <c r="AD1675" s="180"/>
      <c r="AE1675" s="180"/>
      <c r="AF1675" s="180"/>
      <c r="AG1675" s="180"/>
      <c r="AH1675" s="180"/>
    </row>
    <row r="1676" ht="15.75" customHeight="1">
      <c r="A1676" s="201"/>
      <c r="B1676" s="167"/>
      <c r="C1676" s="160"/>
      <c r="D1676" s="167"/>
      <c r="E1676" s="96"/>
      <c r="F1676" s="202"/>
      <c r="G1676" s="160"/>
      <c r="H1676" s="160"/>
      <c r="I1676" s="160"/>
      <c r="J1676" s="160"/>
      <c r="K1676" s="203"/>
      <c r="L1676" s="180"/>
      <c r="M1676" s="180"/>
      <c r="N1676" s="180"/>
      <c r="O1676" s="180"/>
      <c r="P1676" s="180"/>
      <c r="Q1676" s="180"/>
      <c r="R1676" s="180"/>
      <c r="S1676" s="204"/>
      <c r="T1676" s="204"/>
      <c r="U1676" s="180"/>
      <c r="V1676" s="180"/>
      <c r="W1676" s="180"/>
      <c r="X1676" s="180"/>
      <c r="Y1676" s="180"/>
      <c r="Z1676" s="180"/>
      <c r="AA1676" s="180"/>
      <c r="AB1676" s="180"/>
      <c r="AC1676" s="180"/>
      <c r="AD1676" s="180"/>
      <c r="AE1676" s="180"/>
      <c r="AF1676" s="180"/>
      <c r="AG1676" s="180"/>
      <c r="AH1676" s="180"/>
    </row>
    <row r="1677" ht="15.75" customHeight="1">
      <c r="A1677" s="201"/>
      <c r="B1677" s="167"/>
      <c r="C1677" s="160"/>
      <c r="D1677" s="167"/>
      <c r="E1677" s="96"/>
      <c r="F1677" s="202"/>
      <c r="G1677" s="160"/>
      <c r="H1677" s="160"/>
      <c r="I1677" s="160"/>
      <c r="J1677" s="160"/>
      <c r="K1677" s="203"/>
      <c r="L1677" s="180"/>
      <c r="M1677" s="180"/>
      <c r="N1677" s="180"/>
      <c r="O1677" s="180"/>
      <c r="P1677" s="180"/>
      <c r="Q1677" s="180"/>
      <c r="R1677" s="180"/>
      <c r="S1677" s="204"/>
      <c r="T1677" s="204"/>
      <c r="U1677" s="180"/>
      <c r="V1677" s="180"/>
      <c r="W1677" s="180"/>
      <c r="X1677" s="180"/>
      <c r="Y1677" s="180"/>
      <c r="Z1677" s="180"/>
      <c r="AA1677" s="180"/>
      <c r="AB1677" s="180"/>
      <c r="AC1677" s="180"/>
      <c r="AD1677" s="180"/>
      <c r="AE1677" s="180"/>
      <c r="AF1677" s="180"/>
      <c r="AG1677" s="180"/>
      <c r="AH1677" s="180"/>
    </row>
    <row r="1678" ht="15.75" customHeight="1">
      <c r="A1678" s="201"/>
      <c r="B1678" s="167"/>
      <c r="C1678" s="160"/>
      <c r="D1678" s="167"/>
      <c r="E1678" s="96"/>
      <c r="F1678" s="202"/>
      <c r="G1678" s="160"/>
      <c r="H1678" s="160"/>
      <c r="I1678" s="160"/>
      <c r="J1678" s="160"/>
      <c r="K1678" s="203"/>
      <c r="L1678" s="180"/>
      <c r="M1678" s="180"/>
      <c r="N1678" s="180"/>
      <c r="O1678" s="180"/>
      <c r="P1678" s="180"/>
      <c r="Q1678" s="180"/>
      <c r="R1678" s="180"/>
      <c r="S1678" s="204"/>
      <c r="T1678" s="204"/>
      <c r="U1678" s="180"/>
      <c r="V1678" s="180"/>
      <c r="W1678" s="180"/>
      <c r="X1678" s="180"/>
      <c r="Y1678" s="180"/>
      <c r="Z1678" s="180"/>
      <c r="AA1678" s="180"/>
      <c r="AB1678" s="180"/>
      <c r="AC1678" s="180"/>
      <c r="AD1678" s="180"/>
      <c r="AE1678" s="180"/>
      <c r="AF1678" s="180"/>
      <c r="AG1678" s="180"/>
      <c r="AH1678" s="180"/>
    </row>
    <row r="1679" ht="15.75" customHeight="1">
      <c r="A1679" s="201"/>
      <c r="B1679" s="167"/>
      <c r="C1679" s="160"/>
      <c r="D1679" s="167"/>
      <c r="E1679" s="96"/>
      <c r="F1679" s="202"/>
      <c r="G1679" s="160"/>
      <c r="H1679" s="160"/>
      <c r="I1679" s="160"/>
      <c r="J1679" s="160"/>
      <c r="K1679" s="203"/>
      <c r="L1679" s="180"/>
      <c r="M1679" s="180"/>
      <c r="N1679" s="180"/>
      <c r="O1679" s="180"/>
      <c r="P1679" s="180"/>
      <c r="Q1679" s="180"/>
      <c r="R1679" s="180"/>
      <c r="S1679" s="204"/>
      <c r="T1679" s="204"/>
      <c r="U1679" s="180"/>
      <c r="V1679" s="180"/>
      <c r="W1679" s="180"/>
      <c r="X1679" s="180"/>
      <c r="Y1679" s="180"/>
      <c r="Z1679" s="180"/>
      <c r="AA1679" s="180"/>
      <c r="AB1679" s="180"/>
      <c r="AC1679" s="180"/>
      <c r="AD1679" s="180"/>
      <c r="AE1679" s="180"/>
      <c r="AF1679" s="180"/>
      <c r="AG1679" s="180"/>
      <c r="AH1679" s="180"/>
    </row>
    <row r="1680" ht="15.75" customHeight="1">
      <c r="A1680" s="201"/>
      <c r="B1680" s="167"/>
      <c r="C1680" s="160"/>
      <c r="D1680" s="167"/>
      <c r="E1680" s="96"/>
      <c r="F1680" s="202"/>
      <c r="G1680" s="160"/>
      <c r="H1680" s="160"/>
      <c r="I1680" s="160"/>
      <c r="J1680" s="160"/>
      <c r="K1680" s="203"/>
      <c r="L1680" s="180"/>
      <c r="M1680" s="180"/>
      <c r="N1680" s="180"/>
      <c r="O1680" s="180"/>
      <c r="P1680" s="180"/>
      <c r="Q1680" s="180"/>
      <c r="R1680" s="180"/>
      <c r="S1680" s="204"/>
      <c r="T1680" s="204"/>
      <c r="U1680" s="180"/>
      <c r="V1680" s="180"/>
      <c r="W1680" s="180"/>
      <c r="X1680" s="180"/>
      <c r="Y1680" s="180"/>
      <c r="Z1680" s="180"/>
      <c r="AA1680" s="180"/>
      <c r="AB1680" s="180"/>
      <c r="AC1680" s="180"/>
      <c r="AD1680" s="180"/>
      <c r="AE1680" s="180"/>
      <c r="AF1680" s="180"/>
      <c r="AG1680" s="180"/>
      <c r="AH1680" s="180"/>
    </row>
    <row r="1681" ht="15.75" customHeight="1">
      <c r="A1681" s="201"/>
      <c r="B1681" s="167"/>
      <c r="C1681" s="160"/>
      <c r="D1681" s="167"/>
      <c r="E1681" s="96"/>
      <c r="F1681" s="202"/>
      <c r="G1681" s="160"/>
      <c r="H1681" s="160"/>
      <c r="I1681" s="160"/>
      <c r="J1681" s="160"/>
      <c r="K1681" s="203"/>
      <c r="L1681" s="180"/>
      <c r="M1681" s="180"/>
      <c r="N1681" s="180"/>
      <c r="O1681" s="180"/>
      <c r="P1681" s="180"/>
      <c r="Q1681" s="180"/>
      <c r="R1681" s="180"/>
      <c r="S1681" s="204"/>
      <c r="T1681" s="204"/>
      <c r="U1681" s="180"/>
      <c r="V1681" s="180"/>
      <c r="W1681" s="180"/>
      <c r="X1681" s="180"/>
      <c r="Y1681" s="180"/>
      <c r="Z1681" s="180"/>
      <c r="AA1681" s="180"/>
      <c r="AB1681" s="180"/>
      <c r="AC1681" s="180"/>
      <c r="AD1681" s="180"/>
      <c r="AE1681" s="180"/>
      <c r="AF1681" s="180"/>
      <c r="AG1681" s="180"/>
      <c r="AH1681" s="180"/>
    </row>
    <row r="1682" ht="15.75" customHeight="1">
      <c r="A1682" s="201"/>
      <c r="B1682" s="167"/>
      <c r="C1682" s="160"/>
      <c r="D1682" s="167"/>
      <c r="E1682" s="96"/>
      <c r="F1682" s="202"/>
      <c r="G1682" s="160"/>
      <c r="H1682" s="160"/>
      <c r="I1682" s="160"/>
      <c r="J1682" s="160"/>
      <c r="K1682" s="203"/>
      <c r="L1682" s="180"/>
      <c r="M1682" s="180"/>
      <c r="N1682" s="180"/>
      <c r="O1682" s="180"/>
      <c r="P1682" s="180"/>
      <c r="Q1682" s="180"/>
      <c r="R1682" s="180"/>
      <c r="S1682" s="204"/>
      <c r="T1682" s="204"/>
      <c r="U1682" s="180"/>
      <c r="V1682" s="180"/>
      <c r="W1682" s="180"/>
      <c r="X1682" s="180"/>
      <c r="Y1682" s="180"/>
      <c r="Z1682" s="180"/>
      <c r="AA1682" s="180"/>
      <c r="AB1682" s="180"/>
      <c r="AC1682" s="180"/>
      <c r="AD1682" s="180"/>
      <c r="AE1682" s="180"/>
      <c r="AF1682" s="180"/>
      <c r="AG1682" s="180"/>
      <c r="AH1682" s="180"/>
    </row>
    <row r="1683" ht="15.75" customHeight="1">
      <c r="A1683" s="201"/>
      <c r="B1683" s="167"/>
      <c r="C1683" s="160"/>
      <c r="D1683" s="167"/>
      <c r="E1683" s="96"/>
      <c r="F1683" s="202"/>
      <c r="G1683" s="160"/>
      <c r="H1683" s="160"/>
      <c r="I1683" s="160"/>
      <c r="J1683" s="160"/>
      <c r="K1683" s="203"/>
      <c r="L1683" s="180"/>
      <c r="M1683" s="180"/>
      <c r="N1683" s="180"/>
      <c r="O1683" s="180"/>
      <c r="P1683" s="180"/>
      <c r="Q1683" s="180"/>
      <c r="R1683" s="180"/>
      <c r="S1683" s="204"/>
      <c r="T1683" s="204"/>
      <c r="U1683" s="180"/>
      <c r="V1683" s="180"/>
      <c r="W1683" s="180"/>
      <c r="X1683" s="180"/>
      <c r="Y1683" s="180"/>
      <c r="Z1683" s="180"/>
      <c r="AA1683" s="180"/>
      <c r="AB1683" s="180"/>
      <c r="AC1683" s="180"/>
      <c r="AD1683" s="180"/>
      <c r="AE1683" s="180"/>
      <c r="AF1683" s="180"/>
      <c r="AG1683" s="180"/>
      <c r="AH1683" s="180"/>
    </row>
    <row r="1684" ht="15.75" customHeight="1">
      <c r="A1684" s="201"/>
      <c r="B1684" s="167"/>
      <c r="C1684" s="160"/>
      <c r="D1684" s="167"/>
      <c r="E1684" s="96"/>
      <c r="F1684" s="202"/>
      <c r="G1684" s="160"/>
      <c r="H1684" s="160"/>
      <c r="I1684" s="160"/>
      <c r="J1684" s="160"/>
      <c r="K1684" s="203"/>
      <c r="L1684" s="180"/>
      <c r="M1684" s="180"/>
      <c r="N1684" s="180"/>
      <c r="O1684" s="180"/>
      <c r="P1684" s="180"/>
      <c r="Q1684" s="180"/>
      <c r="R1684" s="180"/>
      <c r="S1684" s="204"/>
      <c r="T1684" s="204"/>
      <c r="U1684" s="180"/>
      <c r="V1684" s="180"/>
      <c r="W1684" s="180"/>
      <c r="X1684" s="180"/>
      <c r="Y1684" s="180"/>
      <c r="Z1684" s="180"/>
      <c r="AA1684" s="180"/>
      <c r="AB1684" s="180"/>
      <c r="AC1684" s="180"/>
      <c r="AD1684" s="180"/>
      <c r="AE1684" s="180"/>
      <c r="AF1684" s="180"/>
      <c r="AG1684" s="180"/>
      <c r="AH1684" s="180"/>
    </row>
    <row r="1685" ht="15.75" customHeight="1">
      <c r="A1685" s="201"/>
      <c r="B1685" s="167"/>
      <c r="C1685" s="160"/>
      <c r="D1685" s="167"/>
      <c r="E1685" s="96"/>
      <c r="F1685" s="202"/>
      <c r="G1685" s="160"/>
      <c r="H1685" s="160"/>
      <c r="I1685" s="160"/>
      <c r="J1685" s="160"/>
      <c r="K1685" s="203"/>
      <c r="L1685" s="180"/>
      <c r="M1685" s="180"/>
      <c r="N1685" s="180"/>
      <c r="O1685" s="180"/>
      <c r="P1685" s="180"/>
      <c r="Q1685" s="180"/>
      <c r="R1685" s="180"/>
      <c r="S1685" s="204"/>
      <c r="T1685" s="204"/>
      <c r="U1685" s="180"/>
      <c r="V1685" s="180"/>
      <c r="W1685" s="180"/>
      <c r="X1685" s="180"/>
      <c r="Y1685" s="180"/>
      <c r="Z1685" s="180"/>
      <c r="AA1685" s="180"/>
      <c r="AB1685" s="180"/>
      <c r="AC1685" s="180"/>
      <c r="AD1685" s="180"/>
      <c r="AE1685" s="180"/>
      <c r="AF1685" s="180"/>
      <c r="AG1685" s="180"/>
      <c r="AH1685" s="180"/>
    </row>
    <row r="1686" ht="15.75" customHeight="1">
      <c r="A1686" s="201"/>
      <c r="B1686" s="167"/>
      <c r="C1686" s="160"/>
      <c r="D1686" s="167"/>
      <c r="E1686" s="96"/>
      <c r="F1686" s="202"/>
      <c r="G1686" s="160"/>
      <c r="H1686" s="160"/>
      <c r="I1686" s="160"/>
      <c r="J1686" s="160"/>
      <c r="K1686" s="203"/>
      <c r="L1686" s="180"/>
      <c r="M1686" s="180"/>
      <c r="N1686" s="180"/>
      <c r="O1686" s="180"/>
      <c r="P1686" s="180"/>
      <c r="Q1686" s="180"/>
      <c r="R1686" s="180"/>
      <c r="S1686" s="204"/>
      <c r="T1686" s="204"/>
      <c r="U1686" s="180"/>
      <c r="V1686" s="180"/>
      <c r="W1686" s="180"/>
      <c r="X1686" s="180"/>
      <c r="Y1686" s="180"/>
      <c r="Z1686" s="180"/>
      <c r="AA1686" s="180"/>
      <c r="AB1686" s="180"/>
      <c r="AC1686" s="180"/>
      <c r="AD1686" s="180"/>
      <c r="AE1686" s="180"/>
      <c r="AF1686" s="180"/>
      <c r="AG1686" s="180"/>
      <c r="AH1686" s="180"/>
    </row>
    <row r="1687" ht="15.75" customHeight="1">
      <c r="A1687" s="201"/>
      <c r="B1687" s="167"/>
      <c r="C1687" s="160"/>
      <c r="D1687" s="167"/>
      <c r="E1687" s="96"/>
      <c r="F1687" s="202"/>
      <c r="G1687" s="160"/>
      <c r="H1687" s="160"/>
      <c r="I1687" s="160"/>
      <c r="J1687" s="160"/>
      <c r="K1687" s="203"/>
      <c r="L1687" s="180"/>
      <c r="M1687" s="180"/>
      <c r="N1687" s="180"/>
      <c r="O1687" s="180"/>
      <c r="P1687" s="180"/>
      <c r="Q1687" s="180"/>
      <c r="R1687" s="180"/>
      <c r="S1687" s="204"/>
      <c r="T1687" s="204"/>
      <c r="U1687" s="180"/>
      <c r="V1687" s="180"/>
      <c r="W1687" s="180"/>
      <c r="X1687" s="180"/>
      <c r="Y1687" s="180"/>
      <c r="Z1687" s="180"/>
      <c r="AA1687" s="180"/>
      <c r="AB1687" s="180"/>
      <c r="AC1687" s="180"/>
      <c r="AD1687" s="180"/>
      <c r="AE1687" s="180"/>
      <c r="AF1687" s="180"/>
      <c r="AG1687" s="180"/>
      <c r="AH1687" s="180"/>
    </row>
    <row r="1688" ht="15.75" customHeight="1">
      <c r="A1688" s="201"/>
      <c r="B1688" s="167"/>
      <c r="C1688" s="160"/>
      <c r="D1688" s="167"/>
      <c r="E1688" s="96"/>
      <c r="F1688" s="202"/>
      <c r="G1688" s="160"/>
      <c r="H1688" s="160"/>
      <c r="I1688" s="160"/>
      <c r="J1688" s="160"/>
      <c r="K1688" s="203"/>
      <c r="L1688" s="180"/>
      <c r="M1688" s="180"/>
      <c r="N1688" s="180"/>
      <c r="O1688" s="180"/>
      <c r="P1688" s="180"/>
      <c r="Q1688" s="180"/>
      <c r="R1688" s="180"/>
      <c r="S1688" s="204"/>
      <c r="T1688" s="204"/>
      <c r="U1688" s="180"/>
      <c r="V1688" s="180"/>
      <c r="W1688" s="180"/>
      <c r="X1688" s="180"/>
      <c r="Y1688" s="180"/>
      <c r="Z1688" s="180"/>
      <c r="AA1688" s="180"/>
      <c r="AB1688" s="180"/>
      <c r="AC1688" s="180"/>
      <c r="AD1688" s="180"/>
      <c r="AE1688" s="180"/>
      <c r="AF1688" s="180"/>
      <c r="AG1688" s="180"/>
      <c r="AH1688" s="180"/>
    </row>
    <row r="1689" ht="15.75" customHeight="1">
      <c r="A1689" s="201"/>
      <c r="B1689" s="167"/>
      <c r="C1689" s="160"/>
      <c r="D1689" s="167"/>
      <c r="E1689" s="96"/>
      <c r="F1689" s="202"/>
      <c r="G1689" s="160"/>
      <c r="H1689" s="160"/>
      <c r="I1689" s="160"/>
      <c r="J1689" s="160"/>
      <c r="K1689" s="203"/>
      <c r="L1689" s="180"/>
      <c r="M1689" s="180"/>
      <c r="N1689" s="180"/>
      <c r="O1689" s="180"/>
      <c r="P1689" s="180"/>
      <c r="Q1689" s="180"/>
      <c r="R1689" s="180"/>
      <c r="S1689" s="204"/>
      <c r="T1689" s="204"/>
      <c r="U1689" s="180"/>
      <c r="V1689" s="180"/>
      <c r="W1689" s="180"/>
      <c r="X1689" s="180"/>
      <c r="Y1689" s="180"/>
      <c r="Z1689" s="180"/>
      <c r="AA1689" s="180"/>
      <c r="AB1689" s="180"/>
      <c r="AC1689" s="180"/>
      <c r="AD1689" s="180"/>
      <c r="AE1689" s="180"/>
      <c r="AF1689" s="180"/>
      <c r="AG1689" s="180"/>
      <c r="AH1689" s="180"/>
    </row>
    <row r="1690" ht="15.75" customHeight="1">
      <c r="A1690" s="201"/>
      <c r="B1690" s="167"/>
      <c r="C1690" s="160"/>
      <c r="D1690" s="167"/>
      <c r="E1690" s="96"/>
      <c r="F1690" s="202"/>
      <c r="G1690" s="160"/>
      <c r="H1690" s="160"/>
      <c r="I1690" s="160"/>
      <c r="J1690" s="160"/>
      <c r="K1690" s="203"/>
      <c r="L1690" s="180"/>
      <c r="M1690" s="180"/>
      <c r="N1690" s="180"/>
      <c r="O1690" s="180"/>
      <c r="P1690" s="180"/>
      <c r="Q1690" s="180"/>
      <c r="R1690" s="180"/>
      <c r="S1690" s="204"/>
      <c r="T1690" s="204"/>
      <c r="U1690" s="180"/>
      <c r="V1690" s="180"/>
      <c r="W1690" s="180"/>
      <c r="X1690" s="180"/>
      <c r="Y1690" s="180"/>
      <c r="Z1690" s="180"/>
      <c r="AA1690" s="180"/>
      <c r="AB1690" s="180"/>
      <c r="AC1690" s="180"/>
      <c r="AD1690" s="180"/>
      <c r="AE1690" s="180"/>
      <c r="AF1690" s="180"/>
      <c r="AG1690" s="180"/>
      <c r="AH1690" s="180"/>
    </row>
    <row r="1691" ht="15.75" customHeight="1">
      <c r="A1691" s="201"/>
      <c r="B1691" s="167"/>
      <c r="C1691" s="160"/>
      <c r="D1691" s="167"/>
      <c r="E1691" s="96"/>
      <c r="F1691" s="202"/>
      <c r="G1691" s="160"/>
      <c r="H1691" s="160"/>
      <c r="I1691" s="160"/>
      <c r="J1691" s="160"/>
      <c r="K1691" s="203"/>
      <c r="L1691" s="180"/>
      <c r="M1691" s="180"/>
      <c r="N1691" s="180"/>
      <c r="O1691" s="180"/>
      <c r="P1691" s="180"/>
      <c r="Q1691" s="180"/>
      <c r="R1691" s="180"/>
      <c r="S1691" s="204"/>
      <c r="T1691" s="204"/>
      <c r="U1691" s="180"/>
      <c r="V1691" s="180"/>
      <c r="W1691" s="180"/>
      <c r="X1691" s="180"/>
      <c r="Y1691" s="180"/>
      <c r="Z1691" s="180"/>
      <c r="AA1691" s="180"/>
      <c r="AB1691" s="180"/>
      <c r="AC1691" s="180"/>
      <c r="AD1691" s="180"/>
      <c r="AE1691" s="180"/>
      <c r="AF1691" s="180"/>
      <c r="AG1691" s="180"/>
      <c r="AH1691" s="180"/>
    </row>
    <row r="1692" ht="15.75" customHeight="1">
      <c r="A1692" s="201"/>
      <c r="B1692" s="167"/>
      <c r="C1692" s="160"/>
      <c r="D1692" s="167"/>
      <c r="E1692" s="96"/>
      <c r="F1692" s="202"/>
      <c r="G1692" s="160"/>
      <c r="H1692" s="160"/>
      <c r="I1692" s="160"/>
      <c r="J1692" s="160"/>
      <c r="K1692" s="203"/>
      <c r="L1692" s="180"/>
      <c r="M1692" s="180"/>
      <c r="N1692" s="180"/>
      <c r="O1692" s="180"/>
      <c r="P1692" s="180"/>
      <c r="Q1692" s="180"/>
      <c r="R1692" s="180"/>
      <c r="S1692" s="204"/>
      <c r="T1692" s="204"/>
      <c r="U1692" s="180"/>
      <c r="V1692" s="180"/>
      <c r="W1692" s="180"/>
      <c r="X1692" s="180"/>
      <c r="Y1692" s="180"/>
      <c r="Z1692" s="180"/>
      <c r="AA1692" s="180"/>
      <c r="AB1692" s="180"/>
      <c r="AC1692" s="180"/>
      <c r="AD1692" s="180"/>
      <c r="AE1692" s="180"/>
      <c r="AF1692" s="180"/>
      <c r="AG1692" s="180"/>
      <c r="AH1692" s="180"/>
    </row>
    <row r="1693" ht="15.75" customHeight="1">
      <c r="A1693" s="201"/>
      <c r="B1693" s="167"/>
      <c r="C1693" s="160"/>
      <c r="D1693" s="167"/>
      <c r="E1693" s="96"/>
      <c r="F1693" s="202"/>
      <c r="G1693" s="160"/>
      <c r="H1693" s="160"/>
      <c r="I1693" s="160"/>
      <c r="J1693" s="160"/>
      <c r="K1693" s="203"/>
      <c r="L1693" s="180"/>
      <c r="M1693" s="180"/>
      <c r="N1693" s="180"/>
      <c r="O1693" s="180"/>
      <c r="P1693" s="180"/>
      <c r="Q1693" s="180"/>
      <c r="R1693" s="180"/>
      <c r="S1693" s="204"/>
      <c r="T1693" s="204"/>
      <c r="U1693" s="180"/>
      <c r="V1693" s="180"/>
      <c r="W1693" s="180"/>
      <c r="X1693" s="180"/>
      <c r="Y1693" s="180"/>
      <c r="Z1693" s="180"/>
      <c r="AA1693" s="180"/>
      <c r="AB1693" s="180"/>
      <c r="AC1693" s="180"/>
      <c r="AD1693" s="180"/>
      <c r="AE1693" s="180"/>
      <c r="AF1693" s="180"/>
      <c r="AG1693" s="180"/>
      <c r="AH1693" s="180"/>
    </row>
    <row r="1694" ht="15.75" customHeight="1">
      <c r="A1694" s="201"/>
      <c r="B1694" s="167"/>
      <c r="C1694" s="160"/>
      <c r="D1694" s="167"/>
      <c r="E1694" s="96"/>
      <c r="F1694" s="202"/>
      <c r="G1694" s="160"/>
      <c r="H1694" s="160"/>
      <c r="I1694" s="160"/>
      <c r="J1694" s="160"/>
      <c r="K1694" s="203"/>
      <c r="L1694" s="180"/>
      <c r="M1694" s="180"/>
      <c r="N1694" s="180"/>
      <c r="O1694" s="180"/>
      <c r="P1694" s="180"/>
      <c r="Q1694" s="180"/>
      <c r="R1694" s="180"/>
      <c r="S1694" s="204"/>
      <c r="T1694" s="204"/>
      <c r="U1694" s="180"/>
      <c r="V1694" s="180"/>
      <c r="W1694" s="180"/>
      <c r="X1694" s="180"/>
      <c r="Y1694" s="180"/>
      <c r="Z1694" s="180"/>
      <c r="AA1694" s="180"/>
      <c r="AB1694" s="180"/>
      <c r="AC1694" s="180"/>
      <c r="AD1694" s="180"/>
      <c r="AE1694" s="180"/>
      <c r="AF1694" s="180"/>
      <c r="AG1694" s="180"/>
      <c r="AH1694" s="180"/>
    </row>
    <row r="1695" ht="15.75" customHeight="1">
      <c r="A1695" s="201"/>
      <c r="B1695" s="167"/>
      <c r="C1695" s="160"/>
      <c r="D1695" s="167"/>
      <c r="E1695" s="96"/>
      <c r="F1695" s="202"/>
      <c r="G1695" s="160"/>
      <c r="H1695" s="160"/>
      <c r="I1695" s="160"/>
      <c r="J1695" s="160"/>
      <c r="K1695" s="203"/>
      <c r="L1695" s="180"/>
      <c r="M1695" s="180"/>
      <c r="N1695" s="180"/>
      <c r="O1695" s="180"/>
      <c r="P1695" s="180"/>
      <c r="Q1695" s="180"/>
      <c r="R1695" s="180"/>
      <c r="S1695" s="204"/>
      <c r="T1695" s="204"/>
      <c r="U1695" s="180"/>
      <c r="V1695" s="180"/>
      <c r="W1695" s="180"/>
      <c r="X1695" s="180"/>
      <c r="Y1695" s="180"/>
      <c r="Z1695" s="180"/>
      <c r="AA1695" s="180"/>
      <c r="AB1695" s="180"/>
      <c r="AC1695" s="180"/>
      <c r="AD1695" s="180"/>
      <c r="AE1695" s="180"/>
      <c r="AF1695" s="180"/>
      <c r="AG1695" s="180"/>
      <c r="AH1695" s="180"/>
    </row>
    <row r="1696" ht="15.75" customHeight="1">
      <c r="A1696" s="201"/>
      <c r="B1696" s="167"/>
      <c r="C1696" s="160"/>
      <c r="D1696" s="167"/>
      <c r="E1696" s="96"/>
      <c r="F1696" s="202"/>
      <c r="G1696" s="160"/>
      <c r="H1696" s="160"/>
      <c r="I1696" s="160"/>
      <c r="J1696" s="160"/>
      <c r="K1696" s="203"/>
      <c r="L1696" s="180"/>
      <c r="M1696" s="180"/>
      <c r="N1696" s="180"/>
      <c r="O1696" s="180"/>
      <c r="P1696" s="180"/>
      <c r="Q1696" s="180"/>
      <c r="R1696" s="180"/>
      <c r="S1696" s="204"/>
      <c r="T1696" s="204"/>
      <c r="U1696" s="180"/>
      <c r="V1696" s="180"/>
      <c r="W1696" s="180"/>
      <c r="X1696" s="180"/>
      <c r="Y1696" s="180"/>
      <c r="Z1696" s="180"/>
      <c r="AA1696" s="180"/>
      <c r="AB1696" s="180"/>
      <c r="AC1696" s="180"/>
      <c r="AD1696" s="180"/>
      <c r="AE1696" s="180"/>
      <c r="AF1696" s="180"/>
      <c r="AG1696" s="180"/>
      <c r="AH1696" s="180"/>
    </row>
    <row r="1697" ht="15.75" customHeight="1">
      <c r="A1697" s="201"/>
      <c r="B1697" s="167"/>
      <c r="C1697" s="160"/>
      <c r="D1697" s="167"/>
      <c r="E1697" s="96"/>
      <c r="F1697" s="202"/>
      <c r="G1697" s="160"/>
      <c r="H1697" s="160"/>
      <c r="I1697" s="160"/>
      <c r="J1697" s="160"/>
      <c r="K1697" s="203"/>
      <c r="L1697" s="180"/>
      <c r="M1697" s="180"/>
      <c r="N1697" s="180"/>
      <c r="O1697" s="180"/>
      <c r="P1697" s="180"/>
      <c r="Q1697" s="180"/>
      <c r="R1697" s="180"/>
      <c r="S1697" s="204"/>
      <c r="T1697" s="204"/>
      <c r="U1697" s="180"/>
      <c r="V1697" s="180"/>
      <c r="W1697" s="180"/>
      <c r="X1697" s="180"/>
      <c r="Y1697" s="180"/>
      <c r="Z1697" s="180"/>
      <c r="AA1697" s="180"/>
      <c r="AB1697" s="180"/>
      <c r="AC1697" s="180"/>
      <c r="AD1697" s="180"/>
      <c r="AE1697" s="180"/>
      <c r="AF1697" s="180"/>
      <c r="AG1697" s="180"/>
      <c r="AH1697" s="180"/>
    </row>
    <row r="1698" ht="15.75" customHeight="1">
      <c r="A1698" s="201"/>
      <c r="B1698" s="167"/>
      <c r="C1698" s="160"/>
      <c r="D1698" s="167"/>
      <c r="E1698" s="96"/>
      <c r="F1698" s="202"/>
      <c r="G1698" s="160"/>
      <c r="H1698" s="160"/>
      <c r="I1698" s="160"/>
      <c r="J1698" s="160"/>
      <c r="K1698" s="203"/>
      <c r="L1698" s="180"/>
      <c r="M1698" s="180"/>
      <c r="N1698" s="180"/>
      <c r="O1698" s="180"/>
      <c r="P1698" s="180"/>
      <c r="Q1698" s="180"/>
      <c r="R1698" s="180"/>
      <c r="S1698" s="204"/>
      <c r="T1698" s="204"/>
      <c r="U1698" s="180"/>
      <c r="V1698" s="180"/>
      <c r="W1698" s="180"/>
      <c r="X1698" s="180"/>
      <c r="Y1698" s="180"/>
      <c r="Z1698" s="180"/>
      <c r="AA1698" s="180"/>
      <c r="AB1698" s="180"/>
      <c r="AC1698" s="180"/>
      <c r="AD1698" s="180"/>
      <c r="AE1698" s="180"/>
      <c r="AF1698" s="180"/>
      <c r="AG1698" s="180"/>
      <c r="AH1698" s="180"/>
    </row>
    <row r="1699" ht="15.75" customHeight="1">
      <c r="A1699" s="201"/>
      <c r="B1699" s="167"/>
      <c r="C1699" s="160"/>
      <c r="D1699" s="167"/>
      <c r="E1699" s="96"/>
      <c r="F1699" s="202"/>
      <c r="G1699" s="160"/>
      <c r="H1699" s="160"/>
      <c r="I1699" s="160"/>
      <c r="J1699" s="160"/>
      <c r="K1699" s="203"/>
      <c r="L1699" s="180"/>
      <c r="M1699" s="180"/>
      <c r="N1699" s="180"/>
      <c r="O1699" s="180"/>
      <c r="P1699" s="180"/>
      <c r="Q1699" s="180"/>
      <c r="R1699" s="180"/>
      <c r="S1699" s="204"/>
      <c r="T1699" s="204"/>
      <c r="U1699" s="180"/>
      <c r="V1699" s="180"/>
      <c r="W1699" s="180"/>
      <c r="X1699" s="180"/>
      <c r="Y1699" s="180"/>
      <c r="Z1699" s="180"/>
      <c r="AA1699" s="180"/>
      <c r="AB1699" s="180"/>
      <c r="AC1699" s="180"/>
      <c r="AD1699" s="180"/>
      <c r="AE1699" s="180"/>
      <c r="AF1699" s="180"/>
      <c r="AG1699" s="180"/>
      <c r="AH1699" s="180"/>
    </row>
    <row r="1700" ht="15.75" customHeight="1">
      <c r="A1700" s="201"/>
      <c r="B1700" s="167"/>
      <c r="C1700" s="160"/>
      <c r="D1700" s="167"/>
      <c r="E1700" s="96"/>
      <c r="F1700" s="202"/>
      <c r="G1700" s="160"/>
      <c r="H1700" s="160"/>
      <c r="I1700" s="160"/>
      <c r="J1700" s="160"/>
      <c r="K1700" s="203"/>
      <c r="L1700" s="180"/>
      <c r="M1700" s="180"/>
      <c r="N1700" s="180"/>
      <c r="O1700" s="180"/>
      <c r="P1700" s="180"/>
      <c r="Q1700" s="180"/>
      <c r="R1700" s="180"/>
      <c r="S1700" s="204"/>
      <c r="T1700" s="204"/>
      <c r="U1700" s="180"/>
      <c r="V1700" s="180"/>
      <c r="W1700" s="180"/>
      <c r="X1700" s="180"/>
      <c r="Y1700" s="180"/>
      <c r="Z1700" s="180"/>
      <c r="AA1700" s="180"/>
      <c r="AB1700" s="180"/>
      <c r="AC1700" s="180"/>
      <c r="AD1700" s="180"/>
      <c r="AE1700" s="180"/>
      <c r="AF1700" s="180"/>
      <c r="AG1700" s="180"/>
      <c r="AH1700" s="180"/>
    </row>
    <row r="1701" ht="15.75" customHeight="1">
      <c r="A1701" s="201"/>
      <c r="B1701" s="167"/>
      <c r="C1701" s="160"/>
      <c r="D1701" s="167"/>
      <c r="E1701" s="96"/>
      <c r="F1701" s="202"/>
      <c r="G1701" s="160"/>
      <c r="H1701" s="160"/>
      <c r="I1701" s="160"/>
      <c r="J1701" s="160"/>
      <c r="K1701" s="203"/>
      <c r="L1701" s="180"/>
      <c r="M1701" s="180"/>
      <c r="N1701" s="180"/>
      <c r="O1701" s="180"/>
      <c r="P1701" s="180"/>
      <c r="Q1701" s="180"/>
      <c r="R1701" s="180"/>
      <c r="S1701" s="204"/>
      <c r="T1701" s="204"/>
      <c r="U1701" s="180"/>
      <c r="V1701" s="180"/>
      <c r="W1701" s="180"/>
      <c r="X1701" s="180"/>
      <c r="Y1701" s="180"/>
      <c r="Z1701" s="180"/>
      <c r="AA1701" s="180"/>
      <c r="AB1701" s="180"/>
      <c r="AC1701" s="180"/>
      <c r="AD1701" s="180"/>
      <c r="AE1701" s="180"/>
      <c r="AF1701" s="180"/>
      <c r="AG1701" s="180"/>
      <c r="AH1701" s="180"/>
    </row>
    <row r="1702" ht="15.75" customHeight="1">
      <c r="A1702" s="201"/>
      <c r="B1702" s="167"/>
      <c r="C1702" s="160"/>
      <c r="D1702" s="167"/>
      <c r="E1702" s="96"/>
      <c r="F1702" s="202"/>
      <c r="G1702" s="160"/>
      <c r="H1702" s="160"/>
      <c r="I1702" s="160"/>
      <c r="J1702" s="160"/>
      <c r="K1702" s="203"/>
      <c r="L1702" s="180"/>
      <c r="M1702" s="180"/>
      <c r="N1702" s="180"/>
      <c r="O1702" s="180"/>
      <c r="P1702" s="180"/>
      <c r="Q1702" s="180"/>
      <c r="R1702" s="180"/>
      <c r="S1702" s="204"/>
      <c r="T1702" s="204"/>
      <c r="U1702" s="180"/>
      <c r="V1702" s="180"/>
      <c r="W1702" s="180"/>
      <c r="X1702" s="180"/>
      <c r="Y1702" s="180"/>
      <c r="Z1702" s="180"/>
      <c r="AA1702" s="180"/>
      <c r="AB1702" s="180"/>
      <c r="AC1702" s="180"/>
      <c r="AD1702" s="180"/>
      <c r="AE1702" s="180"/>
      <c r="AF1702" s="180"/>
      <c r="AG1702" s="180"/>
      <c r="AH1702" s="180"/>
    </row>
    <row r="1703" ht="15.75" customHeight="1">
      <c r="A1703" s="201"/>
      <c r="B1703" s="167"/>
      <c r="C1703" s="160"/>
      <c r="D1703" s="167"/>
      <c r="E1703" s="96"/>
      <c r="F1703" s="202"/>
      <c r="G1703" s="160"/>
      <c r="H1703" s="160"/>
      <c r="I1703" s="160"/>
      <c r="J1703" s="160"/>
      <c r="K1703" s="203"/>
      <c r="L1703" s="180"/>
      <c r="M1703" s="180"/>
      <c r="N1703" s="180"/>
      <c r="O1703" s="180"/>
      <c r="P1703" s="180"/>
      <c r="Q1703" s="180"/>
      <c r="R1703" s="180"/>
      <c r="S1703" s="204"/>
      <c r="T1703" s="204"/>
      <c r="U1703" s="180"/>
      <c r="V1703" s="180"/>
      <c r="W1703" s="180"/>
      <c r="X1703" s="180"/>
      <c r="Y1703" s="180"/>
      <c r="Z1703" s="180"/>
      <c r="AA1703" s="180"/>
      <c r="AB1703" s="180"/>
      <c r="AC1703" s="180"/>
      <c r="AD1703" s="180"/>
      <c r="AE1703" s="180"/>
      <c r="AF1703" s="180"/>
      <c r="AG1703" s="180"/>
      <c r="AH1703" s="180"/>
    </row>
    <row r="1704" ht="15.75" customHeight="1">
      <c r="A1704" s="201"/>
      <c r="B1704" s="167"/>
      <c r="C1704" s="160"/>
      <c r="D1704" s="167"/>
      <c r="E1704" s="96"/>
      <c r="F1704" s="202"/>
      <c r="G1704" s="160"/>
      <c r="H1704" s="160"/>
      <c r="I1704" s="160"/>
      <c r="J1704" s="160"/>
      <c r="K1704" s="203"/>
      <c r="L1704" s="180"/>
      <c r="M1704" s="180"/>
      <c r="N1704" s="180"/>
      <c r="O1704" s="180"/>
      <c r="P1704" s="180"/>
      <c r="Q1704" s="180"/>
      <c r="R1704" s="180"/>
      <c r="S1704" s="204"/>
      <c r="T1704" s="204"/>
      <c r="U1704" s="180"/>
      <c r="V1704" s="180"/>
      <c r="W1704" s="180"/>
      <c r="X1704" s="180"/>
      <c r="Y1704" s="180"/>
      <c r="Z1704" s="180"/>
      <c r="AA1704" s="180"/>
      <c r="AB1704" s="180"/>
      <c r="AC1704" s="180"/>
      <c r="AD1704" s="180"/>
      <c r="AE1704" s="180"/>
      <c r="AF1704" s="180"/>
      <c r="AG1704" s="180"/>
      <c r="AH1704" s="180"/>
    </row>
    <row r="1705" ht="15.75" customHeight="1">
      <c r="A1705" s="201"/>
      <c r="B1705" s="167"/>
      <c r="C1705" s="160"/>
      <c r="D1705" s="167"/>
      <c r="E1705" s="96"/>
      <c r="F1705" s="202"/>
      <c r="G1705" s="160"/>
      <c r="H1705" s="160"/>
      <c r="I1705" s="160"/>
      <c r="J1705" s="160"/>
      <c r="K1705" s="203"/>
      <c r="L1705" s="180"/>
      <c r="M1705" s="180"/>
      <c r="N1705" s="180"/>
      <c r="O1705" s="180"/>
      <c r="P1705" s="180"/>
      <c r="Q1705" s="180"/>
      <c r="R1705" s="180"/>
      <c r="S1705" s="204"/>
      <c r="T1705" s="204"/>
      <c r="U1705" s="180"/>
      <c r="V1705" s="180"/>
      <c r="W1705" s="180"/>
      <c r="X1705" s="180"/>
      <c r="Y1705" s="180"/>
      <c r="Z1705" s="180"/>
      <c r="AA1705" s="180"/>
      <c r="AB1705" s="180"/>
      <c r="AC1705" s="180"/>
      <c r="AD1705" s="180"/>
      <c r="AE1705" s="180"/>
      <c r="AF1705" s="180"/>
      <c r="AG1705" s="180"/>
      <c r="AH1705" s="180"/>
    </row>
    <row r="1706" ht="15.75" customHeight="1">
      <c r="A1706" s="201"/>
      <c r="B1706" s="167"/>
      <c r="C1706" s="160"/>
      <c r="D1706" s="167"/>
      <c r="E1706" s="96"/>
      <c r="F1706" s="202"/>
      <c r="G1706" s="160"/>
      <c r="H1706" s="160"/>
      <c r="I1706" s="160"/>
      <c r="J1706" s="160"/>
      <c r="K1706" s="203"/>
      <c r="L1706" s="180"/>
      <c r="M1706" s="180"/>
      <c r="N1706" s="180"/>
      <c r="O1706" s="180"/>
      <c r="P1706" s="180"/>
      <c r="Q1706" s="180"/>
      <c r="R1706" s="180"/>
      <c r="S1706" s="204"/>
      <c r="T1706" s="204"/>
      <c r="U1706" s="180"/>
      <c r="V1706" s="180"/>
      <c r="W1706" s="180"/>
      <c r="X1706" s="180"/>
      <c r="Y1706" s="180"/>
      <c r="Z1706" s="180"/>
      <c r="AA1706" s="180"/>
      <c r="AB1706" s="180"/>
      <c r="AC1706" s="180"/>
      <c r="AD1706" s="180"/>
      <c r="AE1706" s="180"/>
      <c r="AF1706" s="180"/>
      <c r="AG1706" s="180"/>
      <c r="AH1706" s="180"/>
    </row>
    <row r="1707" ht="15.75" customHeight="1">
      <c r="A1707" s="201"/>
      <c r="B1707" s="167"/>
      <c r="C1707" s="160"/>
      <c r="D1707" s="167"/>
      <c r="E1707" s="96"/>
      <c r="F1707" s="202"/>
      <c r="G1707" s="160"/>
      <c r="H1707" s="160"/>
      <c r="I1707" s="160"/>
      <c r="J1707" s="160"/>
      <c r="K1707" s="203"/>
      <c r="L1707" s="180"/>
      <c r="M1707" s="180"/>
      <c r="N1707" s="180"/>
      <c r="O1707" s="180"/>
      <c r="P1707" s="180"/>
      <c r="Q1707" s="180"/>
      <c r="R1707" s="180"/>
      <c r="S1707" s="204"/>
      <c r="T1707" s="204"/>
      <c r="U1707" s="180"/>
      <c r="V1707" s="180"/>
      <c r="W1707" s="180"/>
      <c r="X1707" s="180"/>
      <c r="Y1707" s="180"/>
      <c r="Z1707" s="180"/>
      <c r="AA1707" s="180"/>
      <c r="AB1707" s="180"/>
      <c r="AC1707" s="180"/>
      <c r="AD1707" s="180"/>
      <c r="AE1707" s="180"/>
      <c r="AF1707" s="180"/>
      <c r="AG1707" s="180"/>
      <c r="AH1707" s="180"/>
    </row>
    <row r="1708" ht="15.75" customHeight="1">
      <c r="A1708" s="201"/>
      <c r="B1708" s="167"/>
      <c r="C1708" s="160"/>
      <c r="D1708" s="167"/>
      <c r="E1708" s="96"/>
      <c r="F1708" s="202"/>
      <c r="G1708" s="160"/>
      <c r="H1708" s="160"/>
      <c r="I1708" s="160"/>
      <c r="J1708" s="160"/>
      <c r="K1708" s="203"/>
      <c r="L1708" s="180"/>
      <c r="M1708" s="180"/>
      <c r="N1708" s="180"/>
      <c r="O1708" s="180"/>
      <c r="P1708" s="180"/>
      <c r="Q1708" s="180"/>
      <c r="R1708" s="180"/>
      <c r="S1708" s="204"/>
      <c r="T1708" s="204"/>
      <c r="U1708" s="180"/>
      <c r="V1708" s="180"/>
      <c r="W1708" s="180"/>
      <c r="X1708" s="180"/>
      <c r="Y1708" s="180"/>
      <c r="Z1708" s="180"/>
      <c r="AA1708" s="180"/>
      <c r="AB1708" s="180"/>
      <c r="AC1708" s="180"/>
      <c r="AD1708" s="180"/>
      <c r="AE1708" s="180"/>
      <c r="AF1708" s="180"/>
      <c r="AG1708" s="180"/>
      <c r="AH1708" s="180"/>
    </row>
    <row r="1709" ht="15.75" customHeight="1">
      <c r="A1709" s="201"/>
      <c r="B1709" s="167"/>
      <c r="C1709" s="160"/>
      <c r="D1709" s="167"/>
      <c r="E1709" s="96"/>
      <c r="F1709" s="202"/>
      <c r="G1709" s="160"/>
      <c r="H1709" s="160"/>
      <c r="I1709" s="160"/>
      <c r="J1709" s="160"/>
      <c r="K1709" s="203"/>
      <c r="L1709" s="180"/>
      <c r="M1709" s="180"/>
      <c r="N1709" s="180"/>
      <c r="O1709" s="180"/>
      <c r="P1709" s="180"/>
      <c r="Q1709" s="180"/>
      <c r="R1709" s="180"/>
      <c r="S1709" s="204"/>
      <c r="T1709" s="204"/>
      <c r="U1709" s="180"/>
      <c r="V1709" s="180"/>
      <c r="W1709" s="180"/>
      <c r="X1709" s="180"/>
      <c r="Y1709" s="180"/>
      <c r="Z1709" s="180"/>
      <c r="AA1709" s="180"/>
      <c r="AB1709" s="180"/>
      <c r="AC1709" s="180"/>
      <c r="AD1709" s="180"/>
      <c r="AE1709" s="180"/>
      <c r="AF1709" s="180"/>
      <c r="AG1709" s="180"/>
      <c r="AH1709" s="180"/>
    </row>
    <row r="1710" ht="15.75" customHeight="1">
      <c r="A1710" s="201"/>
      <c r="B1710" s="167"/>
      <c r="C1710" s="160"/>
      <c r="D1710" s="167"/>
      <c r="E1710" s="96"/>
      <c r="F1710" s="202"/>
      <c r="G1710" s="160"/>
      <c r="H1710" s="160"/>
      <c r="I1710" s="160"/>
      <c r="J1710" s="160"/>
      <c r="K1710" s="203"/>
      <c r="L1710" s="180"/>
      <c r="M1710" s="180"/>
      <c r="N1710" s="180"/>
      <c r="O1710" s="180"/>
      <c r="P1710" s="180"/>
      <c r="Q1710" s="180"/>
      <c r="R1710" s="180"/>
      <c r="S1710" s="204"/>
      <c r="T1710" s="204"/>
      <c r="U1710" s="180"/>
      <c r="V1710" s="180"/>
      <c r="W1710" s="180"/>
      <c r="X1710" s="180"/>
      <c r="Y1710" s="180"/>
      <c r="Z1710" s="180"/>
      <c r="AA1710" s="180"/>
      <c r="AB1710" s="180"/>
      <c r="AC1710" s="180"/>
      <c r="AD1710" s="180"/>
      <c r="AE1710" s="180"/>
      <c r="AF1710" s="180"/>
      <c r="AG1710" s="180"/>
      <c r="AH1710" s="180"/>
    </row>
    <row r="1711" ht="15.75" customHeight="1">
      <c r="A1711" s="201"/>
      <c r="B1711" s="167"/>
      <c r="C1711" s="160"/>
      <c r="D1711" s="167"/>
      <c r="E1711" s="96"/>
      <c r="F1711" s="202"/>
      <c r="G1711" s="160"/>
      <c r="H1711" s="160"/>
      <c r="I1711" s="160"/>
      <c r="J1711" s="160"/>
      <c r="K1711" s="203"/>
      <c r="L1711" s="180"/>
      <c r="M1711" s="180"/>
      <c r="N1711" s="180"/>
      <c r="O1711" s="180"/>
      <c r="P1711" s="180"/>
      <c r="Q1711" s="180"/>
      <c r="R1711" s="180"/>
      <c r="S1711" s="204"/>
      <c r="T1711" s="204"/>
      <c r="U1711" s="180"/>
      <c r="V1711" s="180"/>
      <c r="W1711" s="180"/>
      <c r="X1711" s="180"/>
      <c r="Y1711" s="180"/>
      <c r="Z1711" s="180"/>
      <c r="AA1711" s="180"/>
      <c r="AB1711" s="180"/>
      <c r="AC1711" s="180"/>
      <c r="AD1711" s="180"/>
      <c r="AE1711" s="180"/>
      <c r="AF1711" s="180"/>
      <c r="AG1711" s="180"/>
      <c r="AH1711" s="180"/>
    </row>
    <row r="1712" ht="15.75" customHeight="1">
      <c r="A1712" s="201"/>
      <c r="B1712" s="167"/>
      <c r="C1712" s="160"/>
      <c r="D1712" s="167"/>
      <c r="E1712" s="96"/>
      <c r="F1712" s="202"/>
      <c r="G1712" s="160"/>
      <c r="H1712" s="160"/>
      <c r="I1712" s="160"/>
      <c r="J1712" s="160"/>
      <c r="K1712" s="203"/>
      <c r="L1712" s="180"/>
      <c r="M1712" s="180"/>
      <c r="N1712" s="180"/>
      <c r="O1712" s="180"/>
      <c r="P1712" s="180"/>
      <c r="Q1712" s="180"/>
      <c r="R1712" s="180"/>
      <c r="S1712" s="204"/>
      <c r="T1712" s="204"/>
      <c r="U1712" s="180"/>
      <c r="V1712" s="180"/>
      <c r="W1712" s="180"/>
      <c r="X1712" s="180"/>
      <c r="Y1712" s="180"/>
      <c r="Z1712" s="180"/>
      <c r="AA1712" s="180"/>
      <c r="AB1712" s="180"/>
      <c r="AC1712" s="180"/>
      <c r="AD1712" s="180"/>
      <c r="AE1712" s="180"/>
      <c r="AF1712" s="180"/>
      <c r="AG1712" s="180"/>
      <c r="AH1712" s="180"/>
    </row>
    <row r="1713" ht="15.75" customHeight="1">
      <c r="A1713" s="201"/>
      <c r="B1713" s="167"/>
      <c r="C1713" s="160"/>
      <c r="D1713" s="167"/>
      <c r="E1713" s="96"/>
      <c r="F1713" s="202"/>
      <c r="G1713" s="160"/>
      <c r="H1713" s="160"/>
      <c r="I1713" s="160"/>
      <c r="J1713" s="160"/>
      <c r="K1713" s="203"/>
      <c r="L1713" s="180"/>
      <c r="M1713" s="180"/>
      <c r="N1713" s="180"/>
      <c r="O1713" s="180"/>
      <c r="P1713" s="180"/>
      <c r="Q1713" s="180"/>
      <c r="R1713" s="180"/>
      <c r="S1713" s="204"/>
      <c r="T1713" s="204"/>
      <c r="U1713" s="180"/>
      <c r="V1713" s="180"/>
      <c r="W1713" s="180"/>
      <c r="X1713" s="180"/>
      <c r="Y1713" s="180"/>
      <c r="Z1713" s="180"/>
      <c r="AA1713" s="180"/>
      <c r="AB1713" s="180"/>
      <c r="AC1713" s="180"/>
      <c r="AD1713" s="180"/>
      <c r="AE1713" s="180"/>
      <c r="AF1713" s="180"/>
      <c r="AG1713" s="180"/>
      <c r="AH1713" s="180"/>
    </row>
    <row r="1714" ht="15.75" customHeight="1">
      <c r="A1714" s="201"/>
      <c r="B1714" s="167"/>
      <c r="C1714" s="160"/>
      <c r="D1714" s="167"/>
      <c r="E1714" s="96"/>
      <c r="F1714" s="202"/>
      <c r="G1714" s="160"/>
      <c r="H1714" s="160"/>
      <c r="I1714" s="160"/>
      <c r="J1714" s="160"/>
      <c r="K1714" s="203"/>
      <c r="L1714" s="180"/>
      <c r="M1714" s="180"/>
      <c r="N1714" s="180"/>
      <c r="O1714" s="180"/>
      <c r="P1714" s="180"/>
      <c r="Q1714" s="180"/>
      <c r="R1714" s="180"/>
      <c r="S1714" s="204"/>
      <c r="T1714" s="204"/>
      <c r="U1714" s="180"/>
      <c r="V1714" s="180"/>
      <c r="W1714" s="180"/>
      <c r="X1714" s="180"/>
      <c r="Y1714" s="180"/>
      <c r="Z1714" s="180"/>
      <c r="AA1714" s="180"/>
      <c r="AB1714" s="180"/>
      <c r="AC1714" s="180"/>
      <c r="AD1714" s="180"/>
      <c r="AE1714" s="180"/>
      <c r="AF1714" s="180"/>
      <c r="AG1714" s="180"/>
      <c r="AH1714" s="180"/>
    </row>
    <row r="1715" ht="15.75" customHeight="1">
      <c r="A1715" s="201"/>
      <c r="B1715" s="167"/>
      <c r="C1715" s="160"/>
      <c r="D1715" s="167"/>
      <c r="E1715" s="96"/>
      <c r="F1715" s="202"/>
      <c r="G1715" s="160"/>
      <c r="H1715" s="160"/>
      <c r="I1715" s="160"/>
      <c r="J1715" s="160"/>
      <c r="K1715" s="203"/>
      <c r="L1715" s="180"/>
      <c r="M1715" s="180"/>
      <c r="N1715" s="180"/>
      <c r="O1715" s="180"/>
      <c r="P1715" s="180"/>
      <c r="Q1715" s="180"/>
      <c r="R1715" s="180"/>
      <c r="S1715" s="204"/>
      <c r="T1715" s="204"/>
      <c r="U1715" s="180"/>
      <c r="V1715" s="180"/>
      <c r="W1715" s="180"/>
      <c r="X1715" s="180"/>
      <c r="Y1715" s="180"/>
      <c r="Z1715" s="180"/>
      <c r="AA1715" s="180"/>
      <c r="AB1715" s="180"/>
      <c r="AC1715" s="180"/>
      <c r="AD1715" s="180"/>
      <c r="AE1715" s="180"/>
      <c r="AF1715" s="180"/>
      <c r="AG1715" s="180"/>
      <c r="AH1715" s="180"/>
    </row>
    <row r="1716" ht="15.75" customHeight="1">
      <c r="A1716" s="201"/>
      <c r="B1716" s="167"/>
      <c r="C1716" s="160"/>
      <c r="D1716" s="167"/>
      <c r="E1716" s="96"/>
      <c r="F1716" s="202"/>
      <c r="G1716" s="160"/>
      <c r="H1716" s="160"/>
      <c r="I1716" s="160"/>
      <c r="J1716" s="160"/>
      <c r="K1716" s="203"/>
      <c r="L1716" s="180"/>
      <c r="M1716" s="180"/>
      <c r="N1716" s="180"/>
      <c r="O1716" s="180"/>
      <c r="P1716" s="180"/>
      <c r="Q1716" s="180"/>
      <c r="R1716" s="180"/>
      <c r="S1716" s="204"/>
      <c r="T1716" s="204"/>
      <c r="U1716" s="180"/>
      <c r="V1716" s="180"/>
      <c r="W1716" s="180"/>
      <c r="X1716" s="180"/>
      <c r="Y1716" s="180"/>
      <c r="Z1716" s="180"/>
      <c r="AA1716" s="180"/>
      <c r="AB1716" s="180"/>
      <c r="AC1716" s="180"/>
      <c r="AD1716" s="180"/>
      <c r="AE1716" s="180"/>
      <c r="AF1716" s="180"/>
      <c r="AG1716" s="180"/>
      <c r="AH1716" s="180"/>
    </row>
    <row r="1717" ht="15.75" customHeight="1">
      <c r="A1717" s="201"/>
      <c r="B1717" s="167"/>
      <c r="C1717" s="160"/>
      <c r="D1717" s="167"/>
      <c r="E1717" s="96"/>
      <c r="F1717" s="202"/>
      <c r="G1717" s="160"/>
      <c r="H1717" s="160"/>
      <c r="I1717" s="160"/>
      <c r="J1717" s="160"/>
      <c r="K1717" s="203"/>
      <c r="L1717" s="180"/>
      <c r="M1717" s="180"/>
      <c r="N1717" s="180"/>
      <c r="O1717" s="180"/>
      <c r="P1717" s="180"/>
      <c r="Q1717" s="180"/>
      <c r="R1717" s="180"/>
      <c r="S1717" s="204"/>
      <c r="T1717" s="204"/>
      <c r="U1717" s="180"/>
      <c r="V1717" s="180"/>
      <c r="W1717" s="180"/>
      <c r="X1717" s="180"/>
      <c r="Y1717" s="180"/>
      <c r="Z1717" s="180"/>
      <c r="AA1717" s="180"/>
      <c r="AB1717" s="180"/>
      <c r="AC1717" s="180"/>
      <c r="AD1717" s="180"/>
      <c r="AE1717" s="180"/>
      <c r="AF1717" s="180"/>
      <c r="AG1717" s="180"/>
      <c r="AH1717" s="180"/>
    </row>
    <row r="1718" ht="15.75" customHeight="1">
      <c r="A1718" s="201"/>
      <c r="B1718" s="167"/>
      <c r="C1718" s="160"/>
      <c r="D1718" s="167"/>
      <c r="E1718" s="96"/>
      <c r="F1718" s="202"/>
      <c r="G1718" s="160"/>
      <c r="H1718" s="160"/>
      <c r="I1718" s="160"/>
      <c r="J1718" s="160"/>
      <c r="K1718" s="203"/>
      <c r="L1718" s="180"/>
      <c r="M1718" s="180"/>
      <c r="N1718" s="180"/>
      <c r="O1718" s="180"/>
      <c r="P1718" s="180"/>
      <c r="Q1718" s="180"/>
      <c r="R1718" s="180"/>
      <c r="S1718" s="204"/>
      <c r="T1718" s="204"/>
      <c r="U1718" s="180"/>
      <c r="V1718" s="180"/>
      <c r="W1718" s="180"/>
      <c r="X1718" s="180"/>
      <c r="Y1718" s="180"/>
      <c r="Z1718" s="180"/>
      <c r="AA1718" s="180"/>
      <c r="AB1718" s="180"/>
      <c r="AC1718" s="180"/>
      <c r="AD1718" s="180"/>
      <c r="AE1718" s="180"/>
      <c r="AF1718" s="180"/>
      <c r="AG1718" s="180"/>
      <c r="AH1718" s="180"/>
    </row>
    <row r="1719" ht="15.75" customHeight="1">
      <c r="A1719" s="201"/>
      <c r="B1719" s="167"/>
      <c r="C1719" s="160"/>
      <c r="D1719" s="167"/>
      <c r="E1719" s="96"/>
      <c r="F1719" s="202"/>
      <c r="G1719" s="160"/>
      <c r="H1719" s="160"/>
      <c r="I1719" s="160"/>
      <c r="J1719" s="160"/>
      <c r="K1719" s="203"/>
      <c r="L1719" s="180"/>
      <c r="M1719" s="180"/>
      <c r="N1719" s="180"/>
      <c r="O1719" s="180"/>
      <c r="P1719" s="180"/>
      <c r="Q1719" s="180"/>
      <c r="R1719" s="180"/>
      <c r="S1719" s="204"/>
      <c r="T1719" s="204"/>
      <c r="U1719" s="180"/>
      <c r="V1719" s="180"/>
      <c r="W1719" s="180"/>
      <c r="X1719" s="180"/>
      <c r="Y1719" s="180"/>
      <c r="Z1719" s="180"/>
      <c r="AA1719" s="180"/>
      <c r="AB1719" s="180"/>
      <c r="AC1719" s="180"/>
      <c r="AD1719" s="180"/>
      <c r="AE1719" s="180"/>
      <c r="AF1719" s="180"/>
      <c r="AG1719" s="180"/>
      <c r="AH1719" s="180"/>
    </row>
    <row r="1720" ht="15.75" customHeight="1">
      <c r="A1720" s="201"/>
      <c r="B1720" s="167"/>
      <c r="C1720" s="160"/>
      <c r="D1720" s="167"/>
      <c r="E1720" s="96"/>
      <c r="F1720" s="202"/>
      <c r="G1720" s="160"/>
      <c r="H1720" s="160"/>
      <c r="I1720" s="160"/>
      <c r="J1720" s="160"/>
      <c r="K1720" s="203"/>
      <c r="L1720" s="180"/>
      <c r="M1720" s="180"/>
      <c r="N1720" s="180"/>
      <c r="O1720" s="180"/>
      <c r="P1720" s="180"/>
      <c r="Q1720" s="180"/>
      <c r="R1720" s="180"/>
      <c r="S1720" s="204"/>
      <c r="T1720" s="204"/>
      <c r="U1720" s="180"/>
      <c r="V1720" s="180"/>
      <c r="W1720" s="180"/>
      <c r="X1720" s="180"/>
      <c r="Y1720" s="180"/>
      <c r="Z1720" s="180"/>
      <c r="AA1720" s="180"/>
      <c r="AB1720" s="180"/>
      <c r="AC1720" s="180"/>
      <c r="AD1720" s="180"/>
      <c r="AE1720" s="180"/>
      <c r="AF1720" s="180"/>
      <c r="AG1720" s="180"/>
      <c r="AH1720" s="180"/>
    </row>
    <row r="1721" ht="15.75" customHeight="1">
      <c r="A1721" s="201"/>
      <c r="B1721" s="167"/>
      <c r="C1721" s="160"/>
      <c r="D1721" s="167"/>
      <c r="E1721" s="96"/>
      <c r="F1721" s="202"/>
      <c r="G1721" s="160"/>
      <c r="H1721" s="160"/>
      <c r="I1721" s="160"/>
      <c r="J1721" s="160"/>
      <c r="K1721" s="203"/>
      <c r="L1721" s="180"/>
      <c r="M1721" s="180"/>
      <c r="N1721" s="180"/>
      <c r="O1721" s="180"/>
      <c r="P1721" s="180"/>
      <c r="Q1721" s="180"/>
      <c r="R1721" s="180"/>
      <c r="S1721" s="204"/>
      <c r="T1721" s="204"/>
      <c r="U1721" s="180"/>
      <c r="V1721" s="180"/>
      <c r="W1721" s="180"/>
      <c r="X1721" s="180"/>
      <c r="Y1721" s="180"/>
      <c r="Z1721" s="180"/>
      <c r="AA1721" s="180"/>
      <c r="AB1721" s="180"/>
      <c r="AC1721" s="180"/>
      <c r="AD1721" s="180"/>
      <c r="AE1721" s="180"/>
      <c r="AF1721" s="180"/>
      <c r="AG1721" s="180"/>
      <c r="AH1721" s="180"/>
    </row>
    <row r="1722" ht="15.75" customHeight="1">
      <c r="A1722" s="201"/>
      <c r="B1722" s="167"/>
      <c r="C1722" s="160"/>
      <c r="D1722" s="167"/>
      <c r="E1722" s="96"/>
      <c r="F1722" s="202"/>
      <c r="G1722" s="160"/>
      <c r="H1722" s="160"/>
      <c r="I1722" s="160"/>
      <c r="J1722" s="160"/>
      <c r="K1722" s="203"/>
      <c r="L1722" s="180"/>
      <c r="M1722" s="180"/>
      <c r="N1722" s="180"/>
      <c r="O1722" s="180"/>
      <c r="P1722" s="180"/>
      <c r="Q1722" s="180"/>
      <c r="R1722" s="180"/>
      <c r="S1722" s="204"/>
      <c r="T1722" s="204"/>
      <c r="U1722" s="180"/>
      <c r="V1722" s="180"/>
      <c r="W1722" s="180"/>
      <c r="X1722" s="180"/>
      <c r="Y1722" s="180"/>
      <c r="Z1722" s="180"/>
      <c r="AA1722" s="180"/>
      <c r="AB1722" s="180"/>
      <c r="AC1722" s="180"/>
      <c r="AD1722" s="180"/>
      <c r="AE1722" s="180"/>
      <c r="AF1722" s="180"/>
      <c r="AG1722" s="180"/>
      <c r="AH1722" s="180"/>
    </row>
    <row r="1723" ht="15.75" customHeight="1">
      <c r="A1723" s="201"/>
      <c r="B1723" s="167"/>
      <c r="C1723" s="160"/>
      <c r="D1723" s="167"/>
      <c r="E1723" s="96"/>
      <c r="F1723" s="202"/>
      <c r="G1723" s="160"/>
      <c r="H1723" s="160"/>
      <c r="I1723" s="160"/>
      <c r="J1723" s="160"/>
      <c r="K1723" s="203"/>
      <c r="L1723" s="180"/>
      <c r="M1723" s="180"/>
      <c r="N1723" s="180"/>
      <c r="O1723" s="180"/>
      <c r="P1723" s="180"/>
      <c r="Q1723" s="180"/>
      <c r="R1723" s="180"/>
      <c r="S1723" s="204"/>
      <c r="T1723" s="204"/>
      <c r="U1723" s="180"/>
      <c r="V1723" s="180"/>
      <c r="W1723" s="180"/>
      <c r="X1723" s="180"/>
      <c r="Y1723" s="180"/>
      <c r="Z1723" s="180"/>
      <c r="AA1723" s="180"/>
      <c r="AB1723" s="180"/>
      <c r="AC1723" s="180"/>
      <c r="AD1723" s="180"/>
      <c r="AE1723" s="180"/>
      <c r="AF1723" s="180"/>
      <c r="AG1723" s="180"/>
      <c r="AH1723" s="180"/>
    </row>
    <row r="1724" ht="15.75" customHeight="1">
      <c r="A1724" s="201"/>
      <c r="B1724" s="167"/>
      <c r="C1724" s="160"/>
      <c r="D1724" s="167"/>
      <c r="E1724" s="96"/>
      <c r="F1724" s="202"/>
      <c r="G1724" s="160"/>
      <c r="H1724" s="160"/>
      <c r="I1724" s="160"/>
      <c r="J1724" s="160"/>
      <c r="K1724" s="203"/>
      <c r="L1724" s="180"/>
      <c r="M1724" s="180"/>
      <c r="N1724" s="180"/>
      <c r="O1724" s="180"/>
      <c r="P1724" s="180"/>
      <c r="Q1724" s="180"/>
      <c r="R1724" s="180"/>
      <c r="S1724" s="204"/>
      <c r="T1724" s="204"/>
      <c r="U1724" s="180"/>
      <c r="V1724" s="180"/>
      <c r="W1724" s="180"/>
      <c r="X1724" s="180"/>
      <c r="Y1724" s="180"/>
      <c r="Z1724" s="180"/>
      <c r="AA1724" s="180"/>
      <c r="AB1724" s="180"/>
      <c r="AC1724" s="180"/>
      <c r="AD1724" s="180"/>
      <c r="AE1724" s="180"/>
      <c r="AF1724" s="180"/>
      <c r="AG1724" s="180"/>
      <c r="AH1724" s="180"/>
    </row>
    <row r="1725" ht="15.75" customHeight="1">
      <c r="A1725" s="201"/>
      <c r="B1725" s="167"/>
      <c r="C1725" s="160"/>
      <c r="D1725" s="167"/>
      <c r="E1725" s="96"/>
      <c r="F1725" s="202"/>
      <c r="G1725" s="160"/>
      <c r="H1725" s="160"/>
      <c r="I1725" s="160"/>
      <c r="J1725" s="160"/>
      <c r="K1725" s="203"/>
      <c r="L1725" s="180"/>
      <c r="M1725" s="180"/>
      <c r="N1725" s="180"/>
      <c r="O1725" s="180"/>
      <c r="P1725" s="180"/>
      <c r="Q1725" s="180"/>
      <c r="R1725" s="180"/>
      <c r="S1725" s="204"/>
      <c r="T1725" s="204"/>
      <c r="U1725" s="180"/>
      <c r="V1725" s="180"/>
      <c r="W1725" s="180"/>
      <c r="X1725" s="180"/>
      <c r="Y1725" s="180"/>
      <c r="Z1725" s="180"/>
      <c r="AA1725" s="180"/>
      <c r="AB1725" s="180"/>
      <c r="AC1725" s="180"/>
      <c r="AD1725" s="180"/>
      <c r="AE1725" s="180"/>
      <c r="AF1725" s="180"/>
      <c r="AG1725" s="180"/>
      <c r="AH1725" s="180"/>
    </row>
    <row r="1726" ht="15.75" customHeight="1">
      <c r="A1726" s="201"/>
      <c r="B1726" s="167"/>
      <c r="C1726" s="160"/>
      <c r="D1726" s="167"/>
      <c r="E1726" s="96"/>
      <c r="F1726" s="202"/>
      <c r="G1726" s="160"/>
      <c r="H1726" s="160"/>
      <c r="I1726" s="160"/>
      <c r="J1726" s="160"/>
      <c r="K1726" s="203"/>
      <c r="L1726" s="180"/>
      <c r="M1726" s="180"/>
      <c r="N1726" s="180"/>
      <c r="O1726" s="180"/>
      <c r="P1726" s="180"/>
      <c r="Q1726" s="180"/>
      <c r="R1726" s="180"/>
      <c r="S1726" s="204"/>
      <c r="T1726" s="204"/>
      <c r="U1726" s="180"/>
      <c r="V1726" s="180"/>
      <c r="W1726" s="180"/>
      <c r="X1726" s="180"/>
      <c r="Y1726" s="180"/>
      <c r="Z1726" s="180"/>
      <c r="AA1726" s="180"/>
      <c r="AB1726" s="180"/>
      <c r="AC1726" s="180"/>
      <c r="AD1726" s="180"/>
      <c r="AE1726" s="180"/>
      <c r="AF1726" s="180"/>
      <c r="AG1726" s="180"/>
      <c r="AH1726" s="180"/>
    </row>
    <row r="1727" ht="15.75" customHeight="1">
      <c r="A1727" s="201"/>
      <c r="B1727" s="167"/>
      <c r="C1727" s="160"/>
      <c r="D1727" s="167"/>
      <c r="E1727" s="96"/>
      <c r="F1727" s="202"/>
      <c r="G1727" s="160"/>
      <c r="H1727" s="160"/>
      <c r="I1727" s="160"/>
      <c r="J1727" s="160"/>
      <c r="K1727" s="203"/>
      <c r="L1727" s="180"/>
      <c r="M1727" s="180"/>
      <c r="N1727" s="180"/>
      <c r="O1727" s="180"/>
      <c r="P1727" s="180"/>
      <c r="Q1727" s="180"/>
      <c r="R1727" s="180"/>
      <c r="S1727" s="204"/>
      <c r="T1727" s="204"/>
      <c r="U1727" s="180"/>
      <c r="V1727" s="180"/>
      <c r="W1727" s="180"/>
      <c r="X1727" s="180"/>
      <c r="Y1727" s="180"/>
      <c r="Z1727" s="180"/>
      <c r="AA1727" s="180"/>
      <c r="AB1727" s="180"/>
      <c r="AC1727" s="180"/>
      <c r="AD1727" s="180"/>
      <c r="AE1727" s="180"/>
      <c r="AF1727" s="180"/>
      <c r="AG1727" s="180"/>
      <c r="AH1727" s="180"/>
    </row>
    <row r="1728" ht="15.75" customHeight="1">
      <c r="A1728" s="201"/>
      <c r="B1728" s="167"/>
      <c r="C1728" s="160"/>
      <c r="D1728" s="167"/>
      <c r="E1728" s="96"/>
      <c r="F1728" s="202"/>
      <c r="G1728" s="160"/>
      <c r="H1728" s="160"/>
      <c r="I1728" s="160"/>
      <c r="J1728" s="160"/>
      <c r="K1728" s="203"/>
      <c r="L1728" s="180"/>
      <c r="M1728" s="180"/>
      <c r="N1728" s="180"/>
      <c r="O1728" s="180"/>
      <c r="P1728" s="180"/>
      <c r="Q1728" s="180"/>
      <c r="R1728" s="180"/>
      <c r="S1728" s="204"/>
      <c r="T1728" s="204"/>
      <c r="U1728" s="180"/>
      <c r="V1728" s="180"/>
      <c r="W1728" s="180"/>
      <c r="X1728" s="180"/>
      <c r="Y1728" s="180"/>
      <c r="Z1728" s="180"/>
      <c r="AA1728" s="180"/>
      <c r="AB1728" s="180"/>
      <c r="AC1728" s="180"/>
      <c r="AD1728" s="180"/>
      <c r="AE1728" s="180"/>
      <c r="AF1728" s="180"/>
      <c r="AG1728" s="180"/>
      <c r="AH1728" s="180"/>
    </row>
    <row r="1729" ht="15.75" customHeight="1">
      <c r="A1729" s="201"/>
      <c r="B1729" s="167"/>
      <c r="C1729" s="160"/>
      <c r="D1729" s="167"/>
      <c r="E1729" s="96"/>
      <c r="F1729" s="202"/>
      <c r="G1729" s="160"/>
      <c r="H1729" s="160"/>
      <c r="I1729" s="160"/>
      <c r="J1729" s="160"/>
      <c r="K1729" s="203"/>
      <c r="L1729" s="180"/>
      <c r="M1729" s="180"/>
      <c r="N1729" s="180"/>
      <c r="O1729" s="180"/>
      <c r="P1729" s="180"/>
      <c r="Q1729" s="180"/>
      <c r="R1729" s="180"/>
      <c r="S1729" s="204"/>
      <c r="T1729" s="204"/>
      <c r="U1729" s="180"/>
      <c r="V1729" s="180"/>
      <c r="W1729" s="180"/>
      <c r="X1729" s="180"/>
      <c r="Y1729" s="180"/>
      <c r="Z1729" s="180"/>
      <c r="AA1729" s="180"/>
      <c r="AB1729" s="180"/>
      <c r="AC1729" s="180"/>
      <c r="AD1729" s="180"/>
      <c r="AE1729" s="180"/>
      <c r="AF1729" s="180"/>
      <c r="AG1729" s="180"/>
      <c r="AH1729" s="180"/>
    </row>
    <row r="1730" ht="15.75" customHeight="1">
      <c r="A1730" s="201"/>
      <c r="B1730" s="167"/>
      <c r="C1730" s="160"/>
      <c r="D1730" s="167"/>
      <c r="E1730" s="96"/>
      <c r="F1730" s="202"/>
      <c r="G1730" s="160"/>
      <c r="H1730" s="160"/>
      <c r="I1730" s="160"/>
      <c r="J1730" s="160"/>
      <c r="K1730" s="203"/>
      <c r="L1730" s="180"/>
      <c r="M1730" s="180"/>
      <c r="N1730" s="180"/>
      <c r="O1730" s="180"/>
      <c r="P1730" s="180"/>
      <c r="Q1730" s="180"/>
      <c r="R1730" s="180"/>
      <c r="S1730" s="204"/>
      <c r="T1730" s="204"/>
      <c r="U1730" s="180"/>
      <c r="V1730" s="180"/>
      <c r="W1730" s="180"/>
      <c r="X1730" s="180"/>
      <c r="Y1730" s="180"/>
      <c r="Z1730" s="180"/>
      <c r="AA1730" s="180"/>
      <c r="AB1730" s="180"/>
      <c r="AC1730" s="180"/>
      <c r="AD1730" s="180"/>
      <c r="AE1730" s="180"/>
      <c r="AF1730" s="180"/>
      <c r="AG1730" s="180"/>
      <c r="AH1730" s="180"/>
    </row>
    <row r="1731" ht="15.75" customHeight="1">
      <c r="A1731" s="201"/>
      <c r="B1731" s="167"/>
      <c r="C1731" s="160"/>
      <c r="D1731" s="167"/>
      <c r="E1731" s="96"/>
      <c r="F1731" s="202"/>
      <c r="G1731" s="160"/>
      <c r="H1731" s="160"/>
      <c r="I1731" s="160"/>
      <c r="J1731" s="160"/>
      <c r="K1731" s="203"/>
      <c r="L1731" s="180"/>
      <c r="M1731" s="180"/>
      <c r="N1731" s="180"/>
      <c r="O1731" s="180"/>
      <c r="P1731" s="180"/>
      <c r="Q1731" s="180"/>
      <c r="R1731" s="180"/>
      <c r="S1731" s="204"/>
      <c r="T1731" s="204"/>
      <c r="U1731" s="180"/>
      <c r="V1731" s="180"/>
      <c r="W1731" s="180"/>
      <c r="X1731" s="180"/>
      <c r="Y1731" s="180"/>
      <c r="Z1731" s="180"/>
      <c r="AA1731" s="180"/>
      <c r="AB1731" s="180"/>
      <c r="AC1731" s="180"/>
      <c r="AD1731" s="180"/>
      <c r="AE1731" s="180"/>
      <c r="AF1731" s="180"/>
      <c r="AG1731" s="180"/>
      <c r="AH1731" s="180"/>
    </row>
    <row r="1732" ht="15.75" customHeight="1">
      <c r="A1732" s="201"/>
      <c r="B1732" s="167"/>
      <c r="C1732" s="160"/>
      <c r="D1732" s="167"/>
      <c r="E1732" s="96"/>
      <c r="F1732" s="202"/>
      <c r="G1732" s="160"/>
      <c r="H1732" s="160"/>
      <c r="I1732" s="160"/>
      <c r="J1732" s="160"/>
      <c r="K1732" s="203"/>
      <c r="L1732" s="180"/>
      <c r="M1732" s="180"/>
      <c r="N1732" s="180"/>
      <c r="O1732" s="180"/>
      <c r="P1732" s="180"/>
      <c r="Q1732" s="180"/>
      <c r="R1732" s="180"/>
      <c r="S1732" s="204"/>
      <c r="T1732" s="204"/>
      <c r="U1732" s="180"/>
      <c r="V1732" s="180"/>
      <c r="W1732" s="180"/>
      <c r="X1732" s="180"/>
      <c r="Y1732" s="180"/>
      <c r="Z1732" s="180"/>
      <c r="AA1732" s="180"/>
      <c r="AB1732" s="180"/>
      <c r="AC1732" s="180"/>
      <c r="AD1732" s="180"/>
      <c r="AE1732" s="180"/>
      <c r="AF1732" s="180"/>
      <c r="AG1732" s="180"/>
      <c r="AH1732" s="180"/>
    </row>
    <row r="1733" ht="15.75" customHeight="1">
      <c r="A1733" s="201"/>
      <c r="B1733" s="167"/>
      <c r="C1733" s="160"/>
      <c r="D1733" s="167"/>
      <c r="E1733" s="96"/>
      <c r="F1733" s="202"/>
      <c r="G1733" s="160"/>
      <c r="H1733" s="160"/>
      <c r="I1733" s="160"/>
      <c r="J1733" s="160"/>
      <c r="K1733" s="203"/>
      <c r="L1733" s="180"/>
      <c r="M1733" s="180"/>
      <c r="N1733" s="180"/>
      <c r="O1733" s="180"/>
      <c r="P1733" s="180"/>
      <c r="Q1733" s="180"/>
      <c r="R1733" s="180"/>
      <c r="S1733" s="204"/>
      <c r="T1733" s="204"/>
      <c r="U1733" s="180"/>
      <c r="V1733" s="180"/>
      <c r="W1733" s="180"/>
      <c r="X1733" s="180"/>
      <c r="Y1733" s="180"/>
      <c r="Z1733" s="180"/>
      <c r="AA1733" s="180"/>
      <c r="AB1733" s="180"/>
      <c r="AC1733" s="180"/>
      <c r="AD1733" s="180"/>
      <c r="AE1733" s="180"/>
      <c r="AF1733" s="180"/>
      <c r="AG1733" s="180"/>
      <c r="AH1733" s="180"/>
    </row>
    <row r="1734" ht="15.75" customHeight="1">
      <c r="A1734" s="201"/>
      <c r="B1734" s="167"/>
      <c r="C1734" s="160"/>
      <c r="D1734" s="167"/>
      <c r="E1734" s="96"/>
      <c r="F1734" s="202"/>
      <c r="G1734" s="160"/>
      <c r="H1734" s="160"/>
      <c r="I1734" s="160"/>
      <c r="J1734" s="160"/>
      <c r="K1734" s="203"/>
      <c r="L1734" s="180"/>
      <c r="M1734" s="180"/>
      <c r="N1734" s="180"/>
      <c r="O1734" s="180"/>
      <c r="P1734" s="180"/>
      <c r="Q1734" s="180"/>
      <c r="R1734" s="180"/>
      <c r="S1734" s="204"/>
      <c r="T1734" s="204"/>
      <c r="U1734" s="180"/>
      <c r="V1734" s="180"/>
      <c r="W1734" s="180"/>
      <c r="X1734" s="180"/>
      <c r="Y1734" s="180"/>
      <c r="Z1734" s="180"/>
      <c r="AA1734" s="180"/>
      <c r="AB1734" s="180"/>
      <c r="AC1734" s="180"/>
      <c r="AD1734" s="180"/>
      <c r="AE1734" s="180"/>
      <c r="AF1734" s="180"/>
      <c r="AG1734" s="180"/>
      <c r="AH1734" s="180"/>
    </row>
    <row r="1735" ht="15.75" customHeight="1">
      <c r="A1735" s="201"/>
      <c r="B1735" s="167"/>
      <c r="C1735" s="160"/>
      <c r="D1735" s="167"/>
      <c r="E1735" s="96"/>
      <c r="F1735" s="202"/>
      <c r="G1735" s="160"/>
      <c r="H1735" s="160"/>
      <c r="I1735" s="160"/>
      <c r="J1735" s="160"/>
      <c r="K1735" s="203"/>
      <c r="L1735" s="180"/>
      <c r="M1735" s="180"/>
      <c r="N1735" s="180"/>
      <c r="O1735" s="180"/>
      <c r="P1735" s="180"/>
      <c r="Q1735" s="180"/>
      <c r="R1735" s="180"/>
      <c r="S1735" s="204"/>
      <c r="T1735" s="204"/>
      <c r="U1735" s="180"/>
      <c r="V1735" s="180"/>
      <c r="W1735" s="180"/>
      <c r="X1735" s="180"/>
      <c r="Y1735" s="180"/>
      <c r="Z1735" s="180"/>
      <c r="AA1735" s="180"/>
      <c r="AB1735" s="180"/>
      <c r="AC1735" s="180"/>
      <c r="AD1735" s="180"/>
      <c r="AE1735" s="180"/>
      <c r="AF1735" s="180"/>
      <c r="AG1735" s="180"/>
      <c r="AH1735" s="180"/>
    </row>
    <row r="1736" ht="15.75" customHeight="1">
      <c r="A1736" s="201"/>
      <c r="B1736" s="167"/>
      <c r="C1736" s="160"/>
      <c r="D1736" s="167"/>
      <c r="E1736" s="96"/>
      <c r="F1736" s="202"/>
      <c r="G1736" s="160"/>
      <c r="H1736" s="160"/>
      <c r="I1736" s="160"/>
      <c r="J1736" s="160"/>
      <c r="K1736" s="203"/>
      <c r="L1736" s="180"/>
      <c r="M1736" s="180"/>
      <c r="N1736" s="180"/>
      <c r="O1736" s="180"/>
      <c r="P1736" s="180"/>
      <c r="Q1736" s="180"/>
      <c r="R1736" s="180"/>
      <c r="S1736" s="204"/>
      <c r="T1736" s="204"/>
      <c r="U1736" s="180"/>
      <c r="V1736" s="180"/>
      <c r="W1736" s="180"/>
      <c r="X1736" s="180"/>
      <c r="Y1736" s="180"/>
      <c r="Z1736" s="180"/>
      <c r="AA1736" s="180"/>
      <c r="AB1736" s="180"/>
      <c r="AC1736" s="180"/>
      <c r="AD1736" s="180"/>
      <c r="AE1736" s="180"/>
      <c r="AF1736" s="180"/>
      <c r="AG1736" s="180"/>
      <c r="AH1736" s="180"/>
    </row>
    <row r="1737" ht="15.75" customHeight="1">
      <c r="A1737" s="201"/>
      <c r="B1737" s="167"/>
      <c r="C1737" s="160"/>
      <c r="D1737" s="167"/>
      <c r="E1737" s="96"/>
      <c r="F1737" s="202"/>
      <c r="G1737" s="160"/>
      <c r="H1737" s="160"/>
      <c r="I1737" s="160"/>
      <c r="J1737" s="160"/>
      <c r="K1737" s="203"/>
      <c r="L1737" s="180"/>
      <c r="M1737" s="180"/>
      <c r="N1737" s="180"/>
      <c r="O1737" s="180"/>
      <c r="P1737" s="180"/>
      <c r="Q1737" s="180"/>
      <c r="R1737" s="180"/>
      <c r="S1737" s="204"/>
      <c r="T1737" s="204"/>
      <c r="U1737" s="180"/>
      <c r="V1737" s="180"/>
      <c r="W1737" s="180"/>
      <c r="X1737" s="180"/>
      <c r="Y1737" s="180"/>
      <c r="Z1737" s="180"/>
      <c r="AA1737" s="180"/>
      <c r="AB1737" s="180"/>
      <c r="AC1737" s="180"/>
      <c r="AD1737" s="180"/>
      <c r="AE1737" s="180"/>
      <c r="AF1737" s="180"/>
      <c r="AG1737" s="180"/>
      <c r="AH1737" s="180"/>
    </row>
    <row r="1738" ht="15.75" customHeight="1">
      <c r="A1738" s="201"/>
      <c r="B1738" s="167"/>
      <c r="C1738" s="160"/>
      <c r="D1738" s="167"/>
      <c r="E1738" s="96"/>
      <c r="F1738" s="202"/>
      <c r="G1738" s="160"/>
      <c r="H1738" s="160"/>
      <c r="I1738" s="160"/>
      <c r="J1738" s="160"/>
      <c r="K1738" s="203"/>
      <c r="L1738" s="180"/>
      <c r="M1738" s="180"/>
      <c r="N1738" s="180"/>
      <c r="O1738" s="180"/>
      <c r="P1738" s="180"/>
      <c r="Q1738" s="180"/>
      <c r="R1738" s="180"/>
      <c r="S1738" s="204"/>
      <c r="T1738" s="204"/>
      <c r="U1738" s="180"/>
      <c r="V1738" s="180"/>
      <c r="W1738" s="180"/>
      <c r="X1738" s="180"/>
      <c r="Y1738" s="180"/>
      <c r="Z1738" s="180"/>
      <c r="AA1738" s="180"/>
      <c r="AB1738" s="180"/>
      <c r="AC1738" s="180"/>
      <c r="AD1738" s="180"/>
      <c r="AE1738" s="180"/>
      <c r="AF1738" s="180"/>
      <c r="AG1738" s="180"/>
      <c r="AH1738" s="180"/>
    </row>
    <row r="1739" ht="15.75" customHeight="1">
      <c r="A1739" s="201"/>
      <c r="B1739" s="167"/>
      <c r="C1739" s="160"/>
      <c r="D1739" s="167"/>
      <c r="E1739" s="96"/>
      <c r="F1739" s="202"/>
      <c r="G1739" s="160"/>
      <c r="H1739" s="160"/>
      <c r="I1739" s="160"/>
      <c r="J1739" s="160"/>
      <c r="K1739" s="203"/>
      <c r="L1739" s="180"/>
      <c r="M1739" s="180"/>
      <c r="N1739" s="180"/>
      <c r="O1739" s="180"/>
      <c r="P1739" s="180"/>
      <c r="Q1739" s="180"/>
      <c r="R1739" s="180"/>
      <c r="S1739" s="204"/>
      <c r="T1739" s="204"/>
      <c r="U1739" s="180"/>
      <c r="V1739" s="180"/>
      <c r="W1739" s="180"/>
      <c r="X1739" s="180"/>
      <c r="Y1739" s="180"/>
      <c r="Z1739" s="180"/>
      <c r="AA1739" s="180"/>
      <c r="AB1739" s="180"/>
      <c r="AC1739" s="180"/>
      <c r="AD1739" s="180"/>
      <c r="AE1739" s="180"/>
      <c r="AF1739" s="180"/>
      <c r="AG1739" s="180"/>
      <c r="AH1739" s="180"/>
    </row>
    <row r="1740" ht="15.75" customHeight="1">
      <c r="A1740" s="201"/>
      <c r="B1740" s="167"/>
      <c r="C1740" s="160"/>
      <c r="D1740" s="167"/>
      <c r="E1740" s="96"/>
      <c r="F1740" s="202"/>
      <c r="G1740" s="160"/>
      <c r="H1740" s="160"/>
      <c r="I1740" s="160"/>
      <c r="J1740" s="160"/>
      <c r="K1740" s="203"/>
      <c r="L1740" s="180"/>
      <c r="M1740" s="180"/>
      <c r="N1740" s="180"/>
      <c r="O1740" s="180"/>
      <c r="P1740" s="180"/>
      <c r="Q1740" s="180"/>
      <c r="R1740" s="180"/>
      <c r="S1740" s="204"/>
      <c r="T1740" s="204"/>
      <c r="U1740" s="180"/>
      <c r="V1740" s="180"/>
      <c r="W1740" s="180"/>
      <c r="X1740" s="180"/>
      <c r="Y1740" s="180"/>
      <c r="Z1740" s="180"/>
      <c r="AA1740" s="180"/>
      <c r="AB1740" s="180"/>
      <c r="AC1740" s="180"/>
      <c r="AD1740" s="180"/>
      <c r="AE1740" s="180"/>
      <c r="AF1740" s="180"/>
      <c r="AG1740" s="180"/>
      <c r="AH1740" s="180"/>
    </row>
    <row r="1741" ht="15.75" customHeight="1">
      <c r="A1741" s="201"/>
      <c r="B1741" s="167"/>
      <c r="C1741" s="160"/>
      <c r="D1741" s="167"/>
      <c r="E1741" s="96"/>
      <c r="F1741" s="202"/>
      <c r="G1741" s="160"/>
      <c r="H1741" s="160"/>
      <c r="I1741" s="160"/>
      <c r="J1741" s="160"/>
      <c r="K1741" s="203"/>
      <c r="L1741" s="180"/>
      <c r="M1741" s="180"/>
      <c r="N1741" s="180"/>
      <c r="O1741" s="180"/>
      <c r="P1741" s="180"/>
      <c r="Q1741" s="180"/>
      <c r="R1741" s="180"/>
      <c r="S1741" s="204"/>
      <c r="T1741" s="204"/>
      <c r="U1741" s="180"/>
      <c r="V1741" s="180"/>
      <c r="W1741" s="180"/>
      <c r="X1741" s="180"/>
      <c r="Y1741" s="180"/>
      <c r="Z1741" s="180"/>
      <c r="AA1741" s="180"/>
      <c r="AB1741" s="180"/>
      <c r="AC1741" s="180"/>
      <c r="AD1741" s="180"/>
      <c r="AE1741" s="180"/>
      <c r="AF1741" s="180"/>
      <c r="AG1741" s="180"/>
      <c r="AH1741" s="180"/>
    </row>
    <row r="1742" ht="15.75" customHeight="1">
      <c r="A1742" s="201"/>
      <c r="B1742" s="167"/>
      <c r="C1742" s="160"/>
      <c r="D1742" s="167"/>
      <c r="E1742" s="96"/>
      <c r="F1742" s="202"/>
      <c r="G1742" s="160"/>
      <c r="H1742" s="160"/>
      <c r="I1742" s="160"/>
      <c r="J1742" s="160"/>
      <c r="K1742" s="203"/>
      <c r="L1742" s="180"/>
      <c r="M1742" s="180"/>
      <c r="N1742" s="180"/>
      <c r="O1742" s="180"/>
      <c r="P1742" s="180"/>
      <c r="Q1742" s="180"/>
      <c r="R1742" s="180"/>
      <c r="S1742" s="204"/>
      <c r="T1742" s="204"/>
      <c r="U1742" s="180"/>
      <c r="V1742" s="180"/>
      <c r="W1742" s="180"/>
      <c r="X1742" s="180"/>
      <c r="Y1742" s="180"/>
      <c r="Z1742" s="180"/>
      <c r="AA1742" s="180"/>
      <c r="AB1742" s="180"/>
      <c r="AC1742" s="180"/>
      <c r="AD1742" s="180"/>
      <c r="AE1742" s="180"/>
      <c r="AF1742" s="180"/>
      <c r="AG1742" s="180"/>
      <c r="AH1742" s="180"/>
    </row>
    <row r="1743" ht="15.75" customHeight="1">
      <c r="A1743" s="201"/>
      <c r="B1743" s="167"/>
      <c r="C1743" s="160"/>
      <c r="D1743" s="167"/>
      <c r="E1743" s="96"/>
      <c r="F1743" s="202"/>
      <c r="G1743" s="160"/>
      <c r="H1743" s="160"/>
      <c r="I1743" s="160"/>
      <c r="J1743" s="160"/>
      <c r="K1743" s="203"/>
      <c r="L1743" s="180"/>
      <c r="M1743" s="180"/>
      <c r="N1743" s="180"/>
      <c r="O1743" s="180"/>
      <c r="P1743" s="180"/>
      <c r="Q1743" s="180"/>
      <c r="R1743" s="180"/>
      <c r="S1743" s="204"/>
      <c r="T1743" s="204"/>
      <c r="U1743" s="180"/>
      <c r="V1743" s="180"/>
      <c r="W1743" s="180"/>
      <c r="X1743" s="180"/>
      <c r="Y1743" s="180"/>
      <c r="Z1743" s="180"/>
      <c r="AA1743" s="180"/>
      <c r="AB1743" s="180"/>
      <c r="AC1743" s="180"/>
      <c r="AD1743" s="180"/>
      <c r="AE1743" s="180"/>
      <c r="AF1743" s="180"/>
      <c r="AG1743" s="180"/>
      <c r="AH1743" s="180"/>
    </row>
    <row r="1744" ht="15.75" customHeight="1">
      <c r="A1744" s="201"/>
      <c r="B1744" s="167"/>
      <c r="C1744" s="160"/>
      <c r="D1744" s="167"/>
      <c r="E1744" s="96"/>
      <c r="F1744" s="202"/>
      <c r="G1744" s="160"/>
      <c r="H1744" s="160"/>
      <c r="I1744" s="160"/>
      <c r="J1744" s="160"/>
      <c r="K1744" s="203"/>
      <c r="L1744" s="180"/>
      <c r="M1744" s="180"/>
      <c r="N1744" s="180"/>
      <c r="O1744" s="180"/>
      <c r="P1744" s="180"/>
      <c r="Q1744" s="180"/>
      <c r="R1744" s="180"/>
      <c r="S1744" s="204"/>
      <c r="T1744" s="204"/>
      <c r="U1744" s="180"/>
      <c r="V1744" s="180"/>
      <c r="W1744" s="180"/>
      <c r="X1744" s="180"/>
      <c r="Y1744" s="180"/>
      <c r="Z1744" s="180"/>
      <c r="AA1744" s="180"/>
      <c r="AB1744" s="180"/>
      <c r="AC1744" s="180"/>
      <c r="AD1744" s="180"/>
      <c r="AE1744" s="180"/>
      <c r="AF1744" s="180"/>
      <c r="AG1744" s="180"/>
      <c r="AH1744" s="180"/>
    </row>
    <row r="1745" ht="15.75" customHeight="1">
      <c r="A1745" s="201"/>
      <c r="B1745" s="167"/>
      <c r="C1745" s="160"/>
      <c r="D1745" s="167"/>
      <c r="E1745" s="96"/>
      <c r="F1745" s="202"/>
      <c r="G1745" s="160"/>
      <c r="H1745" s="160"/>
      <c r="I1745" s="160"/>
      <c r="J1745" s="160"/>
      <c r="K1745" s="203"/>
      <c r="L1745" s="180"/>
      <c r="M1745" s="180"/>
      <c r="N1745" s="180"/>
      <c r="O1745" s="180"/>
      <c r="P1745" s="180"/>
      <c r="Q1745" s="180"/>
      <c r="R1745" s="180"/>
      <c r="S1745" s="204"/>
      <c r="T1745" s="204"/>
      <c r="U1745" s="180"/>
      <c r="V1745" s="180"/>
      <c r="W1745" s="180"/>
      <c r="X1745" s="180"/>
      <c r="Y1745" s="180"/>
      <c r="Z1745" s="180"/>
      <c r="AA1745" s="180"/>
      <c r="AB1745" s="180"/>
      <c r="AC1745" s="180"/>
      <c r="AD1745" s="180"/>
      <c r="AE1745" s="180"/>
      <c r="AF1745" s="180"/>
      <c r="AG1745" s="180"/>
      <c r="AH1745" s="180"/>
    </row>
    <row r="1746" ht="15.75" customHeight="1">
      <c r="A1746" s="201"/>
      <c r="B1746" s="167"/>
      <c r="C1746" s="160"/>
      <c r="D1746" s="167"/>
      <c r="E1746" s="96"/>
      <c r="F1746" s="202"/>
      <c r="G1746" s="160"/>
      <c r="H1746" s="160"/>
      <c r="I1746" s="160"/>
      <c r="J1746" s="160"/>
      <c r="K1746" s="203"/>
      <c r="L1746" s="180"/>
      <c r="M1746" s="180"/>
      <c r="N1746" s="180"/>
      <c r="O1746" s="180"/>
      <c r="P1746" s="180"/>
      <c r="Q1746" s="180"/>
      <c r="R1746" s="180"/>
      <c r="S1746" s="204"/>
      <c r="T1746" s="204"/>
      <c r="U1746" s="180"/>
      <c r="V1746" s="180"/>
      <c r="W1746" s="180"/>
      <c r="X1746" s="180"/>
      <c r="Y1746" s="180"/>
      <c r="Z1746" s="180"/>
      <c r="AA1746" s="180"/>
      <c r="AB1746" s="180"/>
      <c r="AC1746" s="180"/>
      <c r="AD1746" s="180"/>
      <c r="AE1746" s="180"/>
      <c r="AF1746" s="180"/>
      <c r="AG1746" s="180"/>
      <c r="AH1746" s="180"/>
    </row>
    <row r="1747" ht="15.75" customHeight="1">
      <c r="A1747" s="201"/>
      <c r="B1747" s="167"/>
      <c r="C1747" s="160"/>
      <c r="D1747" s="167"/>
      <c r="E1747" s="96"/>
      <c r="F1747" s="202"/>
      <c r="G1747" s="160"/>
      <c r="H1747" s="160"/>
      <c r="I1747" s="160"/>
      <c r="J1747" s="160"/>
      <c r="K1747" s="203"/>
      <c r="L1747" s="180"/>
      <c r="M1747" s="180"/>
      <c r="N1747" s="180"/>
      <c r="O1747" s="180"/>
      <c r="P1747" s="180"/>
      <c r="Q1747" s="180"/>
      <c r="R1747" s="180"/>
      <c r="S1747" s="204"/>
      <c r="T1747" s="204"/>
      <c r="U1747" s="180"/>
      <c r="V1747" s="180"/>
      <c r="W1747" s="180"/>
      <c r="X1747" s="180"/>
      <c r="Y1747" s="180"/>
      <c r="Z1747" s="180"/>
      <c r="AA1747" s="180"/>
      <c r="AB1747" s="180"/>
      <c r="AC1747" s="180"/>
      <c r="AD1747" s="180"/>
      <c r="AE1747" s="180"/>
      <c r="AF1747" s="180"/>
      <c r="AG1747" s="180"/>
      <c r="AH1747" s="180"/>
    </row>
    <row r="1748" ht="15.75" customHeight="1">
      <c r="A1748" s="201"/>
      <c r="B1748" s="167"/>
      <c r="C1748" s="160"/>
      <c r="D1748" s="167"/>
      <c r="E1748" s="96"/>
      <c r="F1748" s="202"/>
      <c r="G1748" s="160"/>
      <c r="H1748" s="160"/>
      <c r="I1748" s="160"/>
      <c r="J1748" s="160"/>
      <c r="K1748" s="203"/>
      <c r="L1748" s="180"/>
      <c r="M1748" s="180"/>
      <c r="N1748" s="180"/>
      <c r="O1748" s="180"/>
      <c r="P1748" s="180"/>
      <c r="Q1748" s="180"/>
      <c r="R1748" s="180"/>
      <c r="S1748" s="204"/>
      <c r="T1748" s="204"/>
      <c r="U1748" s="180"/>
      <c r="V1748" s="180"/>
      <c r="W1748" s="180"/>
      <c r="X1748" s="180"/>
      <c r="Y1748" s="180"/>
      <c r="Z1748" s="180"/>
      <c r="AA1748" s="180"/>
      <c r="AB1748" s="180"/>
      <c r="AC1748" s="180"/>
      <c r="AD1748" s="180"/>
      <c r="AE1748" s="180"/>
      <c r="AF1748" s="180"/>
      <c r="AG1748" s="180"/>
      <c r="AH1748" s="180"/>
    </row>
    <row r="1749" ht="15.75" customHeight="1">
      <c r="A1749" s="201"/>
      <c r="B1749" s="167"/>
      <c r="C1749" s="160"/>
      <c r="D1749" s="167"/>
      <c r="E1749" s="96"/>
      <c r="F1749" s="202"/>
      <c r="G1749" s="160"/>
      <c r="H1749" s="160"/>
      <c r="I1749" s="160"/>
      <c r="J1749" s="160"/>
      <c r="K1749" s="203"/>
      <c r="L1749" s="180"/>
      <c r="M1749" s="180"/>
      <c r="N1749" s="180"/>
      <c r="O1749" s="180"/>
      <c r="P1749" s="180"/>
      <c r="Q1749" s="180"/>
      <c r="R1749" s="180"/>
      <c r="S1749" s="204"/>
      <c r="T1749" s="204"/>
      <c r="U1749" s="180"/>
      <c r="V1749" s="180"/>
      <c r="W1749" s="180"/>
      <c r="X1749" s="180"/>
      <c r="Y1749" s="180"/>
      <c r="Z1749" s="180"/>
      <c r="AA1749" s="180"/>
      <c r="AB1749" s="180"/>
      <c r="AC1749" s="180"/>
      <c r="AD1749" s="180"/>
      <c r="AE1749" s="180"/>
      <c r="AF1749" s="180"/>
      <c r="AG1749" s="180"/>
      <c r="AH1749" s="180"/>
    </row>
    <row r="1750" ht="15.75" customHeight="1">
      <c r="A1750" s="201"/>
      <c r="B1750" s="167"/>
      <c r="C1750" s="160"/>
      <c r="D1750" s="167"/>
      <c r="E1750" s="96"/>
      <c r="F1750" s="202"/>
      <c r="G1750" s="160"/>
      <c r="H1750" s="160"/>
      <c r="I1750" s="160"/>
      <c r="J1750" s="160"/>
      <c r="K1750" s="203"/>
      <c r="L1750" s="180"/>
      <c r="M1750" s="180"/>
      <c r="N1750" s="180"/>
      <c r="O1750" s="180"/>
      <c r="P1750" s="180"/>
      <c r="Q1750" s="180"/>
      <c r="R1750" s="180"/>
      <c r="S1750" s="204"/>
      <c r="T1750" s="204"/>
      <c r="U1750" s="180"/>
      <c r="V1750" s="180"/>
      <c r="W1750" s="180"/>
      <c r="X1750" s="180"/>
      <c r="Y1750" s="180"/>
      <c r="Z1750" s="180"/>
      <c r="AA1750" s="180"/>
      <c r="AB1750" s="180"/>
      <c r="AC1750" s="180"/>
      <c r="AD1750" s="180"/>
      <c r="AE1750" s="180"/>
      <c r="AF1750" s="180"/>
      <c r="AG1750" s="180"/>
      <c r="AH1750" s="180"/>
    </row>
    <row r="1751" ht="15.75" customHeight="1">
      <c r="A1751" s="201"/>
      <c r="B1751" s="167"/>
      <c r="C1751" s="160"/>
      <c r="D1751" s="167"/>
      <c r="E1751" s="96"/>
      <c r="F1751" s="202"/>
      <c r="G1751" s="160"/>
      <c r="H1751" s="160"/>
      <c r="I1751" s="160"/>
      <c r="J1751" s="160"/>
      <c r="K1751" s="203"/>
      <c r="L1751" s="180"/>
      <c r="M1751" s="180"/>
      <c r="N1751" s="180"/>
      <c r="O1751" s="180"/>
      <c r="P1751" s="180"/>
      <c r="Q1751" s="180"/>
      <c r="R1751" s="180"/>
      <c r="S1751" s="204"/>
      <c r="T1751" s="204"/>
      <c r="U1751" s="180"/>
      <c r="V1751" s="180"/>
      <c r="W1751" s="180"/>
      <c r="X1751" s="180"/>
      <c r="Y1751" s="180"/>
      <c r="Z1751" s="180"/>
      <c r="AA1751" s="180"/>
      <c r="AB1751" s="180"/>
      <c r="AC1751" s="180"/>
      <c r="AD1751" s="180"/>
      <c r="AE1751" s="180"/>
      <c r="AF1751" s="180"/>
      <c r="AG1751" s="180"/>
      <c r="AH1751" s="180"/>
    </row>
    <row r="1752" ht="15.75" customHeight="1">
      <c r="A1752" s="201"/>
      <c r="B1752" s="167"/>
      <c r="C1752" s="160"/>
      <c r="D1752" s="167"/>
      <c r="E1752" s="96"/>
      <c r="F1752" s="202"/>
      <c r="G1752" s="160"/>
      <c r="H1752" s="160"/>
      <c r="I1752" s="160"/>
      <c r="J1752" s="160"/>
      <c r="K1752" s="203"/>
      <c r="L1752" s="180"/>
      <c r="M1752" s="180"/>
      <c r="N1752" s="180"/>
      <c r="O1752" s="180"/>
      <c r="P1752" s="180"/>
      <c r="Q1752" s="180"/>
      <c r="R1752" s="180"/>
      <c r="S1752" s="204"/>
      <c r="T1752" s="204"/>
      <c r="U1752" s="180"/>
      <c r="V1752" s="180"/>
      <c r="W1752" s="180"/>
      <c r="X1752" s="180"/>
      <c r="Y1752" s="180"/>
      <c r="Z1752" s="180"/>
      <c r="AA1752" s="180"/>
      <c r="AB1752" s="180"/>
      <c r="AC1752" s="180"/>
      <c r="AD1752" s="180"/>
      <c r="AE1752" s="180"/>
      <c r="AF1752" s="180"/>
      <c r="AG1752" s="180"/>
      <c r="AH1752" s="180"/>
    </row>
    <row r="1753" ht="15.75" customHeight="1">
      <c r="A1753" s="201"/>
      <c r="B1753" s="167"/>
      <c r="C1753" s="160"/>
      <c r="D1753" s="167"/>
      <c r="E1753" s="96"/>
      <c r="F1753" s="202"/>
      <c r="G1753" s="160"/>
      <c r="H1753" s="160"/>
      <c r="I1753" s="160"/>
      <c r="J1753" s="160"/>
      <c r="K1753" s="203"/>
      <c r="L1753" s="180"/>
      <c r="M1753" s="180"/>
      <c r="N1753" s="180"/>
      <c r="O1753" s="180"/>
      <c r="P1753" s="180"/>
      <c r="Q1753" s="180"/>
      <c r="R1753" s="180"/>
      <c r="S1753" s="204"/>
      <c r="T1753" s="204"/>
      <c r="U1753" s="180"/>
      <c r="V1753" s="180"/>
      <c r="W1753" s="180"/>
      <c r="X1753" s="180"/>
      <c r="Y1753" s="180"/>
      <c r="Z1753" s="180"/>
      <c r="AA1753" s="180"/>
      <c r="AB1753" s="180"/>
      <c r="AC1753" s="180"/>
      <c r="AD1753" s="180"/>
      <c r="AE1753" s="180"/>
      <c r="AF1753" s="180"/>
      <c r="AG1753" s="180"/>
      <c r="AH1753" s="180"/>
    </row>
    <row r="1754" ht="15.75" customHeight="1">
      <c r="A1754" s="201"/>
      <c r="B1754" s="167"/>
      <c r="C1754" s="160"/>
      <c r="D1754" s="167"/>
      <c r="E1754" s="96"/>
      <c r="F1754" s="202"/>
      <c r="G1754" s="160"/>
      <c r="H1754" s="160"/>
      <c r="I1754" s="160"/>
      <c r="J1754" s="160"/>
      <c r="K1754" s="203"/>
      <c r="L1754" s="180"/>
      <c r="M1754" s="180"/>
      <c r="N1754" s="180"/>
      <c r="O1754" s="180"/>
      <c r="P1754" s="180"/>
      <c r="Q1754" s="180"/>
      <c r="R1754" s="180"/>
      <c r="S1754" s="204"/>
      <c r="T1754" s="204"/>
      <c r="U1754" s="180"/>
      <c r="V1754" s="180"/>
      <c r="W1754" s="180"/>
      <c r="X1754" s="180"/>
      <c r="Y1754" s="180"/>
      <c r="Z1754" s="180"/>
      <c r="AA1754" s="180"/>
      <c r="AB1754" s="180"/>
      <c r="AC1754" s="180"/>
      <c r="AD1754" s="180"/>
      <c r="AE1754" s="180"/>
      <c r="AF1754" s="180"/>
      <c r="AG1754" s="180"/>
      <c r="AH1754" s="180"/>
    </row>
    <row r="1755" ht="15.75" customHeight="1">
      <c r="A1755" s="201"/>
      <c r="B1755" s="167"/>
      <c r="C1755" s="160"/>
      <c r="D1755" s="167"/>
      <c r="E1755" s="96"/>
      <c r="F1755" s="202"/>
      <c r="G1755" s="160"/>
      <c r="H1755" s="160"/>
      <c r="I1755" s="160"/>
      <c r="J1755" s="160"/>
      <c r="K1755" s="203"/>
      <c r="L1755" s="180"/>
      <c r="M1755" s="180"/>
      <c r="N1755" s="180"/>
      <c r="O1755" s="180"/>
      <c r="P1755" s="180"/>
      <c r="Q1755" s="180"/>
      <c r="R1755" s="180"/>
      <c r="S1755" s="204"/>
      <c r="T1755" s="204"/>
      <c r="U1755" s="180"/>
      <c r="V1755" s="180"/>
      <c r="W1755" s="180"/>
      <c r="X1755" s="180"/>
      <c r="Y1755" s="180"/>
      <c r="Z1755" s="180"/>
      <c r="AA1755" s="180"/>
      <c r="AB1755" s="180"/>
      <c r="AC1755" s="180"/>
      <c r="AD1755" s="180"/>
      <c r="AE1755" s="180"/>
      <c r="AF1755" s="180"/>
      <c r="AG1755" s="180"/>
      <c r="AH1755" s="180"/>
    </row>
    <row r="1756" ht="15.75" customHeight="1">
      <c r="A1756" s="201"/>
      <c r="B1756" s="167"/>
      <c r="C1756" s="160"/>
      <c r="D1756" s="167"/>
      <c r="E1756" s="96"/>
      <c r="F1756" s="202"/>
      <c r="G1756" s="160"/>
      <c r="H1756" s="160"/>
      <c r="I1756" s="160"/>
      <c r="J1756" s="160"/>
      <c r="K1756" s="203"/>
      <c r="L1756" s="180"/>
      <c r="M1756" s="180"/>
      <c r="N1756" s="180"/>
      <c r="O1756" s="180"/>
      <c r="P1756" s="180"/>
      <c r="Q1756" s="180"/>
      <c r="R1756" s="180"/>
      <c r="S1756" s="204"/>
      <c r="T1756" s="204"/>
      <c r="U1756" s="180"/>
      <c r="V1756" s="180"/>
      <c r="W1756" s="180"/>
      <c r="X1756" s="180"/>
      <c r="Y1756" s="180"/>
      <c r="Z1756" s="180"/>
      <c r="AA1756" s="180"/>
      <c r="AB1756" s="180"/>
      <c r="AC1756" s="180"/>
      <c r="AD1756" s="180"/>
      <c r="AE1756" s="180"/>
      <c r="AF1756" s="180"/>
      <c r="AG1756" s="180"/>
      <c r="AH1756" s="180"/>
    </row>
    <row r="1757" ht="15.75" customHeight="1">
      <c r="A1757" s="201"/>
      <c r="B1757" s="167"/>
      <c r="C1757" s="160"/>
      <c r="D1757" s="167"/>
      <c r="E1757" s="96"/>
      <c r="F1757" s="202"/>
      <c r="G1757" s="160"/>
      <c r="H1757" s="160"/>
      <c r="I1757" s="160"/>
      <c r="J1757" s="160"/>
      <c r="K1757" s="203"/>
      <c r="L1757" s="180"/>
      <c r="M1757" s="180"/>
      <c r="N1757" s="180"/>
      <c r="O1757" s="180"/>
      <c r="P1757" s="180"/>
      <c r="Q1757" s="180"/>
      <c r="R1757" s="180"/>
      <c r="S1757" s="204"/>
      <c r="T1757" s="204"/>
      <c r="U1757" s="180"/>
      <c r="V1757" s="180"/>
      <c r="W1757" s="180"/>
      <c r="X1757" s="180"/>
      <c r="Y1757" s="180"/>
      <c r="Z1757" s="180"/>
      <c r="AA1757" s="180"/>
      <c r="AB1757" s="180"/>
      <c r="AC1757" s="180"/>
      <c r="AD1757" s="180"/>
      <c r="AE1757" s="180"/>
      <c r="AF1757" s="180"/>
      <c r="AG1757" s="180"/>
      <c r="AH1757" s="180"/>
    </row>
    <row r="1758" ht="15.75" customHeight="1">
      <c r="A1758" s="201"/>
      <c r="B1758" s="167"/>
      <c r="C1758" s="160"/>
      <c r="D1758" s="167"/>
      <c r="E1758" s="96"/>
      <c r="F1758" s="202"/>
      <c r="G1758" s="160"/>
      <c r="H1758" s="160"/>
      <c r="I1758" s="160"/>
      <c r="J1758" s="160"/>
      <c r="K1758" s="203"/>
      <c r="L1758" s="180"/>
      <c r="M1758" s="180"/>
      <c r="N1758" s="180"/>
      <c r="O1758" s="180"/>
      <c r="P1758" s="180"/>
      <c r="Q1758" s="180"/>
      <c r="R1758" s="180"/>
      <c r="S1758" s="204"/>
      <c r="T1758" s="204"/>
      <c r="U1758" s="180"/>
      <c r="V1758" s="180"/>
      <c r="W1758" s="180"/>
      <c r="X1758" s="180"/>
      <c r="Y1758" s="180"/>
      <c r="Z1758" s="180"/>
      <c r="AA1758" s="180"/>
      <c r="AB1758" s="180"/>
      <c r="AC1758" s="180"/>
      <c r="AD1758" s="180"/>
      <c r="AE1758" s="180"/>
      <c r="AF1758" s="180"/>
      <c r="AG1758" s="180"/>
      <c r="AH1758" s="180"/>
    </row>
    <row r="1759" ht="15.75" customHeight="1">
      <c r="A1759" s="201"/>
      <c r="B1759" s="167"/>
      <c r="C1759" s="160"/>
      <c r="D1759" s="167"/>
      <c r="E1759" s="96"/>
      <c r="F1759" s="202"/>
      <c r="G1759" s="160"/>
      <c r="H1759" s="160"/>
      <c r="I1759" s="160"/>
      <c r="J1759" s="160"/>
      <c r="K1759" s="203"/>
      <c r="L1759" s="180"/>
      <c r="M1759" s="180"/>
      <c r="N1759" s="180"/>
      <c r="O1759" s="180"/>
      <c r="P1759" s="180"/>
      <c r="Q1759" s="180"/>
      <c r="R1759" s="180"/>
      <c r="S1759" s="204"/>
      <c r="T1759" s="204"/>
      <c r="U1759" s="180"/>
      <c r="V1759" s="180"/>
      <c r="W1759" s="180"/>
      <c r="X1759" s="180"/>
      <c r="Y1759" s="180"/>
      <c r="Z1759" s="180"/>
      <c r="AA1759" s="180"/>
      <c r="AB1759" s="180"/>
      <c r="AC1759" s="180"/>
      <c r="AD1759" s="180"/>
      <c r="AE1759" s="180"/>
      <c r="AF1759" s="180"/>
      <c r="AG1759" s="180"/>
      <c r="AH1759" s="180"/>
    </row>
    <row r="1760" ht="15.75" customHeight="1">
      <c r="A1760" s="201"/>
      <c r="B1760" s="167"/>
      <c r="C1760" s="160"/>
      <c r="D1760" s="167"/>
      <c r="E1760" s="96"/>
      <c r="F1760" s="202"/>
      <c r="G1760" s="160"/>
      <c r="H1760" s="160"/>
      <c r="I1760" s="160"/>
      <c r="J1760" s="160"/>
      <c r="K1760" s="203"/>
      <c r="L1760" s="180"/>
      <c r="M1760" s="180"/>
      <c r="N1760" s="180"/>
      <c r="O1760" s="180"/>
      <c r="P1760" s="180"/>
      <c r="Q1760" s="180"/>
      <c r="R1760" s="180"/>
      <c r="S1760" s="204"/>
      <c r="T1760" s="204"/>
      <c r="U1760" s="180"/>
      <c r="V1760" s="180"/>
      <c r="W1760" s="180"/>
      <c r="X1760" s="180"/>
      <c r="Y1760" s="180"/>
      <c r="Z1760" s="180"/>
      <c r="AA1760" s="180"/>
      <c r="AB1760" s="180"/>
      <c r="AC1760" s="180"/>
      <c r="AD1760" s="180"/>
      <c r="AE1760" s="180"/>
      <c r="AF1760" s="180"/>
      <c r="AG1760" s="180"/>
      <c r="AH1760" s="180"/>
    </row>
    <row r="1761" ht="15.75" customHeight="1">
      <c r="A1761" s="201"/>
      <c r="B1761" s="167"/>
      <c r="C1761" s="160"/>
      <c r="D1761" s="167"/>
      <c r="E1761" s="96"/>
      <c r="F1761" s="202"/>
      <c r="G1761" s="160"/>
      <c r="H1761" s="160"/>
      <c r="I1761" s="160"/>
      <c r="J1761" s="160"/>
      <c r="K1761" s="203"/>
      <c r="L1761" s="180"/>
      <c r="M1761" s="180"/>
      <c r="N1761" s="180"/>
      <c r="O1761" s="180"/>
      <c r="P1761" s="180"/>
      <c r="Q1761" s="180"/>
      <c r="R1761" s="180"/>
      <c r="S1761" s="204"/>
      <c r="T1761" s="204"/>
      <c r="U1761" s="180"/>
      <c r="V1761" s="180"/>
      <c r="W1761" s="180"/>
      <c r="X1761" s="180"/>
      <c r="Y1761" s="180"/>
      <c r="Z1761" s="180"/>
      <c r="AA1761" s="180"/>
      <c r="AB1761" s="180"/>
      <c r="AC1761" s="180"/>
      <c r="AD1761" s="180"/>
      <c r="AE1761" s="180"/>
      <c r="AF1761" s="180"/>
      <c r="AG1761" s="180"/>
      <c r="AH1761" s="180"/>
    </row>
    <row r="1762" ht="15.75" customHeight="1">
      <c r="A1762" s="201"/>
      <c r="B1762" s="167"/>
      <c r="C1762" s="160"/>
      <c r="D1762" s="167"/>
      <c r="E1762" s="96"/>
      <c r="F1762" s="202"/>
      <c r="G1762" s="160"/>
      <c r="H1762" s="160"/>
      <c r="I1762" s="160"/>
      <c r="J1762" s="160"/>
      <c r="K1762" s="203"/>
      <c r="L1762" s="180"/>
      <c r="M1762" s="180"/>
      <c r="N1762" s="180"/>
      <c r="O1762" s="180"/>
      <c r="P1762" s="180"/>
      <c r="Q1762" s="180"/>
      <c r="R1762" s="180"/>
      <c r="S1762" s="204"/>
      <c r="T1762" s="204"/>
      <c r="U1762" s="180"/>
      <c r="V1762" s="180"/>
      <c r="W1762" s="180"/>
      <c r="X1762" s="180"/>
      <c r="Y1762" s="180"/>
      <c r="Z1762" s="180"/>
      <c r="AA1762" s="180"/>
      <c r="AB1762" s="180"/>
      <c r="AC1762" s="180"/>
      <c r="AD1762" s="180"/>
      <c r="AE1762" s="180"/>
      <c r="AF1762" s="180"/>
      <c r="AG1762" s="180"/>
      <c r="AH1762" s="180"/>
    </row>
    <row r="1763" ht="15.75" customHeight="1">
      <c r="A1763" s="201"/>
      <c r="B1763" s="167"/>
      <c r="C1763" s="160"/>
      <c r="D1763" s="167"/>
      <c r="E1763" s="96"/>
      <c r="F1763" s="202"/>
      <c r="G1763" s="160"/>
      <c r="H1763" s="160"/>
      <c r="I1763" s="160"/>
      <c r="J1763" s="160"/>
      <c r="K1763" s="203"/>
      <c r="L1763" s="180"/>
      <c r="M1763" s="180"/>
      <c r="N1763" s="180"/>
      <c r="O1763" s="180"/>
      <c r="P1763" s="180"/>
      <c r="Q1763" s="180"/>
      <c r="R1763" s="180"/>
      <c r="S1763" s="204"/>
      <c r="T1763" s="204"/>
      <c r="U1763" s="180"/>
      <c r="V1763" s="180"/>
      <c r="W1763" s="180"/>
      <c r="X1763" s="180"/>
      <c r="Y1763" s="180"/>
      <c r="Z1763" s="180"/>
      <c r="AA1763" s="180"/>
      <c r="AB1763" s="180"/>
      <c r="AC1763" s="180"/>
      <c r="AD1763" s="180"/>
      <c r="AE1763" s="180"/>
      <c r="AF1763" s="180"/>
      <c r="AG1763" s="180"/>
      <c r="AH1763" s="180"/>
    </row>
    <row r="1764" ht="15.75" customHeight="1">
      <c r="A1764" s="201"/>
      <c r="B1764" s="167"/>
      <c r="C1764" s="160"/>
      <c r="D1764" s="167"/>
      <c r="E1764" s="96"/>
      <c r="F1764" s="202"/>
      <c r="G1764" s="160"/>
      <c r="H1764" s="160"/>
      <c r="I1764" s="160"/>
      <c r="J1764" s="160"/>
      <c r="K1764" s="203"/>
      <c r="L1764" s="180"/>
      <c r="M1764" s="180"/>
      <c r="N1764" s="180"/>
      <c r="O1764" s="180"/>
      <c r="P1764" s="180"/>
      <c r="Q1764" s="180"/>
      <c r="R1764" s="180"/>
      <c r="S1764" s="204"/>
      <c r="T1764" s="204"/>
      <c r="U1764" s="180"/>
      <c r="V1764" s="180"/>
      <c r="W1764" s="180"/>
      <c r="X1764" s="180"/>
      <c r="Y1764" s="180"/>
      <c r="Z1764" s="180"/>
      <c r="AA1764" s="180"/>
      <c r="AB1764" s="180"/>
      <c r="AC1764" s="180"/>
      <c r="AD1764" s="180"/>
      <c r="AE1764" s="180"/>
      <c r="AF1764" s="180"/>
      <c r="AG1764" s="180"/>
      <c r="AH1764" s="180"/>
    </row>
    <row r="1765" ht="15.75" customHeight="1">
      <c r="A1765" s="201"/>
      <c r="B1765" s="167"/>
      <c r="C1765" s="160"/>
      <c r="D1765" s="167"/>
      <c r="E1765" s="96"/>
      <c r="F1765" s="202"/>
      <c r="G1765" s="160"/>
      <c r="H1765" s="160"/>
      <c r="I1765" s="160"/>
      <c r="J1765" s="160"/>
      <c r="K1765" s="203"/>
      <c r="L1765" s="180"/>
      <c r="M1765" s="180"/>
      <c r="N1765" s="180"/>
      <c r="O1765" s="180"/>
      <c r="P1765" s="180"/>
      <c r="Q1765" s="180"/>
      <c r="R1765" s="180"/>
      <c r="S1765" s="204"/>
      <c r="T1765" s="204"/>
      <c r="U1765" s="180"/>
      <c r="V1765" s="180"/>
      <c r="W1765" s="180"/>
      <c r="X1765" s="180"/>
      <c r="Y1765" s="180"/>
      <c r="Z1765" s="180"/>
      <c r="AA1765" s="180"/>
      <c r="AB1765" s="180"/>
      <c r="AC1765" s="180"/>
      <c r="AD1765" s="180"/>
      <c r="AE1765" s="180"/>
      <c r="AF1765" s="180"/>
      <c r="AG1765" s="180"/>
      <c r="AH1765" s="180"/>
    </row>
    <row r="1766" ht="15.75" customHeight="1">
      <c r="A1766" s="201"/>
      <c r="B1766" s="167"/>
      <c r="C1766" s="160"/>
      <c r="D1766" s="167"/>
      <c r="E1766" s="96"/>
      <c r="F1766" s="202"/>
      <c r="G1766" s="160"/>
      <c r="H1766" s="160"/>
      <c r="I1766" s="160"/>
      <c r="J1766" s="160"/>
      <c r="K1766" s="203"/>
      <c r="L1766" s="180"/>
      <c r="M1766" s="180"/>
      <c r="N1766" s="180"/>
      <c r="O1766" s="180"/>
      <c r="P1766" s="180"/>
      <c r="Q1766" s="180"/>
      <c r="R1766" s="180"/>
      <c r="S1766" s="204"/>
      <c r="T1766" s="204"/>
      <c r="U1766" s="180"/>
      <c r="V1766" s="180"/>
      <c r="W1766" s="180"/>
      <c r="X1766" s="180"/>
      <c r="Y1766" s="180"/>
      <c r="Z1766" s="180"/>
      <c r="AA1766" s="180"/>
      <c r="AB1766" s="180"/>
      <c r="AC1766" s="180"/>
      <c r="AD1766" s="180"/>
      <c r="AE1766" s="180"/>
      <c r="AF1766" s="180"/>
      <c r="AG1766" s="180"/>
      <c r="AH1766" s="180"/>
    </row>
    <row r="1767" ht="15.75" customHeight="1">
      <c r="A1767" s="201"/>
      <c r="B1767" s="167"/>
      <c r="C1767" s="160"/>
      <c r="D1767" s="167"/>
      <c r="E1767" s="96"/>
      <c r="F1767" s="202"/>
      <c r="G1767" s="160"/>
      <c r="H1767" s="160"/>
      <c r="I1767" s="160"/>
      <c r="J1767" s="160"/>
      <c r="K1767" s="203"/>
      <c r="L1767" s="180"/>
      <c r="M1767" s="180"/>
      <c r="N1767" s="180"/>
      <c r="O1767" s="180"/>
      <c r="P1767" s="180"/>
      <c r="Q1767" s="180"/>
      <c r="R1767" s="180"/>
      <c r="S1767" s="204"/>
      <c r="T1767" s="204"/>
      <c r="U1767" s="180"/>
      <c r="V1767" s="180"/>
      <c r="W1767" s="180"/>
      <c r="X1767" s="180"/>
      <c r="Y1767" s="180"/>
      <c r="Z1767" s="180"/>
      <c r="AA1767" s="180"/>
      <c r="AB1767" s="180"/>
      <c r="AC1767" s="180"/>
      <c r="AD1767" s="180"/>
      <c r="AE1767" s="180"/>
      <c r="AF1767" s="180"/>
      <c r="AG1767" s="180"/>
      <c r="AH1767" s="180"/>
    </row>
    <row r="1768" ht="15.75" customHeight="1">
      <c r="A1768" s="201"/>
      <c r="B1768" s="167"/>
      <c r="C1768" s="160"/>
      <c r="D1768" s="167"/>
      <c r="E1768" s="96"/>
      <c r="F1768" s="202"/>
      <c r="G1768" s="160"/>
      <c r="H1768" s="160"/>
      <c r="I1768" s="160"/>
      <c r="J1768" s="160"/>
      <c r="K1768" s="203"/>
      <c r="L1768" s="180"/>
      <c r="M1768" s="180"/>
      <c r="N1768" s="180"/>
      <c r="O1768" s="180"/>
      <c r="P1768" s="180"/>
      <c r="Q1768" s="180"/>
      <c r="R1768" s="180"/>
      <c r="S1768" s="204"/>
      <c r="T1768" s="204"/>
      <c r="U1768" s="180"/>
      <c r="V1768" s="180"/>
      <c r="W1768" s="180"/>
      <c r="X1768" s="180"/>
      <c r="Y1768" s="180"/>
      <c r="Z1768" s="180"/>
      <c r="AA1768" s="180"/>
      <c r="AB1768" s="180"/>
      <c r="AC1768" s="180"/>
      <c r="AD1768" s="180"/>
      <c r="AE1768" s="180"/>
      <c r="AF1768" s="180"/>
      <c r="AG1768" s="180"/>
      <c r="AH1768" s="180"/>
    </row>
    <row r="1769" ht="15.75" customHeight="1">
      <c r="A1769" s="201"/>
      <c r="B1769" s="167"/>
      <c r="C1769" s="160"/>
      <c r="D1769" s="167"/>
      <c r="E1769" s="96"/>
      <c r="F1769" s="202"/>
      <c r="G1769" s="160"/>
      <c r="H1769" s="160"/>
      <c r="I1769" s="160"/>
      <c r="J1769" s="160"/>
      <c r="K1769" s="203"/>
      <c r="L1769" s="180"/>
      <c r="M1769" s="180"/>
      <c r="N1769" s="180"/>
      <c r="O1769" s="180"/>
      <c r="P1769" s="180"/>
      <c r="Q1769" s="180"/>
      <c r="R1769" s="180"/>
      <c r="S1769" s="204"/>
      <c r="T1769" s="204"/>
      <c r="U1769" s="180"/>
      <c r="V1769" s="180"/>
      <c r="W1769" s="180"/>
      <c r="X1769" s="180"/>
      <c r="Y1769" s="180"/>
      <c r="Z1769" s="180"/>
      <c r="AA1769" s="180"/>
      <c r="AB1769" s="180"/>
      <c r="AC1769" s="180"/>
      <c r="AD1769" s="180"/>
      <c r="AE1769" s="180"/>
      <c r="AF1769" s="180"/>
      <c r="AG1769" s="180"/>
      <c r="AH1769" s="180"/>
    </row>
    <row r="1770" ht="15.75" customHeight="1">
      <c r="A1770" s="201"/>
      <c r="B1770" s="167"/>
      <c r="C1770" s="160"/>
      <c r="D1770" s="167"/>
      <c r="E1770" s="96"/>
      <c r="F1770" s="202"/>
      <c r="G1770" s="160"/>
      <c r="H1770" s="160"/>
      <c r="I1770" s="160"/>
      <c r="J1770" s="160"/>
      <c r="K1770" s="203"/>
      <c r="L1770" s="180"/>
      <c r="M1770" s="180"/>
      <c r="N1770" s="180"/>
      <c r="O1770" s="180"/>
      <c r="P1770" s="180"/>
      <c r="Q1770" s="180"/>
      <c r="R1770" s="180"/>
      <c r="S1770" s="204"/>
      <c r="T1770" s="204"/>
      <c r="U1770" s="180"/>
      <c r="V1770" s="180"/>
      <c r="W1770" s="180"/>
      <c r="X1770" s="180"/>
      <c r="Y1770" s="180"/>
      <c r="Z1770" s="180"/>
      <c r="AA1770" s="180"/>
      <c r="AB1770" s="180"/>
      <c r="AC1770" s="180"/>
      <c r="AD1770" s="180"/>
      <c r="AE1770" s="180"/>
      <c r="AF1770" s="180"/>
      <c r="AG1770" s="180"/>
      <c r="AH1770" s="180"/>
    </row>
    <row r="1771" ht="15.75" customHeight="1">
      <c r="A1771" s="201"/>
      <c r="B1771" s="167"/>
      <c r="C1771" s="160"/>
      <c r="D1771" s="167"/>
      <c r="E1771" s="96"/>
      <c r="F1771" s="202"/>
      <c r="G1771" s="160"/>
      <c r="H1771" s="160"/>
      <c r="I1771" s="160"/>
      <c r="J1771" s="160"/>
      <c r="K1771" s="203"/>
      <c r="L1771" s="180"/>
      <c r="M1771" s="180"/>
      <c r="N1771" s="180"/>
      <c r="O1771" s="180"/>
      <c r="P1771" s="180"/>
      <c r="Q1771" s="180"/>
      <c r="R1771" s="180"/>
      <c r="S1771" s="204"/>
      <c r="T1771" s="204"/>
      <c r="U1771" s="180"/>
      <c r="V1771" s="180"/>
      <c r="W1771" s="180"/>
      <c r="X1771" s="180"/>
      <c r="Y1771" s="180"/>
      <c r="Z1771" s="180"/>
      <c r="AA1771" s="180"/>
      <c r="AB1771" s="180"/>
      <c r="AC1771" s="180"/>
      <c r="AD1771" s="180"/>
      <c r="AE1771" s="180"/>
      <c r="AF1771" s="180"/>
      <c r="AG1771" s="180"/>
      <c r="AH1771" s="180"/>
    </row>
    <row r="1772" ht="15.75" customHeight="1">
      <c r="A1772" s="201"/>
      <c r="B1772" s="167"/>
      <c r="C1772" s="160"/>
      <c r="D1772" s="167"/>
      <c r="E1772" s="96"/>
      <c r="F1772" s="202"/>
      <c r="G1772" s="160"/>
      <c r="H1772" s="160"/>
      <c r="I1772" s="160"/>
      <c r="J1772" s="160"/>
      <c r="K1772" s="203"/>
      <c r="L1772" s="180"/>
      <c r="M1772" s="180"/>
      <c r="N1772" s="180"/>
      <c r="O1772" s="180"/>
      <c r="P1772" s="180"/>
      <c r="Q1772" s="180"/>
      <c r="R1772" s="180"/>
      <c r="S1772" s="204"/>
      <c r="T1772" s="204"/>
      <c r="U1772" s="180"/>
      <c r="V1772" s="180"/>
      <c r="W1772" s="180"/>
      <c r="X1772" s="180"/>
      <c r="Y1772" s="180"/>
      <c r="Z1772" s="180"/>
      <c r="AA1772" s="180"/>
      <c r="AB1772" s="180"/>
      <c r="AC1772" s="180"/>
      <c r="AD1772" s="180"/>
      <c r="AE1772" s="180"/>
      <c r="AF1772" s="180"/>
      <c r="AG1772" s="180"/>
      <c r="AH1772" s="180"/>
    </row>
    <row r="1773" ht="15.75" customHeight="1">
      <c r="A1773" s="201"/>
      <c r="B1773" s="167"/>
      <c r="C1773" s="160"/>
      <c r="D1773" s="167"/>
      <c r="E1773" s="96"/>
      <c r="F1773" s="202"/>
      <c r="G1773" s="160"/>
      <c r="H1773" s="160"/>
      <c r="I1773" s="160"/>
      <c r="J1773" s="160"/>
      <c r="K1773" s="203"/>
      <c r="L1773" s="180"/>
      <c r="M1773" s="180"/>
      <c r="N1773" s="180"/>
      <c r="O1773" s="180"/>
      <c r="P1773" s="180"/>
      <c r="Q1773" s="180"/>
      <c r="R1773" s="180"/>
      <c r="S1773" s="204"/>
      <c r="T1773" s="204"/>
      <c r="U1773" s="180"/>
      <c r="V1773" s="180"/>
      <c r="W1773" s="180"/>
      <c r="X1773" s="180"/>
      <c r="Y1773" s="180"/>
      <c r="Z1773" s="180"/>
      <c r="AA1773" s="180"/>
      <c r="AB1773" s="180"/>
      <c r="AC1773" s="180"/>
      <c r="AD1773" s="180"/>
      <c r="AE1773" s="180"/>
      <c r="AF1773" s="180"/>
      <c r="AG1773" s="180"/>
      <c r="AH1773" s="180"/>
    </row>
    <row r="1774" ht="15.75" customHeight="1">
      <c r="A1774" s="201"/>
      <c r="B1774" s="167"/>
      <c r="C1774" s="160"/>
      <c r="D1774" s="167"/>
      <c r="E1774" s="96"/>
      <c r="F1774" s="202"/>
      <c r="G1774" s="160"/>
      <c r="H1774" s="160"/>
      <c r="I1774" s="160"/>
      <c r="J1774" s="160"/>
      <c r="K1774" s="203"/>
      <c r="L1774" s="180"/>
      <c r="M1774" s="180"/>
      <c r="N1774" s="180"/>
      <c r="O1774" s="180"/>
      <c r="P1774" s="180"/>
      <c r="Q1774" s="180"/>
      <c r="R1774" s="180"/>
      <c r="S1774" s="204"/>
      <c r="T1774" s="204"/>
      <c r="U1774" s="180"/>
      <c r="V1774" s="180"/>
      <c r="W1774" s="180"/>
      <c r="X1774" s="180"/>
      <c r="Y1774" s="180"/>
      <c r="Z1774" s="180"/>
      <c r="AA1774" s="180"/>
      <c r="AB1774" s="180"/>
      <c r="AC1774" s="180"/>
      <c r="AD1774" s="180"/>
      <c r="AE1774" s="180"/>
      <c r="AF1774" s="180"/>
      <c r="AG1774" s="180"/>
      <c r="AH1774" s="180"/>
    </row>
    <row r="1775" ht="15.75" customHeight="1">
      <c r="A1775" s="201"/>
      <c r="B1775" s="167"/>
      <c r="C1775" s="160"/>
      <c r="D1775" s="167"/>
      <c r="E1775" s="96"/>
      <c r="F1775" s="202"/>
      <c r="G1775" s="160"/>
      <c r="H1775" s="160"/>
      <c r="I1775" s="160"/>
      <c r="J1775" s="160"/>
      <c r="K1775" s="203"/>
      <c r="L1775" s="180"/>
      <c r="M1775" s="180"/>
      <c r="N1775" s="180"/>
      <c r="O1775" s="180"/>
      <c r="P1775" s="180"/>
      <c r="Q1775" s="180"/>
      <c r="R1775" s="180"/>
      <c r="S1775" s="204"/>
      <c r="T1775" s="204"/>
      <c r="U1775" s="180"/>
      <c r="V1775" s="180"/>
      <c r="W1775" s="180"/>
      <c r="X1775" s="180"/>
      <c r="Y1775" s="180"/>
      <c r="Z1775" s="180"/>
      <c r="AA1775" s="180"/>
      <c r="AB1775" s="180"/>
      <c r="AC1775" s="180"/>
      <c r="AD1775" s="180"/>
      <c r="AE1775" s="180"/>
      <c r="AF1775" s="180"/>
      <c r="AG1775" s="180"/>
      <c r="AH1775" s="180"/>
    </row>
    <row r="1776" ht="15.75" customHeight="1">
      <c r="A1776" s="201"/>
      <c r="B1776" s="167"/>
      <c r="C1776" s="160"/>
      <c r="D1776" s="167"/>
      <c r="E1776" s="96"/>
      <c r="F1776" s="202"/>
      <c r="G1776" s="160"/>
      <c r="H1776" s="160"/>
      <c r="I1776" s="160"/>
      <c r="J1776" s="160"/>
      <c r="K1776" s="203"/>
      <c r="L1776" s="180"/>
      <c r="M1776" s="180"/>
      <c r="N1776" s="180"/>
      <c r="O1776" s="180"/>
      <c r="P1776" s="180"/>
      <c r="Q1776" s="180"/>
      <c r="R1776" s="180"/>
      <c r="S1776" s="204"/>
      <c r="T1776" s="204"/>
      <c r="U1776" s="180"/>
      <c r="V1776" s="180"/>
      <c r="W1776" s="180"/>
      <c r="X1776" s="180"/>
      <c r="Y1776" s="180"/>
      <c r="Z1776" s="180"/>
      <c r="AA1776" s="180"/>
      <c r="AB1776" s="180"/>
      <c r="AC1776" s="180"/>
      <c r="AD1776" s="180"/>
      <c r="AE1776" s="180"/>
      <c r="AF1776" s="180"/>
      <c r="AG1776" s="180"/>
      <c r="AH1776" s="180"/>
    </row>
    <row r="1777" ht="15.75" customHeight="1">
      <c r="A1777" s="201"/>
      <c r="B1777" s="167"/>
      <c r="C1777" s="160"/>
      <c r="D1777" s="167"/>
      <c r="E1777" s="96"/>
      <c r="F1777" s="202"/>
      <c r="G1777" s="160"/>
      <c r="H1777" s="160"/>
      <c r="I1777" s="160"/>
      <c r="J1777" s="160"/>
      <c r="K1777" s="203"/>
      <c r="L1777" s="180"/>
      <c r="M1777" s="180"/>
      <c r="N1777" s="180"/>
      <c r="O1777" s="180"/>
      <c r="P1777" s="180"/>
      <c r="Q1777" s="180"/>
      <c r="R1777" s="180"/>
      <c r="S1777" s="204"/>
      <c r="T1777" s="204"/>
      <c r="U1777" s="180"/>
      <c r="V1777" s="180"/>
      <c r="W1777" s="180"/>
      <c r="X1777" s="180"/>
      <c r="Y1777" s="180"/>
      <c r="Z1777" s="180"/>
      <c r="AA1777" s="180"/>
      <c r="AB1777" s="180"/>
      <c r="AC1777" s="180"/>
      <c r="AD1777" s="180"/>
      <c r="AE1777" s="180"/>
      <c r="AF1777" s="180"/>
      <c r="AG1777" s="180"/>
      <c r="AH1777" s="180"/>
    </row>
    <row r="1778" ht="15.75" customHeight="1">
      <c r="A1778" s="201"/>
      <c r="B1778" s="167"/>
      <c r="C1778" s="160"/>
      <c r="D1778" s="167"/>
      <c r="E1778" s="96"/>
      <c r="F1778" s="202"/>
      <c r="G1778" s="160"/>
      <c r="H1778" s="160"/>
      <c r="I1778" s="160"/>
      <c r="J1778" s="160"/>
      <c r="K1778" s="203"/>
      <c r="L1778" s="180"/>
      <c r="M1778" s="180"/>
      <c r="N1778" s="180"/>
      <c r="O1778" s="180"/>
      <c r="P1778" s="180"/>
      <c r="Q1778" s="180"/>
      <c r="R1778" s="180"/>
      <c r="S1778" s="204"/>
      <c r="T1778" s="204"/>
      <c r="U1778" s="180"/>
      <c r="V1778" s="180"/>
      <c r="W1778" s="180"/>
      <c r="X1778" s="180"/>
      <c r="Y1778" s="180"/>
      <c r="Z1778" s="180"/>
      <c r="AA1778" s="180"/>
      <c r="AB1778" s="180"/>
      <c r="AC1778" s="180"/>
      <c r="AD1778" s="180"/>
      <c r="AE1778" s="180"/>
      <c r="AF1778" s="180"/>
      <c r="AG1778" s="180"/>
      <c r="AH1778" s="180"/>
    </row>
    <row r="1779" ht="15.75" customHeight="1">
      <c r="A1779" s="201"/>
      <c r="B1779" s="167"/>
      <c r="C1779" s="160"/>
      <c r="D1779" s="167"/>
      <c r="E1779" s="96"/>
      <c r="F1779" s="202"/>
      <c r="G1779" s="160"/>
      <c r="H1779" s="160"/>
      <c r="I1779" s="160"/>
      <c r="J1779" s="160"/>
      <c r="K1779" s="203"/>
      <c r="L1779" s="180"/>
      <c r="M1779" s="180"/>
      <c r="N1779" s="180"/>
      <c r="O1779" s="180"/>
      <c r="P1779" s="180"/>
      <c r="Q1779" s="180"/>
      <c r="R1779" s="180"/>
      <c r="S1779" s="204"/>
      <c r="T1779" s="204"/>
      <c r="U1779" s="180"/>
      <c r="V1779" s="180"/>
      <c r="W1779" s="180"/>
      <c r="X1779" s="180"/>
      <c r="Y1779" s="180"/>
      <c r="Z1779" s="180"/>
      <c r="AA1779" s="180"/>
      <c r="AB1779" s="180"/>
      <c r="AC1779" s="180"/>
      <c r="AD1779" s="180"/>
      <c r="AE1779" s="180"/>
      <c r="AF1779" s="180"/>
      <c r="AG1779" s="180"/>
      <c r="AH1779" s="180"/>
    </row>
    <row r="1780" ht="15.75" customHeight="1">
      <c r="A1780" s="201"/>
      <c r="B1780" s="167"/>
      <c r="C1780" s="160"/>
      <c r="D1780" s="167"/>
      <c r="E1780" s="96"/>
      <c r="F1780" s="202"/>
      <c r="G1780" s="160"/>
      <c r="H1780" s="160"/>
      <c r="I1780" s="160"/>
      <c r="J1780" s="160"/>
      <c r="K1780" s="203"/>
      <c r="L1780" s="180"/>
      <c r="M1780" s="180"/>
      <c r="N1780" s="180"/>
      <c r="O1780" s="180"/>
      <c r="P1780" s="180"/>
      <c r="Q1780" s="180"/>
      <c r="R1780" s="180"/>
      <c r="S1780" s="204"/>
      <c r="T1780" s="204"/>
      <c r="U1780" s="180"/>
      <c r="V1780" s="180"/>
      <c r="W1780" s="180"/>
      <c r="X1780" s="180"/>
      <c r="Y1780" s="180"/>
      <c r="Z1780" s="180"/>
      <c r="AA1780" s="180"/>
      <c r="AB1780" s="180"/>
      <c r="AC1780" s="180"/>
      <c r="AD1780" s="180"/>
      <c r="AE1780" s="180"/>
      <c r="AF1780" s="180"/>
      <c r="AG1780" s="180"/>
      <c r="AH1780" s="180"/>
    </row>
    <row r="1781" ht="15.75" customHeight="1">
      <c r="A1781" s="201"/>
      <c r="B1781" s="167"/>
      <c r="C1781" s="160"/>
      <c r="D1781" s="167"/>
      <c r="E1781" s="96"/>
      <c r="F1781" s="202"/>
      <c r="G1781" s="160"/>
      <c r="H1781" s="160"/>
      <c r="I1781" s="160"/>
      <c r="J1781" s="160"/>
      <c r="K1781" s="203"/>
      <c r="L1781" s="180"/>
      <c r="M1781" s="180"/>
      <c r="N1781" s="180"/>
      <c r="O1781" s="180"/>
      <c r="P1781" s="180"/>
      <c r="Q1781" s="180"/>
      <c r="R1781" s="180"/>
      <c r="S1781" s="204"/>
      <c r="T1781" s="204"/>
      <c r="U1781" s="180"/>
      <c r="V1781" s="180"/>
      <c r="W1781" s="180"/>
      <c r="X1781" s="180"/>
      <c r="Y1781" s="180"/>
      <c r="Z1781" s="180"/>
      <c r="AA1781" s="180"/>
      <c r="AB1781" s="180"/>
      <c r="AC1781" s="180"/>
      <c r="AD1781" s="180"/>
      <c r="AE1781" s="180"/>
      <c r="AF1781" s="180"/>
      <c r="AG1781" s="180"/>
      <c r="AH1781" s="180"/>
    </row>
    <row r="1782" ht="15.75" customHeight="1">
      <c r="A1782" s="201"/>
      <c r="B1782" s="167"/>
      <c r="C1782" s="160"/>
      <c r="D1782" s="167"/>
      <c r="E1782" s="96"/>
      <c r="F1782" s="202"/>
      <c r="G1782" s="160"/>
      <c r="H1782" s="160"/>
      <c r="I1782" s="160"/>
      <c r="J1782" s="160"/>
      <c r="K1782" s="203"/>
      <c r="L1782" s="180"/>
      <c r="M1782" s="180"/>
      <c r="N1782" s="180"/>
      <c r="O1782" s="180"/>
      <c r="P1782" s="180"/>
      <c r="Q1782" s="180"/>
      <c r="R1782" s="180"/>
      <c r="S1782" s="204"/>
      <c r="T1782" s="204"/>
      <c r="U1782" s="180"/>
      <c r="V1782" s="180"/>
      <c r="W1782" s="180"/>
      <c r="X1782" s="180"/>
      <c r="Y1782" s="180"/>
      <c r="Z1782" s="180"/>
      <c r="AA1782" s="180"/>
      <c r="AB1782" s="180"/>
      <c r="AC1782" s="180"/>
      <c r="AD1782" s="180"/>
      <c r="AE1782" s="180"/>
      <c r="AF1782" s="180"/>
      <c r="AG1782" s="180"/>
      <c r="AH1782" s="180"/>
    </row>
    <row r="1783" ht="15.75" customHeight="1">
      <c r="A1783" s="201"/>
      <c r="B1783" s="167"/>
      <c r="C1783" s="160"/>
      <c r="D1783" s="167"/>
      <c r="E1783" s="96"/>
      <c r="F1783" s="202"/>
      <c r="G1783" s="160"/>
      <c r="H1783" s="160"/>
      <c r="I1783" s="160"/>
      <c r="J1783" s="160"/>
      <c r="K1783" s="203"/>
      <c r="L1783" s="180"/>
      <c r="M1783" s="180"/>
      <c r="N1783" s="180"/>
      <c r="O1783" s="180"/>
      <c r="P1783" s="180"/>
      <c r="Q1783" s="180"/>
      <c r="R1783" s="180"/>
      <c r="S1783" s="204"/>
      <c r="T1783" s="204"/>
      <c r="U1783" s="180"/>
      <c r="V1783" s="180"/>
      <c r="W1783" s="180"/>
      <c r="X1783" s="180"/>
      <c r="Y1783" s="180"/>
      <c r="Z1783" s="180"/>
      <c r="AA1783" s="180"/>
      <c r="AB1783" s="180"/>
      <c r="AC1783" s="180"/>
      <c r="AD1783" s="180"/>
      <c r="AE1783" s="180"/>
      <c r="AF1783" s="180"/>
      <c r="AG1783" s="180"/>
      <c r="AH1783" s="180"/>
    </row>
    <row r="1784" ht="15.75" customHeight="1">
      <c r="A1784" s="201"/>
      <c r="B1784" s="167"/>
      <c r="C1784" s="160"/>
      <c r="D1784" s="167"/>
      <c r="E1784" s="96"/>
      <c r="F1784" s="202"/>
      <c r="G1784" s="160"/>
      <c r="H1784" s="160"/>
      <c r="I1784" s="160"/>
      <c r="J1784" s="160"/>
      <c r="K1784" s="203"/>
      <c r="L1784" s="180"/>
      <c r="M1784" s="180"/>
      <c r="N1784" s="180"/>
      <c r="O1784" s="180"/>
      <c r="P1784" s="180"/>
      <c r="Q1784" s="180"/>
      <c r="R1784" s="180"/>
      <c r="S1784" s="204"/>
      <c r="T1784" s="204"/>
      <c r="U1784" s="180"/>
      <c r="V1784" s="180"/>
      <c r="W1784" s="180"/>
      <c r="X1784" s="180"/>
      <c r="Y1784" s="180"/>
      <c r="Z1784" s="180"/>
      <c r="AA1784" s="180"/>
      <c r="AB1784" s="180"/>
      <c r="AC1784" s="180"/>
      <c r="AD1784" s="180"/>
      <c r="AE1784" s="180"/>
      <c r="AF1784" s="180"/>
      <c r="AG1784" s="180"/>
      <c r="AH1784" s="180"/>
    </row>
    <row r="1785" ht="15.75" customHeight="1">
      <c r="A1785" s="201"/>
      <c r="B1785" s="167"/>
      <c r="C1785" s="160"/>
      <c r="D1785" s="167"/>
      <c r="E1785" s="96"/>
      <c r="F1785" s="202"/>
      <c r="G1785" s="160"/>
      <c r="H1785" s="160"/>
      <c r="I1785" s="160"/>
      <c r="J1785" s="160"/>
      <c r="K1785" s="203"/>
      <c r="L1785" s="180"/>
      <c r="M1785" s="180"/>
      <c r="N1785" s="180"/>
      <c r="O1785" s="180"/>
      <c r="P1785" s="180"/>
      <c r="Q1785" s="180"/>
      <c r="R1785" s="180"/>
      <c r="S1785" s="204"/>
      <c r="T1785" s="204"/>
      <c r="U1785" s="180"/>
      <c r="V1785" s="180"/>
      <c r="W1785" s="180"/>
      <c r="X1785" s="180"/>
      <c r="Y1785" s="180"/>
      <c r="Z1785" s="180"/>
      <c r="AA1785" s="180"/>
      <c r="AB1785" s="180"/>
      <c r="AC1785" s="180"/>
      <c r="AD1785" s="180"/>
      <c r="AE1785" s="180"/>
      <c r="AF1785" s="180"/>
      <c r="AG1785" s="180"/>
      <c r="AH1785" s="180"/>
    </row>
    <row r="1786" ht="15.75" customHeight="1">
      <c r="A1786" s="201"/>
      <c r="B1786" s="167"/>
      <c r="C1786" s="160"/>
      <c r="D1786" s="167"/>
      <c r="E1786" s="96"/>
      <c r="F1786" s="202"/>
      <c r="G1786" s="160"/>
      <c r="H1786" s="160"/>
      <c r="I1786" s="160"/>
      <c r="J1786" s="160"/>
      <c r="K1786" s="203"/>
      <c r="L1786" s="180"/>
      <c r="M1786" s="180"/>
      <c r="N1786" s="180"/>
      <c r="O1786" s="180"/>
      <c r="P1786" s="180"/>
      <c r="Q1786" s="180"/>
      <c r="R1786" s="180"/>
      <c r="S1786" s="204"/>
      <c r="T1786" s="204"/>
      <c r="U1786" s="180"/>
      <c r="V1786" s="180"/>
      <c r="W1786" s="180"/>
      <c r="X1786" s="180"/>
      <c r="Y1786" s="180"/>
      <c r="Z1786" s="180"/>
      <c r="AA1786" s="180"/>
      <c r="AB1786" s="180"/>
      <c r="AC1786" s="180"/>
      <c r="AD1786" s="180"/>
      <c r="AE1786" s="180"/>
      <c r="AF1786" s="180"/>
      <c r="AG1786" s="180"/>
      <c r="AH1786" s="180"/>
    </row>
    <row r="1787" ht="15.75" customHeight="1">
      <c r="A1787" s="201"/>
      <c r="B1787" s="167"/>
      <c r="C1787" s="160"/>
      <c r="D1787" s="167"/>
      <c r="E1787" s="96"/>
      <c r="F1787" s="202"/>
      <c r="G1787" s="160"/>
      <c r="H1787" s="160"/>
      <c r="I1787" s="160"/>
      <c r="J1787" s="160"/>
      <c r="K1787" s="203"/>
      <c r="L1787" s="180"/>
      <c r="M1787" s="180"/>
      <c r="N1787" s="180"/>
      <c r="O1787" s="180"/>
      <c r="P1787" s="180"/>
      <c r="Q1787" s="180"/>
      <c r="R1787" s="180"/>
      <c r="S1787" s="204"/>
      <c r="T1787" s="204"/>
      <c r="U1787" s="180"/>
      <c r="V1787" s="180"/>
      <c r="W1787" s="180"/>
      <c r="X1787" s="180"/>
      <c r="Y1787" s="180"/>
      <c r="Z1787" s="180"/>
      <c r="AA1787" s="180"/>
      <c r="AB1787" s="180"/>
      <c r="AC1787" s="180"/>
      <c r="AD1787" s="180"/>
      <c r="AE1787" s="180"/>
      <c r="AF1787" s="180"/>
      <c r="AG1787" s="180"/>
      <c r="AH1787" s="180"/>
    </row>
    <row r="1788" ht="15.75" customHeight="1">
      <c r="A1788" s="201"/>
      <c r="B1788" s="167"/>
      <c r="C1788" s="160"/>
      <c r="D1788" s="167"/>
      <c r="E1788" s="96"/>
      <c r="F1788" s="202"/>
      <c r="G1788" s="160"/>
      <c r="H1788" s="160"/>
      <c r="I1788" s="160"/>
      <c r="J1788" s="160"/>
      <c r="K1788" s="203"/>
      <c r="L1788" s="180"/>
      <c r="M1788" s="180"/>
      <c r="N1788" s="180"/>
      <c r="O1788" s="180"/>
      <c r="P1788" s="180"/>
      <c r="Q1788" s="180"/>
      <c r="R1788" s="180"/>
      <c r="S1788" s="204"/>
      <c r="T1788" s="204"/>
      <c r="U1788" s="180"/>
      <c r="V1788" s="180"/>
      <c r="W1788" s="180"/>
      <c r="X1788" s="180"/>
      <c r="Y1788" s="180"/>
      <c r="Z1788" s="180"/>
      <c r="AA1788" s="180"/>
      <c r="AB1788" s="180"/>
      <c r="AC1788" s="180"/>
      <c r="AD1788" s="180"/>
      <c r="AE1788" s="180"/>
      <c r="AF1788" s="180"/>
      <c r="AG1788" s="180"/>
      <c r="AH1788" s="180"/>
    </row>
    <row r="1789" ht="15.75" customHeight="1">
      <c r="A1789" s="201"/>
      <c r="B1789" s="167"/>
      <c r="C1789" s="160"/>
      <c r="D1789" s="167"/>
      <c r="E1789" s="96"/>
      <c r="F1789" s="202"/>
      <c r="G1789" s="160"/>
      <c r="H1789" s="160"/>
      <c r="I1789" s="160"/>
      <c r="J1789" s="160"/>
      <c r="K1789" s="203"/>
      <c r="L1789" s="180"/>
      <c r="M1789" s="180"/>
      <c r="N1789" s="180"/>
      <c r="O1789" s="180"/>
      <c r="P1789" s="180"/>
      <c r="Q1789" s="180"/>
      <c r="R1789" s="180"/>
      <c r="S1789" s="204"/>
      <c r="T1789" s="204"/>
      <c r="U1789" s="180"/>
      <c r="V1789" s="180"/>
      <c r="W1789" s="180"/>
      <c r="X1789" s="180"/>
      <c r="Y1789" s="180"/>
      <c r="Z1789" s="180"/>
      <c r="AA1789" s="180"/>
      <c r="AB1789" s="180"/>
      <c r="AC1789" s="180"/>
      <c r="AD1789" s="180"/>
      <c r="AE1789" s="180"/>
      <c r="AF1789" s="180"/>
      <c r="AG1789" s="180"/>
      <c r="AH1789" s="180"/>
    </row>
    <row r="1790" ht="15.75" customHeight="1">
      <c r="A1790" s="201"/>
      <c r="B1790" s="167"/>
      <c r="C1790" s="160"/>
      <c r="D1790" s="167"/>
      <c r="E1790" s="96"/>
      <c r="F1790" s="202"/>
      <c r="G1790" s="160"/>
      <c r="H1790" s="160"/>
      <c r="I1790" s="160"/>
      <c r="J1790" s="160"/>
      <c r="K1790" s="203"/>
      <c r="L1790" s="180"/>
      <c r="M1790" s="180"/>
      <c r="N1790" s="180"/>
      <c r="O1790" s="180"/>
      <c r="P1790" s="180"/>
      <c r="Q1790" s="180"/>
      <c r="R1790" s="180"/>
      <c r="S1790" s="204"/>
      <c r="T1790" s="204"/>
      <c r="U1790" s="180"/>
      <c r="V1790" s="180"/>
      <c r="W1790" s="180"/>
      <c r="X1790" s="180"/>
      <c r="Y1790" s="180"/>
      <c r="Z1790" s="180"/>
      <c r="AA1790" s="180"/>
      <c r="AB1790" s="180"/>
      <c r="AC1790" s="180"/>
      <c r="AD1790" s="180"/>
      <c r="AE1790" s="180"/>
      <c r="AF1790" s="180"/>
      <c r="AG1790" s="180"/>
      <c r="AH1790" s="180"/>
    </row>
    <row r="1791" ht="15.75" customHeight="1">
      <c r="A1791" s="201"/>
      <c r="B1791" s="167"/>
      <c r="C1791" s="160"/>
      <c r="D1791" s="167"/>
      <c r="E1791" s="96"/>
      <c r="F1791" s="202"/>
      <c r="G1791" s="160"/>
      <c r="H1791" s="160"/>
      <c r="I1791" s="160"/>
      <c r="J1791" s="160"/>
      <c r="K1791" s="203"/>
      <c r="L1791" s="180"/>
      <c r="M1791" s="180"/>
      <c r="N1791" s="180"/>
      <c r="O1791" s="180"/>
      <c r="P1791" s="180"/>
      <c r="Q1791" s="180"/>
      <c r="R1791" s="180"/>
      <c r="S1791" s="204"/>
      <c r="T1791" s="204"/>
      <c r="U1791" s="180"/>
      <c r="V1791" s="180"/>
      <c r="W1791" s="180"/>
      <c r="X1791" s="180"/>
      <c r="Y1791" s="180"/>
      <c r="Z1791" s="180"/>
      <c r="AA1791" s="180"/>
      <c r="AB1791" s="180"/>
      <c r="AC1791" s="180"/>
      <c r="AD1791" s="180"/>
      <c r="AE1791" s="180"/>
      <c r="AF1791" s="180"/>
      <c r="AG1791" s="180"/>
      <c r="AH1791" s="180"/>
    </row>
    <row r="1792" ht="15.75" customHeight="1">
      <c r="A1792" s="201"/>
      <c r="B1792" s="167"/>
      <c r="C1792" s="160"/>
      <c r="D1792" s="167"/>
      <c r="E1792" s="96"/>
      <c r="F1792" s="202"/>
      <c r="G1792" s="160"/>
      <c r="H1792" s="160"/>
      <c r="I1792" s="160"/>
      <c r="J1792" s="160"/>
      <c r="K1792" s="203"/>
      <c r="L1792" s="180"/>
      <c r="M1792" s="180"/>
      <c r="N1792" s="180"/>
      <c r="O1792" s="180"/>
      <c r="P1792" s="180"/>
      <c r="Q1792" s="180"/>
      <c r="R1792" s="180"/>
      <c r="S1792" s="204"/>
      <c r="T1792" s="204"/>
      <c r="U1792" s="180"/>
      <c r="V1792" s="180"/>
      <c r="W1792" s="180"/>
      <c r="X1792" s="180"/>
      <c r="Y1792" s="180"/>
      <c r="Z1792" s="180"/>
      <c r="AA1792" s="180"/>
      <c r="AB1792" s="180"/>
      <c r="AC1792" s="180"/>
      <c r="AD1792" s="180"/>
      <c r="AE1792" s="180"/>
      <c r="AF1792" s="180"/>
      <c r="AG1792" s="180"/>
      <c r="AH1792" s="180"/>
    </row>
    <row r="1793" ht="15.75" customHeight="1">
      <c r="A1793" s="201"/>
      <c r="B1793" s="167"/>
      <c r="C1793" s="160"/>
      <c r="D1793" s="167"/>
      <c r="E1793" s="96"/>
      <c r="F1793" s="202"/>
      <c r="G1793" s="160"/>
      <c r="H1793" s="160"/>
      <c r="I1793" s="160"/>
      <c r="J1793" s="160"/>
      <c r="K1793" s="203"/>
      <c r="L1793" s="180"/>
      <c r="M1793" s="180"/>
      <c r="N1793" s="180"/>
      <c r="O1793" s="180"/>
      <c r="P1793" s="180"/>
      <c r="Q1793" s="180"/>
      <c r="R1793" s="180"/>
      <c r="S1793" s="204"/>
      <c r="T1793" s="204"/>
      <c r="U1793" s="180"/>
      <c r="V1793" s="180"/>
      <c r="W1793" s="180"/>
      <c r="X1793" s="180"/>
      <c r="Y1793" s="180"/>
      <c r="Z1793" s="180"/>
      <c r="AA1793" s="180"/>
      <c r="AB1793" s="180"/>
      <c r="AC1793" s="180"/>
      <c r="AD1793" s="180"/>
      <c r="AE1793" s="180"/>
      <c r="AF1793" s="180"/>
      <c r="AG1793" s="180"/>
      <c r="AH1793" s="180"/>
    </row>
    <row r="1794" ht="15.75" customHeight="1">
      <c r="A1794" s="201"/>
      <c r="B1794" s="167"/>
      <c r="C1794" s="160"/>
      <c r="D1794" s="167"/>
      <c r="E1794" s="96"/>
      <c r="F1794" s="202"/>
      <c r="G1794" s="160"/>
      <c r="H1794" s="160"/>
      <c r="I1794" s="160"/>
      <c r="J1794" s="160"/>
      <c r="K1794" s="203"/>
      <c r="L1794" s="180"/>
      <c r="M1794" s="180"/>
      <c r="N1794" s="180"/>
      <c r="O1794" s="180"/>
      <c r="P1794" s="180"/>
      <c r="Q1794" s="180"/>
      <c r="R1794" s="180"/>
      <c r="S1794" s="204"/>
      <c r="T1794" s="204"/>
      <c r="U1794" s="180"/>
      <c r="V1794" s="180"/>
      <c r="W1794" s="180"/>
      <c r="X1794" s="180"/>
      <c r="Y1794" s="180"/>
      <c r="Z1794" s="180"/>
      <c r="AA1794" s="180"/>
      <c r="AB1794" s="180"/>
      <c r="AC1794" s="180"/>
      <c r="AD1794" s="180"/>
      <c r="AE1794" s="180"/>
      <c r="AF1794" s="180"/>
      <c r="AG1794" s="180"/>
      <c r="AH1794" s="180"/>
    </row>
    <row r="1795" ht="15.75" customHeight="1">
      <c r="A1795" s="201"/>
      <c r="B1795" s="167"/>
      <c r="C1795" s="160"/>
      <c r="D1795" s="167"/>
      <c r="E1795" s="96"/>
      <c r="F1795" s="202"/>
      <c r="G1795" s="160"/>
      <c r="H1795" s="160"/>
      <c r="I1795" s="160"/>
      <c r="J1795" s="160"/>
      <c r="K1795" s="203"/>
      <c r="L1795" s="180"/>
      <c r="M1795" s="180"/>
      <c r="N1795" s="180"/>
      <c r="O1795" s="180"/>
      <c r="P1795" s="180"/>
      <c r="Q1795" s="180"/>
      <c r="R1795" s="180"/>
      <c r="S1795" s="204"/>
      <c r="T1795" s="204"/>
      <c r="U1795" s="180"/>
      <c r="V1795" s="180"/>
      <c r="W1795" s="180"/>
      <c r="X1795" s="180"/>
      <c r="Y1795" s="180"/>
      <c r="Z1795" s="180"/>
      <c r="AA1795" s="180"/>
      <c r="AB1795" s="180"/>
      <c r="AC1795" s="180"/>
      <c r="AD1795" s="180"/>
      <c r="AE1795" s="180"/>
      <c r="AF1795" s="180"/>
      <c r="AG1795" s="180"/>
      <c r="AH1795" s="180"/>
    </row>
    <row r="1796" ht="15.75" customHeight="1">
      <c r="A1796" s="201"/>
      <c r="B1796" s="167"/>
      <c r="C1796" s="160"/>
      <c r="D1796" s="167"/>
      <c r="E1796" s="96"/>
      <c r="F1796" s="202"/>
      <c r="G1796" s="160"/>
      <c r="H1796" s="160"/>
      <c r="I1796" s="160"/>
      <c r="J1796" s="160"/>
      <c r="K1796" s="203"/>
      <c r="L1796" s="180"/>
      <c r="M1796" s="180"/>
      <c r="N1796" s="180"/>
      <c r="O1796" s="180"/>
      <c r="P1796" s="180"/>
      <c r="Q1796" s="180"/>
      <c r="R1796" s="180"/>
      <c r="S1796" s="204"/>
      <c r="T1796" s="204"/>
      <c r="U1796" s="180"/>
      <c r="V1796" s="180"/>
      <c r="W1796" s="180"/>
      <c r="X1796" s="180"/>
      <c r="Y1796" s="180"/>
      <c r="Z1796" s="180"/>
      <c r="AA1796" s="180"/>
      <c r="AB1796" s="180"/>
      <c r="AC1796" s="180"/>
      <c r="AD1796" s="180"/>
      <c r="AE1796" s="180"/>
      <c r="AF1796" s="180"/>
      <c r="AG1796" s="180"/>
      <c r="AH1796" s="180"/>
    </row>
    <row r="1797" ht="15.75" customHeight="1">
      <c r="A1797" s="201"/>
      <c r="B1797" s="167"/>
      <c r="C1797" s="160"/>
      <c r="D1797" s="167"/>
      <c r="E1797" s="96"/>
      <c r="F1797" s="202"/>
      <c r="G1797" s="160"/>
      <c r="H1797" s="160"/>
      <c r="I1797" s="160"/>
      <c r="J1797" s="160"/>
      <c r="K1797" s="203"/>
      <c r="L1797" s="180"/>
      <c r="M1797" s="180"/>
      <c r="N1797" s="180"/>
      <c r="O1797" s="180"/>
      <c r="P1797" s="180"/>
      <c r="Q1797" s="180"/>
      <c r="R1797" s="180"/>
      <c r="S1797" s="204"/>
      <c r="T1797" s="204"/>
      <c r="U1797" s="180"/>
      <c r="V1797" s="180"/>
      <c r="W1797" s="180"/>
      <c r="X1797" s="180"/>
      <c r="Y1797" s="180"/>
      <c r="Z1797" s="180"/>
      <c r="AA1797" s="180"/>
      <c r="AB1797" s="180"/>
      <c r="AC1797" s="180"/>
      <c r="AD1797" s="180"/>
      <c r="AE1797" s="180"/>
      <c r="AF1797" s="180"/>
      <c r="AG1797" s="180"/>
      <c r="AH1797" s="180"/>
    </row>
    <row r="1798" ht="15.75" customHeight="1">
      <c r="A1798" s="201"/>
      <c r="B1798" s="167"/>
      <c r="C1798" s="160"/>
      <c r="D1798" s="167"/>
      <c r="E1798" s="96"/>
      <c r="F1798" s="202"/>
      <c r="G1798" s="160"/>
      <c r="H1798" s="160"/>
      <c r="I1798" s="160"/>
      <c r="J1798" s="160"/>
      <c r="K1798" s="203"/>
      <c r="L1798" s="180"/>
      <c r="M1798" s="180"/>
      <c r="N1798" s="180"/>
      <c r="O1798" s="180"/>
      <c r="P1798" s="180"/>
      <c r="Q1798" s="180"/>
      <c r="R1798" s="180"/>
      <c r="S1798" s="204"/>
      <c r="T1798" s="204"/>
      <c r="U1798" s="180"/>
      <c r="V1798" s="180"/>
      <c r="W1798" s="180"/>
      <c r="X1798" s="180"/>
      <c r="Y1798" s="180"/>
      <c r="Z1798" s="180"/>
      <c r="AA1798" s="180"/>
      <c r="AB1798" s="180"/>
      <c r="AC1798" s="180"/>
      <c r="AD1798" s="180"/>
      <c r="AE1798" s="180"/>
      <c r="AF1798" s="180"/>
      <c r="AG1798" s="180"/>
      <c r="AH1798" s="180"/>
    </row>
    <row r="1799" ht="15.75" customHeight="1">
      <c r="A1799" s="201"/>
      <c r="B1799" s="167"/>
      <c r="C1799" s="160"/>
      <c r="D1799" s="167"/>
      <c r="E1799" s="96"/>
      <c r="F1799" s="202"/>
      <c r="G1799" s="160"/>
      <c r="H1799" s="160"/>
      <c r="I1799" s="160"/>
      <c r="J1799" s="160"/>
      <c r="K1799" s="203"/>
      <c r="L1799" s="180"/>
      <c r="M1799" s="180"/>
      <c r="N1799" s="180"/>
      <c r="O1799" s="180"/>
      <c r="P1799" s="180"/>
      <c r="Q1799" s="180"/>
      <c r="R1799" s="180"/>
      <c r="S1799" s="204"/>
      <c r="T1799" s="204"/>
      <c r="U1799" s="180"/>
      <c r="V1799" s="180"/>
      <c r="W1799" s="180"/>
      <c r="X1799" s="180"/>
      <c r="Y1799" s="180"/>
      <c r="Z1799" s="180"/>
      <c r="AA1799" s="180"/>
      <c r="AB1799" s="180"/>
      <c r="AC1799" s="180"/>
      <c r="AD1799" s="180"/>
      <c r="AE1799" s="180"/>
      <c r="AF1799" s="180"/>
      <c r="AG1799" s="180"/>
      <c r="AH1799" s="180"/>
    </row>
    <row r="1800" ht="15.75" customHeight="1">
      <c r="A1800" s="201"/>
      <c r="B1800" s="167"/>
      <c r="C1800" s="160"/>
      <c r="D1800" s="167"/>
      <c r="E1800" s="96"/>
      <c r="F1800" s="202"/>
      <c r="G1800" s="160"/>
      <c r="H1800" s="160"/>
      <c r="I1800" s="160"/>
      <c r="J1800" s="160"/>
      <c r="K1800" s="203"/>
      <c r="L1800" s="180"/>
      <c r="M1800" s="180"/>
      <c r="N1800" s="180"/>
      <c r="O1800" s="180"/>
      <c r="P1800" s="180"/>
      <c r="Q1800" s="180"/>
      <c r="R1800" s="180"/>
      <c r="S1800" s="204"/>
      <c r="T1800" s="204"/>
      <c r="U1800" s="180"/>
      <c r="V1800" s="180"/>
      <c r="W1800" s="180"/>
      <c r="X1800" s="180"/>
      <c r="Y1800" s="180"/>
      <c r="Z1800" s="180"/>
      <c r="AA1800" s="180"/>
      <c r="AB1800" s="180"/>
      <c r="AC1800" s="180"/>
      <c r="AD1800" s="180"/>
      <c r="AE1800" s="180"/>
      <c r="AF1800" s="180"/>
      <c r="AG1800" s="180"/>
      <c r="AH1800" s="180"/>
    </row>
    <row r="1801" ht="15.75" customHeight="1">
      <c r="A1801" s="201"/>
      <c r="B1801" s="167"/>
      <c r="C1801" s="160"/>
      <c r="D1801" s="167"/>
      <c r="E1801" s="96"/>
      <c r="F1801" s="202"/>
      <c r="G1801" s="160"/>
      <c r="H1801" s="160"/>
      <c r="I1801" s="160"/>
      <c r="J1801" s="160"/>
      <c r="K1801" s="203"/>
      <c r="L1801" s="180"/>
      <c r="M1801" s="180"/>
      <c r="N1801" s="180"/>
      <c r="O1801" s="180"/>
      <c r="P1801" s="180"/>
      <c r="Q1801" s="180"/>
      <c r="R1801" s="180"/>
      <c r="S1801" s="204"/>
      <c r="T1801" s="204"/>
      <c r="U1801" s="180"/>
      <c r="V1801" s="180"/>
      <c r="W1801" s="180"/>
      <c r="X1801" s="180"/>
      <c r="Y1801" s="180"/>
      <c r="Z1801" s="180"/>
      <c r="AA1801" s="180"/>
      <c r="AB1801" s="180"/>
      <c r="AC1801" s="180"/>
      <c r="AD1801" s="180"/>
      <c r="AE1801" s="180"/>
      <c r="AF1801" s="180"/>
      <c r="AG1801" s="180"/>
      <c r="AH1801" s="180"/>
    </row>
    <row r="1802" ht="15.75" customHeight="1">
      <c r="A1802" s="201"/>
      <c r="B1802" s="167"/>
      <c r="C1802" s="160"/>
      <c r="D1802" s="167"/>
      <c r="E1802" s="96"/>
      <c r="F1802" s="202"/>
      <c r="G1802" s="160"/>
      <c r="H1802" s="160"/>
      <c r="I1802" s="160"/>
      <c r="J1802" s="160"/>
      <c r="K1802" s="203"/>
      <c r="L1802" s="180"/>
      <c r="M1802" s="180"/>
      <c r="N1802" s="180"/>
      <c r="O1802" s="180"/>
      <c r="P1802" s="180"/>
      <c r="Q1802" s="180"/>
      <c r="R1802" s="180"/>
      <c r="S1802" s="204"/>
      <c r="T1802" s="204"/>
      <c r="U1802" s="180"/>
      <c r="V1802" s="180"/>
      <c r="W1802" s="180"/>
      <c r="X1802" s="180"/>
      <c r="Y1802" s="180"/>
      <c r="Z1802" s="180"/>
      <c r="AA1802" s="180"/>
      <c r="AB1802" s="180"/>
      <c r="AC1802" s="180"/>
      <c r="AD1802" s="180"/>
      <c r="AE1802" s="180"/>
      <c r="AF1802" s="180"/>
      <c r="AG1802" s="180"/>
      <c r="AH1802" s="180"/>
    </row>
    <row r="1803" ht="15.75" customHeight="1">
      <c r="A1803" s="201"/>
      <c r="B1803" s="167"/>
      <c r="C1803" s="160"/>
      <c r="D1803" s="167"/>
      <c r="E1803" s="96"/>
      <c r="F1803" s="202"/>
      <c r="G1803" s="160"/>
      <c r="H1803" s="160"/>
      <c r="I1803" s="160"/>
      <c r="J1803" s="160"/>
      <c r="K1803" s="203"/>
      <c r="L1803" s="180"/>
      <c r="M1803" s="180"/>
      <c r="N1803" s="180"/>
      <c r="O1803" s="180"/>
      <c r="P1803" s="180"/>
      <c r="Q1803" s="180"/>
      <c r="R1803" s="180"/>
      <c r="S1803" s="204"/>
      <c r="T1803" s="204"/>
      <c r="U1803" s="180"/>
      <c r="V1803" s="180"/>
      <c r="W1803" s="180"/>
      <c r="X1803" s="180"/>
      <c r="Y1803" s="180"/>
      <c r="Z1803" s="180"/>
      <c r="AA1803" s="180"/>
      <c r="AB1803" s="180"/>
      <c r="AC1803" s="180"/>
      <c r="AD1803" s="180"/>
      <c r="AE1803" s="180"/>
      <c r="AF1803" s="180"/>
      <c r="AG1803" s="180"/>
      <c r="AH1803" s="180"/>
    </row>
    <row r="1804" ht="15.75" customHeight="1">
      <c r="A1804" s="201"/>
      <c r="B1804" s="167"/>
      <c r="C1804" s="160"/>
      <c r="D1804" s="167"/>
      <c r="E1804" s="96"/>
      <c r="F1804" s="202"/>
      <c r="G1804" s="160"/>
      <c r="H1804" s="160"/>
      <c r="I1804" s="160"/>
      <c r="J1804" s="160"/>
      <c r="K1804" s="203"/>
      <c r="L1804" s="180"/>
      <c r="M1804" s="180"/>
      <c r="N1804" s="180"/>
      <c r="O1804" s="180"/>
      <c r="P1804" s="180"/>
      <c r="Q1804" s="180"/>
      <c r="R1804" s="180"/>
      <c r="S1804" s="204"/>
      <c r="T1804" s="204"/>
      <c r="U1804" s="180"/>
      <c r="V1804" s="180"/>
      <c r="W1804" s="180"/>
      <c r="X1804" s="180"/>
      <c r="Y1804" s="180"/>
      <c r="Z1804" s="180"/>
      <c r="AA1804" s="180"/>
      <c r="AB1804" s="180"/>
      <c r="AC1804" s="180"/>
      <c r="AD1804" s="180"/>
      <c r="AE1804" s="180"/>
      <c r="AF1804" s="180"/>
      <c r="AG1804" s="180"/>
      <c r="AH1804" s="180"/>
    </row>
    <row r="1805" ht="15.75" customHeight="1">
      <c r="A1805" s="201"/>
      <c r="B1805" s="167"/>
      <c r="C1805" s="160"/>
      <c r="D1805" s="167"/>
      <c r="E1805" s="96"/>
      <c r="F1805" s="202"/>
      <c r="G1805" s="160"/>
      <c r="H1805" s="160"/>
      <c r="I1805" s="160"/>
      <c r="J1805" s="160"/>
      <c r="K1805" s="203"/>
      <c r="L1805" s="180"/>
      <c r="M1805" s="180"/>
      <c r="N1805" s="180"/>
      <c r="O1805" s="180"/>
      <c r="P1805" s="180"/>
      <c r="Q1805" s="180"/>
      <c r="R1805" s="180"/>
      <c r="S1805" s="204"/>
      <c r="T1805" s="204"/>
      <c r="U1805" s="180"/>
      <c r="V1805" s="180"/>
      <c r="W1805" s="180"/>
      <c r="X1805" s="180"/>
      <c r="Y1805" s="180"/>
      <c r="Z1805" s="180"/>
      <c r="AA1805" s="180"/>
      <c r="AB1805" s="180"/>
      <c r="AC1805" s="180"/>
      <c r="AD1805" s="180"/>
      <c r="AE1805" s="180"/>
      <c r="AF1805" s="180"/>
      <c r="AG1805" s="180"/>
      <c r="AH1805" s="180"/>
    </row>
    <row r="1806" ht="15.75" customHeight="1">
      <c r="A1806" s="201"/>
      <c r="B1806" s="167"/>
      <c r="C1806" s="160"/>
      <c r="D1806" s="167"/>
      <c r="E1806" s="96"/>
      <c r="F1806" s="202"/>
      <c r="G1806" s="160"/>
      <c r="H1806" s="160"/>
      <c r="I1806" s="160"/>
      <c r="J1806" s="160"/>
      <c r="K1806" s="203"/>
      <c r="L1806" s="180"/>
      <c r="M1806" s="180"/>
      <c r="N1806" s="180"/>
      <c r="O1806" s="180"/>
      <c r="P1806" s="180"/>
      <c r="Q1806" s="180"/>
      <c r="R1806" s="180"/>
      <c r="S1806" s="204"/>
      <c r="T1806" s="204"/>
      <c r="U1806" s="180"/>
      <c r="V1806" s="180"/>
      <c r="W1806" s="180"/>
      <c r="X1806" s="180"/>
      <c r="Y1806" s="180"/>
      <c r="Z1806" s="180"/>
      <c r="AA1806" s="180"/>
      <c r="AB1806" s="180"/>
      <c r="AC1806" s="180"/>
      <c r="AD1806" s="180"/>
      <c r="AE1806" s="180"/>
      <c r="AF1806" s="180"/>
      <c r="AG1806" s="180"/>
      <c r="AH1806" s="180"/>
    </row>
    <row r="1807" ht="15.75" customHeight="1">
      <c r="A1807" s="201"/>
      <c r="B1807" s="167"/>
      <c r="C1807" s="160"/>
      <c r="D1807" s="167"/>
      <c r="E1807" s="96"/>
      <c r="F1807" s="202"/>
      <c r="G1807" s="160"/>
      <c r="H1807" s="160"/>
      <c r="I1807" s="160"/>
      <c r="J1807" s="160"/>
      <c r="K1807" s="203"/>
      <c r="L1807" s="180"/>
      <c r="M1807" s="180"/>
      <c r="N1807" s="180"/>
      <c r="O1807" s="180"/>
      <c r="P1807" s="180"/>
      <c r="Q1807" s="180"/>
      <c r="R1807" s="180"/>
      <c r="S1807" s="204"/>
      <c r="T1807" s="204"/>
      <c r="U1807" s="180"/>
      <c r="V1807" s="180"/>
      <c r="W1807" s="180"/>
      <c r="X1807" s="180"/>
      <c r="Y1807" s="180"/>
      <c r="Z1807" s="180"/>
      <c r="AA1807" s="180"/>
      <c r="AB1807" s="180"/>
      <c r="AC1807" s="180"/>
      <c r="AD1807" s="180"/>
      <c r="AE1807" s="180"/>
      <c r="AF1807" s="180"/>
      <c r="AG1807" s="180"/>
      <c r="AH1807" s="180"/>
    </row>
    <row r="1808" ht="15.75" customHeight="1">
      <c r="A1808" s="201"/>
      <c r="B1808" s="167"/>
      <c r="C1808" s="160"/>
      <c r="D1808" s="167"/>
      <c r="E1808" s="96"/>
      <c r="F1808" s="202"/>
      <c r="G1808" s="160"/>
      <c r="H1808" s="160"/>
      <c r="I1808" s="160"/>
      <c r="J1808" s="160"/>
      <c r="K1808" s="203"/>
      <c r="L1808" s="180"/>
      <c r="M1808" s="180"/>
      <c r="N1808" s="180"/>
      <c r="O1808" s="180"/>
      <c r="P1808" s="180"/>
      <c r="Q1808" s="180"/>
      <c r="R1808" s="180"/>
      <c r="S1808" s="204"/>
      <c r="T1808" s="204"/>
      <c r="U1808" s="180"/>
      <c r="V1808" s="180"/>
      <c r="W1808" s="180"/>
      <c r="X1808" s="180"/>
      <c r="Y1808" s="180"/>
      <c r="Z1808" s="180"/>
      <c r="AA1808" s="180"/>
      <c r="AB1808" s="180"/>
      <c r="AC1808" s="180"/>
      <c r="AD1808" s="180"/>
      <c r="AE1808" s="180"/>
      <c r="AF1808" s="180"/>
      <c r="AG1808" s="180"/>
      <c r="AH1808" s="180"/>
    </row>
    <row r="1809" ht="15.75" customHeight="1">
      <c r="A1809" s="201"/>
      <c r="B1809" s="167"/>
      <c r="C1809" s="160"/>
      <c r="D1809" s="167"/>
      <c r="E1809" s="96"/>
      <c r="F1809" s="202"/>
      <c r="G1809" s="160"/>
      <c r="H1809" s="160"/>
      <c r="I1809" s="160"/>
      <c r="J1809" s="160"/>
      <c r="K1809" s="203"/>
      <c r="L1809" s="180"/>
      <c r="M1809" s="180"/>
      <c r="N1809" s="180"/>
      <c r="O1809" s="180"/>
      <c r="P1809" s="180"/>
      <c r="Q1809" s="180"/>
      <c r="R1809" s="180"/>
      <c r="S1809" s="204"/>
      <c r="T1809" s="204"/>
      <c r="U1809" s="180"/>
      <c r="V1809" s="180"/>
      <c r="W1809" s="180"/>
      <c r="X1809" s="180"/>
      <c r="Y1809" s="180"/>
      <c r="Z1809" s="180"/>
      <c r="AA1809" s="180"/>
      <c r="AB1809" s="180"/>
      <c r="AC1809" s="180"/>
      <c r="AD1809" s="180"/>
      <c r="AE1809" s="180"/>
      <c r="AF1809" s="180"/>
      <c r="AG1809" s="180"/>
      <c r="AH1809" s="180"/>
    </row>
    <row r="1810" ht="15.75" customHeight="1">
      <c r="A1810" s="201"/>
      <c r="B1810" s="167"/>
      <c r="C1810" s="160"/>
      <c r="D1810" s="167"/>
      <c r="E1810" s="96"/>
      <c r="F1810" s="202"/>
      <c r="G1810" s="160"/>
      <c r="H1810" s="160"/>
      <c r="I1810" s="160"/>
      <c r="J1810" s="160"/>
      <c r="K1810" s="203"/>
      <c r="L1810" s="180"/>
      <c r="M1810" s="180"/>
      <c r="N1810" s="180"/>
      <c r="O1810" s="180"/>
      <c r="P1810" s="180"/>
      <c r="Q1810" s="180"/>
      <c r="R1810" s="180"/>
      <c r="S1810" s="204"/>
      <c r="T1810" s="204"/>
      <c r="U1810" s="180"/>
      <c r="V1810" s="180"/>
      <c r="W1810" s="180"/>
      <c r="X1810" s="180"/>
      <c r="Y1810" s="180"/>
      <c r="Z1810" s="180"/>
      <c r="AA1810" s="180"/>
      <c r="AB1810" s="180"/>
      <c r="AC1810" s="180"/>
      <c r="AD1810" s="180"/>
      <c r="AE1810" s="180"/>
      <c r="AF1810" s="180"/>
      <c r="AG1810" s="180"/>
      <c r="AH1810" s="180"/>
    </row>
    <row r="1811" ht="15.75" customHeight="1">
      <c r="A1811" s="201"/>
      <c r="B1811" s="167"/>
      <c r="C1811" s="160"/>
      <c r="D1811" s="167"/>
      <c r="E1811" s="96"/>
      <c r="F1811" s="202"/>
      <c r="G1811" s="160"/>
      <c r="H1811" s="160"/>
      <c r="I1811" s="160"/>
      <c r="J1811" s="160"/>
      <c r="K1811" s="203"/>
      <c r="L1811" s="180"/>
      <c r="M1811" s="180"/>
      <c r="N1811" s="180"/>
      <c r="O1811" s="180"/>
      <c r="P1811" s="180"/>
      <c r="Q1811" s="180"/>
      <c r="R1811" s="180"/>
      <c r="S1811" s="204"/>
      <c r="T1811" s="204"/>
      <c r="U1811" s="180"/>
      <c r="V1811" s="180"/>
      <c r="W1811" s="180"/>
      <c r="X1811" s="180"/>
      <c r="Y1811" s="180"/>
      <c r="Z1811" s="180"/>
      <c r="AA1811" s="180"/>
      <c r="AB1811" s="180"/>
      <c r="AC1811" s="180"/>
      <c r="AD1811" s="180"/>
      <c r="AE1811" s="180"/>
      <c r="AF1811" s="180"/>
      <c r="AG1811" s="180"/>
      <c r="AH1811" s="180"/>
    </row>
    <row r="1812" ht="15.75" customHeight="1">
      <c r="A1812" s="201"/>
      <c r="B1812" s="167"/>
      <c r="C1812" s="160"/>
      <c r="D1812" s="167"/>
      <c r="E1812" s="96"/>
      <c r="F1812" s="202"/>
      <c r="G1812" s="160"/>
      <c r="H1812" s="160"/>
      <c r="I1812" s="160"/>
      <c r="J1812" s="160"/>
      <c r="K1812" s="203"/>
      <c r="L1812" s="180"/>
      <c r="M1812" s="180"/>
      <c r="N1812" s="180"/>
      <c r="O1812" s="180"/>
      <c r="P1812" s="180"/>
      <c r="Q1812" s="180"/>
      <c r="R1812" s="180"/>
      <c r="S1812" s="204"/>
      <c r="T1812" s="204"/>
      <c r="U1812" s="180"/>
      <c r="V1812" s="180"/>
      <c r="W1812" s="180"/>
      <c r="X1812" s="180"/>
      <c r="Y1812" s="180"/>
      <c r="Z1812" s="180"/>
      <c r="AA1812" s="180"/>
      <c r="AB1812" s="180"/>
      <c r="AC1812" s="180"/>
      <c r="AD1812" s="180"/>
      <c r="AE1812" s="180"/>
      <c r="AF1812" s="180"/>
      <c r="AG1812" s="180"/>
      <c r="AH1812" s="180"/>
    </row>
    <row r="1813" ht="15.75" customHeight="1">
      <c r="A1813" s="201"/>
      <c r="B1813" s="167"/>
      <c r="C1813" s="160"/>
      <c r="D1813" s="167"/>
      <c r="E1813" s="96"/>
      <c r="F1813" s="202"/>
      <c r="G1813" s="160"/>
      <c r="H1813" s="160"/>
      <c r="I1813" s="160"/>
      <c r="J1813" s="160"/>
      <c r="K1813" s="203"/>
      <c r="L1813" s="180"/>
      <c r="M1813" s="180"/>
      <c r="N1813" s="180"/>
      <c r="O1813" s="180"/>
      <c r="P1813" s="180"/>
      <c r="Q1813" s="180"/>
      <c r="R1813" s="180"/>
      <c r="S1813" s="204"/>
      <c r="T1813" s="204"/>
      <c r="U1813" s="180"/>
      <c r="V1813" s="180"/>
      <c r="W1813" s="180"/>
      <c r="X1813" s="180"/>
      <c r="Y1813" s="180"/>
      <c r="Z1813" s="180"/>
      <c r="AA1813" s="180"/>
      <c r="AB1813" s="180"/>
      <c r="AC1813" s="180"/>
      <c r="AD1813" s="180"/>
      <c r="AE1813" s="180"/>
      <c r="AF1813" s="180"/>
      <c r="AG1813" s="180"/>
      <c r="AH1813" s="180"/>
    </row>
    <row r="1814" ht="15.75" customHeight="1">
      <c r="A1814" s="201"/>
      <c r="B1814" s="167"/>
      <c r="C1814" s="160"/>
      <c r="D1814" s="167"/>
      <c r="E1814" s="96"/>
      <c r="F1814" s="202"/>
      <c r="G1814" s="160"/>
      <c r="H1814" s="160"/>
      <c r="I1814" s="160"/>
      <c r="J1814" s="160"/>
      <c r="K1814" s="203"/>
      <c r="L1814" s="180"/>
      <c r="M1814" s="180"/>
      <c r="N1814" s="180"/>
      <c r="O1814" s="180"/>
      <c r="P1814" s="180"/>
      <c r="Q1814" s="180"/>
      <c r="R1814" s="180"/>
      <c r="S1814" s="204"/>
      <c r="T1814" s="204"/>
      <c r="U1814" s="180"/>
      <c r="V1814" s="180"/>
      <c r="W1814" s="180"/>
      <c r="X1814" s="180"/>
      <c r="Y1814" s="180"/>
      <c r="Z1814" s="180"/>
      <c r="AA1814" s="180"/>
      <c r="AB1814" s="180"/>
      <c r="AC1814" s="180"/>
      <c r="AD1814" s="180"/>
      <c r="AE1814" s="180"/>
      <c r="AF1814" s="180"/>
      <c r="AG1814" s="180"/>
      <c r="AH1814" s="180"/>
    </row>
    <row r="1815" ht="15.75" customHeight="1">
      <c r="A1815" s="201"/>
      <c r="B1815" s="167"/>
      <c r="C1815" s="160"/>
      <c r="D1815" s="167"/>
      <c r="E1815" s="96"/>
      <c r="F1815" s="202"/>
      <c r="G1815" s="160"/>
      <c r="H1815" s="160"/>
      <c r="I1815" s="160"/>
      <c r="J1815" s="160"/>
      <c r="K1815" s="203"/>
      <c r="L1815" s="180"/>
      <c r="M1815" s="180"/>
      <c r="N1815" s="180"/>
      <c r="O1815" s="180"/>
      <c r="P1815" s="180"/>
      <c r="Q1815" s="180"/>
      <c r="R1815" s="180"/>
      <c r="S1815" s="204"/>
      <c r="T1815" s="204"/>
      <c r="U1815" s="180"/>
      <c r="V1815" s="180"/>
      <c r="W1815" s="180"/>
      <c r="X1815" s="180"/>
      <c r="Y1815" s="180"/>
      <c r="Z1815" s="180"/>
      <c r="AA1815" s="180"/>
      <c r="AB1815" s="180"/>
      <c r="AC1815" s="180"/>
      <c r="AD1815" s="180"/>
      <c r="AE1815" s="180"/>
      <c r="AF1815" s="180"/>
      <c r="AG1815" s="180"/>
      <c r="AH1815" s="180"/>
    </row>
    <row r="1816" ht="15.75" customHeight="1">
      <c r="A1816" s="201"/>
      <c r="B1816" s="167"/>
      <c r="C1816" s="160"/>
      <c r="D1816" s="167"/>
      <c r="E1816" s="96"/>
      <c r="F1816" s="202"/>
      <c r="G1816" s="160"/>
      <c r="H1816" s="160"/>
      <c r="I1816" s="160"/>
      <c r="J1816" s="160"/>
      <c r="K1816" s="203"/>
      <c r="L1816" s="180"/>
      <c r="M1816" s="180"/>
      <c r="N1816" s="180"/>
      <c r="O1816" s="180"/>
      <c r="P1816" s="180"/>
      <c r="Q1816" s="180"/>
      <c r="R1816" s="180"/>
      <c r="S1816" s="204"/>
      <c r="T1816" s="204"/>
      <c r="U1816" s="180"/>
      <c r="V1816" s="180"/>
      <c r="W1816" s="180"/>
      <c r="X1816" s="180"/>
      <c r="Y1816" s="180"/>
      <c r="Z1816" s="180"/>
      <c r="AA1816" s="180"/>
      <c r="AB1816" s="180"/>
      <c r="AC1816" s="180"/>
      <c r="AD1816" s="180"/>
      <c r="AE1816" s="180"/>
      <c r="AF1816" s="180"/>
      <c r="AG1816" s="180"/>
      <c r="AH1816" s="180"/>
    </row>
    <row r="1817" ht="15.75" customHeight="1">
      <c r="A1817" s="201"/>
      <c r="B1817" s="167"/>
      <c r="C1817" s="160"/>
      <c r="D1817" s="167"/>
      <c r="E1817" s="96"/>
      <c r="F1817" s="202"/>
      <c r="G1817" s="160"/>
      <c r="H1817" s="160"/>
      <c r="I1817" s="160"/>
      <c r="J1817" s="160"/>
      <c r="K1817" s="203"/>
      <c r="L1817" s="180"/>
      <c r="M1817" s="180"/>
      <c r="N1817" s="180"/>
      <c r="O1817" s="180"/>
      <c r="P1817" s="180"/>
      <c r="Q1817" s="180"/>
      <c r="R1817" s="180"/>
      <c r="S1817" s="204"/>
      <c r="T1817" s="204"/>
      <c r="U1817" s="180"/>
      <c r="V1817" s="180"/>
      <c r="W1817" s="180"/>
      <c r="X1817" s="180"/>
      <c r="Y1817" s="180"/>
      <c r="Z1817" s="180"/>
      <c r="AA1817" s="180"/>
      <c r="AB1817" s="180"/>
      <c r="AC1817" s="180"/>
      <c r="AD1817" s="180"/>
      <c r="AE1817" s="180"/>
      <c r="AF1817" s="180"/>
      <c r="AG1817" s="180"/>
      <c r="AH1817" s="180"/>
    </row>
    <row r="1818" ht="15.75" customHeight="1">
      <c r="A1818" s="201"/>
      <c r="B1818" s="167"/>
      <c r="C1818" s="160"/>
      <c r="D1818" s="167"/>
      <c r="E1818" s="96"/>
      <c r="F1818" s="202"/>
      <c r="G1818" s="160"/>
      <c r="H1818" s="160"/>
      <c r="I1818" s="160"/>
      <c r="J1818" s="160"/>
      <c r="K1818" s="203"/>
      <c r="L1818" s="180"/>
      <c r="M1818" s="180"/>
      <c r="N1818" s="180"/>
      <c r="O1818" s="180"/>
      <c r="P1818" s="180"/>
      <c r="Q1818" s="180"/>
      <c r="R1818" s="180"/>
      <c r="S1818" s="204"/>
      <c r="T1818" s="204"/>
      <c r="U1818" s="180"/>
      <c r="V1818" s="180"/>
      <c r="W1818" s="180"/>
      <c r="X1818" s="180"/>
      <c r="Y1818" s="180"/>
      <c r="Z1818" s="180"/>
      <c r="AA1818" s="180"/>
      <c r="AB1818" s="180"/>
      <c r="AC1818" s="180"/>
      <c r="AD1818" s="180"/>
      <c r="AE1818" s="180"/>
      <c r="AF1818" s="180"/>
      <c r="AG1818" s="180"/>
      <c r="AH1818" s="180"/>
    </row>
    <row r="1819" ht="15.75" customHeight="1">
      <c r="A1819" s="201"/>
      <c r="B1819" s="167"/>
      <c r="C1819" s="160"/>
      <c r="D1819" s="167"/>
      <c r="E1819" s="96"/>
      <c r="F1819" s="202"/>
      <c r="G1819" s="160"/>
      <c r="H1819" s="160"/>
      <c r="I1819" s="160"/>
      <c r="J1819" s="160"/>
      <c r="K1819" s="203"/>
      <c r="L1819" s="180"/>
      <c r="M1819" s="180"/>
      <c r="N1819" s="180"/>
      <c r="O1819" s="180"/>
      <c r="P1819" s="180"/>
      <c r="Q1819" s="180"/>
      <c r="R1819" s="180"/>
      <c r="S1819" s="204"/>
      <c r="T1819" s="204"/>
      <c r="U1819" s="180"/>
      <c r="V1819" s="180"/>
      <c r="W1819" s="180"/>
      <c r="X1819" s="180"/>
      <c r="Y1819" s="180"/>
      <c r="Z1819" s="180"/>
      <c r="AA1819" s="180"/>
      <c r="AB1819" s="180"/>
      <c r="AC1819" s="180"/>
      <c r="AD1819" s="180"/>
      <c r="AE1819" s="180"/>
      <c r="AF1819" s="180"/>
      <c r="AG1819" s="180"/>
      <c r="AH1819" s="180"/>
    </row>
    <row r="1820" ht="15.75" customHeight="1">
      <c r="A1820" s="201"/>
      <c r="B1820" s="167"/>
      <c r="C1820" s="160"/>
      <c r="D1820" s="167"/>
      <c r="E1820" s="96"/>
      <c r="F1820" s="202"/>
      <c r="G1820" s="160"/>
      <c r="H1820" s="160"/>
      <c r="I1820" s="160"/>
      <c r="J1820" s="160"/>
      <c r="K1820" s="203"/>
      <c r="L1820" s="180"/>
      <c r="M1820" s="180"/>
      <c r="N1820" s="180"/>
      <c r="O1820" s="180"/>
      <c r="P1820" s="180"/>
      <c r="Q1820" s="180"/>
      <c r="R1820" s="180"/>
      <c r="S1820" s="204"/>
      <c r="T1820" s="204"/>
      <c r="U1820" s="180"/>
      <c r="V1820" s="180"/>
      <c r="W1820" s="180"/>
      <c r="X1820" s="180"/>
      <c r="Y1820" s="180"/>
      <c r="Z1820" s="180"/>
      <c r="AA1820" s="180"/>
      <c r="AB1820" s="180"/>
      <c r="AC1820" s="180"/>
      <c r="AD1820" s="180"/>
      <c r="AE1820" s="180"/>
      <c r="AF1820" s="180"/>
      <c r="AG1820" s="180"/>
      <c r="AH1820" s="180"/>
    </row>
    <row r="1821" ht="15.75" customHeight="1">
      <c r="A1821" s="201"/>
      <c r="B1821" s="167"/>
      <c r="C1821" s="160"/>
      <c r="D1821" s="167"/>
      <c r="E1821" s="96"/>
      <c r="F1821" s="202"/>
      <c r="G1821" s="160"/>
      <c r="H1821" s="160"/>
      <c r="I1821" s="160"/>
      <c r="J1821" s="160"/>
      <c r="K1821" s="203"/>
      <c r="L1821" s="180"/>
      <c r="M1821" s="180"/>
      <c r="N1821" s="180"/>
      <c r="O1821" s="180"/>
      <c r="P1821" s="180"/>
      <c r="Q1821" s="180"/>
      <c r="R1821" s="180"/>
      <c r="S1821" s="204"/>
      <c r="T1821" s="204"/>
      <c r="U1821" s="180"/>
      <c r="V1821" s="180"/>
      <c r="W1821" s="180"/>
      <c r="X1821" s="180"/>
      <c r="Y1821" s="180"/>
      <c r="Z1821" s="180"/>
      <c r="AA1821" s="180"/>
      <c r="AB1821" s="180"/>
      <c r="AC1821" s="180"/>
      <c r="AD1821" s="180"/>
      <c r="AE1821" s="180"/>
      <c r="AF1821" s="180"/>
      <c r="AG1821" s="180"/>
      <c r="AH1821" s="180"/>
    </row>
    <row r="1822" ht="15.75" customHeight="1">
      <c r="A1822" s="201"/>
      <c r="B1822" s="167"/>
      <c r="C1822" s="160"/>
      <c r="D1822" s="167"/>
      <c r="E1822" s="96"/>
      <c r="F1822" s="202"/>
      <c r="G1822" s="160"/>
      <c r="H1822" s="160"/>
      <c r="I1822" s="160"/>
      <c r="J1822" s="160"/>
      <c r="K1822" s="203"/>
      <c r="L1822" s="180"/>
      <c r="M1822" s="180"/>
      <c r="N1822" s="180"/>
      <c r="O1822" s="180"/>
      <c r="P1822" s="180"/>
      <c r="Q1822" s="180"/>
      <c r="R1822" s="180"/>
      <c r="S1822" s="204"/>
      <c r="T1822" s="204"/>
      <c r="U1822" s="180"/>
      <c r="V1822" s="180"/>
      <c r="W1822" s="180"/>
      <c r="X1822" s="180"/>
      <c r="Y1822" s="180"/>
      <c r="Z1822" s="180"/>
      <c r="AA1822" s="180"/>
      <c r="AB1822" s="180"/>
      <c r="AC1822" s="180"/>
      <c r="AD1822" s="180"/>
      <c r="AE1822" s="180"/>
      <c r="AF1822" s="180"/>
      <c r="AG1822" s="180"/>
      <c r="AH1822" s="180"/>
    </row>
    <row r="1823" ht="15.75" customHeight="1">
      <c r="A1823" s="201"/>
      <c r="B1823" s="167"/>
      <c r="C1823" s="160"/>
      <c r="D1823" s="167"/>
      <c r="E1823" s="96"/>
      <c r="F1823" s="202"/>
      <c r="G1823" s="160"/>
      <c r="H1823" s="160"/>
      <c r="I1823" s="160"/>
      <c r="J1823" s="160"/>
      <c r="K1823" s="203"/>
      <c r="L1823" s="180"/>
      <c r="M1823" s="180"/>
      <c r="N1823" s="180"/>
      <c r="O1823" s="180"/>
      <c r="P1823" s="180"/>
      <c r="Q1823" s="180"/>
      <c r="R1823" s="180"/>
      <c r="S1823" s="204"/>
      <c r="T1823" s="204"/>
      <c r="U1823" s="180"/>
      <c r="V1823" s="180"/>
      <c r="W1823" s="180"/>
      <c r="X1823" s="180"/>
      <c r="Y1823" s="180"/>
      <c r="Z1823" s="180"/>
      <c r="AA1823" s="180"/>
      <c r="AB1823" s="180"/>
      <c r="AC1823" s="180"/>
      <c r="AD1823" s="180"/>
      <c r="AE1823" s="180"/>
      <c r="AF1823" s="180"/>
      <c r="AG1823" s="180"/>
      <c r="AH1823" s="180"/>
    </row>
    <row r="1824" ht="15.75" customHeight="1">
      <c r="A1824" s="201"/>
      <c r="B1824" s="167"/>
      <c r="C1824" s="160"/>
      <c r="D1824" s="167"/>
      <c r="E1824" s="96"/>
      <c r="F1824" s="202"/>
      <c r="G1824" s="160"/>
      <c r="H1824" s="160"/>
      <c r="I1824" s="160"/>
      <c r="J1824" s="160"/>
      <c r="K1824" s="203"/>
      <c r="L1824" s="180"/>
      <c r="M1824" s="180"/>
      <c r="N1824" s="180"/>
      <c r="O1824" s="180"/>
      <c r="P1824" s="180"/>
      <c r="Q1824" s="180"/>
      <c r="R1824" s="180"/>
      <c r="S1824" s="204"/>
      <c r="T1824" s="204"/>
      <c r="U1824" s="180"/>
      <c r="V1824" s="180"/>
      <c r="W1824" s="180"/>
      <c r="X1824" s="180"/>
      <c r="Y1824" s="180"/>
      <c r="Z1824" s="180"/>
      <c r="AA1824" s="180"/>
      <c r="AB1824" s="180"/>
      <c r="AC1824" s="180"/>
      <c r="AD1824" s="180"/>
      <c r="AE1824" s="180"/>
      <c r="AF1824" s="180"/>
      <c r="AG1824" s="180"/>
      <c r="AH1824" s="180"/>
    </row>
    <row r="1825" ht="15.75" customHeight="1">
      <c r="A1825" s="201"/>
      <c r="B1825" s="167"/>
      <c r="C1825" s="160"/>
      <c r="D1825" s="167"/>
      <c r="E1825" s="96"/>
      <c r="F1825" s="202"/>
      <c r="G1825" s="160"/>
      <c r="H1825" s="160"/>
      <c r="I1825" s="160"/>
      <c r="J1825" s="160"/>
      <c r="K1825" s="203"/>
      <c r="L1825" s="180"/>
      <c r="M1825" s="180"/>
      <c r="N1825" s="180"/>
      <c r="O1825" s="180"/>
      <c r="P1825" s="180"/>
      <c r="Q1825" s="180"/>
      <c r="R1825" s="180"/>
      <c r="S1825" s="204"/>
      <c r="T1825" s="204"/>
      <c r="U1825" s="180"/>
      <c r="V1825" s="180"/>
      <c r="W1825" s="180"/>
      <c r="X1825" s="180"/>
      <c r="Y1825" s="180"/>
      <c r="Z1825" s="180"/>
      <c r="AA1825" s="180"/>
      <c r="AB1825" s="180"/>
      <c r="AC1825" s="180"/>
      <c r="AD1825" s="180"/>
      <c r="AE1825" s="180"/>
      <c r="AF1825" s="180"/>
      <c r="AG1825" s="180"/>
      <c r="AH1825" s="180"/>
    </row>
    <row r="1826" ht="15.75" customHeight="1">
      <c r="A1826" s="201"/>
      <c r="B1826" s="167"/>
      <c r="C1826" s="160"/>
      <c r="D1826" s="167"/>
      <c r="E1826" s="96"/>
      <c r="F1826" s="202"/>
      <c r="G1826" s="160"/>
      <c r="H1826" s="160"/>
      <c r="I1826" s="160"/>
      <c r="J1826" s="160"/>
      <c r="K1826" s="203"/>
      <c r="L1826" s="180"/>
      <c r="M1826" s="180"/>
      <c r="N1826" s="180"/>
      <c r="O1826" s="180"/>
      <c r="P1826" s="180"/>
      <c r="Q1826" s="180"/>
      <c r="R1826" s="180"/>
      <c r="S1826" s="204"/>
      <c r="T1826" s="204"/>
      <c r="U1826" s="180"/>
      <c r="V1826" s="180"/>
      <c r="W1826" s="180"/>
      <c r="X1826" s="180"/>
      <c r="Y1826" s="180"/>
      <c r="Z1826" s="180"/>
      <c r="AA1826" s="180"/>
      <c r="AB1826" s="180"/>
      <c r="AC1826" s="180"/>
      <c r="AD1826" s="180"/>
      <c r="AE1826" s="180"/>
      <c r="AF1826" s="180"/>
      <c r="AG1826" s="180"/>
      <c r="AH1826" s="180"/>
    </row>
    <row r="1827" ht="15.75" customHeight="1">
      <c r="A1827" s="201"/>
      <c r="B1827" s="167"/>
      <c r="C1827" s="160"/>
      <c r="D1827" s="167"/>
      <c r="E1827" s="96"/>
      <c r="F1827" s="202"/>
      <c r="G1827" s="160"/>
      <c r="H1827" s="160"/>
      <c r="I1827" s="160"/>
      <c r="J1827" s="160"/>
      <c r="K1827" s="203"/>
      <c r="L1827" s="180"/>
      <c r="M1827" s="180"/>
      <c r="N1827" s="180"/>
      <c r="O1827" s="180"/>
      <c r="P1827" s="180"/>
      <c r="Q1827" s="180"/>
      <c r="R1827" s="180"/>
      <c r="S1827" s="204"/>
      <c r="T1827" s="204"/>
      <c r="U1827" s="180"/>
      <c r="V1827" s="180"/>
      <c r="W1827" s="180"/>
      <c r="X1827" s="180"/>
      <c r="Y1827" s="180"/>
      <c r="Z1827" s="180"/>
      <c r="AA1827" s="180"/>
      <c r="AB1827" s="180"/>
      <c r="AC1827" s="180"/>
      <c r="AD1827" s="180"/>
      <c r="AE1827" s="180"/>
      <c r="AF1827" s="180"/>
      <c r="AG1827" s="180"/>
      <c r="AH1827" s="180"/>
    </row>
    <row r="1828" ht="15.75" customHeight="1">
      <c r="A1828" s="201"/>
      <c r="B1828" s="167"/>
      <c r="C1828" s="160"/>
      <c r="D1828" s="167"/>
      <c r="E1828" s="96"/>
      <c r="F1828" s="202"/>
      <c r="G1828" s="160"/>
      <c r="H1828" s="160"/>
      <c r="I1828" s="160"/>
      <c r="J1828" s="160"/>
      <c r="K1828" s="203"/>
      <c r="L1828" s="180"/>
      <c r="M1828" s="180"/>
      <c r="N1828" s="180"/>
      <c r="O1828" s="180"/>
      <c r="P1828" s="180"/>
      <c r="Q1828" s="180"/>
      <c r="R1828" s="180"/>
      <c r="S1828" s="204"/>
      <c r="T1828" s="204"/>
      <c r="U1828" s="180"/>
      <c r="V1828" s="180"/>
      <c r="W1828" s="180"/>
      <c r="X1828" s="180"/>
      <c r="Y1828" s="180"/>
      <c r="Z1828" s="180"/>
      <c r="AA1828" s="180"/>
      <c r="AB1828" s="180"/>
      <c r="AC1828" s="180"/>
      <c r="AD1828" s="180"/>
      <c r="AE1828" s="180"/>
      <c r="AF1828" s="180"/>
      <c r="AG1828" s="180"/>
      <c r="AH1828" s="180"/>
    </row>
    <row r="1829" ht="15.75" customHeight="1">
      <c r="A1829" s="201"/>
      <c r="B1829" s="167"/>
      <c r="C1829" s="160"/>
      <c r="D1829" s="167"/>
      <c r="E1829" s="96"/>
      <c r="F1829" s="202"/>
      <c r="G1829" s="160"/>
      <c r="H1829" s="160"/>
      <c r="I1829" s="160"/>
      <c r="J1829" s="160"/>
      <c r="K1829" s="203"/>
      <c r="L1829" s="180"/>
      <c r="M1829" s="180"/>
      <c r="N1829" s="180"/>
      <c r="O1829" s="180"/>
      <c r="P1829" s="180"/>
      <c r="Q1829" s="180"/>
      <c r="R1829" s="180"/>
      <c r="S1829" s="204"/>
      <c r="T1829" s="204"/>
      <c r="U1829" s="180"/>
      <c r="V1829" s="180"/>
      <c r="W1829" s="180"/>
      <c r="X1829" s="180"/>
      <c r="Y1829" s="180"/>
      <c r="Z1829" s="180"/>
      <c r="AA1829" s="180"/>
      <c r="AB1829" s="180"/>
      <c r="AC1829" s="180"/>
      <c r="AD1829" s="180"/>
      <c r="AE1829" s="180"/>
      <c r="AF1829" s="180"/>
      <c r="AG1829" s="180"/>
      <c r="AH1829" s="180"/>
    </row>
    <row r="1830" ht="15.75" customHeight="1">
      <c r="A1830" s="201"/>
      <c r="B1830" s="167"/>
      <c r="C1830" s="160"/>
      <c r="D1830" s="167"/>
      <c r="E1830" s="96"/>
      <c r="F1830" s="202"/>
      <c r="G1830" s="160"/>
      <c r="H1830" s="160"/>
      <c r="I1830" s="160"/>
      <c r="J1830" s="160"/>
      <c r="K1830" s="203"/>
      <c r="L1830" s="180"/>
      <c r="M1830" s="180"/>
      <c r="N1830" s="180"/>
      <c r="O1830" s="180"/>
      <c r="P1830" s="180"/>
      <c r="Q1830" s="180"/>
      <c r="R1830" s="180"/>
      <c r="S1830" s="204"/>
      <c r="T1830" s="204"/>
      <c r="U1830" s="180"/>
      <c r="V1830" s="180"/>
      <c r="W1830" s="180"/>
      <c r="X1830" s="180"/>
      <c r="Y1830" s="180"/>
      <c r="Z1830" s="180"/>
      <c r="AA1830" s="180"/>
      <c r="AB1830" s="180"/>
      <c r="AC1830" s="180"/>
      <c r="AD1830" s="180"/>
      <c r="AE1830" s="180"/>
      <c r="AF1830" s="180"/>
      <c r="AG1830" s="180"/>
      <c r="AH1830" s="180"/>
    </row>
    <row r="1831" ht="15.75" customHeight="1">
      <c r="A1831" s="201"/>
      <c r="B1831" s="167"/>
      <c r="C1831" s="160"/>
      <c r="D1831" s="167"/>
      <c r="E1831" s="96"/>
      <c r="F1831" s="202"/>
      <c r="G1831" s="160"/>
      <c r="H1831" s="160"/>
      <c r="I1831" s="160"/>
      <c r="J1831" s="160"/>
      <c r="K1831" s="203"/>
      <c r="L1831" s="180"/>
      <c r="M1831" s="180"/>
      <c r="N1831" s="180"/>
      <c r="O1831" s="180"/>
      <c r="P1831" s="180"/>
      <c r="Q1831" s="180"/>
      <c r="R1831" s="180"/>
      <c r="S1831" s="204"/>
      <c r="T1831" s="204"/>
      <c r="U1831" s="180"/>
      <c r="V1831" s="180"/>
      <c r="W1831" s="180"/>
      <c r="X1831" s="180"/>
      <c r="Y1831" s="180"/>
      <c r="Z1831" s="180"/>
      <c r="AA1831" s="180"/>
      <c r="AB1831" s="180"/>
      <c r="AC1831" s="180"/>
      <c r="AD1831" s="180"/>
      <c r="AE1831" s="180"/>
      <c r="AF1831" s="180"/>
      <c r="AG1831" s="180"/>
      <c r="AH1831" s="180"/>
    </row>
    <row r="1832" ht="15.75" customHeight="1">
      <c r="A1832" s="201"/>
      <c r="B1832" s="167"/>
      <c r="C1832" s="160"/>
      <c r="D1832" s="167"/>
      <c r="E1832" s="96"/>
      <c r="F1832" s="202"/>
      <c r="G1832" s="160"/>
      <c r="H1832" s="160"/>
      <c r="I1832" s="160"/>
      <c r="J1832" s="160"/>
      <c r="K1832" s="203"/>
      <c r="L1832" s="180"/>
      <c r="M1832" s="180"/>
      <c r="N1832" s="180"/>
      <c r="O1832" s="180"/>
      <c r="P1832" s="180"/>
      <c r="Q1832" s="180"/>
      <c r="R1832" s="180"/>
      <c r="S1832" s="204"/>
      <c r="T1832" s="204"/>
      <c r="U1832" s="180"/>
      <c r="V1832" s="180"/>
      <c r="W1832" s="180"/>
      <c r="X1832" s="180"/>
      <c r="Y1832" s="180"/>
      <c r="Z1832" s="180"/>
      <c r="AA1832" s="180"/>
      <c r="AB1832" s="180"/>
      <c r="AC1832" s="180"/>
      <c r="AD1832" s="180"/>
      <c r="AE1832" s="180"/>
      <c r="AF1832" s="180"/>
      <c r="AG1832" s="180"/>
      <c r="AH1832" s="180"/>
    </row>
    <row r="1833" ht="15.75" customHeight="1">
      <c r="A1833" s="201"/>
      <c r="B1833" s="167"/>
      <c r="C1833" s="160"/>
      <c r="D1833" s="167"/>
      <c r="E1833" s="96"/>
      <c r="F1833" s="202"/>
      <c r="G1833" s="160"/>
      <c r="H1833" s="160"/>
      <c r="I1833" s="160"/>
      <c r="J1833" s="160"/>
      <c r="K1833" s="203"/>
      <c r="L1833" s="180"/>
      <c r="M1833" s="180"/>
      <c r="N1833" s="180"/>
      <c r="O1833" s="180"/>
      <c r="P1833" s="180"/>
      <c r="Q1833" s="180"/>
      <c r="R1833" s="180"/>
      <c r="S1833" s="204"/>
      <c r="T1833" s="204"/>
      <c r="U1833" s="180"/>
      <c r="V1833" s="180"/>
      <c r="W1833" s="180"/>
      <c r="X1833" s="180"/>
      <c r="Y1833" s="180"/>
      <c r="Z1833" s="180"/>
      <c r="AA1833" s="180"/>
      <c r="AB1833" s="180"/>
      <c r="AC1833" s="180"/>
      <c r="AD1833" s="180"/>
      <c r="AE1833" s="180"/>
      <c r="AF1833" s="180"/>
      <c r="AG1833" s="180"/>
      <c r="AH1833" s="180"/>
    </row>
    <row r="1834" ht="15.75" customHeight="1">
      <c r="A1834" s="201"/>
      <c r="B1834" s="167"/>
      <c r="C1834" s="160"/>
      <c r="D1834" s="167"/>
      <c r="E1834" s="96"/>
      <c r="F1834" s="202"/>
      <c r="G1834" s="160"/>
      <c r="H1834" s="160"/>
      <c r="I1834" s="160"/>
      <c r="J1834" s="160"/>
      <c r="K1834" s="203"/>
      <c r="L1834" s="180"/>
      <c r="M1834" s="180"/>
      <c r="N1834" s="180"/>
      <c r="O1834" s="180"/>
      <c r="P1834" s="180"/>
      <c r="Q1834" s="180"/>
      <c r="R1834" s="180"/>
      <c r="S1834" s="204"/>
      <c r="T1834" s="204"/>
      <c r="U1834" s="180"/>
      <c r="V1834" s="180"/>
      <c r="W1834" s="180"/>
      <c r="X1834" s="180"/>
      <c r="Y1834" s="180"/>
      <c r="Z1834" s="180"/>
      <c r="AA1834" s="180"/>
      <c r="AB1834" s="180"/>
      <c r="AC1834" s="180"/>
      <c r="AD1834" s="180"/>
      <c r="AE1834" s="180"/>
      <c r="AF1834" s="180"/>
      <c r="AG1834" s="180"/>
      <c r="AH1834" s="180"/>
    </row>
    <row r="1835" ht="15.75" customHeight="1">
      <c r="A1835" s="201"/>
      <c r="B1835" s="167"/>
      <c r="C1835" s="160"/>
      <c r="D1835" s="167"/>
      <c r="E1835" s="96"/>
      <c r="F1835" s="202"/>
      <c r="G1835" s="160"/>
      <c r="H1835" s="160"/>
      <c r="I1835" s="160"/>
      <c r="J1835" s="160"/>
      <c r="K1835" s="203"/>
      <c r="L1835" s="180"/>
      <c r="M1835" s="180"/>
      <c r="N1835" s="180"/>
      <c r="O1835" s="180"/>
      <c r="P1835" s="180"/>
      <c r="Q1835" s="180"/>
      <c r="R1835" s="180"/>
      <c r="S1835" s="204"/>
      <c r="T1835" s="204"/>
      <c r="U1835" s="180"/>
      <c r="V1835" s="180"/>
      <c r="W1835" s="180"/>
      <c r="X1835" s="180"/>
      <c r="Y1835" s="180"/>
      <c r="Z1835" s="180"/>
      <c r="AA1835" s="180"/>
      <c r="AB1835" s="180"/>
      <c r="AC1835" s="180"/>
      <c r="AD1835" s="180"/>
      <c r="AE1835" s="180"/>
      <c r="AF1835" s="180"/>
      <c r="AG1835" s="180"/>
      <c r="AH1835" s="180"/>
    </row>
    <row r="1836" ht="15.75" customHeight="1">
      <c r="A1836" s="201"/>
      <c r="B1836" s="167"/>
      <c r="C1836" s="160"/>
      <c r="D1836" s="167"/>
      <c r="E1836" s="96"/>
      <c r="F1836" s="202"/>
      <c r="G1836" s="160"/>
      <c r="H1836" s="160"/>
      <c r="I1836" s="160"/>
      <c r="J1836" s="160"/>
      <c r="K1836" s="203"/>
      <c r="L1836" s="180"/>
      <c r="M1836" s="180"/>
      <c r="N1836" s="180"/>
      <c r="O1836" s="180"/>
      <c r="P1836" s="180"/>
      <c r="Q1836" s="180"/>
      <c r="R1836" s="180"/>
      <c r="S1836" s="204"/>
      <c r="T1836" s="204"/>
      <c r="U1836" s="180"/>
      <c r="V1836" s="180"/>
      <c r="W1836" s="180"/>
      <c r="X1836" s="180"/>
      <c r="Y1836" s="180"/>
      <c r="Z1836" s="180"/>
      <c r="AA1836" s="180"/>
      <c r="AB1836" s="180"/>
      <c r="AC1836" s="180"/>
      <c r="AD1836" s="180"/>
      <c r="AE1836" s="180"/>
      <c r="AF1836" s="180"/>
      <c r="AG1836" s="180"/>
      <c r="AH1836" s="180"/>
    </row>
    <row r="1837" ht="15.75" customHeight="1">
      <c r="A1837" s="201"/>
      <c r="B1837" s="167"/>
      <c r="C1837" s="160"/>
      <c r="D1837" s="167"/>
      <c r="E1837" s="96"/>
      <c r="F1837" s="202"/>
      <c r="G1837" s="160"/>
      <c r="H1837" s="160"/>
      <c r="I1837" s="160"/>
      <c r="J1837" s="160"/>
      <c r="K1837" s="203"/>
      <c r="L1837" s="180"/>
      <c r="M1837" s="180"/>
      <c r="N1837" s="180"/>
      <c r="O1837" s="180"/>
      <c r="P1837" s="180"/>
      <c r="Q1837" s="180"/>
      <c r="R1837" s="180"/>
      <c r="S1837" s="204"/>
      <c r="T1837" s="204"/>
      <c r="U1837" s="180"/>
      <c r="V1837" s="180"/>
      <c r="W1837" s="180"/>
      <c r="X1837" s="180"/>
      <c r="Y1837" s="180"/>
      <c r="Z1837" s="180"/>
      <c r="AA1837" s="180"/>
      <c r="AB1837" s="180"/>
      <c r="AC1837" s="180"/>
      <c r="AD1837" s="180"/>
      <c r="AE1837" s="180"/>
      <c r="AF1837" s="180"/>
      <c r="AG1837" s="180"/>
      <c r="AH1837" s="180"/>
    </row>
    <row r="1838" ht="15.75" customHeight="1">
      <c r="A1838" s="201"/>
      <c r="B1838" s="167"/>
      <c r="C1838" s="160"/>
      <c r="D1838" s="167"/>
      <c r="E1838" s="96"/>
      <c r="F1838" s="202"/>
      <c r="G1838" s="160"/>
      <c r="H1838" s="160"/>
      <c r="I1838" s="160"/>
      <c r="J1838" s="160"/>
      <c r="K1838" s="203"/>
      <c r="L1838" s="180"/>
      <c r="M1838" s="180"/>
      <c r="N1838" s="180"/>
      <c r="O1838" s="180"/>
      <c r="P1838" s="180"/>
      <c r="Q1838" s="180"/>
      <c r="R1838" s="180"/>
      <c r="S1838" s="204"/>
      <c r="T1838" s="204"/>
      <c r="U1838" s="180"/>
      <c r="V1838" s="180"/>
      <c r="W1838" s="180"/>
      <c r="X1838" s="180"/>
      <c r="Y1838" s="180"/>
      <c r="Z1838" s="180"/>
      <c r="AA1838" s="180"/>
      <c r="AB1838" s="180"/>
      <c r="AC1838" s="180"/>
      <c r="AD1838" s="180"/>
      <c r="AE1838" s="180"/>
      <c r="AF1838" s="180"/>
      <c r="AG1838" s="180"/>
      <c r="AH1838" s="180"/>
    </row>
    <row r="1839" ht="15.75" customHeight="1">
      <c r="A1839" s="201"/>
      <c r="B1839" s="167"/>
      <c r="C1839" s="160"/>
      <c r="D1839" s="167"/>
      <c r="E1839" s="96"/>
      <c r="F1839" s="202"/>
      <c r="G1839" s="160"/>
      <c r="H1839" s="160"/>
      <c r="I1839" s="160"/>
      <c r="J1839" s="160"/>
      <c r="K1839" s="203"/>
      <c r="L1839" s="180"/>
      <c r="M1839" s="180"/>
      <c r="N1839" s="180"/>
      <c r="O1839" s="180"/>
      <c r="P1839" s="180"/>
      <c r="Q1839" s="180"/>
      <c r="R1839" s="180"/>
      <c r="S1839" s="204"/>
      <c r="T1839" s="204"/>
      <c r="U1839" s="180"/>
      <c r="V1839" s="180"/>
      <c r="W1839" s="180"/>
      <c r="X1839" s="180"/>
      <c r="Y1839" s="180"/>
      <c r="Z1839" s="180"/>
      <c r="AA1839" s="180"/>
      <c r="AB1839" s="180"/>
      <c r="AC1839" s="180"/>
      <c r="AD1839" s="180"/>
      <c r="AE1839" s="180"/>
      <c r="AF1839" s="180"/>
      <c r="AG1839" s="180"/>
      <c r="AH1839" s="180"/>
    </row>
    <row r="1840" ht="15.75" customHeight="1">
      <c r="A1840" s="201"/>
      <c r="B1840" s="167"/>
      <c r="C1840" s="160"/>
      <c r="D1840" s="167"/>
      <c r="E1840" s="96"/>
      <c r="F1840" s="202"/>
      <c r="G1840" s="160"/>
      <c r="H1840" s="160"/>
      <c r="I1840" s="160"/>
      <c r="J1840" s="160"/>
      <c r="K1840" s="203"/>
      <c r="L1840" s="180"/>
      <c r="M1840" s="180"/>
      <c r="N1840" s="180"/>
      <c r="O1840" s="180"/>
      <c r="P1840" s="180"/>
      <c r="Q1840" s="180"/>
      <c r="R1840" s="180"/>
      <c r="S1840" s="204"/>
      <c r="T1840" s="204"/>
      <c r="U1840" s="180"/>
      <c r="V1840" s="180"/>
      <c r="W1840" s="180"/>
      <c r="X1840" s="180"/>
      <c r="Y1840" s="180"/>
      <c r="Z1840" s="180"/>
      <c r="AA1840" s="180"/>
      <c r="AB1840" s="180"/>
      <c r="AC1840" s="180"/>
      <c r="AD1840" s="180"/>
      <c r="AE1840" s="180"/>
      <c r="AF1840" s="180"/>
      <c r="AG1840" s="180"/>
      <c r="AH1840" s="180"/>
    </row>
    <row r="1841" ht="15.75" customHeight="1">
      <c r="A1841" s="201"/>
      <c r="B1841" s="167"/>
      <c r="C1841" s="160"/>
      <c r="D1841" s="167"/>
      <c r="E1841" s="96"/>
      <c r="F1841" s="202"/>
      <c r="G1841" s="160"/>
      <c r="H1841" s="160"/>
      <c r="I1841" s="160"/>
      <c r="J1841" s="160"/>
      <c r="K1841" s="203"/>
      <c r="L1841" s="180"/>
      <c r="M1841" s="180"/>
      <c r="N1841" s="180"/>
      <c r="O1841" s="180"/>
      <c r="P1841" s="180"/>
      <c r="Q1841" s="180"/>
      <c r="R1841" s="180"/>
      <c r="S1841" s="204"/>
      <c r="T1841" s="204"/>
      <c r="U1841" s="180"/>
      <c r="V1841" s="180"/>
      <c r="W1841" s="180"/>
      <c r="X1841" s="180"/>
      <c r="Y1841" s="180"/>
      <c r="Z1841" s="180"/>
      <c r="AA1841" s="180"/>
      <c r="AB1841" s="180"/>
      <c r="AC1841" s="180"/>
      <c r="AD1841" s="180"/>
      <c r="AE1841" s="180"/>
      <c r="AF1841" s="180"/>
      <c r="AG1841" s="180"/>
      <c r="AH1841" s="180"/>
    </row>
    <row r="1842" ht="15.75" customHeight="1">
      <c r="A1842" s="201"/>
      <c r="B1842" s="167"/>
      <c r="C1842" s="160"/>
      <c r="D1842" s="167"/>
      <c r="E1842" s="96"/>
      <c r="F1842" s="202"/>
      <c r="G1842" s="160"/>
      <c r="H1842" s="160"/>
      <c r="I1842" s="160"/>
      <c r="J1842" s="160"/>
      <c r="K1842" s="203"/>
      <c r="L1842" s="180"/>
      <c r="M1842" s="180"/>
      <c r="N1842" s="180"/>
      <c r="O1842" s="180"/>
      <c r="P1842" s="180"/>
      <c r="Q1842" s="180"/>
      <c r="R1842" s="180"/>
      <c r="S1842" s="204"/>
      <c r="T1842" s="204"/>
      <c r="U1842" s="180"/>
      <c r="V1842" s="180"/>
      <c r="W1842" s="180"/>
      <c r="X1842" s="180"/>
      <c r="Y1842" s="180"/>
      <c r="Z1842" s="180"/>
      <c r="AA1842" s="180"/>
      <c r="AB1842" s="180"/>
      <c r="AC1842" s="180"/>
      <c r="AD1842" s="180"/>
      <c r="AE1842" s="180"/>
      <c r="AF1842" s="180"/>
      <c r="AG1842" s="180"/>
      <c r="AH1842" s="180"/>
    </row>
    <row r="1843" ht="15.75" customHeight="1">
      <c r="A1843" s="201"/>
      <c r="B1843" s="167"/>
      <c r="C1843" s="160"/>
      <c r="D1843" s="167"/>
      <c r="E1843" s="96"/>
      <c r="F1843" s="202"/>
      <c r="G1843" s="160"/>
      <c r="H1843" s="160"/>
      <c r="I1843" s="160"/>
      <c r="J1843" s="160"/>
      <c r="K1843" s="203"/>
      <c r="L1843" s="180"/>
      <c r="M1843" s="180"/>
      <c r="N1843" s="180"/>
      <c r="O1843" s="180"/>
      <c r="P1843" s="180"/>
      <c r="Q1843" s="180"/>
      <c r="R1843" s="180"/>
      <c r="S1843" s="204"/>
      <c r="T1843" s="204"/>
      <c r="U1843" s="180"/>
      <c r="V1843" s="180"/>
      <c r="W1843" s="180"/>
      <c r="X1843" s="180"/>
      <c r="Y1843" s="180"/>
      <c r="Z1843" s="180"/>
      <c r="AA1843" s="180"/>
      <c r="AB1843" s="180"/>
      <c r="AC1843" s="180"/>
      <c r="AD1843" s="180"/>
      <c r="AE1843" s="180"/>
      <c r="AF1843" s="180"/>
      <c r="AG1843" s="180"/>
      <c r="AH1843" s="180"/>
    </row>
    <row r="1844" ht="15.75" customHeight="1">
      <c r="A1844" s="201"/>
      <c r="B1844" s="167"/>
      <c r="C1844" s="160"/>
      <c r="D1844" s="167"/>
      <c r="E1844" s="96"/>
      <c r="F1844" s="202"/>
      <c r="G1844" s="160"/>
      <c r="H1844" s="160"/>
      <c r="I1844" s="160"/>
      <c r="J1844" s="160"/>
      <c r="K1844" s="203"/>
      <c r="L1844" s="180"/>
      <c r="M1844" s="180"/>
      <c r="N1844" s="180"/>
      <c r="O1844" s="180"/>
      <c r="P1844" s="180"/>
      <c r="Q1844" s="180"/>
      <c r="R1844" s="180"/>
      <c r="S1844" s="204"/>
      <c r="T1844" s="204"/>
      <c r="U1844" s="180"/>
      <c r="V1844" s="180"/>
      <c r="W1844" s="180"/>
      <c r="X1844" s="180"/>
      <c r="Y1844" s="180"/>
      <c r="Z1844" s="180"/>
      <c r="AA1844" s="180"/>
      <c r="AB1844" s="180"/>
      <c r="AC1844" s="180"/>
      <c r="AD1844" s="180"/>
      <c r="AE1844" s="180"/>
      <c r="AF1844" s="180"/>
      <c r="AG1844" s="180"/>
      <c r="AH1844" s="180"/>
    </row>
    <row r="1845" ht="15.75" customHeight="1">
      <c r="A1845" s="201"/>
      <c r="B1845" s="167"/>
      <c r="C1845" s="160"/>
      <c r="D1845" s="167"/>
      <c r="E1845" s="96"/>
      <c r="F1845" s="202"/>
      <c r="G1845" s="160"/>
      <c r="H1845" s="160"/>
      <c r="I1845" s="160"/>
      <c r="J1845" s="160"/>
      <c r="K1845" s="203"/>
      <c r="L1845" s="180"/>
      <c r="M1845" s="180"/>
      <c r="N1845" s="180"/>
      <c r="O1845" s="180"/>
      <c r="P1845" s="180"/>
      <c r="Q1845" s="180"/>
      <c r="R1845" s="180"/>
      <c r="S1845" s="204"/>
      <c r="T1845" s="204"/>
      <c r="U1845" s="180"/>
      <c r="V1845" s="180"/>
      <c r="W1845" s="180"/>
      <c r="X1845" s="180"/>
      <c r="Y1845" s="180"/>
      <c r="Z1845" s="180"/>
      <c r="AA1845" s="180"/>
      <c r="AB1845" s="180"/>
      <c r="AC1845" s="180"/>
      <c r="AD1845" s="180"/>
      <c r="AE1845" s="180"/>
      <c r="AF1845" s="180"/>
      <c r="AG1845" s="180"/>
      <c r="AH1845" s="180"/>
    </row>
    <row r="1846" ht="15.75" customHeight="1">
      <c r="A1846" s="201"/>
      <c r="B1846" s="167"/>
      <c r="C1846" s="160"/>
      <c r="D1846" s="167"/>
      <c r="E1846" s="96"/>
      <c r="F1846" s="202"/>
      <c r="G1846" s="160"/>
      <c r="H1846" s="160"/>
      <c r="I1846" s="160"/>
      <c r="J1846" s="160"/>
      <c r="K1846" s="203"/>
      <c r="L1846" s="180"/>
      <c r="M1846" s="180"/>
      <c r="N1846" s="180"/>
      <c r="O1846" s="180"/>
      <c r="P1846" s="180"/>
      <c r="Q1846" s="180"/>
      <c r="R1846" s="180"/>
      <c r="S1846" s="204"/>
      <c r="T1846" s="204"/>
      <c r="U1846" s="180"/>
      <c r="V1846" s="180"/>
      <c r="W1846" s="180"/>
      <c r="X1846" s="180"/>
      <c r="Y1846" s="180"/>
      <c r="Z1846" s="180"/>
      <c r="AA1846" s="180"/>
      <c r="AB1846" s="180"/>
      <c r="AC1846" s="180"/>
      <c r="AD1846" s="180"/>
      <c r="AE1846" s="180"/>
      <c r="AF1846" s="180"/>
      <c r="AG1846" s="180"/>
      <c r="AH1846" s="180"/>
    </row>
    <row r="1847" ht="15.75" customHeight="1">
      <c r="A1847" s="201"/>
      <c r="B1847" s="167"/>
      <c r="C1847" s="160"/>
      <c r="D1847" s="167"/>
      <c r="E1847" s="96"/>
      <c r="F1847" s="202"/>
      <c r="G1847" s="160"/>
      <c r="H1847" s="160"/>
      <c r="I1847" s="160"/>
      <c r="J1847" s="160"/>
      <c r="K1847" s="203"/>
      <c r="L1847" s="180"/>
      <c r="M1847" s="180"/>
      <c r="N1847" s="180"/>
      <c r="O1847" s="180"/>
      <c r="P1847" s="180"/>
      <c r="Q1847" s="180"/>
      <c r="R1847" s="180"/>
      <c r="S1847" s="204"/>
      <c r="T1847" s="204"/>
      <c r="U1847" s="180"/>
      <c r="V1847" s="180"/>
      <c r="W1847" s="180"/>
      <c r="X1847" s="180"/>
      <c r="Y1847" s="180"/>
      <c r="Z1847" s="180"/>
      <c r="AA1847" s="180"/>
      <c r="AB1847" s="180"/>
      <c r="AC1847" s="180"/>
      <c r="AD1847" s="180"/>
      <c r="AE1847" s="180"/>
      <c r="AF1847" s="180"/>
      <c r="AG1847" s="180"/>
      <c r="AH1847" s="180"/>
    </row>
    <row r="1848" ht="15.75" customHeight="1">
      <c r="A1848" s="201"/>
      <c r="B1848" s="167"/>
      <c r="C1848" s="160"/>
      <c r="D1848" s="167"/>
      <c r="E1848" s="96"/>
      <c r="F1848" s="202"/>
      <c r="G1848" s="160"/>
      <c r="H1848" s="160"/>
      <c r="I1848" s="160"/>
      <c r="J1848" s="160"/>
      <c r="K1848" s="203"/>
      <c r="L1848" s="180"/>
      <c r="M1848" s="180"/>
      <c r="N1848" s="180"/>
      <c r="O1848" s="180"/>
      <c r="P1848" s="180"/>
      <c r="Q1848" s="180"/>
      <c r="R1848" s="180"/>
      <c r="S1848" s="204"/>
      <c r="T1848" s="204"/>
      <c r="U1848" s="180"/>
      <c r="V1848" s="180"/>
      <c r="W1848" s="180"/>
      <c r="X1848" s="180"/>
      <c r="Y1848" s="180"/>
      <c r="Z1848" s="180"/>
      <c r="AA1848" s="180"/>
      <c r="AB1848" s="180"/>
      <c r="AC1848" s="180"/>
      <c r="AD1848" s="180"/>
      <c r="AE1848" s="180"/>
      <c r="AF1848" s="180"/>
      <c r="AG1848" s="180"/>
      <c r="AH1848" s="180"/>
    </row>
    <row r="1849" ht="15.75" customHeight="1">
      <c r="A1849" s="201"/>
      <c r="B1849" s="167"/>
      <c r="C1849" s="160"/>
      <c r="D1849" s="167"/>
      <c r="E1849" s="96"/>
      <c r="F1849" s="202"/>
      <c r="G1849" s="160"/>
      <c r="H1849" s="160"/>
      <c r="I1849" s="160"/>
      <c r="J1849" s="160"/>
      <c r="K1849" s="203"/>
      <c r="L1849" s="180"/>
      <c r="M1849" s="180"/>
      <c r="N1849" s="180"/>
      <c r="O1849" s="180"/>
      <c r="P1849" s="180"/>
      <c r="Q1849" s="180"/>
      <c r="R1849" s="180"/>
      <c r="S1849" s="204"/>
      <c r="T1849" s="204"/>
      <c r="U1849" s="180"/>
      <c r="V1849" s="180"/>
      <c r="W1849" s="180"/>
      <c r="X1849" s="180"/>
      <c r="Y1849" s="180"/>
      <c r="Z1849" s="180"/>
      <c r="AA1849" s="180"/>
      <c r="AB1849" s="180"/>
      <c r="AC1849" s="180"/>
      <c r="AD1849" s="180"/>
      <c r="AE1849" s="180"/>
      <c r="AF1849" s="180"/>
      <c r="AG1849" s="180"/>
      <c r="AH1849" s="180"/>
    </row>
    <row r="1850" ht="15.75" customHeight="1">
      <c r="A1850" s="201"/>
      <c r="B1850" s="167"/>
      <c r="C1850" s="160"/>
      <c r="D1850" s="167"/>
      <c r="E1850" s="96"/>
      <c r="F1850" s="202"/>
      <c r="G1850" s="160"/>
      <c r="H1850" s="160"/>
      <c r="I1850" s="160"/>
      <c r="J1850" s="160"/>
      <c r="K1850" s="203"/>
      <c r="L1850" s="180"/>
      <c r="M1850" s="180"/>
      <c r="N1850" s="180"/>
      <c r="O1850" s="180"/>
      <c r="P1850" s="180"/>
      <c r="Q1850" s="180"/>
      <c r="R1850" s="180"/>
      <c r="S1850" s="204"/>
      <c r="T1850" s="204"/>
      <c r="U1850" s="180"/>
      <c r="V1850" s="180"/>
      <c r="W1850" s="180"/>
      <c r="X1850" s="180"/>
      <c r="Y1850" s="180"/>
      <c r="Z1850" s="180"/>
      <c r="AA1850" s="180"/>
      <c r="AB1850" s="180"/>
      <c r="AC1850" s="180"/>
      <c r="AD1850" s="180"/>
      <c r="AE1850" s="180"/>
      <c r="AF1850" s="180"/>
      <c r="AG1850" s="180"/>
      <c r="AH1850" s="180"/>
    </row>
    <row r="1851" ht="15.75" customHeight="1">
      <c r="A1851" s="201"/>
      <c r="B1851" s="167"/>
      <c r="C1851" s="160"/>
      <c r="D1851" s="167"/>
      <c r="E1851" s="96"/>
      <c r="F1851" s="202"/>
      <c r="G1851" s="160"/>
      <c r="H1851" s="160"/>
      <c r="I1851" s="160"/>
      <c r="J1851" s="160"/>
      <c r="K1851" s="203"/>
      <c r="L1851" s="180"/>
      <c r="M1851" s="180"/>
      <c r="N1851" s="180"/>
      <c r="O1851" s="180"/>
      <c r="P1851" s="180"/>
      <c r="Q1851" s="180"/>
      <c r="R1851" s="180"/>
      <c r="S1851" s="204"/>
      <c r="T1851" s="204"/>
      <c r="U1851" s="180"/>
      <c r="V1851" s="180"/>
      <c r="W1851" s="180"/>
      <c r="X1851" s="180"/>
      <c r="Y1851" s="180"/>
      <c r="Z1851" s="180"/>
      <c r="AA1851" s="180"/>
      <c r="AB1851" s="180"/>
      <c r="AC1851" s="180"/>
      <c r="AD1851" s="180"/>
      <c r="AE1851" s="180"/>
      <c r="AF1851" s="180"/>
      <c r="AG1851" s="180"/>
      <c r="AH1851" s="180"/>
    </row>
    <row r="1852" ht="15.75" customHeight="1">
      <c r="A1852" s="201"/>
      <c r="B1852" s="167"/>
      <c r="C1852" s="160"/>
      <c r="D1852" s="167"/>
      <c r="E1852" s="96"/>
      <c r="F1852" s="202"/>
      <c r="G1852" s="160"/>
      <c r="H1852" s="160"/>
      <c r="I1852" s="160"/>
      <c r="J1852" s="160"/>
      <c r="K1852" s="203"/>
      <c r="L1852" s="180"/>
      <c r="M1852" s="180"/>
      <c r="N1852" s="180"/>
      <c r="O1852" s="180"/>
      <c r="P1852" s="180"/>
      <c r="Q1852" s="180"/>
      <c r="R1852" s="180"/>
      <c r="S1852" s="204"/>
      <c r="T1852" s="204"/>
      <c r="U1852" s="180"/>
      <c r="V1852" s="180"/>
      <c r="W1852" s="180"/>
      <c r="X1852" s="180"/>
      <c r="Y1852" s="180"/>
      <c r="Z1852" s="180"/>
      <c r="AA1852" s="180"/>
      <c r="AB1852" s="180"/>
      <c r="AC1852" s="180"/>
      <c r="AD1852" s="180"/>
      <c r="AE1852" s="180"/>
      <c r="AF1852" s="180"/>
      <c r="AG1852" s="180"/>
      <c r="AH1852" s="180"/>
    </row>
    <row r="1853" ht="15.75" customHeight="1">
      <c r="A1853" s="201"/>
      <c r="B1853" s="167"/>
      <c r="C1853" s="160"/>
      <c r="D1853" s="167"/>
      <c r="E1853" s="96"/>
      <c r="F1853" s="202"/>
      <c r="G1853" s="160"/>
      <c r="H1853" s="160"/>
      <c r="I1853" s="160"/>
      <c r="J1853" s="160"/>
      <c r="K1853" s="203"/>
      <c r="L1853" s="180"/>
      <c r="M1853" s="180"/>
      <c r="N1853" s="180"/>
      <c r="O1853" s="180"/>
      <c r="P1853" s="180"/>
      <c r="Q1853" s="180"/>
      <c r="R1853" s="180"/>
      <c r="S1853" s="204"/>
      <c r="T1853" s="204"/>
      <c r="U1853" s="180"/>
      <c r="V1853" s="180"/>
      <c r="W1853" s="180"/>
      <c r="X1853" s="180"/>
      <c r="Y1853" s="180"/>
      <c r="Z1853" s="180"/>
      <c r="AA1853" s="180"/>
      <c r="AB1853" s="180"/>
      <c r="AC1853" s="180"/>
      <c r="AD1853" s="180"/>
      <c r="AE1853" s="180"/>
      <c r="AF1853" s="180"/>
      <c r="AG1853" s="180"/>
      <c r="AH1853" s="180"/>
    </row>
    <row r="1854" ht="15.75" customHeight="1">
      <c r="A1854" s="201"/>
      <c r="B1854" s="167"/>
      <c r="C1854" s="160"/>
      <c r="D1854" s="167"/>
      <c r="E1854" s="96"/>
      <c r="F1854" s="202"/>
      <c r="G1854" s="160"/>
      <c r="H1854" s="160"/>
      <c r="I1854" s="160"/>
      <c r="J1854" s="160"/>
      <c r="K1854" s="203"/>
      <c r="L1854" s="180"/>
      <c r="M1854" s="180"/>
      <c r="N1854" s="180"/>
      <c r="O1854" s="180"/>
      <c r="P1854" s="180"/>
      <c r="Q1854" s="180"/>
      <c r="R1854" s="180"/>
      <c r="S1854" s="204"/>
      <c r="T1854" s="204"/>
      <c r="U1854" s="180"/>
      <c r="V1854" s="180"/>
      <c r="W1854" s="180"/>
      <c r="X1854" s="180"/>
      <c r="Y1854" s="180"/>
      <c r="Z1854" s="180"/>
      <c r="AA1854" s="180"/>
      <c r="AB1854" s="180"/>
      <c r="AC1854" s="180"/>
      <c r="AD1854" s="180"/>
      <c r="AE1854" s="180"/>
      <c r="AF1854" s="180"/>
      <c r="AG1854" s="180"/>
      <c r="AH1854" s="180"/>
    </row>
    <row r="1855" ht="15.75" customHeight="1">
      <c r="A1855" s="201"/>
      <c r="B1855" s="167"/>
      <c r="C1855" s="160"/>
      <c r="D1855" s="167"/>
      <c r="E1855" s="96"/>
      <c r="F1855" s="202"/>
      <c r="G1855" s="160"/>
      <c r="H1855" s="160"/>
      <c r="I1855" s="160"/>
      <c r="J1855" s="160"/>
      <c r="K1855" s="203"/>
      <c r="L1855" s="180"/>
      <c r="M1855" s="180"/>
      <c r="N1855" s="180"/>
      <c r="O1855" s="180"/>
      <c r="P1855" s="180"/>
      <c r="Q1855" s="180"/>
      <c r="R1855" s="180"/>
      <c r="S1855" s="204"/>
      <c r="T1855" s="204"/>
      <c r="U1855" s="180"/>
      <c r="V1855" s="180"/>
      <c r="W1855" s="180"/>
      <c r="X1855" s="180"/>
      <c r="Y1855" s="180"/>
      <c r="Z1855" s="180"/>
      <c r="AA1855" s="180"/>
      <c r="AB1855" s="180"/>
      <c r="AC1855" s="180"/>
      <c r="AD1855" s="180"/>
      <c r="AE1855" s="180"/>
      <c r="AF1855" s="180"/>
      <c r="AG1855" s="180"/>
      <c r="AH1855" s="180"/>
    </row>
    <row r="1856" ht="15.75" customHeight="1">
      <c r="A1856" s="201"/>
      <c r="B1856" s="167"/>
      <c r="C1856" s="160"/>
      <c r="D1856" s="167"/>
      <c r="E1856" s="96"/>
      <c r="F1856" s="202"/>
      <c r="G1856" s="160"/>
      <c r="H1856" s="160"/>
      <c r="I1856" s="160"/>
      <c r="J1856" s="160"/>
      <c r="K1856" s="203"/>
      <c r="L1856" s="180"/>
      <c r="M1856" s="180"/>
      <c r="N1856" s="180"/>
      <c r="O1856" s="180"/>
      <c r="P1856" s="180"/>
      <c r="Q1856" s="180"/>
      <c r="R1856" s="180"/>
      <c r="S1856" s="204"/>
      <c r="T1856" s="204"/>
      <c r="U1856" s="180"/>
      <c r="V1856" s="180"/>
      <c r="W1856" s="180"/>
      <c r="X1856" s="180"/>
      <c r="Y1856" s="180"/>
      <c r="Z1856" s="180"/>
      <c r="AA1856" s="180"/>
      <c r="AB1856" s="180"/>
      <c r="AC1856" s="180"/>
      <c r="AD1856" s="180"/>
      <c r="AE1856" s="180"/>
      <c r="AF1856" s="180"/>
      <c r="AG1856" s="180"/>
      <c r="AH1856" s="180"/>
    </row>
    <row r="1857" ht="15.75" customHeight="1">
      <c r="A1857" s="201"/>
      <c r="B1857" s="167"/>
      <c r="C1857" s="160"/>
      <c r="D1857" s="167"/>
      <c r="E1857" s="96"/>
      <c r="F1857" s="202"/>
      <c r="G1857" s="160"/>
      <c r="H1857" s="160"/>
      <c r="I1857" s="160"/>
      <c r="J1857" s="160"/>
      <c r="K1857" s="203"/>
      <c r="L1857" s="180"/>
      <c r="M1857" s="180"/>
      <c r="N1857" s="180"/>
      <c r="O1857" s="180"/>
      <c r="P1857" s="180"/>
      <c r="Q1857" s="180"/>
      <c r="R1857" s="180"/>
      <c r="S1857" s="204"/>
      <c r="T1857" s="204"/>
      <c r="U1857" s="180"/>
      <c r="V1857" s="180"/>
      <c r="W1857" s="180"/>
      <c r="X1857" s="180"/>
      <c r="Y1857" s="180"/>
      <c r="Z1857" s="180"/>
      <c r="AA1857" s="180"/>
      <c r="AB1857" s="180"/>
      <c r="AC1857" s="180"/>
      <c r="AD1857" s="180"/>
      <c r="AE1857" s="180"/>
      <c r="AF1857" s="180"/>
      <c r="AG1857" s="180"/>
      <c r="AH1857" s="180"/>
    </row>
    <row r="1858" ht="15.75" customHeight="1">
      <c r="A1858" s="201"/>
      <c r="B1858" s="167"/>
      <c r="C1858" s="160"/>
      <c r="D1858" s="167"/>
      <c r="E1858" s="96"/>
      <c r="F1858" s="202"/>
      <c r="G1858" s="160"/>
      <c r="H1858" s="160"/>
      <c r="I1858" s="160"/>
      <c r="J1858" s="160"/>
      <c r="K1858" s="203"/>
      <c r="L1858" s="180"/>
      <c r="M1858" s="180"/>
      <c r="N1858" s="180"/>
      <c r="O1858" s="180"/>
      <c r="P1858" s="180"/>
      <c r="Q1858" s="180"/>
      <c r="R1858" s="180"/>
      <c r="S1858" s="204"/>
      <c r="T1858" s="204"/>
      <c r="U1858" s="180"/>
      <c r="V1858" s="180"/>
      <c r="W1858" s="180"/>
      <c r="X1858" s="180"/>
      <c r="Y1858" s="180"/>
      <c r="Z1858" s="180"/>
      <c r="AA1858" s="180"/>
      <c r="AB1858" s="180"/>
      <c r="AC1858" s="180"/>
      <c r="AD1858" s="180"/>
      <c r="AE1858" s="180"/>
      <c r="AF1858" s="180"/>
      <c r="AG1858" s="180"/>
      <c r="AH1858" s="180"/>
    </row>
    <row r="1859" ht="15.75" customHeight="1">
      <c r="A1859" s="201"/>
      <c r="B1859" s="167"/>
      <c r="C1859" s="160"/>
      <c r="D1859" s="167"/>
      <c r="E1859" s="96"/>
      <c r="F1859" s="202"/>
      <c r="G1859" s="160"/>
      <c r="H1859" s="160"/>
      <c r="I1859" s="160"/>
      <c r="J1859" s="160"/>
      <c r="K1859" s="203"/>
      <c r="L1859" s="180"/>
      <c r="M1859" s="180"/>
      <c r="N1859" s="180"/>
      <c r="O1859" s="180"/>
      <c r="P1859" s="180"/>
      <c r="Q1859" s="180"/>
      <c r="R1859" s="180"/>
      <c r="S1859" s="204"/>
      <c r="T1859" s="204"/>
      <c r="U1859" s="180"/>
      <c r="V1859" s="180"/>
      <c r="W1859" s="180"/>
      <c r="X1859" s="180"/>
      <c r="Y1859" s="180"/>
      <c r="Z1859" s="180"/>
      <c r="AA1859" s="180"/>
      <c r="AB1859" s="180"/>
      <c r="AC1859" s="180"/>
      <c r="AD1859" s="180"/>
      <c r="AE1859" s="180"/>
      <c r="AF1859" s="180"/>
      <c r="AG1859" s="180"/>
      <c r="AH1859" s="180"/>
    </row>
    <row r="1860" ht="15.75" customHeight="1">
      <c r="A1860" s="201"/>
      <c r="B1860" s="167"/>
      <c r="C1860" s="160"/>
      <c r="D1860" s="167"/>
      <c r="E1860" s="96"/>
      <c r="F1860" s="202"/>
      <c r="G1860" s="160"/>
      <c r="H1860" s="160"/>
      <c r="I1860" s="160"/>
      <c r="J1860" s="160"/>
      <c r="K1860" s="203"/>
      <c r="L1860" s="180"/>
      <c r="M1860" s="180"/>
      <c r="N1860" s="180"/>
      <c r="O1860" s="180"/>
      <c r="P1860" s="180"/>
      <c r="Q1860" s="180"/>
      <c r="R1860" s="180"/>
      <c r="S1860" s="204"/>
      <c r="T1860" s="204"/>
      <c r="U1860" s="180"/>
      <c r="V1860" s="180"/>
      <c r="W1860" s="180"/>
      <c r="X1860" s="180"/>
      <c r="Y1860" s="180"/>
      <c r="Z1860" s="180"/>
      <c r="AA1860" s="180"/>
      <c r="AB1860" s="180"/>
      <c r="AC1860" s="180"/>
      <c r="AD1860" s="180"/>
      <c r="AE1860" s="180"/>
      <c r="AF1860" s="180"/>
      <c r="AG1860" s="180"/>
      <c r="AH1860" s="180"/>
    </row>
    <row r="1861" ht="15.75" customHeight="1">
      <c r="A1861" s="201"/>
      <c r="B1861" s="167"/>
      <c r="C1861" s="160"/>
      <c r="D1861" s="167"/>
      <c r="E1861" s="96"/>
      <c r="F1861" s="202"/>
      <c r="G1861" s="160"/>
      <c r="H1861" s="160"/>
      <c r="I1861" s="160"/>
      <c r="J1861" s="160"/>
      <c r="K1861" s="203"/>
      <c r="L1861" s="180"/>
      <c r="M1861" s="180"/>
      <c r="N1861" s="180"/>
      <c r="O1861" s="180"/>
      <c r="P1861" s="180"/>
      <c r="Q1861" s="180"/>
      <c r="R1861" s="180"/>
      <c r="S1861" s="204"/>
      <c r="T1861" s="204"/>
      <c r="U1861" s="180"/>
      <c r="V1861" s="180"/>
      <c r="W1861" s="180"/>
      <c r="X1861" s="180"/>
      <c r="Y1861" s="180"/>
      <c r="Z1861" s="180"/>
      <c r="AA1861" s="180"/>
      <c r="AB1861" s="180"/>
      <c r="AC1861" s="180"/>
      <c r="AD1861" s="180"/>
      <c r="AE1861" s="180"/>
      <c r="AF1861" s="180"/>
      <c r="AG1861" s="180"/>
      <c r="AH1861" s="180"/>
    </row>
    <row r="1862" ht="15.75" customHeight="1">
      <c r="A1862" s="201"/>
      <c r="B1862" s="167"/>
      <c r="C1862" s="160"/>
      <c r="D1862" s="167"/>
      <c r="E1862" s="96"/>
      <c r="F1862" s="202"/>
      <c r="G1862" s="160"/>
      <c r="H1862" s="160"/>
      <c r="I1862" s="160"/>
      <c r="J1862" s="160"/>
      <c r="K1862" s="203"/>
      <c r="L1862" s="180"/>
      <c r="M1862" s="180"/>
      <c r="N1862" s="180"/>
      <c r="O1862" s="180"/>
      <c r="P1862" s="180"/>
      <c r="Q1862" s="180"/>
      <c r="R1862" s="180"/>
      <c r="S1862" s="204"/>
      <c r="T1862" s="204"/>
      <c r="U1862" s="180"/>
      <c r="V1862" s="180"/>
      <c r="W1862" s="180"/>
      <c r="X1862" s="180"/>
      <c r="Y1862" s="180"/>
      <c r="Z1862" s="180"/>
      <c r="AA1862" s="180"/>
      <c r="AB1862" s="180"/>
      <c r="AC1862" s="180"/>
      <c r="AD1862" s="180"/>
      <c r="AE1862" s="180"/>
      <c r="AF1862" s="180"/>
      <c r="AG1862" s="180"/>
      <c r="AH1862" s="180"/>
    </row>
    <row r="1863" ht="15.75" customHeight="1">
      <c r="A1863" s="201"/>
      <c r="B1863" s="167"/>
      <c r="C1863" s="160"/>
      <c r="D1863" s="167"/>
      <c r="E1863" s="96"/>
      <c r="F1863" s="202"/>
      <c r="G1863" s="160"/>
      <c r="H1863" s="160"/>
      <c r="I1863" s="160"/>
      <c r="J1863" s="160"/>
      <c r="K1863" s="203"/>
      <c r="L1863" s="180"/>
      <c r="M1863" s="180"/>
      <c r="N1863" s="180"/>
      <c r="O1863" s="180"/>
      <c r="P1863" s="180"/>
      <c r="Q1863" s="180"/>
      <c r="R1863" s="180"/>
      <c r="S1863" s="204"/>
      <c r="T1863" s="204"/>
      <c r="U1863" s="180"/>
      <c r="V1863" s="180"/>
      <c r="W1863" s="180"/>
      <c r="X1863" s="180"/>
      <c r="Y1863" s="180"/>
      <c r="Z1863" s="180"/>
      <c r="AA1863" s="180"/>
      <c r="AB1863" s="180"/>
      <c r="AC1863" s="180"/>
      <c r="AD1863" s="180"/>
      <c r="AE1863" s="180"/>
      <c r="AF1863" s="180"/>
      <c r="AG1863" s="180"/>
      <c r="AH1863" s="180"/>
    </row>
    <row r="1864" ht="15.75" customHeight="1">
      <c r="A1864" s="201"/>
      <c r="B1864" s="167"/>
      <c r="C1864" s="160"/>
      <c r="D1864" s="167"/>
      <c r="E1864" s="96"/>
      <c r="F1864" s="202"/>
      <c r="G1864" s="160"/>
      <c r="H1864" s="160"/>
      <c r="I1864" s="160"/>
      <c r="J1864" s="160"/>
      <c r="K1864" s="203"/>
      <c r="L1864" s="180"/>
      <c r="M1864" s="180"/>
      <c r="N1864" s="180"/>
      <c r="O1864" s="180"/>
      <c r="P1864" s="180"/>
      <c r="Q1864" s="180"/>
      <c r="R1864" s="180"/>
      <c r="S1864" s="204"/>
      <c r="T1864" s="204"/>
      <c r="U1864" s="180"/>
      <c r="V1864" s="180"/>
      <c r="W1864" s="180"/>
      <c r="X1864" s="180"/>
      <c r="Y1864" s="180"/>
      <c r="Z1864" s="180"/>
      <c r="AA1864" s="180"/>
      <c r="AB1864" s="180"/>
      <c r="AC1864" s="180"/>
      <c r="AD1864" s="180"/>
      <c r="AE1864" s="180"/>
      <c r="AF1864" s="180"/>
      <c r="AG1864" s="180"/>
      <c r="AH1864" s="180"/>
    </row>
    <row r="1865" ht="15.75" customHeight="1">
      <c r="A1865" s="201"/>
      <c r="B1865" s="167"/>
      <c r="C1865" s="160"/>
      <c r="D1865" s="167"/>
      <c r="E1865" s="96"/>
      <c r="F1865" s="202"/>
      <c r="G1865" s="160"/>
      <c r="H1865" s="160"/>
      <c r="I1865" s="160"/>
      <c r="J1865" s="160"/>
      <c r="K1865" s="203"/>
      <c r="L1865" s="180"/>
      <c r="M1865" s="180"/>
      <c r="N1865" s="180"/>
      <c r="O1865" s="180"/>
      <c r="P1865" s="180"/>
      <c r="Q1865" s="180"/>
      <c r="R1865" s="180"/>
      <c r="S1865" s="204"/>
      <c r="T1865" s="204"/>
      <c r="U1865" s="180"/>
      <c r="V1865" s="180"/>
      <c r="W1865" s="180"/>
      <c r="X1865" s="180"/>
      <c r="Y1865" s="180"/>
      <c r="Z1865" s="180"/>
      <c r="AA1865" s="180"/>
      <c r="AB1865" s="180"/>
      <c r="AC1865" s="180"/>
      <c r="AD1865" s="180"/>
      <c r="AE1865" s="180"/>
      <c r="AF1865" s="180"/>
      <c r="AG1865" s="180"/>
      <c r="AH1865" s="180"/>
    </row>
    <row r="1866" ht="15.75" customHeight="1">
      <c r="A1866" s="201"/>
      <c r="B1866" s="167"/>
      <c r="C1866" s="160"/>
      <c r="D1866" s="167"/>
      <c r="E1866" s="96"/>
      <c r="F1866" s="202"/>
      <c r="G1866" s="160"/>
      <c r="H1866" s="160"/>
      <c r="I1866" s="160"/>
      <c r="J1866" s="160"/>
      <c r="K1866" s="203"/>
      <c r="L1866" s="180"/>
      <c r="M1866" s="180"/>
      <c r="N1866" s="180"/>
      <c r="O1866" s="180"/>
      <c r="P1866" s="180"/>
      <c r="Q1866" s="180"/>
      <c r="R1866" s="180"/>
      <c r="S1866" s="204"/>
      <c r="T1866" s="204"/>
      <c r="U1866" s="180"/>
      <c r="V1866" s="180"/>
      <c r="W1866" s="180"/>
      <c r="X1866" s="180"/>
      <c r="Y1866" s="180"/>
      <c r="Z1866" s="180"/>
      <c r="AA1866" s="180"/>
      <c r="AB1866" s="180"/>
      <c r="AC1866" s="180"/>
      <c r="AD1866" s="180"/>
      <c r="AE1866" s="180"/>
      <c r="AF1866" s="180"/>
      <c r="AG1866" s="180"/>
      <c r="AH1866" s="180"/>
    </row>
    <row r="1867" ht="15.75" customHeight="1">
      <c r="A1867" s="201"/>
      <c r="B1867" s="167"/>
      <c r="C1867" s="160"/>
      <c r="D1867" s="167"/>
      <c r="E1867" s="96"/>
      <c r="F1867" s="202"/>
      <c r="G1867" s="160"/>
      <c r="H1867" s="160"/>
      <c r="I1867" s="160"/>
      <c r="J1867" s="160"/>
      <c r="K1867" s="203"/>
      <c r="L1867" s="180"/>
      <c r="M1867" s="180"/>
      <c r="N1867" s="180"/>
      <c r="O1867" s="180"/>
      <c r="P1867" s="180"/>
      <c r="Q1867" s="180"/>
      <c r="R1867" s="180"/>
      <c r="S1867" s="204"/>
      <c r="T1867" s="204"/>
      <c r="U1867" s="180"/>
      <c r="V1867" s="180"/>
      <c r="W1867" s="180"/>
      <c r="X1867" s="180"/>
      <c r="Y1867" s="180"/>
      <c r="Z1867" s="180"/>
      <c r="AA1867" s="180"/>
      <c r="AB1867" s="180"/>
      <c r="AC1867" s="180"/>
      <c r="AD1867" s="180"/>
      <c r="AE1867" s="180"/>
      <c r="AF1867" s="180"/>
      <c r="AG1867" s="180"/>
      <c r="AH1867" s="180"/>
    </row>
    <row r="1868" ht="15.75" customHeight="1">
      <c r="A1868" s="201"/>
      <c r="B1868" s="167"/>
      <c r="C1868" s="160"/>
      <c r="D1868" s="167"/>
      <c r="E1868" s="96"/>
      <c r="F1868" s="202"/>
      <c r="G1868" s="160"/>
      <c r="H1868" s="160"/>
      <c r="I1868" s="160"/>
      <c r="J1868" s="160"/>
      <c r="K1868" s="203"/>
      <c r="L1868" s="180"/>
      <c r="M1868" s="180"/>
      <c r="N1868" s="180"/>
      <c r="O1868" s="180"/>
      <c r="P1868" s="180"/>
      <c r="Q1868" s="180"/>
      <c r="R1868" s="180"/>
      <c r="S1868" s="204"/>
      <c r="T1868" s="204"/>
      <c r="U1868" s="180"/>
      <c r="V1868" s="180"/>
      <c r="W1868" s="180"/>
      <c r="X1868" s="180"/>
      <c r="Y1868" s="180"/>
      <c r="Z1868" s="180"/>
      <c r="AA1868" s="180"/>
      <c r="AB1868" s="180"/>
      <c r="AC1868" s="180"/>
      <c r="AD1868" s="180"/>
      <c r="AE1868" s="180"/>
      <c r="AF1868" s="180"/>
      <c r="AG1868" s="180"/>
      <c r="AH1868" s="180"/>
    </row>
    <row r="1869" ht="15.75" customHeight="1">
      <c r="A1869" s="201"/>
      <c r="B1869" s="167"/>
      <c r="C1869" s="160"/>
      <c r="D1869" s="167"/>
      <c r="E1869" s="96"/>
      <c r="F1869" s="202"/>
      <c r="G1869" s="160"/>
      <c r="H1869" s="160"/>
      <c r="I1869" s="160"/>
      <c r="J1869" s="160"/>
      <c r="K1869" s="203"/>
      <c r="L1869" s="180"/>
      <c r="M1869" s="180"/>
      <c r="N1869" s="180"/>
      <c r="O1869" s="180"/>
      <c r="P1869" s="180"/>
      <c r="Q1869" s="180"/>
      <c r="R1869" s="180"/>
      <c r="S1869" s="204"/>
      <c r="T1869" s="204"/>
      <c r="U1869" s="180"/>
      <c r="V1869" s="180"/>
      <c r="W1869" s="180"/>
      <c r="X1869" s="180"/>
      <c r="Y1869" s="180"/>
      <c r="Z1869" s="180"/>
      <c r="AA1869" s="180"/>
      <c r="AB1869" s="180"/>
      <c r="AC1869" s="180"/>
      <c r="AD1869" s="180"/>
      <c r="AE1869" s="180"/>
      <c r="AF1869" s="180"/>
      <c r="AG1869" s="180"/>
      <c r="AH1869" s="180"/>
    </row>
    <row r="1870" ht="15.75" customHeight="1">
      <c r="A1870" s="201"/>
      <c r="B1870" s="167"/>
      <c r="C1870" s="160"/>
      <c r="D1870" s="167"/>
      <c r="E1870" s="96"/>
      <c r="F1870" s="202"/>
      <c r="G1870" s="160"/>
      <c r="H1870" s="160"/>
      <c r="I1870" s="160"/>
      <c r="J1870" s="160"/>
      <c r="K1870" s="203"/>
      <c r="L1870" s="180"/>
      <c r="M1870" s="180"/>
      <c r="N1870" s="180"/>
      <c r="O1870" s="180"/>
      <c r="P1870" s="180"/>
      <c r="Q1870" s="180"/>
      <c r="R1870" s="180"/>
      <c r="S1870" s="204"/>
      <c r="T1870" s="204"/>
      <c r="U1870" s="180"/>
      <c r="V1870" s="180"/>
      <c r="W1870" s="180"/>
      <c r="X1870" s="180"/>
      <c r="Y1870" s="180"/>
      <c r="Z1870" s="180"/>
      <c r="AA1870" s="180"/>
      <c r="AB1870" s="180"/>
      <c r="AC1870" s="180"/>
      <c r="AD1870" s="180"/>
      <c r="AE1870" s="180"/>
      <c r="AF1870" s="180"/>
      <c r="AG1870" s="180"/>
      <c r="AH1870" s="180"/>
    </row>
    <row r="1871" ht="15.75" customHeight="1">
      <c r="A1871" s="201"/>
      <c r="B1871" s="167"/>
      <c r="C1871" s="160"/>
      <c r="D1871" s="167"/>
      <c r="E1871" s="96"/>
      <c r="F1871" s="202"/>
      <c r="G1871" s="160"/>
      <c r="H1871" s="160"/>
      <c r="I1871" s="160"/>
      <c r="J1871" s="160"/>
      <c r="K1871" s="203"/>
      <c r="L1871" s="180"/>
      <c r="M1871" s="180"/>
      <c r="N1871" s="180"/>
      <c r="O1871" s="180"/>
      <c r="P1871" s="180"/>
      <c r="Q1871" s="180"/>
      <c r="R1871" s="180"/>
      <c r="S1871" s="204"/>
      <c r="T1871" s="204"/>
      <c r="U1871" s="180"/>
      <c r="V1871" s="180"/>
      <c r="W1871" s="180"/>
      <c r="X1871" s="180"/>
      <c r="Y1871" s="180"/>
      <c r="Z1871" s="180"/>
      <c r="AA1871" s="180"/>
      <c r="AB1871" s="180"/>
      <c r="AC1871" s="180"/>
      <c r="AD1871" s="180"/>
      <c r="AE1871" s="180"/>
      <c r="AF1871" s="180"/>
      <c r="AG1871" s="180"/>
      <c r="AH1871" s="180"/>
    </row>
    <row r="1872" ht="15.75" customHeight="1">
      <c r="A1872" s="201"/>
      <c r="B1872" s="167"/>
      <c r="C1872" s="160"/>
      <c r="D1872" s="167"/>
      <c r="E1872" s="96"/>
      <c r="F1872" s="202"/>
      <c r="G1872" s="160"/>
      <c r="H1872" s="160"/>
      <c r="I1872" s="160"/>
      <c r="J1872" s="160"/>
      <c r="K1872" s="203"/>
      <c r="L1872" s="180"/>
      <c r="M1872" s="180"/>
      <c r="N1872" s="180"/>
      <c r="O1872" s="180"/>
      <c r="P1872" s="180"/>
      <c r="Q1872" s="180"/>
      <c r="R1872" s="180"/>
      <c r="S1872" s="204"/>
      <c r="T1872" s="204"/>
      <c r="U1872" s="180"/>
      <c r="V1872" s="180"/>
      <c r="W1872" s="180"/>
      <c r="X1872" s="180"/>
      <c r="Y1872" s="180"/>
      <c r="Z1872" s="180"/>
      <c r="AA1872" s="180"/>
      <c r="AB1872" s="180"/>
      <c r="AC1872" s="180"/>
      <c r="AD1872" s="180"/>
      <c r="AE1872" s="180"/>
      <c r="AF1872" s="180"/>
      <c r="AG1872" s="180"/>
      <c r="AH1872" s="180"/>
    </row>
    <row r="1873" ht="15.75" customHeight="1">
      <c r="A1873" s="201"/>
      <c r="B1873" s="167"/>
      <c r="C1873" s="160"/>
      <c r="D1873" s="167"/>
      <c r="E1873" s="96"/>
      <c r="F1873" s="202"/>
      <c r="G1873" s="160"/>
      <c r="H1873" s="160"/>
      <c r="I1873" s="160"/>
      <c r="J1873" s="160"/>
      <c r="K1873" s="203"/>
      <c r="L1873" s="180"/>
      <c r="M1873" s="180"/>
      <c r="N1873" s="180"/>
      <c r="O1873" s="180"/>
      <c r="P1873" s="180"/>
      <c r="Q1873" s="180"/>
      <c r="R1873" s="180"/>
      <c r="S1873" s="204"/>
      <c r="T1873" s="204"/>
      <c r="U1873" s="180"/>
      <c r="V1873" s="180"/>
      <c r="W1873" s="180"/>
      <c r="X1873" s="180"/>
      <c r="Y1873" s="180"/>
      <c r="Z1873" s="180"/>
      <c r="AA1873" s="180"/>
      <c r="AB1873" s="180"/>
      <c r="AC1873" s="180"/>
      <c r="AD1873" s="180"/>
      <c r="AE1873" s="180"/>
      <c r="AF1873" s="180"/>
      <c r="AG1873" s="180"/>
      <c r="AH1873" s="180"/>
    </row>
    <row r="1874" ht="15.75" customHeight="1">
      <c r="A1874" s="201"/>
      <c r="B1874" s="167"/>
      <c r="C1874" s="160"/>
      <c r="D1874" s="167"/>
      <c r="E1874" s="96"/>
      <c r="F1874" s="202"/>
      <c r="G1874" s="160"/>
      <c r="H1874" s="160"/>
      <c r="I1874" s="160"/>
      <c r="J1874" s="160"/>
      <c r="K1874" s="203"/>
      <c r="L1874" s="180"/>
      <c r="M1874" s="180"/>
      <c r="N1874" s="180"/>
      <c r="O1874" s="180"/>
      <c r="P1874" s="180"/>
      <c r="Q1874" s="180"/>
      <c r="R1874" s="180"/>
      <c r="S1874" s="204"/>
      <c r="T1874" s="204"/>
      <c r="U1874" s="180"/>
      <c r="V1874" s="180"/>
      <c r="W1874" s="180"/>
      <c r="X1874" s="180"/>
      <c r="Y1874" s="180"/>
      <c r="Z1874" s="180"/>
      <c r="AA1874" s="180"/>
      <c r="AB1874" s="180"/>
      <c r="AC1874" s="180"/>
      <c r="AD1874" s="180"/>
      <c r="AE1874" s="180"/>
      <c r="AF1874" s="180"/>
      <c r="AG1874" s="180"/>
      <c r="AH1874" s="180"/>
    </row>
    <row r="1875" ht="15.75" customHeight="1">
      <c r="A1875" s="201"/>
      <c r="B1875" s="167"/>
      <c r="C1875" s="160"/>
      <c r="D1875" s="167"/>
      <c r="E1875" s="96"/>
      <c r="F1875" s="202"/>
      <c r="G1875" s="160"/>
      <c r="H1875" s="160"/>
      <c r="I1875" s="160"/>
      <c r="J1875" s="160"/>
      <c r="K1875" s="203"/>
      <c r="L1875" s="180"/>
      <c r="M1875" s="180"/>
      <c r="N1875" s="180"/>
      <c r="O1875" s="180"/>
      <c r="P1875" s="180"/>
      <c r="Q1875" s="180"/>
      <c r="R1875" s="180"/>
      <c r="S1875" s="204"/>
      <c r="T1875" s="204"/>
      <c r="U1875" s="180"/>
      <c r="V1875" s="180"/>
      <c r="W1875" s="180"/>
      <c r="X1875" s="180"/>
      <c r="Y1875" s="180"/>
      <c r="Z1875" s="180"/>
      <c r="AA1875" s="180"/>
      <c r="AB1875" s="180"/>
      <c r="AC1875" s="180"/>
      <c r="AD1875" s="180"/>
      <c r="AE1875" s="180"/>
      <c r="AF1875" s="180"/>
      <c r="AG1875" s="180"/>
      <c r="AH1875" s="180"/>
    </row>
    <row r="1876" ht="15.75" customHeight="1">
      <c r="A1876" s="201"/>
      <c r="B1876" s="167"/>
      <c r="C1876" s="160"/>
      <c r="D1876" s="167"/>
      <c r="E1876" s="96"/>
      <c r="F1876" s="202"/>
      <c r="G1876" s="160"/>
      <c r="H1876" s="160"/>
      <c r="I1876" s="160"/>
      <c r="J1876" s="160"/>
      <c r="K1876" s="203"/>
      <c r="L1876" s="180"/>
      <c r="M1876" s="180"/>
      <c r="N1876" s="180"/>
      <c r="O1876" s="180"/>
      <c r="P1876" s="180"/>
      <c r="Q1876" s="180"/>
      <c r="R1876" s="180"/>
      <c r="S1876" s="204"/>
      <c r="T1876" s="204"/>
      <c r="U1876" s="180"/>
      <c r="V1876" s="180"/>
      <c r="W1876" s="180"/>
      <c r="X1876" s="180"/>
      <c r="Y1876" s="180"/>
      <c r="Z1876" s="180"/>
      <c r="AA1876" s="180"/>
      <c r="AB1876" s="180"/>
      <c r="AC1876" s="180"/>
      <c r="AD1876" s="180"/>
      <c r="AE1876" s="180"/>
      <c r="AF1876" s="180"/>
      <c r="AG1876" s="180"/>
      <c r="AH1876" s="180"/>
    </row>
    <row r="1877" ht="15.75" customHeight="1">
      <c r="A1877" s="201"/>
      <c r="B1877" s="167"/>
      <c r="C1877" s="160"/>
      <c r="D1877" s="167"/>
      <c r="E1877" s="96"/>
      <c r="F1877" s="202"/>
      <c r="G1877" s="160"/>
      <c r="H1877" s="160"/>
      <c r="I1877" s="160"/>
      <c r="J1877" s="160"/>
      <c r="K1877" s="203"/>
      <c r="L1877" s="180"/>
      <c r="M1877" s="180"/>
      <c r="N1877" s="180"/>
      <c r="O1877" s="180"/>
      <c r="P1877" s="180"/>
      <c r="Q1877" s="180"/>
      <c r="R1877" s="180"/>
      <c r="S1877" s="204"/>
      <c r="T1877" s="204"/>
      <c r="U1877" s="180"/>
      <c r="V1877" s="180"/>
      <c r="W1877" s="180"/>
      <c r="X1877" s="180"/>
      <c r="Y1877" s="180"/>
      <c r="Z1877" s="180"/>
      <c r="AA1877" s="180"/>
      <c r="AB1877" s="180"/>
      <c r="AC1877" s="180"/>
      <c r="AD1877" s="180"/>
      <c r="AE1877" s="180"/>
      <c r="AF1877" s="180"/>
      <c r="AG1877" s="180"/>
      <c r="AH1877" s="180"/>
    </row>
    <row r="1878" ht="15.75" customHeight="1">
      <c r="A1878" s="201"/>
      <c r="B1878" s="167"/>
      <c r="C1878" s="160"/>
      <c r="D1878" s="167"/>
      <c r="E1878" s="96"/>
      <c r="F1878" s="202"/>
      <c r="G1878" s="160"/>
      <c r="H1878" s="160"/>
      <c r="I1878" s="160"/>
      <c r="J1878" s="160"/>
      <c r="K1878" s="203"/>
      <c r="L1878" s="180"/>
      <c r="M1878" s="180"/>
      <c r="N1878" s="180"/>
      <c r="O1878" s="180"/>
      <c r="P1878" s="180"/>
      <c r="Q1878" s="180"/>
      <c r="R1878" s="180"/>
      <c r="S1878" s="204"/>
      <c r="T1878" s="204"/>
      <c r="U1878" s="180"/>
      <c r="V1878" s="180"/>
      <c r="W1878" s="180"/>
      <c r="X1878" s="180"/>
      <c r="Y1878" s="180"/>
      <c r="Z1878" s="180"/>
      <c r="AA1878" s="180"/>
      <c r="AB1878" s="180"/>
      <c r="AC1878" s="180"/>
      <c r="AD1878" s="180"/>
      <c r="AE1878" s="180"/>
      <c r="AF1878" s="180"/>
      <c r="AG1878" s="180"/>
      <c r="AH1878" s="180"/>
    </row>
    <row r="1879" ht="15.75" customHeight="1">
      <c r="A1879" s="201"/>
      <c r="B1879" s="167"/>
      <c r="C1879" s="160"/>
      <c r="D1879" s="167"/>
      <c r="E1879" s="96"/>
      <c r="F1879" s="202"/>
      <c r="G1879" s="160"/>
      <c r="H1879" s="160"/>
      <c r="I1879" s="160"/>
      <c r="J1879" s="160"/>
      <c r="K1879" s="203"/>
      <c r="L1879" s="180"/>
      <c r="M1879" s="180"/>
      <c r="N1879" s="180"/>
      <c r="O1879" s="180"/>
      <c r="P1879" s="180"/>
      <c r="Q1879" s="180"/>
      <c r="R1879" s="180"/>
      <c r="S1879" s="204"/>
      <c r="T1879" s="204"/>
      <c r="U1879" s="180"/>
      <c r="V1879" s="180"/>
      <c r="W1879" s="180"/>
      <c r="X1879" s="180"/>
      <c r="Y1879" s="180"/>
      <c r="Z1879" s="180"/>
      <c r="AA1879" s="180"/>
      <c r="AB1879" s="180"/>
      <c r="AC1879" s="180"/>
      <c r="AD1879" s="180"/>
      <c r="AE1879" s="180"/>
      <c r="AF1879" s="180"/>
      <c r="AG1879" s="180"/>
      <c r="AH1879" s="180"/>
    </row>
    <row r="1880" ht="15.75" customHeight="1">
      <c r="A1880" s="201"/>
      <c r="B1880" s="167"/>
      <c r="C1880" s="160"/>
      <c r="D1880" s="167"/>
      <c r="E1880" s="96"/>
      <c r="F1880" s="202"/>
      <c r="G1880" s="160"/>
      <c r="H1880" s="160"/>
      <c r="I1880" s="160"/>
      <c r="J1880" s="160"/>
      <c r="K1880" s="203"/>
      <c r="L1880" s="180"/>
      <c r="M1880" s="180"/>
      <c r="N1880" s="180"/>
      <c r="O1880" s="180"/>
      <c r="P1880" s="180"/>
      <c r="Q1880" s="180"/>
      <c r="R1880" s="180"/>
      <c r="S1880" s="204"/>
      <c r="T1880" s="204"/>
      <c r="U1880" s="180"/>
      <c r="V1880" s="180"/>
      <c r="W1880" s="180"/>
      <c r="X1880" s="180"/>
      <c r="Y1880" s="180"/>
      <c r="Z1880" s="180"/>
      <c r="AA1880" s="180"/>
      <c r="AB1880" s="180"/>
      <c r="AC1880" s="180"/>
      <c r="AD1880" s="180"/>
      <c r="AE1880" s="180"/>
      <c r="AF1880" s="180"/>
      <c r="AG1880" s="180"/>
      <c r="AH1880" s="180"/>
    </row>
    <row r="1881" ht="15.75" customHeight="1">
      <c r="A1881" s="201"/>
      <c r="B1881" s="167"/>
      <c r="C1881" s="160"/>
      <c r="D1881" s="167"/>
      <c r="E1881" s="96"/>
      <c r="F1881" s="202"/>
      <c r="G1881" s="160"/>
      <c r="H1881" s="160"/>
      <c r="I1881" s="160"/>
      <c r="J1881" s="160"/>
      <c r="K1881" s="203"/>
      <c r="L1881" s="180"/>
      <c r="M1881" s="180"/>
      <c r="N1881" s="180"/>
      <c r="O1881" s="180"/>
      <c r="P1881" s="180"/>
      <c r="Q1881" s="180"/>
      <c r="R1881" s="180"/>
      <c r="S1881" s="204"/>
      <c r="T1881" s="204"/>
      <c r="U1881" s="180"/>
      <c r="V1881" s="180"/>
      <c r="W1881" s="180"/>
      <c r="X1881" s="180"/>
      <c r="Y1881" s="180"/>
      <c r="Z1881" s="180"/>
      <c r="AA1881" s="180"/>
      <c r="AB1881" s="180"/>
      <c r="AC1881" s="180"/>
      <c r="AD1881" s="180"/>
      <c r="AE1881" s="180"/>
      <c r="AF1881" s="180"/>
      <c r="AG1881" s="180"/>
      <c r="AH1881" s="180"/>
    </row>
    <row r="1882" ht="15.75" customHeight="1">
      <c r="A1882" s="201"/>
      <c r="B1882" s="167"/>
      <c r="C1882" s="160"/>
      <c r="D1882" s="167"/>
      <c r="E1882" s="96"/>
      <c r="F1882" s="202"/>
      <c r="G1882" s="160"/>
      <c r="H1882" s="160"/>
      <c r="I1882" s="160"/>
      <c r="J1882" s="160"/>
      <c r="K1882" s="203"/>
      <c r="L1882" s="180"/>
      <c r="M1882" s="180"/>
      <c r="N1882" s="180"/>
      <c r="O1882" s="180"/>
      <c r="P1882" s="180"/>
      <c r="Q1882" s="180"/>
      <c r="R1882" s="180"/>
      <c r="S1882" s="204"/>
      <c r="T1882" s="204"/>
      <c r="U1882" s="180"/>
      <c r="V1882" s="180"/>
      <c r="W1882" s="180"/>
      <c r="X1882" s="180"/>
      <c r="Y1882" s="180"/>
      <c r="Z1882" s="180"/>
      <c r="AA1882" s="180"/>
      <c r="AB1882" s="180"/>
      <c r="AC1882" s="180"/>
      <c r="AD1882" s="180"/>
      <c r="AE1882" s="180"/>
      <c r="AF1882" s="180"/>
      <c r="AG1882" s="180"/>
      <c r="AH1882" s="180"/>
    </row>
    <row r="1883" ht="15.75" customHeight="1">
      <c r="A1883" s="201"/>
      <c r="B1883" s="167"/>
      <c r="C1883" s="160"/>
      <c r="D1883" s="167"/>
      <c r="E1883" s="96"/>
      <c r="F1883" s="202"/>
      <c r="G1883" s="160"/>
      <c r="H1883" s="160"/>
      <c r="I1883" s="160"/>
      <c r="J1883" s="160"/>
      <c r="K1883" s="203"/>
      <c r="L1883" s="180"/>
      <c r="M1883" s="180"/>
      <c r="N1883" s="180"/>
      <c r="O1883" s="180"/>
      <c r="P1883" s="180"/>
      <c r="Q1883" s="180"/>
      <c r="R1883" s="180"/>
      <c r="S1883" s="204"/>
      <c r="T1883" s="204"/>
      <c r="U1883" s="180"/>
      <c r="V1883" s="180"/>
      <c r="W1883" s="180"/>
      <c r="X1883" s="180"/>
      <c r="Y1883" s="180"/>
      <c r="Z1883" s="180"/>
      <c r="AA1883" s="180"/>
      <c r="AB1883" s="180"/>
      <c r="AC1883" s="180"/>
      <c r="AD1883" s="180"/>
      <c r="AE1883" s="180"/>
      <c r="AF1883" s="180"/>
      <c r="AG1883" s="180"/>
      <c r="AH1883" s="180"/>
    </row>
    <row r="1884" ht="15.75" customHeight="1">
      <c r="A1884" s="201"/>
      <c r="B1884" s="167"/>
      <c r="C1884" s="160"/>
      <c r="D1884" s="167"/>
      <c r="E1884" s="96"/>
      <c r="F1884" s="202"/>
      <c r="G1884" s="160"/>
      <c r="H1884" s="160"/>
      <c r="I1884" s="160"/>
      <c r="J1884" s="160"/>
      <c r="K1884" s="203"/>
      <c r="L1884" s="180"/>
      <c r="M1884" s="180"/>
      <c r="N1884" s="180"/>
      <c r="O1884" s="180"/>
      <c r="P1884" s="180"/>
      <c r="Q1884" s="180"/>
      <c r="R1884" s="180"/>
      <c r="S1884" s="204"/>
      <c r="T1884" s="204"/>
      <c r="U1884" s="180"/>
      <c r="V1884" s="180"/>
      <c r="W1884" s="180"/>
      <c r="X1884" s="180"/>
      <c r="Y1884" s="180"/>
      <c r="Z1884" s="180"/>
      <c r="AA1884" s="180"/>
      <c r="AB1884" s="180"/>
      <c r="AC1884" s="180"/>
      <c r="AD1884" s="180"/>
      <c r="AE1884" s="180"/>
      <c r="AF1884" s="180"/>
      <c r="AG1884" s="180"/>
      <c r="AH1884" s="180"/>
    </row>
    <row r="1885" ht="15.75" customHeight="1">
      <c r="A1885" s="201"/>
      <c r="B1885" s="167"/>
      <c r="C1885" s="160"/>
      <c r="D1885" s="167"/>
      <c r="E1885" s="96"/>
      <c r="F1885" s="202"/>
      <c r="G1885" s="160"/>
      <c r="H1885" s="160"/>
      <c r="I1885" s="160"/>
      <c r="J1885" s="160"/>
      <c r="K1885" s="203"/>
      <c r="L1885" s="180"/>
      <c r="M1885" s="180"/>
      <c r="N1885" s="180"/>
      <c r="O1885" s="180"/>
      <c r="P1885" s="180"/>
      <c r="Q1885" s="180"/>
      <c r="R1885" s="180"/>
      <c r="S1885" s="204"/>
      <c r="T1885" s="204"/>
      <c r="U1885" s="180"/>
      <c r="V1885" s="180"/>
      <c r="W1885" s="180"/>
      <c r="X1885" s="180"/>
      <c r="Y1885" s="180"/>
      <c r="Z1885" s="180"/>
      <c r="AA1885" s="180"/>
      <c r="AB1885" s="180"/>
      <c r="AC1885" s="180"/>
      <c r="AD1885" s="180"/>
      <c r="AE1885" s="180"/>
      <c r="AF1885" s="180"/>
      <c r="AG1885" s="180"/>
      <c r="AH1885" s="180"/>
    </row>
    <row r="1886" ht="15.75" customHeight="1">
      <c r="A1886" s="201"/>
      <c r="B1886" s="167"/>
      <c r="C1886" s="160"/>
      <c r="D1886" s="167"/>
      <c r="E1886" s="96"/>
      <c r="F1886" s="202"/>
      <c r="G1886" s="160"/>
      <c r="H1886" s="160"/>
      <c r="I1886" s="160"/>
      <c r="J1886" s="160"/>
      <c r="K1886" s="203"/>
      <c r="L1886" s="180"/>
      <c r="M1886" s="180"/>
      <c r="N1886" s="180"/>
      <c r="O1886" s="180"/>
      <c r="P1886" s="180"/>
      <c r="Q1886" s="180"/>
      <c r="R1886" s="180"/>
      <c r="S1886" s="204"/>
      <c r="T1886" s="204"/>
      <c r="U1886" s="180"/>
      <c r="V1886" s="180"/>
      <c r="W1886" s="180"/>
      <c r="X1886" s="180"/>
      <c r="Y1886" s="180"/>
      <c r="Z1886" s="180"/>
      <c r="AA1886" s="180"/>
      <c r="AB1886" s="180"/>
      <c r="AC1886" s="180"/>
      <c r="AD1886" s="180"/>
      <c r="AE1886" s="180"/>
      <c r="AF1886" s="180"/>
      <c r="AG1886" s="180"/>
      <c r="AH1886" s="180"/>
    </row>
    <row r="1887" ht="15.75" customHeight="1">
      <c r="A1887" s="201"/>
      <c r="B1887" s="167"/>
      <c r="C1887" s="160"/>
      <c r="D1887" s="167"/>
      <c r="E1887" s="96"/>
      <c r="F1887" s="202"/>
      <c r="G1887" s="160"/>
      <c r="H1887" s="160"/>
      <c r="I1887" s="160"/>
      <c r="J1887" s="160"/>
      <c r="K1887" s="203"/>
      <c r="L1887" s="180"/>
      <c r="M1887" s="180"/>
      <c r="N1887" s="180"/>
      <c r="O1887" s="180"/>
      <c r="P1887" s="180"/>
      <c r="Q1887" s="180"/>
      <c r="R1887" s="180"/>
      <c r="S1887" s="204"/>
      <c r="T1887" s="204"/>
      <c r="U1887" s="180"/>
      <c r="V1887" s="180"/>
      <c r="W1887" s="180"/>
      <c r="X1887" s="180"/>
      <c r="Y1887" s="180"/>
      <c r="Z1887" s="180"/>
      <c r="AA1887" s="180"/>
      <c r="AB1887" s="180"/>
      <c r="AC1887" s="180"/>
      <c r="AD1887" s="180"/>
      <c r="AE1887" s="180"/>
      <c r="AF1887" s="180"/>
      <c r="AG1887" s="180"/>
      <c r="AH1887" s="180"/>
    </row>
    <row r="1888" ht="15.75" customHeight="1">
      <c r="A1888" s="201"/>
      <c r="B1888" s="167"/>
      <c r="C1888" s="160"/>
      <c r="D1888" s="167"/>
      <c r="E1888" s="96"/>
      <c r="F1888" s="202"/>
      <c r="G1888" s="160"/>
      <c r="H1888" s="160"/>
      <c r="I1888" s="160"/>
      <c r="J1888" s="160"/>
      <c r="K1888" s="203"/>
      <c r="L1888" s="180"/>
      <c r="M1888" s="180"/>
      <c r="N1888" s="180"/>
      <c r="O1888" s="180"/>
      <c r="P1888" s="180"/>
      <c r="Q1888" s="180"/>
      <c r="R1888" s="180"/>
      <c r="S1888" s="204"/>
      <c r="T1888" s="204"/>
      <c r="U1888" s="180"/>
      <c r="V1888" s="180"/>
      <c r="W1888" s="180"/>
      <c r="X1888" s="180"/>
      <c r="Y1888" s="180"/>
      <c r="Z1888" s="180"/>
      <c r="AA1888" s="180"/>
      <c r="AB1888" s="180"/>
      <c r="AC1888" s="180"/>
      <c r="AD1888" s="180"/>
      <c r="AE1888" s="180"/>
      <c r="AF1888" s="180"/>
      <c r="AG1888" s="180"/>
      <c r="AH1888" s="180"/>
    </row>
    <row r="1889" ht="15.75" customHeight="1">
      <c r="A1889" s="201"/>
      <c r="B1889" s="167"/>
      <c r="C1889" s="160"/>
      <c r="D1889" s="167"/>
      <c r="E1889" s="96"/>
      <c r="F1889" s="202"/>
      <c r="G1889" s="160"/>
      <c r="H1889" s="160"/>
      <c r="I1889" s="160"/>
      <c r="J1889" s="160"/>
      <c r="K1889" s="203"/>
      <c r="L1889" s="180"/>
      <c r="M1889" s="180"/>
      <c r="N1889" s="180"/>
      <c r="O1889" s="180"/>
      <c r="P1889" s="180"/>
      <c r="Q1889" s="180"/>
      <c r="R1889" s="180"/>
      <c r="S1889" s="204"/>
      <c r="T1889" s="204"/>
      <c r="U1889" s="180"/>
      <c r="V1889" s="180"/>
      <c r="W1889" s="180"/>
      <c r="X1889" s="180"/>
      <c r="Y1889" s="180"/>
      <c r="Z1889" s="180"/>
      <c r="AA1889" s="180"/>
      <c r="AB1889" s="180"/>
      <c r="AC1889" s="180"/>
      <c r="AD1889" s="180"/>
      <c r="AE1889" s="180"/>
      <c r="AF1889" s="180"/>
      <c r="AG1889" s="180"/>
      <c r="AH1889" s="180"/>
    </row>
    <row r="1890" ht="15.75" customHeight="1">
      <c r="A1890" s="201"/>
      <c r="B1890" s="167"/>
      <c r="C1890" s="160"/>
      <c r="D1890" s="167"/>
      <c r="E1890" s="96"/>
      <c r="F1890" s="202"/>
      <c r="G1890" s="160"/>
      <c r="H1890" s="160"/>
      <c r="I1890" s="160"/>
      <c r="J1890" s="160"/>
      <c r="K1890" s="203"/>
      <c r="L1890" s="180"/>
      <c r="M1890" s="180"/>
      <c r="N1890" s="180"/>
      <c r="O1890" s="180"/>
      <c r="P1890" s="180"/>
      <c r="Q1890" s="180"/>
      <c r="R1890" s="180"/>
      <c r="S1890" s="204"/>
      <c r="T1890" s="204"/>
      <c r="U1890" s="180"/>
      <c r="V1890" s="180"/>
      <c r="W1890" s="180"/>
      <c r="X1890" s="180"/>
      <c r="Y1890" s="180"/>
      <c r="Z1890" s="180"/>
      <c r="AA1890" s="180"/>
      <c r="AB1890" s="180"/>
      <c r="AC1890" s="180"/>
      <c r="AD1890" s="180"/>
      <c r="AE1890" s="180"/>
      <c r="AF1890" s="180"/>
      <c r="AG1890" s="180"/>
      <c r="AH1890" s="180"/>
    </row>
    <row r="1891" ht="15.75" customHeight="1">
      <c r="A1891" s="201"/>
      <c r="B1891" s="167"/>
      <c r="C1891" s="160"/>
      <c r="D1891" s="167"/>
      <c r="E1891" s="96"/>
      <c r="F1891" s="202"/>
      <c r="G1891" s="160"/>
      <c r="H1891" s="160"/>
      <c r="I1891" s="160"/>
      <c r="J1891" s="160"/>
      <c r="K1891" s="203"/>
      <c r="L1891" s="180"/>
      <c r="M1891" s="180"/>
      <c r="N1891" s="180"/>
      <c r="O1891" s="180"/>
      <c r="P1891" s="180"/>
      <c r="Q1891" s="180"/>
      <c r="R1891" s="180"/>
      <c r="S1891" s="204"/>
      <c r="T1891" s="204"/>
      <c r="U1891" s="180"/>
      <c r="V1891" s="180"/>
      <c r="W1891" s="180"/>
      <c r="X1891" s="180"/>
      <c r="Y1891" s="180"/>
      <c r="Z1891" s="180"/>
      <c r="AA1891" s="180"/>
      <c r="AB1891" s="180"/>
      <c r="AC1891" s="180"/>
      <c r="AD1891" s="180"/>
      <c r="AE1891" s="180"/>
      <c r="AF1891" s="180"/>
      <c r="AG1891" s="180"/>
      <c r="AH1891" s="180"/>
    </row>
    <row r="1892" ht="15.75" customHeight="1">
      <c r="A1892" s="201"/>
      <c r="B1892" s="167"/>
      <c r="C1892" s="160"/>
      <c r="D1892" s="167"/>
      <c r="E1892" s="96"/>
      <c r="F1892" s="202"/>
      <c r="G1892" s="160"/>
      <c r="H1892" s="160"/>
      <c r="I1892" s="160"/>
      <c r="J1892" s="160"/>
      <c r="K1892" s="203"/>
      <c r="L1892" s="180"/>
      <c r="M1892" s="180"/>
      <c r="N1892" s="180"/>
      <c r="O1892" s="180"/>
      <c r="P1892" s="180"/>
      <c r="Q1892" s="180"/>
      <c r="R1892" s="180"/>
      <c r="S1892" s="204"/>
      <c r="T1892" s="204"/>
      <c r="U1892" s="180"/>
      <c r="V1892" s="180"/>
      <c r="W1892" s="180"/>
      <c r="X1892" s="180"/>
      <c r="Y1892" s="180"/>
      <c r="Z1892" s="180"/>
      <c r="AA1892" s="180"/>
      <c r="AB1892" s="180"/>
      <c r="AC1892" s="180"/>
      <c r="AD1892" s="180"/>
      <c r="AE1892" s="180"/>
      <c r="AF1892" s="180"/>
      <c r="AG1892" s="180"/>
      <c r="AH1892" s="180"/>
    </row>
    <row r="1893" ht="15.75" customHeight="1">
      <c r="A1893" s="201"/>
      <c r="B1893" s="167"/>
      <c r="C1893" s="160"/>
      <c r="D1893" s="167"/>
      <c r="E1893" s="96"/>
      <c r="F1893" s="202"/>
      <c r="G1893" s="160"/>
      <c r="H1893" s="160"/>
      <c r="I1893" s="160"/>
      <c r="J1893" s="160"/>
      <c r="K1893" s="203"/>
      <c r="L1893" s="180"/>
      <c r="M1893" s="180"/>
      <c r="N1893" s="180"/>
      <c r="O1893" s="180"/>
      <c r="P1893" s="180"/>
      <c r="Q1893" s="180"/>
      <c r="R1893" s="180"/>
      <c r="S1893" s="204"/>
      <c r="T1893" s="204"/>
      <c r="U1893" s="180"/>
      <c r="V1893" s="180"/>
      <c r="W1893" s="180"/>
      <c r="X1893" s="180"/>
      <c r="Y1893" s="180"/>
      <c r="Z1893" s="180"/>
      <c r="AA1893" s="180"/>
      <c r="AB1893" s="180"/>
      <c r="AC1893" s="180"/>
      <c r="AD1893" s="180"/>
      <c r="AE1893" s="180"/>
      <c r="AF1893" s="180"/>
      <c r="AG1893" s="180"/>
      <c r="AH1893" s="180"/>
    </row>
    <row r="1894" ht="15.75" customHeight="1">
      <c r="A1894" s="201"/>
      <c r="B1894" s="167"/>
      <c r="C1894" s="160"/>
      <c r="D1894" s="167"/>
      <c r="E1894" s="96"/>
      <c r="F1894" s="202"/>
      <c r="G1894" s="160"/>
      <c r="H1894" s="160"/>
      <c r="I1894" s="160"/>
      <c r="J1894" s="160"/>
      <c r="K1894" s="203"/>
      <c r="L1894" s="180"/>
      <c r="M1894" s="180"/>
      <c r="N1894" s="180"/>
      <c r="O1894" s="180"/>
      <c r="P1894" s="180"/>
      <c r="Q1894" s="180"/>
      <c r="R1894" s="180"/>
      <c r="S1894" s="204"/>
      <c r="T1894" s="204"/>
      <c r="U1894" s="180"/>
      <c r="V1894" s="180"/>
      <c r="W1894" s="180"/>
      <c r="X1894" s="180"/>
      <c r="Y1894" s="180"/>
      <c r="Z1894" s="180"/>
      <c r="AA1894" s="180"/>
      <c r="AB1894" s="180"/>
      <c r="AC1894" s="180"/>
      <c r="AD1894" s="180"/>
      <c r="AE1894" s="180"/>
      <c r="AF1894" s="180"/>
      <c r="AG1894" s="180"/>
      <c r="AH1894" s="180"/>
    </row>
    <row r="1895" ht="15.75" customHeight="1">
      <c r="A1895" s="201"/>
      <c r="B1895" s="167"/>
      <c r="C1895" s="160"/>
      <c r="D1895" s="167"/>
      <c r="E1895" s="96"/>
      <c r="F1895" s="202"/>
      <c r="G1895" s="160"/>
      <c r="H1895" s="160"/>
      <c r="I1895" s="160"/>
      <c r="J1895" s="160"/>
      <c r="K1895" s="203"/>
      <c r="L1895" s="180"/>
      <c r="M1895" s="180"/>
      <c r="N1895" s="180"/>
      <c r="O1895" s="180"/>
      <c r="P1895" s="180"/>
      <c r="Q1895" s="180"/>
      <c r="R1895" s="180"/>
      <c r="S1895" s="204"/>
      <c r="T1895" s="204"/>
      <c r="U1895" s="180"/>
      <c r="V1895" s="180"/>
      <c r="W1895" s="180"/>
      <c r="X1895" s="180"/>
      <c r="Y1895" s="180"/>
      <c r="Z1895" s="180"/>
      <c r="AA1895" s="180"/>
      <c r="AB1895" s="180"/>
      <c r="AC1895" s="180"/>
      <c r="AD1895" s="180"/>
      <c r="AE1895" s="180"/>
      <c r="AF1895" s="180"/>
      <c r="AG1895" s="180"/>
      <c r="AH1895" s="180"/>
    </row>
    <row r="1896" ht="15.75" customHeight="1">
      <c r="A1896" s="201"/>
      <c r="B1896" s="167"/>
      <c r="C1896" s="160"/>
      <c r="D1896" s="167"/>
      <c r="E1896" s="96"/>
      <c r="F1896" s="202"/>
      <c r="G1896" s="160"/>
      <c r="H1896" s="160"/>
      <c r="I1896" s="160"/>
      <c r="J1896" s="160"/>
      <c r="K1896" s="203"/>
      <c r="L1896" s="180"/>
      <c r="M1896" s="180"/>
      <c r="N1896" s="180"/>
      <c r="O1896" s="180"/>
      <c r="P1896" s="180"/>
      <c r="Q1896" s="180"/>
      <c r="R1896" s="180"/>
      <c r="S1896" s="204"/>
      <c r="T1896" s="204"/>
      <c r="U1896" s="180"/>
      <c r="V1896" s="180"/>
      <c r="W1896" s="180"/>
      <c r="X1896" s="180"/>
      <c r="Y1896" s="180"/>
      <c r="Z1896" s="180"/>
      <c r="AA1896" s="180"/>
      <c r="AB1896" s="180"/>
      <c r="AC1896" s="180"/>
      <c r="AD1896" s="180"/>
      <c r="AE1896" s="180"/>
      <c r="AF1896" s="180"/>
      <c r="AG1896" s="180"/>
      <c r="AH1896" s="180"/>
    </row>
    <row r="1897" ht="15.75" customHeight="1">
      <c r="A1897" s="201"/>
      <c r="B1897" s="167"/>
      <c r="C1897" s="160"/>
      <c r="D1897" s="167"/>
      <c r="E1897" s="96"/>
      <c r="F1897" s="202"/>
      <c r="G1897" s="160"/>
      <c r="H1897" s="160"/>
      <c r="I1897" s="160"/>
      <c r="J1897" s="160"/>
      <c r="K1897" s="203"/>
      <c r="L1897" s="180"/>
      <c r="M1897" s="180"/>
      <c r="N1897" s="180"/>
      <c r="O1897" s="180"/>
      <c r="P1897" s="180"/>
      <c r="Q1897" s="180"/>
      <c r="R1897" s="180"/>
      <c r="S1897" s="204"/>
      <c r="T1897" s="204"/>
      <c r="U1897" s="180"/>
      <c r="V1897" s="180"/>
      <c r="W1897" s="180"/>
      <c r="X1897" s="180"/>
      <c r="Y1897" s="180"/>
      <c r="Z1897" s="180"/>
      <c r="AA1897" s="180"/>
      <c r="AB1897" s="180"/>
      <c r="AC1897" s="180"/>
      <c r="AD1897" s="180"/>
      <c r="AE1897" s="180"/>
      <c r="AF1897" s="180"/>
      <c r="AG1897" s="180"/>
      <c r="AH1897" s="180"/>
    </row>
    <row r="1898" ht="15.75" customHeight="1">
      <c r="A1898" s="201"/>
      <c r="B1898" s="167"/>
      <c r="C1898" s="160"/>
      <c r="D1898" s="167"/>
      <c r="E1898" s="96"/>
      <c r="F1898" s="202"/>
      <c r="G1898" s="160"/>
      <c r="H1898" s="160"/>
      <c r="I1898" s="160"/>
      <c r="J1898" s="160"/>
      <c r="K1898" s="203"/>
      <c r="L1898" s="180"/>
      <c r="M1898" s="180"/>
      <c r="N1898" s="180"/>
      <c r="O1898" s="180"/>
      <c r="P1898" s="180"/>
      <c r="Q1898" s="180"/>
      <c r="R1898" s="180"/>
      <c r="S1898" s="204"/>
      <c r="T1898" s="204"/>
      <c r="U1898" s="180"/>
      <c r="V1898" s="180"/>
      <c r="W1898" s="180"/>
      <c r="X1898" s="180"/>
      <c r="Y1898" s="180"/>
      <c r="Z1898" s="180"/>
      <c r="AA1898" s="180"/>
      <c r="AB1898" s="180"/>
      <c r="AC1898" s="180"/>
      <c r="AD1898" s="180"/>
      <c r="AE1898" s="180"/>
      <c r="AF1898" s="180"/>
      <c r="AG1898" s="180"/>
      <c r="AH1898" s="180"/>
    </row>
    <row r="1899" ht="15.75" customHeight="1">
      <c r="A1899" s="201"/>
      <c r="B1899" s="167"/>
      <c r="C1899" s="160"/>
      <c r="D1899" s="167"/>
      <c r="E1899" s="96"/>
      <c r="F1899" s="202"/>
      <c r="G1899" s="160"/>
      <c r="H1899" s="160"/>
      <c r="I1899" s="160"/>
      <c r="J1899" s="160"/>
      <c r="K1899" s="203"/>
      <c r="L1899" s="180"/>
      <c r="M1899" s="180"/>
      <c r="N1899" s="180"/>
      <c r="O1899" s="180"/>
      <c r="P1899" s="180"/>
      <c r="Q1899" s="180"/>
      <c r="R1899" s="180"/>
      <c r="S1899" s="204"/>
      <c r="T1899" s="204"/>
      <c r="U1899" s="180"/>
      <c r="V1899" s="180"/>
      <c r="W1899" s="180"/>
      <c r="X1899" s="180"/>
      <c r="Y1899" s="180"/>
      <c r="Z1899" s="180"/>
      <c r="AA1899" s="180"/>
      <c r="AB1899" s="180"/>
      <c r="AC1899" s="180"/>
      <c r="AD1899" s="180"/>
      <c r="AE1899" s="180"/>
      <c r="AF1899" s="180"/>
      <c r="AG1899" s="180"/>
      <c r="AH1899" s="180"/>
    </row>
    <row r="1900" ht="15.75" customHeight="1">
      <c r="A1900" s="201"/>
      <c r="B1900" s="167"/>
      <c r="C1900" s="160"/>
      <c r="D1900" s="167"/>
      <c r="E1900" s="96"/>
      <c r="F1900" s="202"/>
      <c r="G1900" s="160"/>
      <c r="H1900" s="160"/>
      <c r="I1900" s="160"/>
      <c r="J1900" s="160"/>
      <c r="K1900" s="203"/>
      <c r="L1900" s="180"/>
      <c r="M1900" s="180"/>
      <c r="N1900" s="180"/>
      <c r="O1900" s="180"/>
      <c r="P1900" s="180"/>
      <c r="Q1900" s="180"/>
      <c r="R1900" s="180"/>
      <c r="S1900" s="204"/>
      <c r="T1900" s="204"/>
      <c r="U1900" s="180"/>
      <c r="V1900" s="180"/>
      <c r="W1900" s="180"/>
      <c r="X1900" s="180"/>
      <c r="Y1900" s="180"/>
      <c r="Z1900" s="180"/>
      <c r="AA1900" s="180"/>
      <c r="AB1900" s="180"/>
      <c r="AC1900" s="180"/>
      <c r="AD1900" s="180"/>
      <c r="AE1900" s="180"/>
      <c r="AF1900" s="180"/>
      <c r="AG1900" s="180"/>
      <c r="AH1900" s="180"/>
    </row>
    <row r="1901" ht="15.75" customHeight="1">
      <c r="A1901" s="201"/>
      <c r="B1901" s="167"/>
      <c r="C1901" s="160"/>
      <c r="D1901" s="167"/>
      <c r="E1901" s="96"/>
      <c r="F1901" s="202"/>
      <c r="G1901" s="160"/>
      <c r="H1901" s="160"/>
      <c r="I1901" s="160"/>
      <c r="J1901" s="160"/>
      <c r="K1901" s="203"/>
      <c r="L1901" s="180"/>
      <c r="M1901" s="180"/>
      <c r="N1901" s="180"/>
      <c r="O1901" s="180"/>
      <c r="P1901" s="180"/>
      <c r="Q1901" s="180"/>
      <c r="R1901" s="180"/>
      <c r="S1901" s="204"/>
      <c r="T1901" s="204"/>
      <c r="U1901" s="180"/>
      <c r="V1901" s="180"/>
      <c r="W1901" s="180"/>
      <c r="X1901" s="180"/>
      <c r="Y1901" s="180"/>
      <c r="Z1901" s="180"/>
      <c r="AA1901" s="180"/>
      <c r="AB1901" s="180"/>
      <c r="AC1901" s="180"/>
      <c r="AD1901" s="180"/>
      <c r="AE1901" s="180"/>
      <c r="AF1901" s="180"/>
      <c r="AG1901" s="180"/>
      <c r="AH1901" s="180"/>
    </row>
    <row r="1902" ht="15.75" customHeight="1">
      <c r="A1902" s="201"/>
      <c r="B1902" s="167"/>
      <c r="C1902" s="160"/>
      <c r="D1902" s="167"/>
      <c r="E1902" s="96"/>
      <c r="F1902" s="202"/>
      <c r="G1902" s="160"/>
      <c r="H1902" s="160"/>
      <c r="I1902" s="160"/>
      <c r="J1902" s="160"/>
      <c r="K1902" s="203"/>
      <c r="L1902" s="180"/>
      <c r="M1902" s="180"/>
      <c r="N1902" s="180"/>
      <c r="O1902" s="180"/>
      <c r="P1902" s="180"/>
      <c r="Q1902" s="180"/>
      <c r="R1902" s="180"/>
      <c r="S1902" s="204"/>
      <c r="T1902" s="204"/>
      <c r="U1902" s="180"/>
      <c r="V1902" s="180"/>
      <c r="W1902" s="180"/>
      <c r="X1902" s="180"/>
      <c r="Y1902" s="180"/>
      <c r="Z1902" s="180"/>
      <c r="AA1902" s="180"/>
      <c r="AB1902" s="180"/>
      <c r="AC1902" s="180"/>
      <c r="AD1902" s="180"/>
      <c r="AE1902" s="180"/>
      <c r="AF1902" s="180"/>
      <c r="AG1902" s="180"/>
      <c r="AH1902" s="180"/>
    </row>
    <row r="1903" ht="15.75" customHeight="1">
      <c r="A1903" s="201"/>
      <c r="B1903" s="167"/>
      <c r="C1903" s="160"/>
      <c r="D1903" s="167"/>
      <c r="E1903" s="96"/>
      <c r="F1903" s="202"/>
      <c r="G1903" s="160"/>
      <c r="H1903" s="160"/>
      <c r="I1903" s="160"/>
      <c r="J1903" s="160"/>
      <c r="K1903" s="203"/>
      <c r="L1903" s="180"/>
      <c r="M1903" s="180"/>
      <c r="N1903" s="180"/>
      <c r="O1903" s="180"/>
      <c r="P1903" s="180"/>
      <c r="Q1903" s="180"/>
      <c r="R1903" s="180"/>
      <c r="S1903" s="204"/>
      <c r="T1903" s="204"/>
      <c r="U1903" s="180"/>
      <c r="V1903" s="180"/>
      <c r="W1903" s="180"/>
      <c r="X1903" s="180"/>
      <c r="Y1903" s="180"/>
      <c r="Z1903" s="180"/>
      <c r="AA1903" s="180"/>
      <c r="AB1903" s="180"/>
      <c r="AC1903" s="180"/>
      <c r="AD1903" s="180"/>
      <c r="AE1903" s="180"/>
      <c r="AF1903" s="180"/>
      <c r="AG1903" s="180"/>
      <c r="AH1903" s="180"/>
    </row>
    <row r="1904" ht="15.75" customHeight="1">
      <c r="A1904" s="201"/>
      <c r="B1904" s="167"/>
      <c r="C1904" s="160"/>
      <c r="D1904" s="167"/>
      <c r="E1904" s="96"/>
      <c r="F1904" s="202"/>
      <c r="G1904" s="160"/>
      <c r="H1904" s="160"/>
      <c r="I1904" s="160"/>
      <c r="J1904" s="160"/>
      <c r="K1904" s="203"/>
      <c r="L1904" s="180"/>
      <c r="M1904" s="180"/>
      <c r="N1904" s="180"/>
      <c r="O1904" s="180"/>
      <c r="P1904" s="180"/>
      <c r="Q1904" s="180"/>
      <c r="R1904" s="180"/>
      <c r="S1904" s="204"/>
      <c r="T1904" s="204"/>
      <c r="U1904" s="180"/>
      <c r="V1904" s="180"/>
      <c r="W1904" s="180"/>
      <c r="X1904" s="180"/>
      <c r="Y1904" s="180"/>
      <c r="Z1904" s="180"/>
      <c r="AA1904" s="180"/>
      <c r="AB1904" s="180"/>
      <c r="AC1904" s="180"/>
      <c r="AD1904" s="180"/>
      <c r="AE1904" s="180"/>
      <c r="AF1904" s="180"/>
      <c r="AG1904" s="180"/>
      <c r="AH1904" s="180"/>
    </row>
    <row r="1905" ht="15.75" customHeight="1">
      <c r="A1905" s="201"/>
      <c r="B1905" s="167"/>
      <c r="C1905" s="160"/>
      <c r="D1905" s="167"/>
      <c r="E1905" s="96"/>
      <c r="F1905" s="202"/>
      <c r="G1905" s="160"/>
      <c r="H1905" s="160"/>
      <c r="I1905" s="160"/>
      <c r="J1905" s="160"/>
      <c r="K1905" s="203"/>
      <c r="L1905" s="180"/>
      <c r="M1905" s="180"/>
      <c r="N1905" s="180"/>
      <c r="O1905" s="180"/>
      <c r="P1905" s="180"/>
      <c r="Q1905" s="180"/>
      <c r="R1905" s="180"/>
      <c r="S1905" s="204"/>
      <c r="T1905" s="204"/>
      <c r="U1905" s="180"/>
      <c r="V1905" s="180"/>
      <c r="W1905" s="180"/>
      <c r="X1905" s="180"/>
      <c r="Y1905" s="180"/>
      <c r="Z1905" s="180"/>
      <c r="AA1905" s="180"/>
      <c r="AB1905" s="180"/>
      <c r="AC1905" s="180"/>
      <c r="AD1905" s="180"/>
      <c r="AE1905" s="180"/>
      <c r="AF1905" s="180"/>
      <c r="AG1905" s="180"/>
      <c r="AH1905" s="180"/>
    </row>
    <row r="1906" ht="15.75" customHeight="1">
      <c r="A1906" s="201"/>
      <c r="B1906" s="167"/>
      <c r="C1906" s="160"/>
      <c r="D1906" s="167"/>
      <c r="E1906" s="96"/>
      <c r="F1906" s="202"/>
      <c r="G1906" s="160"/>
      <c r="H1906" s="160"/>
      <c r="I1906" s="160"/>
      <c r="J1906" s="160"/>
      <c r="K1906" s="203"/>
      <c r="L1906" s="180"/>
      <c r="M1906" s="180"/>
      <c r="N1906" s="180"/>
      <c r="O1906" s="180"/>
      <c r="P1906" s="180"/>
      <c r="Q1906" s="180"/>
      <c r="R1906" s="180"/>
      <c r="S1906" s="204"/>
      <c r="T1906" s="204"/>
      <c r="U1906" s="180"/>
      <c r="V1906" s="180"/>
      <c r="W1906" s="180"/>
      <c r="X1906" s="180"/>
      <c r="Y1906" s="180"/>
      <c r="Z1906" s="180"/>
      <c r="AA1906" s="180"/>
      <c r="AB1906" s="180"/>
      <c r="AC1906" s="180"/>
      <c r="AD1906" s="180"/>
      <c r="AE1906" s="180"/>
      <c r="AF1906" s="180"/>
      <c r="AG1906" s="180"/>
      <c r="AH1906" s="180"/>
    </row>
    <row r="1907" ht="15.75" customHeight="1">
      <c r="A1907" s="201"/>
      <c r="B1907" s="167"/>
      <c r="C1907" s="160"/>
      <c r="D1907" s="167"/>
      <c r="E1907" s="96"/>
      <c r="F1907" s="202"/>
      <c r="G1907" s="160"/>
      <c r="H1907" s="160"/>
      <c r="I1907" s="160"/>
      <c r="J1907" s="160"/>
      <c r="K1907" s="203"/>
      <c r="L1907" s="180"/>
      <c r="M1907" s="180"/>
      <c r="N1907" s="180"/>
      <c r="O1907" s="180"/>
      <c r="P1907" s="180"/>
      <c r="Q1907" s="180"/>
      <c r="R1907" s="180"/>
      <c r="S1907" s="204"/>
      <c r="T1907" s="204"/>
      <c r="U1907" s="180"/>
      <c r="V1907" s="180"/>
      <c r="W1907" s="180"/>
      <c r="X1907" s="180"/>
      <c r="Y1907" s="180"/>
      <c r="Z1907" s="180"/>
      <c r="AA1907" s="180"/>
      <c r="AB1907" s="180"/>
      <c r="AC1907" s="180"/>
      <c r="AD1907" s="180"/>
      <c r="AE1907" s="180"/>
      <c r="AF1907" s="180"/>
      <c r="AG1907" s="180"/>
      <c r="AH1907" s="180"/>
    </row>
    <row r="1908" ht="15.75" customHeight="1">
      <c r="A1908" s="201"/>
      <c r="B1908" s="167"/>
      <c r="C1908" s="160"/>
      <c r="D1908" s="167"/>
      <c r="E1908" s="96"/>
      <c r="F1908" s="202"/>
      <c r="G1908" s="160"/>
      <c r="H1908" s="160"/>
      <c r="I1908" s="160"/>
      <c r="J1908" s="160"/>
      <c r="K1908" s="203"/>
      <c r="L1908" s="180"/>
      <c r="M1908" s="180"/>
      <c r="N1908" s="180"/>
      <c r="O1908" s="180"/>
      <c r="P1908" s="180"/>
      <c r="Q1908" s="180"/>
      <c r="R1908" s="180"/>
      <c r="S1908" s="204"/>
      <c r="T1908" s="204"/>
      <c r="U1908" s="180"/>
      <c r="V1908" s="180"/>
      <c r="W1908" s="180"/>
      <c r="X1908" s="180"/>
      <c r="Y1908" s="180"/>
      <c r="Z1908" s="180"/>
      <c r="AA1908" s="180"/>
      <c r="AB1908" s="180"/>
      <c r="AC1908" s="180"/>
      <c r="AD1908" s="180"/>
      <c r="AE1908" s="180"/>
      <c r="AF1908" s="180"/>
      <c r="AG1908" s="180"/>
      <c r="AH1908" s="180"/>
    </row>
    <row r="1909" ht="15.75" customHeight="1">
      <c r="A1909" s="201"/>
      <c r="B1909" s="167"/>
      <c r="C1909" s="160"/>
      <c r="D1909" s="167"/>
      <c r="E1909" s="96"/>
      <c r="F1909" s="202"/>
      <c r="G1909" s="160"/>
      <c r="H1909" s="160"/>
      <c r="I1909" s="160"/>
      <c r="J1909" s="160"/>
      <c r="K1909" s="203"/>
      <c r="L1909" s="180"/>
      <c r="M1909" s="180"/>
      <c r="N1909" s="180"/>
      <c r="O1909" s="180"/>
      <c r="P1909" s="180"/>
      <c r="Q1909" s="180"/>
      <c r="R1909" s="180"/>
      <c r="S1909" s="204"/>
      <c r="T1909" s="204"/>
      <c r="U1909" s="180"/>
      <c r="V1909" s="180"/>
      <c r="W1909" s="180"/>
      <c r="X1909" s="180"/>
      <c r="Y1909" s="180"/>
      <c r="Z1909" s="180"/>
      <c r="AA1909" s="180"/>
      <c r="AB1909" s="180"/>
      <c r="AC1909" s="180"/>
      <c r="AD1909" s="180"/>
      <c r="AE1909" s="180"/>
      <c r="AF1909" s="180"/>
      <c r="AG1909" s="180"/>
      <c r="AH1909" s="180"/>
    </row>
    <row r="1910" ht="15.75" customHeight="1">
      <c r="A1910" s="201"/>
      <c r="B1910" s="167"/>
      <c r="C1910" s="160"/>
      <c r="D1910" s="167"/>
      <c r="E1910" s="96"/>
      <c r="F1910" s="202"/>
      <c r="G1910" s="160"/>
      <c r="H1910" s="160"/>
      <c r="I1910" s="160"/>
      <c r="J1910" s="160"/>
      <c r="K1910" s="203"/>
      <c r="L1910" s="180"/>
      <c r="M1910" s="180"/>
      <c r="N1910" s="180"/>
      <c r="O1910" s="180"/>
      <c r="P1910" s="180"/>
      <c r="Q1910" s="180"/>
      <c r="R1910" s="180"/>
      <c r="S1910" s="204"/>
      <c r="T1910" s="204"/>
      <c r="U1910" s="180"/>
      <c r="V1910" s="180"/>
      <c r="W1910" s="180"/>
      <c r="X1910" s="180"/>
      <c r="Y1910" s="180"/>
      <c r="Z1910" s="180"/>
      <c r="AA1910" s="180"/>
      <c r="AB1910" s="180"/>
      <c r="AC1910" s="180"/>
      <c r="AD1910" s="180"/>
      <c r="AE1910" s="180"/>
      <c r="AF1910" s="180"/>
      <c r="AG1910" s="180"/>
      <c r="AH1910" s="180"/>
    </row>
    <row r="1911" ht="15.75" customHeight="1">
      <c r="A1911" s="201"/>
      <c r="B1911" s="167"/>
      <c r="C1911" s="160"/>
      <c r="D1911" s="167"/>
      <c r="E1911" s="96"/>
      <c r="F1911" s="202"/>
      <c r="G1911" s="160"/>
      <c r="H1911" s="160"/>
      <c r="I1911" s="160"/>
      <c r="J1911" s="160"/>
      <c r="K1911" s="203"/>
      <c r="L1911" s="180"/>
      <c r="M1911" s="180"/>
      <c r="N1911" s="180"/>
      <c r="O1911" s="180"/>
      <c r="P1911" s="180"/>
      <c r="Q1911" s="180"/>
      <c r="R1911" s="180"/>
      <c r="S1911" s="204"/>
      <c r="T1911" s="204"/>
      <c r="U1911" s="180"/>
      <c r="V1911" s="180"/>
      <c r="W1911" s="180"/>
      <c r="X1911" s="180"/>
      <c r="Y1911" s="180"/>
      <c r="Z1911" s="180"/>
      <c r="AA1911" s="180"/>
      <c r="AB1911" s="180"/>
      <c r="AC1911" s="180"/>
      <c r="AD1911" s="180"/>
      <c r="AE1911" s="180"/>
      <c r="AF1911" s="180"/>
      <c r="AG1911" s="180"/>
      <c r="AH1911" s="180"/>
    </row>
    <row r="1912" ht="15.75" customHeight="1">
      <c r="A1912" s="201"/>
      <c r="B1912" s="167"/>
      <c r="C1912" s="160"/>
      <c r="D1912" s="167"/>
      <c r="E1912" s="96"/>
      <c r="F1912" s="202"/>
      <c r="G1912" s="160"/>
      <c r="H1912" s="160"/>
      <c r="I1912" s="160"/>
      <c r="J1912" s="160"/>
      <c r="K1912" s="203"/>
      <c r="L1912" s="180"/>
      <c r="M1912" s="180"/>
      <c r="N1912" s="180"/>
      <c r="O1912" s="180"/>
      <c r="P1912" s="180"/>
      <c r="Q1912" s="180"/>
      <c r="R1912" s="180"/>
      <c r="S1912" s="204"/>
      <c r="T1912" s="204"/>
      <c r="U1912" s="180"/>
      <c r="V1912" s="180"/>
      <c r="W1912" s="180"/>
      <c r="X1912" s="180"/>
      <c r="Y1912" s="180"/>
      <c r="Z1912" s="180"/>
      <c r="AA1912" s="180"/>
      <c r="AB1912" s="180"/>
      <c r="AC1912" s="180"/>
      <c r="AD1912" s="180"/>
      <c r="AE1912" s="180"/>
      <c r="AF1912" s="180"/>
      <c r="AG1912" s="180"/>
      <c r="AH1912" s="180"/>
    </row>
    <row r="1913" ht="15.75" customHeight="1">
      <c r="A1913" s="201"/>
      <c r="B1913" s="167"/>
      <c r="C1913" s="160"/>
      <c r="D1913" s="167"/>
      <c r="E1913" s="96"/>
      <c r="F1913" s="202"/>
      <c r="G1913" s="160"/>
      <c r="H1913" s="160"/>
      <c r="I1913" s="160"/>
      <c r="J1913" s="160"/>
      <c r="K1913" s="203"/>
      <c r="L1913" s="180"/>
      <c r="M1913" s="180"/>
      <c r="N1913" s="180"/>
      <c r="O1913" s="180"/>
      <c r="P1913" s="180"/>
      <c r="Q1913" s="180"/>
      <c r="R1913" s="180"/>
      <c r="S1913" s="204"/>
      <c r="T1913" s="204"/>
      <c r="U1913" s="180"/>
      <c r="V1913" s="180"/>
      <c r="W1913" s="180"/>
      <c r="X1913" s="180"/>
      <c r="Y1913" s="180"/>
      <c r="Z1913" s="180"/>
      <c r="AA1913" s="180"/>
      <c r="AB1913" s="180"/>
      <c r="AC1913" s="180"/>
      <c r="AD1913" s="180"/>
      <c r="AE1913" s="180"/>
      <c r="AF1913" s="180"/>
      <c r="AG1913" s="180"/>
      <c r="AH1913" s="180"/>
    </row>
    <row r="1914" ht="15.75" customHeight="1">
      <c r="A1914" s="201"/>
      <c r="B1914" s="167"/>
      <c r="C1914" s="160"/>
      <c r="D1914" s="167"/>
      <c r="E1914" s="96"/>
      <c r="F1914" s="202"/>
      <c r="G1914" s="160"/>
      <c r="H1914" s="160"/>
      <c r="I1914" s="160"/>
      <c r="J1914" s="160"/>
      <c r="K1914" s="203"/>
      <c r="L1914" s="180"/>
      <c r="M1914" s="180"/>
      <c r="N1914" s="180"/>
      <c r="O1914" s="180"/>
      <c r="P1914" s="180"/>
      <c r="Q1914" s="180"/>
      <c r="R1914" s="180"/>
      <c r="S1914" s="204"/>
      <c r="T1914" s="204"/>
      <c r="U1914" s="180"/>
      <c r="V1914" s="180"/>
      <c r="W1914" s="180"/>
      <c r="X1914" s="180"/>
      <c r="Y1914" s="180"/>
      <c r="Z1914" s="180"/>
      <c r="AA1914" s="180"/>
      <c r="AB1914" s="180"/>
      <c r="AC1914" s="180"/>
      <c r="AD1914" s="180"/>
      <c r="AE1914" s="180"/>
      <c r="AF1914" s="180"/>
      <c r="AG1914" s="180"/>
      <c r="AH1914" s="180"/>
    </row>
    <row r="1915" ht="15.75" customHeight="1">
      <c r="A1915" s="201"/>
      <c r="B1915" s="167"/>
      <c r="C1915" s="160"/>
      <c r="D1915" s="167"/>
      <c r="E1915" s="96"/>
      <c r="F1915" s="202"/>
      <c r="G1915" s="160"/>
      <c r="H1915" s="160"/>
      <c r="I1915" s="160"/>
      <c r="J1915" s="160"/>
      <c r="K1915" s="203"/>
      <c r="L1915" s="180"/>
      <c r="M1915" s="180"/>
      <c r="N1915" s="180"/>
      <c r="O1915" s="180"/>
      <c r="P1915" s="180"/>
      <c r="Q1915" s="180"/>
      <c r="R1915" s="180"/>
      <c r="S1915" s="204"/>
      <c r="T1915" s="204"/>
      <c r="U1915" s="180"/>
      <c r="V1915" s="180"/>
      <c r="W1915" s="180"/>
      <c r="X1915" s="180"/>
      <c r="Y1915" s="180"/>
      <c r="Z1915" s="180"/>
      <c r="AA1915" s="180"/>
      <c r="AB1915" s="180"/>
      <c r="AC1915" s="180"/>
      <c r="AD1915" s="180"/>
      <c r="AE1915" s="180"/>
      <c r="AF1915" s="180"/>
      <c r="AG1915" s="180"/>
      <c r="AH1915" s="180"/>
    </row>
    <row r="1916" ht="15.75" customHeight="1">
      <c r="A1916" s="201"/>
      <c r="B1916" s="167"/>
      <c r="C1916" s="160"/>
      <c r="D1916" s="167"/>
      <c r="E1916" s="96"/>
      <c r="F1916" s="202"/>
      <c r="G1916" s="160"/>
      <c r="H1916" s="160"/>
      <c r="I1916" s="160"/>
      <c r="J1916" s="160"/>
      <c r="K1916" s="203"/>
      <c r="L1916" s="180"/>
      <c r="M1916" s="180"/>
      <c r="N1916" s="180"/>
      <c r="O1916" s="180"/>
      <c r="P1916" s="180"/>
      <c r="Q1916" s="180"/>
      <c r="R1916" s="180"/>
      <c r="S1916" s="204"/>
      <c r="T1916" s="204"/>
      <c r="U1916" s="180"/>
      <c r="V1916" s="180"/>
      <c r="W1916" s="180"/>
      <c r="X1916" s="180"/>
      <c r="Y1916" s="180"/>
      <c r="Z1916" s="180"/>
      <c r="AA1916" s="180"/>
      <c r="AB1916" s="180"/>
      <c r="AC1916" s="180"/>
      <c r="AD1916" s="180"/>
      <c r="AE1916" s="180"/>
      <c r="AF1916" s="180"/>
      <c r="AG1916" s="180"/>
      <c r="AH1916" s="180"/>
    </row>
    <row r="1917" ht="15.75" customHeight="1">
      <c r="A1917" s="201"/>
      <c r="B1917" s="167"/>
      <c r="C1917" s="160"/>
      <c r="D1917" s="167"/>
      <c r="E1917" s="96"/>
      <c r="F1917" s="202"/>
      <c r="G1917" s="160"/>
      <c r="H1917" s="160"/>
      <c r="I1917" s="160"/>
      <c r="J1917" s="160"/>
      <c r="K1917" s="203"/>
      <c r="L1917" s="180"/>
      <c r="M1917" s="180"/>
      <c r="N1917" s="180"/>
      <c r="O1917" s="180"/>
      <c r="P1917" s="180"/>
      <c r="Q1917" s="180"/>
      <c r="R1917" s="180"/>
      <c r="S1917" s="204"/>
      <c r="T1917" s="204"/>
      <c r="U1917" s="180"/>
      <c r="V1917" s="180"/>
      <c r="W1917" s="180"/>
      <c r="X1917" s="180"/>
      <c r="Y1917" s="180"/>
      <c r="Z1917" s="180"/>
      <c r="AA1917" s="180"/>
      <c r="AB1917" s="180"/>
      <c r="AC1917" s="180"/>
      <c r="AD1917" s="180"/>
      <c r="AE1917" s="180"/>
      <c r="AF1917" s="180"/>
      <c r="AG1917" s="180"/>
      <c r="AH1917" s="180"/>
    </row>
    <row r="1918" ht="15.75" customHeight="1">
      <c r="A1918" s="201"/>
      <c r="B1918" s="167"/>
      <c r="C1918" s="160"/>
      <c r="D1918" s="167"/>
      <c r="E1918" s="96"/>
      <c r="F1918" s="202"/>
      <c r="G1918" s="160"/>
      <c r="H1918" s="160"/>
      <c r="I1918" s="160"/>
      <c r="J1918" s="160"/>
      <c r="K1918" s="203"/>
      <c r="L1918" s="180"/>
      <c r="M1918" s="180"/>
      <c r="N1918" s="180"/>
      <c r="O1918" s="180"/>
      <c r="P1918" s="180"/>
      <c r="Q1918" s="180"/>
      <c r="R1918" s="180"/>
      <c r="S1918" s="204"/>
      <c r="T1918" s="204"/>
      <c r="U1918" s="180"/>
      <c r="V1918" s="180"/>
      <c r="W1918" s="180"/>
      <c r="X1918" s="180"/>
      <c r="Y1918" s="180"/>
      <c r="Z1918" s="180"/>
      <c r="AA1918" s="180"/>
      <c r="AB1918" s="180"/>
      <c r="AC1918" s="180"/>
      <c r="AD1918" s="180"/>
      <c r="AE1918" s="180"/>
      <c r="AF1918" s="180"/>
      <c r="AG1918" s="180"/>
      <c r="AH1918" s="180"/>
    </row>
    <row r="1919" ht="15.75" customHeight="1">
      <c r="A1919" s="201"/>
      <c r="B1919" s="167"/>
      <c r="C1919" s="160"/>
      <c r="D1919" s="167"/>
      <c r="E1919" s="96"/>
      <c r="F1919" s="202"/>
      <c r="G1919" s="160"/>
      <c r="H1919" s="160"/>
      <c r="I1919" s="160"/>
      <c r="J1919" s="160"/>
      <c r="K1919" s="203"/>
      <c r="L1919" s="180"/>
      <c r="M1919" s="180"/>
      <c r="N1919" s="180"/>
      <c r="O1919" s="180"/>
      <c r="P1919" s="180"/>
      <c r="Q1919" s="180"/>
      <c r="R1919" s="180"/>
      <c r="S1919" s="204"/>
      <c r="T1919" s="204"/>
      <c r="U1919" s="180"/>
      <c r="V1919" s="180"/>
      <c r="W1919" s="180"/>
      <c r="X1919" s="180"/>
      <c r="Y1919" s="180"/>
      <c r="Z1919" s="180"/>
      <c r="AA1919" s="180"/>
      <c r="AB1919" s="180"/>
      <c r="AC1919" s="180"/>
      <c r="AD1919" s="180"/>
      <c r="AE1919" s="180"/>
      <c r="AF1919" s="180"/>
      <c r="AG1919" s="180"/>
      <c r="AH1919" s="180"/>
    </row>
    <row r="1920" ht="15.75" customHeight="1">
      <c r="A1920" s="201"/>
      <c r="B1920" s="167"/>
      <c r="C1920" s="160"/>
      <c r="D1920" s="167"/>
      <c r="E1920" s="96"/>
      <c r="F1920" s="202"/>
      <c r="G1920" s="160"/>
      <c r="H1920" s="160"/>
      <c r="I1920" s="160"/>
      <c r="J1920" s="160"/>
      <c r="K1920" s="203"/>
      <c r="L1920" s="180"/>
      <c r="M1920" s="180"/>
      <c r="N1920" s="180"/>
      <c r="O1920" s="180"/>
      <c r="P1920" s="180"/>
      <c r="Q1920" s="180"/>
      <c r="R1920" s="180"/>
      <c r="S1920" s="204"/>
      <c r="T1920" s="204"/>
      <c r="U1920" s="180"/>
      <c r="V1920" s="180"/>
      <c r="W1920" s="180"/>
      <c r="X1920" s="180"/>
      <c r="Y1920" s="180"/>
      <c r="Z1920" s="180"/>
      <c r="AA1920" s="180"/>
      <c r="AB1920" s="180"/>
      <c r="AC1920" s="180"/>
      <c r="AD1920" s="180"/>
      <c r="AE1920" s="180"/>
      <c r="AF1920" s="180"/>
      <c r="AG1920" s="180"/>
      <c r="AH1920" s="180"/>
    </row>
    <row r="1921" ht="15.75" customHeight="1">
      <c r="A1921" s="201"/>
      <c r="B1921" s="167"/>
      <c r="C1921" s="160"/>
      <c r="D1921" s="167"/>
      <c r="E1921" s="96"/>
      <c r="F1921" s="202"/>
      <c r="G1921" s="160"/>
      <c r="H1921" s="160"/>
      <c r="I1921" s="160"/>
      <c r="J1921" s="160"/>
      <c r="K1921" s="203"/>
      <c r="L1921" s="180"/>
      <c r="M1921" s="180"/>
      <c r="N1921" s="180"/>
      <c r="O1921" s="180"/>
      <c r="P1921" s="180"/>
      <c r="Q1921" s="180"/>
      <c r="R1921" s="180"/>
      <c r="S1921" s="204"/>
      <c r="T1921" s="204"/>
      <c r="U1921" s="180"/>
      <c r="V1921" s="180"/>
      <c r="W1921" s="180"/>
      <c r="X1921" s="180"/>
      <c r="Y1921" s="180"/>
      <c r="Z1921" s="180"/>
      <c r="AA1921" s="180"/>
      <c r="AB1921" s="180"/>
      <c r="AC1921" s="180"/>
      <c r="AD1921" s="180"/>
      <c r="AE1921" s="180"/>
      <c r="AF1921" s="180"/>
      <c r="AG1921" s="180"/>
      <c r="AH1921" s="180"/>
    </row>
    <row r="1922" ht="15.75" customHeight="1">
      <c r="A1922" s="201"/>
      <c r="B1922" s="167"/>
      <c r="C1922" s="160"/>
      <c r="D1922" s="167"/>
      <c r="E1922" s="96"/>
      <c r="F1922" s="202"/>
      <c r="G1922" s="160"/>
      <c r="H1922" s="160"/>
      <c r="I1922" s="160"/>
      <c r="J1922" s="160"/>
      <c r="K1922" s="203"/>
      <c r="L1922" s="180"/>
      <c r="M1922" s="180"/>
      <c r="N1922" s="180"/>
      <c r="O1922" s="180"/>
      <c r="P1922" s="180"/>
      <c r="Q1922" s="180"/>
      <c r="R1922" s="180"/>
      <c r="S1922" s="204"/>
      <c r="T1922" s="204"/>
      <c r="U1922" s="180"/>
      <c r="V1922" s="180"/>
      <c r="W1922" s="180"/>
      <c r="X1922" s="180"/>
      <c r="Y1922" s="180"/>
      <c r="Z1922" s="180"/>
      <c r="AA1922" s="180"/>
      <c r="AB1922" s="180"/>
      <c r="AC1922" s="180"/>
      <c r="AD1922" s="180"/>
      <c r="AE1922" s="180"/>
      <c r="AF1922" s="180"/>
      <c r="AG1922" s="180"/>
      <c r="AH1922" s="180"/>
    </row>
    <row r="1923" ht="15.75" customHeight="1">
      <c r="A1923" s="201"/>
      <c r="B1923" s="167"/>
      <c r="C1923" s="160"/>
      <c r="D1923" s="167"/>
      <c r="E1923" s="96"/>
      <c r="F1923" s="202"/>
      <c r="G1923" s="160"/>
      <c r="H1923" s="160"/>
      <c r="I1923" s="160"/>
      <c r="J1923" s="160"/>
      <c r="K1923" s="203"/>
      <c r="L1923" s="180"/>
      <c r="M1923" s="180"/>
      <c r="N1923" s="180"/>
      <c r="O1923" s="180"/>
      <c r="P1923" s="180"/>
      <c r="Q1923" s="180"/>
      <c r="R1923" s="180"/>
      <c r="S1923" s="204"/>
      <c r="T1923" s="204"/>
      <c r="U1923" s="180"/>
      <c r="V1923" s="180"/>
      <c r="W1923" s="180"/>
      <c r="X1923" s="180"/>
      <c r="Y1923" s="180"/>
      <c r="Z1923" s="180"/>
      <c r="AA1923" s="180"/>
      <c r="AB1923" s="180"/>
      <c r="AC1923" s="180"/>
      <c r="AD1923" s="180"/>
      <c r="AE1923" s="180"/>
      <c r="AF1923" s="180"/>
      <c r="AG1923" s="180"/>
      <c r="AH1923" s="180"/>
    </row>
    <row r="1924" ht="15.75" customHeight="1">
      <c r="A1924" s="201"/>
      <c r="B1924" s="167"/>
      <c r="C1924" s="160"/>
      <c r="D1924" s="167"/>
      <c r="E1924" s="96"/>
      <c r="F1924" s="202"/>
      <c r="G1924" s="160"/>
      <c r="H1924" s="160"/>
      <c r="I1924" s="160"/>
      <c r="J1924" s="160"/>
      <c r="K1924" s="203"/>
      <c r="L1924" s="180"/>
      <c r="M1924" s="180"/>
      <c r="N1924" s="180"/>
      <c r="O1924" s="180"/>
      <c r="P1924" s="180"/>
      <c r="Q1924" s="180"/>
      <c r="R1924" s="180"/>
      <c r="S1924" s="204"/>
      <c r="T1924" s="204"/>
      <c r="U1924" s="180"/>
      <c r="V1924" s="180"/>
      <c r="W1924" s="180"/>
      <c r="X1924" s="180"/>
      <c r="Y1924" s="180"/>
      <c r="Z1924" s="180"/>
      <c r="AA1924" s="180"/>
      <c r="AB1924" s="180"/>
      <c r="AC1924" s="180"/>
      <c r="AD1924" s="180"/>
      <c r="AE1924" s="180"/>
      <c r="AF1924" s="180"/>
      <c r="AG1924" s="180"/>
      <c r="AH1924" s="180"/>
    </row>
    <row r="1925" ht="15.75" customHeight="1">
      <c r="A1925" s="201"/>
      <c r="B1925" s="167"/>
      <c r="C1925" s="160"/>
      <c r="D1925" s="167"/>
      <c r="E1925" s="96"/>
      <c r="F1925" s="202"/>
      <c r="G1925" s="160"/>
      <c r="H1925" s="160"/>
      <c r="I1925" s="160"/>
      <c r="J1925" s="160"/>
      <c r="K1925" s="203"/>
      <c r="L1925" s="180"/>
      <c r="M1925" s="180"/>
      <c r="N1925" s="180"/>
      <c r="O1925" s="180"/>
      <c r="P1925" s="180"/>
      <c r="Q1925" s="180"/>
      <c r="R1925" s="180"/>
      <c r="S1925" s="204"/>
      <c r="T1925" s="204"/>
      <c r="U1925" s="180"/>
      <c r="V1925" s="180"/>
      <c r="W1925" s="180"/>
      <c r="X1925" s="180"/>
      <c r="Y1925" s="180"/>
      <c r="Z1925" s="180"/>
      <c r="AA1925" s="180"/>
      <c r="AB1925" s="180"/>
      <c r="AC1925" s="180"/>
      <c r="AD1925" s="180"/>
      <c r="AE1925" s="180"/>
      <c r="AF1925" s="180"/>
      <c r="AG1925" s="180"/>
      <c r="AH1925" s="180"/>
    </row>
    <row r="1926" ht="15.75" customHeight="1">
      <c r="A1926" s="201"/>
      <c r="B1926" s="167"/>
      <c r="C1926" s="160"/>
      <c r="D1926" s="167"/>
      <c r="E1926" s="96"/>
      <c r="F1926" s="202"/>
      <c r="G1926" s="160"/>
      <c r="H1926" s="160"/>
      <c r="I1926" s="160"/>
      <c r="J1926" s="160"/>
      <c r="K1926" s="203"/>
      <c r="L1926" s="180"/>
      <c r="M1926" s="180"/>
      <c r="N1926" s="180"/>
      <c r="O1926" s="180"/>
      <c r="P1926" s="180"/>
      <c r="Q1926" s="180"/>
      <c r="R1926" s="180"/>
      <c r="S1926" s="204"/>
      <c r="T1926" s="204"/>
      <c r="U1926" s="180"/>
      <c r="V1926" s="180"/>
      <c r="W1926" s="180"/>
      <c r="X1926" s="180"/>
      <c r="Y1926" s="180"/>
      <c r="Z1926" s="180"/>
      <c r="AA1926" s="180"/>
      <c r="AB1926" s="180"/>
      <c r="AC1926" s="180"/>
      <c r="AD1926" s="180"/>
      <c r="AE1926" s="180"/>
      <c r="AF1926" s="180"/>
      <c r="AG1926" s="180"/>
      <c r="AH1926" s="180"/>
    </row>
    <row r="1927" ht="15.75" customHeight="1">
      <c r="A1927" s="201"/>
      <c r="B1927" s="167"/>
      <c r="C1927" s="160"/>
      <c r="D1927" s="167"/>
      <c r="E1927" s="96"/>
      <c r="F1927" s="202"/>
      <c r="G1927" s="160"/>
      <c r="H1927" s="160"/>
      <c r="I1927" s="160"/>
      <c r="J1927" s="160"/>
      <c r="K1927" s="203"/>
      <c r="L1927" s="180"/>
      <c r="M1927" s="180"/>
      <c r="N1927" s="180"/>
      <c r="O1927" s="180"/>
      <c r="P1927" s="180"/>
      <c r="Q1927" s="180"/>
      <c r="R1927" s="180"/>
      <c r="S1927" s="204"/>
      <c r="T1927" s="204"/>
      <c r="U1927" s="180"/>
      <c r="V1927" s="180"/>
      <c r="W1927" s="180"/>
      <c r="X1927" s="180"/>
      <c r="Y1927" s="180"/>
      <c r="Z1927" s="180"/>
      <c r="AA1927" s="180"/>
      <c r="AB1927" s="180"/>
      <c r="AC1927" s="180"/>
      <c r="AD1927" s="180"/>
      <c r="AE1927" s="180"/>
      <c r="AF1927" s="180"/>
      <c r="AG1927" s="180"/>
      <c r="AH1927" s="180"/>
    </row>
    <row r="1928" ht="15.75" customHeight="1">
      <c r="A1928" s="201"/>
      <c r="B1928" s="167"/>
      <c r="C1928" s="160"/>
      <c r="D1928" s="167"/>
      <c r="E1928" s="96"/>
      <c r="F1928" s="202"/>
      <c r="G1928" s="160"/>
      <c r="H1928" s="160"/>
      <c r="I1928" s="160"/>
      <c r="J1928" s="160"/>
      <c r="K1928" s="203"/>
      <c r="L1928" s="180"/>
      <c r="M1928" s="180"/>
      <c r="N1928" s="180"/>
      <c r="O1928" s="180"/>
      <c r="P1928" s="180"/>
      <c r="Q1928" s="180"/>
      <c r="R1928" s="180"/>
      <c r="S1928" s="204"/>
      <c r="T1928" s="204"/>
      <c r="U1928" s="180"/>
      <c r="V1928" s="180"/>
      <c r="W1928" s="180"/>
      <c r="X1928" s="180"/>
      <c r="Y1928" s="180"/>
      <c r="Z1928" s="180"/>
      <c r="AA1928" s="180"/>
      <c r="AB1928" s="180"/>
      <c r="AC1928" s="180"/>
      <c r="AD1928" s="180"/>
      <c r="AE1928" s="180"/>
      <c r="AF1928" s="180"/>
      <c r="AG1928" s="180"/>
      <c r="AH1928" s="180"/>
    </row>
    <row r="1929" ht="15.75" customHeight="1">
      <c r="A1929" s="201"/>
      <c r="B1929" s="167"/>
      <c r="C1929" s="160"/>
      <c r="D1929" s="167"/>
      <c r="E1929" s="96"/>
      <c r="F1929" s="202"/>
      <c r="G1929" s="160"/>
      <c r="H1929" s="160"/>
      <c r="I1929" s="160"/>
      <c r="J1929" s="160"/>
      <c r="K1929" s="203"/>
      <c r="L1929" s="180"/>
      <c r="M1929" s="180"/>
      <c r="N1929" s="180"/>
      <c r="O1929" s="180"/>
      <c r="P1929" s="180"/>
      <c r="Q1929" s="180"/>
      <c r="R1929" s="180"/>
      <c r="S1929" s="204"/>
      <c r="T1929" s="204"/>
      <c r="U1929" s="180"/>
      <c r="V1929" s="180"/>
      <c r="W1929" s="180"/>
      <c r="X1929" s="180"/>
      <c r="Y1929" s="180"/>
      <c r="Z1929" s="180"/>
      <c r="AA1929" s="180"/>
      <c r="AB1929" s="180"/>
      <c r="AC1929" s="180"/>
      <c r="AD1929" s="180"/>
      <c r="AE1929" s="180"/>
      <c r="AF1929" s="180"/>
      <c r="AG1929" s="180"/>
      <c r="AH1929" s="180"/>
    </row>
    <row r="1930" ht="15.75" customHeight="1">
      <c r="A1930" s="201"/>
      <c r="B1930" s="167"/>
      <c r="C1930" s="160"/>
      <c r="D1930" s="167"/>
      <c r="E1930" s="96"/>
      <c r="F1930" s="202"/>
      <c r="G1930" s="160"/>
      <c r="H1930" s="160"/>
      <c r="I1930" s="160"/>
      <c r="J1930" s="160"/>
      <c r="K1930" s="203"/>
      <c r="L1930" s="180"/>
      <c r="M1930" s="180"/>
      <c r="N1930" s="180"/>
      <c r="O1930" s="180"/>
      <c r="P1930" s="180"/>
      <c r="Q1930" s="180"/>
      <c r="R1930" s="180"/>
      <c r="S1930" s="204"/>
      <c r="T1930" s="204"/>
      <c r="U1930" s="180"/>
      <c r="V1930" s="180"/>
      <c r="W1930" s="180"/>
      <c r="X1930" s="180"/>
      <c r="Y1930" s="180"/>
      <c r="Z1930" s="180"/>
      <c r="AA1930" s="180"/>
      <c r="AB1930" s="180"/>
      <c r="AC1930" s="180"/>
      <c r="AD1930" s="180"/>
      <c r="AE1930" s="180"/>
      <c r="AF1930" s="180"/>
      <c r="AG1930" s="180"/>
      <c r="AH1930" s="180"/>
    </row>
    <row r="1931" ht="15.75" customHeight="1">
      <c r="A1931" s="201"/>
      <c r="B1931" s="167"/>
      <c r="C1931" s="160"/>
      <c r="D1931" s="167"/>
      <c r="E1931" s="96"/>
      <c r="F1931" s="202"/>
      <c r="G1931" s="160"/>
      <c r="H1931" s="160"/>
      <c r="I1931" s="160"/>
      <c r="J1931" s="160"/>
      <c r="K1931" s="203"/>
      <c r="L1931" s="180"/>
      <c r="M1931" s="180"/>
      <c r="N1931" s="180"/>
      <c r="O1931" s="180"/>
      <c r="P1931" s="180"/>
      <c r="Q1931" s="180"/>
      <c r="R1931" s="180"/>
      <c r="S1931" s="204"/>
      <c r="T1931" s="204"/>
      <c r="U1931" s="180"/>
      <c r="V1931" s="180"/>
      <c r="W1931" s="180"/>
      <c r="X1931" s="180"/>
      <c r="Y1931" s="180"/>
      <c r="Z1931" s="180"/>
      <c r="AA1931" s="180"/>
      <c r="AB1931" s="180"/>
      <c r="AC1931" s="180"/>
      <c r="AD1931" s="180"/>
      <c r="AE1931" s="180"/>
      <c r="AF1931" s="180"/>
      <c r="AG1931" s="180"/>
      <c r="AH1931" s="180"/>
    </row>
    <row r="1932" ht="15.75" customHeight="1">
      <c r="A1932" s="201"/>
      <c r="B1932" s="167"/>
      <c r="C1932" s="160"/>
      <c r="D1932" s="167"/>
      <c r="E1932" s="96"/>
      <c r="F1932" s="202"/>
      <c r="G1932" s="160"/>
      <c r="H1932" s="160"/>
      <c r="I1932" s="160"/>
      <c r="J1932" s="160"/>
      <c r="K1932" s="203"/>
      <c r="L1932" s="180"/>
      <c r="M1932" s="180"/>
      <c r="N1932" s="180"/>
      <c r="O1932" s="180"/>
      <c r="P1932" s="180"/>
      <c r="Q1932" s="180"/>
      <c r="R1932" s="180"/>
      <c r="S1932" s="204"/>
      <c r="T1932" s="204"/>
      <c r="U1932" s="180"/>
      <c r="V1932" s="180"/>
      <c r="W1932" s="180"/>
      <c r="X1932" s="180"/>
      <c r="Y1932" s="180"/>
      <c r="Z1932" s="180"/>
      <c r="AA1932" s="180"/>
      <c r="AB1932" s="180"/>
      <c r="AC1932" s="180"/>
      <c r="AD1932" s="180"/>
      <c r="AE1932" s="180"/>
      <c r="AF1932" s="180"/>
      <c r="AG1932" s="180"/>
      <c r="AH1932" s="180"/>
    </row>
    <row r="1933" ht="15.75" customHeight="1">
      <c r="A1933" s="201"/>
      <c r="B1933" s="167"/>
      <c r="C1933" s="160"/>
      <c r="D1933" s="167"/>
      <c r="E1933" s="96"/>
      <c r="F1933" s="202"/>
      <c r="G1933" s="160"/>
      <c r="H1933" s="160"/>
      <c r="I1933" s="160"/>
      <c r="J1933" s="160"/>
      <c r="K1933" s="203"/>
      <c r="L1933" s="180"/>
      <c r="M1933" s="180"/>
      <c r="N1933" s="180"/>
      <c r="O1933" s="180"/>
      <c r="P1933" s="180"/>
      <c r="Q1933" s="180"/>
      <c r="R1933" s="180"/>
      <c r="S1933" s="204"/>
      <c r="T1933" s="204"/>
      <c r="U1933" s="180"/>
      <c r="V1933" s="180"/>
      <c r="W1933" s="180"/>
      <c r="X1933" s="180"/>
      <c r="Y1933" s="180"/>
      <c r="Z1933" s="180"/>
      <c r="AA1933" s="180"/>
      <c r="AB1933" s="180"/>
      <c r="AC1933" s="180"/>
      <c r="AD1933" s="180"/>
      <c r="AE1933" s="180"/>
      <c r="AF1933" s="180"/>
      <c r="AG1933" s="180"/>
      <c r="AH1933" s="180"/>
    </row>
    <row r="1934" ht="15.75" customHeight="1">
      <c r="A1934" s="201"/>
      <c r="B1934" s="167"/>
      <c r="C1934" s="160"/>
      <c r="D1934" s="167"/>
      <c r="E1934" s="96"/>
      <c r="F1934" s="202"/>
      <c r="G1934" s="160"/>
      <c r="H1934" s="160"/>
      <c r="I1934" s="160"/>
      <c r="J1934" s="160"/>
      <c r="K1934" s="203"/>
      <c r="L1934" s="180"/>
      <c r="M1934" s="180"/>
      <c r="N1934" s="180"/>
      <c r="O1934" s="180"/>
      <c r="P1934" s="180"/>
      <c r="Q1934" s="180"/>
      <c r="R1934" s="180"/>
      <c r="S1934" s="204"/>
      <c r="T1934" s="204"/>
      <c r="U1934" s="180"/>
      <c r="V1934" s="180"/>
      <c r="W1934" s="180"/>
      <c r="X1934" s="180"/>
      <c r="Y1934" s="180"/>
      <c r="Z1934" s="180"/>
      <c r="AA1934" s="180"/>
      <c r="AB1934" s="180"/>
      <c r="AC1934" s="180"/>
      <c r="AD1934" s="180"/>
      <c r="AE1934" s="180"/>
      <c r="AF1934" s="180"/>
      <c r="AG1934" s="180"/>
      <c r="AH1934" s="180"/>
    </row>
    <row r="1935" ht="15.75" customHeight="1">
      <c r="A1935" s="201"/>
      <c r="B1935" s="167"/>
      <c r="C1935" s="160"/>
      <c r="D1935" s="167"/>
      <c r="E1935" s="96"/>
      <c r="F1935" s="202"/>
      <c r="G1935" s="160"/>
      <c r="H1935" s="160"/>
      <c r="I1935" s="160"/>
      <c r="J1935" s="160"/>
      <c r="K1935" s="203"/>
      <c r="L1935" s="180"/>
      <c r="M1935" s="180"/>
      <c r="N1935" s="180"/>
      <c r="O1935" s="180"/>
      <c r="P1935" s="180"/>
      <c r="Q1935" s="180"/>
      <c r="R1935" s="180"/>
      <c r="S1935" s="204"/>
      <c r="T1935" s="204"/>
      <c r="U1935" s="180"/>
      <c r="V1935" s="180"/>
      <c r="W1935" s="180"/>
      <c r="X1935" s="180"/>
      <c r="Y1935" s="180"/>
      <c r="Z1935" s="180"/>
      <c r="AA1935" s="180"/>
      <c r="AB1935" s="180"/>
      <c r="AC1935" s="180"/>
      <c r="AD1935" s="180"/>
      <c r="AE1935" s="180"/>
      <c r="AF1935" s="180"/>
      <c r="AG1935" s="180"/>
      <c r="AH1935" s="180"/>
    </row>
    <row r="1936" ht="15.75" customHeight="1">
      <c r="A1936" s="201"/>
      <c r="B1936" s="167"/>
      <c r="C1936" s="160"/>
      <c r="D1936" s="167"/>
      <c r="E1936" s="96"/>
      <c r="F1936" s="202"/>
      <c r="G1936" s="160"/>
      <c r="H1936" s="160"/>
      <c r="I1936" s="160"/>
      <c r="J1936" s="160"/>
      <c r="K1936" s="203"/>
      <c r="L1936" s="180"/>
      <c r="M1936" s="180"/>
      <c r="N1936" s="180"/>
      <c r="O1936" s="180"/>
      <c r="P1936" s="180"/>
      <c r="Q1936" s="180"/>
      <c r="R1936" s="180"/>
      <c r="S1936" s="204"/>
      <c r="T1936" s="204"/>
      <c r="U1936" s="180"/>
      <c r="V1936" s="180"/>
      <c r="W1936" s="180"/>
      <c r="X1936" s="180"/>
      <c r="Y1936" s="180"/>
      <c r="Z1936" s="180"/>
      <c r="AA1936" s="180"/>
      <c r="AB1936" s="180"/>
      <c r="AC1936" s="180"/>
      <c r="AD1936" s="180"/>
      <c r="AE1936" s="180"/>
      <c r="AF1936" s="180"/>
      <c r="AG1936" s="180"/>
      <c r="AH1936" s="180"/>
    </row>
    <row r="1937" ht="15.75" customHeight="1">
      <c r="A1937" s="201"/>
      <c r="B1937" s="167"/>
      <c r="C1937" s="160"/>
      <c r="D1937" s="167"/>
      <c r="E1937" s="96"/>
      <c r="F1937" s="202"/>
      <c r="G1937" s="160"/>
      <c r="H1937" s="160"/>
      <c r="I1937" s="160"/>
      <c r="J1937" s="160"/>
      <c r="K1937" s="203"/>
      <c r="L1937" s="180"/>
      <c r="M1937" s="180"/>
      <c r="N1937" s="180"/>
      <c r="O1937" s="180"/>
      <c r="P1937" s="180"/>
      <c r="Q1937" s="180"/>
      <c r="R1937" s="180"/>
      <c r="S1937" s="204"/>
      <c r="T1937" s="204"/>
      <c r="U1937" s="180"/>
      <c r="V1937" s="180"/>
      <c r="W1937" s="180"/>
      <c r="X1937" s="180"/>
      <c r="Y1937" s="180"/>
      <c r="Z1937" s="180"/>
      <c r="AA1937" s="180"/>
      <c r="AB1937" s="180"/>
      <c r="AC1937" s="180"/>
      <c r="AD1937" s="180"/>
      <c r="AE1937" s="180"/>
      <c r="AF1937" s="180"/>
      <c r="AG1937" s="180"/>
      <c r="AH1937" s="180"/>
    </row>
    <row r="1938" ht="15.75" customHeight="1">
      <c r="A1938" s="201"/>
      <c r="B1938" s="167"/>
      <c r="C1938" s="160"/>
      <c r="D1938" s="167"/>
      <c r="E1938" s="96"/>
      <c r="F1938" s="202"/>
      <c r="G1938" s="160"/>
      <c r="H1938" s="160"/>
      <c r="I1938" s="160"/>
      <c r="J1938" s="160"/>
      <c r="K1938" s="203"/>
      <c r="L1938" s="180"/>
      <c r="M1938" s="180"/>
      <c r="N1938" s="180"/>
      <c r="O1938" s="180"/>
      <c r="P1938" s="180"/>
      <c r="Q1938" s="180"/>
      <c r="R1938" s="180"/>
      <c r="S1938" s="204"/>
      <c r="T1938" s="204"/>
      <c r="U1938" s="180"/>
      <c r="V1938" s="180"/>
      <c r="W1938" s="180"/>
      <c r="X1938" s="180"/>
      <c r="Y1938" s="180"/>
      <c r="Z1938" s="180"/>
      <c r="AA1938" s="180"/>
      <c r="AB1938" s="180"/>
      <c r="AC1938" s="180"/>
      <c r="AD1938" s="180"/>
      <c r="AE1938" s="180"/>
      <c r="AF1938" s="180"/>
      <c r="AG1938" s="180"/>
      <c r="AH1938" s="180"/>
    </row>
    <row r="1939" ht="15.75" customHeight="1">
      <c r="A1939" s="201"/>
      <c r="B1939" s="167"/>
      <c r="C1939" s="160"/>
      <c r="D1939" s="167"/>
      <c r="E1939" s="96"/>
      <c r="F1939" s="202"/>
      <c r="G1939" s="160"/>
      <c r="H1939" s="160"/>
      <c r="I1939" s="160"/>
      <c r="J1939" s="160"/>
      <c r="K1939" s="203"/>
      <c r="L1939" s="180"/>
      <c r="M1939" s="180"/>
      <c r="N1939" s="180"/>
      <c r="O1939" s="180"/>
      <c r="P1939" s="180"/>
      <c r="Q1939" s="180"/>
      <c r="R1939" s="180"/>
      <c r="S1939" s="204"/>
      <c r="T1939" s="204"/>
      <c r="U1939" s="180"/>
      <c r="V1939" s="180"/>
      <c r="W1939" s="180"/>
      <c r="X1939" s="180"/>
      <c r="Y1939" s="180"/>
      <c r="Z1939" s="180"/>
      <c r="AA1939" s="180"/>
      <c r="AB1939" s="180"/>
      <c r="AC1939" s="180"/>
      <c r="AD1939" s="180"/>
      <c r="AE1939" s="180"/>
      <c r="AF1939" s="180"/>
      <c r="AG1939" s="180"/>
      <c r="AH1939" s="180"/>
    </row>
    <row r="1940" ht="15.75" customHeight="1">
      <c r="A1940" s="201"/>
      <c r="B1940" s="167"/>
      <c r="C1940" s="160"/>
      <c r="D1940" s="167"/>
      <c r="E1940" s="96"/>
      <c r="F1940" s="202"/>
      <c r="G1940" s="160"/>
      <c r="H1940" s="160"/>
      <c r="I1940" s="160"/>
      <c r="J1940" s="160"/>
      <c r="K1940" s="203"/>
      <c r="L1940" s="180"/>
      <c r="M1940" s="180"/>
      <c r="N1940" s="180"/>
      <c r="O1940" s="180"/>
      <c r="P1940" s="180"/>
      <c r="Q1940" s="180"/>
      <c r="R1940" s="180"/>
      <c r="S1940" s="204"/>
      <c r="T1940" s="204"/>
      <c r="U1940" s="180"/>
      <c r="V1940" s="180"/>
      <c r="W1940" s="180"/>
      <c r="X1940" s="180"/>
      <c r="Y1940" s="180"/>
      <c r="Z1940" s="180"/>
      <c r="AA1940" s="180"/>
      <c r="AB1940" s="180"/>
      <c r="AC1940" s="180"/>
      <c r="AD1940" s="180"/>
      <c r="AE1940" s="180"/>
      <c r="AF1940" s="180"/>
      <c r="AG1940" s="180"/>
      <c r="AH1940" s="180"/>
    </row>
    <row r="1941" ht="15.75" customHeight="1">
      <c r="A1941" s="201"/>
      <c r="B1941" s="167"/>
      <c r="C1941" s="160"/>
      <c r="D1941" s="167"/>
      <c r="E1941" s="96"/>
      <c r="F1941" s="202"/>
      <c r="G1941" s="160"/>
      <c r="H1941" s="160"/>
      <c r="I1941" s="160"/>
      <c r="J1941" s="160"/>
      <c r="K1941" s="203"/>
      <c r="L1941" s="180"/>
      <c r="M1941" s="180"/>
      <c r="N1941" s="180"/>
      <c r="O1941" s="180"/>
      <c r="P1941" s="180"/>
      <c r="Q1941" s="180"/>
      <c r="R1941" s="180"/>
      <c r="S1941" s="204"/>
      <c r="T1941" s="204"/>
      <c r="U1941" s="180"/>
      <c r="V1941" s="180"/>
      <c r="W1941" s="180"/>
      <c r="X1941" s="180"/>
      <c r="Y1941" s="180"/>
      <c r="Z1941" s="180"/>
      <c r="AA1941" s="180"/>
      <c r="AB1941" s="180"/>
      <c r="AC1941" s="180"/>
      <c r="AD1941" s="180"/>
      <c r="AE1941" s="180"/>
      <c r="AF1941" s="180"/>
      <c r="AG1941" s="180"/>
      <c r="AH1941" s="180"/>
    </row>
    <row r="1942" ht="15.75" customHeight="1">
      <c r="A1942" s="201"/>
      <c r="B1942" s="167"/>
      <c r="C1942" s="160"/>
      <c r="D1942" s="167"/>
      <c r="E1942" s="96"/>
      <c r="F1942" s="202"/>
      <c r="G1942" s="160"/>
      <c r="H1942" s="160"/>
      <c r="I1942" s="160"/>
      <c r="J1942" s="160"/>
      <c r="K1942" s="203"/>
      <c r="L1942" s="180"/>
      <c r="M1942" s="180"/>
      <c r="N1942" s="180"/>
      <c r="O1942" s="180"/>
      <c r="P1942" s="180"/>
      <c r="Q1942" s="180"/>
      <c r="R1942" s="180"/>
      <c r="S1942" s="204"/>
      <c r="T1942" s="204"/>
      <c r="U1942" s="180"/>
      <c r="V1942" s="180"/>
      <c r="W1942" s="180"/>
      <c r="X1942" s="180"/>
      <c r="Y1942" s="180"/>
      <c r="Z1942" s="180"/>
      <c r="AA1942" s="180"/>
      <c r="AB1942" s="180"/>
      <c r="AC1942" s="180"/>
      <c r="AD1942" s="180"/>
      <c r="AE1942" s="180"/>
      <c r="AF1942" s="180"/>
      <c r="AG1942" s="180"/>
      <c r="AH1942" s="180"/>
    </row>
    <row r="1943" ht="15.75" customHeight="1">
      <c r="A1943" s="201"/>
      <c r="B1943" s="167"/>
      <c r="C1943" s="160"/>
      <c r="D1943" s="167"/>
      <c r="E1943" s="96"/>
      <c r="F1943" s="202"/>
      <c r="G1943" s="160"/>
      <c r="H1943" s="160"/>
      <c r="I1943" s="160"/>
      <c r="J1943" s="160"/>
      <c r="K1943" s="203"/>
      <c r="L1943" s="180"/>
      <c r="M1943" s="180"/>
      <c r="N1943" s="180"/>
      <c r="O1943" s="180"/>
      <c r="P1943" s="180"/>
      <c r="Q1943" s="180"/>
      <c r="R1943" s="180"/>
      <c r="S1943" s="204"/>
      <c r="T1943" s="204"/>
      <c r="U1943" s="180"/>
      <c r="V1943" s="180"/>
      <c r="W1943" s="180"/>
      <c r="X1943" s="180"/>
      <c r="Y1943" s="180"/>
      <c r="Z1943" s="180"/>
      <c r="AA1943" s="180"/>
      <c r="AB1943" s="180"/>
      <c r="AC1943" s="180"/>
      <c r="AD1943" s="180"/>
      <c r="AE1943" s="180"/>
      <c r="AF1943" s="180"/>
      <c r="AG1943" s="180"/>
      <c r="AH1943" s="180"/>
    </row>
    <row r="1944" ht="15.75" customHeight="1">
      <c r="A1944" s="201"/>
      <c r="B1944" s="167"/>
      <c r="C1944" s="160"/>
      <c r="D1944" s="167"/>
      <c r="E1944" s="96"/>
      <c r="F1944" s="202"/>
      <c r="G1944" s="160"/>
      <c r="H1944" s="160"/>
      <c r="I1944" s="160"/>
      <c r="J1944" s="160"/>
      <c r="K1944" s="203"/>
      <c r="L1944" s="180"/>
      <c r="M1944" s="180"/>
      <c r="N1944" s="180"/>
      <c r="O1944" s="180"/>
      <c r="P1944" s="180"/>
      <c r="Q1944" s="180"/>
      <c r="R1944" s="180"/>
      <c r="S1944" s="204"/>
      <c r="T1944" s="204"/>
      <c r="U1944" s="180"/>
      <c r="V1944" s="180"/>
      <c r="W1944" s="180"/>
      <c r="X1944" s="180"/>
      <c r="Y1944" s="180"/>
      <c r="Z1944" s="180"/>
      <c r="AA1944" s="180"/>
      <c r="AB1944" s="180"/>
      <c r="AC1944" s="180"/>
      <c r="AD1944" s="180"/>
      <c r="AE1944" s="180"/>
      <c r="AF1944" s="180"/>
      <c r="AG1944" s="180"/>
      <c r="AH1944" s="180"/>
    </row>
    <row r="1945" ht="15.75" customHeight="1">
      <c r="A1945" s="201"/>
      <c r="B1945" s="167"/>
      <c r="C1945" s="160"/>
      <c r="D1945" s="167"/>
      <c r="E1945" s="96"/>
      <c r="F1945" s="202"/>
      <c r="G1945" s="160"/>
      <c r="H1945" s="160"/>
      <c r="I1945" s="160"/>
      <c r="J1945" s="160"/>
      <c r="K1945" s="203"/>
      <c r="L1945" s="180"/>
      <c r="M1945" s="180"/>
      <c r="N1945" s="180"/>
      <c r="O1945" s="180"/>
      <c r="P1945" s="180"/>
      <c r="Q1945" s="180"/>
      <c r="R1945" s="180"/>
      <c r="S1945" s="204"/>
      <c r="T1945" s="204"/>
      <c r="U1945" s="180"/>
      <c r="V1945" s="180"/>
      <c r="W1945" s="180"/>
      <c r="X1945" s="180"/>
      <c r="Y1945" s="180"/>
      <c r="Z1945" s="180"/>
      <c r="AA1945" s="180"/>
      <c r="AB1945" s="180"/>
      <c r="AC1945" s="180"/>
      <c r="AD1945" s="180"/>
      <c r="AE1945" s="180"/>
      <c r="AF1945" s="180"/>
      <c r="AG1945" s="180"/>
      <c r="AH1945" s="180"/>
    </row>
    <row r="1946" ht="15.75" customHeight="1">
      <c r="A1946" s="201"/>
      <c r="B1946" s="167"/>
      <c r="C1946" s="160"/>
      <c r="D1946" s="167"/>
      <c r="E1946" s="96"/>
      <c r="F1946" s="202"/>
      <c r="G1946" s="160"/>
      <c r="H1946" s="160"/>
      <c r="I1946" s="160"/>
      <c r="J1946" s="160"/>
      <c r="K1946" s="203"/>
      <c r="L1946" s="180"/>
      <c r="M1946" s="180"/>
      <c r="N1946" s="180"/>
      <c r="O1946" s="180"/>
      <c r="P1946" s="180"/>
      <c r="Q1946" s="180"/>
      <c r="R1946" s="180"/>
      <c r="S1946" s="204"/>
      <c r="T1946" s="204"/>
      <c r="U1946" s="180"/>
      <c r="V1946" s="180"/>
      <c r="W1946" s="180"/>
      <c r="X1946" s="180"/>
      <c r="Y1946" s="180"/>
      <c r="Z1946" s="180"/>
      <c r="AA1946" s="180"/>
      <c r="AB1946" s="180"/>
      <c r="AC1946" s="180"/>
      <c r="AD1946" s="180"/>
      <c r="AE1946" s="180"/>
      <c r="AF1946" s="180"/>
      <c r="AG1946" s="180"/>
      <c r="AH1946" s="180"/>
    </row>
    <row r="1947" ht="15.75" customHeight="1">
      <c r="A1947" s="201"/>
      <c r="B1947" s="167"/>
      <c r="C1947" s="160"/>
      <c r="D1947" s="167"/>
      <c r="E1947" s="96"/>
      <c r="F1947" s="202"/>
      <c r="G1947" s="160"/>
      <c r="H1947" s="160"/>
      <c r="I1947" s="160"/>
      <c r="J1947" s="160"/>
      <c r="K1947" s="203"/>
      <c r="L1947" s="180"/>
      <c r="M1947" s="180"/>
      <c r="N1947" s="180"/>
      <c r="O1947" s="180"/>
      <c r="P1947" s="180"/>
      <c r="Q1947" s="180"/>
      <c r="R1947" s="180"/>
      <c r="S1947" s="204"/>
      <c r="T1947" s="204"/>
      <c r="U1947" s="180"/>
      <c r="V1947" s="180"/>
      <c r="W1947" s="180"/>
      <c r="X1947" s="180"/>
      <c r="Y1947" s="180"/>
      <c r="Z1947" s="180"/>
      <c r="AA1947" s="180"/>
      <c r="AB1947" s="180"/>
      <c r="AC1947" s="180"/>
      <c r="AD1947" s="180"/>
      <c r="AE1947" s="180"/>
      <c r="AF1947" s="180"/>
      <c r="AG1947" s="180"/>
      <c r="AH1947" s="180"/>
    </row>
    <row r="1948" ht="15.75" customHeight="1">
      <c r="A1948" s="201"/>
      <c r="B1948" s="167"/>
      <c r="C1948" s="160"/>
      <c r="D1948" s="167"/>
      <c r="E1948" s="96"/>
      <c r="F1948" s="202"/>
      <c r="G1948" s="160"/>
      <c r="H1948" s="160"/>
      <c r="I1948" s="160"/>
      <c r="J1948" s="160"/>
      <c r="K1948" s="203"/>
      <c r="L1948" s="180"/>
      <c r="M1948" s="180"/>
      <c r="N1948" s="180"/>
      <c r="O1948" s="180"/>
      <c r="P1948" s="180"/>
      <c r="Q1948" s="180"/>
      <c r="R1948" s="180"/>
      <c r="S1948" s="204"/>
      <c r="T1948" s="204"/>
      <c r="U1948" s="180"/>
      <c r="V1948" s="180"/>
      <c r="W1948" s="180"/>
      <c r="X1948" s="180"/>
      <c r="Y1948" s="180"/>
      <c r="Z1948" s="180"/>
      <c r="AA1948" s="180"/>
      <c r="AB1948" s="180"/>
      <c r="AC1948" s="180"/>
      <c r="AD1948" s="180"/>
      <c r="AE1948" s="180"/>
      <c r="AF1948" s="180"/>
      <c r="AG1948" s="180"/>
      <c r="AH1948" s="180"/>
    </row>
    <row r="1949" ht="15.75" customHeight="1">
      <c r="A1949" s="201"/>
      <c r="B1949" s="167"/>
      <c r="C1949" s="160"/>
      <c r="D1949" s="167"/>
      <c r="E1949" s="96"/>
      <c r="F1949" s="202"/>
      <c r="G1949" s="160"/>
      <c r="H1949" s="160"/>
      <c r="I1949" s="160"/>
      <c r="J1949" s="160"/>
      <c r="K1949" s="203"/>
      <c r="L1949" s="180"/>
      <c r="M1949" s="180"/>
      <c r="N1949" s="180"/>
      <c r="O1949" s="180"/>
      <c r="P1949" s="180"/>
      <c r="Q1949" s="180"/>
      <c r="R1949" s="180"/>
      <c r="S1949" s="204"/>
      <c r="T1949" s="204"/>
      <c r="U1949" s="180"/>
      <c r="V1949" s="180"/>
      <c r="W1949" s="180"/>
      <c r="X1949" s="180"/>
      <c r="Y1949" s="180"/>
      <c r="Z1949" s="180"/>
      <c r="AA1949" s="180"/>
      <c r="AB1949" s="180"/>
      <c r="AC1949" s="180"/>
      <c r="AD1949" s="180"/>
      <c r="AE1949" s="180"/>
      <c r="AF1949" s="180"/>
      <c r="AG1949" s="180"/>
      <c r="AH1949" s="180"/>
    </row>
    <row r="1950" ht="15.75" customHeight="1">
      <c r="A1950" s="201"/>
      <c r="B1950" s="167"/>
      <c r="C1950" s="160"/>
      <c r="D1950" s="167"/>
      <c r="E1950" s="96"/>
      <c r="F1950" s="202"/>
      <c r="G1950" s="160"/>
      <c r="H1950" s="160"/>
      <c r="I1950" s="160"/>
      <c r="J1950" s="160"/>
      <c r="K1950" s="203"/>
      <c r="L1950" s="180"/>
      <c r="M1950" s="180"/>
      <c r="N1950" s="180"/>
      <c r="O1950" s="180"/>
      <c r="P1950" s="180"/>
      <c r="Q1950" s="180"/>
      <c r="R1950" s="180"/>
      <c r="S1950" s="204"/>
      <c r="T1950" s="204"/>
      <c r="U1950" s="180"/>
      <c r="V1950" s="180"/>
      <c r="W1950" s="180"/>
      <c r="X1950" s="180"/>
      <c r="Y1950" s="180"/>
      <c r="Z1950" s="180"/>
      <c r="AA1950" s="180"/>
      <c r="AB1950" s="180"/>
      <c r="AC1950" s="180"/>
      <c r="AD1950" s="180"/>
      <c r="AE1950" s="180"/>
      <c r="AF1950" s="180"/>
      <c r="AG1950" s="180"/>
      <c r="AH1950" s="180"/>
    </row>
    <row r="1951" ht="15.75" customHeight="1">
      <c r="A1951" s="201"/>
      <c r="B1951" s="167"/>
      <c r="C1951" s="160"/>
      <c r="D1951" s="167"/>
      <c r="E1951" s="96"/>
      <c r="F1951" s="202"/>
      <c r="G1951" s="160"/>
      <c r="H1951" s="160"/>
      <c r="I1951" s="160"/>
      <c r="J1951" s="160"/>
      <c r="K1951" s="203"/>
      <c r="L1951" s="180"/>
      <c r="M1951" s="180"/>
      <c r="N1951" s="180"/>
      <c r="O1951" s="180"/>
      <c r="P1951" s="180"/>
      <c r="Q1951" s="180"/>
      <c r="R1951" s="180"/>
      <c r="S1951" s="204"/>
      <c r="T1951" s="204"/>
      <c r="U1951" s="180"/>
      <c r="V1951" s="180"/>
      <c r="W1951" s="180"/>
      <c r="X1951" s="180"/>
      <c r="Y1951" s="180"/>
      <c r="Z1951" s="180"/>
      <c r="AA1951" s="180"/>
      <c r="AB1951" s="180"/>
      <c r="AC1951" s="180"/>
      <c r="AD1951" s="180"/>
      <c r="AE1951" s="180"/>
      <c r="AF1951" s="180"/>
      <c r="AG1951" s="180"/>
      <c r="AH1951" s="180"/>
    </row>
    <row r="1952" ht="15.75" customHeight="1">
      <c r="A1952" s="201"/>
      <c r="B1952" s="167"/>
      <c r="C1952" s="160"/>
      <c r="D1952" s="167"/>
      <c r="E1952" s="96"/>
      <c r="F1952" s="202"/>
      <c r="G1952" s="160"/>
      <c r="H1952" s="160"/>
      <c r="I1952" s="160"/>
      <c r="J1952" s="160"/>
      <c r="K1952" s="203"/>
      <c r="L1952" s="180"/>
      <c r="M1952" s="180"/>
      <c r="N1952" s="180"/>
      <c r="O1952" s="180"/>
      <c r="P1952" s="180"/>
      <c r="Q1952" s="180"/>
      <c r="R1952" s="180"/>
      <c r="S1952" s="204"/>
      <c r="T1952" s="204"/>
      <c r="U1952" s="180"/>
      <c r="V1952" s="180"/>
      <c r="W1952" s="180"/>
      <c r="X1952" s="180"/>
      <c r="Y1952" s="180"/>
      <c r="Z1952" s="180"/>
      <c r="AA1952" s="180"/>
      <c r="AB1952" s="180"/>
      <c r="AC1952" s="180"/>
      <c r="AD1952" s="180"/>
      <c r="AE1952" s="180"/>
      <c r="AF1952" s="180"/>
      <c r="AG1952" s="180"/>
      <c r="AH1952" s="180"/>
    </row>
    <row r="1953" ht="15.75" customHeight="1">
      <c r="A1953" s="201"/>
      <c r="B1953" s="167"/>
      <c r="C1953" s="160"/>
      <c r="D1953" s="167"/>
      <c r="E1953" s="96"/>
      <c r="F1953" s="202"/>
      <c r="G1953" s="160"/>
      <c r="H1953" s="160"/>
      <c r="I1953" s="160"/>
      <c r="J1953" s="160"/>
      <c r="K1953" s="203"/>
      <c r="L1953" s="180"/>
      <c r="M1953" s="180"/>
      <c r="N1953" s="180"/>
      <c r="O1953" s="180"/>
      <c r="P1953" s="180"/>
      <c r="Q1953" s="180"/>
      <c r="R1953" s="180"/>
      <c r="S1953" s="204"/>
      <c r="T1953" s="204"/>
      <c r="U1953" s="180"/>
      <c r="V1953" s="180"/>
      <c r="W1953" s="180"/>
      <c r="X1953" s="180"/>
      <c r="Y1953" s="180"/>
      <c r="Z1953" s="180"/>
      <c r="AA1953" s="180"/>
      <c r="AB1953" s="180"/>
      <c r="AC1953" s="180"/>
      <c r="AD1953" s="180"/>
      <c r="AE1953" s="180"/>
      <c r="AF1953" s="180"/>
      <c r="AG1953" s="180"/>
      <c r="AH1953" s="180"/>
    </row>
    <row r="1954" ht="15.75" customHeight="1">
      <c r="A1954" s="201"/>
      <c r="B1954" s="167"/>
      <c r="C1954" s="160"/>
      <c r="D1954" s="167"/>
      <c r="E1954" s="96"/>
      <c r="F1954" s="202"/>
      <c r="G1954" s="160"/>
      <c r="H1954" s="160"/>
      <c r="I1954" s="160"/>
      <c r="J1954" s="160"/>
      <c r="K1954" s="203"/>
      <c r="L1954" s="180"/>
      <c r="M1954" s="180"/>
      <c r="N1954" s="180"/>
      <c r="O1954" s="180"/>
      <c r="P1954" s="180"/>
      <c r="Q1954" s="180"/>
      <c r="R1954" s="180"/>
      <c r="S1954" s="204"/>
      <c r="T1954" s="204"/>
      <c r="U1954" s="180"/>
      <c r="V1954" s="180"/>
      <c r="W1954" s="180"/>
      <c r="X1954" s="180"/>
      <c r="Y1954" s="180"/>
      <c r="Z1954" s="180"/>
      <c r="AA1954" s="180"/>
      <c r="AB1954" s="180"/>
      <c r="AC1954" s="180"/>
      <c r="AD1954" s="180"/>
      <c r="AE1954" s="180"/>
      <c r="AF1954" s="180"/>
      <c r="AG1954" s="180"/>
      <c r="AH1954" s="180"/>
    </row>
    <row r="1955" ht="15.75" customHeight="1">
      <c r="A1955" s="201"/>
      <c r="B1955" s="167"/>
      <c r="C1955" s="160"/>
      <c r="D1955" s="167"/>
      <c r="E1955" s="96"/>
      <c r="F1955" s="202"/>
      <c r="G1955" s="160"/>
      <c r="H1955" s="160"/>
      <c r="I1955" s="160"/>
      <c r="J1955" s="160"/>
      <c r="K1955" s="203"/>
      <c r="L1955" s="180"/>
      <c r="M1955" s="180"/>
      <c r="N1955" s="180"/>
      <c r="O1955" s="180"/>
      <c r="P1955" s="180"/>
      <c r="Q1955" s="180"/>
      <c r="R1955" s="180"/>
      <c r="S1955" s="204"/>
      <c r="T1955" s="204"/>
      <c r="U1955" s="180"/>
      <c r="V1955" s="180"/>
      <c r="W1955" s="180"/>
      <c r="X1955" s="180"/>
      <c r="Y1955" s="180"/>
      <c r="Z1955" s="180"/>
      <c r="AA1955" s="180"/>
      <c r="AB1955" s="180"/>
      <c r="AC1955" s="180"/>
      <c r="AD1955" s="180"/>
      <c r="AE1955" s="180"/>
      <c r="AF1955" s="180"/>
      <c r="AG1955" s="180"/>
      <c r="AH1955" s="180"/>
    </row>
    <row r="1956" ht="15.75" customHeight="1">
      <c r="A1956" s="201"/>
      <c r="B1956" s="167"/>
      <c r="C1956" s="160"/>
      <c r="D1956" s="167"/>
      <c r="E1956" s="96"/>
      <c r="F1956" s="202"/>
      <c r="G1956" s="160"/>
      <c r="H1956" s="160"/>
      <c r="I1956" s="160"/>
      <c r="J1956" s="160"/>
      <c r="K1956" s="203"/>
      <c r="L1956" s="180"/>
      <c r="M1956" s="180"/>
      <c r="N1956" s="180"/>
      <c r="O1956" s="180"/>
      <c r="P1956" s="180"/>
      <c r="Q1956" s="180"/>
      <c r="R1956" s="180"/>
      <c r="S1956" s="204"/>
      <c r="T1956" s="204"/>
      <c r="U1956" s="180"/>
      <c r="V1956" s="180"/>
      <c r="W1956" s="180"/>
      <c r="X1956" s="180"/>
      <c r="Y1956" s="180"/>
      <c r="Z1956" s="180"/>
      <c r="AA1956" s="180"/>
      <c r="AB1956" s="180"/>
      <c r="AC1956" s="180"/>
      <c r="AD1956" s="180"/>
      <c r="AE1956" s="180"/>
      <c r="AF1956" s="180"/>
      <c r="AG1956" s="180"/>
      <c r="AH1956" s="180"/>
    </row>
    <row r="1957" ht="15.75" customHeight="1">
      <c r="A1957" s="201"/>
      <c r="B1957" s="167"/>
      <c r="C1957" s="160"/>
      <c r="D1957" s="167"/>
      <c r="E1957" s="96"/>
      <c r="F1957" s="202"/>
      <c r="G1957" s="160"/>
      <c r="H1957" s="160"/>
      <c r="I1957" s="160"/>
      <c r="J1957" s="160"/>
      <c r="K1957" s="203"/>
      <c r="L1957" s="180"/>
      <c r="M1957" s="180"/>
      <c r="N1957" s="180"/>
      <c r="O1957" s="180"/>
      <c r="P1957" s="180"/>
      <c r="Q1957" s="180"/>
      <c r="R1957" s="180"/>
      <c r="S1957" s="204"/>
      <c r="T1957" s="204"/>
      <c r="U1957" s="180"/>
      <c r="V1957" s="180"/>
      <c r="W1957" s="180"/>
      <c r="X1957" s="180"/>
      <c r="Y1957" s="180"/>
      <c r="Z1957" s="180"/>
      <c r="AA1957" s="180"/>
      <c r="AB1957" s="180"/>
      <c r="AC1957" s="180"/>
      <c r="AD1957" s="180"/>
      <c r="AE1957" s="180"/>
      <c r="AF1957" s="180"/>
      <c r="AG1957" s="180"/>
      <c r="AH1957" s="180"/>
    </row>
    <row r="1958" ht="15.75" customHeight="1">
      <c r="A1958" s="201"/>
      <c r="B1958" s="167"/>
      <c r="C1958" s="160"/>
      <c r="D1958" s="167"/>
      <c r="E1958" s="96"/>
      <c r="F1958" s="202"/>
      <c r="G1958" s="160"/>
      <c r="H1958" s="160"/>
      <c r="I1958" s="160"/>
      <c r="J1958" s="160"/>
      <c r="K1958" s="203"/>
      <c r="L1958" s="180"/>
      <c r="M1958" s="180"/>
      <c r="N1958" s="180"/>
      <c r="O1958" s="180"/>
      <c r="P1958" s="180"/>
      <c r="Q1958" s="180"/>
      <c r="R1958" s="180"/>
      <c r="S1958" s="204"/>
      <c r="T1958" s="204"/>
      <c r="U1958" s="180"/>
      <c r="V1958" s="180"/>
      <c r="W1958" s="180"/>
      <c r="X1958" s="180"/>
      <c r="Y1958" s="180"/>
      <c r="Z1958" s="180"/>
      <c r="AA1958" s="180"/>
      <c r="AB1958" s="180"/>
      <c r="AC1958" s="180"/>
      <c r="AD1958" s="180"/>
      <c r="AE1958" s="180"/>
      <c r="AF1958" s="180"/>
      <c r="AG1958" s="180"/>
      <c r="AH1958" s="180"/>
    </row>
    <row r="1959" ht="15.75" customHeight="1">
      <c r="A1959" s="201"/>
      <c r="B1959" s="167"/>
      <c r="C1959" s="160"/>
      <c r="D1959" s="167"/>
      <c r="E1959" s="96"/>
      <c r="F1959" s="202"/>
      <c r="G1959" s="160"/>
      <c r="H1959" s="160"/>
      <c r="I1959" s="160"/>
      <c r="J1959" s="160"/>
      <c r="K1959" s="203"/>
      <c r="L1959" s="180"/>
      <c r="M1959" s="180"/>
      <c r="N1959" s="180"/>
      <c r="O1959" s="180"/>
      <c r="P1959" s="180"/>
      <c r="Q1959" s="180"/>
      <c r="R1959" s="180"/>
      <c r="S1959" s="204"/>
      <c r="T1959" s="204"/>
      <c r="U1959" s="180"/>
      <c r="V1959" s="180"/>
      <c r="W1959" s="180"/>
      <c r="X1959" s="180"/>
      <c r="Y1959" s="180"/>
      <c r="Z1959" s="180"/>
      <c r="AA1959" s="180"/>
      <c r="AB1959" s="180"/>
      <c r="AC1959" s="180"/>
      <c r="AD1959" s="180"/>
      <c r="AE1959" s="180"/>
      <c r="AF1959" s="180"/>
      <c r="AG1959" s="180"/>
      <c r="AH1959" s="180"/>
    </row>
    <row r="1960" ht="15.75" customHeight="1">
      <c r="A1960" s="201"/>
      <c r="B1960" s="167"/>
      <c r="C1960" s="160"/>
      <c r="D1960" s="167"/>
      <c r="E1960" s="96"/>
      <c r="F1960" s="202"/>
      <c r="G1960" s="160"/>
      <c r="H1960" s="160"/>
      <c r="I1960" s="160"/>
      <c r="J1960" s="160"/>
      <c r="K1960" s="203"/>
      <c r="L1960" s="180"/>
      <c r="M1960" s="180"/>
      <c r="N1960" s="180"/>
      <c r="O1960" s="180"/>
      <c r="P1960" s="180"/>
      <c r="Q1960" s="180"/>
      <c r="R1960" s="180"/>
      <c r="S1960" s="204"/>
      <c r="T1960" s="204"/>
      <c r="U1960" s="180"/>
      <c r="V1960" s="180"/>
      <c r="W1960" s="180"/>
      <c r="X1960" s="180"/>
      <c r="Y1960" s="180"/>
      <c r="Z1960" s="180"/>
      <c r="AA1960" s="180"/>
      <c r="AB1960" s="180"/>
      <c r="AC1960" s="180"/>
      <c r="AD1960" s="180"/>
      <c r="AE1960" s="180"/>
      <c r="AF1960" s="180"/>
      <c r="AG1960" s="180"/>
      <c r="AH1960" s="180"/>
    </row>
    <row r="1961" ht="15.75" customHeight="1">
      <c r="A1961" s="201"/>
      <c r="B1961" s="167"/>
      <c r="C1961" s="160"/>
      <c r="D1961" s="167"/>
      <c r="E1961" s="96"/>
      <c r="F1961" s="202"/>
      <c r="G1961" s="160"/>
      <c r="H1961" s="160"/>
      <c r="I1961" s="160"/>
      <c r="J1961" s="160"/>
      <c r="K1961" s="203"/>
      <c r="L1961" s="180"/>
      <c r="M1961" s="180"/>
      <c r="N1961" s="180"/>
      <c r="O1961" s="180"/>
      <c r="P1961" s="180"/>
      <c r="Q1961" s="180"/>
      <c r="R1961" s="180"/>
      <c r="S1961" s="204"/>
      <c r="T1961" s="204"/>
      <c r="U1961" s="180"/>
      <c r="V1961" s="180"/>
      <c r="W1961" s="180"/>
      <c r="X1961" s="180"/>
      <c r="Y1961" s="180"/>
      <c r="Z1961" s="180"/>
      <c r="AA1961" s="180"/>
      <c r="AB1961" s="180"/>
      <c r="AC1961" s="180"/>
      <c r="AD1961" s="180"/>
      <c r="AE1961" s="180"/>
      <c r="AF1961" s="180"/>
      <c r="AG1961" s="180"/>
      <c r="AH1961" s="180"/>
    </row>
    <row r="1962" ht="15.75" customHeight="1">
      <c r="A1962" s="201"/>
      <c r="B1962" s="167"/>
      <c r="C1962" s="160"/>
      <c r="D1962" s="167"/>
      <c r="E1962" s="96"/>
      <c r="F1962" s="202"/>
      <c r="G1962" s="160"/>
      <c r="H1962" s="160"/>
      <c r="I1962" s="160"/>
      <c r="J1962" s="160"/>
      <c r="K1962" s="203"/>
      <c r="L1962" s="180"/>
      <c r="M1962" s="180"/>
      <c r="N1962" s="180"/>
      <c r="O1962" s="180"/>
      <c r="P1962" s="180"/>
      <c r="Q1962" s="180"/>
      <c r="R1962" s="180"/>
      <c r="S1962" s="204"/>
      <c r="T1962" s="204"/>
      <c r="U1962" s="180"/>
      <c r="V1962" s="180"/>
      <c r="W1962" s="180"/>
      <c r="X1962" s="180"/>
      <c r="Y1962" s="180"/>
      <c r="Z1962" s="180"/>
      <c r="AA1962" s="180"/>
      <c r="AB1962" s="180"/>
      <c r="AC1962" s="180"/>
      <c r="AD1962" s="180"/>
      <c r="AE1962" s="180"/>
      <c r="AF1962" s="180"/>
      <c r="AG1962" s="180"/>
      <c r="AH1962" s="180"/>
    </row>
    <row r="1963" ht="15.75" customHeight="1">
      <c r="A1963" s="201"/>
      <c r="B1963" s="167"/>
      <c r="C1963" s="160"/>
      <c r="D1963" s="167"/>
      <c r="E1963" s="96"/>
      <c r="F1963" s="202"/>
      <c r="G1963" s="160"/>
      <c r="H1963" s="160"/>
      <c r="I1963" s="160"/>
      <c r="J1963" s="160"/>
      <c r="K1963" s="203"/>
      <c r="L1963" s="180"/>
      <c r="M1963" s="180"/>
      <c r="N1963" s="180"/>
      <c r="O1963" s="180"/>
      <c r="P1963" s="180"/>
      <c r="Q1963" s="180"/>
      <c r="R1963" s="180"/>
      <c r="S1963" s="204"/>
      <c r="T1963" s="204"/>
      <c r="U1963" s="180"/>
      <c r="V1963" s="180"/>
      <c r="W1963" s="180"/>
      <c r="X1963" s="180"/>
      <c r="Y1963" s="180"/>
      <c r="Z1963" s="180"/>
      <c r="AA1963" s="180"/>
      <c r="AB1963" s="180"/>
      <c r="AC1963" s="180"/>
      <c r="AD1963" s="180"/>
      <c r="AE1963" s="180"/>
      <c r="AF1963" s="180"/>
      <c r="AG1963" s="180"/>
      <c r="AH1963" s="180"/>
    </row>
    <row r="1964" ht="15.75" customHeight="1">
      <c r="A1964" s="201"/>
      <c r="B1964" s="167"/>
      <c r="C1964" s="160"/>
      <c r="D1964" s="167"/>
      <c r="E1964" s="96"/>
      <c r="F1964" s="202"/>
      <c r="G1964" s="160"/>
      <c r="H1964" s="160"/>
      <c r="I1964" s="160"/>
      <c r="J1964" s="160"/>
      <c r="K1964" s="203"/>
      <c r="L1964" s="180"/>
      <c r="M1964" s="180"/>
      <c r="N1964" s="180"/>
      <c r="O1964" s="180"/>
      <c r="P1964" s="180"/>
      <c r="Q1964" s="180"/>
      <c r="R1964" s="180"/>
      <c r="S1964" s="204"/>
      <c r="T1964" s="204"/>
      <c r="U1964" s="180"/>
      <c r="V1964" s="180"/>
      <c r="W1964" s="180"/>
      <c r="X1964" s="180"/>
      <c r="Y1964" s="180"/>
      <c r="Z1964" s="180"/>
      <c r="AA1964" s="180"/>
      <c r="AB1964" s="180"/>
      <c r="AC1964" s="180"/>
      <c r="AD1964" s="180"/>
      <c r="AE1964" s="180"/>
      <c r="AF1964" s="180"/>
      <c r="AG1964" s="180"/>
      <c r="AH1964" s="180"/>
    </row>
    <row r="1965" ht="15.75" customHeight="1">
      <c r="A1965" s="201"/>
      <c r="B1965" s="167"/>
      <c r="C1965" s="160"/>
      <c r="D1965" s="167"/>
      <c r="E1965" s="96"/>
      <c r="F1965" s="202"/>
      <c r="G1965" s="160"/>
      <c r="H1965" s="160"/>
      <c r="I1965" s="160"/>
      <c r="J1965" s="160"/>
      <c r="K1965" s="203"/>
      <c r="L1965" s="180"/>
      <c r="M1965" s="180"/>
      <c r="N1965" s="180"/>
      <c r="O1965" s="180"/>
      <c r="P1965" s="180"/>
      <c r="Q1965" s="180"/>
      <c r="R1965" s="180"/>
      <c r="S1965" s="204"/>
      <c r="T1965" s="204"/>
      <c r="U1965" s="180"/>
      <c r="V1965" s="180"/>
      <c r="W1965" s="180"/>
      <c r="X1965" s="180"/>
      <c r="Y1965" s="180"/>
      <c r="Z1965" s="180"/>
      <c r="AA1965" s="180"/>
      <c r="AB1965" s="180"/>
      <c r="AC1965" s="180"/>
      <c r="AD1965" s="180"/>
      <c r="AE1965" s="180"/>
      <c r="AF1965" s="180"/>
      <c r="AG1965" s="180"/>
      <c r="AH1965" s="180"/>
    </row>
    <row r="1966" ht="15.75" customHeight="1">
      <c r="A1966" s="201"/>
      <c r="B1966" s="167"/>
      <c r="C1966" s="160"/>
      <c r="D1966" s="167"/>
      <c r="E1966" s="96"/>
      <c r="F1966" s="202"/>
      <c r="G1966" s="160"/>
      <c r="H1966" s="160"/>
      <c r="I1966" s="160"/>
      <c r="J1966" s="160"/>
      <c r="K1966" s="203"/>
      <c r="L1966" s="180"/>
      <c r="M1966" s="180"/>
      <c r="N1966" s="180"/>
      <c r="O1966" s="180"/>
      <c r="P1966" s="180"/>
      <c r="Q1966" s="180"/>
      <c r="R1966" s="180"/>
      <c r="S1966" s="204"/>
      <c r="T1966" s="204"/>
      <c r="U1966" s="180"/>
      <c r="V1966" s="180"/>
      <c r="W1966" s="180"/>
      <c r="X1966" s="180"/>
      <c r="Y1966" s="180"/>
      <c r="Z1966" s="180"/>
      <c r="AA1966" s="180"/>
      <c r="AB1966" s="180"/>
      <c r="AC1966" s="180"/>
      <c r="AD1966" s="180"/>
      <c r="AE1966" s="180"/>
      <c r="AF1966" s="180"/>
      <c r="AG1966" s="180"/>
      <c r="AH1966" s="180"/>
    </row>
    <row r="1967" ht="15.75" customHeight="1">
      <c r="A1967" s="201"/>
      <c r="B1967" s="167"/>
      <c r="C1967" s="160"/>
      <c r="D1967" s="167"/>
      <c r="E1967" s="96"/>
      <c r="F1967" s="202"/>
      <c r="G1967" s="160"/>
      <c r="H1967" s="160"/>
      <c r="I1967" s="160"/>
      <c r="J1967" s="160"/>
      <c r="K1967" s="203"/>
      <c r="L1967" s="180"/>
      <c r="M1967" s="180"/>
      <c r="N1967" s="180"/>
      <c r="O1967" s="180"/>
      <c r="P1967" s="180"/>
      <c r="Q1967" s="180"/>
      <c r="R1967" s="180"/>
      <c r="S1967" s="204"/>
      <c r="T1967" s="204"/>
      <c r="U1967" s="180"/>
      <c r="V1967" s="180"/>
      <c r="W1967" s="180"/>
      <c r="X1967" s="180"/>
      <c r="Y1967" s="180"/>
      <c r="Z1967" s="180"/>
      <c r="AA1967" s="180"/>
      <c r="AB1967" s="180"/>
      <c r="AC1967" s="180"/>
      <c r="AD1967" s="180"/>
      <c r="AE1967" s="180"/>
      <c r="AF1967" s="180"/>
      <c r="AG1967" s="180"/>
      <c r="AH1967" s="180"/>
    </row>
    <row r="1968" ht="15.75" customHeight="1">
      <c r="A1968" s="201"/>
      <c r="B1968" s="167"/>
      <c r="C1968" s="160"/>
      <c r="D1968" s="167"/>
      <c r="E1968" s="96"/>
      <c r="F1968" s="202"/>
      <c r="G1968" s="160"/>
      <c r="H1968" s="160"/>
      <c r="I1968" s="160"/>
      <c r="J1968" s="160"/>
      <c r="K1968" s="203"/>
      <c r="L1968" s="180"/>
      <c r="M1968" s="180"/>
      <c r="N1968" s="180"/>
      <c r="O1968" s="180"/>
      <c r="P1968" s="180"/>
      <c r="Q1968" s="180"/>
      <c r="R1968" s="180"/>
      <c r="S1968" s="204"/>
      <c r="T1968" s="204"/>
      <c r="U1968" s="180"/>
      <c r="V1968" s="180"/>
      <c r="W1968" s="180"/>
      <c r="X1968" s="180"/>
      <c r="Y1968" s="180"/>
      <c r="Z1968" s="180"/>
      <c r="AA1968" s="180"/>
      <c r="AB1968" s="180"/>
      <c r="AC1968" s="180"/>
      <c r="AD1968" s="180"/>
      <c r="AE1968" s="180"/>
      <c r="AF1968" s="180"/>
      <c r="AG1968" s="180"/>
      <c r="AH1968" s="180"/>
    </row>
    <row r="1969" ht="15.75" customHeight="1">
      <c r="A1969" s="201"/>
      <c r="B1969" s="167"/>
      <c r="C1969" s="160"/>
      <c r="D1969" s="167"/>
      <c r="E1969" s="96"/>
      <c r="F1969" s="202"/>
      <c r="G1969" s="160"/>
      <c r="H1969" s="160"/>
      <c r="I1969" s="160"/>
      <c r="J1969" s="160"/>
      <c r="K1969" s="203"/>
      <c r="L1969" s="180"/>
      <c r="M1969" s="180"/>
      <c r="N1969" s="180"/>
      <c r="O1969" s="180"/>
      <c r="P1969" s="180"/>
      <c r="Q1969" s="180"/>
      <c r="R1969" s="180"/>
      <c r="S1969" s="204"/>
      <c r="T1969" s="204"/>
      <c r="U1969" s="180"/>
      <c r="V1969" s="180"/>
      <c r="W1969" s="180"/>
      <c r="X1969" s="180"/>
      <c r="Y1969" s="180"/>
      <c r="Z1969" s="180"/>
      <c r="AA1969" s="180"/>
      <c r="AB1969" s="180"/>
      <c r="AC1969" s="180"/>
      <c r="AD1969" s="180"/>
      <c r="AE1969" s="180"/>
      <c r="AF1969" s="180"/>
      <c r="AG1969" s="180"/>
      <c r="AH1969" s="180"/>
    </row>
    <row r="1970" ht="15.75" customHeight="1">
      <c r="A1970" s="201"/>
      <c r="B1970" s="167"/>
      <c r="C1970" s="160"/>
      <c r="D1970" s="167"/>
      <c r="E1970" s="96"/>
      <c r="F1970" s="202"/>
      <c r="G1970" s="160"/>
      <c r="H1970" s="160"/>
      <c r="I1970" s="160"/>
      <c r="J1970" s="160"/>
      <c r="K1970" s="203"/>
      <c r="L1970" s="180"/>
      <c r="M1970" s="180"/>
      <c r="N1970" s="180"/>
      <c r="O1970" s="180"/>
      <c r="P1970" s="180"/>
      <c r="Q1970" s="180"/>
      <c r="R1970" s="180"/>
      <c r="S1970" s="204"/>
      <c r="T1970" s="204"/>
      <c r="U1970" s="180"/>
      <c r="V1970" s="180"/>
      <c r="W1970" s="180"/>
      <c r="X1970" s="180"/>
      <c r="Y1970" s="180"/>
      <c r="Z1970" s="180"/>
      <c r="AA1970" s="180"/>
      <c r="AB1970" s="180"/>
      <c r="AC1970" s="180"/>
      <c r="AD1970" s="180"/>
      <c r="AE1970" s="180"/>
      <c r="AF1970" s="180"/>
      <c r="AG1970" s="180"/>
      <c r="AH1970" s="180"/>
    </row>
    <row r="1971" ht="15.75" customHeight="1">
      <c r="A1971" s="201"/>
      <c r="B1971" s="167"/>
      <c r="C1971" s="160"/>
      <c r="D1971" s="167"/>
      <c r="E1971" s="96"/>
      <c r="F1971" s="202"/>
      <c r="G1971" s="160"/>
      <c r="H1971" s="160"/>
      <c r="I1971" s="160"/>
      <c r="J1971" s="160"/>
      <c r="K1971" s="203"/>
      <c r="L1971" s="180"/>
      <c r="M1971" s="180"/>
      <c r="N1971" s="180"/>
      <c r="O1971" s="180"/>
      <c r="P1971" s="180"/>
      <c r="Q1971" s="180"/>
      <c r="R1971" s="180"/>
      <c r="S1971" s="204"/>
      <c r="T1971" s="204"/>
      <c r="U1971" s="180"/>
      <c r="V1971" s="180"/>
      <c r="W1971" s="180"/>
      <c r="X1971" s="180"/>
      <c r="Y1971" s="180"/>
      <c r="Z1971" s="180"/>
      <c r="AA1971" s="180"/>
      <c r="AB1971" s="180"/>
      <c r="AC1971" s="180"/>
      <c r="AD1971" s="180"/>
      <c r="AE1971" s="180"/>
      <c r="AF1971" s="180"/>
      <c r="AG1971" s="180"/>
      <c r="AH1971" s="180"/>
    </row>
    <row r="1972" ht="15.75" customHeight="1">
      <c r="A1972" s="201"/>
      <c r="B1972" s="167"/>
      <c r="C1972" s="160"/>
      <c r="D1972" s="167"/>
      <c r="E1972" s="96"/>
      <c r="F1972" s="202"/>
      <c r="G1972" s="160"/>
      <c r="H1972" s="160"/>
      <c r="I1972" s="160"/>
      <c r="J1972" s="160"/>
      <c r="K1972" s="203"/>
      <c r="L1972" s="180"/>
      <c r="M1972" s="180"/>
      <c r="N1972" s="180"/>
      <c r="O1972" s="180"/>
      <c r="P1972" s="180"/>
      <c r="Q1972" s="180"/>
      <c r="R1972" s="180"/>
      <c r="S1972" s="204"/>
      <c r="T1972" s="204"/>
      <c r="U1972" s="180"/>
      <c r="V1972" s="180"/>
      <c r="W1972" s="180"/>
      <c r="X1972" s="180"/>
      <c r="Y1972" s="180"/>
      <c r="Z1972" s="180"/>
      <c r="AA1972" s="180"/>
      <c r="AB1972" s="180"/>
      <c r="AC1972" s="180"/>
      <c r="AD1972" s="180"/>
      <c r="AE1972" s="180"/>
      <c r="AF1972" s="180"/>
      <c r="AG1972" s="180"/>
      <c r="AH1972" s="180"/>
    </row>
    <row r="1973" ht="15.75" customHeight="1">
      <c r="A1973" s="201"/>
      <c r="B1973" s="167"/>
      <c r="C1973" s="160"/>
      <c r="D1973" s="167"/>
      <c r="E1973" s="96"/>
      <c r="F1973" s="202"/>
      <c r="G1973" s="160"/>
      <c r="H1973" s="160"/>
      <c r="I1973" s="160"/>
      <c r="J1973" s="160"/>
      <c r="K1973" s="203"/>
      <c r="L1973" s="180"/>
      <c r="M1973" s="180"/>
      <c r="N1973" s="180"/>
      <c r="O1973" s="180"/>
      <c r="P1973" s="180"/>
      <c r="Q1973" s="180"/>
      <c r="R1973" s="180"/>
      <c r="S1973" s="204"/>
      <c r="T1973" s="204"/>
      <c r="U1973" s="180"/>
      <c r="V1973" s="180"/>
      <c r="W1973" s="180"/>
      <c r="X1973" s="180"/>
      <c r="Y1973" s="180"/>
      <c r="Z1973" s="180"/>
      <c r="AA1973" s="180"/>
      <c r="AB1973" s="180"/>
      <c r="AC1973" s="180"/>
      <c r="AD1973" s="180"/>
      <c r="AE1973" s="180"/>
      <c r="AF1973" s="180"/>
      <c r="AG1973" s="180"/>
      <c r="AH1973" s="180"/>
    </row>
    <row r="1974" ht="15.75" customHeight="1">
      <c r="A1974" s="201"/>
      <c r="B1974" s="167"/>
      <c r="C1974" s="160"/>
      <c r="D1974" s="167"/>
      <c r="E1974" s="96"/>
      <c r="F1974" s="202"/>
      <c r="G1974" s="160"/>
      <c r="H1974" s="160"/>
      <c r="I1974" s="160"/>
      <c r="J1974" s="160"/>
      <c r="K1974" s="203"/>
      <c r="L1974" s="180"/>
      <c r="M1974" s="180"/>
      <c r="N1974" s="180"/>
      <c r="O1974" s="180"/>
      <c r="P1974" s="180"/>
      <c r="Q1974" s="180"/>
      <c r="R1974" s="180"/>
      <c r="S1974" s="204"/>
      <c r="T1974" s="204"/>
      <c r="U1974" s="180"/>
      <c r="V1974" s="180"/>
      <c r="W1974" s="180"/>
      <c r="X1974" s="180"/>
      <c r="Y1974" s="180"/>
      <c r="Z1974" s="180"/>
      <c r="AA1974" s="180"/>
      <c r="AB1974" s="180"/>
      <c r="AC1974" s="180"/>
      <c r="AD1974" s="180"/>
      <c r="AE1974" s="180"/>
      <c r="AF1974" s="180"/>
      <c r="AG1974" s="180"/>
      <c r="AH1974" s="180"/>
    </row>
    <row r="1975" ht="15.75" customHeight="1">
      <c r="A1975" s="201"/>
      <c r="B1975" s="167"/>
      <c r="C1975" s="160"/>
      <c r="D1975" s="167"/>
      <c r="E1975" s="96"/>
      <c r="F1975" s="202"/>
      <c r="G1975" s="160"/>
      <c r="H1975" s="160"/>
      <c r="I1975" s="160"/>
      <c r="J1975" s="160"/>
      <c r="K1975" s="203"/>
      <c r="L1975" s="180"/>
      <c r="M1975" s="180"/>
      <c r="N1975" s="180"/>
      <c r="O1975" s="180"/>
      <c r="P1975" s="180"/>
      <c r="Q1975" s="180"/>
      <c r="R1975" s="180"/>
      <c r="S1975" s="204"/>
      <c r="T1975" s="204"/>
      <c r="U1975" s="180"/>
      <c r="V1975" s="180"/>
      <c r="W1975" s="180"/>
      <c r="X1975" s="180"/>
      <c r="Y1975" s="180"/>
      <c r="Z1975" s="180"/>
      <c r="AA1975" s="180"/>
      <c r="AB1975" s="180"/>
      <c r="AC1975" s="180"/>
      <c r="AD1975" s="180"/>
      <c r="AE1975" s="180"/>
      <c r="AF1975" s="180"/>
      <c r="AG1975" s="180"/>
      <c r="AH1975" s="180"/>
    </row>
    <row r="1976" ht="15.75" customHeight="1">
      <c r="A1976" s="201"/>
      <c r="B1976" s="167"/>
      <c r="C1976" s="160"/>
      <c r="D1976" s="167"/>
      <c r="E1976" s="96"/>
      <c r="F1976" s="202"/>
      <c r="G1976" s="160"/>
      <c r="H1976" s="160"/>
      <c r="I1976" s="160"/>
      <c r="J1976" s="160"/>
      <c r="K1976" s="203"/>
      <c r="L1976" s="180"/>
      <c r="M1976" s="180"/>
      <c r="N1976" s="180"/>
      <c r="O1976" s="180"/>
      <c r="P1976" s="180"/>
      <c r="Q1976" s="180"/>
      <c r="R1976" s="180"/>
      <c r="S1976" s="204"/>
      <c r="T1976" s="204"/>
      <c r="U1976" s="180"/>
      <c r="V1976" s="180"/>
      <c r="W1976" s="180"/>
      <c r="X1976" s="180"/>
      <c r="Y1976" s="180"/>
      <c r="Z1976" s="180"/>
      <c r="AA1976" s="180"/>
      <c r="AB1976" s="180"/>
      <c r="AC1976" s="180"/>
      <c r="AD1976" s="180"/>
      <c r="AE1976" s="180"/>
      <c r="AF1976" s="180"/>
      <c r="AG1976" s="180"/>
      <c r="AH1976" s="180"/>
    </row>
    <row r="1977" ht="15.75" customHeight="1">
      <c r="A1977" s="201"/>
      <c r="B1977" s="167"/>
      <c r="C1977" s="160"/>
      <c r="D1977" s="167"/>
      <c r="E1977" s="96"/>
      <c r="F1977" s="202"/>
      <c r="G1977" s="160"/>
      <c r="H1977" s="160"/>
      <c r="I1977" s="160"/>
      <c r="J1977" s="160"/>
      <c r="K1977" s="203"/>
      <c r="L1977" s="180"/>
      <c r="M1977" s="180"/>
      <c r="N1977" s="180"/>
      <c r="O1977" s="180"/>
      <c r="P1977" s="180"/>
      <c r="Q1977" s="180"/>
      <c r="R1977" s="180"/>
      <c r="S1977" s="204"/>
      <c r="T1977" s="204"/>
      <c r="U1977" s="180"/>
      <c r="V1977" s="180"/>
      <c r="W1977" s="180"/>
      <c r="X1977" s="180"/>
      <c r="Y1977" s="180"/>
      <c r="Z1977" s="180"/>
      <c r="AA1977" s="180"/>
      <c r="AB1977" s="180"/>
      <c r="AC1977" s="180"/>
      <c r="AD1977" s="180"/>
      <c r="AE1977" s="180"/>
      <c r="AF1977" s="180"/>
      <c r="AG1977" s="180"/>
      <c r="AH1977" s="180"/>
    </row>
    <row r="1978" ht="15.75" customHeight="1">
      <c r="A1978" s="201"/>
      <c r="B1978" s="167"/>
      <c r="C1978" s="160"/>
      <c r="D1978" s="167"/>
      <c r="E1978" s="96"/>
      <c r="F1978" s="202"/>
      <c r="G1978" s="160"/>
      <c r="H1978" s="160"/>
      <c r="I1978" s="160"/>
      <c r="J1978" s="160"/>
      <c r="K1978" s="203"/>
      <c r="L1978" s="180"/>
      <c r="M1978" s="180"/>
      <c r="N1978" s="180"/>
      <c r="O1978" s="180"/>
      <c r="P1978" s="180"/>
      <c r="Q1978" s="180"/>
      <c r="R1978" s="180"/>
      <c r="S1978" s="204"/>
      <c r="T1978" s="204"/>
      <c r="U1978" s="180"/>
      <c r="V1978" s="180"/>
      <c r="W1978" s="180"/>
      <c r="X1978" s="180"/>
      <c r="Y1978" s="180"/>
      <c r="Z1978" s="180"/>
      <c r="AA1978" s="180"/>
      <c r="AB1978" s="180"/>
      <c r="AC1978" s="180"/>
      <c r="AD1978" s="180"/>
      <c r="AE1978" s="180"/>
      <c r="AF1978" s="180"/>
      <c r="AG1978" s="180"/>
      <c r="AH1978" s="180"/>
    </row>
    <row r="1979" ht="15.75" customHeight="1">
      <c r="A1979" s="201"/>
      <c r="B1979" s="167"/>
      <c r="C1979" s="160"/>
      <c r="D1979" s="167"/>
      <c r="E1979" s="96"/>
      <c r="F1979" s="202"/>
      <c r="G1979" s="160"/>
      <c r="H1979" s="160"/>
      <c r="I1979" s="160"/>
      <c r="J1979" s="160"/>
      <c r="K1979" s="203"/>
      <c r="L1979" s="180"/>
      <c r="M1979" s="180"/>
      <c r="N1979" s="180"/>
      <c r="O1979" s="180"/>
      <c r="P1979" s="180"/>
      <c r="Q1979" s="180"/>
      <c r="R1979" s="180"/>
      <c r="S1979" s="204"/>
      <c r="T1979" s="204"/>
      <c r="U1979" s="180"/>
      <c r="V1979" s="180"/>
      <c r="W1979" s="180"/>
      <c r="X1979" s="180"/>
      <c r="Y1979" s="180"/>
      <c r="Z1979" s="180"/>
      <c r="AA1979" s="180"/>
      <c r="AB1979" s="180"/>
      <c r="AC1979" s="180"/>
      <c r="AD1979" s="180"/>
      <c r="AE1979" s="180"/>
      <c r="AF1979" s="180"/>
      <c r="AG1979" s="180"/>
      <c r="AH1979" s="180"/>
    </row>
    <row r="1980" ht="15.75" customHeight="1">
      <c r="A1980" s="201"/>
      <c r="B1980" s="167"/>
      <c r="C1980" s="160"/>
      <c r="D1980" s="167"/>
      <c r="E1980" s="96"/>
      <c r="F1980" s="202"/>
      <c r="G1980" s="160"/>
      <c r="H1980" s="160"/>
      <c r="I1980" s="160"/>
      <c r="J1980" s="160"/>
      <c r="K1980" s="203"/>
      <c r="L1980" s="180"/>
      <c r="M1980" s="180"/>
      <c r="N1980" s="180"/>
      <c r="O1980" s="180"/>
      <c r="P1980" s="180"/>
      <c r="Q1980" s="180"/>
      <c r="R1980" s="180"/>
      <c r="S1980" s="204"/>
      <c r="T1980" s="204"/>
      <c r="U1980" s="180"/>
      <c r="V1980" s="180"/>
      <c r="W1980" s="180"/>
      <c r="X1980" s="180"/>
      <c r="Y1980" s="180"/>
      <c r="Z1980" s="180"/>
      <c r="AA1980" s="180"/>
      <c r="AB1980" s="180"/>
      <c r="AC1980" s="180"/>
      <c r="AD1980" s="180"/>
      <c r="AE1980" s="180"/>
      <c r="AF1980" s="180"/>
      <c r="AG1980" s="180"/>
      <c r="AH1980" s="180"/>
    </row>
    <row r="1981" ht="15.75" customHeight="1">
      <c r="A1981" s="201"/>
      <c r="B1981" s="167"/>
      <c r="C1981" s="160"/>
      <c r="D1981" s="167"/>
      <c r="E1981" s="96"/>
      <c r="F1981" s="202"/>
      <c r="G1981" s="160"/>
      <c r="H1981" s="160"/>
      <c r="I1981" s="160"/>
      <c r="J1981" s="160"/>
      <c r="K1981" s="203"/>
      <c r="L1981" s="180"/>
      <c r="M1981" s="180"/>
      <c r="N1981" s="180"/>
      <c r="O1981" s="180"/>
      <c r="P1981" s="180"/>
      <c r="Q1981" s="180"/>
      <c r="R1981" s="180"/>
      <c r="S1981" s="204"/>
      <c r="T1981" s="204"/>
      <c r="U1981" s="180"/>
      <c r="V1981" s="180"/>
      <c r="W1981" s="180"/>
      <c r="X1981" s="180"/>
      <c r="Y1981" s="180"/>
      <c r="Z1981" s="180"/>
      <c r="AA1981" s="180"/>
      <c r="AB1981" s="180"/>
      <c r="AC1981" s="180"/>
      <c r="AD1981" s="180"/>
      <c r="AE1981" s="180"/>
      <c r="AF1981" s="180"/>
      <c r="AG1981" s="180"/>
      <c r="AH1981" s="180"/>
    </row>
    <row r="1982" ht="15.75" customHeight="1">
      <c r="A1982" s="201"/>
      <c r="B1982" s="167"/>
      <c r="C1982" s="160"/>
      <c r="D1982" s="167"/>
      <c r="E1982" s="96"/>
      <c r="F1982" s="202"/>
      <c r="G1982" s="160"/>
      <c r="H1982" s="160"/>
      <c r="I1982" s="160"/>
      <c r="J1982" s="160"/>
      <c r="K1982" s="203"/>
      <c r="L1982" s="180"/>
      <c r="M1982" s="180"/>
      <c r="N1982" s="180"/>
      <c r="O1982" s="180"/>
      <c r="P1982" s="180"/>
      <c r="Q1982" s="180"/>
      <c r="R1982" s="180"/>
      <c r="S1982" s="204"/>
      <c r="T1982" s="204"/>
      <c r="U1982" s="180"/>
      <c r="V1982" s="180"/>
      <c r="W1982" s="180"/>
      <c r="X1982" s="180"/>
      <c r="Y1982" s="180"/>
      <c r="Z1982" s="180"/>
      <c r="AA1982" s="180"/>
      <c r="AB1982" s="180"/>
      <c r="AC1982" s="180"/>
      <c r="AD1982" s="180"/>
      <c r="AE1982" s="180"/>
      <c r="AF1982" s="180"/>
      <c r="AG1982" s="180"/>
      <c r="AH1982" s="180"/>
    </row>
    <row r="1983" ht="15.75" customHeight="1">
      <c r="A1983" s="201"/>
      <c r="B1983" s="167"/>
      <c r="C1983" s="160"/>
      <c r="D1983" s="167"/>
      <c r="E1983" s="96"/>
      <c r="F1983" s="202"/>
      <c r="G1983" s="160"/>
      <c r="H1983" s="160"/>
      <c r="I1983" s="160"/>
      <c r="J1983" s="160"/>
      <c r="K1983" s="203"/>
      <c r="L1983" s="180"/>
      <c r="M1983" s="180"/>
      <c r="N1983" s="180"/>
      <c r="O1983" s="180"/>
      <c r="P1983" s="180"/>
      <c r="Q1983" s="180"/>
      <c r="R1983" s="180"/>
      <c r="S1983" s="204"/>
      <c r="T1983" s="204"/>
      <c r="U1983" s="180"/>
      <c r="V1983" s="180"/>
      <c r="W1983" s="180"/>
      <c r="X1983" s="180"/>
      <c r="Y1983" s="180"/>
      <c r="Z1983" s="180"/>
      <c r="AA1983" s="180"/>
      <c r="AB1983" s="180"/>
      <c r="AC1983" s="180"/>
      <c r="AD1983" s="180"/>
      <c r="AE1983" s="180"/>
      <c r="AF1983" s="180"/>
      <c r="AG1983" s="180"/>
      <c r="AH1983" s="180"/>
    </row>
    <row r="1984" ht="15.75" customHeight="1">
      <c r="A1984" s="201"/>
      <c r="B1984" s="167"/>
      <c r="C1984" s="160"/>
      <c r="D1984" s="167"/>
      <c r="E1984" s="96"/>
      <c r="F1984" s="202"/>
      <c r="G1984" s="160"/>
      <c r="H1984" s="160"/>
      <c r="I1984" s="160"/>
      <c r="J1984" s="160"/>
      <c r="K1984" s="203"/>
      <c r="L1984" s="180"/>
      <c r="M1984" s="180"/>
      <c r="N1984" s="180"/>
      <c r="O1984" s="180"/>
      <c r="P1984" s="180"/>
      <c r="Q1984" s="180"/>
      <c r="R1984" s="180"/>
      <c r="S1984" s="204"/>
      <c r="T1984" s="204"/>
      <c r="U1984" s="180"/>
      <c r="V1984" s="180"/>
      <c r="W1984" s="180"/>
      <c r="X1984" s="180"/>
      <c r="Y1984" s="180"/>
      <c r="Z1984" s="180"/>
      <c r="AA1984" s="180"/>
      <c r="AB1984" s="180"/>
      <c r="AC1984" s="180"/>
      <c r="AD1984" s="180"/>
      <c r="AE1984" s="180"/>
      <c r="AF1984" s="180"/>
      <c r="AG1984" s="180"/>
      <c r="AH1984" s="180"/>
    </row>
    <row r="1985" ht="15.75" customHeight="1">
      <c r="A1985" s="201"/>
      <c r="B1985" s="167"/>
      <c r="C1985" s="160"/>
      <c r="D1985" s="167"/>
      <c r="E1985" s="96"/>
      <c r="F1985" s="202"/>
      <c r="G1985" s="160"/>
      <c r="H1985" s="160"/>
      <c r="I1985" s="160"/>
      <c r="J1985" s="160"/>
      <c r="K1985" s="203"/>
      <c r="L1985" s="180"/>
      <c r="M1985" s="180"/>
      <c r="N1985" s="180"/>
      <c r="O1985" s="180"/>
      <c r="P1985" s="180"/>
      <c r="Q1985" s="180"/>
      <c r="R1985" s="180"/>
      <c r="S1985" s="204"/>
      <c r="T1985" s="204"/>
      <c r="U1985" s="180"/>
      <c r="V1985" s="180"/>
      <c r="W1985" s="180"/>
      <c r="X1985" s="180"/>
      <c r="Y1985" s="180"/>
      <c r="Z1985" s="180"/>
      <c r="AA1985" s="180"/>
      <c r="AB1985" s="180"/>
      <c r="AC1985" s="180"/>
      <c r="AD1985" s="180"/>
      <c r="AE1985" s="180"/>
      <c r="AF1985" s="180"/>
      <c r="AG1985" s="180"/>
      <c r="AH1985" s="180"/>
    </row>
    <row r="1986" ht="15.75" customHeight="1">
      <c r="A1986" s="201"/>
      <c r="B1986" s="167"/>
      <c r="C1986" s="160"/>
      <c r="D1986" s="167"/>
      <c r="E1986" s="96"/>
      <c r="F1986" s="202"/>
      <c r="G1986" s="160"/>
      <c r="H1986" s="160"/>
      <c r="I1986" s="160"/>
      <c r="J1986" s="160"/>
      <c r="K1986" s="203"/>
      <c r="L1986" s="180"/>
      <c r="M1986" s="180"/>
      <c r="N1986" s="180"/>
      <c r="O1986" s="180"/>
      <c r="P1986" s="180"/>
      <c r="Q1986" s="180"/>
      <c r="R1986" s="180"/>
      <c r="S1986" s="204"/>
      <c r="T1986" s="204"/>
      <c r="U1986" s="180"/>
      <c r="V1986" s="180"/>
      <c r="W1986" s="180"/>
      <c r="X1986" s="180"/>
      <c r="Y1986" s="180"/>
      <c r="Z1986" s="180"/>
      <c r="AA1986" s="180"/>
      <c r="AB1986" s="180"/>
      <c r="AC1986" s="180"/>
      <c r="AD1986" s="180"/>
      <c r="AE1986" s="180"/>
      <c r="AF1986" s="180"/>
      <c r="AG1986" s="180"/>
      <c r="AH1986" s="180"/>
    </row>
    <row r="1987" ht="15.75" customHeight="1">
      <c r="A1987" s="201"/>
      <c r="B1987" s="167"/>
      <c r="C1987" s="160"/>
      <c r="D1987" s="167"/>
      <c r="E1987" s="96"/>
      <c r="F1987" s="202"/>
      <c r="G1987" s="160"/>
      <c r="H1987" s="160"/>
      <c r="I1987" s="160"/>
      <c r="J1987" s="160"/>
      <c r="K1987" s="203"/>
      <c r="L1987" s="180"/>
      <c r="M1987" s="180"/>
      <c r="N1987" s="180"/>
      <c r="O1987" s="180"/>
      <c r="P1987" s="180"/>
      <c r="Q1987" s="180"/>
      <c r="R1987" s="180"/>
      <c r="S1987" s="204"/>
      <c r="T1987" s="204"/>
      <c r="U1987" s="180"/>
      <c r="V1987" s="180"/>
      <c r="W1987" s="180"/>
      <c r="X1987" s="180"/>
      <c r="Y1987" s="180"/>
      <c r="Z1987" s="180"/>
      <c r="AA1987" s="180"/>
      <c r="AB1987" s="180"/>
      <c r="AC1987" s="180"/>
      <c r="AD1987" s="180"/>
      <c r="AE1987" s="180"/>
      <c r="AF1987" s="180"/>
      <c r="AG1987" s="180"/>
      <c r="AH1987" s="180"/>
    </row>
    <row r="1988" ht="15.75" customHeight="1">
      <c r="A1988" s="201"/>
      <c r="B1988" s="167"/>
      <c r="C1988" s="160"/>
      <c r="D1988" s="167"/>
      <c r="E1988" s="96"/>
      <c r="F1988" s="202"/>
      <c r="G1988" s="160"/>
      <c r="H1988" s="160"/>
      <c r="I1988" s="160"/>
      <c r="J1988" s="160"/>
      <c r="K1988" s="203"/>
      <c r="L1988" s="180"/>
      <c r="M1988" s="180"/>
      <c r="N1988" s="180"/>
      <c r="O1988" s="180"/>
      <c r="P1988" s="180"/>
      <c r="Q1988" s="180"/>
      <c r="R1988" s="180"/>
      <c r="S1988" s="204"/>
      <c r="T1988" s="204"/>
      <c r="U1988" s="180"/>
      <c r="V1988" s="180"/>
      <c r="W1988" s="180"/>
      <c r="X1988" s="180"/>
      <c r="Y1988" s="180"/>
      <c r="Z1988" s="180"/>
      <c r="AA1988" s="180"/>
      <c r="AB1988" s="180"/>
      <c r="AC1988" s="180"/>
      <c r="AD1988" s="180"/>
      <c r="AE1988" s="180"/>
      <c r="AF1988" s="180"/>
      <c r="AG1988" s="180"/>
      <c r="AH1988" s="180"/>
    </row>
    <row r="1989" ht="15.75" customHeight="1">
      <c r="A1989" s="201"/>
      <c r="B1989" s="167"/>
      <c r="C1989" s="160"/>
      <c r="D1989" s="167"/>
      <c r="E1989" s="96"/>
      <c r="F1989" s="202"/>
      <c r="G1989" s="160"/>
      <c r="H1989" s="160"/>
      <c r="I1989" s="160"/>
      <c r="J1989" s="160"/>
      <c r="K1989" s="203"/>
      <c r="L1989" s="180"/>
      <c r="M1989" s="180"/>
      <c r="N1989" s="180"/>
      <c r="O1989" s="180"/>
      <c r="P1989" s="180"/>
      <c r="Q1989" s="180"/>
      <c r="R1989" s="180"/>
      <c r="S1989" s="204"/>
      <c r="T1989" s="204"/>
      <c r="U1989" s="180"/>
      <c r="V1989" s="180"/>
      <c r="W1989" s="180"/>
      <c r="X1989" s="180"/>
      <c r="Y1989" s="180"/>
      <c r="Z1989" s="180"/>
      <c r="AA1989" s="180"/>
      <c r="AB1989" s="180"/>
      <c r="AC1989" s="180"/>
      <c r="AD1989" s="180"/>
      <c r="AE1989" s="180"/>
      <c r="AF1989" s="180"/>
      <c r="AG1989" s="180"/>
      <c r="AH1989" s="180"/>
    </row>
    <row r="1990" ht="15.75" customHeight="1">
      <c r="A1990" s="201"/>
      <c r="B1990" s="167"/>
      <c r="C1990" s="160"/>
      <c r="D1990" s="167"/>
      <c r="E1990" s="96"/>
      <c r="F1990" s="202"/>
      <c r="G1990" s="160"/>
      <c r="H1990" s="160"/>
      <c r="I1990" s="160"/>
      <c r="J1990" s="160"/>
      <c r="K1990" s="203"/>
      <c r="L1990" s="180"/>
      <c r="M1990" s="180"/>
      <c r="N1990" s="180"/>
      <c r="O1990" s="180"/>
      <c r="P1990" s="180"/>
      <c r="Q1990" s="180"/>
      <c r="R1990" s="180"/>
      <c r="S1990" s="204"/>
      <c r="T1990" s="204"/>
      <c r="U1990" s="180"/>
      <c r="V1990" s="180"/>
      <c r="W1990" s="180"/>
      <c r="X1990" s="180"/>
      <c r="Y1990" s="180"/>
      <c r="Z1990" s="180"/>
      <c r="AA1990" s="180"/>
      <c r="AB1990" s="180"/>
      <c r="AC1990" s="180"/>
      <c r="AD1990" s="180"/>
      <c r="AE1990" s="180"/>
      <c r="AF1990" s="180"/>
      <c r="AG1990" s="180"/>
      <c r="AH1990" s="180"/>
    </row>
    <row r="1991" ht="15.75" customHeight="1">
      <c r="A1991" s="201"/>
      <c r="B1991" s="167"/>
      <c r="C1991" s="160"/>
      <c r="D1991" s="167"/>
      <c r="E1991" s="96"/>
      <c r="F1991" s="202"/>
      <c r="G1991" s="160"/>
      <c r="H1991" s="160"/>
      <c r="I1991" s="160"/>
      <c r="J1991" s="160"/>
      <c r="K1991" s="203"/>
      <c r="L1991" s="180"/>
      <c r="M1991" s="180"/>
      <c r="N1991" s="180"/>
      <c r="O1991" s="180"/>
      <c r="P1991" s="180"/>
      <c r="Q1991" s="180"/>
      <c r="R1991" s="180"/>
      <c r="S1991" s="204"/>
      <c r="T1991" s="204"/>
      <c r="U1991" s="180"/>
      <c r="V1991" s="180"/>
      <c r="W1991" s="180"/>
      <c r="X1991" s="180"/>
      <c r="Y1991" s="180"/>
      <c r="Z1991" s="180"/>
      <c r="AA1991" s="180"/>
      <c r="AB1991" s="180"/>
      <c r="AC1991" s="180"/>
      <c r="AD1991" s="180"/>
      <c r="AE1991" s="180"/>
      <c r="AF1991" s="180"/>
      <c r="AG1991" s="180"/>
      <c r="AH1991" s="180"/>
    </row>
    <row r="1992" ht="15.75" customHeight="1">
      <c r="A1992" s="201"/>
      <c r="B1992" s="167"/>
      <c r="C1992" s="160"/>
      <c r="D1992" s="167"/>
      <c r="E1992" s="96"/>
      <c r="F1992" s="202"/>
      <c r="G1992" s="160"/>
      <c r="H1992" s="160"/>
      <c r="I1992" s="160"/>
      <c r="J1992" s="160"/>
      <c r="K1992" s="203"/>
      <c r="L1992" s="180"/>
      <c r="M1992" s="180"/>
      <c r="N1992" s="180"/>
      <c r="O1992" s="180"/>
      <c r="P1992" s="180"/>
      <c r="Q1992" s="180"/>
      <c r="R1992" s="180"/>
      <c r="S1992" s="204"/>
      <c r="T1992" s="204"/>
      <c r="U1992" s="180"/>
      <c r="V1992" s="180"/>
      <c r="W1992" s="180"/>
      <c r="X1992" s="180"/>
      <c r="Y1992" s="180"/>
      <c r="Z1992" s="180"/>
      <c r="AA1992" s="180"/>
      <c r="AB1992" s="180"/>
      <c r="AC1992" s="180"/>
      <c r="AD1992" s="180"/>
      <c r="AE1992" s="180"/>
      <c r="AF1992" s="180"/>
      <c r="AG1992" s="180"/>
      <c r="AH1992" s="180"/>
    </row>
    <row r="1993" ht="15.75" customHeight="1">
      <c r="A1993" s="201"/>
      <c r="B1993" s="167"/>
      <c r="C1993" s="160"/>
      <c r="D1993" s="167"/>
      <c r="E1993" s="96"/>
      <c r="F1993" s="202"/>
      <c r="G1993" s="160"/>
      <c r="H1993" s="160"/>
      <c r="I1993" s="160"/>
      <c r="J1993" s="160"/>
      <c r="K1993" s="203"/>
      <c r="L1993" s="180"/>
      <c r="M1993" s="180"/>
      <c r="N1993" s="180"/>
      <c r="O1993" s="180"/>
      <c r="P1993" s="180"/>
      <c r="Q1993" s="180"/>
      <c r="R1993" s="180"/>
      <c r="S1993" s="204"/>
      <c r="T1993" s="204"/>
      <c r="U1993" s="180"/>
      <c r="V1993" s="180"/>
      <c r="W1993" s="180"/>
      <c r="X1993" s="180"/>
      <c r="Y1993" s="180"/>
      <c r="Z1993" s="180"/>
      <c r="AA1993" s="180"/>
      <c r="AB1993" s="180"/>
      <c r="AC1993" s="180"/>
      <c r="AD1993" s="180"/>
      <c r="AE1993" s="180"/>
      <c r="AF1993" s="180"/>
      <c r="AG1993" s="180"/>
      <c r="AH1993" s="180"/>
    </row>
    <row r="1994" ht="15.75" customHeight="1">
      <c r="A1994" s="201"/>
      <c r="B1994" s="167"/>
      <c r="C1994" s="160"/>
      <c r="D1994" s="167"/>
      <c r="E1994" s="96"/>
      <c r="F1994" s="202"/>
      <c r="G1994" s="160"/>
      <c r="H1994" s="160"/>
      <c r="I1994" s="160"/>
      <c r="J1994" s="160"/>
      <c r="K1994" s="203"/>
      <c r="L1994" s="180"/>
      <c r="M1994" s="180"/>
      <c r="N1994" s="180"/>
      <c r="O1994" s="180"/>
      <c r="P1994" s="180"/>
      <c r="Q1994" s="180"/>
      <c r="R1994" s="180"/>
      <c r="S1994" s="204"/>
      <c r="T1994" s="204"/>
      <c r="U1994" s="180"/>
      <c r="V1994" s="180"/>
      <c r="W1994" s="180"/>
      <c r="X1994" s="180"/>
      <c r="Y1994" s="180"/>
      <c r="Z1994" s="180"/>
      <c r="AA1994" s="180"/>
      <c r="AB1994" s="180"/>
      <c r="AC1994" s="180"/>
      <c r="AD1994" s="180"/>
      <c r="AE1994" s="180"/>
      <c r="AF1994" s="180"/>
      <c r="AG1994" s="180"/>
      <c r="AH1994" s="180"/>
    </row>
    <row r="1995" ht="15.75" customHeight="1">
      <c r="A1995" s="201"/>
      <c r="B1995" s="167"/>
      <c r="C1995" s="160"/>
      <c r="D1995" s="167"/>
      <c r="E1995" s="96"/>
      <c r="F1995" s="202"/>
      <c r="G1995" s="160"/>
      <c r="H1995" s="160"/>
      <c r="I1995" s="160"/>
      <c r="J1995" s="160"/>
      <c r="K1995" s="203"/>
      <c r="L1995" s="180"/>
      <c r="M1995" s="180"/>
      <c r="N1995" s="180"/>
      <c r="O1995" s="180"/>
      <c r="P1995" s="180"/>
      <c r="Q1995" s="180"/>
      <c r="R1995" s="180"/>
      <c r="S1995" s="204"/>
      <c r="T1995" s="204"/>
      <c r="U1995" s="180"/>
      <c r="V1995" s="180"/>
      <c r="W1995" s="180"/>
      <c r="X1995" s="180"/>
      <c r="Y1995" s="180"/>
      <c r="Z1995" s="180"/>
      <c r="AA1995" s="180"/>
      <c r="AB1995" s="180"/>
      <c r="AC1995" s="180"/>
      <c r="AD1995" s="180"/>
      <c r="AE1995" s="180"/>
      <c r="AF1995" s="180"/>
      <c r="AG1995" s="180"/>
      <c r="AH1995" s="180"/>
    </row>
    <row r="1996" ht="15.75" customHeight="1">
      <c r="A1996" s="201"/>
      <c r="B1996" s="167"/>
      <c r="C1996" s="160"/>
      <c r="D1996" s="167"/>
      <c r="E1996" s="96"/>
      <c r="F1996" s="202"/>
      <c r="G1996" s="160"/>
      <c r="H1996" s="160"/>
      <c r="I1996" s="160"/>
      <c r="J1996" s="160"/>
      <c r="K1996" s="203"/>
      <c r="L1996" s="180"/>
      <c r="M1996" s="180"/>
      <c r="N1996" s="180"/>
      <c r="O1996" s="180"/>
      <c r="P1996" s="180"/>
      <c r="Q1996" s="180"/>
      <c r="R1996" s="180"/>
      <c r="S1996" s="204"/>
      <c r="T1996" s="204"/>
      <c r="U1996" s="180"/>
      <c r="V1996" s="180"/>
      <c r="W1996" s="180"/>
      <c r="X1996" s="180"/>
      <c r="Y1996" s="180"/>
      <c r="Z1996" s="180"/>
      <c r="AA1996" s="180"/>
      <c r="AB1996" s="180"/>
      <c r="AC1996" s="180"/>
      <c r="AD1996" s="180"/>
      <c r="AE1996" s="180"/>
      <c r="AF1996" s="180"/>
      <c r="AG1996" s="180"/>
      <c r="AH1996" s="180"/>
    </row>
    <row r="1997" ht="15.75" customHeight="1">
      <c r="A1997" s="201"/>
      <c r="B1997" s="167"/>
      <c r="C1997" s="160"/>
      <c r="D1997" s="167"/>
      <c r="E1997" s="96"/>
      <c r="F1997" s="202"/>
      <c r="G1997" s="160"/>
      <c r="H1997" s="160"/>
      <c r="I1997" s="160"/>
      <c r="J1997" s="160"/>
      <c r="K1997" s="203"/>
      <c r="L1997" s="180"/>
      <c r="M1997" s="180"/>
      <c r="N1997" s="180"/>
      <c r="O1997" s="180"/>
      <c r="P1997" s="180"/>
      <c r="Q1997" s="180"/>
      <c r="R1997" s="180"/>
      <c r="S1997" s="204"/>
      <c r="T1997" s="204"/>
      <c r="U1997" s="180"/>
      <c r="V1997" s="180"/>
      <c r="W1997" s="180"/>
      <c r="X1997" s="180"/>
      <c r="Y1997" s="180"/>
      <c r="Z1997" s="180"/>
      <c r="AA1997" s="180"/>
      <c r="AB1997" s="180"/>
      <c r="AC1997" s="180"/>
      <c r="AD1997" s="180"/>
      <c r="AE1997" s="180"/>
      <c r="AF1997" s="180"/>
      <c r="AG1997" s="180"/>
      <c r="AH1997" s="180"/>
    </row>
    <row r="1998" ht="15.75" customHeight="1">
      <c r="A1998" s="201"/>
      <c r="B1998" s="167"/>
      <c r="C1998" s="160"/>
      <c r="D1998" s="167"/>
      <c r="E1998" s="96"/>
      <c r="F1998" s="202"/>
      <c r="G1998" s="160"/>
      <c r="H1998" s="160"/>
      <c r="I1998" s="160"/>
      <c r="J1998" s="160"/>
      <c r="K1998" s="203"/>
      <c r="L1998" s="180"/>
      <c r="M1998" s="180"/>
      <c r="N1998" s="180"/>
      <c r="O1998" s="180"/>
      <c r="P1998" s="180"/>
      <c r="Q1998" s="180"/>
      <c r="R1998" s="180"/>
      <c r="S1998" s="204"/>
      <c r="T1998" s="204"/>
      <c r="U1998" s="180"/>
      <c r="V1998" s="180"/>
      <c r="W1998" s="180"/>
      <c r="X1998" s="180"/>
      <c r="Y1998" s="180"/>
      <c r="Z1998" s="180"/>
      <c r="AA1998" s="180"/>
      <c r="AB1998" s="180"/>
      <c r="AC1998" s="180"/>
      <c r="AD1998" s="180"/>
      <c r="AE1998" s="180"/>
      <c r="AF1998" s="180"/>
      <c r="AG1998" s="180"/>
      <c r="AH1998" s="180"/>
    </row>
    <row r="1999" ht="15.75" customHeight="1">
      <c r="A1999" s="201"/>
      <c r="B1999" s="167"/>
      <c r="C1999" s="160"/>
      <c r="D1999" s="167"/>
      <c r="E1999" s="96"/>
      <c r="F1999" s="202"/>
      <c r="G1999" s="160"/>
      <c r="H1999" s="160"/>
      <c r="I1999" s="160"/>
      <c r="J1999" s="160"/>
      <c r="K1999" s="203"/>
      <c r="L1999" s="180"/>
      <c r="M1999" s="180"/>
      <c r="N1999" s="180"/>
      <c r="O1999" s="180"/>
      <c r="P1999" s="180"/>
      <c r="Q1999" s="180"/>
      <c r="R1999" s="180"/>
      <c r="S1999" s="204"/>
      <c r="T1999" s="204"/>
      <c r="U1999" s="180"/>
      <c r="V1999" s="180"/>
      <c r="W1999" s="180"/>
      <c r="X1999" s="180"/>
      <c r="Y1999" s="180"/>
      <c r="Z1999" s="180"/>
      <c r="AA1999" s="180"/>
      <c r="AB1999" s="180"/>
      <c r="AC1999" s="180"/>
      <c r="AD1999" s="180"/>
      <c r="AE1999" s="180"/>
      <c r="AF1999" s="180"/>
      <c r="AG1999" s="180"/>
      <c r="AH1999" s="180"/>
    </row>
    <row r="2000" ht="15.75" customHeight="1">
      <c r="A2000" s="201"/>
      <c r="B2000" s="167"/>
      <c r="C2000" s="160"/>
      <c r="D2000" s="167"/>
      <c r="E2000" s="96"/>
      <c r="F2000" s="202"/>
      <c r="G2000" s="160"/>
      <c r="H2000" s="160"/>
      <c r="I2000" s="160"/>
      <c r="J2000" s="160"/>
      <c r="K2000" s="203"/>
      <c r="L2000" s="180"/>
      <c r="M2000" s="180"/>
      <c r="N2000" s="180"/>
      <c r="O2000" s="180"/>
      <c r="P2000" s="180"/>
      <c r="Q2000" s="180"/>
      <c r="R2000" s="180"/>
      <c r="S2000" s="204"/>
      <c r="T2000" s="204"/>
      <c r="U2000" s="180"/>
      <c r="V2000" s="180"/>
      <c r="W2000" s="180"/>
      <c r="X2000" s="180"/>
      <c r="Y2000" s="180"/>
      <c r="Z2000" s="180"/>
      <c r="AA2000" s="180"/>
      <c r="AB2000" s="180"/>
      <c r="AC2000" s="180"/>
      <c r="AD2000" s="180"/>
      <c r="AE2000" s="180"/>
      <c r="AF2000" s="180"/>
      <c r="AG2000" s="180"/>
      <c r="AH2000" s="180"/>
    </row>
  </sheetData>
  <conditionalFormatting sqref="T1">
    <cfRule type="notContainsBlanks" dxfId="0" priority="1">
      <formula>LEN(TRIM(T1))&gt;0</formula>
    </cfRule>
  </conditionalFormatting>
  <conditionalFormatting sqref="S2:S33">
    <cfRule type="colorScale" priority="2">
      <colorScale>
        <cfvo type="min"/>
        <cfvo type="max"/>
        <color rgb="FF57BB8A"/>
        <color rgb="FFFFFFFF"/>
      </colorScale>
    </cfRule>
  </conditionalFormatting>
  <dataValidations>
    <dataValidation type="list" allowBlank="1" sqref="E189 E392 E761">
      <formula1>"method wrapper,python module syntax,parallelization,external module execution,API call / HTTP request,object copy,ignore,model validation,parallelization,syntax / attribute extraction,data operation,data transformation,external module execution,data savin"&amp;"g / pickle,file operation,model training,subprocess invocation,security / ssl,package installation,model prediction"</formula1>
    </dataValidation>
    <dataValidation type="list" allowBlank="1" sqref="E502 K1:K2000">
      <formula1>"method wrapper,python module syntax,parallelization,external module execution,API call / HTTP request,object copy,ignore,model validation,parallelization,syntax / attribute extraction,data operation,data transformation,external module execution,data savin"&amp;"g / pickle,file operation,model training / learning,subprocess invocation,security / ssl,package installation,model prediction,optimization / objective function,optimization / hyperparameter tuning,model loading,model training / construction,data validati"&amp;"on,model saving,argument validation"</formula1>
    </dataValidation>
    <dataValidation type="list" allowBlank="1" sqref="E324">
      <formula1>"method wrapper,python module syntax,parallelization,external module execution,API call / HTTP request,object copy,ignore,model validation,parallelization,syntax / attribute extraction,data operation,data transformation,external module execution,data savin"&amp;"g / pickle,file operation,model training,subprocess invocation,security / ssl,package installation,model prediction,optimization / objective function,optimization / hyperparameter tuning"</formula1>
    </dataValidation>
    <dataValidation type="list" allowBlank="1" sqref="E14">
      <formula1>"method wrapper,python module syntax,parallelization,external module execution,API call / HTTP request,object copy,ignore,model validation,parallelization,syntax / attribute extraction,data operation,data transformation,external module execution,data savin"&amp;"g / pickle,file operation,model training / learning,subprocess invocation,security / ssl,package installation,model prediction,optimization / objective function,optimization / hyperparameter tuning,model loading,model training / construction,data validati"&amp;"on"</formula1>
    </dataValidation>
    <dataValidation type="list" allowBlank="1" sqref="E705">
      <formula1>"method wrapper,python module syntax,parallelization,external module execution,API call / HTTP request,object copy,ignore,model validation,parallelization,syntax / attribute extraction,data operation,data transformation,external module execution,data savin"&amp;"g / pickle,file operation,model training / learning,subprocess invocation,security / ssl,package installation,model prediction,optimization / objective function,optimization / hyperparameter tuning,model loading,model training / construction,"</formula1>
    </dataValidation>
    <dataValidation type="list" allowBlank="1" sqref="E676">
      <formula1>"method wrapper,python module syntax,parallelization,external module execution,API call / HTTP request,object copy,ignore,model validation,parallelization,syntax / attribute extraction,data operation,data transformation,external module execution,data savin"&amp;"g / pickle,file operation,model training,subprocess invocation,security / ssl,package installation,model prediction,optimization / objective function,optimization / hyperparameter tuning,model loading"</formula1>
    </dataValidation>
    <dataValidation type="list" allowBlank="1" sqref="E512">
      <formula1>"method wrapper,python module syntax,parallelization,external module execution,API call / HTTP request,object copy,ignore,model validation,parallelization,syntax / attribute extraction,data operation,data transformation,external module execution,data savin"&amp;"g / pickle,file operation,model training,subprocess invocation,security / ssl,data operation"</formula1>
    </dataValidation>
    <dataValidation type="list" allowBlank="1" sqref="E682">
      <formula1>"method wrapper,python module syntax,parallelization,external module execution,API call / HTTP request,object copy,ignore,model validation,parallelization,syntax / attribute extraction,data operation,data transformation,external module execution,data savin"&amp;"g / pickle,file operation,model training,subprocess invocation,security / ssl,package installation,model prediction,optimization / objective function,optimization / hyperparameter tuning,model loading,model training / construction"</formula1>
    </dataValidation>
    <dataValidation type="list" allowBlank="1" sqref="E248">
      <formula1>"method wrapper,python module syntax,parallelization,external module execution,API call / HTTP request,object copy,ignore,model validation,parallelization,syntax / attribute extraction,data operation,data transformation,external module execution,data savin"&amp;"g / pickle,file operation,model training / learning,subprocess invocation,security / ssl,package installation,model prediction,optimization / objective function,optimization / hyperparameter tuning,model loading,model training / construction,data validati"&amp;"on,"</formula1>
    </dataValidation>
    <dataValidation type="list" allowBlank="1" sqref="E274">
      <formula1>"method wrapper,python module syntax,parallelization,external module execution,API call / HTTP request,object copy,ignore,model validation,parallelization,syntax / attribute extraction,data operation,data transformation,external module execution,data savin"&amp;"g / pickle,file operation,model training,subprocess invocation,security / ssl,package installation,model prediction,"</formula1>
    </dataValidation>
    <dataValidation type="list" allowBlank="1" sqref="E90">
      <formula1>"method wrapper,python module syntax,parallelization,external module execution,API call / HTTP request,object copy,ignore,model validation,parallelization,syntax / attribute extraction,data operation,data transformation,external module execution,data savin"&amp;"g / pickle,file operation,model training,subprocess invocation,security / ssl,package installation"</formula1>
    </dataValidation>
    <dataValidation type="list" allowBlank="1" sqref="E350">
      <formula1>"method wrapper,python module syntax,parallelization,external module execution,API call / HTTP request,object copy,ignore,model validation,parallelization,syntax / attribute extraction,data operation,data transformation,external module execution,data savin"&amp;"g / pickle,file operation,model training,subprocess invocation,security / ssl"</formula1>
    </dataValidation>
  </dataValidations>
  <hyperlinks>
    <hyperlink r:id="rId1" ref="F2"/>
    <hyperlink r:id="rId2" ref="G2"/>
    <hyperlink r:id="rId3" ref="H2"/>
    <hyperlink r:id="rId4" ref="I2"/>
    <hyperlink r:id="rId5" ref="J2"/>
    <hyperlink r:id="rId6" ref="F3"/>
    <hyperlink r:id="rId7" ref="G3"/>
    <hyperlink r:id="rId8" ref="H3"/>
    <hyperlink r:id="rId9" ref="I3"/>
    <hyperlink r:id="rId10" ref="J3"/>
    <hyperlink r:id="rId11" ref="F4"/>
    <hyperlink r:id="rId12" ref="G4"/>
    <hyperlink r:id="rId13" ref="H4"/>
    <hyperlink r:id="rId14" ref="I4"/>
    <hyperlink r:id="rId15" ref="J4"/>
    <hyperlink r:id="rId16" ref="F5"/>
    <hyperlink r:id="rId17" ref="G5"/>
    <hyperlink r:id="rId18" ref="H5"/>
    <hyperlink r:id="rId19" ref="I5"/>
    <hyperlink r:id="rId20" ref="J5"/>
    <hyperlink r:id="rId21" ref="F6"/>
    <hyperlink r:id="rId22" ref="G6"/>
    <hyperlink r:id="rId23" ref="H6"/>
    <hyperlink r:id="rId24" ref="I6"/>
    <hyperlink r:id="rId25" ref="J6"/>
    <hyperlink r:id="rId26" ref="F7"/>
    <hyperlink r:id="rId27" ref="G7"/>
    <hyperlink r:id="rId28" ref="H7"/>
    <hyperlink r:id="rId29" ref="I7"/>
    <hyperlink r:id="rId30" ref="J7"/>
    <hyperlink r:id="rId31" ref="F8"/>
    <hyperlink r:id="rId32" ref="G8"/>
    <hyperlink r:id="rId33" ref="H8"/>
    <hyperlink r:id="rId34" ref="I8"/>
    <hyperlink r:id="rId35" ref="J8"/>
    <hyperlink r:id="rId36" ref="F9"/>
    <hyperlink r:id="rId37" ref="G9"/>
    <hyperlink r:id="rId38" ref="H9"/>
    <hyperlink r:id="rId39" ref="I9"/>
    <hyperlink r:id="rId40" ref="J9"/>
    <hyperlink r:id="rId41" ref="F10"/>
    <hyperlink r:id="rId42" ref="G10"/>
    <hyperlink r:id="rId43" ref="H10"/>
    <hyperlink r:id="rId44" ref="I10"/>
    <hyperlink r:id="rId45" ref="J10"/>
    <hyperlink r:id="rId46" ref="F11"/>
    <hyperlink r:id="rId47" ref="G11"/>
    <hyperlink r:id="rId48" ref="H11"/>
    <hyperlink r:id="rId49" ref="I11"/>
    <hyperlink r:id="rId50" ref="J11"/>
    <hyperlink r:id="rId51" ref="F12"/>
    <hyperlink r:id="rId52" ref="G12"/>
    <hyperlink r:id="rId53" ref="H12"/>
    <hyperlink r:id="rId54" ref="I12"/>
    <hyperlink r:id="rId55" ref="J12"/>
    <hyperlink r:id="rId56" ref="F13"/>
    <hyperlink r:id="rId57" ref="G13"/>
    <hyperlink r:id="rId58" ref="H13"/>
    <hyperlink r:id="rId59" ref="I13"/>
    <hyperlink r:id="rId60" ref="J13"/>
    <hyperlink r:id="rId61" ref="F14"/>
    <hyperlink r:id="rId62" ref="G14"/>
    <hyperlink r:id="rId63" ref="H14"/>
    <hyperlink r:id="rId64" ref="I14"/>
    <hyperlink r:id="rId65" ref="J14"/>
    <hyperlink r:id="rId66" ref="F15"/>
    <hyperlink r:id="rId67" ref="G15"/>
    <hyperlink r:id="rId68" ref="H15"/>
    <hyperlink r:id="rId69" ref="I15"/>
    <hyperlink r:id="rId70" ref="J15"/>
    <hyperlink r:id="rId71" ref="F16"/>
    <hyperlink r:id="rId72" ref="G16"/>
    <hyperlink r:id="rId73" ref="H16"/>
    <hyperlink r:id="rId74" ref="I16"/>
    <hyperlink r:id="rId75" ref="J16"/>
    <hyperlink r:id="rId76" ref="F17"/>
    <hyperlink r:id="rId77" ref="G17"/>
    <hyperlink r:id="rId78" ref="H17"/>
    <hyperlink r:id="rId79" ref="I17"/>
    <hyperlink r:id="rId80" ref="J17"/>
    <hyperlink r:id="rId81" ref="F18"/>
    <hyperlink r:id="rId82" ref="G18"/>
    <hyperlink r:id="rId83" ref="H18"/>
    <hyperlink r:id="rId84" ref="I18"/>
    <hyperlink r:id="rId85" ref="J18"/>
    <hyperlink r:id="rId86" ref="F19"/>
    <hyperlink r:id="rId87" ref="G19"/>
    <hyperlink r:id="rId88" ref="H19"/>
    <hyperlink r:id="rId89" ref="I19"/>
    <hyperlink r:id="rId90" ref="J19"/>
    <hyperlink r:id="rId91" ref="F20"/>
    <hyperlink r:id="rId92" ref="G20"/>
    <hyperlink r:id="rId93" ref="H20"/>
    <hyperlink r:id="rId94" ref="I20"/>
    <hyperlink r:id="rId95" ref="J20"/>
    <hyperlink r:id="rId96" ref="F21"/>
    <hyperlink r:id="rId97" ref="G21"/>
    <hyperlink r:id="rId98" ref="H21"/>
    <hyperlink r:id="rId99" ref="I21"/>
    <hyperlink r:id="rId100" ref="J21"/>
    <hyperlink r:id="rId101" ref="F22"/>
    <hyperlink r:id="rId102" ref="G22"/>
    <hyperlink r:id="rId103" ref="H22"/>
    <hyperlink r:id="rId104" ref="I22"/>
    <hyperlink r:id="rId105" ref="J22"/>
    <hyperlink r:id="rId106" ref="F23"/>
    <hyperlink r:id="rId107" ref="G23"/>
    <hyperlink r:id="rId108" ref="H23"/>
    <hyperlink r:id="rId109" ref="I23"/>
    <hyperlink r:id="rId110" ref="J23"/>
    <hyperlink r:id="rId111" ref="F24"/>
    <hyperlink r:id="rId112" ref="G24"/>
    <hyperlink r:id="rId113" ref="H24"/>
    <hyperlink r:id="rId114" ref="F25"/>
    <hyperlink r:id="rId115" ref="G25"/>
    <hyperlink r:id="rId116" ref="H25"/>
    <hyperlink r:id="rId117" ref="I25"/>
    <hyperlink r:id="rId118" ref="J25"/>
    <hyperlink r:id="rId119" ref="F26"/>
    <hyperlink r:id="rId120" ref="G26"/>
    <hyperlink r:id="rId121" ref="H26"/>
    <hyperlink r:id="rId122" ref="I26"/>
    <hyperlink r:id="rId123" ref="J26"/>
    <hyperlink r:id="rId124" ref="F27"/>
    <hyperlink r:id="rId125" ref="G27"/>
    <hyperlink r:id="rId126" ref="H27"/>
    <hyperlink r:id="rId127" ref="I27"/>
    <hyperlink r:id="rId128" ref="J27"/>
    <hyperlink r:id="rId129" ref="F28"/>
    <hyperlink r:id="rId130" ref="G28"/>
    <hyperlink r:id="rId131" ref="H28"/>
    <hyperlink r:id="rId132" ref="I28"/>
    <hyperlink r:id="rId133" ref="J28"/>
    <hyperlink r:id="rId134" ref="F29"/>
    <hyperlink r:id="rId135" ref="G29"/>
    <hyperlink r:id="rId136" ref="G30"/>
    <hyperlink r:id="rId137" ref="H30"/>
    <hyperlink r:id="rId138" ref="I30"/>
    <hyperlink r:id="rId139" ref="J30"/>
    <hyperlink r:id="rId140" ref="F31"/>
    <hyperlink r:id="rId141" ref="G31"/>
    <hyperlink r:id="rId142" ref="H31"/>
    <hyperlink r:id="rId143" ref="I31"/>
    <hyperlink r:id="rId144" ref="J31"/>
    <hyperlink r:id="rId145" ref="F32"/>
    <hyperlink r:id="rId146" ref="G32"/>
    <hyperlink r:id="rId147" ref="H32"/>
    <hyperlink r:id="rId148" ref="I32"/>
    <hyperlink r:id="rId149" ref="J32"/>
    <hyperlink r:id="rId150" ref="F33"/>
    <hyperlink r:id="rId151" ref="G33"/>
    <hyperlink r:id="rId152" ref="H33"/>
    <hyperlink r:id="rId153" ref="I33"/>
    <hyperlink r:id="rId154" ref="J33"/>
    <hyperlink r:id="rId155" ref="F34"/>
    <hyperlink r:id="rId156" ref="G34"/>
    <hyperlink r:id="rId157" ref="H34"/>
    <hyperlink r:id="rId158" ref="I34"/>
    <hyperlink r:id="rId159" ref="J34"/>
    <hyperlink r:id="rId160" ref="F35"/>
    <hyperlink r:id="rId161" ref="G35"/>
    <hyperlink r:id="rId162" ref="H35"/>
    <hyperlink r:id="rId163" ref="I35"/>
    <hyperlink r:id="rId164" ref="J35"/>
    <hyperlink r:id="rId165" ref="F36"/>
    <hyperlink r:id="rId166" ref="G36"/>
    <hyperlink r:id="rId167" ref="F37"/>
    <hyperlink r:id="rId168" ref="G37"/>
    <hyperlink r:id="rId169" ref="H37"/>
    <hyperlink r:id="rId170" ref="I37"/>
    <hyperlink r:id="rId171" ref="J37"/>
    <hyperlink r:id="rId172" ref="F38"/>
    <hyperlink r:id="rId173" ref="G38"/>
    <hyperlink r:id="rId174" ref="H38"/>
    <hyperlink r:id="rId175" ref="I38"/>
    <hyperlink r:id="rId176" ref="J38"/>
    <hyperlink r:id="rId177" ref="F39"/>
    <hyperlink r:id="rId178" ref="F40"/>
    <hyperlink r:id="rId179" ref="G40"/>
    <hyperlink r:id="rId180" ref="H40"/>
    <hyperlink r:id="rId181" ref="I40"/>
    <hyperlink r:id="rId182" ref="J40"/>
    <hyperlink r:id="rId183" ref="F41"/>
    <hyperlink r:id="rId184" ref="G41"/>
    <hyperlink r:id="rId185" ref="H41"/>
    <hyperlink r:id="rId186" ref="I41"/>
    <hyperlink r:id="rId187" ref="J41"/>
    <hyperlink r:id="rId188" ref="F42"/>
    <hyperlink r:id="rId189" ref="G42"/>
    <hyperlink r:id="rId190" ref="H42"/>
    <hyperlink r:id="rId191" ref="I42"/>
    <hyperlink r:id="rId192" ref="J42"/>
    <hyperlink r:id="rId193" ref="F43"/>
    <hyperlink r:id="rId194" ref="G43"/>
    <hyperlink r:id="rId195" ref="H43"/>
    <hyperlink r:id="rId196" ref="I43"/>
    <hyperlink r:id="rId197" ref="J43"/>
    <hyperlink r:id="rId198" ref="F44"/>
    <hyperlink r:id="rId199" ref="G44"/>
    <hyperlink r:id="rId200" ref="H44"/>
    <hyperlink r:id="rId201" ref="I44"/>
    <hyperlink r:id="rId202" ref="J44"/>
    <hyperlink r:id="rId203" ref="F45"/>
    <hyperlink r:id="rId204" ref="F46"/>
    <hyperlink r:id="rId205" ref="G46"/>
    <hyperlink r:id="rId206" ref="H46"/>
    <hyperlink r:id="rId207" ref="I46"/>
    <hyperlink r:id="rId208" ref="J46"/>
    <hyperlink r:id="rId209" ref="F47"/>
    <hyperlink r:id="rId210" ref="G47"/>
    <hyperlink r:id="rId211" ref="H47"/>
    <hyperlink r:id="rId212" ref="I47"/>
    <hyperlink r:id="rId213" ref="J47"/>
    <hyperlink r:id="rId214" ref="F48"/>
    <hyperlink r:id="rId215" ref="G48"/>
    <hyperlink r:id="rId216" ref="H48"/>
    <hyperlink r:id="rId217" ref="I48"/>
    <hyperlink r:id="rId218" ref="F49"/>
    <hyperlink r:id="rId219" ref="G49"/>
    <hyperlink r:id="rId220" ref="H49"/>
    <hyperlink r:id="rId221" ref="I49"/>
    <hyperlink r:id="rId222" ref="J49"/>
    <hyperlink r:id="rId223" ref="F50"/>
    <hyperlink r:id="rId224" ref="G50"/>
    <hyperlink r:id="rId225" ref="H50"/>
    <hyperlink r:id="rId226" ref="I50"/>
    <hyperlink r:id="rId227" ref="J50"/>
    <hyperlink r:id="rId228" ref="F51"/>
    <hyperlink r:id="rId229" ref="G51"/>
    <hyperlink r:id="rId230" ref="H51"/>
    <hyperlink r:id="rId231" ref="I51"/>
    <hyperlink r:id="rId232" ref="J51"/>
    <hyperlink r:id="rId233" ref="F52"/>
    <hyperlink r:id="rId234" ref="G52"/>
    <hyperlink r:id="rId235" ref="H52"/>
    <hyperlink r:id="rId236" ref="I52"/>
    <hyperlink r:id="rId237" ref="J52"/>
    <hyperlink r:id="rId238" ref="F53"/>
    <hyperlink r:id="rId239" ref="G53"/>
    <hyperlink r:id="rId240" ref="H53"/>
    <hyperlink r:id="rId241" ref="I53"/>
    <hyperlink r:id="rId242" ref="J53"/>
    <hyperlink r:id="rId243" ref="F54"/>
    <hyperlink r:id="rId244" ref="G54"/>
    <hyperlink r:id="rId245" ref="H54"/>
    <hyperlink r:id="rId246" ref="I54"/>
    <hyperlink r:id="rId247" ref="J54"/>
    <hyperlink r:id="rId248" ref="F55"/>
    <hyperlink r:id="rId249" ref="G55"/>
    <hyperlink r:id="rId250" ref="H55"/>
    <hyperlink r:id="rId251" ref="I55"/>
    <hyperlink r:id="rId252" ref="J55"/>
    <hyperlink r:id="rId253" ref="F56"/>
    <hyperlink r:id="rId254" ref="G56"/>
    <hyperlink r:id="rId255" ref="H56"/>
    <hyperlink r:id="rId256" ref="I56"/>
    <hyperlink r:id="rId257" ref="J56"/>
    <hyperlink r:id="rId258" ref="F57"/>
    <hyperlink r:id="rId259" ref="G57"/>
    <hyperlink r:id="rId260" ref="H57"/>
    <hyperlink r:id="rId261" ref="I57"/>
    <hyperlink r:id="rId262" ref="J57"/>
    <hyperlink r:id="rId263" ref="F58"/>
    <hyperlink r:id="rId264" ref="G58"/>
    <hyperlink r:id="rId265" ref="H58"/>
    <hyperlink r:id="rId266" ref="I58"/>
    <hyperlink r:id="rId267" ref="J58"/>
    <hyperlink r:id="rId268" ref="F59"/>
    <hyperlink r:id="rId269" ref="G59"/>
    <hyperlink r:id="rId270" ref="H59"/>
    <hyperlink r:id="rId271" ref="I59"/>
    <hyperlink r:id="rId272" ref="J59"/>
    <hyperlink r:id="rId273" ref="F60"/>
    <hyperlink r:id="rId274" ref="G60"/>
    <hyperlink r:id="rId275" ref="H60"/>
    <hyperlink r:id="rId276" ref="I60"/>
    <hyperlink r:id="rId277" ref="J60"/>
    <hyperlink r:id="rId278" ref="F61"/>
    <hyperlink r:id="rId279" ref="G61"/>
    <hyperlink r:id="rId280" ref="H61"/>
    <hyperlink r:id="rId281" ref="I61"/>
    <hyperlink r:id="rId282" ref="J61"/>
    <hyperlink r:id="rId283" ref="F62"/>
    <hyperlink r:id="rId284" ref="G62"/>
    <hyperlink r:id="rId285" ref="H62"/>
    <hyperlink r:id="rId286" ref="I62"/>
    <hyperlink r:id="rId287" ref="J62"/>
    <hyperlink r:id="rId288" ref="F63"/>
    <hyperlink r:id="rId289" ref="G63"/>
    <hyperlink r:id="rId290" ref="H63"/>
    <hyperlink r:id="rId291" ref="I63"/>
    <hyperlink r:id="rId292" ref="J63"/>
    <hyperlink r:id="rId293" ref="F64"/>
    <hyperlink r:id="rId294" ref="G64"/>
    <hyperlink r:id="rId295" ref="H64"/>
    <hyperlink r:id="rId296" ref="I64"/>
    <hyperlink r:id="rId297" ref="J64"/>
    <hyperlink r:id="rId298" ref="F65"/>
    <hyperlink r:id="rId299" ref="G65"/>
    <hyperlink r:id="rId300" ref="H65"/>
    <hyperlink r:id="rId301" ref="I65"/>
    <hyperlink r:id="rId302" ref="J65"/>
    <hyperlink r:id="rId303" ref="F66"/>
    <hyperlink r:id="rId304" ref="G66"/>
    <hyperlink r:id="rId305" ref="H66"/>
    <hyperlink r:id="rId306" ref="I66"/>
    <hyperlink r:id="rId307" ref="J66"/>
    <hyperlink r:id="rId308" ref="F67"/>
    <hyperlink r:id="rId309" ref="G67"/>
    <hyperlink r:id="rId310" ref="H67"/>
    <hyperlink r:id="rId311" ref="I67"/>
    <hyperlink r:id="rId312" ref="J67"/>
    <hyperlink r:id="rId313" ref="F68"/>
    <hyperlink r:id="rId314" ref="G68"/>
    <hyperlink r:id="rId315" ref="H68"/>
    <hyperlink r:id="rId316" ref="I68"/>
    <hyperlink r:id="rId317" ref="F69"/>
    <hyperlink r:id="rId318" ref="G69"/>
    <hyperlink r:id="rId319" ref="H69"/>
    <hyperlink r:id="rId320" ref="I69"/>
    <hyperlink r:id="rId321" ref="J69"/>
    <hyperlink r:id="rId322" ref="F70"/>
    <hyperlink r:id="rId323" ref="G70"/>
    <hyperlink r:id="rId324" ref="H70"/>
    <hyperlink r:id="rId325" ref="I70"/>
    <hyperlink r:id="rId326" ref="J70"/>
    <hyperlink r:id="rId327" ref="F71"/>
    <hyperlink r:id="rId328" ref="G71"/>
    <hyperlink r:id="rId329" ref="H71"/>
    <hyperlink r:id="rId330" ref="I71"/>
    <hyperlink r:id="rId331" ref="J71"/>
    <hyperlink r:id="rId332" ref="F72"/>
    <hyperlink r:id="rId333" ref="G72"/>
    <hyperlink r:id="rId334" ref="H72"/>
    <hyperlink r:id="rId335" ref="I72"/>
    <hyperlink r:id="rId336" ref="J72"/>
    <hyperlink r:id="rId337" ref="F73"/>
    <hyperlink r:id="rId338" ref="G73"/>
    <hyperlink r:id="rId339" ref="H73"/>
    <hyperlink r:id="rId340" ref="I73"/>
    <hyperlink r:id="rId341" ref="J73"/>
    <hyperlink r:id="rId342" ref="F74"/>
    <hyperlink r:id="rId343" ref="G74"/>
    <hyperlink r:id="rId344" ref="H74"/>
    <hyperlink r:id="rId345" ref="I74"/>
    <hyperlink r:id="rId346" ref="J74"/>
    <hyperlink r:id="rId347" ref="F75"/>
    <hyperlink r:id="rId348" ref="G75"/>
    <hyperlink r:id="rId349" ref="H75"/>
    <hyperlink r:id="rId350" ref="I75"/>
    <hyperlink r:id="rId351" ref="J75"/>
    <hyperlink r:id="rId352" ref="F76"/>
    <hyperlink r:id="rId353" ref="G76"/>
    <hyperlink r:id="rId354" ref="H76"/>
    <hyperlink r:id="rId355" ref="I76"/>
    <hyperlink r:id="rId356" ref="J76"/>
    <hyperlink r:id="rId357" ref="F77"/>
    <hyperlink r:id="rId358" ref="G77"/>
    <hyperlink r:id="rId359" ref="H77"/>
    <hyperlink r:id="rId360" ref="I77"/>
    <hyperlink r:id="rId361" ref="J77"/>
    <hyperlink r:id="rId362" ref="F78"/>
    <hyperlink r:id="rId363" ref="G78"/>
    <hyperlink r:id="rId364" ref="H78"/>
    <hyperlink r:id="rId365" ref="I78"/>
    <hyperlink r:id="rId366" ref="J78"/>
    <hyperlink r:id="rId367" ref="F79"/>
    <hyperlink r:id="rId368" ref="G79"/>
    <hyperlink r:id="rId369" ref="F80"/>
    <hyperlink r:id="rId370" ref="G80"/>
    <hyperlink r:id="rId371" ref="H80"/>
    <hyperlink r:id="rId372" ref="I80"/>
    <hyperlink r:id="rId373" ref="J80"/>
    <hyperlink r:id="rId374" ref="F81"/>
    <hyperlink r:id="rId375" ref="F82"/>
    <hyperlink r:id="rId376" ref="G82"/>
    <hyperlink r:id="rId377" ref="H82"/>
    <hyperlink r:id="rId378" ref="I82"/>
    <hyperlink r:id="rId379" ref="J82"/>
    <hyperlink r:id="rId380" ref="F83"/>
    <hyperlink r:id="rId381" ref="G83"/>
    <hyperlink r:id="rId382" ref="H83"/>
    <hyperlink r:id="rId383" ref="I83"/>
    <hyperlink r:id="rId384" ref="J83"/>
    <hyperlink r:id="rId385" ref="F84"/>
    <hyperlink r:id="rId386" ref="G84"/>
    <hyperlink r:id="rId387" ref="H84"/>
    <hyperlink r:id="rId388" ref="F85"/>
    <hyperlink r:id="rId389" ref="G85"/>
    <hyperlink r:id="rId390" ref="H85"/>
    <hyperlink r:id="rId391" ref="I85"/>
    <hyperlink r:id="rId392" ref="J85"/>
    <hyperlink r:id="rId393" ref="F86"/>
    <hyperlink r:id="rId394" ref="G86"/>
    <hyperlink r:id="rId395" ref="H86"/>
    <hyperlink r:id="rId396" ref="I86"/>
    <hyperlink r:id="rId397" ref="J86"/>
    <hyperlink r:id="rId398" ref="F87"/>
    <hyperlink r:id="rId399" ref="G87"/>
    <hyperlink r:id="rId400" ref="H87"/>
    <hyperlink r:id="rId401" ref="I87"/>
    <hyperlink r:id="rId402" ref="J87"/>
    <hyperlink r:id="rId403" ref="F88"/>
    <hyperlink r:id="rId404" ref="G88"/>
    <hyperlink r:id="rId405" ref="H88"/>
    <hyperlink r:id="rId406" ref="I88"/>
    <hyperlink r:id="rId407" ref="J88"/>
    <hyperlink r:id="rId408" ref="F89"/>
    <hyperlink r:id="rId409" ref="G89"/>
    <hyperlink r:id="rId410" ref="H89"/>
    <hyperlink r:id="rId411" ref="I89"/>
    <hyperlink r:id="rId412" ref="J89"/>
    <hyperlink r:id="rId413" ref="F90"/>
    <hyperlink r:id="rId414" ref="G90"/>
    <hyperlink r:id="rId415" ref="H90"/>
    <hyperlink r:id="rId416" ref="I90"/>
    <hyperlink r:id="rId417" ref="J90"/>
    <hyperlink r:id="rId418" ref="F91"/>
    <hyperlink r:id="rId419" ref="G91"/>
    <hyperlink r:id="rId420" ref="H91"/>
    <hyperlink r:id="rId421" ref="I91"/>
    <hyperlink r:id="rId422" ref="J91"/>
    <hyperlink r:id="rId423" ref="F92"/>
    <hyperlink r:id="rId424" ref="G92"/>
    <hyperlink r:id="rId425" ref="H92"/>
    <hyperlink r:id="rId426" ref="I92"/>
    <hyperlink r:id="rId427" ref="J92"/>
    <hyperlink r:id="rId428" ref="F93"/>
    <hyperlink r:id="rId429" ref="G93"/>
    <hyperlink r:id="rId430" ref="H93"/>
    <hyperlink r:id="rId431" ref="I93"/>
    <hyperlink r:id="rId432" ref="J93"/>
    <hyperlink r:id="rId433" ref="F94"/>
    <hyperlink r:id="rId434" ref="G94"/>
    <hyperlink r:id="rId435" ref="H94"/>
    <hyperlink r:id="rId436" ref="I94"/>
    <hyperlink r:id="rId437" ref="J94"/>
    <hyperlink r:id="rId438" ref="F95"/>
    <hyperlink r:id="rId439" ref="G95"/>
    <hyperlink r:id="rId440" ref="H95"/>
    <hyperlink r:id="rId441" ref="I95"/>
    <hyperlink r:id="rId442" ref="J95"/>
    <hyperlink r:id="rId443" ref="F96"/>
    <hyperlink r:id="rId444" ref="G96"/>
    <hyperlink r:id="rId445" ref="H96"/>
    <hyperlink r:id="rId446" ref="I96"/>
    <hyperlink r:id="rId447" ref="J96"/>
    <hyperlink r:id="rId448" ref="F97"/>
    <hyperlink r:id="rId449" ref="G97"/>
    <hyperlink r:id="rId450" ref="H97"/>
    <hyperlink r:id="rId451" ref="I97"/>
    <hyperlink r:id="rId452" ref="J97"/>
    <hyperlink r:id="rId453" ref="F98"/>
    <hyperlink r:id="rId454" ref="G98"/>
    <hyperlink r:id="rId455" ref="H98"/>
    <hyperlink r:id="rId456" ref="I98"/>
    <hyperlink r:id="rId457" ref="J98"/>
    <hyperlink r:id="rId458" ref="F99"/>
    <hyperlink r:id="rId459" ref="G99"/>
    <hyperlink r:id="rId460" ref="H99"/>
    <hyperlink r:id="rId461" ref="I99"/>
    <hyperlink r:id="rId462" ref="J99"/>
    <hyperlink r:id="rId463" ref="F100"/>
    <hyperlink r:id="rId464" ref="G100"/>
    <hyperlink r:id="rId465" ref="H100"/>
    <hyperlink r:id="rId466" ref="I100"/>
    <hyperlink r:id="rId467" ref="J100"/>
    <hyperlink r:id="rId468" ref="F101"/>
    <hyperlink r:id="rId469" ref="G101"/>
    <hyperlink r:id="rId470" ref="H101"/>
    <hyperlink r:id="rId471" ref="I101"/>
    <hyperlink r:id="rId472" ref="J101"/>
    <hyperlink r:id="rId473" ref="F102"/>
    <hyperlink r:id="rId474" ref="G102"/>
    <hyperlink r:id="rId475" ref="H102"/>
    <hyperlink r:id="rId476" ref="I102"/>
    <hyperlink r:id="rId477" ref="J102"/>
    <hyperlink r:id="rId478" ref="F103"/>
    <hyperlink r:id="rId479" ref="G103"/>
    <hyperlink r:id="rId480" ref="H103"/>
    <hyperlink r:id="rId481" ref="I103"/>
    <hyperlink r:id="rId482" ref="J103"/>
    <hyperlink r:id="rId483" ref="F104"/>
    <hyperlink r:id="rId484" ref="G104"/>
    <hyperlink r:id="rId485" ref="H104"/>
    <hyperlink r:id="rId486" ref="I104"/>
    <hyperlink r:id="rId487" ref="J104"/>
    <hyperlink r:id="rId488" ref="F105"/>
    <hyperlink r:id="rId489" ref="G105"/>
    <hyperlink r:id="rId490" ref="H105"/>
    <hyperlink r:id="rId491" ref="I105"/>
    <hyperlink r:id="rId492" ref="J105"/>
    <hyperlink r:id="rId493" ref="F106"/>
    <hyperlink r:id="rId494" ref="G106"/>
    <hyperlink r:id="rId495" ref="H106"/>
    <hyperlink r:id="rId496" ref="I106"/>
    <hyperlink r:id="rId497" ref="F107"/>
    <hyperlink r:id="rId498" ref="G107"/>
    <hyperlink r:id="rId499" ref="H107"/>
    <hyperlink r:id="rId500" ref="I107"/>
    <hyperlink r:id="rId501" ref="J107"/>
    <hyperlink r:id="rId502" ref="F108"/>
    <hyperlink r:id="rId503" ref="G108"/>
    <hyperlink r:id="rId504" ref="H108"/>
    <hyperlink r:id="rId505" ref="I108"/>
    <hyperlink r:id="rId506" ref="J108"/>
    <hyperlink r:id="rId507" ref="F109"/>
    <hyperlink r:id="rId508" ref="G109"/>
    <hyperlink r:id="rId509" ref="H109"/>
    <hyperlink r:id="rId510" ref="I109"/>
    <hyperlink r:id="rId511" ref="J109"/>
    <hyperlink r:id="rId512" ref="F110"/>
    <hyperlink r:id="rId513" ref="G110"/>
    <hyperlink r:id="rId514" ref="F111"/>
    <hyperlink r:id="rId515" ref="G111"/>
    <hyperlink r:id="rId516" ref="H111"/>
    <hyperlink r:id="rId517" ref="I111"/>
    <hyperlink r:id="rId518" ref="J111"/>
    <hyperlink r:id="rId519" ref="F112"/>
    <hyperlink r:id="rId520" ref="G112"/>
    <hyperlink r:id="rId521" ref="H112"/>
    <hyperlink r:id="rId522" ref="I112"/>
    <hyperlink r:id="rId523" ref="J112"/>
    <hyperlink r:id="rId524" ref="F113"/>
    <hyperlink r:id="rId525" ref="G113"/>
    <hyperlink r:id="rId526" ref="H113"/>
    <hyperlink r:id="rId527" ref="I113"/>
    <hyperlink r:id="rId528" ref="J113"/>
    <hyperlink r:id="rId529" ref="F114"/>
    <hyperlink r:id="rId530" ref="G114"/>
    <hyperlink r:id="rId531" ref="H114"/>
    <hyperlink r:id="rId532" ref="I114"/>
    <hyperlink r:id="rId533" ref="F115"/>
    <hyperlink r:id="rId534" ref="G115"/>
    <hyperlink r:id="rId535" ref="H115"/>
    <hyperlink r:id="rId536" ref="I115"/>
    <hyperlink r:id="rId537" ref="J115"/>
    <hyperlink r:id="rId538" ref="F116"/>
    <hyperlink r:id="rId539" ref="G116"/>
    <hyperlink r:id="rId540" ref="F117"/>
    <hyperlink r:id="rId541" ref="G117"/>
    <hyperlink r:id="rId542" ref="H117"/>
    <hyperlink r:id="rId543" ref="I117"/>
    <hyperlink r:id="rId544" ref="J117"/>
    <hyperlink r:id="rId545" ref="F118"/>
    <hyperlink r:id="rId546" ref="G118"/>
    <hyperlink r:id="rId547" ref="H118"/>
    <hyperlink r:id="rId548" ref="I118"/>
    <hyperlink r:id="rId549" ref="J118"/>
    <hyperlink r:id="rId550" ref="F119"/>
    <hyperlink r:id="rId551" ref="G119"/>
    <hyperlink r:id="rId552" ref="H119"/>
    <hyperlink r:id="rId553" ref="I119"/>
    <hyperlink r:id="rId554" ref="J119"/>
    <hyperlink r:id="rId555" ref="F120"/>
    <hyperlink r:id="rId556" ref="G120"/>
    <hyperlink r:id="rId557" ref="F121"/>
    <hyperlink r:id="rId558" ref="G121"/>
    <hyperlink r:id="rId559" ref="H121"/>
    <hyperlink r:id="rId560" ref="I121"/>
    <hyperlink r:id="rId561" ref="J121"/>
    <hyperlink r:id="rId562" ref="F122"/>
    <hyperlink r:id="rId563" ref="G122"/>
    <hyperlink r:id="rId564" ref="H122"/>
    <hyperlink r:id="rId565" ref="I122"/>
    <hyperlink r:id="rId566" ref="J122"/>
    <hyperlink r:id="rId567" ref="F123"/>
    <hyperlink r:id="rId568" ref="G123"/>
    <hyperlink r:id="rId569" ref="H123"/>
    <hyperlink r:id="rId570" ref="I123"/>
    <hyperlink r:id="rId571" ref="J123"/>
    <hyperlink r:id="rId572" ref="F124"/>
    <hyperlink r:id="rId573" ref="F125"/>
    <hyperlink r:id="rId574" ref="G125"/>
    <hyperlink r:id="rId575" ref="H125"/>
    <hyperlink r:id="rId576" ref="I125"/>
    <hyperlink r:id="rId577" ref="J125"/>
    <hyperlink r:id="rId578" ref="F126"/>
    <hyperlink r:id="rId579" ref="G126"/>
    <hyperlink r:id="rId580" ref="H126"/>
    <hyperlink r:id="rId581" ref="I126"/>
    <hyperlink r:id="rId582" ref="J126"/>
    <hyperlink r:id="rId583" ref="F127"/>
    <hyperlink r:id="rId584" ref="G127"/>
    <hyperlink r:id="rId585" ref="H127"/>
    <hyperlink r:id="rId586" ref="I127"/>
    <hyperlink r:id="rId587" ref="J127"/>
    <hyperlink r:id="rId588" ref="F128"/>
    <hyperlink r:id="rId589" ref="G128"/>
    <hyperlink r:id="rId590" ref="H128"/>
    <hyperlink r:id="rId591" ref="F129"/>
    <hyperlink r:id="rId592" ref="G129"/>
    <hyperlink r:id="rId593" ref="H129"/>
    <hyperlink r:id="rId594" ref="I129"/>
    <hyperlink r:id="rId595" ref="J129"/>
    <hyperlink r:id="rId596" ref="F130"/>
    <hyperlink r:id="rId597" ref="G130"/>
    <hyperlink r:id="rId598" ref="H130"/>
    <hyperlink r:id="rId599" ref="I130"/>
    <hyperlink r:id="rId600" ref="J130"/>
    <hyperlink r:id="rId601" ref="F131"/>
    <hyperlink r:id="rId602" ref="G131"/>
    <hyperlink r:id="rId603" ref="H131"/>
    <hyperlink r:id="rId604" ref="I131"/>
    <hyperlink r:id="rId605" ref="J131"/>
    <hyperlink r:id="rId606" location="L1527" ref="L131"/>
    <hyperlink r:id="rId607" ref="F132"/>
    <hyperlink r:id="rId608" ref="G132"/>
    <hyperlink r:id="rId609" ref="H132"/>
    <hyperlink r:id="rId610" ref="I132"/>
    <hyperlink r:id="rId611" ref="J132"/>
    <hyperlink r:id="rId612" ref="L132"/>
    <hyperlink r:id="rId613" ref="F133"/>
    <hyperlink r:id="rId614" ref="G133"/>
    <hyperlink r:id="rId615" ref="H133"/>
    <hyperlink r:id="rId616" ref="I133"/>
    <hyperlink r:id="rId617" ref="J133"/>
    <hyperlink r:id="rId618" ref="F134"/>
    <hyperlink r:id="rId619" ref="G134"/>
    <hyperlink r:id="rId620" ref="H134"/>
    <hyperlink r:id="rId621" ref="I134"/>
    <hyperlink r:id="rId622" ref="J134"/>
    <hyperlink r:id="rId623" ref="F135"/>
    <hyperlink r:id="rId624" ref="G135"/>
    <hyperlink r:id="rId625" ref="H135"/>
    <hyperlink r:id="rId626" ref="I135"/>
    <hyperlink r:id="rId627" ref="J135"/>
    <hyperlink r:id="rId628" ref="F136"/>
    <hyperlink r:id="rId629" ref="G136"/>
    <hyperlink r:id="rId630" ref="F137"/>
    <hyperlink r:id="rId631" ref="G137"/>
    <hyperlink r:id="rId632" ref="H137"/>
    <hyperlink r:id="rId633" ref="I137"/>
    <hyperlink r:id="rId634" ref="J137"/>
    <hyperlink r:id="rId635" ref="F138"/>
    <hyperlink r:id="rId636" ref="G138"/>
    <hyperlink r:id="rId637" ref="H138"/>
    <hyperlink r:id="rId638" ref="I138"/>
    <hyperlink r:id="rId639" ref="J138"/>
    <hyperlink r:id="rId640" ref="F139"/>
    <hyperlink r:id="rId641" ref="G139"/>
    <hyperlink r:id="rId642" ref="F140"/>
    <hyperlink r:id="rId643" ref="G140"/>
    <hyperlink r:id="rId644" ref="H140"/>
    <hyperlink r:id="rId645" ref="I140"/>
    <hyperlink r:id="rId646" ref="J140"/>
    <hyperlink r:id="rId647" ref="F141"/>
    <hyperlink r:id="rId648" ref="G141"/>
    <hyperlink r:id="rId649" ref="H141"/>
    <hyperlink r:id="rId650" ref="I141"/>
    <hyperlink r:id="rId651" ref="J141"/>
    <hyperlink r:id="rId652" ref="F142"/>
    <hyperlink r:id="rId653" ref="G142"/>
    <hyperlink r:id="rId654" ref="F143"/>
    <hyperlink r:id="rId655" ref="G143"/>
    <hyperlink r:id="rId656" ref="H143"/>
    <hyperlink r:id="rId657" ref="F144"/>
    <hyperlink r:id="rId658" ref="G144"/>
    <hyperlink r:id="rId659" ref="H144"/>
    <hyperlink r:id="rId660" ref="I144"/>
    <hyperlink r:id="rId661" ref="J144"/>
    <hyperlink r:id="rId662" ref="F145"/>
    <hyperlink r:id="rId663" ref="G145"/>
    <hyperlink r:id="rId664" ref="H145"/>
    <hyperlink r:id="rId665" ref="I145"/>
    <hyperlink r:id="rId666" ref="J145"/>
    <hyperlink r:id="rId667" ref="F146"/>
    <hyperlink r:id="rId668" ref="G146"/>
    <hyperlink r:id="rId669" ref="H146"/>
    <hyperlink r:id="rId670" ref="I146"/>
    <hyperlink r:id="rId671" ref="J146"/>
    <hyperlink r:id="rId672" ref="F147"/>
    <hyperlink r:id="rId673" ref="G147"/>
    <hyperlink r:id="rId674" ref="H147"/>
    <hyperlink r:id="rId675" ref="I147"/>
    <hyperlink r:id="rId676" ref="J147"/>
    <hyperlink r:id="rId677" ref="F148"/>
    <hyperlink r:id="rId678" ref="G148"/>
    <hyperlink r:id="rId679" ref="H148"/>
    <hyperlink r:id="rId680" ref="I148"/>
    <hyperlink r:id="rId681" ref="F149"/>
    <hyperlink r:id="rId682" ref="G149"/>
    <hyperlink r:id="rId683" ref="H149"/>
    <hyperlink r:id="rId684" ref="I149"/>
    <hyperlink r:id="rId685" ref="J149"/>
    <hyperlink r:id="rId686" ref="F150"/>
    <hyperlink r:id="rId687" ref="G150"/>
    <hyperlink r:id="rId688" ref="H150"/>
    <hyperlink r:id="rId689" ref="F151"/>
    <hyperlink r:id="rId690" ref="G151"/>
    <hyperlink r:id="rId691" ref="H151"/>
    <hyperlink r:id="rId692" ref="I151"/>
    <hyperlink r:id="rId693" ref="J151"/>
    <hyperlink r:id="rId694" ref="F152"/>
    <hyperlink r:id="rId695" ref="G152"/>
    <hyperlink r:id="rId696" ref="H152"/>
    <hyperlink r:id="rId697" ref="I152"/>
    <hyperlink r:id="rId698" ref="J152"/>
    <hyperlink r:id="rId699" ref="F153"/>
    <hyperlink r:id="rId700" ref="G153"/>
    <hyperlink r:id="rId701" ref="H153"/>
    <hyperlink r:id="rId702" ref="F154"/>
    <hyperlink r:id="rId703" ref="G154"/>
    <hyperlink r:id="rId704" ref="H154"/>
    <hyperlink r:id="rId705" ref="I154"/>
    <hyperlink r:id="rId706" ref="J154"/>
    <hyperlink r:id="rId707" ref="F155"/>
    <hyperlink r:id="rId708" ref="G155"/>
    <hyperlink r:id="rId709" ref="H155"/>
    <hyperlink r:id="rId710" ref="I155"/>
    <hyperlink r:id="rId711" ref="J155"/>
    <hyperlink r:id="rId712" ref="F156"/>
    <hyperlink r:id="rId713" ref="G156"/>
    <hyperlink r:id="rId714" ref="H156"/>
    <hyperlink r:id="rId715" ref="I156"/>
    <hyperlink r:id="rId716" ref="J156"/>
    <hyperlink r:id="rId717" ref="F157"/>
    <hyperlink r:id="rId718" ref="G157"/>
    <hyperlink r:id="rId719" ref="F158"/>
    <hyperlink r:id="rId720" ref="G158"/>
    <hyperlink r:id="rId721" ref="H158"/>
    <hyperlink r:id="rId722" ref="I158"/>
    <hyperlink r:id="rId723" ref="J158"/>
    <hyperlink r:id="rId724" ref="F159"/>
    <hyperlink r:id="rId725" ref="G159"/>
    <hyperlink r:id="rId726" ref="H159"/>
    <hyperlink r:id="rId727" ref="I159"/>
    <hyperlink r:id="rId728" ref="J159"/>
    <hyperlink r:id="rId729" ref="F160"/>
    <hyperlink r:id="rId730" ref="G160"/>
    <hyperlink r:id="rId731" ref="H160"/>
    <hyperlink r:id="rId732" ref="I160"/>
    <hyperlink r:id="rId733" ref="J160"/>
    <hyperlink r:id="rId734" ref="F161"/>
    <hyperlink r:id="rId735" ref="G161"/>
    <hyperlink r:id="rId736" ref="H161"/>
    <hyperlink r:id="rId737" ref="I161"/>
    <hyperlink r:id="rId738" ref="J161"/>
    <hyperlink r:id="rId739" ref="F162"/>
    <hyperlink r:id="rId740" ref="G162"/>
    <hyperlink r:id="rId741" ref="H162"/>
    <hyperlink r:id="rId742" ref="I162"/>
    <hyperlink r:id="rId743" ref="J162"/>
    <hyperlink r:id="rId744" ref="F163"/>
    <hyperlink r:id="rId745" ref="G163"/>
    <hyperlink r:id="rId746" ref="H163"/>
    <hyperlink r:id="rId747" ref="I163"/>
    <hyperlink r:id="rId748" ref="J163"/>
    <hyperlink r:id="rId749" ref="F164"/>
    <hyperlink r:id="rId750" ref="G164"/>
    <hyperlink r:id="rId751" ref="H164"/>
    <hyperlink r:id="rId752" ref="I164"/>
    <hyperlink r:id="rId753" ref="J164"/>
    <hyperlink r:id="rId754" ref="F165"/>
    <hyperlink r:id="rId755" ref="G165"/>
    <hyperlink r:id="rId756" ref="H165"/>
    <hyperlink r:id="rId757" ref="I165"/>
    <hyperlink r:id="rId758" ref="J165"/>
    <hyperlink r:id="rId759" ref="F166"/>
    <hyperlink r:id="rId760" ref="G166"/>
    <hyperlink r:id="rId761" ref="H166"/>
    <hyperlink r:id="rId762" ref="I166"/>
    <hyperlink r:id="rId763" ref="J166"/>
    <hyperlink r:id="rId764" ref="F167"/>
    <hyperlink r:id="rId765" ref="G167"/>
    <hyperlink r:id="rId766" ref="F168"/>
    <hyperlink r:id="rId767" ref="G168"/>
    <hyperlink r:id="rId768" ref="H168"/>
    <hyperlink r:id="rId769" ref="I168"/>
    <hyperlink r:id="rId770" ref="J168"/>
    <hyperlink r:id="rId771" ref="F169"/>
    <hyperlink r:id="rId772" ref="G169"/>
    <hyperlink r:id="rId773" ref="H169"/>
    <hyperlink r:id="rId774" ref="I169"/>
    <hyperlink r:id="rId775" ref="J169"/>
    <hyperlink r:id="rId776" ref="F170"/>
    <hyperlink r:id="rId777" ref="G170"/>
    <hyperlink r:id="rId778" ref="H170"/>
    <hyperlink r:id="rId779" ref="F171"/>
    <hyperlink r:id="rId780" ref="G171"/>
    <hyperlink r:id="rId781" ref="H171"/>
    <hyperlink r:id="rId782" ref="I171"/>
    <hyperlink r:id="rId783" ref="J171"/>
    <hyperlink r:id="rId784" ref="F172"/>
    <hyperlink r:id="rId785" ref="G172"/>
    <hyperlink r:id="rId786" ref="H172"/>
    <hyperlink r:id="rId787" ref="I172"/>
    <hyperlink r:id="rId788" ref="J172"/>
    <hyperlink r:id="rId789" ref="F173"/>
    <hyperlink r:id="rId790" ref="G173"/>
    <hyperlink r:id="rId791" ref="H173"/>
    <hyperlink r:id="rId792" ref="I173"/>
    <hyperlink r:id="rId793" ref="J173"/>
    <hyperlink r:id="rId794" ref="F174"/>
    <hyperlink r:id="rId795" ref="G174"/>
    <hyperlink r:id="rId796" ref="H174"/>
    <hyperlink r:id="rId797" ref="I174"/>
    <hyperlink r:id="rId798" ref="F175"/>
    <hyperlink r:id="rId799" ref="G175"/>
    <hyperlink r:id="rId800" ref="H175"/>
    <hyperlink r:id="rId801" ref="I175"/>
    <hyperlink r:id="rId802" ref="J175"/>
    <hyperlink r:id="rId803" ref="F176"/>
    <hyperlink r:id="rId804" ref="G176"/>
    <hyperlink r:id="rId805" ref="H176"/>
    <hyperlink r:id="rId806" ref="I176"/>
    <hyperlink r:id="rId807" ref="J176"/>
    <hyperlink r:id="rId808" ref="F177"/>
    <hyperlink r:id="rId809" ref="G177"/>
    <hyperlink r:id="rId810" ref="H177"/>
    <hyperlink r:id="rId811" ref="I177"/>
    <hyperlink r:id="rId812" ref="J177"/>
    <hyperlink r:id="rId813" ref="F178"/>
    <hyperlink r:id="rId814" ref="G178"/>
    <hyperlink r:id="rId815" ref="F179"/>
    <hyperlink r:id="rId816" ref="G179"/>
    <hyperlink r:id="rId817" ref="H179"/>
    <hyperlink r:id="rId818" ref="I179"/>
    <hyperlink r:id="rId819" ref="J179"/>
    <hyperlink r:id="rId820" ref="F180"/>
    <hyperlink r:id="rId821" ref="G180"/>
    <hyperlink r:id="rId822" ref="H180"/>
    <hyperlink r:id="rId823" ref="I180"/>
    <hyperlink r:id="rId824" ref="J180"/>
    <hyperlink r:id="rId825" ref="F181"/>
    <hyperlink r:id="rId826" ref="G181"/>
    <hyperlink r:id="rId827" ref="H181"/>
    <hyperlink r:id="rId828" ref="I181"/>
    <hyperlink r:id="rId829" ref="J181"/>
    <hyperlink r:id="rId830" ref="F182"/>
    <hyperlink r:id="rId831" ref="G182"/>
    <hyperlink r:id="rId832" ref="H182"/>
    <hyperlink r:id="rId833" ref="I182"/>
    <hyperlink r:id="rId834" ref="J182"/>
    <hyperlink r:id="rId835" ref="F183"/>
    <hyperlink r:id="rId836" ref="G183"/>
    <hyperlink r:id="rId837" ref="H183"/>
    <hyperlink r:id="rId838" ref="I183"/>
    <hyperlink r:id="rId839" ref="J183"/>
    <hyperlink r:id="rId840" ref="F184"/>
    <hyperlink r:id="rId841" ref="G184"/>
    <hyperlink r:id="rId842" ref="H184"/>
    <hyperlink r:id="rId843" ref="I184"/>
    <hyperlink r:id="rId844" ref="J184"/>
    <hyperlink r:id="rId845" ref="F185"/>
    <hyperlink r:id="rId846" ref="G185"/>
    <hyperlink r:id="rId847" ref="H185"/>
    <hyperlink r:id="rId848" ref="I185"/>
    <hyperlink r:id="rId849" ref="F186"/>
    <hyperlink r:id="rId850" ref="G186"/>
    <hyperlink r:id="rId851" ref="H186"/>
    <hyperlink r:id="rId852" ref="I186"/>
    <hyperlink r:id="rId853" ref="J186"/>
    <hyperlink r:id="rId854" ref="F187"/>
    <hyperlink r:id="rId855" ref="G187"/>
    <hyperlink r:id="rId856" ref="H187"/>
    <hyperlink r:id="rId857" ref="I187"/>
    <hyperlink r:id="rId858" ref="J187"/>
    <hyperlink r:id="rId859" ref="F188"/>
    <hyperlink r:id="rId860" ref="G188"/>
    <hyperlink r:id="rId861" ref="H188"/>
    <hyperlink r:id="rId862" ref="I188"/>
    <hyperlink r:id="rId863" ref="F189"/>
    <hyperlink r:id="rId864" ref="G189"/>
    <hyperlink r:id="rId865" ref="H189"/>
    <hyperlink r:id="rId866" ref="F190"/>
    <hyperlink r:id="rId867" ref="G190"/>
    <hyperlink r:id="rId868" ref="H190"/>
    <hyperlink r:id="rId869" ref="I190"/>
    <hyperlink r:id="rId870" ref="J190"/>
    <hyperlink r:id="rId871" ref="F191"/>
    <hyperlink r:id="rId872" ref="G191"/>
    <hyperlink r:id="rId873" ref="H191"/>
    <hyperlink r:id="rId874" ref="I191"/>
    <hyperlink r:id="rId875" ref="J191"/>
    <hyperlink r:id="rId876" ref="F192"/>
    <hyperlink r:id="rId877" ref="G192"/>
    <hyperlink r:id="rId878" ref="H192"/>
    <hyperlink r:id="rId879" ref="I192"/>
    <hyperlink r:id="rId880" ref="J192"/>
    <hyperlink r:id="rId881" ref="F193"/>
    <hyperlink r:id="rId882" ref="G193"/>
    <hyperlink r:id="rId883" ref="H193"/>
    <hyperlink r:id="rId884" ref="I193"/>
    <hyperlink r:id="rId885" ref="J193"/>
    <hyperlink r:id="rId886" ref="F194"/>
    <hyperlink r:id="rId887" ref="G194"/>
    <hyperlink r:id="rId888" ref="F195"/>
    <hyperlink r:id="rId889" ref="G195"/>
    <hyperlink r:id="rId890" ref="H195"/>
    <hyperlink r:id="rId891" ref="F196"/>
    <hyperlink r:id="rId892" ref="G196"/>
    <hyperlink r:id="rId893" ref="H196"/>
    <hyperlink r:id="rId894" ref="F197"/>
    <hyperlink r:id="rId895" ref="G197"/>
    <hyperlink r:id="rId896" ref="H197"/>
    <hyperlink r:id="rId897" ref="I197"/>
    <hyperlink r:id="rId898" ref="J197"/>
    <hyperlink r:id="rId899" ref="F198"/>
    <hyperlink r:id="rId900" ref="G198"/>
    <hyperlink r:id="rId901" ref="H198"/>
    <hyperlink r:id="rId902" ref="I198"/>
    <hyperlink r:id="rId903" ref="J198"/>
    <hyperlink r:id="rId904" ref="F199"/>
    <hyperlink r:id="rId905" ref="G199"/>
    <hyperlink r:id="rId906" ref="H199"/>
    <hyperlink r:id="rId907" ref="I199"/>
    <hyperlink r:id="rId908" ref="J199"/>
    <hyperlink r:id="rId909" ref="F200"/>
    <hyperlink r:id="rId910" ref="G200"/>
    <hyperlink r:id="rId911" ref="H200"/>
    <hyperlink r:id="rId912" ref="I200"/>
    <hyperlink r:id="rId913" ref="J200"/>
    <hyperlink r:id="rId914" ref="F201"/>
    <hyperlink r:id="rId915" ref="G201"/>
    <hyperlink r:id="rId916" ref="H201"/>
    <hyperlink r:id="rId917" ref="I201"/>
    <hyperlink r:id="rId918" ref="J201"/>
    <hyperlink r:id="rId919" ref="F202"/>
    <hyperlink r:id="rId920" ref="G202"/>
    <hyperlink r:id="rId921" ref="H202"/>
    <hyperlink r:id="rId922" ref="I202"/>
    <hyperlink r:id="rId923" ref="J202"/>
    <hyperlink r:id="rId924" ref="F203"/>
    <hyperlink r:id="rId925" ref="G203"/>
    <hyperlink r:id="rId926" ref="H203"/>
    <hyperlink r:id="rId927" ref="I203"/>
    <hyperlink r:id="rId928" ref="J203"/>
    <hyperlink r:id="rId929" ref="F204"/>
    <hyperlink r:id="rId930" ref="G204"/>
    <hyperlink r:id="rId931" ref="H204"/>
    <hyperlink r:id="rId932" ref="I204"/>
    <hyperlink r:id="rId933" ref="J204"/>
    <hyperlink r:id="rId934" ref="F205"/>
    <hyperlink r:id="rId935" ref="L205"/>
    <hyperlink r:id="rId936" ref="F206"/>
    <hyperlink r:id="rId937" ref="G206"/>
    <hyperlink r:id="rId938" ref="H206"/>
    <hyperlink r:id="rId939" ref="I206"/>
    <hyperlink r:id="rId940" ref="J206"/>
    <hyperlink r:id="rId941" ref="F207"/>
    <hyperlink r:id="rId942" ref="G207"/>
    <hyperlink r:id="rId943" ref="H207"/>
    <hyperlink r:id="rId944" ref="I207"/>
    <hyperlink r:id="rId945" ref="J207"/>
    <hyperlink r:id="rId946" ref="F208"/>
    <hyperlink r:id="rId947" ref="G208"/>
    <hyperlink r:id="rId948" ref="H208"/>
    <hyperlink r:id="rId949" ref="I208"/>
    <hyperlink r:id="rId950" ref="J208"/>
    <hyperlink r:id="rId951" ref="F209"/>
    <hyperlink r:id="rId952" ref="G209"/>
    <hyperlink r:id="rId953" ref="H209"/>
    <hyperlink r:id="rId954" ref="I209"/>
    <hyperlink r:id="rId955" ref="J209"/>
    <hyperlink r:id="rId956" ref="F210"/>
    <hyperlink r:id="rId957" ref="G210"/>
    <hyperlink r:id="rId958" ref="H210"/>
    <hyperlink r:id="rId959" ref="I210"/>
    <hyperlink r:id="rId960" ref="J210"/>
    <hyperlink r:id="rId961" ref="F211"/>
    <hyperlink r:id="rId962" ref="G211"/>
    <hyperlink r:id="rId963" ref="H211"/>
    <hyperlink r:id="rId964" ref="I211"/>
    <hyperlink r:id="rId965" ref="J211"/>
    <hyperlink r:id="rId966" ref="F212"/>
    <hyperlink r:id="rId967" ref="G212"/>
    <hyperlink r:id="rId968" ref="H212"/>
    <hyperlink r:id="rId969" ref="I212"/>
    <hyperlink r:id="rId970" ref="F213"/>
    <hyperlink r:id="rId971" ref="G213"/>
    <hyperlink r:id="rId972" ref="H213"/>
    <hyperlink r:id="rId973" ref="I213"/>
    <hyperlink r:id="rId974" ref="J213"/>
    <hyperlink r:id="rId975" ref="F214"/>
    <hyperlink r:id="rId976" ref="G214"/>
    <hyperlink r:id="rId977" ref="H214"/>
    <hyperlink r:id="rId978" ref="I214"/>
    <hyperlink r:id="rId979" ref="J214"/>
    <hyperlink r:id="rId980" ref="F215"/>
    <hyperlink r:id="rId981" ref="G215"/>
    <hyperlink r:id="rId982" ref="H215"/>
    <hyperlink r:id="rId983" ref="I215"/>
    <hyperlink r:id="rId984" ref="J215"/>
    <hyperlink r:id="rId985" ref="F216"/>
    <hyperlink r:id="rId986" ref="G216"/>
    <hyperlink r:id="rId987" ref="H216"/>
    <hyperlink r:id="rId988" ref="L216"/>
    <hyperlink r:id="rId989" ref="F217"/>
    <hyperlink r:id="rId990" ref="G217"/>
    <hyperlink r:id="rId991" ref="H217"/>
    <hyperlink r:id="rId992" ref="I217"/>
    <hyperlink r:id="rId993" ref="J217"/>
    <hyperlink r:id="rId994" ref="F218"/>
    <hyperlink r:id="rId995" ref="G218"/>
    <hyperlink r:id="rId996" ref="H218"/>
    <hyperlink r:id="rId997" ref="I218"/>
    <hyperlink r:id="rId998" ref="J218"/>
    <hyperlink r:id="rId999" ref="F219"/>
    <hyperlink r:id="rId1000" ref="G219"/>
    <hyperlink r:id="rId1001" ref="F220"/>
    <hyperlink r:id="rId1002" ref="G220"/>
    <hyperlink r:id="rId1003" ref="H220"/>
    <hyperlink r:id="rId1004" ref="I220"/>
    <hyperlink r:id="rId1005" ref="J220"/>
    <hyperlink r:id="rId1006" ref="F221"/>
    <hyperlink r:id="rId1007" ref="G221"/>
    <hyperlink r:id="rId1008" ref="H221"/>
    <hyperlink r:id="rId1009" ref="I221"/>
    <hyperlink r:id="rId1010" ref="J221"/>
    <hyperlink r:id="rId1011" ref="F222"/>
    <hyperlink r:id="rId1012" ref="G222"/>
    <hyperlink r:id="rId1013" ref="H222"/>
    <hyperlink r:id="rId1014" ref="I222"/>
    <hyperlink r:id="rId1015" location="L154" ref="L222"/>
    <hyperlink r:id="rId1016" ref="F223"/>
    <hyperlink r:id="rId1017" ref="G223"/>
    <hyperlink r:id="rId1018" ref="H223"/>
    <hyperlink r:id="rId1019" ref="I223"/>
    <hyperlink r:id="rId1020" ref="J223"/>
    <hyperlink r:id="rId1021" ref="F224"/>
    <hyperlink r:id="rId1022" ref="G224"/>
    <hyperlink r:id="rId1023" ref="H224"/>
    <hyperlink r:id="rId1024" ref="I224"/>
    <hyperlink r:id="rId1025" ref="J224"/>
    <hyperlink r:id="rId1026" ref="F225"/>
    <hyperlink r:id="rId1027" ref="G225"/>
    <hyperlink r:id="rId1028" ref="H225"/>
    <hyperlink r:id="rId1029" ref="I225"/>
    <hyperlink r:id="rId1030" ref="J225"/>
    <hyperlink r:id="rId1031" ref="F226"/>
    <hyperlink r:id="rId1032" ref="G226"/>
    <hyperlink r:id="rId1033" ref="H226"/>
    <hyperlink r:id="rId1034" ref="I226"/>
    <hyperlink r:id="rId1035" ref="J226"/>
    <hyperlink r:id="rId1036" ref="F227"/>
    <hyperlink r:id="rId1037" ref="G227"/>
    <hyperlink r:id="rId1038" ref="H227"/>
    <hyperlink r:id="rId1039" ref="I227"/>
    <hyperlink r:id="rId1040" ref="J227"/>
    <hyperlink r:id="rId1041" ref="F228"/>
    <hyperlink r:id="rId1042" ref="G228"/>
    <hyperlink r:id="rId1043" ref="H228"/>
    <hyperlink r:id="rId1044" ref="I228"/>
    <hyperlink r:id="rId1045" ref="J228"/>
    <hyperlink r:id="rId1046" ref="F229"/>
    <hyperlink r:id="rId1047" ref="G229"/>
    <hyperlink r:id="rId1048" ref="H229"/>
    <hyperlink r:id="rId1049" ref="I229"/>
    <hyperlink r:id="rId1050" ref="J229"/>
    <hyperlink r:id="rId1051" ref="F230"/>
    <hyperlink r:id="rId1052" ref="G230"/>
    <hyperlink r:id="rId1053" ref="H230"/>
    <hyperlink r:id="rId1054" ref="I230"/>
    <hyperlink r:id="rId1055" ref="J230"/>
    <hyperlink r:id="rId1056" ref="F231"/>
    <hyperlink r:id="rId1057" ref="G231"/>
    <hyperlink r:id="rId1058" ref="H231"/>
    <hyperlink r:id="rId1059" ref="I231"/>
    <hyperlink r:id="rId1060" ref="J231"/>
    <hyperlink r:id="rId1061" ref="F232"/>
    <hyperlink r:id="rId1062" ref="G232"/>
    <hyperlink r:id="rId1063" ref="H232"/>
    <hyperlink r:id="rId1064" ref="I232"/>
    <hyperlink r:id="rId1065" ref="J232"/>
    <hyperlink r:id="rId1066" ref="F233"/>
    <hyperlink r:id="rId1067" ref="G233"/>
    <hyperlink r:id="rId1068" ref="H233"/>
    <hyperlink r:id="rId1069" ref="I233"/>
    <hyperlink r:id="rId1070" ref="J233"/>
    <hyperlink r:id="rId1071" ref="F234"/>
    <hyperlink r:id="rId1072" ref="G234"/>
    <hyperlink r:id="rId1073" ref="H234"/>
    <hyperlink r:id="rId1074" ref="I234"/>
    <hyperlink r:id="rId1075" ref="J234"/>
    <hyperlink r:id="rId1076" ref="F235"/>
    <hyperlink r:id="rId1077" ref="G235"/>
    <hyperlink r:id="rId1078" ref="H235"/>
    <hyperlink r:id="rId1079" ref="I235"/>
    <hyperlink r:id="rId1080" ref="J235"/>
    <hyperlink r:id="rId1081" ref="F236"/>
    <hyperlink r:id="rId1082" ref="G236"/>
    <hyperlink r:id="rId1083" ref="H236"/>
    <hyperlink r:id="rId1084" ref="I236"/>
    <hyperlink r:id="rId1085" ref="J236"/>
    <hyperlink r:id="rId1086" ref="F237"/>
    <hyperlink r:id="rId1087" ref="G237"/>
    <hyperlink r:id="rId1088" ref="H237"/>
    <hyperlink r:id="rId1089" ref="I237"/>
    <hyperlink r:id="rId1090" ref="J237"/>
    <hyperlink r:id="rId1091" ref="F238"/>
    <hyperlink r:id="rId1092" ref="G238"/>
    <hyperlink r:id="rId1093" ref="H238"/>
    <hyperlink r:id="rId1094" ref="I238"/>
    <hyperlink r:id="rId1095" ref="J238"/>
    <hyperlink r:id="rId1096" ref="F239"/>
    <hyperlink r:id="rId1097" ref="G239"/>
    <hyperlink r:id="rId1098" ref="H239"/>
    <hyperlink r:id="rId1099" ref="I239"/>
    <hyperlink r:id="rId1100" ref="J239"/>
    <hyperlink r:id="rId1101" ref="F240"/>
    <hyperlink r:id="rId1102" ref="F241"/>
    <hyperlink r:id="rId1103" ref="G241"/>
    <hyperlink r:id="rId1104" ref="H241"/>
    <hyperlink r:id="rId1105" ref="I241"/>
    <hyperlink r:id="rId1106" ref="F242"/>
    <hyperlink r:id="rId1107" ref="G242"/>
    <hyperlink r:id="rId1108" ref="H242"/>
    <hyperlink r:id="rId1109" ref="I242"/>
    <hyperlink r:id="rId1110" ref="J242"/>
    <hyperlink r:id="rId1111" ref="F243"/>
    <hyperlink r:id="rId1112" ref="G243"/>
    <hyperlink r:id="rId1113" ref="H243"/>
    <hyperlink r:id="rId1114" ref="I243"/>
    <hyperlink r:id="rId1115" ref="J243"/>
    <hyperlink r:id="rId1116" ref="F244"/>
    <hyperlink r:id="rId1117" ref="G244"/>
    <hyperlink r:id="rId1118" ref="F245"/>
    <hyperlink r:id="rId1119" ref="G245"/>
    <hyperlink r:id="rId1120" ref="H245"/>
    <hyperlink r:id="rId1121" ref="I245"/>
    <hyperlink r:id="rId1122" ref="J245"/>
    <hyperlink r:id="rId1123" ref="F246"/>
    <hyperlink r:id="rId1124" ref="G246"/>
    <hyperlink r:id="rId1125" ref="H246"/>
    <hyperlink r:id="rId1126" ref="I246"/>
    <hyperlink r:id="rId1127" ref="J246"/>
    <hyperlink r:id="rId1128" ref="F247"/>
    <hyperlink r:id="rId1129" ref="G247"/>
    <hyperlink r:id="rId1130" ref="H247"/>
    <hyperlink r:id="rId1131" ref="F248"/>
    <hyperlink r:id="rId1132" ref="G248"/>
    <hyperlink r:id="rId1133" ref="H248"/>
    <hyperlink r:id="rId1134" ref="I248"/>
    <hyperlink r:id="rId1135" ref="J248"/>
    <hyperlink r:id="rId1136" ref="F249"/>
    <hyperlink r:id="rId1137" ref="G249"/>
    <hyperlink r:id="rId1138" ref="H249"/>
    <hyperlink r:id="rId1139" ref="I249"/>
    <hyperlink r:id="rId1140" ref="J249"/>
    <hyperlink r:id="rId1141" ref="F250"/>
    <hyperlink r:id="rId1142" ref="G250"/>
    <hyperlink r:id="rId1143" ref="H250"/>
    <hyperlink r:id="rId1144" ref="I250"/>
    <hyperlink r:id="rId1145" ref="J250"/>
    <hyperlink r:id="rId1146" ref="F251"/>
    <hyperlink r:id="rId1147" ref="G251"/>
    <hyperlink r:id="rId1148" ref="H251"/>
    <hyperlink r:id="rId1149" ref="I251"/>
    <hyperlink r:id="rId1150" ref="J251"/>
    <hyperlink r:id="rId1151" ref="F252"/>
    <hyperlink r:id="rId1152" ref="G252"/>
    <hyperlink r:id="rId1153" ref="H252"/>
    <hyperlink r:id="rId1154" ref="I252"/>
    <hyperlink r:id="rId1155" ref="J252"/>
    <hyperlink r:id="rId1156" ref="F253"/>
    <hyperlink r:id="rId1157" ref="G253"/>
    <hyperlink r:id="rId1158" ref="H253"/>
    <hyperlink r:id="rId1159" ref="I253"/>
    <hyperlink r:id="rId1160" ref="J253"/>
    <hyperlink r:id="rId1161" ref="F254"/>
    <hyperlink r:id="rId1162" ref="G254"/>
    <hyperlink r:id="rId1163" ref="H254"/>
    <hyperlink r:id="rId1164" ref="I254"/>
    <hyperlink r:id="rId1165" ref="J254"/>
    <hyperlink r:id="rId1166" ref="F255"/>
    <hyperlink r:id="rId1167" ref="G255"/>
    <hyperlink r:id="rId1168" ref="H255"/>
    <hyperlink r:id="rId1169" ref="I255"/>
    <hyperlink r:id="rId1170" ref="J255"/>
    <hyperlink r:id="rId1171" ref="F256"/>
    <hyperlink r:id="rId1172" ref="G256"/>
    <hyperlink r:id="rId1173" ref="H256"/>
    <hyperlink r:id="rId1174" ref="I256"/>
    <hyperlink r:id="rId1175" ref="J256"/>
    <hyperlink r:id="rId1176" ref="F257"/>
    <hyperlink r:id="rId1177" ref="G257"/>
    <hyperlink r:id="rId1178" ref="H257"/>
    <hyperlink r:id="rId1179" ref="I257"/>
    <hyperlink r:id="rId1180" ref="J257"/>
    <hyperlink r:id="rId1181" ref="F258"/>
    <hyperlink r:id="rId1182" ref="G258"/>
    <hyperlink r:id="rId1183" ref="H258"/>
    <hyperlink r:id="rId1184" ref="I258"/>
    <hyperlink r:id="rId1185" ref="J258"/>
    <hyperlink r:id="rId1186" ref="F259"/>
    <hyperlink r:id="rId1187" ref="G259"/>
    <hyperlink r:id="rId1188" ref="H259"/>
    <hyperlink r:id="rId1189" ref="I259"/>
    <hyperlink r:id="rId1190" ref="J259"/>
    <hyperlink r:id="rId1191" ref="F260"/>
    <hyperlink r:id="rId1192" ref="G260"/>
    <hyperlink r:id="rId1193" ref="H260"/>
    <hyperlink r:id="rId1194" ref="I260"/>
    <hyperlink r:id="rId1195" ref="J260"/>
    <hyperlink r:id="rId1196" ref="F261"/>
    <hyperlink r:id="rId1197" ref="G261"/>
    <hyperlink r:id="rId1198" ref="F262"/>
    <hyperlink r:id="rId1199" ref="G262"/>
    <hyperlink r:id="rId1200" ref="H262"/>
    <hyperlink r:id="rId1201" ref="I262"/>
    <hyperlink r:id="rId1202" ref="J262"/>
    <hyperlink r:id="rId1203" ref="F263"/>
    <hyperlink r:id="rId1204" ref="G263"/>
    <hyperlink r:id="rId1205" ref="H263"/>
    <hyperlink r:id="rId1206" ref="I263"/>
    <hyperlink r:id="rId1207" ref="J263"/>
    <hyperlink r:id="rId1208" ref="F264"/>
    <hyperlink r:id="rId1209" ref="G264"/>
    <hyperlink r:id="rId1210" ref="H264"/>
    <hyperlink r:id="rId1211" ref="I264"/>
    <hyperlink r:id="rId1212" ref="J264"/>
    <hyperlink r:id="rId1213" location="L449" ref="L264"/>
    <hyperlink r:id="rId1214" ref="F265"/>
    <hyperlink r:id="rId1215" ref="G265"/>
    <hyperlink r:id="rId1216" ref="H265"/>
    <hyperlink r:id="rId1217" ref="I265"/>
    <hyperlink r:id="rId1218" ref="J265"/>
    <hyperlink r:id="rId1219" ref="F266"/>
    <hyperlink r:id="rId1220" ref="G266"/>
    <hyperlink r:id="rId1221" ref="H266"/>
    <hyperlink r:id="rId1222" ref="F267"/>
    <hyperlink r:id="rId1223" ref="G267"/>
    <hyperlink r:id="rId1224" ref="H267"/>
    <hyperlink r:id="rId1225" ref="I267"/>
    <hyperlink r:id="rId1226" ref="J267"/>
    <hyperlink r:id="rId1227" ref="F268"/>
    <hyperlink r:id="rId1228" ref="G268"/>
    <hyperlink r:id="rId1229" ref="H268"/>
    <hyperlink r:id="rId1230" ref="I268"/>
    <hyperlink r:id="rId1231" ref="J268"/>
    <hyperlink r:id="rId1232" ref="F269"/>
    <hyperlink r:id="rId1233" ref="G269"/>
    <hyperlink r:id="rId1234" ref="H269"/>
    <hyperlink r:id="rId1235" ref="I269"/>
    <hyperlink r:id="rId1236" ref="J269"/>
    <hyperlink r:id="rId1237" ref="F270"/>
    <hyperlink r:id="rId1238" ref="G270"/>
    <hyperlink r:id="rId1239" ref="H270"/>
    <hyperlink r:id="rId1240" ref="I270"/>
    <hyperlink r:id="rId1241" ref="J270"/>
    <hyperlink r:id="rId1242" ref="F271"/>
    <hyperlink r:id="rId1243" ref="G271"/>
    <hyperlink r:id="rId1244" ref="H271"/>
    <hyperlink r:id="rId1245" ref="I271"/>
    <hyperlink r:id="rId1246" ref="J271"/>
    <hyperlink r:id="rId1247" ref="F272"/>
    <hyperlink r:id="rId1248" ref="G272"/>
    <hyperlink r:id="rId1249" ref="H272"/>
    <hyperlink r:id="rId1250" ref="I272"/>
    <hyperlink r:id="rId1251" ref="J272"/>
    <hyperlink r:id="rId1252" ref="F273"/>
    <hyperlink r:id="rId1253" ref="G273"/>
    <hyperlink r:id="rId1254" ref="H273"/>
    <hyperlink r:id="rId1255" ref="I273"/>
    <hyperlink r:id="rId1256" ref="J273"/>
    <hyperlink r:id="rId1257" ref="F274"/>
    <hyperlink r:id="rId1258" ref="G274"/>
    <hyperlink r:id="rId1259" ref="H274"/>
    <hyperlink r:id="rId1260" ref="F275"/>
    <hyperlink r:id="rId1261" ref="G275"/>
    <hyperlink r:id="rId1262" ref="H275"/>
    <hyperlink r:id="rId1263" ref="I275"/>
    <hyperlink r:id="rId1264" ref="J275"/>
    <hyperlink r:id="rId1265" ref="F276"/>
    <hyperlink r:id="rId1266" ref="G276"/>
    <hyperlink r:id="rId1267" ref="H276"/>
    <hyperlink r:id="rId1268" ref="I276"/>
    <hyperlink r:id="rId1269" ref="J276"/>
    <hyperlink r:id="rId1270" ref="F277"/>
    <hyperlink r:id="rId1271" ref="G277"/>
    <hyperlink r:id="rId1272" ref="H277"/>
    <hyperlink r:id="rId1273" ref="I277"/>
    <hyperlink r:id="rId1274" ref="J277"/>
    <hyperlink r:id="rId1275" ref="F278"/>
    <hyperlink r:id="rId1276" ref="G278"/>
    <hyperlink r:id="rId1277" ref="H278"/>
    <hyperlink r:id="rId1278" ref="I278"/>
    <hyperlink r:id="rId1279" ref="J278"/>
    <hyperlink r:id="rId1280" ref="F279"/>
    <hyperlink r:id="rId1281" ref="G279"/>
    <hyperlink r:id="rId1282" ref="H279"/>
    <hyperlink r:id="rId1283" ref="I279"/>
    <hyperlink r:id="rId1284" ref="J279"/>
    <hyperlink r:id="rId1285" ref="L279"/>
    <hyperlink r:id="rId1286" ref="F280"/>
    <hyperlink r:id="rId1287" ref="G280"/>
    <hyperlink r:id="rId1288" ref="H280"/>
    <hyperlink r:id="rId1289" ref="I280"/>
    <hyperlink r:id="rId1290" ref="J280"/>
    <hyperlink r:id="rId1291" ref="F281"/>
    <hyperlink r:id="rId1292" ref="G281"/>
    <hyperlink r:id="rId1293" ref="H281"/>
    <hyperlink r:id="rId1294" ref="I281"/>
    <hyperlink r:id="rId1295" ref="J281"/>
    <hyperlink r:id="rId1296" ref="F282"/>
    <hyperlink r:id="rId1297" ref="G282"/>
    <hyperlink r:id="rId1298" ref="H282"/>
    <hyperlink r:id="rId1299" ref="I282"/>
    <hyperlink r:id="rId1300" ref="J282"/>
    <hyperlink r:id="rId1301" ref="F283"/>
    <hyperlink r:id="rId1302" ref="G283"/>
    <hyperlink r:id="rId1303" ref="H283"/>
    <hyperlink r:id="rId1304" ref="I283"/>
    <hyperlink r:id="rId1305" ref="J283"/>
    <hyperlink r:id="rId1306" ref="L283"/>
    <hyperlink r:id="rId1307" ref="F284"/>
    <hyperlink r:id="rId1308" ref="G284"/>
    <hyperlink r:id="rId1309" ref="H284"/>
    <hyperlink r:id="rId1310" ref="I284"/>
    <hyperlink r:id="rId1311" ref="J284"/>
    <hyperlink r:id="rId1312" ref="F285"/>
    <hyperlink r:id="rId1313" ref="G285"/>
    <hyperlink r:id="rId1314" ref="H285"/>
    <hyperlink r:id="rId1315" ref="I285"/>
    <hyperlink r:id="rId1316" ref="J285"/>
    <hyperlink r:id="rId1317" ref="F286"/>
    <hyperlink r:id="rId1318" ref="G286"/>
    <hyperlink r:id="rId1319" ref="H286"/>
    <hyperlink r:id="rId1320" ref="I286"/>
    <hyperlink r:id="rId1321" ref="J286"/>
    <hyperlink r:id="rId1322" ref="F287"/>
    <hyperlink r:id="rId1323" ref="G287"/>
    <hyperlink r:id="rId1324" ref="H287"/>
    <hyperlink r:id="rId1325" ref="I287"/>
    <hyperlink r:id="rId1326" ref="J287"/>
    <hyperlink r:id="rId1327" ref="F288"/>
    <hyperlink r:id="rId1328" ref="G288"/>
    <hyperlink r:id="rId1329" ref="H288"/>
    <hyperlink r:id="rId1330" ref="I288"/>
    <hyperlink r:id="rId1331" ref="J288"/>
    <hyperlink r:id="rId1332" ref="F289"/>
    <hyperlink r:id="rId1333" ref="G289"/>
    <hyperlink r:id="rId1334" ref="H289"/>
    <hyperlink r:id="rId1335" ref="I289"/>
    <hyperlink r:id="rId1336" ref="J289"/>
    <hyperlink r:id="rId1337" ref="F290"/>
    <hyperlink r:id="rId1338" ref="G290"/>
    <hyperlink r:id="rId1339" ref="H290"/>
    <hyperlink r:id="rId1340" ref="I290"/>
    <hyperlink r:id="rId1341" ref="J290"/>
    <hyperlink r:id="rId1342" ref="F291"/>
    <hyperlink r:id="rId1343" ref="G291"/>
    <hyperlink r:id="rId1344" ref="H291"/>
    <hyperlink r:id="rId1345" ref="I291"/>
    <hyperlink r:id="rId1346" ref="J291"/>
    <hyperlink r:id="rId1347" ref="F292"/>
    <hyperlink r:id="rId1348" ref="G292"/>
    <hyperlink r:id="rId1349" ref="H292"/>
    <hyperlink r:id="rId1350" ref="I292"/>
    <hyperlink r:id="rId1351" ref="J292"/>
    <hyperlink r:id="rId1352" ref="F293"/>
    <hyperlink r:id="rId1353" ref="G293"/>
    <hyperlink r:id="rId1354" ref="H293"/>
    <hyperlink r:id="rId1355" ref="I293"/>
    <hyperlink r:id="rId1356" ref="J293"/>
    <hyperlink r:id="rId1357" ref="F294"/>
    <hyperlink r:id="rId1358" ref="G294"/>
    <hyperlink r:id="rId1359" ref="F295"/>
    <hyperlink r:id="rId1360" ref="G295"/>
    <hyperlink r:id="rId1361" ref="H295"/>
    <hyperlink r:id="rId1362" ref="I295"/>
    <hyperlink r:id="rId1363" ref="J295"/>
    <hyperlink r:id="rId1364" ref="F296"/>
    <hyperlink r:id="rId1365" ref="G296"/>
    <hyperlink r:id="rId1366" ref="H296"/>
    <hyperlink r:id="rId1367" ref="I296"/>
    <hyperlink r:id="rId1368" ref="J296"/>
    <hyperlink r:id="rId1369" ref="F297"/>
    <hyperlink r:id="rId1370" ref="G297"/>
    <hyperlink r:id="rId1371" ref="H297"/>
    <hyperlink r:id="rId1372" ref="I297"/>
    <hyperlink r:id="rId1373" ref="J297"/>
    <hyperlink r:id="rId1374" ref="F298"/>
    <hyperlink r:id="rId1375" ref="G298"/>
    <hyperlink r:id="rId1376" ref="F299"/>
    <hyperlink r:id="rId1377" ref="G299"/>
    <hyperlink r:id="rId1378" ref="H299"/>
    <hyperlink r:id="rId1379" ref="F300"/>
    <hyperlink r:id="rId1380" ref="G300"/>
    <hyperlink r:id="rId1381" ref="H300"/>
    <hyperlink r:id="rId1382" ref="I300"/>
    <hyperlink r:id="rId1383" ref="J300"/>
    <hyperlink r:id="rId1384" ref="F301"/>
    <hyperlink r:id="rId1385" ref="G301"/>
    <hyperlink r:id="rId1386" ref="H301"/>
    <hyperlink r:id="rId1387" ref="I301"/>
    <hyperlink r:id="rId1388" ref="J301"/>
    <hyperlink r:id="rId1389" ref="F302"/>
    <hyperlink r:id="rId1390" ref="F303"/>
    <hyperlink r:id="rId1391" ref="G303"/>
    <hyperlink r:id="rId1392" ref="H303"/>
    <hyperlink r:id="rId1393" ref="I303"/>
    <hyperlink r:id="rId1394" ref="J303"/>
    <hyperlink r:id="rId1395" ref="F304"/>
    <hyperlink r:id="rId1396" ref="G304"/>
    <hyperlink r:id="rId1397" ref="F305"/>
    <hyperlink r:id="rId1398" ref="G305"/>
    <hyperlink r:id="rId1399" ref="H305"/>
    <hyperlink r:id="rId1400" ref="I305"/>
    <hyperlink r:id="rId1401" ref="J305"/>
    <hyperlink r:id="rId1402" ref="F306"/>
    <hyperlink r:id="rId1403" ref="G306"/>
    <hyperlink r:id="rId1404" ref="H306"/>
    <hyperlink r:id="rId1405" ref="I306"/>
    <hyperlink r:id="rId1406" ref="J306"/>
    <hyperlink r:id="rId1407" ref="F307"/>
    <hyperlink r:id="rId1408" ref="G307"/>
    <hyperlink r:id="rId1409" ref="F308"/>
    <hyperlink r:id="rId1410" ref="G308"/>
    <hyperlink r:id="rId1411" ref="H308"/>
    <hyperlink r:id="rId1412" ref="I308"/>
    <hyperlink r:id="rId1413" ref="J308"/>
    <hyperlink r:id="rId1414" ref="F309"/>
    <hyperlink r:id="rId1415" ref="G309"/>
    <hyperlink r:id="rId1416" ref="H309"/>
    <hyperlink r:id="rId1417" ref="I309"/>
    <hyperlink r:id="rId1418" ref="J309"/>
    <hyperlink r:id="rId1419" ref="F310"/>
    <hyperlink r:id="rId1420" ref="G310"/>
    <hyperlink r:id="rId1421" ref="H310"/>
    <hyperlink r:id="rId1422" ref="I310"/>
    <hyperlink r:id="rId1423" ref="J310"/>
    <hyperlink r:id="rId1424" ref="F311"/>
    <hyperlink r:id="rId1425" ref="G311"/>
    <hyperlink r:id="rId1426" ref="H311"/>
    <hyperlink r:id="rId1427" ref="I311"/>
    <hyperlink r:id="rId1428" ref="J311"/>
    <hyperlink r:id="rId1429" ref="F312"/>
    <hyperlink r:id="rId1430" ref="G312"/>
    <hyperlink r:id="rId1431" ref="H312"/>
    <hyperlink r:id="rId1432" ref="I312"/>
    <hyperlink r:id="rId1433" ref="J312"/>
    <hyperlink r:id="rId1434" ref="F313"/>
    <hyperlink r:id="rId1435" ref="G313"/>
    <hyperlink r:id="rId1436" ref="H313"/>
    <hyperlink r:id="rId1437" ref="I313"/>
    <hyperlink r:id="rId1438" ref="J313"/>
    <hyperlink r:id="rId1439" ref="F314"/>
    <hyperlink r:id="rId1440" ref="G314"/>
    <hyperlink r:id="rId1441" ref="H314"/>
    <hyperlink r:id="rId1442" ref="I314"/>
    <hyperlink r:id="rId1443" ref="J314"/>
    <hyperlink r:id="rId1444" ref="F315"/>
    <hyperlink r:id="rId1445" ref="G315"/>
    <hyperlink r:id="rId1446" ref="H315"/>
    <hyperlink r:id="rId1447" ref="I315"/>
    <hyperlink r:id="rId1448" ref="J315"/>
    <hyperlink r:id="rId1449" ref="F316"/>
    <hyperlink r:id="rId1450" ref="G316"/>
    <hyperlink r:id="rId1451" ref="H316"/>
    <hyperlink r:id="rId1452" ref="F317"/>
    <hyperlink r:id="rId1453" ref="G317"/>
    <hyperlink r:id="rId1454" ref="H317"/>
    <hyperlink r:id="rId1455" ref="I317"/>
    <hyperlink r:id="rId1456" ref="J317"/>
    <hyperlink r:id="rId1457" ref="F318"/>
    <hyperlink r:id="rId1458" ref="G318"/>
    <hyperlink r:id="rId1459" ref="H318"/>
    <hyperlink r:id="rId1460" ref="I318"/>
    <hyperlink r:id="rId1461" ref="J318"/>
    <hyperlink r:id="rId1462" ref="F319"/>
    <hyperlink r:id="rId1463" ref="G319"/>
    <hyperlink r:id="rId1464" ref="H319"/>
    <hyperlink r:id="rId1465" ref="I319"/>
    <hyperlink r:id="rId1466" ref="J319"/>
    <hyperlink r:id="rId1467" ref="F320"/>
    <hyperlink r:id="rId1468" ref="G320"/>
    <hyperlink r:id="rId1469" ref="H320"/>
    <hyperlink r:id="rId1470" ref="I320"/>
    <hyperlink r:id="rId1471" ref="J320"/>
    <hyperlink r:id="rId1472" ref="F321"/>
    <hyperlink r:id="rId1473" ref="G321"/>
    <hyperlink r:id="rId1474" ref="H321"/>
    <hyperlink r:id="rId1475" ref="I321"/>
    <hyperlink r:id="rId1476" ref="J321"/>
    <hyperlink r:id="rId1477" ref="F322"/>
    <hyperlink r:id="rId1478" ref="G322"/>
    <hyperlink r:id="rId1479" ref="H322"/>
    <hyperlink r:id="rId1480" ref="I322"/>
    <hyperlink r:id="rId1481" ref="J322"/>
    <hyperlink r:id="rId1482" ref="F323"/>
    <hyperlink r:id="rId1483" ref="G323"/>
    <hyperlink r:id="rId1484" ref="H323"/>
    <hyperlink r:id="rId1485" ref="I323"/>
    <hyperlink r:id="rId1486" ref="J323"/>
    <hyperlink r:id="rId1487" ref="F324"/>
    <hyperlink r:id="rId1488" ref="G324"/>
    <hyperlink r:id="rId1489" ref="H324"/>
    <hyperlink r:id="rId1490" ref="I324"/>
    <hyperlink r:id="rId1491" ref="J324"/>
    <hyperlink r:id="rId1492" ref="F325"/>
    <hyperlink r:id="rId1493" ref="G325"/>
    <hyperlink r:id="rId1494" ref="H325"/>
    <hyperlink r:id="rId1495" ref="I325"/>
    <hyperlink r:id="rId1496" ref="J325"/>
    <hyperlink r:id="rId1497" ref="F326"/>
    <hyperlink r:id="rId1498" ref="G326"/>
    <hyperlink r:id="rId1499" ref="H326"/>
    <hyperlink r:id="rId1500" ref="I326"/>
    <hyperlink r:id="rId1501" ref="J326"/>
    <hyperlink r:id="rId1502" ref="F327"/>
    <hyperlink r:id="rId1503" ref="G327"/>
    <hyperlink r:id="rId1504" ref="H327"/>
    <hyperlink r:id="rId1505" ref="I327"/>
    <hyperlink r:id="rId1506" ref="J327"/>
    <hyperlink r:id="rId1507" ref="F328"/>
    <hyperlink r:id="rId1508" ref="G328"/>
    <hyperlink r:id="rId1509" ref="H328"/>
    <hyperlink r:id="rId1510" ref="I328"/>
    <hyperlink r:id="rId1511" ref="J328"/>
    <hyperlink r:id="rId1512" ref="F329"/>
    <hyperlink r:id="rId1513" ref="F330"/>
    <hyperlink r:id="rId1514" ref="G330"/>
    <hyperlink r:id="rId1515" ref="F331"/>
    <hyperlink r:id="rId1516" ref="G331"/>
    <hyperlink r:id="rId1517" ref="H331"/>
    <hyperlink r:id="rId1518" ref="F332"/>
    <hyperlink r:id="rId1519" ref="G332"/>
    <hyperlink r:id="rId1520" ref="H332"/>
    <hyperlink r:id="rId1521" ref="I332"/>
    <hyperlink r:id="rId1522" ref="J332"/>
    <hyperlink r:id="rId1523" ref="F333"/>
    <hyperlink r:id="rId1524" ref="G333"/>
    <hyperlink r:id="rId1525" ref="H333"/>
    <hyperlink r:id="rId1526" ref="I333"/>
    <hyperlink r:id="rId1527" ref="J333"/>
    <hyperlink r:id="rId1528" ref="F334"/>
    <hyperlink r:id="rId1529" ref="G334"/>
    <hyperlink r:id="rId1530" ref="H334"/>
    <hyperlink r:id="rId1531" ref="I334"/>
    <hyperlink r:id="rId1532" ref="J334"/>
    <hyperlink r:id="rId1533" ref="F335"/>
    <hyperlink r:id="rId1534" ref="G335"/>
    <hyperlink r:id="rId1535" ref="H335"/>
    <hyperlink r:id="rId1536" ref="I335"/>
    <hyperlink r:id="rId1537" ref="J335"/>
    <hyperlink r:id="rId1538" ref="F336"/>
    <hyperlink r:id="rId1539" ref="G336"/>
    <hyperlink r:id="rId1540" ref="H336"/>
    <hyperlink r:id="rId1541" ref="I336"/>
    <hyperlink r:id="rId1542" ref="J336"/>
    <hyperlink r:id="rId1543" ref="F337"/>
    <hyperlink r:id="rId1544" ref="G337"/>
    <hyperlink r:id="rId1545" ref="H337"/>
    <hyperlink r:id="rId1546" ref="I337"/>
    <hyperlink r:id="rId1547" ref="J337"/>
    <hyperlink r:id="rId1548" ref="F338"/>
    <hyperlink r:id="rId1549" ref="G338"/>
    <hyperlink r:id="rId1550" ref="H338"/>
    <hyperlink r:id="rId1551" ref="I338"/>
    <hyperlink r:id="rId1552" ref="J338"/>
    <hyperlink r:id="rId1553" ref="F339"/>
    <hyperlink r:id="rId1554" ref="G339"/>
    <hyperlink r:id="rId1555" ref="F340"/>
    <hyperlink r:id="rId1556" ref="G340"/>
    <hyperlink r:id="rId1557" ref="H340"/>
    <hyperlink r:id="rId1558" ref="I340"/>
    <hyperlink r:id="rId1559" ref="J340"/>
    <hyperlink r:id="rId1560" ref="F341"/>
    <hyperlink r:id="rId1561" ref="G341"/>
    <hyperlink r:id="rId1562" ref="F342"/>
    <hyperlink r:id="rId1563" ref="G342"/>
    <hyperlink r:id="rId1564" ref="F343"/>
    <hyperlink r:id="rId1565" ref="G343"/>
    <hyperlink r:id="rId1566" ref="H343"/>
    <hyperlink r:id="rId1567" ref="I343"/>
    <hyperlink r:id="rId1568" ref="J343"/>
    <hyperlink r:id="rId1569" ref="F344"/>
    <hyperlink r:id="rId1570" ref="G344"/>
    <hyperlink r:id="rId1571" ref="H344"/>
    <hyperlink r:id="rId1572" ref="I344"/>
    <hyperlink r:id="rId1573" ref="J344"/>
    <hyperlink r:id="rId1574" ref="F345"/>
    <hyperlink r:id="rId1575" ref="G345"/>
    <hyperlink r:id="rId1576" ref="H345"/>
    <hyperlink r:id="rId1577" ref="I345"/>
    <hyperlink r:id="rId1578" ref="J345"/>
    <hyperlink r:id="rId1579" ref="F346"/>
    <hyperlink r:id="rId1580" ref="G346"/>
    <hyperlink r:id="rId1581" ref="H346"/>
    <hyperlink r:id="rId1582" ref="I346"/>
    <hyperlink r:id="rId1583" ref="J346"/>
    <hyperlink r:id="rId1584" ref="F347"/>
    <hyperlink r:id="rId1585" ref="G347"/>
    <hyperlink r:id="rId1586" ref="H347"/>
    <hyperlink r:id="rId1587" ref="I347"/>
    <hyperlink r:id="rId1588" ref="J347"/>
    <hyperlink r:id="rId1589" ref="F348"/>
    <hyperlink r:id="rId1590" ref="G348"/>
    <hyperlink r:id="rId1591" ref="H348"/>
    <hyperlink r:id="rId1592" ref="I348"/>
    <hyperlink r:id="rId1593" ref="J348"/>
    <hyperlink r:id="rId1594" ref="F349"/>
    <hyperlink r:id="rId1595" ref="G349"/>
    <hyperlink r:id="rId1596" ref="H349"/>
    <hyperlink r:id="rId1597" ref="I349"/>
    <hyperlink r:id="rId1598" ref="J349"/>
    <hyperlink r:id="rId1599" ref="F350"/>
    <hyperlink r:id="rId1600" ref="G350"/>
    <hyperlink r:id="rId1601" ref="H350"/>
    <hyperlink r:id="rId1602" ref="I350"/>
    <hyperlink r:id="rId1603" ref="J350"/>
    <hyperlink r:id="rId1604" ref="F351"/>
    <hyperlink r:id="rId1605" ref="G351"/>
    <hyperlink r:id="rId1606" ref="H351"/>
    <hyperlink r:id="rId1607" ref="I351"/>
    <hyperlink r:id="rId1608" ref="J351"/>
    <hyperlink r:id="rId1609" ref="F352"/>
    <hyperlink r:id="rId1610" ref="G352"/>
    <hyperlink r:id="rId1611" ref="H352"/>
    <hyperlink r:id="rId1612" ref="I352"/>
    <hyperlink r:id="rId1613" ref="J352"/>
    <hyperlink r:id="rId1614" ref="F353"/>
    <hyperlink r:id="rId1615" ref="G353"/>
    <hyperlink r:id="rId1616" ref="H353"/>
    <hyperlink r:id="rId1617" ref="I353"/>
    <hyperlink r:id="rId1618" ref="J353"/>
    <hyperlink r:id="rId1619" ref="F354"/>
    <hyperlink r:id="rId1620" ref="G354"/>
    <hyperlink r:id="rId1621" ref="H354"/>
    <hyperlink r:id="rId1622" ref="F355"/>
    <hyperlink r:id="rId1623" ref="G355"/>
    <hyperlink r:id="rId1624" ref="H355"/>
    <hyperlink r:id="rId1625" ref="I355"/>
    <hyperlink r:id="rId1626" ref="J355"/>
    <hyperlink r:id="rId1627" ref="F356"/>
    <hyperlink r:id="rId1628" ref="F357"/>
    <hyperlink r:id="rId1629" ref="G357"/>
    <hyperlink r:id="rId1630" ref="H357"/>
    <hyperlink r:id="rId1631" ref="I357"/>
    <hyperlink r:id="rId1632" ref="J357"/>
    <hyperlink r:id="rId1633" ref="F358"/>
    <hyperlink r:id="rId1634" ref="G358"/>
    <hyperlink r:id="rId1635" ref="F359"/>
    <hyperlink r:id="rId1636" ref="G359"/>
    <hyperlink r:id="rId1637" ref="H359"/>
    <hyperlink r:id="rId1638" ref="I359"/>
    <hyperlink r:id="rId1639" ref="J359"/>
    <hyperlink r:id="rId1640" ref="F360"/>
    <hyperlink r:id="rId1641" ref="G360"/>
    <hyperlink r:id="rId1642" ref="H360"/>
    <hyperlink r:id="rId1643" ref="I360"/>
    <hyperlink r:id="rId1644" ref="J360"/>
    <hyperlink r:id="rId1645" ref="F361"/>
    <hyperlink r:id="rId1646" ref="G361"/>
    <hyperlink r:id="rId1647" ref="F362"/>
    <hyperlink r:id="rId1648" ref="G362"/>
    <hyperlink r:id="rId1649" ref="H362"/>
    <hyperlink r:id="rId1650" ref="I362"/>
    <hyperlink r:id="rId1651" ref="J362"/>
    <hyperlink r:id="rId1652" ref="F363"/>
    <hyperlink r:id="rId1653" ref="G363"/>
    <hyperlink r:id="rId1654" ref="H363"/>
    <hyperlink r:id="rId1655" ref="I363"/>
    <hyperlink r:id="rId1656" ref="J363"/>
    <hyperlink r:id="rId1657" ref="F364"/>
    <hyperlink r:id="rId1658" ref="G364"/>
    <hyperlink r:id="rId1659" ref="H364"/>
    <hyperlink r:id="rId1660" ref="I364"/>
    <hyperlink r:id="rId1661" ref="J364"/>
    <hyperlink r:id="rId1662" ref="F365"/>
    <hyperlink r:id="rId1663" ref="G365"/>
    <hyperlink r:id="rId1664" ref="H365"/>
    <hyperlink r:id="rId1665" ref="I365"/>
    <hyperlink r:id="rId1666" ref="J365"/>
    <hyperlink r:id="rId1667" ref="F366"/>
    <hyperlink r:id="rId1668" ref="G366"/>
    <hyperlink r:id="rId1669" ref="H366"/>
    <hyperlink r:id="rId1670" ref="I366"/>
    <hyperlink r:id="rId1671" ref="J366"/>
    <hyperlink r:id="rId1672" ref="F367"/>
    <hyperlink r:id="rId1673" ref="G367"/>
    <hyperlink r:id="rId1674" ref="F368"/>
    <hyperlink r:id="rId1675" ref="G368"/>
    <hyperlink r:id="rId1676" ref="H368"/>
    <hyperlink r:id="rId1677" ref="I368"/>
    <hyperlink r:id="rId1678" ref="J368"/>
    <hyperlink r:id="rId1679" ref="F369"/>
    <hyperlink r:id="rId1680" ref="G369"/>
    <hyperlink r:id="rId1681" ref="H369"/>
    <hyperlink r:id="rId1682" ref="I369"/>
    <hyperlink r:id="rId1683" ref="J369"/>
    <hyperlink r:id="rId1684" ref="F370"/>
    <hyperlink r:id="rId1685" ref="G370"/>
    <hyperlink r:id="rId1686" ref="F371"/>
    <hyperlink r:id="rId1687" ref="G371"/>
    <hyperlink r:id="rId1688" ref="H371"/>
    <hyperlink r:id="rId1689" ref="I371"/>
    <hyperlink r:id="rId1690" ref="J371"/>
    <hyperlink r:id="rId1691" ref="F372"/>
    <hyperlink r:id="rId1692" ref="G372"/>
    <hyperlink r:id="rId1693" ref="H372"/>
    <hyperlink r:id="rId1694" ref="I372"/>
    <hyperlink r:id="rId1695" ref="J372"/>
    <hyperlink r:id="rId1696" ref="F373"/>
    <hyperlink r:id="rId1697" ref="G373"/>
    <hyperlink r:id="rId1698" ref="H373"/>
    <hyperlink r:id="rId1699" ref="I373"/>
    <hyperlink r:id="rId1700" ref="J373"/>
    <hyperlink r:id="rId1701" ref="F374"/>
    <hyperlink r:id="rId1702" ref="G374"/>
    <hyperlink r:id="rId1703" ref="F375"/>
    <hyperlink r:id="rId1704" ref="G375"/>
    <hyperlink r:id="rId1705" ref="H375"/>
    <hyperlink r:id="rId1706" ref="I375"/>
    <hyperlink r:id="rId1707" ref="J375"/>
    <hyperlink r:id="rId1708" ref="F376"/>
    <hyperlink r:id="rId1709" ref="G376"/>
    <hyperlink r:id="rId1710" ref="H376"/>
    <hyperlink r:id="rId1711" ref="I376"/>
    <hyperlink r:id="rId1712" ref="J376"/>
    <hyperlink r:id="rId1713" ref="F377"/>
    <hyperlink r:id="rId1714" ref="G377"/>
    <hyperlink r:id="rId1715" ref="H377"/>
    <hyperlink r:id="rId1716" ref="I377"/>
    <hyperlink r:id="rId1717" ref="J377"/>
    <hyperlink r:id="rId1718" ref="F378"/>
    <hyperlink r:id="rId1719" ref="G378"/>
    <hyperlink r:id="rId1720" ref="H378"/>
    <hyperlink r:id="rId1721" ref="I378"/>
    <hyperlink r:id="rId1722" ref="J378"/>
    <hyperlink r:id="rId1723" ref="F379"/>
    <hyperlink r:id="rId1724" ref="G379"/>
    <hyperlink r:id="rId1725" ref="H379"/>
    <hyperlink r:id="rId1726" ref="I379"/>
    <hyperlink r:id="rId1727" ref="J379"/>
    <hyperlink r:id="rId1728" ref="F380"/>
    <hyperlink r:id="rId1729" ref="G380"/>
    <hyperlink r:id="rId1730" ref="H380"/>
    <hyperlink r:id="rId1731" ref="I380"/>
    <hyperlink r:id="rId1732" ref="J380"/>
    <hyperlink r:id="rId1733" ref="F381"/>
    <hyperlink r:id="rId1734" ref="G381"/>
    <hyperlink r:id="rId1735" ref="H381"/>
    <hyperlink r:id="rId1736" ref="I381"/>
    <hyperlink r:id="rId1737" ref="J381"/>
    <hyperlink r:id="rId1738" ref="F382"/>
    <hyperlink r:id="rId1739" ref="G382"/>
    <hyperlink r:id="rId1740" ref="F383"/>
    <hyperlink r:id="rId1741" ref="G383"/>
    <hyperlink r:id="rId1742" ref="H383"/>
    <hyperlink r:id="rId1743" ref="I383"/>
    <hyperlink r:id="rId1744" ref="J383"/>
    <hyperlink r:id="rId1745" ref="F384"/>
    <hyperlink r:id="rId1746" ref="G384"/>
    <hyperlink r:id="rId1747" ref="H384"/>
    <hyperlink r:id="rId1748" ref="I384"/>
    <hyperlink r:id="rId1749" ref="J384"/>
    <hyperlink r:id="rId1750" ref="F385"/>
    <hyperlink r:id="rId1751" ref="G385"/>
    <hyperlink r:id="rId1752" ref="H385"/>
    <hyperlink r:id="rId1753" ref="I385"/>
    <hyperlink r:id="rId1754" ref="J385"/>
    <hyperlink r:id="rId1755" ref="F386"/>
    <hyperlink r:id="rId1756" ref="G386"/>
    <hyperlink r:id="rId1757" ref="F387"/>
    <hyperlink r:id="rId1758" ref="G387"/>
    <hyperlink r:id="rId1759" ref="H387"/>
    <hyperlink r:id="rId1760" ref="I387"/>
    <hyperlink r:id="rId1761" ref="J387"/>
    <hyperlink r:id="rId1762" ref="F388"/>
    <hyperlink r:id="rId1763" ref="G388"/>
    <hyperlink r:id="rId1764" ref="H388"/>
    <hyperlink r:id="rId1765" ref="I388"/>
    <hyperlink r:id="rId1766" ref="J388"/>
    <hyperlink r:id="rId1767" ref="F389"/>
    <hyperlink r:id="rId1768" ref="G389"/>
    <hyperlink r:id="rId1769" ref="F390"/>
    <hyperlink r:id="rId1770" ref="G390"/>
    <hyperlink r:id="rId1771" ref="H390"/>
    <hyperlink r:id="rId1772" ref="I390"/>
    <hyperlink r:id="rId1773" ref="J390"/>
    <hyperlink r:id="rId1774" ref="F391"/>
    <hyperlink r:id="rId1775" ref="G391"/>
    <hyperlink r:id="rId1776" ref="H391"/>
    <hyperlink r:id="rId1777" ref="I391"/>
    <hyperlink r:id="rId1778" ref="J391"/>
    <hyperlink r:id="rId1779" ref="F392"/>
    <hyperlink r:id="rId1780" ref="G392"/>
    <hyperlink r:id="rId1781" ref="H392"/>
    <hyperlink r:id="rId1782" ref="I392"/>
    <hyperlink r:id="rId1783" ref="J392"/>
    <hyperlink r:id="rId1784" ref="F393"/>
    <hyperlink r:id="rId1785" ref="G393"/>
    <hyperlink r:id="rId1786" ref="H393"/>
    <hyperlink r:id="rId1787" ref="I393"/>
    <hyperlink r:id="rId1788" ref="J393"/>
    <hyperlink r:id="rId1789" ref="F394"/>
    <hyperlink r:id="rId1790" ref="G394"/>
    <hyperlink r:id="rId1791" ref="H394"/>
    <hyperlink r:id="rId1792" ref="I394"/>
    <hyperlink r:id="rId1793" ref="J394"/>
    <hyperlink r:id="rId1794" ref="F395"/>
    <hyperlink r:id="rId1795" ref="G395"/>
    <hyperlink r:id="rId1796" ref="F396"/>
    <hyperlink r:id="rId1797" ref="G396"/>
    <hyperlink r:id="rId1798" ref="H396"/>
    <hyperlink r:id="rId1799" ref="I396"/>
    <hyperlink r:id="rId1800" ref="J396"/>
    <hyperlink r:id="rId1801" ref="F397"/>
    <hyperlink r:id="rId1802" ref="G397"/>
    <hyperlink r:id="rId1803" ref="H397"/>
    <hyperlink r:id="rId1804" ref="I397"/>
    <hyperlink r:id="rId1805" ref="J397"/>
    <hyperlink r:id="rId1806" ref="F398"/>
    <hyperlink r:id="rId1807" ref="G398"/>
    <hyperlink r:id="rId1808" ref="H398"/>
    <hyperlink r:id="rId1809" ref="I398"/>
    <hyperlink r:id="rId1810" ref="J398"/>
    <hyperlink r:id="rId1811" ref="F399"/>
    <hyperlink r:id="rId1812" ref="G399"/>
    <hyperlink r:id="rId1813" ref="H399"/>
    <hyperlink r:id="rId1814" ref="F400"/>
    <hyperlink r:id="rId1815" ref="G400"/>
    <hyperlink r:id="rId1816" ref="H400"/>
    <hyperlink r:id="rId1817" ref="I400"/>
    <hyperlink r:id="rId1818" ref="J400"/>
    <hyperlink r:id="rId1819" ref="F401"/>
    <hyperlink r:id="rId1820" ref="G401"/>
    <hyperlink r:id="rId1821" ref="H401"/>
    <hyperlink r:id="rId1822" ref="I401"/>
    <hyperlink r:id="rId1823" ref="J401"/>
    <hyperlink r:id="rId1824" ref="F402"/>
    <hyperlink r:id="rId1825" ref="G402"/>
    <hyperlink r:id="rId1826" ref="H402"/>
    <hyperlink r:id="rId1827" ref="I402"/>
    <hyperlink r:id="rId1828" ref="J402"/>
    <hyperlink r:id="rId1829" ref="F403"/>
    <hyperlink r:id="rId1830" ref="G403"/>
    <hyperlink r:id="rId1831" ref="H403"/>
    <hyperlink r:id="rId1832" ref="I403"/>
    <hyperlink r:id="rId1833" ref="J403"/>
    <hyperlink r:id="rId1834" ref="F404"/>
    <hyperlink r:id="rId1835" ref="G404"/>
    <hyperlink r:id="rId1836" ref="H404"/>
    <hyperlink r:id="rId1837" ref="I404"/>
    <hyperlink r:id="rId1838" ref="J404"/>
    <hyperlink r:id="rId1839" ref="F405"/>
    <hyperlink r:id="rId1840" ref="G405"/>
    <hyperlink r:id="rId1841" ref="H405"/>
    <hyperlink r:id="rId1842" ref="I405"/>
    <hyperlink r:id="rId1843" ref="J405"/>
    <hyperlink r:id="rId1844" ref="F406"/>
    <hyperlink r:id="rId1845" ref="G406"/>
    <hyperlink r:id="rId1846" ref="H406"/>
    <hyperlink r:id="rId1847" ref="I406"/>
    <hyperlink r:id="rId1848" ref="J406"/>
    <hyperlink r:id="rId1849" ref="F407"/>
    <hyperlink r:id="rId1850" ref="G407"/>
    <hyperlink r:id="rId1851" ref="H407"/>
    <hyperlink r:id="rId1852" ref="I407"/>
    <hyperlink r:id="rId1853" ref="J407"/>
    <hyperlink r:id="rId1854" ref="F408"/>
    <hyperlink r:id="rId1855" ref="G408"/>
    <hyperlink r:id="rId1856" ref="F409"/>
    <hyperlink r:id="rId1857" ref="F410"/>
    <hyperlink r:id="rId1858" ref="G410"/>
    <hyperlink r:id="rId1859" ref="H410"/>
    <hyperlink r:id="rId1860" ref="I410"/>
    <hyperlink r:id="rId1861" ref="J410"/>
    <hyperlink r:id="rId1862" ref="F411"/>
    <hyperlink r:id="rId1863" ref="G411"/>
    <hyperlink r:id="rId1864" ref="H411"/>
    <hyperlink r:id="rId1865" ref="I411"/>
    <hyperlink r:id="rId1866" ref="J411"/>
    <hyperlink r:id="rId1867" ref="F412"/>
    <hyperlink r:id="rId1868" ref="G412"/>
    <hyperlink r:id="rId1869" ref="H412"/>
    <hyperlink r:id="rId1870" ref="I412"/>
    <hyperlink r:id="rId1871" ref="J412"/>
    <hyperlink r:id="rId1872" ref="F413"/>
    <hyperlink r:id="rId1873" ref="G413"/>
    <hyperlink r:id="rId1874" ref="H413"/>
    <hyperlink r:id="rId1875" ref="I413"/>
    <hyperlink r:id="rId1876" ref="J413"/>
    <hyperlink r:id="rId1877" ref="F414"/>
    <hyperlink r:id="rId1878" ref="G414"/>
    <hyperlink r:id="rId1879" ref="H414"/>
    <hyperlink r:id="rId1880" ref="I414"/>
    <hyperlink r:id="rId1881" ref="J414"/>
    <hyperlink r:id="rId1882" ref="F415"/>
    <hyperlink r:id="rId1883" ref="G415"/>
    <hyperlink r:id="rId1884" ref="H415"/>
    <hyperlink r:id="rId1885" ref="I415"/>
    <hyperlink r:id="rId1886" ref="J415"/>
    <hyperlink r:id="rId1887" ref="F416"/>
    <hyperlink r:id="rId1888" ref="G416"/>
    <hyperlink r:id="rId1889" ref="H416"/>
    <hyperlink r:id="rId1890" ref="I416"/>
    <hyperlink r:id="rId1891" ref="J416"/>
    <hyperlink r:id="rId1892" ref="F417"/>
    <hyperlink r:id="rId1893" ref="G417"/>
    <hyperlink r:id="rId1894" ref="H417"/>
    <hyperlink r:id="rId1895" ref="I417"/>
    <hyperlink r:id="rId1896" ref="J417"/>
    <hyperlink r:id="rId1897" ref="F418"/>
    <hyperlink r:id="rId1898" ref="G418"/>
    <hyperlink r:id="rId1899" ref="H418"/>
    <hyperlink r:id="rId1900" ref="I418"/>
    <hyperlink r:id="rId1901" ref="J418"/>
    <hyperlink r:id="rId1902" ref="F419"/>
    <hyperlink r:id="rId1903" ref="G419"/>
    <hyperlink r:id="rId1904" ref="H419"/>
    <hyperlink r:id="rId1905" ref="F420"/>
    <hyperlink r:id="rId1906" ref="G420"/>
    <hyperlink r:id="rId1907" ref="H420"/>
    <hyperlink r:id="rId1908" ref="I420"/>
    <hyperlink r:id="rId1909" ref="J420"/>
    <hyperlink r:id="rId1910" ref="F421"/>
    <hyperlink r:id="rId1911" ref="G421"/>
    <hyperlink r:id="rId1912" ref="H421"/>
    <hyperlink r:id="rId1913" ref="F422"/>
    <hyperlink r:id="rId1914" ref="G422"/>
    <hyperlink r:id="rId1915" ref="H422"/>
    <hyperlink r:id="rId1916" ref="I422"/>
    <hyperlink r:id="rId1917" ref="J422"/>
    <hyperlink r:id="rId1918" ref="F423"/>
    <hyperlink r:id="rId1919" ref="G423"/>
    <hyperlink r:id="rId1920" ref="H423"/>
    <hyperlink r:id="rId1921" ref="I423"/>
    <hyperlink r:id="rId1922" ref="J423"/>
    <hyperlink r:id="rId1923" ref="F424"/>
    <hyperlink r:id="rId1924" ref="G424"/>
    <hyperlink r:id="rId1925" ref="F425"/>
    <hyperlink r:id="rId1926" ref="G425"/>
    <hyperlink r:id="rId1927" ref="H425"/>
    <hyperlink r:id="rId1928" ref="I425"/>
    <hyperlink r:id="rId1929" ref="J425"/>
    <hyperlink r:id="rId1930" ref="F426"/>
    <hyperlink r:id="rId1931" ref="G426"/>
    <hyperlink r:id="rId1932" ref="F427"/>
    <hyperlink r:id="rId1933" ref="G427"/>
    <hyperlink r:id="rId1934" ref="H427"/>
    <hyperlink r:id="rId1935" ref="I427"/>
    <hyperlink r:id="rId1936" ref="F428"/>
    <hyperlink r:id="rId1937" ref="G428"/>
    <hyperlink r:id="rId1938" ref="H428"/>
    <hyperlink r:id="rId1939" ref="I428"/>
    <hyperlink r:id="rId1940" ref="J428"/>
    <hyperlink r:id="rId1941" ref="F429"/>
    <hyperlink r:id="rId1942" ref="G429"/>
    <hyperlink r:id="rId1943" ref="H429"/>
    <hyperlink r:id="rId1944" ref="I429"/>
    <hyperlink r:id="rId1945" ref="J429"/>
    <hyperlink r:id="rId1946" ref="F430"/>
    <hyperlink r:id="rId1947" ref="G430"/>
    <hyperlink r:id="rId1948" ref="H430"/>
    <hyperlink r:id="rId1949" ref="I430"/>
    <hyperlink r:id="rId1950" ref="J430"/>
    <hyperlink r:id="rId1951" ref="F431"/>
    <hyperlink r:id="rId1952" ref="G431"/>
    <hyperlink r:id="rId1953" ref="H431"/>
    <hyperlink r:id="rId1954" ref="I431"/>
    <hyperlink r:id="rId1955" ref="J431"/>
    <hyperlink r:id="rId1956" ref="F432"/>
    <hyperlink r:id="rId1957" ref="G432"/>
    <hyperlink r:id="rId1958" ref="H432"/>
    <hyperlink r:id="rId1959" ref="I432"/>
    <hyperlink r:id="rId1960" ref="J432"/>
    <hyperlink r:id="rId1961" ref="F433"/>
    <hyperlink r:id="rId1962" ref="G433"/>
    <hyperlink r:id="rId1963" ref="H433"/>
    <hyperlink r:id="rId1964" ref="I433"/>
    <hyperlink r:id="rId1965" ref="J433"/>
    <hyperlink r:id="rId1966" ref="F434"/>
    <hyperlink r:id="rId1967" ref="G434"/>
    <hyperlink r:id="rId1968" ref="H434"/>
    <hyperlink r:id="rId1969" ref="I434"/>
    <hyperlink r:id="rId1970" ref="J434"/>
    <hyperlink r:id="rId1971" ref="F435"/>
    <hyperlink r:id="rId1972" ref="G435"/>
    <hyperlink r:id="rId1973" ref="H435"/>
    <hyperlink r:id="rId1974" ref="I435"/>
    <hyperlink r:id="rId1975" ref="J435"/>
    <hyperlink r:id="rId1976" ref="F436"/>
    <hyperlink r:id="rId1977" ref="F437"/>
    <hyperlink r:id="rId1978" ref="G437"/>
    <hyperlink r:id="rId1979" ref="H437"/>
    <hyperlink r:id="rId1980" ref="I437"/>
    <hyperlink r:id="rId1981" ref="J437"/>
    <hyperlink r:id="rId1982" ref="F438"/>
    <hyperlink r:id="rId1983" ref="G438"/>
    <hyperlink r:id="rId1984" ref="F439"/>
    <hyperlink r:id="rId1985" ref="G439"/>
    <hyperlink r:id="rId1986" ref="H439"/>
    <hyperlink r:id="rId1987" ref="I439"/>
    <hyperlink r:id="rId1988" ref="J439"/>
    <hyperlink r:id="rId1989" ref="F440"/>
    <hyperlink r:id="rId1990" ref="G440"/>
    <hyperlink r:id="rId1991" ref="H440"/>
    <hyperlink r:id="rId1992" ref="I440"/>
    <hyperlink r:id="rId1993" ref="J440"/>
    <hyperlink r:id="rId1994" ref="F441"/>
    <hyperlink r:id="rId1995" ref="G441"/>
    <hyperlink r:id="rId1996" ref="H441"/>
    <hyperlink r:id="rId1997" ref="I441"/>
    <hyperlink r:id="rId1998" ref="J441"/>
    <hyperlink r:id="rId1999" ref="F442"/>
    <hyperlink r:id="rId2000" ref="G442"/>
    <hyperlink r:id="rId2001" ref="H442"/>
    <hyperlink r:id="rId2002" ref="I442"/>
    <hyperlink r:id="rId2003" ref="J442"/>
    <hyperlink r:id="rId2004" ref="F443"/>
    <hyperlink r:id="rId2005" ref="G443"/>
    <hyperlink r:id="rId2006" ref="H443"/>
    <hyperlink r:id="rId2007" ref="I443"/>
    <hyperlink r:id="rId2008" ref="J443"/>
    <hyperlink r:id="rId2009" ref="F444"/>
    <hyperlink r:id="rId2010" ref="G444"/>
    <hyperlink r:id="rId2011" ref="H444"/>
    <hyperlink r:id="rId2012" ref="I444"/>
    <hyperlink r:id="rId2013" ref="J444"/>
    <hyperlink r:id="rId2014" ref="F445"/>
    <hyperlink r:id="rId2015" ref="G445"/>
    <hyperlink r:id="rId2016" ref="H445"/>
    <hyperlink r:id="rId2017" ref="I445"/>
    <hyperlink r:id="rId2018" ref="J445"/>
    <hyperlink r:id="rId2019" ref="F446"/>
    <hyperlink r:id="rId2020" ref="G446"/>
    <hyperlink r:id="rId2021" ref="H446"/>
    <hyperlink r:id="rId2022" ref="I446"/>
    <hyperlink r:id="rId2023" ref="J446"/>
    <hyperlink r:id="rId2024" ref="F447"/>
    <hyperlink r:id="rId2025" ref="G447"/>
    <hyperlink r:id="rId2026" ref="H447"/>
    <hyperlink r:id="rId2027" ref="I447"/>
    <hyperlink r:id="rId2028" ref="J447"/>
    <hyperlink r:id="rId2029" ref="F448"/>
    <hyperlink r:id="rId2030" ref="G448"/>
    <hyperlink r:id="rId2031" ref="H448"/>
    <hyperlink r:id="rId2032" ref="I448"/>
    <hyperlink r:id="rId2033" ref="J448"/>
    <hyperlink r:id="rId2034" ref="F449"/>
    <hyperlink r:id="rId2035" ref="G449"/>
    <hyperlink r:id="rId2036" ref="H449"/>
    <hyperlink r:id="rId2037" ref="I449"/>
    <hyperlink r:id="rId2038" ref="J449"/>
    <hyperlink r:id="rId2039" ref="F450"/>
    <hyperlink r:id="rId2040" ref="G450"/>
    <hyperlink r:id="rId2041" ref="H450"/>
    <hyperlink r:id="rId2042" ref="I450"/>
    <hyperlink r:id="rId2043" ref="J450"/>
    <hyperlink r:id="rId2044" ref="F451"/>
    <hyperlink r:id="rId2045" ref="G451"/>
    <hyperlink r:id="rId2046" ref="H451"/>
    <hyperlink r:id="rId2047" ref="I451"/>
    <hyperlink r:id="rId2048" ref="J451"/>
    <hyperlink r:id="rId2049" ref="F452"/>
    <hyperlink r:id="rId2050" ref="G452"/>
    <hyperlink r:id="rId2051" ref="H452"/>
    <hyperlink r:id="rId2052" ref="I452"/>
    <hyperlink r:id="rId2053" ref="J452"/>
    <hyperlink r:id="rId2054" ref="F453"/>
    <hyperlink r:id="rId2055" ref="F454"/>
    <hyperlink r:id="rId2056" ref="G454"/>
    <hyperlink r:id="rId2057" ref="H454"/>
    <hyperlink r:id="rId2058" ref="I454"/>
    <hyperlink r:id="rId2059" ref="J454"/>
    <hyperlink r:id="rId2060" ref="F455"/>
    <hyperlink r:id="rId2061" ref="F456"/>
    <hyperlink r:id="rId2062" ref="G456"/>
    <hyperlink r:id="rId2063" ref="H456"/>
    <hyperlink r:id="rId2064" ref="I456"/>
    <hyperlink r:id="rId2065" ref="J456"/>
    <hyperlink r:id="rId2066" ref="F457"/>
    <hyperlink r:id="rId2067" ref="G457"/>
    <hyperlink r:id="rId2068" ref="H457"/>
    <hyperlink r:id="rId2069" ref="I457"/>
    <hyperlink r:id="rId2070" ref="F458"/>
    <hyperlink r:id="rId2071" ref="G458"/>
    <hyperlink r:id="rId2072" ref="H458"/>
    <hyperlink r:id="rId2073" ref="I458"/>
    <hyperlink r:id="rId2074" ref="J458"/>
    <hyperlink r:id="rId2075" ref="F459"/>
    <hyperlink r:id="rId2076" ref="G459"/>
    <hyperlink r:id="rId2077" ref="H459"/>
    <hyperlink r:id="rId2078" ref="I459"/>
    <hyperlink r:id="rId2079" ref="F460"/>
    <hyperlink r:id="rId2080" ref="G460"/>
    <hyperlink r:id="rId2081" ref="H460"/>
    <hyperlink r:id="rId2082" ref="I460"/>
    <hyperlink r:id="rId2083" ref="F461"/>
    <hyperlink r:id="rId2084" ref="F462"/>
    <hyperlink r:id="rId2085" ref="G462"/>
    <hyperlink r:id="rId2086" ref="H462"/>
    <hyperlink r:id="rId2087" ref="F463"/>
    <hyperlink r:id="rId2088" ref="G463"/>
    <hyperlink r:id="rId2089" ref="H463"/>
    <hyperlink r:id="rId2090" ref="F464"/>
    <hyperlink r:id="rId2091" ref="G464"/>
    <hyperlink r:id="rId2092" ref="H464"/>
    <hyperlink r:id="rId2093" ref="I464"/>
    <hyperlink r:id="rId2094" ref="J464"/>
    <hyperlink r:id="rId2095" ref="F465"/>
    <hyperlink r:id="rId2096" ref="G465"/>
    <hyperlink r:id="rId2097" ref="H465"/>
    <hyperlink r:id="rId2098" ref="I465"/>
    <hyperlink r:id="rId2099" ref="J465"/>
    <hyperlink r:id="rId2100" ref="F466"/>
    <hyperlink r:id="rId2101" ref="G466"/>
    <hyperlink r:id="rId2102" ref="H466"/>
    <hyperlink r:id="rId2103" ref="I466"/>
    <hyperlink r:id="rId2104" ref="J466"/>
    <hyperlink r:id="rId2105" ref="F467"/>
    <hyperlink r:id="rId2106" ref="G467"/>
    <hyperlink r:id="rId2107" ref="H467"/>
    <hyperlink r:id="rId2108" ref="I467"/>
    <hyperlink r:id="rId2109" ref="J467"/>
    <hyperlink r:id="rId2110" ref="F468"/>
    <hyperlink r:id="rId2111" ref="G468"/>
    <hyperlink r:id="rId2112" ref="H468"/>
    <hyperlink r:id="rId2113" ref="I468"/>
    <hyperlink r:id="rId2114" ref="J468"/>
    <hyperlink r:id="rId2115" ref="F469"/>
    <hyperlink r:id="rId2116" ref="G469"/>
    <hyperlink r:id="rId2117" ref="H469"/>
    <hyperlink r:id="rId2118" ref="I469"/>
    <hyperlink r:id="rId2119" ref="J469"/>
    <hyperlink r:id="rId2120" ref="F470"/>
    <hyperlink r:id="rId2121" ref="G470"/>
    <hyperlink r:id="rId2122" ref="H470"/>
    <hyperlink r:id="rId2123" ref="I470"/>
    <hyperlink r:id="rId2124" ref="J470"/>
    <hyperlink r:id="rId2125" ref="F471"/>
    <hyperlink r:id="rId2126" ref="G471"/>
    <hyperlink r:id="rId2127" ref="H471"/>
    <hyperlink r:id="rId2128" ref="I471"/>
    <hyperlink r:id="rId2129" ref="J471"/>
    <hyperlink r:id="rId2130" ref="F472"/>
    <hyperlink r:id="rId2131" ref="G472"/>
    <hyperlink r:id="rId2132" ref="H472"/>
    <hyperlink r:id="rId2133" ref="I472"/>
    <hyperlink r:id="rId2134" ref="J472"/>
    <hyperlink r:id="rId2135" ref="F473"/>
    <hyperlink r:id="rId2136" ref="G473"/>
    <hyperlink r:id="rId2137" ref="H473"/>
    <hyperlink r:id="rId2138" ref="I473"/>
    <hyperlink r:id="rId2139" ref="J473"/>
    <hyperlink r:id="rId2140" ref="F474"/>
    <hyperlink r:id="rId2141" ref="G474"/>
    <hyperlink r:id="rId2142" ref="H474"/>
    <hyperlink r:id="rId2143" ref="I474"/>
    <hyperlink r:id="rId2144" ref="J474"/>
    <hyperlink r:id="rId2145" ref="F475"/>
    <hyperlink r:id="rId2146" ref="G475"/>
    <hyperlink r:id="rId2147" ref="H475"/>
    <hyperlink r:id="rId2148" ref="I475"/>
    <hyperlink r:id="rId2149" ref="J475"/>
    <hyperlink r:id="rId2150" ref="F476"/>
    <hyperlink r:id="rId2151" ref="G476"/>
    <hyperlink r:id="rId2152" ref="H476"/>
    <hyperlink r:id="rId2153" ref="I476"/>
    <hyperlink r:id="rId2154" ref="J476"/>
    <hyperlink r:id="rId2155" ref="F477"/>
    <hyperlink r:id="rId2156" ref="G477"/>
    <hyperlink r:id="rId2157" ref="H477"/>
    <hyperlink r:id="rId2158" ref="I477"/>
    <hyperlink r:id="rId2159" ref="J477"/>
    <hyperlink r:id="rId2160" ref="F478"/>
    <hyperlink r:id="rId2161" ref="G478"/>
    <hyperlink r:id="rId2162" ref="H478"/>
    <hyperlink r:id="rId2163" ref="I478"/>
    <hyperlink r:id="rId2164" ref="J478"/>
    <hyperlink r:id="rId2165" ref="F479"/>
    <hyperlink r:id="rId2166" ref="G479"/>
    <hyperlink r:id="rId2167" ref="H479"/>
    <hyperlink r:id="rId2168" ref="F480"/>
    <hyperlink r:id="rId2169" ref="G480"/>
    <hyperlink r:id="rId2170" ref="H480"/>
    <hyperlink r:id="rId2171" ref="I480"/>
    <hyperlink r:id="rId2172" ref="J480"/>
    <hyperlink r:id="rId2173" ref="F481"/>
    <hyperlink r:id="rId2174" ref="G481"/>
    <hyperlink r:id="rId2175" ref="H481"/>
    <hyperlink r:id="rId2176" ref="I481"/>
    <hyperlink r:id="rId2177" ref="J481"/>
    <hyperlink r:id="rId2178" ref="F482"/>
    <hyperlink r:id="rId2179" ref="G482"/>
    <hyperlink r:id="rId2180" ref="F483"/>
    <hyperlink r:id="rId2181" ref="G483"/>
    <hyperlink r:id="rId2182" ref="H483"/>
    <hyperlink r:id="rId2183" ref="I483"/>
    <hyperlink r:id="rId2184" ref="J483"/>
    <hyperlink r:id="rId2185" ref="F484"/>
    <hyperlink r:id="rId2186" ref="G484"/>
    <hyperlink r:id="rId2187" ref="H484"/>
    <hyperlink r:id="rId2188" ref="I484"/>
    <hyperlink r:id="rId2189" ref="F485"/>
    <hyperlink r:id="rId2190" ref="G485"/>
    <hyperlink r:id="rId2191" ref="H485"/>
    <hyperlink r:id="rId2192" ref="I485"/>
    <hyperlink r:id="rId2193" ref="J485"/>
    <hyperlink r:id="rId2194" ref="F486"/>
    <hyperlink r:id="rId2195" ref="G486"/>
    <hyperlink r:id="rId2196" ref="H486"/>
    <hyperlink r:id="rId2197" ref="I486"/>
    <hyperlink r:id="rId2198" ref="J486"/>
    <hyperlink r:id="rId2199" ref="F487"/>
    <hyperlink r:id="rId2200" ref="G487"/>
    <hyperlink r:id="rId2201" ref="H487"/>
    <hyperlink r:id="rId2202" ref="I487"/>
    <hyperlink r:id="rId2203" ref="J487"/>
    <hyperlink r:id="rId2204" ref="F488"/>
    <hyperlink r:id="rId2205" ref="G488"/>
    <hyperlink r:id="rId2206" ref="H488"/>
    <hyperlink r:id="rId2207" ref="I488"/>
    <hyperlink r:id="rId2208" ref="J488"/>
    <hyperlink r:id="rId2209" ref="F489"/>
    <hyperlink r:id="rId2210" ref="G489"/>
    <hyperlink r:id="rId2211" ref="H489"/>
    <hyperlink r:id="rId2212" ref="I489"/>
    <hyperlink r:id="rId2213" ref="J489"/>
    <hyperlink r:id="rId2214" ref="F490"/>
    <hyperlink r:id="rId2215" ref="G490"/>
    <hyperlink r:id="rId2216" ref="H490"/>
    <hyperlink r:id="rId2217" ref="I490"/>
    <hyperlink r:id="rId2218" ref="J490"/>
    <hyperlink r:id="rId2219" ref="F491"/>
    <hyperlink r:id="rId2220" ref="G491"/>
    <hyperlink r:id="rId2221" ref="H491"/>
    <hyperlink r:id="rId2222" ref="I491"/>
    <hyperlink r:id="rId2223" ref="J491"/>
    <hyperlink r:id="rId2224" ref="F492"/>
    <hyperlink r:id="rId2225" ref="G492"/>
    <hyperlink r:id="rId2226" ref="H492"/>
    <hyperlink r:id="rId2227" ref="F493"/>
    <hyperlink r:id="rId2228" ref="G493"/>
    <hyperlink r:id="rId2229" ref="H493"/>
    <hyperlink r:id="rId2230" ref="I493"/>
    <hyperlink r:id="rId2231" ref="J493"/>
    <hyperlink r:id="rId2232" ref="F494"/>
    <hyperlink r:id="rId2233" ref="G494"/>
    <hyperlink r:id="rId2234" ref="H494"/>
    <hyperlink r:id="rId2235" ref="I494"/>
    <hyperlink r:id="rId2236" ref="J494"/>
    <hyperlink r:id="rId2237" ref="F495"/>
    <hyperlink r:id="rId2238" ref="G495"/>
    <hyperlink r:id="rId2239" ref="H495"/>
    <hyperlink r:id="rId2240" ref="I495"/>
    <hyperlink r:id="rId2241" ref="J495"/>
    <hyperlink r:id="rId2242" ref="F496"/>
    <hyperlink r:id="rId2243" ref="G496"/>
    <hyperlink r:id="rId2244" ref="H496"/>
    <hyperlink r:id="rId2245" ref="I496"/>
    <hyperlink r:id="rId2246" ref="J496"/>
    <hyperlink r:id="rId2247" ref="F497"/>
    <hyperlink r:id="rId2248" ref="G497"/>
    <hyperlink r:id="rId2249" ref="H497"/>
    <hyperlink r:id="rId2250" ref="F498"/>
    <hyperlink r:id="rId2251" ref="G498"/>
    <hyperlink r:id="rId2252" ref="H498"/>
    <hyperlink r:id="rId2253" ref="I498"/>
    <hyperlink r:id="rId2254" ref="F499"/>
    <hyperlink r:id="rId2255" ref="G499"/>
    <hyperlink r:id="rId2256" ref="F500"/>
    <hyperlink r:id="rId2257" ref="G500"/>
    <hyperlink r:id="rId2258" ref="F501"/>
    <hyperlink r:id="rId2259" ref="G501"/>
    <hyperlink r:id="rId2260" ref="H501"/>
    <hyperlink r:id="rId2261" ref="F502"/>
    <hyperlink r:id="rId2262" ref="G502"/>
    <hyperlink r:id="rId2263" ref="H502"/>
    <hyperlink r:id="rId2264" ref="I502"/>
    <hyperlink r:id="rId2265" ref="J502"/>
    <hyperlink r:id="rId2266" ref="F503"/>
    <hyperlink r:id="rId2267" ref="G503"/>
    <hyperlink r:id="rId2268" ref="H503"/>
    <hyperlink r:id="rId2269" ref="I503"/>
    <hyperlink r:id="rId2270" ref="J503"/>
    <hyperlink r:id="rId2271" ref="F504"/>
    <hyperlink r:id="rId2272" ref="G504"/>
    <hyperlink r:id="rId2273" ref="H504"/>
    <hyperlink r:id="rId2274" ref="I504"/>
    <hyperlink r:id="rId2275" ref="J504"/>
    <hyperlink r:id="rId2276" ref="F505"/>
    <hyperlink r:id="rId2277" ref="G505"/>
    <hyperlink r:id="rId2278" ref="H505"/>
    <hyperlink r:id="rId2279" ref="I505"/>
    <hyperlink r:id="rId2280" ref="F506"/>
    <hyperlink r:id="rId2281" ref="G506"/>
    <hyperlink r:id="rId2282" ref="H506"/>
    <hyperlink r:id="rId2283" ref="I506"/>
    <hyperlink r:id="rId2284" ref="J506"/>
    <hyperlink r:id="rId2285" ref="F507"/>
    <hyperlink r:id="rId2286" ref="G507"/>
    <hyperlink r:id="rId2287" ref="H507"/>
    <hyperlink r:id="rId2288" ref="I507"/>
    <hyperlink r:id="rId2289" ref="J507"/>
    <hyperlink r:id="rId2290" ref="F508"/>
    <hyperlink r:id="rId2291" ref="G508"/>
    <hyperlink r:id="rId2292" ref="H508"/>
    <hyperlink r:id="rId2293" ref="I508"/>
    <hyperlink r:id="rId2294" ref="J508"/>
    <hyperlink r:id="rId2295" ref="F509"/>
    <hyperlink r:id="rId2296" ref="G509"/>
    <hyperlink r:id="rId2297" ref="H509"/>
    <hyperlink r:id="rId2298" ref="I509"/>
    <hyperlink r:id="rId2299" ref="J509"/>
    <hyperlink r:id="rId2300" ref="F510"/>
    <hyperlink r:id="rId2301" ref="G510"/>
    <hyperlink r:id="rId2302" ref="H510"/>
    <hyperlink r:id="rId2303" ref="I510"/>
    <hyperlink r:id="rId2304" ref="J510"/>
    <hyperlink r:id="rId2305" ref="F511"/>
    <hyperlink r:id="rId2306" ref="G511"/>
    <hyperlink r:id="rId2307" ref="H511"/>
    <hyperlink r:id="rId2308" ref="I511"/>
    <hyperlink r:id="rId2309" ref="J511"/>
    <hyperlink r:id="rId2310" ref="F512"/>
    <hyperlink r:id="rId2311" ref="F513"/>
    <hyperlink r:id="rId2312" ref="G513"/>
    <hyperlink r:id="rId2313" ref="H513"/>
    <hyperlink r:id="rId2314" ref="I513"/>
    <hyperlink r:id="rId2315" ref="J513"/>
    <hyperlink r:id="rId2316" ref="F514"/>
    <hyperlink r:id="rId2317" ref="G514"/>
    <hyperlink r:id="rId2318" ref="H514"/>
    <hyperlink r:id="rId2319" ref="I514"/>
    <hyperlink r:id="rId2320" ref="J514"/>
    <hyperlink r:id="rId2321" ref="F515"/>
    <hyperlink r:id="rId2322" ref="G515"/>
    <hyperlink r:id="rId2323" ref="H515"/>
    <hyperlink r:id="rId2324" ref="I515"/>
    <hyperlink r:id="rId2325" ref="J515"/>
    <hyperlink r:id="rId2326" ref="F516"/>
    <hyperlink r:id="rId2327" ref="G516"/>
    <hyperlink r:id="rId2328" ref="H516"/>
    <hyperlink r:id="rId2329" ref="I516"/>
    <hyperlink r:id="rId2330" ref="J516"/>
    <hyperlink r:id="rId2331" ref="F517"/>
    <hyperlink r:id="rId2332" ref="G517"/>
    <hyperlink r:id="rId2333" ref="H517"/>
    <hyperlink r:id="rId2334" ref="I517"/>
    <hyperlink r:id="rId2335" ref="J517"/>
    <hyperlink r:id="rId2336" ref="F518"/>
    <hyperlink r:id="rId2337" ref="G518"/>
    <hyperlink r:id="rId2338" ref="H518"/>
    <hyperlink r:id="rId2339" ref="I518"/>
    <hyperlink r:id="rId2340" ref="J518"/>
    <hyperlink r:id="rId2341" ref="F519"/>
    <hyperlink r:id="rId2342" ref="G519"/>
    <hyperlink r:id="rId2343" ref="H519"/>
    <hyperlink r:id="rId2344" ref="I519"/>
    <hyperlink r:id="rId2345" ref="F520"/>
    <hyperlink r:id="rId2346" ref="G520"/>
    <hyperlink r:id="rId2347" ref="H520"/>
    <hyperlink r:id="rId2348" ref="I520"/>
    <hyperlink r:id="rId2349" ref="J520"/>
    <hyperlink r:id="rId2350" ref="F521"/>
    <hyperlink r:id="rId2351" ref="G521"/>
    <hyperlink r:id="rId2352" ref="H521"/>
    <hyperlink r:id="rId2353" ref="I521"/>
    <hyperlink r:id="rId2354" ref="J521"/>
    <hyperlink r:id="rId2355" ref="F522"/>
    <hyperlink r:id="rId2356" ref="G522"/>
    <hyperlink r:id="rId2357" ref="H522"/>
    <hyperlink r:id="rId2358" ref="I522"/>
    <hyperlink r:id="rId2359" ref="J522"/>
    <hyperlink r:id="rId2360" ref="F523"/>
    <hyperlink r:id="rId2361" ref="G523"/>
    <hyperlink r:id="rId2362" ref="H523"/>
    <hyperlink r:id="rId2363" ref="F524"/>
    <hyperlink r:id="rId2364" ref="G524"/>
    <hyperlink r:id="rId2365" ref="H524"/>
    <hyperlink r:id="rId2366" ref="F525"/>
    <hyperlink r:id="rId2367" ref="G525"/>
    <hyperlink r:id="rId2368" ref="H525"/>
    <hyperlink r:id="rId2369" ref="I525"/>
    <hyperlink r:id="rId2370" ref="J525"/>
    <hyperlink r:id="rId2371" ref="F526"/>
    <hyperlink r:id="rId2372" ref="G526"/>
    <hyperlink r:id="rId2373" ref="H526"/>
    <hyperlink r:id="rId2374" ref="I526"/>
    <hyperlink r:id="rId2375" ref="J526"/>
    <hyperlink r:id="rId2376" ref="F527"/>
    <hyperlink r:id="rId2377" ref="G527"/>
    <hyperlink r:id="rId2378" ref="H527"/>
    <hyperlink r:id="rId2379" ref="I527"/>
    <hyperlink r:id="rId2380" ref="J527"/>
    <hyperlink r:id="rId2381" ref="F528"/>
    <hyperlink r:id="rId2382" ref="F529"/>
    <hyperlink r:id="rId2383" ref="G529"/>
    <hyperlink r:id="rId2384" ref="H529"/>
    <hyperlink r:id="rId2385" ref="I529"/>
    <hyperlink r:id="rId2386" ref="J529"/>
    <hyperlink r:id="rId2387" ref="F530"/>
    <hyperlink r:id="rId2388" ref="G530"/>
    <hyperlink r:id="rId2389" ref="H530"/>
    <hyperlink r:id="rId2390" ref="I530"/>
    <hyperlink r:id="rId2391" ref="J530"/>
    <hyperlink r:id="rId2392" ref="F531"/>
    <hyperlink r:id="rId2393" ref="G531"/>
    <hyperlink r:id="rId2394" ref="H531"/>
    <hyperlink r:id="rId2395" ref="I531"/>
    <hyperlink r:id="rId2396" ref="J531"/>
    <hyperlink r:id="rId2397" ref="F532"/>
    <hyperlink r:id="rId2398" ref="G532"/>
    <hyperlink r:id="rId2399" ref="H532"/>
    <hyperlink r:id="rId2400" ref="I532"/>
    <hyperlink r:id="rId2401" ref="J532"/>
    <hyperlink r:id="rId2402" ref="F533"/>
    <hyperlink r:id="rId2403" ref="G533"/>
    <hyperlink r:id="rId2404" ref="H533"/>
    <hyperlink r:id="rId2405" ref="I533"/>
    <hyperlink r:id="rId2406" ref="J533"/>
    <hyperlink r:id="rId2407" ref="F534"/>
    <hyperlink r:id="rId2408" ref="G534"/>
    <hyperlink r:id="rId2409" ref="H534"/>
    <hyperlink r:id="rId2410" ref="I534"/>
    <hyperlink r:id="rId2411" ref="J534"/>
    <hyperlink r:id="rId2412" ref="F535"/>
    <hyperlink r:id="rId2413" ref="G535"/>
    <hyperlink r:id="rId2414" ref="H535"/>
    <hyperlink r:id="rId2415" ref="F536"/>
    <hyperlink r:id="rId2416" ref="G536"/>
    <hyperlink r:id="rId2417" ref="H536"/>
    <hyperlink r:id="rId2418" ref="I536"/>
    <hyperlink r:id="rId2419" ref="J536"/>
    <hyperlink r:id="rId2420" ref="F537"/>
    <hyperlink r:id="rId2421" ref="F538"/>
    <hyperlink r:id="rId2422" ref="G538"/>
    <hyperlink r:id="rId2423" ref="H538"/>
    <hyperlink r:id="rId2424" ref="I538"/>
    <hyperlink r:id="rId2425" ref="J538"/>
    <hyperlink r:id="rId2426" ref="F539"/>
    <hyperlink r:id="rId2427" ref="G539"/>
    <hyperlink r:id="rId2428" ref="H539"/>
    <hyperlink r:id="rId2429" ref="I539"/>
    <hyperlink r:id="rId2430" ref="J539"/>
    <hyperlink r:id="rId2431" ref="F540"/>
    <hyperlink r:id="rId2432" ref="G540"/>
    <hyperlink r:id="rId2433" ref="H540"/>
    <hyperlink r:id="rId2434" ref="I540"/>
    <hyperlink r:id="rId2435" ref="J540"/>
    <hyperlink r:id="rId2436" ref="F541"/>
    <hyperlink r:id="rId2437" ref="G541"/>
    <hyperlink r:id="rId2438" ref="H541"/>
    <hyperlink r:id="rId2439" ref="I541"/>
    <hyperlink r:id="rId2440" ref="J541"/>
    <hyperlink r:id="rId2441" ref="F542"/>
    <hyperlink r:id="rId2442" ref="G542"/>
    <hyperlink r:id="rId2443" ref="H542"/>
    <hyperlink r:id="rId2444" ref="I542"/>
    <hyperlink r:id="rId2445" ref="J542"/>
    <hyperlink r:id="rId2446" ref="F543"/>
    <hyperlink r:id="rId2447" ref="G543"/>
    <hyperlink r:id="rId2448" ref="H543"/>
    <hyperlink r:id="rId2449" ref="I543"/>
    <hyperlink r:id="rId2450" ref="J543"/>
    <hyperlink r:id="rId2451" ref="F544"/>
    <hyperlink r:id="rId2452" ref="G544"/>
    <hyperlink r:id="rId2453" ref="H544"/>
    <hyperlink r:id="rId2454" ref="I544"/>
    <hyperlink r:id="rId2455" ref="J544"/>
    <hyperlink r:id="rId2456" ref="F545"/>
    <hyperlink r:id="rId2457" ref="G545"/>
    <hyperlink r:id="rId2458" ref="F546"/>
    <hyperlink r:id="rId2459" ref="G546"/>
    <hyperlink r:id="rId2460" ref="H546"/>
    <hyperlink r:id="rId2461" ref="I546"/>
    <hyperlink r:id="rId2462" ref="J546"/>
    <hyperlink r:id="rId2463" ref="F547"/>
    <hyperlink r:id="rId2464" ref="G547"/>
    <hyperlink r:id="rId2465" ref="H547"/>
    <hyperlink r:id="rId2466" ref="I547"/>
    <hyperlink r:id="rId2467" ref="J547"/>
    <hyperlink r:id="rId2468" ref="F548"/>
    <hyperlink r:id="rId2469" ref="G548"/>
    <hyperlink r:id="rId2470" ref="H548"/>
    <hyperlink r:id="rId2471" ref="I548"/>
    <hyperlink r:id="rId2472" ref="J548"/>
    <hyperlink r:id="rId2473" ref="F549"/>
    <hyperlink r:id="rId2474" ref="G549"/>
    <hyperlink r:id="rId2475" ref="H549"/>
    <hyperlink r:id="rId2476" ref="I549"/>
    <hyperlink r:id="rId2477" ref="J549"/>
    <hyperlink r:id="rId2478" ref="F550"/>
    <hyperlink r:id="rId2479" ref="G550"/>
    <hyperlink r:id="rId2480" ref="F551"/>
    <hyperlink r:id="rId2481" ref="G551"/>
    <hyperlink r:id="rId2482" ref="F552"/>
    <hyperlink r:id="rId2483" ref="G552"/>
    <hyperlink r:id="rId2484" ref="H552"/>
    <hyperlink r:id="rId2485" ref="I552"/>
    <hyperlink r:id="rId2486" ref="J552"/>
    <hyperlink r:id="rId2487" ref="F553"/>
    <hyperlink r:id="rId2488" ref="G553"/>
    <hyperlink r:id="rId2489" ref="H553"/>
    <hyperlink r:id="rId2490" ref="I553"/>
    <hyperlink r:id="rId2491" ref="F554"/>
    <hyperlink r:id="rId2492" ref="G554"/>
    <hyperlink r:id="rId2493" ref="H554"/>
    <hyperlink r:id="rId2494" ref="F555"/>
    <hyperlink r:id="rId2495" ref="G555"/>
    <hyperlink r:id="rId2496" ref="H555"/>
    <hyperlink r:id="rId2497" ref="F556"/>
    <hyperlink r:id="rId2498" ref="G556"/>
    <hyperlink r:id="rId2499" ref="H556"/>
    <hyperlink r:id="rId2500" ref="I556"/>
    <hyperlink r:id="rId2501" ref="J556"/>
    <hyperlink r:id="rId2502" ref="F557"/>
    <hyperlink r:id="rId2503" ref="G557"/>
    <hyperlink r:id="rId2504" ref="H557"/>
    <hyperlink r:id="rId2505" ref="I557"/>
    <hyperlink r:id="rId2506" ref="J557"/>
    <hyperlink r:id="rId2507" ref="F558"/>
    <hyperlink r:id="rId2508" ref="G558"/>
    <hyperlink r:id="rId2509" ref="H558"/>
    <hyperlink r:id="rId2510" ref="I558"/>
    <hyperlink r:id="rId2511" ref="J558"/>
    <hyperlink r:id="rId2512" ref="F559"/>
    <hyperlink r:id="rId2513" ref="G559"/>
    <hyperlink r:id="rId2514" ref="F560"/>
    <hyperlink r:id="rId2515" ref="G560"/>
    <hyperlink r:id="rId2516" ref="H560"/>
    <hyperlink r:id="rId2517" ref="I560"/>
    <hyperlink r:id="rId2518" ref="F561"/>
    <hyperlink r:id="rId2519" ref="F562"/>
    <hyperlink r:id="rId2520" ref="G562"/>
    <hyperlink r:id="rId2521" ref="H562"/>
    <hyperlink r:id="rId2522" ref="I562"/>
    <hyperlink r:id="rId2523" ref="J562"/>
    <hyperlink r:id="rId2524" ref="F563"/>
    <hyperlink r:id="rId2525" ref="G563"/>
    <hyperlink r:id="rId2526" ref="H563"/>
    <hyperlink r:id="rId2527" ref="I563"/>
    <hyperlink r:id="rId2528" ref="J563"/>
    <hyperlink r:id="rId2529" ref="F564"/>
    <hyperlink r:id="rId2530" ref="G564"/>
    <hyperlink r:id="rId2531" ref="H564"/>
    <hyperlink r:id="rId2532" ref="I564"/>
    <hyperlink r:id="rId2533" ref="J564"/>
    <hyperlink r:id="rId2534" ref="F565"/>
    <hyperlink r:id="rId2535" ref="G565"/>
    <hyperlink r:id="rId2536" ref="H565"/>
    <hyperlink r:id="rId2537" ref="I565"/>
    <hyperlink r:id="rId2538" ref="J565"/>
    <hyperlink r:id="rId2539" ref="F566"/>
    <hyperlink r:id="rId2540" ref="G566"/>
    <hyperlink r:id="rId2541" ref="H566"/>
    <hyperlink r:id="rId2542" ref="I566"/>
    <hyperlink r:id="rId2543" ref="J566"/>
    <hyperlink r:id="rId2544" ref="F567"/>
    <hyperlink r:id="rId2545" ref="G567"/>
    <hyperlink r:id="rId2546" ref="H567"/>
    <hyperlink r:id="rId2547" ref="I567"/>
    <hyperlink r:id="rId2548" ref="J567"/>
    <hyperlink r:id="rId2549" ref="F568"/>
    <hyperlink r:id="rId2550" ref="G568"/>
    <hyperlink r:id="rId2551" ref="H568"/>
    <hyperlink r:id="rId2552" ref="I568"/>
    <hyperlink r:id="rId2553" ref="J568"/>
    <hyperlink r:id="rId2554" ref="F569"/>
    <hyperlink r:id="rId2555" ref="G569"/>
    <hyperlink r:id="rId2556" ref="H569"/>
    <hyperlink r:id="rId2557" ref="I569"/>
    <hyperlink r:id="rId2558" ref="J569"/>
    <hyperlink r:id="rId2559" ref="F570"/>
    <hyperlink r:id="rId2560" ref="G570"/>
    <hyperlink r:id="rId2561" ref="H570"/>
    <hyperlink r:id="rId2562" ref="I570"/>
    <hyperlink r:id="rId2563" ref="J570"/>
    <hyperlink r:id="rId2564" ref="F571"/>
    <hyperlink r:id="rId2565" ref="G571"/>
    <hyperlink r:id="rId2566" ref="H571"/>
    <hyperlink r:id="rId2567" ref="I571"/>
    <hyperlink r:id="rId2568" ref="J571"/>
    <hyperlink r:id="rId2569" ref="F572"/>
    <hyperlink r:id="rId2570" ref="G572"/>
    <hyperlink r:id="rId2571" ref="H572"/>
    <hyperlink r:id="rId2572" ref="I572"/>
    <hyperlink r:id="rId2573" ref="J572"/>
    <hyperlink r:id="rId2574" ref="F573"/>
    <hyperlink r:id="rId2575" ref="G573"/>
    <hyperlink r:id="rId2576" ref="H573"/>
    <hyperlink r:id="rId2577" ref="I573"/>
    <hyperlink r:id="rId2578" ref="J573"/>
    <hyperlink r:id="rId2579" ref="F574"/>
    <hyperlink r:id="rId2580" ref="G574"/>
    <hyperlink r:id="rId2581" ref="H574"/>
    <hyperlink r:id="rId2582" ref="I574"/>
    <hyperlink r:id="rId2583" ref="J574"/>
    <hyperlink r:id="rId2584" ref="F575"/>
    <hyperlink r:id="rId2585" ref="G575"/>
    <hyperlink r:id="rId2586" ref="H575"/>
    <hyperlink r:id="rId2587" ref="I575"/>
    <hyperlink r:id="rId2588" ref="J575"/>
    <hyperlink r:id="rId2589" ref="F576"/>
    <hyperlink r:id="rId2590" ref="G576"/>
    <hyperlink r:id="rId2591" ref="H576"/>
    <hyperlink r:id="rId2592" ref="I576"/>
    <hyperlink r:id="rId2593" ref="J576"/>
    <hyperlink r:id="rId2594" ref="F577"/>
    <hyperlink r:id="rId2595" ref="G577"/>
    <hyperlink r:id="rId2596" ref="H577"/>
    <hyperlink r:id="rId2597" ref="I577"/>
    <hyperlink r:id="rId2598" ref="J577"/>
    <hyperlink r:id="rId2599" ref="F578"/>
    <hyperlink r:id="rId2600" ref="G578"/>
    <hyperlink r:id="rId2601" ref="H578"/>
    <hyperlink r:id="rId2602" ref="I578"/>
    <hyperlink r:id="rId2603" ref="J578"/>
    <hyperlink r:id="rId2604" ref="F579"/>
    <hyperlink r:id="rId2605" ref="G579"/>
    <hyperlink r:id="rId2606" ref="H579"/>
    <hyperlink r:id="rId2607" ref="I579"/>
    <hyperlink r:id="rId2608" ref="J579"/>
    <hyperlink r:id="rId2609" ref="F580"/>
    <hyperlink r:id="rId2610" ref="G580"/>
    <hyperlink r:id="rId2611" ref="H580"/>
    <hyperlink r:id="rId2612" ref="F581"/>
    <hyperlink r:id="rId2613" ref="G581"/>
    <hyperlink r:id="rId2614" ref="H581"/>
    <hyperlink r:id="rId2615" ref="I581"/>
    <hyperlink r:id="rId2616" ref="J581"/>
    <hyperlink r:id="rId2617" ref="F582"/>
    <hyperlink r:id="rId2618" ref="G582"/>
    <hyperlink r:id="rId2619" ref="H582"/>
    <hyperlink r:id="rId2620" ref="I582"/>
    <hyperlink r:id="rId2621" ref="J582"/>
    <hyperlink r:id="rId2622" ref="F583"/>
    <hyperlink r:id="rId2623" ref="G583"/>
    <hyperlink r:id="rId2624" ref="H583"/>
    <hyperlink r:id="rId2625" ref="I583"/>
    <hyperlink r:id="rId2626" ref="J583"/>
    <hyperlink r:id="rId2627" ref="F584"/>
    <hyperlink r:id="rId2628" ref="G584"/>
    <hyperlink r:id="rId2629" ref="H584"/>
    <hyperlink r:id="rId2630" ref="I584"/>
    <hyperlink r:id="rId2631" ref="J584"/>
    <hyperlink r:id="rId2632" ref="F585"/>
    <hyperlink r:id="rId2633" ref="G585"/>
    <hyperlink r:id="rId2634" ref="H585"/>
    <hyperlink r:id="rId2635" ref="I585"/>
    <hyperlink r:id="rId2636" ref="J585"/>
    <hyperlink r:id="rId2637" ref="F586"/>
    <hyperlink r:id="rId2638" ref="G586"/>
    <hyperlink r:id="rId2639" ref="H586"/>
    <hyperlink r:id="rId2640" ref="I586"/>
    <hyperlink r:id="rId2641" ref="J586"/>
    <hyperlink r:id="rId2642" ref="F587"/>
    <hyperlink r:id="rId2643" ref="G587"/>
    <hyperlink r:id="rId2644" ref="F588"/>
    <hyperlink r:id="rId2645" ref="G588"/>
    <hyperlink r:id="rId2646" ref="H588"/>
    <hyperlink r:id="rId2647" ref="I588"/>
    <hyperlink r:id="rId2648" ref="J588"/>
    <hyperlink r:id="rId2649" ref="F589"/>
    <hyperlink r:id="rId2650" ref="G589"/>
    <hyperlink r:id="rId2651" ref="H589"/>
    <hyperlink r:id="rId2652" ref="I589"/>
    <hyperlink r:id="rId2653" ref="J589"/>
    <hyperlink r:id="rId2654" ref="F590"/>
    <hyperlink r:id="rId2655" ref="G590"/>
    <hyperlink r:id="rId2656" ref="H590"/>
    <hyperlink r:id="rId2657" ref="I590"/>
    <hyperlink r:id="rId2658" ref="J590"/>
    <hyperlink r:id="rId2659" ref="F591"/>
    <hyperlink r:id="rId2660" ref="G591"/>
    <hyperlink r:id="rId2661" ref="H591"/>
    <hyperlink r:id="rId2662" ref="I591"/>
    <hyperlink r:id="rId2663" ref="J591"/>
    <hyperlink r:id="rId2664" ref="F592"/>
    <hyperlink r:id="rId2665" ref="G592"/>
    <hyperlink r:id="rId2666" ref="H592"/>
    <hyperlink r:id="rId2667" ref="I592"/>
    <hyperlink r:id="rId2668" ref="J592"/>
    <hyperlink r:id="rId2669" ref="F593"/>
    <hyperlink r:id="rId2670" ref="G593"/>
    <hyperlink r:id="rId2671" ref="F594"/>
    <hyperlink r:id="rId2672" ref="G594"/>
    <hyperlink r:id="rId2673" ref="H594"/>
    <hyperlink r:id="rId2674" ref="F595"/>
    <hyperlink r:id="rId2675" ref="G595"/>
    <hyperlink r:id="rId2676" ref="H595"/>
    <hyperlink r:id="rId2677" ref="I595"/>
    <hyperlink r:id="rId2678" ref="J595"/>
    <hyperlink r:id="rId2679" ref="F596"/>
    <hyperlink r:id="rId2680" ref="G596"/>
    <hyperlink r:id="rId2681" ref="H596"/>
    <hyperlink r:id="rId2682" ref="I596"/>
    <hyperlink r:id="rId2683" ref="J596"/>
    <hyperlink r:id="rId2684" ref="F597"/>
    <hyperlink r:id="rId2685" ref="G597"/>
    <hyperlink r:id="rId2686" ref="H597"/>
    <hyperlink r:id="rId2687" ref="I597"/>
    <hyperlink r:id="rId2688" ref="J597"/>
    <hyperlink r:id="rId2689" ref="F598"/>
    <hyperlink r:id="rId2690" ref="G598"/>
    <hyperlink r:id="rId2691" ref="H598"/>
    <hyperlink r:id="rId2692" ref="I598"/>
    <hyperlink r:id="rId2693" ref="J598"/>
    <hyperlink r:id="rId2694" ref="F599"/>
    <hyperlink r:id="rId2695" ref="G599"/>
    <hyperlink r:id="rId2696" ref="H599"/>
    <hyperlink r:id="rId2697" ref="I599"/>
    <hyperlink r:id="rId2698" ref="J599"/>
    <hyperlink r:id="rId2699" ref="F600"/>
    <hyperlink r:id="rId2700" ref="G600"/>
    <hyperlink r:id="rId2701" ref="H600"/>
    <hyperlink r:id="rId2702" ref="I600"/>
    <hyperlink r:id="rId2703" ref="J600"/>
    <hyperlink r:id="rId2704" ref="F601"/>
    <hyperlink r:id="rId2705" ref="G601"/>
    <hyperlink r:id="rId2706" ref="H601"/>
    <hyperlink r:id="rId2707" ref="I601"/>
    <hyperlink r:id="rId2708" ref="J601"/>
    <hyperlink r:id="rId2709" ref="F602"/>
    <hyperlink r:id="rId2710" ref="G602"/>
    <hyperlink r:id="rId2711" ref="H602"/>
    <hyperlink r:id="rId2712" ref="F603"/>
    <hyperlink r:id="rId2713" ref="G603"/>
    <hyperlink r:id="rId2714" ref="H603"/>
    <hyperlink r:id="rId2715" ref="I603"/>
    <hyperlink r:id="rId2716" ref="J603"/>
    <hyperlink r:id="rId2717" ref="F604"/>
    <hyperlink r:id="rId2718" ref="G604"/>
    <hyperlink r:id="rId2719" ref="H604"/>
    <hyperlink r:id="rId2720" ref="I604"/>
    <hyperlink r:id="rId2721" ref="J604"/>
    <hyperlink r:id="rId2722" ref="F605"/>
    <hyperlink r:id="rId2723" ref="G605"/>
    <hyperlink r:id="rId2724" ref="H605"/>
    <hyperlink r:id="rId2725" ref="I605"/>
    <hyperlink r:id="rId2726" ref="J605"/>
    <hyperlink r:id="rId2727" ref="F606"/>
    <hyperlink r:id="rId2728" ref="G606"/>
    <hyperlink r:id="rId2729" ref="H606"/>
    <hyperlink r:id="rId2730" ref="I606"/>
    <hyperlink r:id="rId2731" ref="J606"/>
    <hyperlink r:id="rId2732" ref="F607"/>
    <hyperlink r:id="rId2733" ref="G607"/>
    <hyperlink r:id="rId2734" ref="H607"/>
    <hyperlink r:id="rId2735" ref="I607"/>
    <hyperlink r:id="rId2736" ref="J607"/>
    <hyperlink r:id="rId2737" ref="F608"/>
    <hyperlink r:id="rId2738" ref="G608"/>
    <hyperlink r:id="rId2739" ref="H608"/>
    <hyperlink r:id="rId2740" ref="I608"/>
    <hyperlink r:id="rId2741" ref="J608"/>
    <hyperlink r:id="rId2742" ref="F609"/>
    <hyperlink r:id="rId2743" ref="G609"/>
    <hyperlink r:id="rId2744" ref="H609"/>
    <hyperlink r:id="rId2745" ref="I609"/>
    <hyperlink r:id="rId2746" ref="J609"/>
    <hyperlink r:id="rId2747" ref="F610"/>
    <hyperlink r:id="rId2748" ref="G610"/>
    <hyperlink r:id="rId2749" ref="H610"/>
    <hyperlink r:id="rId2750" ref="I610"/>
    <hyperlink r:id="rId2751" ref="J610"/>
    <hyperlink r:id="rId2752" ref="F611"/>
    <hyperlink r:id="rId2753" ref="G611"/>
    <hyperlink r:id="rId2754" ref="H611"/>
    <hyperlink r:id="rId2755" ref="I611"/>
    <hyperlink r:id="rId2756" ref="J611"/>
    <hyperlink r:id="rId2757" ref="F612"/>
    <hyperlink r:id="rId2758" ref="G612"/>
    <hyperlink r:id="rId2759" ref="H612"/>
    <hyperlink r:id="rId2760" ref="I612"/>
    <hyperlink r:id="rId2761" ref="J612"/>
    <hyperlink r:id="rId2762" ref="F613"/>
    <hyperlink r:id="rId2763" ref="G613"/>
    <hyperlink r:id="rId2764" ref="H613"/>
    <hyperlink r:id="rId2765" ref="F614"/>
    <hyperlink r:id="rId2766" ref="G614"/>
    <hyperlink r:id="rId2767" ref="H614"/>
    <hyperlink r:id="rId2768" ref="I614"/>
    <hyperlink r:id="rId2769" ref="J614"/>
    <hyperlink r:id="rId2770" ref="F615"/>
    <hyperlink r:id="rId2771" ref="G615"/>
    <hyperlink r:id="rId2772" ref="H615"/>
    <hyperlink r:id="rId2773" ref="I615"/>
    <hyperlink r:id="rId2774" ref="J615"/>
    <hyperlink r:id="rId2775" ref="F616"/>
    <hyperlink r:id="rId2776" ref="G616"/>
    <hyperlink r:id="rId2777" ref="H616"/>
    <hyperlink r:id="rId2778" ref="I616"/>
    <hyperlink r:id="rId2779" ref="F617"/>
    <hyperlink r:id="rId2780" ref="G617"/>
    <hyperlink r:id="rId2781" ref="H617"/>
    <hyperlink r:id="rId2782" ref="I617"/>
    <hyperlink r:id="rId2783" ref="J617"/>
    <hyperlink r:id="rId2784" ref="F618"/>
    <hyperlink r:id="rId2785" ref="G618"/>
    <hyperlink r:id="rId2786" ref="H618"/>
    <hyperlink r:id="rId2787" ref="I618"/>
    <hyperlink r:id="rId2788" ref="J618"/>
    <hyperlink r:id="rId2789" ref="F619"/>
    <hyperlink r:id="rId2790" ref="G619"/>
    <hyperlink r:id="rId2791" ref="H619"/>
    <hyperlink r:id="rId2792" ref="I619"/>
    <hyperlink r:id="rId2793" ref="J619"/>
    <hyperlink r:id="rId2794" ref="F620"/>
    <hyperlink r:id="rId2795" ref="G620"/>
    <hyperlink r:id="rId2796" ref="H620"/>
    <hyperlink r:id="rId2797" ref="F621"/>
    <hyperlink r:id="rId2798" ref="G621"/>
    <hyperlink r:id="rId2799" ref="H621"/>
    <hyperlink r:id="rId2800" ref="I621"/>
    <hyperlink r:id="rId2801" ref="J621"/>
    <hyperlink r:id="rId2802" ref="F622"/>
    <hyperlink r:id="rId2803" ref="G622"/>
    <hyperlink r:id="rId2804" ref="H622"/>
    <hyperlink r:id="rId2805" ref="I622"/>
    <hyperlink r:id="rId2806" ref="J622"/>
    <hyperlink r:id="rId2807" ref="F623"/>
    <hyperlink r:id="rId2808" ref="G623"/>
    <hyperlink r:id="rId2809" ref="F624"/>
    <hyperlink r:id="rId2810" ref="G624"/>
    <hyperlink r:id="rId2811" ref="F625"/>
    <hyperlink r:id="rId2812" ref="G625"/>
    <hyperlink r:id="rId2813" ref="H625"/>
    <hyperlink r:id="rId2814" ref="I625"/>
    <hyperlink r:id="rId2815" ref="J625"/>
    <hyperlink r:id="rId2816" ref="F626"/>
    <hyperlink r:id="rId2817" ref="G626"/>
    <hyperlink r:id="rId2818" ref="H626"/>
    <hyperlink r:id="rId2819" ref="I626"/>
    <hyperlink r:id="rId2820" ref="J626"/>
    <hyperlink r:id="rId2821" ref="F627"/>
    <hyperlink r:id="rId2822" ref="G627"/>
    <hyperlink r:id="rId2823" ref="F628"/>
    <hyperlink r:id="rId2824" ref="G628"/>
    <hyperlink r:id="rId2825" ref="H628"/>
    <hyperlink r:id="rId2826" ref="I628"/>
    <hyperlink r:id="rId2827" ref="J628"/>
    <hyperlink r:id="rId2828" ref="F629"/>
    <hyperlink r:id="rId2829" ref="G629"/>
    <hyperlink r:id="rId2830" ref="H629"/>
    <hyperlink r:id="rId2831" ref="I629"/>
    <hyperlink r:id="rId2832" ref="J629"/>
    <hyperlink r:id="rId2833" ref="F630"/>
    <hyperlink r:id="rId2834" ref="G630"/>
    <hyperlink r:id="rId2835" ref="H630"/>
    <hyperlink r:id="rId2836" ref="I630"/>
    <hyperlink r:id="rId2837" ref="J630"/>
    <hyperlink r:id="rId2838" ref="F631"/>
    <hyperlink r:id="rId2839" ref="G631"/>
    <hyperlink r:id="rId2840" ref="H631"/>
    <hyperlink r:id="rId2841" ref="F632"/>
    <hyperlink r:id="rId2842" ref="G632"/>
    <hyperlink r:id="rId2843" ref="H632"/>
    <hyperlink r:id="rId2844" ref="F633"/>
    <hyperlink r:id="rId2845" ref="G633"/>
    <hyperlink r:id="rId2846" ref="H633"/>
    <hyperlink r:id="rId2847" ref="I633"/>
    <hyperlink r:id="rId2848" ref="J633"/>
    <hyperlink r:id="rId2849" ref="F634"/>
    <hyperlink r:id="rId2850" ref="G634"/>
    <hyperlink r:id="rId2851" ref="H634"/>
    <hyperlink r:id="rId2852" ref="I634"/>
    <hyperlink r:id="rId2853" ref="J634"/>
    <hyperlink r:id="rId2854" ref="F635"/>
    <hyperlink r:id="rId2855" ref="G635"/>
    <hyperlink r:id="rId2856" ref="H635"/>
    <hyperlink r:id="rId2857" ref="I635"/>
    <hyperlink r:id="rId2858" ref="J635"/>
    <hyperlink r:id="rId2859" ref="F636"/>
    <hyperlink r:id="rId2860" ref="G636"/>
    <hyperlink r:id="rId2861" ref="H636"/>
    <hyperlink r:id="rId2862" ref="I636"/>
    <hyperlink r:id="rId2863" ref="J636"/>
    <hyperlink r:id="rId2864" ref="F637"/>
    <hyperlink r:id="rId2865" ref="G637"/>
    <hyperlink r:id="rId2866" ref="H637"/>
    <hyperlink r:id="rId2867" ref="F638"/>
    <hyperlink r:id="rId2868" ref="G638"/>
    <hyperlink r:id="rId2869" ref="H638"/>
    <hyperlink r:id="rId2870" ref="I638"/>
    <hyperlink r:id="rId2871" ref="J638"/>
    <hyperlink r:id="rId2872" ref="F639"/>
    <hyperlink r:id="rId2873" ref="G639"/>
    <hyperlink r:id="rId2874" ref="H639"/>
    <hyperlink r:id="rId2875" ref="I639"/>
    <hyperlink r:id="rId2876" ref="J639"/>
    <hyperlink r:id="rId2877" ref="F640"/>
    <hyperlink r:id="rId2878" ref="G640"/>
    <hyperlink r:id="rId2879" ref="H640"/>
    <hyperlink r:id="rId2880" ref="I640"/>
    <hyperlink r:id="rId2881" ref="J640"/>
    <hyperlink r:id="rId2882" ref="F641"/>
    <hyperlink r:id="rId2883" ref="G641"/>
    <hyperlink r:id="rId2884" ref="H641"/>
    <hyperlink r:id="rId2885" ref="I641"/>
    <hyperlink r:id="rId2886" ref="J641"/>
    <hyperlink r:id="rId2887" ref="F642"/>
    <hyperlink r:id="rId2888" ref="G642"/>
    <hyperlink r:id="rId2889" ref="H642"/>
    <hyperlink r:id="rId2890" ref="I642"/>
    <hyperlink r:id="rId2891" ref="J642"/>
    <hyperlink r:id="rId2892" ref="F643"/>
    <hyperlink r:id="rId2893" ref="G643"/>
    <hyperlink r:id="rId2894" ref="F644"/>
    <hyperlink r:id="rId2895" ref="G644"/>
    <hyperlink r:id="rId2896" ref="H644"/>
    <hyperlink r:id="rId2897" ref="I644"/>
    <hyperlink r:id="rId2898" ref="J644"/>
    <hyperlink r:id="rId2899" ref="F645"/>
    <hyperlink r:id="rId2900" ref="G645"/>
    <hyperlink r:id="rId2901" ref="F646"/>
    <hyperlink r:id="rId2902" ref="G646"/>
    <hyperlink r:id="rId2903" ref="H646"/>
    <hyperlink r:id="rId2904" ref="I646"/>
    <hyperlink r:id="rId2905" ref="J646"/>
    <hyperlink r:id="rId2906" ref="F647"/>
    <hyperlink r:id="rId2907" ref="G647"/>
    <hyperlink r:id="rId2908" ref="H647"/>
    <hyperlink r:id="rId2909" ref="I647"/>
    <hyperlink r:id="rId2910" ref="J647"/>
    <hyperlink r:id="rId2911" ref="F648"/>
    <hyperlink r:id="rId2912" ref="G648"/>
    <hyperlink r:id="rId2913" ref="H648"/>
    <hyperlink r:id="rId2914" ref="I648"/>
    <hyperlink r:id="rId2915" ref="J648"/>
    <hyperlink r:id="rId2916" ref="F649"/>
    <hyperlink r:id="rId2917" ref="G649"/>
    <hyperlink r:id="rId2918" ref="H649"/>
    <hyperlink r:id="rId2919" ref="I649"/>
    <hyperlink r:id="rId2920" ref="J649"/>
    <hyperlink r:id="rId2921" ref="F650"/>
    <hyperlink r:id="rId2922" ref="G650"/>
    <hyperlink r:id="rId2923" ref="H650"/>
    <hyperlink r:id="rId2924" ref="I650"/>
    <hyperlink r:id="rId2925" ref="J650"/>
    <hyperlink r:id="rId2926" ref="F651"/>
    <hyperlink r:id="rId2927" ref="G651"/>
    <hyperlink r:id="rId2928" ref="H651"/>
    <hyperlink r:id="rId2929" ref="I651"/>
    <hyperlink r:id="rId2930" ref="J651"/>
    <hyperlink r:id="rId2931" ref="F652"/>
    <hyperlink r:id="rId2932" ref="G652"/>
    <hyperlink r:id="rId2933" ref="H652"/>
    <hyperlink r:id="rId2934" ref="I652"/>
    <hyperlink r:id="rId2935" ref="J652"/>
    <hyperlink r:id="rId2936" ref="F653"/>
    <hyperlink r:id="rId2937" ref="G653"/>
    <hyperlink r:id="rId2938" ref="H653"/>
    <hyperlink r:id="rId2939" ref="I653"/>
    <hyperlink r:id="rId2940" ref="J653"/>
    <hyperlink r:id="rId2941" ref="L653"/>
    <hyperlink r:id="rId2942" ref="F654"/>
    <hyperlink r:id="rId2943" ref="G654"/>
    <hyperlink r:id="rId2944" ref="H654"/>
    <hyperlink r:id="rId2945" ref="I654"/>
    <hyperlink r:id="rId2946" ref="J654"/>
    <hyperlink r:id="rId2947" ref="F655"/>
    <hyperlink r:id="rId2948" ref="G655"/>
    <hyperlink r:id="rId2949" ref="H655"/>
    <hyperlink r:id="rId2950" ref="I655"/>
    <hyperlink r:id="rId2951" ref="F656"/>
    <hyperlink r:id="rId2952" ref="G656"/>
    <hyperlink r:id="rId2953" ref="H656"/>
    <hyperlink r:id="rId2954" ref="I656"/>
    <hyperlink r:id="rId2955" ref="J656"/>
    <hyperlink r:id="rId2956" ref="F657"/>
    <hyperlink r:id="rId2957" ref="G657"/>
    <hyperlink r:id="rId2958" ref="H657"/>
    <hyperlink r:id="rId2959" ref="F658"/>
    <hyperlink r:id="rId2960" ref="G658"/>
    <hyperlink r:id="rId2961" ref="F659"/>
    <hyperlink r:id="rId2962" ref="G659"/>
    <hyperlink r:id="rId2963" ref="H659"/>
    <hyperlink r:id="rId2964" ref="I659"/>
    <hyperlink r:id="rId2965" ref="J659"/>
    <hyperlink r:id="rId2966" ref="F660"/>
    <hyperlink r:id="rId2967" ref="G660"/>
    <hyperlink r:id="rId2968" ref="H660"/>
    <hyperlink r:id="rId2969" ref="I660"/>
    <hyperlink r:id="rId2970" ref="J660"/>
    <hyperlink r:id="rId2971" ref="F661"/>
    <hyperlink r:id="rId2972" ref="G661"/>
    <hyperlink r:id="rId2973" ref="H661"/>
    <hyperlink r:id="rId2974" ref="I661"/>
    <hyperlink r:id="rId2975" ref="J661"/>
    <hyperlink r:id="rId2976" ref="F662"/>
    <hyperlink r:id="rId2977" ref="G662"/>
    <hyperlink r:id="rId2978" ref="H662"/>
    <hyperlink r:id="rId2979" ref="I662"/>
    <hyperlink r:id="rId2980" ref="J662"/>
    <hyperlink r:id="rId2981" ref="F663"/>
    <hyperlink r:id="rId2982" ref="G663"/>
    <hyperlink r:id="rId2983" ref="H663"/>
    <hyperlink r:id="rId2984" ref="I663"/>
    <hyperlink r:id="rId2985" ref="J663"/>
    <hyperlink r:id="rId2986" ref="F664"/>
    <hyperlink r:id="rId2987" ref="G664"/>
    <hyperlink r:id="rId2988" ref="H664"/>
    <hyperlink r:id="rId2989" ref="I664"/>
    <hyperlink r:id="rId2990" ref="J664"/>
    <hyperlink r:id="rId2991" ref="F665"/>
    <hyperlink r:id="rId2992" ref="G665"/>
    <hyperlink r:id="rId2993" ref="H665"/>
    <hyperlink r:id="rId2994" ref="I665"/>
    <hyperlink r:id="rId2995" ref="J665"/>
    <hyperlink r:id="rId2996" ref="F666"/>
    <hyperlink r:id="rId2997" ref="G666"/>
    <hyperlink r:id="rId2998" ref="H666"/>
    <hyperlink r:id="rId2999" ref="I666"/>
    <hyperlink r:id="rId3000" ref="J666"/>
    <hyperlink r:id="rId3001" ref="F667"/>
    <hyperlink r:id="rId3002" ref="G667"/>
    <hyperlink r:id="rId3003" ref="H667"/>
    <hyperlink r:id="rId3004" ref="I667"/>
    <hyperlink r:id="rId3005" ref="J667"/>
    <hyperlink r:id="rId3006" ref="F668"/>
    <hyperlink r:id="rId3007" ref="F669"/>
    <hyperlink r:id="rId3008" ref="G669"/>
    <hyperlink r:id="rId3009" ref="H669"/>
    <hyperlink r:id="rId3010" ref="I669"/>
    <hyperlink r:id="rId3011" ref="J669"/>
    <hyperlink r:id="rId3012" ref="F670"/>
    <hyperlink r:id="rId3013" ref="G670"/>
    <hyperlink r:id="rId3014" ref="H670"/>
    <hyperlink r:id="rId3015" ref="I670"/>
    <hyperlink r:id="rId3016" ref="J670"/>
    <hyperlink r:id="rId3017" ref="F671"/>
    <hyperlink r:id="rId3018" ref="G671"/>
    <hyperlink r:id="rId3019" ref="H671"/>
    <hyperlink r:id="rId3020" ref="I671"/>
    <hyperlink r:id="rId3021" ref="F672"/>
    <hyperlink r:id="rId3022" ref="G672"/>
    <hyperlink r:id="rId3023" ref="H672"/>
    <hyperlink r:id="rId3024" ref="I672"/>
    <hyperlink r:id="rId3025" ref="J672"/>
    <hyperlink r:id="rId3026" ref="F673"/>
    <hyperlink r:id="rId3027" ref="G673"/>
    <hyperlink r:id="rId3028" ref="F674"/>
    <hyperlink r:id="rId3029" ref="G674"/>
    <hyperlink r:id="rId3030" ref="H674"/>
    <hyperlink r:id="rId3031" ref="I674"/>
    <hyperlink r:id="rId3032" ref="F675"/>
    <hyperlink r:id="rId3033" ref="G675"/>
    <hyperlink r:id="rId3034" ref="H675"/>
    <hyperlink r:id="rId3035" ref="I675"/>
    <hyperlink r:id="rId3036" ref="J675"/>
    <hyperlink r:id="rId3037" ref="F676"/>
    <hyperlink r:id="rId3038" ref="G676"/>
    <hyperlink r:id="rId3039" ref="H676"/>
    <hyperlink r:id="rId3040" ref="I676"/>
    <hyperlink r:id="rId3041" ref="J676"/>
    <hyperlink r:id="rId3042" ref="F677"/>
    <hyperlink r:id="rId3043" ref="G677"/>
    <hyperlink r:id="rId3044" ref="H677"/>
    <hyperlink r:id="rId3045" ref="I677"/>
    <hyperlink r:id="rId3046" ref="J677"/>
    <hyperlink r:id="rId3047" ref="F678"/>
    <hyperlink r:id="rId3048" ref="G678"/>
    <hyperlink r:id="rId3049" ref="H678"/>
    <hyperlink r:id="rId3050" ref="I678"/>
    <hyperlink r:id="rId3051" ref="J678"/>
    <hyperlink r:id="rId3052" ref="F679"/>
    <hyperlink r:id="rId3053" ref="G679"/>
    <hyperlink r:id="rId3054" ref="H679"/>
    <hyperlink r:id="rId3055" ref="I679"/>
    <hyperlink r:id="rId3056" ref="J679"/>
    <hyperlink r:id="rId3057" ref="F680"/>
    <hyperlink r:id="rId3058" ref="F681"/>
    <hyperlink r:id="rId3059" ref="G681"/>
    <hyperlink r:id="rId3060" ref="H681"/>
    <hyperlink r:id="rId3061" ref="I681"/>
    <hyperlink r:id="rId3062" ref="J681"/>
    <hyperlink r:id="rId3063" ref="F682"/>
    <hyperlink r:id="rId3064" ref="F683"/>
    <hyperlink r:id="rId3065" ref="G683"/>
    <hyperlink r:id="rId3066" ref="H683"/>
    <hyperlink r:id="rId3067" ref="F684"/>
    <hyperlink r:id="rId3068" ref="G684"/>
    <hyperlink r:id="rId3069" ref="H684"/>
    <hyperlink r:id="rId3070" ref="I684"/>
    <hyperlink r:id="rId3071" ref="F685"/>
    <hyperlink r:id="rId3072" ref="G685"/>
    <hyperlink r:id="rId3073" ref="H685"/>
    <hyperlink r:id="rId3074" ref="I685"/>
    <hyperlink r:id="rId3075" ref="J685"/>
    <hyperlink r:id="rId3076" ref="F686"/>
    <hyperlink r:id="rId3077" ref="G686"/>
    <hyperlink r:id="rId3078" ref="H686"/>
    <hyperlink r:id="rId3079" ref="I686"/>
    <hyperlink r:id="rId3080" ref="J686"/>
    <hyperlink r:id="rId3081" ref="F687"/>
    <hyperlink r:id="rId3082" ref="G687"/>
    <hyperlink r:id="rId3083" ref="H687"/>
    <hyperlink r:id="rId3084" ref="I687"/>
    <hyperlink r:id="rId3085" ref="J687"/>
    <hyperlink r:id="rId3086" ref="F688"/>
    <hyperlink r:id="rId3087" ref="G688"/>
    <hyperlink r:id="rId3088" ref="H688"/>
    <hyperlink r:id="rId3089" ref="I688"/>
    <hyperlink r:id="rId3090" ref="J688"/>
    <hyperlink r:id="rId3091" location="L1224" ref="L688"/>
    <hyperlink r:id="rId3092" ref="F689"/>
    <hyperlink r:id="rId3093" ref="G689"/>
    <hyperlink r:id="rId3094" ref="H689"/>
    <hyperlink r:id="rId3095" ref="I689"/>
    <hyperlink r:id="rId3096" ref="J689"/>
    <hyperlink r:id="rId3097" ref="F690"/>
    <hyperlink r:id="rId3098" ref="F691"/>
    <hyperlink r:id="rId3099" ref="G691"/>
    <hyperlink r:id="rId3100" ref="F692"/>
    <hyperlink r:id="rId3101" ref="G692"/>
    <hyperlink r:id="rId3102" ref="F693"/>
    <hyperlink r:id="rId3103" ref="G693"/>
    <hyperlink r:id="rId3104" ref="F694"/>
    <hyperlink r:id="rId3105" ref="G694"/>
    <hyperlink r:id="rId3106" ref="H694"/>
    <hyperlink r:id="rId3107" ref="I694"/>
    <hyperlink r:id="rId3108" ref="J694"/>
    <hyperlink r:id="rId3109" ref="F695"/>
    <hyperlink r:id="rId3110" ref="G695"/>
    <hyperlink r:id="rId3111" ref="H695"/>
    <hyperlink r:id="rId3112" ref="I695"/>
    <hyperlink r:id="rId3113" ref="J695"/>
    <hyperlink r:id="rId3114" ref="F696"/>
    <hyperlink r:id="rId3115" ref="G696"/>
    <hyperlink r:id="rId3116" ref="H696"/>
    <hyperlink r:id="rId3117" ref="I696"/>
    <hyperlink r:id="rId3118" ref="J696"/>
    <hyperlink r:id="rId3119" ref="F697"/>
    <hyperlink r:id="rId3120" ref="G697"/>
    <hyperlink r:id="rId3121" ref="H697"/>
    <hyperlink r:id="rId3122" ref="I697"/>
    <hyperlink r:id="rId3123" ref="J697"/>
    <hyperlink r:id="rId3124" ref="F698"/>
    <hyperlink r:id="rId3125" ref="G698"/>
    <hyperlink r:id="rId3126" ref="H698"/>
    <hyperlink r:id="rId3127" ref="I698"/>
    <hyperlink r:id="rId3128" ref="J698"/>
    <hyperlink r:id="rId3129" ref="F699"/>
    <hyperlink r:id="rId3130" ref="G699"/>
    <hyperlink r:id="rId3131" ref="H699"/>
    <hyperlink r:id="rId3132" ref="I699"/>
    <hyperlink r:id="rId3133" ref="J699"/>
    <hyperlink r:id="rId3134" ref="F700"/>
    <hyperlink r:id="rId3135" ref="G700"/>
    <hyperlink r:id="rId3136" ref="F701"/>
    <hyperlink r:id="rId3137" ref="F702"/>
    <hyperlink r:id="rId3138" ref="G702"/>
    <hyperlink r:id="rId3139" ref="H702"/>
    <hyperlink r:id="rId3140" ref="I702"/>
    <hyperlink r:id="rId3141" ref="J702"/>
    <hyperlink r:id="rId3142" ref="F703"/>
    <hyperlink r:id="rId3143" ref="G703"/>
    <hyperlink r:id="rId3144" ref="H703"/>
    <hyperlink r:id="rId3145" ref="I703"/>
    <hyperlink r:id="rId3146" ref="J703"/>
    <hyperlink r:id="rId3147" ref="F704"/>
    <hyperlink r:id="rId3148" ref="G704"/>
    <hyperlink r:id="rId3149" ref="H704"/>
    <hyperlink r:id="rId3150" ref="I704"/>
    <hyperlink r:id="rId3151" ref="J704"/>
    <hyperlink r:id="rId3152" ref="F705"/>
    <hyperlink r:id="rId3153" ref="G705"/>
    <hyperlink r:id="rId3154" ref="H705"/>
    <hyperlink r:id="rId3155" ref="F706"/>
    <hyperlink r:id="rId3156" ref="G706"/>
    <hyperlink r:id="rId3157" ref="H706"/>
    <hyperlink r:id="rId3158" ref="I706"/>
    <hyperlink r:id="rId3159" ref="J706"/>
    <hyperlink r:id="rId3160" ref="F707"/>
    <hyperlink r:id="rId3161" ref="G707"/>
    <hyperlink r:id="rId3162" ref="H707"/>
    <hyperlink r:id="rId3163" ref="I707"/>
    <hyperlink r:id="rId3164" ref="J707"/>
    <hyperlink r:id="rId3165" ref="F708"/>
    <hyperlink r:id="rId3166" ref="G708"/>
    <hyperlink r:id="rId3167" ref="H708"/>
    <hyperlink r:id="rId3168" ref="I708"/>
    <hyperlink r:id="rId3169" ref="J708"/>
    <hyperlink r:id="rId3170" ref="F709"/>
    <hyperlink r:id="rId3171" ref="G709"/>
    <hyperlink r:id="rId3172" ref="H709"/>
    <hyperlink r:id="rId3173" ref="I709"/>
    <hyperlink r:id="rId3174" ref="J709"/>
    <hyperlink r:id="rId3175" ref="F710"/>
    <hyperlink r:id="rId3176" ref="G710"/>
    <hyperlink r:id="rId3177" ref="H710"/>
    <hyperlink r:id="rId3178" ref="I710"/>
    <hyperlink r:id="rId3179" ref="J710"/>
    <hyperlink r:id="rId3180" ref="F711"/>
    <hyperlink r:id="rId3181" ref="G711"/>
    <hyperlink r:id="rId3182" ref="F712"/>
    <hyperlink r:id="rId3183" ref="G712"/>
    <hyperlink r:id="rId3184" ref="H712"/>
    <hyperlink r:id="rId3185" ref="I712"/>
    <hyperlink r:id="rId3186" ref="J712"/>
    <hyperlink r:id="rId3187" ref="F713"/>
    <hyperlink r:id="rId3188" ref="G713"/>
    <hyperlink r:id="rId3189" ref="H713"/>
    <hyperlink r:id="rId3190" ref="I713"/>
    <hyperlink r:id="rId3191" ref="J713"/>
    <hyperlink r:id="rId3192" ref="F714"/>
    <hyperlink r:id="rId3193" ref="G714"/>
    <hyperlink r:id="rId3194" ref="H714"/>
    <hyperlink r:id="rId3195" ref="I714"/>
    <hyperlink r:id="rId3196" ref="J714"/>
    <hyperlink r:id="rId3197" ref="F715"/>
    <hyperlink r:id="rId3198" ref="G715"/>
    <hyperlink r:id="rId3199" ref="H715"/>
    <hyperlink r:id="rId3200" ref="F716"/>
    <hyperlink r:id="rId3201" ref="G716"/>
    <hyperlink r:id="rId3202" ref="H716"/>
    <hyperlink r:id="rId3203" ref="I716"/>
    <hyperlink r:id="rId3204" ref="J716"/>
    <hyperlink r:id="rId3205" ref="F717"/>
    <hyperlink r:id="rId3206" ref="G717"/>
    <hyperlink r:id="rId3207" ref="F718"/>
    <hyperlink r:id="rId3208" ref="G718"/>
    <hyperlink r:id="rId3209" ref="H718"/>
    <hyperlink r:id="rId3210" ref="I718"/>
    <hyperlink r:id="rId3211" ref="F719"/>
    <hyperlink r:id="rId3212" ref="F720"/>
    <hyperlink r:id="rId3213" ref="G720"/>
    <hyperlink r:id="rId3214" ref="H720"/>
    <hyperlink r:id="rId3215" ref="I720"/>
    <hyperlink r:id="rId3216" ref="J720"/>
    <hyperlink r:id="rId3217" ref="F721"/>
    <hyperlink r:id="rId3218" ref="G721"/>
    <hyperlink r:id="rId3219" ref="H721"/>
    <hyperlink r:id="rId3220" ref="I721"/>
    <hyperlink r:id="rId3221" ref="F722"/>
    <hyperlink r:id="rId3222" ref="G722"/>
    <hyperlink r:id="rId3223" ref="H722"/>
    <hyperlink r:id="rId3224" ref="F723"/>
    <hyperlink r:id="rId3225" ref="G723"/>
    <hyperlink r:id="rId3226" ref="H723"/>
    <hyperlink r:id="rId3227" ref="I723"/>
    <hyperlink r:id="rId3228" ref="J723"/>
    <hyperlink r:id="rId3229" ref="F724"/>
    <hyperlink r:id="rId3230" ref="G724"/>
    <hyperlink r:id="rId3231" ref="H724"/>
    <hyperlink r:id="rId3232" ref="I724"/>
    <hyperlink r:id="rId3233" ref="J724"/>
    <hyperlink r:id="rId3234" ref="F725"/>
    <hyperlink r:id="rId3235" ref="G725"/>
    <hyperlink r:id="rId3236" ref="H725"/>
    <hyperlink r:id="rId3237" ref="I725"/>
    <hyperlink r:id="rId3238" ref="J725"/>
    <hyperlink r:id="rId3239" ref="F726"/>
    <hyperlink r:id="rId3240" ref="G726"/>
    <hyperlink r:id="rId3241" ref="H726"/>
    <hyperlink r:id="rId3242" ref="I726"/>
    <hyperlink r:id="rId3243" ref="J726"/>
    <hyperlink r:id="rId3244" ref="F727"/>
    <hyperlink r:id="rId3245" ref="G727"/>
    <hyperlink r:id="rId3246" ref="H727"/>
    <hyperlink r:id="rId3247" ref="I727"/>
    <hyperlink r:id="rId3248" ref="J727"/>
    <hyperlink r:id="rId3249" ref="F728"/>
    <hyperlink r:id="rId3250" ref="G728"/>
    <hyperlink r:id="rId3251" ref="H728"/>
    <hyperlink r:id="rId3252" ref="I728"/>
    <hyperlink r:id="rId3253" ref="J728"/>
    <hyperlink r:id="rId3254" ref="F729"/>
    <hyperlink r:id="rId3255" ref="G729"/>
    <hyperlink r:id="rId3256" ref="H729"/>
    <hyperlink r:id="rId3257" ref="I729"/>
    <hyperlink r:id="rId3258" ref="J729"/>
    <hyperlink r:id="rId3259" ref="F730"/>
    <hyperlink r:id="rId3260" ref="G730"/>
    <hyperlink r:id="rId3261" ref="H730"/>
    <hyperlink r:id="rId3262" ref="I730"/>
    <hyperlink r:id="rId3263" ref="J730"/>
    <hyperlink r:id="rId3264" ref="F731"/>
    <hyperlink r:id="rId3265" ref="G731"/>
    <hyperlink r:id="rId3266" ref="H731"/>
    <hyperlink r:id="rId3267" ref="I731"/>
    <hyperlink r:id="rId3268" ref="J731"/>
    <hyperlink r:id="rId3269" ref="F732"/>
    <hyperlink r:id="rId3270" ref="F733"/>
    <hyperlink r:id="rId3271" ref="G733"/>
    <hyperlink r:id="rId3272" ref="H733"/>
    <hyperlink r:id="rId3273" ref="I733"/>
    <hyperlink r:id="rId3274" ref="J733"/>
    <hyperlink r:id="rId3275" ref="F734"/>
    <hyperlink r:id="rId3276" ref="G734"/>
    <hyperlink r:id="rId3277" ref="H734"/>
    <hyperlink r:id="rId3278" ref="I734"/>
    <hyperlink r:id="rId3279" ref="J734"/>
    <hyperlink r:id="rId3280" ref="F735"/>
    <hyperlink r:id="rId3281" ref="G735"/>
    <hyperlink r:id="rId3282" ref="H735"/>
    <hyperlink r:id="rId3283" ref="I735"/>
    <hyperlink r:id="rId3284" ref="J735"/>
    <hyperlink r:id="rId3285" ref="F736"/>
    <hyperlink r:id="rId3286" ref="G736"/>
    <hyperlink r:id="rId3287" ref="H736"/>
    <hyperlink r:id="rId3288" ref="I736"/>
    <hyperlink r:id="rId3289" ref="J736"/>
    <hyperlink r:id="rId3290" ref="F737"/>
    <hyperlink r:id="rId3291" ref="G737"/>
    <hyperlink r:id="rId3292" ref="H737"/>
    <hyperlink r:id="rId3293" ref="I737"/>
    <hyperlink r:id="rId3294" ref="J737"/>
    <hyperlink r:id="rId3295" ref="F738"/>
    <hyperlink r:id="rId3296" ref="G738"/>
    <hyperlink r:id="rId3297" ref="H738"/>
    <hyperlink r:id="rId3298" ref="F739"/>
    <hyperlink r:id="rId3299" ref="G739"/>
    <hyperlink r:id="rId3300" ref="F740"/>
    <hyperlink r:id="rId3301" ref="G740"/>
    <hyperlink r:id="rId3302" ref="H740"/>
    <hyperlink r:id="rId3303" ref="I740"/>
    <hyperlink r:id="rId3304" ref="J740"/>
    <hyperlink r:id="rId3305" ref="F741"/>
    <hyperlink r:id="rId3306" ref="G741"/>
    <hyperlink r:id="rId3307" ref="H741"/>
    <hyperlink r:id="rId3308" ref="I741"/>
    <hyperlink r:id="rId3309" ref="J741"/>
    <hyperlink r:id="rId3310" ref="F742"/>
    <hyperlink r:id="rId3311" ref="F743"/>
    <hyperlink r:id="rId3312" ref="G743"/>
    <hyperlink r:id="rId3313" ref="H743"/>
    <hyperlink r:id="rId3314" ref="F744"/>
    <hyperlink r:id="rId3315" ref="G744"/>
    <hyperlink r:id="rId3316" ref="H744"/>
    <hyperlink r:id="rId3317" ref="I744"/>
    <hyperlink r:id="rId3318" ref="J744"/>
    <hyperlink r:id="rId3319" ref="F745"/>
    <hyperlink r:id="rId3320" ref="G745"/>
    <hyperlink r:id="rId3321" ref="H745"/>
    <hyperlink r:id="rId3322" ref="I745"/>
    <hyperlink r:id="rId3323" ref="J745"/>
    <hyperlink r:id="rId3324" ref="F746"/>
    <hyperlink r:id="rId3325" ref="F747"/>
    <hyperlink r:id="rId3326" ref="G747"/>
    <hyperlink r:id="rId3327" ref="H747"/>
    <hyperlink r:id="rId3328" ref="I747"/>
    <hyperlink r:id="rId3329" ref="J747"/>
    <hyperlink r:id="rId3330" ref="F748"/>
    <hyperlink r:id="rId3331" ref="F749"/>
    <hyperlink r:id="rId3332" ref="G749"/>
    <hyperlink r:id="rId3333" ref="H749"/>
    <hyperlink r:id="rId3334" ref="I749"/>
    <hyperlink r:id="rId3335" ref="J749"/>
    <hyperlink r:id="rId3336" ref="F750"/>
    <hyperlink r:id="rId3337" ref="G750"/>
    <hyperlink r:id="rId3338" ref="H750"/>
    <hyperlink r:id="rId3339" ref="I750"/>
    <hyperlink r:id="rId3340" ref="J750"/>
    <hyperlink r:id="rId3341" ref="F751"/>
    <hyperlink r:id="rId3342" ref="G751"/>
    <hyperlink r:id="rId3343" ref="H751"/>
    <hyperlink r:id="rId3344" ref="I751"/>
    <hyperlink r:id="rId3345" ref="J751"/>
    <hyperlink r:id="rId3346" ref="F752"/>
    <hyperlink r:id="rId3347" ref="G752"/>
    <hyperlink r:id="rId3348" ref="H752"/>
    <hyperlink r:id="rId3349" ref="I752"/>
    <hyperlink r:id="rId3350" ref="J752"/>
    <hyperlink r:id="rId3351" ref="F753"/>
    <hyperlink r:id="rId3352" ref="G753"/>
    <hyperlink r:id="rId3353" ref="H753"/>
    <hyperlink r:id="rId3354" ref="I753"/>
    <hyperlink r:id="rId3355" ref="J753"/>
    <hyperlink r:id="rId3356" ref="F754"/>
    <hyperlink r:id="rId3357" ref="G754"/>
    <hyperlink r:id="rId3358" ref="F755"/>
    <hyperlink r:id="rId3359" ref="G755"/>
    <hyperlink r:id="rId3360" ref="F756"/>
    <hyperlink r:id="rId3361" ref="G756"/>
    <hyperlink r:id="rId3362" ref="H756"/>
    <hyperlink r:id="rId3363" ref="I756"/>
    <hyperlink r:id="rId3364" ref="J756"/>
    <hyperlink r:id="rId3365" ref="F757"/>
    <hyperlink r:id="rId3366" ref="G757"/>
    <hyperlink r:id="rId3367" ref="H757"/>
    <hyperlink r:id="rId3368" ref="I757"/>
    <hyperlink r:id="rId3369" ref="J757"/>
    <hyperlink r:id="rId3370" ref="F758"/>
    <hyperlink r:id="rId3371" ref="F759"/>
    <hyperlink r:id="rId3372" ref="G759"/>
    <hyperlink r:id="rId3373" ref="H759"/>
    <hyperlink r:id="rId3374" ref="F760"/>
    <hyperlink r:id="rId3375" ref="G760"/>
    <hyperlink r:id="rId3376" ref="H760"/>
    <hyperlink r:id="rId3377" ref="I760"/>
    <hyperlink r:id="rId3378" ref="J760"/>
    <hyperlink r:id="rId3379" ref="F761"/>
    <hyperlink r:id="rId3380" ref="G761"/>
    <hyperlink r:id="rId3381" ref="H761"/>
    <hyperlink r:id="rId3382" ref="I761"/>
    <hyperlink r:id="rId3383" ref="J761"/>
    <hyperlink r:id="rId3384" ref="F762"/>
    <hyperlink r:id="rId3385" ref="G762"/>
    <hyperlink r:id="rId3386" ref="H762"/>
    <hyperlink r:id="rId3387" ref="I762"/>
    <hyperlink r:id="rId3388" ref="J762"/>
    <hyperlink r:id="rId3389" ref="F763"/>
    <hyperlink r:id="rId3390" ref="G763"/>
    <hyperlink r:id="rId3391" ref="H763"/>
    <hyperlink r:id="rId3392" ref="I763"/>
    <hyperlink r:id="rId3393" ref="F764"/>
    <hyperlink r:id="rId3394" ref="G764"/>
    <hyperlink r:id="rId3395" ref="H764"/>
    <hyperlink r:id="rId3396" ref="I764"/>
    <hyperlink r:id="rId3397" ref="J764"/>
    <hyperlink r:id="rId3398" ref="F765"/>
    <hyperlink r:id="rId3399" ref="G765"/>
    <hyperlink r:id="rId3400" ref="H765"/>
    <hyperlink r:id="rId3401" ref="I765"/>
    <hyperlink r:id="rId3402" ref="J765"/>
    <hyperlink r:id="rId3403" ref="F766"/>
    <hyperlink r:id="rId3404" ref="G766"/>
    <hyperlink r:id="rId3405" ref="H766"/>
    <hyperlink r:id="rId3406" ref="I766"/>
    <hyperlink r:id="rId3407" ref="J766"/>
    <hyperlink r:id="rId3408" ref="F767"/>
    <hyperlink r:id="rId3409" ref="F768"/>
    <hyperlink r:id="rId3410" ref="F769"/>
    <hyperlink r:id="rId3411" ref="G769"/>
    <hyperlink r:id="rId3412" ref="F770"/>
    <hyperlink r:id="rId3413" ref="G770"/>
    <hyperlink r:id="rId3414" ref="H770"/>
    <hyperlink r:id="rId3415" ref="I770"/>
    <hyperlink r:id="rId3416" ref="J770"/>
    <hyperlink r:id="rId3417" ref="F771"/>
    <hyperlink r:id="rId3418" ref="G771"/>
    <hyperlink r:id="rId3419" ref="H771"/>
    <hyperlink r:id="rId3420" ref="I771"/>
    <hyperlink r:id="rId3421" ref="J771"/>
    <hyperlink r:id="rId3422" ref="F772"/>
    <hyperlink r:id="rId3423" ref="G772"/>
    <hyperlink r:id="rId3424" ref="H772"/>
    <hyperlink r:id="rId3425" ref="I772"/>
    <hyperlink r:id="rId3426" ref="J772"/>
    <hyperlink r:id="rId3427" ref="F773"/>
    <hyperlink r:id="rId3428" ref="G773"/>
    <hyperlink r:id="rId3429" ref="H773"/>
    <hyperlink r:id="rId3430" ref="I773"/>
    <hyperlink r:id="rId3431" ref="J773"/>
    <hyperlink r:id="rId3432" ref="F774"/>
    <hyperlink r:id="rId3433" ref="G774"/>
    <hyperlink r:id="rId3434" ref="H774"/>
    <hyperlink r:id="rId3435" ref="I774"/>
    <hyperlink r:id="rId3436" ref="J774"/>
    <hyperlink r:id="rId3437" ref="F775"/>
    <hyperlink r:id="rId3438" ref="G775"/>
    <hyperlink r:id="rId3439" ref="H775"/>
    <hyperlink r:id="rId3440" ref="I775"/>
    <hyperlink r:id="rId3441" ref="J775"/>
    <hyperlink r:id="rId3442" ref="F776"/>
    <hyperlink r:id="rId3443" ref="F777"/>
    <hyperlink r:id="rId3444" ref="G777"/>
    <hyperlink r:id="rId3445" ref="H777"/>
    <hyperlink r:id="rId3446" ref="I777"/>
    <hyperlink r:id="rId3447" ref="J777"/>
    <hyperlink r:id="rId3448" ref="F778"/>
    <hyperlink r:id="rId3449" ref="G778"/>
    <hyperlink r:id="rId3450" ref="F779"/>
    <hyperlink r:id="rId3451" ref="G779"/>
    <hyperlink r:id="rId3452" ref="H779"/>
    <hyperlink r:id="rId3453" ref="I779"/>
    <hyperlink r:id="rId3454" ref="J779"/>
    <hyperlink r:id="rId3455" ref="F780"/>
    <hyperlink r:id="rId3456" ref="G780"/>
    <hyperlink r:id="rId3457" ref="F781"/>
    <hyperlink r:id="rId3458" ref="G781"/>
    <hyperlink r:id="rId3459" ref="H781"/>
    <hyperlink r:id="rId3460" ref="I781"/>
    <hyperlink r:id="rId3461" ref="J781"/>
    <hyperlink r:id="rId3462" ref="F782"/>
    <hyperlink r:id="rId3463" ref="G782"/>
    <hyperlink r:id="rId3464" ref="H782"/>
    <hyperlink r:id="rId3465" ref="I782"/>
    <hyperlink r:id="rId3466" ref="J782"/>
    <hyperlink r:id="rId3467" ref="F783"/>
  </hyperlinks>
  <printOptions/>
  <pageMargins bottom="0.75" footer="0.0" header="0.0" left="0.7" right="0.7" top="0.75"/>
  <pageSetup orientation="landscape"/>
  <drawing r:id="rId3468"/>
  <tableParts count="1">
    <tablePart r:id="rId3470"/>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29"/>
    <col customWidth="1" min="2" max="2" width="12.43"/>
    <col customWidth="1" min="3" max="3" width="8.71"/>
    <col customWidth="1" min="4" max="4" width="8.14"/>
    <col customWidth="1" min="5" max="5" width="52.43"/>
    <col customWidth="1" min="6" max="10" width="8.71"/>
    <col customWidth="1" min="11" max="11" width="43.57"/>
    <col customWidth="1" min="12" max="12" width="5.86"/>
    <col customWidth="1" min="13" max="13" width="29.0"/>
    <col customWidth="1" min="14" max="14" width="5.57"/>
    <col customWidth="1" min="15" max="15" width="10.86"/>
    <col customWidth="1" hidden="1" min="16" max="29" width="8.71"/>
  </cols>
  <sheetData>
    <row r="1">
      <c r="A1" s="160"/>
      <c r="B1" s="161" t="s">
        <v>2021</v>
      </c>
      <c r="C1" s="161" t="s">
        <v>233</v>
      </c>
      <c r="D1" s="161" t="s">
        <v>2022</v>
      </c>
      <c r="E1" s="162" t="s">
        <v>2023</v>
      </c>
      <c r="F1" s="161" t="s">
        <v>235</v>
      </c>
      <c r="G1" s="161" t="s">
        <v>236</v>
      </c>
      <c r="H1" s="161" t="s">
        <v>237</v>
      </c>
      <c r="I1" s="161" t="s">
        <v>238</v>
      </c>
      <c r="J1" s="161" t="s">
        <v>239</v>
      </c>
      <c r="K1" s="205" t="s">
        <v>5303</v>
      </c>
      <c r="L1" s="164" t="s">
        <v>249</v>
      </c>
      <c r="M1" s="164" t="s">
        <v>250</v>
      </c>
      <c r="N1" s="165" t="s">
        <v>254</v>
      </c>
      <c r="O1" s="70" t="s">
        <v>255</v>
      </c>
      <c r="P1" s="166" t="s">
        <v>255</v>
      </c>
      <c r="Q1" s="166"/>
      <c r="R1" s="166"/>
      <c r="S1" s="166"/>
      <c r="T1" s="166"/>
      <c r="U1" s="166"/>
      <c r="V1" s="166"/>
      <c r="W1" s="166"/>
      <c r="X1" s="166"/>
      <c r="Y1" s="166"/>
      <c r="Z1" s="166"/>
      <c r="AA1" s="166"/>
      <c r="AB1" s="166"/>
      <c r="AC1" s="166"/>
    </row>
    <row r="2">
      <c r="A2" s="161">
        <v>0.0</v>
      </c>
      <c r="B2" s="167" t="s">
        <v>2025</v>
      </c>
      <c r="C2" s="160" t="s">
        <v>2026</v>
      </c>
      <c r="D2" s="167">
        <v>9.0</v>
      </c>
      <c r="E2" s="96" t="s">
        <v>2027</v>
      </c>
      <c r="F2" s="168" t="s">
        <v>1828</v>
      </c>
      <c r="G2" s="168" t="s">
        <v>2028</v>
      </c>
      <c r="H2" s="168" t="s">
        <v>2029</v>
      </c>
      <c r="I2" s="168" t="s">
        <v>2030</v>
      </c>
      <c r="J2" s="168" t="s">
        <v>2031</v>
      </c>
      <c r="K2" s="169" t="s">
        <v>384</v>
      </c>
      <c r="L2" s="171">
        <v>1.0</v>
      </c>
      <c r="M2" s="172" t="str">
        <f>IFERROR(__xludf.DUMMYFUNCTION("UNIQUE(K2:K783)"),"method wrapper")</f>
        <v>method wrapper</v>
      </c>
      <c r="N2" s="175">
        <f t="shared" ref="N2:N32" si="1">COUNTIF(K2:K783, M2)</f>
        <v>53</v>
      </c>
      <c r="O2" s="176">
        <f t="shared" ref="O2:O32" si="2">N2/$N$33</f>
        <v>0.06777493606</v>
      </c>
      <c r="P2" s="160">
        <v>0.1990521327014218</v>
      </c>
      <c r="Q2" s="160"/>
      <c r="R2" s="160"/>
      <c r="S2" s="160"/>
      <c r="T2" s="160"/>
      <c r="U2" s="160"/>
      <c r="V2" s="160"/>
      <c r="W2" s="160"/>
      <c r="X2" s="160"/>
      <c r="Y2" s="160"/>
      <c r="Z2" s="160"/>
      <c r="AA2" s="160"/>
      <c r="AB2" s="160"/>
      <c r="AC2" s="160"/>
    </row>
    <row r="3">
      <c r="A3" s="161">
        <v>1.0</v>
      </c>
      <c r="B3" s="167" t="s">
        <v>2032</v>
      </c>
      <c r="C3" s="160" t="s">
        <v>2033</v>
      </c>
      <c r="D3" s="167">
        <v>25.0</v>
      </c>
      <c r="E3" s="96" t="s">
        <v>2034</v>
      </c>
      <c r="F3" s="168" t="s">
        <v>584</v>
      </c>
      <c r="G3" s="168" t="s">
        <v>2035</v>
      </c>
      <c r="H3" s="168" t="s">
        <v>2036</v>
      </c>
      <c r="I3" s="168" t="s">
        <v>2037</v>
      </c>
      <c r="J3" s="168" t="s">
        <v>585</v>
      </c>
      <c r="K3" s="169" t="s">
        <v>416</v>
      </c>
      <c r="L3" s="171">
        <v>2.0</v>
      </c>
      <c r="M3" s="177" t="str">
        <f>IFERROR(__xludf.DUMMYFUNCTION("""COMPUTED_VALUE"""),"subprocess invocation")</f>
        <v>subprocess invocation</v>
      </c>
      <c r="N3" s="175">
        <f t="shared" si="1"/>
        <v>45</v>
      </c>
      <c r="O3" s="176">
        <f t="shared" si="2"/>
        <v>0.05754475703</v>
      </c>
      <c r="P3" s="160">
        <v>0.11374407582938388</v>
      </c>
      <c r="Q3" s="160"/>
      <c r="R3" s="160"/>
      <c r="S3" s="160"/>
      <c r="T3" s="160"/>
      <c r="U3" s="160"/>
      <c r="V3" s="160"/>
      <c r="W3" s="160"/>
      <c r="X3" s="160"/>
      <c r="Y3" s="160"/>
      <c r="Z3" s="160"/>
      <c r="AA3" s="160"/>
      <c r="AB3" s="160"/>
      <c r="AC3" s="160"/>
    </row>
    <row r="4">
      <c r="A4" s="161">
        <v>2.0</v>
      </c>
      <c r="B4" s="167" t="s">
        <v>2032</v>
      </c>
      <c r="C4" s="160" t="s">
        <v>2038</v>
      </c>
      <c r="D4" s="167">
        <v>1176.0</v>
      </c>
      <c r="E4" s="96" t="s">
        <v>1987</v>
      </c>
      <c r="F4" s="168" t="s">
        <v>2039</v>
      </c>
      <c r="G4" s="168" t="s">
        <v>1068</v>
      </c>
      <c r="H4" s="168" t="s">
        <v>2040</v>
      </c>
      <c r="I4" s="168" t="s">
        <v>2041</v>
      </c>
      <c r="J4" s="168" t="s">
        <v>2042</v>
      </c>
      <c r="K4" s="169" t="s">
        <v>384</v>
      </c>
      <c r="L4" s="171">
        <v>3.0</v>
      </c>
      <c r="M4" s="178" t="str">
        <f>IFERROR(__xludf.DUMMYFUNCTION("""COMPUTED_VALUE"""),"python basic syntax")</f>
        <v>python basic syntax</v>
      </c>
      <c r="N4" s="175">
        <f t="shared" si="1"/>
        <v>100</v>
      </c>
      <c r="O4" s="176">
        <f t="shared" si="2"/>
        <v>0.1278772379</v>
      </c>
      <c r="P4" s="180"/>
      <c r="Q4" s="180"/>
      <c r="R4" s="180"/>
      <c r="S4" s="180"/>
      <c r="T4" s="180"/>
      <c r="U4" s="180"/>
      <c r="V4" s="180"/>
      <c r="W4" s="180"/>
      <c r="X4" s="180"/>
      <c r="Y4" s="180"/>
      <c r="Z4" s="180"/>
      <c r="AA4" s="180"/>
      <c r="AB4" s="180"/>
      <c r="AC4" s="180"/>
    </row>
    <row r="5">
      <c r="A5" s="161">
        <v>3.0</v>
      </c>
      <c r="B5" s="167" t="s">
        <v>2032</v>
      </c>
      <c r="C5" s="160" t="s">
        <v>2043</v>
      </c>
      <c r="D5" s="167">
        <v>777.0</v>
      </c>
      <c r="E5" s="96" t="s">
        <v>2044</v>
      </c>
      <c r="F5" s="168" t="s">
        <v>2045</v>
      </c>
      <c r="G5" s="168" t="s">
        <v>2046</v>
      </c>
      <c r="H5" s="168" t="s">
        <v>2047</v>
      </c>
      <c r="I5" s="168" t="s">
        <v>2048</v>
      </c>
      <c r="J5" s="168" t="s">
        <v>2049</v>
      </c>
      <c r="K5" s="169" t="s">
        <v>269</v>
      </c>
      <c r="L5" s="171">
        <v>4.0</v>
      </c>
      <c r="M5" s="178" t="str">
        <f>IFERROR(__xludf.DUMMYFUNCTION("""COMPUTED_VALUE"""),"model training / learning")</f>
        <v>model training / learning</v>
      </c>
      <c r="N5" s="175">
        <f t="shared" si="1"/>
        <v>128</v>
      </c>
      <c r="O5" s="176">
        <f t="shared" si="2"/>
        <v>0.1636828645</v>
      </c>
      <c r="P5" s="180"/>
      <c r="Q5" s="180"/>
      <c r="R5" s="180"/>
      <c r="S5" s="180"/>
      <c r="T5" s="180"/>
      <c r="U5" s="180"/>
      <c r="V5" s="180"/>
      <c r="W5" s="180"/>
      <c r="X5" s="180"/>
      <c r="Y5" s="180"/>
      <c r="Z5" s="180"/>
      <c r="AA5" s="180"/>
      <c r="AB5" s="180"/>
      <c r="AC5" s="180"/>
    </row>
    <row r="6">
      <c r="A6" s="161">
        <v>4.0</v>
      </c>
      <c r="B6" s="167" t="s">
        <v>2032</v>
      </c>
      <c r="C6" s="160" t="s">
        <v>2050</v>
      </c>
      <c r="D6" s="167">
        <v>435.0</v>
      </c>
      <c r="E6" s="96" t="s">
        <v>406</v>
      </c>
      <c r="F6" s="168" t="s">
        <v>2051</v>
      </c>
      <c r="G6" s="168" t="s">
        <v>2052</v>
      </c>
      <c r="H6" s="168" t="s">
        <v>2053</v>
      </c>
      <c r="I6" s="168" t="s">
        <v>2054</v>
      </c>
      <c r="J6" s="168" t="s">
        <v>2055</v>
      </c>
      <c r="K6" s="77" t="s">
        <v>7</v>
      </c>
      <c r="L6" s="171">
        <v>5.0</v>
      </c>
      <c r="M6" s="178" t="str">
        <f>IFERROR(__xludf.DUMMYFUNCTION("""COMPUTED_VALUE"""),"API call / HTTP request")</f>
        <v>API call / HTTP request</v>
      </c>
      <c r="N6" s="175">
        <f t="shared" si="1"/>
        <v>8</v>
      </c>
      <c r="O6" s="176">
        <f t="shared" si="2"/>
        <v>0.01023017903</v>
      </c>
      <c r="P6" s="180"/>
      <c r="Q6" s="180"/>
      <c r="R6" s="180"/>
      <c r="S6" s="180"/>
      <c r="T6" s="180"/>
      <c r="U6" s="180"/>
      <c r="V6" s="180"/>
      <c r="W6" s="180"/>
      <c r="X6" s="180"/>
      <c r="Y6" s="180"/>
      <c r="Z6" s="180"/>
      <c r="AA6" s="180"/>
      <c r="AB6" s="180"/>
      <c r="AC6" s="180"/>
    </row>
    <row r="7">
      <c r="A7" s="161">
        <v>5.0</v>
      </c>
      <c r="B7" s="167" t="s">
        <v>2032</v>
      </c>
      <c r="C7" s="160" t="s">
        <v>2056</v>
      </c>
      <c r="D7" s="167">
        <v>9.0</v>
      </c>
      <c r="E7" s="96" t="s">
        <v>2057</v>
      </c>
      <c r="F7" s="168" t="s">
        <v>2058</v>
      </c>
      <c r="G7" s="168" t="s">
        <v>1938</v>
      </c>
      <c r="H7" s="168" t="s">
        <v>2059</v>
      </c>
      <c r="I7" s="168" t="s">
        <v>2060</v>
      </c>
      <c r="J7" s="168" t="s">
        <v>2061</v>
      </c>
      <c r="K7" s="77" t="s">
        <v>7</v>
      </c>
      <c r="L7" s="171">
        <v>6.0</v>
      </c>
      <c r="M7" s="178" t="str">
        <f>IFERROR(__xludf.DUMMYFUNCTION("""COMPUTED_VALUE"""),"ignore")</f>
        <v>ignore</v>
      </c>
      <c r="N7" s="175">
        <f t="shared" si="1"/>
        <v>5</v>
      </c>
      <c r="O7" s="176">
        <f t="shared" si="2"/>
        <v>0.006393861893</v>
      </c>
      <c r="P7" s="180"/>
      <c r="Q7" s="180"/>
      <c r="R7" s="180"/>
      <c r="S7" s="180"/>
      <c r="T7" s="180"/>
      <c r="U7" s="180"/>
      <c r="V7" s="180"/>
      <c r="W7" s="180"/>
      <c r="X7" s="180"/>
      <c r="Y7" s="180"/>
      <c r="Z7" s="180"/>
      <c r="AA7" s="180"/>
      <c r="AB7" s="180"/>
      <c r="AC7" s="180"/>
    </row>
    <row r="8">
      <c r="A8" s="67">
        <v>6.0</v>
      </c>
      <c r="B8" s="73" t="s">
        <v>2032</v>
      </c>
      <c r="C8" s="72" t="s">
        <v>2062</v>
      </c>
      <c r="D8" s="73">
        <v>108.0</v>
      </c>
      <c r="E8" s="98" t="s">
        <v>2063</v>
      </c>
      <c r="F8" s="75" t="s">
        <v>2064</v>
      </c>
      <c r="G8" s="75" t="s">
        <v>2065</v>
      </c>
      <c r="H8" s="75" t="s">
        <v>2066</v>
      </c>
      <c r="I8" s="75" t="s">
        <v>358</v>
      </c>
      <c r="J8" s="75" t="s">
        <v>2067</v>
      </c>
      <c r="K8" s="77" t="s">
        <v>416</v>
      </c>
      <c r="L8" s="171">
        <v>7.0</v>
      </c>
      <c r="M8" s="181" t="str">
        <f>IFERROR(__xludf.DUMMYFUNCTION("""COMPUTED_VALUE"""),"model training / construction")</f>
        <v>model training / construction</v>
      </c>
      <c r="N8" s="183">
        <f t="shared" si="1"/>
        <v>40</v>
      </c>
      <c r="O8" s="184">
        <f t="shared" si="2"/>
        <v>0.05115089514</v>
      </c>
      <c r="P8" s="180"/>
      <c r="Q8" s="180"/>
      <c r="R8" s="180"/>
      <c r="S8" s="180"/>
      <c r="T8" s="180"/>
      <c r="U8" s="180"/>
      <c r="V8" s="180"/>
      <c r="W8" s="180"/>
      <c r="X8" s="180"/>
      <c r="Y8" s="180"/>
      <c r="Z8" s="180"/>
      <c r="AA8" s="180"/>
      <c r="AB8" s="180"/>
      <c r="AC8" s="180"/>
    </row>
    <row r="9">
      <c r="A9" s="161">
        <v>7.0</v>
      </c>
      <c r="B9" s="167" t="s">
        <v>2032</v>
      </c>
      <c r="C9" s="160" t="s">
        <v>2068</v>
      </c>
      <c r="D9" s="167">
        <v>131.0</v>
      </c>
      <c r="E9" s="96" t="s">
        <v>2069</v>
      </c>
      <c r="F9" s="168" t="s">
        <v>2070</v>
      </c>
      <c r="G9" s="168" t="s">
        <v>2059</v>
      </c>
      <c r="H9" s="168" t="s">
        <v>1351</v>
      </c>
      <c r="I9" s="168" t="s">
        <v>2071</v>
      </c>
      <c r="J9" s="168" t="s">
        <v>2072</v>
      </c>
      <c r="K9" s="77" t="s">
        <v>7</v>
      </c>
      <c r="L9" s="171">
        <v>8.0</v>
      </c>
      <c r="M9" s="178" t="str">
        <f>IFERROR(__xludf.DUMMYFUNCTION("""COMPUTED_VALUE"""),"external module execution")</f>
        <v>external module execution</v>
      </c>
      <c r="N9" s="175">
        <f t="shared" si="1"/>
        <v>36</v>
      </c>
      <c r="O9" s="176">
        <f t="shared" si="2"/>
        <v>0.04603580563</v>
      </c>
      <c r="P9" s="180"/>
      <c r="Q9" s="180"/>
      <c r="R9" s="180"/>
      <c r="S9" s="180"/>
      <c r="T9" s="180"/>
      <c r="U9" s="180"/>
      <c r="V9" s="180"/>
      <c r="W9" s="180"/>
      <c r="X9" s="180"/>
      <c r="Y9" s="180"/>
      <c r="Z9" s="180"/>
      <c r="AA9" s="180"/>
      <c r="AB9" s="180"/>
      <c r="AC9" s="180"/>
    </row>
    <row r="10">
      <c r="A10" s="67">
        <v>8.0</v>
      </c>
      <c r="B10" s="73" t="s">
        <v>2032</v>
      </c>
      <c r="C10" s="72" t="s">
        <v>2073</v>
      </c>
      <c r="D10" s="73">
        <v>22.0</v>
      </c>
      <c r="E10" s="98" t="s">
        <v>2074</v>
      </c>
      <c r="F10" s="75" t="s">
        <v>2075</v>
      </c>
      <c r="G10" s="75" t="s">
        <v>2076</v>
      </c>
      <c r="H10" s="75" t="s">
        <v>2077</v>
      </c>
      <c r="I10" s="75" t="s">
        <v>2078</v>
      </c>
      <c r="J10" s="75" t="s">
        <v>2079</v>
      </c>
      <c r="K10" s="77" t="s">
        <v>1192</v>
      </c>
      <c r="L10" s="171">
        <v>9.0</v>
      </c>
      <c r="M10" s="181" t="str">
        <f>IFERROR(__xludf.DUMMYFUNCTION("""COMPUTED_VALUE"""),"data operation")</f>
        <v>data operation</v>
      </c>
      <c r="N10" s="183">
        <f t="shared" si="1"/>
        <v>57</v>
      </c>
      <c r="O10" s="184">
        <f t="shared" si="2"/>
        <v>0.07289002558</v>
      </c>
      <c r="P10" s="180"/>
      <c r="Q10" s="180"/>
      <c r="R10" s="180"/>
      <c r="S10" s="180"/>
      <c r="T10" s="180"/>
      <c r="U10" s="180"/>
      <c r="V10" s="180"/>
      <c r="W10" s="180"/>
      <c r="X10" s="180"/>
      <c r="Y10" s="180"/>
      <c r="Z10" s="180"/>
      <c r="AA10" s="180"/>
      <c r="AB10" s="180"/>
      <c r="AC10" s="180"/>
    </row>
    <row r="11">
      <c r="A11" s="161">
        <v>9.0</v>
      </c>
      <c r="B11" s="167" t="s">
        <v>2032</v>
      </c>
      <c r="C11" s="160" t="s">
        <v>2080</v>
      </c>
      <c r="D11" s="167">
        <v>6.0</v>
      </c>
      <c r="E11" s="185">
        <v>0.0</v>
      </c>
      <c r="F11" s="168" t="s">
        <v>2081</v>
      </c>
      <c r="G11" s="168" t="s">
        <v>2082</v>
      </c>
      <c r="H11" s="168" t="s">
        <v>2083</v>
      </c>
      <c r="I11" s="168" t="s">
        <v>2084</v>
      </c>
      <c r="J11" s="168" t="s">
        <v>2085</v>
      </c>
      <c r="K11" s="156" t="s">
        <v>464</v>
      </c>
      <c r="L11" s="171">
        <v>10.0</v>
      </c>
      <c r="M11" s="186" t="str">
        <f>IFERROR(__xludf.DUMMYFUNCTION("""COMPUTED_VALUE"""),"model saving / loading")</f>
        <v>model saving / loading</v>
      </c>
      <c r="N11" s="175">
        <f t="shared" si="1"/>
        <v>46</v>
      </c>
      <c r="O11" s="176">
        <f t="shared" si="2"/>
        <v>0.05882352941</v>
      </c>
      <c r="P11" s="160"/>
      <c r="Q11" s="160"/>
      <c r="R11" s="160"/>
      <c r="S11" s="160"/>
      <c r="T11" s="160"/>
      <c r="U11" s="160"/>
      <c r="V11" s="160"/>
      <c r="W11" s="160"/>
      <c r="X11" s="160"/>
      <c r="Y11" s="160"/>
      <c r="Z11" s="160"/>
      <c r="AA11" s="160"/>
      <c r="AB11" s="160"/>
      <c r="AC11" s="160"/>
    </row>
    <row r="12">
      <c r="A12" s="67">
        <v>10.0</v>
      </c>
      <c r="B12" s="73" t="s">
        <v>2032</v>
      </c>
      <c r="C12" s="72" t="s">
        <v>2086</v>
      </c>
      <c r="D12" s="73">
        <v>68.0</v>
      </c>
      <c r="E12" s="98" t="s">
        <v>2087</v>
      </c>
      <c r="F12" s="75" t="s">
        <v>2088</v>
      </c>
      <c r="G12" s="75" t="s">
        <v>2089</v>
      </c>
      <c r="H12" s="75" t="s">
        <v>2090</v>
      </c>
      <c r="I12" s="75" t="s">
        <v>2091</v>
      </c>
      <c r="J12" s="75" t="s">
        <v>2092</v>
      </c>
      <c r="K12" s="77" t="s">
        <v>384</v>
      </c>
      <c r="L12" s="171">
        <v>11.0</v>
      </c>
      <c r="M12" s="181" t="str">
        <f>IFERROR(__xludf.DUMMYFUNCTION("""COMPUTED_VALUE"""),"syntax / attribute extraction")</f>
        <v>syntax / attribute extraction</v>
      </c>
      <c r="N12" s="183">
        <f t="shared" si="1"/>
        <v>31</v>
      </c>
      <c r="O12" s="184">
        <f t="shared" si="2"/>
        <v>0.03964194373</v>
      </c>
      <c r="P12" s="180"/>
      <c r="Q12" s="180"/>
      <c r="R12" s="180"/>
      <c r="S12" s="180"/>
      <c r="T12" s="180"/>
      <c r="U12" s="180"/>
      <c r="V12" s="180"/>
      <c r="W12" s="180"/>
      <c r="X12" s="180"/>
      <c r="Y12" s="180"/>
      <c r="Z12" s="180"/>
      <c r="AA12" s="180"/>
      <c r="AB12" s="180"/>
      <c r="AC12" s="180"/>
    </row>
    <row r="13">
      <c r="A13" s="161">
        <v>11.0</v>
      </c>
      <c r="B13" s="167" t="s">
        <v>2032</v>
      </c>
      <c r="C13" s="160" t="s">
        <v>2093</v>
      </c>
      <c r="D13" s="167">
        <v>26.0</v>
      </c>
      <c r="E13" s="96" t="s">
        <v>2094</v>
      </c>
      <c r="F13" s="168" t="s">
        <v>2095</v>
      </c>
      <c r="G13" s="168" t="s">
        <v>2096</v>
      </c>
      <c r="H13" s="168" t="s">
        <v>2097</v>
      </c>
      <c r="I13" s="168" t="s">
        <v>2098</v>
      </c>
      <c r="J13" s="168" t="s">
        <v>2099</v>
      </c>
      <c r="K13" s="169" t="s">
        <v>7</v>
      </c>
      <c r="L13" s="171">
        <v>12.0</v>
      </c>
      <c r="M13" s="178" t="str">
        <f>IFERROR(__xludf.DUMMYFUNCTION("""COMPUTED_VALUE"""),"parallelization")</f>
        <v>parallelization</v>
      </c>
      <c r="N13" s="175">
        <f t="shared" si="1"/>
        <v>66</v>
      </c>
      <c r="O13" s="176">
        <f t="shared" si="2"/>
        <v>0.08439897698</v>
      </c>
      <c r="P13" s="180"/>
      <c r="Q13" s="180"/>
      <c r="R13" s="180"/>
      <c r="S13" s="180"/>
      <c r="T13" s="180"/>
      <c r="U13" s="180"/>
      <c r="V13" s="180"/>
      <c r="W13" s="180"/>
      <c r="X13" s="180"/>
      <c r="Y13" s="180"/>
      <c r="Z13" s="180"/>
      <c r="AA13" s="180"/>
      <c r="AB13" s="180"/>
      <c r="AC13" s="180"/>
    </row>
    <row r="14">
      <c r="A14" s="67">
        <v>12.0</v>
      </c>
      <c r="B14" s="73" t="s">
        <v>2032</v>
      </c>
      <c r="C14" s="72" t="s">
        <v>2100</v>
      </c>
      <c r="D14" s="73">
        <v>9.0</v>
      </c>
      <c r="E14" s="98" t="s">
        <v>2101</v>
      </c>
      <c r="F14" s="75" t="s">
        <v>2102</v>
      </c>
      <c r="G14" s="75" t="s">
        <v>2103</v>
      </c>
      <c r="H14" s="75" t="s">
        <v>2104</v>
      </c>
      <c r="I14" s="75" t="s">
        <v>2105</v>
      </c>
      <c r="J14" s="75" t="s">
        <v>2106</v>
      </c>
      <c r="K14" s="77" t="s">
        <v>1485</v>
      </c>
      <c r="L14" s="171">
        <v>13.0</v>
      </c>
      <c r="M14" s="181" t="str">
        <f>IFERROR(__xludf.DUMMYFUNCTION("""COMPUTED_VALUE"""),"model conversion")</f>
        <v>model conversion</v>
      </c>
      <c r="N14" s="183">
        <f t="shared" si="1"/>
        <v>6</v>
      </c>
      <c r="O14" s="184">
        <f t="shared" si="2"/>
        <v>0.007672634271</v>
      </c>
      <c r="P14" s="180"/>
      <c r="Q14" s="180"/>
      <c r="R14" s="180"/>
      <c r="S14" s="180"/>
      <c r="T14" s="180"/>
      <c r="U14" s="180"/>
      <c r="V14" s="180"/>
      <c r="W14" s="180"/>
      <c r="X14" s="180"/>
      <c r="Y14" s="180"/>
      <c r="Z14" s="180"/>
      <c r="AA14" s="180"/>
      <c r="AB14" s="180"/>
      <c r="AC14" s="180"/>
    </row>
    <row r="15">
      <c r="A15" s="161">
        <v>13.0</v>
      </c>
      <c r="B15" s="167" t="s">
        <v>2032</v>
      </c>
      <c r="C15" s="160" t="s">
        <v>2107</v>
      </c>
      <c r="D15" s="167">
        <v>20.0</v>
      </c>
      <c r="E15" s="96" t="s">
        <v>2108</v>
      </c>
      <c r="F15" s="168" t="s">
        <v>261</v>
      </c>
      <c r="G15" s="168" t="s">
        <v>2109</v>
      </c>
      <c r="H15" s="168" t="s">
        <v>1946</v>
      </c>
      <c r="I15" s="168" t="s">
        <v>2110</v>
      </c>
      <c r="J15" s="168" t="s">
        <v>2111</v>
      </c>
      <c r="K15" s="169" t="s">
        <v>285</v>
      </c>
      <c r="L15" s="171">
        <v>14.0</v>
      </c>
      <c r="M15" s="178" t="str">
        <f>IFERROR(__xludf.DUMMYFUNCTION("""COMPUTED_VALUE"""),"object copy")</f>
        <v>object copy</v>
      </c>
      <c r="N15" s="175">
        <f t="shared" si="1"/>
        <v>15</v>
      </c>
      <c r="O15" s="176">
        <f t="shared" si="2"/>
        <v>0.01918158568</v>
      </c>
      <c r="P15" s="180"/>
      <c r="Q15" s="180"/>
      <c r="R15" s="180"/>
      <c r="S15" s="180"/>
      <c r="T15" s="180"/>
      <c r="U15" s="180"/>
      <c r="V15" s="180"/>
      <c r="W15" s="180"/>
      <c r="X15" s="180"/>
      <c r="Y15" s="180"/>
      <c r="Z15" s="180"/>
      <c r="AA15" s="180"/>
      <c r="AB15" s="180"/>
      <c r="AC15" s="180"/>
    </row>
    <row r="16">
      <c r="A16" s="161">
        <v>14.0</v>
      </c>
      <c r="B16" s="167" t="s">
        <v>2032</v>
      </c>
      <c r="C16" s="160" t="s">
        <v>2112</v>
      </c>
      <c r="D16" s="167">
        <v>411.0</v>
      </c>
      <c r="E16" s="96" t="s">
        <v>2113</v>
      </c>
      <c r="F16" s="168" t="s">
        <v>2114</v>
      </c>
      <c r="G16" s="168" t="s">
        <v>2115</v>
      </c>
      <c r="H16" s="168" t="s">
        <v>2116</v>
      </c>
      <c r="I16" s="168" t="s">
        <v>2117</v>
      </c>
      <c r="J16" s="168" t="s">
        <v>2118</v>
      </c>
      <c r="K16" s="169" t="s">
        <v>285</v>
      </c>
      <c r="L16" s="171">
        <v>15.0</v>
      </c>
      <c r="M16" s="178" t="str">
        <f>IFERROR(__xludf.DUMMYFUNCTION("""COMPUTED_VALUE"""),"data transformation")</f>
        <v>data transformation</v>
      </c>
      <c r="N16" s="175">
        <f t="shared" si="1"/>
        <v>64</v>
      </c>
      <c r="O16" s="176">
        <f t="shared" si="2"/>
        <v>0.08184143223</v>
      </c>
      <c r="P16" s="180"/>
      <c r="Q16" s="180"/>
      <c r="R16" s="180"/>
      <c r="S16" s="180"/>
      <c r="T16" s="180"/>
      <c r="U16" s="180"/>
      <c r="V16" s="180"/>
      <c r="W16" s="180"/>
      <c r="X16" s="180"/>
      <c r="Y16" s="180"/>
      <c r="Z16" s="180"/>
      <c r="AA16" s="180"/>
      <c r="AB16" s="180"/>
      <c r="AC16" s="180"/>
    </row>
    <row r="17">
      <c r="A17" s="161">
        <v>15.0</v>
      </c>
      <c r="B17" s="167" t="s">
        <v>2032</v>
      </c>
      <c r="C17" s="160" t="s">
        <v>2119</v>
      </c>
      <c r="D17" s="167">
        <v>64.0</v>
      </c>
      <c r="E17" s="96" t="s">
        <v>876</v>
      </c>
      <c r="F17" s="168" t="s">
        <v>2120</v>
      </c>
      <c r="G17" s="168" t="s">
        <v>1994</v>
      </c>
      <c r="H17" s="168" t="s">
        <v>882</v>
      </c>
      <c r="I17" s="168" t="s">
        <v>2121</v>
      </c>
      <c r="J17" s="168" t="s">
        <v>883</v>
      </c>
      <c r="K17" s="169" t="s">
        <v>269</v>
      </c>
      <c r="L17" s="171">
        <v>16.0</v>
      </c>
      <c r="M17" s="178" t="str">
        <f>IFERROR(__xludf.DUMMYFUNCTION("""COMPUTED_VALUE"""),"data creation")</f>
        <v>data creation</v>
      </c>
      <c r="N17" s="175">
        <f t="shared" si="1"/>
        <v>13</v>
      </c>
      <c r="O17" s="176">
        <f t="shared" si="2"/>
        <v>0.01662404092</v>
      </c>
      <c r="P17" s="180"/>
      <c r="Q17" s="180"/>
      <c r="R17" s="180"/>
      <c r="S17" s="180"/>
      <c r="T17" s="180"/>
      <c r="U17" s="180"/>
      <c r="V17" s="180"/>
      <c r="W17" s="180"/>
      <c r="X17" s="180"/>
      <c r="Y17" s="180"/>
      <c r="Z17" s="180"/>
      <c r="AA17" s="180"/>
      <c r="AB17" s="180"/>
      <c r="AC17" s="180"/>
    </row>
    <row r="18">
      <c r="A18" s="67">
        <v>16.0</v>
      </c>
      <c r="B18" s="73" t="s">
        <v>2032</v>
      </c>
      <c r="C18" s="72" t="s">
        <v>2122</v>
      </c>
      <c r="D18" s="73">
        <v>56.0</v>
      </c>
      <c r="E18" s="98" t="s">
        <v>2123</v>
      </c>
      <c r="F18" s="75" t="s">
        <v>2124</v>
      </c>
      <c r="G18" s="75" t="s">
        <v>2098</v>
      </c>
      <c r="H18" s="75" t="s">
        <v>2125</v>
      </c>
      <c r="I18" s="75" t="s">
        <v>2126</v>
      </c>
      <c r="J18" s="75" t="s">
        <v>2127</v>
      </c>
      <c r="K18" s="77" t="s">
        <v>1768</v>
      </c>
      <c r="L18" s="171">
        <v>17.0</v>
      </c>
      <c r="M18" s="181" t="str">
        <f>IFERROR(__xludf.DUMMYFUNCTION("""COMPUTED_VALUE"""),"model validation")</f>
        <v>model validation</v>
      </c>
      <c r="N18" s="183">
        <f t="shared" si="1"/>
        <v>15</v>
      </c>
      <c r="O18" s="184">
        <f t="shared" si="2"/>
        <v>0.01918158568</v>
      </c>
      <c r="P18" s="180"/>
      <c r="Q18" s="180"/>
      <c r="R18" s="180"/>
      <c r="S18" s="180"/>
      <c r="T18" s="180"/>
      <c r="U18" s="180"/>
      <c r="V18" s="180"/>
      <c r="W18" s="180"/>
      <c r="X18" s="180"/>
      <c r="Y18" s="180"/>
      <c r="Z18" s="180"/>
      <c r="AA18" s="180"/>
      <c r="AB18" s="180"/>
      <c r="AC18" s="180"/>
    </row>
    <row r="19">
      <c r="A19" s="161">
        <v>17.0</v>
      </c>
      <c r="B19" s="167" t="s">
        <v>2032</v>
      </c>
      <c r="C19" s="160" t="s">
        <v>2128</v>
      </c>
      <c r="D19" s="167">
        <v>76.0</v>
      </c>
      <c r="E19" s="96" t="s">
        <v>2129</v>
      </c>
      <c r="F19" s="168" t="s">
        <v>2130</v>
      </c>
      <c r="G19" s="168" t="s">
        <v>1316</v>
      </c>
      <c r="H19" s="168" t="s">
        <v>2131</v>
      </c>
      <c r="I19" s="168" t="s">
        <v>802</v>
      </c>
      <c r="J19" s="168" t="s">
        <v>2132</v>
      </c>
      <c r="K19" s="77" t="s">
        <v>285</v>
      </c>
      <c r="L19" s="171">
        <v>18.0</v>
      </c>
      <c r="M19" s="178" t="str">
        <f>IFERROR(__xludf.DUMMYFUNCTION("""COMPUTED_VALUE"""),"data validation")</f>
        <v>data validation</v>
      </c>
      <c r="N19" s="175">
        <f t="shared" si="1"/>
        <v>20</v>
      </c>
      <c r="O19" s="176">
        <f t="shared" si="2"/>
        <v>0.02557544757</v>
      </c>
      <c r="P19" s="180"/>
      <c r="Q19" s="180"/>
      <c r="R19" s="180"/>
      <c r="S19" s="180"/>
      <c r="T19" s="180"/>
      <c r="U19" s="180"/>
      <c r="V19" s="180"/>
      <c r="W19" s="180"/>
      <c r="X19" s="180"/>
      <c r="Y19" s="180"/>
      <c r="Z19" s="180"/>
      <c r="AA19" s="180"/>
      <c r="AB19" s="180"/>
      <c r="AC19" s="180"/>
    </row>
    <row r="20">
      <c r="A20" s="161">
        <v>18.0</v>
      </c>
      <c r="B20" s="167" t="s">
        <v>2032</v>
      </c>
      <c r="C20" s="160" t="s">
        <v>2133</v>
      </c>
      <c r="D20" s="167">
        <v>10.0</v>
      </c>
      <c r="E20" s="96" t="s">
        <v>2134</v>
      </c>
      <c r="F20" s="168" t="s">
        <v>2135</v>
      </c>
      <c r="G20" s="168" t="s">
        <v>2136</v>
      </c>
      <c r="H20" s="168" t="s">
        <v>2137</v>
      </c>
      <c r="I20" s="168" t="s">
        <v>2138</v>
      </c>
      <c r="J20" s="168" t="s">
        <v>2139</v>
      </c>
      <c r="K20" s="169" t="s">
        <v>50</v>
      </c>
      <c r="L20" s="171">
        <v>19.0</v>
      </c>
      <c r="M20" s="178" t="str">
        <f>IFERROR(__xludf.DUMMYFUNCTION("""COMPUTED_VALUE"""),"hyperparameter tuning")</f>
        <v>hyperparameter tuning</v>
      </c>
      <c r="N20" s="175">
        <f t="shared" si="1"/>
        <v>3</v>
      </c>
      <c r="O20" s="176">
        <f t="shared" si="2"/>
        <v>0.003836317136</v>
      </c>
      <c r="P20" s="180"/>
      <c r="Q20" s="180"/>
      <c r="R20" s="180"/>
      <c r="S20" s="180"/>
      <c r="T20" s="180"/>
      <c r="U20" s="180"/>
      <c r="V20" s="180"/>
      <c r="W20" s="180"/>
      <c r="X20" s="180"/>
      <c r="Y20" s="180"/>
      <c r="Z20" s="180"/>
      <c r="AA20" s="180"/>
      <c r="AB20" s="180"/>
      <c r="AC20" s="180"/>
    </row>
    <row r="21" ht="15.75" customHeight="1">
      <c r="A21" s="161">
        <v>19.0</v>
      </c>
      <c r="B21" s="167" t="s">
        <v>2032</v>
      </c>
      <c r="C21" s="160" t="s">
        <v>2140</v>
      </c>
      <c r="D21" s="167">
        <v>85.0</v>
      </c>
      <c r="E21" s="96" t="s">
        <v>2141</v>
      </c>
      <c r="F21" s="168" t="s">
        <v>2142</v>
      </c>
      <c r="G21" s="168" t="s">
        <v>2143</v>
      </c>
      <c r="H21" s="168" t="s">
        <v>2144</v>
      </c>
      <c r="I21" s="168" t="s">
        <v>2145</v>
      </c>
      <c r="J21" s="168" t="s">
        <v>2146</v>
      </c>
      <c r="K21" s="77" t="s">
        <v>684</v>
      </c>
      <c r="L21" s="171">
        <v>20.0</v>
      </c>
      <c r="M21" s="178" t="str">
        <f>IFERROR(__xludf.DUMMYFUNCTION("""COMPUTED_VALUE"""),"data conversion")</f>
        <v>data conversion</v>
      </c>
      <c r="N21" s="175">
        <f t="shared" si="1"/>
        <v>2</v>
      </c>
      <c r="O21" s="176">
        <f t="shared" si="2"/>
        <v>0.002557544757</v>
      </c>
      <c r="P21" s="180"/>
      <c r="Q21" s="180"/>
      <c r="R21" s="180"/>
      <c r="S21" s="180"/>
      <c r="T21" s="180"/>
      <c r="U21" s="180"/>
      <c r="V21" s="180"/>
      <c r="W21" s="180"/>
      <c r="X21" s="180"/>
      <c r="Y21" s="180"/>
      <c r="Z21" s="180"/>
      <c r="AA21" s="180"/>
      <c r="AB21" s="180"/>
      <c r="AC21" s="180"/>
    </row>
    <row r="22" ht="15.75" customHeight="1">
      <c r="A22" s="161">
        <v>20.0</v>
      </c>
      <c r="B22" s="167" t="s">
        <v>2032</v>
      </c>
      <c r="C22" s="160" t="s">
        <v>2147</v>
      </c>
      <c r="D22" s="167">
        <v>7.0</v>
      </c>
      <c r="E22" s="96" t="s">
        <v>2148</v>
      </c>
      <c r="F22" s="168" t="s">
        <v>1104</v>
      </c>
      <c r="G22" s="168" t="s">
        <v>1105</v>
      </c>
      <c r="H22" s="168" t="s">
        <v>1106</v>
      </c>
      <c r="I22" s="168" t="s">
        <v>2149</v>
      </c>
      <c r="J22" s="168" t="s">
        <v>2150</v>
      </c>
      <c r="K22" s="169" t="s">
        <v>269</v>
      </c>
      <c r="L22" s="171">
        <v>21.0</v>
      </c>
      <c r="M22" s="178" t="str">
        <f>IFERROR(__xludf.DUMMYFUNCTION("""COMPUTED_VALUE"""),"file operation")</f>
        <v>file operation</v>
      </c>
      <c r="N22" s="175">
        <f t="shared" si="1"/>
        <v>8</v>
      </c>
      <c r="O22" s="176">
        <f t="shared" si="2"/>
        <v>0.01023017903</v>
      </c>
      <c r="P22" s="180"/>
      <c r="Q22" s="180"/>
      <c r="R22" s="180"/>
      <c r="S22" s="180"/>
      <c r="T22" s="180"/>
      <c r="U22" s="180"/>
      <c r="V22" s="180"/>
      <c r="W22" s="180"/>
      <c r="X22" s="180"/>
      <c r="Y22" s="180"/>
      <c r="Z22" s="180"/>
      <c r="AA22" s="180"/>
      <c r="AB22" s="180"/>
      <c r="AC22" s="180"/>
    </row>
    <row r="23" ht="15.75" customHeight="1">
      <c r="A23" s="161">
        <v>21.0</v>
      </c>
      <c r="B23" s="167" t="s">
        <v>2032</v>
      </c>
      <c r="C23" s="160" t="s">
        <v>2151</v>
      </c>
      <c r="D23" s="167">
        <v>630.0</v>
      </c>
      <c r="E23" s="96" t="s">
        <v>2152</v>
      </c>
      <c r="F23" s="168" t="s">
        <v>2036</v>
      </c>
      <c r="G23" s="168" t="s">
        <v>2153</v>
      </c>
      <c r="H23" s="168" t="s">
        <v>2154</v>
      </c>
      <c r="I23" s="168" t="s">
        <v>2155</v>
      </c>
      <c r="J23" s="168" t="s">
        <v>2156</v>
      </c>
      <c r="K23" s="169" t="s">
        <v>480</v>
      </c>
      <c r="L23" s="171">
        <v>22.0</v>
      </c>
      <c r="M23" s="178" t="str">
        <f>IFERROR(__xludf.DUMMYFUNCTION("""COMPUTED_VALUE"""),"data saving / pickle")</f>
        <v>data saving / pickle</v>
      </c>
      <c r="N23" s="175">
        <f t="shared" si="1"/>
        <v>13</v>
      </c>
      <c r="O23" s="176">
        <f t="shared" si="2"/>
        <v>0.01662404092</v>
      </c>
      <c r="P23" s="180"/>
      <c r="Q23" s="180"/>
      <c r="R23" s="180"/>
      <c r="S23" s="180"/>
      <c r="T23" s="180"/>
      <c r="U23" s="180"/>
      <c r="V23" s="180"/>
      <c r="W23" s="180"/>
      <c r="X23" s="180"/>
      <c r="Y23" s="180"/>
      <c r="Z23" s="180"/>
      <c r="AA23" s="180"/>
      <c r="AB23" s="180"/>
      <c r="AC23" s="180"/>
    </row>
    <row r="24" ht="15.75" customHeight="1">
      <c r="A24" s="161">
        <v>22.0</v>
      </c>
      <c r="B24" s="167" t="s">
        <v>2032</v>
      </c>
      <c r="C24" s="160" t="s">
        <v>2157</v>
      </c>
      <c r="D24" s="167">
        <v>3.0</v>
      </c>
      <c r="E24" s="96" t="s">
        <v>2158</v>
      </c>
      <c r="F24" s="168" t="s">
        <v>2159</v>
      </c>
      <c r="G24" s="168" t="s">
        <v>2160</v>
      </c>
      <c r="H24" s="168" t="s">
        <v>2161</v>
      </c>
      <c r="I24" s="160"/>
      <c r="J24" s="160"/>
      <c r="K24" s="77" t="s">
        <v>2162</v>
      </c>
      <c r="L24" s="171">
        <v>23.0</v>
      </c>
      <c r="M24" s="178" t="str">
        <f>IFERROR(__xludf.DUMMYFUNCTION("""COMPUTED_VALUE"""),"package installation")</f>
        <v>package installation</v>
      </c>
      <c r="N24" s="175">
        <f t="shared" si="1"/>
        <v>4</v>
      </c>
      <c r="O24" s="176">
        <f t="shared" si="2"/>
        <v>0.005115089514</v>
      </c>
      <c r="P24" s="180"/>
      <c r="Q24" s="180"/>
      <c r="R24" s="180"/>
      <c r="S24" s="180"/>
      <c r="T24" s="180"/>
      <c r="U24" s="180"/>
      <c r="V24" s="180"/>
      <c r="W24" s="180"/>
      <c r="X24" s="180"/>
      <c r="Y24" s="180"/>
      <c r="Z24" s="180"/>
      <c r="AA24" s="180"/>
      <c r="AB24" s="180"/>
      <c r="AC24" s="180"/>
    </row>
    <row r="25" ht="15.75" customHeight="1">
      <c r="A25" s="161">
        <v>23.0</v>
      </c>
      <c r="B25" s="167" t="s">
        <v>2032</v>
      </c>
      <c r="C25" s="160" t="s">
        <v>2163</v>
      </c>
      <c r="D25" s="167">
        <v>11.0</v>
      </c>
      <c r="E25" s="96" t="s">
        <v>2164</v>
      </c>
      <c r="F25" s="168" t="s">
        <v>2165</v>
      </c>
      <c r="G25" s="168" t="s">
        <v>2166</v>
      </c>
      <c r="H25" s="168" t="s">
        <v>2167</v>
      </c>
      <c r="I25" s="168" t="s">
        <v>2168</v>
      </c>
      <c r="J25" s="168" t="s">
        <v>2169</v>
      </c>
      <c r="K25" s="169" t="s">
        <v>269</v>
      </c>
      <c r="L25" s="171">
        <v>24.0</v>
      </c>
      <c r="M25" s="178" t="str">
        <f>IFERROR(__xludf.DUMMYFUNCTION("""COMPUTED_VALUE"""),"argument validation")</f>
        <v>argument validation</v>
      </c>
      <c r="N25" s="175">
        <f t="shared" si="1"/>
        <v>2</v>
      </c>
      <c r="O25" s="176">
        <f t="shared" si="2"/>
        <v>0.002557544757</v>
      </c>
      <c r="P25" s="180"/>
      <c r="Q25" s="180"/>
      <c r="R25" s="180"/>
      <c r="S25" s="180"/>
      <c r="T25" s="180"/>
      <c r="U25" s="180"/>
      <c r="V25" s="180"/>
      <c r="W25" s="180"/>
      <c r="X25" s="180"/>
      <c r="Y25" s="180"/>
      <c r="Z25" s="180"/>
      <c r="AA25" s="180"/>
      <c r="AB25" s="180"/>
      <c r="AC25" s="180"/>
    </row>
    <row r="26" ht="15.75" customHeight="1">
      <c r="A26" s="67">
        <v>24.0</v>
      </c>
      <c r="B26" s="73" t="s">
        <v>2032</v>
      </c>
      <c r="C26" s="72" t="s">
        <v>2170</v>
      </c>
      <c r="D26" s="73">
        <v>15.0</v>
      </c>
      <c r="E26" s="98" t="s">
        <v>2171</v>
      </c>
      <c r="F26" s="75" t="s">
        <v>2172</v>
      </c>
      <c r="G26" s="75" t="s">
        <v>2173</v>
      </c>
      <c r="H26" s="75" t="s">
        <v>2174</v>
      </c>
      <c r="I26" s="75" t="s">
        <v>801</v>
      </c>
      <c r="J26" s="75" t="s">
        <v>2175</v>
      </c>
      <c r="K26" s="77" t="s">
        <v>269</v>
      </c>
      <c r="L26" s="171">
        <v>25.0</v>
      </c>
      <c r="M26" s="181" t="str">
        <f>IFERROR(__xludf.DUMMYFUNCTION("""COMPUTED_VALUE"""),"data loading")</f>
        <v>data loading</v>
      </c>
      <c r="N26" s="183">
        <f t="shared" si="1"/>
        <v>2</v>
      </c>
      <c r="O26" s="184">
        <f t="shared" si="2"/>
        <v>0.002557544757</v>
      </c>
      <c r="P26" s="180"/>
      <c r="Q26" s="180"/>
      <c r="R26" s="180"/>
      <c r="S26" s="180"/>
      <c r="T26" s="180"/>
      <c r="U26" s="180"/>
      <c r="V26" s="180"/>
      <c r="W26" s="180"/>
      <c r="X26" s="180"/>
      <c r="Y26" s="180"/>
      <c r="Z26" s="180"/>
      <c r="AA26" s="180"/>
      <c r="AB26" s="180"/>
      <c r="AC26" s="180"/>
    </row>
    <row r="27" ht="15.75" customHeight="1">
      <c r="A27" s="161">
        <v>25.0</v>
      </c>
      <c r="B27" s="167" t="s">
        <v>2032</v>
      </c>
      <c r="C27" s="160" t="s">
        <v>2176</v>
      </c>
      <c r="D27" s="167">
        <v>5.0</v>
      </c>
      <c r="E27" s="96" t="s">
        <v>2177</v>
      </c>
      <c r="F27" s="168" t="s">
        <v>2178</v>
      </c>
      <c r="G27" s="168" t="s">
        <v>2179</v>
      </c>
      <c r="H27" s="168" t="s">
        <v>2180</v>
      </c>
      <c r="I27" s="168" t="s">
        <v>2181</v>
      </c>
      <c r="J27" s="168" t="s">
        <v>2182</v>
      </c>
      <c r="K27" s="77" t="s">
        <v>7</v>
      </c>
      <c r="L27" s="171">
        <v>26.0</v>
      </c>
      <c r="M27" s="178"/>
      <c r="N27" s="175">
        <f t="shared" si="1"/>
        <v>0</v>
      </c>
      <c r="O27" s="176">
        <f t="shared" si="2"/>
        <v>0</v>
      </c>
      <c r="P27" s="180"/>
      <c r="Q27" s="180"/>
      <c r="R27" s="180"/>
      <c r="S27" s="180"/>
      <c r="T27" s="180"/>
      <c r="U27" s="180"/>
      <c r="V27" s="180"/>
      <c r="W27" s="180"/>
      <c r="X27" s="180"/>
      <c r="Y27" s="180"/>
      <c r="Z27" s="180"/>
      <c r="AA27" s="180"/>
      <c r="AB27" s="180"/>
      <c r="AC27" s="180"/>
    </row>
    <row r="28" ht="15.75" customHeight="1">
      <c r="A28" s="161">
        <v>26.0</v>
      </c>
      <c r="B28" s="167" t="s">
        <v>2032</v>
      </c>
      <c r="C28" s="160" t="s">
        <v>2183</v>
      </c>
      <c r="D28" s="167">
        <v>7.0</v>
      </c>
      <c r="E28" s="96" t="s">
        <v>2184</v>
      </c>
      <c r="F28" s="168" t="s">
        <v>2185</v>
      </c>
      <c r="G28" s="168" t="s">
        <v>2186</v>
      </c>
      <c r="H28" s="168" t="s">
        <v>2187</v>
      </c>
      <c r="I28" s="168" t="s">
        <v>2188</v>
      </c>
      <c r="J28" s="168" t="s">
        <v>2189</v>
      </c>
      <c r="K28" s="169" t="s">
        <v>7</v>
      </c>
      <c r="L28" s="171">
        <v>27.0</v>
      </c>
      <c r="M28" s="178"/>
      <c r="N28" s="175">
        <f t="shared" si="1"/>
        <v>0</v>
      </c>
      <c r="O28" s="176">
        <f t="shared" si="2"/>
        <v>0</v>
      </c>
      <c r="P28" s="180"/>
      <c r="Q28" s="180"/>
      <c r="R28" s="180"/>
      <c r="S28" s="180"/>
      <c r="T28" s="180"/>
      <c r="U28" s="180"/>
      <c r="V28" s="180"/>
      <c r="W28" s="180"/>
      <c r="X28" s="180"/>
      <c r="Y28" s="180"/>
      <c r="Z28" s="180"/>
      <c r="AA28" s="180"/>
      <c r="AB28" s="180"/>
      <c r="AC28" s="180"/>
    </row>
    <row r="29" ht="15.75" customHeight="1">
      <c r="A29" s="161">
        <v>27.0</v>
      </c>
      <c r="B29" s="167" t="s">
        <v>2032</v>
      </c>
      <c r="C29" s="160" t="s">
        <v>2190</v>
      </c>
      <c r="D29" s="167">
        <v>2.0</v>
      </c>
      <c r="E29" s="96" t="s">
        <v>2191</v>
      </c>
      <c r="F29" s="168" t="s">
        <v>2192</v>
      </c>
      <c r="G29" s="168" t="s">
        <v>2193</v>
      </c>
      <c r="H29" s="160"/>
      <c r="I29" s="160"/>
      <c r="J29" s="160"/>
      <c r="K29" s="77" t="s">
        <v>384</v>
      </c>
      <c r="L29" s="171">
        <v>28.0</v>
      </c>
      <c r="M29" s="178"/>
      <c r="N29" s="175">
        <f t="shared" si="1"/>
        <v>0</v>
      </c>
      <c r="O29" s="176">
        <f t="shared" si="2"/>
        <v>0</v>
      </c>
      <c r="P29" s="180"/>
      <c r="Q29" s="180"/>
      <c r="R29" s="180"/>
      <c r="S29" s="180"/>
      <c r="T29" s="180"/>
      <c r="U29" s="180"/>
      <c r="V29" s="180"/>
      <c r="W29" s="180"/>
      <c r="X29" s="180"/>
      <c r="Y29" s="180"/>
      <c r="Z29" s="180"/>
      <c r="AA29" s="180"/>
      <c r="AB29" s="180"/>
      <c r="AC29" s="180"/>
    </row>
    <row r="30" ht="15.75" customHeight="1">
      <c r="A30" s="161">
        <v>28.0</v>
      </c>
      <c r="B30" s="167" t="s">
        <v>2032</v>
      </c>
      <c r="C30" s="160" t="s">
        <v>2194</v>
      </c>
      <c r="D30" s="167">
        <v>12.0</v>
      </c>
      <c r="E30" s="96" t="s">
        <v>2195</v>
      </c>
      <c r="F30" s="168" t="s">
        <v>1035</v>
      </c>
      <c r="G30" s="168" t="s">
        <v>2196</v>
      </c>
      <c r="H30" s="168" t="s">
        <v>1196</v>
      </c>
      <c r="I30" s="168" t="s">
        <v>1359</v>
      </c>
      <c r="J30" s="168" t="s">
        <v>2197</v>
      </c>
      <c r="K30" s="77" t="s">
        <v>1199</v>
      </c>
      <c r="L30" s="171">
        <v>29.0</v>
      </c>
      <c r="M30" s="178"/>
      <c r="N30" s="175">
        <f t="shared" si="1"/>
        <v>0</v>
      </c>
      <c r="O30" s="176">
        <f t="shared" si="2"/>
        <v>0</v>
      </c>
      <c r="P30" s="180"/>
      <c r="Q30" s="180"/>
      <c r="R30" s="180"/>
      <c r="S30" s="180"/>
      <c r="T30" s="180"/>
      <c r="U30" s="180"/>
      <c r="V30" s="180"/>
      <c r="W30" s="180"/>
      <c r="X30" s="180"/>
      <c r="Y30" s="180"/>
      <c r="Z30" s="180"/>
      <c r="AA30" s="180"/>
      <c r="AB30" s="180"/>
      <c r="AC30" s="180"/>
    </row>
    <row r="31" ht="15.75" customHeight="1">
      <c r="A31" s="161">
        <v>29.0</v>
      </c>
      <c r="B31" s="167" t="s">
        <v>2032</v>
      </c>
      <c r="C31" s="160" t="s">
        <v>2198</v>
      </c>
      <c r="D31" s="167">
        <v>463.0</v>
      </c>
      <c r="E31" s="96" t="s">
        <v>2199</v>
      </c>
      <c r="F31" s="168" t="s">
        <v>2205</v>
      </c>
      <c r="G31" s="168" t="s">
        <v>2200</v>
      </c>
      <c r="H31" s="168" t="s">
        <v>2201</v>
      </c>
      <c r="I31" s="168" t="s">
        <v>2202</v>
      </c>
      <c r="J31" s="168" t="s">
        <v>2114</v>
      </c>
      <c r="K31" s="169" t="s">
        <v>285</v>
      </c>
      <c r="L31" s="171">
        <v>30.0</v>
      </c>
      <c r="M31" s="178"/>
      <c r="N31" s="175">
        <f t="shared" si="1"/>
        <v>0</v>
      </c>
      <c r="O31" s="176">
        <f t="shared" si="2"/>
        <v>0</v>
      </c>
      <c r="P31" s="180"/>
      <c r="Q31" s="180"/>
      <c r="R31" s="180"/>
      <c r="S31" s="180"/>
      <c r="T31" s="180"/>
      <c r="U31" s="180"/>
      <c r="V31" s="180"/>
      <c r="W31" s="180"/>
      <c r="X31" s="180"/>
      <c r="Y31" s="180"/>
      <c r="Z31" s="180"/>
      <c r="AA31" s="180"/>
      <c r="AB31" s="180"/>
      <c r="AC31" s="180"/>
    </row>
    <row r="32" ht="15.75" customHeight="1">
      <c r="A32" s="161">
        <v>30.0</v>
      </c>
      <c r="B32" s="167" t="s">
        <v>2032</v>
      </c>
      <c r="C32" s="160" t="s">
        <v>2203</v>
      </c>
      <c r="D32" s="167">
        <v>74.0</v>
      </c>
      <c r="E32" s="96" t="s">
        <v>2204</v>
      </c>
      <c r="F32" s="168" t="s">
        <v>2197</v>
      </c>
      <c r="G32" s="168" t="s">
        <v>2196</v>
      </c>
      <c r="H32" s="168" t="s">
        <v>488</v>
      </c>
      <c r="I32" s="168" t="s">
        <v>1359</v>
      </c>
      <c r="J32" s="168" t="s">
        <v>1036</v>
      </c>
      <c r="K32" s="77" t="s">
        <v>1199</v>
      </c>
      <c r="L32" s="171">
        <v>31.0</v>
      </c>
      <c r="M32" s="178"/>
      <c r="N32" s="175">
        <f t="shared" si="1"/>
        <v>0</v>
      </c>
      <c r="O32" s="176">
        <f t="shared" si="2"/>
        <v>0</v>
      </c>
      <c r="P32" s="180"/>
      <c r="Q32" s="180"/>
      <c r="R32" s="180"/>
      <c r="S32" s="180"/>
      <c r="T32" s="180"/>
      <c r="U32" s="180"/>
      <c r="V32" s="180"/>
      <c r="W32" s="180"/>
      <c r="X32" s="180"/>
      <c r="Y32" s="180"/>
      <c r="Z32" s="180"/>
      <c r="AA32" s="180"/>
      <c r="AB32" s="180"/>
      <c r="AC32" s="180"/>
    </row>
    <row r="33" ht="15.75" customHeight="1">
      <c r="A33" s="161">
        <v>31.0</v>
      </c>
      <c r="B33" s="167" t="s">
        <v>2032</v>
      </c>
      <c r="C33" s="160" t="s">
        <v>2206</v>
      </c>
      <c r="D33" s="167">
        <v>696.0</v>
      </c>
      <c r="E33" s="96" t="s">
        <v>1723</v>
      </c>
      <c r="F33" s="168" t="s">
        <v>850</v>
      </c>
      <c r="G33" s="168" t="s">
        <v>2207</v>
      </c>
      <c r="H33" s="168" t="s">
        <v>2208</v>
      </c>
      <c r="I33" s="168" t="s">
        <v>2209</v>
      </c>
      <c r="J33" s="168" t="s">
        <v>2210</v>
      </c>
      <c r="K33" s="77" t="s">
        <v>480</v>
      </c>
      <c r="L33" s="170"/>
      <c r="M33" s="170"/>
      <c r="N33" s="175">
        <f t="shared" ref="N33:O33" si="3">SUM(N2:N32)</f>
        <v>782</v>
      </c>
      <c r="O33" s="188">
        <f t="shared" si="3"/>
        <v>1</v>
      </c>
      <c r="P33" s="180"/>
      <c r="Q33" s="180"/>
      <c r="R33" s="180"/>
      <c r="S33" s="180"/>
      <c r="T33" s="180"/>
      <c r="U33" s="180"/>
      <c r="V33" s="180"/>
      <c r="W33" s="180"/>
      <c r="X33" s="180"/>
      <c r="Y33" s="180"/>
      <c r="Z33" s="180"/>
      <c r="AA33" s="180"/>
      <c r="AB33" s="180"/>
      <c r="AC33" s="180"/>
    </row>
    <row r="34" ht="15.75" customHeight="1">
      <c r="A34" s="161">
        <v>32.0</v>
      </c>
      <c r="B34" s="167" t="s">
        <v>2032</v>
      </c>
      <c r="C34" s="160" t="s">
        <v>2212</v>
      </c>
      <c r="D34" s="167">
        <v>223.0</v>
      </c>
      <c r="E34" s="96" t="s">
        <v>2213</v>
      </c>
      <c r="F34" s="168" t="s">
        <v>2214</v>
      </c>
      <c r="G34" s="168" t="s">
        <v>2215</v>
      </c>
      <c r="H34" s="168" t="s">
        <v>2216</v>
      </c>
      <c r="I34" s="168" t="s">
        <v>2217</v>
      </c>
      <c r="J34" s="168" t="s">
        <v>2218</v>
      </c>
      <c r="K34" s="169" t="s">
        <v>1768</v>
      </c>
      <c r="L34" s="170"/>
      <c r="M34" s="170"/>
      <c r="N34" s="189"/>
      <c r="O34" s="189"/>
      <c r="P34" s="180"/>
      <c r="Q34" s="180"/>
      <c r="R34" s="180"/>
      <c r="S34" s="180"/>
      <c r="T34" s="180"/>
      <c r="U34" s="180"/>
      <c r="V34" s="180"/>
      <c r="W34" s="180"/>
      <c r="X34" s="180"/>
      <c r="Y34" s="180"/>
      <c r="Z34" s="180"/>
      <c r="AA34" s="180"/>
      <c r="AB34" s="180"/>
      <c r="AC34" s="180"/>
    </row>
    <row r="35" ht="15.75" customHeight="1">
      <c r="A35" s="161">
        <v>33.0</v>
      </c>
      <c r="B35" s="167" t="s">
        <v>2032</v>
      </c>
      <c r="C35" s="160" t="s">
        <v>2219</v>
      </c>
      <c r="D35" s="167">
        <v>622.0</v>
      </c>
      <c r="E35" s="96" t="s">
        <v>2220</v>
      </c>
      <c r="F35" s="168" t="s">
        <v>2221</v>
      </c>
      <c r="G35" s="168" t="s">
        <v>2222</v>
      </c>
      <c r="H35" s="168" t="s">
        <v>2223</v>
      </c>
      <c r="I35" s="168" t="s">
        <v>2224</v>
      </c>
      <c r="J35" s="168" t="s">
        <v>2225</v>
      </c>
      <c r="K35" s="169" t="s">
        <v>384</v>
      </c>
      <c r="L35" s="170"/>
      <c r="M35" s="170"/>
      <c r="N35" s="189"/>
      <c r="O35" s="189"/>
      <c r="P35" s="180"/>
      <c r="Q35" s="180"/>
      <c r="R35" s="180"/>
      <c r="S35" s="180"/>
      <c r="T35" s="180"/>
      <c r="U35" s="180"/>
      <c r="V35" s="180"/>
      <c r="W35" s="180"/>
      <c r="X35" s="180"/>
      <c r="Y35" s="180"/>
      <c r="Z35" s="180"/>
      <c r="AA35" s="180"/>
      <c r="AB35" s="180"/>
      <c r="AC35" s="180"/>
    </row>
    <row r="36" ht="15.75" customHeight="1">
      <c r="A36" s="161">
        <v>34.0</v>
      </c>
      <c r="B36" s="167" t="s">
        <v>2032</v>
      </c>
      <c r="C36" s="160" t="s">
        <v>2226</v>
      </c>
      <c r="D36" s="167">
        <v>2.0</v>
      </c>
      <c r="E36" s="96" t="s">
        <v>2227</v>
      </c>
      <c r="F36" s="168" t="s">
        <v>2228</v>
      </c>
      <c r="G36" s="168" t="s">
        <v>2229</v>
      </c>
      <c r="H36" s="160"/>
      <c r="I36" s="160"/>
      <c r="J36" s="160"/>
      <c r="K36" s="169" t="s">
        <v>480</v>
      </c>
      <c r="L36" s="170"/>
      <c r="M36" s="170"/>
      <c r="N36" s="189"/>
      <c r="O36" s="189"/>
      <c r="P36" s="180"/>
      <c r="Q36" s="180"/>
      <c r="R36" s="180"/>
      <c r="S36" s="180"/>
      <c r="T36" s="180"/>
      <c r="U36" s="180"/>
      <c r="V36" s="180"/>
      <c r="W36" s="180"/>
      <c r="X36" s="180"/>
      <c r="Y36" s="180"/>
      <c r="Z36" s="180"/>
      <c r="AA36" s="180"/>
      <c r="AB36" s="180"/>
      <c r="AC36" s="180"/>
    </row>
    <row r="37" ht="15.75" customHeight="1">
      <c r="A37" s="161">
        <v>35.0</v>
      </c>
      <c r="B37" s="167" t="s">
        <v>2032</v>
      </c>
      <c r="C37" s="160" t="s">
        <v>2230</v>
      </c>
      <c r="D37" s="167">
        <v>50.0</v>
      </c>
      <c r="E37" s="96" t="s">
        <v>2231</v>
      </c>
      <c r="F37" s="168" t="s">
        <v>2197</v>
      </c>
      <c r="G37" s="168" t="s">
        <v>2196</v>
      </c>
      <c r="H37" s="168" t="s">
        <v>942</v>
      </c>
      <c r="I37" s="168" t="s">
        <v>1359</v>
      </c>
      <c r="J37" s="168" t="s">
        <v>1036</v>
      </c>
      <c r="K37" s="77" t="s">
        <v>1199</v>
      </c>
      <c r="L37" s="170"/>
      <c r="M37" s="170"/>
      <c r="N37" s="189"/>
      <c r="O37" s="189"/>
      <c r="P37" s="180"/>
      <c r="Q37" s="180"/>
      <c r="R37" s="180"/>
      <c r="S37" s="180"/>
      <c r="T37" s="180"/>
      <c r="U37" s="180"/>
      <c r="V37" s="180"/>
      <c r="W37" s="180"/>
      <c r="X37" s="180"/>
      <c r="Y37" s="180"/>
      <c r="Z37" s="180"/>
      <c r="AA37" s="180"/>
      <c r="AB37" s="180"/>
      <c r="AC37" s="180"/>
    </row>
    <row r="38" ht="15.75" customHeight="1">
      <c r="A38" s="161">
        <v>36.0</v>
      </c>
      <c r="B38" s="167" t="s">
        <v>2032</v>
      </c>
      <c r="C38" s="160" t="s">
        <v>2232</v>
      </c>
      <c r="D38" s="167">
        <v>55.0</v>
      </c>
      <c r="E38" s="96" t="s">
        <v>2233</v>
      </c>
      <c r="F38" s="168" t="s">
        <v>2234</v>
      </c>
      <c r="G38" s="168" t="s">
        <v>2235</v>
      </c>
      <c r="H38" s="168" t="s">
        <v>2061</v>
      </c>
      <c r="I38" s="168" t="s">
        <v>2236</v>
      </c>
      <c r="J38" s="168" t="s">
        <v>2237</v>
      </c>
      <c r="K38" s="77" t="s">
        <v>7</v>
      </c>
      <c r="L38" s="170"/>
      <c r="M38" s="170"/>
      <c r="N38" s="189"/>
      <c r="O38" s="189"/>
      <c r="P38" s="180"/>
      <c r="Q38" s="180"/>
      <c r="R38" s="180"/>
      <c r="S38" s="180"/>
      <c r="T38" s="180"/>
      <c r="U38" s="180"/>
      <c r="V38" s="180"/>
      <c r="W38" s="180"/>
      <c r="X38" s="180"/>
      <c r="Y38" s="180"/>
      <c r="Z38" s="180"/>
      <c r="AA38" s="180"/>
      <c r="AB38" s="180"/>
      <c r="AC38" s="180"/>
    </row>
    <row r="39" ht="15.75" customHeight="1">
      <c r="A39" s="161">
        <v>37.0</v>
      </c>
      <c r="B39" s="167" t="s">
        <v>2032</v>
      </c>
      <c r="C39" s="160" t="s">
        <v>2238</v>
      </c>
      <c r="D39" s="167">
        <v>2.0</v>
      </c>
      <c r="E39" s="96" t="s">
        <v>2239</v>
      </c>
      <c r="F39" s="168" t="s">
        <v>2240</v>
      </c>
      <c r="G39" s="160"/>
      <c r="H39" s="160"/>
      <c r="I39" s="160"/>
      <c r="J39" s="160"/>
      <c r="K39" s="169" t="s">
        <v>269</v>
      </c>
      <c r="L39" s="170"/>
      <c r="M39" s="170"/>
      <c r="N39" s="189"/>
      <c r="O39" s="189"/>
      <c r="P39" s="180"/>
      <c r="Q39" s="180"/>
      <c r="R39" s="180"/>
      <c r="S39" s="180"/>
      <c r="T39" s="180"/>
      <c r="U39" s="180"/>
      <c r="V39" s="180"/>
      <c r="W39" s="180"/>
      <c r="X39" s="180"/>
      <c r="Y39" s="180"/>
      <c r="Z39" s="180"/>
      <c r="AA39" s="180"/>
      <c r="AB39" s="180"/>
      <c r="AC39" s="180"/>
    </row>
    <row r="40" ht="15.75" customHeight="1">
      <c r="A40" s="161">
        <v>38.0</v>
      </c>
      <c r="B40" s="167" t="s">
        <v>2032</v>
      </c>
      <c r="C40" s="160" t="s">
        <v>2241</v>
      </c>
      <c r="D40" s="167">
        <v>28.0</v>
      </c>
      <c r="E40" s="96" t="s">
        <v>2242</v>
      </c>
      <c r="F40" s="168" t="s">
        <v>2243</v>
      </c>
      <c r="G40" s="168" t="s">
        <v>643</v>
      </c>
      <c r="H40" s="168" t="s">
        <v>2244</v>
      </c>
      <c r="I40" s="168" t="s">
        <v>2245</v>
      </c>
      <c r="J40" s="168" t="s">
        <v>2246</v>
      </c>
      <c r="K40" s="169" t="s">
        <v>727</v>
      </c>
      <c r="L40" s="170"/>
      <c r="M40" s="170"/>
      <c r="N40" s="189"/>
      <c r="O40" s="189"/>
      <c r="P40" s="180"/>
      <c r="Q40" s="180"/>
      <c r="R40" s="180"/>
      <c r="S40" s="180"/>
      <c r="T40" s="180"/>
      <c r="U40" s="180"/>
      <c r="V40" s="180"/>
      <c r="W40" s="180"/>
      <c r="X40" s="180"/>
      <c r="Y40" s="180"/>
      <c r="Z40" s="180"/>
      <c r="AA40" s="180"/>
      <c r="AB40" s="180"/>
      <c r="AC40" s="180"/>
    </row>
    <row r="41" ht="15.75" customHeight="1">
      <c r="A41" s="161">
        <v>39.0</v>
      </c>
      <c r="B41" s="167" t="s">
        <v>2032</v>
      </c>
      <c r="C41" s="160" t="s">
        <v>2247</v>
      </c>
      <c r="D41" s="167">
        <v>46.0</v>
      </c>
      <c r="E41" s="96" t="s">
        <v>2248</v>
      </c>
      <c r="F41" s="168" t="s">
        <v>2249</v>
      </c>
      <c r="G41" s="168" t="s">
        <v>2250</v>
      </c>
      <c r="H41" s="168" t="s">
        <v>2251</v>
      </c>
      <c r="I41" s="168" t="s">
        <v>2039</v>
      </c>
      <c r="J41" s="168" t="s">
        <v>2252</v>
      </c>
      <c r="K41" s="169" t="s">
        <v>269</v>
      </c>
      <c r="L41" s="170"/>
      <c r="M41" s="170"/>
      <c r="N41" s="189"/>
      <c r="O41" s="189"/>
      <c r="P41" s="180"/>
      <c r="Q41" s="180"/>
      <c r="R41" s="180"/>
      <c r="S41" s="180"/>
      <c r="T41" s="180"/>
      <c r="U41" s="180"/>
      <c r="V41" s="180"/>
      <c r="W41" s="180"/>
      <c r="X41" s="180"/>
      <c r="Y41" s="180"/>
      <c r="Z41" s="180"/>
      <c r="AA41" s="180"/>
      <c r="AB41" s="180"/>
      <c r="AC41" s="180"/>
    </row>
    <row r="42" ht="15.75" customHeight="1">
      <c r="A42" s="161">
        <v>40.0</v>
      </c>
      <c r="B42" s="167" t="s">
        <v>2032</v>
      </c>
      <c r="C42" s="160" t="s">
        <v>2253</v>
      </c>
      <c r="D42" s="167">
        <v>407.0</v>
      </c>
      <c r="E42" s="96" t="s">
        <v>1064</v>
      </c>
      <c r="F42" s="168" t="s">
        <v>2254</v>
      </c>
      <c r="G42" s="168" t="s">
        <v>2255</v>
      </c>
      <c r="H42" s="168" t="s">
        <v>2256</v>
      </c>
      <c r="I42" s="168" t="s">
        <v>1106</v>
      </c>
      <c r="J42" s="168" t="s">
        <v>2257</v>
      </c>
      <c r="K42" s="77" t="s">
        <v>269</v>
      </c>
      <c r="L42" s="170"/>
      <c r="M42" s="170"/>
      <c r="N42" s="189"/>
      <c r="O42" s="189"/>
      <c r="P42" s="180"/>
      <c r="Q42" s="180"/>
      <c r="R42" s="180"/>
      <c r="S42" s="180"/>
      <c r="T42" s="180"/>
      <c r="U42" s="180"/>
      <c r="V42" s="180"/>
      <c r="W42" s="180"/>
      <c r="X42" s="180"/>
      <c r="Y42" s="180"/>
      <c r="Z42" s="180"/>
      <c r="AA42" s="180"/>
      <c r="AB42" s="180"/>
      <c r="AC42" s="180"/>
    </row>
    <row r="43" ht="15.75" customHeight="1">
      <c r="A43" s="161">
        <v>41.0</v>
      </c>
      <c r="B43" s="167" t="s">
        <v>2032</v>
      </c>
      <c r="C43" s="160" t="s">
        <v>2258</v>
      </c>
      <c r="D43" s="167">
        <v>240.0</v>
      </c>
      <c r="E43" s="96" t="s">
        <v>2259</v>
      </c>
      <c r="F43" s="168" t="s">
        <v>2260</v>
      </c>
      <c r="G43" s="168" t="s">
        <v>2261</v>
      </c>
      <c r="H43" s="168" t="s">
        <v>2262</v>
      </c>
      <c r="I43" s="168" t="s">
        <v>2263</v>
      </c>
      <c r="J43" s="168" t="s">
        <v>2264</v>
      </c>
      <c r="K43" s="169" t="s">
        <v>384</v>
      </c>
      <c r="L43" s="170"/>
      <c r="M43" s="170"/>
      <c r="N43" s="189"/>
      <c r="O43" s="189"/>
      <c r="P43" s="180"/>
      <c r="Q43" s="180"/>
      <c r="R43" s="180"/>
      <c r="S43" s="180"/>
      <c r="T43" s="180"/>
      <c r="U43" s="180"/>
      <c r="V43" s="180"/>
      <c r="W43" s="180"/>
      <c r="X43" s="180"/>
      <c r="Y43" s="180"/>
      <c r="Z43" s="180"/>
      <c r="AA43" s="180"/>
      <c r="AB43" s="180"/>
      <c r="AC43" s="180"/>
    </row>
    <row r="44" ht="15.75" customHeight="1">
      <c r="A44" s="161">
        <v>42.0</v>
      </c>
      <c r="B44" s="167" t="s">
        <v>2032</v>
      </c>
      <c r="C44" s="160" t="s">
        <v>2265</v>
      </c>
      <c r="D44" s="167">
        <v>396.0</v>
      </c>
      <c r="E44" s="96" t="s">
        <v>2266</v>
      </c>
      <c r="F44" s="168" t="s">
        <v>2267</v>
      </c>
      <c r="G44" s="168" t="s">
        <v>2268</v>
      </c>
      <c r="H44" s="168" t="s">
        <v>2269</v>
      </c>
      <c r="I44" s="168" t="s">
        <v>2270</v>
      </c>
      <c r="J44" s="168" t="s">
        <v>2271</v>
      </c>
      <c r="K44" s="77" t="s">
        <v>480</v>
      </c>
      <c r="L44" s="170"/>
      <c r="M44" s="170"/>
      <c r="N44" s="189"/>
      <c r="O44" s="189"/>
      <c r="P44" s="180"/>
      <c r="Q44" s="180"/>
      <c r="R44" s="180"/>
      <c r="S44" s="180"/>
      <c r="T44" s="180"/>
      <c r="U44" s="180"/>
      <c r="V44" s="180"/>
      <c r="W44" s="180"/>
      <c r="X44" s="180"/>
      <c r="Y44" s="180"/>
      <c r="Z44" s="180"/>
      <c r="AA44" s="180"/>
      <c r="AB44" s="180"/>
      <c r="AC44" s="180"/>
    </row>
    <row r="45" ht="15.75" customHeight="1">
      <c r="A45" s="161">
        <v>43.0</v>
      </c>
      <c r="B45" s="167" t="s">
        <v>2032</v>
      </c>
      <c r="C45" s="160" t="s">
        <v>2272</v>
      </c>
      <c r="D45" s="167">
        <v>4.0</v>
      </c>
      <c r="E45" s="96" t="s">
        <v>2273</v>
      </c>
      <c r="F45" s="168" t="s">
        <v>2274</v>
      </c>
      <c r="G45" s="160"/>
      <c r="H45" s="160"/>
      <c r="I45" s="160"/>
      <c r="J45" s="160"/>
      <c r="K45" s="169" t="s">
        <v>727</v>
      </c>
      <c r="L45" s="170"/>
      <c r="M45" s="170"/>
      <c r="N45" s="189"/>
      <c r="O45" s="189"/>
      <c r="P45" s="180"/>
      <c r="Q45" s="180"/>
      <c r="R45" s="180"/>
      <c r="S45" s="180"/>
      <c r="T45" s="180"/>
      <c r="U45" s="180"/>
      <c r="V45" s="180"/>
      <c r="W45" s="180"/>
      <c r="X45" s="180"/>
      <c r="Y45" s="180"/>
      <c r="Z45" s="180"/>
      <c r="AA45" s="180"/>
      <c r="AB45" s="180"/>
      <c r="AC45" s="180"/>
    </row>
    <row r="46" ht="15.75" customHeight="1">
      <c r="A46" s="161">
        <v>44.0</v>
      </c>
      <c r="B46" s="167" t="s">
        <v>2032</v>
      </c>
      <c r="C46" s="160" t="s">
        <v>2275</v>
      </c>
      <c r="D46" s="167">
        <v>107.0</v>
      </c>
      <c r="E46" s="96" t="s">
        <v>2276</v>
      </c>
      <c r="F46" s="168" t="s">
        <v>2277</v>
      </c>
      <c r="G46" s="168" t="s">
        <v>2278</v>
      </c>
      <c r="H46" s="168" t="s">
        <v>2279</v>
      </c>
      <c r="I46" s="168" t="s">
        <v>2280</v>
      </c>
      <c r="J46" s="168" t="s">
        <v>1157</v>
      </c>
      <c r="K46" s="169" t="s">
        <v>727</v>
      </c>
      <c r="L46" s="170"/>
      <c r="M46" s="170"/>
      <c r="N46" s="189"/>
      <c r="O46" s="189"/>
      <c r="P46" s="180"/>
      <c r="Q46" s="180"/>
      <c r="R46" s="180"/>
      <c r="S46" s="180"/>
      <c r="T46" s="180"/>
      <c r="U46" s="180"/>
      <c r="V46" s="180"/>
      <c r="W46" s="180"/>
      <c r="X46" s="180"/>
      <c r="Y46" s="180"/>
      <c r="Z46" s="180"/>
      <c r="AA46" s="180"/>
      <c r="AB46" s="180"/>
      <c r="AC46" s="180"/>
    </row>
    <row r="47" ht="15.75" customHeight="1">
      <c r="A47" s="161">
        <v>45.0</v>
      </c>
      <c r="B47" s="167" t="s">
        <v>2032</v>
      </c>
      <c r="C47" s="160" t="s">
        <v>2281</v>
      </c>
      <c r="D47" s="167">
        <v>17.0</v>
      </c>
      <c r="E47" s="96" t="s">
        <v>2282</v>
      </c>
      <c r="F47" s="168" t="s">
        <v>2283</v>
      </c>
      <c r="G47" s="168" t="s">
        <v>2284</v>
      </c>
      <c r="H47" s="168" t="s">
        <v>2285</v>
      </c>
      <c r="I47" s="168" t="s">
        <v>2286</v>
      </c>
      <c r="J47" s="168" t="s">
        <v>2287</v>
      </c>
      <c r="K47" s="169" t="s">
        <v>1485</v>
      </c>
      <c r="L47" s="170"/>
      <c r="M47" s="170"/>
      <c r="N47" s="189"/>
      <c r="O47" s="189"/>
      <c r="P47" s="180"/>
      <c r="Q47" s="180"/>
      <c r="R47" s="180"/>
      <c r="S47" s="180"/>
      <c r="T47" s="180"/>
      <c r="U47" s="180"/>
      <c r="V47" s="180"/>
      <c r="W47" s="180"/>
      <c r="X47" s="180"/>
      <c r="Y47" s="180"/>
      <c r="Z47" s="180"/>
      <c r="AA47" s="180"/>
      <c r="AB47" s="180"/>
      <c r="AC47" s="180"/>
    </row>
    <row r="48" ht="15.75" customHeight="1">
      <c r="A48" s="161">
        <v>46.0</v>
      </c>
      <c r="B48" s="167" t="s">
        <v>2032</v>
      </c>
      <c r="C48" s="160" t="s">
        <v>2288</v>
      </c>
      <c r="D48" s="167">
        <v>4.0</v>
      </c>
      <c r="E48" s="96" t="s">
        <v>2289</v>
      </c>
      <c r="F48" s="168" t="s">
        <v>2290</v>
      </c>
      <c r="G48" s="168" t="s">
        <v>2291</v>
      </c>
      <c r="H48" s="168" t="s">
        <v>2292</v>
      </c>
      <c r="I48" s="168" t="s">
        <v>2293</v>
      </c>
      <c r="J48" s="160"/>
      <c r="K48" s="169" t="s">
        <v>7</v>
      </c>
      <c r="L48" s="170"/>
      <c r="M48" s="170"/>
      <c r="N48" s="189"/>
      <c r="O48" s="189"/>
      <c r="P48" s="180"/>
      <c r="Q48" s="180"/>
      <c r="R48" s="180"/>
      <c r="S48" s="180"/>
      <c r="T48" s="180"/>
      <c r="U48" s="180"/>
      <c r="V48" s="180"/>
      <c r="W48" s="180"/>
      <c r="X48" s="180"/>
      <c r="Y48" s="180"/>
      <c r="Z48" s="180"/>
      <c r="AA48" s="180"/>
      <c r="AB48" s="180"/>
      <c r="AC48" s="180"/>
    </row>
    <row r="49" ht="15.75" customHeight="1">
      <c r="A49" s="161">
        <v>47.0</v>
      </c>
      <c r="B49" s="167" t="s">
        <v>2032</v>
      </c>
      <c r="C49" s="160" t="s">
        <v>2294</v>
      </c>
      <c r="D49" s="167">
        <v>278.0</v>
      </c>
      <c r="E49" s="96" t="s">
        <v>2295</v>
      </c>
      <c r="F49" s="168" t="s">
        <v>1929</v>
      </c>
      <c r="G49" s="168" t="s">
        <v>2209</v>
      </c>
      <c r="H49" s="168" t="s">
        <v>2035</v>
      </c>
      <c r="I49" s="168" t="s">
        <v>2296</v>
      </c>
      <c r="J49" s="168" t="s">
        <v>2297</v>
      </c>
      <c r="K49" s="169" t="s">
        <v>480</v>
      </c>
      <c r="L49" s="170"/>
      <c r="M49" s="170"/>
      <c r="N49" s="189"/>
      <c r="O49" s="189"/>
      <c r="P49" s="180"/>
      <c r="Q49" s="180"/>
      <c r="R49" s="180"/>
      <c r="S49" s="180"/>
      <c r="T49" s="180"/>
      <c r="U49" s="180"/>
      <c r="V49" s="180"/>
      <c r="W49" s="180"/>
      <c r="X49" s="180"/>
      <c r="Y49" s="180"/>
      <c r="Z49" s="180"/>
      <c r="AA49" s="180"/>
      <c r="AB49" s="180"/>
      <c r="AC49" s="180"/>
    </row>
    <row r="50" ht="15.75" customHeight="1">
      <c r="A50" s="161">
        <v>48.0</v>
      </c>
      <c r="B50" s="167" t="s">
        <v>2032</v>
      </c>
      <c r="C50" s="160" t="s">
        <v>2298</v>
      </c>
      <c r="D50" s="167">
        <v>159.0</v>
      </c>
      <c r="E50" s="96" t="s">
        <v>2299</v>
      </c>
      <c r="F50" s="168" t="s">
        <v>2300</v>
      </c>
      <c r="G50" s="168" t="s">
        <v>2186</v>
      </c>
      <c r="H50" s="168" t="s">
        <v>2301</v>
      </c>
      <c r="I50" s="168" t="s">
        <v>2302</v>
      </c>
      <c r="J50" s="168" t="s">
        <v>2303</v>
      </c>
      <c r="K50" s="169" t="s">
        <v>7</v>
      </c>
      <c r="L50" s="170"/>
      <c r="M50" s="170"/>
      <c r="N50" s="189"/>
      <c r="O50" s="189"/>
      <c r="P50" s="180"/>
      <c r="Q50" s="180"/>
      <c r="R50" s="180"/>
      <c r="S50" s="180"/>
      <c r="T50" s="180"/>
      <c r="U50" s="180"/>
      <c r="V50" s="180"/>
      <c r="W50" s="180"/>
      <c r="X50" s="180"/>
      <c r="Y50" s="180"/>
      <c r="Z50" s="180"/>
      <c r="AA50" s="180"/>
      <c r="AB50" s="180"/>
      <c r="AC50" s="180"/>
    </row>
    <row r="51" ht="15.75" customHeight="1">
      <c r="A51" s="161">
        <v>49.0</v>
      </c>
      <c r="B51" s="167" t="s">
        <v>2032</v>
      </c>
      <c r="C51" s="160" t="s">
        <v>2304</v>
      </c>
      <c r="D51" s="167">
        <v>19.0</v>
      </c>
      <c r="E51" s="96" t="s">
        <v>2305</v>
      </c>
      <c r="F51" s="168" t="s">
        <v>2306</v>
      </c>
      <c r="G51" s="168" t="s">
        <v>2307</v>
      </c>
      <c r="H51" s="168" t="s">
        <v>2308</v>
      </c>
      <c r="I51" s="168" t="s">
        <v>2309</v>
      </c>
      <c r="J51" s="168" t="s">
        <v>2310</v>
      </c>
      <c r="K51" s="169" t="s">
        <v>727</v>
      </c>
      <c r="L51" s="170"/>
      <c r="M51" s="170"/>
      <c r="N51" s="189"/>
      <c r="O51" s="189"/>
      <c r="P51" s="180"/>
      <c r="Q51" s="180"/>
      <c r="R51" s="180"/>
      <c r="S51" s="180"/>
      <c r="T51" s="180"/>
      <c r="U51" s="180"/>
      <c r="V51" s="180"/>
      <c r="W51" s="180"/>
      <c r="X51" s="180"/>
      <c r="Y51" s="180"/>
      <c r="Z51" s="180"/>
      <c r="AA51" s="180"/>
      <c r="AB51" s="180"/>
      <c r="AC51" s="180"/>
    </row>
    <row r="52" ht="15.75" customHeight="1">
      <c r="A52" s="161">
        <v>50.0</v>
      </c>
      <c r="B52" s="167" t="s">
        <v>2032</v>
      </c>
      <c r="C52" s="160" t="s">
        <v>2311</v>
      </c>
      <c r="D52" s="167">
        <v>6.0</v>
      </c>
      <c r="E52" s="96" t="s">
        <v>2312</v>
      </c>
      <c r="F52" s="168" t="s">
        <v>2313</v>
      </c>
      <c r="G52" s="168" t="s">
        <v>2035</v>
      </c>
      <c r="H52" s="168" t="s">
        <v>587</v>
      </c>
      <c r="I52" s="168" t="s">
        <v>2036</v>
      </c>
      <c r="J52" s="168" t="s">
        <v>2037</v>
      </c>
      <c r="K52" s="77" t="s">
        <v>416</v>
      </c>
      <c r="L52" s="170"/>
      <c r="M52" s="170"/>
      <c r="N52" s="189"/>
      <c r="O52" s="189"/>
      <c r="P52" s="180"/>
      <c r="Q52" s="180"/>
      <c r="R52" s="180"/>
      <c r="S52" s="180"/>
      <c r="T52" s="180"/>
      <c r="U52" s="180"/>
      <c r="V52" s="180"/>
      <c r="W52" s="180"/>
      <c r="X52" s="180"/>
      <c r="Y52" s="180"/>
      <c r="Z52" s="180"/>
      <c r="AA52" s="180"/>
      <c r="AB52" s="180"/>
      <c r="AC52" s="180"/>
    </row>
    <row r="53" ht="15.75" customHeight="1">
      <c r="A53" s="161">
        <v>51.0</v>
      </c>
      <c r="B53" s="167" t="s">
        <v>2032</v>
      </c>
      <c r="C53" s="160" t="s">
        <v>2314</v>
      </c>
      <c r="D53" s="167">
        <v>8.0</v>
      </c>
      <c r="E53" s="96" t="s">
        <v>2315</v>
      </c>
      <c r="F53" s="168" t="s">
        <v>2316</v>
      </c>
      <c r="G53" s="168" t="s">
        <v>2317</v>
      </c>
      <c r="H53" s="168" t="s">
        <v>1585</v>
      </c>
      <c r="I53" s="168" t="s">
        <v>1135</v>
      </c>
      <c r="J53" s="168" t="s">
        <v>2318</v>
      </c>
      <c r="K53" s="77" t="s">
        <v>684</v>
      </c>
      <c r="L53" s="170"/>
      <c r="M53" s="170"/>
      <c r="N53" s="189"/>
      <c r="O53" s="189"/>
      <c r="P53" s="180"/>
      <c r="Q53" s="180"/>
      <c r="R53" s="180"/>
      <c r="S53" s="180"/>
      <c r="T53" s="180"/>
      <c r="U53" s="180"/>
      <c r="V53" s="180"/>
      <c r="W53" s="180"/>
      <c r="X53" s="180"/>
      <c r="Y53" s="180"/>
      <c r="Z53" s="180"/>
      <c r="AA53" s="180"/>
      <c r="AB53" s="180"/>
      <c r="AC53" s="180"/>
    </row>
    <row r="54" ht="15.75" customHeight="1">
      <c r="A54" s="161">
        <v>52.0</v>
      </c>
      <c r="B54" s="167" t="s">
        <v>2032</v>
      </c>
      <c r="C54" s="160" t="s">
        <v>2319</v>
      </c>
      <c r="D54" s="167">
        <v>80.0</v>
      </c>
      <c r="E54" s="96" t="s">
        <v>2320</v>
      </c>
      <c r="F54" s="168" t="s">
        <v>2321</v>
      </c>
      <c r="G54" s="168" t="s">
        <v>2322</v>
      </c>
      <c r="H54" s="168" t="s">
        <v>2323</v>
      </c>
      <c r="I54" s="168" t="s">
        <v>2324</v>
      </c>
      <c r="J54" s="168" t="s">
        <v>2325</v>
      </c>
      <c r="K54" s="169" t="s">
        <v>384</v>
      </c>
      <c r="L54" s="170"/>
      <c r="M54" s="170"/>
      <c r="N54" s="189"/>
      <c r="O54" s="189"/>
      <c r="P54" s="180"/>
      <c r="Q54" s="180"/>
      <c r="R54" s="180"/>
      <c r="S54" s="180"/>
      <c r="T54" s="180"/>
      <c r="U54" s="180"/>
      <c r="V54" s="180"/>
      <c r="W54" s="180"/>
      <c r="X54" s="180"/>
      <c r="Y54" s="180"/>
      <c r="Z54" s="180"/>
      <c r="AA54" s="180"/>
      <c r="AB54" s="180"/>
      <c r="AC54" s="180"/>
    </row>
    <row r="55" ht="15.75" customHeight="1">
      <c r="A55" s="161">
        <v>53.0</v>
      </c>
      <c r="B55" s="167" t="s">
        <v>2032</v>
      </c>
      <c r="C55" s="160" t="s">
        <v>2326</v>
      </c>
      <c r="D55" s="167">
        <v>13.0</v>
      </c>
      <c r="E55" s="96" t="s">
        <v>2327</v>
      </c>
      <c r="F55" s="168" t="s">
        <v>2328</v>
      </c>
      <c r="G55" s="168" t="s">
        <v>2329</v>
      </c>
      <c r="H55" s="168" t="s">
        <v>2330</v>
      </c>
      <c r="I55" s="168" t="s">
        <v>2331</v>
      </c>
      <c r="J55" s="168" t="s">
        <v>2332</v>
      </c>
      <c r="K55" s="169" t="s">
        <v>1768</v>
      </c>
      <c r="L55" s="170"/>
      <c r="M55" s="170"/>
      <c r="N55" s="189"/>
      <c r="O55" s="189"/>
      <c r="P55" s="180"/>
      <c r="Q55" s="180"/>
      <c r="R55" s="180"/>
      <c r="S55" s="180"/>
      <c r="T55" s="180"/>
      <c r="U55" s="180"/>
      <c r="V55" s="180"/>
      <c r="W55" s="180"/>
      <c r="X55" s="180"/>
      <c r="Y55" s="180"/>
      <c r="Z55" s="180"/>
      <c r="AA55" s="180"/>
      <c r="AB55" s="180"/>
      <c r="AC55" s="180"/>
    </row>
    <row r="56" ht="15.75" customHeight="1">
      <c r="A56" s="161">
        <v>54.0</v>
      </c>
      <c r="B56" s="167" t="s">
        <v>2032</v>
      </c>
      <c r="C56" s="160" t="s">
        <v>2333</v>
      </c>
      <c r="D56" s="167">
        <v>37.0</v>
      </c>
      <c r="E56" s="96" t="s">
        <v>2334</v>
      </c>
      <c r="F56" s="168" t="s">
        <v>2335</v>
      </c>
      <c r="G56" s="168" t="s">
        <v>2336</v>
      </c>
      <c r="H56" s="168" t="s">
        <v>2337</v>
      </c>
      <c r="I56" s="168" t="s">
        <v>2285</v>
      </c>
      <c r="J56" s="168" t="s">
        <v>2338</v>
      </c>
      <c r="K56" s="169" t="s">
        <v>1485</v>
      </c>
      <c r="L56" s="170"/>
      <c r="M56" s="170"/>
      <c r="N56" s="189"/>
      <c r="O56" s="189"/>
      <c r="P56" s="180"/>
      <c r="Q56" s="180"/>
      <c r="R56" s="180"/>
      <c r="S56" s="180"/>
      <c r="T56" s="180"/>
      <c r="U56" s="180"/>
      <c r="V56" s="180"/>
      <c r="W56" s="180"/>
      <c r="X56" s="180"/>
      <c r="Y56" s="180"/>
      <c r="Z56" s="180"/>
      <c r="AA56" s="180"/>
      <c r="AB56" s="180"/>
      <c r="AC56" s="180"/>
    </row>
    <row r="57" ht="15.75" customHeight="1">
      <c r="A57" s="161">
        <v>55.0</v>
      </c>
      <c r="B57" s="167" t="s">
        <v>2032</v>
      </c>
      <c r="C57" s="160" t="s">
        <v>2339</v>
      </c>
      <c r="D57" s="167">
        <v>33.0</v>
      </c>
      <c r="E57" s="96" t="s">
        <v>2340</v>
      </c>
      <c r="F57" s="168" t="s">
        <v>2341</v>
      </c>
      <c r="G57" s="168" t="s">
        <v>2055</v>
      </c>
      <c r="H57" s="168" t="s">
        <v>1351</v>
      </c>
      <c r="I57" s="168" t="s">
        <v>2342</v>
      </c>
      <c r="J57" s="168" t="s">
        <v>2343</v>
      </c>
      <c r="K57" s="169" t="s">
        <v>7</v>
      </c>
      <c r="L57" s="170"/>
      <c r="M57" s="170"/>
      <c r="N57" s="189"/>
      <c r="O57" s="189"/>
      <c r="P57" s="180"/>
      <c r="Q57" s="180"/>
      <c r="R57" s="180"/>
      <c r="S57" s="180"/>
      <c r="T57" s="180"/>
      <c r="U57" s="180"/>
      <c r="V57" s="180"/>
      <c r="W57" s="180"/>
      <c r="X57" s="180"/>
      <c r="Y57" s="180"/>
      <c r="Z57" s="180"/>
      <c r="AA57" s="180"/>
      <c r="AB57" s="180"/>
      <c r="AC57" s="180"/>
    </row>
    <row r="58" ht="15.75" customHeight="1">
      <c r="A58" s="161">
        <v>56.0</v>
      </c>
      <c r="B58" s="167" t="s">
        <v>2032</v>
      </c>
      <c r="C58" s="160" t="s">
        <v>2344</v>
      </c>
      <c r="D58" s="167">
        <v>69.0</v>
      </c>
      <c r="E58" s="96" t="s">
        <v>2345</v>
      </c>
      <c r="F58" s="168" t="s">
        <v>2346</v>
      </c>
      <c r="G58" s="168" t="s">
        <v>2347</v>
      </c>
      <c r="H58" s="168" t="s">
        <v>2348</v>
      </c>
      <c r="I58" s="168" t="s">
        <v>1076</v>
      </c>
      <c r="J58" s="168" t="s">
        <v>1891</v>
      </c>
      <c r="K58" s="169" t="s">
        <v>480</v>
      </c>
      <c r="L58" s="170"/>
      <c r="M58" s="170"/>
      <c r="N58" s="189"/>
      <c r="O58" s="189"/>
      <c r="P58" s="180"/>
      <c r="Q58" s="180"/>
      <c r="R58" s="180"/>
      <c r="S58" s="180"/>
      <c r="T58" s="180"/>
      <c r="U58" s="180"/>
      <c r="V58" s="180"/>
      <c r="W58" s="180"/>
      <c r="X58" s="180"/>
      <c r="Y58" s="180"/>
      <c r="Z58" s="180"/>
      <c r="AA58" s="180"/>
      <c r="AB58" s="180"/>
      <c r="AC58" s="180"/>
    </row>
    <row r="59" ht="15.75" customHeight="1">
      <c r="A59" s="161">
        <v>57.0</v>
      </c>
      <c r="B59" s="167" t="s">
        <v>2032</v>
      </c>
      <c r="C59" s="160" t="s">
        <v>2349</v>
      </c>
      <c r="D59" s="167">
        <v>60.0</v>
      </c>
      <c r="E59" s="96" t="s">
        <v>2350</v>
      </c>
      <c r="F59" s="168" t="s">
        <v>2351</v>
      </c>
      <c r="G59" s="168" t="s">
        <v>2352</v>
      </c>
      <c r="H59" s="168" t="s">
        <v>2353</v>
      </c>
      <c r="I59" s="168" t="s">
        <v>2354</v>
      </c>
      <c r="J59" s="168" t="s">
        <v>2322</v>
      </c>
      <c r="K59" s="169" t="s">
        <v>384</v>
      </c>
      <c r="L59" s="170"/>
      <c r="M59" s="170"/>
      <c r="N59" s="189"/>
      <c r="O59" s="189"/>
      <c r="P59" s="180"/>
      <c r="Q59" s="180"/>
      <c r="R59" s="180"/>
      <c r="S59" s="180"/>
      <c r="T59" s="180"/>
      <c r="U59" s="180"/>
      <c r="V59" s="180"/>
      <c r="W59" s="180"/>
      <c r="X59" s="180"/>
      <c r="Y59" s="180"/>
      <c r="Z59" s="180"/>
      <c r="AA59" s="180"/>
      <c r="AB59" s="180"/>
      <c r="AC59" s="180"/>
    </row>
    <row r="60" ht="15.75" customHeight="1">
      <c r="A60" s="67">
        <v>58.0</v>
      </c>
      <c r="B60" s="73" t="s">
        <v>2032</v>
      </c>
      <c r="C60" s="72" t="s">
        <v>2355</v>
      </c>
      <c r="D60" s="73">
        <v>26.0</v>
      </c>
      <c r="E60" s="98" t="s">
        <v>2356</v>
      </c>
      <c r="F60" s="75" t="s">
        <v>1762</v>
      </c>
      <c r="G60" s="75" t="s">
        <v>2357</v>
      </c>
      <c r="H60" s="75" t="s">
        <v>2358</v>
      </c>
      <c r="I60" s="75" t="s">
        <v>2359</v>
      </c>
      <c r="J60" s="75" t="s">
        <v>2360</v>
      </c>
      <c r="K60" s="77" t="s">
        <v>1768</v>
      </c>
      <c r="L60" s="54"/>
      <c r="M60" s="54"/>
      <c r="N60" s="105"/>
      <c r="O60" s="105"/>
      <c r="P60" s="180"/>
      <c r="Q60" s="180"/>
      <c r="R60" s="180"/>
      <c r="S60" s="180"/>
      <c r="T60" s="180"/>
      <c r="U60" s="180"/>
      <c r="V60" s="180"/>
      <c r="W60" s="180"/>
      <c r="X60" s="180"/>
      <c r="Y60" s="180"/>
      <c r="Z60" s="180"/>
      <c r="AA60" s="180"/>
      <c r="AB60" s="180"/>
      <c r="AC60" s="180"/>
    </row>
    <row r="61" ht="15.75" customHeight="1">
      <c r="A61" s="67">
        <v>59.0</v>
      </c>
      <c r="B61" s="73" t="s">
        <v>2032</v>
      </c>
      <c r="C61" s="72" t="s">
        <v>2361</v>
      </c>
      <c r="D61" s="73">
        <v>32.0</v>
      </c>
      <c r="E61" s="98" t="s">
        <v>618</v>
      </c>
      <c r="F61" s="75" t="s">
        <v>668</v>
      </c>
      <c r="G61" s="75" t="s">
        <v>2362</v>
      </c>
      <c r="H61" s="75" t="s">
        <v>2363</v>
      </c>
      <c r="I61" s="75" t="s">
        <v>2364</v>
      </c>
      <c r="J61" s="75" t="s">
        <v>2365</v>
      </c>
      <c r="K61" s="77" t="s">
        <v>1768</v>
      </c>
      <c r="L61" s="54"/>
      <c r="M61" s="54"/>
      <c r="N61" s="105"/>
      <c r="O61" s="105"/>
      <c r="P61" s="180"/>
      <c r="Q61" s="180"/>
      <c r="R61" s="180"/>
      <c r="S61" s="180"/>
      <c r="T61" s="180"/>
      <c r="U61" s="180"/>
      <c r="V61" s="180"/>
      <c r="W61" s="180"/>
      <c r="X61" s="180"/>
      <c r="Y61" s="180"/>
      <c r="Z61" s="180"/>
      <c r="AA61" s="180"/>
      <c r="AB61" s="180"/>
      <c r="AC61" s="180"/>
    </row>
    <row r="62" ht="15.75" customHeight="1">
      <c r="A62" s="161">
        <v>60.0</v>
      </c>
      <c r="B62" s="167" t="s">
        <v>2032</v>
      </c>
      <c r="C62" s="160" t="s">
        <v>2366</v>
      </c>
      <c r="D62" s="167">
        <v>52.0</v>
      </c>
      <c r="E62" s="96" t="s">
        <v>2367</v>
      </c>
      <c r="F62" s="168" t="s">
        <v>2351</v>
      </c>
      <c r="G62" s="168" t="s">
        <v>761</v>
      </c>
      <c r="H62" s="168" t="s">
        <v>2321</v>
      </c>
      <c r="I62" s="168" t="s">
        <v>763</v>
      </c>
      <c r="J62" s="168" t="s">
        <v>2368</v>
      </c>
      <c r="K62" s="77" t="s">
        <v>384</v>
      </c>
      <c r="L62" s="170"/>
      <c r="M62" s="170"/>
      <c r="N62" s="189"/>
      <c r="O62" s="189"/>
      <c r="P62" s="180"/>
      <c r="Q62" s="180"/>
      <c r="R62" s="180"/>
      <c r="S62" s="180"/>
      <c r="T62" s="180"/>
      <c r="U62" s="180"/>
      <c r="V62" s="180"/>
      <c r="W62" s="180"/>
      <c r="X62" s="180"/>
      <c r="Y62" s="180"/>
      <c r="Z62" s="180"/>
      <c r="AA62" s="180"/>
      <c r="AB62" s="180"/>
      <c r="AC62" s="180"/>
    </row>
    <row r="63" ht="15.75" customHeight="1">
      <c r="A63" s="67">
        <v>61.0</v>
      </c>
      <c r="B63" s="73" t="s">
        <v>2032</v>
      </c>
      <c r="C63" s="72" t="s">
        <v>2369</v>
      </c>
      <c r="D63" s="73">
        <v>26.0</v>
      </c>
      <c r="E63" s="98" t="s">
        <v>2370</v>
      </c>
      <c r="F63" s="75" t="s">
        <v>2371</v>
      </c>
      <c r="G63" s="75" t="s">
        <v>2372</v>
      </c>
      <c r="H63" s="75" t="s">
        <v>2373</v>
      </c>
      <c r="I63" s="75" t="s">
        <v>2374</v>
      </c>
      <c r="J63" s="75" t="s">
        <v>2375</v>
      </c>
      <c r="K63" s="77" t="s">
        <v>7</v>
      </c>
      <c r="L63" s="54"/>
      <c r="M63" s="54"/>
      <c r="N63" s="105"/>
      <c r="O63" s="105"/>
      <c r="P63" s="180"/>
      <c r="Q63" s="180"/>
      <c r="R63" s="180"/>
      <c r="S63" s="180"/>
      <c r="T63" s="180"/>
      <c r="U63" s="180"/>
      <c r="V63" s="180"/>
      <c r="W63" s="180"/>
      <c r="X63" s="180"/>
      <c r="Y63" s="180"/>
      <c r="Z63" s="180"/>
      <c r="AA63" s="180"/>
      <c r="AB63" s="180"/>
      <c r="AC63" s="180"/>
    </row>
    <row r="64" ht="15.75" customHeight="1">
      <c r="A64" s="161">
        <v>62.0</v>
      </c>
      <c r="B64" s="167" t="s">
        <v>2032</v>
      </c>
      <c r="C64" s="160" t="s">
        <v>2376</v>
      </c>
      <c r="D64" s="167">
        <v>12.0</v>
      </c>
      <c r="E64" s="96" t="s">
        <v>2377</v>
      </c>
      <c r="F64" s="168" t="s">
        <v>2245</v>
      </c>
      <c r="G64" s="168" t="s">
        <v>641</v>
      </c>
      <c r="H64" s="168" t="s">
        <v>2378</v>
      </c>
      <c r="I64" s="168" t="s">
        <v>2379</v>
      </c>
      <c r="J64" s="168" t="s">
        <v>642</v>
      </c>
      <c r="K64" s="169" t="s">
        <v>727</v>
      </c>
      <c r="L64" s="190"/>
      <c r="M64" s="190"/>
      <c r="N64" s="191"/>
      <c r="O64" s="191"/>
      <c r="P64" s="192"/>
      <c r="Q64" s="192"/>
      <c r="R64" s="192"/>
      <c r="S64" s="192"/>
      <c r="T64" s="192"/>
      <c r="U64" s="192"/>
      <c r="V64" s="192"/>
      <c r="W64" s="192"/>
      <c r="X64" s="192"/>
      <c r="Y64" s="192"/>
      <c r="Z64" s="192"/>
      <c r="AA64" s="192"/>
      <c r="AB64" s="192"/>
      <c r="AC64" s="192"/>
    </row>
    <row r="65" ht="15.75" customHeight="1">
      <c r="A65" s="161">
        <v>63.0</v>
      </c>
      <c r="B65" s="167" t="s">
        <v>2032</v>
      </c>
      <c r="C65" s="160" t="s">
        <v>2380</v>
      </c>
      <c r="D65" s="167">
        <v>83.0</v>
      </c>
      <c r="E65" s="96" t="s">
        <v>2381</v>
      </c>
      <c r="F65" s="168" t="s">
        <v>2382</v>
      </c>
      <c r="G65" s="168" t="s">
        <v>1972</v>
      </c>
      <c r="H65" s="168" t="s">
        <v>2383</v>
      </c>
      <c r="I65" s="168" t="s">
        <v>2384</v>
      </c>
      <c r="J65" s="168" t="s">
        <v>1970</v>
      </c>
      <c r="K65" s="169" t="s">
        <v>269</v>
      </c>
      <c r="L65" s="170"/>
      <c r="M65" s="170"/>
      <c r="N65" s="189"/>
      <c r="O65" s="189"/>
      <c r="P65" s="180"/>
      <c r="Q65" s="180"/>
      <c r="R65" s="180"/>
      <c r="S65" s="180"/>
      <c r="T65" s="180"/>
      <c r="U65" s="180"/>
      <c r="V65" s="180"/>
      <c r="W65" s="180"/>
      <c r="X65" s="180"/>
      <c r="Y65" s="180"/>
      <c r="Z65" s="180"/>
      <c r="AA65" s="180"/>
      <c r="AB65" s="180"/>
      <c r="AC65" s="180"/>
    </row>
    <row r="66" ht="15.75" customHeight="1">
      <c r="A66" s="161">
        <v>64.0</v>
      </c>
      <c r="B66" s="167" t="s">
        <v>2032</v>
      </c>
      <c r="C66" s="160" t="s">
        <v>2385</v>
      </c>
      <c r="D66" s="167">
        <v>40.0</v>
      </c>
      <c r="E66" s="96" t="s">
        <v>2386</v>
      </c>
      <c r="F66" s="168" t="s">
        <v>2387</v>
      </c>
      <c r="G66" s="168" t="s">
        <v>2388</v>
      </c>
      <c r="H66" s="168" t="s">
        <v>2389</v>
      </c>
      <c r="I66" s="168" t="s">
        <v>2390</v>
      </c>
      <c r="J66" s="168" t="s">
        <v>2391</v>
      </c>
      <c r="K66" s="169" t="s">
        <v>727</v>
      </c>
      <c r="L66" s="170"/>
      <c r="M66" s="170"/>
      <c r="N66" s="189"/>
      <c r="O66" s="189"/>
      <c r="P66" s="180"/>
      <c r="Q66" s="180"/>
      <c r="R66" s="180"/>
      <c r="S66" s="180"/>
      <c r="T66" s="180"/>
      <c r="U66" s="180"/>
      <c r="V66" s="180"/>
      <c r="W66" s="180"/>
      <c r="X66" s="180"/>
      <c r="Y66" s="180"/>
      <c r="Z66" s="180"/>
      <c r="AA66" s="180"/>
      <c r="AB66" s="180"/>
      <c r="AC66" s="180"/>
    </row>
    <row r="67" ht="15.75" customHeight="1">
      <c r="A67" s="161">
        <v>65.0</v>
      </c>
      <c r="B67" s="167" t="s">
        <v>2032</v>
      </c>
      <c r="C67" s="160" t="s">
        <v>2392</v>
      </c>
      <c r="D67" s="167">
        <v>46.0</v>
      </c>
      <c r="E67" s="96" t="s">
        <v>2393</v>
      </c>
      <c r="F67" s="168" t="s">
        <v>2394</v>
      </c>
      <c r="G67" s="168" t="s">
        <v>2395</v>
      </c>
      <c r="H67" s="168" t="s">
        <v>2396</v>
      </c>
      <c r="I67" s="168" t="s">
        <v>2397</v>
      </c>
      <c r="J67" s="168" t="s">
        <v>2398</v>
      </c>
      <c r="K67" s="77" t="s">
        <v>1955</v>
      </c>
      <c r="L67" s="170"/>
      <c r="M67" s="170"/>
      <c r="N67" s="189"/>
      <c r="O67" s="189"/>
      <c r="P67" s="180"/>
      <c r="Q67" s="180"/>
      <c r="R67" s="180"/>
      <c r="S67" s="180"/>
      <c r="T67" s="180"/>
      <c r="U67" s="180"/>
      <c r="V67" s="180"/>
      <c r="W67" s="180"/>
      <c r="X67" s="180"/>
      <c r="Y67" s="180"/>
      <c r="Z67" s="180"/>
      <c r="AA67" s="180"/>
      <c r="AB67" s="180"/>
      <c r="AC67" s="180"/>
    </row>
    <row r="68" ht="15.75" customHeight="1">
      <c r="A68" s="161">
        <v>66.0</v>
      </c>
      <c r="B68" s="167" t="s">
        <v>2032</v>
      </c>
      <c r="C68" s="160" t="s">
        <v>2401</v>
      </c>
      <c r="D68" s="167">
        <v>4.0</v>
      </c>
      <c r="E68" s="96" t="s">
        <v>2402</v>
      </c>
      <c r="F68" s="168" t="s">
        <v>2403</v>
      </c>
      <c r="G68" s="168" t="s">
        <v>2404</v>
      </c>
      <c r="H68" s="168" t="s">
        <v>2301</v>
      </c>
      <c r="I68" s="168" t="s">
        <v>2405</v>
      </c>
      <c r="J68" s="160"/>
      <c r="K68" s="77" t="s">
        <v>480</v>
      </c>
      <c r="L68" s="170"/>
      <c r="M68" s="170"/>
      <c r="N68" s="189"/>
      <c r="O68" s="189"/>
      <c r="P68" s="180"/>
      <c r="Q68" s="180"/>
      <c r="R68" s="180"/>
      <c r="S68" s="180"/>
      <c r="T68" s="180"/>
      <c r="U68" s="180"/>
      <c r="V68" s="180"/>
      <c r="W68" s="180"/>
      <c r="X68" s="180"/>
      <c r="Y68" s="180"/>
      <c r="Z68" s="180"/>
      <c r="AA68" s="180"/>
      <c r="AB68" s="180"/>
      <c r="AC68" s="180"/>
    </row>
    <row r="69" ht="15.75" customHeight="1">
      <c r="A69" s="161">
        <v>67.0</v>
      </c>
      <c r="B69" s="167" t="s">
        <v>2032</v>
      </c>
      <c r="C69" s="160" t="s">
        <v>2406</v>
      </c>
      <c r="D69" s="167">
        <v>58.0</v>
      </c>
      <c r="E69" s="96" t="s">
        <v>2407</v>
      </c>
      <c r="F69" s="168" t="s">
        <v>2408</v>
      </c>
      <c r="G69" s="168" t="s">
        <v>2409</v>
      </c>
      <c r="H69" s="168" t="s">
        <v>2410</v>
      </c>
      <c r="I69" s="168" t="s">
        <v>2411</v>
      </c>
      <c r="J69" s="168" t="s">
        <v>2412</v>
      </c>
      <c r="K69" s="77" t="s">
        <v>480</v>
      </c>
      <c r="L69" s="170"/>
      <c r="M69" s="170"/>
      <c r="N69" s="189"/>
      <c r="O69" s="189"/>
      <c r="P69" s="180"/>
      <c r="Q69" s="180"/>
      <c r="R69" s="180"/>
      <c r="S69" s="180"/>
      <c r="T69" s="180"/>
      <c r="U69" s="180"/>
      <c r="V69" s="180"/>
      <c r="W69" s="180"/>
      <c r="X69" s="180"/>
      <c r="Y69" s="180"/>
      <c r="Z69" s="180"/>
      <c r="AA69" s="180"/>
      <c r="AB69" s="180"/>
      <c r="AC69" s="180"/>
    </row>
    <row r="70" ht="15.75" customHeight="1">
      <c r="A70" s="161">
        <v>68.0</v>
      </c>
      <c r="B70" s="167" t="s">
        <v>2032</v>
      </c>
      <c r="C70" s="160" t="s">
        <v>2413</v>
      </c>
      <c r="D70" s="167">
        <v>410.0</v>
      </c>
      <c r="E70" s="96" t="s">
        <v>2414</v>
      </c>
      <c r="F70" s="168" t="s">
        <v>2114</v>
      </c>
      <c r="G70" s="168" t="s">
        <v>2415</v>
      </c>
      <c r="H70" s="168" t="s">
        <v>2115</v>
      </c>
      <c r="I70" s="168" t="s">
        <v>2416</v>
      </c>
      <c r="J70" s="168" t="s">
        <v>2118</v>
      </c>
      <c r="K70" s="169" t="s">
        <v>285</v>
      </c>
      <c r="L70" s="170"/>
      <c r="M70" s="170"/>
      <c r="N70" s="189"/>
      <c r="O70" s="189"/>
      <c r="P70" s="180"/>
      <c r="Q70" s="180"/>
      <c r="R70" s="180"/>
      <c r="S70" s="180"/>
      <c r="T70" s="180"/>
      <c r="U70" s="180"/>
      <c r="V70" s="180"/>
      <c r="W70" s="180"/>
      <c r="X70" s="180"/>
      <c r="Y70" s="180"/>
      <c r="Z70" s="180"/>
      <c r="AA70" s="180"/>
      <c r="AB70" s="180"/>
      <c r="AC70" s="180"/>
    </row>
    <row r="71" ht="15.75" customHeight="1">
      <c r="A71" s="161">
        <v>69.0</v>
      </c>
      <c r="B71" s="167" t="s">
        <v>2032</v>
      </c>
      <c r="C71" s="160" t="s">
        <v>2417</v>
      </c>
      <c r="D71" s="167">
        <v>24.0</v>
      </c>
      <c r="E71" s="96" t="s">
        <v>1422</v>
      </c>
      <c r="F71" s="168" t="s">
        <v>2235</v>
      </c>
      <c r="G71" s="168" t="s">
        <v>2418</v>
      </c>
      <c r="H71" s="168" t="s">
        <v>2419</v>
      </c>
      <c r="I71" s="168" t="s">
        <v>2420</v>
      </c>
      <c r="J71" s="168" t="s">
        <v>2421</v>
      </c>
      <c r="K71" s="77" t="s">
        <v>480</v>
      </c>
      <c r="L71" s="170"/>
      <c r="M71" s="170"/>
      <c r="N71" s="189"/>
      <c r="O71" s="189"/>
      <c r="P71" s="180"/>
      <c r="Q71" s="180"/>
      <c r="R71" s="180"/>
      <c r="S71" s="180"/>
      <c r="T71" s="180"/>
      <c r="U71" s="180"/>
      <c r="V71" s="180"/>
      <c r="W71" s="180"/>
      <c r="X71" s="180"/>
      <c r="Y71" s="180"/>
      <c r="Z71" s="180"/>
      <c r="AA71" s="180"/>
      <c r="AB71" s="180"/>
      <c r="AC71" s="180"/>
    </row>
    <row r="72" ht="15.75" customHeight="1">
      <c r="A72" s="161">
        <v>70.0</v>
      </c>
      <c r="B72" s="167" t="s">
        <v>2032</v>
      </c>
      <c r="C72" s="160" t="s">
        <v>2422</v>
      </c>
      <c r="D72" s="167">
        <v>239.0</v>
      </c>
      <c r="E72" s="96" t="s">
        <v>2423</v>
      </c>
      <c r="F72" s="168" t="s">
        <v>2424</v>
      </c>
      <c r="G72" s="168" t="s">
        <v>2262</v>
      </c>
      <c r="H72" s="168" t="s">
        <v>2425</v>
      </c>
      <c r="I72" s="168" t="s">
        <v>2263</v>
      </c>
      <c r="J72" s="168" t="s">
        <v>2426</v>
      </c>
      <c r="K72" s="169" t="s">
        <v>269</v>
      </c>
      <c r="L72" s="170"/>
      <c r="M72" s="170"/>
      <c r="N72" s="189"/>
      <c r="O72" s="189"/>
      <c r="P72" s="180"/>
      <c r="Q72" s="180"/>
      <c r="R72" s="180"/>
      <c r="S72" s="180"/>
      <c r="T72" s="180"/>
      <c r="U72" s="180"/>
      <c r="V72" s="180"/>
      <c r="W72" s="180"/>
      <c r="X72" s="180"/>
      <c r="Y72" s="180"/>
      <c r="Z72" s="180"/>
      <c r="AA72" s="180"/>
      <c r="AB72" s="180"/>
      <c r="AC72" s="180"/>
    </row>
    <row r="73" ht="15.75" customHeight="1">
      <c r="A73" s="161">
        <v>71.0</v>
      </c>
      <c r="B73" s="167" t="s">
        <v>2032</v>
      </c>
      <c r="C73" s="160" t="s">
        <v>2427</v>
      </c>
      <c r="D73" s="167">
        <v>2272.0</v>
      </c>
      <c r="E73" s="96" t="s">
        <v>256</v>
      </c>
      <c r="F73" s="168" t="s">
        <v>2428</v>
      </c>
      <c r="G73" s="168" t="s">
        <v>2429</v>
      </c>
      <c r="H73" s="168" t="s">
        <v>1782</v>
      </c>
      <c r="I73" s="168" t="s">
        <v>2430</v>
      </c>
      <c r="J73" s="168" t="s">
        <v>2431</v>
      </c>
      <c r="K73" s="169" t="s">
        <v>269</v>
      </c>
      <c r="L73" s="170"/>
      <c r="M73" s="170"/>
      <c r="N73" s="189"/>
      <c r="O73" s="189"/>
      <c r="P73" s="180"/>
      <c r="Q73" s="180"/>
      <c r="R73" s="180"/>
      <c r="S73" s="180"/>
      <c r="T73" s="180"/>
      <c r="U73" s="180"/>
      <c r="V73" s="180"/>
      <c r="W73" s="180"/>
      <c r="X73" s="180"/>
      <c r="Y73" s="180"/>
      <c r="Z73" s="180"/>
      <c r="AA73" s="180"/>
      <c r="AB73" s="180"/>
      <c r="AC73" s="180"/>
    </row>
    <row r="74" ht="15.75" customHeight="1">
      <c r="A74" s="161">
        <v>72.0</v>
      </c>
      <c r="B74" s="167" t="s">
        <v>2032</v>
      </c>
      <c r="C74" s="160" t="s">
        <v>2432</v>
      </c>
      <c r="D74" s="167">
        <v>5.0</v>
      </c>
      <c r="E74" s="96" t="s">
        <v>2433</v>
      </c>
      <c r="F74" s="168" t="s">
        <v>2434</v>
      </c>
      <c r="G74" s="168" t="s">
        <v>2435</v>
      </c>
      <c r="H74" s="168" t="s">
        <v>2436</v>
      </c>
      <c r="I74" s="168" t="s">
        <v>2437</v>
      </c>
      <c r="J74" s="168" t="s">
        <v>2438</v>
      </c>
      <c r="K74" s="169" t="s">
        <v>1297</v>
      </c>
      <c r="L74" s="170"/>
      <c r="M74" s="170"/>
      <c r="N74" s="189"/>
      <c r="O74" s="189"/>
      <c r="P74" s="180"/>
      <c r="Q74" s="180"/>
      <c r="R74" s="180"/>
      <c r="S74" s="180"/>
      <c r="T74" s="180"/>
      <c r="U74" s="180"/>
      <c r="V74" s="180"/>
      <c r="W74" s="180"/>
      <c r="X74" s="180"/>
      <c r="Y74" s="180"/>
      <c r="Z74" s="180"/>
      <c r="AA74" s="180"/>
      <c r="AB74" s="180"/>
      <c r="AC74" s="180"/>
    </row>
    <row r="75" ht="15.75" customHeight="1">
      <c r="A75" s="161">
        <v>73.0</v>
      </c>
      <c r="B75" s="167" t="s">
        <v>2032</v>
      </c>
      <c r="C75" s="160" t="s">
        <v>2439</v>
      </c>
      <c r="D75" s="167">
        <v>18.0</v>
      </c>
      <c r="E75" s="96" t="s">
        <v>2440</v>
      </c>
      <c r="F75" s="168" t="s">
        <v>1215</v>
      </c>
      <c r="G75" s="168" t="s">
        <v>2441</v>
      </c>
      <c r="H75" s="168" t="s">
        <v>2442</v>
      </c>
      <c r="I75" s="168" t="s">
        <v>2443</v>
      </c>
      <c r="J75" s="168" t="s">
        <v>2444</v>
      </c>
      <c r="K75" s="169" t="s">
        <v>50</v>
      </c>
      <c r="L75" s="170"/>
      <c r="M75" s="170"/>
      <c r="N75" s="189"/>
      <c r="O75" s="189"/>
      <c r="P75" s="180"/>
      <c r="Q75" s="180"/>
      <c r="R75" s="180"/>
      <c r="S75" s="180"/>
      <c r="T75" s="180"/>
      <c r="U75" s="180"/>
      <c r="V75" s="180"/>
      <c r="W75" s="180"/>
      <c r="X75" s="180"/>
      <c r="Y75" s="180"/>
      <c r="Z75" s="180"/>
      <c r="AA75" s="180"/>
      <c r="AB75" s="180"/>
      <c r="AC75" s="180"/>
    </row>
    <row r="76" ht="15.75" customHeight="1">
      <c r="A76" s="161">
        <v>74.0</v>
      </c>
      <c r="B76" s="167" t="s">
        <v>2032</v>
      </c>
      <c r="C76" s="160" t="s">
        <v>2445</v>
      </c>
      <c r="D76" s="167">
        <v>50.0</v>
      </c>
      <c r="E76" s="96" t="s">
        <v>2446</v>
      </c>
      <c r="F76" s="168" t="s">
        <v>2447</v>
      </c>
      <c r="G76" s="168" t="s">
        <v>2448</v>
      </c>
      <c r="H76" s="168" t="s">
        <v>2449</v>
      </c>
      <c r="I76" s="168" t="s">
        <v>2263</v>
      </c>
      <c r="J76" s="168" t="s">
        <v>2450</v>
      </c>
      <c r="K76" s="169" t="s">
        <v>269</v>
      </c>
      <c r="L76" s="170"/>
      <c r="M76" s="170"/>
      <c r="N76" s="189"/>
      <c r="O76" s="189"/>
      <c r="P76" s="180"/>
      <c r="Q76" s="180"/>
      <c r="R76" s="180"/>
      <c r="S76" s="180"/>
      <c r="T76" s="180"/>
      <c r="U76" s="180"/>
      <c r="V76" s="180"/>
      <c r="W76" s="180"/>
      <c r="X76" s="180"/>
      <c r="Y76" s="180"/>
      <c r="Z76" s="180"/>
      <c r="AA76" s="180"/>
      <c r="AB76" s="180"/>
      <c r="AC76" s="180"/>
    </row>
    <row r="77" ht="15.75" customHeight="1">
      <c r="A77" s="67">
        <v>75.0</v>
      </c>
      <c r="B77" s="73" t="s">
        <v>2032</v>
      </c>
      <c r="C77" s="72" t="s">
        <v>2451</v>
      </c>
      <c r="D77" s="73">
        <v>96.0</v>
      </c>
      <c r="E77" s="98" t="s">
        <v>2452</v>
      </c>
      <c r="F77" s="75" t="s">
        <v>2453</v>
      </c>
      <c r="G77" s="75" t="s">
        <v>2454</v>
      </c>
      <c r="H77" s="75" t="s">
        <v>2455</v>
      </c>
      <c r="I77" s="75" t="s">
        <v>2456</v>
      </c>
      <c r="J77" s="75" t="s">
        <v>2457</v>
      </c>
      <c r="K77" s="77" t="s">
        <v>727</v>
      </c>
      <c r="L77" s="54"/>
      <c r="M77" s="54"/>
      <c r="N77" s="105"/>
      <c r="O77" s="105"/>
      <c r="P77" s="180"/>
      <c r="Q77" s="180"/>
      <c r="R77" s="180"/>
      <c r="S77" s="180"/>
      <c r="T77" s="180"/>
      <c r="U77" s="180"/>
      <c r="V77" s="180"/>
      <c r="W77" s="180"/>
      <c r="X77" s="180"/>
      <c r="Y77" s="180"/>
      <c r="Z77" s="180"/>
      <c r="AA77" s="180"/>
      <c r="AB77" s="180"/>
      <c r="AC77" s="180"/>
    </row>
    <row r="78" ht="15.75" customHeight="1">
      <c r="A78" s="161">
        <v>76.0</v>
      </c>
      <c r="B78" s="167" t="s">
        <v>2032</v>
      </c>
      <c r="C78" s="160" t="s">
        <v>2458</v>
      </c>
      <c r="D78" s="167">
        <v>29.0</v>
      </c>
      <c r="E78" s="96" t="s">
        <v>2459</v>
      </c>
      <c r="F78" s="168" t="s">
        <v>2460</v>
      </c>
      <c r="G78" s="168" t="s">
        <v>2461</v>
      </c>
      <c r="H78" s="168" t="s">
        <v>2462</v>
      </c>
      <c r="I78" s="168" t="s">
        <v>2463</v>
      </c>
      <c r="J78" s="168" t="s">
        <v>2464</v>
      </c>
      <c r="K78" s="169" t="s">
        <v>384</v>
      </c>
      <c r="L78" s="170"/>
      <c r="M78" s="170"/>
      <c r="N78" s="189"/>
      <c r="O78" s="189"/>
      <c r="P78" s="180"/>
      <c r="Q78" s="180"/>
      <c r="R78" s="180"/>
      <c r="S78" s="180"/>
      <c r="T78" s="180"/>
      <c r="U78" s="180"/>
      <c r="V78" s="180"/>
      <c r="W78" s="180"/>
      <c r="X78" s="180"/>
      <c r="Y78" s="180"/>
      <c r="Z78" s="180"/>
      <c r="AA78" s="180"/>
      <c r="AB78" s="180"/>
      <c r="AC78" s="180"/>
    </row>
    <row r="79" ht="15.75" customHeight="1">
      <c r="A79" s="161">
        <v>77.0</v>
      </c>
      <c r="B79" s="167" t="s">
        <v>2032</v>
      </c>
      <c r="C79" s="160" t="s">
        <v>2465</v>
      </c>
      <c r="D79" s="167">
        <v>2.0</v>
      </c>
      <c r="E79" s="96" t="s">
        <v>2466</v>
      </c>
      <c r="F79" s="168" t="s">
        <v>2467</v>
      </c>
      <c r="G79" s="168" t="s">
        <v>2468</v>
      </c>
      <c r="H79" s="160"/>
      <c r="I79" s="160"/>
      <c r="J79" s="160"/>
      <c r="K79" s="169" t="s">
        <v>416</v>
      </c>
      <c r="L79" s="170"/>
      <c r="M79" s="170"/>
      <c r="N79" s="189"/>
      <c r="O79" s="189"/>
      <c r="P79" s="180"/>
      <c r="Q79" s="180"/>
      <c r="R79" s="180"/>
      <c r="S79" s="180"/>
      <c r="T79" s="180"/>
      <c r="U79" s="180"/>
      <c r="V79" s="180"/>
      <c r="W79" s="180"/>
      <c r="X79" s="180"/>
      <c r="Y79" s="180"/>
      <c r="Z79" s="180"/>
      <c r="AA79" s="180"/>
      <c r="AB79" s="180"/>
      <c r="AC79" s="180"/>
    </row>
    <row r="80" ht="15.75" customHeight="1">
      <c r="A80" s="161">
        <v>78.0</v>
      </c>
      <c r="B80" s="167" t="s">
        <v>2032</v>
      </c>
      <c r="C80" s="160" t="s">
        <v>2469</v>
      </c>
      <c r="D80" s="167">
        <v>402.0</v>
      </c>
      <c r="E80" s="96" t="s">
        <v>2470</v>
      </c>
      <c r="F80" s="168" t="s">
        <v>2267</v>
      </c>
      <c r="G80" s="168" t="s">
        <v>2471</v>
      </c>
      <c r="H80" s="168" t="s">
        <v>2472</v>
      </c>
      <c r="I80" s="168" t="s">
        <v>2270</v>
      </c>
      <c r="J80" s="168" t="s">
        <v>2473</v>
      </c>
      <c r="K80" s="77" t="s">
        <v>480</v>
      </c>
      <c r="L80" s="170"/>
      <c r="M80" s="170"/>
      <c r="N80" s="189"/>
      <c r="O80" s="189"/>
      <c r="P80" s="180"/>
      <c r="Q80" s="180"/>
      <c r="R80" s="180"/>
      <c r="S80" s="180"/>
      <c r="T80" s="180"/>
      <c r="U80" s="180"/>
      <c r="V80" s="180"/>
      <c r="W80" s="180"/>
      <c r="X80" s="180"/>
      <c r="Y80" s="180"/>
      <c r="Z80" s="180"/>
      <c r="AA80" s="180"/>
      <c r="AB80" s="180"/>
      <c r="AC80" s="180"/>
    </row>
    <row r="81" ht="15.75" customHeight="1">
      <c r="A81" s="67">
        <v>79.0</v>
      </c>
      <c r="B81" s="73" t="s">
        <v>2032</v>
      </c>
      <c r="C81" s="72" t="s">
        <v>2474</v>
      </c>
      <c r="D81" s="73">
        <v>2.0</v>
      </c>
      <c r="E81" s="98" t="s">
        <v>2475</v>
      </c>
      <c r="F81" s="75" t="s">
        <v>2476</v>
      </c>
      <c r="K81" s="77" t="s">
        <v>684</v>
      </c>
      <c r="L81" s="54"/>
      <c r="M81" s="54"/>
      <c r="N81" s="105"/>
      <c r="O81" s="105"/>
      <c r="P81" s="180"/>
      <c r="Q81" s="180"/>
      <c r="R81" s="180"/>
      <c r="S81" s="180"/>
      <c r="T81" s="180"/>
      <c r="U81" s="180"/>
      <c r="V81" s="180"/>
      <c r="W81" s="180"/>
      <c r="X81" s="180"/>
      <c r="Y81" s="180"/>
      <c r="Z81" s="180"/>
      <c r="AA81" s="180"/>
      <c r="AB81" s="180"/>
      <c r="AC81" s="180"/>
    </row>
    <row r="82" ht="15.75" customHeight="1">
      <c r="A82" s="161">
        <v>80.0</v>
      </c>
      <c r="B82" s="167" t="s">
        <v>2032</v>
      </c>
      <c r="C82" s="160" t="s">
        <v>2477</v>
      </c>
      <c r="D82" s="167">
        <v>122.0</v>
      </c>
      <c r="E82" s="96" t="s">
        <v>2478</v>
      </c>
      <c r="F82" s="168" t="s">
        <v>2479</v>
      </c>
      <c r="G82" s="168" t="s">
        <v>2480</v>
      </c>
      <c r="H82" s="168" t="s">
        <v>2481</v>
      </c>
      <c r="I82" s="168" t="s">
        <v>2096</v>
      </c>
      <c r="J82" s="168" t="s">
        <v>2482</v>
      </c>
      <c r="K82" s="77" t="s">
        <v>1955</v>
      </c>
      <c r="L82" s="170"/>
      <c r="M82" s="170"/>
      <c r="N82" s="189"/>
      <c r="O82" s="189"/>
      <c r="P82" s="180"/>
      <c r="Q82" s="180"/>
      <c r="R82" s="180"/>
      <c r="S82" s="180"/>
      <c r="T82" s="180"/>
      <c r="U82" s="180"/>
      <c r="V82" s="180"/>
      <c r="W82" s="180"/>
      <c r="X82" s="180"/>
      <c r="Y82" s="180"/>
      <c r="Z82" s="180"/>
      <c r="AA82" s="180"/>
      <c r="AB82" s="180"/>
      <c r="AC82" s="180"/>
    </row>
    <row r="83" ht="15.75" customHeight="1">
      <c r="A83" s="161">
        <v>81.0</v>
      </c>
      <c r="B83" s="167" t="s">
        <v>2032</v>
      </c>
      <c r="C83" s="160" t="s">
        <v>2483</v>
      </c>
      <c r="D83" s="167">
        <v>612.0</v>
      </c>
      <c r="E83" s="96" t="s">
        <v>2484</v>
      </c>
      <c r="F83" s="168" t="s">
        <v>2221</v>
      </c>
      <c r="G83" s="168" t="s">
        <v>2485</v>
      </c>
      <c r="H83" s="168" t="s">
        <v>2486</v>
      </c>
      <c r="I83" s="168" t="s">
        <v>2224</v>
      </c>
      <c r="J83" s="168" t="s">
        <v>2115</v>
      </c>
      <c r="K83" s="169" t="s">
        <v>269</v>
      </c>
      <c r="L83" s="170"/>
      <c r="M83" s="170"/>
      <c r="N83" s="189"/>
      <c r="O83" s="189"/>
      <c r="P83" s="180"/>
      <c r="Q83" s="180"/>
      <c r="R83" s="180"/>
      <c r="S83" s="180"/>
      <c r="T83" s="180"/>
      <c r="U83" s="180"/>
      <c r="V83" s="180"/>
      <c r="W83" s="180"/>
      <c r="X83" s="180"/>
      <c r="Y83" s="180"/>
      <c r="Z83" s="180"/>
      <c r="AA83" s="180"/>
      <c r="AB83" s="180"/>
      <c r="AC83" s="180"/>
    </row>
    <row r="84" ht="15.75" customHeight="1">
      <c r="A84" s="161">
        <v>82.0</v>
      </c>
      <c r="B84" s="167" t="s">
        <v>2032</v>
      </c>
      <c r="C84" s="160" t="s">
        <v>2487</v>
      </c>
      <c r="D84" s="167">
        <v>4.0</v>
      </c>
      <c r="E84" s="96" t="s">
        <v>2488</v>
      </c>
      <c r="F84" s="168" t="s">
        <v>2489</v>
      </c>
      <c r="G84" s="168" t="s">
        <v>2290</v>
      </c>
      <c r="H84" s="168" t="s">
        <v>2490</v>
      </c>
      <c r="I84" s="160"/>
      <c r="J84" s="160"/>
      <c r="K84" s="169" t="s">
        <v>416</v>
      </c>
      <c r="L84" s="170"/>
      <c r="M84" s="170"/>
      <c r="N84" s="189"/>
      <c r="O84" s="189"/>
      <c r="P84" s="180"/>
      <c r="Q84" s="180"/>
      <c r="R84" s="180"/>
      <c r="S84" s="180"/>
      <c r="T84" s="180"/>
      <c r="U84" s="180"/>
      <c r="V84" s="180"/>
      <c r="W84" s="180"/>
      <c r="X84" s="180"/>
      <c r="Y84" s="180"/>
      <c r="Z84" s="180"/>
      <c r="AA84" s="180"/>
      <c r="AB84" s="180"/>
      <c r="AC84" s="180"/>
    </row>
    <row r="85" ht="15.75" customHeight="1">
      <c r="A85" s="161">
        <v>83.0</v>
      </c>
      <c r="B85" s="167" t="s">
        <v>2032</v>
      </c>
      <c r="C85" s="160" t="s">
        <v>2491</v>
      </c>
      <c r="D85" s="167">
        <v>30.0</v>
      </c>
      <c r="E85" s="96" t="s">
        <v>604</v>
      </c>
      <c r="F85" s="168" t="s">
        <v>2492</v>
      </c>
      <c r="G85" s="168" t="s">
        <v>2493</v>
      </c>
      <c r="H85" s="168" t="s">
        <v>2286</v>
      </c>
      <c r="I85" s="168" t="s">
        <v>2283</v>
      </c>
      <c r="J85" s="168" t="s">
        <v>2494</v>
      </c>
      <c r="K85" s="169" t="s">
        <v>1485</v>
      </c>
      <c r="L85" s="170"/>
      <c r="M85" s="170"/>
      <c r="N85" s="189"/>
      <c r="O85" s="189"/>
      <c r="P85" s="180"/>
      <c r="Q85" s="180"/>
      <c r="R85" s="180"/>
      <c r="S85" s="180"/>
      <c r="T85" s="180"/>
      <c r="U85" s="180"/>
      <c r="V85" s="180"/>
      <c r="W85" s="180"/>
      <c r="X85" s="180"/>
      <c r="Y85" s="180"/>
      <c r="Z85" s="180"/>
      <c r="AA85" s="180"/>
      <c r="AB85" s="180"/>
      <c r="AC85" s="180"/>
    </row>
    <row r="86" ht="15.75" customHeight="1">
      <c r="A86" s="67">
        <v>84.0</v>
      </c>
      <c r="B86" s="73" t="s">
        <v>2032</v>
      </c>
      <c r="C86" s="72" t="s">
        <v>2495</v>
      </c>
      <c r="D86" s="73">
        <v>100.0</v>
      </c>
      <c r="E86" s="98" t="s">
        <v>2496</v>
      </c>
      <c r="F86" s="75" t="s">
        <v>2497</v>
      </c>
      <c r="G86" s="75" t="s">
        <v>2404</v>
      </c>
      <c r="H86" s="75" t="s">
        <v>2498</v>
      </c>
      <c r="I86" s="75" t="s">
        <v>2499</v>
      </c>
      <c r="J86" s="75" t="s">
        <v>2500</v>
      </c>
      <c r="K86" s="77" t="s">
        <v>480</v>
      </c>
      <c r="L86" s="54"/>
      <c r="M86" s="54"/>
      <c r="N86" s="105"/>
      <c r="O86" s="105"/>
      <c r="P86" s="180"/>
      <c r="Q86" s="180"/>
      <c r="R86" s="180"/>
      <c r="S86" s="180"/>
      <c r="T86" s="180"/>
      <c r="U86" s="180"/>
      <c r="V86" s="180"/>
      <c r="W86" s="180"/>
      <c r="X86" s="180"/>
      <c r="Y86" s="180"/>
      <c r="Z86" s="180"/>
      <c r="AA86" s="180"/>
      <c r="AB86" s="180"/>
      <c r="AC86" s="180"/>
    </row>
    <row r="87" ht="15.75" customHeight="1">
      <c r="A87" s="161">
        <v>85.0</v>
      </c>
      <c r="B87" s="167" t="s">
        <v>2032</v>
      </c>
      <c r="C87" s="160" t="s">
        <v>2501</v>
      </c>
      <c r="D87" s="167">
        <v>619.0</v>
      </c>
      <c r="E87" s="96" t="s">
        <v>2502</v>
      </c>
      <c r="F87" s="168" t="s">
        <v>2221</v>
      </c>
      <c r="G87" s="168" t="s">
        <v>2486</v>
      </c>
      <c r="H87" s="168" t="s">
        <v>2503</v>
      </c>
      <c r="I87" s="168" t="s">
        <v>2224</v>
      </c>
      <c r="J87" s="168" t="s">
        <v>2504</v>
      </c>
      <c r="K87" s="169" t="s">
        <v>269</v>
      </c>
      <c r="L87" s="170"/>
      <c r="M87" s="170"/>
      <c r="N87" s="189"/>
      <c r="O87" s="189"/>
      <c r="P87" s="180"/>
      <c r="Q87" s="180"/>
      <c r="R87" s="180"/>
      <c r="S87" s="180"/>
      <c r="T87" s="180"/>
      <c r="U87" s="180"/>
      <c r="V87" s="180"/>
      <c r="W87" s="180"/>
      <c r="X87" s="180"/>
      <c r="Y87" s="180"/>
      <c r="Z87" s="180"/>
      <c r="AA87" s="180"/>
      <c r="AB87" s="180"/>
      <c r="AC87" s="180"/>
    </row>
    <row r="88" ht="15.75" customHeight="1">
      <c r="A88" s="161">
        <v>86.0</v>
      </c>
      <c r="B88" s="167" t="s">
        <v>2032</v>
      </c>
      <c r="C88" s="160" t="s">
        <v>2505</v>
      </c>
      <c r="D88" s="167">
        <v>8.0</v>
      </c>
      <c r="E88" s="96" t="s">
        <v>2506</v>
      </c>
      <c r="F88" s="168" t="s">
        <v>2507</v>
      </c>
      <c r="G88" s="168" t="s">
        <v>2508</v>
      </c>
      <c r="H88" s="168" t="s">
        <v>2509</v>
      </c>
      <c r="I88" s="168" t="s">
        <v>2510</v>
      </c>
      <c r="J88" s="168" t="s">
        <v>2511</v>
      </c>
      <c r="K88" s="169" t="s">
        <v>1768</v>
      </c>
      <c r="L88" s="170"/>
      <c r="M88" s="170"/>
      <c r="N88" s="189"/>
      <c r="O88" s="189"/>
      <c r="P88" s="180"/>
      <c r="Q88" s="180"/>
      <c r="R88" s="180"/>
      <c r="S88" s="180"/>
      <c r="T88" s="180"/>
      <c r="U88" s="180"/>
      <c r="V88" s="180"/>
      <c r="W88" s="180"/>
      <c r="X88" s="180"/>
      <c r="Y88" s="180"/>
      <c r="Z88" s="180"/>
      <c r="AA88" s="180"/>
      <c r="AB88" s="180"/>
      <c r="AC88" s="180"/>
    </row>
    <row r="89" ht="15.75" customHeight="1">
      <c r="A89" s="161">
        <v>87.0</v>
      </c>
      <c r="B89" s="167" t="s">
        <v>2032</v>
      </c>
      <c r="C89" s="160" t="s">
        <v>2512</v>
      </c>
      <c r="D89" s="167">
        <v>80.0</v>
      </c>
      <c r="E89" s="96" t="s">
        <v>2513</v>
      </c>
      <c r="F89" s="168" t="s">
        <v>2514</v>
      </c>
      <c r="G89" s="168" t="s">
        <v>2515</v>
      </c>
      <c r="H89" s="168" t="s">
        <v>2516</v>
      </c>
      <c r="I89" s="168" t="s">
        <v>2517</v>
      </c>
      <c r="J89" s="168" t="s">
        <v>2267</v>
      </c>
      <c r="K89" s="169" t="s">
        <v>384</v>
      </c>
      <c r="L89" s="170"/>
      <c r="M89" s="170"/>
      <c r="N89" s="189"/>
      <c r="O89" s="189"/>
      <c r="P89" s="180"/>
      <c r="Q89" s="180"/>
      <c r="R89" s="180"/>
      <c r="S89" s="180"/>
      <c r="T89" s="180"/>
      <c r="U89" s="180"/>
      <c r="V89" s="180"/>
      <c r="W89" s="180"/>
      <c r="X89" s="180"/>
      <c r="Y89" s="180"/>
      <c r="Z89" s="180"/>
      <c r="AA89" s="180"/>
      <c r="AB89" s="180"/>
      <c r="AC89" s="180"/>
    </row>
    <row r="90" ht="15.75" customHeight="1">
      <c r="A90" s="161">
        <v>88.0</v>
      </c>
      <c r="B90" s="167" t="s">
        <v>2032</v>
      </c>
      <c r="C90" s="160" t="s">
        <v>2518</v>
      </c>
      <c r="D90" s="167">
        <v>107.0</v>
      </c>
      <c r="E90" s="96" t="s">
        <v>2519</v>
      </c>
      <c r="F90" s="168" t="s">
        <v>2382</v>
      </c>
      <c r="G90" s="168" t="s">
        <v>2520</v>
      </c>
      <c r="H90" s="168" t="s">
        <v>2521</v>
      </c>
      <c r="I90" s="168" t="s">
        <v>1970</v>
      </c>
      <c r="J90" s="168" t="s">
        <v>2522</v>
      </c>
      <c r="K90" s="169" t="s">
        <v>269</v>
      </c>
      <c r="L90" s="170"/>
      <c r="M90" s="170"/>
      <c r="N90" s="189"/>
      <c r="O90" s="189"/>
      <c r="P90" s="180"/>
      <c r="Q90" s="180"/>
      <c r="R90" s="180"/>
      <c r="S90" s="180"/>
      <c r="T90" s="180"/>
      <c r="U90" s="180"/>
      <c r="V90" s="180"/>
      <c r="W90" s="180"/>
      <c r="X90" s="180"/>
      <c r="Y90" s="180"/>
      <c r="Z90" s="180"/>
      <c r="AA90" s="180"/>
      <c r="AB90" s="180"/>
      <c r="AC90" s="180"/>
    </row>
    <row r="91" ht="15.75" customHeight="1">
      <c r="A91" s="161">
        <v>89.0</v>
      </c>
      <c r="B91" s="167" t="s">
        <v>2032</v>
      </c>
      <c r="C91" s="160" t="s">
        <v>2523</v>
      </c>
      <c r="D91" s="167">
        <v>8.0</v>
      </c>
      <c r="E91" s="96" t="s">
        <v>2524</v>
      </c>
      <c r="F91" s="168" t="s">
        <v>2525</v>
      </c>
      <c r="G91" s="168" t="s">
        <v>2526</v>
      </c>
      <c r="H91" s="168" t="s">
        <v>2527</v>
      </c>
      <c r="I91" s="168" t="s">
        <v>2245</v>
      </c>
      <c r="J91" s="168" t="s">
        <v>2037</v>
      </c>
      <c r="K91" s="77" t="s">
        <v>1955</v>
      </c>
      <c r="L91" s="170"/>
      <c r="M91" s="170"/>
      <c r="N91" s="189"/>
      <c r="O91" s="189"/>
      <c r="P91" s="180"/>
      <c r="Q91" s="180"/>
      <c r="R91" s="180"/>
      <c r="S91" s="180"/>
      <c r="T91" s="180"/>
      <c r="U91" s="180"/>
      <c r="V91" s="180"/>
      <c r="W91" s="180"/>
      <c r="X91" s="180"/>
      <c r="Y91" s="180"/>
      <c r="Z91" s="180"/>
      <c r="AA91" s="180"/>
      <c r="AB91" s="180"/>
      <c r="AC91" s="180"/>
    </row>
    <row r="92" ht="15.75" customHeight="1">
      <c r="A92" s="161">
        <v>90.0</v>
      </c>
      <c r="B92" s="167" t="s">
        <v>2032</v>
      </c>
      <c r="C92" s="160" t="s">
        <v>2528</v>
      </c>
      <c r="D92" s="167">
        <v>10.0</v>
      </c>
      <c r="E92" s="96" t="s">
        <v>2529</v>
      </c>
      <c r="F92" s="168" t="s">
        <v>2530</v>
      </c>
      <c r="G92" s="168" t="s">
        <v>2531</v>
      </c>
      <c r="H92" s="168" t="s">
        <v>2532</v>
      </c>
      <c r="I92" s="168" t="s">
        <v>2533</v>
      </c>
      <c r="J92" s="168" t="s">
        <v>2534</v>
      </c>
      <c r="K92" s="169" t="s">
        <v>7</v>
      </c>
      <c r="L92" s="170"/>
      <c r="M92" s="170"/>
      <c r="N92" s="189"/>
      <c r="O92" s="189"/>
      <c r="P92" s="180"/>
      <c r="Q92" s="180"/>
      <c r="R92" s="180"/>
      <c r="S92" s="180"/>
      <c r="T92" s="180"/>
      <c r="U92" s="180"/>
      <c r="V92" s="180"/>
      <c r="W92" s="180"/>
      <c r="X92" s="180"/>
      <c r="Y92" s="180"/>
      <c r="Z92" s="180"/>
      <c r="AA92" s="180"/>
      <c r="AB92" s="180"/>
      <c r="AC92" s="180"/>
    </row>
    <row r="93" ht="15.75" customHeight="1">
      <c r="A93" s="161">
        <v>91.0</v>
      </c>
      <c r="B93" s="167" t="s">
        <v>2032</v>
      </c>
      <c r="C93" s="160" t="s">
        <v>2535</v>
      </c>
      <c r="D93" s="167">
        <v>9.0</v>
      </c>
      <c r="E93" s="96" t="s">
        <v>2536</v>
      </c>
      <c r="F93" s="168" t="s">
        <v>2537</v>
      </c>
      <c r="G93" s="168" t="s">
        <v>2538</v>
      </c>
      <c r="H93" s="168" t="s">
        <v>2539</v>
      </c>
      <c r="I93" s="168" t="s">
        <v>2540</v>
      </c>
      <c r="J93" s="168" t="s">
        <v>2541</v>
      </c>
      <c r="K93" s="169" t="s">
        <v>1768</v>
      </c>
      <c r="L93" s="170"/>
      <c r="M93" s="170"/>
      <c r="N93" s="189"/>
      <c r="O93" s="189"/>
      <c r="P93" s="180"/>
      <c r="Q93" s="180"/>
      <c r="R93" s="180"/>
      <c r="S93" s="180"/>
      <c r="T93" s="180"/>
      <c r="U93" s="180"/>
      <c r="V93" s="180"/>
      <c r="W93" s="180"/>
      <c r="X93" s="180"/>
      <c r="Y93" s="180"/>
      <c r="Z93" s="180"/>
      <c r="AA93" s="180"/>
      <c r="AB93" s="180"/>
      <c r="AC93" s="180"/>
    </row>
    <row r="94" ht="15.75" customHeight="1">
      <c r="A94" s="161">
        <v>92.0</v>
      </c>
      <c r="B94" s="167" t="s">
        <v>2032</v>
      </c>
      <c r="C94" s="160" t="s">
        <v>2542</v>
      </c>
      <c r="D94" s="167">
        <v>605.0</v>
      </c>
      <c r="E94" s="96" t="s">
        <v>2543</v>
      </c>
      <c r="F94" s="168" t="s">
        <v>710</v>
      </c>
      <c r="G94" s="168" t="s">
        <v>2544</v>
      </c>
      <c r="H94" s="168" t="s">
        <v>2545</v>
      </c>
      <c r="I94" s="168" t="s">
        <v>1927</v>
      </c>
      <c r="J94" s="168" t="s">
        <v>2546</v>
      </c>
      <c r="K94" s="169" t="s">
        <v>480</v>
      </c>
      <c r="L94" s="170"/>
      <c r="M94" s="170"/>
      <c r="N94" s="189"/>
      <c r="O94" s="189"/>
      <c r="P94" s="180"/>
      <c r="Q94" s="180"/>
      <c r="R94" s="180"/>
      <c r="S94" s="180"/>
      <c r="T94" s="180"/>
      <c r="U94" s="180"/>
      <c r="V94" s="180"/>
      <c r="W94" s="180"/>
      <c r="X94" s="180"/>
      <c r="Y94" s="180"/>
      <c r="Z94" s="180"/>
      <c r="AA94" s="180"/>
      <c r="AB94" s="180"/>
      <c r="AC94" s="180"/>
    </row>
    <row r="95" ht="15.75" customHeight="1">
      <c r="A95" s="161">
        <v>93.0</v>
      </c>
      <c r="B95" s="167" t="s">
        <v>2032</v>
      </c>
      <c r="C95" s="160" t="s">
        <v>2547</v>
      </c>
      <c r="D95" s="167">
        <v>96.0</v>
      </c>
      <c r="E95" s="96" t="s">
        <v>2548</v>
      </c>
      <c r="F95" s="168" t="s">
        <v>2549</v>
      </c>
      <c r="G95" s="168" t="s">
        <v>1928</v>
      </c>
      <c r="H95" s="168" t="s">
        <v>2550</v>
      </c>
      <c r="I95" s="168" t="s">
        <v>2551</v>
      </c>
      <c r="J95" s="168" t="s">
        <v>798</v>
      </c>
      <c r="K95" s="169" t="s">
        <v>416</v>
      </c>
      <c r="L95" s="170"/>
      <c r="M95" s="170"/>
      <c r="N95" s="189"/>
      <c r="O95" s="189"/>
      <c r="P95" s="180"/>
      <c r="Q95" s="180"/>
      <c r="R95" s="180"/>
      <c r="S95" s="180"/>
      <c r="T95" s="180"/>
      <c r="U95" s="180"/>
      <c r="V95" s="180"/>
      <c r="W95" s="180"/>
      <c r="X95" s="180"/>
      <c r="Y95" s="180"/>
      <c r="Z95" s="180"/>
      <c r="AA95" s="180"/>
      <c r="AB95" s="180"/>
      <c r="AC95" s="180"/>
    </row>
    <row r="96" ht="15.75" customHeight="1">
      <c r="A96" s="161">
        <v>94.0</v>
      </c>
      <c r="B96" s="167" t="s">
        <v>2032</v>
      </c>
      <c r="C96" s="160" t="s">
        <v>2552</v>
      </c>
      <c r="D96" s="167">
        <v>9.0</v>
      </c>
      <c r="E96" s="96" t="s">
        <v>2553</v>
      </c>
      <c r="F96" s="168" t="s">
        <v>2554</v>
      </c>
      <c r="G96" s="168" t="s">
        <v>2555</v>
      </c>
      <c r="H96" s="168" t="s">
        <v>2556</v>
      </c>
      <c r="I96" s="168" t="s">
        <v>2557</v>
      </c>
      <c r="J96" s="168" t="s">
        <v>2558</v>
      </c>
      <c r="K96" s="169" t="s">
        <v>727</v>
      </c>
      <c r="L96" s="170"/>
      <c r="M96" s="170"/>
      <c r="N96" s="189"/>
      <c r="O96" s="189"/>
      <c r="P96" s="180"/>
      <c r="Q96" s="180"/>
      <c r="R96" s="180"/>
      <c r="S96" s="180"/>
      <c r="T96" s="180"/>
      <c r="U96" s="180"/>
      <c r="V96" s="180"/>
      <c r="W96" s="180"/>
      <c r="X96" s="180"/>
      <c r="Y96" s="180"/>
      <c r="Z96" s="180"/>
      <c r="AA96" s="180"/>
      <c r="AB96" s="180"/>
      <c r="AC96" s="180"/>
    </row>
    <row r="97" ht="15.75" customHeight="1">
      <c r="A97" s="161">
        <v>95.0</v>
      </c>
      <c r="B97" s="167" t="s">
        <v>2032</v>
      </c>
      <c r="C97" s="160" t="s">
        <v>2559</v>
      </c>
      <c r="D97" s="167">
        <v>55.0</v>
      </c>
      <c r="E97" s="96" t="s">
        <v>2560</v>
      </c>
      <c r="F97" s="168" t="s">
        <v>2561</v>
      </c>
      <c r="G97" s="168" t="s">
        <v>2562</v>
      </c>
      <c r="H97" s="168" t="s">
        <v>2563</v>
      </c>
      <c r="I97" s="168" t="s">
        <v>2564</v>
      </c>
      <c r="J97" s="168" t="s">
        <v>2565</v>
      </c>
      <c r="K97" s="169" t="s">
        <v>7</v>
      </c>
      <c r="L97" s="170"/>
      <c r="M97" s="170"/>
      <c r="N97" s="189"/>
      <c r="O97" s="189"/>
      <c r="P97" s="180"/>
      <c r="Q97" s="180"/>
      <c r="R97" s="180"/>
      <c r="S97" s="180"/>
      <c r="T97" s="180"/>
      <c r="U97" s="180"/>
      <c r="V97" s="180"/>
      <c r="W97" s="180"/>
      <c r="X97" s="180"/>
      <c r="Y97" s="180"/>
      <c r="Z97" s="180"/>
      <c r="AA97" s="180"/>
      <c r="AB97" s="180"/>
      <c r="AC97" s="180"/>
    </row>
    <row r="98" ht="15.75" customHeight="1">
      <c r="A98" s="161">
        <v>96.0</v>
      </c>
      <c r="B98" s="167" t="s">
        <v>2032</v>
      </c>
      <c r="C98" s="160" t="s">
        <v>2495</v>
      </c>
      <c r="D98" s="167">
        <v>59.0</v>
      </c>
      <c r="E98" s="96" t="s">
        <v>2566</v>
      </c>
      <c r="F98" s="168" t="s">
        <v>2497</v>
      </c>
      <c r="G98" s="168" t="s">
        <v>2404</v>
      </c>
      <c r="H98" s="168" t="s">
        <v>2498</v>
      </c>
      <c r="I98" s="168" t="s">
        <v>2499</v>
      </c>
      <c r="J98" s="168" t="s">
        <v>2500</v>
      </c>
      <c r="K98" s="169" t="s">
        <v>480</v>
      </c>
      <c r="L98" s="170"/>
      <c r="M98" s="170"/>
      <c r="N98" s="189"/>
      <c r="O98" s="189"/>
      <c r="P98" s="180"/>
      <c r="Q98" s="180"/>
      <c r="R98" s="180"/>
      <c r="S98" s="180"/>
      <c r="T98" s="180"/>
      <c r="U98" s="180"/>
      <c r="V98" s="180"/>
      <c r="W98" s="180"/>
      <c r="X98" s="180"/>
      <c r="Y98" s="180"/>
      <c r="Z98" s="180"/>
      <c r="AA98" s="180"/>
      <c r="AB98" s="180"/>
      <c r="AC98" s="180"/>
    </row>
    <row r="99" ht="15.75" customHeight="1">
      <c r="A99" s="161">
        <v>97.0</v>
      </c>
      <c r="B99" s="167" t="s">
        <v>2032</v>
      </c>
      <c r="C99" s="160" t="s">
        <v>2567</v>
      </c>
      <c r="D99" s="167">
        <v>9.0</v>
      </c>
      <c r="E99" s="96" t="s">
        <v>2568</v>
      </c>
      <c r="F99" s="168" t="s">
        <v>2569</v>
      </c>
      <c r="G99" s="168" t="s">
        <v>2099</v>
      </c>
      <c r="H99" s="168" t="s">
        <v>2570</v>
      </c>
      <c r="I99" s="168" t="s">
        <v>2098</v>
      </c>
      <c r="J99" s="168" t="s">
        <v>2571</v>
      </c>
      <c r="K99" s="169" t="s">
        <v>416</v>
      </c>
      <c r="L99" s="170"/>
      <c r="M99" s="170"/>
      <c r="N99" s="189"/>
      <c r="O99" s="189"/>
      <c r="P99" s="180"/>
      <c r="Q99" s="180"/>
      <c r="R99" s="180"/>
      <c r="S99" s="180"/>
      <c r="T99" s="180"/>
      <c r="U99" s="180"/>
      <c r="V99" s="180"/>
      <c r="W99" s="180"/>
      <c r="X99" s="180"/>
      <c r="Y99" s="180"/>
      <c r="Z99" s="180"/>
      <c r="AA99" s="180"/>
      <c r="AB99" s="180"/>
      <c r="AC99" s="180"/>
    </row>
    <row r="100" ht="15.75" customHeight="1">
      <c r="A100" s="67">
        <v>98.0</v>
      </c>
      <c r="B100" s="73" t="s">
        <v>2032</v>
      </c>
      <c r="C100" s="72" t="s">
        <v>2572</v>
      </c>
      <c r="D100" s="73">
        <v>63.0</v>
      </c>
      <c r="E100" s="98" t="s">
        <v>2573</v>
      </c>
      <c r="F100" s="75" t="s">
        <v>2124</v>
      </c>
      <c r="G100" s="75" t="s">
        <v>2574</v>
      </c>
      <c r="H100" s="75" t="s">
        <v>2575</v>
      </c>
      <c r="I100" s="75" t="s">
        <v>2092</v>
      </c>
      <c r="J100" s="75" t="s">
        <v>427</v>
      </c>
      <c r="K100" s="77" t="s">
        <v>384</v>
      </c>
      <c r="L100" s="54"/>
      <c r="M100" s="54"/>
      <c r="N100" s="105"/>
      <c r="O100" s="105"/>
      <c r="P100" s="180"/>
      <c r="Q100" s="180"/>
      <c r="R100" s="180"/>
      <c r="S100" s="180"/>
      <c r="T100" s="180"/>
      <c r="U100" s="180"/>
      <c r="V100" s="180"/>
      <c r="W100" s="180"/>
      <c r="X100" s="180"/>
      <c r="Y100" s="180"/>
      <c r="Z100" s="180"/>
      <c r="AA100" s="180"/>
      <c r="AB100" s="180"/>
      <c r="AC100" s="180"/>
    </row>
    <row r="101" ht="15.75" customHeight="1">
      <c r="A101" s="161">
        <v>99.0</v>
      </c>
      <c r="B101" s="167" t="s">
        <v>2032</v>
      </c>
      <c r="C101" s="160" t="s">
        <v>2576</v>
      </c>
      <c r="D101" s="167">
        <v>511.0</v>
      </c>
      <c r="E101" s="96" t="s">
        <v>2577</v>
      </c>
      <c r="F101" s="168" t="s">
        <v>2403</v>
      </c>
      <c r="G101" s="168" t="s">
        <v>2578</v>
      </c>
      <c r="H101" s="168" t="s">
        <v>2579</v>
      </c>
      <c r="I101" s="168" t="s">
        <v>977</v>
      </c>
      <c r="J101" s="168" t="s">
        <v>2580</v>
      </c>
      <c r="K101" s="169" t="s">
        <v>416</v>
      </c>
      <c r="L101" s="170"/>
      <c r="M101" s="170"/>
      <c r="N101" s="189"/>
      <c r="O101" s="189"/>
      <c r="P101" s="180"/>
      <c r="Q101" s="180"/>
      <c r="R101" s="180"/>
      <c r="S101" s="180"/>
      <c r="T101" s="180"/>
      <c r="U101" s="180"/>
      <c r="V101" s="180"/>
      <c r="W101" s="180"/>
      <c r="X101" s="180"/>
      <c r="Y101" s="180"/>
      <c r="Z101" s="180"/>
      <c r="AA101" s="180"/>
      <c r="AB101" s="180"/>
      <c r="AC101" s="180"/>
    </row>
    <row r="102" ht="15.75" customHeight="1">
      <c r="A102" s="161">
        <v>100.0</v>
      </c>
      <c r="B102" s="167" t="s">
        <v>2032</v>
      </c>
      <c r="C102" s="160" t="s">
        <v>2581</v>
      </c>
      <c r="D102" s="167">
        <v>73.0</v>
      </c>
      <c r="E102" s="96" t="s">
        <v>2582</v>
      </c>
      <c r="F102" s="168" t="s">
        <v>2514</v>
      </c>
      <c r="G102" s="168" t="s">
        <v>1316</v>
      </c>
      <c r="H102" s="168" t="s">
        <v>2583</v>
      </c>
      <c r="I102" s="168" t="s">
        <v>802</v>
      </c>
      <c r="J102" s="168" t="s">
        <v>952</v>
      </c>
      <c r="K102" s="169" t="s">
        <v>416</v>
      </c>
      <c r="L102" s="170"/>
      <c r="M102" s="170"/>
      <c r="N102" s="189"/>
      <c r="O102" s="189"/>
      <c r="P102" s="180"/>
      <c r="Q102" s="180"/>
      <c r="R102" s="180"/>
      <c r="S102" s="180"/>
      <c r="T102" s="180"/>
      <c r="U102" s="180"/>
      <c r="V102" s="180"/>
      <c r="W102" s="180"/>
      <c r="X102" s="180"/>
      <c r="Y102" s="180"/>
      <c r="Z102" s="180"/>
      <c r="AA102" s="180"/>
      <c r="AB102" s="180"/>
      <c r="AC102" s="180"/>
    </row>
    <row r="103" ht="15.75" customHeight="1">
      <c r="A103" s="161">
        <v>101.0</v>
      </c>
      <c r="B103" s="167" t="s">
        <v>2032</v>
      </c>
      <c r="C103" s="160" t="s">
        <v>2584</v>
      </c>
      <c r="D103" s="167">
        <v>32.0</v>
      </c>
      <c r="E103" s="96" t="s">
        <v>2585</v>
      </c>
      <c r="F103" s="168" t="s">
        <v>2586</v>
      </c>
      <c r="G103" s="168" t="s">
        <v>799</v>
      </c>
      <c r="H103" s="168" t="s">
        <v>2587</v>
      </c>
      <c r="I103" s="168" t="s">
        <v>1316</v>
      </c>
      <c r="J103" s="168" t="s">
        <v>712</v>
      </c>
      <c r="K103" s="77" t="s">
        <v>480</v>
      </c>
      <c r="L103" s="170"/>
      <c r="M103" s="170"/>
      <c r="N103" s="189"/>
      <c r="O103" s="189"/>
      <c r="P103" s="180"/>
      <c r="Q103" s="180"/>
      <c r="R103" s="180"/>
      <c r="S103" s="180"/>
      <c r="T103" s="180"/>
      <c r="U103" s="180"/>
      <c r="V103" s="180"/>
      <c r="W103" s="180"/>
      <c r="X103" s="180"/>
      <c r="Y103" s="180"/>
      <c r="Z103" s="180"/>
      <c r="AA103" s="180"/>
      <c r="AB103" s="180"/>
      <c r="AC103" s="180"/>
    </row>
    <row r="104" ht="15.75" customHeight="1">
      <c r="A104" s="161">
        <v>102.0</v>
      </c>
      <c r="B104" s="167" t="s">
        <v>2032</v>
      </c>
      <c r="C104" s="160" t="s">
        <v>2588</v>
      </c>
      <c r="D104" s="167">
        <v>478.0</v>
      </c>
      <c r="E104" s="96" t="s">
        <v>2589</v>
      </c>
      <c r="F104" s="168" t="s">
        <v>2590</v>
      </c>
      <c r="G104" s="168" t="s">
        <v>2591</v>
      </c>
      <c r="H104" s="168" t="s">
        <v>2522</v>
      </c>
      <c r="I104" s="168" t="s">
        <v>2592</v>
      </c>
      <c r="J104" s="168" t="s">
        <v>2593</v>
      </c>
      <c r="K104" s="169" t="s">
        <v>285</v>
      </c>
      <c r="L104" s="170"/>
      <c r="M104" s="170"/>
      <c r="N104" s="189"/>
      <c r="O104" s="189"/>
      <c r="P104" s="180"/>
      <c r="Q104" s="180"/>
      <c r="R104" s="180"/>
      <c r="S104" s="180"/>
      <c r="T104" s="180"/>
      <c r="U104" s="180"/>
      <c r="V104" s="180"/>
      <c r="W104" s="180"/>
      <c r="X104" s="180"/>
      <c r="Y104" s="180"/>
      <c r="Z104" s="180"/>
      <c r="AA104" s="180"/>
      <c r="AB104" s="180"/>
      <c r="AC104" s="180"/>
    </row>
    <row r="105" ht="15.75" customHeight="1">
      <c r="A105" s="161">
        <v>103.0</v>
      </c>
      <c r="B105" s="167" t="s">
        <v>2032</v>
      </c>
      <c r="C105" s="160" t="s">
        <v>2594</v>
      </c>
      <c r="D105" s="167">
        <v>44.0</v>
      </c>
      <c r="E105" s="96" t="s">
        <v>2595</v>
      </c>
      <c r="F105" s="168" t="s">
        <v>2596</v>
      </c>
      <c r="G105" s="168" t="s">
        <v>2597</v>
      </c>
      <c r="H105" s="168" t="s">
        <v>2598</v>
      </c>
      <c r="I105" s="168" t="s">
        <v>2599</v>
      </c>
      <c r="J105" s="168" t="s">
        <v>2600</v>
      </c>
      <c r="K105" s="169" t="s">
        <v>269</v>
      </c>
      <c r="L105" s="170"/>
      <c r="M105" s="170"/>
      <c r="N105" s="189"/>
      <c r="O105" s="189"/>
      <c r="P105" s="180"/>
      <c r="Q105" s="180"/>
      <c r="R105" s="180"/>
      <c r="S105" s="180"/>
      <c r="T105" s="180"/>
      <c r="U105" s="180"/>
      <c r="V105" s="180"/>
      <c r="W105" s="180"/>
      <c r="X105" s="180"/>
      <c r="Y105" s="180"/>
      <c r="Z105" s="180"/>
      <c r="AA105" s="180"/>
      <c r="AB105" s="180"/>
      <c r="AC105" s="180"/>
    </row>
    <row r="106" ht="15.75" customHeight="1">
      <c r="A106" s="161">
        <v>104.0</v>
      </c>
      <c r="B106" s="167" t="s">
        <v>2032</v>
      </c>
      <c r="C106" s="160" t="s">
        <v>2601</v>
      </c>
      <c r="D106" s="167">
        <v>5.0</v>
      </c>
      <c r="E106" s="96" t="s">
        <v>1072</v>
      </c>
      <c r="F106" s="168" t="s">
        <v>839</v>
      </c>
      <c r="G106" s="168" t="s">
        <v>2602</v>
      </c>
      <c r="H106" s="168" t="s">
        <v>1076</v>
      </c>
      <c r="I106" s="168" t="s">
        <v>841</v>
      </c>
      <c r="J106" s="160"/>
      <c r="K106" s="77" t="s">
        <v>416</v>
      </c>
      <c r="L106" s="170"/>
      <c r="M106" s="170"/>
      <c r="N106" s="189"/>
      <c r="O106" s="189"/>
      <c r="P106" s="180"/>
      <c r="Q106" s="180"/>
      <c r="R106" s="180"/>
      <c r="S106" s="180"/>
      <c r="T106" s="180"/>
      <c r="U106" s="180"/>
      <c r="V106" s="180"/>
      <c r="W106" s="180"/>
      <c r="X106" s="180"/>
      <c r="Y106" s="180"/>
      <c r="Z106" s="180"/>
      <c r="AA106" s="180"/>
      <c r="AB106" s="180"/>
      <c r="AC106" s="180"/>
    </row>
    <row r="107" ht="15.75" customHeight="1">
      <c r="A107" s="161">
        <v>105.0</v>
      </c>
      <c r="B107" s="167" t="s">
        <v>2032</v>
      </c>
      <c r="C107" s="160" t="s">
        <v>2603</v>
      </c>
      <c r="D107" s="167">
        <v>9.0</v>
      </c>
      <c r="E107" s="96" t="s">
        <v>2604</v>
      </c>
      <c r="F107" s="168" t="s">
        <v>2605</v>
      </c>
      <c r="G107" s="168" t="s">
        <v>2606</v>
      </c>
      <c r="H107" s="168" t="s">
        <v>2607</v>
      </c>
      <c r="I107" s="168" t="s">
        <v>2608</v>
      </c>
      <c r="J107" s="168" t="s">
        <v>2375</v>
      </c>
      <c r="K107" s="169" t="s">
        <v>727</v>
      </c>
      <c r="L107" s="170"/>
      <c r="M107" s="170"/>
      <c r="N107" s="189"/>
      <c r="O107" s="189"/>
      <c r="P107" s="180"/>
      <c r="Q107" s="180"/>
      <c r="R107" s="180"/>
      <c r="S107" s="180"/>
      <c r="T107" s="180"/>
      <c r="U107" s="180"/>
      <c r="V107" s="180"/>
      <c r="W107" s="180"/>
      <c r="X107" s="180"/>
      <c r="Y107" s="180"/>
      <c r="Z107" s="180"/>
      <c r="AA107" s="180"/>
      <c r="AB107" s="180"/>
      <c r="AC107" s="180"/>
    </row>
    <row r="108" ht="15.75" customHeight="1">
      <c r="A108" s="161">
        <v>106.0</v>
      </c>
      <c r="B108" s="167" t="s">
        <v>2032</v>
      </c>
      <c r="C108" s="160" t="s">
        <v>2609</v>
      </c>
      <c r="D108" s="167">
        <v>5.0</v>
      </c>
      <c r="E108" s="96" t="s">
        <v>2610</v>
      </c>
      <c r="F108" s="168" t="s">
        <v>1625</v>
      </c>
      <c r="G108" s="168" t="s">
        <v>2611</v>
      </c>
      <c r="H108" s="168" t="s">
        <v>2612</v>
      </c>
      <c r="I108" s="168" t="s">
        <v>2613</v>
      </c>
      <c r="J108" s="168" t="s">
        <v>2302</v>
      </c>
      <c r="K108" s="169" t="s">
        <v>7</v>
      </c>
      <c r="L108" s="170"/>
      <c r="M108" s="170"/>
      <c r="N108" s="189"/>
      <c r="O108" s="189"/>
      <c r="P108" s="180"/>
      <c r="Q108" s="180"/>
      <c r="R108" s="180"/>
      <c r="S108" s="180"/>
      <c r="T108" s="180"/>
      <c r="U108" s="180"/>
      <c r="V108" s="180"/>
      <c r="W108" s="180"/>
      <c r="X108" s="180"/>
      <c r="Y108" s="180"/>
      <c r="Z108" s="180"/>
      <c r="AA108" s="180"/>
      <c r="AB108" s="180"/>
      <c r="AC108" s="180"/>
    </row>
    <row r="109" ht="15.75" customHeight="1">
      <c r="A109" s="161">
        <v>107.0</v>
      </c>
      <c r="B109" s="167" t="s">
        <v>2032</v>
      </c>
      <c r="C109" s="160" t="s">
        <v>2614</v>
      </c>
      <c r="D109" s="167">
        <v>6.0</v>
      </c>
      <c r="E109" s="96" t="s">
        <v>2615</v>
      </c>
      <c r="F109" s="168" t="s">
        <v>2616</v>
      </c>
      <c r="G109" s="168" t="s">
        <v>1434</v>
      </c>
      <c r="H109" s="168" t="s">
        <v>2617</v>
      </c>
      <c r="I109" s="168" t="s">
        <v>2618</v>
      </c>
      <c r="J109" s="168" t="s">
        <v>2619</v>
      </c>
      <c r="K109" s="169" t="s">
        <v>7</v>
      </c>
      <c r="L109" s="170"/>
      <c r="M109" s="170"/>
      <c r="N109" s="189"/>
      <c r="O109" s="189"/>
      <c r="P109" s="180"/>
      <c r="Q109" s="180"/>
      <c r="R109" s="180"/>
      <c r="S109" s="180"/>
      <c r="T109" s="180"/>
      <c r="U109" s="180"/>
      <c r="V109" s="180"/>
      <c r="W109" s="180"/>
      <c r="X109" s="180"/>
      <c r="Y109" s="180"/>
      <c r="Z109" s="180"/>
      <c r="AA109" s="180"/>
      <c r="AB109" s="180"/>
      <c r="AC109" s="180"/>
    </row>
    <row r="110" ht="15.75" customHeight="1">
      <c r="A110" s="161">
        <v>108.0</v>
      </c>
      <c r="B110" s="167" t="s">
        <v>2032</v>
      </c>
      <c r="C110" s="160" t="s">
        <v>2620</v>
      </c>
      <c r="D110" s="167">
        <v>2.0</v>
      </c>
      <c r="E110" s="96" t="s">
        <v>2621</v>
      </c>
      <c r="F110" s="168" t="s">
        <v>2197</v>
      </c>
      <c r="G110" s="168" t="s">
        <v>1713</v>
      </c>
      <c r="H110" s="160"/>
      <c r="I110" s="160"/>
      <c r="J110" s="160"/>
      <c r="K110" s="77" t="s">
        <v>1199</v>
      </c>
      <c r="L110" s="170"/>
      <c r="M110" s="170"/>
      <c r="N110" s="189"/>
      <c r="O110" s="189"/>
      <c r="P110" s="180"/>
      <c r="Q110" s="180"/>
      <c r="R110" s="180"/>
      <c r="S110" s="180"/>
      <c r="T110" s="180"/>
      <c r="U110" s="180"/>
      <c r="V110" s="180"/>
      <c r="W110" s="180"/>
      <c r="X110" s="180"/>
      <c r="Y110" s="180"/>
      <c r="Z110" s="180"/>
      <c r="AA110" s="180"/>
      <c r="AB110" s="180"/>
      <c r="AC110" s="180"/>
    </row>
    <row r="111" ht="15.75" customHeight="1">
      <c r="A111" s="161">
        <v>109.0</v>
      </c>
      <c r="B111" s="167" t="s">
        <v>2032</v>
      </c>
      <c r="C111" s="160" t="s">
        <v>2622</v>
      </c>
      <c r="D111" s="167">
        <v>99.0</v>
      </c>
      <c r="E111" s="96" t="s">
        <v>2623</v>
      </c>
      <c r="F111" s="168" t="s">
        <v>2616</v>
      </c>
      <c r="G111" s="168" t="s">
        <v>2624</v>
      </c>
      <c r="H111" s="168" t="s">
        <v>2625</v>
      </c>
      <c r="I111" s="168" t="s">
        <v>825</v>
      </c>
      <c r="J111" s="168" t="s">
        <v>2626</v>
      </c>
      <c r="K111" s="169" t="s">
        <v>7</v>
      </c>
      <c r="L111" s="170"/>
      <c r="M111" s="170"/>
      <c r="N111" s="189"/>
      <c r="O111" s="189"/>
      <c r="P111" s="180"/>
      <c r="Q111" s="180"/>
      <c r="R111" s="180"/>
      <c r="S111" s="180"/>
      <c r="T111" s="180"/>
      <c r="U111" s="180"/>
      <c r="V111" s="180"/>
      <c r="W111" s="180"/>
      <c r="X111" s="180"/>
      <c r="Y111" s="180"/>
      <c r="Z111" s="180"/>
      <c r="AA111" s="180"/>
      <c r="AB111" s="180"/>
      <c r="AC111" s="180"/>
    </row>
    <row r="112" ht="15.75" customHeight="1">
      <c r="A112" s="67">
        <v>110.0</v>
      </c>
      <c r="B112" s="73" t="s">
        <v>2032</v>
      </c>
      <c r="C112" s="72" t="s">
        <v>2627</v>
      </c>
      <c r="D112" s="73">
        <v>32.0</v>
      </c>
      <c r="E112" s="98" t="s">
        <v>2628</v>
      </c>
      <c r="F112" s="75" t="s">
        <v>1565</v>
      </c>
      <c r="G112" s="75" t="s">
        <v>2629</v>
      </c>
      <c r="H112" s="75" t="s">
        <v>2630</v>
      </c>
      <c r="I112" s="75" t="s">
        <v>2631</v>
      </c>
      <c r="J112" s="75" t="s">
        <v>2632</v>
      </c>
      <c r="K112" s="77" t="s">
        <v>50</v>
      </c>
      <c r="L112" s="54"/>
      <c r="M112" s="54"/>
      <c r="N112" s="105"/>
      <c r="O112" s="105"/>
      <c r="P112" s="180"/>
      <c r="Q112" s="180"/>
      <c r="R112" s="180"/>
      <c r="S112" s="180"/>
      <c r="T112" s="180"/>
      <c r="U112" s="180"/>
      <c r="V112" s="180"/>
      <c r="W112" s="180"/>
      <c r="X112" s="180"/>
      <c r="Y112" s="180"/>
      <c r="Z112" s="180"/>
      <c r="AA112" s="180"/>
      <c r="AB112" s="180"/>
      <c r="AC112" s="180"/>
    </row>
    <row r="113" ht="15.75" customHeight="1">
      <c r="A113" s="161">
        <v>111.0</v>
      </c>
      <c r="B113" s="167" t="s">
        <v>2032</v>
      </c>
      <c r="C113" s="160" t="s">
        <v>2633</v>
      </c>
      <c r="D113" s="167">
        <v>73.0</v>
      </c>
      <c r="E113" s="96" t="s">
        <v>2634</v>
      </c>
      <c r="F113" s="168" t="s">
        <v>2354</v>
      </c>
      <c r="G113" s="168" t="s">
        <v>2635</v>
      </c>
      <c r="H113" s="168" t="s">
        <v>2636</v>
      </c>
      <c r="I113" s="168" t="s">
        <v>2637</v>
      </c>
      <c r="J113" s="168" t="s">
        <v>2638</v>
      </c>
      <c r="K113" s="169" t="s">
        <v>7</v>
      </c>
      <c r="L113" s="170"/>
      <c r="M113" s="170"/>
      <c r="N113" s="189"/>
      <c r="O113" s="189"/>
      <c r="P113" s="180"/>
      <c r="Q113" s="180"/>
      <c r="R113" s="180"/>
      <c r="S113" s="180"/>
      <c r="T113" s="180"/>
      <c r="U113" s="180"/>
      <c r="V113" s="180"/>
      <c r="W113" s="180"/>
      <c r="X113" s="180"/>
      <c r="Y113" s="180"/>
      <c r="Z113" s="180"/>
      <c r="AA113" s="180"/>
      <c r="AB113" s="180"/>
      <c r="AC113" s="180"/>
    </row>
    <row r="114" ht="15.75" customHeight="1">
      <c r="A114" s="161">
        <v>112.0</v>
      </c>
      <c r="B114" s="167" t="s">
        <v>2032</v>
      </c>
      <c r="C114" s="160" t="s">
        <v>2639</v>
      </c>
      <c r="D114" s="167">
        <v>20.0</v>
      </c>
      <c r="E114" s="96" t="s">
        <v>2640</v>
      </c>
      <c r="F114" s="168" t="s">
        <v>976</v>
      </c>
      <c r="G114" s="168" t="s">
        <v>2641</v>
      </c>
      <c r="H114" s="168" t="s">
        <v>977</v>
      </c>
      <c r="I114" s="168" t="s">
        <v>2346</v>
      </c>
      <c r="J114" s="160"/>
      <c r="K114" s="77" t="s">
        <v>480</v>
      </c>
      <c r="L114" s="170"/>
      <c r="M114" s="170"/>
      <c r="N114" s="189"/>
      <c r="O114" s="189"/>
      <c r="P114" s="180"/>
      <c r="Q114" s="180"/>
      <c r="R114" s="180"/>
      <c r="S114" s="180"/>
      <c r="T114" s="180"/>
      <c r="U114" s="180"/>
      <c r="V114" s="180"/>
      <c r="W114" s="180"/>
      <c r="X114" s="180"/>
      <c r="Y114" s="180"/>
      <c r="Z114" s="180"/>
      <c r="AA114" s="180"/>
      <c r="AB114" s="180"/>
      <c r="AC114" s="180"/>
    </row>
    <row r="115" ht="15.75" customHeight="1">
      <c r="A115" s="161">
        <v>113.0</v>
      </c>
      <c r="B115" s="167" t="s">
        <v>2032</v>
      </c>
      <c r="C115" s="160" t="s">
        <v>2642</v>
      </c>
      <c r="D115" s="167">
        <v>16.0</v>
      </c>
      <c r="E115" s="96" t="s">
        <v>2643</v>
      </c>
      <c r="F115" s="168" t="s">
        <v>2111</v>
      </c>
      <c r="G115" s="168" t="s">
        <v>2644</v>
      </c>
      <c r="H115" s="168" t="s">
        <v>713</v>
      </c>
      <c r="I115" s="168" t="s">
        <v>1783</v>
      </c>
      <c r="J115" s="168" t="s">
        <v>2110</v>
      </c>
      <c r="K115" s="169" t="s">
        <v>416</v>
      </c>
      <c r="L115" s="170"/>
      <c r="M115" s="170"/>
      <c r="N115" s="189"/>
      <c r="O115" s="189"/>
      <c r="P115" s="180"/>
      <c r="Q115" s="180"/>
      <c r="R115" s="180"/>
      <c r="S115" s="180"/>
      <c r="T115" s="180"/>
      <c r="U115" s="180"/>
      <c r="V115" s="180"/>
      <c r="W115" s="180"/>
      <c r="X115" s="180"/>
      <c r="Y115" s="180"/>
      <c r="Z115" s="180"/>
      <c r="AA115" s="180"/>
      <c r="AB115" s="180"/>
      <c r="AC115" s="180"/>
    </row>
    <row r="116" ht="15.75" customHeight="1">
      <c r="A116" s="161">
        <v>114.0</v>
      </c>
      <c r="B116" s="167" t="s">
        <v>2032</v>
      </c>
      <c r="C116" s="160" t="s">
        <v>2645</v>
      </c>
      <c r="D116" s="167">
        <v>2.0</v>
      </c>
      <c r="E116" s="96" t="s">
        <v>2646</v>
      </c>
      <c r="F116" s="168" t="s">
        <v>2647</v>
      </c>
      <c r="G116" s="168" t="s">
        <v>2648</v>
      </c>
      <c r="H116" s="160"/>
      <c r="I116" s="160"/>
      <c r="J116" s="160"/>
      <c r="K116" s="169" t="s">
        <v>727</v>
      </c>
      <c r="L116" s="170"/>
      <c r="M116" s="170"/>
      <c r="N116" s="189"/>
      <c r="O116" s="189"/>
      <c r="P116" s="180"/>
      <c r="Q116" s="180"/>
      <c r="R116" s="180"/>
      <c r="S116" s="180"/>
      <c r="T116" s="180"/>
      <c r="U116" s="180"/>
      <c r="V116" s="180"/>
      <c r="W116" s="180"/>
      <c r="X116" s="180"/>
      <c r="Y116" s="180"/>
      <c r="Z116" s="180"/>
      <c r="AA116" s="180"/>
      <c r="AB116" s="180"/>
      <c r="AC116" s="180"/>
    </row>
    <row r="117" ht="15.75" customHeight="1">
      <c r="A117" s="161">
        <v>115.0</v>
      </c>
      <c r="B117" s="167" t="s">
        <v>2032</v>
      </c>
      <c r="C117" s="160" t="s">
        <v>2649</v>
      </c>
      <c r="D117" s="167">
        <v>127.0</v>
      </c>
      <c r="E117" s="96" t="s">
        <v>2650</v>
      </c>
      <c r="F117" s="168" t="s">
        <v>710</v>
      </c>
      <c r="G117" s="168" t="s">
        <v>2067</v>
      </c>
      <c r="H117" s="168" t="s">
        <v>2516</v>
      </c>
      <c r="I117" s="168" t="s">
        <v>2651</v>
      </c>
      <c r="J117" s="168" t="s">
        <v>2652</v>
      </c>
      <c r="K117" s="77" t="s">
        <v>480</v>
      </c>
      <c r="L117" s="170"/>
      <c r="M117" s="170"/>
      <c r="N117" s="189"/>
      <c r="O117" s="189"/>
      <c r="P117" s="180"/>
      <c r="Q117" s="180"/>
      <c r="R117" s="180"/>
      <c r="S117" s="180"/>
      <c r="T117" s="180"/>
      <c r="U117" s="180"/>
      <c r="V117" s="180"/>
      <c r="W117" s="180"/>
      <c r="X117" s="180"/>
      <c r="Y117" s="180"/>
      <c r="Z117" s="180"/>
      <c r="AA117" s="180"/>
      <c r="AB117" s="180"/>
      <c r="AC117" s="180"/>
    </row>
    <row r="118" ht="15.75" customHeight="1">
      <c r="A118" s="161">
        <v>116.0</v>
      </c>
      <c r="B118" s="167" t="s">
        <v>2032</v>
      </c>
      <c r="C118" s="160" t="s">
        <v>2653</v>
      </c>
      <c r="D118" s="167">
        <v>81.0</v>
      </c>
      <c r="E118" s="96" t="s">
        <v>2654</v>
      </c>
      <c r="F118" s="168" t="s">
        <v>2655</v>
      </c>
      <c r="G118" s="168" t="s">
        <v>2656</v>
      </c>
      <c r="H118" s="168" t="s">
        <v>2657</v>
      </c>
      <c r="I118" s="168" t="s">
        <v>2658</v>
      </c>
      <c r="J118" s="168" t="s">
        <v>2456</v>
      </c>
      <c r="K118" s="169" t="s">
        <v>384</v>
      </c>
      <c r="L118" s="170"/>
      <c r="M118" s="170"/>
      <c r="N118" s="189"/>
      <c r="O118" s="189"/>
      <c r="P118" s="180"/>
      <c r="Q118" s="180"/>
      <c r="R118" s="180"/>
      <c r="S118" s="180"/>
      <c r="T118" s="180"/>
      <c r="U118" s="180"/>
      <c r="V118" s="180"/>
      <c r="W118" s="180"/>
      <c r="X118" s="180"/>
      <c r="Y118" s="180"/>
      <c r="Z118" s="180"/>
      <c r="AA118" s="180"/>
      <c r="AB118" s="180"/>
      <c r="AC118" s="180"/>
    </row>
    <row r="119" ht="15.75" customHeight="1">
      <c r="A119" s="161">
        <v>117.0</v>
      </c>
      <c r="B119" s="167" t="s">
        <v>2032</v>
      </c>
      <c r="C119" s="160" t="s">
        <v>2659</v>
      </c>
      <c r="D119" s="167">
        <v>78.0</v>
      </c>
      <c r="E119" s="96" t="s">
        <v>516</v>
      </c>
      <c r="F119" s="168" t="s">
        <v>2660</v>
      </c>
      <c r="G119" s="168" t="s">
        <v>2661</v>
      </c>
      <c r="H119" s="168" t="s">
        <v>2662</v>
      </c>
      <c r="I119" s="168" t="s">
        <v>2663</v>
      </c>
      <c r="J119" s="168" t="s">
        <v>2664</v>
      </c>
      <c r="K119" s="169" t="s">
        <v>727</v>
      </c>
      <c r="L119" s="170"/>
      <c r="M119" s="170"/>
      <c r="N119" s="189"/>
      <c r="O119" s="189"/>
      <c r="P119" s="180"/>
      <c r="Q119" s="180"/>
      <c r="R119" s="180"/>
      <c r="S119" s="180"/>
      <c r="T119" s="180"/>
      <c r="U119" s="180"/>
      <c r="V119" s="180"/>
      <c r="W119" s="180"/>
      <c r="X119" s="180"/>
      <c r="Y119" s="180"/>
      <c r="Z119" s="180"/>
      <c r="AA119" s="180"/>
      <c r="AB119" s="180"/>
      <c r="AC119" s="180"/>
    </row>
    <row r="120" ht="15.75" customHeight="1">
      <c r="A120" s="161">
        <v>118.0</v>
      </c>
      <c r="B120" s="167" t="s">
        <v>2032</v>
      </c>
      <c r="C120" s="160" t="s">
        <v>2665</v>
      </c>
      <c r="D120" s="167">
        <v>2.0</v>
      </c>
      <c r="E120" s="96" t="s">
        <v>2666</v>
      </c>
      <c r="F120" s="168" t="s">
        <v>2629</v>
      </c>
      <c r="G120" s="168" t="s">
        <v>2667</v>
      </c>
      <c r="H120" s="160"/>
      <c r="I120" s="160"/>
      <c r="J120" s="160"/>
      <c r="K120" s="169" t="s">
        <v>50</v>
      </c>
      <c r="L120" s="170"/>
      <c r="M120" s="170"/>
      <c r="N120" s="189"/>
      <c r="O120" s="189"/>
      <c r="P120" s="180"/>
      <c r="Q120" s="180"/>
      <c r="R120" s="180"/>
      <c r="S120" s="180"/>
      <c r="T120" s="180"/>
      <c r="U120" s="180"/>
      <c r="V120" s="180"/>
      <c r="W120" s="180"/>
      <c r="X120" s="180"/>
      <c r="Y120" s="180"/>
      <c r="Z120" s="180"/>
      <c r="AA120" s="180"/>
      <c r="AB120" s="180"/>
      <c r="AC120" s="180"/>
    </row>
    <row r="121" ht="15.75" customHeight="1">
      <c r="A121" s="161">
        <v>119.0</v>
      </c>
      <c r="B121" s="167" t="s">
        <v>2032</v>
      </c>
      <c r="C121" s="160" t="s">
        <v>2668</v>
      </c>
      <c r="D121" s="167">
        <v>279.0</v>
      </c>
      <c r="E121" s="96" t="s">
        <v>2669</v>
      </c>
      <c r="F121" s="168" t="s">
        <v>2670</v>
      </c>
      <c r="G121" s="168" t="s">
        <v>2116</v>
      </c>
      <c r="H121" s="168" t="s">
        <v>2671</v>
      </c>
      <c r="I121" s="168" t="s">
        <v>2672</v>
      </c>
      <c r="J121" s="168" t="s">
        <v>2673</v>
      </c>
      <c r="K121" s="169" t="s">
        <v>384</v>
      </c>
      <c r="L121" s="170"/>
      <c r="M121" s="170"/>
      <c r="N121" s="189"/>
      <c r="O121" s="189"/>
      <c r="P121" s="180"/>
      <c r="Q121" s="180"/>
      <c r="R121" s="180"/>
      <c r="S121" s="180"/>
      <c r="T121" s="180"/>
      <c r="U121" s="180"/>
      <c r="V121" s="180"/>
      <c r="W121" s="180"/>
      <c r="X121" s="180"/>
      <c r="Y121" s="180"/>
      <c r="Z121" s="180"/>
      <c r="AA121" s="180"/>
      <c r="AB121" s="180"/>
      <c r="AC121" s="180"/>
    </row>
    <row r="122" ht="15.75" customHeight="1">
      <c r="A122" s="161">
        <v>120.0</v>
      </c>
      <c r="B122" s="167" t="s">
        <v>2032</v>
      </c>
      <c r="C122" s="160" t="s">
        <v>2674</v>
      </c>
      <c r="D122" s="167">
        <v>129.0</v>
      </c>
      <c r="E122" s="96" t="s">
        <v>2675</v>
      </c>
      <c r="F122" s="168" t="s">
        <v>2676</v>
      </c>
      <c r="G122" s="168" t="s">
        <v>2677</v>
      </c>
      <c r="H122" s="168" t="s">
        <v>2678</v>
      </c>
      <c r="I122" s="168" t="s">
        <v>2424</v>
      </c>
      <c r="J122" s="168" t="s">
        <v>2679</v>
      </c>
      <c r="K122" s="169" t="s">
        <v>285</v>
      </c>
      <c r="L122" s="170"/>
      <c r="M122" s="170"/>
      <c r="N122" s="189"/>
      <c r="O122" s="189"/>
      <c r="P122" s="180"/>
      <c r="Q122" s="180"/>
      <c r="R122" s="180"/>
      <c r="S122" s="180"/>
      <c r="T122" s="180"/>
      <c r="U122" s="180"/>
      <c r="V122" s="180"/>
      <c r="W122" s="180"/>
      <c r="X122" s="180"/>
      <c r="Y122" s="180"/>
      <c r="Z122" s="180"/>
      <c r="AA122" s="180"/>
      <c r="AB122" s="180"/>
      <c r="AC122" s="180"/>
    </row>
    <row r="123" ht="15.75" customHeight="1">
      <c r="A123" s="161">
        <v>121.0</v>
      </c>
      <c r="B123" s="167" t="s">
        <v>2032</v>
      </c>
      <c r="C123" s="160" t="s">
        <v>2680</v>
      </c>
      <c r="D123" s="167">
        <v>6.0</v>
      </c>
      <c r="E123" s="96" t="s">
        <v>2681</v>
      </c>
      <c r="F123" s="168" t="s">
        <v>2682</v>
      </c>
      <c r="G123" s="168" t="s">
        <v>2683</v>
      </c>
      <c r="H123" s="168" t="s">
        <v>2684</v>
      </c>
      <c r="I123" s="168" t="s">
        <v>2685</v>
      </c>
      <c r="J123" s="168" t="s">
        <v>2686</v>
      </c>
      <c r="K123" s="169" t="s">
        <v>50</v>
      </c>
      <c r="L123" s="170"/>
      <c r="M123" s="170"/>
      <c r="N123" s="189"/>
      <c r="O123" s="189"/>
      <c r="P123" s="180"/>
      <c r="Q123" s="180"/>
      <c r="R123" s="180"/>
      <c r="S123" s="180"/>
      <c r="T123" s="180"/>
      <c r="U123" s="180"/>
      <c r="V123" s="180"/>
      <c r="W123" s="180"/>
      <c r="X123" s="180"/>
      <c r="Y123" s="180"/>
      <c r="Z123" s="180"/>
      <c r="AA123" s="180"/>
      <c r="AB123" s="180"/>
      <c r="AC123" s="180"/>
    </row>
    <row r="124" ht="15.75" customHeight="1">
      <c r="A124" s="161">
        <v>122.0</v>
      </c>
      <c r="B124" s="167" t="s">
        <v>2032</v>
      </c>
      <c r="C124" s="160" t="s">
        <v>2687</v>
      </c>
      <c r="D124" s="167">
        <v>2.0</v>
      </c>
      <c r="E124" s="96" t="s">
        <v>2688</v>
      </c>
      <c r="F124" s="168" t="s">
        <v>1689</v>
      </c>
      <c r="G124" s="160"/>
      <c r="H124" s="160"/>
      <c r="I124" s="160"/>
      <c r="J124" s="160"/>
      <c r="K124" s="169" t="s">
        <v>416</v>
      </c>
      <c r="L124" s="170"/>
      <c r="M124" s="170"/>
      <c r="N124" s="189"/>
      <c r="O124" s="189"/>
      <c r="P124" s="180"/>
      <c r="Q124" s="180"/>
      <c r="R124" s="180"/>
      <c r="S124" s="180"/>
      <c r="T124" s="180"/>
      <c r="U124" s="180"/>
      <c r="V124" s="180"/>
      <c r="W124" s="180"/>
      <c r="X124" s="180"/>
      <c r="Y124" s="180"/>
      <c r="Z124" s="180"/>
      <c r="AA124" s="180"/>
      <c r="AB124" s="180"/>
      <c r="AC124" s="180"/>
    </row>
    <row r="125" ht="15.75" customHeight="1">
      <c r="A125" s="161">
        <v>123.0</v>
      </c>
      <c r="B125" s="167" t="s">
        <v>2032</v>
      </c>
      <c r="C125" s="160" t="s">
        <v>2689</v>
      </c>
      <c r="D125" s="167">
        <v>66.0</v>
      </c>
      <c r="E125" s="96" t="s">
        <v>2690</v>
      </c>
      <c r="F125" s="168" t="s">
        <v>2691</v>
      </c>
      <c r="G125" s="168" t="s">
        <v>1432</v>
      </c>
      <c r="H125" s="168" t="s">
        <v>2692</v>
      </c>
      <c r="I125" s="168" t="s">
        <v>2693</v>
      </c>
      <c r="J125" s="168" t="s">
        <v>802</v>
      </c>
      <c r="K125" s="169" t="s">
        <v>416</v>
      </c>
      <c r="L125" s="170"/>
      <c r="M125" s="170"/>
      <c r="N125" s="189"/>
      <c r="O125" s="189"/>
      <c r="P125" s="180"/>
      <c r="Q125" s="180"/>
      <c r="R125" s="180"/>
      <c r="S125" s="180"/>
      <c r="T125" s="180"/>
      <c r="U125" s="180"/>
      <c r="V125" s="180"/>
      <c r="W125" s="180"/>
      <c r="X125" s="180"/>
      <c r="Y125" s="180"/>
      <c r="Z125" s="180"/>
      <c r="AA125" s="180"/>
      <c r="AB125" s="180"/>
      <c r="AC125" s="180"/>
    </row>
    <row r="126" ht="15.75" customHeight="1">
      <c r="A126" s="161">
        <v>124.0</v>
      </c>
      <c r="B126" s="167" t="s">
        <v>2032</v>
      </c>
      <c r="C126" s="160" t="s">
        <v>2694</v>
      </c>
      <c r="D126" s="167">
        <v>38.0</v>
      </c>
      <c r="E126" s="96" t="s">
        <v>1886</v>
      </c>
      <c r="F126" s="168" t="s">
        <v>2695</v>
      </c>
      <c r="G126" s="168" t="s">
        <v>2696</v>
      </c>
      <c r="H126" s="168" t="s">
        <v>2697</v>
      </c>
      <c r="I126" s="168" t="s">
        <v>1892</v>
      </c>
      <c r="J126" s="168" t="s">
        <v>2698</v>
      </c>
      <c r="K126" s="77" t="s">
        <v>480</v>
      </c>
      <c r="L126" s="170"/>
      <c r="M126" s="170"/>
      <c r="N126" s="189"/>
      <c r="O126" s="189"/>
      <c r="P126" s="180"/>
      <c r="Q126" s="180"/>
      <c r="R126" s="180"/>
      <c r="S126" s="180"/>
      <c r="T126" s="180"/>
      <c r="U126" s="180"/>
      <c r="V126" s="180"/>
      <c r="W126" s="180"/>
      <c r="X126" s="180"/>
      <c r="Y126" s="180"/>
      <c r="Z126" s="180"/>
      <c r="AA126" s="180"/>
      <c r="AB126" s="180"/>
      <c r="AC126" s="180"/>
    </row>
    <row r="127" ht="15.75" customHeight="1">
      <c r="A127" s="161">
        <v>125.0</v>
      </c>
      <c r="B127" s="167" t="s">
        <v>2032</v>
      </c>
      <c r="C127" s="160" t="s">
        <v>2699</v>
      </c>
      <c r="D127" s="167">
        <v>8.0</v>
      </c>
      <c r="E127" s="96" t="s">
        <v>1699</v>
      </c>
      <c r="F127" s="168" t="s">
        <v>2700</v>
      </c>
      <c r="G127" s="168" t="s">
        <v>2701</v>
      </c>
      <c r="H127" s="168" t="s">
        <v>2702</v>
      </c>
      <c r="I127" s="168" t="s">
        <v>2703</v>
      </c>
      <c r="J127" s="168" t="s">
        <v>1705</v>
      </c>
      <c r="K127" s="169" t="s">
        <v>7</v>
      </c>
      <c r="L127" s="170"/>
      <c r="M127" s="170"/>
      <c r="N127" s="189"/>
      <c r="O127" s="189"/>
      <c r="P127" s="180"/>
      <c r="Q127" s="180"/>
      <c r="R127" s="180"/>
      <c r="S127" s="180"/>
      <c r="T127" s="180"/>
      <c r="U127" s="180"/>
      <c r="V127" s="180"/>
      <c r="W127" s="180"/>
      <c r="X127" s="180"/>
      <c r="Y127" s="180"/>
      <c r="Z127" s="180"/>
      <c r="AA127" s="180"/>
      <c r="AB127" s="180"/>
      <c r="AC127" s="180"/>
    </row>
    <row r="128" ht="15.75" customHeight="1">
      <c r="A128" s="161">
        <v>126.0</v>
      </c>
      <c r="B128" s="167" t="s">
        <v>2032</v>
      </c>
      <c r="C128" s="160" t="s">
        <v>2704</v>
      </c>
      <c r="D128" s="167">
        <v>8.0</v>
      </c>
      <c r="E128" s="96" t="s">
        <v>1799</v>
      </c>
      <c r="F128" s="168" t="s">
        <v>1804</v>
      </c>
      <c r="G128" s="168" t="s">
        <v>2705</v>
      </c>
      <c r="H128" s="168" t="s">
        <v>2706</v>
      </c>
      <c r="I128" s="160"/>
      <c r="J128" s="160"/>
      <c r="K128" s="77" t="s">
        <v>684</v>
      </c>
      <c r="L128" s="170"/>
      <c r="M128" s="170"/>
      <c r="N128" s="189"/>
      <c r="O128" s="189"/>
      <c r="P128" s="180"/>
      <c r="Q128" s="180"/>
      <c r="R128" s="180"/>
      <c r="S128" s="180"/>
      <c r="T128" s="180"/>
      <c r="U128" s="180"/>
      <c r="V128" s="180"/>
      <c r="W128" s="180"/>
      <c r="X128" s="180"/>
      <c r="Y128" s="180"/>
      <c r="Z128" s="180"/>
      <c r="AA128" s="180"/>
      <c r="AB128" s="180"/>
      <c r="AC128" s="180"/>
    </row>
    <row r="129" ht="15.75" customHeight="1">
      <c r="A129" s="161">
        <v>127.0</v>
      </c>
      <c r="B129" s="167" t="s">
        <v>2032</v>
      </c>
      <c r="C129" s="160" t="s">
        <v>2707</v>
      </c>
      <c r="D129" s="167">
        <v>91.0</v>
      </c>
      <c r="E129" s="96" t="s">
        <v>1307</v>
      </c>
      <c r="F129" s="168" t="s">
        <v>2411</v>
      </c>
      <c r="G129" s="168" t="s">
        <v>2708</v>
      </c>
      <c r="H129" s="168" t="s">
        <v>1753</v>
      </c>
      <c r="I129" s="168" t="s">
        <v>802</v>
      </c>
      <c r="J129" s="168" t="s">
        <v>2709</v>
      </c>
      <c r="K129" s="169" t="s">
        <v>416</v>
      </c>
      <c r="L129" s="170"/>
      <c r="M129" s="170"/>
      <c r="N129" s="189"/>
      <c r="O129" s="189"/>
      <c r="P129" s="180"/>
      <c r="Q129" s="180"/>
      <c r="R129" s="180"/>
      <c r="S129" s="180"/>
      <c r="T129" s="180"/>
      <c r="U129" s="180"/>
      <c r="V129" s="180"/>
      <c r="W129" s="180"/>
      <c r="X129" s="180"/>
      <c r="Y129" s="180"/>
      <c r="Z129" s="180"/>
      <c r="AA129" s="180"/>
      <c r="AB129" s="180"/>
      <c r="AC129" s="180"/>
    </row>
    <row r="130" ht="15.75" customHeight="1">
      <c r="A130" s="67">
        <v>128.0</v>
      </c>
      <c r="B130" s="73" t="s">
        <v>2032</v>
      </c>
      <c r="C130" s="72" t="s">
        <v>2710</v>
      </c>
      <c r="D130" s="73">
        <v>5.0</v>
      </c>
      <c r="E130" s="98" t="s">
        <v>2711</v>
      </c>
      <c r="F130" s="75" t="s">
        <v>2712</v>
      </c>
      <c r="G130" s="75" t="s">
        <v>2713</v>
      </c>
      <c r="H130" s="75" t="s">
        <v>2079</v>
      </c>
      <c r="I130" s="75" t="s">
        <v>2714</v>
      </c>
      <c r="J130" s="75" t="s">
        <v>2715</v>
      </c>
      <c r="K130" s="77" t="s">
        <v>1192</v>
      </c>
      <c r="L130" s="54"/>
      <c r="M130" s="54"/>
      <c r="N130" s="105"/>
      <c r="O130" s="105"/>
      <c r="P130" s="180"/>
      <c r="Q130" s="180"/>
      <c r="R130" s="180"/>
      <c r="S130" s="180"/>
      <c r="T130" s="180"/>
      <c r="U130" s="180"/>
      <c r="V130" s="180"/>
      <c r="W130" s="180"/>
      <c r="X130" s="180"/>
      <c r="Y130" s="180"/>
      <c r="Z130" s="180"/>
      <c r="AA130" s="180"/>
      <c r="AB130" s="180"/>
      <c r="AC130" s="180"/>
    </row>
    <row r="131" ht="15.75" customHeight="1">
      <c r="A131" s="161">
        <v>129.0</v>
      </c>
      <c r="B131" s="167" t="s">
        <v>2032</v>
      </c>
      <c r="C131" s="160" t="s">
        <v>2716</v>
      </c>
      <c r="D131" s="167">
        <v>23.0</v>
      </c>
      <c r="E131" s="96" t="s">
        <v>2717</v>
      </c>
      <c r="F131" s="168" t="s">
        <v>2718</v>
      </c>
      <c r="G131" s="168" t="s">
        <v>2309</v>
      </c>
      <c r="H131" s="168" t="s">
        <v>2307</v>
      </c>
      <c r="I131" s="168" t="s">
        <v>2719</v>
      </c>
      <c r="J131" s="168" t="s">
        <v>641</v>
      </c>
      <c r="K131" s="77" t="s">
        <v>1955</v>
      </c>
      <c r="L131" s="170"/>
      <c r="M131" s="170"/>
      <c r="N131" s="189"/>
      <c r="O131" s="189"/>
      <c r="P131" s="180"/>
      <c r="Q131" s="180"/>
      <c r="R131" s="180"/>
      <c r="S131" s="180"/>
      <c r="T131" s="180"/>
      <c r="U131" s="180"/>
      <c r="V131" s="180"/>
      <c r="W131" s="180"/>
      <c r="X131" s="180"/>
      <c r="Y131" s="180"/>
      <c r="Z131" s="180"/>
      <c r="AA131" s="180"/>
      <c r="AB131" s="180"/>
      <c r="AC131" s="180"/>
    </row>
    <row r="132" ht="15.75" customHeight="1">
      <c r="A132" s="161">
        <v>130.0</v>
      </c>
      <c r="B132" s="167" t="s">
        <v>2032</v>
      </c>
      <c r="C132" s="160" t="s">
        <v>2721</v>
      </c>
      <c r="D132" s="167">
        <v>12.0</v>
      </c>
      <c r="E132" s="96" t="s">
        <v>2722</v>
      </c>
      <c r="F132" s="168" t="s">
        <v>2723</v>
      </c>
      <c r="G132" s="168" t="s">
        <v>2724</v>
      </c>
      <c r="H132" s="168" t="s">
        <v>2725</v>
      </c>
      <c r="I132" s="168" t="s">
        <v>2726</v>
      </c>
      <c r="J132" s="168" t="s">
        <v>2727</v>
      </c>
      <c r="K132" s="77" t="s">
        <v>1955</v>
      </c>
      <c r="L132" s="170"/>
      <c r="M132" s="170"/>
      <c r="N132" s="189"/>
      <c r="O132" s="189"/>
      <c r="P132" s="180"/>
      <c r="Q132" s="180"/>
      <c r="R132" s="180"/>
      <c r="S132" s="180"/>
      <c r="T132" s="180"/>
      <c r="U132" s="180"/>
      <c r="V132" s="180"/>
      <c r="W132" s="180"/>
      <c r="X132" s="180"/>
      <c r="Y132" s="180"/>
      <c r="Z132" s="180"/>
      <c r="AA132" s="180"/>
      <c r="AB132" s="180"/>
      <c r="AC132" s="180"/>
    </row>
    <row r="133" ht="15.75" customHeight="1">
      <c r="A133" s="161">
        <v>131.0</v>
      </c>
      <c r="B133" s="167" t="s">
        <v>2032</v>
      </c>
      <c r="C133" s="160" t="s">
        <v>2729</v>
      </c>
      <c r="D133" s="167">
        <v>6.0</v>
      </c>
      <c r="E133" s="96" t="s">
        <v>2730</v>
      </c>
      <c r="F133" s="168" t="s">
        <v>2549</v>
      </c>
      <c r="G133" s="168" t="s">
        <v>710</v>
      </c>
      <c r="H133" s="168" t="s">
        <v>2731</v>
      </c>
      <c r="I133" s="168" t="s">
        <v>2732</v>
      </c>
      <c r="J133" s="168" t="s">
        <v>2035</v>
      </c>
      <c r="K133" s="169" t="s">
        <v>1768</v>
      </c>
      <c r="L133" s="170"/>
      <c r="M133" s="170"/>
      <c r="N133" s="189"/>
      <c r="O133" s="189"/>
      <c r="P133" s="180"/>
      <c r="Q133" s="180"/>
      <c r="R133" s="180"/>
      <c r="S133" s="180"/>
      <c r="T133" s="180"/>
      <c r="U133" s="180"/>
      <c r="V133" s="180"/>
      <c r="W133" s="180"/>
      <c r="X133" s="180"/>
      <c r="Y133" s="180"/>
      <c r="Z133" s="180"/>
      <c r="AA133" s="180"/>
      <c r="AB133" s="180"/>
      <c r="AC133" s="180"/>
    </row>
    <row r="134" ht="15.75" customHeight="1">
      <c r="A134" s="161">
        <v>132.0</v>
      </c>
      <c r="B134" s="167" t="s">
        <v>2032</v>
      </c>
      <c r="C134" s="160" t="s">
        <v>2733</v>
      </c>
      <c r="D134" s="167">
        <v>990.0</v>
      </c>
      <c r="E134" s="96" t="s">
        <v>927</v>
      </c>
      <c r="F134" s="168" t="s">
        <v>2734</v>
      </c>
      <c r="G134" s="168" t="s">
        <v>2117</v>
      </c>
      <c r="H134" s="168" t="s">
        <v>934</v>
      </c>
      <c r="I134" s="168" t="s">
        <v>2735</v>
      </c>
      <c r="J134" s="168" t="s">
        <v>2736</v>
      </c>
      <c r="K134" s="169" t="s">
        <v>269</v>
      </c>
      <c r="L134" s="170"/>
      <c r="M134" s="170"/>
      <c r="N134" s="189"/>
      <c r="O134" s="189"/>
      <c r="P134" s="180"/>
      <c r="Q134" s="180"/>
      <c r="R134" s="180"/>
      <c r="S134" s="180"/>
      <c r="T134" s="180"/>
      <c r="U134" s="180"/>
      <c r="V134" s="180"/>
      <c r="W134" s="180"/>
      <c r="X134" s="180"/>
      <c r="Y134" s="180"/>
      <c r="Z134" s="180"/>
      <c r="AA134" s="180"/>
      <c r="AB134" s="180"/>
      <c r="AC134" s="180"/>
    </row>
    <row r="135" ht="15.75" customHeight="1">
      <c r="A135" s="161">
        <v>133.0</v>
      </c>
      <c r="B135" s="167" t="s">
        <v>2032</v>
      </c>
      <c r="C135" s="160" t="s">
        <v>2737</v>
      </c>
      <c r="D135" s="167">
        <v>8.0</v>
      </c>
      <c r="E135" s="96" t="s">
        <v>2738</v>
      </c>
      <c r="F135" s="168" t="s">
        <v>2544</v>
      </c>
      <c r="G135" s="168" t="s">
        <v>2739</v>
      </c>
      <c r="H135" s="168" t="s">
        <v>2740</v>
      </c>
      <c r="I135" s="168" t="s">
        <v>2229</v>
      </c>
      <c r="J135" s="168" t="s">
        <v>2741</v>
      </c>
      <c r="K135" s="169" t="s">
        <v>1768</v>
      </c>
      <c r="L135" s="170"/>
      <c r="M135" s="170"/>
      <c r="N135" s="189"/>
      <c r="O135" s="189"/>
      <c r="P135" s="180"/>
      <c r="Q135" s="180"/>
      <c r="R135" s="180"/>
      <c r="S135" s="180"/>
      <c r="T135" s="180"/>
      <c r="U135" s="180"/>
      <c r="V135" s="180"/>
      <c r="W135" s="180"/>
      <c r="X135" s="180"/>
      <c r="Y135" s="180"/>
      <c r="Z135" s="180"/>
      <c r="AA135" s="180"/>
      <c r="AB135" s="180"/>
      <c r="AC135" s="180"/>
    </row>
    <row r="136" ht="15.75" customHeight="1">
      <c r="A136" s="67">
        <v>134.0</v>
      </c>
      <c r="B136" s="73" t="s">
        <v>2032</v>
      </c>
      <c r="C136" s="72" t="s">
        <v>2742</v>
      </c>
      <c r="D136" s="73">
        <v>4.0</v>
      </c>
      <c r="E136" s="98" t="s">
        <v>2743</v>
      </c>
      <c r="F136" s="75" t="s">
        <v>2744</v>
      </c>
      <c r="G136" s="75" t="s">
        <v>2745</v>
      </c>
      <c r="K136" s="77" t="s">
        <v>1768</v>
      </c>
      <c r="L136" s="54"/>
      <c r="M136" s="54"/>
      <c r="N136" s="105"/>
      <c r="O136" s="105"/>
      <c r="P136" s="180"/>
      <c r="Q136" s="180"/>
      <c r="R136" s="180"/>
      <c r="S136" s="180"/>
      <c r="T136" s="180"/>
      <c r="U136" s="180"/>
      <c r="V136" s="180"/>
      <c r="W136" s="180"/>
      <c r="X136" s="180"/>
      <c r="Y136" s="180"/>
      <c r="Z136" s="180"/>
      <c r="AA136" s="180"/>
      <c r="AB136" s="180"/>
      <c r="AC136" s="180"/>
    </row>
    <row r="137" ht="15.75" customHeight="1">
      <c r="A137" s="161">
        <v>135.0</v>
      </c>
      <c r="B137" s="167" t="s">
        <v>2032</v>
      </c>
      <c r="C137" s="160" t="s">
        <v>2746</v>
      </c>
      <c r="D137" s="167">
        <v>12.0</v>
      </c>
      <c r="E137" s="96" t="s">
        <v>2747</v>
      </c>
      <c r="F137" s="168" t="s">
        <v>2748</v>
      </c>
      <c r="G137" s="168" t="s">
        <v>1434</v>
      </c>
      <c r="H137" s="168" t="s">
        <v>2516</v>
      </c>
      <c r="I137" s="168" t="s">
        <v>1435</v>
      </c>
      <c r="J137" s="168" t="s">
        <v>2551</v>
      </c>
      <c r="K137" s="169" t="s">
        <v>416</v>
      </c>
      <c r="L137" s="170"/>
      <c r="M137" s="170"/>
      <c r="N137" s="189"/>
      <c r="O137" s="189"/>
      <c r="P137" s="180"/>
      <c r="Q137" s="180"/>
      <c r="R137" s="180"/>
      <c r="S137" s="180"/>
      <c r="T137" s="180"/>
      <c r="U137" s="180"/>
      <c r="V137" s="180"/>
      <c r="W137" s="180"/>
      <c r="X137" s="180"/>
      <c r="Y137" s="180"/>
      <c r="Z137" s="180"/>
      <c r="AA137" s="180"/>
      <c r="AB137" s="180"/>
      <c r="AC137" s="180"/>
    </row>
    <row r="138" ht="15.75" customHeight="1">
      <c r="A138" s="161">
        <v>136.0</v>
      </c>
      <c r="B138" s="167" t="s">
        <v>2032</v>
      </c>
      <c r="C138" s="160" t="s">
        <v>2749</v>
      </c>
      <c r="D138" s="167">
        <v>14.0</v>
      </c>
      <c r="E138" s="96" t="s">
        <v>2750</v>
      </c>
      <c r="F138" s="168" t="s">
        <v>2751</v>
      </c>
      <c r="G138" s="168" t="s">
        <v>1434</v>
      </c>
      <c r="H138" s="168" t="s">
        <v>2099</v>
      </c>
      <c r="I138" s="168" t="s">
        <v>2098</v>
      </c>
      <c r="J138" s="168" t="s">
        <v>2472</v>
      </c>
      <c r="K138" s="169" t="s">
        <v>480</v>
      </c>
      <c r="L138" s="170"/>
      <c r="M138" s="170"/>
      <c r="N138" s="189"/>
      <c r="O138" s="189"/>
      <c r="P138" s="180"/>
      <c r="Q138" s="180"/>
      <c r="R138" s="180"/>
      <c r="S138" s="180"/>
      <c r="T138" s="180"/>
      <c r="U138" s="180"/>
      <c r="V138" s="180"/>
      <c r="W138" s="180"/>
      <c r="X138" s="180"/>
      <c r="Y138" s="180"/>
      <c r="Z138" s="180"/>
      <c r="AA138" s="180"/>
      <c r="AB138" s="180"/>
      <c r="AC138" s="180"/>
    </row>
    <row r="139" ht="15.75" customHeight="1">
      <c r="A139" s="161">
        <v>137.0</v>
      </c>
      <c r="B139" s="167" t="s">
        <v>2032</v>
      </c>
      <c r="C139" s="160" t="s">
        <v>2752</v>
      </c>
      <c r="D139" s="167">
        <v>2.0</v>
      </c>
      <c r="E139" s="96" t="s">
        <v>2753</v>
      </c>
      <c r="F139" s="168" t="s">
        <v>2754</v>
      </c>
      <c r="G139" s="168" t="s">
        <v>1973</v>
      </c>
      <c r="H139" s="160"/>
      <c r="I139" s="160"/>
      <c r="J139" s="160"/>
      <c r="K139" s="169" t="s">
        <v>269</v>
      </c>
      <c r="L139" s="170"/>
      <c r="M139" s="170"/>
      <c r="N139" s="189"/>
      <c r="O139" s="189"/>
      <c r="P139" s="180"/>
      <c r="Q139" s="180"/>
      <c r="R139" s="180"/>
      <c r="S139" s="180"/>
      <c r="T139" s="180"/>
      <c r="U139" s="180"/>
      <c r="V139" s="180"/>
      <c r="W139" s="180"/>
      <c r="X139" s="180"/>
      <c r="Y139" s="180"/>
      <c r="Z139" s="180"/>
      <c r="AA139" s="180"/>
      <c r="AB139" s="180"/>
      <c r="AC139" s="180"/>
    </row>
    <row r="140" ht="15.75" customHeight="1">
      <c r="A140" s="161">
        <v>138.0</v>
      </c>
      <c r="B140" s="167" t="s">
        <v>2032</v>
      </c>
      <c r="C140" s="160" t="s">
        <v>2755</v>
      </c>
      <c r="D140" s="167">
        <v>284.0</v>
      </c>
      <c r="E140" s="96" t="s">
        <v>2756</v>
      </c>
      <c r="F140" s="168" t="s">
        <v>2757</v>
      </c>
      <c r="G140" s="168" t="s">
        <v>2758</v>
      </c>
      <c r="H140" s="168" t="s">
        <v>2437</v>
      </c>
      <c r="I140" s="168" t="s">
        <v>2759</v>
      </c>
      <c r="J140" s="168" t="s">
        <v>2214</v>
      </c>
      <c r="K140" s="169" t="s">
        <v>1768</v>
      </c>
      <c r="L140" s="170"/>
      <c r="M140" s="170"/>
      <c r="N140" s="189"/>
      <c r="O140" s="189"/>
      <c r="P140" s="180"/>
      <c r="Q140" s="180"/>
      <c r="R140" s="180"/>
      <c r="S140" s="180"/>
      <c r="T140" s="180"/>
      <c r="U140" s="180"/>
      <c r="V140" s="180"/>
      <c r="W140" s="180"/>
      <c r="X140" s="180"/>
      <c r="Y140" s="180"/>
      <c r="Z140" s="180"/>
      <c r="AA140" s="180"/>
      <c r="AB140" s="180"/>
      <c r="AC140" s="180"/>
    </row>
    <row r="141" ht="15.75" customHeight="1">
      <c r="A141" s="161">
        <v>139.0</v>
      </c>
      <c r="B141" s="167" t="s">
        <v>2032</v>
      </c>
      <c r="C141" s="160" t="s">
        <v>2760</v>
      </c>
      <c r="D141" s="167">
        <v>20.0</v>
      </c>
      <c r="E141" s="96" t="s">
        <v>2761</v>
      </c>
      <c r="F141" s="168" t="s">
        <v>2075</v>
      </c>
      <c r="G141" s="168" t="s">
        <v>2762</v>
      </c>
      <c r="H141" s="168" t="s">
        <v>2763</v>
      </c>
      <c r="I141" s="168" t="s">
        <v>2078</v>
      </c>
      <c r="J141" s="168" t="s">
        <v>2079</v>
      </c>
      <c r="K141" s="169" t="s">
        <v>1192</v>
      </c>
      <c r="L141" s="170"/>
      <c r="M141" s="170"/>
      <c r="N141" s="189"/>
      <c r="O141" s="189"/>
      <c r="P141" s="180"/>
      <c r="Q141" s="180"/>
      <c r="R141" s="180"/>
      <c r="S141" s="180"/>
      <c r="T141" s="180"/>
      <c r="U141" s="180"/>
      <c r="V141" s="180"/>
      <c r="W141" s="180"/>
      <c r="X141" s="180"/>
      <c r="Y141" s="180"/>
      <c r="Z141" s="180"/>
      <c r="AA141" s="180"/>
      <c r="AB141" s="180"/>
      <c r="AC141" s="180"/>
    </row>
    <row r="142" ht="15.75" customHeight="1">
      <c r="A142" s="67">
        <v>140.0</v>
      </c>
      <c r="B142" s="73" t="s">
        <v>2032</v>
      </c>
      <c r="C142" s="72" t="s">
        <v>2764</v>
      </c>
      <c r="D142" s="73">
        <v>12.0</v>
      </c>
      <c r="E142" s="98" t="s">
        <v>2765</v>
      </c>
      <c r="F142" s="75" t="s">
        <v>2766</v>
      </c>
      <c r="G142" s="75" t="s">
        <v>2564</v>
      </c>
      <c r="K142" s="77" t="s">
        <v>269</v>
      </c>
      <c r="L142" s="54"/>
      <c r="M142" s="54"/>
      <c r="N142" s="105"/>
      <c r="O142" s="105"/>
      <c r="P142" s="194"/>
      <c r="Q142" s="194"/>
      <c r="R142" s="194"/>
      <c r="S142" s="194"/>
      <c r="T142" s="194"/>
      <c r="U142" s="194"/>
      <c r="V142" s="194"/>
      <c r="W142" s="194"/>
      <c r="X142" s="194"/>
      <c r="Y142" s="194"/>
      <c r="Z142" s="194"/>
      <c r="AA142" s="194"/>
      <c r="AB142" s="194"/>
      <c r="AC142" s="194"/>
    </row>
    <row r="143" ht="15.75" customHeight="1">
      <c r="A143" s="161">
        <v>141.0</v>
      </c>
      <c r="B143" s="167" t="s">
        <v>2032</v>
      </c>
      <c r="C143" s="160" t="s">
        <v>2767</v>
      </c>
      <c r="D143" s="167">
        <v>3.0</v>
      </c>
      <c r="E143" s="96" t="s">
        <v>2768</v>
      </c>
      <c r="F143" s="168" t="s">
        <v>2769</v>
      </c>
      <c r="G143" s="168" t="s">
        <v>2770</v>
      </c>
      <c r="H143" s="168" t="s">
        <v>2771</v>
      </c>
      <c r="I143" s="160"/>
      <c r="J143" s="160"/>
      <c r="K143" s="169" t="s">
        <v>727</v>
      </c>
      <c r="L143" s="170"/>
      <c r="M143" s="170"/>
      <c r="N143" s="189"/>
      <c r="O143" s="189"/>
      <c r="P143" s="180"/>
      <c r="Q143" s="180"/>
      <c r="R143" s="180"/>
      <c r="S143" s="180"/>
      <c r="T143" s="180"/>
      <c r="U143" s="180"/>
      <c r="V143" s="180"/>
      <c r="W143" s="180"/>
      <c r="X143" s="180"/>
      <c r="Y143" s="180"/>
      <c r="Z143" s="180"/>
      <c r="AA143" s="180"/>
      <c r="AB143" s="180"/>
      <c r="AC143" s="180"/>
    </row>
    <row r="144" ht="15.75" customHeight="1">
      <c r="A144" s="161">
        <v>142.0</v>
      </c>
      <c r="B144" s="167" t="s">
        <v>2032</v>
      </c>
      <c r="C144" s="160" t="s">
        <v>2772</v>
      </c>
      <c r="D144" s="167">
        <v>10.0</v>
      </c>
      <c r="E144" s="96" t="s">
        <v>2773</v>
      </c>
      <c r="F144" s="168" t="s">
        <v>2455</v>
      </c>
      <c r="G144" s="168" t="s">
        <v>2774</v>
      </c>
      <c r="H144" s="168" t="s">
        <v>1244</v>
      </c>
      <c r="I144" s="168" t="s">
        <v>2775</v>
      </c>
      <c r="J144" s="168" t="s">
        <v>2776</v>
      </c>
      <c r="K144" s="169" t="s">
        <v>7</v>
      </c>
      <c r="L144" s="170"/>
      <c r="M144" s="170"/>
      <c r="N144" s="189"/>
      <c r="O144" s="189"/>
      <c r="P144" s="180"/>
      <c r="Q144" s="180"/>
      <c r="R144" s="180"/>
      <c r="S144" s="180"/>
      <c r="T144" s="180"/>
      <c r="U144" s="180"/>
      <c r="V144" s="180"/>
      <c r="W144" s="180"/>
      <c r="X144" s="180"/>
      <c r="Y144" s="180"/>
      <c r="Z144" s="180"/>
      <c r="AA144" s="180"/>
      <c r="AB144" s="180"/>
      <c r="AC144" s="180"/>
    </row>
    <row r="145" ht="15.75" customHeight="1">
      <c r="A145" s="161">
        <v>143.0</v>
      </c>
      <c r="B145" s="167" t="s">
        <v>2032</v>
      </c>
      <c r="C145" s="160" t="s">
        <v>2777</v>
      </c>
      <c r="D145" s="167">
        <v>87.0</v>
      </c>
      <c r="E145" s="96" t="s">
        <v>2778</v>
      </c>
      <c r="F145" s="168" t="s">
        <v>2411</v>
      </c>
      <c r="G145" s="168" t="s">
        <v>2683</v>
      </c>
      <c r="H145" s="168" t="s">
        <v>2583</v>
      </c>
      <c r="I145" s="168" t="s">
        <v>802</v>
      </c>
      <c r="J145" s="168" t="s">
        <v>584</v>
      </c>
      <c r="K145" s="169" t="s">
        <v>416</v>
      </c>
      <c r="L145" s="170"/>
      <c r="M145" s="170"/>
      <c r="N145" s="189"/>
      <c r="O145" s="189"/>
      <c r="P145" s="180"/>
      <c r="Q145" s="180"/>
      <c r="R145" s="180"/>
      <c r="S145" s="180"/>
      <c r="T145" s="180"/>
      <c r="U145" s="180"/>
      <c r="V145" s="180"/>
      <c r="W145" s="180"/>
      <c r="X145" s="180"/>
      <c r="Y145" s="180"/>
      <c r="Z145" s="180"/>
      <c r="AA145" s="180"/>
      <c r="AB145" s="180"/>
      <c r="AC145" s="180"/>
    </row>
    <row r="146" ht="15.75" customHeight="1">
      <c r="A146" s="161">
        <v>144.0</v>
      </c>
      <c r="B146" s="167" t="s">
        <v>2032</v>
      </c>
      <c r="C146" s="160" t="s">
        <v>2779</v>
      </c>
      <c r="D146" s="167">
        <v>615.0</v>
      </c>
      <c r="E146" s="96" t="s">
        <v>2780</v>
      </c>
      <c r="F146" s="168" t="s">
        <v>2221</v>
      </c>
      <c r="G146" s="168" t="s">
        <v>1993</v>
      </c>
      <c r="H146" s="168" t="s">
        <v>2222</v>
      </c>
      <c r="I146" s="168" t="s">
        <v>2224</v>
      </c>
      <c r="J146" s="168" t="s">
        <v>2116</v>
      </c>
      <c r="K146" s="169" t="s">
        <v>384</v>
      </c>
      <c r="L146" s="170"/>
      <c r="M146" s="170"/>
      <c r="N146" s="189"/>
      <c r="O146" s="189"/>
      <c r="P146" s="180"/>
      <c r="Q146" s="180"/>
      <c r="R146" s="180"/>
      <c r="S146" s="180"/>
      <c r="T146" s="180"/>
      <c r="U146" s="180"/>
      <c r="V146" s="180"/>
      <c r="W146" s="180"/>
      <c r="X146" s="180"/>
      <c r="Y146" s="180"/>
      <c r="Z146" s="180"/>
      <c r="AA146" s="180"/>
      <c r="AB146" s="180"/>
      <c r="AC146" s="180"/>
    </row>
    <row r="147" ht="15.75" customHeight="1">
      <c r="A147" s="161">
        <v>145.0</v>
      </c>
      <c r="B147" s="167" t="s">
        <v>2032</v>
      </c>
      <c r="C147" s="160" t="s">
        <v>2781</v>
      </c>
      <c r="D147" s="167">
        <v>31.0</v>
      </c>
      <c r="E147" s="96" t="s">
        <v>2782</v>
      </c>
      <c r="F147" s="168" t="s">
        <v>2783</v>
      </c>
      <c r="G147" s="168" t="s">
        <v>1783</v>
      </c>
      <c r="H147" s="168" t="s">
        <v>2784</v>
      </c>
      <c r="I147" s="168" t="s">
        <v>2785</v>
      </c>
      <c r="J147" s="168" t="s">
        <v>2786</v>
      </c>
      <c r="K147" s="169" t="s">
        <v>384</v>
      </c>
      <c r="L147" s="170"/>
      <c r="M147" s="170"/>
      <c r="N147" s="189"/>
      <c r="O147" s="189"/>
      <c r="P147" s="180"/>
      <c r="Q147" s="180"/>
      <c r="R147" s="180"/>
      <c r="S147" s="180"/>
      <c r="T147" s="180"/>
      <c r="U147" s="180"/>
      <c r="V147" s="180"/>
      <c r="W147" s="180"/>
      <c r="X147" s="180"/>
      <c r="Y147" s="180"/>
      <c r="Z147" s="180"/>
      <c r="AA147" s="180"/>
      <c r="AB147" s="180"/>
      <c r="AC147" s="180"/>
    </row>
    <row r="148" ht="15.75" customHeight="1">
      <c r="A148" s="67">
        <v>146.0</v>
      </c>
      <c r="B148" s="73" t="s">
        <v>2032</v>
      </c>
      <c r="C148" s="72" t="s">
        <v>2787</v>
      </c>
      <c r="D148" s="73">
        <v>18.0</v>
      </c>
      <c r="E148" s="98" t="s">
        <v>2788</v>
      </c>
      <c r="F148" s="75" t="s">
        <v>2494</v>
      </c>
      <c r="G148" s="75" t="s">
        <v>2789</v>
      </c>
      <c r="H148" s="75" t="s">
        <v>2493</v>
      </c>
      <c r="I148" s="75" t="s">
        <v>2283</v>
      </c>
      <c r="K148" s="77" t="s">
        <v>1485</v>
      </c>
      <c r="L148" s="54"/>
      <c r="M148" s="54"/>
      <c r="N148" s="105"/>
      <c r="O148" s="105"/>
      <c r="P148" s="180"/>
      <c r="Q148" s="180"/>
      <c r="R148" s="180"/>
      <c r="S148" s="180"/>
      <c r="T148" s="180"/>
      <c r="U148" s="180"/>
      <c r="V148" s="180"/>
      <c r="W148" s="180"/>
      <c r="X148" s="180"/>
      <c r="Y148" s="180"/>
      <c r="Z148" s="180"/>
      <c r="AA148" s="180"/>
      <c r="AB148" s="180"/>
      <c r="AC148" s="180"/>
    </row>
    <row r="149" ht="15.75" customHeight="1">
      <c r="A149" s="161">
        <v>147.0</v>
      </c>
      <c r="B149" s="167" t="s">
        <v>2032</v>
      </c>
      <c r="C149" s="160" t="s">
        <v>2790</v>
      </c>
      <c r="D149" s="167">
        <v>101.0</v>
      </c>
      <c r="E149" s="96" t="s">
        <v>757</v>
      </c>
      <c r="F149" s="168" t="s">
        <v>2791</v>
      </c>
      <c r="G149" s="168" t="s">
        <v>2454</v>
      </c>
      <c r="H149" s="168" t="s">
        <v>2792</v>
      </c>
      <c r="I149" s="168" t="s">
        <v>2793</v>
      </c>
      <c r="J149" s="168" t="s">
        <v>2794</v>
      </c>
      <c r="K149" s="77" t="s">
        <v>384</v>
      </c>
      <c r="L149" s="170"/>
      <c r="M149" s="170"/>
      <c r="N149" s="189"/>
      <c r="O149" s="189"/>
      <c r="P149" s="180"/>
      <c r="Q149" s="180"/>
      <c r="R149" s="180"/>
      <c r="S149" s="180"/>
      <c r="T149" s="180"/>
      <c r="U149" s="180"/>
      <c r="V149" s="180"/>
      <c r="W149" s="180"/>
      <c r="X149" s="180"/>
      <c r="Y149" s="180"/>
      <c r="Z149" s="180"/>
      <c r="AA149" s="180"/>
      <c r="AB149" s="180"/>
      <c r="AC149" s="180"/>
    </row>
    <row r="150" ht="15.75" customHeight="1">
      <c r="A150" s="161">
        <v>148.0</v>
      </c>
      <c r="B150" s="167" t="s">
        <v>2032</v>
      </c>
      <c r="C150" s="160" t="s">
        <v>2795</v>
      </c>
      <c r="D150" s="167">
        <v>3.0</v>
      </c>
      <c r="E150" s="96" t="s">
        <v>2796</v>
      </c>
      <c r="F150" s="168" t="s">
        <v>2797</v>
      </c>
      <c r="G150" s="168" t="s">
        <v>2798</v>
      </c>
      <c r="H150" s="168" t="s">
        <v>2799</v>
      </c>
      <c r="I150" s="160"/>
      <c r="J150" s="160"/>
      <c r="K150" s="169" t="s">
        <v>269</v>
      </c>
      <c r="L150" s="170"/>
      <c r="M150" s="170"/>
      <c r="N150" s="189"/>
      <c r="O150" s="189"/>
      <c r="P150" s="180"/>
      <c r="Q150" s="180"/>
      <c r="R150" s="180"/>
      <c r="S150" s="180"/>
      <c r="T150" s="180"/>
      <c r="U150" s="180"/>
      <c r="V150" s="180"/>
      <c r="W150" s="180"/>
      <c r="X150" s="180"/>
      <c r="Y150" s="180"/>
      <c r="Z150" s="180"/>
      <c r="AA150" s="180"/>
      <c r="AB150" s="180"/>
      <c r="AC150" s="180"/>
    </row>
    <row r="151" ht="15.75" customHeight="1">
      <c r="A151" s="161">
        <v>149.0</v>
      </c>
      <c r="B151" s="167" t="s">
        <v>2032</v>
      </c>
      <c r="C151" s="160" t="s">
        <v>2800</v>
      </c>
      <c r="D151" s="167">
        <v>113.0</v>
      </c>
      <c r="E151" s="96" t="s">
        <v>2801</v>
      </c>
      <c r="F151" s="168" t="s">
        <v>2264</v>
      </c>
      <c r="G151" s="168" t="s">
        <v>1946</v>
      </c>
      <c r="H151" s="168" t="s">
        <v>1106</v>
      </c>
      <c r="I151" s="168" t="s">
        <v>2802</v>
      </c>
      <c r="J151" s="168" t="s">
        <v>2803</v>
      </c>
      <c r="K151" s="77" t="s">
        <v>269</v>
      </c>
      <c r="L151" s="170"/>
      <c r="M151" s="170"/>
      <c r="N151" s="189"/>
      <c r="O151" s="189"/>
      <c r="P151" s="180"/>
      <c r="Q151" s="180"/>
      <c r="R151" s="180"/>
      <c r="S151" s="180"/>
      <c r="T151" s="180"/>
      <c r="U151" s="180"/>
      <c r="V151" s="180"/>
      <c r="W151" s="180"/>
      <c r="X151" s="180"/>
      <c r="Y151" s="180"/>
      <c r="Z151" s="180"/>
      <c r="AA151" s="180"/>
      <c r="AB151" s="180"/>
      <c r="AC151" s="180"/>
    </row>
    <row r="152" ht="15.75" customHeight="1">
      <c r="A152" s="161">
        <v>150.0</v>
      </c>
      <c r="B152" s="167" t="s">
        <v>2032</v>
      </c>
      <c r="C152" s="160" t="s">
        <v>2804</v>
      </c>
      <c r="D152" s="167">
        <v>104.0</v>
      </c>
      <c r="E152" s="96" t="s">
        <v>2805</v>
      </c>
      <c r="F152" s="168" t="s">
        <v>2806</v>
      </c>
      <c r="G152" s="195" t="s">
        <v>2551</v>
      </c>
      <c r="H152" s="168" t="s">
        <v>2807</v>
      </c>
      <c r="I152" s="168" t="s">
        <v>2808</v>
      </c>
      <c r="J152" s="168" t="s">
        <v>847</v>
      </c>
      <c r="K152" s="77" t="s">
        <v>269</v>
      </c>
      <c r="L152" s="170"/>
      <c r="M152" s="170"/>
      <c r="N152" s="189"/>
      <c r="O152" s="189"/>
      <c r="P152" s="180"/>
      <c r="Q152" s="180"/>
      <c r="R152" s="180"/>
      <c r="S152" s="180"/>
      <c r="T152" s="180"/>
      <c r="U152" s="180"/>
      <c r="V152" s="180"/>
      <c r="W152" s="180"/>
      <c r="X152" s="180"/>
      <c r="Y152" s="180"/>
      <c r="Z152" s="180"/>
      <c r="AA152" s="180"/>
      <c r="AB152" s="180"/>
      <c r="AC152" s="180"/>
    </row>
    <row r="153" ht="15.75" customHeight="1">
      <c r="A153" s="161">
        <v>151.0</v>
      </c>
      <c r="B153" s="167" t="s">
        <v>2032</v>
      </c>
      <c r="C153" s="160" t="s">
        <v>2809</v>
      </c>
      <c r="D153" s="167">
        <v>3.0</v>
      </c>
      <c r="E153" s="96" t="s">
        <v>2810</v>
      </c>
      <c r="F153" s="168" t="s">
        <v>2751</v>
      </c>
      <c r="G153" s="168" t="s">
        <v>2811</v>
      </c>
      <c r="H153" s="168" t="s">
        <v>2812</v>
      </c>
      <c r="I153" s="160"/>
      <c r="J153" s="160"/>
      <c r="K153" s="169" t="s">
        <v>1768</v>
      </c>
      <c r="L153" s="170"/>
      <c r="M153" s="170"/>
      <c r="N153" s="189"/>
      <c r="O153" s="189"/>
      <c r="P153" s="180"/>
      <c r="Q153" s="180"/>
      <c r="R153" s="180"/>
      <c r="S153" s="180"/>
      <c r="T153" s="180"/>
      <c r="U153" s="180"/>
      <c r="V153" s="180"/>
      <c r="W153" s="180"/>
      <c r="X153" s="180"/>
      <c r="Y153" s="180"/>
      <c r="Z153" s="180"/>
      <c r="AA153" s="180"/>
      <c r="AB153" s="180"/>
      <c r="AC153" s="180"/>
    </row>
    <row r="154" ht="15.75" customHeight="1">
      <c r="A154" s="161">
        <v>152.0</v>
      </c>
      <c r="B154" s="167" t="s">
        <v>2032</v>
      </c>
      <c r="C154" s="160" t="s">
        <v>2813</v>
      </c>
      <c r="D154" s="167">
        <v>16.0</v>
      </c>
      <c r="E154" s="96" t="s">
        <v>2814</v>
      </c>
      <c r="F154" s="168" t="s">
        <v>2815</v>
      </c>
      <c r="G154" s="168" t="s">
        <v>2816</v>
      </c>
      <c r="H154" s="168" t="s">
        <v>2398</v>
      </c>
      <c r="I154" s="168" t="s">
        <v>2817</v>
      </c>
      <c r="J154" s="168" t="s">
        <v>2818</v>
      </c>
      <c r="K154" s="77" t="s">
        <v>50</v>
      </c>
      <c r="L154" s="170"/>
      <c r="M154" s="170"/>
      <c r="N154" s="189"/>
      <c r="O154" s="189"/>
      <c r="P154" s="180"/>
      <c r="Q154" s="180"/>
      <c r="R154" s="180"/>
      <c r="S154" s="180"/>
      <c r="T154" s="180"/>
      <c r="U154" s="180"/>
      <c r="V154" s="180"/>
      <c r="W154" s="180"/>
      <c r="X154" s="180"/>
      <c r="Y154" s="180"/>
      <c r="Z154" s="180"/>
      <c r="AA154" s="180"/>
      <c r="AB154" s="180"/>
      <c r="AC154" s="180"/>
    </row>
    <row r="155" ht="15.75" customHeight="1">
      <c r="A155" s="161">
        <v>153.0</v>
      </c>
      <c r="B155" s="167" t="s">
        <v>2032</v>
      </c>
      <c r="C155" s="160" t="s">
        <v>2819</v>
      </c>
      <c r="D155" s="167">
        <v>86.0</v>
      </c>
      <c r="E155" s="96" t="s">
        <v>897</v>
      </c>
      <c r="F155" s="168" t="s">
        <v>901</v>
      </c>
      <c r="G155" s="168" t="s">
        <v>571</v>
      </c>
      <c r="H155" s="168" t="s">
        <v>903</v>
      </c>
      <c r="I155" s="168" t="s">
        <v>570</v>
      </c>
      <c r="J155" s="168" t="s">
        <v>1527</v>
      </c>
      <c r="K155" s="169" t="s">
        <v>285</v>
      </c>
      <c r="L155" s="170"/>
      <c r="M155" s="170"/>
      <c r="N155" s="189"/>
      <c r="O155" s="189"/>
      <c r="P155" s="180"/>
      <c r="Q155" s="180"/>
      <c r="R155" s="180"/>
      <c r="S155" s="180"/>
      <c r="T155" s="180"/>
      <c r="U155" s="180"/>
      <c r="V155" s="180"/>
      <c r="W155" s="180"/>
      <c r="X155" s="180"/>
      <c r="Y155" s="180"/>
      <c r="Z155" s="180"/>
      <c r="AA155" s="180"/>
      <c r="AB155" s="180"/>
      <c r="AC155" s="180"/>
    </row>
    <row r="156" ht="15.75" customHeight="1">
      <c r="A156" s="161">
        <v>154.0</v>
      </c>
      <c r="B156" s="167" t="s">
        <v>2032</v>
      </c>
      <c r="C156" s="160" t="s">
        <v>2820</v>
      </c>
      <c r="D156" s="167">
        <v>79.0</v>
      </c>
      <c r="E156" s="96" t="s">
        <v>1621</v>
      </c>
      <c r="F156" s="168" t="s">
        <v>2821</v>
      </c>
      <c r="G156" s="168" t="s">
        <v>2822</v>
      </c>
      <c r="H156" s="168" t="s">
        <v>2823</v>
      </c>
      <c r="I156" s="168" t="s">
        <v>2824</v>
      </c>
      <c r="J156" s="168" t="s">
        <v>2825</v>
      </c>
      <c r="K156" s="169" t="s">
        <v>269</v>
      </c>
      <c r="L156" s="170"/>
      <c r="M156" s="170"/>
      <c r="N156" s="189"/>
      <c r="O156" s="189"/>
      <c r="P156" s="180"/>
      <c r="Q156" s="180"/>
      <c r="R156" s="180"/>
      <c r="S156" s="180"/>
      <c r="T156" s="180"/>
      <c r="U156" s="180"/>
      <c r="V156" s="180"/>
      <c r="W156" s="180"/>
      <c r="X156" s="180"/>
      <c r="Y156" s="180"/>
      <c r="Z156" s="180"/>
      <c r="AA156" s="180"/>
      <c r="AB156" s="180"/>
      <c r="AC156" s="180"/>
    </row>
    <row r="157" ht="15.75" customHeight="1">
      <c r="A157" s="67">
        <v>155.0</v>
      </c>
      <c r="B157" s="73" t="s">
        <v>2032</v>
      </c>
      <c r="C157" s="72" t="s">
        <v>2826</v>
      </c>
      <c r="D157" s="73">
        <v>2.0</v>
      </c>
      <c r="E157" s="98" t="s">
        <v>2827</v>
      </c>
      <c r="F157" s="75" t="s">
        <v>2828</v>
      </c>
      <c r="G157" s="75" t="s">
        <v>2829</v>
      </c>
      <c r="K157" s="77" t="s">
        <v>727</v>
      </c>
      <c r="L157" s="54"/>
      <c r="M157" s="54"/>
      <c r="N157" s="105"/>
      <c r="O157" s="105"/>
      <c r="P157" s="180"/>
      <c r="Q157" s="180"/>
      <c r="R157" s="180"/>
      <c r="S157" s="180"/>
      <c r="T157" s="180"/>
      <c r="U157" s="180"/>
      <c r="V157" s="180"/>
      <c r="W157" s="180"/>
      <c r="X157" s="180"/>
      <c r="Y157" s="180"/>
      <c r="Z157" s="180"/>
      <c r="AA157" s="180"/>
      <c r="AB157" s="180"/>
      <c r="AC157" s="180"/>
    </row>
    <row r="158" ht="15.75" customHeight="1">
      <c r="A158" s="161">
        <v>156.0</v>
      </c>
      <c r="B158" s="167" t="s">
        <v>2032</v>
      </c>
      <c r="C158" s="160" t="s">
        <v>2830</v>
      </c>
      <c r="D158" s="167">
        <v>49.0</v>
      </c>
      <c r="E158" s="96" t="s">
        <v>2831</v>
      </c>
      <c r="F158" s="168" t="s">
        <v>2832</v>
      </c>
      <c r="G158" s="168" t="s">
        <v>670</v>
      </c>
      <c r="H158" s="168" t="s">
        <v>2833</v>
      </c>
      <c r="I158" s="168" t="s">
        <v>2834</v>
      </c>
      <c r="J158" s="168" t="s">
        <v>2309</v>
      </c>
      <c r="K158" s="77" t="s">
        <v>1485</v>
      </c>
      <c r="L158" s="170"/>
      <c r="M158" s="170"/>
      <c r="N158" s="189"/>
      <c r="O158" s="189"/>
      <c r="P158" s="180"/>
      <c r="Q158" s="180"/>
      <c r="R158" s="180"/>
      <c r="S158" s="180"/>
      <c r="T158" s="180"/>
      <c r="U158" s="180"/>
      <c r="V158" s="180"/>
      <c r="W158" s="180"/>
      <c r="X158" s="180"/>
      <c r="Y158" s="180"/>
      <c r="Z158" s="180"/>
      <c r="AA158" s="180"/>
      <c r="AB158" s="180"/>
      <c r="AC158" s="180"/>
    </row>
    <row r="159" ht="15.75" customHeight="1">
      <c r="A159" s="161">
        <v>157.0</v>
      </c>
      <c r="B159" s="167" t="s">
        <v>2032</v>
      </c>
      <c r="C159" s="160" t="s">
        <v>2835</v>
      </c>
      <c r="D159" s="167">
        <v>177.0</v>
      </c>
      <c r="E159" s="96" t="s">
        <v>2836</v>
      </c>
      <c r="F159" s="168" t="s">
        <v>2837</v>
      </c>
      <c r="G159" s="168" t="s">
        <v>2838</v>
      </c>
      <c r="H159" s="168" t="s">
        <v>2223</v>
      </c>
      <c r="I159" s="168" t="s">
        <v>2839</v>
      </c>
      <c r="J159" s="168" t="s">
        <v>2840</v>
      </c>
      <c r="K159" s="169" t="s">
        <v>269</v>
      </c>
      <c r="L159" s="170"/>
      <c r="M159" s="170"/>
      <c r="N159" s="189"/>
      <c r="O159" s="189"/>
      <c r="P159" s="180"/>
      <c r="Q159" s="180"/>
      <c r="R159" s="180"/>
      <c r="S159" s="180"/>
      <c r="T159" s="180"/>
      <c r="U159" s="180"/>
      <c r="V159" s="180"/>
      <c r="W159" s="180"/>
      <c r="X159" s="180"/>
      <c r="Y159" s="180"/>
      <c r="Z159" s="180"/>
      <c r="AA159" s="180"/>
      <c r="AB159" s="180"/>
      <c r="AC159" s="180"/>
    </row>
    <row r="160" ht="15.75" customHeight="1">
      <c r="A160" s="161">
        <v>158.0</v>
      </c>
      <c r="B160" s="167" t="s">
        <v>2032</v>
      </c>
      <c r="C160" s="160" t="s">
        <v>2841</v>
      </c>
      <c r="D160" s="167">
        <v>8.0</v>
      </c>
      <c r="E160" s="96" t="s">
        <v>2842</v>
      </c>
      <c r="F160" s="168" t="s">
        <v>2843</v>
      </c>
      <c r="G160" s="168" t="s">
        <v>2776</v>
      </c>
      <c r="H160" s="168" t="s">
        <v>2844</v>
      </c>
      <c r="I160" s="168" t="s">
        <v>2845</v>
      </c>
      <c r="J160" s="168" t="s">
        <v>800</v>
      </c>
      <c r="K160" s="169" t="s">
        <v>727</v>
      </c>
      <c r="L160" s="170"/>
      <c r="M160" s="170"/>
      <c r="N160" s="189"/>
      <c r="O160" s="189"/>
      <c r="P160" s="180"/>
      <c r="Q160" s="180"/>
      <c r="R160" s="180"/>
      <c r="S160" s="180"/>
      <c r="T160" s="180"/>
      <c r="U160" s="180"/>
      <c r="V160" s="180"/>
      <c r="W160" s="180"/>
      <c r="X160" s="180"/>
      <c r="Y160" s="180"/>
      <c r="Z160" s="180"/>
      <c r="AA160" s="180"/>
      <c r="AB160" s="180"/>
      <c r="AC160" s="180"/>
    </row>
    <row r="161" ht="15.75" customHeight="1">
      <c r="A161" s="161">
        <v>159.0</v>
      </c>
      <c r="B161" s="167" t="s">
        <v>2032</v>
      </c>
      <c r="C161" s="160" t="s">
        <v>2846</v>
      </c>
      <c r="D161" s="167">
        <v>128.0</v>
      </c>
      <c r="E161" s="96" t="s">
        <v>2847</v>
      </c>
      <c r="F161" s="168" t="s">
        <v>710</v>
      </c>
      <c r="G161" s="168" t="s">
        <v>2848</v>
      </c>
      <c r="H161" s="168" t="s">
        <v>2849</v>
      </c>
      <c r="I161" s="168" t="s">
        <v>2651</v>
      </c>
      <c r="J161" s="168" t="s">
        <v>2850</v>
      </c>
      <c r="K161" s="169" t="s">
        <v>480</v>
      </c>
      <c r="L161" s="170"/>
      <c r="M161" s="170"/>
      <c r="N161" s="189"/>
      <c r="O161" s="189"/>
      <c r="P161" s="180"/>
      <c r="Q161" s="180"/>
      <c r="R161" s="180"/>
      <c r="S161" s="180"/>
      <c r="T161" s="180"/>
      <c r="U161" s="180"/>
      <c r="V161" s="180"/>
      <c r="W161" s="180"/>
      <c r="X161" s="180"/>
      <c r="Y161" s="180"/>
      <c r="Z161" s="180"/>
      <c r="AA161" s="180"/>
      <c r="AB161" s="180"/>
      <c r="AC161" s="180"/>
    </row>
    <row r="162" ht="15.75" customHeight="1">
      <c r="A162" s="161">
        <v>160.0</v>
      </c>
      <c r="B162" s="167" t="s">
        <v>2032</v>
      </c>
      <c r="C162" s="160" t="s">
        <v>2851</v>
      </c>
      <c r="D162" s="167">
        <v>34.0</v>
      </c>
      <c r="E162" s="96" t="s">
        <v>2852</v>
      </c>
      <c r="F162" s="168" t="s">
        <v>2853</v>
      </c>
      <c r="G162" s="168" t="s">
        <v>2854</v>
      </c>
      <c r="H162" s="168" t="s">
        <v>2855</v>
      </c>
      <c r="I162" s="168" t="s">
        <v>2856</v>
      </c>
      <c r="J162" s="168" t="s">
        <v>2000</v>
      </c>
      <c r="K162" s="169" t="s">
        <v>269</v>
      </c>
      <c r="L162" s="170"/>
      <c r="M162" s="170"/>
      <c r="N162" s="189"/>
      <c r="O162" s="189"/>
      <c r="P162" s="180"/>
      <c r="Q162" s="180"/>
      <c r="R162" s="180"/>
      <c r="S162" s="180"/>
      <c r="T162" s="180"/>
      <c r="U162" s="180"/>
      <c r="V162" s="180"/>
      <c r="W162" s="180"/>
      <c r="X162" s="180"/>
      <c r="Y162" s="180"/>
      <c r="Z162" s="180"/>
      <c r="AA162" s="180"/>
      <c r="AB162" s="180"/>
      <c r="AC162" s="180"/>
    </row>
    <row r="163" ht="15.75" customHeight="1">
      <c r="A163" s="161">
        <v>161.0</v>
      </c>
      <c r="B163" s="167" t="s">
        <v>2032</v>
      </c>
      <c r="C163" s="160" t="s">
        <v>2857</v>
      </c>
      <c r="D163" s="167">
        <v>49.0</v>
      </c>
      <c r="E163" s="96" t="s">
        <v>2858</v>
      </c>
      <c r="F163" s="168" t="s">
        <v>2859</v>
      </c>
      <c r="G163" s="168" t="s">
        <v>2860</v>
      </c>
      <c r="H163" s="168" t="s">
        <v>2861</v>
      </c>
      <c r="I163" s="168" t="s">
        <v>2862</v>
      </c>
      <c r="J163" s="168" t="s">
        <v>2863</v>
      </c>
      <c r="K163" s="169" t="s">
        <v>7</v>
      </c>
      <c r="L163" s="170"/>
      <c r="M163" s="170"/>
      <c r="N163" s="189"/>
      <c r="O163" s="189"/>
      <c r="P163" s="180"/>
      <c r="Q163" s="180"/>
      <c r="R163" s="180"/>
      <c r="S163" s="180"/>
      <c r="T163" s="180"/>
      <c r="U163" s="180"/>
      <c r="V163" s="180"/>
      <c r="W163" s="180"/>
      <c r="X163" s="180"/>
      <c r="Y163" s="180"/>
      <c r="Z163" s="180"/>
      <c r="AA163" s="180"/>
      <c r="AB163" s="180"/>
      <c r="AC163" s="180"/>
    </row>
    <row r="164" ht="15.75" customHeight="1">
      <c r="A164" s="161">
        <v>162.0</v>
      </c>
      <c r="B164" s="167" t="s">
        <v>2032</v>
      </c>
      <c r="C164" s="160" t="s">
        <v>2864</v>
      </c>
      <c r="D164" s="167">
        <v>10.0</v>
      </c>
      <c r="E164" s="96" t="s">
        <v>2865</v>
      </c>
      <c r="F164" s="168" t="s">
        <v>2866</v>
      </c>
      <c r="G164" s="168" t="s">
        <v>2867</v>
      </c>
      <c r="H164" s="168" t="s">
        <v>1660</v>
      </c>
      <c r="I164" s="168" t="s">
        <v>2868</v>
      </c>
      <c r="J164" s="168" t="s">
        <v>2816</v>
      </c>
      <c r="K164" s="169" t="s">
        <v>50</v>
      </c>
      <c r="L164" s="170"/>
      <c r="M164" s="170"/>
      <c r="N164" s="189"/>
      <c r="O164" s="189"/>
      <c r="P164" s="180"/>
      <c r="Q164" s="180"/>
      <c r="R164" s="180"/>
      <c r="S164" s="180"/>
      <c r="T164" s="180"/>
      <c r="U164" s="180"/>
      <c r="V164" s="180"/>
      <c r="W164" s="180"/>
      <c r="X164" s="180"/>
      <c r="Y164" s="180"/>
      <c r="Z164" s="180"/>
      <c r="AA164" s="180"/>
      <c r="AB164" s="180"/>
      <c r="AC164" s="180"/>
    </row>
    <row r="165" ht="15.75" customHeight="1">
      <c r="A165" s="161">
        <v>163.0</v>
      </c>
      <c r="B165" s="167" t="s">
        <v>2032</v>
      </c>
      <c r="C165" s="160" t="s">
        <v>2869</v>
      </c>
      <c r="D165" s="167">
        <v>13.0</v>
      </c>
      <c r="E165" s="96" t="s">
        <v>2870</v>
      </c>
      <c r="F165" s="168" t="s">
        <v>2834</v>
      </c>
      <c r="G165" s="168" t="s">
        <v>2818</v>
      </c>
      <c r="H165" s="168" t="s">
        <v>2871</v>
      </c>
      <c r="I165" s="168" t="s">
        <v>2872</v>
      </c>
      <c r="J165" s="168" t="s">
        <v>2873</v>
      </c>
      <c r="K165" s="169" t="s">
        <v>1485</v>
      </c>
      <c r="L165" s="170"/>
      <c r="M165" s="170"/>
      <c r="N165" s="189"/>
      <c r="O165" s="189"/>
      <c r="P165" s="180"/>
      <c r="Q165" s="180"/>
      <c r="R165" s="180"/>
      <c r="S165" s="180"/>
      <c r="T165" s="180"/>
      <c r="U165" s="180"/>
      <c r="V165" s="180"/>
      <c r="W165" s="180"/>
      <c r="X165" s="180"/>
      <c r="Y165" s="180"/>
      <c r="Z165" s="180"/>
      <c r="AA165" s="180"/>
      <c r="AB165" s="180"/>
      <c r="AC165" s="180"/>
    </row>
    <row r="166" ht="15.75" customHeight="1">
      <c r="A166" s="161">
        <v>164.0</v>
      </c>
      <c r="B166" s="167" t="s">
        <v>2032</v>
      </c>
      <c r="C166" s="160" t="s">
        <v>2874</v>
      </c>
      <c r="D166" s="167">
        <v>16.0</v>
      </c>
      <c r="E166" s="96" t="s">
        <v>664</v>
      </c>
      <c r="F166" s="168" t="s">
        <v>2348</v>
      </c>
      <c r="G166" s="168" t="s">
        <v>2875</v>
      </c>
      <c r="H166" s="168" t="s">
        <v>2876</v>
      </c>
      <c r="I166" s="168" t="s">
        <v>383</v>
      </c>
      <c r="J166" s="168" t="s">
        <v>2877</v>
      </c>
      <c r="K166" s="77" t="s">
        <v>1485</v>
      </c>
      <c r="L166" s="170"/>
      <c r="M166" s="170"/>
      <c r="N166" s="189"/>
      <c r="O166" s="189"/>
      <c r="P166" s="180"/>
      <c r="Q166" s="180"/>
      <c r="R166" s="180"/>
      <c r="S166" s="180"/>
      <c r="T166" s="180"/>
      <c r="U166" s="180"/>
      <c r="V166" s="180"/>
      <c r="W166" s="180"/>
      <c r="X166" s="180"/>
      <c r="Y166" s="180"/>
      <c r="Z166" s="180"/>
      <c r="AA166" s="180"/>
      <c r="AB166" s="180"/>
      <c r="AC166" s="180"/>
    </row>
    <row r="167" ht="15.75" customHeight="1">
      <c r="A167" s="161">
        <v>165.0</v>
      </c>
      <c r="B167" s="167" t="s">
        <v>2032</v>
      </c>
      <c r="C167" s="160" t="s">
        <v>2878</v>
      </c>
      <c r="D167" s="167">
        <v>2.0</v>
      </c>
      <c r="E167" s="96" t="s">
        <v>2879</v>
      </c>
      <c r="F167" s="168" t="s">
        <v>2880</v>
      </c>
      <c r="G167" s="168" t="s">
        <v>2881</v>
      </c>
      <c r="H167" s="160"/>
      <c r="I167" s="160"/>
      <c r="J167" s="160"/>
      <c r="K167" s="169" t="s">
        <v>269</v>
      </c>
      <c r="L167" s="170"/>
      <c r="M167" s="170"/>
      <c r="N167" s="189"/>
      <c r="O167" s="189"/>
      <c r="P167" s="180"/>
      <c r="Q167" s="180"/>
      <c r="R167" s="180"/>
      <c r="S167" s="180"/>
      <c r="T167" s="180"/>
      <c r="U167" s="180"/>
      <c r="V167" s="180"/>
      <c r="W167" s="180"/>
      <c r="X167" s="180"/>
      <c r="Y167" s="180"/>
      <c r="Z167" s="180"/>
      <c r="AA167" s="180"/>
      <c r="AB167" s="180"/>
      <c r="AC167" s="180"/>
    </row>
    <row r="168" ht="15.75" customHeight="1">
      <c r="A168" s="161">
        <v>166.0</v>
      </c>
      <c r="B168" s="167" t="s">
        <v>2032</v>
      </c>
      <c r="C168" s="160" t="s">
        <v>2882</v>
      </c>
      <c r="D168" s="167">
        <v>26.0</v>
      </c>
      <c r="E168" s="96" t="s">
        <v>2883</v>
      </c>
      <c r="F168" s="168" t="s">
        <v>2884</v>
      </c>
      <c r="G168" s="168" t="s">
        <v>2885</v>
      </c>
      <c r="H168" s="168" t="s">
        <v>2886</v>
      </c>
      <c r="I168" s="168" t="s">
        <v>2887</v>
      </c>
      <c r="J168" s="168" t="s">
        <v>2775</v>
      </c>
      <c r="K168" s="169" t="s">
        <v>7</v>
      </c>
      <c r="L168" s="170"/>
      <c r="M168" s="170"/>
      <c r="N168" s="189"/>
      <c r="O168" s="189"/>
      <c r="P168" s="180"/>
      <c r="Q168" s="180"/>
      <c r="R168" s="180"/>
      <c r="S168" s="180"/>
      <c r="T168" s="180"/>
      <c r="U168" s="180"/>
      <c r="V168" s="180"/>
      <c r="W168" s="180"/>
      <c r="X168" s="180"/>
      <c r="Y168" s="180"/>
      <c r="Z168" s="180"/>
      <c r="AA168" s="180"/>
      <c r="AB168" s="180"/>
      <c r="AC168" s="180"/>
    </row>
    <row r="169" ht="15.75" customHeight="1">
      <c r="A169" s="67">
        <v>167.0</v>
      </c>
      <c r="B169" s="73" t="s">
        <v>2032</v>
      </c>
      <c r="C169" s="72" t="s">
        <v>2888</v>
      </c>
      <c r="D169" s="73">
        <v>27.0</v>
      </c>
      <c r="E169" s="98" t="s">
        <v>2889</v>
      </c>
      <c r="F169" s="75" t="s">
        <v>2890</v>
      </c>
      <c r="G169" s="75" t="s">
        <v>2891</v>
      </c>
      <c r="H169" s="75" t="s">
        <v>2892</v>
      </c>
      <c r="I169" s="75" t="s">
        <v>2893</v>
      </c>
      <c r="J169" s="75" t="s">
        <v>2894</v>
      </c>
      <c r="K169" s="77" t="s">
        <v>269</v>
      </c>
      <c r="L169" s="54"/>
      <c r="M169" s="54"/>
      <c r="N169" s="105"/>
      <c r="O169" s="105"/>
      <c r="P169" s="180"/>
      <c r="Q169" s="180"/>
      <c r="R169" s="180"/>
      <c r="S169" s="180"/>
      <c r="T169" s="180"/>
      <c r="U169" s="180"/>
      <c r="V169" s="180"/>
      <c r="W169" s="180"/>
      <c r="X169" s="180"/>
      <c r="Y169" s="180"/>
      <c r="Z169" s="180"/>
      <c r="AA169" s="180"/>
      <c r="AB169" s="180"/>
      <c r="AC169" s="180"/>
    </row>
    <row r="170" ht="15.75" customHeight="1">
      <c r="A170" s="161">
        <v>168.0</v>
      </c>
      <c r="B170" s="167" t="s">
        <v>2032</v>
      </c>
      <c r="C170" s="160" t="s">
        <v>2895</v>
      </c>
      <c r="D170" s="167">
        <v>3.0</v>
      </c>
      <c r="E170" s="96" t="s">
        <v>2896</v>
      </c>
      <c r="F170" s="168" t="s">
        <v>2897</v>
      </c>
      <c r="G170" s="168" t="s">
        <v>2898</v>
      </c>
      <c r="H170" s="168" t="s">
        <v>2899</v>
      </c>
      <c r="I170" s="160"/>
      <c r="J170" s="160"/>
      <c r="K170" s="77" t="s">
        <v>480</v>
      </c>
      <c r="L170" s="170"/>
      <c r="M170" s="170"/>
      <c r="N170" s="189"/>
      <c r="O170" s="189"/>
      <c r="P170" s="180"/>
      <c r="Q170" s="180"/>
      <c r="R170" s="180"/>
      <c r="S170" s="180"/>
      <c r="T170" s="180"/>
      <c r="U170" s="180"/>
      <c r="V170" s="180"/>
      <c r="W170" s="180"/>
      <c r="X170" s="180"/>
      <c r="Y170" s="180"/>
      <c r="Z170" s="180"/>
      <c r="AA170" s="180"/>
      <c r="AB170" s="180"/>
      <c r="AC170" s="180"/>
    </row>
    <row r="171" ht="15.75" customHeight="1">
      <c r="A171" s="161">
        <v>169.0</v>
      </c>
      <c r="B171" s="167" t="s">
        <v>2032</v>
      </c>
      <c r="C171" s="160" t="s">
        <v>2900</v>
      </c>
      <c r="D171" s="167">
        <v>9.0</v>
      </c>
      <c r="E171" s="96" t="s">
        <v>2901</v>
      </c>
      <c r="F171" s="168" t="s">
        <v>2530</v>
      </c>
      <c r="G171" s="168" t="s">
        <v>2532</v>
      </c>
      <c r="H171" s="168" t="s">
        <v>2498</v>
      </c>
      <c r="I171" s="168" t="s">
        <v>2534</v>
      </c>
      <c r="J171" s="168" t="s">
        <v>2531</v>
      </c>
      <c r="K171" s="169" t="s">
        <v>7</v>
      </c>
      <c r="L171" s="170"/>
      <c r="M171" s="170"/>
      <c r="N171" s="189"/>
      <c r="O171" s="189"/>
      <c r="P171" s="180"/>
      <c r="Q171" s="180"/>
      <c r="R171" s="180"/>
      <c r="S171" s="180"/>
      <c r="T171" s="180"/>
      <c r="U171" s="180"/>
      <c r="V171" s="180"/>
      <c r="W171" s="180"/>
      <c r="X171" s="180"/>
      <c r="Y171" s="180"/>
      <c r="Z171" s="180"/>
      <c r="AA171" s="180"/>
      <c r="AB171" s="180"/>
      <c r="AC171" s="180"/>
    </row>
    <row r="172" ht="15.75" customHeight="1">
      <c r="A172" s="161">
        <v>170.0</v>
      </c>
      <c r="B172" s="167" t="s">
        <v>2032</v>
      </c>
      <c r="C172" s="160" t="s">
        <v>2902</v>
      </c>
      <c r="D172" s="167">
        <v>169.0</v>
      </c>
      <c r="E172" s="96" t="s">
        <v>2903</v>
      </c>
      <c r="F172" s="168" t="s">
        <v>2904</v>
      </c>
      <c r="G172" s="168" t="s">
        <v>2905</v>
      </c>
      <c r="H172" s="168" t="s">
        <v>261</v>
      </c>
      <c r="I172" s="168" t="s">
        <v>2906</v>
      </c>
      <c r="J172" s="168" t="s">
        <v>2907</v>
      </c>
      <c r="K172" s="77" t="s">
        <v>269</v>
      </c>
      <c r="L172" s="170"/>
      <c r="M172" s="170"/>
      <c r="N172" s="189"/>
      <c r="O172" s="189"/>
      <c r="P172" s="180"/>
      <c r="Q172" s="180"/>
      <c r="R172" s="180"/>
      <c r="S172" s="180"/>
      <c r="T172" s="180"/>
      <c r="U172" s="180"/>
      <c r="V172" s="180"/>
      <c r="W172" s="180"/>
      <c r="X172" s="180"/>
      <c r="Y172" s="180"/>
      <c r="Z172" s="180"/>
      <c r="AA172" s="180"/>
      <c r="AB172" s="180"/>
      <c r="AC172" s="180"/>
    </row>
    <row r="173" ht="15.75" customHeight="1">
      <c r="A173" s="161">
        <v>171.0</v>
      </c>
      <c r="B173" s="167" t="s">
        <v>2032</v>
      </c>
      <c r="C173" s="160" t="s">
        <v>2908</v>
      </c>
      <c r="D173" s="167">
        <v>80.0</v>
      </c>
      <c r="E173" s="96" t="s">
        <v>2909</v>
      </c>
      <c r="F173" s="168" t="s">
        <v>2910</v>
      </c>
      <c r="G173" s="168" t="s">
        <v>2395</v>
      </c>
      <c r="H173" s="168" t="s">
        <v>2911</v>
      </c>
      <c r="I173" s="168" t="s">
        <v>1317</v>
      </c>
      <c r="J173" s="168" t="s">
        <v>2912</v>
      </c>
      <c r="K173" s="169" t="s">
        <v>1768</v>
      </c>
      <c r="L173" s="170"/>
      <c r="M173" s="170"/>
      <c r="N173" s="189"/>
      <c r="O173" s="189"/>
      <c r="P173" s="180"/>
      <c r="Q173" s="180"/>
      <c r="R173" s="180"/>
      <c r="S173" s="180"/>
      <c r="T173" s="180"/>
      <c r="U173" s="180"/>
      <c r="V173" s="180"/>
      <c r="W173" s="180"/>
      <c r="X173" s="180"/>
      <c r="Y173" s="180"/>
      <c r="Z173" s="180"/>
      <c r="AA173" s="180"/>
      <c r="AB173" s="180"/>
      <c r="AC173" s="180"/>
    </row>
    <row r="174" ht="15.75" customHeight="1">
      <c r="A174" s="67">
        <v>172.0</v>
      </c>
      <c r="B174" s="73" t="s">
        <v>2032</v>
      </c>
      <c r="C174" s="72" t="s">
        <v>2913</v>
      </c>
      <c r="D174" s="73">
        <v>4.0</v>
      </c>
      <c r="E174" s="98" t="s">
        <v>2914</v>
      </c>
      <c r="F174" s="75" t="s">
        <v>2915</v>
      </c>
      <c r="G174" s="75" t="s">
        <v>2916</v>
      </c>
      <c r="H174" s="75" t="s">
        <v>2917</v>
      </c>
      <c r="I174" s="75" t="s">
        <v>2918</v>
      </c>
      <c r="K174" s="77" t="s">
        <v>896</v>
      </c>
      <c r="L174" s="54"/>
      <c r="M174" s="54"/>
      <c r="N174" s="105"/>
      <c r="O174" s="105"/>
      <c r="P174" s="180"/>
      <c r="Q174" s="180"/>
      <c r="R174" s="180"/>
      <c r="S174" s="180"/>
      <c r="T174" s="180"/>
      <c r="U174" s="180"/>
      <c r="V174" s="180"/>
      <c r="W174" s="180"/>
      <c r="X174" s="180"/>
      <c r="Y174" s="180"/>
      <c r="Z174" s="180"/>
      <c r="AA174" s="180"/>
      <c r="AB174" s="180"/>
      <c r="AC174" s="180"/>
    </row>
    <row r="175" ht="15.75" customHeight="1">
      <c r="A175" s="67">
        <v>173.0</v>
      </c>
      <c r="B175" s="73" t="s">
        <v>2032</v>
      </c>
      <c r="C175" s="72" t="s">
        <v>2919</v>
      </c>
      <c r="D175" s="73">
        <v>12.0</v>
      </c>
      <c r="E175" s="98" t="s">
        <v>2920</v>
      </c>
      <c r="F175" s="75" t="s">
        <v>2921</v>
      </c>
      <c r="G175" s="75" t="s">
        <v>2922</v>
      </c>
      <c r="H175" s="75" t="s">
        <v>2923</v>
      </c>
      <c r="I175" s="75" t="s">
        <v>1762</v>
      </c>
      <c r="J175" s="75" t="s">
        <v>2924</v>
      </c>
      <c r="K175" s="77" t="s">
        <v>896</v>
      </c>
      <c r="L175" s="54"/>
      <c r="M175" s="54"/>
      <c r="N175" s="105"/>
      <c r="O175" s="105"/>
      <c r="P175" s="180"/>
      <c r="Q175" s="180"/>
      <c r="R175" s="180"/>
      <c r="S175" s="180"/>
      <c r="T175" s="180"/>
      <c r="U175" s="180"/>
      <c r="V175" s="180"/>
      <c r="W175" s="180"/>
      <c r="X175" s="180"/>
      <c r="Y175" s="180"/>
      <c r="Z175" s="180"/>
      <c r="AA175" s="180"/>
      <c r="AB175" s="180"/>
      <c r="AC175" s="180"/>
    </row>
    <row r="176">
      <c r="A176" s="67">
        <v>174.0</v>
      </c>
      <c r="B176" s="73" t="s">
        <v>2032</v>
      </c>
      <c r="C176" s="72" t="s">
        <v>2925</v>
      </c>
      <c r="D176" s="73">
        <v>9.0</v>
      </c>
      <c r="E176" s="98" t="s">
        <v>2926</v>
      </c>
      <c r="F176" s="75" t="s">
        <v>2624</v>
      </c>
      <c r="G176" s="75" t="s">
        <v>2617</v>
      </c>
      <c r="H176" s="75" t="s">
        <v>2404</v>
      </c>
      <c r="I176" s="75" t="s">
        <v>2616</v>
      </c>
      <c r="J176" s="75" t="s">
        <v>2927</v>
      </c>
      <c r="K176" s="77" t="s">
        <v>7</v>
      </c>
      <c r="L176" s="54"/>
      <c r="M176" s="54"/>
      <c r="N176" s="105"/>
      <c r="O176" s="105"/>
      <c r="P176" s="180"/>
      <c r="Q176" s="180"/>
      <c r="R176" s="180"/>
      <c r="S176" s="180"/>
      <c r="T176" s="180"/>
      <c r="U176" s="180"/>
      <c r="V176" s="180"/>
      <c r="W176" s="180"/>
      <c r="X176" s="180"/>
      <c r="Y176" s="180"/>
      <c r="Z176" s="180"/>
      <c r="AA176" s="180"/>
      <c r="AB176" s="180"/>
      <c r="AC176" s="180"/>
    </row>
    <row r="177" ht="15.75" customHeight="1">
      <c r="A177" s="161">
        <v>175.0</v>
      </c>
      <c r="B177" s="167" t="s">
        <v>2032</v>
      </c>
      <c r="C177" s="160" t="s">
        <v>2928</v>
      </c>
      <c r="D177" s="167">
        <v>417.0</v>
      </c>
      <c r="E177" s="96" t="s">
        <v>2929</v>
      </c>
      <c r="F177" s="168" t="s">
        <v>2670</v>
      </c>
      <c r="G177" s="168" t="s">
        <v>2116</v>
      </c>
      <c r="H177" s="168" t="s">
        <v>2930</v>
      </c>
      <c r="I177" s="168" t="s">
        <v>261</v>
      </c>
      <c r="J177" s="168" t="s">
        <v>2931</v>
      </c>
      <c r="K177" s="169" t="s">
        <v>285</v>
      </c>
      <c r="L177" s="170"/>
      <c r="M177" s="170"/>
      <c r="N177" s="189"/>
      <c r="O177" s="189"/>
      <c r="P177" s="180"/>
      <c r="Q177" s="180"/>
      <c r="R177" s="180"/>
      <c r="S177" s="180"/>
      <c r="T177" s="180"/>
      <c r="U177" s="180"/>
      <c r="V177" s="180"/>
      <c r="W177" s="180"/>
      <c r="X177" s="180"/>
      <c r="Y177" s="180"/>
      <c r="Z177" s="180"/>
      <c r="AA177" s="180"/>
      <c r="AB177" s="180"/>
      <c r="AC177" s="180"/>
    </row>
    <row r="178" ht="15.75" customHeight="1">
      <c r="A178" s="161">
        <v>176.0</v>
      </c>
      <c r="B178" s="167" t="s">
        <v>2032</v>
      </c>
      <c r="C178" s="160" t="s">
        <v>2932</v>
      </c>
      <c r="D178" s="167">
        <v>2.0</v>
      </c>
      <c r="E178" s="96" t="s">
        <v>2933</v>
      </c>
      <c r="F178" s="168" t="s">
        <v>2404</v>
      </c>
      <c r="G178" s="168" t="s">
        <v>2934</v>
      </c>
      <c r="H178" s="160"/>
      <c r="I178" s="160"/>
      <c r="J178" s="160"/>
      <c r="K178" s="169" t="s">
        <v>1768</v>
      </c>
      <c r="L178" s="170"/>
      <c r="M178" s="170"/>
      <c r="N178" s="189"/>
      <c r="O178" s="189"/>
      <c r="P178" s="180"/>
      <c r="Q178" s="180"/>
      <c r="R178" s="180"/>
      <c r="S178" s="180"/>
      <c r="T178" s="180"/>
      <c r="U178" s="180"/>
      <c r="V178" s="180"/>
      <c r="W178" s="180"/>
      <c r="X178" s="180"/>
      <c r="Y178" s="180"/>
      <c r="Z178" s="180"/>
      <c r="AA178" s="180"/>
      <c r="AB178" s="180"/>
      <c r="AC178" s="180"/>
    </row>
    <row r="179" ht="15.75" customHeight="1">
      <c r="A179" s="161">
        <v>177.0</v>
      </c>
      <c r="B179" s="167" t="s">
        <v>2032</v>
      </c>
      <c r="C179" s="160" t="s">
        <v>2935</v>
      </c>
      <c r="D179" s="167">
        <v>116.0</v>
      </c>
      <c r="E179" s="96" t="s">
        <v>2936</v>
      </c>
      <c r="F179" s="168" t="s">
        <v>2279</v>
      </c>
      <c r="G179" s="168" t="s">
        <v>2937</v>
      </c>
      <c r="H179" s="168" t="s">
        <v>2938</v>
      </c>
      <c r="I179" s="168" t="s">
        <v>2939</v>
      </c>
      <c r="J179" s="168" t="s">
        <v>2940</v>
      </c>
      <c r="K179" s="169" t="s">
        <v>727</v>
      </c>
      <c r="L179" s="170"/>
      <c r="M179" s="170"/>
      <c r="N179" s="189"/>
      <c r="O179" s="189"/>
      <c r="P179" s="180"/>
      <c r="Q179" s="180"/>
      <c r="R179" s="180"/>
      <c r="S179" s="180"/>
      <c r="T179" s="180"/>
      <c r="U179" s="180"/>
      <c r="V179" s="180"/>
      <c r="W179" s="180"/>
      <c r="X179" s="180"/>
      <c r="Y179" s="180"/>
      <c r="Z179" s="180"/>
      <c r="AA179" s="180"/>
      <c r="AB179" s="180"/>
      <c r="AC179" s="180"/>
    </row>
    <row r="180" ht="15.75" customHeight="1">
      <c r="A180" s="161">
        <v>178.0</v>
      </c>
      <c r="B180" s="167" t="s">
        <v>2032</v>
      </c>
      <c r="C180" s="160" t="s">
        <v>2941</v>
      </c>
      <c r="D180" s="167">
        <v>38.0</v>
      </c>
      <c r="E180" s="96" t="s">
        <v>2942</v>
      </c>
      <c r="F180" s="168" t="s">
        <v>2943</v>
      </c>
      <c r="G180" s="168" t="s">
        <v>2944</v>
      </c>
      <c r="H180" s="168" t="s">
        <v>2945</v>
      </c>
      <c r="I180" s="168" t="s">
        <v>2946</v>
      </c>
      <c r="J180" s="168" t="s">
        <v>1165</v>
      </c>
      <c r="K180" s="169" t="s">
        <v>50</v>
      </c>
      <c r="L180" s="170"/>
      <c r="M180" s="170"/>
      <c r="N180" s="189"/>
      <c r="O180" s="189"/>
      <c r="P180" s="180"/>
      <c r="Q180" s="180"/>
      <c r="R180" s="180"/>
      <c r="S180" s="180"/>
      <c r="T180" s="180"/>
      <c r="U180" s="180"/>
      <c r="V180" s="180"/>
      <c r="W180" s="180"/>
      <c r="X180" s="180"/>
      <c r="Y180" s="180"/>
      <c r="Z180" s="180"/>
      <c r="AA180" s="180"/>
      <c r="AB180" s="180"/>
      <c r="AC180" s="180"/>
    </row>
    <row r="181" ht="15.75" customHeight="1">
      <c r="A181" s="161">
        <v>179.0</v>
      </c>
      <c r="B181" s="167" t="s">
        <v>2032</v>
      </c>
      <c r="C181" s="160" t="s">
        <v>2947</v>
      </c>
      <c r="D181" s="167">
        <v>15.0</v>
      </c>
      <c r="E181" s="96" t="s">
        <v>2948</v>
      </c>
      <c r="F181" s="168" t="s">
        <v>2949</v>
      </c>
      <c r="G181" s="168" t="s">
        <v>2744</v>
      </c>
      <c r="H181" s="168" t="s">
        <v>2950</v>
      </c>
      <c r="I181" s="168" t="s">
        <v>2379</v>
      </c>
      <c r="J181" s="168" t="s">
        <v>642</v>
      </c>
      <c r="K181" s="169" t="s">
        <v>727</v>
      </c>
      <c r="L181" s="170"/>
      <c r="M181" s="170"/>
      <c r="N181" s="189"/>
      <c r="O181" s="189"/>
      <c r="P181" s="180"/>
      <c r="Q181" s="180"/>
      <c r="R181" s="180"/>
      <c r="S181" s="180"/>
      <c r="T181" s="180"/>
      <c r="U181" s="180"/>
      <c r="V181" s="180"/>
      <c r="W181" s="180"/>
      <c r="X181" s="180"/>
      <c r="Y181" s="180"/>
      <c r="Z181" s="180"/>
      <c r="AA181" s="180"/>
      <c r="AB181" s="180"/>
      <c r="AC181" s="180"/>
    </row>
    <row r="182" ht="15.75" customHeight="1">
      <c r="A182" s="161">
        <v>180.0</v>
      </c>
      <c r="B182" s="167" t="s">
        <v>2032</v>
      </c>
      <c r="C182" s="160" t="s">
        <v>2951</v>
      </c>
      <c r="D182" s="167">
        <v>21.0</v>
      </c>
      <c r="E182" s="96" t="s">
        <v>2952</v>
      </c>
      <c r="F182" s="168" t="s">
        <v>2953</v>
      </c>
      <c r="G182" s="168" t="s">
        <v>2954</v>
      </c>
      <c r="H182" s="168" t="s">
        <v>2955</v>
      </c>
      <c r="I182" s="168" t="s">
        <v>2956</v>
      </c>
      <c r="J182" s="168" t="s">
        <v>2957</v>
      </c>
      <c r="K182" s="169" t="s">
        <v>7</v>
      </c>
      <c r="L182" s="170"/>
      <c r="M182" s="170"/>
      <c r="N182" s="189"/>
      <c r="O182" s="189"/>
      <c r="P182" s="180"/>
      <c r="Q182" s="180"/>
      <c r="R182" s="180"/>
      <c r="S182" s="180"/>
      <c r="T182" s="180"/>
      <c r="U182" s="180"/>
      <c r="V182" s="180"/>
      <c r="W182" s="180"/>
      <c r="X182" s="180"/>
      <c r="Y182" s="180"/>
      <c r="Z182" s="180"/>
      <c r="AA182" s="180"/>
      <c r="AB182" s="180"/>
      <c r="AC182" s="180"/>
    </row>
    <row r="183" ht="15.75" customHeight="1">
      <c r="A183" s="161">
        <v>181.0</v>
      </c>
      <c r="B183" s="167" t="s">
        <v>2032</v>
      </c>
      <c r="C183" s="160" t="s">
        <v>2958</v>
      </c>
      <c r="D183" s="167">
        <v>246.0</v>
      </c>
      <c r="E183" s="96" t="s">
        <v>2959</v>
      </c>
      <c r="F183" s="168" t="s">
        <v>642</v>
      </c>
      <c r="G183" s="168" t="s">
        <v>2719</v>
      </c>
      <c r="H183" s="168" t="s">
        <v>668</v>
      </c>
      <c r="I183" s="168" t="s">
        <v>2960</v>
      </c>
      <c r="J183" s="168" t="s">
        <v>2961</v>
      </c>
      <c r="K183" s="169" t="s">
        <v>7</v>
      </c>
      <c r="L183" s="170"/>
      <c r="M183" s="170"/>
      <c r="N183" s="189"/>
      <c r="O183" s="189"/>
      <c r="P183" s="180"/>
      <c r="Q183" s="180"/>
      <c r="R183" s="180"/>
      <c r="S183" s="180"/>
      <c r="T183" s="180"/>
      <c r="U183" s="180"/>
      <c r="V183" s="180"/>
      <c r="W183" s="180"/>
      <c r="X183" s="180"/>
      <c r="Y183" s="180"/>
      <c r="Z183" s="180"/>
      <c r="AA183" s="180"/>
      <c r="AB183" s="180"/>
      <c r="AC183" s="180"/>
    </row>
    <row r="184" ht="15.75" customHeight="1">
      <c r="A184" s="161">
        <v>182.0</v>
      </c>
      <c r="B184" s="167" t="s">
        <v>2032</v>
      </c>
      <c r="C184" s="160" t="s">
        <v>2962</v>
      </c>
      <c r="D184" s="167">
        <v>43.0</v>
      </c>
      <c r="E184" s="96" t="s">
        <v>2963</v>
      </c>
      <c r="F184" s="168" t="s">
        <v>2596</v>
      </c>
      <c r="G184" s="168" t="s">
        <v>2597</v>
      </c>
      <c r="H184" s="168" t="s">
        <v>2598</v>
      </c>
      <c r="I184" s="168" t="s">
        <v>2599</v>
      </c>
      <c r="J184" s="168" t="s">
        <v>2600</v>
      </c>
      <c r="K184" s="169" t="s">
        <v>269</v>
      </c>
      <c r="L184" s="170"/>
      <c r="M184" s="170"/>
      <c r="N184" s="189"/>
      <c r="O184" s="189"/>
      <c r="P184" s="180"/>
      <c r="Q184" s="180"/>
      <c r="R184" s="180"/>
      <c r="S184" s="180"/>
      <c r="T184" s="180"/>
      <c r="U184" s="180"/>
      <c r="V184" s="180"/>
      <c r="W184" s="180"/>
      <c r="X184" s="180"/>
      <c r="Y184" s="180"/>
      <c r="Z184" s="180"/>
      <c r="AA184" s="180"/>
      <c r="AB184" s="180"/>
      <c r="AC184" s="180"/>
    </row>
    <row r="185" ht="15.75" customHeight="1">
      <c r="A185" s="161">
        <v>183.0</v>
      </c>
      <c r="B185" s="167" t="s">
        <v>2032</v>
      </c>
      <c r="C185" s="160" t="s">
        <v>2964</v>
      </c>
      <c r="D185" s="167">
        <v>4.0</v>
      </c>
      <c r="E185" s="96" t="s">
        <v>2965</v>
      </c>
      <c r="F185" s="168" t="s">
        <v>2966</v>
      </c>
      <c r="G185" s="168" t="s">
        <v>2861</v>
      </c>
      <c r="H185" s="168" t="s">
        <v>2967</v>
      </c>
      <c r="I185" s="168" t="s">
        <v>2968</v>
      </c>
      <c r="J185" s="160"/>
      <c r="K185" s="169" t="s">
        <v>1297</v>
      </c>
      <c r="L185" s="170"/>
      <c r="M185" s="170"/>
      <c r="N185" s="189"/>
      <c r="O185" s="189"/>
      <c r="P185" s="180"/>
      <c r="Q185" s="180"/>
      <c r="R185" s="180"/>
      <c r="S185" s="180"/>
      <c r="T185" s="180"/>
      <c r="U185" s="180"/>
      <c r="V185" s="180"/>
      <c r="W185" s="180"/>
      <c r="X185" s="180"/>
      <c r="Y185" s="180"/>
      <c r="Z185" s="180"/>
      <c r="AA185" s="180"/>
      <c r="AB185" s="180"/>
      <c r="AC185" s="180"/>
    </row>
    <row r="186" ht="15.75" customHeight="1">
      <c r="A186" s="161">
        <v>184.0</v>
      </c>
      <c r="B186" s="167" t="s">
        <v>2032</v>
      </c>
      <c r="C186" s="160" t="s">
        <v>2969</v>
      </c>
      <c r="D186" s="167">
        <v>60.0</v>
      </c>
      <c r="E186" s="96" t="s">
        <v>2970</v>
      </c>
      <c r="F186" s="168" t="s">
        <v>2971</v>
      </c>
      <c r="G186" s="168" t="s">
        <v>2972</v>
      </c>
      <c r="H186" s="168" t="s">
        <v>2504</v>
      </c>
      <c r="I186" s="168" t="s">
        <v>2973</v>
      </c>
      <c r="J186" s="168" t="s">
        <v>2974</v>
      </c>
      <c r="K186" s="77" t="s">
        <v>269</v>
      </c>
      <c r="L186" s="170"/>
      <c r="M186" s="170"/>
      <c r="N186" s="189"/>
      <c r="O186" s="189"/>
      <c r="P186" s="180"/>
      <c r="Q186" s="180"/>
      <c r="R186" s="180"/>
      <c r="S186" s="180"/>
      <c r="T186" s="180"/>
      <c r="U186" s="180"/>
      <c r="V186" s="180"/>
      <c r="W186" s="180"/>
      <c r="X186" s="180"/>
      <c r="Y186" s="180"/>
      <c r="Z186" s="180"/>
      <c r="AA186" s="180"/>
      <c r="AB186" s="180"/>
      <c r="AC186" s="180"/>
    </row>
    <row r="187" ht="15.75" customHeight="1">
      <c r="A187" s="161">
        <v>185.0</v>
      </c>
      <c r="B187" s="167" t="s">
        <v>2032</v>
      </c>
      <c r="C187" s="160" t="s">
        <v>2975</v>
      </c>
      <c r="D187" s="167">
        <v>427.0</v>
      </c>
      <c r="E187" s="96" t="s">
        <v>2976</v>
      </c>
      <c r="F187" s="168" t="s">
        <v>2670</v>
      </c>
      <c r="G187" s="168" t="s">
        <v>2930</v>
      </c>
      <c r="H187" s="168" t="s">
        <v>2977</v>
      </c>
      <c r="I187" s="168" t="s">
        <v>2978</v>
      </c>
      <c r="J187" s="168" t="s">
        <v>2931</v>
      </c>
      <c r="K187" s="169" t="s">
        <v>285</v>
      </c>
      <c r="L187" s="170"/>
      <c r="M187" s="170"/>
      <c r="N187" s="189"/>
      <c r="O187" s="189"/>
      <c r="P187" s="180"/>
      <c r="Q187" s="180"/>
      <c r="R187" s="180"/>
      <c r="S187" s="180"/>
      <c r="T187" s="180"/>
      <c r="U187" s="180"/>
      <c r="V187" s="180"/>
      <c r="W187" s="180"/>
      <c r="X187" s="180"/>
      <c r="Y187" s="180"/>
      <c r="Z187" s="180"/>
      <c r="AA187" s="180"/>
      <c r="AB187" s="180"/>
      <c r="AC187" s="180"/>
    </row>
    <row r="188" ht="15.75" customHeight="1">
      <c r="A188" s="161">
        <v>186.0</v>
      </c>
      <c r="B188" s="167" t="s">
        <v>2032</v>
      </c>
      <c r="C188" s="160" t="s">
        <v>339</v>
      </c>
      <c r="D188" s="167">
        <v>6.0</v>
      </c>
      <c r="E188" s="96" t="s">
        <v>337</v>
      </c>
      <c r="F188" s="168" t="s">
        <v>341</v>
      </c>
      <c r="G188" s="168" t="s">
        <v>342</v>
      </c>
      <c r="H188" s="168" t="s">
        <v>343</v>
      </c>
      <c r="I188" s="168" t="s">
        <v>344</v>
      </c>
      <c r="J188" s="160"/>
      <c r="K188" s="169" t="s">
        <v>50</v>
      </c>
      <c r="L188" s="170"/>
      <c r="M188" s="170"/>
      <c r="N188" s="189"/>
      <c r="O188" s="189"/>
      <c r="P188" s="180"/>
      <c r="Q188" s="180"/>
      <c r="R188" s="180"/>
      <c r="S188" s="180"/>
      <c r="T188" s="180"/>
      <c r="U188" s="180"/>
      <c r="V188" s="180"/>
      <c r="W188" s="180"/>
      <c r="X188" s="180"/>
      <c r="Y188" s="180"/>
      <c r="Z188" s="180"/>
      <c r="AA188" s="180"/>
      <c r="AB188" s="180"/>
      <c r="AC188" s="180"/>
    </row>
    <row r="189" ht="15.75" customHeight="1">
      <c r="A189" s="161">
        <v>187.0</v>
      </c>
      <c r="B189" s="167" t="s">
        <v>2032</v>
      </c>
      <c r="C189" s="160" t="s">
        <v>2979</v>
      </c>
      <c r="D189" s="167">
        <v>3.0</v>
      </c>
      <c r="E189" s="96" t="s">
        <v>2980</v>
      </c>
      <c r="F189" s="168" t="s">
        <v>2981</v>
      </c>
      <c r="G189" s="168" t="s">
        <v>2982</v>
      </c>
      <c r="H189" s="168" t="s">
        <v>2983</v>
      </c>
      <c r="I189" s="160"/>
      <c r="J189" s="160"/>
      <c r="K189" s="77" t="s">
        <v>7</v>
      </c>
      <c r="L189" s="170"/>
      <c r="M189" s="170"/>
      <c r="N189" s="189"/>
      <c r="O189" s="189"/>
      <c r="P189" s="180"/>
      <c r="Q189" s="180"/>
      <c r="R189" s="180"/>
      <c r="S189" s="180"/>
      <c r="T189" s="180"/>
      <c r="U189" s="180"/>
      <c r="V189" s="180"/>
      <c r="W189" s="180"/>
      <c r="X189" s="180"/>
      <c r="Y189" s="180"/>
      <c r="Z189" s="180"/>
      <c r="AA189" s="180"/>
      <c r="AB189" s="180"/>
      <c r="AC189" s="180"/>
    </row>
    <row r="190" ht="15.75" customHeight="1">
      <c r="A190" s="161">
        <v>188.0</v>
      </c>
      <c r="B190" s="167" t="s">
        <v>2032</v>
      </c>
      <c r="C190" s="160" t="s">
        <v>2984</v>
      </c>
      <c r="D190" s="167">
        <v>23.0</v>
      </c>
      <c r="E190" s="96" t="s">
        <v>2985</v>
      </c>
      <c r="F190" s="168" t="s">
        <v>2986</v>
      </c>
      <c r="G190" s="168" t="s">
        <v>2987</v>
      </c>
      <c r="H190" s="168" t="s">
        <v>2974</v>
      </c>
      <c r="I190" s="168" t="s">
        <v>2988</v>
      </c>
      <c r="J190" s="168" t="s">
        <v>2989</v>
      </c>
      <c r="K190" s="169" t="s">
        <v>269</v>
      </c>
      <c r="L190" s="170"/>
      <c r="M190" s="170"/>
      <c r="N190" s="189"/>
      <c r="O190" s="189"/>
      <c r="P190" s="180"/>
      <c r="Q190" s="180"/>
      <c r="R190" s="180"/>
      <c r="S190" s="180"/>
      <c r="T190" s="180"/>
      <c r="U190" s="180"/>
      <c r="V190" s="180"/>
      <c r="W190" s="180"/>
      <c r="X190" s="180"/>
      <c r="Y190" s="180"/>
      <c r="Z190" s="180"/>
      <c r="AA190" s="180"/>
      <c r="AB190" s="180"/>
      <c r="AC190" s="180"/>
    </row>
    <row r="191" ht="15.75" customHeight="1">
      <c r="A191" s="161">
        <v>189.0</v>
      </c>
      <c r="B191" s="167" t="s">
        <v>2032</v>
      </c>
      <c r="C191" s="160" t="s">
        <v>2990</v>
      </c>
      <c r="D191" s="167">
        <v>91.0</v>
      </c>
      <c r="E191" s="96" t="s">
        <v>2991</v>
      </c>
      <c r="F191" s="168" t="s">
        <v>2992</v>
      </c>
      <c r="G191" s="168" t="s">
        <v>2993</v>
      </c>
      <c r="H191" s="168" t="s">
        <v>2783</v>
      </c>
      <c r="I191" s="168" t="s">
        <v>1092</v>
      </c>
      <c r="J191" s="168" t="s">
        <v>2994</v>
      </c>
      <c r="K191" s="169" t="s">
        <v>269</v>
      </c>
      <c r="L191" s="170"/>
      <c r="M191" s="170"/>
      <c r="N191" s="189"/>
      <c r="O191" s="189"/>
      <c r="P191" s="180"/>
      <c r="Q191" s="180"/>
      <c r="R191" s="180"/>
      <c r="S191" s="180"/>
      <c r="T191" s="180"/>
      <c r="U191" s="180"/>
      <c r="V191" s="180"/>
      <c r="W191" s="180"/>
      <c r="X191" s="180"/>
      <c r="Y191" s="180"/>
      <c r="Z191" s="180"/>
      <c r="AA191" s="180"/>
      <c r="AB191" s="180"/>
      <c r="AC191" s="180"/>
    </row>
    <row r="192" ht="15.75" customHeight="1">
      <c r="A192" s="161">
        <v>190.0</v>
      </c>
      <c r="B192" s="167" t="s">
        <v>2032</v>
      </c>
      <c r="C192" s="160" t="s">
        <v>2995</v>
      </c>
      <c r="D192" s="167">
        <v>135.0</v>
      </c>
      <c r="E192" s="96" t="s">
        <v>2996</v>
      </c>
      <c r="F192" s="168" t="s">
        <v>2997</v>
      </c>
      <c r="G192" s="168" t="s">
        <v>2538</v>
      </c>
      <c r="H192" s="168" t="s">
        <v>2998</v>
      </c>
      <c r="I192" s="168" t="s">
        <v>2652</v>
      </c>
      <c r="J192" s="168" t="s">
        <v>1761</v>
      </c>
      <c r="K192" s="169" t="s">
        <v>480</v>
      </c>
      <c r="L192" s="170"/>
      <c r="M192" s="170"/>
      <c r="N192" s="189"/>
      <c r="O192" s="189"/>
      <c r="P192" s="180"/>
      <c r="Q192" s="180"/>
      <c r="R192" s="180"/>
      <c r="S192" s="180"/>
      <c r="T192" s="180"/>
      <c r="U192" s="180"/>
      <c r="V192" s="180"/>
      <c r="W192" s="180"/>
      <c r="X192" s="180"/>
      <c r="Y192" s="180"/>
      <c r="Z192" s="180"/>
      <c r="AA192" s="180"/>
      <c r="AB192" s="180"/>
      <c r="AC192" s="180"/>
    </row>
    <row r="193" ht="15.75" customHeight="1">
      <c r="A193" s="161">
        <v>191.0</v>
      </c>
      <c r="B193" s="167" t="s">
        <v>2032</v>
      </c>
      <c r="C193" s="160" t="s">
        <v>2999</v>
      </c>
      <c r="D193" s="167">
        <v>39.0</v>
      </c>
      <c r="E193" s="96" t="s">
        <v>3000</v>
      </c>
      <c r="F193" s="168" t="s">
        <v>2861</v>
      </c>
      <c r="G193" s="168" t="s">
        <v>3001</v>
      </c>
      <c r="H193" s="168" t="s">
        <v>3002</v>
      </c>
      <c r="I193" s="168" t="s">
        <v>3003</v>
      </c>
      <c r="J193" s="168" t="s">
        <v>3004</v>
      </c>
      <c r="K193" s="169" t="s">
        <v>7</v>
      </c>
      <c r="L193" s="170"/>
      <c r="M193" s="170"/>
      <c r="N193" s="189"/>
      <c r="O193" s="189"/>
      <c r="P193" s="180"/>
      <c r="Q193" s="180"/>
      <c r="R193" s="180"/>
      <c r="S193" s="180"/>
      <c r="T193" s="180"/>
      <c r="U193" s="180"/>
      <c r="V193" s="180"/>
      <c r="W193" s="180"/>
      <c r="X193" s="180"/>
      <c r="Y193" s="180"/>
      <c r="Z193" s="180"/>
      <c r="AA193" s="180"/>
      <c r="AB193" s="180"/>
      <c r="AC193" s="180"/>
    </row>
    <row r="194" ht="15.75" customHeight="1">
      <c r="A194" s="161">
        <v>192.0</v>
      </c>
      <c r="B194" s="167" t="s">
        <v>2032</v>
      </c>
      <c r="C194" s="160" t="s">
        <v>3005</v>
      </c>
      <c r="D194" s="167">
        <v>2.0</v>
      </c>
      <c r="E194" s="96" t="s">
        <v>3006</v>
      </c>
      <c r="F194" s="168" t="s">
        <v>3007</v>
      </c>
      <c r="G194" s="168" t="s">
        <v>2973</v>
      </c>
      <c r="H194" s="160"/>
      <c r="I194" s="160"/>
      <c r="J194" s="160"/>
      <c r="K194" s="169" t="s">
        <v>285</v>
      </c>
      <c r="L194" s="170"/>
      <c r="M194" s="170"/>
      <c r="N194" s="189"/>
      <c r="O194" s="189"/>
      <c r="P194" s="180"/>
      <c r="Q194" s="180"/>
      <c r="R194" s="180"/>
      <c r="S194" s="180"/>
      <c r="T194" s="180"/>
      <c r="U194" s="180"/>
      <c r="V194" s="180"/>
      <c r="W194" s="180"/>
      <c r="X194" s="180"/>
      <c r="Y194" s="180"/>
      <c r="Z194" s="180"/>
      <c r="AA194" s="180"/>
      <c r="AB194" s="180"/>
      <c r="AC194" s="180"/>
    </row>
    <row r="195" ht="15.75" customHeight="1">
      <c r="A195" s="161">
        <v>193.0</v>
      </c>
      <c r="B195" s="167" t="s">
        <v>2032</v>
      </c>
      <c r="C195" s="160" t="s">
        <v>3008</v>
      </c>
      <c r="D195" s="167">
        <v>3.0</v>
      </c>
      <c r="E195" s="96" t="s">
        <v>3009</v>
      </c>
      <c r="F195" s="168" t="s">
        <v>3010</v>
      </c>
      <c r="G195" s="168" t="s">
        <v>3011</v>
      </c>
      <c r="H195" s="168" t="s">
        <v>3012</v>
      </c>
      <c r="I195" s="160"/>
      <c r="J195" s="160"/>
      <c r="K195" s="77" t="s">
        <v>2162</v>
      </c>
      <c r="L195" s="170"/>
      <c r="M195" s="170"/>
      <c r="N195" s="189"/>
      <c r="O195" s="189"/>
      <c r="P195" s="180"/>
      <c r="Q195" s="180"/>
      <c r="R195" s="180"/>
      <c r="S195" s="180"/>
      <c r="T195" s="180"/>
      <c r="U195" s="180"/>
      <c r="V195" s="180"/>
      <c r="W195" s="180"/>
      <c r="X195" s="180"/>
      <c r="Y195" s="180"/>
      <c r="Z195" s="180"/>
      <c r="AA195" s="180"/>
      <c r="AB195" s="180"/>
      <c r="AC195" s="180"/>
    </row>
    <row r="196" ht="15.75" customHeight="1">
      <c r="A196" s="161">
        <v>194.0</v>
      </c>
      <c r="B196" s="167" t="s">
        <v>2032</v>
      </c>
      <c r="C196" s="160" t="s">
        <v>3013</v>
      </c>
      <c r="D196" s="167">
        <v>7.0</v>
      </c>
      <c r="E196" s="96" t="s">
        <v>3014</v>
      </c>
      <c r="F196" s="168" t="s">
        <v>2745</v>
      </c>
      <c r="G196" s="168" t="s">
        <v>2098</v>
      </c>
      <c r="H196" s="168" t="s">
        <v>3015</v>
      </c>
      <c r="I196" s="160"/>
      <c r="J196" s="160"/>
      <c r="K196" s="169" t="s">
        <v>7</v>
      </c>
      <c r="L196" s="170"/>
      <c r="M196" s="170"/>
      <c r="N196" s="189"/>
      <c r="O196" s="189"/>
      <c r="P196" s="180"/>
      <c r="Q196" s="180"/>
      <c r="R196" s="180"/>
      <c r="S196" s="180"/>
      <c r="T196" s="180"/>
      <c r="U196" s="180"/>
      <c r="V196" s="180"/>
      <c r="W196" s="180"/>
      <c r="X196" s="180"/>
      <c r="Y196" s="180"/>
      <c r="Z196" s="180"/>
      <c r="AA196" s="180"/>
      <c r="AB196" s="180"/>
      <c r="AC196" s="180"/>
    </row>
    <row r="197" ht="15.75" customHeight="1">
      <c r="A197" s="161">
        <v>195.0</v>
      </c>
      <c r="B197" s="167" t="s">
        <v>2032</v>
      </c>
      <c r="C197" s="160" t="s">
        <v>3016</v>
      </c>
      <c r="D197" s="167">
        <v>12.0</v>
      </c>
      <c r="E197" s="96" t="s">
        <v>3017</v>
      </c>
      <c r="F197" s="168" t="s">
        <v>2111</v>
      </c>
      <c r="G197" s="168" t="s">
        <v>2256</v>
      </c>
      <c r="H197" s="168" t="s">
        <v>2973</v>
      </c>
      <c r="I197" s="168" t="s">
        <v>3007</v>
      </c>
      <c r="J197" s="168" t="s">
        <v>3018</v>
      </c>
      <c r="K197" s="169" t="s">
        <v>285</v>
      </c>
      <c r="L197" s="170"/>
      <c r="M197" s="170"/>
      <c r="N197" s="189"/>
      <c r="O197" s="189"/>
      <c r="P197" s="180"/>
      <c r="Q197" s="180"/>
      <c r="R197" s="180"/>
      <c r="S197" s="180"/>
      <c r="T197" s="180"/>
      <c r="U197" s="180"/>
      <c r="V197" s="180"/>
      <c r="W197" s="180"/>
      <c r="X197" s="180"/>
      <c r="Y197" s="180"/>
      <c r="Z197" s="180"/>
      <c r="AA197" s="180"/>
      <c r="AB197" s="180"/>
      <c r="AC197" s="180"/>
    </row>
    <row r="198" ht="15.75" customHeight="1">
      <c r="A198" s="67">
        <v>196.0</v>
      </c>
      <c r="B198" s="73" t="s">
        <v>2032</v>
      </c>
      <c r="C198" s="72" t="s">
        <v>3019</v>
      </c>
      <c r="D198" s="73">
        <v>59.0</v>
      </c>
      <c r="E198" s="98" t="s">
        <v>3020</v>
      </c>
      <c r="F198" s="75" t="s">
        <v>3021</v>
      </c>
      <c r="G198" s="75" t="s">
        <v>1541</v>
      </c>
      <c r="H198" s="75" t="s">
        <v>3022</v>
      </c>
      <c r="I198" s="75" t="s">
        <v>2234</v>
      </c>
      <c r="J198" s="75" t="s">
        <v>2419</v>
      </c>
      <c r="K198" s="77" t="s">
        <v>7</v>
      </c>
      <c r="L198" s="54"/>
      <c r="M198" s="54"/>
      <c r="N198" s="105"/>
      <c r="O198" s="105"/>
      <c r="P198" s="180"/>
      <c r="Q198" s="180"/>
      <c r="R198" s="180"/>
      <c r="S198" s="180"/>
      <c r="T198" s="180"/>
      <c r="U198" s="180"/>
      <c r="V198" s="180"/>
      <c r="W198" s="180"/>
      <c r="X198" s="180"/>
      <c r="Y198" s="180"/>
      <c r="Z198" s="180"/>
      <c r="AA198" s="180"/>
      <c r="AB198" s="180"/>
      <c r="AC198" s="180"/>
    </row>
    <row r="199" ht="15.75" customHeight="1">
      <c r="A199" s="161">
        <v>197.0</v>
      </c>
      <c r="B199" s="167" t="s">
        <v>2032</v>
      </c>
      <c r="C199" s="160" t="s">
        <v>3023</v>
      </c>
      <c r="D199" s="167">
        <v>12.0</v>
      </c>
      <c r="E199" s="96" t="s">
        <v>3024</v>
      </c>
      <c r="F199" s="168" t="s">
        <v>3025</v>
      </c>
      <c r="G199" s="168" t="s">
        <v>3026</v>
      </c>
      <c r="H199" s="168" t="s">
        <v>3027</v>
      </c>
      <c r="I199" s="168" t="s">
        <v>773</v>
      </c>
      <c r="J199" s="168" t="s">
        <v>3028</v>
      </c>
      <c r="K199" s="169" t="s">
        <v>7</v>
      </c>
      <c r="L199" s="170"/>
      <c r="M199" s="170"/>
      <c r="N199" s="189"/>
      <c r="O199" s="189"/>
      <c r="P199" s="180"/>
      <c r="Q199" s="180"/>
      <c r="R199" s="180"/>
      <c r="S199" s="180"/>
      <c r="T199" s="180"/>
      <c r="U199" s="180"/>
      <c r="V199" s="180"/>
      <c r="W199" s="180"/>
      <c r="X199" s="180"/>
      <c r="Y199" s="180"/>
      <c r="Z199" s="180"/>
      <c r="AA199" s="180"/>
      <c r="AB199" s="180"/>
      <c r="AC199" s="180"/>
    </row>
    <row r="200" ht="15.75" customHeight="1">
      <c r="A200" s="161">
        <v>198.0</v>
      </c>
      <c r="B200" s="167" t="s">
        <v>2032</v>
      </c>
      <c r="C200" s="160" t="s">
        <v>3029</v>
      </c>
      <c r="D200" s="167">
        <v>16.0</v>
      </c>
      <c r="E200" s="96" t="s">
        <v>3030</v>
      </c>
      <c r="F200" s="168" t="s">
        <v>3031</v>
      </c>
      <c r="G200" s="168" t="s">
        <v>3032</v>
      </c>
      <c r="H200" s="168" t="s">
        <v>3033</v>
      </c>
      <c r="I200" s="168" t="s">
        <v>3034</v>
      </c>
      <c r="J200" s="168" t="s">
        <v>3035</v>
      </c>
      <c r="K200" s="169" t="s">
        <v>50</v>
      </c>
      <c r="L200" s="170"/>
      <c r="M200" s="170"/>
      <c r="N200" s="189"/>
      <c r="O200" s="189"/>
      <c r="P200" s="180"/>
      <c r="Q200" s="180"/>
      <c r="R200" s="180"/>
      <c r="S200" s="180"/>
      <c r="T200" s="180"/>
      <c r="U200" s="180"/>
      <c r="V200" s="180"/>
      <c r="W200" s="180"/>
      <c r="X200" s="180"/>
      <c r="Y200" s="180"/>
      <c r="Z200" s="180"/>
      <c r="AA200" s="180"/>
      <c r="AB200" s="180"/>
      <c r="AC200" s="180"/>
    </row>
    <row r="201" ht="15.75" customHeight="1">
      <c r="A201" s="161">
        <v>199.0</v>
      </c>
      <c r="B201" s="167" t="s">
        <v>2032</v>
      </c>
      <c r="C201" s="160" t="s">
        <v>3036</v>
      </c>
      <c r="D201" s="167">
        <v>20.0</v>
      </c>
      <c r="E201" s="96" t="s">
        <v>1870</v>
      </c>
      <c r="F201" s="168" t="s">
        <v>3037</v>
      </c>
      <c r="G201" s="168" t="s">
        <v>3038</v>
      </c>
      <c r="H201" s="168" t="s">
        <v>3039</v>
      </c>
      <c r="I201" s="168" t="s">
        <v>861</v>
      </c>
      <c r="J201" s="168" t="s">
        <v>3040</v>
      </c>
      <c r="K201" s="77" t="s">
        <v>416</v>
      </c>
      <c r="L201" s="170"/>
      <c r="M201" s="170"/>
      <c r="N201" s="189"/>
      <c r="O201" s="189"/>
      <c r="P201" s="180"/>
      <c r="Q201" s="180"/>
      <c r="R201" s="180"/>
      <c r="S201" s="180"/>
      <c r="T201" s="180"/>
      <c r="U201" s="180"/>
      <c r="V201" s="180"/>
      <c r="W201" s="180"/>
      <c r="X201" s="180"/>
      <c r="Y201" s="180"/>
      <c r="Z201" s="180"/>
      <c r="AA201" s="180"/>
      <c r="AB201" s="180"/>
      <c r="AC201" s="180"/>
    </row>
    <row r="202" ht="15.75" customHeight="1">
      <c r="A202" s="67">
        <v>200.0</v>
      </c>
      <c r="B202" s="73" t="s">
        <v>2032</v>
      </c>
      <c r="C202" s="72" t="s">
        <v>3041</v>
      </c>
      <c r="D202" s="73">
        <v>46.0</v>
      </c>
      <c r="E202" s="98" t="s">
        <v>3042</v>
      </c>
      <c r="F202" s="75" t="s">
        <v>2861</v>
      </c>
      <c r="G202" s="75" t="s">
        <v>3043</v>
      </c>
      <c r="H202" s="75" t="s">
        <v>3002</v>
      </c>
      <c r="I202" s="75" t="s">
        <v>3044</v>
      </c>
      <c r="J202" s="75" t="s">
        <v>2863</v>
      </c>
      <c r="K202" s="77" t="s">
        <v>7</v>
      </c>
      <c r="L202" s="54"/>
      <c r="M202" s="54"/>
      <c r="N202" s="105"/>
      <c r="O202" s="105"/>
      <c r="P202" s="180"/>
      <c r="Q202" s="180"/>
      <c r="R202" s="180"/>
      <c r="S202" s="180"/>
      <c r="T202" s="180"/>
      <c r="U202" s="180"/>
      <c r="V202" s="180"/>
      <c r="W202" s="180"/>
      <c r="X202" s="180"/>
      <c r="Y202" s="180"/>
      <c r="Z202" s="180"/>
      <c r="AA202" s="180"/>
      <c r="AB202" s="180"/>
      <c r="AC202" s="180"/>
    </row>
    <row r="203" ht="15.75" customHeight="1">
      <c r="A203" s="67">
        <v>201.0</v>
      </c>
      <c r="B203" s="73" t="s">
        <v>2032</v>
      </c>
      <c r="C203" s="72" t="s">
        <v>3045</v>
      </c>
      <c r="D203" s="73">
        <v>71.0</v>
      </c>
      <c r="E203" s="98" t="s">
        <v>3046</v>
      </c>
      <c r="F203" s="75" t="s">
        <v>3047</v>
      </c>
      <c r="G203" s="75" t="s">
        <v>3048</v>
      </c>
      <c r="H203" s="75" t="s">
        <v>2859</v>
      </c>
      <c r="I203" s="75" t="s">
        <v>3049</v>
      </c>
      <c r="J203" s="75" t="s">
        <v>3050</v>
      </c>
      <c r="K203" s="77" t="s">
        <v>384</v>
      </c>
      <c r="L203" s="54"/>
      <c r="M203" s="54"/>
      <c r="N203" s="105"/>
      <c r="O203" s="105"/>
      <c r="P203" s="194"/>
      <c r="Q203" s="180"/>
      <c r="R203" s="180"/>
      <c r="S203" s="180"/>
      <c r="T203" s="180"/>
      <c r="U203" s="180"/>
      <c r="V203" s="180"/>
      <c r="W203" s="180"/>
      <c r="X203" s="180"/>
      <c r="Y203" s="180"/>
      <c r="Z203" s="180"/>
      <c r="AA203" s="180"/>
      <c r="AB203" s="180"/>
      <c r="AC203" s="180"/>
    </row>
    <row r="204" ht="15.75" customHeight="1">
      <c r="A204" s="161">
        <v>202.0</v>
      </c>
      <c r="B204" s="167" t="s">
        <v>2032</v>
      </c>
      <c r="C204" s="160" t="s">
        <v>3051</v>
      </c>
      <c r="D204" s="167">
        <v>26.0</v>
      </c>
      <c r="E204" s="96" t="s">
        <v>3052</v>
      </c>
      <c r="F204" s="168" t="s">
        <v>3053</v>
      </c>
      <c r="G204" s="168" t="s">
        <v>1948</v>
      </c>
      <c r="H204" s="168" t="s">
        <v>2986</v>
      </c>
      <c r="I204" s="168" t="s">
        <v>2974</v>
      </c>
      <c r="J204" s="168" t="s">
        <v>3054</v>
      </c>
      <c r="K204" s="169" t="s">
        <v>269</v>
      </c>
      <c r="L204" s="170"/>
      <c r="M204" s="170"/>
      <c r="N204" s="189"/>
      <c r="O204" s="189"/>
      <c r="P204" s="180"/>
      <c r="Q204" s="180"/>
      <c r="R204" s="180"/>
      <c r="S204" s="180"/>
      <c r="T204" s="180"/>
      <c r="U204" s="180"/>
      <c r="V204" s="180"/>
      <c r="W204" s="180"/>
      <c r="X204" s="180"/>
      <c r="Y204" s="180"/>
      <c r="Z204" s="180"/>
      <c r="AA204" s="180"/>
      <c r="AB204" s="180"/>
      <c r="AC204" s="180"/>
    </row>
    <row r="205" ht="15.75" customHeight="1">
      <c r="A205" s="67">
        <v>203.0</v>
      </c>
      <c r="B205" s="73" t="s">
        <v>2032</v>
      </c>
      <c r="C205" s="72" t="s">
        <v>3055</v>
      </c>
      <c r="D205" s="73">
        <v>8.0</v>
      </c>
      <c r="E205" s="98" t="s">
        <v>3056</v>
      </c>
      <c r="F205" s="75" t="s">
        <v>3057</v>
      </c>
      <c r="K205" s="77" t="s">
        <v>416</v>
      </c>
      <c r="L205" s="54"/>
      <c r="M205" s="54"/>
      <c r="N205" s="105"/>
      <c r="O205" s="105"/>
      <c r="P205" s="194"/>
      <c r="Q205" s="180"/>
      <c r="R205" s="180"/>
      <c r="S205" s="180"/>
      <c r="T205" s="180"/>
      <c r="U205" s="180"/>
      <c r="V205" s="180"/>
      <c r="W205" s="180"/>
      <c r="X205" s="180"/>
      <c r="Y205" s="180"/>
      <c r="Z205" s="180"/>
      <c r="AA205" s="180"/>
      <c r="AB205" s="180"/>
      <c r="AC205" s="180"/>
    </row>
    <row r="206" ht="15.75" customHeight="1">
      <c r="A206" s="161">
        <v>204.0</v>
      </c>
      <c r="B206" s="167" t="s">
        <v>2032</v>
      </c>
      <c r="C206" s="160" t="s">
        <v>3059</v>
      </c>
      <c r="D206" s="167">
        <v>120.0</v>
      </c>
      <c r="E206" s="96" t="s">
        <v>1941</v>
      </c>
      <c r="F206" s="168" t="s">
        <v>2250</v>
      </c>
      <c r="G206" s="168" t="s">
        <v>3060</v>
      </c>
      <c r="H206" s="168" t="s">
        <v>3061</v>
      </c>
      <c r="I206" s="168" t="s">
        <v>3007</v>
      </c>
      <c r="J206" s="168" t="s">
        <v>3062</v>
      </c>
      <c r="K206" s="77" t="s">
        <v>684</v>
      </c>
      <c r="L206" s="170"/>
      <c r="M206" s="170"/>
      <c r="N206" s="189"/>
      <c r="O206" s="189"/>
      <c r="P206" s="180"/>
      <c r="Q206" s="180"/>
      <c r="R206" s="180"/>
      <c r="S206" s="180"/>
      <c r="T206" s="180"/>
      <c r="U206" s="180"/>
      <c r="V206" s="180"/>
      <c r="W206" s="180"/>
      <c r="X206" s="180"/>
      <c r="Y206" s="180"/>
      <c r="Z206" s="180"/>
      <c r="AA206" s="180"/>
      <c r="AB206" s="180"/>
      <c r="AC206" s="180"/>
    </row>
    <row r="207" ht="15.75" customHeight="1">
      <c r="A207" s="161">
        <v>205.0</v>
      </c>
      <c r="B207" s="167" t="s">
        <v>2032</v>
      </c>
      <c r="C207" s="160" t="s">
        <v>3063</v>
      </c>
      <c r="D207" s="167">
        <v>11.0</v>
      </c>
      <c r="E207" s="96" t="s">
        <v>3064</v>
      </c>
      <c r="F207" s="168" t="s">
        <v>3065</v>
      </c>
      <c r="G207" s="168" t="s">
        <v>3066</v>
      </c>
      <c r="H207" s="168" t="s">
        <v>3067</v>
      </c>
      <c r="I207" s="168" t="s">
        <v>3068</v>
      </c>
      <c r="J207" s="168" t="s">
        <v>3069</v>
      </c>
      <c r="K207" s="77" t="s">
        <v>269</v>
      </c>
      <c r="L207" s="170"/>
      <c r="M207" s="170"/>
      <c r="N207" s="189"/>
      <c r="O207" s="189"/>
      <c r="P207" s="180"/>
      <c r="Q207" s="180"/>
      <c r="R207" s="180"/>
      <c r="S207" s="180"/>
      <c r="T207" s="180"/>
      <c r="U207" s="180"/>
      <c r="V207" s="180"/>
      <c r="W207" s="180"/>
      <c r="X207" s="180"/>
      <c r="Y207" s="180"/>
      <c r="Z207" s="180"/>
      <c r="AA207" s="180"/>
      <c r="AB207" s="180"/>
      <c r="AC207" s="180"/>
    </row>
    <row r="208" ht="15.75" customHeight="1">
      <c r="A208" s="161">
        <v>206.0</v>
      </c>
      <c r="B208" s="167" t="s">
        <v>2032</v>
      </c>
      <c r="C208" s="160" t="s">
        <v>3070</v>
      </c>
      <c r="D208" s="167">
        <v>76.0</v>
      </c>
      <c r="E208" s="96" t="s">
        <v>3071</v>
      </c>
      <c r="F208" s="168" t="s">
        <v>2943</v>
      </c>
      <c r="G208" s="168" t="s">
        <v>3072</v>
      </c>
      <c r="H208" s="168" t="s">
        <v>3073</v>
      </c>
      <c r="I208" s="168" t="s">
        <v>3074</v>
      </c>
      <c r="J208" s="168" t="s">
        <v>3075</v>
      </c>
      <c r="K208" s="169" t="s">
        <v>416</v>
      </c>
      <c r="L208" s="170"/>
      <c r="M208" s="170"/>
      <c r="N208" s="189"/>
      <c r="O208" s="189"/>
      <c r="P208" s="180"/>
      <c r="Q208" s="180"/>
      <c r="R208" s="180"/>
      <c r="S208" s="180"/>
      <c r="T208" s="180"/>
      <c r="U208" s="180"/>
      <c r="V208" s="180"/>
      <c r="W208" s="180"/>
      <c r="X208" s="180"/>
      <c r="Y208" s="180"/>
      <c r="Z208" s="180"/>
      <c r="AA208" s="180"/>
      <c r="AB208" s="180"/>
      <c r="AC208" s="180"/>
    </row>
    <row r="209" ht="15.75" customHeight="1">
      <c r="A209" s="67">
        <v>207.0</v>
      </c>
      <c r="B209" s="73" t="s">
        <v>2032</v>
      </c>
      <c r="C209" s="72" t="s">
        <v>3076</v>
      </c>
      <c r="D209" s="73">
        <v>106.0</v>
      </c>
      <c r="E209" s="98" t="s">
        <v>3077</v>
      </c>
      <c r="F209" s="75" t="s">
        <v>3078</v>
      </c>
      <c r="G209" s="75" t="s">
        <v>3079</v>
      </c>
      <c r="H209" s="75" t="s">
        <v>3025</v>
      </c>
      <c r="I209" s="75" t="s">
        <v>2575</v>
      </c>
      <c r="J209" s="75" t="s">
        <v>3080</v>
      </c>
      <c r="K209" s="77" t="s">
        <v>384</v>
      </c>
      <c r="L209" s="54"/>
      <c r="M209" s="54"/>
      <c r="N209" s="105"/>
      <c r="O209" s="105"/>
      <c r="P209" s="194"/>
      <c r="Q209" s="180"/>
      <c r="R209" s="180"/>
      <c r="S209" s="180"/>
      <c r="T209" s="180"/>
      <c r="U209" s="180"/>
      <c r="V209" s="180"/>
      <c r="W209" s="180"/>
      <c r="X209" s="180"/>
      <c r="Y209" s="180"/>
      <c r="Z209" s="180"/>
      <c r="AA209" s="180"/>
      <c r="AB209" s="180"/>
      <c r="AC209" s="180"/>
    </row>
    <row r="210" ht="15.75" customHeight="1">
      <c r="A210" s="161">
        <v>208.0</v>
      </c>
      <c r="B210" s="167" t="s">
        <v>2032</v>
      </c>
      <c r="C210" s="160" t="s">
        <v>3081</v>
      </c>
      <c r="D210" s="167">
        <v>114.0</v>
      </c>
      <c r="E210" s="96" t="s">
        <v>364</v>
      </c>
      <c r="F210" s="168" t="s">
        <v>3082</v>
      </c>
      <c r="G210" s="168" t="s">
        <v>3083</v>
      </c>
      <c r="H210" s="168" t="s">
        <v>2876</v>
      </c>
      <c r="I210" s="168" t="s">
        <v>2335</v>
      </c>
      <c r="J210" s="168" t="s">
        <v>3084</v>
      </c>
      <c r="K210" s="77" t="s">
        <v>384</v>
      </c>
      <c r="L210" s="170"/>
      <c r="M210" s="170"/>
      <c r="N210" s="189"/>
      <c r="O210" s="189"/>
      <c r="P210" s="180"/>
      <c r="Q210" s="180"/>
      <c r="R210" s="180"/>
      <c r="S210" s="180"/>
      <c r="T210" s="180"/>
      <c r="U210" s="180"/>
      <c r="V210" s="180"/>
      <c r="W210" s="180"/>
      <c r="X210" s="180"/>
      <c r="Y210" s="180"/>
      <c r="Z210" s="180"/>
      <c r="AA210" s="180"/>
      <c r="AB210" s="180"/>
      <c r="AC210" s="180"/>
    </row>
    <row r="211" ht="15.75" customHeight="1">
      <c r="A211" s="161">
        <v>209.0</v>
      </c>
      <c r="B211" s="167" t="s">
        <v>2032</v>
      </c>
      <c r="C211" s="160" t="s">
        <v>3085</v>
      </c>
      <c r="D211" s="167">
        <v>420.0</v>
      </c>
      <c r="E211" s="96" t="s">
        <v>3086</v>
      </c>
      <c r="F211" s="168" t="s">
        <v>2267</v>
      </c>
      <c r="G211" s="168" t="s">
        <v>3087</v>
      </c>
      <c r="H211" s="168" t="s">
        <v>3088</v>
      </c>
      <c r="I211" s="168" t="s">
        <v>2270</v>
      </c>
      <c r="J211" s="168" t="s">
        <v>3089</v>
      </c>
      <c r="K211" s="169" t="s">
        <v>480</v>
      </c>
      <c r="L211" s="170"/>
      <c r="M211" s="170"/>
      <c r="N211" s="189"/>
      <c r="O211" s="189"/>
      <c r="P211" s="180"/>
      <c r="Q211" s="180"/>
      <c r="R211" s="180"/>
      <c r="S211" s="180"/>
      <c r="T211" s="180"/>
      <c r="U211" s="180"/>
      <c r="V211" s="180"/>
      <c r="W211" s="180"/>
      <c r="X211" s="180"/>
      <c r="Y211" s="180"/>
      <c r="Z211" s="180"/>
      <c r="AA211" s="180"/>
      <c r="AB211" s="180"/>
      <c r="AC211" s="180"/>
    </row>
    <row r="212" ht="15.75" customHeight="1">
      <c r="A212" s="161">
        <v>210.0</v>
      </c>
      <c r="B212" s="167" t="s">
        <v>2032</v>
      </c>
      <c r="C212" s="160" t="s">
        <v>3090</v>
      </c>
      <c r="D212" s="167">
        <v>4.0</v>
      </c>
      <c r="E212" s="96" t="s">
        <v>3091</v>
      </c>
      <c r="F212" s="168" t="s">
        <v>3092</v>
      </c>
      <c r="G212" s="168" t="s">
        <v>3093</v>
      </c>
      <c r="H212" s="168" t="s">
        <v>2430</v>
      </c>
      <c r="I212" s="168" t="s">
        <v>3094</v>
      </c>
      <c r="J212" s="160"/>
      <c r="K212" s="169" t="s">
        <v>269</v>
      </c>
      <c r="L212" s="170"/>
      <c r="M212" s="170"/>
      <c r="N212" s="189"/>
      <c r="O212" s="189"/>
      <c r="P212" s="180"/>
      <c r="Q212" s="180"/>
      <c r="R212" s="180"/>
      <c r="S212" s="180"/>
      <c r="T212" s="180"/>
      <c r="U212" s="180"/>
      <c r="V212" s="180"/>
      <c r="W212" s="180"/>
      <c r="X212" s="180"/>
      <c r="Y212" s="180"/>
      <c r="Z212" s="180"/>
      <c r="AA212" s="180"/>
      <c r="AB212" s="180"/>
      <c r="AC212" s="180"/>
    </row>
    <row r="213" ht="15.75" customHeight="1">
      <c r="A213" s="161">
        <v>211.0</v>
      </c>
      <c r="B213" s="167" t="s">
        <v>2032</v>
      </c>
      <c r="C213" s="160" t="s">
        <v>3095</v>
      </c>
      <c r="D213" s="167">
        <v>41.0</v>
      </c>
      <c r="E213" s="96" t="s">
        <v>3096</v>
      </c>
      <c r="F213" s="168" t="s">
        <v>901</v>
      </c>
      <c r="G213" s="168" t="s">
        <v>3097</v>
      </c>
      <c r="H213" s="168" t="s">
        <v>3098</v>
      </c>
      <c r="I213" s="168" t="s">
        <v>3099</v>
      </c>
      <c r="J213" s="168" t="s">
        <v>3100</v>
      </c>
      <c r="K213" s="169" t="s">
        <v>285</v>
      </c>
      <c r="L213" s="170"/>
      <c r="M213" s="170"/>
      <c r="N213" s="189"/>
      <c r="O213" s="189"/>
      <c r="P213" s="180"/>
      <c r="Q213" s="180"/>
      <c r="R213" s="180"/>
      <c r="S213" s="180"/>
      <c r="T213" s="180"/>
      <c r="U213" s="180"/>
      <c r="V213" s="180"/>
      <c r="W213" s="180"/>
      <c r="X213" s="180"/>
      <c r="Y213" s="180"/>
      <c r="Z213" s="180"/>
      <c r="AA213" s="180"/>
      <c r="AB213" s="180"/>
      <c r="AC213" s="180"/>
    </row>
    <row r="214" ht="15.75" customHeight="1">
      <c r="A214" s="161">
        <v>212.0</v>
      </c>
      <c r="B214" s="167" t="s">
        <v>2032</v>
      </c>
      <c r="C214" s="160" t="s">
        <v>3101</v>
      </c>
      <c r="D214" s="167">
        <v>6.0</v>
      </c>
      <c r="E214" s="96" t="s">
        <v>3102</v>
      </c>
      <c r="F214" s="168" t="s">
        <v>3103</v>
      </c>
      <c r="G214" s="168" t="s">
        <v>3104</v>
      </c>
      <c r="H214" s="168" t="s">
        <v>3105</v>
      </c>
      <c r="I214" s="168" t="s">
        <v>3106</v>
      </c>
      <c r="J214" s="168" t="s">
        <v>3107</v>
      </c>
      <c r="K214" s="169" t="s">
        <v>1297</v>
      </c>
      <c r="L214" s="170"/>
      <c r="M214" s="170"/>
      <c r="N214" s="189"/>
      <c r="O214" s="189"/>
      <c r="P214" s="180"/>
      <c r="Q214" s="180"/>
      <c r="R214" s="180"/>
      <c r="S214" s="180"/>
      <c r="T214" s="180"/>
      <c r="U214" s="180"/>
      <c r="V214" s="180"/>
      <c r="W214" s="180"/>
      <c r="X214" s="180"/>
      <c r="Y214" s="180"/>
      <c r="Z214" s="180"/>
      <c r="AA214" s="180"/>
      <c r="AB214" s="180"/>
      <c r="AC214" s="180"/>
    </row>
    <row r="215" ht="15.75" customHeight="1">
      <c r="A215" s="161">
        <v>213.0</v>
      </c>
      <c r="B215" s="167" t="s">
        <v>2032</v>
      </c>
      <c r="C215" s="160" t="s">
        <v>3108</v>
      </c>
      <c r="D215" s="167">
        <v>193.0</v>
      </c>
      <c r="E215" s="96" t="s">
        <v>3109</v>
      </c>
      <c r="F215" s="168" t="s">
        <v>3110</v>
      </c>
      <c r="G215" s="168" t="s">
        <v>2039</v>
      </c>
      <c r="H215" s="168" t="s">
        <v>3111</v>
      </c>
      <c r="I215" s="168" t="s">
        <v>2837</v>
      </c>
      <c r="J215" s="168" t="s">
        <v>2262</v>
      </c>
      <c r="K215" s="169" t="s">
        <v>285</v>
      </c>
      <c r="L215" s="170"/>
      <c r="M215" s="170"/>
      <c r="N215" s="189"/>
      <c r="O215" s="189"/>
      <c r="P215" s="180"/>
      <c r="Q215" s="180"/>
      <c r="R215" s="180"/>
      <c r="S215" s="180"/>
      <c r="T215" s="180"/>
      <c r="U215" s="180"/>
      <c r="V215" s="180"/>
      <c r="W215" s="180"/>
      <c r="X215" s="180"/>
      <c r="Y215" s="180"/>
      <c r="Z215" s="180"/>
      <c r="AA215" s="180"/>
      <c r="AB215" s="180"/>
      <c r="AC215" s="180"/>
    </row>
    <row r="216" ht="15.75" customHeight="1">
      <c r="A216" s="67">
        <v>214.0</v>
      </c>
      <c r="B216" s="73" t="s">
        <v>2032</v>
      </c>
      <c r="C216" s="72" t="s">
        <v>3112</v>
      </c>
      <c r="D216" s="73">
        <v>7.0</v>
      </c>
      <c r="E216" s="98" t="s">
        <v>3113</v>
      </c>
      <c r="F216" s="75" t="s">
        <v>2626</v>
      </c>
      <c r="G216" s="75" t="s">
        <v>3114</v>
      </c>
      <c r="H216" s="75" t="s">
        <v>3115</v>
      </c>
      <c r="K216" s="77" t="s">
        <v>727</v>
      </c>
      <c r="L216" s="54"/>
      <c r="M216" s="54"/>
      <c r="N216" s="105"/>
      <c r="O216" s="105"/>
      <c r="P216" s="194"/>
      <c r="Q216" s="180"/>
      <c r="R216" s="180"/>
      <c r="S216" s="180"/>
      <c r="T216" s="180"/>
      <c r="U216" s="180"/>
      <c r="V216" s="180"/>
      <c r="W216" s="180"/>
      <c r="X216" s="180"/>
      <c r="Y216" s="180"/>
      <c r="Z216" s="180"/>
      <c r="AA216" s="180"/>
      <c r="AB216" s="180"/>
      <c r="AC216" s="180"/>
    </row>
    <row r="217" ht="15.75" customHeight="1">
      <c r="A217" s="161">
        <v>215.0</v>
      </c>
      <c r="B217" s="167" t="s">
        <v>2032</v>
      </c>
      <c r="C217" s="160" t="s">
        <v>3117</v>
      </c>
      <c r="D217" s="167">
        <v>9.0</v>
      </c>
      <c r="E217" s="96" t="s">
        <v>3118</v>
      </c>
      <c r="F217" s="168" t="s">
        <v>3119</v>
      </c>
      <c r="G217" s="168" t="s">
        <v>2215</v>
      </c>
      <c r="H217" s="168" t="s">
        <v>2525</v>
      </c>
      <c r="I217" s="168" t="s">
        <v>3120</v>
      </c>
      <c r="J217" s="168" t="s">
        <v>2143</v>
      </c>
      <c r="K217" s="77" t="s">
        <v>1955</v>
      </c>
      <c r="L217" s="170"/>
      <c r="M217" s="170"/>
      <c r="N217" s="189"/>
      <c r="O217" s="189"/>
      <c r="P217" s="180"/>
      <c r="Q217" s="180"/>
      <c r="R217" s="180"/>
      <c r="S217" s="180"/>
      <c r="T217" s="180"/>
      <c r="U217" s="180"/>
      <c r="V217" s="180"/>
      <c r="W217" s="180"/>
      <c r="X217" s="180"/>
      <c r="Y217" s="180"/>
      <c r="Z217" s="180"/>
      <c r="AA217" s="180"/>
      <c r="AB217" s="180"/>
      <c r="AC217" s="180"/>
    </row>
    <row r="218" ht="15.75" customHeight="1">
      <c r="A218" s="161">
        <v>216.0</v>
      </c>
      <c r="B218" s="167" t="s">
        <v>2032</v>
      </c>
      <c r="C218" s="160" t="s">
        <v>3121</v>
      </c>
      <c r="D218" s="167">
        <v>7.0</v>
      </c>
      <c r="E218" s="96" t="s">
        <v>3122</v>
      </c>
      <c r="F218" s="168" t="s">
        <v>3123</v>
      </c>
      <c r="G218" s="168" t="s">
        <v>1728</v>
      </c>
      <c r="H218" s="168" t="s">
        <v>1165</v>
      </c>
      <c r="I218" s="168" t="s">
        <v>1764</v>
      </c>
      <c r="J218" s="168" t="s">
        <v>3124</v>
      </c>
      <c r="K218" s="77" t="s">
        <v>50</v>
      </c>
      <c r="L218" s="170"/>
      <c r="M218" s="170"/>
      <c r="N218" s="189"/>
      <c r="O218" s="189"/>
      <c r="P218" s="180"/>
      <c r="Q218" s="180"/>
      <c r="R218" s="180"/>
      <c r="S218" s="180"/>
      <c r="T218" s="180"/>
      <c r="U218" s="180"/>
      <c r="V218" s="180"/>
      <c r="W218" s="180"/>
      <c r="X218" s="180"/>
      <c r="Y218" s="180"/>
      <c r="Z218" s="180"/>
      <c r="AA218" s="180"/>
      <c r="AB218" s="180"/>
      <c r="AC218" s="180"/>
    </row>
    <row r="219" ht="15.75" customHeight="1">
      <c r="A219" s="161">
        <v>217.0</v>
      </c>
      <c r="B219" s="167" t="s">
        <v>2032</v>
      </c>
      <c r="C219" s="160" t="s">
        <v>3125</v>
      </c>
      <c r="D219" s="167">
        <v>7.0</v>
      </c>
      <c r="E219" s="96" t="s">
        <v>3126</v>
      </c>
      <c r="F219" s="168" t="s">
        <v>653</v>
      </c>
      <c r="G219" s="168" t="s">
        <v>3127</v>
      </c>
      <c r="H219" s="160"/>
      <c r="I219" s="160"/>
      <c r="J219" s="160"/>
      <c r="K219" s="77" t="s">
        <v>684</v>
      </c>
      <c r="L219" s="170"/>
      <c r="M219" s="170"/>
      <c r="N219" s="189"/>
      <c r="O219" s="189"/>
      <c r="P219" s="180"/>
      <c r="Q219" s="180"/>
      <c r="R219" s="180"/>
      <c r="S219" s="180"/>
      <c r="T219" s="180"/>
      <c r="U219" s="180"/>
      <c r="V219" s="180"/>
      <c r="W219" s="180"/>
      <c r="X219" s="180"/>
      <c r="Y219" s="180"/>
      <c r="Z219" s="180"/>
      <c r="AA219" s="180"/>
      <c r="AB219" s="180"/>
      <c r="AC219" s="180"/>
    </row>
    <row r="220" ht="15.75" customHeight="1">
      <c r="A220" s="161">
        <v>218.0</v>
      </c>
      <c r="B220" s="167" t="s">
        <v>2032</v>
      </c>
      <c r="C220" s="160" t="s">
        <v>3128</v>
      </c>
      <c r="D220" s="167">
        <v>28.0</v>
      </c>
      <c r="E220" s="96" t="s">
        <v>3129</v>
      </c>
      <c r="F220" s="168" t="s">
        <v>2718</v>
      </c>
      <c r="G220" s="168" t="s">
        <v>3130</v>
      </c>
      <c r="H220" s="168" t="s">
        <v>3131</v>
      </c>
      <c r="I220" s="168" t="s">
        <v>3132</v>
      </c>
      <c r="J220" s="168" t="s">
        <v>2306</v>
      </c>
      <c r="K220" s="169" t="s">
        <v>7</v>
      </c>
      <c r="L220" s="170"/>
      <c r="M220" s="170"/>
      <c r="N220" s="189"/>
      <c r="O220" s="189"/>
      <c r="P220" s="180"/>
      <c r="Q220" s="180"/>
      <c r="R220" s="180"/>
      <c r="S220" s="180"/>
      <c r="T220" s="180"/>
      <c r="U220" s="180"/>
      <c r="V220" s="180"/>
      <c r="W220" s="180"/>
      <c r="X220" s="180"/>
      <c r="Y220" s="180"/>
      <c r="Z220" s="180"/>
      <c r="AA220" s="180"/>
      <c r="AB220" s="180"/>
      <c r="AC220" s="180"/>
    </row>
    <row r="221" ht="15.75" customHeight="1">
      <c r="A221" s="161">
        <v>219.0</v>
      </c>
      <c r="B221" s="167" t="s">
        <v>2032</v>
      </c>
      <c r="C221" s="160" t="s">
        <v>3133</v>
      </c>
      <c r="D221" s="167">
        <v>82.0</v>
      </c>
      <c r="E221" s="96" t="s">
        <v>3134</v>
      </c>
      <c r="F221" s="168" t="s">
        <v>3135</v>
      </c>
      <c r="G221" s="168" t="s">
        <v>3136</v>
      </c>
      <c r="H221" s="168" t="s">
        <v>2130</v>
      </c>
      <c r="I221" s="168" t="s">
        <v>3137</v>
      </c>
      <c r="J221" s="168" t="s">
        <v>3138</v>
      </c>
      <c r="K221" s="169" t="s">
        <v>384</v>
      </c>
      <c r="L221" s="170"/>
      <c r="M221" s="170"/>
      <c r="N221" s="189"/>
      <c r="O221" s="189"/>
      <c r="P221" s="180"/>
      <c r="Q221" s="180"/>
      <c r="R221" s="180"/>
      <c r="S221" s="180"/>
      <c r="T221" s="180"/>
      <c r="U221" s="180"/>
      <c r="V221" s="180"/>
      <c r="W221" s="180"/>
      <c r="X221" s="180"/>
      <c r="Y221" s="180"/>
      <c r="Z221" s="180"/>
      <c r="AA221" s="180"/>
      <c r="AB221" s="180"/>
      <c r="AC221" s="180"/>
    </row>
    <row r="222" ht="15.75" customHeight="1">
      <c r="A222" s="67">
        <v>220.0</v>
      </c>
      <c r="B222" s="73" t="s">
        <v>2032</v>
      </c>
      <c r="C222" s="72" t="s">
        <v>3139</v>
      </c>
      <c r="D222" s="73">
        <v>4.0</v>
      </c>
      <c r="E222" s="98" t="s">
        <v>3140</v>
      </c>
      <c r="F222" s="75" t="s">
        <v>772</v>
      </c>
      <c r="G222" s="75" t="s">
        <v>3141</v>
      </c>
      <c r="H222" s="75" t="s">
        <v>3142</v>
      </c>
      <c r="I222" s="75" t="s">
        <v>2303</v>
      </c>
      <c r="K222" s="77" t="s">
        <v>5304</v>
      </c>
      <c r="L222" s="54"/>
      <c r="M222" s="54"/>
      <c r="N222" s="105"/>
      <c r="O222" s="105"/>
      <c r="P222" s="194"/>
      <c r="Q222" s="180"/>
      <c r="R222" s="180"/>
      <c r="S222" s="180"/>
      <c r="T222" s="180"/>
      <c r="U222" s="180"/>
      <c r="V222" s="180"/>
      <c r="W222" s="180"/>
      <c r="X222" s="180"/>
      <c r="Y222" s="180"/>
      <c r="Z222" s="180"/>
      <c r="AA222" s="180"/>
      <c r="AB222" s="180"/>
      <c r="AC222" s="180"/>
    </row>
    <row r="223" ht="15.75" customHeight="1">
      <c r="A223" s="161">
        <v>221.0</v>
      </c>
      <c r="B223" s="167" t="s">
        <v>2032</v>
      </c>
      <c r="C223" s="160" t="s">
        <v>3145</v>
      </c>
      <c r="D223" s="167">
        <v>487.0</v>
      </c>
      <c r="E223" s="96" t="s">
        <v>3146</v>
      </c>
      <c r="F223" s="168" t="s">
        <v>3147</v>
      </c>
      <c r="G223" s="168" t="s">
        <v>3148</v>
      </c>
      <c r="H223" s="168" t="s">
        <v>2944</v>
      </c>
      <c r="I223" s="168" t="s">
        <v>2812</v>
      </c>
      <c r="J223" s="168" t="s">
        <v>2104</v>
      </c>
      <c r="K223" s="169" t="s">
        <v>1768</v>
      </c>
      <c r="L223" s="170"/>
      <c r="M223" s="170"/>
      <c r="N223" s="189"/>
      <c r="O223" s="189"/>
      <c r="P223" s="180"/>
      <c r="Q223" s="180"/>
      <c r="R223" s="180"/>
      <c r="S223" s="180"/>
      <c r="T223" s="180"/>
      <c r="U223" s="180"/>
      <c r="V223" s="180"/>
      <c r="W223" s="180"/>
      <c r="X223" s="180"/>
      <c r="Y223" s="180"/>
      <c r="Z223" s="180"/>
      <c r="AA223" s="180"/>
      <c r="AB223" s="180"/>
      <c r="AC223" s="180"/>
    </row>
    <row r="224" ht="15.75" customHeight="1">
      <c r="A224" s="161">
        <v>222.0</v>
      </c>
      <c r="B224" s="167" t="s">
        <v>2032</v>
      </c>
      <c r="C224" s="160" t="s">
        <v>3149</v>
      </c>
      <c r="D224" s="167">
        <v>7.0</v>
      </c>
      <c r="E224" s="96" t="s">
        <v>3150</v>
      </c>
      <c r="F224" s="168" t="s">
        <v>3151</v>
      </c>
      <c r="G224" s="168" t="s">
        <v>3152</v>
      </c>
      <c r="H224" s="168" t="s">
        <v>2072</v>
      </c>
      <c r="I224" s="168" t="s">
        <v>3153</v>
      </c>
      <c r="J224" s="168" t="s">
        <v>3154</v>
      </c>
      <c r="K224" s="77" t="s">
        <v>7</v>
      </c>
      <c r="L224" s="170"/>
      <c r="M224" s="170"/>
      <c r="N224" s="189"/>
      <c r="O224" s="189"/>
      <c r="P224" s="180"/>
      <c r="Q224" s="180"/>
      <c r="R224" s="180"/>
      <c r="S224" s="180"/>
      <c r="T224" s="180"/>
      <c r="U224" s="180"/>
      <c r="V224" s="180"/>
      <c r="W224" s="180"/>
      <c r="X224" s="180"/>
      <c r="Y224" s="180"/>
      <c r="Z224" s="180"/>
      <c r="AA224" s="180"/>
      <c r="AB224" s="180"/>
      <c r="AC224" s="180"/>
    </row>
    <row r="225" ht="15.75" customHeight="1">
      <c r="A225" s="161">
        <v>223.0</v>
      </c>
      <c r="B225" s="167" t="s">
        <v>2032</v>
      </c>
      <c r="C225" s="160" t="s">
        <v>3155</v>
      </c>
      <c r="D225" s="167">
        <v>102.0</v>
      </c>
      <c r="E225" s="96" t="s">
        <v>3156</v>
      </c>
      <c r="F225" s="168" t="s">
        <v>1625</v>
      </c>
      <c r="G225" s="168" t="s">
        <v>2624</v>
      </c>
      <c r="H225" s="168" t="s">
        <v>2616</v>
      </c>
      <c r="I225" s="168" t="s">
        <v>3157</v>
      </c>
      <c r="J225" s="168" t="s">
        <v>2927</v>
      </c>
      <c r="K225" s="169" t="s">
        <v>7</v>
      </c>
      <c r="L225" s="170"/>
      <c r="M225" s="170"/>
      <c r="N225" s="189"/>
      <c r="O225" s="189"/>
      <c r="P225" s="180"/>
      <c r="Q225" s="180"/>
      <c r="R225" s="180"/>
      <c r="S225" s="180"/>
      <c r="T225" s="180"/>
      <c r="U225" s="180"/>
      <c r="V225" s="180"/>
      <c r="W225" s="180"/>
      <c r="X225" s="180"/>
      <c r="Y225" s="180"/>
      <c r="Z225" s="180"/>
      <c r="AA225" s="180"/>
      <c r="AB225" s="180"/>
      <c r="AC225" s="180"/>
    </row>
    <row r="226" ht="15.75" customHeight="1">
      <c r="A226" s="161">
        <v>224.0</v>
      </c>
      <c r="B226" s="167" t="s">
        <v>2032</v>
      </c>
      <c r="C226" s="160" t="s">
        <v>3158</v>
      </c>
      <c r="D226" s="167">
        <v>23.0</v>
      </c>
      <c r="E226" s="96" t="s">
        <v>3159</v>
      </c>
      <c r="F226" s="168" t="s">
        <v>2766</v>
      </c>
      <c r="G226" s="168" t="s">
        <v>3160</v>
      </c>
      <c r="H226" s="168" t="s">
        <v>3161</v>
      </c>
      <c r="I226" s="168" t="s">
        <v>3162</v>
      </c>
      <c r="J226" s="168" t="s">
        <v>3163</v>
      </c>
      <c r="K226" s="169" t="s">
        <v>684</v>
      </c>
      <c r="L226" s="170"/>
      <c r="M226" s="170"/>
      <c r="N226" s="189"/>
      <c r="O226" s="189"/>
      <c r="P226" s="180"/>
      <c r="Q226" s="180"/>
      <c r="R226" s="180"/>
      <c r="S226" s="180"/>
      <c r="T226" s="180"/>
      <c r="U226" s="180"/>
      <c r="V226" s="180"/>
      <c r="W226" s="180"/>
      <c r="X226" s="180"/>
      <c r="Y226" s="180"/>
      <c r="Z226" s="180"/>
      <c r="AA226" s="180"/>
      <c r="AB226" s="180"/>
      <c r="AC226" s="180"/>
    </row>
    <row r="227" ht="15.75" customHeight="1">
      <c r="A227" s="161">
        <v>225.0</v>
      </c>
      <c r="B227" s="167" t="s">
        <v>2032</v>
      </c>
      <c r="C227" s="160" t="s">
        <v>3164</v>
      </c>
      <c r="D227" s="167">
        <v>21.0</v>
      </c>
      <c r="E227" s="96" t="s">
        <v>3165</v>
      </c>
      <c r="F227" s="168" t="s">
        <v>2868</v>
      </c>
      <c r="G227" s="168" t="s">
        <v>3166</v>
      </c>
      <c r="H227" s="168" t="s">
        <v>3167</v>
      </c>
      <c r="I227" s="168" t="s">
        <v>3168</v>
      </c>
      <c r="J227" s="168" t="s">
        <v>3011</v>
      </c>
      <c r="K227" s="169" t="s">
        <v>50</v>
      </c>
      <c r="L227" s="170"/>
      <c r="M227" s="170"/>
      <c r="N227" s="189"/>
      <c r="O227" s="189"/>
      <c r="P227" s="180"/>
      <c r="Q227" s="180"/>
      <c r="R227" s="180"/>
      <c r="S227" s="180"/>
      <c r="T227" s="180"/>
      <c r="U227" s="180"/>
      <c r="V227" s="180"/>
      <c r="W227" s="180"/>
      <c r="X227" s="180"/>
      <c r="Y227" s="180"/>
      <c r="Z227" s="180"/>
      <c r="AA227" s="180"/>
      <c r="AB227" s="180"/>
      <c r="AC227" s="180"/>
    </row>
    <row r="228" ht="15.75" customHeight="1">
      <c r="A228" s="161">
        <v>226.0</v>
      </c>
      <c r="B228" s="167" t="s">
        <v>2032</v>
      </c>
      <c r="C228" s="160" t="s">
        <v>3169</v>
      </c>
      <c r="D228" s="167">
        <v>274.0</v>
      </c>
      <c r="E228" s="96" t="s">
        <v>3170</v>
      </c>
      <c r="F228" s="168" t="s">
        <v>3171</v>
      </c>
      <c r="G228" s="168" t="s">
        <v>3172</v>
      </c>
      <c r="H228" s="168" t="s">
        <v>711</v>
      </c>
      <c r="I228" s="168" t="s">
        <v>1434</v>
      </c>
      <c r="J228" s="168" t="s">
        <v>1316</v>
      </c>
      <c r="K228" s="77" t="s">
        <v>480</v>
      </c>
      <c r="L228" s="170"/>
      <c r="M228" s="170"/>
      <c r="N228" s="189"/>
      <c r="O228" s="189"/>
      <c r="P228" s="180"/>
      <c r="Q228" s="180"/>
      <c r="R228" s="180"/>
      <c r="S228" s="180"/>
      <c r="T228" s="180"/>
      <c r="U228" s="180"/>
      <c r="V228" s="180"/>
      <c r="W228" s="180"/>
      <c r="X228" s="180"/>
      <c r="Y228" s="180"/>
      <c r="Z228" s="180"/>
      <c r="AA228" s="180"/>
      <c r="AB228" s="180"/>
      <c r="AC228" s="180"/>
    </row>
    <row r="229" ht="15.75" customHeight="1">
      <c r="A229" s="161">
        <v>227.0</v>
      </c>
      <c r="B229" s="167" t="s">
        <v>2032</v>
      </c>
      <c r="C229" s="160" t="s">
        <v>3173</v>
      </c>
      <c r="D229" s="167">
        <v>11.0</v>
      </c>
      <c r="E229" s="96" t="s">
        <v>3174</v>
      </c>
      <c r="F229" s="168" t="s">
        <v>2562</v>
      </c>
      <c r="G229" s="168" t="s">
        <v>2498</v>
      </c>
      <c r="H229" s="168" t="s">
        <v>3175</v>
      </c>
      <c r="I229" s="168" t="s">
        <v>2500</v>
      </c>
      <c r="J229" s="168" t="s">
        <v>2404</v>
      </c>
      <c r="K229" s="169" t="s">
        <v>480</v>
      </c>
      <c r="L229" s="170"/>
      <c r="M229" s="170"/>
      <c r="N229" s="189"/>
      <c r="O229" s="189"/>
      <c r="P229" s="180"/>
      <c r="Q229" s="180"/>
      <c r="R229" s="180"/>
      <c r="S229" s="180"/>
      <c r="T229" s="180"/>
      <c r="U229" s="180"/>
      <c r="V229" s="180"/>
      <c r="W229" s="180"/>
      <c r="X229" s="180"/>
      <c r="Y229" s="180"/>
      <c r="Z229" s="180"/>
      <c r="AA229" s="180"/>
      <c r="AB229" s="180"/>
      <c r="AC229" s="180"/>
    </row>
    <row r="230" ht="15.75" customHeight="1">
      <c r="A230" s="161">
        <v>228.0</v>
      </c>
      <c r="B230" s="167" t="s">
        <v>2032</v>
      </c>
      <c r="C230" s="160" t="s">
        <v>3176</v>
      </c>
      <c r="D230" s="167">
        <v>10.0</v>
      </c>
      <c r="E230" s="96" t="s">
        <v>3177</v>
      </c>
      <c r="F230" s="168" t="s">
        <v>3178</v>
      </c>
      <c r="G230" s="168" t="s">
        <v>3179</v>
      </c>
      <c r="H230" s="168" t="s">
        <v>2441</v>
      </c>
      <c r="I230" s="168" t="s">
        <v>3180</v>
      </c>
      <c r="J230" s="168" t="s">
        <v>3181</v>
      </c>
      <c r="K230" s="169" t="s">
        <v>50</v>
      </c>
      <c r="L230" s="170"/>
      <c r="M230" s="170"/>
      <c r="N230" s="189"/>
      <c r="O230" s="189"/>
      <c r="P230" s="180"/>
      <c r="Q230" s="180"/>
      <c r="R230" s="180"/>
      <c r="S230" s="180"/>
      <c r="T230" s="180"/>
      <c r="U230" s="180"/>
      <c r="V230" s="180"/>
      <c r="W230" s="180"/>
      <c r="X230" s="180"/>
      <c r="Y230" s="180"/>
      <c r="Z230" s="180"/>
      <c r="AA230" s="180"/>
      <c r="AB230" s="180"/>
      <c r="AC230" s="180"/>
    </row>
    <row r="231" ht="15.75" customHeight="1">
      <c r="A231" s="161">
        <v>229.0</v>
      </c>
      <c r="B231" s="167" t="s">
        <v>2032</v>
      </c>
      <c r="C231" s="160" t="s">
        <v>3182</v>
      </c>
      <c r="D231" s="167">
        <v>6.0</v>
      </c>
      <c r="E231" s="96" t="s">
        <v>3183</v>
      </c>
      <c r="F231" s="168" t="s">
        <v>2833</v>
      </c>
      <c r="G231" s="168" t="s">
        <v>3184</v>
      </c>
      <c r="H231" s="168" t="s">
        <v>1762</v>
      </c>
      <c r="I231" s="168" t="s">
        <v>3185</v>
      </c>
      <c r="J231" s="168" t="s">
        <v>3186</v>
      </c>
      <c r="K231" s="169" t="s">
        <v>1485</v>
      </c>
      <c r="L231" s="170"/>
      <c r="M231" s="170"/>
      <c r="N231" s="189"/>
      <c r="O231" s="189"/>
      <c r="P231" s="180"/>
      <c r="Q231" s="180"/>
      <c r="R231" s="180"/>
      <c r="S231" s="180"/>
      <c r="T231" s="180"/>
      <c r="U231" s="180"/>
      <c r="V231" s="180"/>
      <c r="W231" s="180"/>
      <c r="X231" s="180"/>
      <c r="Y231" s="180"/>
      <c r="Z231" s="180"/>
      <c r="AA231" s="180"/>
      <c r="AB231" s="180"/>
      <c r="AC231" s="180"/>
    </row>
    <row r="232" ht="15.75" customHeight="1">
      <c r="A232" s="161">
        <v>230.0</v>
      </c>
      <c r="B232" s="167" t="s">
        <v>2032</v>
      </c>
      <c r="C232" s="160" t="s">
        <v>3187</v>
      </c>
      <c r="D232" s="167">
        <v>163.0</v>
      </c>
      <c r="E232" s="96" t="s">
        <v>3188</v>
      </c>
      <c r="F232" s="168" t="s">
        <v>2453</v>
      </c>
      <c r="G232" s="168" t="s">
        <v>3189</v>
      </c>
      <c r="H232" s="168" t="s">
        <v>3190</v>
      </c>
      <c r="I232" s="168" t="s">
        <v>1804</v>
      </c>
      <c r="J232" s="168" t="s">
        <v>3191</v>
      </c>
      <c r="K232" s="169" t="s">
        <v>7</v>
      </c>
      <c r="L232" s="170"/>
      <c r="M232" s="170"/>
      <c r="N232" s="189"/>
      <c r="O232" s="189"/>
      <c r="P232" s="180"/>
      <c r="Q232" s="180"/>
      <c r="R232" s="180"/>
      <c r="S232" s="180"/>
      <c r="T232" s="180"/>
      <c r="U232" s="180"/>
      <c r="V232" s="180"/>
      <c r="W232" s="180"/>
      <c r="X232" s="180"/>
      <c r="Y232" s="180"/>
      <c r="Z232" s="180"/>
      <c r="AA232" s="180"/>
      <c r="AB232" s="180"/>
      <c r="AC232" s="180"/>
    </row>
    <row r="233" ht="15.75" customHeight="1">
      <c r="A233" s="161">
        <v>231.0</v>
      </c>
      <c r="B233" s="167" t="s">
        <v>2032</v>
      </c>
      <c r="C233" s="160" t="s">
        <v>3192</v>
      </c>
      <c r="D233" s="167">
        <v>89.0</v>
      </c>
      <c r="E233" s="96" t="s">
        <v>3193</v>
      </c>
      <c r="F233" s="168" t="s">
        <v>3194</v>
      </c>
      <c r="G233" s="168" t="s">
        <v>2860</v>
      </c>
      <c r="H233" s="168" t="s">
        <v>2321</v>
      </c>
      <c r="I233" s="168" t="s">
        <v>3195</v>
      </c>
      <c r="J233" s="168" t="s">
        <v>3196</v>
      </c>
      <c r="K233" s="169" t="s">
        <v>384</v>
      </c>
      <c r="L233" s="170"/>
      <c r="M233" s="170"/>
      <c r="N233" s="189"/>
      <c r="O233" s="189"/>
      <c r="P233" s="180"/>
      <c r="Q233" s="180"/>
      <c r="R233" s="180"/>
      <c r="S233" s="180"/>
      <c r="T233" s="180"/>
      <c r="U233" s="180"/>
      <c r="V233" s="180"/>
      <c r="W233" s="180"/>
      <c r="X233" s="180"/>
      <c r="Y233" s="180"/>
      <c r="Z233" s="180"/>
      <c r="AA233" s="180"/>
      <c r="AB233" s="180"/>
      <c r="AC233" s="180"/>
    </row>
    <row r="234" ht="15.75" customHeight="1">
      <c r="A234" s="161">
        <v>232.0</v>
      </c>
      <c r="B234" s="167" t="s">
        <v>2032</v>
      </c>
      <c r="C234" s="160" t="s">
        <v>3197</v>
      </c>
      <c r="D234" s="167">
        <v>71.0</v>
      </c>
      <c r="E234" s="96" t="s">
        <v>3198</v>
      </c>
      <c r="F234" s="168" t="s">
        <v>3199</v>
      </c>
      <c r="G234" s="168" t="s">
        <v>3015</v>
      </c>
      <c r="H234" s="168" t="s">
        <v>3200</v>
      </c>
      <c r="I234" s="168" t="s">
        <v>3201</v>
      </c>
      <c r="J234" s="168" t="s">
        <v>3202</v>
      </c>
      <c r="K234" s="169" t="s">
        <v>727</v>
      </c>
      <c r="L234" s="170"/>
      <c r="M234" s="170"/>
      <c r="N234" s="189"/>
      <c r="O234" s="189"/>
      <c r="P234" s="180"/>
      <c r="Q234" s="180"/>
      <c r="R234" s="180"/>
      <c r="S234" s="180"/>
      <c r="T234" s="180"/>
      <c r="U234" s="180"/>
      <c r="V234" s="180"/>
      <c r="W234" s="180"/>
      <c r="X234" s="180"/>
      <c r="Y234" s="180"/>
      <c r="Z234" s="180"/>
      <c r="AA234" s="180"/>
      <c r="AB234" s="180"/>
      <c r="AC234" s="180"/>
    </row>
    <row r="235" ht="15.75" customHeight="1">
      <c r="A235" s="161">
        <v>233.0</v>
      </c>
      <c r="B235" s="167" t="s">
        <v>2032</v>
      </c>
      <c r="C235" s="160" t="s">
        <v>3203</v>
      </c>
      <c r="D235" s="167">
        <v>323.0</v>
      </c>
      <c r="E235" s="96" t="s">
        <v>1757</v>
      </c>
      <c r="F235" s="168" t="s">
        <v>3204</v>
      </c>
      <c r="G235" s="168" t="s">
        <v>3205</v>
      </c>
      <c r="H235" s="168" t="s">
        <v>3089</v>
      </c>
      <c r="I235" s="168" t="s">
        <v>3206</v>
      </c>
      <c r="J235" s="168" t="s">
        <v>3207</v>
      </c>
      <c r="K235" s="169" t="s">
        <v>1768</v>
      </c>
      <c r="L235" s="170"/>
      <c r="M235" s="170"/>
      <c r="N235" s="189"/>
      <c r="O235" s="189"/>
      <c r="P235" s="180"/>
      <c r="Q235" s="180"/>
      <c r="R235" s="180"/>
      <c r="S235" s="180"/>
      <c r="T235" s="180"/>
      <c r="U235" s="180"/>
      <c r="V235" s="180"/>
      <c r="W235" s="180"/>
      <c r="X235" s="180"/>
      <c r="Y235" s="180"/>
      <c r="Z235" s="180"/>
      <c r="AA235" s="180"/>
      <c r="AB235" s="180"/>
      <c r="AC235" s="180"/>
    </row>
    <row r="236" ht="15.75" customHeight="1">
      <c r="A236" s="161">
        <v>234.0</v>
      </c>
      <c r="B236" s="167" t="s">
        <v>2032</v>
      </c>
      <c r="C236" s="160" t="s">
        <v>3208</v>
      </c>
      <c r="D236" s="167">
        <v>100.0</v>
      </c>
      <c r="E236" s="96" t="s">
        <v>3209</v>
      </c>
      <c r="F236" s="168" t="s">
        <v>3210</v>
      </c>
      <c r="G236" s="168" t="s">
        <v>2335</v>
      </c>
      <c r="H236" s="168" t="s">
        <v>3211</v>
      </c>
      <c r="I236" s="168" t="s">
        <v>3212</v>
      </c>
      <c r="J236" s="168" t="s">
        <v>3213</v>
      </c>
      <c r="K236" s="169" t="s">
        <v>384</v>
      </c>
      <c r="L236" s="170"/>
      <c r="M236" s="170"/>
      <c r="N236" s="189"/>
      <c r="O236" s="189"/>
      <c r="P236" s="180"/>
      <c r="Q236" s="180"/>
      <c r="R236" s="180"/>
      <c r="S236" s="180"/>
      <c r="T236" s="180"/>
      <c r="U236" s="180"/>
      <c r="V236" s="180"/>
      <c r="W236" s="180"/>
      <c r="X236" s="180"/>
      <c r="Y236" s="180"/>
      <c r="Z236" s="180"/>
      <c r="AA236" s="180"/>
      <c r="AB236" s="180"/>
      <c r="AC236" s="180"/>
    </row>
    <row r="237" ht="15.75" customHeight="1">
      <c r="A237" s="161">
        <v>235.0</v>
      </c>
      <c r="B237" s="167" t="s">
        <v>2032</v>
      </c>
      <c r="C237" s="160" t="s">
        <v>3214</v>
      </c>
      <c r="D237" s="167">
        <v>18.0</v>
      </c>
      <c r="E237" s="96" t="s">
        <v>3215</v>
      </c>
      <c r="F237" s="168" t="s">
        <v>643</v>
      </c>
      <c r="G237" s="168" t="s">
        <v>2619</v>
      </c>
      <c r="H237" s="168" t="s">
        <v>2744</v>
      </c>
      <c r="I237" s="168" t="s">
        <v>2244</v>
      </c>
      <c r="J237" s="168" t="s">
        <v>2949</v>
      </c>
      <c r="K237" s="169" t="s">
        <v>727</v>
      </c>
      <c r="L237" s="170"/>
      <c r="M237" s="170"/>
      <c r="N237" s="189"/>
      <c r="O237" s="189"/>
      <c r="P237" s="180"/>
      <c r="Q237" s="180"/>
      <c r="R237" s="180"/>
      <c r="S237" s="180"/>
      <c r="T237" s="180"/>
      <c r="U237" s="180"/>
      <c r="V237" s="180"/>
      <c r="W237" s="180"/>
      <c r="X237" s="180"/>
      <c r="Y237" s="180"/>
      <c r="Z237" s="180"/>
      <c r="AA237" s="180"/>
      <c r="AB237" s="180"/>
      <c r="AC237" s="180"/>
    </row>
    <row r="238" ht="15.75" customHeight="1">
      <c r="A238" s="161">
        <v>236.0</v>
      </c>
      <c r="B238" s="167" t="s">
        <v>2032</v>
      </c>
      <c r="C238" s="160" t="s">
        <v>3216</v>
      </c>
      <c r="D238" s="167">
        <v>7.0</v>
      </c>
      <c r="E238" s="96" t="s">
        <v>3217</v>
      </c>
      <c r="F238" s="168" t="s">
        <v>3218</v>
      </c>
      <c r="G238" s="168" t="s">
        <v>3219</v>
      </c>
      <c r="H238" s="168" t="s">
        <v>3220</v>
      </c>
      <c r="I238" s="168" t="s">
        <v>3221</v>
      </c>
      <c r="J238" s="168" t="s">
        <v>3222</v>
      </c>
      <c r="K238" s="169" t="s">
        <v>1768</v>
      </c>
      <c r="L238" s="170"/>
      <c r="M238" s="170"/>
      <c r="N238" s="189"/>
      <c r="O238" s="189"/>
      <c r="P238" s="180"/>
      <c r="Q238" s="180"/>
      <c r="R238" s="180"/>
      <c r="S238" s="180"/>
      <c r="T238" s="180"/>
      <c r="U238" s="180"/>
      <c r="V238" s="180"/>
      <c r="W238" s="180"/>
      <c r="X238" s="180"/>
      <c r="Y238" s="180"/>
      <c r="Z238" s="180"/>
      <c r="AA238" s="180"/>
      <c r="AB238" s="180"/>
      <c r="AC238" s="180"/>
    </row>
    <row r="239" ht="15.75" customHeight="1">
      <c r="A239" s="161">
        <v>237.0</v>
      </c>
      <c r="B239" s="167" t="s">
        <v>2032</v>
      </c>
      <c r="C239" s="160" t="s">
        <v>3223</v>
      </c>
      <c r="D239" s="167">
        <v>63.0</v>
      </c>
      <c r="E239" s="96" t="s">
        <v>3224</v>
      </c>
      <c r="F239" s="168" t="s">
        <v>3225</v>
      </c>
      <c r="G239" s="168" t="s">
        <v>2454</v>
      </c>
      <c r="H239" s="168" t="s">
        <v>3226</v>
      </c>
      <c r="I239" s="168" t="s">
        <v>3227</v>
      </c>
      <c r="J239" s="168" t="s">
        <v>2792</v>
      </c>
      <c r="K239" s="169" t="s">
        <v>7</v>
      </c>
      <c r="L239" s="170"/>
      <c r="M239" s="170"/>
      <c r="N239" s="189"/>
      <c r="O239" s="189"/>
      <c r="P239" s="180"/>
      <c r="Q239" s="180"/>
      <c r="R239" s="180"/>
      <c r="S239" s="180"/>
      <c r="T239" s="180"/>
      <c r="U239" s="180"/>
      <c r="V239" s="180"/>
      <c r="W239" s="180"/>
      <c r="X239" s="180"/>
      <c r="Y239" s="180"/>
      <c r="Z239" s="180"/>
      <c r="AA239" s="180"/>
      <c r="AB239" s="180"/>
      <c r="AC239" s="180"/>
    </row>
    <row r="240" ht="15.75" customHeight="1">
      <c r="A240" s="161">
        <v>238.0</v>
      </c>
      <c r="B240" s="167" t="s">
        <v>2032</v>
      </c>
      <c r="C240" s="160" t="s">
        <v>3228</v>
      </c>
      <c r="D240" s="167">
        <v>2.0</v>
      </c>
      <c r="E240" s="96" t="s">
        <v>3229</v>
      </c>
      <c r="F240" s="168" t="s">
        <v>3230</v>
      </c>
      <c r="G240" s="160"/>
      <c r="H240" s="160"/>
      <c r="I240" s="160"/>
      <c r="J240" s="160"/>
      <c r="K240" s="169" t="s">
        <v>50</v>
      </c>
      <c r="L240" s="170"/>
      <c r="M240" s="170"/>
      <c r="N240" s="189"/>
      <c r="O240" s="189"/>
      <c r="P240" s="180"/>
      <c r="Q240" s="180"/>
      <c r="R240" s="180"/>
      <c r="S240" s="180"/>
      <c r="T240" s="180"/>
      <c r="U240" s="180"/>
      <c r="V240" s="180"/>
      <c r="W240" s="180"/>
      <c r="X240" s="180"/>
      <c r="Y240" s="180"/>
      <c r="Z240" s="180"/>
      <c r="AA240" s="180"/>
      <c r="AB240" s="180"/>
      <c r="AC240" s="180"/>
    </row>
    <row r="241" ht="15.75" customHeight="1">
      <c r="A241" s="161">
        <v>239.0</v>
      </c>
      <c r="B241" s="167" t="s">
        <v>2032</v>
      </c>
      <c r="C241" s="160" t="s">
        <v>3231</v>
      </c>
      <c r="D241" s="167">
        <v>4.0</v>
      </c>
      <c r="E241" s="96" t="s">
        <v>3232</v>
      </c>
      <c r="F241" s="168" t="s">
        <v>3233</v>
      </c>
      <c r="G241" s="168" t="s">
        <v>3234</v>
      </c>
      <c r="H241" s="168" t="s">
        <v>3235</v>
      </c>
      <c r="I241" s="168" t="s">
        <v>3236</v>
      </c>
      <c r="J241" s="160"/>
      <c r="K241" s="169" t="s">
        <v>896</v>
      </c>
      <c r="L241" s="170"/>
      <c r="M241" s="170"/>
      <c r="N241" s="189"/>
      <c r="O241" s="189"/>
      <c r="P241" s="180"/>
      <c r="Q241" s="180"/>
      <c r="R241" s="180"/>
      <c r="S241" s="180"/>
      <c r="T241" s="180"/>
      <c r="U241" s="180"/>
      <c r="V241" s="180"/>
      <c r="W241" s="180"/>
      <c r="X241" s="180"/>
      <c r="Y241" s="180"/>
      <c r="Z241" s="180"/>
      <c r="AA241" s="180"/>
      <c r="AB241" s="180"/>
      <c r="AC241" s="180"/>
    </row>
    <row r="242" ht="15.75" customHeight="1">
      <c r="A242" s="161">
        <v>240.0</v>
      </c>
      <c r="B242" s="167" t="s">
        <v>2032</v>
      </c>
      <c r="C242" s="160" t="s">
        <v>3237</v>
      </c>
      <c r="D242" s="167">
        <v>76.0</v>
      </c>
      <c r="E242" s="96" t="s">
        <v>3238</v>
      </c>
      <c r="F242" s="168" t="s">
        <v>3239</v>
      </c>
      <c r="G242" s="168" t="s">
        <v>427</v>
      </c>
      <c r="H242" s="168" t="s">
        <v>3240</v>
      </c>
      <c r="I242" s="168" t="s">
        <v>3241</v>
      </c>
      <c r="J242" s="168" t="s">
        <v>3242</v>
      </c>
      <c r="K242" s="169" t="s">
        <v>7</v>
      </c>
      <c r="L242" s="170"/>
      <c r="M242" s="170"/>
      <c r="N242" s="189"/>
      <c r="O242" s="189"/>
      <c r="P242" s="180"/>
      <c r="Q242" s="180"/>
      <c r="R242" s="180"/>
      <c r="S242" s="180"/>
      <c r="T242" s="180"/>
      <c r="U242" s="180"/>
      <c r="V242" s="180"/>
      <c r="W242" s="180"/>
      <c r="X242" s="180"/>
      <c r="Y242" s="180"/>
      <c r="Z242" s="180"/>
      <c r="AA242" s="180"/>
      <c r="AB242" s="180"/>
      <c r="AC242" s="180"/>
    </row>
    <row r="243" ht="15.75" customHeight="1">
      <c r="A243" s="161">
        <v>241.0</v>
      </c>
      <c r="B243" s="167" t="s">
        <v>2032</v>
      </c>
      <c r="C243" s="160" t="s">
        <v>3243</v>
      </c>
      <c r="D243" s="167">
        <v>34.0</v>
      </c>
      <c r="E243" s="96" t="s">
        <v>3244</v>
      </c>
      <c r="F243" s="168" t="s">
        <v>3245</v>
      </c>
      <c r="G243" s="168" t="s">
        <v>3246</v>
      </c>
      <c r="H243" s="168" t="s">
        <v>427</v>
      </c>
      <c r="I243" s="168" t="s">
        <v>2124</v>
      </c>
      <c r="J243" s="168" t="s">
        <v>3241</v>
      </c>
      <c r="K243" s="169" t="s">
        <v>1768</v>
      </c>
      <c r="L243" s="170"/>
      <c r="M243" s="170"/>
      <c r="N243" s="189"/>
      <c r="O243" s="189"/>
      <c r="P243" s="180"/>
      <c r="Q243" s="180"/>
      <c r="R243" s="180"/>
      <c r="S243" s="180"/>
      <c r="T243" s="180"/>
      <c r="U243" s="180"/>
      <c r="V243" s="180"/>
      <c r="W243" s="180"/>
      <c r="X243" s="180"/>
      <c r="Y243" s="180"/>
      <c r="Z243" s="180"/>
      <c r="AA243" s="180"/>
      <c r="AB243" s="180"/>
      <c r="AC243" s="180"/>
    </row>
    <row r="244" ht="15.75" customHeight="1">
      <c r="A244" s="161">
        <v>242.0</v>
      </c>
      <c r="B244" s="167" t="s">
        <v>2032</v>
      </c>
      <c r="C244" s="160" t="s">
        <v>3247</v>
      </c>
      <c r="D244" s="167">
        <v>6.0</v>
      </c>
      <c r="E244" s="96" t="s">
        <v>3248</v>
      </c>
      <c r="F244" s="168" t="s">
        <v>3249</v>
      </c>
      <c r="G244" s="168" t="s">
        <v>3250</v>
      </c>
      <c r="H244" s="160"/>
      <c r="I244" s="160"/>
      <c r="J244" s="160"/>
      <c r="K244" s="169" t="s">
        <v>7</v>
      </c>
      <c r="L244" s="170"/>
      <c r="M244" s="170"/>
      <c r="N244" s="189"/>
      <c r="O244" s="189"/>
      <c r="P244" s="180"/>
      <c r="Q244" s="180"/>
      <c r="R244" s="180"/>
      <c r="S244" s="180"/>
      <c r="T244" s="180"/>
      <c r="U244" s="180"/>
      <c r="V244" s="180"/>
      <c r="W244" s="180"/>
      <c r="X244" s="180"/>
      <c r="Y244" s="180"/>
      <c r="Z244" s="180"/>
      <c r="AA244" s="180"/>
      <c r="AB244" s="180"/>
      <c r="AC244" s="180"/>
    </row>
    <row r="245" ht="15.75" customHeight="1">
      <c r="A245" s="161">
        <v>243.0</v>
      </c>
      <c r="B245" s="167" t="s">
        <v>2032</v>
      </c>
      <c r="C245" s="160" t="s">
        <v>3251</v>
      </c>
      <c r="D245" s="167">
        <v>129.0</v>
      </c>
      <c r="E245" s="96" t="s">
        <v>3252</v>
      </c>
      <c r="F245" s="168" t="s">
        <v>2912</v>
      </c>
      <c r="G245" s="168" t="s">
        <v>668</v>
      </c>
      <c r="H245" s="168" t="s">
        <v>2923</v>
      </c>
      <c r="I245" s="168" t="s">
        <v>3253</v>
      </c>
      <c r="J245" s="168" t="s">
        <v>3254</v>
      </c>
      <c r="K245" s="169" t="s">
        <v>1768</v>
      </c>
      <c r="L245" s="170"/>
      <c r="M245" s="170"/>
      <c r="N245" s="189"/>
      <c r="O245" s="189"/>
      <c r="P245" s="180"/>
      <c r="Q245" s="180"/>
      <c r="R245" s="180"/>
      <c r="S245" s="180"/>
      <c r="T245" s="180"/>
      <c r="U245" s="180"/>
      <c r="V245" s="180"/>
      <c r="W245" s="180"/>
      <c r="X245" s="180"/>
      <c r="Y245" s="180"/>
      <c r="Z245" s="180"/>
      <c r="AA245" s="180"/>
      <c r="AB245" s="180"/>
      <c r="AC245" s="180"/>
    </row>
    <row r="246" ht="15.75" customHeight="1">
      <c r="A246" s="161">
        <v>244.0</v>
      </c>
      <c r="B246" s="167" t="s">
        <v>2032</v>
      </c>
      <c r="C246" s="160" t="s">
        <v>3255</v>
      </c>
      <c r="D246" s="167">
        <v>70.0</v>
      </c>
      <c r="E246" s="96" t="s">
        <v>1238</v>
      </c>
      <c r="F246" s="168" t="s">
        <v>2126</v>
      </c>
      <c r="G246" s="168" t="s">
        <v>3256</v>
      </c>
      <c r="H246" s="168" t="s">
        <v>383</v>
      </c>
      <c r="I246" s="168" t="s">
        <v>2053</v>
      </c>
      <c r="J246" s="168" t="s">
        <v>2095</v>
      </c>
      <c r="K246" s="77" t="s">
        <v>384</v>
      </c>
      <c r="L246" s="170"/>
      <c r="M246" s="170"/>
      <c r="N246" s="189"/>
      <c r="O246" s="189"/>
      <c r="P246" s="180"/>
      <c r="Q246" s="180"/>
      <c r="R246" s="180"/>
      <c r="S246" s="180"/>
      <c r="T246" s="180"/>
      <c r="U246" s="180"/>
      <c r="V246" s="180"/>
      <c r="W246" s="180"/>
      <c r="X246" s="180"/>
      <c r="Y246" s="180"/>
      <c r="Z246" s="180"/>
      <c r="AA246" s="180"/>
      <c r="AB246" s="180"/>
      <c r="AC246" s="180"/>
    </row>
    <row r="247" ht="15.75" customHeight="1">
      <c r="A247" s="67">
        <v>245.0</v>
      </c>
      <c r="B247" s="73" t="s">
        <v>2032</v>
      </c>
      <c r="C247" s="72" t="s">
        <v>3257</v>
      </c>
      <c r="D247" s="73">
        <v>3.0</v>
      </c>
      <c r="E247" s="98" t="s">
        <v>3258</v>
      </c>
      <c r="F247" s="75" t="s">
        <v>3259</v>
      </c>
      <c r="G247" s="75" t="s">
        <v>3260</v>
      </c>
      <c r="H247" s="75" t="s">
        <v>3261</v>
      </c>
      <c r="K247" s="77" t="s">
        <v>7</v>
      </c>
      <c r="L247" s="54"/>
      <c r="M247" s="54"/>
      <c r="N247" s="105"/>
      <c r="O247" s="105"/>
      <c r="P247" s="194"/>
      <c r="Q247" s="194"/>
      <c r="R247" s="194"/>
      <c r="S247" s="194"/>
      <c r="T247" s="194"/>
      <c r="U247" s="194"/>
      <c r="V247" s="194"/>
      <c r="W247" s="194"/>
      <c r="X247" s="194"/>
      <c r="Y247" s="194"/>
      <c r="Z247" s="194"/>
      <c r="AA247" s="194"/>
      <c r="AB247" s="194"/>
      <c r="AC247" s="194"/>
    </row>
    <row r="248" ht="15.75" customHeight="1">
      <c r="A248" s="161">
        <v>246.0</v>
      </c>
      <c r="B248" s="167" t="s">
        <v>2032</v>
      </c>
      <c r="C248" s="160" t="s">
        <v>3262</v>
      </c>
      <c r="D248" s="167">
        <v>13.0</v>
      </c>
      <c r="E248" s="96" t="s">
        <v>3263</v>
      </c>
      <c r="F248" s="168" t="s">
        <v>3264</v>
      </c>
      <c r="G248" s="168" t="s">
        <v>3265</v>
      </c>
      <c r="H248" s="168" t="s">
        <v>3266</v>
      </c>
      <c r="I248" s="168" t="s">
        <v>3267</v>
      </c>
      <c r="J248" s="168" t="s">
        <v>3268</v>
      </c>
      <c r="K248" s="169" t="s">
        <v>896</v>
      </c>
      <c r="L248" s="170"/>
      <c r="M248" s="170"/>
      <c r="N248" s="189"/>
      <c r="O248" s="189"/>
      <c r="P248" s="180"/>
      <c r="Q248" s="180"/>
      <c r="R248" s="180"/>
      <c r="S248" s="180"/>
      <c r="T248" s="180"/>
      <c r="U248" s="180"/>
      <c r="V248" s="180"/>
      <c r="W248" s="180"/>
      <c r="X248" s="180"/>
      <c r="Y248" s="180"/>
      <c r="Z248" s="180"/>
      <c r="AA248" s="180"/>
      <c r="AB248" s="180"/>
      <c r="AC248" s="180"/>
    </row>
    <row r="249" ht="15.75" customHeight="1">
      <c r="A249" s="161">
        <v>247.0</v>
      </c>
      <c r="B249" s="167" t="s">
        <v>2032</v>
      </c>
      <c r="C249" s="160" t="s">
        <v>2230</v>
      </c>
      <c r="D249" s="167">
        <v>44.0</v>
      </c>
      <c r="E249" s="96" t="s">
        <v>3269</v>
      </c>
      <c r="F249" s="168" t="s">
        <v>2197</v>
      </c>
      <c r="G249" s="168" t="s">
        <v>2196</v>
      </c>
      <c r="H249" s="168" t="s">
        <v>942</v>
      </c>
      <c r="I249" s="168" t="s">
        <v>1359</v>
      </c>
      <c r="J249" s="168" t="s">
        <v>1036</v>
      </c>
      <c r="K249" s="77" t="s">
        <v>1199</v>
      </c>
      <c r="L249" s="170"/>
      <c r="M249" s="170"/>
      <c r="N249" s="189"/>
      <c r="O249" s="189"/>
      <c r="P249" s="180"/>
      <c r="Q249" s="180"/>
      <c r="R249" s="180"/>
      <c r="S249" s="180"/>
      <c r="T249" s="180"/>
      <c r="U249" s="180"/>
      <c r="V249" s="180"/>
      <c r="W249" s="180"/>
      <c r="X249" s="180"/>
      <c r="Y249" s="180"/>
      <c r="Z249" s="180"/>
      <c r="AA249" s="180"/>
      <c r="AB249" s="180"/>
      <c r="AC249" s="180"/>
    </row>
    <row r="250" ht="15.75" customHeight="1">
      <c r="A250" s="161">
        <v>248.0</v>
      </c>
      <c r="B250" s="167" t="s">
        <v>2032</v>
      </c>
      <c r="C250" s="160" t="s">
        <v>3270</v>
      </c>
      <c r="D250" s="167">
        <v>40.0</v>
      </c>
      <c r="E250" s="96" t="s">
        <v>3271</v>
      </c>
      <c r="F250" s="168" t="s">
        <v>2144</v>
      </c>
      <c r="G250" s="168" t="s">
        <v>3272</v>
      </c>
      <c r="H250" s="168" t="s">
        <v>3273</v>
      </c>
      <c r="I250" s="168" t="s">
        <v>3274</v>
      </c>
      <c r="J250" s="168" t="s">
        <v>2145</v>
      </c>
      <c r="K250" s="77" t="s">
        <v>684</v>
      </c>
      <c r="L250" s="170"/>
      <c r="M250" s="170"/>
      <c r="N250" s="189"/>
      <c r="O250" s="189"/>
      <c r="P250" s="180"/>
      <c r="Q250" s="180"/>
      <c r="R250" s="180"/>
      <c r="S250" s="180"/>
      <c r="T250" s="180"/>
      <c r="U250" s="180"/>
      <c r="V250" s="180"/>
      <c r="W250" s="180"/>
      <c r="X250" s="180"/>
      <c r="Y250" s="180"/>
      <c r="Z250" s="180"/>
      <c r="AA250" s="180"/>
      <c r="AB250" s="180"/>
      <c r="AC250" s="180"/>
    </row>
    <row r="251" ht="15.75" customHeight="1">
      <c r="A251" s="161">
        <v>249.0</v>
      </c>
      <c r="B251" s="167" t="s">
        <v>2032</v>
      </c>
      <c r="C251" s="160" t="s">
        <v>3121</v>
      </c>
      <c r="D251" s="167">
        <v>7.0</v>
      </c>
      <c r="E251" s="96" t="s">
        <v>3275</v>
      </c>
      <c r="F251" s="168" t="s">
        <v>3123</v>
      </c>
      <c r="G251" s="168" t="s">
        <v>1728</v>
      </c>
      <c r="H251" s="168" t="s">
        <v>1165</v>
      </c>
      <c r="I251" s="168" t="s">
        <v>1764</v>
      </c>
      <c r="J251" s="168" t="s">
        <v>3124</v>
      </c>
      <c r="K251" s="169" t="s">
        <v>50</v>
      </c>
      <c r="L251" s="170"/>
      <c r="M251" s="170"/>
      <c r="N251" s="189"/>
      <c r="O251" s="189"/>
      <c r="P251" s="180"/>
      <c r="Q251" s="180"/>
      <c r="R251" s="180"/>
      <c r="S251" s="180"/>
      <c r="T251" s="180"/>
      <c r="U251" s="180"/>
      <c r="V251" s="180"/>
      <c r="W251" s="180"/>
      <c r="X251" s="180"/>
      <c r="Y251" s="180"/>
      <c r="Z251" s="180"/>
      <c r="AA251" s="180"/>
      <c r="AB251" s="180"/>
      <c r="AC251" s="180"/>
    </row>
    <row r="252" ht="15.75" customHeight="1">
      <c r="A252" s="161">
        <v>250.0</v>
      </c>
      <c r="B252" s="167" t="s">
        <v>2032</v>
      </c>
      <c r="C252" s="160" t="s">
        <v>3276</v>
      </c>
      <c r="D252" s="167">
        <v>13.0</v>
      </c>
      <c r="E252" s="96" t="s">
        <v>3277</v>
      </c>
      <c r="F252" s="168" t="s">
        <v>802</v>
      </c>
      <c r="G252" s="168" t="s">
        <v>3087</v>
      </c>
      <c r="H252" s="168" t="s">
        <v>3278</v>
      </c>
      <c r="I252" s="168" t="s">
        <v>3279</v>
      </c>
      <c r="J252" s="168" t="s">
        <v>3280</v>
      </c>
      <c r="K252" s="169" t="s">
        <v>480</v>
      </c>
      <c r="L252" s="170"/>
      <c r="M252" s="170"/>
      <c r="N252" s="189"/>
      <c r="O252" s="189"/>
      <c r="P252" s="180"/>
      <c r="Q252" s="180"/>
      <c r="R252" s="180"/>
      <c r="S252" s="180"/>
      <c r="T252" s="180"/>
      <c r="U252" s="180"/>
      <c r="V252" s="180"/>
      <c r="W252" s="180"/>
      <c r="X252" s="180"/>
      <c r="Y252" s="180"/>
      <c r="Z252" s="180"/>
      <c r="AA252" s="180"/>
      <c r="AB252" s="180"/>
      <c r="AC252" s="180"/>
    </row>
    <row r="253" ht="15.75" customHeight="1">
      <c r="A253" s="161">
        <v>251.0</v>
      </c>
      <c r="B253" s="167" t="s">
        <v>2032</v>
      </c>
      <c r="C253" s="160" t="s">
        <v>3281</v>
      </c>
      <c r="D253" s="167">
        <v>23.0</v>
      </c>
      <c r="E253" s="96" t="s">
        <v>3282</v>
      </c>
      <c r="F253" s="168" t="s">
        <v>2364</v>
      </c>
      <c r="G253" s="168" t="s">
        <v>1679</v>
      </c>
      <c r="H253" s="168" t="s">
        <v>3283</v>
      </c>
      <c r="I253" s="168" t="s">
        <v>670</v>
      </c>
      <c r="J253" s="168" t="s">
        <v>3284</v>
      </c>
      <c r="K253" s="169" t="s">
        <v>1768</v>
      </c>
      <c r="L253" s="170"/>
      <c r="M253" s="170"/>
      <c r="N253" s="189"/>
      <c r="O253" s="189"/>
      <c r="P253" s="180"/>
      <c r="Q253" s="180"/>
      <c r="R253" s="180"/>
      <c r="S253" s="180"/>
      <c r="T253" s="180"/>
      <c r="U253" s="180"/>
      <c r="V253" s="180"/>
      <c r="W253" s="180"/>
      <c r="X253" s="180"/>
      <c r="Y253" s="180"/>
      <c r="Z253" s="180"/>
      <c r="AA253" s="180"/>
      <c r="AB253" s="180"/>
      <c r="AC253" s="180"/>
    </row>
    <row r="254" ht="15.75" customHeight="1">
      <c r="A254" s="161">
        <v>252.0</v>
      </c>
      <c r="B254" s="167" t="s">
        <v>2032</v>
      </c>
      <c r="C254" s="160" t="s">
        <v>3285</v>
      </c>
      <c r="D254" s="167">
        <v>5.0</v>
      </c>
      <c r="E254" s="96" t="s">
        <v>3286</v>
      </c>
      <c r="F254" s="168" t="s">
        <v>2712</v>
      </c>
      <c r="G254" s="168" t="s">
        <v>2713</v>
      </c>
      <c r="H254" s="168" t="s">
        <v>2079</v>
      </c>
      <c r="I254" s="168" t="s">
        <v>2714</v>
      </c>
      <c r="J254" s="168" t="s">
        <v>2077</v>
      </c>
      <c r="K254" s="169" t="s">
        <v>1192</v>
      </c>
      <c r="L254" s="170"/>
      <c r="M254" s="170"/>
      <c r="N254" s="189"/>
      <c r="O254" s="189"/>
      <c r="P254" s="180"/>
      <c r="Q254" s="180"/>
      <c r="R254" s="180"/>
      <c r="S254" s="180"/>
      <c r="T254" s="180"/>
      <c r="U254" s="180"/>
      <c r="V254" s="180"/>
      <c r="W254" s="180"/>
      <c r="X254" s="180"/>
      <c r="Y254" s="180"/>
      <c r="Z254" s="180"/>
      <c r="AA254" s="180"/>
      <c r="AB254" s="180"/>
      <c r="AC254" s="180"/>
    </row>
    <row r="255" ht="15.75" customHeight="1">
      <c r="A255" s="67">
        <v>253.0</v>
      </c>
      <c r="B255" s="73" t="s">
        <v>2032</v>
      </c>
      <c r="C255" s="72" t="s">
        <v>3287</v>
      </c>
      <c r="D255" s="73">
        <v>39.0</v>
      </c>
      <c r="E255" s="98" t="s">
        <v>3288</v>
      </c>
      <c r="F255" s="75" t="s">
        <v>3289</v>
      </c>
      <c r="G255" s="75" t="s">
        <v>3290</v>
      </c>
      <c r="H255" s="75" t="s">
        <v>3291</v>
      </c>
      <c r="I255" s="75" t="s">
        <v>3292</v>
      </c>
      <c r="J255" s="75" t="s">
        <v>2612</v>
      </c>
      <c r="K255" s="77" t="s">
        <v>269</v>
      </c>
      <c r="L255" s="54"/>
      <c r="M255" s="54"/>
      <c r="N255" s="105"/>
      <c r="O255" s="105"/>
      <c r="P255" s="194"/>
      <c r="Q255" s="194"/>
      <c r="R255" s="194"/>
      <c r="S255" s="194"/>
      <c r="T255" s="194"/>
      <c r="U255" s="194"/>
      <c r="V255" s="194"/>
      <c r="W255" s="194"/>
      <c r="X255" s="194"/>
      <c r="Y255" s="194"/>
      <c r="Z255" s="194"/>
      <c r="AA255" s="194"/>
      <c r="AB255" s="194"/>
      <c r="AC255" s="194"/>
    </row>
    <row r="256" ht="15.75" customHeight="1">
      <c r="A256" s="161">
        <v>254.0</v>
      </c>
      <c r="B256" s="167" t="s">
        <v>2032</v>
      </c>
      <c r="C256" s="160" t="s">
        <v>3293</v>
      </c>
      <c r="D256" s="167">
        <v>17.0</v>
      </c>
      <c r="E256" s="96" t="s">
        <v>3294</v>
      </c>
      <c r="F256" s="168" t="s">
        <v>3295</v>
      </c>
      <c r="G256" s="168" t="s">
        <v>3296</v>
      </c>
      <c r="H256" s="168" t="s">
        <v>3297</v>
      </c>
      <c r="I256" s="168" t="s">
        <v>3298</v>
      </c>
      <c r="J256" s="168" t="s">
        <v>3299</v>
      </c>
      <c r="K256" s="77" t="s">
        <v>2162</v>
      </c>
      <c r="L256" s="170"/>
      <c r="M256" s="170"/>
      <c r="N256" s="189"/>
      <c r="O256" s="189"/>
      <c r="P256" s="180"/>
      <c r="Q256" s="180"/>
      <c r="R256" s="180"/>
      <c r="S256" s="180"/>
      <c r="T256" s="180"/>
      <c r="U256" s="180"/>
      <c r="V256" s="180"/>
      <c r="W256" s="180"/>
      <c r="X256" s="180"/>
      <c r="Y256" s="180"/>
      <c r="Z256" s="180"/>
      <c r="AA256" s="180"/>
      <c r="AB256" s="180"/>
      <c r="AC256" s="180"/>
    </row>
    <row r="257" ht="15.75" customHeight="1">
      <c r="A257" s="161">
        <v>255.0</v>
      </c>
      <c r="B257" s="167" t="s">
        <v>2032</v>
      </c>
      <c r="C257" s="160" t="s">
        <v>3300</v>
      </c>
      <c r="D257" s="167">
        <v>11.0</v>
      </c>
      <c r="E257" s="96" t="s">
        <v>3301</v>
      </c>
      <c r="F257" s="168" t="s">
        <v>3302</v>
      </c>
      <c r="G257" s="168" t="s">
        <v>3303</v>
      </c>
      <c r="H257" s="168" t="s">
        <v>3304</v>
      </c>
      <c r="I257" s="168" t="s">
        <v>3305</v>
      </c>
      <c r="J257" s="168" t="s">
        <v>3306</v>
      </c>
      <c r="K257" s="169" t="s">
        <v>480</v>
      </c>
      <c r="L257" s="170"/>
      <c r="M257" s="170"/>
      <c r="N257" s="189"/>
      <c r="O257" s="189"/>
      <c r="P257" s="180"/>
      <c r="Q257" s="180"/>
      <c r="R257" s="180"/>
      <c r="S257" s="180"/>
      <c r="T257" s="180"/>
      <c r="U257" s="180"/>
      <c r="V257" s="180"/>
      <c r="W257" s="180"/>
      <c r="X257" s="180"/>
      <c r="Y257" s="180"/>
      <c r="Z257" s="180"/>
      <c r="AA257" s="180"/>
      <c r="AB257" s="180"/>
      <c r="AC257" s="180"/>
    </row>
    <row r="258" ht="15.75" customHeight="1">
      <c r="A258" s="161">
        <v>256.0</v>
      </c>
      <c r="B258" s="167" t="s">
        <v>2032</v>
      </c>
      <c r="C258" s="160" t="s">
        <v>3307</v>
      </c>
      <c r="D258" s="167">
        <v>93.0</v>
      </c>
      <c r="E258" s="96" t="s">
        <v>3308</v>
      </c>
      <c r="F258" s="168" t="s">
        <v>3309</v>
      </c>
      <c r="G258" s="168" t="s">
        <v>3310</v>
      </c>
      <c r="H258" s="168" t="s">
        <v>3311</v>
      </c>
      <c r="I258" s="168" t="s">
        <v>2596</v>
      </c>
      <c r="J258" s="168" t="s">
        <v>3312</v>
      </c>
      <c r="K258" s="169" t="s">
        <v>269</v>
      </c>
      <c r="L258" s="170"/>
      <c r="M258" s="170"/>
      <c r="N258" s="189"/>
      <c r="O258" s="189"/>
      <c r="P258" s="180"/>
      <c r="Q258" s="180"/>
      <c r="R258" s="180"/>
      <c r="S258" s="180"/>
      <c r="T258" s="180"/>
      <c r="U258" s="180"/>
      <c r="V258" s="180"/>
      <c r="W258" s="180"/>
      <c r="X258" s="180"/>
      <c r="Y258" s="180"/>
      <c r="Z258" s="180"/>
      <c r="AA258" s="180"/>
      <c r="AB258" s="180"/>
      <c r="AC258" s="180"/>
    </row>
    <row r="259" ht="15.75" customHeight="1">
      <c r="A259" s="161">
        <v>257.0</v>
      </c>
      <c r="B259" s="167" t="s">
        <v>2032</v>
      </c>
      <c r="C259" s="160" t="s">
        <v>3313</v>
      </c>
      <c r="D259" s="167">
        <v>9.0</v>
      </c>
      <c r="E259" s="96" t="s">
        <v>3314</v>
      </c>
      <c r="F259" s="168" t="s">
        <v>2745</v>
      </c>
      <c r="G259" s="168" t="s">
        <v>3015</v>
      </c>
      <c r="H259" s="168" t="s">
        <v>2095</v>
      </c>
      <c r="I259" s="168" t="s">
        <v>2097</v>
      </c>
      <c r="J259" s="168" t="s">
        <v>1434</v>
      </c>
      <c r="K259" s="169" t="s">
        <v>7</v>
      </c>
      <c r="L259" s="170"/>
      <c r="M259" s="170"/>
      <c r="N259" s="189"/>
      <c r="O259" s="189"/>
      <c r="P259" s="180"/>
      <c r="Q259" s="180"/>
      <c r="R259" s="180"/>
      <c r="S259" s="180"/>
      <c r="T259" s="180"/>
      <c r="U259" s="180"/>
      <c r="V259" s="180"/>
      <c r="W259" s="180"/>
      <c r="X259" s="180"/>
      <c r="Y259" s="180"/>
      <c r="Z259" s="180"/>
      <c r="AA259" s="180"/>
      <c r="AB259" s="180"/>
      <c r="AC259" s="180"/>
    </row>
    <row r="260" ht="15.75" customHeight="1">
      <c r="A260" s="161">
        <v>258.0</v>
      </c>
      <c r="B260" s="167" t="s">
        <v>2032</v>
      </c>
      <c r="C260" s="160" t="s">
        <v>3315</v>
      </c>
      <c r="D260" s="167">
        <v>107.0</v>
      </c>
      <c r="E260" s="96" t="s">
        <v>3316</v>
      </c>
      <c r="F260" s="168" t="s">
        <v>3317</v>
      </c>
      <c r="G260" s="168" t="s">
        <v>2967</v>
      </c>
      <c r="H260" s="168" t="s">
        <v>2793</v>
      </c>
      <c r="I260" s="168" t="s">
        <v>3194</v>
      </c>
      <c r="J260" s="168" t="s">
        <v>3004</v>
      </c>
      <c r="K260" s="169" t="s">
        <v>384</v>
      </c>
      <c r="L260" s="170"/>
      <c r="M260" s="170"/>
      <c r="N260" s="189"/>
      <c r="O260" s="189"/>
      <c r="P260" s="180"/>
      <c r="Q260" s="180"/>
      <c r="R260" s="180"/>
      <c r="S260" s="180"/>
      <c r="T260" s="180"/>
      <c r="U260" s="180"/>
      <c r="V260" s="180"/>
      <c r="W260" s="180"/>
      <c r="X260" s="180"/>
      <c r="Y260" s="180"/>
      <c r="Z260" s="180"/>
      <c r="AA260" s="180"/>
      <c r="AB260" s="180"/>
      <c r="AC260" s="180"/>
    </row>
    <row r="261" ht="15.75" customHeight="1">
      <c r="A261" s="161">
        <v>259.0</v>
      </c>
      <c r="B261" s="167" t="s">
        <v>2032</v>
      </c>
      <c r="C261" s="160" t="s">
        <v>3318</v>
      </c>
      <c r="D261" s="167">
        <v>3.0</v>
      </c>
      <c r="E261" s="96" t="s">
        <v>3319</v>
      </c>
      <c r="F261" s="168" t="s">
        <v>2812</v>
      </c>
      <c r="G261" s="168" t="s">
        <v>2209</v>
      </c>
      <c r="H261" s="160"/>
      <c r="I261" s="160"/>
      <c r="J261" s="160"/>
      <c r="K261" s="169" t="s">
        <v>269</v>
      </c>
      <c r="L261" s="170"/>
      <c r="M261" s="170"/>
      <c r="N261" s="189"/>
      <c r="O261" s="189"/>
      <c r="P261" s="180"/>
      <c r="Q261" s="180"/>
      <c r="R261" s="180"/>
      <c r="S261" s="180"/>
      <c r="T261" s="180"/>
      <c r="U261" s="180"/>
      <c r="V261" s="180"/>
      <c r="W261" s="180"/>
      <c r="X261" s="180"/>
      <c r="Y261" s="180"/>
      <c r="Z261" s="180"/>
      <c r="AA261" s="180"/>
      <c r="AB261" s="180"/>
      <c r="AC261" s="180"/>
    </row>
    <row r="262" ht="15.75" customHeight="1">
      <c r="A262" s="161">
        <v>260.0</v>
      </c>
      <c r="B262" s="167" t="s">
        <v>2032</v>
      </c>
      <c r="C262" s="160" t="s">
        <v>3320</v>
      </c>
      <c r="D262" s="167">
        <v>7.0</v>
      </c>
      <c r="E262" s="96" t="s">
        <v>3321</v>
      </c>
      <c r="F262" s="168" t="s">
        <v>3322</v>
      </c>
      <c r="G262" s="168" t="s">
        <v>3323</v>
      </c>
      <c r="H262" s="168" t="s">
        <v>2154</v>
      </c>
      <c r="I262" s="168" t="s">
        <v>3324</v>
      </c>
      <c r="J262" s="168" t="s">
        <v>3325</v>
      </c>
      <c r="K262" s="77" t="s">
        <v>480</v>
      </c>
      <c r="L262" s="170"/>
      <c r="M262" s="170"/>
      <c r="N262" s="189"/>
      <c r="O262" s="189"/>
      <c r="P262" s="180"/>
      <c r="Q262" s="180"/>
      <c r="R262" s="180"/>
      <c r="S262" s="180"/>
      <c r="T262" s="180"/>
      <c r="U262" s="180"/>
      <c r="V262" s="180"/>
      <c r="W262" s="180"/>
      <c r="X262" s="180"/>
      <c r="Y262" s="180"/>
      <c r="Z262" s="180"/>
      <c r="AA262" s="180"/>
      <c r="AB262" s="180"/>
      <c r="AC262" s="180"/>
    </row>
    <row r="263" ht="15.75" customHeight="1">
      <c r="A263" s="161">
        <v>261.0</v>
      </c>
      <c r="B263" s="167" t="s">
        <v>2032</v>
      </c>
      <c r="C263" s="160" t="s">
        <v>3326</v>
      </c>
      <c r="D263" s="167">
        <v>16.0</v>
      </c>
      <c r="E263" s="96" t="s">
        <v>3327</v>
      </c>
      <c r="F263" s="168" t="s">
        <v>3328</v>
      </c>
      <c r="G263" s="168" t="s">
        <v>3329</v>
      </c>
      <c r="H263" s="168" t="s">
        <v>3330</v>
      </c>
      <c r="I263" s="168" t="s">
        <v>3331</v>
      </c>
      <c r="J263" s="168" t="s">
        <v>3332</v>
      </c>
      <c r="K263" s="169" t="s">
        <v>269</v>
      </c>
      <c r="L263" s="170"/>
      <c r="M263" s="170"/>
      <c r="N263" s="189"/>
      <c r="O263" s="189"/>
      <c r="P263" s="180"/>
      <c r="Q263" s="180"/>
      <c r="R263" s="180"/>
      <c r="S263" s="180"/>
      <c r="T263" s="180"/>
      <c r="U263" s="180"/>
      <c r="V263" s="180"/>
      <c r="W263" s="180"/>
      <c r="X263" s="180"/>
      <c r="Y263" s="180"/>
      <c r="Z263" s="180"/>
      <c r="AA263" s="180"/>
      <c r="AB263" s="180"/>
      <c r="AC263" s="180"/>
    </row>
    <row r="264" ht="15.75" customHeight="1">
      <c r="A264" s="67">
        <v>262.0</v>
      </c>
      <c r="B264" s="73" t="s">
        <v>2032</v>
      </c>
      <c r="C264" s="72" t="s">
        <v>3333</v>
      </c>
      <c r="D264" s="73">
        <v>10.0</v>
      </c>
      <c r="E264" s="98" t="s">
        <v>3334</v>
      </c>
      <c r="F264" s="75" t="s">
        <v>3335</v>
      </c>
      <c r="G264" s="75" t="s">
        <v>383</v>
      </c>
      <c r="H264" s="75" t="s">
        <v>3336</v>
      </c>
      <c r="I264" s="75" t="s">
        <v>2323</v>
      </c>
      <c r="J264" s="75" t="s">
        <v>3337</v>
      </c>
      <c r="K264" s="77" t="s">
        <v>384</v>
      </c>
      <c r="L264" s="54"/>
      <c r="M264" s="54"/>
      <c r="N264" s="105"/>
      <c r="O264" s="105"/>
      <c r="P264" s="194"/>
      <c r="Q264" s="194"/>
      <c r="R264" s="194"/>
      <c r="S264" s="194"/>
      <c r="T264" s="194"/>
      <c r="U264" s="194"/>
      <c r="V264" s="194"/>
      <c r="W264" s="194"/>
      <c r="X264" s="194"/>
      <c r="Y264" s="194"/>
      <c r="Z264" s="194"/>
      <c r="AA264" s="194"/>
      <c r="AB264" s="194"/>
      <c r="AC264" s="194"/>
    </row>
    <row r="265" ht="15.75" customHeight="1">
      <c r="A265" s="161">
        <v>263.0</v>
      </c>
      <c r="B265" s="167" t="s">
        <v>2032</v>
      </c>
      <c r="C265" s="160" t="s">
        <v>3339</v>
      </c>
      <c r="D265" s="167">
        <v>33.0</v>
      </c>
      <c r="E265" s="96" t="s">
        <v>3340</v>
      </c>
      <c r="F265" s="168" t="s">
        <v>2449</v>
      </c>
      <c r="G265" s="168" t="s">
        <v>3341</v>
      </c>
      <c r="H265" s="168" t="s">
        <v>2383</v>
      </c>
      <c r="I265" s="168" t="s">
        <v>3328</v>
      </c>
      <c r="J265" s="168" t="s">
        <v>3342</v>
      </c>
      <c r="K265" s="169" t="s">
        <v>269</v>
      </c>
      <c r="L265" s="170"/>
      <c r="M265" s="170"/>
      <c r="N265" s="189"/>
      <c r="O265" s="189"/>
      <c r="P265" s="180"/>
      <c r="Q265" s="180"/>
      <c r="R265" s="180"/>
      <c r="S265" s="180"/>
      <c r="T265" s="180"/>
      <c r="U265" s="180"/>
      <c r="V265" s="180"/>
      <c r="W265" s="180"/>
      <c r="X265" s="180"/>
      <c r="Y265" s="180"/>
      <c r="Z265" s="180"/>
      <c r="AA265" s="180"/>
      <c r="AB265" s="180"/>
      <c r="AC265" s="180"/>
    </row>
    <row r="266" ht="15.75" customHeight="1">
      <c r="A266" s="161">
        <v>264.0</v>
      </c>
      <c r="B266" s="167" t="s">
        <v>2032</v>
      </c>
      <c r="C266" s="160" t="s">
        <v>3343</v>
      </c>
      <c r="D266" s="167">
        <v>3.0</v>
      </c>
      <c r="E266" s="96" t="s">
        <v>3344</v>
      </c>
      <c r="F266" s="168" t="s">
        <v>3007</v>
      </c>
      <c r="G266" s="168" t="s">
        <v>3345</v>
      </c>
      <c r="H266" s="168" t="s">
        <v>2973</v>
      </c>
      <c r="I266" s="160"/>
      <c r="J266" s="160"/>
      <c r="K266" s="77" t="s">
        <v>269</v>
      </c>
      <c r="L266" s="170"/>
      <c r="M266" s="170"/>
      <c r="N266" s="189"/>
      <c r="O266" s="189"/>
      <c r="P266" s="180"/>
      <c r="Q266" s="180"/>
      <c r="R266" s="180"/>
      <c r="S266" s="180"/>
      <c r="T266" s="180"/>
      <c r="U266" s="180"/>
      <c r="V266" s="180"/>
      <c r="W266" s="180"/>
      <c r="X266" s="180"/>
      <c r="Y266" s="180"/>
      <c r="Z266" s="180"/>
      <c r="AA266" s="180"/>
      <c r="AB266" s="180"/>
      <c r="AC266" s="180"/>
    </row>
    <row r="267" ht="15.75" customHeight="1">
      <c r="A267" s="161">
        <v>265.0</v>
      </c>
      <c r="B267" s="167" t="s">
        <v>2032</v>
      </c>
      <c r="C267" s="160" t="s">
        <v>3346</v>
      </c>
      <c r="D267" s="167">
        <v>5.0</v>
      </c>
      <c r="E267" s="96" t="s">
        <v>3347</v>
      </c>
      <c r="F267" s="168" t="s">
        <v>3348</v>
      </c>
      <c r="G267" s="168" t="s">
        <v>3349</v>
      </c>
      <c r="H267" s="168" t="s">
        <v>3350</v>
      </c>
      <c r="I267" s="168" t="s">
        <v>1541</v>
      </c>
      <c r="J267" s="168" t="s">
        <v>773</v>
      </c>
      <c r="K267" s="169" t="s">
        <v>7</v>
      </c>
      <c r="L267" s="170"/>
      <c r="M267" s="170"/>
      <c r="N267" s="189"/>
      <c r="O267" s="189"/>
      <c r="P267" s="180"/>
      <c r="Q267" s="180"/>
      <c r="R267" s="180"/>
      <c r="S267" s="180"/>
      <c r="T267" s="180"/>
      <c r="U267" s="180"/>
      <c r="V267" s="180"/>
      <c r="W267" s="180"/>
      <c r="X267" s="180"/>
      <c r="Y267" s="180"/>
      <c r="Z267" s="180"/>
      <c r="AA267" s="180"/>
      <c r="AB267" s="180"/>
      <c r="AC267" s="180"/>
    </row>
    <row r="268" ht="15.75" customHeight="1">
      <c r="A268" s="161">
        <v>266.0</v>
      </c>
      <c r="B268" s="167" t="s">
        <v>2032</v>
      </c>
      <c r="C268" s="160" t="s">
        <v>3351</v>
      </c>
      <c r="D268" s="167">
        <v>18.0</v>
      </c>
      <c r="E268" s="96" t="s">
        <v>3352</v>
      </c>
      <c r="F268" s="168" t="s">
        <v>3353</v>
      </c>
      <c r="G268" s="168" t="s">
        <v>3354</v>
      </c>
      <c r="H268" s="168" t="s">
        <v>3355</v>
      </c>
      <c r="I268" s="168" t="s">
        <v>3356</v>
      </c>
      <c r="J268" s="168" t="s">
        <v>3357</v>
      </c>
      <c r="K268" s="169" t="s">
        <v>50</v>
      </c>
      <c r="L268" s="170"/>
      <c r="M268" s="170"/>
      <c r="N268" s="189"/>
      <c r="O268" s="189"/>
      <c r="P268" s="180"/>
      <c r="Q268" s="180"/>
      <c r="R268" s="180"/>
      <c r="S268" s="180"/>
      <c r="T268" s="180"/>
      <c r="U268" s="180"/>
      <c r="V268" s="180"/>
      <c r="W268" s="180"/>
      <c r="X268" s="180"/>
      <c r="Y268" s="180"/>
      <c r="Z268" s="180"/>
      <c r="AA268" s="180"/>
      <c r="AB268" s="180"/>
      <c r="AC268" s="180"/>
    </row>
    <row r="269" ht="15.75" customHeight="1">
      <c r="A269" s="161">
        <v>267.0</v>
      </c>
      <c r="B269" s="167" t="s">
        <v>2032</v>
      </c>
      <c r="C269" s="160" t="s">
        <v>3358</v>
      </c>
      <c r="D269" s="167">
        <v>629.0</v>
      </c>
      <c r="E269" s="96" t="s">
        <v>3359</v>
      </c>
      <c r="F269" s="168" t="s">
        <v>3038</v>
      </c>
      <c r="G269" s="168" t="s">
        <v>3360</v>
      </c>
      <c r="H269" s="168" t="s">
        <v>3361</v>
      </c>
      <c r="I269" s="168" t="s">
        <v>3362</v>
      </c>
      <c r="J269" s="168" t="s">
        <v>2490</v>
      </c>
      <c r="K269" s="169" t="s">
        <v>480</v>
      </c>
      <c r="L269" s="170"/>
      <c r="M269" s="170"/>
      <c r="N269" s="189"/>
      <c r="O269" s="189"/>
      <c r="P269" s="180"/>
      <c r="Q269" s="180"/>
      <c r="R269" s="180"/>
      <c r="S269" s="180"/>
      <c r="T269" s="180"/>
      <c r="U269" s="180"/>
      <c r="V269" s="180"/>
      <c r="W269" s="180"/>
      <c r="X269" s="180"/>
      <c r="Y269" s="180"/>
      <c r="Z269" s="180"/>
      <c r="AA269" s="180"/>
      <c r="AB269" s="180"/>
      <c r="AC269" s="180"/>
    </row>
    <row r="270" ht="15.75" customHeight="1">
      <c r="A270" s="161">
        <v>268.0</v>
      </c>
      <c r="B270" s="167" t="s">
        <v>2032</v>
      </c>
      <c r="C270" s="160" t="s">
        <v>3363</v>
      </c>
      <c r="D270" s="167">
        <v>70.0</v>
      </c>
      <c r="E270" s="96" t="s">
        <v>3364</v>
      </c>
      <c r="F270" s="168" t="s">
        <v>850</v>
      </c>
      <c r="G270" s="168" t="s">
        <v>3365</v>
      </c>
      <c r="H270" s="168" t="s">
        <v>711</v>
      </c>
      <c r="I270" s="168" t="s">
        <v>3366</v>
      </c>
      <c r="J270" s="168" t="s">
        <v>2411</v>
      </c>
      <c r="K270" s="169" t="s">
        <v>269</v>
      </c>
      <c r="L270" s="170"/>
      <c r="M270" s="170"/>
      <c r="N270" s="189"/>
      <c r="O270" s="189"/>
      <c r="P270" s="180"/>
      <c r="Q270" s="180"/>
      <c r="R270" s="180"/>
      <c r="S270" s="180"/>
      <c r="T270" s="180"/>
      <c r="U270" s="180"/>
      <c r="V270" s="180"/>
      <c r="W270" s="180"/>
      <c r="X270" s="180"/>
      <c r="Y270" s="180"/>
      <c r="Z270" s="180"/>
      <c r="AA270" s="180"/>
      <c r="AB270" s="180"/>
      <c r="AC270" s="180"/>
    </row>
    <row r="271" ht="15.75" customHeight="1">
      <c r="A271" s="161">
        <v>269.0</v>
      </c>
      <c r="B271" s="167" t="s">
        <v>2032</v>
      </c>
      <c r="C271" s="160" t="s">
        <v>3367</v>
      </c>
      <c r="D271" s="167">
        <v>58.0</v>
      </c>
      <c r="E271" s="96" t="s">
        <v>3368</v>
      </c>
      <c r="F271" s="168" t="s">
        <v>3369</v>
      </c>
      <c r="G271" s="168" t="s">
        <v>2744</v>
      </c>
      <c r="H271" s="168" t="s">
        <v>3370</v>
      </c>
      <c r="I271" s="168" t="s">
        <v>3371</v>
      </c>
      <c r="J271" s="168" t="s">
        <v>3372</v>
      </c>
      <c r="K271" s="169" t="s">
        <v>727</v>
      </c>
      <c r="L271" s="170"/>
      <c r="M271" s="170"/>
      <c r="N271" s="189"/>
      <c r="O271" s="189"/>
      <c r="P271" s="180"/>
      <c r="Q271" s="180"/>
      <c r="R271" s="180"/>
      <c r="S271" s="180"/>
      <c r="T271" s="180"/>
      <c r="U271" s="180"/>
      <c r="V271" s="180"/>
      <c r="W271" s="180"/>
      <c r="X271" s="180"/>
      <c r="Y271" s="180"/>
      <c r="Z271" s="180"/>
      <c r="AA271" s="180"/>
      <c r="AB271" s="180"/>
      <c r="AC271" s="180"/>
    </row>
    <row r="272" ht="15.75" customHeight="1">
      <c r="A272" s="67">
        <v>270.0</v>
      </c>
      <c r="B272" s="73" t="s">
        <v>2032</v>
      </c>
      <c r="C272" s="72" t="s">
        <v>3373</v>
      </c>
      <c r="D272" s="73">
        <v>81.0</v>
      </c>
      <c r="E272" s="98" t="s">
        <v>3374</v>
      </c>
      <c r="F272" s="75" t="s">
        <v>2608</v>
      </c>
      <c r="G272" s="75" t="s">
        <v>3375</v>
      </c>
      <c r="H272" s="75" t="s">
        <v>3376</v>
      </c>
      <c r="I272" s="75" t="s">
        <v>3377</v>
      </c>
      <c r="J272" s="75" t="s">
        <v>3378</v>
      </c>
      <c r="K272" s="77" t="s">
        <v>727</v>
      </c>
      <c r="L272" s="54"/>
      <c r="M272" s="54"/>
      <c r="N272" s="105"/>
      <c r="O272" s="105"/>
      <c r="P272" s="180"/>
      <c r="Q272" s="180"/>
      <c r="R272" s="180"/>
      <c r="S272" s="180"/>
      <c r="T272" s="180"/>
      <c r="U272" s="180"/>
      <c r="V272" s="180"/>
      <c r="W272" s="180"/>
      <c r="X272" s="180"/>
      <c r="Y272" s="180"/>
      <c r="Z272" s="180"/>
      <c r="AA272" s="180"/>
      <c r="AB272" s="180"/>
      <c r="AC272" s="180"/>
    </row>
    <row r="273" ht="15.75" customHeight="1">
      <c r="A273" s="161">
        <v>271.0</v>
      </c>
      <c r="B273" s="167" t="s">
        <v>2032</v>
      </c>
      <c r="C273" s="160" t="s">
        <v>3379</v>
      </c>
      <c r="D273" s="167">
        <v>154.0</v>
      </c>
      <c r="E273" s="96" t="s">
        <v>1608</v>
      </c>
      <c r="F273" s="168" t="s">
        <v>2411</v>
      </c>
      <c r="G273" s="168" t="s">
        <v>3380</v>
      </c>
      <c r="H273" s="168" t="s">
        <v>949</v>
      </c>
      <c r="I273" s="168" t="s">
        <v>3381</v>
      </c>
      <c r="J273" s="168" t="s">
        <v>1620</v>
      </c>
      <c r="K273" s="77" t="s">
        <v>285</v>
      </c>
      <c r="L273" s="170"/>
      <c r="M273" s="170"/>
      <c r="N273" s="189"/>
      <c r="O273" s="189"/>
      <c r="P273" s="180"/>
      <c r="Q273" s="180"/>
      <c r="R273" s="180"/>
      <c r="S273" s="180"/>
      <c r="T273" s="180"/>
      <c r="U273" s="180"/>
      <c r="V273" s="180"/>
      <c r="W273" s="180"/>
      <c r="X273" s="180"/>
      <c r="Y273" s="180"/>
      <c r="Z273" s="180"/>
      <c r="AA273" s="180"/>
      <c r="AB273" s="180"/>
      <c r="AC273" s="180"/>
    </row>
    <row r="274" ht="15.75" customHeight="1">
      <c r="A274" s="161">
        <v>272.0</v>
      </c>
      <c r="B274" s="167" t="s">
        <v>2032</v>
      </c>
      <c r="C274" s="160" t="s">
        <v>3382</v>
      </c>
      <c r="D274" s="167">
        <v>4.0</v>
      </c>
      <c r="E274" s="96" t="s">
        <v>3383</v>
      </c>
      <c r="F274" s="168" t="s">
        <v>3384</v>
      </c>
      <c r="G274" s="168" t="s">
        <v>3385</v>
      </c>
      <c r="H274" s="168" t="s">
        <v>3189</v>
      </c>
      <c r="I274" s="160"/>
      <c r="J274" s="160"/>
      <c r="K274" s="77" t="s">
        <v>5304</v>
      </c>
      <c r="L274" s="170"/>
      <c r="M274" s="170"/>
      <c r="N274" s="189"/>
      <c r="O274" s="189"/>
      <c r="P274" s="180"/>
      <c r="Q274" s="180"/>
      <c r="R274" s="180"/>
      <c r="S274" s="180"/>
      <c r="T274" s="180"/>
      <c r="U274" s="180"/>
      <c r="V274" s="180"/>
      <c r="W274" s="180"/>
      <c r="X274" s="180"/>
      <c r="Y274" s="180"/>
      <c r="Z274" s="180"/>
      <c r="AA274" s="180"/>
      <c r="AB274" s="180"/>
      <c r="AC274" s="180"/>
    </row>
    <row r="275" ht="15.75" customHeight="1">
      <c r="A275" s="161">
        <v>273.0</v>
      </c>
      <c r="B275" s="167" t="s">
        <v>2032</v>
      </c>
      <c r="C275" s="160" t="s">
        <v>3386</v>
      </c>
      <c r="D275" s="167">
        <v>170.0</v>
      </c>
      <c r="E275" s="96" t="s">
        <v>1209</v>
      </c>
      <c r="F275" s="168" t="s">
        <v>3387</v>
      </c>
      <c r="G275" s="168" t="s">
        <v>1435</v>
      </c>
      <c r="H275" s="168" t="s">
        <v>3283</v>
      </c>
      <c r="I275" s="168" t="s">
        <v>3388</v>
      </c>
      <c r="J275" s="168" t="s">
        <v>3389</v>
      </c>
      <c r="K275" s="77" t="s">
        <v>285</v>
      </c>
      <c r="L275" s="170"/>
      <c r="M275" s="170"/>
      <c r="N275" s="189"/>
      <c r="O275" s="189"/>
      <c r="P275" s="180"/>
      <c r="Q275" s="180"/>
      <c r="R275" s="180"/>
      <c r="S275" s="180"/>
      <c r="T275" s="180"/>
      <c r="U275" s="180"/>
      <c r="V275" s="180"/>
      <c r="W275" s="180"/>
      <c r="X275" s="180"/>
      <c r="Y275" s="180"/>
      <c r="Z275" s="180"/>
      <c r="AA275" s="180"/>
      <c r="AB275" s="180"/>
      <c r="AC275" s="180"/>
    </row>
    <row r="276" ht="15.75" customHeight="1">
      <c r="A276" s="161">
        <v>274.0</v>
      </c>
      <c r="B276" s="167" t="s">
        <v>2032</v>
      </c>
      <c r="C276" s="160" t="s">
        <v>3390</v>
      </c>
      <c r="D276" s="167">
        <v>49.0</v>
      </c>
      <c r="E276" s="96" t="s">
        <v>3391</v>
      </c>
      <c r="F276" s="168" t="s">
        <v>3392</v>
      </c>
      <c r="G276" s="168" t="s">
        <v>3393</v>
      </c>
      <c r="H276" s="168" t="s">
        <v>1408</v>
      </c>
      <c r="I276" s="168" t="s">
        <v>3394</v>
      </c>
      <c r="J276" s="168" t="s">
        <v>3395</v>
      </c>
      <c r="K276" s="169" t="s">
        <v>896</v>
      </c>
      <c r="L276" s="170"/>
      <c r="M276" s="170"/>
      <c r="N276" s="189"/>
      <c r="O276" s="189"/>
      <c r="P276" s="180"/>
      <c r="Q276" s="180"/>
      <c r="R276" s="180"/>
      <c r="S276" s="180"/>
      <c r="T276" s="180"/>
      <c r="U276" s="180"/>
      <c r="V276" s="180"/>
      <c r="W276" s="180"/>
      <c r="X276" s="180"/>
      <c r="Y276" s="180"/>
      <c r="Z276" s="180"/>
      <c r="AA276" s="180"/>
      <c r="AB276" s="180"/>
      <c r="AC276" s="180"/>
    </row>
    <row r="277" ht="15.75" customHeight="1">
      <c r="A277" s="67">
        <v>275.0</v>
      </c>
      <c r="B277" s="73" t="s">
        <v>2032</v>
      </c>
      <c r="C277" s="72" t="s">
        <v>3396</v>
      </c>
      <c r="D277" s="73">
        <v>17.0</v>
      </c>
      <c r="E277" s="98" t="s">
        <v>3397</v>
      </c>
      <c r="F277" s="75" t="s">
        <v>520</v>
      </c>
      <c r="G277" s="75" t="s">
        <v>1187</v>
      </c>
      <c r="H277" s="75" t="s">
        <v>3398</v>
      </c>
      <c r="I277" s="75" t="s">
        <v>1743</v>
      </c>
      <c r="J277" s="75" t="s">
        <v>521</v>
      </c>
      <c r="K277" s="77" t="s">
        <v>1192</v>
      </c>
      <c r="L277" s="54"/>
      <c r="M277" s="54"/>
      <c r="N277" s="105"/>
      <c r="O277" s="105"/>
      <c r="P277" s="180"/>
      <c r="Q277" s="180"/>
      <c r="R277" s="180"/>
      <c r="S277" s="180"/>
      <c r="T277" s="180"/>
      <c r="U277" s="180"/>
      <c r="V277" s="180"/>
      <c r="W277" s="180"/>
      <c r="X277" s="180"/>
      <c r="Y277" s="180"/>
      <c r="Z277" s="180"/>
      <c r="AA277" s="180"/>
      <c r="AB277" s="180"/>
      <c r="AC277" s="180"/>
    </row>
    <row r="278" ht="15.75" customHeight="1">
      <c r="A278" s="161">
        <v>276.0</v>
      </c>
      <c r="B278" s="167" t="s">
        <v>2032</v>
      </c>
      <c r="C278" s="160" t="s">
        <v>3399</v>
      </c>
      <c r="D278" s="167">
        <v>143.0</v>
      </c>
      <c r="E278" s="96" t="s">
        <v>3400</v>
      </c>
      <c r="F278" s="168" t="s">
        <v>2497</v>
      </c>
      <c r="G278" s="168" t="s">
        <v>2404</v>
      </c>
      <c r="H278" s="168" t="s">
        <v>2499</v>
      </c>
      <c r="I278" s="168" t="s">
        <v>2498</v>
      </c>
      <c r="J278" s="168" t="s">
        <v>3175</v>
      </c>
      <c r="K278" s="169" t="s">
        <v>480</v>
      </c>
      <c r="L278" s="170"/>
      <c r="M278" s="170"/>
      <c r="N278" s="189"/>
      <c r="O278" s="189"/>
      <c r="P278" s="180"/>
      <c r="Q278" s="180"/>
      <c r="R278" s="180"/>
      <c r="S278" s="180"/>
      <c r="T278" s="180"/>
      <c r="U278" s="180"/>
      <c r="V278" s="180"/>
      <c r="W278" s="180"/>
      <c r="X278" s="180"/>
      <c r="Y278" s="180"/>
      <c r="Z278" s="180"/>
      <c r="AA278" s="180"/>
      <c r="AB278" s="180"/>
      <c r="AC278" s="180"/>
    </row>
    <row r="279" ht="15.75" customHeight="1">
      <c r="A279" s="67">
        <v>277.0</v>
      </c>
      <c r="B279" s="73" t="s">
        <v>2032</v>
      </c>
      <c r="C279" s="72" t="s">
        <v>3401</v>
      </c>
      <c r="D279" s="73">
        <v>31.0</v>
      </c>
      <c r="E279" s="98" t="s">
        <v>3402</v>
      </c>
      <c r="F279" s="75" t="s">
        <v>2922</v>
      </c>
      <c r="G279" s="75" t="s">
        <v>3403</v>
      </c>
      <c r="H279" s="75" t="s">
        <v>2708</v>
      </c>
      <c r="I279" s="75" t="s">
        <v>2537</v>
      </c>
      <c r="J279" s="75" t="s">
        <v>3404</v>
      </c>
      <c r="K279" s="77" t="s">
        <v>50</v>
      </c>
      <c r="L279" s="54"/>
      <c r="M279" s="54"/>
      <c r="N279" s="105"/>
      <c r="O279" s="105"/>
      <c r="P279" s="180"/>
      <c r="Q279" s="180"/>
      <c r="R279" s="180"/>
      <c r="S279" s="180"/>
      <c r="T279" s="180"/>
      <c r="U279" s="180"/>
      <c r="V279" s="180"/>
      <c r="W279" s="180"/>
      <c r="X279" s="180"/>
      <c r="Y279" s="180"/>
      <c r="Z279" s="180"/>
      <c r="AA279" s="180"/>
      <c r="AB279" s="180"/>
      <c r="AC279" s="180"/>
    </row>
    <row r="280" ht="15.75" customHeight="1">
      <c r="A280" s="161">
        <v>278.0</v>
      </c>
      <c r="B280" s="167" t="s">
        <v>2032</v>
      </c>
      <c r="C280" s="160" t="s">
        <v>3406</v>
      </c>
      <c r="D280" s="167">
        <v>41.0</v>
      </c>
      <c r="E280" s="96" t="s">
        <v>3407</v>
      </c>
      <c r="F280" s="168" t="s">
        <v>2144</v>
      </c>
      <c r="G280" s="168" t="s">
        <v>3272</v>
      </c>
      <c r="H280" s="168" t="s">
        <v>3273</v>
      </c>
      <c r="I280" s="168" t="s">
        <v>3274</v>
      </c>
      <c r="J280" s="168" t="s">
        <v>3408</v>
      </c>
      <c r="K280" s="77" t="s">
        <v>684</v>
      </c>
      <c r="L280" s="170"/>
      <c r="M280" s="170"/>
      <c r="N280" s="189"/>
      <c r="O280" s="189"/>
      <c r="P280" s="180"/>
      <c r="Q280" s="180"/>
      <c r="R280" s="180"/>
      <c r="S280" s="180"/>
      <c r="T280" s="180"/>
      <c r="U280" s="180"/>
      <c r="V280" s="180"/>
      <c r="W280" s="180"/>
      <c r="X280" s="180"/>
      <c r="Y280" s="180"/>
      <c r="Z280" s="180"/>
      <c r="AA280" s="180"/>
      <c r="AB280" s="180"/>
      <c r="AC280" s="180"/>
    </row>
    <row r="281" ht="15.75" customHeight="1">
      <c r="A281" s="161">
        <v>279.0</v>
      </c>
      <c r="B281" s="167" t="s">
        <v>2032</v>
      </c>
      <c r="C281" s="160" t="s">
        <v>3409</v>
      </c>
      <c r="D281" s="167">
        <v>17.0</v>
      </c>
      <c r="E281" s="96" t="s">
        <v>1277</v>
      </c>
      <c r="F281" s="168" t="s">
        <v>3410</v>
      </c>
      <c r="G281" s="168" t="s">
        <v>3411</v>
      </c>
      <c r="H281" s="168" t="s">
        <v>1283</v>
      </c>
      <c r="I281" s="168" t="s">
        <v>1281</v>
      </c>
      <c r="J281" s="168" t="s">
        <v>3412</v>
      </c>
      <c r="K281" s="196" t="s">
        <v>464</v>
      </c>
      <c r="L281" s="170"/>
      <c r="M281" s="170"/>
      <c r="N281" s="189"/>
      <c r="O281" s="189"/>
      <c r="P281" s="180"/>
      <c r="Q281" s="180"/>
      <c r="R281" s="180"/>
      <c r="S281" s="180"/>
      <c r="T281" s="180"/>
      <c r="U281" s="180"/>
      <c r="V281" s="180"/>
      <c r="W281" s="180"/>
      <c r="X281" s="180"/>
      <c r="Y281" s="180"/>
      <c r="Z281" s="180"/>
      <c r="AA281" s="180"/>
      <c r="AB281" s="180"/>
      <c r="AC281" s="180"/>
    </row>
    <row r="282" ht="15.75" customHeight="1">
      <c r="A282" s="161">
        <v>280.0</v>
      </c>
      <c r="B282" s="167" t="s">
        <v>2032</v>
      </c>
      <c r="C282" s="160" t="s">
        <v>3413</v>
      </c>
      <c r="D282" s="167">
        <v>14.0</v>
      </c>
      <c r="E282" s="96" t="s">
        <v>3414</v>
      </c>
      <c r="F282" s="168" t="s">
        <v>1948</v>
      </c>
      <c r="G282" s="168" t="s">
        <v>1994</v>
      </c>
      <c r="H282" s="168" t="s">
        <v>883</v>
      </c>
      <c r="I282" s="168" t="s">
        <v>882</v>
      </c>
      <c r="J282" s="168" t="s">
        <v>3415</v>
      </c>
      <c r="K282" s="169" t="s">
        <v>269</v>
      </c>
      <c r="L282" s="170"/>
      <c r="M282" s="170"/>
      <c r="N282" s="189"/>
      <c r="O282" s="189"/>
      <c r="P282" s="180"/>
      <c r="Q282" s="180"/>
      <c r="R282" s="180"/>
      <c r="S282" s="180"/>
      <c r="T282" s="180"/>
      <c r="U282" s="180"/>
      <c r="V282" s="180"/>
      <c r="W282" s="180"/>
      <c r="X282" s="180"/>
      <c r="Y282" s="180"/>
      <c r="Z282" s="180"/>
      <c r="AA282" s="180"/>
      <c r="AB282" s="180"/>
      <c r="AC282" s="180"/>
    </row>
    <row r="283" ht="15.75" customHeight="1">
      <c r="A283" s="67">
        <v>281.0</v>
      </c>
      <c r="B283" s="73" t="s">
        <v>2032</v>
      </c>
      <c r="C283" s="72" t="s">
        <v>3416</v>
      </c>
      <c r="D283" s="73">
        <v>17.0</v>
      </c>
      <c r="E283" s="98" t="s">
        <v>3417</v>
      </c>
      <c r="F283" s="75" t="s">
        <v>3418</v>
      </c>
      <c r="G283" s="75" t="s">
        <v>3419</v>
      </c>
      <c r="H283" s="75" t="s">
        <v>3420</v>
      </c>
      <c r="I283" s="75" t="s">
        <v>3317</v>
      </c>
      <c r="J283" s="75" t="s">
        <v>2724</v>
      </c>
      <c r="K283" s="77" t="s">
        <v>727</v>
      </c>
      <c r="L283" s="54"/>
      <c r="M283" s="54"/>
      <c r="N283" s="105"/>
      <c r="O283" s="105"/>
      <c r="P283" s="180"/>
      <c r="Q283" s="180"/>
      <c r="R283" s="180"/>
      <c r="S283" s="180"/>
      <c r="T283" s="180"/>
      <c r="U283" s="180"/>
      <c r="V283" s="180"/>
      <c r="W283" s="180"/>
      <c r="X283" s="180"/>
      <c r="Y283" s="180"/>
      <c r="Z283" s="180"/>
      <c r="AA283" s="180"/>
      <c r="AB283" s="180"/>
      <c r="AC283" s="180"/>
    </row>
    <row r="284" ht="15.75" customHeight="1">
      <c r="A284" s="161">
        <v>282.0</v>
      </c>
      <c r="B284" s="167" t="s">
        <v>2032</v>
      </c>
      <c r="C284" s="160" t="s">
        <v>3421</v>
      </c>
      <c r="D284" s="167">
        <v>110.0</v>
      </c>
      <c r="E284" s="96" t="s">
        <v>3422</v>
      </c>
      <c r="F284" s="168" t="s">
        <v>2060</v>
      </c>
      <c r="G284" s="168" t="s">
        <v>3423</v>
      </c>
      <c r="H284" s="168" t="s">
        <v>2662</v>
      </c>
      <c r="I284" s="168" t="s">
        <v>3424</v>
      </c>
      <c r="J284" s="168" t="s">
        <v>3425</v>
      </c>
      <c r="K284" s="169" t="s">
        <v>727</v>
      </c>
      <c r="L284" s="170"/>
      <c r="M284" s="170"/>
      <c r="N284" s="189"/>
      <c r="O284" s="189"/>
      <c r="P284" s="180"/>
      <c r="Q284" s="180"/>
      <c r="R284" s="180"/>
      <c r="S284" s="180"/>
      <c r="T284" s="180"/>
      <c r="U284" s="180"/>
      <c r="V284" s="180"/>
      <c r="W284" s="180"/>
      <c r="X284" s="180"/>
      <c r="Y284" s="180"/>
      <c r="Z284" s="180"/>
      <c r="AA284" s="180"/>
      <c r="AB284" s="180"/>
      <c r="AC284" s="180"/>
    </row>
    <row r="285" ht="15.75" customHeight="1">
      <c r="A285" s="161">
        <v>283.0</v>
      </c>
      <c r="B285" s="167" t="s">
        <v>2032</v>
      </c>
      <c r="C285" s="160" t="s">
        <v>3426</v>
      </c>
      <c r="D285" s="167">
        <v>62.0</v>
      </c>
      <c r="E285" s="96" t="s">
        <v>945</v>
      </c>
      <c r="F285" s="168" t="s">
        <v>3427</v>
      </c>
      <c r="G285" s="168" t="s">
        <v>3428</v>
      </c>
      <c r="H285" s="168" t="s">
        <v>2683</v>
      </c>
      <c r="I285" s="168" t="s">
        <v>3429</v>
      </c>
      <c r="J285" s="168" t="s">
        <v>3136</v>
      </c>
      <c r="K285" s="77" t="s">
        <v>285</v>
      </c>
      <c r="L285" s="170"/>
      <c r="M285" s="170"/>
      <c r="N285" s="189"/>
      <c r="O285" s="189"/>
      <c r="P285" s="180"/>
      <c r="Q285" s="180"/>
      <c r="R285" s="180"/>
      <c r="S285" s="180"/>
      <c r="T285" s="180"/>
      <c r="U285" s="180"/>
      <c r="V285" s="180"/>
      <c r="W285" s="180"/>
      <c r="X285" s="180"/>
      <c r="Y285" s="180"/>
      <c r="Z285" s="180"/>
      <c r="AA285" s="180"/>
      <c r="AB285" s="180"/>
      <c r="AC285" s="180"/>
    </row>
    <row r="286" ht="15.75" customHeight="1">
      <c r="A286" s="161">
        <v>284.0</v>
      </c>
      <c r="B286" s="167" t="s">
        <v>2032</v>
      </c>
      <c r="C286" s="160" t="s">
        <v>3430</v>
      </c>
      <c r="D286" s="167">
        <v>334.0</v>
      </c>
      <c r="E286" s="96" t="s">
        <v>3431</v>
      </c>
      <c r="F286" s="168" t="s">
        <v>3432</v>
      </c>
      <c r="G286" s="168" t="s">
        <v>3433</v>
      </c>
      <c r="H286" s="168" t="s">
        <v>1993</v>
      </c>
      <c r="I286" s="168" t="s">
        <v>3434</v>
      </c>
      <c r="J286" s="168" t="s">
        <v>2046</v>
      </c>
      <c r="K286" s="169" t="s">
        <v>384</v>
      </c>
      <c r="L286" s="170"/>
      <c r="M286" s="170"/>
      <c r="N286" s="189"/>
      <c r="O286" s="189"/>
      <c r="P286" s="180"/>
      <c r="Q286" s="180"/>
      <c r="R286" s="180"/>
      <c r="S286" s="180"/>
      <c r="T286" s="180"/>
      <c r="U286" s="180"/>
      <c r="V286" s="180"/>
      <c r="W286" s="180"/>
      <c r="X286" s="180"/>
      <c r="Y286" s="180"/>
      <c r="Z286" s="180"/>
      <c r="AA286" s="180"/>
      <c r="AB286" s="180"/>
      <c r="AC286" s="180"/>
    </row>
    <row r="287" ht="15.75" customHeight="1">
      <c r="A287" s="161">
        <v>285.0</v>
      </c>
      <c r="B287" s="167" t="s">
        <v>2032</v>
      </c>
      <c r="C287" s="160" t="s">
        <v>3435</v>
      </c>
      <c r="D287" s="167">
        <v>11.0</v>
      </c>
      <c r="E287" s="96" t="s">
        <v>3436</v>
      </c>
      <c r="F287" s="168" t="s">
        <v>2060</v>
      </c>
      <c r="G287" s="168" t="s">
        <v>3437</v>
      </c>
      <c r="H287" s="168" t="s">
        <v>1938</v>
      </c>
      <c r="I287" s="168" t="s">
        <v>3438</v>
      </c>
      <c r="J287" s="168" t="s">
        <v>3439</v>
      </c>
      <c r="K287" s="169" t="s">
        <v>727</v>
      </c>
      <c r="L287" s="170"/>
      <c r="M287" s="170"/>
      <c r="N287" s="189"/>
      <c r="O287" s="189"/>
      <c r="P287" s="180"/>
      <c r="Q287" s="180"/>
      <c r="R287" s="180"/>
      <c r="S287" s="180"/>
      <c r="T287" s="180"/>
      <c r="U287" s="180"/>
      <c r="V287" s="180"/>
      <c r="W287" s="180"/>
      <c r="X287" s="180"/>
      <c r="Y287" s="180"/>
      <c r="Z287" s="180"/>
      <c r="AA287" s="180"/>
      <c r="AB287" s="180"/>
      <c r="AC287" s="180"/>
    </row>
    <row r="288" ht="15.75" customHeight="1">
      <c r="A288" s="161">
        <v>286.0</v>
      </c>
      <c r="B288" s="167" t="s">
        <v>2032</v>
      </c>
      <c r="C288" s="160" t="s">
        <v>3440</v>
      </c>
      <c r="D288" s="167">
        <v>190.0</v>
      </c>
      <c r="E288" s="96" t="s">
        <v>3441</v>
      </c>
      <c r="F288" s="168" t="s">
        <v>3110</v>
      </c>
      <c r="G288" s="168" t="s">
        <v>3442</v>
      </c>
      <c r="H288" s="168" t="s">
        <v>2003</v>
      </c>
      <c r="I288" s="168" t="s">
        <v>2837</v>
      </c>
      <c r="J288" s="168" t="s">
        <v>3007</v>
      </c>
      <c r="K288" s="169" t="s">
        <v>285</v>
      </c>
      <c r="L288" s="170"/>
      <c r="M288" s="170"/>
      <c r="N288" s="189"/>
      <c r="O288" s="189"/>
      <c r="P288" s="180"/>
      <c r="Q288" s="180"/>
      <c r="R288" s="180"/>
      <c r="S288" s="180"/>
      <c r="T288" s="180"/>
      <c r="U288" s="180"/>
      <c r="V288" s="180"/>
      <c r="W288" s="180"/>
      <c r="X288" s="180"/>
      <c r="Y288" s="180"/>
      <c r="Z288" s="180"/>
      <c r="AA288" s="180"/>
      <c r="AB288" s="180"/>
      <c r="AC288" s="180"/>
    </row>
    <row r="289" ht="15.75" customHeight="1">
      <c r="A289" s="161">
        <v>287.0</v>
      </c>
      <c r="B289" s="167" t="s">
        <v>2032</v>
      </c>
      <c r="C289" s="160" t="s">
        <v>3443</v>
      </c>
      <c r="D289" s="167">
        <v>21.0</v>
      </c>
      <c r="E289" s="96" t="s">
        <v>3444</v>
      </c>
      <c r="F289" s="168" t="s">
        <v>2463</v>
      </c>
      <c r="G289" s="168" t="s">
        <v>932</v>
      </c>
      <c r="H289" s="168" t="s">
        <v>3445</v>
      </c>
      <c r="I289" s="168" t="s">
        <v>3446</v>
      </c>
      <c r="J289" s="168" t="s">
        <v>2429</v>
      </c>
      <c r="K289" s="169" t="s">
        <v>269</v>
      </c>
      <c r="L289" s="170"/>
      <c r="M289" s="170"/>
      <c r="N289" s="189"/>
      <c r="O289" s="189"/>
      <c r="P289" s="180"/>
      <c r="Q289" s="180"/>
      <c r="R289" s="180"/>
      <c r="S289" s="180"/>
      <c r="T289" s="180"/>
      <c r="U289" s="180"/>
      <c r="V289" s="180"/>
      <c r="W289" s="180"/>
      <c r="X289" s="180"/>
      <c r="Y289" s="180"/>
      <c r="Z289" s="180"/>
      <c r="AA289" s="180"/>
      <c r="AB289" s="180"/>
      <c r="AC289" s="180"/>
    </row>
    <row r="290" ht="15.75" customHeight="1">
      <c r="A290" s="161">
        <v>288.0</v>
      </c>
      <c r="B290" s="167" t="s">
        <v>2032</v>
      </c>
      <c r="C290" s="160" t="s">
        <v>3447</v>
      </c>
      <c r="D290" s="167">
        <v>37.0</v>
      </c>
      <c r="E290" s="96" t="s">
        <v>3448</v>
      </c>
      <c r="F290" s="168" t="s">
        <v>3449</v>
      </c>
      <c r="G290" s="168" t="s">
        <v>2342</v>
      </c>
      <c r="H290" s="168" t="s">
        <v>3450</v>
      </c>
      <c r="I290" s="168" t="s">
        <v>3451</v>
      </c>
      <c r="J290" s="168" t="s">
        <v>3452</v>
      </c>
      <c r="K290" s="169" t="s">
        <v>7</v>
      </c>
      <c r="L290" s="170"/>
      <c r="M290" s="170"/>
      <c r="N290" s="189"/>
      <c r="O290" s="189"/>
      <c r="P290" s="180"/>
      <c r="Q290" s="180"/>
      <c r="R290" s="180"/>
      <c r="S290" s="180"/>
      <c r="T290" s="180"/>
      <c r="U290" s="180"/>
      <c r="V290" s="180"/>
      <c r="W290" s="180"/>
      <c r="X290" s="180"/>
      <c r="Y290" s="180"/>
      <c r="Z290" s="180"/>
      <c r="AA290" s="180"/>
      <c r="AB290" s="180"/>
      <c r="AC290" s="180"/>
    </row>
    <row r="291" ht="15.75" customHeight="1">
      <c r="A291" s="161">
        <v>289.0</v>
      </c>
      <c r="B291" s="167" t="s">
        <v>2032</v>
      </c>
      <c r="C291" s="160" t="s">
        <v>3453</v>
      </c>
      <c r="D291" s="167">
        <v>6.0</v>
      </c>
      <c r="E291" s="96" t="s">
        <v>3454</v>
      </c>
      <c r="F291" s="168" t="s">
        <v>2235</v>
      </c>
      <c r="G291" s="168" t="s">
        <v>2419</v>
      </c>
      <c r="H291" s="168" t="s">
        <v>2418</v>
      </c>
      <c r="I291" s="168" t="s">
        <v>3455</v>
      </c>
      <c r="J291" s="168" t="s">
        <v>1541</v>
      </c>
      <c r="K291" s="77" t="s">
        <v>480</v>
      </c>
      <c r="L291" s="170"/>
      <c r="M291" s="170"/>
      <c r="N291" s="189"/>
      <c r="O291" s="189"/>
      <c r="P291" s="180"/>
      <c r="Q291" s="180"/>
      <c r="R291" s="180"/>
      <c r="S291" s="180"/>
      <c r="T291" s="180"/>
      <c r="U291" s="180"/>
      <c r="V291" s="180"/>
      <c r="W291" s="180"/>
      <c r="X291" s="180"/>
      <c r="Y291" s="180"/>
      <c r="Z291" s="180"/>
      <c r="AA291" s="180"/>
      <c r="AB291" s="180"/>
      <c r="AC291" s="180"/>
    </row>
    <row r="292" ht="15.75" customHeight="1">
      <c r="A292" s="161">
        <v>290.0</v>
      </c>
      <c r="B292" s="167" t="s">
        <v>2032</v>
      </c>
      <c r="C292" s="160" t="s">
        <v>3456</v>
      </c>
      <c r="D292" s="167">
        <v>78.0</v>
      </c>
      <c r="E292" s="96" t="s">
        <v>3457</v>
      </c>
      <c r="F292" s="168" t="s">
        <v>3458</v>
      </c>
      <c r="G292" s="168" t="s">
        <v>3459</v>
      </c>
      <c r="H292" s="168" t="s">
        <v>3460</v>
      </c>
      <c r="I292" s="168" t="s">
        <v>3461</v>
      </c>
      <c r="J292" s="168" t="s">
        <v>2993</v>
      </c>
      <c r="K292" s="169" t="s">
        <v>269</v>
      </c>
      <c r="L292" s="170"/>
      <c r="M292" s="170"/>
      <c r="N292" s="189"/>
      <c r="O292" s="189"/>
      <c r="P292" s="180"/>
      <c r="Q292" s="180"/>
      <c r="R292" s="180"/>
      <c r="S292" s="180"/>
      <c r="T292" s="180"/>
      <c r="U292" s="180"/>
      <c r="V292" s="180"/>
      <c r="W292" s="180"/>
      <c r="X292" s="180"/>
      <c r="Y292" s="180"/>
      <c r="Z292" s="180"/>
      <c r="AA292" s="180"/>
      <c r="AB292" s="180"/>
      <c r="AC292" s="180"/>
    </row>
    <row r="293" ht="15.75" customHeight="1">
      <c r="A293" s="161">
        <v>291.0</v>
      </c>
      <c r="B293" s="167" t="s">
        <v>2032</v>
      </c>
      <c r="C293" s="160" t="s">
        <v>3462</v>
      </c>
      <c r="D293" s="167">
        <v>6.0</v>
      </c>
      <c r="E293" s="96" t="s">
        <v>3463</v>
      </c>
      <c r="F293" s="168" t="s">
        <v>3464</v>
      </c>
      <c r="G293" s="168" t="s">
        <v>3465</v>
      </c>
      <c r="H293" s="168" t="s">
        <v>3466</v>
      </c>
      <c r="I293" s="168" t="s">
        <v>3467</v>
      </c>
      <c r="J293" s="168" t="s">
        <v>3468</v>
      </c>
      <c r="K293" s="169" t="s">
        <v>416</v>
      </c>
      <c r="L293" s="170"/>
      <c r="M293" s="170"/>
      <c r="N293" s="189"/>
      <c r="O293" s="189"/>
      <c r="P293" s="180"/>
      <c r="Q293" s="180"/>
      <c r="R293" s="180"/>
      <c r="S293" s="180"/>
      <c r="T293" s="180"/>
      <c r="U293" s="180"/>
      <c r="V293" s="180"/>
      <c r="W293" s="180"/>
      <c r="X293" s="180"/>
      <c r="Y293" s="180"/>
      <c r="Z293" s="180"/>
      <c r="AA293" s="180"/>
      <c r="AB293" s="180"/>
      <c r="AC293" s="180"/>
    </row>
    <row r="294" ht="15.75" customHeight="1">
      <c r="A294" s="67">
        <v>292.0</v>
      </c>
      <c r="B294" s="73" t="s">
        <v>2032</v>
      </c>
      <c r="C294" s="72" t="s">
        <v>3469</v>
      </c>
      <c r="D294" s="73">
        <v>2.0</v>
      </c>
      <c r="E294" s="98" t="s">
        <v>3470</v>
      </c>
      <c r="F294" s="75" t="s">
        <v>3471</v>
      </c>
      <c r="G294" s="75" t="s">
        <v>2624</v>
      </c>
      <c r="K294" s="77" t="s">
        <v>480</v>
      </c>
      <c r="L294" s="54"/>
      <c r="M294" s="54"/>
      <c r="N294" s="105"/>
      <c r="O294" s="105"/>
      <c r="P294" s="180"/>
      <c r="Q294" s="180"/>
      <c r="R294" s="180"/>
      <c r="S294" s="180"/>
      <c r="T294" s="180"/>
      <c r="U294" s="180"/>
      <c r="V294" s="180"/>
      <c r="W294" s="180"/>
      <c r="X294" s="180"/>
      <c r="Y294" s="180"/>
      <c r="Z294" s="180"/>
      <c r="AA294" s="180"/>
      <c r="AB294" s="180"/>
      <c r="AC294" s="180"/>
    </row>
    <row r="295" ht="15.75" customHeight="1">
      <c r="A295" s="161">
        <v>293.0</v>
      </c>
      <c r="B295" s="167" t="s">
        <v>2032</v>
      </c>
      <c r="C295" s="160" t="s">
        <v>3472</v>
      </c>
      <c r="D295" s="167">
        <v>97.0</v>
      </c>
      <c r="E295" s="96" t="s">
        <v>3473</v>
      </c>
      <c r="F295" s="168" t="s">
        <v>3210</v>
      </c>
      <c r="G295" s="168" t="s">
        <v>2335</v>
      </c>
      <c r="H295" s="168" t="s">
        <v>3211</v>
      </c>
      <c r="I295" s="168" t="s">
        <v>3212</v>
      </c>
      <c r="J295" s="168" t="s">
        <v>3241</v>
      </c>
      <c r="K295" s="169" t="s">
        <v>1768</v>
      </c>
      <c r="L295" s="170"/>
      <c r="M295" s="170"/>
      <c r="N295" s="189"/>
      <c r="O295" s="189"/>
      <c r="P295" s="180"/>
      <c r="Q295" s="180"/>
      <c r="R295" s="180"/>
      <c r="S295" s="180"/>
      <c r="T295" s="180"/>
      <c r="U295" s="180"/>
      <c r="V295" s="180"/>
      <c r="W295" s="180"/>
      <c r="X295" s="180"/>
      <c r="Y295" s="180"/>
      <c r="Z295" s="180"/>
      <c r="AA295" s="180"/>
      <c r="AB295" s="180"/>
      <c r="AC295" s="180"/>
    </row>
    <row r="296" ht="15.75" customHeight="1">
      <c r="A296" s="161">
        <v>294.0</v>
      </c>
      <c r="B296" s="167" t="s">
        <v>2032</v>
      </c>
      <c r="C296" s="160" t="s">
        <v>3474</v>
      </c>
      <c r="D296" s="167">
        <v>188.0</v>
      </c>
      <c r="E296" s="96" t="s">
        <v>3475</v>
      </c>
      <c r="F296" s="168" t="s">
        <v>2426</v>
      </c>
      <c r="G296" s="168" t="s">
        <v>2039</v>
      </c>
      <c r="H296" s="168" t="s">
        <v>3111</v>
      </c>
      <c r="I296" s="168" t="s">
        <v>3061</v>
      </c>
      <c r="J296" s="168" t="s">
        <v>2262</v>
      </c>
      <c r="K296" s="169" t="s">
        <v>285</v>
      </c>
      <c r="L296" s="170"/>
      <c r="M296" s="170"/>
      <c r="N296" s="189"/>
      <c r="O296" s="189"/>
      <c r="P296" s="180"/>
      <c r="Q296" s="180"/>
      <c r="R296" s="180"/>
      <c r="S296" s="180"/>
      <c r="T296" s="180"/>
      <c r="U296" s="180"/>
      <c r="V296" s="180"/>
      <c r="W296" s="180"/>
      <c r="X296" s="180"/>
      <c r="Y296" s="180"/>
      <c r="Z296" s="180"/>
      <c r="AA296" s="180"/>
      <c r="AB296" s="180"/>
      <c r="AC296" s="180"/>
    </row>
    <row r="297" ht="15.75" customHeight="1">
      <c r="A297" s="161">
        <v>295.0</v>
      </c>
      <c r="B297" s="167" t="s">
        <v>2032</v>
      </c>
      <c r="C297" s="160" t="s">
        <v>3476</v>
      </c>
      <c r="D297" s="167">
        <v>7.0</v>
      </c>
      <c r="E297" s="96" t="s">
        <v>3477</v>
      </c>
      <c r="F297" s="168" t="s">
        <v>3478</v>
      </c>
      <c r="G297" s="168" t="s">
        <v>1051</v>
      </c>
      <c r="H297" s="168" t="s">
        <v>3479</v>
      </c>
      <c r="I297" s="168" t="s">
        <v>942</v>
      </c>
      <c r="J297" s="168" t="s">
        <v>3480</v>
      </c>
      <c r="K297" s="169" t="s">
        <v>50</v>
      </c>
      <c r="L297" s="170"/>
      <c r="M297" s="170"/>
      <c r="N297" s="189"/>
      <c r="O297" s="189"/>
      <c r="P297" s="180"/>
      <c r="Q297" s="180"/>
      <c r="R297" s="180"/>
      <c r="S297" s="180"/>
      <c r="T297" s="180"/>
      <c r="U297" s="180"/>
      <c r="V297" s="180"/>
      <c r="W297" s="180"/>
      <c r="X297" s="180"/>
      <c r="Y297" s="180"/>
      <c r="Z297" s="180"/>
      <c r="AA297" s="180"/>
      <c r="AB297" s="180"/>
      <c r="AC297" s="180"/>
    </row>
    <row r="298" ht="15.75" customHeight="1">
      <c r="A298" s="161">
        <v>296.0</v>
      </c>
      <c r="B298" s="167" t="s">
        <v>2032</v>
      </c>
      <c r="C298" s="160" t="s">
        <v>3481</v>
      </c>
      <c r="D298" s="167">
        <v>2.0</v>
      </c>
      <c r="E298" s="96" t="s">
        <v>3482</v>
      </c>
      <c r="F298" s="168" t="s">
        <v>3483</v>
      </c>
      <c r="G298" s="168" t="s">
        <v>3484</v>
      </c>
      <c r="H298" s="160"/>
      <c r="I298" s="160"/>
      <c r="J298" s="160"/>
      <c r="K298" s="169" t="s">
        <v>269</v>
      </c>
      <c r="L298" s="170"/>
      <c r="M298" s="170"/>
      <c r="N298" s="189"/>
      <c r="O298" s="189"/>
      <c r="P298" s="180"/>
      <c r="Q298" s="180"/>
      <c r="R298" s="180"/>
      <c r="S298" s="180"/>
      <c r="T298" s="180"/>
      <c r="U298" s="180"/>
      <c r="V298" s="180"/>
      <c r="W298" s="180"/>
      <c r="X298" s="180"/>
      <c r="Y298" s="180"/>
      <c r="Z298" s="180"/>
      <c r="AA298" s="180"/>
      <c r="AB298" s="180"/>
      <c r="AC298" s="180"/>
    </row>
    <row r="299" ht="15.75" customHeight="1">
      <c r="A299" s="67">
        <v>297.0</v>
      </c>
      <c r="B299" s="73" t="s">
        <v>2032</v>
      </c>
      <c r="C299" s="72" t="s">
        <v>3485</v>
      </c>
      <c r="D299" s="73">
        <v>3.0</v>
      </c>
      <c r="E299" s="98" t="s">
        <v>3486</v>
      </c>
      <c r="F299" s="75" t="s">
        <v>2569</v>
      </c>
      <c r="G299" s="75" t="s">
        <v>3487</v>
      </c>
      <c r="H299" s="75" t="s">
        <v>3488</v>
      </c>
      <c r="K299" s="77" t="s">
        <v>269</v>
      </c>
      <c r="L299" s="54"/>
      <c r="M299" s="54"/>
      <c r="N299" s="105"/>
      <c r="O299" s="105"/>
      <c r="P299" s="180"/>
      <c r="Q299" s="180"/>
      <c r="R299" s="180"/>
      <c r="S299" s="180"/>
      <c r="T299" s="180"/>
      <c r="U299" s="180"/>
      <c r="V299" s="180"/>
      <c r="W299" s="180"/>
      <c r="X299" s="180"/>
      <c r="Y299" s="180"/>
      <c r="Z299" s="180"/>
      <c r="AA299" s="180"/>
      <c r="AB299" s="180"/>
      <c r="AC299" s="180"/>
    </row>
    <row r="300" ht="15.75" customHeight="1">
      <c r="A300" s="161">
        <v>298.0</v>
      </c>
      <c r="B300" s="167" t="s">
        <v>2032</v>
      </c>
      <c r="C300" s="160" t="s">
        <v>3489</v>
      </c>
      <c r="D300" s="167">
        <v>19.0</v>
      </c>
      <c r="E300" s="96" t="s">
        <v>3490</v>
      </c>
      <c r="F300" s="168" t="s">
        <v>3491</v>
      </c>
      <c r="G300" s="168" t="s">
        <v>3492</v>
      </c>
      <c r="H300" s="168" t="s">
        <v>3493</v>
      </c>
      <c r="I300" s="168" t="s">
        <v>3494</v>
      </c>
      <c r="J300" s="168" t="s">
        <v>3495</v>
      </c>
      <c r="K300" s="169" t="s">
        <v>1485</v>
      </c>
      <c r="L300" s="170"/>
      <c r="M300" s="170"/>
      <c r="N300" s="189"/>
      <c r="O300" s="189"/>
      <c r="P300" s="180"/>
      <c r="Q300" s="180"/>
      <c r="R300" s="180"/>
      <c r="S300" s="180"/>
      <c r="T300" s="180"/>
      <c r="U300" s="180"/>
      <c r="V300" s="180"/>
      <c r="W300" s="180"/>
      <c r="X300" s="180"/>
      <c r="Y300" s="180"/>
      <c r="Z300" s="180"/>
      <c r="AA300" s="180"/>
      <c r="AB300" s="180"/>
      <c r="AC300" s="180"/>
    </row>
    <row r="301" ht="15.75" customHeight="1">
      <c r="A301" s="161">
        <v>299.0</v>
      </c>
      <c r="B301" s="167" t="s">
        <v>2032</v>
      </c>
      <c r="C301" s="160" t="s">
        <v>3496</v>
      </c>
      <c r="D301" s="167">
        <v>10.0</v>
      </c>
      <c r="E301" s="96" t="s">
        <v>3497</v>
      </c>
      <c r="F301" s="168" t="s">
        <v>3498</v>
      </c>
      <c r="G301" s="168" t="s">
        <v>2309</v>
      </c>
      <c r="H301" s="168" t="s">
        <v>2718</v>
      </c>
      <c r="I301" s="168" t="s">
        <v>2306</v>
      </c>
      <c r="J301" s="168" t="s">
        <v>2307</v>
      </c>
      <c r="K301" s="77" t="s">
        <v>1485</v>
      </c>
      <c r="L301" s="170"/>
      <c r="M301" s="170"/>
      <c r="N301" s="189"/>
      <c r="O301" s="189"/>
      <c r="P301" s="180"/>
      <c r="Q301" s="180"/>
      <c r="R301" s="180"/>
      <c r="S301" s="180"/>
      <c r="T301" s="180"/>
      <c r="U301" s="180"/>
      <c r="V301" s="180"/>
      <c r="W301" s="180"/>
      <c r="X301" s="180"/>
      <c r="Y301" s="180"/>
      <c r="Z301" s="180"/>
      <c r="AA301" s="180"/>
      <c r="AB301" s="180"/>
      <c r="AC301" s="180"/>
    </row>
    <row r="302" ht="15.75" customHeight="1">
      <c r="A302" s="161">
        <v>300.0</v>
      </c>
      <c r="B302" s="167" t="s">
        <v>2032</v>
      </c>
      <c r="C302" s="160" t="s">
        <v>3499</v>
      </c>
      <c r="D302" s="167">
        <v>3.0</v>
      </c>
      <c r="E302" s="96" t="s">
        <v>3500</v>
      </c>
      <c r="F302" s="168" t="s">
        <v>3250</v>
      </c>
      <c r="G302" s="160"/>
      <c r="H302" s="160"/>
      <c r="I302" s="160"/>
      <c r="J302" s="160"/>
      <c r="K302" s="169" t="s">
        <v>1768</v>
      </c>
      <c r="L302" s="170"/>
      <c r="M302" s="170"/>
      <c r="N302" s="189"/>
      <c r="O302" s="189"/>
      <c r="P302" s="180"/>
      <c r="Q302" s="180"/>
      <c r="R302" s="180"/>
      <c r="S302" s="180"/>
      <c r="T302" s="180"/>
      <c r="U302" s="180"/>
      <c r="V302" s="180"/>
      <c r="W302" s="180"/>
      <c r="X302" s="180"/>
      <c r="Y302" s="180"/>
      <c r="Z302" s="180"/>
      <c r="AA302" s="180"/>
      <c r="AB302" s="180"/>
      <c r="AC302" s="180"/>
    </row>
    <row r="303" ht="15.75" customHeight="1">
      <c r="A303" s="161">
        <v>301.0</v>
      </c>
      <c r="B303" s="167" t="s">
        <v>2032</v>
      </c>
      <c r="C303" s="160" t="s">
        <v>3501</v>
      </c>
      <c r="D303" s="167">
        <v>41.0</v>
      </c>
      <c r="E303" s="96" t="s">
        <v>3502</v>
      </c>
      <c r="F303" s="168" t="s">
        <v>3503</v>
      </c>
      <c r="G303" s="168" t="s">
        <v>427</v>
      </c>
      <c r="H303" s="168" t="s">
        <v>3047</v>
      </c>
      <c r="I303" s="168" t="s">
        <v>3241</v>
      </c>
      <c r="J303" s="168" t="s">
        <v>3504</v>
      </c>
      <c r="K303" s="169" t="s">
        <v>7</v>
      </c>
      <c r="L303" s="170"/>
      <c r="M303" s="170"/>
      <c r="N303" s="189"/>
      <c r="O303" s="189"/>
      <c r="P303" s="180"/>
      <c r="Q303" s="180"/>
      <c r="R303" s="180"/>
      <c r="S303" s="180"/>
      <c r="T303" s="180"/>
      <c r="U303" s="180"/>
      <c r="V303" s="180"/>
      <c r="W303" s="180"/>
      <c r="X303" s="180"/>
      <c r="Y303" s="180"/>
      <c r="Z303" s="180"/>
      <c r="AA303" s="180"/>
      <c r="AB303" s="180"/>
      <c r="AC303" s="180"/>
    </row>
    <row r="304" ht="15.75" customHeight="1">
      <c r="A304" s="161">
        <v>302.0</v>
      </c>
      <c r="B304" s="167" t="s">
        <v>2032</v>
      </c>
      <c r="C304" s="160" t="s">
        <v>3505</v>
      </c>
      <c r="D304" s="167">
        <v>2.0</v>
      </c>
      <c r="E304" s="96" t="s">
        <v>3506</v>
      </c>
      <c r="F304" s="168" t="s">
        <v>3507</v>
      </c>
      <c r="G304" s="168" t="s">
        <v>3508</v>
      </c>
      <c r="H304" s="160"/>
      <c r="I304" s="160"/>
      <c r="J304" s="160"/>
      <c r="K304" s="169" t="s">
        <v>1768</v>
      </c>
      <c r="L304" s="170"/>
      <c r="M304" s="170"/>
      <c r="N304" s="189"/>
      <c r="O304" s="189"/>
      <c r="P304" s="180"/>
      <c r="Q304" s="180"/>
      <c r="R304" s="180"/>
      <c r="S304" s="180"/>
      <c r="T304" s="180"/>
      <c r="U304" s="180"/>
      <c r="V304" s="180"/>
      <c r="W304" s="180"/>
      <c r="X304" s="180"/>
      <c r="Y304" s="180"/>
      <c r="Z304" s="180"/>
      <c r="AA304" s="180"/>
      <c r="AB304" s="180"/>
      <c r="AC304" s="180"/>
    </row>
    <row r="305" ht="15.75" customHeight="1">
      <c r="A305" s="161">
        <v>303.0</v>
      </c>
      <c r="B305" s="167" t="s">
        <v>2032</v>
      </c>
      <c r="C305" s="160" t="s">
        <v>3509</v>
      </c>
      <c r="D305" s="167">
        <v>72.0</v>
      </c>
      <c r="E305" s="96" t="s">
        <v>3510</v>
      </c>
      <c r="F305" s="168" t="s">
        <v>3511</v>
      </c>
      <c r="G305" s="168" t="s">
        <v>3512</v>
      </c>
      <c r="H305" s="168" t="s">
        <v>3513</v>
      </c>
      <c r="I305" s="168" t="s">
        <v>2359</v>
      </c>
      <c r="J305" s="168" t="s">
        <v>3514</v>
      </c>
      <c r="K305" s="169" t="s">
        <v>1485</v>
      </c>
      <c r="L305" s="170"/>
      <c r="M305" s="170"/>
      <c r="N305" s="189"/>
      <c r="O305" s="189"/>
      <c r="P305" s="180"/>
      <c r="Q305" s="180"/>
      <c r="R305" s="180"/>
      <c r="S305" s="180"/>
      <c r="T305" s="180"/>
      <c r="U305" s="180"/>
      <c r="V305" s="180"/>
      <c r="W305" s="180"/>
      <c r="X305" s="180"/>
      <c r="Y305" s="180"/>
      <c r="Z305" s="180"/>
      <c r="AA305" s="180"/>
      <c r="AB305" s="180"/>
      <c r="AC305" s="180"/>
    </row>
    <row r="306" ht="15.75" customHeight="1">
      <c r="A306" s="161">
        <v>304.0</v>
      </c>
      <c r="B306" s="167" t="s">
        <v>2032</v>
      </c>
      <c r="C306" s="160" t="s">
        <v>3515</v>
      </c>
      <c r="D306" s="167">
        <v>81.0</v>
      </c>
      <c r="E306" s="96" t="s">
        <v>3516</v>
      </c>
      <c r="F306" s="168" t="s">
        <v>2514</v>
      </c>
      <c r="G306" s="168" t="s">
        <v>3389</v>
      </c>
      <c r="H306" s="168" t="s">
        <v>2131</v>
      </c>
      <c r="I306" s="168" t="s">
        <v>952</v>
      </c>
      <c r="J306" s="168" t="s">
        <v>2511</v>
      </c>
      <c r="K306" s="169" t="s">
        <v>416</v>
      </c>
      <c r="L306" s="170"/>
      <c r="M306" s="170"/>
      <c r="N306" s="189"/>
      <c r="O306" s="189"/>
      <c r="P306" s="180"/>
      <c r="Q306" s="180"/>
      <c r="R306" s="180"/>
      <c r="S306" s="180"/>
      <c r="T306" s="180"/>
      <c r="U306" s="180"/>
      <c r="V306" s="180"/>
      <c r="W306" s="180"/>
      <c r="X306" s="180"/>
      <c r="Y306" s="180"/>
      <c r="Z306" s="180"/>
      <c r="AA306" s="180"/>
      <c r="AB306" s="180"/>
      <c r="AC306" s="180"/>
    </row>
    <row r="307" ht="15.75" customHeight="1">
      <c r="A307" s="161">
        <v>305.0</v>
      </c>
      <c r="B307" s="167" t="s">
        <v>2032</v>
      </c>
      <c r="C307" s="160" t="s">
        <v>3517</v>
      </c>
      <c r="D307" s="167">
        <v>2.0</v>
      </c>
      <c r="E307" s="96" t="s">
        <v>3518</v>
      </c>
      <c r="F307" s="168" t="s">
        <v>2532</v>
      </c>
      <c r="G307" s="168" t="s">
        <v>2530</v>
      </c>
      <c r="H307" s="160"/>
      <c r="I307" s="160"/>
      <c r="J307" s="160"/>
      <c r="K307" s="169" t="s">
        <v>7</v>
      </c>
      <c r="L307" s="170"/>
      <c r="M307" s="170"/>
      <c r="N307" s="189"/>
      <c r="O307" s="189"/>
      <c r="P307" s="180"/>
      <c r="Q307" s="180"/>
      <c r="R307" s="180"/>
      <c r="S307" s="180"/>
      <c r="T307" s="180"/>
      <c r="U307" s="180"/>
      <c r="V307" s="180"/>
      <c r="W307" s="180"/>
      <c r="X307" s="180"/>
      <c r="Y307" s="180"/>
      <c r="Z307" s="180"/>
      <c r="AA307" s="180"/>
      <c r="AB307" s="180"/>
      <c r="AC307" s="180"/>
    </row>
    <row r="308" ht="15.75" customHeight="1">
      <c r="A308" s="161">
        <v>306.0</v>
      </c>
      <c r="B308" s="167" t="s">
        <v>2032</v>
      </c>
      <c r="C308" s="160" t="s">
        <v>3519</v>
      </c>
      <c r="D308" s="167">
        <v>21.0</v>
      </c>
      <c r="E308" s="96" t="s">
        <v>3520</v>
      </c>
      <c r="F308" s="168" t="s">
        <v>2287</v>
      </c>
      <c r="G308" s="168" t="s">
        <v>3521</v>
      </c>
      <c r="H308" s="168" t="s">
        <v>3522</v>
      </c>
      <c r="I308" s="168" t="s">
        <v>2337</v>
      </c>
      <c r="J308" s="168" t="s">
        <v>3523</v>
      </c>
      <c r="K308" s="169" t="s">
        <v>1485</v>
      </c>
      <c r="L308" s="170"/>
      <c r="M308" s="170"/>
      <c r="N308" s="189"/>
      <c r="O308" s="189"/>
      <c r="P308" s="180"/>
      <c r="Q308" s="180"/>
      <c r="R308" s="180"/>
      <c r="S308" s="180"/>
      <c r="T308" s="180"/>
      <c r="U308" s="180"/>
      <c r="V308" s="180"/>
      <c r="W308" s="180"/>
      <c r="X308" s="180"/>
      <c r="Y308" s="180"/>
      <c r="Z308" s="180"/>
      <c r="AA308" s="180"/>
      <c r="AB308" s="180"/>
      <c r="AC308" s="180"/>
    </row>
    <row r="309" ht="15.75" customHeight="1">
      <c r="A309" s="161">
        <v>307.0</v>
      </c>
      <c r="B309" s="167" t="s">
        <v>2032</v>
      </c>
      <c r="C309" s="160" t="s">
        <v>3524</v>
      </c>
      <c r="D309" s="167">
        <v>26.0</v>
      </c>
      <c r="E309" s="96" t="s">
        <v>3525</v>
      </c>
      <c r="F309" s="168" t="s">
        <v>3526</v>
      </c>
      <c r="G309" s="168" t="s">
        <v>2292</v>
      </c>
      <c r="H309" s="168" t="s">
        <v>3142</v>
      </c>
      <c r="I309" s="168" t="s">
        <v>3527</v>
      </c>
      <c r="J309" s="168" t="s">
        <v>2725</v>
      </c>
      <c r="K309" s="169" t="s">
        <v>7</v>
      </c>
      <c r="L309" s="170"/>
      <c r="M309" s="170"/>
      <c r="N309" s="189"/>
      <c r="O309" s="189"/>
      <c r="P309" s="180"/>
      <c r="Q309" s="180"/>
      <c r="R309" s="180"/>
      <c r="S309" s="180"/>
      <c r="T309" s="180"/>
      <c r="U309" s="180"/>
      <c r="V309" s="180"/>
      <c r="W309" s="180"/>
      <c r="X309" s="180"/>
      <c r="Y309" s="180"/>
      <c r="Z309" s="180"/>
      <c r="AA309" s="180"/>
      <c r="AB309" s="180"/>
      <c r="AC309" s="180"/>
    </row>
    <row r="310" ht="15.75" customHeight="1">
      <c r="A310" s="161">
        <v>308.0</v>
      </c>
      <c r="B310" s="167" t="s">
        <v>2032</v>
      </c>
      <c r="C310" s="160" t="s">
        <v>3528</v>
      </c>
      <c r="D310" s="167">
        <v>185.0</v>
      </c>
      <c r="E310" s="96" t="s">
        <v>3529</v>
      </c>
      <c r="F310" s="168" t="s">
        <v>2426</v>
      </c>
      <c r="G310" s="168" t="s">
        <v>3442</v>
      </c>
      <c r="H310" s="168" t="s">
        <v>2003</v>
      </c>
      <c r="I310" s="168" t="s">
        <v>3061</v>
      </c>
      <c r="J310" s="168" t="s">
        <v>3007</v>
      </c>
      <c r="K310" s="169" t="s">
        <v>285</v>
      </c>
      <c r="L310" s="170"/>
      <c r="M310" s="170"/>
      <c r="N310" s="189"/>
      <c r="O310" s="189"/>
      <c r="P310" s="180"/>
      <c r="Q310" s="180"/>
      <c r="R310" s="180"/>
      <c r="S310" s="180"/>
      <c r="T310" s="180"/>
      <c r="U310" s="180"/>
      <c r="V310" s="180"/>
      <c r="W310" s="180"/>
      <c r="X310" s="180"/>
      <c r="Y310" s="180"/>
      <c r="Z310" s="180"/>
      <c r="AA310" s="180"/>
      <c r="AB310" s="180"/>
      <c r="AC310" s="180"/>
    </row>
    <row r="311" ht="15.75" customHeight="1">
      <c r="A311" s="67">
        <v>309.0</v>
      </c>
      <c r="B311" s="73" t="s">
        <v>2032</v>
      </c>
      <c r="C311" s="72" t="s">
        <v>3530</v>
      </c>
      <c r="D311" s="73">
        <v>80.0</v>
      </c>
      <c r="E311" s="98" t="s">
        <v>3531</v>
      </c>
      <c r="F311" s="75" t="s">
        <v>2655</v>
      </c>
      <c r="G311" s="75" t="s">
        <v>3105</v>
      </c>
      <c r="H311" s="75" t="s">
        <v>2657</v>
      </c>
      <c r="I311" s="75" t="s">
        <v>3532</v>
      </c>
      <c r="J311" s="75" t="s">
        <v>3335</v>
      </c>
      <c r="K311" s="77" t="s">
        <v>727</v>
      </c>
      <c r="L311" s="54"/>
      <c r="M311" s="54"/>
      <c r="N311" s="105"/>
      <c r="O311" s="105"/>
      <c r="P311" s="180"/>
      <c r="Q311" s="180"/>
      <c r="R311" s="180"/>
      <c r="S311" s="180"/>
      <c r="T311" s="180"/>
      <c r="U311" s="180"/>
      <c r="V311" s="180"/>
      <c r="W311" s="180"/>
      <c r="X311" s="180"/>
      <c r="Y311" s="180"/>
      <c r="Z311" s="180"/>
      <c r="AA311" s="180"/>
      <c r="AB311" s="180"/>
      <c r="AC311" s="180"/>
    </row>
    <row r="312" ht="15.75" customHeight="1">
      <c r="A312" s="161">
        <v>310.0</v>
      </c>
      <c r="B312" s="167" t="s">
        <v>2032</v>
      </c>
      <c r="C312" s="160" t="s">
        <v>3533</v>
      </c>
      <c r="D312" s="167">
        <v>420.0</v>
      </c>
      <c r="E312" s="96" t="s">
        <v>3534</v>
      </c>
      <c r="F312" s="168" t="s">
        <v>2114</v>
      </c>
      <c r="G312" s="168" t="s">
        <v>2115</v>
      </c>
      <c r="H312" s="168" t="s">
        <v>2116</v>
      </c>
      <c r="I312" s="168" t="s">
        <v>3535</v>
      </c>
      <c r="J312" s="168" t="s">
        <v>2118</v>
      </c>
      <c r="K312" s="169" t="s">
        <v>285</v>
      </c>
      <c r="L312" s="170"/>
      <c r="M312" s="170"/>
      <c r="N312" s="189"/>
      <c r="O312" s="189"/>
      <c r="P312" s="180"/>
      <c r="Q312" s="180"/>
      <c r="R312" s="180"/>
      <c r="S312" s="180"/>
      <c r="T312" s="180"/>
      <c r="U312" s="180"/>
      <c r="V312" s="180"/>
      <c r="W312" s="180"/>
      <c r="X312" s="180"/>
      <c r="Y312" s="180"/>
      <c r="Z312" s="180"/>
      <c r="AA312" s="180"/>
      <c r="AB312" s="180"/>
      <c r="AC312" s="180"/>
    </row>
    <row r="313" ht="15.75" customHeight="1">
      <c r="A313" s="161">
        <v>311.0</v>
      </c>
      <c r="B313" s="167" t="s">
        <v>2032</v>
      </c>
      <c r="C313" s="160" t="s">
        <v>3536</v>
      </c>
      <c r="D313" s="167">
        <v>48.0</v>
      </c>
      <c r="E313" s="96" t="s">
        <v>3537</v>
      </c>
      <c r="F313" s="168" t="s">
        <v>3538</v>
      </c>
      <c r="G313" s="168" t="s">
        <v>2181</v>
      </c>
      <c r="H313" s="168" t="s">
        <v>3539</v>
      </c>
      <c r="I313" s="168" t="s">
        <v>3153</v>
      </c>
      <c r="J313" s="168" t="s">
        <v>3540</v>
      </c>
      <c r="K313" s="169" t="s">
        <v>7</v>
      </c>
      <c r="L313" s="170"/>
      <c r="M313" s="170"/>
      <c r="N313" s="189"/>
      <c r="O313" s="189"/>
      <c r="P313" s="180"/>
      <c r="Q313" s="180"/>
      <c r="R313" s="180"/>
      <c r="S313" s="180"/>
      <c r="T313" s="180"/>
      <c r="U313" s="180"/>
      <c r="V313" s="180"/>
      <c r="W313" s="180"/>
      <c r="X313" s="180"/>
      <c r="Y313" s="180"/>
      <c r="Z313" s="180"/>
      <c r="AA313" s="180"/>
      <c r="AB313" s="180"/>
      <c r="AC313" s="180"/>
    </row>
    <row r="314" ht="15.75" customHeight="1">
      <c r="A314" s="67">
        <v>312.0</v>
      </c>
      <c r="B314" s="73" t="s">
        <v>2032</v>
      </c>
      <c r="C314" s="72" t="s">
        <v>3541</v>
      </c>
      <c r="D314" s="73">
        <v>64.0</v>
      </c>
      <c r="E314" s="98" t="s">
        <v>3542</v>
      </c>
      <c r="F314" s="75" t="s">
        <v>3225</v>
      </c>
      <c r="G314" s="75" t="s">
        <v>2454</v>
      </c>
      <c r="H314" s="75" t="s">
        <v>3226</v>
      </c>
      <c r="I314" s="75" t="s">
        <v>762</v>
      </c>
      <c r="J314" s="75" t="s">
        <v>2792</v>
      </c>
      <c r="K314" s="77" t="s">
        <v>727</v>
      </c>
      <c r="L314" s="54"/>
      <c r="M314" s="54"/>
      <c r="N314" s="105"/>
      <c r="O314" s="105"/>
      <c r="P314" s="180"/>
      <c r="Q314" s="180"/>
      <c r="R314" s="180"/>
      <c r="S314" s="180"/>
      <c r="T314" s="180"/>
      <c r="U314" s="180"/>
      <c r="V314" s="180"/>
      <c r="W314" s="180"/>
      <c r="X314" s="180"/>
      <c r="Y314" s="180"/>
      <c r="Z314" s="180"/>
      <c r="AA314" s="180"/>
      <c r="AB314" s="180"/>
      <c r="AC314" s="180"/>
    </row>
    <row r="315" ht="15.75" customHeight="1">
      <c r="A315" s="161">
        <v>313.0</v>
      </c>
      <c r="B315" s="167" t="s">
        <v>2032</v>
      </c>
      <c r="C315" s="160" t="s">
        <v>3543</v>
      </c>
      <c r="D315" s="167">
        <v>27.0</v>
      </c>
      <c r="E315" s="96" t="s">
        <v>3544</v>
      </c>
      <c r="F315" s="168" t="s">
        <v>3545</v>
      </c>
      <c r="G315" s="168" t="s">
        <v>3546</v>
      </c>
      <c r="H315" s="168" t="s">
        <v>3547</v>
      </c>
      <c r="I315" s="168" t="s">
        <v>2359</v>
      </c>
      <c r="J315" s="168" t="s">
        <v>3548</v>
      </c>
      <c r="K315" s="169" t="s">
        <v>1485</v>
      </c>
      <c r="L315" s="170"/>
      <c r="M315" s="170"/>
      <c r="N315" s="189"/>
      <c r="O315" s="189"/>
      <c r="P315" s="180"/>
      <c r="Q315" s="180"/>
      <c r="R315" s="180"/>
      <c r="S315" s="180"/>
      <c r="T315" s="180"/>
      <c r="U315" s="180"/>
      <c r="V315" s="180"/>
      <c r="W315" s="180"/>
      <c r="X315" s="180"/>
      <c r="Y315" s="180"/>
      <c r="Z315" s="180"/>
      <c r="AA315" s="180"/>
      <c r="AB315" s="180"/>
      <c r="AC315" s="180"/>
    </row>
    <row r="316" ht="15.75" customHeight="1">
      <c r="A316" s="161">
        <v>314.0</v>
      </c>
      <c r="B316" s="167" t="s">
        <v>2032</v>
      </c>
      <c r="C316" s="160" t="s">
        <v>3549</v>
      </c>
      <c r="D316" s="167">
        <v>3.0</v>
      </c>
      <c r="E316" s="96" t="s">
        <v>3550</v>
      </c>
      <c r="F316" s="168" t="s">
        <v>3551</v>
      </c>
      <c r="G316" s="168" t="s">
        <v>3552</v>
      </c>
      <c r="H316" s="168" t="s">
        <v>3553</v>
      </c>
      <c r="I316" s="160"/>
      <c r="J316" s="160"/>
      <c r="K316" s="169" t="s">
        <v>1768</v>
      </c>
      <c r="L316" s="170"/>
      <c r="M316" s="170"/>
      <c r="N316" s="189"/>
      <c r="O316" s="189"/>
      <c r="P316" s="180"/>
      <c r="Q316" s="180"/>
      <c r="R316" s="180"/>
      <c r="S316" s="180"/>
      <c r="T316" s="180"/>
      <c r="U316" s="180"/>
      <c r="V316" s="180"/>
      <c r="W316" s="180"/>
      <c r="X316" s="180"/>
      <c r="Y316" s="180"/>
      <c r="Z316" s="180"/>
      <c r="AA316" s="180"/>
      <c r="AB316" s="180"/>
      <c r="AC316" s="180"/>
    </row>
    <row r="317" ht="15.75" customHeight="1">
      <c r="A317" s="161">
        <v>315.0</v>
      </c>
      <c r="B317" s="167" t="s">
        <v>2032</v>
      </c>
      <c r="C317" s="160" t="s">
        <v>3554</v>
      </c>
      <c r="D317" s="167">
        <v>74.0</v>
      </c>
      <c r="E317" s="96" t="s">
        <v>3555</v>
      </c>
      <c r="F317" s="168" t="s">
        <v>2910</v>
      </c>
      <c r="G317" s="168" t="s">
        <v>1317</v>
      </c>
      <c r="H317" s="168" t="s">
        <v>2545</v>
      </c>
      <c r="I317" s="168" t="s">
        <v>3556</v>
      </c>
      <c r="J317" s="168" t="s">
        <v>3557</v>
      </c>
      <c r="K317" s="169" t="s">
        <v>1768</v>
      </c>
      <c r="L317" s="170"/>
      <c r="M317" s="170"/>
      <c r="N317" s="189"/>
      <c r="O317" s="189"/>
      <c r="P317" s="180"/>
      <c r="Q317" s="180"/>
      <c r="R317" s="180"/>
      <c r="S317" s="180"/>
      <c r="T317" s="180"/>
      <c r="U317" s="180"/>
      <c r="V317" s="180"/>
      <c r="W317" s="180"/>
      <c r="X317" s="180"/>
      <c r="Y317" s="180"/>
      <c r="Z317" s="180"/>
      <c r="AA317" s="180"/>
      <c r="AB317" s="180"/>
      <c r="AC317" s="180"/>
    </row>
    <row r="318" ht="15.75" customHeight="1">
      <c r="A318" s="161">
        <v>316.0</v>
      </c>
      <c r="B318" s="167" t="s">
        <v>2032</v>
      </c>
      <c r="C318" s="160" t="s">
        <v>3558</v>
      </c>
      <c r="D318" s="167">
        <v>70.0</v>
      </c>
      <c r="E318" s="96" t="s">
        <v>3559</v>
      </c>
      <c r="F318" s="168" t="s">
        <v>3560</v>
      </c>
      <c r="G318" s="168" t="s">
        <v>3561</v>
      </c>
      <c r="H318" s="168" t="s">
        <v>3419</v>
      </c>
      <c r="I318" s="168" t="s">
        <v>3378</v>
      </c>
      <c r="J318" s="168" t="s">
        <v>3418</v>
      </c>
      <c r="K318" s="169" t="s">
        <v>384</v>
      </c>
      <c r="L318" s="170"/>
      <c r="M318" s="170"/>
      <c r="N318" s="189"/>
      <c r="O318" s="189"/>
      <c r="P318" s="180"/>
      <c r="Q318" s="180"/>
      <c r="R318" s="180"/>
      <c r="S318" s="180"/>
      <c r="T318" s="180"/>
      <c r="U318" s="180"/>
      <c r="V318" s="180"/>
      <c r="W318" s="180"/>
      <c r="X318" s="180"/>
      <c r="Y318" s="180"/>
      <c r="Z318" s="180"/>
      <c r="AA318" s="180"/>
      <c r="AB318" s="180"/>
      <c r="AC318" s="180"/>
    </row>
    <row r="319" ht="15.75" customHeight="1">
      <c r="A319" s="161">
        <v>317.0</v>
      </c>
      <c r="B319" s="167" t="s">
        <v>2032</v>
      </c>
      <c r="C319" s="160" t="s">
        <v>3562</v>
      </c>
      <c r="D319" s="167">
        <v>62.0</v>
      </c>
      <c r="E319" s="96" t="s">
        <v>3563</v>
      </c>
      <c r="F319" s="168" t="s">
        <v>3564</v>
      </c>
      <c r="G319" s="168" t="s">
        <v>3123</v>
      </c>
      <c r="H319" s="168" t="s">
        <v>3565</v>
      </c>
      <c r="I319" s="168" t="s">
        <v>3566</v>
      </c>
      <c r="J319" s="168" t="s">
        <v>2946</v>
      </c>
      <c r="K319" s="169" t="s">
        <v>50</v>
      </c>
      <c r="L319" s="170"/>
      <c r="M319" s="170"/>
      <c r="N319" s="189"/>
      <c r="O319" s="189"/>
      <c r="P319" s="180"/>
      <c r="Q319" s="180"/>
      <c r="R319" s="180"/>
      <c r="S319" s="180"/>
      <c r="T319" s="180"/>
      <c r="U319" s="180"/>
      <c r="V319" s="180"/>
      <c r="W319" s="180"/>
      <c r="X319" s="180"/>
      <c r="Y319" s="180"/>
      <c r="Z319" s="180"/>
      <c r="AA319" s="180"/>
      <c r="AB319" s="180"/>
      <c r="AC319" s="180"/>
    </row>
    <row r="320" ht="15.75" customHeight="1">
      <c r="A320" s="161">
        <v>318.0</v>
      </c>
      <c r="B320" s="167" t="s">
        <v>2032</v>
      </c>
      <c r="C320" s="160" t="s">
        <v>3567</v>
      </c>
      <c r="D320" s="167">
        <v>23.0</v>
      </c>
      <c r="E320" s="96" t="s">
        <v>3568</v>
      </c>
      <c r="F320" s="168" t="s">
        <v>2359</v>
      </c>
      <c r="G320" s="168" t="s">
        <v>3569</v>
      </c>
      <c r="H320" s="168" t="s">
        <v>3570</v>
      </c>
      <c r="I320" s="168" t="s">
        <v>3571</v>
      </c>
      <c r="J320" s="168" t="s">
        <v>3572</v>
      </c>
      <c r="K320" s="169" t="s">
        <v>1485</v>
      </c>
      <c r="L320" s="170"/>
      <c r="M320" s="170"/>
      <c r="N320" s="189"/>
      <c r="O320" s="189"/>
      <c r="P320" s="180"/>
      <c r="Q320" s="180"/>
      <c r="R320" s="180"/>
      <c r="S320" s="180"/>
      <c r="T320" s="180"/>
      <c r="U320" s="180"/>
      <c r="V320" s="180"/>
      <c r="W320" s="180"/>
      <c r="X320" s="180"/>
      <c r="Y320" s="180"/>
      <c r="Z320" s="180"/>
      <c r="AA320" s="180"/>
      <c r="AB320" s="180"/>
      <c r="AC320" s="180"/>
    </row>
    <row r="321" ht="15.75" customHeight="1">
      <c r="A321" s="161">
        <v>319.0</v>
      </c>
      <c r="B321" s="167" t="s">
        <v>2032</v>
      </c>
      <c r="C321" s="160" t="s">
        <v>3573</v>
      </c>
      <c r="D321" s="167">
        <v>55.0</v>
      </c>
      <c r="E321" s="96" t="s">
        <v>3574</v>
      </c>
      <c r="F321" s="168" t="s">
        <v>712</v>
      </c>
      <c r="G321" s="168" t="s">
        <v>1929</v>
      </c>
      <c r="H321" s="168" t="s">
        <v>3575</v>
      </c>
      <c r="I321" s="168" t="s">
        <v>3576</v>
      </c>
      <c r="J321" s="168" t="s">
        <v>3138</v>
      </c>
      <c r="K321" s="169" t="s">
        <v>416</v>
      </c>
      <c r="L321" s="170"/>
      <c r="M321" s="170"/>
      <c r="N321" s="189"/>
      <c r="O321" s="189"/>
      <c r="P321" s="180"/>
      <c r="Q321" s="180"/>
      <c r="R321" s="180"/>
      <c r="S321" s="180"/>
      <c r="T321" s="180"/>
      <c r="U321" s="180"/>
      <c r="V321" s="180"/>
      <c r="W321" s="180"/>
      <c r="X321" s="180"/>
      <c r="Y321" s="180"/>
      <c r="Z321" s="180"/>
      <c r="AA321" s="180"/>
      <c r="AB321" s="180"/>
      <c r="AC321" s="180"/>
    </row>
    <row r="322" ht="15.75" customHeight="1">
      <c r="A322" s="161">
        <v>320.0</v>
      </c>
      <c r="B322" s="167" t="s">
        <v>2032</v>
      </c>
      <c r="C322" s="160" t="s">
        <v>3577</v>
      </c>
      <c r="D322" s="167">
        <v>7.0</v>
      </c>
      <c r="E322" s="96" t="s">
        <v>3578</v>
      </c>
      <c r="F322" s="168" t="s">
        <v>3579</v>
      </c>
      <c r="G322" s="168" t="s">
        <v>3580</v>
      </c>
      <c r="H322" s="168" t="s">
        <v>3581</v>
      </c>
      <c r="I322" s="168" t="s">
        <v>1679</v>
      </c>
      <c r="J322" s="168" t="s">
        <v>3582</v>
      </c>
      <c r="K322" s="169" t="s">
        <v>1768</v>
      </c>
      <c r="L322" s="170"/>
      <c r="M322" s="170"/>
      <c r="N322" s="189"/>
      <c r="O322" s="189"/>
      <c r="P322" s="180"/>
      <c r="Q322" s="180"/>
      <c r="R322" s="180"/>
      <c r="S322" s="180"/>
      <c r="T322" s="180"/>
      <c r="U322" s="180"/>
      <c r="V322" s="180"/>
      <c r="W322" s="180"/>
      <c r="X322" s="180"/>
      <c r="Y322" s="180"/>
      <c r="Z322" s="180"/>
      <c r="AA322" s="180"/>
      <c r="AB322" s="180"/>
      <c r="AC322" s="180"/>
    </row>
    <row r="323" ht="15.75" customHeight="1">
      <c r="A323" s="161">
        <v>321.0</v>
      </c>
      <c r="B323" s="167" t="s">
        <v>2032</v>
      </c>
      <c r="C323" s="160" t="s">
        <v>3583</v>
      </c>
      <c r="D323" s="167">
        <v>23.0</v>
      </c>
      <c r="E323" s="96" t="s">
        <v>3584</v>
      </c>
      <c r="F323" s="168" t="s">
        <v>3585</v>
      </c>
      <c r="G323" s="168" t="s">
        <v>3003</v>
      </c>
      <c r="H323" s="168" t="s">
        <v>3586</v>
      </c>
      <c r="I323" s="168" t="s">
        <v>3212</v>
      </c>
      <c r="J323" s="168" t="s">
        <v>3211</v>
      </c>
      <c r="K323" s="169" t="s">
        <v>7</v>
      </c>
      <c r="L323" s="170"/>
      <c r="M323" s="170"/>
      <c r="N323" s="189"/>
      <c r="O323" s="189"/>
      <c r="P323" s="180"/>
      <c r="Q323" s="180"/>
      <c r="R323" s="180"/>
      <c r="S323" s="180"/>
      <c r="T323" s="180"/>
      <c r="U323" s="180"/>
      <c r="V323" s="180"/>
      <c r="W323" s="180"/>
      <c r="X323" s="180"/>
      <c r="Y323" s="180"/>
      <c r="Z323" s="180"/>
      <c r="AA323" s="180"/>
      <c r="AB323" s="180"/>
      <c r="AC323" s="180"/>
    </row>
    <row r="324" ht="15.75" customHeight="1">
      <c r="A324" s="161">
        <v>322.0</v>
      </c>
      <c r="B324" s="167" t="s">
        <v>2032</v>
      </c>
      <c r="C324" s="160" t="s">
        <v>3587</v>
      </c>
      <c r="D324" s="167">
        <v>8.0</v>
      </c>
      <c r="E324" s="96" t="s">
        <v>3588</v>
      </c>
      <c r="F324" s="168" t="s">
        <v>3589</v>
      </c>
      <c r="G324" s="168" t="s">
        <v>3590</v>
      </c>
      <c r="H324" s="168" t="s">
        <v>3591</v>
      </c>
      <c r="I324" s="168" t="s">
        <v>3592</v>
      </c>
      <c r="J324" s="168" t="s">
        <v>3593</v>
      </c>
      <c r="K324" s="77" t="s">
        <v>684</v>
      </c>
      <c r="L324" s="170"/>
      <c r="M324" s="170"/>
      <c r="N324" s="189"/>
      <c r="O324" s="189"/>
      <c r="P324" s="180"/>
      <c r="Q324" s="180"/>
      <c r="R324" s="180"/>
      <c r="S324" s="180"/>
      <c r="T324" s="180"/>
      <c r="U324" s="180"/>
      <c r="V324" s="180"/>
      <c r="W324" s="180"/>
      <c r="X324" s="180"/>
      <c r="Y324" s="180"/>
      <c r="Z324" s="180"/>
      <c r="AA324" s="180"/>
      <c r="AB324" s="180"/>
      <c r="AC324" s="180"/>
    </row>
    <row r="325" ht="15.75" customHeight="1">
      <c r="A325" s="161">
        <v>323.0</v>
      </c>
      <c r="B325" s="167" t="s">
        <v>2032</v>
      </c>
      <c r="C325" s="160" t="s">
        <v>3594</v>
      </c>
      <c r="D325" s="167">
        <v>33.0</v>
      </c>
      <c r="E325" s="96" t="s">
        <v>3595</v>
      </c>
      <c r="F325" s="168" t="s">
        <v>3566</v>
      </c>
      <c r="G325" s="168" t="s">
        <v>1728</v>
      </c>
      <c r="H325" s="168" t="s">
        <v>2944</v>
      </c>
      <c r="I325" s="168" t="s">
        <v>3596</v>
      </c>
      <c r="J325" s="168" t="s">
        <v>3597</v>
      </c>
      <c r="K325" s="169" t="s">
        <v>50</v>
      </c>
      <c r="L325" s="170"/>
      <c r="M325" s="170"/>
      <c r="N325" s="189"/>
      <c r="O325" s="189"/>
      <c r="P325" s="180"/>
      <c r="Q325" s="180"/>
      <c r="R325" s="180"/>
      <c r="S325" s="180"/>
      <c r="T325" s="180"/>
      <c r="U325" s="180"/>
      <c r="V325" s="180"/>
      <c r="W325" s="180"/>
      <c r="X325" s="180"/>
      <c r="Y325" s="180"/>
      <c r="Z325" s="180"/>
      <c r="AA325" s="180"/>
      <c r="AB325" s="180"/>
      <c r="AC325" s="180"/>
    </row>
    <row r="326" ht="15.75" customHeight="1">
      <c r="A326" s="161">
        <v>324.0</v>
      </c>
      <c r="B326" s="167" t="s">
        <v>2032</v>
      </c>
      <c r="C326" s="160" t="s">
        <v>3598</v>
      </c>
      <c r="D326" s="167">
        <v>83.0</v>
      </c>
      <c r="E326" s="96" t="s">
        <v>3599</v>
      </c>
      <c r="F326" s="168" t="s">
        <v>3600</v>
      </c>
      <c r="G326" s="168" t="s">
        <v>2342</v>
      </c>
      <c r="H326" s="168" t="s">
        <v>3088</v>
      </c>
      <c r="I326" s="168" t="s">
        <v>2343</v>
      </c>
      <c r="J326" s="168" t="s">
        <v>3249</v>
      </c>
      <c r="K326" s="169" t="s">
        <v>7</v>
      </c>
      <c r="L326" s="170"/>
      <c r="M326" s="170"/>
      <c r="N326" s="189"/>
      <c r="O326" s="189"/>
      <c r="P326" s="180"/>
      <c r="Q326" s="180"/>
      <c r="R326" s="180"/>
      <c r="S326" s="180"/>
      <c r="T326" s="180"/>
      <c r="U326" s="180"/>
      <c r="V326" s="180"/>
      <c r="W326" s="180"/>
      <c r="X326" s="180"/>
      <c r="Y326" s="180"/>
      <c r="Z326" s="180"/>
      <c r="AA326" s="180"/>
      <c r="AB326" s="180"/>
      <c r="AC326" s="180"/>
    </row>
    <row r="327" ht="15.75" customHeight="1">
      <c r="A327" s="161">
        <v>325.0</v>
      </c>
      <c r="B327" s="167" t="s">
        <v>2032</v>
      </c>
      <c r="C327" s="160" t="s">
        <v>3601</v>
      </c>
      <c r="D327" s="167">
        <v>158.0</v>
      </c>
      <c r="E327" s="96" t="s">
        <v>3602</v>
      </c>
      <c r="F327" s="168" t="s">
        <v>3603</v>
      </c>
      <c r="G327" s="168" t="s">
        <v>3305</v>
      </c>
      <c r="H327" s="168" t="s">
        <v>2697</v>
      </c>
      <c r="I327" s="168" t="s">
        <v>3604</v>
      </c>
      <c r="J327" s="168" t="s">
        <v>3605</v>
      </c>
      <c r="K327" s="169" t="s">
        <v>480</v>
      </c>
      <c r="L327" s="170"/>
      <c r="M327" s="170"/>
      <c r="N327" s="189"/>
      <c r="O327" s="189"/>
      <c r="P327" s="180"/>
      <c r="Q327" s="180"/>
      <c r="R327" s="180"/>
      <c r="S327" s="180"/>
      <c r="T327" s="180"/>
      <c r="U327" s="180"/>
      <c r="V327" s="180"/>
      <c r="W327" s="180"/>
      <c r="X327" s="180"/>
      <c r="Y327" s="180"/>
      <c r="Z327" s="180"/>
      <c r="AA327" s="180"/>
      <c r="AB327" s="180"/>
      <c r="AC327" s="180"/>
    </row>
    <row r="328" ht="15.75" customHeight="1">
      <c r="A328" s="161">
        <v>326.0</v>
      </c>
      <c r="B328" s="167" t="s">
        <v>2032</v>
      </c>
      <c r="C328" s="160" t="s">
        <v>3606</v>
      </c>
      <c r="D328" s="167">
        <v>41.0</v>
      </c>
      <c r="E328" s="96" t="s">
        <v>3607</v>
      </c>
      <c r="F328" s="168" t="s">
        <v>2943</v>
      </c>
      <c r="G328" s="168" t="s">
        <v>3608</v>
      </c>
      <c r="H328" s="168" t="s">
        <v>2945</v>
      </c>
      <c r="I328" s="168" t="s">
        <v>3609</v>
      </c>
      <c r="J328" s="168" t="s">
        <v>3610</v>
      </c>
      <c r="K328" s="169" t="s">
        <v>50</v>
      </c>
      <c r="L328" s="170"/>
      <c r="M328" s="170"/>
      <c r="N328" s="189"/>
      <c r="O328" s="189"/>
      <c r="P328" s="180"/>
      <c r="Q328" s="180"/>
      <c r="R328" s="180"/>
      <c r="S328" s="180"/>
      <c r="T328" s="180"/>
      <c r="U328" s="180"/>
      <c r="V328" s="180"/>
      <c r="W328" s="180"/>
      <c r="X328" s="180"/>
      <c r="Y328" s="180"/>
      <c r="Z328" s="180"/>
      <c r="AA328" s="180"/>
      <c r="AB328" s="180"/>
      <c r="AC328" s="180"/>
    </row>
    <row r="329" ht="15.75" customHeight="1">
      <c r="A329" s="161">
        <v>327.0</v>
      </c>
      <c r="B329" s="167" t="s">
        <v>2032</v>
      </c>
      <c r="C329" s="160" t="s">
        <v>3611</v>
      </c>
      <c r="D329" s="167">
        <v>2.0</v>
      </c>
      <c r="E329" s="96" t="s">
        <v>3612</v>
      </c>
      <c r="F329" s="168" t="s">
        <v>1629</v>
      </c>
      <c r="G329" s="160"/>
      <c r="H329" s="160"/>
      <c r="I329" s="160"/>
      <c r="J329" s="160"/>
      <c r="K329" s="169" t="s">
        <v>269</v>
      </c>
      <c r="L329" s="170"/>
      <c r="M329" s="170"/>
      <c r="N329" s="189"/>
      <c r="O329" s="189"/>
      <c r="P329" s="180"/>
      <c r="Q329" s="180"/>
      <c r="R329" s="180"/>
      <c r="S329" s="180"/>
      <c r="T329" s="180"/>
      <c r="U329" s="180"/>
      <c r="V329" s="180"/>
      <c r="W329" s="180"/>
      <c r="X329" s="180"/>
      <c r="Y329" s="180"/>
      <c r="Z329" s="180"/>
      <c r="AA329" s="180"/>
      <c r="AB329" s="180"/>
      <c r="AC329" s="180"/>
    </row>
    <row r="330" ht="15.75" customHeight="1">
      <c r="A330" s="161">
        <v>328.0</v>
      </c>
      <c r="B330" s="167" t="s">
        <v>2032</v>
      </c>
      <c r="C330" s="160" t="s">
        <v>3613</v>
      </c>
      <c r="D330" s="167">
        <v>2.0</v>
      </c>
      <c r="E330" s="96" t="s">
        <v>3614</v>
      </c>
      <c r="F330" s="168" t="s">
        <v>3615</v>
      </c>
      <c r="G330" s="168" t="s">
        <v>3616</v>
      </c>
      <c r="H330" s="160"/>
      <c r="I330" s="160"/>
      <c r="J330" s="160"/>
      <c r="K330" s="77" t="s">
        <v>3617</v>
      </c>
      <c r="L330" s="170"/>
      <c r="M330" s="170"/>
      <c r="N330" s="189"/>
      <c r="O330" s="189"/>
      <c r="P330" s="180"/>
      <c r="Q330" s="180"/>
      <c r="R330" s="180"/>
      <c r="S330" s="180"/>
      <c r="T330" s="180"/>
      <c r="U330" s="180"/>
      <c r="V330" s="180"/>
      <c r="W330" s="180"/>
      <c r="X330" s="180"/>
      <c r="Y330" s="180"/>
      <c r="Z330" s="180"/>
      <c r="AA330" s="180"/>
      <c r="AB330" s="180"/>
      <c r="AC330" s="180"/>
    </row>
    <row r="331" ht="15.75" customHeight="1">
      <c r="A331" s="161">
        <v>329.0</v>
      </c>
      <c r="B331" s="167" t="s">
        <v>2032</v>
      </c>
      <c r="C331" s="160" t="s">
        <v>3618</v>
      </c>
      <c r="D331" s="167">
        <v>3.0</v>
      </c>
      <c r="E331" s="96" t="s">
        <v>3619</v>
      </c>
      <c r="F331" s="168" t="s">
        <v>3620</v>
      </c>
      <c r="G331" s="168" t="s">
        <v>382</v>
      </c>
      <c r="H331" s="168" t="s">
        <v>3621</v>
      </c>
      <c r="I331" s="160"/>
      <c r="J331" s="160"/>
      <c r="K331" s="169" t="s">
        <v>727</v>
      </c>
      <c r="L331" s="170"/>
      <c r="M331" s="170"/>
      <c r="N331" s="189"/>
      <c r="O331" s="189"/>
      <c r="P331" s="180"/>
      <c r="Q331" s="180"/>
      <c r="R331" s="180"/>
      <c r="S331" s="180"/>
      <c r="T331" s="180"/>
      <c r="U331" s="180"/>
      <c r="V331" s="180"/>
      <c r="W331" s="180"/>
      <c r="X331" s="180"/>
      <c r="Y331" s="180"/>
      <c r="Z331" s="180"/>
      <c r="AA331" s="180"/>
      <c r="AB331" s="180"/>
      <c r="AC331" s="180"/>
    </row>
    <row r="332" ht="15.75" customHeight="1">
      <c r="A332" s="161">
        <v>330.0</v>
      </c>
      <c r="B332" s="167" t="s">
        <v>2032</v>
      </c>
      <c r="C332" s="160" t="s">
        <v>3622</v>
      </c>
      <c r="D332" s="167">
        <v>6.0</v>
      </c>
      <c r="E332" s="96" t="s">
        <v>3623</v>
      </c>
      <c r="F332" s="168" t="s">
        <v>3135</v>
      </c>
      <c r="G332" s="168" t="s">
        <v>3624</v>
      </c>
      <c r="H332" s="168" t="s">
        <v>2691</v>
      </c>
      <c r="I332" s="168" t="s">
        <v>3403</v>
      </c>
      <c r="J332" s="168" t="s">
        <v>3514</v>
      </c>
      <c r="K332" s="77" t="s">
        <v>416</v>
      </c>
      <c r="L332" s="170"/>
      <c r="M332" s="170"/>
      <c r="N332" s="189"/>
      <c r="O332" s="189"/>
      <c r="P332" s="180"/>
      <c r="Q332" s="180"/>
      <c r="R332" s="180"/>
      <c r="S332" s="180"/>
      <c r="T332" s="180"/>
      <c r="U332" s="180"/>
      <c r="V332" s="180"/>
      <c r="W332" s="180"/>
      <c r="X332" s="180"/>
      <c r="Y332" s="180"/>
      <c r="Z332" s="180"/>
      <c r="AA332" s="180"/>
      <c r="AB332" s="180"/>
      <c r="AC332" s="180"/>
    </row>
    <row r="333" ht="15.75" customHeight="1">
      <c r="A333" s="67">
        <v>331.0</v>
      </c>
      <c r="B333" s="73" t="s">
        <v>2032</v>
      </c>
      <c r="C333" s="72" t="s">
        <v>3625</v>
      </c>
      <c r="D333" s="73">
        <v>5.0</v>
      </c>
      <c r="E333" s="98" t="s">
        <v>3626</v>
      </c>
      <c r="F333" s="75" t="s">
        <v>3627</v>
      </c>
      <c r="G333" s="75" t="s">
        <v>2214</v>
      </c>
      <c r="H333" s="75" t="s">
        <v>2943</v>
      </c>
      <c r="I333" s="75" t="s">
        <v>3303</v>
      </c>
      <c r="J333" s="75" t="s">
        <v>2945</v>
      </c>
      <c r="K333" s="77" t="s">
        <v>480</v>
      </c>
      <c r="L333" s="54"/>
      <c r="M333" s="54"/>
      <c r="N333" s="105"/>
      <c r="O333" s="105"/>
      <c r="P333" s="180"/>
      <c r="Q333" s="180"/>
      <c r="R333" s="180"/>
      <c r="S333" s="180"/>
      <c r="T333" s="180"/>
      <c r="U333" s="180"/>
      <c r="V333" s="180"/>
      <c r="W333" s="180"/>
      <c r="X333" s="180"/>
      <c r="Y333" s="180"/>
      <c r="Z333" s="180"/>
      <c r="AA333" s="180"/>
      <c r="AB333" s="180"/>
      <c r="AC333" s="180"/>
    </row>
    <row r="334" ht="15.75" customHeight="1">
      <c r="A334" s="161">
        <v>332.0</v>
      </c>
      <c r="B334" s="167" t="s">
        <v>2032</v>
      </c>
      <c r="C334" s="160" t="s">
        <v>3628</v>
      </c>
      <c r="D334" s="167">
        <v>449.0</v>
      </c>
      <c r="E334" s="96" t="s">
        <v>3629</v>
      </c>
      <c r="F334" s="168" t="s">
        <v>3630</v>
      </c>
      <c r="G334" s="168" t="s">
        <v>3631</v>
      </c>
      <c r="H334" s="168" t="s">
        <v>3632</v>
      </c>
      <c r="I334" s="168" t="s">
        <v>2511</v>
      </c>
      <c r="J334" s="168" t="s">
        <v>2270</v>
      </c>
      <c r="K334" s="169" t="s">
        <v>1485</v>
      </c>
      <c r="L334" s="170"/>
      <c r="M334" s="170"/>
      <c r="N334" s="189"/>
      <c r="O334" s="189"/>
      <c r="P334" s="180"/>
      <c r="Q334" s="180"/>
      <c r="R334" s="180"/>
      <c r="S334" s="180"/>
      <c r="T334" s="180"/>
      <c r="U334" s="180"/>
      <c r="V334" s="180"/>
      <c r="W334" s="180"/>
      <c r="X334" s="180"/>
      <c r="Y334" s="180"/>
      <c r="Z334" s="180"/>
      <c r="AA334" s="180"/>
      <c r="AB334" s="180"/>
      <c r="AC334" s="180"/>
    </row>
    <row r="335" ht="15.75" customHeight="1">
      <c r="A335" s="161">
        <v>333.0</v>
      </c>
      <c r="B335" s="167" t="s">
        <v>2032</v>
      </c>
      <c r="C335" s="160" t="s">
        <v>3633</v>
      </c>
      <c r="D335" s="167">
        <v>10.0</v>
      </c>
      <c r="E335" s="96" t="s">
        <v>3634</v>
      </c>
      <c r="F335" s="168" t="s">
        <v>3635</v>
      </c>
      <c r="G335" s="168" t="s">
        <v>3260</v>
      </c>
      <c r="H335" s="168" t="s">
        <v>2745</v>
      </c>
      <c r="I335" s="168" t="s">
        <v>3636</v>
      </c>
      <c r="J335" s="168" t="s">
        <v>2691</v>
      </c>
      <c r="K335" s="169" t="s">
        <v>1485</v>
      </c>
      <c r="L335" s="170"/>
      <c r="M335" s="170"/>
      <c r="N335" s="189"/>
      <c r="O335" s="189"/>
      <c r="P335" s="180"/>
      <c r="Q335" s="180"/>
      <c r="R335" s="180"/>
      <c r="S335" s="180"/>
      <c r="T335" s="180"/>
      <c r="U335" s="180"/>
      <c r="V335" s="180"/>
      <c r="W335" s="180"/>
      <c r="X335" s="180"/>
      <c r="Y335" s="180"/>
      <c r="Z335" s="180"/>
      <c r="AA335" s="180"/>
      <c r="AB335" s="180"/>
      <c r="AC335" s="180"/>
    </row>
    <row r="336" ht="15.75" customHeight="1">
      <c r="A336" s="161">
        <v>334.0</v>
      </c>
      <c r="B336" s="167" t="s">
        <v>2032</v>
      </c>
      <c r="C336" s="160" t="s">
        <v>3637</v>
      </c>
      <c r="D336" s="167">
        <v>7.0</v>
      </c>
      <c r="E336" s="96" t="s">
        <v>3638</v>
      </c>
      <c r="F336" s="168" t="s">
        <v>3639</v>
      </c>
      <c r="G336" s="168" t="s">
        <v>3548</v>
      </c>
      <c r="H336" s="168" t="s">
        <v>3640</v>
      </c>
      <c r="I336" s="168" t="s">
        <v>3273</v>
      </c>
      <c r="J336" s="168" t="s">
        <v>3546</v>
      </c>
      <c r="K336" s="77" t="s">
        <v>684</v>
      </c>
      <c r="L336" s="170"/>
      <c r="M336" s="170"/>
      <c r="N336" s="189"/>
      <c r="O336" s="189"/>
      <c r="P336" s="180"/>
      <c r="Q336" s="180"/>
      <c r="R336" s="180"/>
      <c r="S336" s="180"/>
      <c r="T336" s="180"/>
      <c r="U336" s="180"/>
      <c r="V336" s="180"/>
      <c r="W336" s="180"/>
      <c r="X336" s="180"/>
      <c r="Y336" s="180"/>
      <c r="Z336" s="180"/>
      <c r="AA336" s="180"/>
      <c r="AB336" s="180"/>
      <c r="AC336" s="180"/>
    </row>
    <row r="337" ht="15.75" customHeight="1">
      <c r="A337" s="161">
        <v>335.0</v>
      </c>
      <c r="B337" s="167" t="s">
        <v>2032</v>
      </c>
      <c r="C337" s="160" t="s">
        <v>3641</v>
      </c>
      <c r="D337" s="167">
        <v>111.0</v>
      </c>
      <c r="E337" s="96" t="s">
        <v>3642</v>
      </c>
      <c r="F337" s="168" t="s">
        <v>2806</v>
      </c>
      <c r="G337" s="168" t="s">
        <v>3643</v>
      </c>
      <c r="H337" s="168" t="s">
        <v>2807</v>
      </c>
      <c r="I337" s="168" t="s">
        <v>3527</v>
      </c>
      <c r="J337" s="168" t="s">
        <v>3644</v>
      </c>
      <c r="K337" s="169" t="s">
        <v>7</v>
      </c>
      <c r="L337" s="170"/>
      <c r="M337" s="170"/>
      <c r="N337" s="189"/>
      <c r="O337" s="189"/>
      <c r="P337" s="180"/>
      <c r="Q337" s="180"/>
      <c r="R337" s="180"/>
      <c r="S337" s="180"/>
      <c r="T337" s="180"/>
      <c r="U337" s="180"/>
      <c r="V337" s="180"/>
      <c r="W337" s="180"/>
      <c r="X337" s="180"/>
      <c r="Y337" s="180"/>
      <c r="Z337" s="180"/>
      <c r="AA337" s="180"/>
      <c r="AB337" s="180"/>
      <c r="AC337" s="180"/>
    </row>
    <row r="338" ht="15.75" customHeight="1">
      <c r="A338" s="161">
        <v>336.0</v>
      </c>
      <c r="B338" s="167" t="s">
        <v>2032</v>
      </c>
      <c r="C338" s="160" t="s">
        <v>3645</v>
      </c>
      <c r="D338" s="167">
        <v>403.0</v>
      </c>
      <c r="E338" s="96" t="s">
        <v>1311</v>
      </c>
      <c r="F338" s="168" t="s">
        <v>3323</v>
      </c>
      <c r="G338" s="168" t="s">
        <v>3646</v>
      </c>
      <c r="H338" s="168" t="s">
        <v>1928</v>
      </c>
      <c r="I338" s="168" t="s">
        <v>3647</v>
      </c>
      <c r="J338" s="168" t="s">
        <v>3648</v>
      </c>
      <c r="K338" s="169" t="s">
        <v>1768</v>
      </c>
      <c r="L338" s="170"/>
      <c r="M338" s="170"/>
      <c r="N338" s="189"/>
      <c r="O338" s="189"/>
      <c r="P338" s="180"/>
      <c r="Q338" s="180"/>
      <c r="R338" s="180"/>
      <c r="S338" s="180"/>
      <c r="T338" s="180"/>
      <c r="U338" s="180"/>
      <c r="V338" s="180"/>
      <c r="W338" s="180"/>
      <c r="X338" s="180"/>
      <c r="Y338" s="180"/>
      <c r="Z338" s="180"/>
      <c r="AA338" s="180"/>
      <c r="AB338" s="180"/>
      <c r="AC338" s="180"/>
    </row>
    <row r="339" ht="15.75" customHeight="1">
      <c r="A339" s="161">
        <v>337.0</v>
      </c>
      <c r="B339" s="167" t="s">
        <v>2032</v>
      </c>
      <c r="C339" s="160" t="s">
        <v>3649</v>
      </c>
      <c r="D339" s="167">
        <v>2.0</v>
      </c>
      <c r="E339" s="96" t="s">
        <v>3650</v>
      </c>
      <c r="F339" s="168" t="s">
        <v>2748</v>
      </c>
      <c r="G339" s="168" t="s">
        <v>3138</v>
      </c>
      <c r="H339" s="160"/>
      <c r="I339" s="160"/>
      <c r="J339" s="160"/>
      <c r="K339" s="169" t="s">
        <v>1768</v>
      </c>
      <c r="L339" s="170"/>
      <c r="M339" s="170"/>
      <c r="N339" s="189"/>
      <c r="O339" s="189"/>
      <c r="P339" s="180"/>
      <c r="Q339" s="180"/>
      <c r="R339" s="180"/>
      <c r="S339" s="180"/>
      <c r="T339" s="180"/>
      <c r="U339" s="180"/>
      <c r="V339" s="180"/>
      <c r="W339" s="180"/>
      <c r="X339" s="180"/>
      <c r="Y339" s="180"/>
      <c r="Z339" s="180"/>
      <c r="AA339" s="180"/>
      <c r="AB339" s="180"/>
      <c r="AC339" s="180"/>
    </row>
    <row r="340" ht="15.75" customHeight="1">
      <c r="A340" s="67">
        <v>338.0</v>
      </c>
      <c r="B340" s="73" t="s">
        <v>2032</v>
      </c>
      <c r="C340" s="72" t="s">
        <v>3651</v>
      </c>
      <c r="D340" s="73">
        <v>61.0</v>
      </c>
      <c r="E340" s="98" t="s">
        <v>3652</v>
      </c>
      <c r="F340" s="75" t="s">
        <v>3653</v>
      </c>
      <c r="G340" s="75" t="s">
        <v>643</v>
      </c>
      <c r="H340" s="75" t="s">
        <v>3654</v>
      </c>
      <c r="I340" s="75" t="s">
        <v>3655</v>
      </c>
      <c r="J340" s="75" t="s">
        <v>2358</v>
      </c>
      <c r="K340" s="77" t="s">
        <v>1485</v>
      </c>
      <c r="L340" s="54"/>
      <c r="M340" s="54"/>
      <c r="N340" s="105"/>
      <c r="O340" s="105"/>
      <c r="P340" s="180"/>
      <c r="Q340" s="180"/>
      <c r="R340" s="180"/>
      <c r="S340" s="180"/>
      <c r="T340" s="180"/>
      <c r="U340" s="180"/>
      <c r="V340" s="180"/>
      <c r="W340" s="180"/>
      <c r="X340" s="180"/>
      <c r="Y340" s="180"/>
      <c r="Z340" s="180"/>
      <c r="AA340" s="180"/>
      <c r="AB340" s="180"/>
      <c r="AC340" s="180"/>
    </row>
    <row r="341" ht="15.75" customHeight="1">
      <c r="A341" s="161">
        <v>339.0</v>
      </c>
      <c r="B341" s="167" t="s">
        <v>2032</v>
      </c>
      <c r="C341" s="160" t="s">
        <v>3656</v>
      </c>
      <c r="D341" s="167">
        <v>2.0</v>
      </c>
      <c r="E341" s="96" t="s">
        <v>3657</v>
      </c>
      <c r="F341" s="168" t="s">
        <v>3658</v>
      </c>
      <c r="G341" s="168" t="s">
        <v>3659</v>
      </c>
      <c r="H341" s="160"/>
      <c r="I341" s="160"/>
      <c r="J341" s="160"/>
      <c r="K341" s="169" t="s">
        <v>727</v>
      </c>
      <c r="L341" s="170"/>
      <c r="M341" s="170"/>
      <c r="N341" s="189"/>
      <c r="O341" s="189"/>
      <c r="P341" s="180"/>
      <c r="Q341" s="180"/>
      <c r="R341" s="180"/>
      <c r="S341" s="180"/>
      <c r="T341" s="180"/>
      <c r="U341" s="180"/>
      <c r="V341" s="180"/>
      <c r="W341" s="180"/>
      <c r="X341" s="180"/>
      <c r="Y341" s="180"/>
      <c r="Z341" s="180"/>
      <c r="AA341" s="180"/>
      <c r="AB341" s="180"/>
      <c r="AC341" s="180"/>
    </row>
    <row r="342" ht="15.75" customHeight="1">
      <c r="A342" s="161">
        <v>340.0</v>
      </c>
      <c r="B342" s="167" t="s">
        <v>2032</v>
      </c>
      <c r="C342" s="160" t="s">
        <v>3660</v>
      </c>
      <c r="D342" s="167">
        <v>4.0</v>
      </c>
      <c r="E342" s="96" t="s">
        <v>3661</v>
      </c>
      <c r="F342" s="168" t="s">
        <v>3662</v>
      </c>
      <c r="G342" s="168" t="s">
        <v>3171</v>
      </c>
      <c r="H342" s="160"/>
      <c r="I342" s="160"/>
      <c r="J342" s="160"/>
      <c r="K342" s="169" t="s">
        <v>7</v>
      </c>
      <c r="L342" s="170"/>
      <c r="M342" s="170"/>
      <c r="N342" s="189"/>
      <c r="O342" s="189"/>
      <c r="P342" s="180"/>
      <c r="Q342" s="180"/>
      <c r="R342" s="180"/>
      <c r="S342" s="180"/>
      <c r="T342" s="180"/>
      <c r="U342" s="180"/>
      <c r="V342" s="180"/>
      <c r="W342" s="180"/>
      <c r="X342" s="180"/>
      <c r="Y342" s="180"/>
      <c r="Z342" s="180"/>
      <c r="AA342" s="180"/>
      <c r="AB342" s="180"/>
      <c r="AC342" s="180"/>
    </row>
    <row r="343" ht="15.75" customHeight="1">
      <c r="A343" s="67">
        <v>341.0</v>
      </c>
      <c r="B343" s="73" t="s">
        <v>2032</v>
      </c>
      <c r="C343" s="72" t="s">
        <v>3663</v>
      </c>
      <c r="D343" s="73">
        <v>8.0</v>
      </c>
      <c r="E343" s="98" t="s">
        <v>3664</v>
      </c>
      <c r="F343" s="75" t="s">
        <v>3665</v>
      </c>
      <c r="G343" s="75" t="s">
        <v>3610</v>
      </c>
      <c r="H343" s="75" t="s">
        <v>3609</v>
      </c>
      <c r="I343" s="75" t="s">
        <v>3666</v>
      </c>
      <c r="J343" s="75" t="s">
        <v>3667</v>
      </c>
      <c r="K343" s="77" t="s">
        <v>50</v>
      </c>
      <c r="L343" s="54"/>
      <c r="M343" s="54"/>
      <c r="N343" s="105"/>
      <c r="O343" s="105"/>
      <c r="P343" s="180"/>
      <c r="Q343" s="180"/>
      <c r="R343" s="180"/>
      <c r="S343" s="180"/>
      <c r="T343" s="180"/>
      <c r="U343" s="180"/>
      <c r="V343" s="180"/>
      <c r="W343" s="180"/>
      <c r="X343" s="180"/>
      <c r="Y343" s="180"/>
      <c r="Z343" s="180"/>
      <c r="AA343" s="180"/>
      <c r="AB343" s="180"/>
      <c r="AC343" s="180"/>
    </row>
    <row r="344" ht="15.75" customHeight="1">
      <c r="A344" s="161">
        <v>342.0</v>
      </c>
      <c r="B344" s="167" t="s">
        <v>2032</v>
      </c>
      <c r="C344" s="160" t="s">
        <v>3668</v>
      </c>
      <c r="D344" s="167">
        <v>19.0</v>
      </c>
      <c r="E344" s="96" t="s">
        <v>3669</v>
      </c>
      <c r="F344" s="168" t="s">
        <v>2197</v>
      </c>
      <c r="G344" s="168" t="s">
        <v>1196</v>
      </c>
      <c r="H344" s="168" t="s">
        <v>942</v>
      </c>
      <c r="I344" s="168" t="s">
        <v>2196</v>
      </c>
      <c r="J344" s="168" t="s">
        <v>3670</v>
      </c>
      <c r="K344" s="77" t="s">
        <v>1199</v>
      </c>
      <c r="L344" s="170"/>
      <c r="M344" s="170"/>
      <c r="N344" s="189"/>
      <c r="O344" s="189"/>
      <c r="P344" s="180"/>
      <c r="Q344" s="180"/>
      <c r="R344" s="180"/>
      <c r="S344" s="180"/>
      <c r="T344" s="180"/>
      <c r="U344" s="180"/>
      <c r="V344" s="180"/>
      <c r="W344" s="180"/>
      <c r="X344" s="180"/>
      <c r="Y344" s="180"/>
      <c r="Z344" s="180"/>
      <c r="AA344" s="180"/>
      <c r="AB344" s="180"/>
      <c r="AC344" s="180"/>
    </row>
    <row r="345" ht="15.75" customHeight="1">
      <c r="A345" s="161">
        <v>343.0</v>
      </c>
      <c r="B345" s="167" t="s">
        <v>2032</v>
      </c>
      <c r="C345" s="160" t="s">
        <v>3671</v>
      </c>
      <c r="D345" s="167">
        <v>21.0</v>
      </c>
      <c r="E345" s="96" t="s">
        <v>3672</v>
      </c>
      <c r="F345" s="168" t="s">
        <v>3673</v>
      </c>
      <c r="G345" s="168" t="s">
        <v>2256</v>
      </c>
      <c r="H345" s="168" t="s">
        <v>3674</v>
      </c>
      <c r="I345" s="168" t="s">
        <v>3018</v>
      </c>
      <c r="J345" s="168" t="s">
        <v>713</v>
      </c>
      <c r="K345" s="169" t="s">
        <v>269</v>
      </c>
      <c r="L345" s="170"/>
      <c r="M345" s="170"/>
      <c r="N345" s="189"/>
      <c r="O345" s="189"/>
      <c r="P345" s="180"/>
      <c r="Q345" s="180"/>
      <c r="R345" s="180"/>
      <c r="S345" s="180"/>
      <c r="T345" s="180"/>
      <c r="U345" s="180"/>
      <c r="V345" s="180"/>
      <c r="W345" s="180"/>
      <c r="X345" s="180"/>
      <c r="Y345" s="180"/>
      <c r="Z345" s="180"/>
      <c r="AA345" s="180"/>
      <c r="AB345" s="180"/>
      <c r="AC345" s="180"/>
    </row>
    <row r="346" ht="15.75" customHeight="1">
      <c r="A346" s="67">
        <v>344.0</v>
      </c>
      <c r="B346" s="73" t="s">
        <v>2032</v>
      </c>
      <c r="C346" s="72" t="s">
        <v>3675</v>
      </c>
      <c r="D346" s="73">
        <v>9.0</v>
      </c>
      <c r="E346" s="98" t="s">
        <v>3676</v>
      </c>
      <c r="F346" s="75" t="s">
        <v>1783</v>
      </c>
      <c r="G346" s="75" t="s">
        <v>713</v>
      </c>
      <c r="H346" s="75" t="s">
        <v>2644</v>
      </c>
      <c r="I346" s="75" t="s">
        <v>3018</v>
      </c>
      <c r="J346" s="75" t="s">
        <v>2111</v>
      </c>
      <c r="K346" s="77" t="s">
        <v>416</v>
      </c>
      <c r="L346" s="54"/>
      <c r="M346" s="54"/>
      <c r="N346" s="105"/>
      <c r="O346" s="105"/>
      <c r="P346" s="180"/>
      <c r="Q346" s="180"/>
      <c r="R346" s="180"/>
      <c r="S346" s="180"/>
      <c r="T346" s="180"/>
      <c r="U346" s="180"/>
      <c r="V346" s="180"/>
      <c r="W346" s="180"/>
      <c r="X346" s="180"/>
      <c r="Y346" s="180"/>
      <c r="Z346" s="180"/>
      <c r="AA346" s="180"/>
      <c r="AB346" s="180"/>
      <c r="AC346" s="180"/>
    </row>
    <row r="347" ht="15.75" customHeight="1">
      <c r="A347" s="67">
        <v>345.0</v>
      </c>
      <c r="B347" s="73" t="s">
        <v>2032</v>
      </c>
      <c r="C347" s="72" t="s">
        <v>3677</v>
      </c>
      <c r="D347" s="73">
        <v>28.0</v>
      </c>
      <c r="E347" s="98" t="s">
        <v>3678</v>
      </c>
      <c r="F347" s="75" t="s">
        <v>3679</v>
      </c>
      <c r="G347" s="75" t="s">
        <v>3680</v>
      </c>
      <c r="H347" s="75" t="s">
        <v>3465</v>
      </c>
      <c r="I347" s="75" t="s">
        <v>3681</v>
      </c>
      <c r="J347" s="75" t="s">
        <v>3682</v>
      </c>
      <c r="K347" s="77" t="s">
        <v>480</v>
      </c>
      <c r="L347" s="54"/>
      <c r="M347" s="54"/>
      <c r="N347" s="105"/>
      <c r="O347" s="105"/>
      <c r="P347" s="180"/>
      <c r="Q347" s="180"/>
      <c r="R347" s="180"/>
      <c r="S347" s="180"/>
      <c r="T347" s="180"/>
      <c r="U347" s="180"/>
      <c r="V347" s="180"/>
      <c r="W347" s="180"/>
      <c r="X347" s="180"/>
      <c r="Y347" s="180"/>
      <c r="Z347" s="180"/>
      <c r="AA347" s="180"/>
      <c r="AB347" s="180"/>
      <c r="AC347" s="180"/>
    </row>
    <row r="348" ht="15.75" customHeight="1">
      <c r="A348" s="161">
        <v>346.0</v>
      </c>
      <c r="B348" s="167" t="s">
        <v>2032</v>
      </c>
      <c r="C348" s="160" t="s">
        <v>3683</v>
      </c>
      <c r="D348" s="167">
        <v>14.0</v>
      </c>
      <c r="E348" s="96" t="s">
        <v>3684</v>
      </c>
      <c r="F348" s="168" t="s">
        <v>2748</v>
      </c>
      <c r="G348" s="168" t="s">
        <v>3624</v>
      </c>
      <c r="H348" s="168" t="s">
        <v>1435</v>
      </c>
      <c r="I348" s="168" t="s">
        <v>2331</v>
      </c>
      <c r="J348" s="168" t="s">
        <v>1432</v>
      </c>
      <c r="K348" s="169" t="s">
        <v>416</v>
      </c>
      <c r="L348" s="170"/>
      <c r="M348" s="170"/>
      <c r="N348" s="189"/>
      <c r="O348" s="189"/>
      <c r="P348" s="180"/>
      <c r="Q348" s="180"/>
      <c r="R348" s="180"/>
      <c r="S348" s="180"/>
      <c r="T348" s="180"/>
      <c r="U348" s="180"/>
      <c r="V348" s="180"/>
      <c r="W348" s="180"/>
      <c r="X348" s="180"/>
      <c r="Y348" s="180"/>
      <c r="Z348" s="180"/>
      <c r="AA348" s="180"/>
      <c r="AB348" s="180"/>
      <c r="AC348" s="180"/>
    </row>
    <row r="349" ht="15.75" customHeight="1">
      <c r="A349" s="161">
        <v>347.0</v>
      </c>
      <c r="B349" s="167" t="s">
        <v>2032</v>
      </c>
      <c r="C349" s="160" t="s">
        <v>3685</v>
      </c>
      <c r="D349" s="167">
        <v>47.0</v>
      </c>
      <c r="E349" s="96" t="s">
        <v>3686</v>
      </c>
      <c r="F349" s="168" t="s">
        <v>3575</v>
      </c>
      <c r="G349" s="168" t="s">
        <v>801</v>
      </c>
      <c r="H349" s="168" t="s">
        <v>2583</v>
      </c>
      <c r="I349" s="168" t="s">
        <v>952</v>
      </c>
      <c r="J349" s="168" t="s">
        <v>2267</v>
      </c>
      <c r="K349" s="169" t="s">
        <v>416</v>
      </c>
      <c r="L349" s="170"/>
      <c r="M349" s="170"/>
      <c r="N349" s="189"/>
      <c r="O349" s="189"/>
      <c r="P349" s="180"/>
      <c r="Q349" s="180"/>
      <c r="R349" s="180"/>
      <c r="S349" s="180"/>
      <c r="T349" s="180"/>
      <c r="U349" s="180"/>
      <c r="V349" s="180"/>
      <c r="W349" s="180"/>
      <c r="X349" s="180"/>
      <c r="Y349" s="180"/>
      <c r="Z349" s="180"/>
      <c r="AA349" s="180"/>
      <c r="AB349" s="180"/>
      <c r="AC349" s="180"/>
    </row>
    <row r="350" ht="15.75" customHeight="1">
      <c r="A350" s="161">
        <v>348.0</v>
      </c>
      <c r="B350" s="167" t="s">
        <v>2032</v>
      </c>
      <c r="C350" s="160" t="s">
        <v>3687</v>
      </c>
      <c r="D350" s="167">
        <v>21.0</v>
      </c>
      <c r="E350" s="96" t="s">
        <v>3688</v>
      </c>
      <c r="F350" s="168" t="s">
        <v>3689</v>
      </c>
      <c r="G350" s="168" t="s">
        <v>2076</v>
      </c>
      <c r="H350" s="168" t="s">
        <v>2077</v>
      </c>
      <c r="I350" s="168" t="s">
        <v>1135</v>
      </c>
      <c r="J350" s="168" t="s">
        <v>2079</v>
      </c>
      <c r="K350" s="169" t="s">
        <v>1192</v>
      </c>
      <c r="L350" s="170"/>
      <c r="M350" s="170"/>
      <c r="N350" s="189"/>
      <c r="O350" s="189"/>
      <c r="P350" s="180"/>
      <c r="Q350" s="180"/>
      <c r="R350" s="180"/>
      <c r="S350" s="180"/>
      <c r="T350" s="180"/>
      <c r="U350" s="180"/>
      <c r="V350" s="180"/>
      <c r="W350" s="180"/>
      <c r="X350" s="180"/>
      <c r="Y350" s="180"/>
      <c r="Z350" s="180"/>
      <c r="AA350" s="180"/>
      <c r="AB350" s="180"/>
      <c r="AC350" s="180"/>
    </row>
    <row r="351" ht="15.75" customHeight="1">
      <c r="A351" s="161">
        <v>349.0</v>
      </c>
      <c r="B351" s="167" t="s">
        <v>2032</v>
      </c>
      <c r="C351" s="160" t="s">
        <v>3690</v>
      </c>
      <c r="D351" s="167">
        <v>77.0</v>
      </c>
      <c r="E351" s="96" t="s">
        <v>3691</v>
      </c>
      <c r="F351" s="168" t="s">
        <v>2425</v>
      </c>
      <c r="G351" s="168" t="s">
        <v>3692</v>
      </c>
      <c r="H351" s="168" t="s">
        <v>3693</v>
      </c>
      <c r="I351" s="168" t="s">
        <v>2003</v>
      </c>
      <c r="J351" s="168" t="s">
        <v>3694</v>
      </c>
      <c r="K351" s="169" t="s">
        <v>285</v>
      </c>
      <c r="L351" s="170"/>
      <c r="M351" s="170"/>
      <c r="N351" s="189"/>
      <c r="O351" s="189"/>
      <c r="P351" s="180"/>
      <c r="Q351" s="180"/>
      <c r="R351" s="180"/>
      <c r="S351" s="180"/>
      <c r="T351" s="180"/>
      <c r="U351" s="180"/>
      <c r="V351" s="180"/>
      <c r="W351" s="180"/>
      <c r="X351" s="180"/>
      <c r="Y351" s="180"/>
      <c r="Z351" s="180"/>
      <c r="AA351" s="180"/>
      <c r="AB351" s="180"/>
      <c r="AC351" s="180"/>
    </row>
    <row r="352" ht="15.75" customHeight="1">
      <c r="A352" s="161">
        <v>350.0</v>
      </c>
      <c r="B352" s="167" t="s">
        <v>2032</v>
      </c>
      <c r="C352" s="160" t="s">
        <v>3695</v>
      </c>
      <c r="D352" s="167">
        <v>11.0</v>
      </c>
      <c r="E352" s="96" t="s">
        <v>3696</v>
      </c>
      <c r="F352" s="168" t="s">
        <v>3697</v>
      </c>
      <c r="G352" s="168" t="s">
        <v>3698</v>
      </c>
      <c r="H352" s="168" t="s">
        <v>2462</v>
      </c>
      <c r="I352" s="168" t="s">
        <v>3699</v>
      </c>
      <c r="J352" s="168" t="s">
        <v>2429</v>
      </c>
      <c r="K352" s="169" t="s">
        <v>384</v>
      </c>
      <c r="L352" s="170"/>
      <c r="M352" s="170"/>
      <c r="N352" s="189"/>
      <c r="O352" s="189"/>
      <c r="P352" s="180"/>
      <c r="Q352" s="180"/>
      <c r="R352" s="180"/>
      <c r="S352" s="180"/>
      <c r="T352" s="180"/>
      <c r="U352" s="180"/>
      <c r="V352" s="180"/>
      <c r="W352" s="180"/>
      <c r="X352" s="180"/>
      <c r="Y352" s="180"/>
      <c r="Z352" s="180"/>
      <c r="AA352" s="180"/>
      <c r="AB352" s="180"/>
      <c r="AC352" s="180"/>
    </row>
    <row r="353" ht="15.75" customHeight="1">
      <c r="A353" s="161">
        <v>351.0</v>
      </c>
      <c r="B353" s="167" t="s">
        <v>2032</v>
      </c>
      <c r="C353" s="160" t="s">
        <v>3700</v>
      </c>
      <c r="D353" s="167">
        <v>21.0</v>
      </c>
      <c r="E353" s="96" t="s">
        <v>3701</v>
      </c>
      <c r="F353" s="168" t="s">
        <v>3702</v>
      </c>
      <c r="G353" s="168" t="s">
        <v>2981</v>
      </c>
      <c r="H353" s="168" t="s">
        <v>3703</v>
      </c>
      <c r="I353" s="168" t="s">
        <v>2290</v>
      </c>
      <c r="J353" s="168" t="s">
        <v>2727</v>
      </c>
      <c r="K353" s="169" t="s">
        <v>7</v>
      </c>
      <c r="L353" s="170"/>
      <c r="M353" s="170"/>
      <c r="N353" s="189"/>
      <c r="O353" s="189"/>
      <c r="P353" s="180"/>
      <c r="Q353" s="180"/>
      <c r="R353" s="180"/>
      <c r="S353" s="180"/>
      <c r="T353" s="180"/>
      <c r="U353" s="180"/>
      <c r="V353" s="180"/>
      <c r="W353" s="180"/>
      <c r="X353" s="180"/>
      <c r="Y353" s="180"/>
      <c r="Z353" s="180"/>
      <c r="AA353" s="180"/>
      <c r="AB353" s="180"/>
      <c r="AC353" s="180"/>
    </row>
    <row r="354" ht="15.75" customHeight="1">
      <c r="A354" s="161">
        <v>352.0</v>
      </c>
      <c r="B354" s="167" t="s">
        <v>2032</v>
      </c>
      <c r="C354" s="160" t="s">
        <v>3704</v>
      </c>
      <c r="D354" s="167">
        <v>3.0</v>
      </c>
      <c r="E354" s="96" t="s">
        <v>3705</v>
      </c>
      <c r="F354" s="168" t="s">
        <v>2525</v>
      </c>
      <c r="G354" s="168" t="s">
        <v>2215</v>
      </c>
      <c r="H354" s="168" t="s">
        <v>3120</v>
      </c>
      <c r="I354" s="160"/>
      <c r="J354" s="160"/>
      <c r="K354" s="77" t="s">
        <v>1955</v>
      </c>
      <c r="L354" s="170"/>
      <c r="M354" s="170"/>
      <c r="N354" s="189"/>
      <c r="O354" s="189"/>
      <c r="P354" s="180"/>
      <c r="Q354" s="180"/>
      <c r="R354" s="180"/>
      <c r="S354" s="180"/>
      <c r="T354" s="180"/>
      <c r="U354" s="180"/>
      <c r="V354" s="180"/>
      <c r="W354" s="180"/>
      <c r="X354" s="180"/>
      <c r="Y354" s="180"/>
      <c r="Z354" s="180"/>
      <c r="AA354" s="180"/>
      <c r="AB354" s="180"/>
      <c r="AC354" s="180"/>
    </row>
    <row r="355" ht="15.75" customHeight="1">
      <c r="A355" s="161">
        <v>353.0</v>
      </c>
      <c r="B355" s="167" t="s">
        <v>2032</v>
      </c>
      <c r="C355" s="160" t="s">
        <v>3706</v>
      </c>
      <c r="D355" s="167">
        <v>22.0</v>
      </c>
      <c r="E355" s="96" t="s">
        <v>3707</v>
      </c>
      <c r="F355" s="168" t="s">
        <v>3708</v>
      </c>
      <c r="G355" s="168" t="s">
        <v>3709</v>
      </c>
      <c r="H355" s="168" t="s">
        <v>1938</v>
      </c>
      <c r="I355" s="168" t="s">
        <v>2274</v>
      </c>
      <c r="J355" s="168" t="s">
        <v>3439</v>
      </c>
      <c r="K355" s="169" t="s">
        <v>727</v>
      </c>
      <c r="L355" s="170"/>
      <c r="M355" s="170"/>
      <c r="N355" s="189"/>
      <c r="O355" s="189"/>
      <c r="P355" s="180"/>
      <c r="Q355" s="180"/>
      <c r="R355" s="180"/>
      <c r="S355" s="180"/>
      <c r="T355" s="180"/>
      <c r="U355" s="180"/>
      <c r="V355" s="180"/>
      <c r="W355" s="180"/>
      <c r="X355" s="180"/>
      <c r="Y355" s="180"/>
      <c r="Z355" s="180"/>
      <c r="AA355" s="180"/>
      <c r="AB355" s="180"/>
      <c r="AC355" s="180"/>
    </row>
    <row r="356" ht="15.75" customHeight="1">
      <c r="A356" s="161">
        <v>354.0</v>
      </c>
      <c r="B356" s="167" t="s">
        <v>2032</v>
      </c>
      <c r="C356" s="160" t="s">
        <v>3710</v>
      </c>
      <c r="D356" s="167">
        <v>13.0</v>
      </c>
      <c r="E356" s="96" t="s">
        <v>3711</v>
      </c>
      <c r="F356" s="168" t="s">
        <v>3712</v>
      </c>
      <c r="G356" s="160"/>
      <c r="H356" s="160"/>
      <c r="I356" s="160"/>
      <c r="J356" s="160"/>
      <c r="K356" s="169" t="s">
        <v>333</v>
      </c>
      <c r="L356" s="170"/>
      <c r="M356" s="170"/>
      <c r="N356" s="189"/>
      <c r="O356" s="189"/>
      <c r="P356" s="180"/>
      <c r="Q356" s="180"/>
      <c r="R356" s="180"/>
      <c r="S356" s="180"/>
      <c r="T356" s="180"/>
      <c r="U356" s="180"/>
      <c r="V356" s="180"/>
      <c r="W356" s="180"/>
      <c r="X356" s="180"/>
      <c r="Y356" s="180"/>
      <c r="Z356" s="180"/>
      <c r="AA356" s="180"/>
      <c r="AB356" s="180"/>
      <c r="AC356" s="180"/>
    </row>
    <row r="357" ht="15.75" customHeight="1">
      <c r="A357" s="67">
        <v>355.0</v>
      </c>
      <c r="B357" s="73" t="s">
        <v>2032</v>
      </c>
      <c r="C357" s="72" t="s">
        <v>3713</v>
      </c>
      <c r="D357" s="73">
        <v>42.0</v>
      </c>
      <c r="E357" s="98" t="s">
        <v>3714</v>
      </c>
      <c r="F357" s="75" t="s">
        <v>3715</v>
      </c>
      <c r="G357" s="75" t="s">
        <v>3716</v>
      </c>
      <c r="H357" s="75" t="s">
        <v>2296</v>
      </c>
      <c r="I357" s="75" t="s">
        <v>2551</v>
      </c>
      <c r="J357" s="75" t="s">
        <v>1213</v>
      </c>
      <c r="K357" s="77" t="s">
        <v>1485</v>
      </c>
      <c r="L357" s="54"/>
      <c r="M357" s="54"/>
      <c r="N357" s="105"/>
      <c r="O357" s="105"/>
      <c r="P357" s="180"/>
      <c r="Q357" s="180"/>
      <c r="R357" s="180"/>
      <c r="S357" s="180"/>
      <c r="T357" s="180"/>
      <c r="U357" s="180"/>
      <c r="V357" s="180"/>
      <c r="W357" s="180"/>
      <c r="X357" s="180"/>
      <c r="Y357" s="180"/>
      <c r="Z357" s="180"/>
      <c r="AA357" s="180"/>
      <c r="AB357" s="180"/>
      <c r="AC357" s="180"/>
    </row>
    <row r="358" ht="15.75" customHeight="1">
      <c r="A358" s="161">
        <v>356.0</v>
      </c>
      <c r="B358" s="167" t="s">
        <v>2032</v>
      </c>
      <c r="C358" s="160" t="s">
        <v>3717</v>
      </c>
      <c r="D358" s="167">
        <v>3.0</v>
      </c>
      <c r="E358" s="96" t="s">
        <v>3718</v>
      </c>
      <c r="F358" s="168" t="s">
        <v>3719</v>
      </c>
      <c r="G358" s="168" t="s">
        <v>329</v>
      </c>
      <c r="H358" s="160"/>
      <c r="I358" s="160"/>
      <c r="J358" s="160"/>
      <c r="K358" s="77" t="s">
        <v>333</v>
      </c>
      <c r="L358" s="170"/>
      <c r="M358" s="170"/>
      <c r="N358" s="189"/>
      <c r="O358" s="189"/>
      <c r="P358" s="180"/>
      <c r="Q358" s="180"/>
      <c r="R358" s="180"/>
      <c r="S358" s="180"/>
      <c r="T358" s="180"/>
      <c r="U358" s="180"/>
      <c r="V358" s="180"/>
      <c r="W358" s="180"/>
      <c r="X358" s="180"/>
      <c r="Y358" s="180"/>
      <c r="Z358" s="180"/>
      <c r="AA358" s="180"/>
      <c r="AB358" s="180"/>
      <c r="AC358" s="180"/>
    </row>
    <row r="359" ht="15.75" customHeight="1">
      <c r="A359" s="161">
        <v>357.0</v>
      </c>
      <c r="B359" s="167" t="s">
        <v>2032</v>
      </c>
      <c r="C359" s="160" t="s">
        <v>3720</v>
      </c>
      <c r="D359" s="167">
        <v>57.0</v>
      </c>
      <c r="E359" s="96" t="s">
        <v>3721</v>
      </c>
      <c r="F359" s="168" t="s">
        <v>3722</v>
      </c>
      <c r="G359" s="168" t="s">
        <v>3723</v>
      </c>
      <c r="H359" s="168" t="s">
        <v>3724</v>
      </c>
      <c r="I359" s="168" t="s">
        <v>3600</v>
      </c>
      <c r="J359" s="168" t="s">
        <v>3725</v>
      </c>
      <c r="K359" s="169" t="s">
        <v>7</v>
      </c>
      <c r="L359" s="170"/>
      <c r="M359" s="170"/>
      <c r="N359" s="189"/>
      <c r="O359" s="189"/>
      <c r="P359" s="180"/>
      <c r="Q359" s="180"/>
      <c r="R359" s="180"/>
      <c r="S359" s="180"/>
      <c r="T359" s="180"/>
      <c r="U359" s="180"/>
      <c r="V359" s="180"/>
      <c r="W359" s="180"/>
      <c r="X359" s="180"/>
      <c r="Y359" s="180"/>
      <c r="Z359" s="180"/>
      <c r="AA359" s="180"/>
      <c r="AB359" s="180"/>
      <c r="AC359" s="180"/>
    </row>
    <row r="360" ht="15.75" customHeight="1">
      <c r="A360" s="161">
        <v>358.0</v>
      </c>
      <c r="B360" s="167" t="s">
        <v>2032</v>
      </c>
      <c r="C360" s="160" t="s">
        <v>3726</v>
      </c>
      <c r="D360" s="167">
        <v>166.0</v>
      </c>
      <c r="E360" s="96" t="s">
        <v>1428</v>
      </c>
      <c r="F360" s="168" t="s">
        <v>2411</v>
      </c>
      <c r="G360" s="168" t="s">
        <v>850</v>
      </c>
      <c r="H360" s="168" t="s">
        <v>3727</v>
      </c>
      <c r="I360" s="168" t="s">
        <v>3389</v>
      </c>
      <c r="J360" s="168" t="s">
        <v>3728</v>
      </c>
      <c r="K360" s="77" t="s">
        <v>384</v>
      </c>
      <c r="L360" s="170"/>
      <c r="M360" s="170"/>
      <c r="N360" s="189"/>
      <c r="O360" s="189"/>
      <c r="P360" s="180"/>
      <c r="Q360" s="180"/>
      <c r="R360" s="180"/>
      <c r="S360" s="180"/>
      <c r="T360" s="180"/>
      <c r="U360" s="180"/>
      <c r="V360" s="180"/>
      <c r="W360" s="180"/>
      <c r="X360" s="180"/>
      <c r="Y360" s="180"/>
      <c r="Z360" s="180"/>
      <c r="AA360" s="180"/>
      <c r="AB360" s="180"/>
      <c r="AC360" s="180"/>
    </row>
    <row r="361" ht="15.75" customHeight="1">
      <c r="A361" s="161">
        <v>359.0</v>
      </c>
      <c r="B361" s="167" t="s">
        <v>2032</v>
      </c>
      <c r="C361" s="160" t="s">
        <v>3729</v>
      </c>
      <c r="D361" s="167">
        <v>5.0</v>
      </c>
      <c r="E361" s="96" t="s">
        <v>3730</v>
      </c>
      <c r="F361" s="168" t="s">
        <v>3731</v>
      </c>
      <c r="G361" s="168" t="s">
        <v>3332</v>
      </c>
      <c r="H361" s="160"/>
      <c r="I361" s="160"/>
      <c r="J361" s="160"/>
      <c r="K361" s="169" t="s">
        <v>269</v>
      </c>
      <c r="L361" s="170"/>
      <c r="M361" s="170"/>
      <c r="N361" s="189"/>
      <c r="O361" s="189"/>
      <c r="P361" s="180"/>
      <c r="Q361" s="180"/>
      <c r="R361" s="180"/>
      <c r="S361" s="180"/>
      <c r="T361" s="180"/>
      <c r="U361" s="180"/>
      <c r="V361" s="180"/>
      <c r="W361" s="180"/>
      <c r="X361" s="180"/>
      <c r="Y361" s="180"/>
      <c r="Z361" s="180"/>
      <c r="AA361" s="180"/>
      <c r="AB361" s="180"/>
      <c r="AC361" s="180"/>
    </row>
    <row r="362" ht="15.75" customHeight="1">
      <c r="A362" s="161">
        <v>360.0</v>
      </c>
      <c r="B362" s="167" t="s">
        <v>2032</v>
      </c>
      <c r="C362" s="160" t="s">
        <v>3732</v>
      </c>
      <c r="D362" s="167">
        <v>115.0</v>
      </c>
      <c r="E362" s="96" t="s">
        <v>3733</v>
      </c>
      <c r="F362" s="168" t="s">
        <v>2197</v>
      </c>
      <c r="G362" s="168" t="s">
        <v>1036</v>
      </c>
      <c r="H362" s="168" t="s">
        <v>488</v>
      </c>
      <c r="I362" s="168" t="s">
        <v>1359</v>
      </c>
      <c r="J362" s="168" t="s">
        <v>3734</v>
      </c>
      <c r="K362" s="77" t="s">
        <v>1199</v>
      </c>
      <c r="L362" s="170"/>
      <c r="M362" s="170"/>
      <c r="N362" s="189"/>
      <c r="O362" s="189"/>
      <c r="P362" s="180"/>
      <c r="Q362" s="180"/>
      <c r="R362" s="180"/>
      <c r="S362" s="180"/>
      <c r="T362" s="180"/>
      <c r="U362" s="180"/>
      <c r="V362" s="180"/>
      <c r="W362" s="180"/>
      <c r="X362" s="180"/>
      <c r="Y362" s="180"/>
      <c r="Z362" s="180"/>
      <c r="AA362" s="180"/>
      <c r="AB362" s="180"/>
      <c r="AC362" s="180"/>
    </row>
    <row r="363" ht="15.75" customHeight="1">
      <c r="A363" s="161">
        <v>361.0</v>
      </c>
      <c r="B363" s="167" t="s">
        <v>2032</v>
      </c>
      <c r="C363" s="160" t="s">
        <v>3735</v>
      </c>
      <c r="D363" s="167">
        <v>64.0</v>
      </c>
      <c r="E363" s="96" t="s">
        <v>3736</v>
      </c>
      <c r="F363" s="168" t="s">
        <v>3737</v>
      </c>
      <c r="G363" s="168" t="s">
        <v>1947</v>
      </c>
      <c r="H363" s="168" t="s">
        <v>3738</v>
      </c>
      <c r="I363" s="168" t="s">
        <v>2986</v>
      </c>
      <c r="J363" s="168" t="s">
        <v>3739</v>
      </c>
      <c r="K363" s="169" t="s">
        <v>269</v>
      </c>
      <c r="L363" s="170"/>
      <c r="M363" s="170"/>
      <c r="N363" s="189"/>
      <c r="O363" s="189"/>
      <c r="P363" s="180"/>
      <c r="Q363" s="180"/>
      <c r="R363" s="180"/>
      <c r="S363" s="180"/>
      <c r="T363" s="180"/>
      <c r="U363" s="180"/>
      <c r="V363" s="180"/>
      <c r="W363" s="180"/>
      <c r="X363" s="180"/>
      <c r="Y363" s="180"/>
      <c r="Z363" s="180"/>
      <c r="AA363" s="180"/>
      <c r="AB363" s="180"/>
      <c r="AC363" s="180"/>
    </row>
    <row r="364" ht="15.75" customHeight="1">
      <c r="A364" s="67">
        <v>362.0</v>
      </c>
      <c r="B364" s="73" t="s">
        <v>2032</v>
      </c>
      <c r="C364" s="72" t="s">
        <v>3740</v>
      </c>
      <c r="D364" s="73">
        <v>101.0</v>
      </c>
      <c r="E364" s="98" t="s">
        <v>3741</v>
      </c>
      <c r="F364" s="75" t="s">
        <v>3210</v>
      </c>
      <c r="G364" s="75" t="s">
        <v>2335</v>
      </c>
      <c r="H364" s="75" t="s">
        <v>3211</v>
      </c>
      <c r="I364" s="75" t="s">
        <v>3212</v>
      </c>
      <c r="J364" s="75" t="s">
        <v>3213</v>
      </c>
      <c r="K364" s="77" t="s">
        <v>384</v>
      </c>
      <c r="L364" s="54"/>
      <c r="M364" s="54"/>
      <c r="N364" s="105"/>
      <c r="O364" s="105"/>
      <c r="P364" s="180"/>
      <c r="Q364" s="180"/>
      <c r="R364" s="180"/>
      <c r="S364" s="180"/>
      <c r="T364" s="180"/>
      <c r="U364" s="180"/>
      <c r="V364" s="180"/>
      <c r="W364" s="180"/>
      <c r="X364" s="180"/>
      <c r="Y364" s="180"/>
      <c r="Z364" s="180"/>
      <c r="AA364" s="180"/>
      <c r="AB364" s="180"/>
      <c r="AC364" s="180"/>
    </row>
    <row r="365" ht="15.75" customHeight="1">
      <c r="A365" s="161">
        <v>363.0</v>
      </c>
      <c r="B365" s="167" t="s">
        <v>2032</v>
      </c>
      <c r="C365" s="160" t="s">
        <v>3742</v>
      </c>
      <c r="D365" s="167">
        <v>58.0</v>
      </c>
      <c r="E365" s="96" t="s">
        <v>3743</v>
      </c>
      <c r="F365" s="168" t="s">
        <v>3744</v>
      </c>
      <c r="G365" s="168" t="s">
        <v>1947</v>
      </c>
      <c r="H365" s="168" t="s">
        <v>2115</v>
      </c>
      <c r="I365" s="168" t="s">
        <v>3745</v>
      </c>
      <c r="J365" s="168" t="s">
        <v>3061</v>
      </c>
      <c r="K365" s="77" t="s">
        <v>269</v>
      </c>
      <c r="L365" s="170"/>
      <c r="M365" s="170"/>
      <c r="N365" s="189"/>
      <c r="O365" s="189"/>
      <c r="P365" s="180"/>
      <c r="Q365" s="180"/>
      <c r="R365" s="180"/>
      <c r="S365" s="180"/>
      <c r="T365" s="180"/>
      <c r="U365" s="180"/>
      <c r="V365" s="180"/>
      <c r="W365" s="180"/>
      <c r="X365" s="180"/>
      <c r="Y365" s="180"/>
      <c r="Z365" s="180"/>
      <c r="AA365" s="180"/>
      <c r="AB365" s="180"/>
      <c r="AC365" s="180"/>
    </row>
    <row r="366" ht="15.75" customHeight="1">
      <c r="A366" s="161">
        <v>364.0</v>
      </c>
      <c r="B366" s="167" t="s">
        <v>2032</v>
      </c>
      <c r="C366" s="160" t="s">
        <v>3746</v>
      </c>
      <c r="D366" s="167">
        <v>8.0</v>
      </c>
      <c r="E366" s="96" t="s">
        <v>3747</v>
      </c>
      <c r="F366" s="168" t="s">
        <v>3748</v>
      </c>
      <c r="G366" s="168" t="s">
        <v>3749</v>
      </c>
      <c r="H366" s="168" t="s">
        <v>3303</v>
      </c>
      <c r="I366" s="168" t="s">
        <v>3750</v>
      </c>
      <c r="J366" s="168" t="s">
        <v>3751</v>
      </c>
      <c r="K366" s="169" t="s">
        <v>480</v>
      </c>
      <c r="L366" s="170"/>
      <c r="M366" s="170"/>
      <c r="N366" s="189"/>
      <c r="O366" s="189"/>
      <c r="P366" s="180"/>
      <c r="Q366" s="180"/>
      <c r="R366" s="180"/>
      <c r="S366" s="180"/>
      <c r="T366" s="180"/>
      <c r="U366" s="180"/>
      <c r="V366" s="180"/>
      <c r="W366" s="180"/>
      <c r="X366" s="180"/>
      <c r="Y366" s="180"/>
      <c r="Z366" s="180"/>
      <c r="AA366" s="180"/>
      <c r="AB366" s="180"/>
      <c r="AC366" s="180"/>
    </row>
    <row r="367" ht="15.75" customHeight="1">
      <c r="A367" s="161">
        <v>365.0</v>
      </c>
      <c r="B367" s="167" t="s">
        <v>2032</v>
      </c>
      <c r="C367" s="160" t="s">
        <v>3752</v>
      </c>
      <c r="D367" s="167">
        <v>3.0</v>
      </c>
      <c r="E367" s="96" t="s">
        <v>828</v>
      </c>
      <c r="F367" s="168" t="s">
        <v>513</v>
      </c>
      <c r="G367" s="168" t="s">
        <v>312</v>
      </c>
      <c r="H367" s="160"/>
      <c r="I367" s="160"/>
      <c r="J367" s="160"/>
      <c r="K367" s="77" t="s">
        <v>316</v>
      </c>
      <c r="L367" s="170"/>
      <c r="M367" s="170"/>
      <c r="N367" s="189"/>
      <c r="O367" s="189"/>
      <c r="P367" s="180"/>
      <c r="Q367" s="180"/>
      <c r="R367" s="180"/>
      <c r="S367" s="180"/>
      <c r="T367" s="180"/>
      <c r="U367" s="180"/>
      <c r="V367" s="180"/>
      <c r="W367" s="180"/>
      <c r="X367" s="180"/>
      <c r="Y367" s="180"/>
      <c r="Z367" s="180"/>
      <c r="AA367" s="180"/>
      <c r="AB367" s="180"/>
      <c r="AC367" s="180"/>
    </row>
    <row r="368" ht="15.75" customHeight="1">
      <c r="A368" s="161">
        <v>366.0</v>
      </c>
      <c r="B368" s="167" t="s">
        <v>2032</v>
      </c>
      <c r="C368" s="160" t="s">
        <v>3753</v>
      </c>
      <c r="D368" s="167">
        <v>16.0</v>
      </c>
      <c r="E368" s="96" t="s">
        <v>3754</v>
      </c>
      <c r="F368" s="168" t="s">
        <v>2323</v>
      </c>
      <c r="G368" s="168" t="s">
        <v>3755</v>
      </c>
      <c r="H368" s="168" t="s">
        <v>2871</v>
      </c>
      <c r="I368" s="168" t="s">
        <v>3756</v>
      </c>
      <c r="J368" s="168" t="s">
        <v>2834</v>
      </c>
      <c r="K368" s="77" t="s">
        <v>1955</v>
      </c>
      <c r="L368" s="170"/>
      <c r="M368" s="170"/>
      <c r="N368" s="189"/>
      <c r="O368" s="189"/>
      <c r="P368" s="180"/>
      <c r="Q368" s="180"/>
      <c r="R368" s="180"/>
      <c r="S368" s="180"/>
      <c r="T368" s="180"/>
      <c r="U368" s="180"/>
      <c r="V368" s="180"/>
      <c r="W368" s="180"/>
      <c r="X368" s="180"/>
      <c r="Y368" s="180"/>
      <c r="Z368" s="180"/>
      <c r="AA368" s="180"/>
      <c r="AB368" s="180"/>
      <c r="AC368" s="180"/>
    </row>
    <row r="369" ht="15.75" customHeight="1">
      <c r="A369" s="161">
        <v>367.0</v>
      </c>
      <c r="B369" s="167" t="s">
        <v>2032</v>
      </c>
      <c r="C369" s="160" t="s">
        <v>3757</v>
      </c>
      <c r="D369" s="167">
        <v>17.0</v>
      </c>
      <c r="E369" s="96" t="s">
        <v>3758</v>
      </c>
      <c r="F369" s="168" t="s">
        <v>2776</v>
      </c>
      <c r="G369" s="168" t="s">
        <v>2774</v>
      </c>
      <c r="H369" s="168" t="s">
        <v>2860</v>
      </c>
      <c r="I369" s="168" t="s">
        <v>2658</v>
      </c>
      <c r="J369" s="168" t="s">
        <v>2053</v>
      </c>
      <c r="K369" s="169" t="s">
        <v>384</v>
      </c>
      <c r="L369" s="170"/>
      <c r="M369" s="170"/>
      <c r="N369" s="189"/>
      <c r="O369" s="189"/>
      <c r="P369" s="180"/>
      <c r="Q369" s="180"/>
      <c r="R369" s="180"/>
      <c r="S369" s="180"/>
      <c r="T369" s="180"/>
      <c r="U369" s="180"/>
      <c r="V369" s="180"/>
      <c r="W369" s="180"/>
      <c r="X369" s="180"/>
      <c r="Y369" s="180"/>
      <c r="Z369" s="180"/>
      <c r="AA369" s="180"/>
      <c r="AB369" s="180"/>
      <c r="AC369" s="180"/>
    </row>
    <row r="370" ht="15.75" customHeight="1">
      <c r="A370" s="161">
        <v>368.0</v>
      </c>
      <c r="B370" s="167" t="s">
        <v>2032</v>
      </c>
      <c r="C370" s="160" t="s">
        <v>3759</v>
      </c>
      <c r="D370" s="167">
        <v>2.0</v>
      </c>
      <c r="E370" s="96" t="s">
        <v>3760</v>
      </c>
      <c r="F370" s="168" t="s">
        <v>3761</v>
      </c>
      <c r="G370" s="168" t="s">
        <v>3762</v>
      </c>
      <c r="H370" s="160"/>
      <c r="I370" s="160"/>
      <c r="J370" s="160"/>
      <c r="K370" s="169" t="s">
        <v>269</v>
      </c>
      <c r="L370" s="170"/>
      <c r="M370" s="170"/>
      <c r="N370" s="189"/>
      <c r="O370" s="189"/>
      <c r="P370" s="180"/>
      <c r="Q370" s="180"/>
      <c r="R370" s="180"/>
      <c r="S370" s="180"/>
      <c r="T370" s="180"/>
      <c r="U370" s="180"/>
      <c r="V370" s="180"/>
      <c r="W370" s="180"/>
      <c r="X370" s="180"/>
      <c r="Y370" s="180"/>
      <c r="Z370" s="180"/>
      <c r="AA370" s="180"/>
      <c r="AB370" s="180"/>
      <c r="AC370" s="180"/>
    </row>
    <row r="371" ht="15.75" customHeight="1">
      <c r="A371" s="161">
        <v>369.0</v>
      </c>
      <c r="B371" s="167" t="s">
        <v>2032</v>
      </c>
      <c r="C371" s="160" t="s">
        <v>3763</v>
      </c>
      <c r="D371" s="167">
        <v>16.0</v>
      </c>
      <c r="E371" s="96" t="s">
        <v>3764</v>
      </c>
      <c r="F371" s="168" t="s">
        <v>799</v>
      </c>
      <c r="G371" s="168" t="s">
        <v>2708</v>
      </c>
      <c r="H371" s="168" t="s">
        <v>2516</v>
      </c>
      <c r="I371" s="168" t="s">
        <v>2131</v>
      </c>
      <c r="J371" s="168" t="s">
        <v>3728</v>
      </c>
      <c r="K371" s="77" t="s">
        <v>416</v>
      </c>
      <c r="L371" s="170"/>
      <c r="M371" s="170"/>
      <c r="N371" s="189"/>
      <c r="O371" s="189"/>
      <c r="P371" s="180"/>
      <c r="Q371" s="180"/>
      <c r="R371" s="180"/>
      <c r="S371" s="180"/>
      <c r="T371" s="180"/>
      <c r="U371" s="180"/>
      <c r="V371" s="180"/>
      <c r="W371" s="180"/>
      <c r="X371" s="180"/>
      <c r="Y371" s="180"/>
      <c r="Z371" s="180"/>
      <c r="AA371" s="180"/>
      <c r="AB371" s="180"/>
      <c r="AC371" s="180"/>
    </row>
    <row r="372" ht="15.75" customHeight="1">
      <c r="A372" s="161">
        <v>370.0</v>
      </c>
      <c r="B372" s="167" t="s">
        <v>2032</v>
      </c>
      <c r="C372" s="160" t="s">
        <v>3765</v>
      </c>
      <c r="D372" s="167">
        <v>25.0</v>
      </c>
      <c r="E372" s="96" t="s">
        <v>3766</v>
      </c>
      <c r="F372" s="168" t="s">
        <v>3767</v>
      </c>
      <c r="G372" s="168" t="s">
        <v>3768</v>
      </c>
      <c r="H372" s="168" t="s">
        <v>3769</v>
      </c>
      <c r="I372" s="168" t="s">
        <v>3770</v>
      </c>
      <c r="J372" s="168" t="s">
        <v>3771</v>
      </c>
      <c r="K372" s="169" t="s">
        <v>7</v>
      </c>
      <c r="L372" s="170"/>
      <c r="M372" s="170"/>
      <c r="N372" s="189"/>
      <c r="O372" s="189"/>
      <c r="P372" s="180"/>
      <c r="Q372" s="180"/>
      <c r="R372" s="180"/>
      <c r="S372" s="180"/>
      <c r="T372" s="180"/>
      <c r="U372" s="180"/>
      <c r="V372" s="180"/>
      <c r="W372" s="180"/>
      <c r="X372" s="180"/>
      <c r="Y372" s="180"/>
      <c r="Z372" s="180"/>
      <c r="AA372" s="180"/>
      <c r="AB372" s="180"/>
      <c r="AC372" s="180"/>
    </row>
    <row r="373" ht="15.75" customHeight="1">
      <c r="A373" s="67">
        <v>371.0</v>
      </c>
      <c r="B373" s="73" t="s">
        <v>2032</v>
      </c>
      <c r="C373" s="72" t="s">
        <v>3772</v>
      </c>
      <c r="D373" s="73">
        <v>174.0</v>
      </c>
      <c r="E373" s="98" t="s">
        <v>1655</v>
      </c>
      <c r="F373" s="75" t="s">
        <v>2550</v>
      </c>
      <c r="G373" s="75" t="s">
        <v>3773</v>
      </c>
      <c r="H373" s="75" t="s">
        <v>2331</v>
      </c>
      <c r="I373" s="75" t="s">
        <v>3361</v>
      </c>
      <c r="J373" s="75" t="s">
        <v>3774</v>
      </c>
      <c r="K373" s="77" t="s">
        <v>416</v>
      </c>
      <c r="L373" s="54"/>
      <c r="M373" s="54"/>
      <c r="N373" s="105"/>
      <c r="O373" s="105"/>
      <c r="P373" s="180"/>
      <c r="Q373" s="180"/>
      <c r="R373" s="180"/>
      <c r="S373" s="180"/>
      <c r="T373" s="180"/>
      <c r="U373" s="180"/>
      <c r="V373" s="180"/>
      <c r="W373" s="180"/>
      <c r="X373" s="180"/>
      <c r="Y373" s="180"/>
      <c r="Z373" s="180"/>
      <c r="AA373" s="180"/>
      <c r="AB373" s="180"/>
      <c r="AC373" s="180"/>
    </row>
    <row r="374" ht="15.75" customHeight="1">
      <c r="A374" s="161">
        <v>372.0</v>
      </c>
      <c r="B374" s="167" t="s">
        <v>2032</v>
      </c>
      <c r="C374" s="160" t="s">
        <v>3775</v>
      </c>
      <c r="D374" s="167">
        <v>3.0</v>
      </c>
      <c r="E374" s="96" t="s">
        <v>3776</v>
      </c>
      <c r="F374" s="168" t="s">
        <v>3777</v>
      </c>
      <c r="G374" s="168" t="s">
        <v>3171</v>
      </c>
      <c r="H374" s="160"/>
      <c r="I374" s="160"/>
      <c r="J374" s="160"/>
      <c r="K374" s="169" t="s">
        <v>1485</v>
      </c>
      <c r="L374" s="170"/>
      <c r="M374" s="170"/>
      <c r="N374" s="189"/>
      <c r="O374" s="189"/>
      <c r="P374" s="180"/>
      <c r="Q374" s="180"/>
      <c r="R374" s="180"/>
      <c r="S374" s="180"/>
      <c r="T374" s="180"/>
      <c r="U374" s="180"/>
      <c r="V374" s="180"/>
      <c r="W374" s="180"/>
      <c r="X374" s="180"/>
      <c r="Y374" s="180"/>
      <c r="Z374" s="180"/>
      <c r="AA374" s="180"/>
      <c r="AB374" s="180"/>
      <c r="AC374" s="180"/>
    </row>
    <row r="375" ht="15.75" customHeight="1">
      <c r="A375" s="161">
        <v>373.0</v>
      </c>
      <c r="B375" s="167" t="s">
        <v>2032</v>
      </c>
      <c r="C375" s="160" t="s">
        <v>3778</v>
      </c>
      <c r="D375" s="167">
        <v>67.0</v>
      </c>
      <c r="E375" s="96" t="s">
        <v>3779</v>
      </c>
      <c r="F375" s="168" t="s">
        <v>2088</v>
      </c>
      <c r="G375" s="168" t="s">
        <v>2089</v>
      </c>
      <c r="H375" s="168" t="s">
        <v>2090</v>
      </c>
      <c r="I375" s="168" t="s">
        <v>2091</v>
      </c>
      <c r="J375" s="168" t="s">
        <v>2092</v>
      </c>
      <c r="K375" s="169" t="s">
        <v>1768</v>
      </c>
      <c r="L375" s="170"/>
      <c r="M375" s="170"/>
      <c r="N375" s="189"/>
      <c r="O375" s="189"/>
      <c r="P375" s="180"/>
      <c r="Q375" s="180"/>
      <c r="R375" s="180"/>
      <c r="S375" s="180"/>
      <c r="T375" s="180"/>
      <c r="U375" s="180"/>
      <c r="V375" s="180"/>
      <c r="W375" s="180"/>
      <c r="X375" s="180"/>
      <c r="Y375" s="180"/>
      <c r="Z375" s="180"/>
      <c r="AA375" s="180"/>
      <c r="AB375" s="180"/>
      <c r="AC375" s="180"/>
    </row>
    <row r="376" ht="15.75" customHeight="1">
      <c r="A376" s="161">
        <v>374.0</v>
      </c>
      <c r="B376" s="167" t="s">
        <v>2032</v>
      </c>
      <c r="C376" s="160" t="s">
        <v>3780</v>
      </c>
      <c r="D376" s="167">
        <v>8.0</v>
      </c>
      <c r="E376" s="96" t="s">
        <v>3781</v>
      </c>
      <c r="F376" s="168" t="s">
        <v>3782</v>
      </c>
      <c r="G376" s="168" t="s">
        <v>3783</v>
      </c>
      <c r="H376" s="168" t="s">
        <v>1408</v>
      </c>
      <c r="I376" s="168" t="s">
        <v>3784</v>
      </c>
      <c r="J376" s="168" t="s">
        <v>3785</v>
      </c>
      <c r="K376" s="169" t="s">
        <v>896</v>
      </c>
      <c r="L376" s="170"/>
      <c r="M376" s="170"/>
      <c r="N376" s="189"/>
      <c r="O376" s="189"/>
      <c r="P376" s="180"/>
      <c r="Q376" s="180"/>
      <c r="R376" s="180"/>
      <c r="S376" s="180"/>
      <c r="T376" s="180"/>
      <c r="U376" s="180"/>
      <c r="V376" s="180"/>
      <c r="W376" s="180"/>
      <c r="X376" s="180"/>
      <c r="Y376" s="180"/>
      <c r="Z376" s="180"/>
      <c r="AA376" s="180"/>
      <c r="AB376" s="180"/>
      <c r="AC376" s="180"/>
    </row>
    <row r="377" ht="15.75" customHeight="1">
      <c r="A377" s="161">
        <v>375.0</v>
      </c>
      <c r="B377" s="167" t="s">
        <v>2032</v>
      </c>
      <c r="C377" s="160" t="s">
        <v>3786</v>
      </c>
      <c r="D377" s="167">
        <v>22.0</v>
      </c>
      <c r="E377" s="96" t="s">
        <v>3787</v>
      </c>
      <c r="F377" s="168" t="s">
        <v>2197</v>
      </c>
      <c r="G377" s="168" t="s">
        <v>1197</v>
      </c>
      <c r="H377" s="168" t="s">
        <v>942</v>
      </c>
      <c r="I377" s="168" t="s">
        <v>1359</v>
      </c>
      <c r="J377" s="168" t="s">
        <v>1037</v>
      </c>
      <c r="K377" s="77" t="s">
        <v>1199</v>
      </c>
      <c r="L377" s="170"/>
      <c r="M377" s="170"/>
      <c r="N377" s="189"/>
      <c r="O377" s="189"/>
      <c r="P377" s="180"/>
      <c r="Q377" s="180"/>
      <c r="R377" s="180"/>
      <c r="S377" s="180"/>
      <c r="T377" s="180"/>
      <c r="U377" s="180"/>
      <c r="V377" s="180"/>
      <c r="W377" s="180"/>
      <c r="X377" s="180"/>
      <c r="Y377" s="180"/>
      <c r="Z377" s="180"/>
      <c r="AA377" s="180"/>
      <c r="AB377" s="180"/>
      <c r="AC377" s="180"/>
    </row>
    <row r="378" ht="15.75" customHeight="1">
      <c r="A378" s="161">
        <v>376.0</v>
      </c>
      <c r="B378" s="167" t="s">
        <v>2032</v>
      </c>
      <c r="C378" s="160" t="s">
        <v>3788</v>
      </c>
      <c r="D378" s="167">
        <v>49.0</v>
      </c>
      <c r="E378" s="96" t="s">
        <v>3789</v>
      </c>
      <c r="F378" s="168" t="s">
        <v>3181</v>
      </c>
      <c r="G378" s="168" t="s">
        <v>2816</v>
      </c>
      <c r="H378" s="168" t="s">
        <v>3790</v>
      </c>
      <c r="I378" s="168" t="s">
        <v>3791</v>
      </c>
      <c r="J378" s="168" t="s">
        <v>3792</v>
      </c>
      <c r="K378" s="169" t="s">
        <v>50</v>
      </c>
      <c r="L378" s="170"/>
      <c r="M378" s="170"/>
      <c r="N378" s="189"/>
      <c r="O378" s="189"/>
      <c r="P378" s="180"/>
      <c r="Q378" s="180"/>
      <c r="R378" s="180"/>
      <c r="S378" s="180"/>
      <c r="T378" s="180"/>
      <c r="U378" s="180"/>
      <c r="V378" s="180"/>
      <c r="W378" s="180"/>
      <c r="X378" s="180"/>
      <c r="Y378" s="180"/>
      <c r="Z378" s="180"/>
      <c r="AA378" s="180"/>
      <c r="AB378" s="180"/>
      <c r="AC378" s="180"/>
    </row>
    <row r="379" ht="15.75" customHeight="1">
      <c r="A379" s="161">
        <v>377.0</v>
      </c>
      <c r="B379" s="167" t="s">
        <v>2032</v>
      </c>
      <c r="C379" s="160" t="s">
        <v>3793</v>
      </c>
      <c r="D379" s="167">
        <v>21.0</v>
      </c>
      <c r="E379" s="96" t="s">
        <v>3794</v>
      </c>
      <c r="F379" s="168" t="s">
        <v>2245</v>
      </c>
      <c r="G379" s="168" t="s">
        <v>2949</v>
      </c>
      <c r="H379" s="168" t="s">
        <v>3795</v>
      </c>
      <c r="I379" s="168" t="s">
        <v>641</v>
      </c>
      <c r="J379" s="168" t="s">
        <v>3796</v>
      </c>
      <c r="K379" s="169" t="s">
        <v>727</v>
      </c>
      <c r="L379" s="170"/>
      <c r="M379" s="170"/>
      <c r="N379" s="189"/>
      <c r="O379" s="189"/>
      <c r="P379" s="180"/>
      <c r="Q379" s="180"/>
      <c r="R379" s="180"/>
      <c r="S379" s="180"/>
      <c r="T379" s="180"/>
      <c r="U379" s="180"/>
      <c r="V379" s="180"/>
      <c r="W379" s="180"/>
      <c r="X379" s="180"/>
      <c r="Y379" s="180"/>
      <c r="Z379" s="180"/>
      <c r="AA379" s="180"/>
      <c r="AB379" s="180"/>
      <c r="AC379" s="180"/>
    </row>
    <row r="380" ht="15.75" customHeight="1">
      <c r="A380" s="161">
        <v>378.0</v>
      </c>
      <c r="B380" s="167" t="s">
        <v>2032</v>
      </c>
      <c r="C380" s="160" t="s">
        <v>3797</v>
      </c>
      <c r="D380" s="167">
        <v>80.0</v>
      </c>
      <c r="E380" s="96" t="s">
        <v>3798</v>
      </c>
      <c r="F380" s="168" t="s">
        <v>3575</v>
      </c>
      <c r="G380" s="168" t="s">
        <v>2515</v>
      </c>
      <c r="H380" s="168" t="s">
        <v>2516</v>
      </c>
      <c r="I380" s="168" t="s">
        <v>2517</v>
      </c>
      <c r="J380" s="168" t="s">
        <v>2267</v>
      </c>
      <c r="K380" s="169" t="s">
        <v>416</v>
      </c>
      <c r="L380" s="170"/>
      <c r="M380" s="170"/>
      <c r="N380" s="189"/>
      <c r="O380" s="189"/>
      <c r="P380" s="180"/>
      <c r="Q380" s="180"/>
      <c r="R380" s="180"/>
      <c r="S380" s="180"/>
      <c r="T380" s="180"/>
      <c r="U380" s="180"/>
      <c r="V380" s="180"/>
      <c r="W380" s="180"/>
      <c r="X380" s="180"/>
      <c r="Y380" s="180"/>
      <c r="Z380" s="180"/>
      <c r="AA380" s="180"/>
      <c r="AB380" s="180"/>
      <c r="AC380" s="180"/>
    </row>
    <row r="381" ht="15.75" customHeight="1">
      <c r="A381" s="161">
        <v>379.0</v>
      </c>
      <c r="B381" s="167" t="s">
        <v>2032</v>
      </c>
      <c r="C381" s="160" t="s">
        <v>3799</v>
      </c>
      <c r="D381" s="167">
        <v>88.0</v>
      </c>
      <c r="E381" s="96" t="s">
        <v>3800</v>
      </c>
      <c r="F381" s="168" t="s">
        <v>3194</v>
      </c>
      <c r="G381" s="168" t="s">
        <v>3801</v>
      </c>
      <c r="H381" s="168" t="s">
        <v>2321</v>
      </c>
      <c r="I381" s="168" t="s">
        <v>2658</v>
      </c>
      <c r="J381" s="168" t="s">
        <v>2456</v>
      </c>
      <c r="K381" s="77" t="s">
        <v>384</v>
      </c>
      <c r="L381" s="170"/>
      <c r="M381" s="170"/>
      <c r="N381" s="189"/>
      <c r="O381" s="189"/>
      <c r="P381" s="180"/>
      <c r="Q381" s="180"/>
      <c r="R381" s="180"/>
      <c r="S381" s="180"/>
      <c r="T381" s="180"/>
      <c r="U381" s="180"/>
      <c r="V381" s="180"/>
      <c r="W381" s="180"/>
      <c r="X381" s="180"/>
      <c r="Y381" s="180"/>
      <c r="Z381" s="180"/>
      <c r="AA381" s="180"/>
      <c r="AB381" s="180"/>
      <c r="AC381" s="180"/>
    </row>
    <row r="382" ht="15.75" customHeight="1">
      <c r="A382" s="161">
        <v>380.0</v>
      </c>
      <c r="B382" s="167" t="s">
        <v>2032</v>
      </c>
      <c r="C382" s="160" t="s">
        <v>3802</v>
      </c>
      <c r="D382" s="167">
        <v>2.0</v>
      </c>
      <c r="E382" s="96" t="s">
        <v>3803</v>
      </c>
      <c r="F382" s="168" t="s">
        <v>3804</v>
      </c>
      <c r="G382" s="168" t="s">
        <v>3805</v>
      </c>
      <c r="H382" s="160"/>
      <c r="I382" s="160"/>
      <c r="J382" s="160"/>
      <c r="K382" s="169" t="s">
        <v>1768</v>
      </c>
      <c r="L382" s="170"/>
      <c r="M382" s="170"/>
      <c r="N382" s="189"/>
      <c r="O382" s="189"/>
      <c r="P382" s="180"/>
      <c r="Q382" s="180"/>
      <c r="R382" s="180"/>
      <c r="S382" s="180"/>
      <c r="T382" s="180"/>
      <c r="U382" s="180"/>
      <c r="V382" s="180"/>
      <c r="W382" s="180"/>
      <c r="X382" s="180"/>
      <c r="Y382" s="180"/>
      <c r="Z382" s="180"/>
      <c r="AA382" s="180"/>
      <c r="AB382" s="180"/>
      <c r="AC382" s="180"/>
    </row>
    <row r="383" ht="15.75" customHeight="1">
      <c r="A383" s="161">
        <v>381.0</v>
      </c>
      <c r="B383" s="167" t="s">
        <v>2032</v>
      </c>
      <c r="C383" s="160" t="s">
        <v>3806</v>
      </c>
      <c r="D383" s="167">
        <v>24.0</v>
      </c>
      <c r="E383" s="96" t="s">
        <v>3807</v>
      </c>
      <c r="F383" s="168" t="s">
        <v>2111</v>
      </c>
      <c r="G383" s="168" t="s">
        <v>3808</v>
      </c>
      <c r="H383" s="168" t="s">
        <v>3809</v>
      </c>
      <c r="I383" s="168" t="s">
        <v>1946</v>
      </c>
      <c r="J383" s="168" t="s">
        <v>1783</v>
      </c>
      <c r="K383" s="77" t="s">
        <v>684</v>
      </c>
      <c r="L383" s="170"/>
      <c r="M383" s="170"/>
      <c r="N383" s="189"/>
      <c r="O383" s="189"/>
      <c r="P383" s="180"/>
      <c r="Q383" s="180"/>
      <c r="R383" s="180"/>
      <c r="S383" s="180"/>
      <c r="T383" s="180"/>
      <c r="U383" s="180"/>
      <c r="V383" s="180"/>
      <c r="W383" s="180"/>
      <c r="X383" s="180"/>
      <c r="Y383" s="180"/>
      <c r="Z383" s="180"/>
      <c r="AA383" s="180"/>
      <c r="AB383" s="180"/>
      <c r="AC383" s="180"/>
    </row>
    <row r="384" ht="15.75" customHeight="1">
      <c r="A384" s="161">
        <v>382.0</v>
      </c>
      <c r="B384" s="167" t="s">
        <v>2032</v>
      </c>
      <c r="C384" s="160" t="s">
        <v>3810</v>
      </c>
      <c r="D384" s="167">
        <v>110.0</v>
      </c>
      <c r="E384" s="96" t="s">
        <v>3811</v>
      </c>
      <c r="F384" s="168" t="s">
        <v>2676</v>
      </c>
      <c r="G384" s="168" t="s">
        <v>2677</v>
      </c>
      <c r="H384" s="168" t="s">
        <v>3812</v>
      </c>
      <c r="I384" s="168" t="s">
        <v>2041</v>
      </c>
      <c r="J384" s="168" t="s">
        <v>2117</v>
      </c>
      <c r="K384" s="169" t="s">
        <v>285</v>
      </c>
      <c r="L384" s="170"/>
      <c r="M384" s="170"/>
      <c r="N384" s="189"/>
      <c r="O384" s="189"/>
      <c r="P384" s="180"/>
      <c r="Q384" s="180"/>
      <c r="R384" s="180"/>
      <c r="S384" s="180"/>
      <c r="T384" s="180"/>
      <c r="U384" s="180"/>
      <c r="V384" s="180"/>
      <c r="W384" s="180"/>
      <c r="X384" s="180"/>
      <c r="Y384" s="180"/>
      <c r="Z384" s="180"/>
      <c r="AA384" s="180"/>
      <c r="AB384" s="180"/>
      <c r="AC384" s="180"/>
    </row>
    <row r="385" ht="15.75" customHeight="1">
      <c r="A385" s="161">
        <v>383.0</v>
      </c>
      <c r="B385" s="167" t="s">
        <v>2032</v>
      </c>
      <c r="C385" s="160" t="s">
        <v>3813</v>
      </c>
      <c r="D385" s="167">
        <v>29.0</v>
      </c>
      <c r="E385" s="96" t="s">
        <v>3814</v>
      </c>
      <c r="F385" s="168" t="s">
        <v>3815</v>
      </c>
      <c r="G385" s="168" t="s">
        <v>3816</v>
      </c>
      <c r="H385" s="168" t="s">
        <v>3817</v>
      </c>
      <c r="I385" s="168" t="s">
        <v>2142</v>
      </c>
      <c r="J385" s="168" t="s">
        <v>3818</v>
      </c>
      <c r="K385" s="169" t="s">
        <v>684</v>
      </c>
      <c r="L385" s="170"/>
      <c r="M385" s="170"/>
      <c r="N385" s="189"/>
      <c r="O385" s="189"/>
      <c r="P385" s="180"/>
      <c r="Q385" s="180"/>
      <c r="R385" s="180"/>
      <c r="S385" s="180"/>
      <c r="T385" s="180"/>
      <c r="U385" s="180"/>
      <c r="V385" s="180"/>
      <c r="W385" s="180"/>
      <c r="X385" s="180"/>
      <c r="Y385" s="180"/>
      <c r="Z385" s="180"/>
      <c r="AA385" s="180"/>
      <c r="AB385" s="180"/>
      <c r="AC385" s="180"/>
    </row>
    <row r="386" ht="15.75" customHeight="1">
      <c r="A386" s="161">
        <v>384.0</v>
      </c>
      <c r="B386" s="167" t="s">
        <v>2032</v>
      </c>
      <c r="C386" s="160" t="s">
        <v>3819</v>
      </c>
      <c r="D386" s="167">
        <v>2.0</v>
      </c>
      <c r="E386" s="96" t="s">
        <v>3820</v>
      </c>
      <c r="F386" s="168" t="s">
        <v>3821</v>
      </c>
      <c r="G386" s="168" t="s">
        <v>2631</v>
      </c>
      <c r="H386" s="160"/>
      <c r="I386" s="160"/>
      <c r="J386" s="160"/>
      <c r="K386" s="169" t="s">
        <v>50</v>
      </c>
      <c r="L386" s="170"/>
      <c r="M386" s="170"/>
      <c r="N386" s="189"/>
      <c r="O386" s="189"/>
      <c r="P386" s="180"/>
      <c r="Q386" s="180"/>
      <c r="R386" s="180"/>
      <c r="S386" s="180"/>
      <c r="T386" s="180"/>
      <c r="U386" s="180"/>
      <c r="V386" s="180"/>
      <c r="W386" s="180"/>
      <c r="X386" s="180"/>
      <c r="Y386" s="180"/>
      <c r="Z386" s="180"/>
      <c r="AA386" s="180"/>
      <c r="AB386" s="180"/>
      <c r="AC386" s="180"/>
    </row>
    <row r="387" ht="15.75" customHeight="1">
      <c r="A387" s="161">
        <v>385.0</v>
      </c>
      <c r="B387" s="167" t="s">
        <v>2032</v>
      </c>
      <c r="C387" s="160" t="s">
        <v>3822</v>
      </c>
      <c r="D387" s="167">
        <v>13.0</v>
      </c>
      <c r="E387" s="96" t="s">
        <v>3823</v>
      </c>
      <c r="F387" s="168" t="s">
        <v>2455</v>
      </c>
      <c r="G387" s="168" t="s">
        <v>3824</v>
      </c>
      <c r="H387" s="168" t="s">
        <v>3825</v>
      </c>
      <c r="I387" s="168" t="s">
        <v>2885</v>
      </c>
      <c r="J387" s="168" t="s">
        <v>2457</v>
      </c>
      <c r="K387" s="77" t="s">
        <v>7</v>
      </c>
      <c r="L387" s="170"/>
      <c r="M387" s="170"/>
      <c r="N387" s="189"/>
      <c r="O387" s="189"/>
      <c r="P387" s="180"/>
      <c r="Q387" s="180"/>
      <c r="R387" s="180"/>
      <c r="S387" s="180"/>
      <c r="T387" s="180"/>
      <c r="U387" s="180"/>
      <c r="V387" s="180"/>
      <c r="W387" s="180"/>
      <c r="X387" s="180"/>
      <c r="Y387" s="180"/>
      <c r="Z387" s="180"/>
      <c r="AA387" s="180"/>
      <c r="AB387" s="180"/>
      <c r="AC387" s="180"/>
    </row>
    <row r="388" ht="15.75" customHeight="1">
      <c r="A388" s="161">
        <v>386.0</v>
      </c>
      <c r="B388" s="167" t="s">
        <v>2032</v>
      </c>
      <c r="C388" s="160" t="s">
        <v>3826</v>
      </c>
      <c r="D388" s="167">
        <v>13.0</v>
      </c>
      <c r="E388" s="96" t="s">
        <v>3827</v>
      </c>
      <c r="F388" s="168" t="s">
        <v>3673</v>
      </c>
      <c r="G388" s="168" t="s">
        <v>713</v>
      </c>
      <c r="H388" s="168" t="s">
        <v>2973</v>
      </c>
      <c r="I388" s="168" t="s">
        <v>3018</v>
      </c>
      <c r="J388" s="168" t="s">
        <v>2111</v>
      </c>
      <c r="K388" s="169" t="s">
        <v>285</v>
      </c>
      <c r="L388" s="170"/>
      <c r="M388" s="170"/>
      <c r="N388" s="189"/>
      <c r="O388" s="189"/>
      <c r="P388" s="180"/>
      <c r="Q388" s="180"/>
      <c r="R388" s="180"/>
      <c r="S388" s="180"/>
      <c r="T388" s="180"/>
      <c r="U388" s="180"/>
      <c r="V388" s="180"/>
      <c r="W388" s="180"/>
      <c r="X388" s="180"/>
      <c r="Y388" s="180"/>
      <c r="Z388" s="180"/>
      <c r="AA388" s="180"/>
      <c r="AB388" s="180"/>
      <c r="AC388" s="180"/>
    </row>
    <row r="389" ht="15.75" customHeight="1">
      <c r="A389" s="161">
        <v>387.0</v>
      </c>
      <c r="B389" s="167" t="s">
        <v>2032</v>
      </c>
      <c r="C389" s="160" t="s">
        <v>3828</v>
      </c>
      <c r="D389" s="167">
        <v>2.0</v>
      </c>
      <c r="E389" s="96" t="s">
        <v>3829</v>
      </c>
      <c r="F389" s="168" t="s">
        <v>3830</v>
      </c>
      <c r="G389" s="168" t="s">
        <v>3831</v>
      </c>
      <c r="H389" s="160"/>
      <c r="I389" s="160"/>
      <c r="J389" s="160"/>
      <c r="K389" s="169" t="s">
        <v>7</v>
      </c>
      <c r="L389" s="170"/>
      <c r="M389" s="170"/>
      <c r="N389" s="189"/>
      <c r="O389" s="189"/>
      <c r="P389" s="180"/>
      <c r="Q389" s="180"/>
      <c r="R389" s="180"/>
      <c r="S389" s="180"/>
      <c r="T389" s="180"/>
      <c r="U389" s="180"/>
      <c r="V389" s="180"/>
      <c r="W389" s="180"/>
      <c r="X389" s="180"/>
      <c r="Y389" s="180"/>
      <c r="Z389" s="180"/>
      <c r="AA389" s="180"/>
      <c r="AB389" s="180"/>
      <c r="AC389" s="180"/>
    </row>
    <row r="390" ht="15.75" customHeight="1">
      <c r="A390" s="161">
        <v>388.0</v>
      </c>
      <c r="B390" s="167" t="s">
        <v>2032</v>
      </c>
      <c r="C390" s="160" t="s">
        <v>3832</v>
      </c>
      <c r="D390" s="167">
        <v>67.0</v>
      </c>
      <c r="E390" s="96" t="s">
        <v>3833</v>
      </c>
      <c r="F390" s="168" t="s">
        <v>3250</v>
      </c>
      <c r="G390" s="168" t="s">
        <v>1728</v>
      </c>
      <c r="H390" s="168" t="s">
        <v>711</v>
      </c>
      <c r="I390" s="168" t="s">
        <v>1928</v>
      </c>
      <c r="J390" s="168" t="s">
        <v>2586</v>
      </c>
      <c r="K390" s="169" t="s">
        <v>416</v>
      </c>
      <c r="L390" s="170"/>
      <c r="M390" s="170"/>
      <c r="N390" s="189"/>
      <c r="O390" s="189"/>
      <c r="P390" s="180"/>
      <c r="Q390" s="180"/>
      <c r="R390" s="180"/>
      <c r="S390" s="180"/>
      <c r="T390" s="180"/>
      <c r="U390" s="180"/>
      <c r="V390" s="180"/>
      <c r="W390" s="180"/>
      <c r="X390" s="180"/>
      <c r="Y390" s="180"/>
      <c r="Z390" s="180"/>
      <c r="AA390" s="180"/>
      <c r="AB390" s="180"/>
      <c r="AC390" s="180"/>
    </row>
    <row r="391" ht="15.75" customHeight="1">
      <c r="A391" s="161">
        <v>389.0</v>
      </c>
      <c r="B391" s="167" t="s">
        <v>2032</v>
      </c>
      <c r="C391" s="160" t="s">
        <v>3834</v>
      </c>
      <c r="D391" s="167">
        <v>75.0</v>
      </c>
      <c r="E391" s="96" t="s">
        <v>3835</v>
      </c>
      <c r="F391" s="168" t="s">
        <v>2910</v>
      </c>
      <c r="G391" s="168" t="s">
        <v>2998</v>
      </c>
      <c r="H391" s="168" t="s">
        <v>2545</v>
      </c>
      <c r="I391" s="168" t="s">
        <v>2365</v>
      </c>
      <c r="J391" s="168" t="s">
        <v>2891</v>
      </c>
      <c r="K391" s="169" t="s">
        <v>1768</v>
      </c>
      <c r="L391" s="170"/>
      <c r="M391" s="170"/>
      <c r="N391" s="189"/>
      <c r="O391" s="189"/>
      <c r="P391" s="180"/>
      <c r="Q391" s="180"/>
      <c r="R391" s="180"/>
      <c r="S391" s="180"/>
      <c r="T391" s="180"/>
      <c r="U391" s="180"/>
      <c r="V391" s="180"/>
      <c r="W391" s="180"/>
      <c r="X391" s="180"/>
      <c r="Y391" s="180"/>
      <c r="Z391" s="180"/>
      <c r="AA391" s="180"/>
      <c r="AB391" s="180"/>
      <c r="AC391" s="180"/>
    </row>
    <row r="392" ht="15.75" customHeight="1">
      <c r="A392" s="161">
        <v>390.0</v>
      </c>
      <c r="B392" s="167" t="s">
        <v>2032</v>
      </c>
      <c r="C392" s="160" t="s">
        <v>3836</v>
      </c>
      <c r="D392" s="167">
        <v>91.0</v>
      </c>
      <c r="E392" s="96" t="s">
        <v>3837</v>
      </c>
      <c r="F392" s="168" t="s">
        <v>1412</v>
      </c>
      <c r="G392" s="168" t="s">
        <v>3838</v>
      </c>
      <c r="H392" s="168" t="s">
        <v>3839</v>
      </c>
      <c r="I392" s="168" t="s">
        <v>2873</v>
      </c>
      <c r="J392" s="168" t="s">
        <v>2661</v>
      </c>
      <c r="K392" s="77" t="s">
        <v>7</v>
      </c>
      <c r="L392" s="170"/>
      <c r="M392" s="170"/>
      <c r="N392" s="189"/>
      <c r="O392" s="189"/>
      <c r="P392" s="180"/>
      <c r="Q392" s="180"/>
      <c r="R392" s="180"/>
      <c r="S392" s="180"/>
      <c r="T392" s="180"/>
      <c r="U392" s="180"/>
      <c r="V392" s="180"/>
      <c r="W392" s="180"/>
      <c r="X392" s="180"/>
      <c r="Y392" s="180"/>
      <c r="Z392" s="180"/>
      <c r="AA392" s="180"/>
      <c r="AB392" s="180"/>
      <c r="AC392" s="180"/>
    </row>
    <row r="393" ht="15.75" customHeight="1">
      <c r="A393" s="161">
        <v>391.0</v>
      </c>
      <c r="B393" s="167" t="s">
        <v>2032</v>
      </c>
      <c r="C393" s="160" t="s">
        <v>3840</v>
      </c>
      <c r="D393" s="167">
        <v>32.0</v>
      </c>
      <c r="E393" s="96" t="s">
        <v>3841</v>
      </c>
      <c r="F393" s="168" t="s">
        <v>2124</v>
      </c>
      <c r="G393" s="168" t="s">
        <v>3210</v>
      </c>
      <c r="H393" s="168" t="s">
        <v>2635</v>
      </c>
      <c r="I393" s="168" t="s">
        <v>3842</v>
      </c>
      <c r="J393" s="168" t="s">
        <v>427</v>
      </c>
      <c r="K393" s="169" t="s">
        <v>1768</v>
      </c>
      <c r="L393" s="170"/>
      <c r="M393" s="170"/>
      <c r="N393" s="189"/>
      <c r="O393" s="189"/>
      <c r="P393" s="180"/>
      <c r="Q393" s="180"/>
      <c r="R393" s="180"/>
      <c r="S393" s="180"/>
      <c r="T393" s="180"/>
      <c r="U393" s="180"/>
      <c r="V393" s="180"/>
      <c r="W393" s="180"/>
      <c r="X393" s="180"/>
      <c r="Y393" s="180"/>
      <c r="Z393" s="180"/>
      <c r="AA393" s="180"/>
      <c r="AB393" s="180"/>
      <c r="AC393" s="180"/>
    </row>
    <row r="394" ht="15.75" customHeight="1">
      <c r="A394" s="161">
        <v>392.0</v>
      </c>
      <c r="B394" s="167" t="s">
        <v>2032</v>
      </c>
      <c r="C394" s="160" t="s">
        <v>3843</v>
      </c>
      <c r="D394" s="167">
        <v>40.0</v>
      </c>
      <c r="E394" s="96" t="s">
        <v>3844</v>
      </c>
      <c r="F394" s="168" t="s">
        <v>2943</v>
      </c>
      <c r="G394" s="168" t="s">
        <v>2944</v>
      </c>
      <c r="H394" s="168" t="s">
        <v>2545</v>
      </c>
      <c r="I394" s="168" t="s">
        <v>3608</v>
      </c>
      <c r="J394" s="168" t="s">
        <v>3845</v>
      </c>
      <c r="K394" s="169" t="s">
        <v>50</v>
      </c>
      <c r="L394" s="170"/>
      <c r="M394" s="170"/>
      <c r="N394" s="189"/>
      <c r="O394" s="189"/>
      <c r="P394" s="180"/>
      <c r="Q394" s="180"/>
      <c r="R394" s="180"/>
      <c r="S394" s="180"/>
      <c r="T394" s="180"/>
      <c r="U394" s="180"/>
      <c r="V394" s="180"/>
      <c r="W394" s="180"/>
      <c r="X394" s="180"/>
      <c r="Y394" s="180"/>
      <c r="Z394" s="180"/>
      <c r="AA394" s="180"/>
      <c r="AB394" s="180"/>
      <c r="AC394" s="180"/>
    </row>
    <row r="395" ht="15.75" customHeight="1">
      <c r="A395" s="161">
        <v>393.0</v>
      </c>
      <c r="B395" s="167" t="s">
        <v>2032</v>
      </c>
      <c r="C395" s="160" t="s">
        <v>3846</v>
      </c>
      <c r="D395" s="167">
        <v>2.0</v>
      </c>
      <c r="E395" s="96" t="s">
        <v>3847</v>
      </c>
      <c r="F395" s="168" t="s">
        <v>3848</v>
      </c>
      <c r="G395" s="168" t="s">
        <v>3849</v>
      </c>
      <c r="H395" s="160"/>
      <c r="I395" s="160"/>
      <c r="J395" s="160"/>
      <c r="K395" s="169" t="s">
        <v>333</v>
      </c>
      <c r="L395" s="170"/>
      <c r="M395" s="170"/>
      <c r="N395" s="189"/>
      <c r="O395" s="189"/>
      <c r="P395" s="180"/>
      <c r="Q395" s="180"/>
      <c r="R395" s="180"/>
      <c r="S395" s="180"/>
      <c r="T395" s="180"/>
      <c r="U395" s="180"/>
      <c r="V395" s="180"/>
      <c r="W395" s="180"/>
      <c r="X395" s="180"/>
      <c r="Y395" s="180"/>
      <c r="Z395" s="180"/>
      <c r="AA395" s="180"/>
      <c r="AB395" s="180"/>
      <c r="AC395" s="180"/>
    </row>
    <row r="396" ht="15.75" customHeight="1">
      <c r="A396" s="161">
        <v>394.0</v>
      </c>
      <c r="B396" s="167" t="s">
        <v>2032</v>
      </c>
      <c r="C396" s="160" t="s">
        <v>3850</v>
      </c>
      <c r="D396" s="167">
        <v>434.0</v>
      </c>
      <c r="E396" s="96" t="s">
        <v>1084</v>
      </c>
      <c r="F396" s="168" t="s">
        <v>2431</v>
      </c>
      <c r="G396" s="168" t="s">
        <v>3851</v>
      </c>
      <c r="H396" s="168" t="s">
        <v>3852</v>
      </c>
      <c r="I396" s="168" t="s">
        <v>2735</v>
      </c>
      <c r="J396" s="168" t="s">
        <v>3312</v>
      </c>
      <c r="K396" s="169" t="s">
        <v>384</v>
      </c>
      <c r="L396" s="170"/>
      <c r="M396" s="170"/>
      <c r="N396" s="189"/>
      <c r="O396" s="189"/>
      <c r="P396" s="180"/>
      <c r="Q396" s="180"/>
      <c r="R396" s="180"/>
      <c r="S396" s="180"/>
      <c r="T396" s="180"/>
      <c r="U396" s="180"/>
      <c r="V396" s="180"/>
      <c r="W396" s="180"/>
      <c r="X396" s="180"/>
      <c r="Y396" s="180"/>
      <c r="Z396" s="180"/>
      <c r="AA396" s="180"/>
      <c r="AB396" s="180"/>
      <c r="AC396" s="180"/>
    </row>
    <row r="397" ht="15.75" customHeight="1">
      <c r="A397" s="161">
        <v>395.0</v>
      </c>
      <c r="B397" s="167" t="s">
        <v>2032</v>
      </c>
      <c r="C397" s="160" t="s">
        <v>3853</v>
      </c>
      <c r="D397" s="167">
        <v>11.0</v>
      </c>
      <c r="E397" s="96" t="s">
        <v>3854</v>
      </c>
      <c r="F397" s="168" t="s">
        <v>2748</v>
      </c>
      <c r="G397" s="168" t="s">
        <v>1434</v>
      </c>
      <c r="H397" s="168" t="s">
        <v>2516</v>
      </c>
      <c r="I397" s="168" t="s">
        <v>1435</v>
      </c>
      <c r="J397" s="168" t="s">
        <v>3624</v>
      </c>
      <c r="K397" s="77" t="s">
        <v>416</v>
      </c>
      <c r="L397" s="170"/>
      <c r="M397" s="170"/>
      <c r="N397" s="189"/>
      <c r="O397" s="189"/>
      <c r="P397" s="180"/>
      <c r="Q397" s="180"/>
      <c r="R397" s="180"/>
      <c r="S397" s="180"/>
      <c r="T397" s="180"/>
      <c r="U397" s="180"/>
      <c r="V397" s="180"/>
      <c r="W397" s="180"/>
      <c r="X397" s="180"/>
      <c r="Y397" s="180"/>
      <c r="Z397" s="180"/>
      <c r="AA397" s="180"/>
      <c r="AB397" s="180"/>
      <c r="AC397" s="180"/>
    </row>
    <row r="398" ht="15.75" customHeight="1">
      <c r="A398" s="161">
        <v>396.0</v>
      </c>
      <c r="B398" s="167" t="s">
        <v>2032</v>
      </c>
      <c r="C398" s="160" t="s">
        <v>3855</v>
      </c>
      <c r="D398" s="167">
        <v>11.0</v>
      </c>
      <c r="E398" s="96" t="s">
        <v>3856</v>
      </c>
      <c r="F398" s="168" t="s">
        <v>2075</v>
      </c>
      <c r="G398" s="168" t="s">
        <v>2714</v>
      </c>
      <c r="H398" s="168" t="s">
        <v>2715</v>
      </c>
      <c r="I398" s="168" t="s">
        <v>2762</v>
      </c>
      <c r="J398" s="168" t="s">
        <v>3689</v>
      </c>
      <c r="K398" s="169" t="s">
        <v>1192</v>
      </c>
      <c r="L398" s="170"/>
      <c r="M398" s="170"/>
      <c r="N398" s="189"/>
      <c r="O398" s="189"/>
      <c r="P398" s="180"/>
      <c r="Q398" s="180"/>
      <c r="R398" s="180"/>
      <c r="S398" s="180"/>
      <c r="T398" s="180"/>
      <c r="U398" s="180"/>
      <c r="V398" s="180"/>
      <c r="W398" s="180"/>
      <c r="X398" s="180"/>
      <c r="Y398" s="180"/>
      <c r="Z398" s="180"/>
      <c r="AA398" s="180"/>
      <c r="AB398" s="180"/>
      <c r="AC398" s="180"/>
    </row>
    <row r="399" ht="15.75" customHeight="1">
      <c r="A399" s="67">
        <v>397.0</v>
      </c>
      <c r="B399" s="73" t="s">
        <v>2032</v>
      </c>
      <c r="C399" s="72" t="s">
        <v>3857</v>
      </c>
      <c r="D399" s="73">
        <v>7.0</v>
      </c>
      <c r="E399" s="98" t="s">
        <v>3858</v>
      </c>
      <c r="F399" s="75" t="s">
        <v>3859</v>
      </c>
      <c r="G399" s="75" t="s">
        <v>1783</v>
      </c>
      <c r="H399" s="75" t="s">
        <v>2111</v>
      </c>
      <c r="K399" s="77" t="s">
        <v>416</v>
      </c>
      <c r="L399" s="54"/>
      <c r="M399" s="54"/>
      <c r="N399" s="105"/>
      <c r="O399" s="105"/>
      <c r="P399" s="180"/>
      <c r="Q399" s="180"/>
      <c r="R399" s="180"/>
      <c r="S399" s="180"/>
      <c r="T399" s="180"/>
      <c r="U399" s="180"/>
      <c r="V399" s="180"/>
      <c r="W399" s="180"/>
      <c r="X399" s="180"/>
      <c r="Y399" s="180"/>
      <c r="Z399" s="180"/>
      <c r="AA399" s="180"/>
      <c r="AB399" s="180"/>
      <c r="AC399" s="180"/>
    </row>
    <row r="400" ht="15.75" customHeight="1">
      <c r="A400" s="161">
        <v>398.0</v>
      </c>
      <c r="B400" s="167" t="s">
        <v>2032</v>
      </c>
      <c r="C400" s="160" t="s">
        <v>3860</v>
      </c>
      <c r="D400" s="167">
        <v>17.0</v>
      </c>
      <c r="E400" s="96" t="s">
        <v>3861</v>
      </c>
      <c r="F400" s="168" t="s">
        <v>3862</v>
      </c>
      <c r="G400" s="168" t="s">
        <v>3863</v>
      </c>
      <c r="H400" s="168" t="s">
        <v>2656</v>
      </c>
      <c r="I400" s="168" t="s">
        <v>3864</v>
      </c>
      <c r="J400" s="168" t="s">
        <v>3865</v>
      </c>
      <c r="K400" s="169" t="s">
        <v>50</v>
      </c>
      <c r="L400" s="170"/>
      <c r="M400" s="170"/>
      <c r="N400" s="189"/>
      <c r="O400" s="189"/>
      <c r="P400" s="180"/>
      <c r="Q400" s="180"/>
      <c r="R400" s="180"/>
      <c r="S400" s="180"/>
      <c r="T400" s="180"/>
      <c r="U400" s="180"/>
      <c r="V400" s="180"/>
      <c r="W400" s="180"/>
      <c r="X400" s="180"/>
      <c r="Y400" s="180"/>
      <c r="Z400" s="180"/>
      <c r="AA400" s="180"/>
      <c r="AB400" s="180"/>
      <c r="AC400" s="180"/>
    </row>
    <row r="401" ht="15.75" customHeight="1">
      <c r="A401" s="161">
        <v>399.0</v>
      </c>
      <c r="B401" s="167" t="s">
        <v>2032</v>
      </c>
      <c r="C401" s="160" t="s">
        <v>3866</v>
      </c>
      <c r="D401" s="167">
        <v>24.0</v>
      </c>
      <c r="E401" s="96" t="s">
        <v>3867</v>
      </c>
      <c r="F401" s="168" t="s">
        <v>3868</v>
      </c>
      <c r="G401" s="168" t="s">
        <v>3869</v>
      </c>
      <c r="H401" s="168" t="s">
        <v>3870</v>
      </c>
      <c r="I401" s="168" t="s">
        <v>3871</v>
      </c>
      <c r="J401" s="168" t="s">
        <v>3872</v>
      </c>
      <c r="K401" s="169" t="s">
        <v>384</v>
      </c>
      <c r="L401" s="170"/>
      <c r="M401" s="170"/>
      <c r="N401" s="189"/>
      <c r="O401" s="189"/>
      <c r="P401" s="180"/>
      <c r="Q401" s="180"/>
      <c r="R401" s="180"/>
      <c r="S401" s="180"/>
      <c r="T401" s="180"/>
      <c r="U401" s="180"/>
      <c r="V401" s="180"/>
      <c r="W401" s="180"/>
      <c r="X401" s="180"/>
      <c r="Y401" s="180"/>
      <c r="Z401" s="180"/>
      <c r="AA401" s="180"/>
      <c r="AB401" s="180"/>
      <c r="AC401" s="180"/>
    </row>
    <row r="402" ht="15.75" customHeight="1">
      <c r="A402" s="161">
        <v>400.0</v>
      </c>
      <c r="B402" s="167" t="s">
        <v>2032</v>
      </c>
      <c r="C402" s="160" t="s">
        <v>3873</v>
      </c>
      <c r="D402" s="167">
        <v>44.0</v>
      </c>
      <c r="E402" s="96" t="s">
        <v>3874</v>
      </c>
      <c r="F402" s="168" t="s">
        <v>2351</v>
      </c>
      <c r="G402" s="168" t="s">
        <v>2637</v>
      </c>
      <c r="H402" s="168" t="s">
        <v>2321</v>
      </c>
      <c r="I402" s="168" t="s">
        <v>3242</v>
      </c>
      <c r="J402" s="168" t="s">
        <v>3875</v>
      </c>
      <c r="K402" s="169" t="s">
        <v>384</v>
      </c>
      <c r="L402" s="170"/>
      <c r="M402" s="170"/>
      <c r="N402" s="189"/>
      <c r="O402" s="189"/>
      <c r="P402" s="180"/>
      <c r="Q402" s="180"/>
      <c r="R402" s="180"/>
      <c r="S402" s="180"/>
      <c r="T402" s="180"/>
      <c r="U402" s="180"/>
      <c r="V402" s="180"/>
      <c r="W402" s="180"/>
      <c r="X402" s="180"/>
      <c r="Y402" s="180"/>
      <c r="Z402" s="180"/>
      <c r="AA402" s="180"/>
      <c r="AB402" s="180"/>
      <c r="AC402" s="180"/>
    </row>
    <row r="403" ht="15.75" customHeight="1">
      <c r="A403" s="161">
        <v>401.0</v>
      </c>
      <c r="B403" s="167" t="s">
        <v>2032</v>
      </c>
      <c r="C403" s="160" t="s">
        <v>2800</v>
      </c>
      <c r="D403" s="167">
        <v>114.0</v>
      </c>
      <c r="E403" s="96" t="s">
        <v>3876</v>
      </c>
      <c r="F403" s="168" t="s">
        <v>2264</v>
      </c>
      <c r="G403" s="168" t="s">
        <v>1946</v>
      </c>
      <c r="H403" s="168" t="s">
        <v>1106</v>
      </c>
      <c r="I403" s="168" t="s">
        <v>2802</v>
      </c>
      <c r="J403" s="168" t="s">
        <v>2803</v>
      </c>
      <c r="K403" s="169" t="s">
        <v>269</v>
      </c>
      <c r="L403" s="170"/>
      <c r="M403" s="170"/>
      <c r="N403" s="189"/>
      <c r="O403" s="189"/>
      <c r="P403" s="180"/>
      <c r="Q403" s="180"/>
      <c r="R403" s="180"/>
      <c r="S403" s="180"/>
      <c r="T403" s="180"/>
      <c r="U403" s="180"/>
      <c r="V403" s="180"/>
      <c r="W403" s="180"/>
      <c r="X403" s="180"/>
      <c r="Y403" s="180"/>
      <c r="Z403" s="180"/>
      <c r="AA403" s="180"/>
      <c r="AB403" s="180"/>
      <c r="AC403" s="180"/>
    </row>
    <row r="404" ht="15.75" customHeight="1">
      <c r="A404" s="161">
        <v>402.0</v>
      </c>
      <c r="B404" s="167" t="s">
        <v>2032</v>
      </c>
      <c r="C404" s="160" t="s">
        <v>3877</v>
      </c>
      <c r="D404" s="167">
        <v>75.0</v>
      </c>
      <c r="E404" s="96" t="s">
        <v>3878</v>
      </c>
      <c r="F404" s="168" t="s">
        <v>2657</v>
      </c>
      <c r="G404" s="168" t="s">
        <v>762</v>
      </c>
      <c r="H404" s="168" t="s">
        <v>3240</v>
      </c>
      <c r="I404" s="168" t="s">
        <v>2656</v>
      </c>
      <c r="J404" s="168" t="s">
        <v>3242</v>
      </c>
      <c r="K404" s="169" t="s">
        <v>7</v>
      </c>
      <c r="L404" s="170"/>
      <c r="M404" s="170"/>
      <c r="N404" s="189"/>
      <c r="O404" s="189"/>
      <c r="P404" s="180"/>
      <c r="Q404" s="180"/>
      <c r="R404" s="180"/>
      <c r="S404" s="180"/>
      <c r="T404" s="180"/>
      <c r="U404" s="180"/>
      <c r="V404" s="180"/>
      <c r="W404" s="180"/>
      <c r="X404" s="180"/>
      <c r="Y404" s="180"/>
      <c r="Z404" s="180"/>
      <c r="AA404" s="180"/>
      <c r="AB404" s="180"/>
      <c r="AC404" s="180"/>
    </row>
    <row r="405" ht="15.75" customHeight="1">
      <c r="A405" s="161">
        <v>403.0</v>
      </c>
      <c r="B405" s="167" t="s">
        <v>2032</v>
      </c>
      <c r="C405" s="160" t="s">
        <v>3879</v>
      </c>
      <c r="D405" s="167">
        <v>226.0</v>
      </c>
      <c r="E405" s="96" t="s">
        <v>3880</v>
      </c>
      <c r="F405" s="168" t="s">
        <v>3881</v>
      </c>
      <c r="G405" s="168" t="s">
        <v>3882</v>
      </c>
      <c r="H405" s="168" t="s">
        <v>3883</v>
      </c>
      <c r="I405" s="168" t="s">
        <v>3884</v>
      </c>
      <c r="J405" s="168" t="s">
        <v>3885</v>
      </c>
      <c r="K405" s="77" t="s">
        <v>269</v>
      </c>
      <c r="L405" s="170"/>
      <c r="M405" s="170"/>
      <c r="N405" s="189"/>
      <c r="O405" s="189"/>
      <c r="P405" s="180"/>
      <c r="Q405" s="180"/>
      <c r="R405" s="180"/>
      <c r="S405" s="180"/>
      <c r="T405" s="180"/>
      <c r="U405" s="180"/>
      <c r="V405" s="180"/>
      <c r="W405" s="180"/>
      <c r="X405" s="180"/>
      <c r="Y405" s="180"/>
      <c r="Z405" s="180"/>
      <c r="AA405" s="180"/>
      <c r="AB405" s="180"/>
      <c r="AC405" s="180"/>
    </row>
    <row r="406" ht="15.75" customHeight="1">
      <c r="A406" s="161">
        <v>404.0</v>
      </c>
      <c r="B406" s="167" t="s">
        <v>2032</v>
      </c>
      <c r="C406" s="160" t="s">
        <v>3886</v>
      </c>
      <c r="D406" s="167">
        <v>103.0</v>
      </c>
      <c r="E406" s="96" t="s">
        <v>3887</v>
      </c>
      <c r="F406" s="168" t="s">
        <v>2479</v>
      </c>
      <c r="G406" s="168" t="s">
        <v>3888</v>
      </c>
      <c r="H406" s="168" t="s">
        <v>3889</v>
      </c>
      <c r="I406" s="168" t="s">
        <v>3890</v>
      </c>
      <c r="J406" s="168" t="s">
        <v>2950</v>
      </c>
      <c r="K406" s="169" t="s">
        <v>727</v>
      </c>
      <c r="L406" s="170"/>
      <c r="M406" s="170"/>
      <c r="N406" s="189"/>
      <c r="O406" s="189"/>
      <c r="P406" s="180"/>
      <c r="Q406" s="180"/>
      <c r="R406" s="180"/>
      <c r="S406" s="180"/>
      <c r="T406" s="180"/>
      <c r="U406" s="180"/>
      <c r="V406" s="180"/>
      <c r="W406" s="180"/>
      <c r="X406" s="180"/>
      <c r="Y406" s="180"/>
      <c r="Z406" s="180"/>
      <c r="AA406" s="180"/>
      <c r="AB406" s="180"/>
      <c r="AC406" s="180"/>
    </row>
    <row r="407" ht="15.75" customHeight="1">
      <c r="A407" s="161">
        <v>405.0</v>
      </c>
      <c r="B407" s="167" t="s">
        <v>2032</v>
      </c>
      <c r="C407" s="160" t="s">
        <v>3891</v>
      </c>
      <c r="D407" s="167">
        <v>19.0</v>
      </c>
      <c r="E407" s="96" t="s">
        <v>3892</v>
      </c>
      <c r="F407" s="168" t="s">
        <v>3151</v>
      </c>
      <c r="G407" s="168" t="s">
        <v>1935</v>
      </c>
      <c r="H407" s="168" t="s">
        <v>3893</v>
      </c>
      <c r="I407" s="168" t="s">
        <v>3894</v>
      </c>
      <c r="J407" s="168" t="s">
        <v>1675</v>
      </c>
      <c r="K407" s="169" t="s">
        <v>7</v>
      </c>
      <c r="L407" s="170"/>
      <c r="M407" s="170"/>
      <c r="N407" s="189"/>
      <c r="O407" s="189"/>
      <c r="P407" s="180"/>
      <c r="Q407" s="180"/>
      <c r="R407" s="180"/>
      <c r="S407" s="180"/>
      <c r="T407" s="180"/>
      <c r="U407" s="180"/>
      <c r="V407" s="180"/>
      <c r="W407" s="180"/>
      <c r="X407" s="180"/>
      <c r="Y407" s="180"/>
      <c r="Z407" s="180"/>
      <c r="AA407" s="180"/>
      <c r="AB407" s="180"/>
      <c r="AC407" s="180"/>
    </row>
    <row r="408" ht="15.75" customHeight="1">
      <c r="A408" s="161">
        <v>406.0</v>
      </c>
      <c r="B408" s="167" t="s">
        <v>2032</v>
      </c>
      <c r="C408" s="160" t="s">
        <v>3895</v>
      </c>
      <c r="D408" s="167">
        <v>2.0</v>
      </c>
      <c r="E408" s="96" t="s">
        <v>3896</v>
      </c>
      <c r="F408" s="168" t="s">
        <v>3897</v>
      </c>
      <c r="G408" s="168" t="s">
        <v>3898</v>
      </c>
      <c r="H408" s="160"/>
      <c r="I408" s="160"/>
      <c r="J408" s="160"/>
      <c r="K408" s="169" t="s">
        <v>333</v>
      </c>
      <c r="L408" s="170"/>
      <c r="M408" s="170"/>
      <c r="N408" s="189"/>
      <c r="O408" s="189"/>
      <c r="P408" s="180"/>
      <c r="Q408" s="180"/>
      <c r="R408" s="180"/>
      <c r="S408" s="180"/>
      <c r="T408" s="180"/>
      <c r="U408" s="180"/>
      <c r="V408" s="180"/>
      <c r="W408" s="180"/>
      <c r="X408" s="180"/>
      <c r="Y408" s="180"/>
      <c r="Z408" s="180"/>
      <c r="AA408" s="180"/>
      <c r="AB408" s="180"/>
      <c r="AC408" s="180"/>
    </row>
    <row r="409" ht="15.75" customHeight="1">
      <c r="A409" s="67">
        <v>407.0</v>
      </c>
      <c r="B409" s="73" t="s">
        <v>2032</v>
      </c>
      <c r="C409" s="72" t="s">
        <v>3899</v>
      </c>
      <c r="D409" s="73">
        <v>2.0</v>
      </c>
      <c r="E409" s="98" t="s">
        <v>3900</v>
      </c>
      <c r="F409" s="75" t="s">
        <v>2945</v>
      </c>
      <c r="K409" s="77" t="s">
        <v>480</v>
      </c>
      <c r="L409" s="54"/>
      <c r="M409" s="54"/>
      <c r="N409" s="105"/>
      <c r="O409" s="105"/>
      <c r="P409" s="180"/>
      <c r="Q409" s="180"/>
      <c r="R409" s="180"/>
      <c r="S409" s="180"/>
      <c r="T409" s="180"/>
      <c r="U409" s="180"/>
      <c r="V409" s="180"/>
      <c r="W409" s="180"/>
      <c r="X409" s="180"/>
      <c r="Y409" s="180"/>
      <c r="Z409" s="180"/>
      <c r="AA409" s="180"/>
      <c r="AB409" s="180"/>
      <c r="AC409" s="180"/>
    </row>
    <row r="410" ht="15.75" customHeight="1">
      <c r="A410" s="161">
        <v>408.0</v>
      </c>
      <c r="B410" s="167" t="s">
        <v>2032</v>
      </c>
      <c r="C410" s="160" t="s">
        <v>3901</v>
      </c>
      <c r="D410" s="167">
        <v>84.0</v>
      </c>
      <c r="E410" s="96" t="s">
        <v>3902</v>
      </c>
      <c r="F410" s="168" t="s">
        <v>2598</v>
      </c>
      <c r="G410" s="168" t="s">
        <v>2597</v>
      </c>
      <c r="H410" s="168" t="s">
        <v>3007</v>
      </c>
      <c r="I410" s="168" t="s">
        <v>2599</v>
      </c>
      <c r="J410" s="168" t="s">
        <v>2109</v>
      </c>
      <c r="K410" s="77" t="s">
        <v>269</v>
      </c>
      <c r="L410" s="170"/>
      <c r="M410" s="170"/>
      <c r="N410" s="189"/>
      <c r="O410" s="189"/>
      <c r="P410" s="180"/>
      <c r="Q410" s="180"/>
      <c r="R410" s="180"/>
      <c r="S410" s="180"/>
      <c r="T410" s="180"/>
      <c r="U410" s="180"/>
      <c r="V410" s="180"/>
      <c r="W410" s="180"/>
      <c r="X410" s="180"/>
      <c r="Y410" s="180"/>
      <c r="Z410" s="180"/>
      <c r="AA410" s="180"/>
      <c r="AB410" s="180"/>
      <c r="AC410" s="180"/>
    </row>
    <row r="411" ht="15.75" customHeight="1">
      <c r="A411" s="161">
        <v>409.0</v>
      </c>
      <c r="B411" s="167" t="s">
        <v>2032</v>
      </c>
      <c r="C411" s="160" t="s">
        <v>3903</v>
      </c>
      <c r="D411" s="167">
        <v>48.0</v>
      </c>
      <c r="E411" s="96" t="s">
        <v>3904</v>
      </c>
      <c r="F411" s="168" t="s">
        <v>3600</v>
      </c>
      <c r="G411" s="168" t="s">
        <v>3905</v>
      </c>
      <c r="H411" s="168" t="s">
        <v>3449</v>
      </c>
      <c r="I411" s="168" t="s">
        <v>3906</v>
      </c>
      <c r="J411" s="168" t="s">
        <v>3907</v>
      </c>
      <c r="K411" s="169" t="s">
        <v>7</v>
      </c>
      <c r="L411" s="170"/>
      <c r="M411" s="170"/>
      <c r="N411" s="189"/>
      <c r="O411" s="189"/>
      <c r="P411" s="180"/>
      <c r="Q411" s="180"/>
      <c r="R411" s="180"/>
      <c r="S411" s="180"/>
      <c r="T411" s="180"/>
      <c r="U411" s="180"/>
      <c r="V411" s="180"/>
      <c r="W411" s="180"/>
      <c r="X411" s="180"/>
      <c r="Y411" s="180"/>
      <c r="Z411" s="180"/>
      <c r="AA411" s="180"/>
      <c r="AB411" s="180"/>
      <c r="AC411" s="180"/>
    </row>
    <row r="412" ht="15.75" customHeight="1">
      <c r="A412" s="161">
        <v>410.0</v>
      </c>
      <c r="B412" s="167" t="s">
        <v>2032</v>
      </c>
      <c r="C412" s="160" t="s">
        <v>3908</v>
      </c>
      <c r="D412" s="167">
        <v>59.0</v>
      </c>
      <c r="E412" s="96" t="s">
        <v>1453</v>
      </c>
      <c r="F412" s="168" t="s">
        <v>1736</v>
      </c>
      <c r="G412" s="168" t="s">
        <v>3909</v>
      </c>
      <c r="H412" s="168" t="s">
        <v>3172</v>
      </c>
      <c r="I412" s="168" t="s">
        <v>2144</v>
      </c>
      <c r="J412" s="168" t="s">
        <v>3910</v>
      </c>
      <c r="K412" s="169" t="s">
        <v>269</v>
      </c>
      <c r="L412" s="170"/>
      <c r="M412" s="170"/>
      <c r="N412" s="189"/>
      <c r="O412" s="189"/>
      <c r="P412" s="180"/>
      <c r="Q412" s="180"/>
      <c r="R412" s="180"/>
      <c r="S412" s="180"/>
      <c r="T412" s="180"/>
      <c r="U412" s="180"/>
      <c r="V412" s="180"/>
      <c r="W412" s="180"/>
      <c r="X412" s="180"/>
      <c r="Y412" s="180"/>
      <c r="Z412" s="180"/>
      <c r="AA412" s="180"/>
      <c r="AB412" s="180"/>
      <c r="AC412" s="180"/>
    </row>
    <row r="413" ht="15.75" customHeight="1">
      <c r="A413" s="161">
        <v>411.0</v>
      </c>
      <c r="B413" s="167" t="s">
        <v>2032</v>
      </c>
      <c r="C413" s="160" t="s">
        <v>3911</v>
      </c>
      <c r="D413" s="167">
        <v>22.0</v>
      </c>
      <c r="E413" s="96" t="s">
        <v>1537</v>
      </c>
      <c r="F413" s="168" t="s">
        <v>2235</v>
      </c>
      <c r="G413" s="168" t="s">
        <v>3912</v>
      </c>
      <c r="H413" s="168" t="s">
        <v>3913</v>
      </c>
      <c r="I413" s="168" t="s">
        <v>3914</v>
      </c>
      <c r="J413" s="168" t="s">
        <v>2421</v>
      </c>
      <c r="K413" s="77" t="s">
        <v>480</v>
      </c>
      <c r="L413" s="170"/>
      <c r="M413" s="170"/>
      <c r="N413" s="189"/>
      <c r="O413" s="189"/>
      <c r="P413" s="180"/>
      <c r="Q413" s="180"/>
      <c r="R413" s="180"/>
      <c r="S413" s="180"/>
      <c r="T413" s="180"/>
      <c r="U413" s="180"/>
      <c r="V413" s="180"/>
      <c r="W413" s="180"/>
      <c r="X413" s="180"/>
      <c r="Y413" s="180"/>
      <c r="Z413" s="180"/>
      <c r="AA413" s="180"/>
      <c r="AB413" s="180"/>
      <c r="AC413" s="180"/>
    </row>
    <row r="414" ht="15.75" customHeight="1">
      <c r="A414" s="67">
        <v>412.0</v>
      </c>
      <c r="B414" s="73" t="s">
        <v>2032</v>
      </c>
      <c r="C414" s="72" t="s">
        <v>3915</v>
      </c>
      <c r="D414" s="73">
        <v>49.0</v>
      </c>
      <c r="E414" s="98" t="s">
        <v>3916</v>
      </c>
      <c r="F414" s="75" t="s">
        <v>2514</v>
      </c>
      <c r="G414" s="75" t="s">
        <v>950</v>
      </c>
      <c r="H414" s="75" t="s">
        <v>2130</v>
      </c>
      <c r="I414" s="75" t="s">
        <v>2132</v>
      </c>
      <c r="J414" s="75" t="s">
        <v>3138</v>
      </c>
      <c r="K414" s="77" t="s">
        <v>480</v>
      </c>
      <c r="L414" s="54"/>
      <c r="M414" s="54"/>
      <c r="N414" s="105"/>
      <c r="O414" s="105"/>
      <c r="P414" s="180"/>
      <c r="Q414" s="180"/>
      <c r="R414" s="180"/>
      <c r="S414" s="180"/>
      <c r="T414" s="180"/>
      <c r="U414" s="180"/>
      <c r="V414" s="180"/>
      <c r="W414" s="180"/>
      <c r="X414" s="180"/>
      <c r="Y414" s="180"/>
      <c r="Z414" s="180"/>
      <c r="AA414" s="180"/>
      <c r="AB414" s="180"/>
      <c r="AC414" s="180"/>
    </row>
    <row r="415" ht="15.75" customHeight="1">
      <c r="A415" s="161">
        <v>413.0</v>
      </c>
      <c r="B415" s="167" t="s">
        <v>2032</v>
      </c>
      <c r="C415" s="160" t="s">
        <v>3917</v>
      </c>
      <c r="D415" s="167">
        <v>53.0</v>
      </c>
      <c r="E415" s="96" t="s">
        <v>3918</v>
      </c>
      <c r="F415" s="168" t="s">
        <v>2514</v>
      </c>
      <c r="G415" s="168" t="s">
        <v>952</v>
      </c>
      <c r="H415" s="168" t="s">
        <v>2130</v>
      </c>
      <c r="I415" s="168" t="s">
        <v>2683</v>
      </c>
      <c r="J415" s="168" t="s">
        <v>2267</v>
      </c>
      <c r="K415" s="169" t="s">
        <v>416</v>
      </c>
      <c r="L415" s="170"/>
      <c r="M415" s="170"/>
      <c r="N415" s="189"/>
      <c r="O415" s="189"/>
      <c r="P415" s="180"/>
      <c r="Q415" s="180"/>
      <c r="R415" s="180"/>
      <c r="S415" s="180"/>
      <c r="T415" s="180"/>
      <c r="U415" s="180"/>
      <c r="V415" s="180"/>
      <c r="W415" s="180"/>
      <c r="X415" s="180"/>
      <c r="Y415" s="180"/>
      <c r="Z415" s="180"/>
      <c r="AA415" s="180"/>
      <c r="AB415" s="180"/>
      <c r="AC415" s="180"/>
    </row>
    <row r="416" ht="15.75" customHeight="1">
      <c r="A416" s="161">
        <v>414.0</v>
      </c>
      <c r="B416" s="167" t="s">
        <v>2032</v>
      </c>
      <c r="C416" s="160" t="s">
        <v>3919</v>
      </c>
      <c r="D416" s="167">
        <v>40.0</v>
      </c>
      <c r="E416" s="96" t="s">
        <v>3920</v>
      </c>
      <c r="F416" s="168" t="s">
        <v>3250</v>
      </c>
      <c r="G416" s="168" t="s">
        <v>3921</v>
      </c>
      <c r="H416" s="168" t="s">
        <v>3662</v>
      </c>
      <c r="I416" s="168" t="s">
        <v>3171</v>
      </c>
      <c r="J416" s="168" t="s">
        <v>3922</v>
      </c>
      <c r="K416" s="169" t="s">
        <v>1485</v>
      </c>
      <c r="L416" s="170"/>
      <c r="M416" s="170"/>
      <c r="N416" s="189"/>
      <c r="O416" s="189"/>
      <c r="P416" s="180"/>
      <c r="Q416" s="180"/>
      <c r="R416" s="180"/>
      <c r="S416" s="180"/>
      <c r="T416" s="180"/>
      <c r="U416" s="180"/>
      <c r="V416" s="180"/>
      <c r="W416" s="180"/>
      <c r="X416" s="180"/>
      <c r="Y416" s="180"/>
      <c r="Z416" s="180"/>
      <c r="AA416" s="180"/>
      <c r="AB416" s="180"/>
      <c r="AC416" s="180"/>
    </row>
    <row r="417" ht="15.75" customHeight="1">
      <c r="A417" s="161">
        <v>415.0</v>
      </c>
      <c r="B417" s="167" t="s">
        <v>2032</v>
      </c>
      <c r="C417" s="160" t="s">
        <v>3923</v>
      </c>
      <c r="D417" s="167">
        <v>16.0</v>
      </c>
      <c r="E417" s="96" t="s">
        <v>3924</v>
      </c>
      <c r="F417" s="168" t="s">
        <v>3907</v>
      </c>
      <c r="G417" s="168" t="s">
        <v>3724</v>
      </c>
      <c r="H417" s="168" t="s">
        <v>3925</v>
      </c>
      <c r="I417" s="168" t="s">
        <v>3926</v>
      </c>
      <c r="J417" s="168" t="s">
        <v>3452</v>
      </c>
      <c r="K417" s="169" t="s">
        <v>7</v>
      </c>
      <c r="L417" s="170"/>
      <c r="M417" s="170"/>
      <c r="N417" s="189"/>
      <c r="O417" s="189"/>
      <c r="P417" s="180"/>
      <c r="Q417" s="180"/>
      <c r="R417" s="180"/>
      <c r="S417" s="180"/>
      <c r="T417" s="180"/>
      <c r="U417" s="180"/>
      <c r="V417" s="180"/>
      <c r="W417" s="180"/>
      <c r="X417" s="180"/>
      <c r="Y417" s="180"/>
      <c r="Z417" s="180"/>
      <c r="AA417" s="180"/>
      <c r="AB417" s="180"/>
      <c r="AC417" s="180"/>
    </row>
    <row r="418" ht="15.75" customHeight="1">
      <c r="A418" s="161">
        <v>416.0</v>
      </c>
      <c r="B418" s="167" t="s">
        <v>2032</v>
      </c>
      <c r="C418" s="160" t="s">
        <v>3927</v>
      </c>
      <c r="D418" s="167">
        <v>20.0</v>
      </c>
      <c r="E418" s="96" t="s">
        <v>3928</v>
      </c>
      <c r="F418" s="168" t="s">
        <v>2243</v>
      </c>
      <c r="G418" s="168" t="s">
        <v>2306</v>
      </c>
      <c r="H418" s="168" t="s">
        <v>3015</v>
      </c>
      <c r="I418" s="168" t="s">
        <v>2245</v>
      </c>
      <c r="J418" s="168" t="s">
        <v>643</v>
      </c>
      <c r="K418" s="169" t="s">
        <v>727</v>
      </c>
      <c r="L418" s="170"/>
      <c r="M418" s="170"/>
      <c r="N418" s="189"/>
      <c r="O418" s="189"/>
      <c r="P418" s="180"/>
      <c r="Q418" s="180"/>
      <c r="R418" s="180"/>
      <c r="S418" s="180"/>
      <c r="T418" s="180"/>
      <c r="U418" s="180"/>
      <c r="V418" s="180"/>
      <c r="W418" s="180"/>
      <c r="X418" s="180"/>
      <c r="Y418" s="180"/>
      <c r="Z418" s="180"/>
      <c r="AA418" s="180"/>
      <c r="AB418" s="180"/>
      <c r="AC418" s="180"/>
    </row>
    <row r="419" ht="15.75" customHeight="1">
      <c r="A419" s="161">
        <v>417.0</v>
      </c>
      <c r="B419" s="167" t="s">
        <v>2032</v>
      </c>
      <c r="C419" s="160" t="s">
        <v>3929</v>
      </c>
      <c r="D419" s="167">
        <v>3.0</v>
      </c>
      <c r="E419" s="96" t="s">
        <v>3930</v>
      </c>
      <c r="F419" s="168" t="s">
        <v>3931</v>
      </c>
      <c r="G419" s="168" t="s">
        <v>3932</v>
      </c>
      <c r="H419" s="168" t="s">
        <v>3933</v>
      </c>
      <c r="I419" s="160"/>
      <c r="J419" s="160"/>
      <c r="K419" s="169" t="s">
        <v>1768</v>
      </c>
      <c r="L419" s="170"/>
      <c r="M419" s="170"/>
      <c r="N419" s="189"/>
      <c r="O419" s="189"/>
      <c r="P419" s="180"/>
      <c r="Q419" s="180"/>
      <c r="R419" s="180"/>
      <c r="S419" s="180"/>
      <c r="T419" s="180"/>
      <c r="U419" s="180"/>
      <c r="V419" s="180"/>
      <c r="W419" s="180"/>
      <c r="X419" s="180"/>
      <c r="Y419" s="180"/>
      <c r="Z419" s="180"/>
      <c r="AA419" s="180"/>
      <c r="AB419" s="180"/>
      <c r="AC419" s="180"/>
    </row>
    <row r="420" ht="15.75" customHeight="1">
      <c r="A420" s="161">
        <v>418.0</v>
      </c>
      <c r="B420" s="167" t="s">
        <v>2032</v>
      </c>
      <c r="C420" s="160" t="s">
        <v>3934</v>
      </c>
      <c r="D420" s="167">
        <v>46.0</v>
      </c>
      <c r="E420" s="96" t="s">
        <v>3935</v>
      </c>
      <c r="F420" s="168" t="s">
        <v>3181</v>
      </c>
      <c r="G420" s="168" t="s">
        <v>3180</v>
      </c>
      <c r="H420" s="168" t="s">
        <v>3936</v>
      </c>
      <c r="I420" s="168" t="s">
        <v>3792</v>
      </c>
      <c r="J420" s="168" t="s">
        <v>2815</v>
      </c>
      <c r="K420" s="169" t="s">
        <v>50</v>
      </c>
      <c r="L420" s="170"/>
      <c r="M420" s="170"/>
      <c r="N420" s="189"/>
      <c r="O420" s="189"/>
      <c r="P420" s="180"/>
      <c r="Q420" s="180"/>
      <c r="R420" s="180"/>
      <c r="S420" s="180"/>
      <c r="T420" s="180"/>
      <c r="U420" s="180"/>
      <c r="V420" s="180"/>
      <c r="W420" s="180"/>
      <c r="X420" s="180"/>
      <c r="Y420" s="180"/>
      <c r="Z420" s="180"/>
      <c r="AA420" s="180"/>
      <c r="AB420" s="180"/>
      <c r="AC420" s="180"/>
    </row>
    <row r="421" ht="15.75" customHeight="1">
      <c r="A421" s="67">
        <v>419.0</v>
      </c>
      <c r="B421" s="73" t="s">
        <v>2032</v>
      </c>
      <c r="C421" s="72" t="s">
        <v>3937</v>
      </c>
      <c r="D421" s="73">
        <v>4.0</v>
      </c>
      <c r="E421" s="98" t="s">
        <v>3938</v>
      </c>
      <c r="F421" s="75" t="s">
        <v>3627</v>
      </c>
      <c r="G421" s="75" t="s">
        <v>3939</v>
      </c>
      <c r="H421" s="75" t="s">
        <v>2558</v>
      </c>
      <c r="K421" s="77" t="s">
        <v>480</v>
      </c>
      <c r="L421" s="54"/>
      <c r="M421" s="54"/>
      <c r="N421" s="105"/>
      <c r="O421" s="105"/>
      <c r="P421" s="180"/>
      <c r="Q421" s="180"/>
      <c r="R421" s="180"/>
      <c r="S421" s="180"/>
      <c r="T421" s="180"/>
      <c r="U421" s="180"/>
      <c r="V421" s="180"/>
      <c r="W421" s="180"/>
      <c r="X421" s="180"/>
      <c r="Y421" s="180"/>
      <c r="Z421" s="180"/>
      <c r="AA421" s="180"/>
      <c r="AB421" s="180"/>
      <c r="AC421" s="180"/>
    </row>
    <row r="422" ht="15.75" customHeight="1">
      <c r="A422" s="161">
        <v>420.0</v>
      </c>
      <c r="B422" s="167" t="s">
        <v>2032</v>
      </c>
      <c r="C422" s="160" t="s">
        <v>3940</v>
      </c>
      <c r="D422" s="167">
        <v>27.0</v>
      </c>
      <c r="E422" s="96" t="s">
        <v>3941</v>
      </c>
      <c r="F422" s="168" t="s">
        <v>3141</v>
      </c>
      <c r="G422" s="168" t="s">
        <v>3942</v>
      </c>
      <c r="H422" s="168" t="s">
        <v>3943</v>
      </c>
      <c r="I422" s="168" t="s">
        <v>3944</v>
      </c>
      <c r="J422" s="168" t="s">
        <v>3945</v>
      </c>
      <c r="K422" s="77" t="s">
        <v>1955</v>
      </c>
      <c r="L422" s="170"/>
      <c r="M422" s="170"/>
      <c r="N422" s="189"/>
      <c r="O422" s="189"/>
      <c r="P422" s="180"/>
      <c r="Q422" s="180"/>
      <c r="R422" s="180"/>
      <c r="S422" s="180"/>
      <c r="T422" s="180"/>
      <c r="U422" s="180"/>
      <c r="V422" s="180"/>
      <c r="W422" s="180"/>
      <c r="X422" s="180"/>
      <c r="Y422" s="180"/>
      <c r="Z422" s="180"/>
      <c r="AA422" s="180"/>
      <c r="AB422" s="180"/>
      <c r="AC422" s="180"/>
    </row>
    <row r="423" ht="15.75" customHeight="1">
      <c r="A423" s="161">
        <v>421.0</v>
      </c>
      <c r="B423" s="167" t="s">
        <v>2032</v>
      </c>
      <c r="C423" s="160" t="s">
        <v>3946</v>
      </c>
      <c r="D423" s="167">
        <v>400.0</v>
      </c>
      <c r="E423" s="96" t="s">
        <v>3947</v>
      </c>
      <c r="F423" s="168" t="s">
        <v>2267</v>
      </c>
      <c r="G423" s="168" t="s">
        <v>2471</v>
      </c>
      <c r="H423" s="168" t="s">
        <v>2472</v>
      </c>
      <c r="I423" s="168" t="s">
        <v>2270</v>
      </c>
      <c r="J423" s="168" t="s">
        <v>2473</v>
      </c>
      <c r="K423" s="77" t="s">
        <v>480</v>
      </c>
      <c r="L423" s="170"/>
      <c r="M423" s="170"/>
      <c r="N423" s="189"/>
      <c r="O423" s="189"/>
      <c r="P423" s="180"/>
      <c r="Q423" s="180"/>
      <c r="R423" s="180"/>
      <c r="S423" s="180"/>
      <c r="T423" s="180"/>
      <c r="U423" s="180"/>
      <c r="V423" s="180"/>
      <c r="W423" s="180"/>
      <c r="X423" s="180"/>
      <c r="Y423" s="180"/>
      <c r="Z423" s="180"/>
      <c r="AA423" s="180"/>
      <c r="AB423" s="180"/>
      <c r="AC423" s="180"/>
    </row>
    <row r="424" ht="15.75" customHeight="1">
      <c r="A424" s="161">
        <v>422.0</v>
      </c>
      <c r="B424" s="167" t="s">
        <v>2032</v>
      </c>
      <c r="C424" s="160" t="s">
        <v>3948</v>
      </c>
      <c r="D424" s="167">
        <v>2.0</v>
      </c>
      <c r="E424" s="96" t="s">
        <v>3949</v>
      </c>
      <c r="F424" s="168" t="s">
        <v>3103</v>
      </c>
      <c r="G424" s="168" t="s">
        <v>3107</v>
      </c>
      <c r="H424" s="160"/>
      <c r="I424" s="160"/>
      <c r="J424" s="160"/>
      <c r="K424" s="169" t="s">
        <v>727</v>
      </c>
      <c r="L424" s="170"/>
      <c r="M424" s="170"/>
      <c r="N424" s="189"/>
      <c r="O424" s="189"/>
      <c r="P424" s="180"/>
      <c r="Q424" s="180"/>
      <c r="R424" s="180"/>
      <c r="S424" s="180"/>
      <c r="T424" s="180"/>
      <c r="U424" s="180"/>
      <c r="V424" s="180"/>
      <c r="W424" s="180"/>
      <c r="X424" s="180"/>
      <c r="Y424" s="180"/>
      <c r="Z424" s="180"/>
      <c r="AA424" s="180"/>
      <c r="AB424" s="180"/>
      <c r="AC424" s="180"/>
    </row>
    <row r="425" ht="15.75" customHeight="1">
      <c r="A425" s="161">
        <v>423.0</v>
      </c>
      <c r="B425" s="167" t="s">
        <v>2032</v>
      </c>
      <c r="C425" s="160" t="s">
        <v>3950</v>
      </c>
      <c r="D425" s="167">
        <v>56.0</v>
      </c>
      <c r="E425" s="96" t="s">
        <v>3951</v>
      </c>
      <c r="F425" s="168" t="s">
        <v>2379</v>
      </c>
      <c r="G425" s="168" t="s">
        <v>2096</v>
      </c>
      <c r="H425" s="168" t="s">
        <v>3015</v>
      </c>
      <c r="I425" s="168" t="s">
        <v>2608</v>
      </c>
      <c r="J425" s="168" t="s">
        <v>3952</v>
      </c>
      <c r="K425" s="169" t="s">
        <v>727</v>
      </c>
      <c r="L425" s="170"/>
      <c r="M425" s="170"/>
      <c r="N425" s="189"/>
      <c r="O425" s="189"/>
      <c r="P425" s="180"/>
      <c r="Q425" s="180"/>
      <c r="R425" s="180"/>
      <c r="S425" s="180"/>
      <c r="T425" s="180"/>
      <c r="U425" s="180"/>
      <c r="V425" s="180"/>
      <c r="W425" s="180"/>
      <c r="X425" s="180"/>
      <c r="Y425" s="180"/>
      <c r="Z425" s="180"/>
      <c r="AA425" s="180"/>
      <c r="AB425" s="180"/>
      <c r="AC425" s="180"/>
    </row>
    <row r="426" ht="15.75" customHeight="1">
      <c r="A426" s="161">
        <v>424.0</v>
      </c>
      <c r="B426" s="167" t="s">
        <v>2032</v>
      </c>
      <c r="C426" s="160" t="s">
        <v>3953</v>
      </c>
      <c r="D426" s="167">
        <v>2.0</v>
      </c>
      <c r="E426" s="96" t="s">
        <v>3954</v>
      </c>
      <c r="F426" s="168" t="s">
        <v>3955</v>
      </c>
      <c r="G426" s="168" t="s">
        <v>3956</v>
      </c>
      <c r="H426" s="160"/>
      <c r="I426" s="160"/>
      <c r="J426" s="160"/>
      <c r="K426" s="169" t="s">
        <v>684</v>
      </c>
      <c r="L426" s="170"/>
      <c r="M426" s="170"/>
      <c r="N426" s="189"/>
      <c r="O426" s="189"/>
      <c r="P426" s="180"/>
      <c r="Q426" s="180"/>
      <c r="R426" s="180"/>
      <c r="S426" s="180"/>
      <c r="T426" s="180"/>
      <c r="U426" s="180"/>
      <c r="V426" s="180"/>
      <c r="W426" s="180"/>
      <c r="X426" s="180"/>
      <c r="Y426" s="180"/>
      <c r="Z426" s="180"/>
      <c r="AA426" s="180"/>
      <c r="AB426" s="180"/>
      <c r="AC426" s="180"/>
    </row>
    <row r="427" ht="15.75" customHeight="1">
      <c r="A427" s="161">
        <v>425.0</v>
      </c>
      <c r="B427" s="167" t="s">
        <v>2032</v>
      </c>
      <c r="C427" s="160" t="s">
        <v>3957</v>
      </c>
      <c r="D427" s="167">
        <v>4.0</v>
      </c>
      <c r="E427" s="96" t="s">
        <v>3958</v>
      </c>
      <c r="F427" s="168" t="s">
        <v>942</v>
      </c>
      <c r="G427" s="168" t="s">
        <v>1037</v>
      </c>
      <c r="H427" s="168" t="s">
        <v>1035</v>
      </c>
      <c r="I427" s="168" t="s">
        <v>1036</v>
      </c>
      <c r="J427" s="160"/>
      <c r="K427" s="77" t="s">
        <v>1199</v>
      </c>
      <c r="L427" s="170"/>
      <c r="M427" s="170"/>
      <c r="N427" s="189"/>
      <c r="O427" s="189"/>
      <c r="P427" s="180"/>
      <c r="Q427" s="180"/>
      <c r="R427" s="180"/>
      <c r="S427" s="180"/>
      <c r="T427" s="180"/>
      <c r="U427" s="180"/>
      <c r="V427" s="180"/>
      <c r="W427" s="180"/>
      <c r="X427" s="180"/>
      <c r="Y427" s="180"/>
      <c r="Z427" s="180"/>
      <c r="AA427" s="180"/>
      <c r="AB427" s="180"/>
      <c r="AC427" s="180"/>
    </row>
    <row r="428" ht="15.75" customHeight="1">
      <c r="A428" s="161">
        <v>426.0</v>
      </c>
      <c r="B428" s="167" t="s">
        <v>2032</v>
      </c>
      <c r="C428" s="160" t="s">
        <v>3959</v>
      </c>
      <c r="D428" s="167">
        <v>153.0</v>
      </c>
      <c r="E428" s="96" t="s">
        <v>3960</v>
      </c>
      <c r="F428" s="168" t="s">
        <v>2455</v>
      </c>
      <c r="G428" s="168" t="s">
        <v>3961</v>
      </c>
      <c r="H428" s="168" t="s">
        <v>3962</v>
      </c>
      <c r="I428" s="168" t="s">
        <v>2321</v>
      </c>
      <c r="J428" s="168" t="s">
        <v>3105</v>
      </c>
      <c r="K428" s="169" t="s">
        <v>7</v>
      </c>
      <c r="L428" s="170"/>
      <c r="M428" s="170"/>
      <c r="N428" s="189"/>
      <c r="O428" s="189"/>
      <c r="P428" s="180"/>
      <c r="Q428" s="180"/>
      <c r="R428" s="180"/>
      <c r="S428" s="180"/>
      <c r="T428" s="180"/>
      <c r="U428" s="180"/>
      <c r="V428" s="180"/>
      <c r="W428" s="180"/>
      <c r="X428" s="180"/>
      <c r="Y428" s="180"/>
      <c r="Z428" s="180"/>
      <c r="AA428" s="180"/>
      <c r="AB428" s="180"/>
      <c r="AC428" s="180"/>
    </row>
    <row r="429" ht="15.75" customHeight="1">
      <c r="A429" s="161">
        <v>427.0</v>
      </c>
      <c r="B429" s="167" t="s">
        <v>2032</v>
      </c>
      <c r="C429" s="160" t="s">
        <v>3963</v>
      </c>
      <c r="D429" s="167">
        <v>60.0</v>
      </c>
      <c r="E429" s="96" t="s">
        <v>767</v>
      </c>
      <c r="F429" s="168" t="s">
        <v>2726</v>
      </c>
      <c r="G429" s="168" t="s">
        <v>2611</v>
      </c>
      <c r="H429" s="168" t="s">
        <v>3964</v>
      </c>
      <c r="I429" s="168" t="s">
        <v>3526</v>
      </c>
      <c r="J429" s="168" t="s">
        <v>3965</v>
      </c>
      <c r="K429" s="169" t="s">
        <v>7</v>
      </c>
      <c r="L429" s="170"/>
      <c r="M429" s="170"/>
      <c r="N429" s="189"/>
      <c r="O429" s="189"/>
      <c r="P429" s="180"/>
      <c r="Q429" s="180"/>
      <c r="R429" s="180"/>
      <c r="S429" s="180"/>
      <c r="T429" s="180"/>
      <c r="U429" s="180"/>
      <c r="V429" s="180"/>
      <c r="W429" s="180"/>
      <c r="X429" s="180"/>
      <c r="Y429" s="180"/>
      <c r="Z429" s="180"/>
      <c r="AA429" s="180"/>
      <c r="AB429" s="180"/>
      <c r="AC429" s="180"/>
    </row>
    <row r="430" ht="15.75" customHeight="1">
      <c r="A430" s="161">
        <v>428.0</v>
      </c>
      <c r="B430" s="167" t="s">
        <v>2032</v>
      </c>
      <c r="C430" s="160" t="s">
        <v>3966</v>
      </c>
      <c r="D430" s="167">
        <v>459.0</v>
      </c>
      <c r="E430" s="96" t="s">
        <v>1995</v>
      </c>
      <c r="F430" s="168" t="s">
        <v>2205</v>
      </c>
      <c r="G430" s="168" t="s">
        <v>2200</v>
      </c>
      <c r="H430" s="168" t="s">
        <v>2201</v>
      </c>
      <c r="I430" s="168" t="s">
        <v>2486</v>
      </c>
      <c r="J430" s="168" t="s">
        <v>2114</v>
      </c>
      <c r="K430" s="169" t="s">
        <v>285</v>
      </c>
      <c r="L430" s="170"/>
      <c r="M430" s="170"/>
      <c r="N430" s="189"/>
      <c r="O430" s="189"/>
      <c r="P430" s="180"/>
      <c r="Q430" s="180"/>
      <c r="R430" s="180"/>
      <c r="S430" s="180"/>
      <c r="T430" s="180"/>
      <c r="U430" s="180"/>
      <c r="V430" s="180"/>
      <c r="W430" s="180"/>
      <c r="X430" s="180"/>
      <c r="Y430" s="180"/>
      <c r="Z430" s="180"/>
      <c r="AA430" s="180"/>
      <c r="AB430" s="180"/>
      <c r="AC430" s="180"/>
    </row>
    <row r="431" ht="15.75" customHeight="1">
      <c r="A431" s="161">
        <v>429.0</v>
      </c>
      <c r="B431" s="167" t="s">
        <v>2032</v>
      </c>
      <c r="C431" s="160" t="s">
        <v>3967</v>
      </c>
      <c r="D431" s="167">
        <v>54.0</v>
      </c>
      <c r="E431" s="96" t="s">
        <v>3968</v>
      </c>
      <c r="F431" s="168" t="s">
        <v>2732</v>
      </c>
      <c r="G431" s="168" t="s">
        <v>1728</v>
      </c>
      <c r="H431" s="168" t="s">
        <v>2587</v>
      </c>
      <c r="I431" s="168" t="s">
        <v>2514</v>
      </c>
      <c r="J431" s="168" t="s">
        <v>2708</v>
      </c>
      <c r="K431" s="77" t="s">
        <v>416</v>
      </c>
      <c r="L431" s="170"/>
      <c r="M431" s="170"/>
      <c r="N431" s="189"/>
      <c r="O431" s="189"/>
      <c r="P431" s="180"/>
      <c r="Q431" s="180"/>
      <c r="R431" s="180"/>
      <c r="S431" s="180"/>
      <c r="T431" s="180"/>
      <c r="U431" s="180"/>
      <c r="V431" s="180"/>
      <c r="W431" s="180"/>
      <c r="X431" s="180"/>
      <c r="Y431" s="180"/>
      <c r="Z431" s="180"/>
      <c r="AA431" s="180"/>
      <c r="AB431" s="180"/>
      <c r="AC431" s="180"/>
    </row>
    <row r="432" ht="15.75" customHeight="1">
      <c r="A432" s="161">
        <v>430.0</v>
      </c>
      <c r="B432" s="167" t="s">
        <v>2032</v>
      </c>
      <c r="C432" s="160" t="s">
        <v>3969</v>
      </c>
      <c r="D432" s="167">
        <v>16.0</v>
      </c>
      <c r="E432" s="96" t="s">
        <v>3970</v>
      </c>
      <c r="F432" s="168" t="s">
        <v>3040</v>
      </c>
      <c r="G432" s="168" t="s">
        <v>1565</v>
      </c>
      <c r="H432" s="168" t="s">
        <v>861</v>
      </c>
      <c r="I432" s="168" t="s">
        <v>1743</v>
      </c>
      <c r="J432" s="168" t="s">
        <v>3039</v>
      </c>
      <c r="K432" s="169" t="s">
        <v>416</v>
      </c>
      <c r="L432" s="170"/>
      <c r="M432" s="170"/>
      <c r="N432" s="189"/>
      <c r="O432" s="189"/>
      <c r="P432" s="180"/>
      <c r="Q432" s="180"/>
      <c r="R432" s="180"/>
      <c r="S432" s="180"/>
      <c r="T432" s="180"/>
      <c r="U432" s="180"/>
      <c r="V432" s="180"/>
      <c r="W432" s="180"/>
      <c r="X432" s="180"/>
      <c r="Y432" s="180"/>
      <c r="Z432" s="180"/>
      <c r="AA432" s="180"/>
      <c r="AB432" s="180"/>
      <c r="AC432" s="180"/>
    </row>
    <row r="433" ht="15.75" customHeight="1">
      <c r="A433" s="67">
        <v>431.0</v>
      </c>
      <c r="B433" s="73" t="s">
        <v>2032</v>
      </c>
      <c r="C433" s="72" t="s">
        <v>3971</v>
      </c>
      <c r="D433" s="73">
        <v>59.0</v>
      </c>
      <c r="E433" s="98" t="s">
        <v>3972</v>
      </c>
      <c r="F433" s="75" t="s">
        <v>2922</v>
      </c>
      <c r="G433" s="75" t="s">
        <v>3973</v>
      </c>
      <c r="H433" s="75" t="s">
        <v>3974</v>
      </c>
      <c r="I433" s="75" t="s">
        <v>2924</v>
      </c>
      <c r="J433" s="75" t="s">
        <v>3975</v>
      </c>
      <c r="K433" s="77" t="s">
        <v>896</v>
      </c>
      <c r="L433" s="54"/>
      <c r="M433" s="54"/>
      <c r="N433" s="105"/>
      <c r="O433" s="105"/>
      <c r="P433" s="194"/>
      <c r="Q433" s="194"/>
      <c r="R433" s="194"/>
      <c r="S433" s="194"/>
      <c r="T433" s="194"/>
      <c r="U433" s="194"/>
      <c r="V433" s="194"/>
      <c r="W433" s="194"/>
      <c r="X433" s="194"/>
      <c r="Y433" s="194"/>
      <c r="Z433" s="194"/>
      <c r="AA433" s="194"/>
      <c r="AB433" s="194"/>
      <c r="AC433" s="194"/>
    </row>
    <row r="434" ht="15.75" customHeight="1">
      <c r="A434" s="161">
        <v>432.0</v>
      </c>
      <c r="B434" s="167" t="s">
        <v>2032</v>
      </c>
      <c r="C434" s="160" t="s">
        <v>3976</v>
      </c>
      <c r="D434" s="167">
        <v>185.0</v>
      </c>
      <c r="E434" s="96" t="s">
        <v>3977</v>
      </c>
      <c r="F434" s="168" t="s">
        <v>2217</v>
      </c>
      <c r="G434" s="168" t="s">
        <v>3978</v>
      </c>
      <c r="H434" s="168" t="s">
        <v>3979</v>
      </c>
      <c r="I434" s="168" t="s">
        <v>3980</v>
      </c>
      <c r="J434" s="168" t="s">
        <v>1727</v>
      </c>
      <c r="K434" s="169" t="s">
        <v>1768</v>
      </c>
      <c r="L434" s="170"/>
      <c r="M434" s="170"/>
      <c r="N434" s="189"/>
      <c r="O434" s="189"/>
      <c r="P434" s="180"/>
      <c r="Q434" s="180"/>
      <c r="R434" s="180"/>
      <c r="S434" s="180"/>
      <c r="T434" s="180"/>
      <c r="U434" s="180"/>
      <c r="V434" s="180"/>
      <c r="W434" s="180"/>
      <c r="X434" s="180"/>
      <c r="Y434" s="180"/>
      <c r="Z434" s="180"/>
      <c r="AA434" s="180"/>
      <c r="AB434" s="180"/>
      <c r="AC434" s="180"/>
    </row>
    <row r="435" ht="15.75" customHeight="1">
      <c r="A435" s="161">
        <v>433.0</v>
      </c>
      <c r="B435" s="167" t="s">
        <v>2032</v>
      </c>
      <c r="C435" s="160" t="s">
        <v>3981</v>
      </c>
      <c r="D435" s="167">
        <v>72.0</v>
      </c>
      <c r="E435" s="96" t="s">
        <v>3982</v>
      </c>
      <c r="F435" s="168" t="s">
        <v>2691</v>
      </c>
      <c r="G435" s="168" t="s">
        <v>584</v>
      </c>
      <c r="H435" s="168" t="s">
        <v>2683</v>
      </c>
      <c r="I435" s="168" t="s">
        <v>2515</v>
      </c>
      <c r="J435" s="168" t="s">
        <v>712</v>
      </c>
      <c r="K435" s="77" t="s">
        <v>285</v>
      </c>
      <c r="L435" s="170"/>
      <c r="M435" s="170"/>
      <c r="N435" s="189"/>
      <c r="O435" s="189"/>
      <c r="P435" s="180"/>
      <c r="Q435" s="180"/>
      <c r="R435" s="180"/>
      <c r="S435" s="180"/>
      <c r="T435" s="180"/>
      <c r="U435" s="180"/>
      <c r="V435" s="180"/>
      <c r="W435" s="180"/>
      <c r="X435" s="180"/>
      <c r="Y435" s="180"/>
      <c r="Z435" s="180"/>
      <c r="AA435" s="180"/>
      <c r="AB435" s="180"/>
      <c r="AC435" s="180"/>
    </row>
    <row r="436" ht="15.75" customHeight="1">
      <c r="A436" s="161">
        <v>434.0</v>
      </c>
      <c r="B436" s="167" t="s">
        <v>2032</v>
      </c>
      <c r="C436" s="160" t="s">
        <v>3983</v>
      </c>
      <c r="D436" s="167">
        <v>2.0</v>
      </c>
      <c r="E436" s="96" t="s">
        <v>3984</v>
      </c>
      <c r="F436" s="168" t="s">
        <v>1696</v>
      </c>
      <c r="G436" s="160"/>
      <c r="H436" s="160"/>
      <c r="I436" s="160"/>
      <c r="J436" s="160"/>
      <c r="K436" s="77" t="s">
        <v>684</v>
      </c>
      <c r="L436" s="170"/>
      <c r="M436" s="170"/>
      <c r="N436" s="189"/>
      <c r="O436" s="189"/>
      <c r="P436" s="180"/>
      <c r="Q436" s="180"/>
      <c r="R436" s="180"/>
      <c r="S436" s="180"/>
      <c r="T436" s="180"/>
      <c r="U436" s="180"/>
      <c r="V436" s="180"/>
      <c r="W436" s="180"/>
      <c r="X436" s="180"/>
      <c r="Y436" s="180"/>
      <c r="Z436" s="180"/>
      <c r="AA436" s="180"/>
      <c r="AB436" s="180"/>
      <c r="AC436" s="180"/>
    </row>
    <row r="437" ht="15.75" customHeight="1">
      <c r="A437" s="161">
        <v>435.0</v>
      </c>
      <c r="B437" s="167" t="s">
        <v>2032</v>
      </c>
      <c r="C437" s="160" t="s">
        <v>3985</v>
      </c>
      <c r="D437" s="167">
        <v>42.0</v>
      </c>
      <c r="E437" s="96" t="s">
        <v>3986</v>
      </c>
      <c r="F437" s="168" t="s">
        <v>2214</v>
      </c>
      <c r="G437" s="168" t="s">
        <v>3605</v>
      </c>
      <c r="H437" s="168" t="s">
        <v>2397</v>
      </c>
      <c r="I437" s="168" t="s">
        <v>2945</v>
      </c>
      <c r="J437" s="168" t="s">
        <v>3987</v>
      </c>
      <c r="K437" s="169" t="s">
        <v>480</v>
      </c>
      <c r="L437" s="170"/>
      <c r="M437" s="170"/>
      <c r="N437" s="189"/>
      <c r="O437" s="189"/>
      <c r="P437" s="180"/>
      <c r="Q437" s="180"/>
      <c r="R437" s="180"/>
      <c r="S437" s="180"/>
      <c r="T437" s="180"/>
      <c r="U437" s="180"/>
      <c r="V437" s="180"/>
      <c r="W437" s="180"/>
      <c r="X437" s="180"/>
      <c r="Y437" s="180"/>
      <c r="Z437" s="180"/>
      <c r="AA437" s="180"/>
      <c r="AB437" s="180"/>
      <c r="AC437" s="180"/>
    </row>
    <row r="438" ht="15.75" customHeight="1">
      <c r="A438" s="67">
        <v>436.0</v>
      </c>
      <c r="B438" s="73" t="s">
        <v>2032</v>
      </c>
      <c r="C438" s="72" t="s">
        <v>3988</v>
      </c>
      <c r="D438" s="73">
        <v>4.0</v>
      </c>
      <c r="E438" s="98" t="s">
        <v>3989</v>
      </c>
      <c r="F438" s="75" t="s">
        <v>3990</v>
      </c>
      <c r="G438" s="75" t="s">
        <v>3991</v>
      </c>
      <c r="K438" s="77" t="s">
        <v>1485</v>
      </c>
      <c r="L438" s="54"/>
      <c r="M438" s="54"/>
      <c r="N438" s="105"/>
      <c r="O438" s="105"/>
      <c r="P438" s="194"/>
      <c r="Q438" s="194"/>
      <c r="R438" s="194"/>
      <c r="S438" s="194"/>
      <c r="T438" s="194"/>
      <c r="U438" s="194"/>
      <c r="V438" s="194"/>
      <c r="W438" s="194"/>
      <c r="X438" s="194"/>
      <c r="Y438" s="194"/>
      <c r="Z438" s="194"/>
      <c r="AA438" s="194"/>
      <c r="AB438" s="194"/>
      <c r="AC438" s="194"/>
    </row>
    <row r="439" ht="15.75" customHeight="1">
      <c r="A439" s="161">
        <v>437.0</v>
      </c>
      <c r="B439" s="167" t="s">
        <v>2032</v>
      </c>
      <c r="C439" s="160" t="s">
        <v>3992</v>
      </c>
      <c r="D439" s="167">
        <v>10.0</v>
      </c>
      <c r="E439" s="96" t="s">
        <v>3993</v>
      </c>
      <c r="F439" s="168" t="s">
        <v>3994</v>
      </c>
      <c r="G439" s="168" t="s">
        <v>3995</v>
      </c>
      <c r="H439" s="168" t="s">
        <v>3996</v>
      </c>
      <c r="I439" s="168" t="s">
        <v>2520</v>
      </c>
      <c r="J439" s="168" t="s">
        <v>883</v>
      </c>
      <c r="K439" s="77" t="s">
        <v>269</v>
      </c>
      <c r="L439" s="170"/>
      <c r="M439" s="170"/>
      <c r="N439" s="189"/>
      <c r="O439" s="189"/>
      <c r="P439" s="180"/>
      <c r="Q439" s="180"/>
      <c r="R439" s="180"/>
      <c r="S439" s="180"/>
      <c r="T439" s="180"/>
      <c r="U439" s="180"/>
      <c r="V439" s="180"/>
      <c r="W439" s="180"/>
      <c r="X439" s="180"/>
      <c r="Y439" s="180"/>
      <c r="Z439" s="180"/>
      <c r="AA439" s="180"/>
      <c r="AB439" s="180"/>
      <c r="AC439" s="180"/>
    </row>
    <row r="440" ht="15.75" customHeight="1">
      <c r="A440" s="161">
        <v>438.0</v>
      </c>
      <c r="B440" s="167" t="s">
        <v>2032</v>
      </c>
      <c r="C440" s="160" t="s">
        <v>3997</v>
      </c>
      <c r="D440" s="167">
        <v>20.0</v>
      </c>
      <c r="E440" s="96" t="s">
        <v>3998</v>
      </c>
      <c r="F440" s="168" t="s">
        <v>3999</v>
      </c>
      <c r="G440" s="168" t="s">
        <v>2606</v>
      </c>
      <c r="H440" s="168" t="s">
        <v>4000</v>
      </c>
      <c r="I440" s="168" t="s">
        <v>2373</v>
      </c>
      <c r="J440" s="168" t="s">
        <v>4001</v>
      </c>
      <c r="K440" s="169" t="s">
        <v>727</v>
      </c>
      <c r="L440" s="170"/>
      <c r="M440" s="170"/>
      <c r="N440" s="189"/>
      <c r="O440" s="189"/>
      <c r="P440" s="180"/>
      <c r="Q440" s="180"/>
      <c r="R440" s="180"/>
      <c r="S440" s="180"/>
      <c r="T440" s="180"/>
      <c r="U440" s="180"/>
      <c r="V440" s="180"/>
      <c r="W440" s="180"/>
      <c r="X440" s="180"/>
      <c r="Y440" s="180"/>
      <c r="Z440" s="180"/>
      <c r="AA440" s="180"/>
      <c r="AB440" s="180"/>
      <c r="AC440" s="180"/>
    </row>
    <row r="441" ht="15.75" customHeight="1">
      <c r="A441" s="161">
        <v>439.0</v>
      </c>
      <c r="B441" s="167" t="s">
        <v>2032</v>
      </c>
      <c r="C441" s="160" t="s">
        <v>2642</v>
      </c>
      <c r="D441" s="167">
        <v>14.0</v>
      </c>
      <c r="E441" s="96" t="s">
        <v>4002</v>
      </c>
      <c r="F441" s="168" t="s">
        <v>2111</v>
      </c>
      <c r="G441" s="168" t="s">
        <v>2644</v>
      </c>
      <c r="H441" s="168" t="s">
        <v>713</v>
      </c>
      <c r="I441" s="168" t="s">
        <v>1783</v>
      </c>
      <c r="J441" s="168" t="s">
        <v>2110</v>
      </c>
      <c r="K441" s="169" t="s">
        <v>416</v>
      </c>
      <c r="L441" s="170"/>
      <c r="M441" s="170"/>
      <c r="N441" s="189"/>
      <c r="O441" s="189"/>
      <c r="P441" s="180"/>
      <c r="Q441" s="180"/>
      <c r="R441" s="180"/>
      <c r="S441" s="180"/>
      <c r="T441" s="180"/>
      <c r="U441" s="180"/>
      <c r="V441" s="180"/>
      <c r="W441" s="180"/>
      <c r="X441" s="180"/>
      <c r="Y441" s="180"/>
      <c r="Z441" s="180"/>
      <c r="AA441" s="180"/>
      <c r="AB441" s="180"/>
      <c r="AC441" s="180"/>
    </row>
    <row r="442" ht="15.75" customHeight="1">
      <c r="A442" s="161">
        <v>440.0</v>
      </c>
      <c r="B442" s="167" t="s">
        <v>2032</v>
      </c>
      <c r="C442" s="160" t="s">
        <v>4003</v>
      </c>
      <c r="D442" s="167">
        <v>53.0</v>
      </c>
      <c r="E442" s="96" t="s">
        <v>391</v>
      </c>
      <c r="F442" s="168" t="s">
        <v>4004</v>
      </c>
      <c r="G442" s="168" t="s">
        <v>4005</v>
      </c>
      <c r="H442" s="168" t="s">
        <v>3460</v>
      </c>
      <c r="I442" s="168" t="s">
        <v>4006</v>
      </c>
      <c r="J442" s="168" t="s">
        <v>397</v>
      </c>
      <c r="K442" s="169" t="s">
        <v>269</v>
      </c>
      <c r="L442" s="170"/>
      <c r="M442" s="170"/>
      <c r="N442" s="189"/>
      <c r="O442" s="189"/>
      <c r="P442" s="180"/>
      <c r="Q442" s="180"/>
      <c r="R442" s="180"/>
      <c r="S442" s="180"/>
      <c r="T442" s="180"/>
      <c r="U442" s="180"/>
      <c r="V442" s="180"/>
      <c r="W442" s="180"/>
      <c r="X442" s="180"/>
      <c r="Y442" s="180"/>
      <c r="Z442" s="180"/>
      <c r="AA442" s="180"/>
      <c r="AB442" s="180"/>
      <c r="AC442" s="180"/>
    </row>
    <row r="443" ht="15.75" customHeight="1">
      <c r="A443" s="161">
        <v>441.0</v>
      </c>
      <c r="B443" s="167" t="s">
        <v>2032</v>
      </c>
      <c r="C443" s="160" t="s">
        <v>4007</v>
      </c>
      <c r="D443" s="167">
        <v>31.0</v>
      </c>
      <c r="E443" s="96" t="s">
        <v>4008</v>
      </c>
      <c r="F443" s="168" t="s">
        <v>3225</v>
      </c>
      <c r="G443" s="168" t="s">
        <v>3532</v>
      </c>
      <c r="H443" s="168" t="s">
        <v>4009</v>
      </c>
      <c r="I443" s="168" t="s">
        <v>762</v>
      </c>
      <c r="J443" s="168" t="s">
        <v>2792</v>
      </c>
      <c r="K443" s="169" t="s">
        <v>7</v>
      </c>
      <c r="L443" s="170"/>
      <c r="M443" s="170"/>
      <c r="N443" s="189"/>
      <c r="O443" s="189"/>
      <c r="P443" s="180"/>
      <c r="Q443" s="180"/>
      <c r="R443" s="180"/>
      <c r="S443" s="180"/>
      <c r="T443" s="180"/>
      <c r="U443" s="180"/>
      <c r="V443" s="180"/>
      <c r="W443" s="180"/>
      <c r="X443" s="180"/>
      <c r="Y443" s="180"/>
      <c r="Z443" s="180"/>
      <c r="AA443" s="180"/>
      <c r="AB443" s="180"/>
      <c r="AC443" s="180"/>
    </row>
    <row r="444" ht="15.75" customHeight="1">
      <c r="A444" s="161">
        <v>442.0</v>
      </c>
      <c r="B444" s="167" t="s">
        <v>2032</v>
      </c>
      <c r="C444" s="160" t="s">
        <v>4010</v>
      </c>
      <c r="D444" s="167">
        <v>6.0</v>
      </c>
      <c r="E444" s="96" t="s">
        <v>4011</v>
      </c>
      <c r="F444" s="168" t="s">
        <v>4012</v>
      </c>
      <c r="G444" s="168" t="s">
        <v>4013</v>
      </c>
      <c r="H444" s="168" t="s">
        <v>4014</v>
      </c>
      <c r="I444" s="168" t="s">
        <v>4015</v>
      </c>
      <c r="J444" s="168" t="s">
        <v>4016</v>
      </c>
      <c r="K444" s="169" t="s">
        <v>7</v>
      </c>
      <c r="L444" s="170"/>
      <c r="M444" s="170"/>
      <c r="N444" s="189"/>
      <c r="O444" s="189"/>
      <c r="P444" s="180"/>
      <c r="Q444" s="180"/>
      <c r="R444" s="180"/>
      <c r="S444" s="180"/>
      <c r="T444" s="180"/>
      <c r="U444" s="180"/>
      <c r="V444" s="180"/>
      <c r="W444" s="180"/>
      <c r="X444" s="180"/>
      <c r="Y444" s="180"/>
      <c r="Z444" s="180"/>
      <c r="AA444" s="180"/>
      <c r="AB444" s="180"/>
      <c r="AC444" s="180"/>
    </row>
    <row r="445" ht="15.75" customHeight="1">
      <c r="A445" s="67">
        <v>443.0</v>
      </c>
      <c r="B445" s="73" t="s">
        <v>2032</v>
      </c>
      <c r="C445" s="72" t="s">
        <v>4017</v>
      </c>
      <c r="D445" s="73">
        <v>53.0</v>
      </c>
      <c r="E445" s="98" t="s">
        <v>4018</v>
      </c>
      <c r="F445" s="75" t="s">
        <v>4019</v>
      </c>
      <c r="G445" s="75" t="s">
        <v>2924</v>
      </c>
      <c r="H445" s="75" t="s">
        <v>2359</v>
      </c>
      <c r="I445" s="75" t="s">
        <v>4020</v>
      </c>
      <c r="J445" s="75" t="s">
        <v>4021</v>
      </c>
      <c r="K445" s="77" t="s">
        <v>1768</v>
      </c>
      <c r="L445" s="54"/>
      <c r="M445" s="54"/>
      <c r="N445" s="105"/>
      <c r="O445" s="105"/>
      <c r="P445" s="194"/>
      <c r="Q445" s="194"/>
      <c r="R445" s="194"/>
      <c r="S445" s="194"/>
      <c r="T445" s="194"/>
      <c r="U445" s="194"/>
      <c r="V445" s="194"/>
      <c r="W445" s="194"/>
      <c r="X445" s="194"/>
      <c r="Y445" s="194"/>
      <c r="Z445" s="194"/>
      <c r="AA445" s="194"/>
      <c r="AB445" s="194"/>
      <c r="AC445" s="194"/>
    </row>
    <row r="446" ht="15.75" customHeight="1">
      <c r="A446" s="67">
        <v>444.0</v>
      </c>
      <c r="B446" s="73" t="s">
        <v>2032</v>
      </c>
      <c r="C446" s="72" t="s">
        <v>4022</v>
      </c>
      <c r="D446" s="73">
        <v>72.0</v>
      </c>
      <c r="E446" s="98" t="s">
        <v>4023</v>
      </c>
      <c r="F446" s="75" t="s">
        <v>2321</v>
      </c>
      <c r="G446" s="75" t="s">
        <v>3227</v>
      </c>
      <c r="H446" s="75" t="s">
        <v>4024</v>
      </c>
      <c r="I446" s="75" t="s">
        <v>4025</v>
      </c>
      <c r="J446" s="75" t="s">
        <v>761</v>
      </c>
      <c r="K446" s="77" t="s">
        <v>384</v>
      </c>
      <c r="L446" s="54"/>
      <c r="M446" s="54"/>
      <c r="N446" s="105"/>
      <c r="O446" s="105"/>
      <c r="P446" s="180"/>
      <c r="Q446" s="180"/>
      <c r="R446" s="180"/>
      <c r="S446" s="180"/>
      <c r="T446" s="180"/>
      <c r="U446" s="180"/>
      <c r="V446" s="180"/>
      <c r="W446" s="180"/>
      <c r="X446" s="180"/>
      <c r="Y446" s="180"/>
      <c r="Z446" s="180"/>
      <c r="AA446" s="180"/>
      <c r="AB446" s="180"/>
      <c r="AC446" s="180"/>
    </row>
    <row r="447" ht="15.75" customHeight="1">
      <c r="A447" s="161">
        <v>445.0</v>
      </c>
      <c r="B447" s="167" t="s">
        <v>2032</v>
      </c>
      <c r="C447" s="160" t="s">
        <v>4026</v>
      </c>
      <c r="D447" s="167">
        <v>20.0</v>
      </c>
      <c r="E447" s="96" t="s">
        <v>4027</v>
      </c>
      <c r="F447" s="168" t="s">
        <v>4028</v>
      </c>
      <c r="G447" s="168" t="s">
        <v>4029</v>
      </c>
      <c r="H447" s="168" t="s">
        <v>3756</v>
      </c>
      <c r="I447" s="168" t="s">
        <v>4030</v>
      </c>
      <c r="J447" s="168" t="s">
        <v>4031</v>
      </c>
      <c r="K447" s="169" t="s">
        <v>896</v>
      </c>
      <c r="L447" s="170"/>
      <c r="M447" s="170"/>
      <c r="N447" s="189"/>
      <c r="O447" s="189"/>
      <c r="P447" s="180"/>
      <c r="Q447" s="180"/>
      <c r="R447" s="180"/>
      <c r="S447" s="180"/>
      <c r="T447" s="180"/>
      <c r="U447" s="180"/>
      <c r="V447" s="180"/>
      <c r="W447" s="180"/>
      <c r="X447" s="180"/>
      <c r="Y447" s="180"/>
      <c r="Z447" s="180"/>
      <c r="AA447" s="180"/>
      <c r="AB447" s="180"/>
      <c r="AC447" s="180"/>
    </row>
    <row r="448" ht="15.75" customHeight="1">
      <c r="A448" s="161">
        <v>446.0</v>
      </c>
      <c r="B448" s="167" t="s">
        <v>2032</v>
      </c>
      <c r="C448" s="160" t="s">
        <v>4032</v>
      </c>
      <c r="D448" s="167">
        <v>270.0</v>
      </c>
      <c r="E448" s="96" t="s">
        <v>565</v>
      </c>
      <c r="F448" s="168" t="s">
        <v>4033</v>
      </c>
      <c r="G448" s="168" t="s">
        <v>1035</v>
      </c>
      <c r="H448" s="168" t="s">
        <v>942</v>
      </c>
      <c r="I448" s="168" t="s">
        <v>4034</v>
      </c>
      <c r="J448" s="168" t="s">
        <v>4035</v>
      </c>
      <c r="K448" s="77" t="s">
        <v>1199</v>
      </c>
      <c r="L448" s="170"/>
      <c r="M448" s="170"/>
      <c r="N448" s="189"/>
      <c r="O448" s="189"/>
      <c r="P448" s="180"/>
      <c r="Q448" s="180"/>
      <c r="R448" s="180"/>
      <c r="S448" s="180"/>
      <c r="T448" s="180"/>
      <c r="U448" s="180"/>
      <c r="V448" s="180"/>
      <c r="W448" s="180"/>
      <c r="X448" s="180"/>
      <c r="Y448" s="180"/>
      <c r="Z448" s="180"/>
      <c r="AA448" s="180"/>
      <c r="AB448" s="180"/>
      <c r="AC448" s="180"/>
    </row>
    <row r="449" ht="15.75" customHeight="1">
      <c r="A449" s="161">
        <v>447.0</v>
      </c>
      <c r="B449" s="167" t="s">
        <v>2032</v>
      </c>
      <c r="C449" s="160" t="s">
        <v>4036</v>
      </c>
      <c r="D449" s="167">
        <v>7.0</v>
      </c>
      <c r="E449" s="96" t="s">
        <v>4037</v>
      </c>
      <c r="F449" s="168" t="s">
        <v>4038</v>
      </c>
      <c r="G449" s="168" t="s">
        <v>2144</v>
      </c>
      <c r="H449" s="168" t="s">
        <v>3815</v>
      </c>
      <c r="I449" s="168" t="s">
        <v>2215</v>
      </c>
      <c r="J449" s="168" t="s">
        <v>2525</v>
      </c>
      <c r="K449" s="77" t="s">
        <v>684</v>
      </c>
      <c r="L449" s="170"/>
      <c r="M449" s="170"/>
      <c r="N449" s="189"/>
      <c r="O449" s="189"/>
      <c r="P449" s="180"/>
      <c r="Q449" s="180"/>
      <c r="R449" s="180"/>
      <c r="S449" s="180"/>
      <c r="T449" s="180"/>
      <c r="U449" s="180"/>
      <c r="V449" s="180"/>
      <c r="W449" s="180"/>
      <c r="X449" s="180"/>
      <c r="Y449" s="180"/>
      <c r="Z449" s="180"/>
      <c r="AA449" s="180"/>
      <c r="AB449" s="180"/>
      <c r="AC449" s="180"/>
    </row>
    <row r="450" ht="15.75" customHeight="1">
      <c r="A450" s="161">
        <v>448.0</v>
      </c>
      <c r="B450" s="167" t="s">
        <v>2032</v>
      </c>
      <c r="C450" s="160" t="s">
        <v>4039</v>
      </c>
      <c r="D450" s="167">
        <v>32.0</v>
      </c>
      <c r="E450" s="96" t="s">
        <v>4040</v>
      </c>
      <c r="F450" s="168" t="s">
        <v>3912</v>
      </c>
      <c r="G450" s="168" t="s">
        <v>2937</v>
      </c>
      <c r="H450" s="168" t="s">
        <v>4041</v>
      </c>
      <c r="I450" s="168" t="s">
        <v>4042</v>
      </c>
      <c r="J450" s="168" t="s">
        <v>4043</v>
      </c>
      <c r="K450" s="77" t="s">
        <v>7</v>
      </c>
      <c r="L450" s="170"/>
      <c r="M450" s="170"/>
      <c r="N450" s="189"/>
      <c r="O450" s="189"/>
      <c r="P450" s="180"/>
      <c r="Q450" s="180"/>
      <c r="R450" s="180"/>
      <c r="S450" s="180"/>
      <c r="T450" s="180"/>
      <c r="U450" s="180"/>
      <c r="V450" s="180"/>
      <c r="W450" s="180"/>
      <c r="X450" s="180"/>
      <c r="Y450" s="180"/>
      <c r="Z450" s="180"/>
      <c r="AA450" s="180"/>
      <c r="AB450" s="180"/>
      <c r="AC450" s="180"/>
    </row>
    <row r="451" ht="15.75" customHeight="1">
      <c r="A451" s="161">
        <v>449.0</v>
      </c>
      <c r="B451" s="167" t="s">
        <v>2032</v>
      </c>
      <c r="C451" s="160" t="s">
        <v>4044</v>
      </c>
      <c r="D451" s="167">
        <v>30.0</v>
      </c>
      <c r="E451" s="96" t="s">
        <v>4045</v>
      </c>
      <c r="F451" s="168" t="s">
        <v>4046</v>
      </c>
      <c r="G451" s="168" t="s">
        <v>4047</v>
      </c>
      <c r="H451" s="168" t="s">
        <v>4048</v>
      </c>
      <c r="I451" s="168" t="s">
        <v>4049</v>
      </c>
      <c r="J451" s="168" t="s">
        <v>4050</v>
      </c>
      <c r="K451" s="169" t="s">
        <v>727</v>
      </c>
      <c r="L451" s="170"/>
      <c r="M451" s="170"/>
      <c r="N451" s="189"/>
      <c r="O451" s="189"/>
      <c r="P451" s="180"/>
      <c r="Q451" s="180"/>
      <c r="R451" s="180"/>
      <c r="S451" s="180"/>
      <c r="T451" s="180"/>
      <c r="U451" s="180"/>
      <c r="V451" s="180"/>
      <c r="W451" s="180"/>
      <c r="X451" s="180"/>
      <c r="Y451" s="180"/>
      <c r="Z451" s="180"/>
      <c r="AA451" s="180"/>
      <c r="AB451" s="180"/>
      <c r="AC451" s="180"/>
    </row>
    <row r="452" ht="15.75" customHeight="1">
      <c r="A452" s="161">
        <v>450.0</v>
      </c>
      <c r="B452" s="167" t="s">
        <v>2032</v>
      </c>
      <c r="C452" s="160" t="s">
        <v>4051</v>
      </c>
      <c r="D452" s="167">
        <v>101.0</v>
      </c>
      <c r="E452" s="96" t="s">
        <v>4052</v>
      </c>
      <c r="F452" s="168" t="s">
        <v>1625</v>
      </c>
      <c r="G452" s="168" t="s">
        <v>4053</v>
      </c>
      <c r="H452" s="168" t="s">
        <v>4054</v>
      </c>
      <c r="I452" s="168" t="s">
        <v>4055</v>
      </c>
      <c r="J452" s="168" t="s">
        <v>2927</v>
      </c>
      <c r="K452" s="169" t="s">
        <v>7</v>
      </c>
      <c r="L452" s="170"/>
      <c r="M452" s="170"/>
      <c r="N452" s="189"/>
      <c r="O452" s="189"/>
      <c r="P452" s="180"/>
      <c r="Q452" s="180"/>
      <c r="R452" s="180"/>
      <c r="S452" s="180"/>
      <c r="T452" s="180"/>
      <c r="U452" s="180"/>
      <c r="V452" s="180"/>
      <c r="W452" s="180"/>
      <c r="X452" s="180"/>
      <c r="Y452" s="180"/>
      <c r="Z452" s="180"/>
      <c r="AA452" s="180"/>
      <c r="AB452" s="180"/>
      <c r="AC452" s="180"/>
    </row>
    <row r="453" ht="15.75" customHeight="1">
      <c r="A453" s="161">
        <v>451.0</v>
      </c>
      <c r="B453" s="167" t="s">
        <v>2032</v>
      </c>
      <c r="C453" s="160" t="s">
        <v>4056</v>
      </c>
      <c r="D453" s="167">
        <v>3.0</v>
      </c>
      <c r="E453" s="96" t="s">
        <v>4057</v>
      </c>
      <c r="F453" s="168" t="s">
        <v>2997</v>
      </c>
      <c r="G453" s="160"/>
      <c r="H453" s="160"/>
      <c r="I453" s="160"/>
      <c r="J453" s="160"/>
      <c r="K453" s="77" t="s">
        <v>684</v>
      </c>
      <c r="L453" s="170"/>
      <c r="M453" s="170"/>
      <c r="N453" s="189"/>
      <c r="O453" s="189"/>
      <c r="P453" s="180"/>
      <c r="Q453" s="180"/>
      <c r="R453" s="180"/>
      <c r="S453" s="180"/>
      <c r="T453" s="180"/>
      <c r="U453" s="180"/>
      <c r="V453" s="180"/>
      <c r="W453" s="180"/>
      <c r="X453" s="180"/>
      <c r="Y453" s="180"/>
      <c r="Z453" s="180"/>
      <c r="AA453" s="180"/>
      <c r="AB453" s="180"/>
      <c r="AC453" s="180"/>
    </row>
    <row r="454" ht="15.75" customHeight="1">
      <c r="A454" s="161">
        <v>452.0</v>
      </c>
      <c r="B454" s="167" t="s">
        <v>2032</v>
      </c>
      <c r="C454" s="160" t="s">
        <v>4058</v>
      </c>
      <c r="D454" s="167">
        <v>27.0</v>
      </c>
      <c r="E454" s="96" t="s">
        <v>4059</v>
      </c>
      <c r="F454" s="168" t="s">
        <v>4060</v>
      </c>
      <c r="G454" s="168" t="s">
        <v>3845</v>
      </c>
      <c r="H454" s="168" t="s">
        <v>3596</v>
      </c>
      <c r="I454" s="168" t="s">
        <v>4061</v>
      </c>
      <c r="J454" s="168" t="s">
        <v>1729</v>
      </c>
      <c r="K454" s="169" t="s">
        <v>727</v>
      </c>
      <c r="L454" s="170"/>
      <c r="M454" s="170"/>
      <c r="N454" s="189"/>
      <c r="O454" s="189"/>
      <c r="P454" s="180"/>
      <c r="Q454" s="180"/>
      <c r="R454" s="180"/>
      <c r="S454" s="180"/>
      <c r="T454" s="180"/>
      <c r="U454" s="180"/>
      <c r="V454" s="180"/>
      <c r="W454" s="180"/>
      <c r="X454" s="180"/>
      <c r="Y454" s="180"/>
      <c r="Z454" s="180"/>
      <c r="AA454" s="180"/>
      <c r="AB454" s="180"/>
      <c r="AC454" s="180"/>
    </row>
    <row r="455" ht="15.75" customHeight="1">
      <c r="A455" s="161">
        <v>453.0</v>
      </c>
      <c r="B455" s="167" t="s">
        <v>2032</v>
      </c>
      <c r="C455" s="160" t="s">
        <v>3710</v>
      </c>
      <c r="D455" s="167">
        <v>31.0</v>
      </c>
      <c r="E455" s="96" t="s">
        <v>4062</v>
      </c>
      <c r="F455" s="168" t="s">
        <v>3712</v>
      </c>
      <c r="G455" s="160"/>
      <c r="H455" s="160"/>
      <c r="I455" s="160"/>
      <c r="J455" s="160"/>
      <c r="K455" s="169" t="s">
        <v>333</v>
      </c>
      <c r="L455" s="170"/>
      <c r="M455" s="170"/>
      <c r="N455" s="189"/>
      <c r="O455" s="189"/>
      <c r="P455" s="180"/>
      <c r="Q455" s="180"/>
      <c r="R455" s="180"/>
      <c r="S455" s="180"/>
      <c r="T455" s="180"/>
      <c r="U455" s="180"/>
      <c r="V455" s="180"/>
      <c r="W455" s="180"/>
      <c r="X455" s="180"/>
      <c r="Y455" s="180"/>
      <c r="Z455" s="180"/>
      <c r="AA455" s="180"/>
      <c r="AB455" s="180"/>
      <c r="AC455" s="180"/>
    </row>
    <row r="456" ht="15.75" customHeight="1">
      <c r="A456" s="161">
        <v>454.0</v>
      </c>
      <c r="B456" s="167" t="s">
        <v>2032</v>
      </c>
      <c r="C456" s="160" t="s">
        <v>4063</v>
      </c>
      <c r="D456" s="167">
        <v>45.0</v>
      </c>
      <c r="E456" s="96" t="s">
        <v>4064</v>
      </c>
      <c r="F456" s="168" t="s">
        <v>4065</v>
      </c>
      <c r="G456" s="168" t="s">
        <v>4066</v>
      </c>
      <c r="H456" s="168" t="s">
        <v>4067</v>
      </c>
      <c r="I456" s="168" t="s">
        <v>4068</v>
      </c>
      <c r="J456" s="168" t="s">
        <v>642</v>
      </c>
      <c r="K456" s="77" t="s">
        <v>3617</v>
      </c>
      <c r="L456" s="170"/>
      <c r="M456" s="170"/>
      <c r="N456" s="189"/>
      <c r="O456" s="189"/>
      <c r="P456" s="180"/>
      <c r="Q456" s="180"/>
      <c r="R456" s="180"/>
      <c r="S456" s="180"/>
      <c r="T456" s="180"/>
      <c r="U456" s="180"/>
      <c r="V456" s="180"/>
      <c r="W456" s="180"/>
      <c r="X456" s="180"/>
      <c r="Y456" s="180"/>
      <c r="Z456" s="180"/>
      <c r="AA456" s="180"/>
      <c r="AB456" s="180"/>
      <c r="AC456" s="180"/>
    </row>
    <row r="457" ht="15.75" customHeight="1">
      <c r="A457" s="67">
        <v>455.0</v>
      </c>
      <c r="B457" s="73" t="s">
        <v>2032</v>
      </c>
      <c r="C457" s="72" t="s">
        <v>4069</v>
      </c>
      <c r="D457" s="73">
        <v>4.0</v>
      </c>
      <c r="E457" s="98" t="s">
        <v>4070</v>
      </c>
      <c r="F457" s="75" t="s">
        <v>2300</v>
      </c>
      <c r="G457" s="75" t="s">
        <v>4071</v>
      </c>
      <c r="H457" s="75" t="s">
        <v>4072</v>
      </c>
      <c r="I457" s="75" t="s">
        <v>4073</v>
      </c>
      <c r="K457" s="77" t="s">
        <v>480</v>
      </c>
      <c r="L457" s="54"/>
      <c r="M457" s="54"/>
      <c r="N457" s="105"/>
      <c r="O457" s="105"/>
      <c r="P457" s="194"/>
      <c r="Q457" s="194"/>
      <c r="R457" s="194"/>
      <c r="S457" s="194"/>
      <c r="T457" s="194"/>
      <c r="U457" s="194"/>
      <c r="V457" s="194"/>
      <c r="W457" s="194"/>
      <c r="X457" s="194"/>
      <c r="Y457" s="194"/>
      <c r="Z457" s="194"/>
      <c r="AA457" s="194"/>
      <c r="AB457" s="194"/>
      <c r="AC457" s="194"/>
    </row>
    <row r="458" ht="15.75" customHeight="1">
      <c r="A458" s="161">
        <v>456.0</v>
      </c>
      <c r="B458" s="167" t="s">
        <v>2032</v>
      </c>
      <c r="C458" s="160" t="s">
        <v>2033</v>
      </c>
      <c r="D458" s="167">
        <v>37.0</v>
      </c>
      <c r="E458" s="96" t="s">
        <v>580</v>
      </c>
      <c r="F458" s="168" t="s">
        <v>584</v>
      </c>
      <c r="G458" s="168" t="s">
        <v>2035</v>
      </c>
      <c r="H458" s="168" t="s">
        <v>2036</v>
      </c>
      <c r="I458" s="168" t="s">
        <v>2037</v>
      </c>
      <c r="J458" s="168" t="s">
        <v>585</v>
      </c>
      <c r="K458" s="169" t="s">
        <v>384</v>
      </c>
      <c r="L458" s="170"/>
      <c r="M458" s="170"/>
      <c r="N458" s="189"/>
      <c r="O458" s="189"/>
      <c r="P458" s="180"/>
      <c r="Q458" s="180"/>
      <c r="R458" s="180"/>
      <c r="S458" s="180"/>
      <c r="T458" s="180"/>
      <c r="U458" s="180"/>
      <c r="V458" s="180"/>
      <c r="W458" s="180"/>
      <c r="X458" s="180"/>
      <c r="Y458" s="180"/>
      <c r="Z458" s="180"/>
      <c r="AA458" s="180"/>
      <c r="AB458" s="180"/>
      <c r="AC458" s="180"/>
    </row>
    <row r="459" ht="15.75" customHeight="1">
      <c r="A459" s="161">
        <v>457.0</v>
      </c>
      <c r="B459" s="167" t="s">
        <v>2032</v>
      </c>
      <c r="C459" s="160" t="s">
        <v>4074</v>
      </c>
      <c r="D459" s="167">
        <v>7.0</v>
      </c>
      <c r="E459" s="96" t="s">
        <v>4075</v>
      </c>
      <c r="F459" s="168" t="s">
        <v>2644</v>
      </c>
      <c r="G459" s="168" t="s">
        <v>4076</v>
      </c>
      <c r="H459" s="168" t="s">
        <v>1783</v>
      </c>
      <c r="I459" s="168" t="s">
        <v>2111</v>
      </c>
      <c r="J459" s="160"/>
      <c r="K459" s="77" t="s">
        <v>269</v>
      </c>
      <c r="L459" s="170"/>
      <c r="M459" s="170"/>
      <c r="N459" s="189"/>
      <c r="O459" s="189"/>
      <c r="P459" s="180"/>
      <c r="Q459" s="180"/>
      <c r="R459" s="180"/>
      <c r="S459" s="180"/>
      <c r="T459" s="180"/>
      <c r="U459" s="180"/>
      <c r="V459" s="180"/>
      <c r="W459" s="180"/>
      <c r="X459" s="180"/>
      <c r="Y459" s="180"/>
      <c r="Z459" s="180"/>
      <c r="AA459" s="180"/>
      <c r="AB459" s="180"/>
      <c r="AC459" s="180"/>
    </row>
    <row r="460" ht="15.75" customHeight="1">
      <c r="A460" s="161">
        <v>458.0</v>
      </c>
      <c r="B460" s="167" t="s">
        <v>2032</v>
      </c>
      <c r="C460" s="160" t="s">
        <v>4077</v>
      </c>
      <c r="D460" s="167">
        <v>4.0</v>
      </c>
      <c r="E460" s="96" t="s">
        <v>4078</v>
      </c>
      <c r="F460" s="168" t="s">
        <v>2436</v>
      </c>
      <c r="G460" s="168" t="s">
        <v>2434</v>
      </c>
      <c r="H460" s="168" t="s">
        <v>2435</v>
      </c>
      <c r="I460" s="168" t="s">
        <v>2437</v>
      </c>
      <c r="J460" s="160"/>
      <c r="K460" s="77" t="s">
        <v>269</v>
      </c>
      <c r="L460" s="170"/>
      <c r="M460" s="170"/>
      <c r="N460" s="189"/>
      <c r="O460" s="189"/>
      <c r="P460" s="180"/>
      <c r="Q460" s="180"/>
      <c r="R460" s="180"/>
      <c r="S460" s="180"/>
      <c r="T460" s="180"/>
      <c r="U460" s="180"/>
      <c r="V460" s="180"/>
      <c r="W460" s="180"/>
      <c r="X460" s="180"/>
      <c r="Y460" s="180"/>
      <c r="Z460" s="180"/>
      <c r="AA460" s="180"/>
      <c r="AB460" s="180"/>
      <c r="AC460" s="180"/>
    </row>
    <row r="461" ht="15.75" customHeight="1">
      <c r="A461" s="161">
        <v>459.0</v>
      </c>
      <c r="B461" s="167" t="s">
        <v>2032</v>
      </c>
      <c r="C461" s="160" t="s">
        <v>4079</v>
      </c>
      <c r="D461" s="167">
        <v>2.0</v>
      </c>
      <c r="E461" s="96" t="s">
        <v>4080</v>
      </c>
      <c r="F461" s="168" t="s">
        <v>1783</v>
      </c>
      <c r="G461" s="160"/>
      <c r="H461" s="160"/>
      <c r="I461" s="160"/>
      <c r="J461" s="160"/>
      <c r="K461" s="169" t="s">
        <v>416</v>
      </c>
      <c r="L461" s="170"/>
      <c r="M461" s="170"/>
      <c r="N461" s="189"/>
      <c r="O461" s="189"/>
      <c r="P461" s="180"/>
      <c r="Q461" s="180"/>
      <c r="R461" s="180"/>
      <c r="S461" s="180"/>
      <c r="T461" s="180"/>
      <c r="U461" s="180"/>
      <c r="V461" s="180"/>
      <c r="W461" s="180"/>
      <c r="X461" s="180"/>
      <c r="Y461" s="180"/>
      <c r="Z461" s="180"/>
      <c r="AA461" s="180"/>
      <c r="AB461" s="180"/>
      <c r="AC461" s="180"/>
    </row>
    <row r="462" ht="15.75" customHeight="1">
      <c r="A462" s="161">
        <v>460.0</v>
      </c>
      <c r="B462" s="167" t="s">
        <v>2032</v>
      </c>
      <c r="C462" s="160" t="s">
        <v>4081</v>
      </c>
      <c r="D462" s="167">
        <v>6.0</v>
      </c>
      <c r="E462" s="96" t="s">
        <v>4082</v>
      </c>
      <c r="F462" s="168" t="s">
        <v>3576</v>
      </c>
      <c r="G462" s="168" t="s">
        <v>4083</v>
      </c>
      <c r="H462" s="168" t="s">
        <v>3250</v>
      </c>
      <c r="I462" s="160"/>
      <c r="J462" s="160"/>
      <c r="K462" s="77" t="s">
        <v>7</v>
      </c>
      <c r="L462" s="170"/>
      <c r="M462" s="170"/>
      <c r="N462" s="189"/>
      <c r="O462" s="189"/>
      <c r="P462" s="180"/>
      <c r="Q462" s="180"/>
      <c r="R462" s="180"/>
      <c r="S462" s="180"/>
      <c r="T462" s="180"/>
      <c r="U462" s="180"/>
      <c r="V462" s="180"/>
      <c r="W462" s="180"/>
      <c r="X462" s="180"/>
      <c r="Y462" s="180"/>
      <c r="Z462" s="180"/>
      <c r="AA462" s="180"/>
      <c r="AB462" s="180"/>
      <c r="AC462" s="180"/>
    </row>
    <row r="463" ht="15.75" customHeight="1">
      <c r="A463" s="161">
        <v>461.0</v>
      </c>
      <c r="B463" s="167" t="s">
        <v>2032</v>
      </c>
      <c r="C463" s="160" t="s">
        <v>4084</v>
      </c>
      <c r="D463" s="167">
        <v>5.0</v>
      </c>
      <c r="E463" s="96" t="s">
        <v>4085</v>
      </c>
      <c r="F463" s="168" t="s">
        <v>3556</v>
      </c>
      <c r="G463" s="168" t="s">
        <v>2098</v>
      </c>
      <c r="H463" s="168" t="s">
        <v>4086</v>
      </c>
      <c r="I463" s="160"/>
      <c r="J463" s="160"/>
      <c r="K463" s="169" t="s">
        <v>1297</v>
      </c>
      <c r="L463" s="170"/>
      <c r="M463" s="170"/>
      <c r="N463" s="189"/>
      <c r="O463" s="189"/>
      <c r="P463" s="180"/>
      <c r="Q463" s="180"/>
      <c r="R463" s="180"/>
      <c r="S463" s="180"/>
      <c r="T463" s="180"/>
      <c r="U463" s="180"/>
      <c r="V463" s="180"/>
      <c r="W463" s="180"/>
      <c r="X463" s="180"/>
      <c r="Y463" s="180"/>
      <c r="Z463" s="180"/>
      <c r="AA463" s="180"/>
      <c r="AB463" s="180"/>
      <c r="AC463" s="180"/>
    </row>
    <row r="464" ht="15.75" customHeight="1">
      <c r="A464" s="161">
        <v>462.0</v>
      </c>
      <c r="B464" s="167" t="s">
        <v>2032</v>
      </c>
      <c r="C464" s="160" t="s">
        <v>4087</v>
      </c>
      <c r="D464" s="167">
        <v>91.0</v>
      </c>
      <c r="E464" s="96" t="s">
        <v>4088</v>
      </c>
      <c r="F464" s="168" t="s">
        <v>587</v>
      </c>
      <c r="G464" s="168" t="s">
        <v>4089</v>
      </c>
      <c r="H464" s="168" t="s">
        <v>2308</v>
      </c>
      <c r="I464" s="168" t="s">
        <v>4090</v>
      </c>
      <c r="J464" s="168" t="s">
        <v>3284</v>
      </c>
      <c r="K464" s="169" t="s">
        <v>1768</v>
      </c>
      <c r="L464" s="170"/>
      <c r="M464" s="170"/>
      <c r="N464" s="189"/>
      <c r="O464" s="189"/>
      <c r="P464" s="180"/>
      <c r="Q464" s="180"/>
      <c r="R464" s="180"/>
      <c r="S464" s="180"/>
      <c r="T464" s="180"/>
      <c r="U464" s="180"/>
      <c r="V464" s="180"/>
      <c r="W464" s="180"/>
      <c r="X464" s="180"/>
      <c r="Y464" s="180"/>
      <c r="Z464" s="180"/>
      <c r="AA464" s="180"/>
      <c r="AB464" s="180"/>
      <c r="AC464" s="180"/>
    </row>
    <row r="465" ht="15.75" customHeight="1">
      <c r="A465" s="67">
        <v>463.0</v>
      </c>
      <c r="B465" s="73" t="s">
        <v>2032</v>
      </c>
      <c r="C465" s="72" t="s">
        <v>4091</v>
      </c>
      <c r="D465" s="73">
        <v>47.0</v>
      </c>
      <c r="E465" s="98" t="s">
        <v>4092</v>
      </c>
      <c r="F465" s="75" t="s">
        <v>2892</v>
      </c>
      <c r="G465" s="75" t="s">
        <v>3547</v>
      </c>
      <c r="H465" s="75" t="s">
        <v>3254</v>
      </c>
      <c r="I465" s="75" t="s">
        <v>2143</v>
      </c>
      <c r="J465" s="75" t="s">
        <v>2368</v>
      </c>
      <c r="K465" s="77" t="s">
        <v>1768</v>
      </c>
      <c r="L465" s="54"/>
      <c r="M465" s="54"/>
      <c r="N465" s="105"/>
      <c r="O465" s="105"/>
      <c r="P465" s="194"/>
      <c r="Q465" s="194"/>
      <c r="R465" s="194"/>
      <c r="S465" s="194"/>
      <c r="T465" s="194"/>
      <c r="U465" s="194"/>
      <c r="V465" s="194"/>
      <c r="W465" s="194"/>
      <c r="X465" s="194"/>
      <c r="Y465" s="194"/>
      <c r="Z465" s="194"/>
      <c r="AA465" s="194"/>
      <c r="AB465" s="194"/>
      <c r="AC465" s="194"/>
    </row>
    <row r="466" ht="15.75" customHeight="1">
      <c r="A466" s="161">
        <v>464.0</v>
      </c>
      <c r="B466" s="167" t="s">
        <v>2032</v>
      </c>
      <c r="C466" s="160" t="s">
        <v>4093</v>
      </c>
      <c r="D466" s="167">
        <v>7.0</v>
      </c>
      <c r="E466" s="96" t="s">
        <v>4094</v>
      </c>
      <c r="F466" s="168" t="s">
        <v>4095</v>
      </c>
      <c r="G466" s="168" t="s">
        <v>1318</v>
      </c>
      <c r="H466" s="168" t="s">
        <v>4096</v>
      </c>
      <c r="I466" s="168" t="s">
        <v>4097</v>
      </c>
      <c r="J466" s="168" t="s">
        <v>4098</v>
      </c>
      <c r="K466" s="169" t="s">
        <v>7</v>
      </c>
      <c r="L466" s="170"/>
      <c r="M466" s="170"/>
      <c r="N466" s="189"/>
      <c r="O466" s="189"/>
      <c r="P466" s="180"/>
      <c r="Q466" s="180"/>
      <c r="R466" s="180"/>
      <c r="S466" s="180"/>
      <c r="T466" s="180"/>
      <c r="U466" s="180"/>
      <c r="V466" s="180"/>
      <c r="W466" s="180"/>
      <c r="X466" s="180"/>
      <c r="Y466" s="180"/>
      <c r="Z466" s="180"/>
      <c r="AA466" s="180"/>
      <c r="AB466" s="180"/>
      <c r="AC466" s="180"/>
    </row>
    <row r="467" ht="15.75" customHeight="1">
      <c r="A467" s="161">
        <v>465.0</v>
      </c>
      <c r="B467" s="167" t="s">
        <v>2032</v>
      </c>
      <c r="C467" s="160" t="s">
        <v>4099</v>
      </c>
      <c r="D467" s="167">
        <v>201.0</v>
      </c>
      <c r="E467" s="96" t="s">
        <v>1965</v>
      </c>
      <c r="F467" s="168" t="s">
        <v>4100</v>
      </c>
      <c r="G467" s="168" t="s">
        <v>4101</v>
      </c>
      <c r="H467" s="168" t="s">
        <v>1776</v>
      </c>
      <c r="I467" s="168" t="s">
        <v>399</v>
      </c>
      <c r="J467" s="168" t="s">
        <v>4102</v>
      </c>
      <c r="K467" s="169" t="s">
        <v>269</v>
      </c>
      <c r="L467" s="170"/>
      <c r="M467" s="170"/>
      <c r="N467" s="189"/>
      <c r="O467" s="189"/>
      <c r="P467" s="180"/>
      <c r="Q467" s="180"/>
      <c r="R467" s="180"/>
      <c r="S467" s="180"/>
      <c r="T467" s="180"/>
      <c r="U467" s="180"/>
      <c r="V467" s="180"/>
      <c r="W467" s="180"/>
      <c r="X467" s="180"/>
      <c r="Y467" s="180"/>
      <c r="Z467" s="180"/>
      <c r="AA467" s="180"/>
      <c r="AB467" s="180"/>
      <c r="AC467" s="180"/>
    </row>
    <row r="468" ht="15.75" customHeight="1">
      <c r="A468" s="161">
        <v>466.0</v>
      </c>
      <c r="B468" s="167" t="s">
        <v>2032</v>
      </c>
      <c r="C468" s="160" t="s">
        <v>4103</v>
      </c>
      <c r="D468" s="167">
        <v>18.0</v>
      </c>
      <c r="E468" s="96" t="s">
        <v>4104</v>
      </c>
      <c r="F468" s="168" t="s">
        <v>2776</v>
      </c>
      <c r="G468" s="168" t="s">
        <v>2775</v>
      </c>
      <c r="H468" s="168" t="s">
        <v>1244</v>
      </c>
      <c r="I468" s="168" t="s">
        <v>1245</v>
      </c>
      <c r="J468" s="168" t="s">
        <v>2053</v>
      </c>
      <c r="K468" s="169" t="s">
        <v>384</v>
      </c>
      <c r="L468" s="170"/>
      <c r="M468" s="170"/>
      <c r="N468" s="189"/>
      <c r="O468" s="189"/>
      <c r="P468" s="180"/>
      <c r="Q468" s="180"/>
      <c r="R468" s="180"/>
      <c r="S468" s="180"/>
      <c r="T468" s="180"/>
      <c r="U468" s="180"/>
      <c r="V468" s="180"/>
      <c r="W468" s="180"/>
      <c r="X468" s="180"/>
      <c r="Y468" s="180"/>
      <c r="Z468" s="180"/>
      <c r="AA468" s="180"/>
      <c r="AB468" s="180"/>
      <c r="AC468" s="180"/>
    </row>
    <row r="469" ht="15.75" customHeight="1">
      <c r="A469" s="161">
        <v>467.0</v>
      </c>
      <c r="B469" s="167" t="s">
        <v>2032</v>
      </c>
      <c r="C469" s="160" t="s">
        <v>4105</v>
      </c>
      <c r="D469" s="167">
        <v>15.0</v>
      </c>
      <c r="E469" s="96" t="s">
        <v>1786</v>
      </c>
      <c r="F469" s="168" t="s">
        <v>4106</v>
      </c>
      <c r="G469" s="168" t="s">
        <v>4107</v>
      </c>
      <c r="H469" s="168" t="s">
        <v>1743</v>
      </c>
      <c r="I469" s="168" t="s">
        <v>4108</v>
      </c>
      <c r="J469" s="168" t="s">
        <v>1790</v>
      </c>
      <c r="K469" s="77" t="s">
        <v>416</v>
      </c>
      <c r="L469" s="170"/>
      <c r="M469" s="170"/>
      <c r="N469" s="189"/>
      <c r="O469" s="189"/>
      <c r="P469" s="180"/>
      <c r="Q469" s="180"/>
      <c r="R469" s="180"/>
      <c r="S469" s="180"/>
      <c r="T469" s="180"/>
      <c r="U469" s="180"/>
      <c r="V469" s="180"/>
      <c r="W469" s="180"/>
      <c r="X469" s="180"/>
      <c r="Y469" s="180"/>
      <c r="Z469" s="180"/>
      <c r="AA469" s="180"/>
      <c r="AB469" s="180"/>
      <c r="AC469" s="180"/>
    </row>
    <row r="470" ht="15.75" customHeight="1">
      <c r="A470" s="67">
        <v>468.0</v>
      </c>
      <c r="B470" s="73" t="s">
        <v>2032</v>
      </c>
      <c r="C470" s="72" t="s">
        <v>4109</v>
      </c>
      <c r="D470" s="73">
        <v>216.0</v>
      </c>
      <c r="E470" s="98" t="s">
        <v>4110</v>
      </c>
      <c r="F470" s="75" t="s">
        <v>4111</v>
      </c>
      <c r="G470" s="75" t="s">
        <v>4112</v>
      </c>
      <c r="H470" s="75" t="s">
        <v>4113</v>
      </c>
      <c r="I470" s="75" t="s">
        <v>2762</v>
      </c>
      <c r="J470" s="75" t="s">
        <v>2173</v>
      </c>
      <c r="K470" s="77" t="s">
        <v>269</v>
      </c>
      <c r="L470" s="54"/>
      <c r="M470" s="54"/>
      <c r="N470" s="105"/>
      <c r="O470" s="105"/>
      <c r="P470" s="194"/>
      <c r="Q470" s="194"/>
      <c r="R470" s="194"/>
      <c r="S470" s="194"/>
      <c r="T470" s="194"/>
      <c r="U470" s="194"/>
      <c r="V470" s="194"/>
      <c r="W470" s="194"/>
      <c r="X470" s="194"/>
      <c r="Y470" s="194"/>
      <c r="Z470" s="194"/>
      <c r="AA470" s="194"/>
      <c r="AB470" s="194"/>
      <c r="AC470" s="194"/>
    </row>
    <row r="471" ht="15.75" customHeight="1">
      <c r="A471" s="67">
        <v>469.0</v>
      </c>
      <c r="B471" s="73" t="s">
        <v>2032</v>
      </c>
      <c r="C471" s="72" t="s">
        <v>4114</v>
      </c>
      <c r="D471" s="73">
        <v>18.0</v>
      </c>
      <c r="E471" s="98" t="s">
        <v>4115</v>
      </c>
      <c r="F471" s="75" t="s">
        <v>4116</v>
      </c>
      <c r="G471" s="75" t="s">
        <v>4117</v>
      </c>
      <c r="H471" s="75" t="s">
        <v>4118</v>
      </c>
      <c r="I471" s="75" t="s">
        <v>1135</v>
      </c>
      <c r="J471" s="75" t="s">
        <v>4119</v>
      </c>
      <c r="K471" s="77" t="s">
        <v>215</v>
      </c>
      <c r="L471" s="54"/>
      <c r="M471" s="54"/>
      <c r="N471" s="105"/>
      <c r="O471" s="105"/>
      <c r="P471" s="194"/>
      <c r="Q471" s="194"/>
      <c r="R471" s="194"/>
      <c r="S471" s="194"/>
      <c r="T471" s="194"/>
      <c r="U471" s="194"/>
      <c r="V471" s="194"/>
      <c r="W471" s="194"/>
      <c r="X471" s="194"/>
      <c r="Y471" s="194"/>
      <c r="Z471" s="194"/>
      <c r="AA471" s="194"/>
      <c r="AB471" s="194"/>
      <c r="AC471" s="194"/>
    </row>
    <row r="472" ht="15.75" customHeight="1">
      <c r="A472" s="67">
        <v>470.0</v>
      </c>
      <c r="B472" s="73" t="s">
        <v>2032</v>
      </c>
      <c r="C472" s="72" t="s">
        <v>4120</v>
      </c>
      <c r="D472" s="73">
        <v>12.0</v>
      </c>
      <c r="E472" s="98" t="s">
        <v>4121</v>
      </c>
      <c r="F472" s="75" t="s">
        <v>2693</v>
      </c>
      <c r="G472" s="75" t="s">
        <v>1753</v>
      </c>
      <c r="H472" s="75" t="s">
        <v>2331</v>
      </c>
      <c r="I472" s="75" t="s">
        <v>4122</v>
      </c>
      <c r="J472" s="75" t="s">
        <v>3773</v>
      </c>
      <c r="K472" s="77" t="s">
        <v>269</v>
      </c>
      <c r="L472" s="54"/>
      <c r="M472" s="54"/>
      <c r="N472" s="105"/>
      <c r="O472" s="105"/>
      <c r="P472" s="194"/>
      <c r="Q472" s="194"/>
      <c r="R472" s="194"/>
      <c r="S472" s="194"/>
      <c r="T472" s="194"/>
      <c r="U472" s="194"/>
      <c r="V472" s="194"/>
      <c r="W472" s="194"/>
      <c r="X472" s="194"/>
      <c r="Y472" s="194"/>
      <c r="Z472" s="194"/>
      <c r="AA472" s="194"/>
      <c r="AB472" s="194"/>
      <c r="AC472" s="194"/>
    </row>
    <row r="473" ht="15.75" customHeight="1">
      <c r="A473" s="67">
        <v>471.0</v>
      </c>
      <c r="B473" s="73" t="s">
        <v>2032</v>
      </c>
      <c r="C473" s="72" t="s">
        <v>4123</v>
      </c>
      <c r="D473" s="73">
        <v>63.0</v>
      </c>
      <c r="E473" s="98" t="s">
        <v>4124</v>
      </c>
      <c r="F473" s="75" t="s">
        <v>2533</v>
      </c>
      <c r="G473" s="75" t="s">
        <v>2301</v>
      </c>
      <c r="H473" s="75" t="s">
        <v>3965</v>
      </c>
      <c r="I473" s="75" t="s">
        <v>2290</v>
      </c>
      <c r="J473" s="75" t="s">
        <v>3897</v>
      </c>
      <c r="K473" s="77" t="s">
        <v>269</v>
      </c>
      <c r="L473" s="54"/>
      <c r="M473" s="54"/>
      <c r="N473" s="105"/>
      <c r="O473" s="105"/>
      <c r="P473" s="194"/>
      <c r="Q473" s="194"/>
      <c r="R473" s="194"/>
      <c r="S473" s="194"/>
      <c r="T473" s="194"/>
      <c r="U473" s="194"/>
      <c r="V473" s="194"/>
      <c r="W473" s="194"/>
      <c r="X473" s="194"/>
      <c r="Y473" s="194"/>
      <c r="Z473" s="194"/>
      <c r="AA473" s="194"/>
      <c r="AB473" s="194"/>
      <c r="AC473" s="194"/>
    </row>
    <row r="474" ht="15.75" customHeight="1">
      <c r="A474" s="67">
        <v>472.0</v>
      </c>
      <c r="B474" s="73" t="s">
        <v>2032</v>
      </c>
      <c r="C474" s="72" t="s">
        <v>4125</v>
      </c>
      <c r="D474" s="73">
        <v>40.0</v>
      </c>
      <c r="E474" s="98" t="s">
        <v>4126</v>
      </c>
      <c r="F474" s="75" t="s">
        <v>3119</v>
      </c>
      <c r="G474" s="75" t="s">
        <v>4127</v>
      </c>
      <c r="H474" s="75" t="s">
        <v>3066</v>
      </c>
      <c r="I474" s="75" t="s">
        <v>4128</v>
      </c>
      <c r="J474" s="75" t="s">
        <v>3089</v>
      </c>
      <c r="K474" s="77" t="s">
        <v>1768</v>
      </c>
      <c r="L474" s="54"/>
      <c r="M474" s="54"/>
      <c r="N474" s="105"/>
      <c r="O474" s="105"/>
      <c r="P474" s="194"/>
      <c r="Q474" s="194"/>
      <c r="R474" s="194"/>
      <c r="S474" s="194"/>
      <c r="T474" s="194"/>
      <c r="U474" s="194"/>
      <c r="V474" s="194"/>
      <c r="W474" s="194"/>
      <c r="X474" s="194"/>
      <c r="Y474" s="194"/>
      <c r="Z474" s="194"/>
      <c r="AA474" s="194"/>
      <c r="AB474" s="194"/>
      <c r="AC474" s="194"/>
    </row>
    <row r="475" ht="15.75" customHeight="1">
      <c r="A475" s="161">
        <v>473.0</v>
      </c>
      <c r="B475" s="167" t="s">
        <v>2032</v>
      </c>
      <c r="C475" s="160" t="s">
        <v>4129</v>
      </c>
      <c r="D475" s="167">
        <v>30.0</v>
      </c>
      <c r="E475" s="96" t="s">
        <v>4130</v>
      </c>
      <c r="F475" s="168" t="s">
        <v>2833</v>
      </c>
      <c r="G475" s="168" t="s">
        <v>2844</v>
      </c>
      <c r="H475" s="168" t="s">
        <v>4131</v>
      </c>
      <c r="I475" s="168" t="s">
        <v>4132</v>
      </c>
      <c r="J475" s="168" t="s">
        <v>2776</v>
      </c>
      <c r="K475" s="169" t="s">
        <v>1768</v>
      </c>
      <c r="L475" s="170"/>
      <c r="M475" s="170"/>
      <c r="N475" s="189"/>
      <c r="O475" s="189"/>
      <c r="P475" s="180"/>
      <c r="Q475" s="180"/>
      <c r="R475" s="180"/>
      <c r="S475" s="180"/>
      <c r="T475" s="180"/>
      <c r="U475" s="180"/>
      <c r="V475" s="180"/>
      <c r="W475" s="180"/>
      <c r="X475" s="180"/>
      <c r="Y475" s="180"/>
      <c r="Z475" s="180"/>
      <c r="AA475" s="180"/>
      <c r="AB475" s="180"/>
      <c r="AC475" s="180"/>
    </row>
    <row r="476" ht="15.75" customHeight="1">
      <c r="A476" s="161">
        <v>474.0</v>
      </c>
      <c r="B476" s="167" t="s">
        <v>2032</v>
      </c>
      <c r="C476" s="160" t="s">
        <v>4133</v>
      </c>
      <c r="D476" s="167">
        <v>16.0</v>
      </c>
      <c r="E476" s="96" t="s">
        <v>4134</v>
      </c>
      <c r="F476" s="168" t="s">
        <v>3299</v>
      </c>
      <c r="G476" s="168" t="s">
        <v>4135</v>
      </c>
      <c r="H476" s="168" t="s">
        <v>3297</v>
      </c>
      <c r="I476" s="168" t="s">
        <v>4136</v>
      </c>
      <c r="J476" s="168" t="s">
        <v>3296</v>
      </c>
      <c r="K476" s="77" t="s">
        <v>2162</v>
      </c>
      <c r="L476" s="170"/>
      <c r="M476" s="170"/>
      <c r="N476" s="189"/>
      <c r="O476" s="189"/>
      <c r="P476" s="180"/>
      <c r="Q476" s="180"/>
      <c r="R476" s="180"/>
      <c r="S476" s="180"/>
      <c r="T476" s="180"/>
      <c r="U476" s="180"/>
      <c r="V476" s="180"/>
      <c r="W476" s="180"/>
      <c r="X476" s="180"/>
      <c r="Y476" s="180"/>
      <c r="Z476" s="180"/>
      <c r="AA476" s="180"/>
      <c r="AB476" s="180"/>
      <c r="AC476" s="180"/>
    </row>
    <row r="477" ht="15.75" customHeight="1">
      <c r="A477" s="161">
        <v>475.0</v>
      </c>
      <c r="B477" s="167" t="s">
        <v>2032</v>
      </c>
      <c r="C477" s="160" t="s">
        <v>4137</v>
      </c>
      <c r="D477" s="167">
        <v>38.0</v>
      </c>
      <c r="E477" s="96" t="s">
        <v>4138</v>
      </c>
      <c r="F477" s="168" t="s">
        <v>2144</v>
      </c>
      <c r="G477" s="168" t="s">
        <v>3818</v>
      </c>
      <c r="H477" s="168" t="s">
        <v>3273</v>
      </c>
      <c r="I477" s="168" t="s">
        <v>3274</v>
      </c>
      <c r="J477" s="168" t="s">
        <v>2145</v>
      </c>
      <c r="K477" s="77" t="s">
        <v>684</v>
      </c>
      <c r="L477" s="170"/>
      <c r="M477" s="170"/>
      <c r="N477" s="189"/>
      <c r="O477" s="189"/>
      <c r="P477" s="180"/>
      <c r="Q477" s="180"/>
      <c r="R477" s="180"/>
      <c r="S477" s="180"/>
      <c r="T477" s="180"/>
      <c r="U477" s="180"/>
      <c r="V477" s="180"/>
      <c r="W477" s="180"/>
      <c r="X477" s="180"/>
      <c r="Y477" s="180"/>
      <c r="Z477" s="180"/>
      <c r="AA477" s="180"/>
      <c r="AB477" s="180"/>
      <c r="AC477" s="180"/>
    </row>
    <row r="478" ht="15.75" customHeight="1">
      <c r="A478" s="161">
        <v>476.0</v>
      </c>
      <c r="B478" s="167" t="s">
        <v>2032</v>
      </c>
      <c r="C478" s="160" t="s">
        <v>3396</v>
      </c>
      <c r="D478" s="167">
        <v>17.0</v>
      </c>
      <c r="E478" s="96" t="s">
        <v>4139</v>
      </c>
      <c r="F478" s="168" t="s">
        <v>520</v>
      </c>
      <c r="G478" s="168" t="s">
        <v>1187</v>
      </c>
      <c r="H478" s="168" t="s">
        <v>3398</v>
      </c>
      <c r="I478" s="168" t="s">
        <v>1743</v>
      </c>
      <c r="J478" s="168" t="s">
        <v>521</v>
      </c>
      <c r="K478" s="169" t="s">
        <v>1192</v>
      </c>
      <c r="L478" s="170"/>
      <c r="M478" s="170"/>
      <c r="N478" s="189"/>
      <c r="O478" s="189"/>
      <c r="P478" s="180"/>
      <c r="Q478" s="180"/>
      <c r="R478" s="180"/>
      <c r="S478" s="180"/>
      <c r="T478" s="180"/>
      <c r="U478" s="180"/>
      <c r="V478" s="180"/>
      <c r="W478" s="180"/>
      <c r="X478" s="180"/>
      <c r="Y478" s="180"/>
      <c r="Z478" s="180"/>
      <c r="AA478" s="180"/>
      <c r="AB478" s="180"/>
      <c r="AC478" s="180"/>
    </row>
    <row r="479" ht="15.75" customHeight="1">
      <c r="A479" s="161">
        <v>477.0</v>
      </c>
      <c r="B479" s="167" t="s">
        <v>2032</v>
      </c>
      <c r="C479" s="160" t="s">
        <v>4140</v>
      </c>
      <c r="D479" s="167">
        <v>3.0</v>
      </c>
      <c r="E479" s="96" t="s">
        <v>4141</v>
      </c>
      <c r="F479" s="168" t="s">
        <v>2514</v>
      </c>
      <c r="G479" s="168" t="s">
        <v>4142</v>
      </c>
      <c r="H479" s="168" t="s">
        <v>2587</v>
      </c>
      <c r="I479" s="160"/>
      <c r="J479" s="160"/>
      <c r="K479" s="77" t="s">
        <v>285</v>
      </c>
      <c r="L479" s="170"/>
      <c r="M479" s="170"/>
      <c r="N479" s="189"/>
      <c r="O479" s="189"/>
      <c r="P479" s="180"/>
      <c r="Q479" s="180"/>
      <c r="R479" s="180"/>
      <c r="S479" s="180"/>
      <c r="T479" s="180"/>
      <c r="U479" s="180"/>
      <c r="V479" s="180"/>
      <c r="W479" s="180"/>
      <c r="X479" s="180"/>
      <c r="Y479" s="180"/>
      <c r="Z479" s="180"/>
      <c r="AA479" s="180"/>
      <c r="AB479" s="180"/>
      <c r="AC479" s="180"/>
    </row>
    <row r="480" ht="15.75" customHeight="1">
      <c r="A480" s="161">
        <v>478.0</v>
      </c>
      <c r="B480" s="167" t="s">
        <v>2032</v>
      </c>
      <c r="C480" s="160" t="s">
        <v>4143</v>
      </c>
      <c r="D480" s="167">
        <v>111.0</v>
      </c>
      <c r="E480" s="96" t="s">
        <v>4144</v>
      </c>
      <c r="F480" s="168" t="s">
        <v>2676</v>
      </c>
      <c r="G480" s="168" t="s">
        <v>4145</v>
      </c>
      <c r="H480" s="168" t="s">
        <v>4146</v>
      </c>
      <c r="I480" s="168" t="s">
        <v>2041</v>
      </c>
      <c r="J480" s="168" t="s">
        <v>4147</v>
      </c>
      <c r="K480" s="169" t="s">
        <v>285</v>
      </c>
      <c r="L480" s="170"/>
      <c r="M480" s="170"/>
      <c r="N480" s="189"/>
      <c r="O480" s="189"/>
      <c r="P480" s="180"/>
      <c r="Q480" s="180"/>
      <c r="R480" s="180"/>
      <c r="S480" s="180"/>
      <c r="T480" s="180"/>
      <c r="U480" s="180"/>
      <c r="V480" s="180"/>
      <c r="W480" s="180"/>
      <c r="X480" s="180"/>
      <c r="Y480" s="180"/>
      <c r="Z480" s="180"/>
      <c r="AA480" s="180"/>
      <c r="AB480" s="180"/>
      <c r="AC480" s="180"/>
    </row>
    <row r="481" ht="15.75" customHeight="1">
      <c r="A481" s="161">
        <v>479.0</v>
      </c>
      <c r="B481" s="167" t="s">
        <v>2032</v>
      </c>
      <c r="C481" s="160" t="s">
        <v>4148</v>
      </c>
      <c r="D481" s="167">
        <v>61.0</v>
      </c>
      <c r="E481" s="96" t="s">
        <v>4149</v>
      </c>
      <c r="F481" s="168" t="s">
        <v>2124</v>
      </c>
      <c r="G481" s="168" t="s">
        <v>4150</v>
      </c>
      <c r="H481" s="168" t="s">
        <v>2635</v>
      </c>
      <c r="I481" s="168" t="s">
        <v>2092</v>
      </c>
      <c r="J481" s="168" t="s">
        <v>4151</v>
      </c>
      <c r="K481" s="169" t="s">
        <v>7</v>
      </c>
      <c r="L481" s="170"/>
      <c r="M481" s="170"/>
      <c r="N481" s="189"/>
      <c r="O481" s="189"/>
      <c r="P481" s="180"/>
      <c r="Q481" s="180"/>
      <c r="R481" s="180"/>
      <c r="S481" s="180"/>
      <c r="T481" s="180"/>
      <c r="U481" s="180"/>
      <c r="V481" s="180"/>
      <c r="W481" s="180"/>
      <c r="X481" s="180"/>
      <c r="Y481" s="180"/>
      <c r="Z481" s="180"/>
      <c r="AA481" s="180"/>
      <c r="AB481" s="180"/>
      <c r="AC481" s="180"/>
    </row>
    <row r="482" ht="15.75" customHeight="1">
      <c r="A482" s="161">
        <v>480.0</v>
      </c>
      <c r="B482" s="167" t="s">
        <v>2032</v>
      </c>
      <c r="C482" s="160" t="s">
        <v>4152</v>
      </c>
      <c r="D482" s="167">
        <v>2.0</v>
      </c>
      <c r="E482" s="96" t="s">
        <v>4153</v>
      </c>
      <c r="F482" s="168" t="s">
        <v>1904</v>
      </c>
      <c r="G482" s="168" t="s">
        <v>1906</v>
      </c>
      <c r="H482" s="160"/>
      <c r="I482" s="160"/>
      <c r="J482" s="160"/>
      <c r="K482" s="77" t="s">
        <v>333</v>
      </c>
      <c r="L482" s="170"/>
      <c r="M482" s="170"/>
      <c r="N482" s="189"/>
      <c r="O482" s="189"/>
      <c r="P482" s="180"/>
      <c r="Q482" s="180"/>
      <c r="R482" s="180"/>
      <c r="S482" s="180"/>
      <c r="T482" s="180"/>
      <c r="U482" s="180"/>
      <c r="V482" s="180"/>
      <c r="W482" s="180"/>
      <c r="X482" s="180"/>
      <c r="Y482" s="180"/>
      <c r="Z482" s="180"/>
      <c r="AA482" s="180"/>
      <c r="AB482" s="180"/>
      <c r="AC482" s="180"/>
    </row>
    <row r="483" ht="15.75" customHeight="1">
      <c r="A483" s="161">
        <v>481.0</v>
      </c>
      <c r="B483" s="167" t="s">
        <v>2032</v>
      </c>
      <c r="C483" s="160" t="s">
        <v>4154</v>
      </c>
      <c r="D483" s="167">
        <v>12.0</v>
      </c>
      <c r="E483" s="96" t="s">
        <v>4155</v>
      </c>
      <c r="F483" s="168" t="s">
        <v>4156</v>
      </c>
      <c r="G483" s="168" t="s">
        <v>4157</v>
      </c>
      <c r="H483" s="168" t="s">
        <v>4158</v>
      </c>
      <c r="I483" s="168" t="s">
        <v>2064</v>
      </c>
      <c r="J483" s="168" t="s">
        <v>4159</v>
      </c>
      <c r="K483" s="77" t="s">
        <v>2162</v>
      </c>
      <c r="L483" s="170"/>
      <c r="M483" s="170"/>
      <c r="N483" s="189"/>
      <c r="O483" s="189"/>
      <c r="P483" s="180"/>
      <c r="Q483" s="180"/>
      <c r="R483" s="180"/>
      <c r="S483" s="180"/>
      <c r="T483" s="180"/>
      <c r="U483" s="180"/>
      <c r="V483" s="180"/>
      <c r="W483" s="180"/>
      <c r="X483" s="180"/>
      <c r="Y483" s="180"/>
      <c r="Z483" s="180"/>
      <c r="AA483" s="180"/>
      <c r="AB483" s="180"/>
      <c r="AC483" s="180"/>
    </row>
    <row r="484" ht="15.75" customHeight="1">
      <c r="A484" s="161">
        <v>482.0</v>
      </c>
      <c r="B484" s="167" t="s">
        <v>2032</v>
      </c>
      <c r="C484" s="160" t="s">
        <v>4160</v>
      </c>
      <c r="D484" s="167">
        <v>74.0</v>
      </c>
      <c r="E484" s="96" t="s">
        <v>1604</v>
      </c>
      <c r="F484" s="168" t="s">
        <v>513</v>
      </c>
      <c r="G484" s="168" t="s">
        <v>793</v>
      </c>
      <c r="H484" s="168" t="s">
        <v>310</v>
      </c>
      <c r="I484" s="168" t="s">
        <v>312</v>
      </c>
      <c r="J484" s="160"/>
      <c r="K484" s="77" t="s">
        <v>316</v>
      </c>
      <c r="L484" s="170"/>
      <c r="M484" s="170"/>
      <c r="N484" s="189"/>
      <c r="O484" s="189"/>
      <c r="P484" s="180"/>
      <c r="Q484" s="180"/>
      <c r="R484" s="180"/>
      <c r="S484" s="180"/>
      <c r="T484" s="180"/>
      <c r="U484" s="180"/>
      <c r="V484" s="180"/>
      <c r="W484" s="180"/>
      <c r="X484" s="180"/>
      <c r="Y484" s="180"/>
      <c r="Z484" s="180"/>
      <c r="AA484" s="180"/>
      <c r="AB484" s="180"/>
      <c r="AC484" s="180"/>
    </row>
    <row r="485" ht="15.75" customHeight="1">
      <c r="A485" s="161">
        <v>483.0</v>
      </c>
      <c r="B485" s="167" t="s">
        <v>2032</v>
      </c>
      <c r="C485" s="160" t="s">
        <v>4161</v>
      </c>
      <c r="D485" s="167">
        <v>6.0</v>
      </c>
      <c r="E485" s="96" t="s">
        <v>4162</v>
      </c>
      <c r="F485" s="168" t="s">
        <v>1764</v>
      </c>
      <c r="G485" s="168" t="s">
        <v>3123</v>
      </c>
      <c r="H485" s="168" t="s">
        <v>4163</v>
      </c>
      <c r="I485" s="168" t="s">
        <v>1728</v>
      </c>
      <c r="J485" s="168" t="s">
        <v>1165</v>
      </c>
      <c r="K485" s="169" t="s">
        <v>1768</v>
      </c>
      <c r="L485" s="170"/>
      <c r="M485" s="170"/>
      <c r="N485" s="189"/>
      <c r="O485" s="189"/>
      <c r="P485" s="180"/>
      <c r="Q485" s="180"/>
      <c r="R485" s="180"/>
      <c r="S485" s="180"/>
      <c r="T485" s="180"/>
      <c r="U485" s="180"/>
      <c r="V485" s="180"/>
      <c r="W485" s="180"/>
      <c r="X485" s="180"/>
      <c r="Y485" s="180"/>
      <c r="Z485" s="180"/>
      <c r="AA485" s="180"/>
      <c r="AB485" s="180"/>
      <c r="AC485" s="180"/>
    </row>
    <row r="486" ht="15.75" customHeight="1">
      <c r="A486" s="161">
        <v>484.0</v>
      </c>
      <c r="B486" s="167" t="s">
        <v>2032</v>
      </c>
      <c r="C486" s="160" t="s">
        <v>4164</v>
      </c>
      <c r="D486" s="167">
        <v>9.0</v>
      </c>
      <c r="E486" s="96" t="s">
        <v>4165</v>
      </c>
      <c r="F486" s="168" t="s">
        <v>710</v>
      </c>
      <c r="G486" s="168" t="s">
        <v>2035</v>
      </c>
      <c r="H486" s="168" t="s">
        <v>2036</v>
      </c>
      <c r="I486" s="168" t="s">
        <v>2037</v>
      </c>
      <c r="J486" s="168" t="s">
        <v>2731</v>
      </c>
      <c r="K486" s="169" t="s">
        <v>480</v>
      </c>
      <c r="L486" s="170"/>
      <c r="M486" s="170"/>
      <c r="N486" s="189"/>
      <c r="O486" s="189"/>
      <c r="P486" s="180"/>
      <c r="Q486" s="180"/>
      <c r="R486" s="180"/>
      <c r="S486" s="180"/>
      <c r="T486" s="180"/>
      <c r="U486" s="180"/>
      <c r="V486" s="180"/>
      <c r="W486" s="180"/>
      <c r="X486" s="180"/>
      <c r="Y486" s="180"/>
      <c r="Z486" s="180"/>
      <c r="AA486" s="180"/>
      <c r="AB486" s="180"/>
      <c r="AC486" s="180"/>
    </row>
    <row r="487" ht="15.75" customHeight="1">
      <c r="A487" s="161">
        <v>485.0</v>
      </c>
      <c r="B487" s="167" t="s">
        <v>2032</v>
      </c>
      <c r="C487" s="160" t="s">
        <v>4166</v>
      </c>
      <c r="D487" s="167">
        <v>14.0</v>
      </c>
      <c r="E487" s="96" t="s">
        <v>4167</v>
      </c>
      <c r="F487" s="168" t="s">
        <v>3545</v>
      </c>
      <c r="G487" s="168" t="s">
        <v>3273</v>
      </c>
      <c r="H487" s="168" t="s">
        <v>3546</v>
      </c>
      <c r="I487" s="168" t="s">
        <v>3514</v>
      </c>
      <c r="J487" s="168" t="s">
        <v>4168</v>
      </c>
      <c r="K487" s="169" t="s">
        <v>1485</v>
      </c>
      <c r="L487" s="170"/>
      <c r="M487" s="170"/>
      <c r="N487" s="189"/>
      <c r="O487" s="189"/>
      <c r="P487" s="180"/>
      <c r="Q487" s="180"/>
      <c r="R487" s="180"/>
      <c r="S487" s="180"/>
      <c r="T487" s="180"/>
      <c r="U487" s="180"/>
      <c r="V487" s="180"/>
      <c r="W487" s="180"/>
      <c r="X487" s="180"/>
      <c r="Y487" s="180"/>
      <c r="Z487" s="180"/>
      <c r="AA487" s="180"/>
      <c r="AB487" s="180"/>
      <c r="AC487" s="180"/>
    </row>
    <row r="488" ht="15.75" customHeight="1">
      <c r="A488" s="161">
        <v>486.0</v>
      </c>
      <c r="B488" s="167" t="s">
        <v>2032</v>
      </c>
      <c r="C488" s="160" t="s">
        <v>4169</v>
      </c>
      <c r="D488" s="167">
        <v>78.0</v>
      </c>
      <c r="E488" s="96" t="s">
        <v>4170</v>
      </c>
      <c r="F488" s="168" t="s">
        <v>3767</v>
      </c>
      <c r="G488" s="168" t="s">
        <v>4171</v>
      </c>
      <c r="H488" s="168" t="s">
        <v>4172</v>
      </c>
      <c r="I488" s="168" t="s">
        <v>4173</v>
      </c>
      <c r="J488" s="168" t="s">
        <v>3439</v>
      </c>
      <c r="K488" s="77" t="s">
        <v>7</v>
      </c>
      <c r="L488" s="170"/>
      <c r="M488" s="170"/>
      <c r="N488" s="189"/>
      <c r="O488" s="189"/>
      <c r="P488" s="180"/>
      <c r="Q488" s="180"/>
      <c r="R488" s="180"/>
      <c r="S488" s="180"/>
      <c r="T488" s="180"/>
      <c r="U488" s="180"/>
      <c r="V488" s="180"/>
      <c r="W488" s="180"/>
      <c r="X488" s="180"/>
      <c r="Y488" s="180"/>
      <c r="Z488" s="180"/>
      <c r="AA488" s="180"/>
      <c r="AB488" s="180"/>
      <c r="AC488" s="180"/>
    </row>
    <row r="489" ht="15.75" customHeight="1">
      <c r="A489" s="161">
        <v>487.0</v>
      </c>
      <c r="B489" s="167" t="s">
        <v>2032</v>
      </c>
      <c r="C489" s="160" t="s">
        <v>4174</v>
      </c>
      <c r="D489" s="167">
        <v>13.0</v>
      </c>
      <c r="E489" s="96" t="s">
        <v>4175</v>
      </c>
      <c r="F489" s="168" t="s">
        <v>4176</v>
      </c>
      <c r="G489" s="168" t="s">
        <v>2943</v>
      </c>
      <c r="H489" s="168" t="s">
        <v>3303</v>
      </c>
      <c r="I489" s="168" t="s">
        <v>2397</v>
      </c>
      <c r="J489" s="168" t="s">
        <v>3605</v>
      </c>
      <c r="K489" s="169" t="s">
        <v>480</v>
      </c>
      <c r="L489" s="170"/>
      <c r="M489" s="170"/>
      <c r="N489" s="189"/>
      <c r="O489" s="189"/>
      <c r="P489" s="180"/>
      <c r="Q489" s="180"/>
      <c r="R489" s="180"/>
      <c r="S489" s="180"/>
      <c r="T489" s="180"/>
      <c r="U489" s="180"/>
      <c r="V489" s="180"/>
      <c r="W489" s="180"/>
      <c r="X489" s="180"/>
      <c r="Y489" s="180"/>
      <c r="Z489" s="180"/>
      <c r="AA489" s="180"/>
      <c r="AB489" s="180"/>
      <c r="AC489" s="180"/>
    </row>
    <row r="490" ht="15.75" customHeight="1">
      <c r="A490" s="161">
        <v>488.0</v>
      </c>
      <c r="B490" s="167" t="s">
        <v>2032</v>
      </c>
      <c r="C490" s="160" t="s">
        <v>4177</v>
      </c>
      <c r="D490" s="167">
        <v>9.0</v>
      </c>
      <c r="E490" s="96" t="s">
        <v>4178</v>
      </c>
      <c r="F490" s="168" t="s">
        <v>2693</v>
      </c>
      <c r="G490" s="168" t="s">
        <v>4179</v>
      </c>
      <c r="H490" s="168" t="s">
        <v>4180</v>
      </c>
      <c r="I490" s="168" t="s">
        <v>3646</v>
      </c>
      <c r="J490" s="168" t="s">
        <v>2550</v>
      </c>
      <c r="K490" s="169" t="s">
        <v>50</v>
      </c>
      <c r="L490" s="170"/>
      <c r="M490" s="170"/>
      <c r="N490" s="189"/>
      <c r="O490" s="189"/>
      <c r="P490" s="180"/>
      <c r="Q490" s="180"/>
      <c r="R490" s="180"/>
      <c r="S490" s="180"/>
      <c r="T490" s="180"/>
      <c r="U490" s="180"/>
      <c r="V490" s="180"/>
      <c r="W490" s="180"/>
      <c r="X490" s="180"/>
      <c r="Y490" s="180"/>
      <c r="Z490" s="180"/>
      <c r="AA490" s="180"/>
      <c r="AB490" s="180"/>
      <c r="AC490" s="180"/>
    </row>
    <row r="491" ht="15.75" customHeight="1">
      <c r="A491" s="161">
        <v>489.0</v>
      </c>
      <c r="B491" s="167" t="s">
        <v>2032</v>
      </c>
      <c r="C491" s="160" t="s">
        <v>4181</v>
      </c>
      <c r="D491" s="167">
        <v>6.0</v>
      </c>
      <c r="E491" s="96" t="s">
        <v>4182</v>
      </c>
      <c r="F491" s="168" t="s">
        <v>4183</v>
      </c>
      <c r="G491" s="168" t="s">
        <v>4184</v>
      </c>
      <c r="H491" s="168" t="s">
        <v>1971</v>
      </c>
      <c r="I491" s="168" t="s">
        <v>4185</v>
      </c>
      <c r="J491" s="168" t="s">
        <v>1906</v>
      </c>
      <c r="K491" s="169" t="s">
        <v>269</v>
      </c>
      <c r="L491" s="170"/>
      <c r="M491" s="170"/>
      <c r="N491" s="189"/>
      <c r="O491" s="189"/>
      <c r="P491" s="180"/>
      <c r="Q491" s="180"/>
      <c r="R491" s="180"/>
      <c r="S491" s="180"/>
      <c r="T491" s="180"/>
      <c r="U491" s="180"/>
      <c r="V491" s="180"/>
      <c r="W491" s="180"/>
      <c r="X491" s="180"/>
      <c r="Y491" s="180"/>
      <c r="Z491" s="180"/>
      <c r="AA491" s="180"/>
      <c r="AB491" s="180"/>
      <c r="AC491" s="180"/>
    </row>
    <row r="492" ht="15.75" customHeight="1">
      <c r="A492" s="161">
        <v>490.0</v>
      </c>
      <c r="B492" s="167" t="s">
        <v>2032</v>
      </c>
      <c r="C492" s="160" t="s">
        <v>4186</v>
      </c>
      <c r="D492" s="167">
        <v>3.0</v>
      </c>
      <c r="E492" s="96" t="s">
        <v>4187</v>
      </c>
      <c r="F492" s="168" t="s">
        <v>3167</v>
      </c>
      <c r="G492" s="168" t="s">
        <v>4015</v>
      </c>
      <c r="H492" s="168" t="s">
        <v>4014</v>
      </c>
      <c r="I492" s="160"/>
      <c r="J492" s="160"/>
      <c r="K492" s="169" t="s">
        <v>7</v>
      </c>
      <c r="L492" s="170"/>
      <c r="M492" s="170"/>
      <c r="N492" s="189"/>
      <c r="O492" s="189"/>
      <c r="P492" s="180"/>
      <c r="Q492" s="180"/>
      <c r="R492" s="180"/>
      <c r="S492" s="180"/>
      <c r="T492" s="180"/>
      <c r="U492" s="180"/>
      <c r="V492" s="180"/>
      <c r="W492" s="180"/>
      <c r="X492" s="180"/>
      <c r="Y492" s="180"/>
      <c r="Z492" s="180"/>
      <c r="AA492" s="180"/>
      <c r="AB492" s="180"/>
      <c r="AC492" s="180"/>
    </row>
    <row r="493" ht="15.75" customHeight="1">
      <c r="A493" s="161">
        <v>491.0</v>
      </c>
      <c r="B493" s="167" t="s">
        <v>2032</v>
      </c>
      <c r="C493" s="160" t="s">
        <v>4188</v>
      </c>
      <c r="D493" s="167">
        <v>42.0</v>
      </c>
      <c r="E493" s="96" t="s">
        <v>4189</v>
      </c>
      <c r="F493" s="168" t="s">
        <v>4190</v>
      </c>
      <c r="G493" s="168" t="s">
        <v>2494</v>
      </c>
      <c r="H493" s="168" t="s">
        <v>2789</v>
      </c>
      <c r="I493" s="168" t="s">
        <v>4191</v>
      </c>
      <c r="J493" s="168" t="s">
        <v>4192</v>
      </c>
      <c r="K493" s="169" t="s">
        <v>1485</v>
      </c>
      <c r="L493" s="170"/>
      <c r="M493" s="170"/>
      <c r="N493" s="189"/>
      <c r="O493" s="189"/>
      <c r="P493" s="180"/>
      <c r="Q493" s="180"/>
      <c r="R493" s="180"/>
      <c r="S493" s="180"/>
      <c r="T493" s="180"/>
      <c r="U493" s="180"/>
      <c r="V493" s="180"/>
      <c r="W493" s="180"/>
      <c r="X493" s="180"/>
      <c r="Y493" s="180"/>
      <c r="Z493" s="180"/>
      <c r="AA493" s="180"/>
      <c r="AB493" s="180"/>
      <c r="AC493" s="180"/>
    </row>
    <row r="494" ht="15.75" customHeight="1">
      <c r="A494" s="161">
        <v>492.0</v>
      </c>
      <c r="B494" s="167" t="s">
        <v>4193</v>
      </c>
      <c r="C494" s="160" t="s">
        <v>4194</v>
      </c>
      <c r="D494" s="167">
        <v>11.0</v>
      </c>
      <c r="E494" s="96" t="s">
        <v>4195</v>
      </c>
      <c r="F494" s="168" t="s">
        <v>4196</v>
      </c>
      <c r="G494" s="168" t="s">
        <v>4197</v>
      </c>
      <c r="H494" s="168" t="s">
        <v>4198</v>
      </c>
      <c r="I494" s="168" t="s">
        <v>4199</v>
      </c>
      <c r="J494" s="168" t="s">
        <v>4200</v>
      </c>
      <c r="K494" s="169" t="s">
        <v>269</v>
      </c>
      <c r="L494" s="170"/>
      <c r="M494" s="170"/>
      <c r="N494" s="189"/>
      <c r="O494" s="189"/>
      <c r="P494" s="180"/>
      <c r="Q494" s="180"/>
      <c r="R494" s="180"/>
      <c r="S494" s="180"/>
      <c r="T494" s="180"/>
      <c r="U494" s="180"/>
      <c r="V494" s="180"/>
      <c r="W494" s="180"/>
      <c r="X494" s="180"/>
      <c r="Y494" s="180"/>
      <c r="Z494" s="180"/>
      <c r="AA494" s="180"/>
      <c r="AB494" s="180"/>
      <c r="AC494" s="180"/>
    </row>
    <row r="495" ht="15.75" customHeight="1">
      <c r="A495" s="161">
        <v>493.0</v>
      </c>
      <c r="B495" s="167" t="s">
        <v>4193</v>
      </c>
      <c r="C495" s="160" t="s">
        <v>4201</v>
      </c>
      <c r="D495" s="167">
        <v>29.0</v>
      </c>
      <c r="E495" s="96" t="s">
        <v>4202</v>
      </c>
      <c r="F495" s="168" t="s">
        <v>4203</v>
      </c>
      <c r="G495" s="168" t="s">
        <v>4204</v>
      </c>
      <c r="H495" s="168" t="s">
        <v>4205</v>
      </c>
      <c r="I495" s="168" t="s">
        <v>4206</v>
      </c>
      <c r="J495" s="168" t="s">
        <v>4207</v>
      </c>
      <c r="K495" s="169" t="s">
        <v>303</v>
      </c>
      <c r="L495" s="170"/>
      <c r="M495" s="170"/>
      <c r="N495" s="189"/>
      <c r="O495" s="189"/>
      <c r="P495" s="180"/>
      <c r="Q495" s="180"/>
      <c r="R495" s="180"/>
      <c r="S495" s="180"/>
      <c r="T495" s="180"/>
      <c r="U495" s="180"/>
      <c r="V495" s="180"/>
      <c r="W495" s="180"/>
      <c r="X495" s="180"/>
      <c r="Y495" s="180"/>
      <c r="Z495" s="180"/>
      <c r="AA495" s="180"/>
      <c r="AB495" s="180"/>
      <c r="AC495" s="180"/>
    </row>
    <row r="496" ht="15.75" customHeight="1">
      <c r="A496" s="161">
        <v>494.0</v>
      </c>
      <c r="B496" s="167" t="s">
        <v>4193</v>
      </c>
      <c r="C496" s="160" t="s">
        <v>4208</v>
      </c>
      <c r="D496" s="167">
        <v>15.0</v>
      </c>
      <c r="E496" s="96" t="s">
        <v>4209</v>
      </c>
      <c r="F496" s="168" t="s">
        <v>4210</v>
      </c>
      <c r="G496" s="168" t="s">
        <v>4211</v>
      </c>
      <c r="H496" s="168" t="s">
        <v>4199</v>
      </c>
      <c r="I496" s="168" t="s">
        <v>4212</v>
      </c>
      <c r="J496" s="168" t="s">
        <v>4200</v>
      </c>
      <c r="K496" s="169" t="s">
        <v>269</v>
      </c>
      <c r="L496" s="170"/>
      <c r="M496" s="170"/>
      <c r="N496" s="189"/>
      <c r="O496" s="189"/>
      <c r="P496" s="180"/>
      <c r="Q496" s="180"/>
      <c r="R496" s="180"/>
      <c r="S496" s="180"/>
      <c r="T496" s="180"/>
      <c r="U496" s="180"/>
      <c r="V496" s="180"/>
      <c r="W496" s="180"/>
      <c r="X496" s="180"/>
      <c r="Y496" s="180"/>
      <c r="Z496" s="180"/>
      <c r="AA496" s="180"/>
      <c r="AB496" s="180"/>
      <c r="AC496" s="180"/>
    </row>
    <row r="497" ht="15.75" customHeight="1">
      <c r="A497" s="161">
        <v>495.0</v>
      </c>
      <c r="B497" s="167" t="s">
        <v>4193</v>
      </c>
      <c r="C497" s="160" t="s">
        <v>4213</v>
      </c>
      <c r="D497" s="167">
        <v>9.0</v>
      </c>
      <c r="E497" s="98" t="s">
        <v>4216</v>
      </c>
      <c r="F497" s="168" t="s">
        <v>832</v>
      </c>
      <c r="G497" s="168" t="s">
        <v>4214</v>
      </c>
      <c r="H497" s="168" t="s">
        <v>833</v>
      </c>
      <c r="I497" s="160"/>
      <c r="J497" s="160"/>
      <c r="K497" s="77" t="s">
        <v>316</v>
      </c>
      <c r="L497" s="170"/>
      <c r="M497" s="170"/>
      <c r="N497" s="189"/>
      <c r="O497" s="189"/>
      <c r="P497" s="180"/>
      <c r="Q497" s="180"/>
      <c r="R497" s="180"/>
      <c r="S497" s="180"/>
      <c r="T497" s="180"/>
      <c r="U497" s="180"/>
      <c r="V497" s="180"/>
      <c r="W497" s="180"/>
      <c r="X497" s="180"/>
      <c r="Y497" s="180"/>
      <c r="Z497" s="180"/>
      <c r="AA497" s="180"/>
      <c r="AB497" s="180"/>
      <c r="AC497" s="180"/>
    </row>
    <row r="498" ht="15.75" customHeight="1">
      <c r="A498" s="67">
        <v>496.0</v>
      </c>
      <c r="B498" s="73" t="s">
        <v>4193</v>
      </c>
      <c r="C498" s="72" t="s">
        <v>4215</v>
      </c>
      <c r="D498" s="73">
        <v>4.0</v>
      </c>
      <c r="E498" s="96" t="s">
        <v>4222</v>
      </c>
      <c r="F498" s="75" t="s">
        <v>4217</v>
      </c>
      <c r="G498" s="75" t="s">
        <v>4218</v>
      </c>
      <c r="H498" s="75" t="s">
        <v>4219</v>
      </c>
      <c r="I498" s="75" t="s">
        <v>4220</v>
      </c>
      <c r="K498" s="77" t="s">
        <v>727</v>
      </c>
      <c r="L498" s="54"/>
      <c r="M498" s="54"/>
      <c r="N498" s="105"/>
      <c r="O498" s="105"/>
      <c r="P498" s="180"/>
      <c r="Q498" s="180"/>
      <c r="R498" s="180"/>
      <c r="S498" s="180"/>
      <c r="T498" s="180"/>
      <c r="U498" s="180"/>
      <c r="V498" s="180"/>
      <c r="W498" s="180"/>
      <c r="X498" s="180"/>
      <c r="Y498" s="180"/>
      <c r="Z498" s="180"/>
      <c r="AA498" s="180"/>
      <c r="AB498" s="180"/>
      <c r="AC498" s="180"/>
    </row>
    <row r="499" ht="15.75" customHeight="1">
      <c r="A499" s="161">
        <v>497.0</v>
      </c>
      <c r="B499" s="167" t="s">
        <v>4193</v>
      </c>
      <c r="C499" s="160" t="s">
        <v>4221</v>
      </c>
      <c r="D499" s="167">
        <v>2.0</v>
      </c>
      <c r="E499" s="96" t="s">
        <v>1587</v>
      </c>
      <c r="F499" s="168" t="s">
        <v>4223</v>
      </c>
      <c r="G499" s="168" t="s">
        <v>4224</v>
      </c>
      <c r="H499" s="160"/>
      <c r="I499" s="160"/>
      <c r="J499" s="160"/>
      <c r="K499" s="77" t="s">
        <v>4225</v>
      </c>
      <c r="L499" s="170"/>
      <c r="M499" s="170"/>
      <c r="N499" s="189"/>
      <c r="O499" s="189"/>
      <c r="P499" s="180"/>
      <c r="Q499" s="180"/>
      <c r="R499" s="180"/>
      <c r="S499" s="180"/>
      <c r="T499" s="180"/>
      <c r="U499" s="180"/>
      <c r="V499" s="180"/>
      <c r="W499" s="180"/>
      <c r="X499" s="180"/>
      <c r="Y499" s="180"/>
      <c r="Z499" s="180"/>
      <c r="AA499" s="180"/>
      <c r="AB499" s="180"/>
      <c r="AC499" s="180"/>
    </row>
    <row r="500" ht="15.75" customHeight="1">
      <c r="A500" s="161">
        <v>498.0</v>
      </c>
      <c r="B500" s="167" t="s">
        <v>4193</v>
      </c>
      <c r="C500" s="160" t="s">
        <v>4226</v>
      </c>
      <c r="D500" s="167">
        <v>4.0</v>
      </c>
      <c r="E500" s="96" t="s">
        <v>4228</v>
      </c>
      <c r="F500" s="168" t="s">
        <v>2019</v>
      </c>
      <c r="G500" s="168" t="s">
        <v>2018</v>
      </c>
      <c r="H500" s="160"/>
      <c r="I500" s="160"/>
      <c r="J500" s="160"/>
      <c r="K500" s="77" t="s">
        <v>684</v>
      </c>
      <c r="L500" s="170"/>
      <c r="M500" s="170"/>
      <c r="N500" s="189"/>
      <c r="O500" s="189"/>
      <c r="P500" s="180"/>
      <c r="Q500" s="180"/>
      <c r="R500" s="180"/>
      <c r="S500" s="180"/>
      <c r="T500" s="180"/>
      <c r="U500" s="180"/>
      <c r="V500" s="180"/>
      <c r="W500" s="180"/>
      <c r="X500" s="180"/>
      <c r="Y500" s="180"/>
      <c r="Z500" s="180"/>
      <c r="AA500" s="180"/>
      <c r="AB500" s="180"/>
      <c r="AC500" s="180"/>
    </row>
    <row r="501" ht="15.75" customHeight="1">
      <c r="A501" s="161">
        <v>499.0</v>
      </c>
      <c r="B501" s="167" t="s">
        <v>4193</v>
      </c>
      <c r="C501" s="160" t="s">
        <v>4227</v>
      </c>
      <c r="D501" s="167">
        <v>13.0</v>
      </c>
      <c r="E501" s="96" t="s">
        <v>4232</v>
      </c>
      <c r="F501" s="168" t="s">
        <v>4229</v>
      </c>
      <c r="G501" s="168" t="s">
        <v>4230</v>
      </c>
      <c r="H501" s="168" t="s">
        <v>1474</v>
      </c>
      <c r="I501" s="160"/>
      <c r="J501" s="160"/>
      <c r="K501" s="77" t="s">
        <v>269</v>
      </c>
      <c r="L501" s="170"/>
      <c r="M501" s="170"/>
      <c r="N501" s="189"/>
      <c r="O501" s="189"/>
      <c r="P501" s="180"/>
      <c r="Q501" s="180"/>
      <c r="R501" s="180"/>
      <c r="S501" s="180"/>
      <c r="T501" s="180"/>
      <c r="U501" s="180"/>
      <c r="V501" s="180"/>
      <c r="W501" s="180"/>
      <c r="X501" s="180"/>
      <c r="Y501" s="180"/>
      <c r="Z501" s="180"/>
      <c r="AA501" s="180"/>
      <c r="AB501" s="180"/>
      <c r="AC501" s="180"/>
    </row>
    <row r="502" ht="15.75" customHeight="1">
      <c r="A502" s="161">
        <v>500.0</v>
      </c>
      <c r="B502" s="167" t="s">
        <v>4193</v>
      </c>
      <c r="C502" s="160" t="s">
        <v>4231</v>
      </c>
      <c r="D502" s="167">
        <v>17.0</v>
      </c>
      <c r="E502" s="96" t="s">
        <v>4237</v>
      </c>
      <c r="F502" s="168" t="s">
        <v>4233</v>
      </c>
      <c r="G502" s="168" t="s">
        <v>1474</v>
      </c>
      <c r="H502" s="168" t="s">
        <v>4234</v>
      </c>
      <c r="I502" s="168" t="s">
        <v>4235</v>
      </c>
      <c r="J502" s="168" t="s">
        <v>4230</v>
      </c>
      <c r="K502" s="169" t="s">
        <v>269</v>
      </c>
      <c r="L502" s="170"/>
      <c r="M502" s="170"/>
      <c r="N502" s="189"/>
      <c r="O502" s="189"/>
      <c r="P502" s="180"/>
      <c r="Q502" s="180"/>
      <c r="R502" s="180"/>
      <c r="S502" s="180"/>
      <c r="T502" s="180"/>
      <c r="U502" s="180"/>
      <c r="V502" s="180"/>
      <c r="W502" s="180"/>
      <c r="X502" s="180"/>
      <c r="Y502" s="180"/>
      <c r="Z502" s="180"/>
      <c r="AA502" s="180"/>
      <c r="AB502" s="180"/>
      <c r="AC502" s="180"/>
    </row>
    <row r="503" ht="15.75" customHeight="1">
      <c r="A503" s="161">
        <v>501.0</v>
      </c>
      <c r="B503" s="167" t="s">
        <v>4193</v>
      </c>
      <c r="C503" s="160" t="s">
        <v>4236</v>
      </c>
      <c r="D503" s="167">
        <v>24.0</v>
      </c>
      <c r="E503" s="96" t="s">
        <v>4245</v>
      </c>
      <c r="F503" s="168" t="s">
        <v>4238</v>
      </c>
      <c r="G503" s="168" t="s">
        <v>4200</v>
      </c>
      <c r="H503" s="168" t="s">
        <v>4239</v>
      </c>
      <c r="I503" s="168" t="s">
        <v>4198</v>
      </c>
      <c r="J503" s="168" t="s">
        <v>4240</v>
      </c>
      <c r="K503" s="169" t="s">
        <v>269</v>
      </c>
      <c r="L503" s="170"/>
      <c r="M503" s="170"/>
      <c r="N503" s="189"/>
      <c r="O503" s="189"/>
      <c r="P503" s="180"/>
      <c r="Q503" s="180"/>
      <c r="R503" s="180"/>
      <c r="S503" s="180"/>
      <c r="T503" s="180"/>
      <c r="U503" s="180"/>
      <c r="V503" s="180"/>
      <c r="W503" s="180"/>
      <c r="X503" s="180"/>
      <c r="Y503" s="180"/>
      <c r="Z503" s="180"/>
      <c r="AA503" s="180"/>
      <c r="AB503" s="180"/>
      <c r="AC503" s="180"/>
    </row>
    <row r="504" ht="15.75" customHeight="1">
      <c r="A504" s="161">
        <v>502.0</v>
      </c>
      <c r="B504" s="167" t="s">
        <v>4193</v>
      </c>
      <c r="C504" s="160" t="s">
        <v>4241</v>
      </c>
      <c r="D504" s="167">
        <v>193.0</v>
      </c>
      <c r="E504" s="96" t="s">
        <v>4248</v>
      </c>
      <c r="F504" s="168" t="s">
        <v>4210</v>
      </c>
      <c r="G504" s="168" t="s">
        <v>1474</v>
      </c>
      <c r="H504" s="168" t="s">
        <v>4196</v>
      </c>
      <c r="I504" s="168" t="s">
        <v>4242</v>
      </c>
      <c r="J504" s="168" t="s">
        <v>4243</v>
      </c>
      <c r="K504" s="169" t="s">
        <v>269</v>
      </c>
      <c r="L504" s="170"/>
      <c r="M504" s="170"/>
      <c r="N504" s="189"/>
      <c r="O504" s="189"/>
      <c r="P504" s="180"/>
      <c r="Q504" s="180"/>
      <c r="R504" s="180"/>
      <c r="S504" s="180"/>
      <c r="T504" s="180"/>
      <c r="U504" s="180"/>
      <c r="V504" s="180"/>
      <c r="W504" s="180"/>
      <c r="X504" s="180"/>
      <c r="Y504" s="180"/>
      <c r="Z504" s="180"/>
      <c r="AA504" s="180"/>
      <c r="AB504" s="180"/>
      <c r="AC504" s="180"/>
    </row>
    <row r="505" ht="15.75" customHeight="1">
      <c r="A505" s="161">
        <v>503.0</v>
      </c>
      <c r="B505" s="167" t="s">
        <v>4193</v>
      </c>
      <c r="C505" s="160" t="s">
        <v>4244</v>
      </c>
      <c r="D505" s="167">
        <v>4.0</v>
      </c>
      <c r="E505" s="96" t="s">
        <v>4255</v>
      </c>
      <c r="F505" s="168" t="s">
        <v>4238</v>
      </c>
      <c r="G505" s="168" t="s">
        <v>1774</v>
      </c>
      <c r="H505" s="168" t="s">
        <v>1648</v>
      </c>
      <c r="I505" s="168" t="s">
        <v>4246</v>
      </c>
      <c r="J505" s="160"/>
      <c r="K505" s="169" t="s">
        <v>269</v>
      </c>
      <c r="L505" s="170"/>
      <c r="M505" s="170"/>
      <c r="N505" s="189"/>
      <c r="O505" s="189"/>
      <c r="P505" s="180"/>
      <c r="Q505" s="180"/>
      <c r="R505" s="180"/>
      <c r="S505" s="180"/>
      <c r="T505" s="180"/>
      <c r="U505" s="180"/>
      <c r="V505" s="180"/>
      <c r="W505" s="180"/>
      <c r="X505" s="180"/>
      <c r="Y505" s="180"/>
      <c r="Z505" s="180"/>
      <c r="AA505" s="180"/>
      <c r="AB505" s="180"/>
      <c r="AC505" s="180"/>
    </row>
    <row r="506" ht="15.75" customHeight="1">
      <c r="A506" s="161">
        <v>504.0</v>
      </c>
      <c r="B506" s="167" t="s">
        <v>4193</v>
      </c>
      <c r="C506" s="160" t="s">
        <v>4247</v>
      </c>
      <c r="D506" s="167">
        <v>7.0</v>
      </c>
      <c r="E506" s="96" t="s">
        <v>4263</v>
      </c>
      <c r="F506" s="168" t="s">
        <v>4249</v>
      </c>
      <c r="G506" s="168" t="s">
        <v>4250</v>
      </c>
      <c r="H506" s="168" t="s">
        <v>4251</v>
      </c>
      <c r="I506" s="168" t="s">
        <v>4252</v>
      </c>
      <c r="J506" s="168" t="s">
        <v>4253</v>
      </c>
      <c r="K506" s="169" t="s">
        <v>333</v>
      </c>
      <c r="L506" s="170"/>
      <c r="M506" s="170"/>
      <c r="N506" s="189"/>
      <c r="O506" s="189"/>
      <c r="P506" s="180"/>
      <c r="Q506" s="180"/>
      <c r="R506" s="180"/>
      <c r="S506" s="180"/>
      <c r="T506" s="180"/>
      <c r="U506" s="180"/>
      <c r="V506" s="180"/>
      <c r="W506" s="180"/>
      <c r="X506" s="180"/>
      <c r="Y506" s="180"/>
      <c r="Z506" s="180"/>
      <c r="AA506" s="180"/>
      <c r="AB506" s="180"/>
      <c r="AC506" s="180"/>
    </row>
    <row r="507" ht="15.75" customHeight="1">
      <c r="A507" s="161">
        <v>505.0</v>
      </c>
      <c r="B507" s="167" t="s">
        <v>4193</v>
      </c>
      <c r="C507" s="160" t="s">
        <v>4254</v>
      </c>
      <c r="D507" s="167">
        <v>7.0</v>
      </c>
      <c r="E507" s="96" t="s">
        <v>4272</v>
      </c>
      <c r="F507" s="168" t="s">
        <v>4256</v>
      </c>
      <c r="G507" s="168" t="s">
        <v>4257</v>
      </c>
      <c r="H507" s="168" t="s">
        <v>4258</v>
      </c>
      <c r="I507" s="168" t="s">
        <v>4259</v>
      </c>
      <c r="J507" s="168" t="s">
        <v>4260</v>
      </c>
      <c r="K507" s="77" t="s">
        <v>4225</v>
      </c>
      <c r="L507" s="170"/>
      <c r="M507" s="170"/>
      <c r="N507" s="189"/>
      <c r="O507" s="189"/>
      <c r="P507" s="180"/>
      <c r="Q507" s="180"/>
      <c r="R507" s="180"/>
      <c r="S507" s="180"/>
      <c r="T507" s="180"/>
      <c r="U507" s="180"/>
      <c r="V507" s="180"/>
      <c r="W507" s="180"/>
      <c r="X507" s="180"/>
      <c r="Y507" s="180"/>
      <c r="Z507" s="180"/>
      <c r="AA507" s="180"/>
      <c r="AB507" s="180"/>
      <c r="AC507" s="180"/>
    </row>
    <row r="508" ht="15.75" customHeight="1">
      <c r="A508" s="161">
        <v>506.0</v>
      </c>
      <c r="B508" s="167" t="s">
        <v>4261</v>
      </c>
      <c r="C508" s="160" t="s">
        <v>4262</v>
      </c>
      <c r="D508" s="167">
        <v>8.0</v>
      </c>
      <c r="E508" s="96" t="s">
        <v>4280</v>
      </c>
      <c r="F508" s="168" t="s">
        <v>4264</v>
      </c>
      <c r="G508" s="168" t="s">
        <v>4265</v>
      </c>
      <c r="H508" s="168" t="s">
        <v>4266</v>
      </c>
      <c r="I508" s="168" t="s">
        <v>4267</v>
      </c>
      <c r="J508" s="168" t="s">
        <v>4268</v>
      </c>
      <c r="K508" s="169" t="s">
        <v>727</v>
      </c>
      <c r="L508" s="170"/>
      <c r="M508" s="170"/>
      <c r="N508" s="189"/>
      <c r="O508" s="189"/>
      <c r="P508" s="180"/>
      <c r="Q508" s="180"/>
      <c r="R508" s="180"/>
      <c r="S508" s="180"/>
      <c r="T508" s="180"/>
      <c r="U508" s="180"/>
      <c r="V508" s="180"/>
      <c r="W508" s="180"/>
      <c r="X508" s="180"/>
      <c r="Y508" s="180"/>
      <c r="Z508" s="180"/>
      <c r="AA508" s="180"/>
      <c r="AB508" s="180"/>
      <c r="AC508" s="180"/>
    </row>
    <row r="509" ht="15.75" customHeight="1">
      <c r="A509" s="161">
        <v>507.0</v>
      </c>
      <c r="B509" s="167" t="s">
        <v>4261</v>
      </c>
      <c r="C509" s="160" t="s">
        <v>4269</v>
      </c>
      <c r="D509" s="167">
        <v>28.0</v>
      </c>
      <c r="E509" s="96" t="s">
        <v>4282</v>
      </c>
      <c r="F509" s="168" t="s">
        <v>2092</v>
      </c>
      <c r="G509" s="168" t="s">
        <v>426</v>
      </c>
      <c r="H509" s="168" t="s">
        <v>4270</v>
      </c>
      <c r="I509" s="168" t="s">
        <v>3503</v>
      </c>
      <c r="J509" s="168" t="s">
        <v>2635</v>
      </c>
      <c r="K509" s="169" t="s">
        <v>7</v>
      </c>
      <c r="L509" s="170"/>
      <c r="M509" s="170"/>
      <c r="N509" s="189"/>
      <c r="O509" s="189"/>
      <c r="P509" s="180"/>
      <c r="Q509" s="180"/>
      <c r="R509" s="180"/>
      <c r="S509" s="180"/>
      <c r="T509" s="180"/>
      <c r="U509" s="180"/>
      <c r="V509" s="180"/>
      <c r="W509" s="180"/>
      <c r="X509" s="180"/>
      <c r="Y509" s="180"/>
      <c r="Z509" s="180"/>
      <c r="AA509" s="180"/>
      <c r="AB509" s="180"/>
      <c r="AC509" s="180"/>
    </row>
    <row r="510" ht="15.75" customHeight="1">
      <c r="A510" s="161">
        <v>508.0</v>
      </c>
      <c r="B510" s="167" t="s">
        <v>4261</v>
      </c>
      <c r="C510" s="160" t="s">
        <v>4271</v>
      </c>
      <c r="D510" s="167">
        <v>11.0</v>
      </c>
      <c r="E510" s="96" t="s">
        <v>4285</v>
      </c>
      <c r="F510" s="168" t="s">
        <v>2306</v>
      </c>
      <c r="G510" s="168" t="s">
        <v>641</v>
      </c>
      <c r="H510" s="168" t="s">
        <v>2309</v>
      </c>
      <c r="I510" s="168" t="s">
        <v>2718</v>
      </c>
      <c r="J510" s="168" t="s">
        <v>4273</v>
      </c>
      <c r="K510" s="169" t="s">
        <v>727</v>
      </c>
      <c r="L510" s="170"/>
      <c r="M510" s="170"/>
      <c r="N510" s="189"/>
      <c r="O510" s="189"/>
      <c r="P510" s="180"/>
      <c r="Q510" s="180"/>
      <c r="R510" s="180"/>
      <c r="S510" s="180"/>
      <c r="T510" s="180"/>
      <c r="U510" s="180"/>
      <c r="V510" s="180"/>
      <c r="W510" s="180"/>
      <c r="X510" s="180"/>
      <c r="Y510" s="180"/>
      <c r="Z510" s="180"/>
      <c r="AA510" s="180"/>
      <c r="AB510" s="180"/>
      <c r="AC510" s="180"/>
    </row>
    <row r="511" ht="15.75" customHeight="1">
      <c r="A511" s="161">
        <v>509.0</v>
      </c>
      <c r="B511" s="167" t="s">
        <v>4261</v>
      </c>
      <c r="C511" s="160" t="s">
        <v>4274</v>
      </c>
      <c r="D511" s="167">
        <v>604.0</v>
      </c>
      <c r="E511" s="96" t="s">
        <v>4294</v>
      </c>
      <c r="F511" s="168" t="s">
        <v>4275</v>
      </c>
      <c r="G511" s="168" t="s">
        <v>4183</v>
      </c>
      <c r="H511" s="168" t="s">
        <v>4276</v>
      </c>
      <c r="I511" s="168" t="s">
        <v>4277</v>
      </c>
      <c r="J511" s="168" t="s">
        <v>4278</v>
      </c>
      <c r="K511" s="169" t="s">
        <v>269</v>
      </c>
      <c r="L511" s="170"/>
      <c r="M511" s="170"/>
      <c r="N511" s="189"/>
      <c r="O511" s="189"/>
      <c r="P511" s="180"/>
      <c r="Q511" s="180"/>
      <c r="R511" s="180"/>
      <c r="S511" s="180"/>
      <c r="T511" s="180"/>
      <c r="U511" s="180"/>
      <c r="V511" s="180"/>
      <c r="W511" s="180"/>
      <c r="X511" s="180"/>
      <c r="Y511" s="180"/>
      <c r="Z511" s="180"/>
      <c r="AA511" s="180"/>
      <c r="AB511" s="180"/>
      <c r="AC511" s="180"/>
    </row>
    <row r="512" ht="15.75" customHeight="1">
      <c r="A512" s="161">
        <v>510.0</v>
      </c>
      <c r="B512" s="167" t="s">
        <v>4261</v>
      </c>
      <c r="C512" s="160" t="s">
        <v>4279</v>
      </c>
      <c r="D512" s="167">
        <v>2.0</v>
      </c>
      <c r="E512" s="96" t="s">
        <v>290</v>
      </c>
      <c r="F512" s="168" t="s">
        <v>2037</v>
      </c>
      <c r="G512" s="160"/>
      <c r="H512" s="160"/>
      <c r="I512" s="160"/>
      <c r="J512" s="160"/>
      <c r="K512" s="169" t="s">
        <v>1768</v>
      </c>
      <c r="L512" s="170"/>
      <c r="M512" s="170"/>
      <c r="N512" s="189"/>
      <c r="O512" s="189"/>
      <c r="P512" s="180"/>
      <c r="Q512" s="180"/>
      <c r="R512" s="180"/>
      <c r="S512" s="180"/>
      <c r="T512" s="180"/>
      <c r="U512" s="180"/>
      <c r="V512" s="180"/>
      <c r="W512" s="180"/>
      <c r="X512" s="180"/>
      <c r="Y512" s="180"/>
      <c r="Z512" s="180"/>
      <c r="AA512" s="180"/>
      <c r="AB512" s="180"/>
      <c r="AC512" s="180"/>
    </row>
    <row r="513" ht="15.75" customHeight="1">
      <c r="A513" s="161">
        <v>511.0</v>
      </c>
      <c r="B513" s="167" t="s">
        <v>4261</v>
      </c>
      <c r="C513" s="160" t="s">
        <v>4281</v>
      </c>
      <c r="D513" s="167">
        <v>7.0</v>
      </c>
      <c r="E513" s="96" t="s">
        <v>4314</v>
      </c>
      <c r="F513" s="168" t="s">
        <v>1521</v>
      </c>
      <c r="G513" s="168" t="s">
        <v>4283</v>
      </c>
      <c r="H513" s="168" t="s">
        <v>3105</v>
      </c>
      <c r="I513" s="168" t="s">
        <v>1520</v>
      </c>
      <c r="J513" s="168" t="s">
        <v>2387</v>
      </c>
      <c r="K513" s="169" t="s">
        <v>285</v>
      </c>
      <c r="L513" s="170"/>
      <c r="M513" s="170"/>
      <c r="N513" s="189"/>
      <c r="O513" s="189"/>
      <c r="P513" s="180"/>
      <c r="Q513" s="180"/>
      <c r="R513" s="180"/>
      <c r="S513" s="180"/>
      <c r="T513" s="180"/>
      <c r="U513" s="180"/>
      <c r="V513" s="180"/>
      <c r="W513" s="180"/>
      <c r="X513" s="180"/>
      <c r="Y513" s="180"/>
      <c r="Z513" s="180"/>
      <c r="AA513" s="180"/>
      <c r="AB513" s="180"/>
      <c r="AC513" s="180"/>
    </row>
    <row r="514" ht="15.75" customHeight="1">
      <c r="A514" s="161">
        <v>512.0</v>
      </c>
      <c r="B514" s="167" t="s">
        <v>4261</v>
      </c>
      <c r="C514" s="160" t="s">
        <v>4284</v>
      </c>
      <c r="D514" s="167">
        <v>62.0</v>
      </c>
      <c r="E514" s="96" t="s">
        <v>4319</v>
      </c>
      <c r="F514" s="168" t="s">
        <v>4286</v>
      </c>
      <c r="G514" s="168" t="s">
        <v>4287</v>
      </c>
      <c r="H514" s="168" t="s">
        <v>4288</v>
      </c>
      <c r="I514" s="168" t="s">
        <v>2243</v>
      </c>
      <c r="J514" s="168" t="s">
        <v>2480</v>
      </c>
      <c r="K514" s="169" t="s">
        <v>727</v>
      </c>
      <c r="L514" s="170"/>
      <c r="M514" s="170"/>
      <c r="N514" s="189"/>
      <c r="O514" s="189"/>
      <c r="P514" s="180"/>
      <c r="Q514" s="180"/>
      <c r="R514" s="180"/>
      <c r="S514" s="180"/>
      <c r="T514" s="180"/>
      <c r="U514" s="180"/>
      <c r="V514" s="180"/>
      <c r="W514" s="180"/>
      <c r="X514" s="180"/>
      <c r="Y514" s="180"/>
      <c r="Z514" s="180"/>
      <c r="AA514" s="180"/>
      <c r="AB514" s="180"/>
      <c r="AC514" s="180"/>
    </row>
    <row r="515" ht="15.75" customHeight="1">
      <c r="A515" s="161">
        <v>513.0</v>
      </c>
      <c r="B515" s="167" t="s">
        <v>4261</v>
      </c>
      <c r="C515" s="160" t="s">
        <v>4289</v>
      </c>
      <c r="D515" s="167">
        <v>69.0</v>
      </c>
      <c r="E515" s="96" t="s">
        <v>4321</v>
      </c>
      <c r="F515" s="168" t="s">
        <v>4290</v>
      </c>
      <c r="G515" s="168" t="s">
        <v>4291</v>
      </c>
      <c r="H515" s="168" t="s">
        <v>4292</v>
      </c>
      <c r="I515" s="168" t="s">
        <v>2575</v>
      </c>
      <c r="J515" s="168" t="s">
        <v>3869</v>
      </c>
      <c r="K515" s="169" t="s">
        <v>1768</v>
      </c>
      <c r="L515" s="170"/>
      <c r="M515" s="170"/>
      <c r="N515" s="189"/>
      <c r="O515" s="189"/>
      <c r="P515" s="180"/>
      <c r="Q515" s="180"/>
      <c r="R515" s="180"/>
      <c r="S515" s="180"/>
      <c r="T515" s="180"/>
      <c r="U515" s="180"/>
      <c r="V515" s="180"/>
      <c r="W515" s="180"/>
      <c r="X515" s="180"/>
      <c r="Y515" s="180"/>
      <c r="Z515" s="180"/>
      <c r="AA515" s="180"/>
      <c r="AB515" s="180"/>
      <c r="AC515" s="180"/>
    </row>
    <row r="516" ht="15.75" customHeight="1">
      <c r="A516" s="161">
        <v>514.0</v>
      </c>
      <c r="B516" s="167" t="s">
        <v>4261</v>
      </c>
      <c r="C516" s="160" t="s">
        <v>4293</v>
      </c>
      <c r="D516" s="167">
        <v>35.0</v>
      </c>
      <c r="E516" s="96" t="s">
        <v>495</v>
      </c>
      <c r="F516" s="168" t="s">
        <v>4295</v>
      </c>
      <c r="G516" s="168" t="s">
        <v>4296</v>
      </c>
      <c r="H516" s="168" t="s">
        <v>848</v>
      </c>
      <c r="I516" s="168" t="s">
        <v>4297</v>
      </c>
      <c r="J516" s="168" t="s">
        <v>2269</v>
      </c>
      <c r="K516" s="169" t="s">
        <v>1485</v>
      </c>
      <c r="L516" s="170"/>
      <c r="M516" s="170"/>
      <c r="N516" s="189"/>
      <c r="O516" s="189"/>
      <c r="P516" s="180"/>
      <c r="Q516" s="180"/>
      <c r="R516" s="180"/>
      <c r="S516" s="180"/>
      <c r="T516" s="180"/>
      <c r="U516" s="180"/>
      <c r="V516" s="180"/>
      <c r="W516" s="180"/>
      <c r="X516" s="180"/>
      <c r="Y516" s="180"/>
      <c r="Z516" s="180"/>
      <c r="AA516" s="180"/>
      <c r="AB516" s="180"/>
      <c r="AC516" s="180"/>
    </row>
    <row r="517" ht="15.75" customHeight="1">
      <c r="A517" s="161">
        <v>515.0</v>
      </c>
      <c r="B517" s="167" t="s">
        <v>4261</v>
      </c>
      <c r="C517" s="160" t="s">
        <v>4298</v>
      </c>
      <c r="D517" s="167">
        <v>58.0</v>
      </c>
      <c r="E517" s="96" t="s">
        <v>4327</v>
      </c>
      <c r="F517" s="168" t="s">
        <v>3341</v>
      </c>
      <c r="G517" s="168" t="s">
        <v>397</v>
      </c>
      <c r="H517" s="168" t="s">
        <v>1337</v>
      </c>
      <c r="I517" s="168" t="s">
        <v>2855</v>
      </c>
      <c r="J517" s="168" t="s">
        <v>4299</v>
      </c>
      <c r="K517" s="169" t="s">
        <v>269</v>
      </c>
      <c r="L517" s="170"/>
      <c r="M517" s="170"/>
      <c r="N517" s="189"/>
      <c r="O517" s="189"/>
      <c r="P517" s="180"/>
      <c r="Q517" s="180"/>
      <c r="R517" s="180"/>
      <c r="S517" s="180"/>
      <c r="T517" s="180"/>
      <c r="U517" s="180"/>
      <c r="V517" s="180"/>
      <c r="W517" s="180"/>
      <c r="X517" s="180"/>
      <c r="Y517" s="180"/>
      <c r="Z517" s="180"/>
      <c r="AA517" s="180"/>
      <c r="AB517" s="180"/>
      <c r="AC517" s="180"/>
    </row>
    <row r="518" ht="15.75" customHeight="1">
      <c r="A518" s="161">
        <v>516.0</v>
      </c>
      <c r="B518" s="167" t="s">
        <v>4261</v>
      </c>
      <c r="C518" s="160" t="s">
        <v>4300</v>
      </c>
      <c r="D518" s="167">
        <v>56.0</v>
      </c>
      <c r="E518" s="96" t="s">
        <v>4329</v>
      </c>
      <c r="F518" s="168" t="s">
        <v>4301</v>
      </c>
      <c r="G518" s="168" t="s">
        <v>2494</v>
      </c>
      <c r="H518" s="168" t="s">
        <v>2789</v>
      </c>
      <c r="I518" s="168" t="s">
        <v>4302</v>
      </c>
      <c r="J518" s="168" t="s">
        <v>4192</v>
      </c>
      <c r="K518" s="169" t="s">
        <v>1485</v>
      </c>
      <c r="L518" s="170"/>
      <c r="M518" s="170"/>
      <c r="N518" s="189"/>
      <c r="O518" s="189"/>
      <c r="P518" s="180"/>
      <c r="Q518" s="180"/>
      <c r="R518" s="180"/>
      <c r="S518" s="180"/>
      <c r="T518" s="180"/>
      <c r="U518" s="180"/>
      <c r="V518" s="180"/>
      <c r="W518" s="180"/>
      <c r="X518" s="180"/>
      <c r="Y518" s="180"/>
      <c r="Z518" s="180"/>
      <c r="AA518" s="180"/>
      <c r="AB518" s="180"/>
      <c r="AC518" s="180"/>
    </row>
    <row r="519" ht="15.75" customHeight="1">
      <c r="A519" s="161">
        <v>517.0</v>
      </c>
      <c r="B519" s="167" t="s">
        <v>4261</v>
      </c>
      <c r="C519" s="160" t="s">
        <v>4303</v>
      </c>
      <c r="D519" s="167">
        <v>4.0</v>
      </c>
      <c r="E519" s="96" t="s">
        <v>4334</v>
      </c>
      <c r="F519" s="168" t="s">
        <v>4304</v>
      </c>
      <c r="G519" s="168" t="s">
        <v>279</v>
      </c>
      <c r="H519" s="168" t="s">
        <v>633</v>
      </c>
      <c r="I519" s="168" t="s">
        <v>4305</v>
      </c>
      <c r="J519" s="160"/>
      <c r="K519" s="77" t="s">
        <v>285</v>
      </c>
      <c r="L519" s="170"/>
      <c r="M519" s="170"/>
      <c r="N519" s="189"/>
      <c r="O519" s="189"/>
      <c r="P519" s="180"/>
      <c r="Q519" s="180"/>
      <c r="R519" s="180"/>
      <c r="S519" s="180"/>
      <c r="T519" s="180"/>
      <c r="U519" s="180"/>
      <c r="V519" s="180"/>
      <c r="W519" s="180"/>
      <c r="X519" s="180"/>
      <c r="Y519" s="180"/>
      <c r="Z519" s="180"/>
      <c r="AA519" s="180"/>
      <c r="AB519" s="180"/>
      <c r="AC519" s="180"/>
    </row>
    <row r="520" ht="15.75" customHeight="1">
      <c r="A520" s="161">
        <v>518.0</v>
      </c>
      <c r="B520" s="167" t="s">
        <v>4261</v>
      </c>
      <c r="C520" s="160" t="s">
        <v>4306</v>
      </c>
      <c r="D520" s="167">
        <v>61.0</v>
      </c>
      <c r="E520" s="96" t="s">
        <v>4337</v>
      </c>
      <c r="F520" s="168" t="s">
        <v>2456</v>
      </c>
      <c r="G520" s="168" t="s">
        <v>4307</v>
      </c>
      <c r="H520" s="168" t="s">
        <v>2635</v>
      </c>
      <c r="I520" s="168" t="s">
        <v>4308</v>
      </c>
      <c r="J520" s="168" t="s">
        <v>4309</v>
      </c>
      <c r="K520" s="169" t="s">
        <v>7</v>
      </c>
      <c r="L520" s="170"/>
      <c r="M520" s="170"/>
      <c r="N520" s="189"/>
      <c r="O520" s="189"/>
      <c r="P520" s="180"/>
      <c r="Q520" s="180"/>
      <c r="R520" s="180"/>
      <c r="S520" s="180"/>
      <c r="T520" s="180"/>
      <c r="U520" s="180"/>
      <c r="V520" s="180"/>
      <c r="W520" s="180"/>
      <c r="X520" s="180"/>
      <c r="Y520" s="180"/>
      <c r="Z520" s="180"/>
      <c r="AA520" s="180"/>
      <c r="AB520" s="180"/>
      <c r="AC520" s="180"/>
    </row>
    <row r="521" ht="15.75" customHeight="1">
      <c r="A521" s="161">
        <v>519.0</v>
      </c>
      <c r="B521" s="167" t="s">
        <v>4261</v>
      </c>
      <c r="C521" s="160" t="s">
        <v>4310</v>
      </c>
      <c r="D521" s="167">
        <v>186.0</v>
      </c>
      <c r="E521" s="96" t="s">
        <v>4348</v>
      </c>
      <c r="F521" s="168" t="s">
        <v>4311</v>
      </c>
      <c r="G521" s="168" t="s">
        <v>1036</v>
      </c>
      <c r="H521" s="168" t="s">
        <v>1359</v>
      </c>
      <c r="I521" s="168" t="s">
        <v>4312</v>
      </c>
      <c r="J521" s="168" t="s">
        <v>3734</v>
      </c>
      <c r="K521" s="77" t="s">
        <v>1199</v>
      </c>
      <c r="L521" s="170"/>
      <c r="M521" s="170"/>
      <c r="N521" s="189"/>
      <c r="O521" s="189"/>
      <c r="P521" s="180"/>
      <c r="Q521" s="180"/>
      <c r="R521" s="180"/>
      <c r="S521" s="180"/>
      <c r="T521" s="180"/>
      <c r="U521" s="180"/>
      <c r="V521" s="180"/>
      <c r="W521" s="180"/>
      <c r="X521" s="180"/>
      <c r="Y521" s="180"/>
      <c r="Z521" s="180"/>
      <c r="AA521" s="180"/>
      <c r="AB521" s="180"/>
      <c r="AC521" s="180"/>
    </row>
    <row r="522" ht="15.75" customHeight="1">
      <c r="A522" s="161">
        <v>520.0</v>
      </c>
      <c r="B522" s="167" t="s">
        <v>4261</v>
      </c>
      <c r="C522" s="160" t="s">
        <v>4313</v>
      </c>
      <c r="D522" s="167">
        <v>74.0</v>
      </c>
      <c r="E522" s="96" t="s">
        <v>4362</v>
      </c>
      <c r="F522" s="168" t="s">
        <v>3979</v>
      </c>
      <c r="G522" s="168" t="s">
        <v>4315</v>
      </c>
      <c r="H522" s="168" t="s">
        <v>4316</v>
      </c>
      <c r="I522" s="168" t="s">
        <v>4317</v>
      </c>
      <c r="J522" s="168" t="s">
        <v>2834</v>
      </c>
      <c r="K522" s="169" t="s">
        <v>50</v>
      </c>
      <c r="L522" s="170"/>
      <c r="M522" s="170"/>
      <c r="N522" s="189"/>
      <c r="O522" s="189"/>
      <c r="P522" s="180"/>
      <c r="Q522" s="180"/>
      <c r="R522" s="180"/>
      <c r="S522" s="180"/>
      <c r="T522" s="180"/>
      <c r="U522" s="180"/>
      <c r="V522" s="180"/>
      <c r="W522" s="180"/>
      <c r="X522" s="180"/>
      <c r="Y522" s="180"/>
      <c r="Z522" s="180"/>
      <c r="AA522" s="180"/>
      <c r="AB522" s="180"/>
      <c r="AC522" s="180"/>
    </row>
    <row r="523" ht="15.75" customHeight="1">
      <c r="A523" s="161">
        <v>521.0</v>
      </c>
      <c r="B523" s="167" t="s">
        <v>4261</v>
      </c>
      <c r="C523" s="160" t="s">
        <v>4318</v>
      </c>
      <c r="D523" s="167">
        <v>3.0</v>
      </c>
      <c r="E523" s="96" t="s">
        <v>4368</v>
      </c>
      <c r="F523" s="168" t="s">
        <v>2387</v>
      </c>
      <c r="G523" s="168" t="s">
        <v>4283</v>
      </c>
      <c r="H523" s="168" t="s">
        <v>3105</v>
      </c>
      <c r="I523" s="160"/>
      <c r="J523" s="160"/>
      <c r="K523" s="169" t="s">
        <v>285</v>
      </c>
      <c r="L523" s="170"/>
      <c r="M523" s="170"/>
      <c r="N523" s="189"/>
      <c r="O523" s="189"/>
      <c r="P523" s="180"/>
      <c r="Q523" s="180"/>
      <c r="R523" s="180"/>
      <c r="S523" s="180"/>
      <c r="T523" s="180"/>
      <c r="U523" s="180"/>
      <c r="V523" s="180"/>
      <c r="W523" s="180"/>
      <c r="X523" s="180"/>
      <c r="Y523" s="180"/>
      <c r="Z523" s="180"/>
      <c r="AA523" s="180"/>
      <c r="AB523" s="180"/>
      <c r="AC523" s="180"/>
    </row>
    <row r="524" ht="15.75" customHeight="1">
      <c r="A524" s="161">
        <v>522.0</v>
      </c>
      <c r="B524" s="167" t="s">
        <v>4261</v>
      </c>
      <c r="C524" s="160" t="s">
        <v>4320</v>
      </c>
      <c r="D524" s="167">
        <v>3.0</v>
      </c>
      <c r="E524" s="96" t="s">
        <v>4372</v>
      </c>
      <c r="F524" s="168" t="s">
        <v>3894</v>
      </c>
      <c r="G524" s="168" t="s">
        <v>4322</v>
      </c>
      <c r="H524" s="168" t="s">
        <v>4323</v>
      </c>
      <c r="I524" s="160"/>
      <c r="J524" s="160"/>
      <c r="K524" s="169" t="s">
        <v>1768</v>
      </c>
      <c r="L524" s="170"/>
      <c r="M524" s="170"/>
      <c r="N524" s="189"/>
      <c r="O524" s="189"/>
      <c r="P524" s="180"/>
      <c r="Q524" s="180"/>
      <c r="R524" s="180"/>
      <c r="S524" s="180"/>
      <c r="T524" s="180"/>
      <c r="U524" s="180"/>
      <c r="V524" s="180"/>
      <c r="W524" s="180"/>
      <c r="X524" s="180"/>
      <c r="Y524" s="180"/>
      <c r="Z524" s="180"/>
      <c r="AA524" s="180"/>
      <c r="AB524" s="180"/>
      <c r="AC524" s="180"/>
    </row>
    <row r="525" ht="15.75" customHeight="1">
      <c r="A525" s="161">
        <v>523.0</v>
      </c>
      <c r="B525" s="167" t="s">
        <v>4261</v>
      </c>
      <c r="C525" s="160" t="s">
        <v>4324</v>
      </c>
      <c r="D525" s="167">
        <v>9.0</v>
      </c>
      <c r="E525" s="96" t="s">
        <v>4374</v>
      </c>
      <c r="F525" s="168" t="s">
        <v>4311</v>
      </c>
      <c r="G525" s="168" t="s">
        <v>4325</v>
      </c>
      <c r="H525" s="168" t="s">
        <v>1036</v>
      </c>
      <c r="I525" s="168" t="s">
        <v>1035</v>
      </c>
      <c r="J525" s="168" t="s">
        <v>1037</v>
      </c>
      <c r="K525" s="77" t="s">
        <v>684</v>
      </c>
      <c r="L525" s="170"/>
      <c r="M525" s="170"/>
      <c r="N525" s="189"/>
      <c r="O525" s="189"/>
      <c r="P525" s="180"/>
      <c r="Q525" s="180"/>
      <c r="R525" s="180"/>
      <c r="S525" s="180"/>
      <c r="T525" s="180"/>
      <c r="U525" s="180"/>
      <c r="V525" s="180"/>
      <c r="W525" s="180"/>
      <c r="X525" s="180"/>
      <c r="Y525" s="180"/>
      <c r="Z525" s="180"/>
      <c r="AA525" s="180"/>
      <c r="AB525" s="180"/>
      <c r="AC525" s="180"/>
    </row>
    <row r="526" ht="15.75" customHeight="1">
      <c r="A526" s="161">
        <v>524.0</v>
      </c>
      <c r="B526" s="167" t="s">
        <v>4261</v>
      </c>
      <c r="C526" s="160" t="s">
        <v>4326</v>
      </c>
      <c r="D526" s="167">
        <v>28.0</v>
      </c>
      <c r="E526" s="96" t="s">
        <v>4380</v>
      </c>
      <c r="F526" s="168" t="s">
        <v>782</v>
      </c>
      <c r="G526" s="168" t="s">
        <v>789</v>
      </c>
      <c r="H526" s="168" t="s">
        <v>312</v>
      </c>
      <c r="I526" s="168" t="s">
        <v>792</v>
      </c>
      <c r="J526" s="168" t="s">
        <v>793</v>
      </c>
      <c r="K526" s="77" t="s">
        <v>316</v>
      </c>
      <c r="L526" s="170"/>
      <c r="M526" s="170"/>
      <c r="N526" s="189"/>
      <c r="O526" s="189"/>
      <c r="P526" s="180"/>
      <c r="Q526" s="180"/>
      <c r="R526" s="180"/>
      <c r="S526" s="180"/>
      <c r="T526" s="180"/>
      <c r="U526" s="180"/>
      <c r="V526" s="180"/>
      <c r="W526" s="180"/>
      <c r="X526" s="180"/>
      <c r="Y526" s="180"/>
      <c r="Z526" s="180"/>
      <c r="AA526" s="180"/>
      <c r="AB526" s="180"/>
      <c r="AC526" s="180"/>
    </row>
    <row r="527" ht="15.75" customHeight="1">
      <c r="A527" s="161">
        <v>525.0</v>
      </c>
      <c r="B527" s="167" t="s">
        <v>4261</v>
      </c>
      <c r="C527" s="160" t="s">
        <v>4328</v>
      </c>
      <c r="D527" s="167">
        <v>13.0</v>
      </c>
      <c r="E527" s="96" t="s">
        <v>4385</v>
      </c>
      <c r="F527" s="168" t="s">
        <v>4330</v>
      </c>
      <c r="G527" s="168" t="s">
        <v>2168</v>
      </c>
      <c r="H527" s="168" t="s">
        <v>2167</v>
      </c>
      <c r="I527" s="168" t="s">
        <v>4331</v>
      </c>
      <c r="J527" s="168" t="s">
        <v>4332</v>
      </c>
      <c r="K527" s="169" t="s">
        <v>269</v>
      </c>
      <c r="L527" s="170"/>
      <c r="M527" s="170"/>
      <c r="N527" s="189"/>
      <c r="O527" s="189"/>
      <c r="P527" s="180"/>
      <c r="Q527" s="180"/>
      <c r="R527" s="180"/>
      <c r="S527" s="180"/>
      <c r="T527" s="180"/>
      <c r="U527" s="180"/>
      <c r="V527" s="180"/>
      <c r="W527" s="180"/>
      <c r="X527" s="180"/>
      <c r="Y527" s="180"/>
      <c r="Z527" s="180"/>
      <c r="AA527" s="180"/>
      <c r="AB527" s="180"/>
      <c r="AC527" s="180"/>
    </row>
    <row r="528" ht="15.75" customHeight="1">
      <c r="A528" s="161">
        <v>526.0</v>
      </c>
      <c r="B528" s="167" t="s">
        <v>4261</v>
      </c>
      <c r="C528" s="160" t="s">
        <v>4333</v>
      </c>
      <c r="D528" s="167">
        <v>2.0</v>
      </c>
      <c r="E528" s="96" t="s">
        <v>4394</v>
      </c>
      <c r="F528" s="168" t="s">
        <v>4335</v>
      </c>
      <c r="G528" s="160"/>
      <c r="H528" s="160"/>
      <c r="I528" s="160"/>
      <c r="J528" s="160"/>
      <c r="K528" s="169" t="s">
        <v>727</v>
      </c>
      <c r="L528" s="170"/>
      <c r="M528" s="170"/>
      <c r="N528" s="189"/>
      <c r="O528" s="189"/>
      <c r="P528" s="180"/>
      <c r="Q528" s="180"/>
      <c r="R528" s="180"/>
      <c r="S528" s="180"/>
      <c r="T528" s="180"/>
      <c r="U528" s="180"/>
      <c r="V528" s="180"/>
      <c r="W528" s="180"/>
      <c r="X528" s="180"/>
      <c r="Y528" s="180"/>
      <c r="Z528" s="180"/>
      <c r="AA528" s="180"/>
      <c r="AB528" s="180"/>
      <c r="AC528" s="180"/>
    </row>
    <row r="529" ht="15.75" customHeight="1">
      <c r="A529" s="161">
        <v>527.0</v>
      </c>
      <c r="B529" s="167" t="s">
        <v>4261</v>
      </c>
      <c r="C529" s="160" t="s">
        <v>4336</v>
      </c>
      <c r="D529" s="167">
        <v>7.0</v>
      </c>
      <c r="E529" s="96" t="s">
        <v>4398</v>
      </c>
      <c r="F529" s="168" t="s">
        <v>4338</v>
      </c>
      <c r="G529" s="168" t="s">
        <v>3082</v>
      </c>
      <c r="H529" s="168" t="s">
        <v>3043</v>
      </c>
      <c r="I529" s="168" t="s">
        <v>4339</v>
      </c>
      <c r="J529" s="168" t="s">
        <v>4340</v>
      </c>
      <c r="K529" s="169" t="s">
        <v>727</v>
      </c>
      <c r="L529" s="170"/>
      <c r="M529" s="170"/>
      <c r="N529" s="189"/>
      <c r="O529" s="189"/>
      <c r="P529" s="180"/>
      <c r="Q529" s="180"/>
      <c r="R529" s="180"/>
      <c r="S529" s="180"/>
      <c r="T529" s="180"/>
      <c r="U529" s="180"/>
      <c r="V529" s="180"/>
      <c r="W529" s="180"/>
      <c r="X529" s="180"/>
      <c r="Y529" s="180"/>
      <c r="Z529" s="180"/>
      <c r="AA529" s="180"/>
      <c r="AB529" s="180"/>
      <c r="AC529" s="180"/>
    </row>
    <row r="530" ht="15.75" customHeight="1">
      <c r="A530" s="161">
        <v>528.0</v>
      </c>
      <c r="B530" s="167" t="s">
        <v>4261</v>
      </c>
      <c r="C530" s="160" t="s">
        <v>4341</v>
      </c>
      <c r="D530" s="167">
        <v>129.0</v>
      </c>
      <c r="E530" s="96" t="s">
        <v>4405</v>
      </c>
      <c r="F530" s="168" t="s">
        <v>4342</v>
      </c>
      <c r="G530" s="168" t="s">
        <v>4343</v>
      </c>
      <c r="H530" s="168" t="s">
        <v>4344</v>
      </c>
      <c r="I530" s="168" t="s">
        <v>4345</v>
      </c>
      <c r="J530" s="168" t="s">
        <v>4346</v>
      </c>
      <c r="K530" s="169" t="s">
        <v>727</v>
      </c>
      <c r="L530" s="170"/>
      <c r="M530" s="170"/>
      <c r="N530" s="189"/>
      <c r="O530" s="189"/>
      <c r="P530" s="180"/>
      <c r="Q530" s="180"/>
      <c r="R530" s="180"/>
      <c r="S530" s="180"/>
      <c r="T530" s="180"/>
      <c r="U530" s="180"/>
      <c r="V530" s="180"/>
      <c r="W530" s="180"/>
      <c r="X530" s="180"/>
      <c r="Y530" s="180"/>
      <c r="Z530" s="180"/>
      <c r="AA530" s="180"/>
      <c r="AB530" s="180"/>
      <c r="AC530" s="180"/>
    </row>
    <row r="531" ht="15.75" customHeight="1">
      <c r="A531" s="161">
        <v>529.0</v>
      </c>
      <c r="B531" s="167" t="s">
        <v>4261</v>
      </c>
      <c r="C531" s="160" t="s">
        <v>4347</v>
      </c>
      <c r="D531" s="167">
        <v>11.0</v>
      </c>
      <c r="E531" s="96" t="s">
        <v>4409</v>
      </c>
      <c r="F531" s="168" t="s">
        <v>4349</v>
      </c>
      <c r="G531" s="168" t="s">
        <v>4350</v>
      </c>
      <c r="H531" s="168" t="s">
        <v>4351</v>
      </c>
      <c r="I531" s="168" t="s">
        <v>4352</v>
      </c>
      <c r="J531" s="168" t="s">
        <v>4353</v>
      </c>
      <c r="K531" s="169" t="s">
        <v>50</v>
      </c>
      <c r="L531" s="170"/>
      <c r="M531" s="170"/>
      <c r="N531" s="189"/>
      <c r="O531" s="189"/>
      <c r="P531" s="180"/>
      <c r="Q531" s="180"/>
      <c r="R531" s="180"/>
      <c r="S531" s="180"/>
      <c r="T531" s="180"/>
      <c r="U531" s="180"/>
      <c r="V531" s="180"/>
      <c r="W531" s="180"/>
      <c r="X531" s="180"/>
      <c r="Y531" s="180"/>
      <c r="Z531" s="180"/>
      <c r="AA531" s="180"/>
      <c r="AB531" s="180"/>
      <c r="AC531" s="180"/>
    </row>
    <row r="532" ht="15.75" customHeight="1">
      <c r="A532" s="161">
        <v>530.0</v>
      </c>
      <c r="B532" s="167" t="s">
        <v>4261</v>
      </c>
      <c r="C532" s="160" t="s">
        <v>4354</v>
      </c>
      <c r="D532" s="167">
        <v>73.0</v>
      </c>
      <c r="E532" s="96" t="s">
        <v>4416</v>
      </c>
      <c r="F532" s="168" t="s">
        <v>3450</v>
      </c>
      <c r="G532" s="168" t="s">
        <v>3725</v>
      </c>
      <c r="H532" s="168" t="s">
        <v>4355</v>
      </c>
      <c r="I532" s="168" t="s">
        <v>1254</v>
      </c>
      <c r="J532" s="168" t="s">
        <v>4356</v>
      </c>
      <c r="K532" s="77" t="s">
        <v>7</v>
      </c>
      <c r="L532" s="170"/>
      <c r="M532" s="170"/>
      <c r="N532" s="189"/>
      <c r="O532" s="189"/>
      <c r="P532" s="180"/>
      <c r="Q532" s="180"/>
      <c r="R532" s="180"/>
      <c r="S532" s="180"/>
      <c r="T532" s="180"/>
      <c r="U532" s="180"/>
      <c r="V532" s="180"/>
      <c r="W532" s="180"/>
      <c r="X532" s="180"/>
      <c r="Y532" s="180"/>
      <c r="Z532" s="180"/>
      <c r="AA532" s="180"/>
      <c r="AB532" s="180"/>
      <c r="AC532" s="180"/>
    </row>
    <row r="533" ht="15.75" customHeight="1">
      <c r="A533" s="161">
        <v>531.0</v>
      </c>
      <c r="B533" s="167" t="s">
        <v>4261</v>
      </c>
      <c r="C533" s="160" t="s">
        <v>4357</v>
      </c>
      <c r="D533" s="167">
        <v>60.0</v>
      </c>
      <c r="E533" s="96" t="s">
        <v>4421</v>
      </c>
      <c r="F533" s="168" t="s">
        <v>4358</v>
      </c>
      <c r="G533" s="168" t="s">
        <v>4359</v>
      </c>
      <c r="H533" s="168" t="s">
        <v>2504</v>
      </c>
      <c r="I533" s="168" t="s">
        <v>4360</v>
      </c>
      <c r="J533" s="168" t="s">
        <v>3018</v>
      </c>
      <c r="K533" s="169" t="s">
        <v>285</v>
      </c>
      <c r="L533" s="170"/>
      <c r="M533" s="170"/>
      <c r="N533" s="189"/>
      <c r="O533" s="189"/>
      <c r="P533" s="180"/>
      <c r="Q533" s="180"/>
      <c r="R533" s="180"/>
      <c r="S533" s="180"/>
      <c r="T533" s="180"/>
      <c r="U533" s="180"/>
      <c r="V533" s="180"/>
      <c r="W533" s="180"/>
      <c r="X533" s="180"/>
      <c r="Y533" s="180"/>
      <c r="Z533" s="180"/>
      <c r="AA533" s="180"/>
      <c r="AB533" s="180"/>
      <c r="AC533" s="180"/>
    </row>
    <row r="534" ht="15.75" customHeight="1">
      <c r="A534" s="161">
        <v>532.0</v>
      </c>
      <c r="B534" s="167" t="s">
        <v>4261</v>
      </c>
      <c r="C534" s="160" t="s">
        <v>4361</v>
      </c>
      <c r="D534" s="167">
        <v>291.0</v>
      </c>
      <c r="E534" s="96" t="s">
        <v>4427</v>
      </c>
      <c r="F534" s="168" t="s">
        <v>4363</v>
      </c>
      <c r="G534" s="168" t="s">
        <v>4364</v>
      </c>
      <c r="H534" s="168" t="s">
        <v>2419</v>
      </c>
      <c r="I534" s="168" t="s">
        <v>4365</v>
      </c>
      <c r="J534" s="168" t="s">
        <v>4366</v>
      </c>
      <c r="K534" s="169" t="s">
        <v>384</v>
      </c>
      <c r="L534" s="170"/>
      <c r="M534" s="170"/>
      <c r="N534" s="189"/>
      <c r="O534" s="189"/>
      <c r="P534" s="180"/>
      <c r="Q534" s="180"/>
      <c r="R534" s="180"/>
      <c r="S534" s="180"/>
      <c r="T534" s="180"/>
      <c r="U534" s="180"/>
      <c r="V534" s="180"/>
      <c r="W534" s="180"/>
      <c r="X534" s="180"/>
      <c r="Y534" s="180"/>
      <c r="Z534" s="180"/>
      <c r="AA534" s="180"/>
      <c r="AB534" s="180"/>
      <c r="AC534" s="180"/>
    </row>
    <row r="535" ht="15.75" customHeight="1">
      <c r="A535" s="161">
        <v>533.0</v>
      </c>
      <c r="B535" s="167" t="s">
        <v>4261</v>
      </c>
      <c r="C535" s="160" t="s">
        <v>4367</v>
      </c>
      <c r="D535" s="167">
        <v>21.0</v>
      </c>
      <c r="E535" s="96" t="s">
        <v>4430</v>
      </c>
      <c r="F535" s="168" t="s">
        <v>2494</v>
      </c>
      <c r="G535" s="168" t="s">
        <v>4369</v>
      </c>
      <c r="H535" s="168" t="s">
        <v>4370</v>
      </c>
      <c r="I535" s="160"/>
      <c r="J535" s="160"/>
      <c r="K535" s="169" t="s">
        <v>1485</v>
      </c>
      <c r="L535" s="170"/>
      <c r="M535" s="170"/>
      <c r="N535" s="189"/>
      <c r="O535" s="189"/>
      <c r="P535" s="180"/>
      <c r="Q535" s="180"/>
      <c r="R535" s="180"/>
      <c r="S535" s="180"/>
      <c r="T535" s="180"/>
      <c r="U535" s="180"/>
      <c r="V535" s="180"/>
      <c r="W535" s="180"/>
      <c r="X535" s="180"/>
      <c r="Y535" s="180"/>
      <c r="Z535" s="180"/>
      <c r="AA535" s="180"/>
      <c r="AB535" s="180"/>
      <c r="AC535" s="180"/>
    </row>
    <row r="536" ht="15.75" customHeight="1">
      <c r="A536" s="161">
        <v>534.0</v>
      </c>
      <c r="B536" s="167" t="s">
        <v>4261</v>
      </c>
      <c r="C536" s="160" t="s">
        <v>4371</v>
      </c>
      <c r="D536" s="167">
        <v>7.0</v>
      </c>
      <c r="E536" s="98" t="s">
        <v>4433</v>
      </c>
      <c r="F536" s="168" t="s">
        <v>4014</v>
      </c>
      <c r="G536" s="168" t="s">
        <v>4015</v>
      </c>
      <c r="H536" s="168" t="s">
        <v>4016</v>
      </c>
      <c r="I536" s="168" t="s">
        <v>4013</v>
      </c>
      <c r="J536" s="168" t="s">
        <v>3167</v>
      </c>
      <c r="K536" s="169" t="s">
        <v>7</v>
      </c>
      <c r="L536" s="170"/>
      <c r="M536" s="170"/>
      <c r="N536" s="189"/>
      <c r="O536" s="189"/>
      <c r="P536" s="180"/>
      <c r="Q536" s="180"/>
      <c r="R536" s="180"/>
      <c r="S536" s="180"/>
      <c r="T536" s="180"/>
      <c r="U536" s="180"/>
      <c r="V536" s="180"/>
      <c r="W536" s="180"/>
      <c r="X536" s="180"/>
      <c r="Y536" s="180"/>
      <c r="Z536" s="180"/>
      <c r="AA536" s="180"/>
      <c r="AB536" s="180"/>
      <c r="AC536" s="180"/>
    </row>
    <row r="537" ht="15.75" customHeight="1">
      <c r="A537" s="161">
        <v>535.0</v>
      </c>
      <c r="B537" s="167" t="s">
        <v>4261</v>
      </c>
      <c r="C537" s="160" t="s">
        <v>3055</v>
      </c>
      <c r="D537" s="167">
        <v>8.0</v>
      </c>
      <c r="E537" s="98" t="s">
        <v>4438</v>
      </c>
      <c r="F537" s="168" t="s">
        <v>3057</v>
      </c>
      <c r="G537" s="160"/>
      <c r="H537" s="160"/>
      <c r="I537" s="160"/>
      <c r="J537" s="160"/>
      <c r="K537" s="169" t="s">
        <v>416</v>
      </c>
      <c r="L537" s="170"/>
      <c r="M537" s="170"/>
      <c r="N537" s="189"/>
      <c r="O537" s="189"/>
      <c r="P537" s="180"/>
      <c r="Q537" s="180"/>
      <c r="R537" s="180"/>
      <c r="S537" s="180"/>
      <c r="T537" s="180"/>
      <c r="U537" s="180"/>
      <c r="V537" s="180"/>
      <c r="W537" s="180"/>
      <c r="X537" s="180"/>
      <c r="Y537" s="180"/>
      <c r="Z537" s="180"/>
      <c r="AA537" s="180"/>
      <c r="AB537" s="180"/>
      <c r="AC537" s="180"/>
    </row>
    <row r="538" ht="15.75" customHeight="1">
      <c r="A538" s="161">
        <v>536.0</v>
      </c>
      <c r="B538" s="167" t="s">
        <v>4261</v>
      </c>
      <c r="C538" s="160" t="s">
        <v>4373</v>
      </c>
      <c r="D538" s="167">
        <v>10.0</v>
      </c>
      <c r="E538" s="96" t="s">
        <v>4443</v>
      </c>
      <c r="F538" s="168" t="s">
        <v>3498</v>
      </c>
      <c r="G538" s="168" t="s">
        <v>2309</v>
      </c>
      <c r="H538" s="168" t="s">
        <v>642</v>
      </c>
      <c r="I538" s="168" t="s">
        <v>2306</v>
      </c>
      <c r="J538" s="168" t="s">
        <v>3130</v>
      </c>
      <c r="K538" s="169" t="s">
        <v>7</v>
      </c>
      <c r="L538" s="170"/>
      <c r="M538" s="170"/>
      <c r="N538" s="189"/>
      <c r="O538" s="189"/>
      <c r="P538" s="180"/>
      <c r="Q538" s="180"/>
      <c r="R538" s="180"/>
      <c r="S538" s="180"/>
      <c r="T538" s="180"/>
      <c r="U538" s="180"/>
      <c r="V538" s="180"/>
      <c r="W538" s="180"/>
      <c r="X538" s="180"/>
      <c r="Y538" s="180"/>
      <c r="Z538" s="180"/>
      <c r="AA538" s="180"/>
      <c r="AB538" s="180"/>
      <c r="AC538" s="180"/>
    </row>
    <row r="539" ht="15.75" customHeight="1">
      <c r="A539" s="161">
        <v>537.0</v>
      </c>
      <c r="B539" s="167" t="s">
        <v>4261</v>
      </c>
      <c r="C539" s="160" t="s">
        <v>4375</v>
      </c>
      <c r="D539" s="167">
        <v>104.0</v>
      </c>
      <c r="E539" s="96" t="s">
        <v>4445</v>
      </c>
      <c r="F539" s="168" t="s">
        <v>4376</v>
      </c>
      <c r="G539" s="168" t="s">
        <v>4377</v>
      </c>
      <c r="H539" s="168" t="s">
        <v>343</v>
      </c>
      <c r="I539" s="168" t="s">
        <v>2362</v>
      </c>
      <c r="J539" s="168" t="s">
        <v>4378</v>
      </c>
      <c r="K539" s="169" t="s">
        <v>384</v>
      </c>
      <c r="L539" s="170"/>
      <c r="M539" s="170"/>
      <c r="N539" s="189"/>
      <c r="O539" s="189"/>
      <c r="P539" s="180"/>
      <c r="Q539" s="180"/>
      <c r="R539" s="180"/>
      <c r="S539" s="180"/>
      <c r="T539" s="180"/>
      <c r="U539" s="180"/>
      <c r="V539" s="180"/>
      <c r="W539" s="180"/>
      <c r="X539" s="180"/>
      <c r="Y539" s="180"/>
      <c r="Z539" s="180"/>
      <c r="AA539" s="180"/>
      <c r="AB539" s="180"/>
      <c r="AC539" s="180"/>
    </row>
    <row r="540" ht="15.75" customHeight="1">
      <c r="A540" s="161">
        <v>538.0</v>
      </c>
      <c r="B540" s="167" t="s">
        <v>4261</v>
      </c>
      <c r="C540" s="160" t="s">
        <v>4379</v>
      </c>
      <c r="D540" s="167">
        <v>18.0</v>
      </c>
      <c r="E540" s="96" t="s">
        <v>4450</v>
      </c>
      <c r="F540" s="168" t="s">
        <v>3393</v>
      </c>
      <c r="G540" s="168" t="s">
        <v>4381</v>
      </c>
      <c r="H540" s="168" t="s">
        <v>4382</v>
      </c>
      <c r="I540" s="168" t="s">
        <v>4383</v>
      </c>
      <c r="J540" s="168" t="s">
        <v>3914</v>
      </c>
      <c r="K540" s="169" t="s">
        <v>896</v>
      </c>
      <c r="L540" s="170"/>
      <c r="M540" s="170"/>
      <c r="N540" s="189"/>
      <c r="O540" s="189"/>
      <c r="P540" s="180"/>
      <c r="Q540" s="180"/>
      <c r="R540" s="180"/>
      <c r="S540" s="180"/>
      <c r="T540" s="180"/>
      <c r="U540" s="180"/>
      <c r="V540" s="180"/>
      <c r="W540" s="180"/>
      <c r="X540" s="180"/>
      <c r="Y540" s="180"/>
      <c r="Z540" s="180"/>
      <c r="AA540" s="180"/>
      <c r="AB540" s="180"/>
      <c r="AC540" s="180"/>
    </row>
    <row r="541" ht="15.75" customHeight="1">
      <c r="A541" s="161">
        <v>539.0</v>
      </c>
      <c r="B541" s="167" t="s">
        <v>4261</v>
      </c>
      <c r="C541" s="160" t="s">
        <v>4384</v>
      </c>
      <c r="D541" s="167">
        <v>33.0</v>
      </c>
      <c r="E541" s="96" t="s">
        <v>4454</v>
      </c>
      <c r="F541" s="168" t="s">
        <v>4386</v>
      </c>
      <c r="G541" s="168" t="s">
        <v>4387</v>
      </c>
      <c r="H541" s="168" t="s">
        <v>4388</v>
      </c>
      <c r="I541" s="168" t="s">
        <v>4389</v>
      </c>
      <c r="J541" s="168" t="s">
        <v>2371</v>
      </c>
      <c r="K541" s="169" t="s">
        <v>727</v>
      </c>
      <c r="L541" s="170"/>
      <c r="M541" s="170"/>
      <c r="N541" s="189"/>
      <c r="O541" s="189"/>
      <c r="P541" s="180"/>
      <c r="Q541" s="180"/>
      <c r="R541" s="180"/>
      <c r="S541" s="180"/>
      <c r="T541" s="180"/>
      <c r="U541" s="180"/>
      <c r="V541" s="180"/>
      <c r="W541" s="180"/>
      <c r="X541" s="180"/>
      <c r="Y541" s="180"/>
      <c r="Z541" s="180"/>
      <c r="AA541" s="180"/>
      <c r="AB541" s="180"/>
      <c r="AC541" s="180"/>
    </row>
    <row r="542" ht="15.75" customHeight="1">
      <c r="A542" s="161">
        <v>540.0</v>
      </c>
      <c r="B542" s="167" t="s">
        <v>4261</v>
      </c>
      <c r="C542" s="160" t="s">
        <v>4390</v>
      </c>
      <c r="D542" s="167">
        <v>110.0</v>
      </c>
      <c r="E542" s="98" t="s">
        <v>1792</v>
      </c>
      <c r="F542" s="168" t="s">
        <v>4151</v>
      </c>
      <c r="G542" s="168" t="s">
        <v>4391</v>
      </c>
      <c r="H542" s="168" t="s">
        <v>427</v>
      </c>
      <c r="I542" s="168" t="s">
        <v>2453</v>
      </c>
      <c r="J542" s="168" t="s">
        <v>4392</v>
      </c>
      <c r="K542" s="169" t="s">
        <v>384</v>
      </c>
      <c r="L542" s="170"/>
      <c r="M542" s="170"/>
      <c r="N542" s="189"/>
      <c r="O542" s="189"/>
      <c r="P542" s="180"/>
      <c r="Q542" s="180"/>
      <c r="R542" s="180"/>
      <c r="S542" s="180"/>
      <c r="T542" s="180"/>
      <c r="U542" s="180"/>
      <c r="V542" s="180"/>
      <c r="W542" s="180"/>
      <c r="X542" s="180"/>
      <c r="Y542" s="180"/>
      <c r="Z542" s="180"/>
      <c r="AA542" s="180"/>
      <c r="AB542" s="180"/>
      <c r="AC542" s="180"/>
    </row>
    <row r="543" ht="15.75" customHeight="1">
      <c r="A543" s="161">
        <v>541.0</v>
      </c>
      <c r="B543" s="167" t="s">
        <v>4261</v>
      </c>
      <c r="C543" s="160" t="s">
        <v>4393</v>
      </c>
      <c r="D543" s="167">
        <v>26.0</v>
      </c>
      <c r="E543" s="98" t="s">
        <v>4460</v>
      </c>
      <c r="F543" s="168" t="s">
        <v>714</v>
      </c>
      <c r="G543" s="168" t="s">
        <v>2267</v>
      </c>
      <c r="H543" s="168" t="s">
        <v>2937</v>
      </c>
      <c r="I543" s="168" t="s">
        <v>4395</v>
      </c>
      <c r="J543" s="168" t="s">
        <v>4396</v>
      </c>
      <c r="K543" s="169" t="s">
        <v>384</v>
      </c>
      <c r="L543" s="170"/>
      <c r="M543" s="170"/>
      <c r="N543" s="189"/>
      <c r="O543" s="189"/>
      <c r="P543" s="180"/>
      <c r="Q543" s="180"/>
      <c r="R543" s="180"/>
      <c r="S543" s="180"/>
      <c r="T543" s="180"/>
      <c r="U543" s="180"/>
      <c r="V543" s="180"/>
      <c r="W543" s="180"/>
      <c r="X543" s="180"/>
      <c r="Y543" s="180"/>
      <c r="Z543" s="180"/>
      <c r="AA543" s="180"/>
      <c r="AB543" s="180"/>
      <c r="AC543" s="180"/>
    </row>
    <row r="544" ht="15.75" customHeight="1">
      <c r="A544" s="161">
        <v>542.0</v>
      </c>
      <c r="B544" s="167" t="s">
        <v>4261</v>
      </c>
      <c r="C544" s="160" t="s">
        <v>4397</v>
      </c>
      <c r="D544" s="167">
        <v>16.0</v>
      </c>
      <c r="E544" s="96" t="s">
        <v>4469</v>
      </c>
      <c r="F544" s="168" t="s">
        <v>4399</v>
      </c>
      <c r="G544" s="168" t="s">
        <v>4400</v>
      </c>
      <c r="H544" s="168" t="s">
        <v>4401</v>
      </c>
      <c r="I544" s="168" t="s">
        <v>4402</v>
      </c>
      <c r="J544" s="168" t="s">
        <v>4403</v>
      </c>
      <c r="K544" s="169" t="s">
        <v>896</v>
      </c>
      <c r="L544" s="170"/>
      <c r="M544" s="170"/>
      <c r="N544" s="189"/>
      <c r="O544" s="189"/>
      <c r="P544" s="180"/>
      <c r="Q544" s="180"/>
      <c r="R544" s="180"/>
      <c r="S544" s="180"/>
      <c r="T544" s="180"/>
      <c r="U544" s="180"/>
      <c r="V544" s="180"/>
      <c r="W544" s="180"/>
      <c r="X544" s="180"/>
      <c r="Y544" s="180"/>
      <c r="Z544" s="180"/>
      <c r="AA544" s="180"/>
      <c r="AB544" s="180"/>
      <c r="AC544" s="180"/>
    </row>
    <row r="545" ht="15.75" customHeight="1">
      <c r="A545" s="161">
        <v>543.0</v>
      </c>
      <c r="B545" s="167" t="s">
        <v>4261</v>
      </c>
      <c r="C545" s="160" t="s">
        <v>4404</v>
      </c>
      <c r="D545" s="167">
        <v>3.0</v>
      </c>
      <c r="E545" s="96" t="s">
        <v>4479</v>
      </c>
      <c r="F545" s="168" t="s">
        <v>4352</v>
      </c>
      <c r="G545" s="168" t="s">
        <v>3751</v>
      </c>
      <c r="H545" s="160"/>
      <c r="I545" s="160"/>
      <c r="J545" s="160"/>
      <c r="K545" s="169" t="s">
        <v>480</v>
      </c>
      <c r="L545" s="170"/>
      <c r="M545" s="170"/>
      <c r="N545" s="189"/>
      <c r="O545" s="189"/>
      <c r="P545" s="180"/>
      <c r="Q545" s="180"/>
      <c r="R545" s="180"/>
      <c r="S545" s="180"/>
      <c r="T545" s="180"/>
      <c r="U545" s="180"/>
      <c r="V545" s="180"/>
      <c r="W545" s="180"/>
      <c r="X545" s="180"/>
      <c r="Y545" s="180"/>
      <c r="Z545" s="180"/>
      <c r="AA545" s="180"/>
      <c r="AB545" s="180"/>
      <c r="AC545" s="180"/>
    </row>
    <row r="546" ht="15.75" customHeight="1">
      <c r="A546" s="161">
        <v>544.0</v>
      </c>
      <c r="B546" s="167" t="s">
        <v>4261</v>
      </c>
      <c r="C546" s="160" t="s">
        <v>4406</v>
      </c>
      <c r="D546" s="167">
        <v>60.0</v>
      </c>
      <c r="E546" s="96" t="s">
        <v>4481</v>
      </c>
      <c r="F546" s="168" t="s">
        <v>4407</v>
      </c>
      <c r="G546" s="168" t="s">
        <v>3875</v>
      </c>
      <c r="H546" s="168" t="s">
        <v>2053</v>
      </c>
      <c r="I546" s="168" t="s">
        <v>2657</v>
      </c>
      <c r="J546" s="168" t="s">
        <v>1244</v>
      </c>
      <c r="K546" s="169" t="s">
        <v>727</v>
      </c>
      <c r="L546" s="170"/>
      <c r="M546" s="170"/>
      <c r="N546" s="189"/>
      <c r="O546" s="189"/>
      <c r="P546" s="180"/>
      <c r="Q546" s="180"/>
      <c r="R546" s="180"/>
      <c r="S546" s="180"/>
      <c r="T546" s="180"/>
      <c r="U546" s="180"/>
      <c r="V546" s="180"/>
      <c r="W546" s="180"/>
      <c r="X546" s="180"/>
      <c r="Y546" s="180"/>
      <c r="Z546" s="180"/>
      <c r="AA546" s="180"/>
      <c r="AB546" s="180"/>
      <c r="AC546" s="180"/>
    </row>
    <row r="547" ht="15.75" customHeight="1">
      <c r="A547" s="161">
        <v>545.0</v>
      </c>
      <c r="B547" s="167" t="s">
        <v>4261</v>
      </c>
      <c r="C547" s="160" t="s">
        <v>4408</v>
      </c>
      <c r="D547" s="167">
        <v>13.0</v>
      </c>
      <c r="E547" s="98" t="s">
        <v>4496</v>
      </c>
      <c r="F547" s="168" t="s">
        <v>4410</v>
      </c>
      <c r="G547" s="168" t="s">
        <v>4411</v>
      </c>
      <c r="H547" s="168" t="s">
        <v>4412</v>
      </c>
      <c r="I547" s="168" t="s">
        <v>4413</v>
      </c>
      <c r="J547" s="168" t="s">
        <v>4414</v>
      </c>
      <c r="K547" s="169" t="s">
        <v>7</v>
      </c>
      <c r="L547" s="170"/>
      <c r="M547" s="170"/>
      <c r="N547" s="189"/>
      <c r="O547" s="189"/>
      <c r="P547" s="180"/>
      <c r="Q547" s="180"/>
      <c r="R547" s="180"/>
      <c r="S547" s="180"/>
      <c r="T547" s="180"/>
      <c r="U547" s="180"/>
      <c r="V547" s="180"/>
      <c r="W547" s="180"/>
      <c r="X547" s="180"/>
      <c r="Y547" s="180"/>
      <c r="Z547" s="180"/>
      <c r="AA547" s="180"/>
      <c r="AB547" s="180"/>
      <c r="AC547" s="180"/>
    </row>
    <row r="548" ht="15.75" customHeight="1">
      <c r="A548" s="161">
        <v>546.0</v>
      </c>
      <c r="B548" s="167" t="s">
        <v>4261</v>
      </c>
      <c r="C548" s="160" t="s">
        <v>4415</v>
      </c>
      <c r="D548" s="167">
        <v>12.0</v>
      </c>
      <c r="E548" s="96" t="s">
        <v>1533</v>
      </c>
      <c r="F548" s="168" t="s">
        <v>2178</v>
      </c>
      <c r="G548" s="168" t="s">
        <v>3078</v>
      </c>
      <c r="H548" s="168" t="s">
        <v>4417</v>
      </c>
      <c r="I548" s="168" t="s">
        <v>4418</v>
      </c>
      <c r="J548" s="168" t="s">
        <v>4419</v>
      </c>
      <c r="K548" s="169" t="s">
        <v>7</v>
      </c>
      <c r="L548" s="170"/>
      <c r="M548" s="170"/>
      <c r="N548" s="189"/>
      <c r="O548" s="189"/>
      <c r="P548" s="180"/>
      <c r="Q548" s="180"/>
      <c r="R548" s="180"/>
      <c r="S548" s="180"/>
      <c r="T548" s="180"/>
      <c r="U548" s="180"/>
      <c r="V548" s="180"/>
      <c r="W548" s="180"/>
      <c r="X548" s="180"/>
      <c r="Y548" s="180"/>
      <c r="Z548" s="180"/>
      <c r="AA548" s="180"/>
      <c r="AB548" s="180"/>
      <c r="AC548" s="180"/>
    </row>
    <row r="549" ht="15.75" customHeight="1">
      <c r="A549" s="161">
        <v>547.0</v>
      </c>
      <c r="B549" s="167" t="s">
        <v>4261</v>
      </c>
      <c r="C549" s="160" t="s">
        <v>4420</v>
      </c>
      <c r="D549" s="167">
        <v>69.0</v>
      </c>
      <c r="E549" s="96" t="s">
        <v>4511</v>
      </c>
      <c r="F549" s="168" t="s">
        <v>4132</v>
      </c>
      <c r="G549" s="168" t="s">
        <v>4422</v>
      </c>
      <c r="H549" s="168" t="s">
        <v>4423</v>
      </c>
      <c r="I549" s="168" t="s">
        <v>4424</v>
      </c>
      <c r="J549" s="168" t="s">
        <v>4425</v>
      </c>
      <c r="K549" s="169" t="s">
        <v>7</v>
      </c>
      <c r="L549" s="170"/>
      <c r="M549" s="170"/>
      <c r="N549" s="189"/>
      <c r="O549" s="189"/>
      <c r="P549" s="180"/>
      <c r="Q549" s="180"/>
      <c r="R549" s="180"/>
      <c r="S549" s="180"/>
      <c r="T549" s="180"/>
      <c r="U549" s="180"/>
      <c r="V549" s="180"/>
      <c r="W549" s="180"/>
      <c r="X549" s="180"/>
      <c r="Y549" s="180"/>
      <c r="Z549" s="180"/>
      <c r="AA549" s="180"/>
      <c r="AB549" s="180"/>
      <c r="AC549" s="180"/>
    </row>
    <row r="550" ht="15.75" customHeight="1">
      <c r="A550" s="161">
        <v>548.0</v>
      </c>
      <c r="B550" s="167" t="s">
        <v>4261</v>
      </c>
      <c r="C550" s="160" t="s">
        <v>4426</v>
      </c>
      <c r="D550" s="167">
        <v>2.0</v>
      </c>
      <c r="E550" s="96" t="s">
        <v>4515</v>
      </c>
      <c r="F550" s="168" t="s">
        <v>4428</v>
      </c>
      <c r="G550" s="168" t="s">
        <v>3011</v>
      </c>
      <c r="H550" s="160"/>
      <c r="I550" s="160"/>
      <c r="J550" s="160"/>
      <c r="K550" s="169" t="s">
        <v>50</v>
      </c>
      <c r="L550" s="170"/>
      <c r="M550" s="170"/>
      <c r="N550" s="189"/>
      <c r="O550" s="189"/>
      <c r="P550" s="180"/>
      <c r="Q550" s="180"/>
      <c r="R550" s="180"/>
      <c r="S550" s="180"/>
      <c r="T550" s="180"/>
      <c r="U550" s="180"/>
      <c r="V550" s="180"/>
      <c r="W550" s="180"/>
      <c r="X550" s="180"/>
      <c r="Y550" s="180"/>
      <c r="Z550" s="180"/>
      <c r="AA550" s="180"/>
      <c r="AB550" s="180"/>
      <c r="AC550" s="180"/>
    </row>
    <row r="551" ht="15.75" customHeight="1">
      <c r="A551" s="161">
        <v>549.0</v>
      </c>
      <c r="B551" s="167" t="s">
        <v>4261</v>
      </c>
      <c r="C551" s="160" t="s">
        <v>4429</v>
      </c>
      <c r="D551" s="167">
        <v>2.0</v>
      </c>
      <c r="E551" s="96" t="s">
        <v>4525</v>
      </c>
      <c r="F551" s="168" t="s">
        <v>3906</v>
      </c>
      <c r="G551" s="168" t="s">
        <v>4431</v>
      </c>
      <c r="H551" s="160"/>
      <c r="I551" s="160"/>
      <c r="J551" s="160"/>
      <c r="K551" s="169" t="s">
        <v>7</v>
      </c>
      <c r="L551" s="170"/>
      <c r="M551" s="170"/>
      <c r="N551" s="189"/>
      <c r="O551" s="189"/>
      <c r="P551" s="180"/>
      <c r="Q551" s="180"/>
      <c r="R551" s="180"/>
      <c r="S551" s="180"/>
      <c r="T551" s="180"/>
      <c r="U551" s="180"/>
      <c r="V551" s="180"/>
      <c r="W551" s="180"/>
      <c r="X551" s="180"/>
      <c r="Y551" s="180"/>
      <c r="Z551" s="180"/>
      <c r="AA551" s="180"/>
      <c r="AB551" s="180"/>
      <c r="AC551" s="180"/>
    </row>
    <row r="552" ht="15.75" customHeight="1">
      <c r="A552" s="67">
        <v>550.0</v>
      </c>
      <c r="B552" s="73" t="s">
        <v>4261</v>
      </c>
      <c r="C552" s="72" t="s">
        <v>4432</v>
      </c>
      <c r="D552" s="73">
        <v>35.0</v>
      </c>
      <c r="E552" s="98" t="s">
        <v>4530</v>
      </c>
      <c r="F552" s="75" t="s">
        <v>4434</v>
      </c>
      <c r="G552" s="75" t="s">
        <v>4435</v>
      </c>
      <c r="H552" s="75" t="s">
        <v>3576</v>
      </c>
      <c r="I552" s="75" t="s">
        <v>714</v>
      </c>
      <c r="J552" s="75" t="s">
        <v>4436</v>
      </c>
      <c r="K552" s="77" t="s">
        <v>7</v>
      </c>
      <c r="L552" s="54"/>
      <c r="M552" s="54"/>
      <c r="N552" s="105"/>
      <c r="O552" s="105"/>
      <c r="P552" s="180"/>
      <c r="Q552" s="180"/>
      <c r="R552" s="180"/>
      <c r="S552" s="180"/>
      <c r="T552" s="180"/>
      <c r="U552" s="180"/>
      <c r="V552" s="180"/>
      <c r="W552" s="180"/>
      <c r="X552" s="180"/>
      <c r="Y552" s="180"/>
      <c r="Z552" s="180"/>
      <c r="AA552" s="180"/>
      <c r="AB552" s="180"/>
      <c r="AC552" s="180"/>
    </row>
    <row r="553" ht="15.75" customHeight="1">
      <c r="A553" s="67">
        <v>551.0</v>
      </c>
      <c r="B553" s="73" t="s">
        <v>4261</v>
      </c>
      <c r="C553" s="72" t="s">
        <v>4437</v>
      </c>
      <c r="D553" s="73">
        <v>5.0</v>
      </c>
      <c r="E553" s="96" t="s">
        <v>4537</v>
      </c>
      <c r="F553" s="75" t="s">
        <v>4439</v>
      </c>
      <c r="G553" s="75" t="s">
        <v>4440</v>
      </c>
      <c r="H553" s="75" t="s">
        <v>4441</v>
      </c>
      <c r="I553" s="75" t="s">
        <v>4295</v>
      </c>
      <c r="K553" s="77" t="s">
        <v>1768</v>
      </c>
      <c r="L553" s="54"/>
      <c r="M553" s="54"/>
      <c r="N553" s="105"/>
      <c r="O553" s="105"/>
      <c r="P553" s="180"/>
      <c r="Q553" s="180"/>
      <c r="R553" s="180"/>
      <c r="S553" s="180"/>
      <c r="T553" s="180"/>
      <c r="U553" s="180"/>
      <c r="V553" s="180"/>
      <c r="W553" s="180"/>
      <c r="X553" s="180"/>
      <c r="Y553" s="180"/>
      <c r="Z553" s="180"/>
      <c r="AA553" s="180"/>
      <c r="AB553" s="180"/>
      <c r="AC553" s="180"/>
    </row>
    <row r="554" ht="15.75" customHeight="1">
      <c r="A554" s="161">
        <v>552.0</v>
      </c>
      <c r="B554" s="167" t="s">
        <v>4261</v>
      </c>
      <c r="C554" s="160" t="s">
        <v>4442</v>
      </c>
      <c r="D554" s="167">
        <v>3.0</v>
      </c>
      <c r="E554" s="98" t="s">
        <v>4540</v>
      </c>
      <c r="F554" s="168" t="s">
        <v>2365</v>
      </c>
      <c r="G554" s="168" t="s">
        <v>1855</v>
      </c>
      <c r="H554" s="168" t="s">
        <v>4395</v>
      </c>
      <c r="I554" s="160"/>
      <c r="J554" s="160"/>
      <c r="K554" s="169" t="s">
        <v>1768</v>
      </c>
      <c r="L554" s="170"/>
      <c r="M554" s="170"/>
      <c r="N554" s="189"/>
      <c r="O554" s="189"/>
      <c r="P554" s="180"/>
      <c r="Q554" s="180"/>
      <c r="R554" s="180"/>
      <c r="S554" s="180"/>
      <c r="T554" s="180"/>
      <c r="U554" s="180"/>
      <c r="V554" s="180"/>
      <c r="W554" s="180"/>
      <c r="X554" s="180"/>
      <c r="Y554" s="180"/>
      <c r="Z554" s="180"/>
      <c r="AA554" s="180"/>
      <c r="AB554" s="180"/>
      <c r="AC554" s="180"/>
    </row>
    <row r="555" ht="15.75" customHeight="1">
      <c r="A555" s="161">
        <v>553.0</v>
      </c>
      <c r="B555" s="167" t="s">
        <v>4261</v>
      </c>
      <c r="C555" s="160" t="s">
        <v>4186</v>
      </c>
      <c r="D555" s="167">
        <v>3.0</v>
      </c>
      <c r="E555" s="98" t="s">
        <v>4545</v>
      </c>
      <c r="F555" s="168" t="s">
        <v>3167</v>
      </c>
      <c r="G555" s="168" t="s">
        <v>4015</v>
      </c>
      <c r="H555" s="168" t="s">
        <v>4014</v>
      </c>
      <c r="I555" s="160"/>
      <c r="J555" s="160"/>
      <c r="K555" s="169" t="s">
        <v>7</v>
      </c>
      <c r="L555" s="170"/>
      <c r="M555" s="170"/>
      <c r="N555" s="189"/>
      <c r="O555" s="189"/>
      <c r="P555" s="180"/>
      <c r="Q555" s="180"/>
      <c r="R555" s="180"/>
      <c r="S555" s="180"/>
      <c r="T555" s="180"/>
      <c r="U555" s="180"/>
      <c r="V555" s="180"/>
      <c r="W555" s="180"/>
      <c r="X555" s="180"/>
      <c r="Y555" s="180"/>
      <c r="Z555" s="180"/>
      <c r="AA555" s="180"/>
      <c r="AB555" s="180"/>
      <c r="AC555" s="180"/>
    </row>
    <row r="556" ht="15.75" customHeight="1">
      <c r="A556" s="161">
        <v>554.0</v>
      </c>
      <c r="B556" s="167" t="s">
        <v>4261</v>
      </c>
      <c r="C556" s="160" t="s">
        <v>4444</v>
      </c>
      <c r="D556" s="167">
        <v>31.0</v>
      </c>
      <c r="E556" s="96" t="s">
        <v>1879</v>
      </c>
      <c r="F556" s="168" t="s">
        <v>3585</v>
      </c>
      <c r="G556" s="168" t="s">
        <v>4446</v>
      </c>
      <c r="H556" s="168" t="s">
        <v>3190</v>
      </c>
      <c r="I556" s="168" t="s">
        <v>2861</v>
      </c>
      <c r="J556" s="168" t="s">
        <v>2575</v>
      </c>
      <c r="K556" s="169" t="s">
        <v>7</v>
      </c>
      <c r="L556" s="170"/>
      <c r="M556" s="170"/>
      <c r="N556" s="189"/>
      <c r="O556" s="189"/>
      <c r="P556" s="180"/>
      <c r="Q556" s="180"/>
      <c r="R556" s="180"/>
      <c r="S556" s="180"/>
      <c r="T556" s="180"/>
      <c r="U556" s="180"/>
      <c r="V556" s="180"/>
      <c r="W556" s="180"/>
      <c r="X556" s="180"/>
      <c r="Y556" s="180"/>
      <c r="Z556" s="180"/>
      <c r="AA556" s="180"/>
      <c r="AB556" s="180"/>
      <c r="AC556" s="180"/>
    </row>
    <row r="557" ht="15.75" customHeight="1">
      <c r="A557" s="161">
        <v>555.0</v>
      </c>
      <c r="B557" s="167" t="s">
        <v>4261</v>
      </c>
      <c r="C557" s="160" t="s">
        <v>4447</v>
      </c>
      <c r="D557" s="167">
        <v>15.0</v>
      </c>
      <c r="E557" s="96" t="s">
        <v>4551</v>
      </c>
      <c r="F557" s="168" t="s">
        <v>2000</v>
      </c>
      <c r="G557" s="168" t="s">
        <v>4359</v>
      </c>
      <c r="H557" s="168" t="s">
        <v>4448</v>
      </c>
      <c r="I557" s="168" t="s">
        <v>2001</v>
      </c>
      <c r="J557" s="168" t="s">
        <v>4299</v>
      </c>
      <c r="K557" s="169" t="s">
        <v>285</v>
      </c>
      <c r="L557" s="170"/>
      <c r="M557" s="170"/>
      <c r="N557" s="189"/>
      <c r="O557" s="189"/>
      <c r="P557" s="180"/>
      <c r="Q557" s="180"/>
      <c r="R557" s="180"/>
      <c r="S557" s="180"/>
      <c r="T557" s="180"/>
      <c r="U557" s="180"/>
      <c r="V557" s="180"/>
      <c r="W557" s="180"/>
      <c r="X557" s="180"/>
      <c r="Y557" s="180"/>
      <c r="Z557" s="180"/>
      <c r="AA557" s="180"/>
      <c r="AB557" s="180"/>
      <c r="AC557" s="180"/>
    </row>
    <row r="558" ht="15.75" customHeight="1">
      <c r="A558" s="161">
        <v>556.0</v>
      </c>
      <c r="B558" s="167" t="s">
        <v>4261</v>
      </c>
      <c r="C558" s="160" t="s">
        <v>4449</v>
      </c>
      <c r="D558" s="167">
        <v>39.0</v>
      </c>
      <c r="E558" s="96" t="s">
        <v>4555</v>
      </c>
      <c r="F558" s="168" t="s">
        <v>4451</v>
      </c>
      <c r="G558" s="168" t="s">
        <v>4452</v>
      </c>
      <c r="H558" s="168" t="s">
        <v>3586</v>
      </c>
      <c r="I558" s="168" t="s">
        <v>2091</v>
      </c>
      <c r="J558" s="168" t="s">
        <v>426</v>
      </c>
      <c r="K558" s="169" t="s">
        <v>1768</v>
      </c>
      <c r="L558" s="170"/>
      <c r="M558" s="170"/>
      <c r="N558" s="189"/>
      <c r="O558" s="189"/>
      <c r="P558" s="180"/>
      <c r="Q558" s="180"/>
      <c r="R558" s="180"/>
      <c r="S558" s="180"/>
      <c r="T558" s="180"/>
      <c r="U558" s="180"/>
      <c r="V558" s="180"/>
      <c r="W558" s="180"/>
      <c r="X558" s="180"/>
      <c r="Y558" s="180"/>
      <c r="Z558" s="180"/>
      <c r="AA558" s="180"/>
      <c r="AB558" s="180"/>
      <c r="AC558" s="180"/>
    </row>
    <row r="559" ht="15.75" customHeight="1">
      <c r="A559" s="161">
        <v>557.0</v>
      </c>
      <c r="B559" s="167" t="s">
        <v>4261</v>
      </c>
      <c r="C559" s="160" t="s">
        <v>4453</v>
      </c>
      <c r="D559" s="167">
        <v>2.0</v>
      </c>
      <c r="E559" s="98" t="s">
        <v>4559</v>
      </c>
      <c r="F559" s="168" t="s">
        <v>4455</v>
      </c>
      <c r="G559" s="168" t="s">
        <v>1374</v>
      </c>
      <c r="H559" s="160"/>
      <c r="I559" s="160"/>
      <c r="J559" s="160"/>
      <c r="K559" s="169" t="s">
        <v>727</v>
      </c>
      <c r="L559" s="170"/>
      <c r="M559" s="170"/>
      <c r="N559" s="189"/>
      <c r="O559" s="189"/>
      <c r="P559" s="180"/>
      <c r="Q559" s="180"/>
      <c r="R559" s="180"/>
      <c r="S559" s="180"/>
      <c r="T559" s="180"/>
      <c r="U559" s="180"/>
      <c r="V559" s="180"/>
      <c r="W559" s="180"/>
      <c r="X559" s="180"/>
      <c r="Y559" s="180"/>
      <c r="Z559" s="180"/>
      <c r="AA559" s="180"/>
      <c r="AB559" s="180"/>
      <c r="AC559" s="180"/>
    </row>
    <row r="560" ht="15.75" customHeight="1">
      <c r="A560" s="67">
        <v>558.0</v>
      </c>
      <c r="B560" s="73" t="s">
        <v>4261</v>
      </c>
      <c r="C560" s="72" t="s">
        <v>4456</v>
      </c>
      <c r="D560" s="73">
        <v>4.0</v>
      </c>
      <c r="E560" s="96" t="s">
        <v>1720</v>
      </c>
      <c r="F560" s="75" t="s">
        <v>968</v>
      </c>
      <c r="G560" s="75" t="s">
        <v>1797</v>
      </c>
      <c r="H560" s="75" t="s">
        <v>4457</v>
      </c>
      <c r="I560" s="75" t="s">
        <v>4458</v>
      </c>
      <c r="K560" s="77" t="s">
        <v>1768</v>
      </c>
      <c r="L560" s="54"/>
      <c r="M560" s="54"/>
      <c r="N560" s="105"/>
      <c r="O560" s="105"/>
      <c r="P560" s="194"/>
      <c r="Q560" s="194"/>
      <c r="R560" s="194"/>
      <c r="S560" s="194"/>
      <c r="T560" s="194"/>
      <c r="U560" s="194"/>
      <c r="V560" s="194"/>
      <c r="W560" s="194"/>
      <c r="X560" s="194"/>
      <c r="Y560" s="194"/>
      <c r="Z560" s="194"/>
      <c r="AA560" s="194"/>
      <c r="AB560" s="194"/>
      <c r="AC560" s="194"/>
    </row>
    <row r="561" ht="15.75" customHeight="1">
      <c r="A561" s="67">
        <v>559.0</v>
      </c>
      <c r="B561" s="73" t="s">
        <v>4261</v>
      </c>
      <c r="C561" s="72" t="s">
        <v>4459</v>
      </c>
      <c r="D561" s="73">
        <v>4.0</v>
      </c>
      <c r="E561" s="96" t="s">
        <v>4563</v>
      </c>
      <c r="F561" s="75" t="s">
        <v>4461</v>
      </c>
      <c r="K561" s="197" t="s">
        <v>464</v>
      </c>
      <c r="L561" s="54"/>
      <c r="M561" s="54"/>
      <c r="N561" s="105"/>
      <c r="O561" s="105"/>
      <c r="P561" s="194"/>
      <c r="Q561" s="180"/>
      <c r="R561" s="180"/>
      <c r="S561" s="180"/>
      <c r="T561" s="180"/>
      <c r="U561" s="180"/>
      <c r="V561" s="180"/>
      <c r="W561" s="180"/>
      <c r="X561" s="180"/>
      <c r="Y561" s="180"/>
      <c r="Z561" s="180"/>
      <c r="AA561" s="180"/>
      <c r="AB561" s="180"/>
      <c r="AC561" s="180"/>
    </row>
    <row r="562" ht="15.75" customHeight="1">
      <c r="A562" s="161">
        <v>560.0</v>
      </c>
      <c r="B562" s="167" t="s">
        <v>4261</v>
      </c>
      <c r="C562" s="160" t="s">
        <v>4462</v>
      </c>
      <c r="D562" s="167">
        <v>106.0</v>
      </c>
      <c r="E562" s="96" t="s">
        <v>4568</v>
      </c>
      <c r="F562" s="168" t="s">
        <v>3250</v>
      </c>
      <c r="G562" s="168" t="s">
        <v>4463</v>
      </c>
      <c r="H562" s="168" t="s">
        <v>4464</v>
      </c>
      <c r="I562" s="168" t="s">
        <v>3360</v>
      </c>
      <c r="J562" s="168" t="s">
        <v>1855</v>
      </c>
      <c r="K562" s="77" t="s">
        <v>480</v>
      </c>
      <c r="L562" s="170"/>
      <c r="M562" s="170"/>
      <c r="N562" s="189"/>
      <c r="O562" s="189"/>
      <c r="P562" s="180"/>
      <c r="Q562" s="180"/>
      <c r="R562" s="180"/>
      <c r="S562" s="180"/>
      <c r="T562" s="180"/>
      <c r="U562" s="180"/>
      <c r="V562" s="180"/>
      <c r="W562" s="180"/>
      <c r="X562" s="180"/>
      <c r="Y562" s="180"/>
      <c r="Z562" s="180"/>
      <c r="AA562" s="180"/>
      <c r="AB562" s="180"/>
      <c r="AC562" s="180"/>
    </row>
    <row r="563" ht="15.75" customHeight="1">
      <c r="A563" s="161">
        <v>561.0</v>
      </c>
      <c r="B563" s="167" t="s">
        <v>4261</v>
      </c>
      <c r="C563" s="160" t="s">
        <v>4465</v>
      </c>
      <c r="D563" s="167">
        <v>81.0</v>
      </c>
      <c r="E563" s="96" t="s">
        <v>4572</v>
      </c>
      <c r="F563" s="168" t="s">
        <v>2657</v>
      </c>
      <c r="G563" s="168" t="s">
        <v>4466</v>
      </c>
      <c r="H563" s="168" t="s">
        <v>3240</v>
      </c>
      <c r="I563" s="168" t="s">
        <v>2637</v>
      </c>
      <c r="J563" s="168" t="s">
        <v>4467</v>
      </c>
      <c r="K563" s="169" t="s">
        <v>384</v>
      </c>
      <c r="L563" s="170"/>
      <c r="M563" s="170"/>
      <c r="N563" s="189"/>
      <c r="O563" s="189"/>
      <c r="P563" s="180"/>
      <c r="Q563" s="180"/>
      <c r="R563" s="180"/>
      <c r="S563" s="180"/>
      <c r="T563" s="180"/>
      <c r="U563" s="180"/>
      <c r="V563" s="180"/>
      <c r="W563" s="180"/>
      <c r="X563" s="180"/>
      <c r="Y563" s="180"/>
      <c r="Z563" s="180"/>
      <c r="AA563" s="180"/>
      <c r="AB563" s="180"/>
      <c r="AC563" s="180"/>
    </row>
    <row r="564" ht="15.75" customHeight="1">
      <c r="A564" s="161">
        <v>562.0</v>
      </c>
      <c r="B564" s="167" t="s">
        <v>4261</v>
      </c>
      <c r="C564" s="160" t="s">
        <v>4468</v>
      </c>
      <c r="D564" s="167">
        <v>20.0</v>
      </c>
      <c r="E564" s="96" t="s">
        <v>4577</v>
      </c>
      <c r="F564" s="168" t="s">
        <v>4470</v>
      </c>
      <c r="G564" s="168" t="s">
        <v>4471</v>
      </c>
      <c r="H564" s="168" t="s">
        <v>3936</v>
      </c>
      <c r="I564" s="168" t="s">
        <v>3166</v>
      </c>
      <c r="J564" s="168" t="s">
        <v>4472</v>
      </c>
      <c r="K564" s="169" t="s">
        <v>50</v>
      </c>
      <c r="L564" s="170"/>
      <c r="M564" s="170"/>
      <c r="N564" s="189"/>
      <c r="O564" s="189"/>
      <c r="P564" s="180"/>
      <c r="Q564" s="180"/>
      <c r="R564" s="180"/>
      <c r="S564" s="180"/>
      <c r="T564" s="180"/>
      <c r="U564" s="180"/>
      <c r="V564" s="180"/>
      <c r="W564" s="180"/>
      <c r="X564" s="180"/>
      <c r="Y564" s="180"/>
      <c r="Z564" s="180"/>
      <c r="AA564" s="180"/>
      <c r="AB564" s="180"/>
      <c r="AC564" s="180"/>
    </row>
    <row r="565" ht="15.75" customHeight="1">
      <c r="A565" s="161">
        <v>563.0</v>
      </c>
      <c r="B565" s="167" t="s">
        <v>4261</v>
      </c>
      <c r="C565" s="160" t="s">
        <v>4473</v>
      </c>
      <c r="D565" s="167">
        <v>523.0</v>
      </c>
      <c r="E565" s="96" t="s">
        <v>4581</v>
      </c>
      <c r="F565" s="168" t="s">
        <v>4474</v>
      </c>
      <c r="G565" s="168" t="s">
        <v>4475</v>
      </c>
      <c r="H565" s="168" t="s">
        <v>4476</v>
      </c>
      <c r="I565" s="168" t="s">
        <v>4477</v>
      </c>
      <c r="J565" s="168" t="s">
        <v>3615</v>
      </c>
      <c r="K565" s="169" t="s">
        <v>7</v>
      </c>
      <c r="L565" s="170"/>
      <c r="M565" s="170"/>
      <c r="N565" s="189"/>
      <c r="O565" s="189"/>
      <c r="P565" s="180"/>
      <c r="Q565" s="180"/>
      <c r="R565" s="180"/>
      <c r="S565" s="180"/>
      <c r="T565" s="180"/>
      <c r="U565" s="180"/>
      <c r="V565" s="180"/>
      <c r="W565" s="180"/>
      <c r="X565" s="180"/>
      <c r="Y565" s="180"/>
      <c r="Z565" s="180"/>
      <c r="AA565" s="180"/>
      <c r="AB565" s="180"/>
      <c r="AC565" s="180"/>
    </row>
    <row r="566" ht="15.75" customHeight="1">
      <c r="A566" s="161">
        <v>564.0</v>
      </c>
      <c r="B566" s="167" t="s">
        <v>4261</v>
      </c>
      <c r="C566" s="160" t="s">
        <v>4478</v>
      </c>
      <c r="D566" s="167">
        <v>21.0</v>
      </c>
      <c r="E566" s="96" t="s">
        <v>4585</v>
      </c>
      <c r="F566" s="168" t="s">
        <v>4358</v>
      </c>
      <c r="G566" s="168" t="s">
        <v>2263</v>
      </c>
      <c r="H566" s="168" t="s">
        <v>4360</v>
      </c>
      <c r="I566" s="168" t="s">
        <v>4359</v>
      </c>
      <c r="J566" s="168" t="s">
        <v>2677</v>
      </c>
      <c r="K566" s="169" t="s">
        <v>269</v>
      </c>
      <c r="L566" s="170"/>
      <c r="M566" s="170"/>
      <c r="N566" s="189"/>
      <c r="O566" s="189"/>
      <c r="P566" s="180"/>
      <c r="Q566" s="180"/>
      <c r="R566" s="180"/>
      <c r="S566" s="180"/>
      <c r="T566" s="180"/>
      <c r="U566" s="180"/>
      <c r="V566" s="180"/>
      <c r="W566" s="180"/>
      <c r="X566" s="180"/>
      <c r="Y566" s="180"/>
      <c r="Z566" s="180"/>
      <c r="AA566" s="180"/>
      <c r="AB566" s="180"/>
      <c r="AC566" s="180"/>
    </row>
    <row r="567" ht="15.75" customHeight="1">
      <c r="A567" s="161">
        <v>565.0</v>
      </c>
      <c r="B567" s="167" t="s">
        <v>4261</v>
      </c>
      <c r="C567" s="160" t="s">
        <v>4480</v>
      </c>
      <c r="D567" s="167">
        <v>32.0</v>
      </c>
      <c r="E567" s="96" t="s">
        <v>4588</v>
      </c>
      <c r="F567" s="168" t="s">
        <v>4482</v>
      </c>
      <c r="G567" s="168" t="s">
        <v>4483</v>
      </c>
      <c r="H567" s="168" t="s">
        <v>4484</v>
      </c>
      <c r="I567" s="168" t="s">
        <v>4485</v>
      </c>
      <c r="J567" s="168" t="s">
        <v>4471</v>
      </c>
      <c r="K567" s="169" t="s">
        <v>50</v>
      </c>
      <c r="L567" s="170"/>
      <c r="M567" s="170"/>
      <c r="N567" s="189"/>
      <c r="O567" s="189"/>
      <c r="P567" s="180"/>
      <c r="Q567" s="180"/>
      <c r="R567" s="180"/>
      <c r="S567" s="180"/>
      <c r="T567" s="180"/>
      <c r="U567" s="180"/>
      <c r="V567" s="180"/>
      <c r="W567" s="180"/>
      <c r="X567" s="180"/>
      <c r="Y567" s="180"/>
      <c r="Z567" s="180"/>
      <c r="AA567" s="180"/>
      <c r="AB567" s="180"/>
      <c r="AC567" s="180"/>
    </row>
    <row r="568" ht="15.75" customHeight="1">
      <c r="A568" s="161">
        <v>566.0</v>
      </c>
      <c r="B568" s="167" t="s">
        <v>4261</v>
      </c>
      <c r="C568" s="160" t="s">
        <v>4486</v>
      </c>
      <c r="D568" s="167">
        <v>71.0</v>
      </c>
      <c r="E568" s="96" t="s">
        <v>4593</v>
      </c>
      <c r="F568" s="168" t="s">
        <v>2608</v>
      </c>
      <c r="G568" s="168" t="s">
        <v>4487</v>
      </c>
      <c r="H568" s="168" t="s">
        <v>3376</v>
      </c>
      <c r="I568" s="168" t="s">
        <v>2375</v>
      </c>
      <c r="J568" s="168" t="s">
        <v>4488</v>
      </c>
      <c r="K568" s="169" t="s">
        <v>727</v>
      </c>
      <c r="L568" s="170"/>
      <c r="M568" s="170"/>
      <c r="N568" s="189"/>
      <c r="O568" s="189"/>
      <c r="P568" s="180"/>
      <c r="Q568" s="180"/>
      <c r="R568" s="180"/>
      <c r="S568" s="180"/>
      <c r="T568" s="180"/>
      <c r="U568" s="180"/>
      <c r="V568" s="180"/>
      <c r="W568" s="180"/>
      <c r="X568" s="180"/>
      <c r="Y568" s="180"/>
      <c r="Z568" s="180"/>
      <c r="AA568" s="180"/>
      <c r="AB568" s="180"/>
      <c r="AC568" s="180"/>
    </row>
    <row r="569" ht="15.75" customHeight="1">
      <c r="A569" s="67">
        <v>567.0</v>
      </c>
      <c r="B569" s="73" t="s">
        <v>4261</v>
      </c>
      <c r="C569" s="72" t="s">
        <v>4489</v>
      </c>
      <c r="D569" s="73">
        <v>73.0</v>
      </c>
      <c r="E569" s="96" t="s">
        <v>4599</v>
      </c>
      <c r="F569" s="75" t="s">
        <v>4451</v>
      </c>
      <c r="G569" s="75" t="s">
        <v>4270</v>
      </c>
      <c r="H569" s="75" t="s">
        <v>4490</v>
      </c>
      <c r="I569" s="75" t="s">
        <v>4151</v>
      </c>
      <c r="J569" s="75" t="s">
        <v>2744</v>
      </c>
      <c r="K569" s="77" t="s">
        <v>384</v>
      </c>
      <c r="L569" s="54"/>
      <c r="M569" s="54"/>
      <c r="N569" s="105"/>
      <c r="O569" s="105"/>
      <c r="P569" s="194"/>
      <c r="Q569" s="180"/>
      <c r="R569" s="180"/>
      <c r="S569" s="180"/>
      <c r="T569" s="180"/>
      <c r="U569" s="180"/>
      <c r="V569" s="180"/>
      <c r="W569" s="180"/>
      <c r="X569" s="180"/>
      <c r="Y569" s="180"/>
      <c r="Z569" s="180"/>
      <c r="AA569" s="180"/>
      <c r="AB569" s="180"/>
      <c r="AC569" s="180"/>
    </row>
    <row r="570" ht="15.75" customHeight="1">
      <c r="A570" s="161">
        <v>568.0</v>
      </c>
      <c r="B570" s="167" t="s">
        <v>4261</v>
      </c>
      <c r="C570" s="160" t="s">
        <v>4491</v>
      </c>
      <c r="D570" s="167">
        <v>181.0</v>
      </c>
      <c r="E570" s="96" t="s">
        <v>4602</v>
      </c>
      <c r="F570" s="168" t="s">
        <v>4492</v>
      </c>
      <c r="G570" s="168" t="s">
        <v>2061</v>
      </c>
      <c r="H570" s="168" t="s">
        <v>4493</v>
      </c>
      <c r="I570" s="168" t="s">
        <v>2605</v>
      </c>
      <c r="J570" s="168" t="s">
        <v>4494</v>
      </c>
      <c r="K570" s="77" t="s">
        <v>7</v>
      </c>
      <c r="L570" s="170"/>
      <c r="M570" s="170"/>
      <c r="N570" s="189"/>
      <c r="O570" s="189"/>
      <c r="P570" s="180"/>
      <c r="Q570" s="180"/>
      <c r="R570" s="180"/>
      <c r="S570" s="180"/>
      <c r="T570" s="180"/>
      <c r="U570" s="180"/>
      <c r="V570" s="180"/>
      <c r="W570" s="180"/>
      <c r="X570" s="180"/>
      <c r="Y570" s="180"/>
      <c r="Z570" s="180"/>
      <c r="AA570" s="180"/>
      <c r="AB570" s="180"/>
      <c r="AC570" s="180"/>
    </row>
    <row r="571" ht="15.75" customHeight="1">
      <c r="A571" s="67">
        <v>569.0</v>
      </c>
      <c r="B571" s="73" t="s">
        <v>4261</v>
      </c>
      <c r="C571" s="72" t="s">
        <v>4495</v>
      </c>
      <c r="D571" s="73">
        <v>6.0</v>
      </c>
      <c r="E571" s="96" t="s">
        <v>4609</v>
      </c>
      <c r="F571" s="75" t="s">
        <v>4497</v>
      </c>
      <c r="G571" s="75" t="s">
        <v>848</v>
      </c>
      <c r="H571" s="75" t="s">
        <v>4498</v>
      </c>
      <c r="I571" s="75" t="s">
        <v>4499</v>
      </c>
      <c r="J571" s="75" t="s">
        <v>4295</v>
      </c>
      <c r="K571" s="77" t="s">
        <v>1485</v>
      </c>
      <c r="L571" s="54"/>
      <c r="M571" s="54"/>
      <c r="N571" s="105"/>
      <c r="O571" s="105"/>
      <c r="P571" s="194"/>
      <c r="Q571" s="180"/>
      <c r="R571" s="180"/>
      <c r="S571" s="180"/>
      <c r="T571" s="180"/>
      <c r="U571" s="180"/>
      <c r="V571" s="180"/>
      <c r="W571" s="180"/>
      <c r="X571" s="180"/>
      <c r="Y571" s="180"/>
      <c r="Z571" s="180"/>
      <c r="AA571" s="180"/>
      <c r="AB571" s="180"/>
      <c r="AC571" s="180"/>
    </row>
    <row r="572" ht="15.75" customHeight="1">
      <c r="A572" s="161">
        <v>570.0</v>
      </c>
      <c r="B572" s="167" t="s">
        <v>4261</v>
      </c>
      <c r="C572" s="160" t="s">
        <v>4500</v>
      </c>
      <c r="D572" s="167">
        <v>57.0</v>
      </c>
      <c r="E572" s="96" t="s">
        <v>4616</v>
      </c>
      <c r="F572" s="168" t="s">
        <v>3579</v>
      </c>
      <c r="G572" s="168" t="s">
        <v>2843</v>
      </c>
      <c r="H572" s="168" t="s">
        <v>4501</v>
      </c>
      <c r="I572" s="168" t="s">
        <v>4502</v>
      </c>
      <c r="J572" s="168" t="s">
        <v>4503</v>
      </c>
      <c r="K572" s="169" t="s">
        <v>1768</v>
      </c>
      <c r="L572" s="170"/>
      <c r="M572" s="170"/>
      <c r="N572" s="189"/>
      <c r="O572" s="189"/>
      <c r="P572" s="180"/>
      <c r="Q572" s="180"/>
      <c r="R572" s="180"/>
      <c r="S572" s="180"/>
      <c r="T572" s="180"/>
      <c r="U572" s="180"/>
      <c r="V572" s="180"/>
      <c r="W572" s="180"/>
      <c r="X572" s="180"/>
      <c r="Y572" s="180"/>
      <c r="Z572" s="180"/>
      <c r="AA572" s="180"/>
      <c r="AB572" s="180"/>
      <c r="AC572" s="180"/>
    </row>
    <row r="573" ht="15.75" customHeight="1">
      <c r="A573" s="161">
        <v>571.0</v>
      </c>
      <c r="B573" s="167" t="s">
        <v>4261</v>
      </c>
      <c r="C573" s="160" t="s">
        <v>4504</v>
      </c>
      <c r="D573" s="167">
        <v>30.0</v>
      </c>
      <c r="E573" s="96" t="s">
        <v>4618</v>
      </c>
      <c r="F573" s="168" t="s">
        <v>1081</v>
      </c>
      <c r="G573" s="168" t="s">
        <v>4505</v>
      </c>
      <c r="H573" s="168" t="s">
        <v>1743</v>
      </c>
      <c r="I573" s="168" t="s">
        <v>1566</v>
      </c>
      <c r="J573" s="168" t="s">
        <v>1565</v>
      </c>
      <c r="K573" s="169" t="s">
        <v>416</v>
      </c>
      <c r="L573" s="170"/>
      <c r="M573" s="170"/>
      <c r="N573" s="189"/>
      <c r="O573" s="189"/>
      <c r="P573" s="180"/>
      <c r="Q573" s="180"/>
      <c r="R573" s="180"/>
      <c r="S573" s="180"/>
      <c r="T573" s="180"/>
      <c r="U573" s="180"/>
      <c r="V573" s="180"/>
      <c r="W573" s="180"/>
      <c r="X573" s="180"/>
      <c r="Y573" s="180"/>
      <c r="Z573" s="180"/>
      <c r="AA573" s="180"/>
      <c r="AB573" s="180"/>
      <c r="AC573" s="180"/>
    </row>
    <row r="574" ht="15.75" customHeight="1">
      <c r="A574" s="161">
        <v>572.0</v>
      </c>
      <c r="B574" s="167" t="s">
        <v>4261</v>
      </c>
      <c r="C574" s="160" t="s">
        <v>4506</v>
      </c>
      <c r="D574" s="167">
        <v>79.0</v>
      </c>
      <c r="E574" s="98" t="s">
        <v>4620</v>
      </c>
      <c r="F574" s="168" t="s">
        <v>4042</v>
      </c>
      <c r="G574" s="168" t="s">
        <v>4041</v>
      </c>
      <c r="H574" s="168" t="s">
        <v>4507</v>
      </c>
      <c r="I574" s="168" t="s">
        <v>4508</v>
      </c>
      <c r="J574" s="168" t="s">
        <v>4509</v>
      </c>
      <c r="K574" s="169" t="s">
        <v>7</v>
      </c>
      <c r="L574" s="170"/>
      <c r="M574" s="170"/>
      <c r="N574" s="189"/>
      <c r="O574" s="189"/>
      <c r="P574" s="180"/>
      <c r="Q574" s="180"/>
      <c r="R574" s="180"/>
      <c r="S574" s="180"/>
      <c r="T574" s="180"/>
      <c r="U574" s="180"/>
      <c r="V574" s="180"/>
      <c r="W574" s="180"/>
      <c r="X574" s="180"/>
      <c r="Y574" s="180"/>
      <c r="Z574" s="180"/>
      <c r="AA574" s="180"/>
      <c r="AB574" s="180"/>
      <c r="AC574" s="180"/>
    </row>
    <row r="575" ht="15.75" customHeight="1">
      <c r="A575" s="161">
        <v>573.0</v>
      </c>
      <c r="B575" s="167" t="s">
        <v>4261</v>
      </c>
      <c r="C575" s="160" t="s">
        <v>4510</v>
      </c>
      <c r="D575" s="167">
        <v>17.0</v>
      </c>
      <c r="E575" s="96" t="s">
        <v>4622</v>
      </c>
      <c r="F575" s="168" t="s">
        <v>2235</v>
      </c>
      <c r="G575" s="168" t="s">
        <v>4512</v>
      </c>
      <c r="H575" s="168" t="s">
        <v>460</v>
      </c>
      <c r="I575" s="168" t="s">
        <v>3913</v>
      </c>
      <c r="J575" s="168" t="s">
        <v>4513</v>
      </c>
      <c r="K575" s="77" t="s">
        <v>7</v>
      </c>
      <c r="L575" s="170"/>
      <c r="M575" s="170"/>
      <c r="N575" s="189"/>
      <c r="O575" s="189"/>
      <c r="P575" s="180"/>
      <c r="Q575" s="180"/>
      <c r="R575" s="180"/>
      <c r="S575" s="180"/>
      <c r="T575" s="180"/>
      <c r="U575" s="180"/>
      <c r="V575" s="180"/>
      <c r="W575" s="180"/>
      <c r="X575" s="180"/>
      <c r="Y575" s="180"/>
      <c r="Z575" s="180"/>
      <c r="AA575" s="180"/>
      <c r="AB575" s="180"/>
      <c r="AC575" s="180"/>
    </row>
    <row r="576" ht="15.75" customHeight="1">
      <c r="A576" s="161">
        <v>574.0</v>
      </c>
      <c r="B576" s="167" t="s">
        <v>4261</v>
      </c>
      <c r="C576" s="160" t="s">
        <v>4514</v>
      </c>
      <c r="D576" s="167">
        <v>34.0</v>
      </c>
      <c r="E576" s="96" t="s">
        <v>4627</v>
      </c>
      <c r="F576" s="168" t="s">
        <v>4516</v>
      </c>
      <c r="G576" s="168" t="s">
        <v>4517</v>
      </c>
      <c r="H576" s="168" t="s">
        <v>4518</v>
      </c>
      <c r="I576" s="168" t="s">
        <v>4041</v>
      </c>
      <c r="J576" s="168" t="s">
        <v>4519</v>
      </c>
      <c r="K576" s="169" t="s">
        <v>727</v>
      </c>
      <c r="L576" s="170"/>
      <c r="M576" s="170"/>
      <c r="N576" s="189"/>
      <c r="O576" s="189"/>
      <c r="P576" s="180"/>
      <c r="Q576" s="180"/>
      <c r="R576" s="180"/>
      <c r="S576" s="180"/>
      <c r="T576" s="180"/>
      <c r="U576" s="180"/>
      <c r="V576" s="180"/>
      <c r="W576" s="180"/>
      <c r="X576" s="180"/>
      <c r="Y576" s="180"/>
      <c r="Z576" s="180"/>
      <c r="AA576" s="180"/>
      <c r="AB576" s="180"/>
      <c r="AC576" s="180"/>
    </row>
    <row r="577" ht="15.75" customHeight="1">
      <c r="A577" s="161">
        <v>575.0</v>
      </c>
      <c r="B577" s="167" t="s">
        <v>4261</v>
      </c>
      <c r="C577" s="160" t="s">
        <v>4520</v>
      </c>
      <c r="D577" s="167">
        <v>50.0</v>
      </c>
      <c r="E577" s="98" t="s">
        <v>4632</v>
      </c>
      <c r="F577" s="168" t="s">
        <v>2243</v>
      </c>
      <c r="G577" s="168" t="s">
        <v>4521</v>
      </c>
      <c r="H577" s="168" t="s">
        <v>4522</v>
      </c>
      <c r="I577" s="168" t="s">
        <v>4523</v>
      </c>
      <c r="J577" s="168" t="s">
        <v>643</v>
      </c>
      <c r="K577" s="77" t="s">
        <v>1955</v>
      </c>
      <c r="L577" s="170"/>
      <c r="M577" s="170"/>
      <c r="N577" s="189"/>
      <c r="O577" s="189"/>
      <c r="P577" s="180"/>
      <c r="Q577" s="180"/>
      <c r="R577" s="180"/>
      <c r="S577" s="180"/>
      <c r="T577" s="180"/>
      <c r="U577" s="180"/>
      <c r="V577" s="180"/>
      <c r="W577" s="180"/>
      <c r="X577" s="180"/>
      <c r="Y577" s="180"/>
      <c r="Z577" s="180"/>
      <c r="AA577" s="180"/>
      <c r="AB577" s="180"/>
      <c r="AC577" s="180"/>
    </row>
    <row r="578" ht="15.75" customHeight="1">
      <c r="A578" s="161">
        <v>576.0</v>
      </c>
      <c r="B578" s="167" t="s">
        <v>4261</v>
      </c>
      <c r="C578" s="160" t="s">
        <v>4524</v>
      </c>
      <c r="D578" s="167">
        <v>7.0</v>
      </c>
      <c r="E578" s="96" t="s">
        <v>4635</v>
      </c>
      <c r="F578" s="168" t="s">
        <v>4526</v>
      </c>
      <c r="G578" s="168" t="s">
        <v>3538</v>
      </c>
      <c r="H578" s="168" t="s">
        <v>4527</v>
      </c>
      <c r="I578" s="168" t="s">
        <v>2054</v>
      </c>
      <c r="J578" s="168" t="s">
        <v>4528</v>
      </c>
      <c r="K578" s="169" t="s">
        <v>7</v>
      </c>
      <c r="L578" s="170"/>
      <c r="M578" s="170"/>
      <c r="N578" s="189"/>
      <c r="O578" s="189"/>
      <c r="P578" s="180"/>
      <c r="Q578" s="180"/>
      <c r="R578" s="180"/>
      <c r="S578" s="180"/>
      <c r="T578" s="180"/>
      <c r="U578" s="180"/>
      <c r="V578" s="180"/>
      <c r="W578" s="180"/>
      <c r="X578" s="180"/>
      <c r="Y578" s="180"/>
      <c r="Z578" s="180"/>
      <c r="AA578" s="180"/>
      <c r="AB578" s="180"/>
      <c r="AC578" s="180"/>
    </row>
    <row r="579" ht="15.75" customHeight="1">
      <c r="A579" s="67">
        <v>577.0</v>
      </c>
      <c r="B579" s="73" t="s">
        <v>4261</v>
      </c>
      <c r="C579" s="72" t="s">
        <v>4529</v>
      </c>
      <c r="D579" s="73">
        <v>7.0</v>
      </c>
      <c r="E579" s="96" t="s">
        <v>4643</v>
      </c>
      <c r="F579" s="75" t="s">
        <v>4531</v>
      </c>
      <c r="G579" s="75" t="s">
        <v>4532</v>
      </c>
      <c r="H579" s="75" t="s">
        <v>4533</v>
      </c>
      <c r="I579" s="75" t="s">
        <v>4534</v>
      </c>
      <c r="J579" s="75" t="s">
        <v>4535</v>
      </c>
      <c r="K579" s="77" t="s">
        <v>896</v>
      </c>
      <c r="L579" s="54"/>
      <c r="M579" s="54"/>
      <c r="N579" s="105"/>
      <c r="O579" s="105"/>
      <c r="P579" s="180"/>
      <c r="Q579" s="180"/>
      <c r="R579" s="180"/>
      <c r="S579" s="180"/>
      <c r="T579" s="180"/>
      <c r="U579" s="180"/>
      <c r="V579" s="180"/>
      <c r="W579" s="180"/>
      <c r="X579" s="180"/>
      <c r="Y579" s="180"/>
      <c r="Z579" s="180"/>
      <c r="AA579" s="180"/>
      <c r="AB579" s="180"/>
      <c r="AC579" s="180"/>
    </row>
    <row r="580" ht="15.75" customHeight="1">
      <c r="A580" s="161">
        <v>578.0</v>
      </c>
      <c r="B580" s="167" t="s">
        <v>4261</v>
      </c>
      <c r="C580" s="160" t="s">
        <v>4536</v>
      </c>
      <c r="D580" s="167">
        <v>4.0</v>
      </c>
      <c r="E580" s="98" t="s">
        <v>4648</v>
      </c>
      <c r="F580" s="168" t="s">
        <v>4538</v>
      </c>
      <c r="G580" s="168" t="s">
        <v>3556</v>
      </c>
      <c r="H580" s="168" t="s">
        <v>668</v>
      </c>
      <c r="I580" s="160"/>
      <c r="J580" s="160"/>
      <c r="K580" s="169" t="s">
        <v>1768</v>
      </c>
      <c r="L580" s="170"/>
      <c r="M580" s="170"/>
      <c r="N580" s="189"/>
      <c r="O580" s="189"/>
      <c r="P580" s="180"/>
      <c r="Q580" s="180"/>
      <c r="R580" s="180"/>
      <c r="S580" s="180"/>
      <c r="T580" s="180"/>
      <c r="U580" s="180"/>
      <c r="V580" s="180"/>
      <c r="W580" s="180"/>
      <c r="X580" s="180"/>
      <c r="Y580" s="180"/>
      <c r="Z580" s="180"/>
      <c r="AA580" s="180"/>
      <c r="AB580" s="180"/>
      <c r="AC580" s="180"/>
    </row>
    <row r="581" ht="15.75" customHeight="1">
      <c r="A581" s="67">
        <v>579.0</v>
      </c>
      <c r="B581" s="73" t="s">
        <v>4261</v>
      </c>
      <c r="C581" s="72" t="s">
        <v>4539</v>
      </c>
      <c r="D581" s="73">
        <v>36.0</v>
      </c>
      <c r="E581" s="96" t="s">
        <v>4654</v>
      </c>
      <c r="F581" s="75" t="s">
        <v>4541</v>
      </c>
      <c r="G581" s="75" t="s">
        <v>4542</v>
      </c>
      <c r="H581" s="75" t="s">
        <v>2358</v>
      </c>
      <c r="I581" s="75" t="s">
        <v>4434</v>
      </c>
      <c r="J581" s="75" t="s">
        <v>4543</v>
      </c>
      <c r="K581" s="77" t="s">
        <v>1485</v>
      </c>
      <c r="L581" s="54"/>
      <c r="M581" s="54"/>
      <c r="N581" s="105"/>
      <c r="O581" s="105"/>
      <c r="P581" s="180"/>
      <c r="Q581" s="180"/>
      <c r="R581" s="180"/>
      <c r="S581" s="180"/>
      <c r="T581" s="180"/>
      <c r="U581" s="180"/>
      <c r="V581" s="180"/>
      <c r="W581" s="180"/>
      <c r="X581" s="180"/>
      <c r="Y581" s="180"/>
      <c r="Z581" s="180"/>
      <c r="AA581" s="180"/>
      <c r="AB581" s="180"/>
      <c r="AC581" s="180"/>
    </row>
    <row r="582" ht="15.75" customHeight="1">
      <c r="A582" s="67">
        <v>580.0</v>
      </c>
      <c r="B582" s="73" t="s">
        <v>4261</v>
      </c>
      <c r="C582" s="72" t="s">
        <v>4544</v>
      </c>
      <c r="D582" s="73">
        <v>50.0</v>
      </c>
      <c r="E582" s="96" t="s">
        <v>4658</v>
      </c>
      <c r="F582" s="75" t="s">
        <v>4546</v>
      </c>
      <c r="G582" s="75" t="s">
        <v>3242</v>
      </c>
      <c r="H582" s="75" t="s">
        <v>2321</v>
      </c>
      <c r="I582" s="75" t="s">
        <v>4547</v>
      </c>
      <c r="J582" s="75" t="s">
        <v>3875</v>
      </c>
      <c r="K582" s="77" t="s">
        <v>727</v>
      </c>
      <c r="L582" s="54"/>
      <c r="M582" s="54"/>
      <c r="N582" s="105"/>
      <c r="O582" s="105"/>
      <c r="P582" s="180"/>
      <c r="Q582" s="180"/>
      <c r="R582" s="180"/>
      <c r="S582" s="180"/>
      <c r="T582" s="180"/>
      <c r="U582" s="180"/>
      <c r="V582" s="180"/>
      <c r="W582" s="180"/>
      <c r="X582" s="180"/>
      <c r="Y582" s="180"/>
      <c r="Z582" s="180"/>
      <c r="AA582" s="180"/>
      <c r="AB582" s="180"/>
      <c r="AC582" s="180"/>
    </row>
    <row r="583" ht="15.75" customHeight="1">
      <c r="A583" s="161">
        <v>581.0</v>
      </c>
      <c r="B583" s="167" t="s">
        <v>4261</v>
      </c>
      <c r="C583" s="160" t="s">
        <v>4548</v>
      </c>
      <c r="D583" s="167">
        <v>23.0</v>
      </c>
      <c r="E583" s="96" t="s">
        <v>819</v>
      </c>
      <c r="F583" s="168" t="s">
        <v>4549</v>
      </c>
      <c r="G583" s="168" t="s">
        <v>2009</v>
      </c>
      <c r="H583" s="168" t="s">
        <v>460</v>
      </c>
      <c r="I583" s="168" t="s">
        <v>2008</v>
      </c>
      <c r="J583" s="168" t="s">
        <v>457</v>
      </c>
      <c r="K583" s="169" t="s">
        <v>684</v>
      </c>
      <c r="L583" s="170"/>
      <c r="M583" s="170"/>
      <c r="N583" s="189"/>
      <c r="O583" s="189"/>
      <c r="P583" s="180"/>
      <c r="Q583" s="180"/>
      <c r="R583" s="180"/>
      <c r="S583" s="180"/>
      <c r="T583" s="180"/>
      <c r="U583" s="180"/>
      <c r="V583" s="180"/>
      <c r="W583" s="180"/>
      <c r="X583" s="180"/>
      <c r="Y583" s="180"/>
      <c r="Z583" s="180"/>
      <c r="AA583" s="180"/>
      <c r="AB583" s="180"/>
      <c r="AC583" s="180"/>
    </row>
    <row r="584" ht="15.75" customHeight="1">
      <c r="A584" s="161">
        <v>582.0</v>
      </c>
      <c r="B584" s="167" t="s">
        <v>4261</v>
      </c>
      <c r="C584" s="160" t="s">
        <v>4550</v>
      </c>
      <c r="D584" s="167">
        <v>89.0</v>
      </c>
      <c r="E584" s="96" t="s">
        <v>4667</v>
      </c>
      <c r="F584" s="168" t="s">
        <v>2342</v>
      </c>
      <c r="G584" s="168" t="s">
        <v>4513</v>
      </c>
      <c r="H584" s="168" t="s">
        <v>4552</v>
      </c>
      <c r="I584" s="168" t="s">
        <v>4512</v>
      </c>
      <c r="J584" s="168" t="s">
        <v>4553</v>
      </c>
      <c r="K584" s="77" t="s">
        <v>7</v>
      </c>
      <c r="L584" s="170"/>
      <c r="M584" s="170"/>
      <c r="N584" s="189"/>
      <c r="O584" s="189"/>
      <c r="P584" s="180"/>
      <c r="Q584" s="180"/>
      <c r="R584" s="180"/>
      <c r="S584" s="180"/>
      <c r="T584" s="180"/>
      <c r="U584" s="180"/>
      <c r="V584" s="180"/>
      <c r="W584" s="180"/>
      <c r="X584" s="180"/>
      <c r="Y584" s="180"/>
      <c r="Z584" s="180"/>
      <c r="AA584" s="180"/>
      <c r="AB584" s="180"/>
      <c r="AC584" s="180"/>
    </row>
    <row r="585" ht="15.75" customHeight="1">
      <c r="A585" s="161">
        <v>583.0</v>
      </c>
      <c r="B585" s="167" t="s">
        <v>4261</v>
      </c>
      <c r="C585" s="160" t="s">
        <v>4554</v>
      </c>
      <c r="D585" s="167">
        <v>14.0</v>
      </c>
      <c r="E585" s="96" t="s">
        <v>4669</v>
      </c>
      <c r="F585" s="168" t="s">
        <v>4556</v>
      </c>
      <c r="G585" s="168" t="s">
        <v>2816</v>
      </c>
      <c r="H585" s="168" t="s">
        <v>2629</v>
      </c>
      <c r="I585" s="168" t="s">
        <v>2630</v>
      </c>
      <c r="J585" s="168" t="s">
        <v>4015</v>
      </c>
      <c r="K585" s="169" t="s">
        <v>50</v>
      </c>
      <c r="L585" s="170"/>
      <c r="M585" s="170"/>
      <c r="N585" s="189"/>
      <c r="O585" s="189"/>
      <c r="P585" s="180"/>
      <c r="Q585" s="180"/>
      <c r="R585" s="180"/>
      <c r="S585" s="180"/>
      <c r="T585" s="180"/>
      <c r="U585" s="180"/>
      <c r="V585" s="180"/>
      <c r="W585" s="180"/>
      <c r="X585" s="180"/>
      <c r="Y585" s="180"/>
      <c r="Z585" s="180"/>
      <c r="AA585" s="180"/>
      <c r="AB585" s="180"/>
      <c r="AC585" s="180"/>
    </row>
    <row r="586" ht="15.75" customHeight="1">
      <c r="A586" s="161">
        <v>584.0</v>
      </c>
      <c r="B586" s="167" t="s">
        <v>4261</v>
      </c>
      <c r="C586" s="160" t="s">
        <v>4557</v>
      </c>
      <c r="D586" s="167">
        <v>87.0</v>
      </c>
      <c r="E586" s="96" t="s">
        <v>4672</v>
      </c>
      <c r="F586" s="168" t="s">
        <v>789</v>
      </c>
      <c r="G586" s="168" t="s">
        <v>312</v>
      </c>
      <c r="H586" s="168" t="s">
        <v>792</v>
      </c>
      <c r="I586" s="168" t="s">
        <v>782</v>
      </c>
      <c r="J586" s="168" t="s">
        <v>793</v>
      </c>
      <c r="K586" s="77" t="s">
        <v>316</v>
      </c>
      <c r="L586" s="170"/>
      <c r="M586" s="170"/>
      <c r="N586" s="189"/>
      <c r="O586" s="189"/>
      <c r="P586" s="180"/>
      <c r="Q586" s="180"/>
      <c r="R586" s="180"/>
      <c r="S586" s="180"/>
      <c r="T586" s="180"/>
      <c r="U586" s="180"/>
      <c r="V586" s="180"/>
      <c r="W586" s="180"/>
      <c r="X586" s="180"/>
      <c r="Y586" s="180"/>
      <c r="Z586" s="180"/>
      <c r="AA586" s="180"/>
      <c r="AB586" s="180"/>
      <c r="AC586" s="180"/>
    </row>
    <row r="587" ht="15.75" customHeight="1">
      <c r="A587" s="67">
        <v>585.0</v>
      </c>
      <c r="B587" s="73" t="s">
        <v>4261</v>
      </c>
      <c r="C587" s="72" t="s">
        <v>4558</v>
      </c>
      <c r="D587" s="73">
        <v>2.0</v>
      </c>
      <c r="E587" s="96" t="s">
        <v>4677</v>
      </c>
      <c r="F587" s="75" t="s">
        <v>4560</v>
      </c>
      <c r="G587" s="75" t="s">
        <v>4561</v>
      </c>
      <c r="K587" s="77" t="s">
        <v>1485</v>
      </c>
      <c r="L587" s="54"/>
      <c r="M587" s="54"/>
      <c r="N587" s="105"/>
      <c r="O587" s="105"/>
      <c r="P587" s="180"/>
      <c r="Q587" s="180"/>
      <c r="R587" s="180"/>
      <c r="S587" s="180"/>
      <c r="T587" s="180"/>
      <c r="U587" s="180"/>
      <c r="V587" s="180"/>
      <c r="W587" s="180"/>
      <c r="X587" s="180"/>
      <c r="Y587" s="180"/>
      <c r="Z587" s="180"/>
      <c r="AA587" s="180"/>
      <c r="AB587" s="180"/>
      <c r="AC587" s="180"/>
    </row>
    <row r="588" ht="15.75" customHeight="1">
      <c r="A588" s="161">
        <v>586.0</v>
      </c>
      <c r="B588" s="167" t="s">
        <v>4261</v>
      </c>
      <c r="C588" s="160" t="s">
        <v>4504</v>
      </c>
      <c r="D588" s="167">
        <v>17.0</v>
      </c>
      <c r="E588" s="96" t="s">
        <v>4681</v>
      </c>
      <c r="F588" s="168" t="s">
        <v>1081</v>
      </c>
      <c r="G588" s="168" t="s">
        <v>4505</v>
      </c>
      <c r="H588" s="168" t="s">
        <v>1743</v>
      </c>
      <c r="I588" s="168" t="s">
        <v>1566</v>
      </c>
      <c r="J588" s="168" t="s">
        <v>1565</v>
      </c>
      <c r="K588" s="77" t="s">
        <v>416</v>
      </c>
      <c r="L588" s="170"/>
      <c r="M588" s="170"/>
      <c r="N588" s="189"/>
      <c r="O588" s="189"/>
      <c r="P588" s="180"/>
      <c r="Q588" s="180"/>
      <c r="R588" s="180"/>
      <c r="S588" s="180"/>
      <c r="T588" s="180"/>
      <c r="U588" s="180"/>
      <c r="V588" s="180"/>
      <c r="W588" s="180"/>
      <c r="X588" s="180"/>
      <c r="Y588" s="180"/>
      <c r="Z588" s="180"/>
      <c r="AA588" s="180"/>
      <c r="AB588" s="180"/>
      <c r="AC588" s="180"/>
    </row>
    <row r="589" ht="15.75" customHeight="1">
      <c r="A589" s="161">
        <v>587.0</v>
      </c>
      <c r="B589" s="167" t="s">
        <v>4261</v>
      </c>
      <c r="C589" s="160" t="s">
        <v>4562</v>
      </c>
      <c r="D589" s="167">
        <v>15.0</v>
      </c>
      <c r="E589" s="96" t="s">
        <v>1748</v>
      </c>
      <c r="F589" s="168" t="s">
        <v>4564</v>
      </c>
      <c r="G589" s="168" t="s">
        <v>1855</v>
      </c>
      <c r="H589" s="168" t="s">
        <v>4565</v>
      </c>
      <c r="I589" s="168" t="s">
        <v>4566</v>
      </c>
      <c r="J589" s="168" t="s">
        <v>4396</v>
      </c>
      <c r="K589" s="77" t="s">
        <v>684</v>
      </c>
      <c r="L589" s="170"/>
      <c r="M589" s="170"/>
      <c r="N589" s="189"/>
      <c r="O589" s="189"/>
      <c r="P589" s="180"/>
      <c r="Q589" s="180"/>
      <c r="R589" s="180"/>
      <c r="S589" s="180"/>
      <c r="T589" s="180"/>
      <c r="U589" s="180"/>
      <c r="V589" s="180"/>
      <c r="W589" s="180"/>
      <c r="X589" s="180"/>
      <c r="Y589" s="180"/>
      <c r="Z589" s="180"/>
      <c r="AA589" s="180"/>
      <c r="AB589" s="180"/>
      <c r="AC589" s="180"/>
    </row>
    <row r="590" ht="15.75" customHeight="1">
      <c r="A590" s="161">
        <v>588.0</v>
      </c>
      <c r="B590" s="167" t="s">
        <v>4261</v>
      </c>
      <c r="C590" s="160" t="s">
        <v>4567</v>
      </c>
      <c r="D590" s="167">
        <v>27.0</v>
      </c>
      <c r="E590" s="96" t="s">
        <v>4691</v>
      </c>
      <c r="F590" s="168" t="s">
        <v>3585</v>
      </c>
      <c r="G590" s="168" t="s">
        <v>4446</v>
      </c>
      <c r="H590" s="168" t="s">
        <v>4569</v>
      </c>
      <c r="I590" s="168" t="s">
        <v>2861</v>
      </c>
      <c r="J590" s="168" t="s">
        <v>2053</v>
      </c>
      <c r="K590" s="169" t="s">
        <v>7</v>
      </c>
      <c r="L590" s="170"/>
      <c r="M590" s="170"/>
      <c r="N590" s="189"/>
      <c r="O590" s="189"/>
      <c r="P590" s="180"/>
      <c r="Q590" s="180"/>
      <c r="R590" s="180"/>
      <c r="S590" s="180"/>
      <c r="T590" s="180"/>
      <c r="U590" s="180"/>
      <c r="V590" s="180"/>
      <c r="W590" s="180"/>
      <c r="X590" s="180"/>
      <c r="Y590" s="180"/>
      <c r="Z590" s="180"/>
      <c r="AA590" s="180"/>
      <c r="AB590" s="180"/>
      <c r="AC590" s="180"/>
    </row>
    <row r="591" ht="15.75" customHeight="1">
      <c r="A591" s="67">
        <v>589.0</v>
      </c>
      <c r="B591" s="73" t="s">
        <v>4261</v>
      </c>
      <c r="C591" s="72" t="s">
        <v>4570</v>
      </c>
      <c r="D591" s="73">
        <v>72.0</v>
      </c>
      <c r="E591" s="96" t="s">
        <v>4693</v>
      </c>
      <c r="F591" s="75" t="s">
        <v>4290</v>
      </c>
      <c r="G591" s="75" t="s">
        <v>3189</v>
      </c>
      <c r="H591" s="75" t="s">
        <v>4292</v>
      </c>
      <c r="I591" s="75" t="s">
        <v>3001</v>
      </c>
      <c r="J591" s="75" t="s">
        <v>2051</v>
      </c>
      <c r="K591" s="77" t="s">
        <v>384</v>
      </c>
      <c r="L591" s="54"/>
      <c r="M591" s="54"/>
      <c r="N591" s="105"/>
      <c r="O591" s="105"/>
      <c r="P591" s="180"/>
      <c r="Q591" s="180"/>
      <c r="R591" s="180"/>
      <c r="S591" s="180"/>
      <c r="T591" s="180"/>
      <c r="U591" s="180"/>
      <c r="V591" s="180"/>
      <c r="W591" s="180"/>
      <c r="X591" s="180"/>
      <c r="Y591" s="180"/>
      <c r="Z591" s="180"/>
      <c r="AA591" s="180"/>
      <c r="AB591" s="180"/>
      <c r="AC591" s="180"/>
    </row>
    <row r="592" ht="15.75" customHeight="1">
      <c r="A592" s="161">
        <v>590.0</v>
      </c>
      <c r="B592" s="167" t="s">
        <v>4261</v>
      </c>
      <c r="C592" s="160" t="s">
        <v>4571</v>
      </c>
      <c r="D592" s="167">
        <v>55.0</v>
      </c>
      <c r="E592" s="96" t="s">
        <v>4702</v>
      </c>
      <c r="F592" s="168" t="s">
        <v>4573</v>
      </c>
      <c r="G592" s="168" t="s">
        <v>4574</v>
      </c>
      <c r="H592" s="168" t="s">
        <v>2001</v>
      </c>
      <c r="I592" s="168" t="s">
        <v>2853</v>
      </c>
      <c r="J592" s="168" t="s">
        <v>4575</v>
      </c>
      <c r="K592" s="169" t="s">
        <v>269</v>
      </c>
      <c r="L592" s="170"/>
      <c r="M592" s="170"/>
      <c r="N592" s="189"/>
      <c r="O592" s="189"/>
      <c r="P592" s="180"/>
      <c r="Q592" s="180"/>
      <c r="R592" s="180"/>
      <c r="S592" s="180"/>
      <c r="T592" s="180"/>
      <c r="U592" s="180"/>
      <c r="V592" s="180"/>
      <c r="W592" s="180"/>
      <c r="X592" s="180"/>
      <c r="Y592" s="180"/>
      <c r="Z592" s="180"/>
      <c r="AA592" s="180"/>
      <c r="AB592" s="180"/>
      <c r="AC592" s="180"/>
    </row>
    <row r="593" ht="15.75" customHeight="1">
      <c r="A593" s="161">
        <v>591.0</v>
      </c>
      <c r="B593" s="167" t="s">
        <v>4261</v>
      </c>
      <c r="C593" s="160" t="s">
        <v>4576</v>
      </c>
      <c r="D593" s="167">
        <v>2.0</v>
      </c>
      <c r="E593" s="96" t="s">
        <v>4704</v>
      </c>
      <c r="F593" s="168" t="s">
        <v>4578</v>
      </c>
      <c r="G593" s="168" t="s">
        <v>4579</v>
      </c>
      <c r="H593" s="160"/>
      <c r="I593" s="160"/>
      <c r="J593" s="160"/>
      <c r="K593" s="169" t="s">
        <v>50</v>
      </c>
      <c r="L593" s="170"/>
      <c r="M593" s="170"/>
      <c r="N593" s="189"/>
      <c r="O593" s="189"/>
      <c r="P593" s="180"/>
      <c r="Q593" s="180"/>
      <c r="R593" s="180"/>
      <c r="S593" s="180"/>
      <c r="T593" s="180"/>
      <c r="U593" s="180"/>
      <c r="V593" s="180"/>
      <c r="W593" s="180"/>
      <c r="X593" s="180"/>
      <c r="Y593" s="180"/>
      <c r="Z593" s="180"/>
      <c r="AA593" s="180"/>
      <c r="AB593" s="180"/>
      <c r="AC593" s="180"/>
    </row>
    <row r="594" ht="15.75" customHeight="1">
      <c r="A594" s="161">
        <v>592.0</v>
      </c>
      <c r="B594" s="167" t="s">
        <v>4261</v>
      </c>
      <c r="C594" s="160" t="s">
        <v>4580</v>
      </c>
      <c r="D594" s="167">
        <v>3.0</v>
      </c>
      <c r="E594" s="98" t="s">
        <v>4709</v>
      </c>
      <c r="F594" s="168" t="s">
        <v>4582</v>
      </c>
      <c r="G594" s="168" t="s">
        <v>904</v>
      </c>
      <c r="H594" s="168" t="s">
        <v>4583</v>
      </c>
      <c r="I594" s="160"/>
      <c r="J594" s="160"/>
      <c r="K594" s="169" t="s">
        <v>269</v>
      </c>
      <c r="L594" s="170"/>
      <c r="M594" s="170"/>
      <c r="N594" s="189"/>
      <c r="O594" s="189"/>
      <c r="P594" s="180"/>
      <c r="Q594" s="180"/>
      <c r="R594" s="180"/>
      <c r="S594" s="180"/>
      <c r="T594" s="180"/>
      <c r="U594" s="180"/>
      <c r="V594" s="180"/>
      <c r="W594" s="180"/>
      <c r="X594" s="180"/>
      <c r="Y594" s="180"/>
      <c r="Z594" s="180"/>
      <c r="AA594" s="180"/>
      <c r="AB594" s="180"/>
      <c r="AC594" s="180"/>
    </row>
    <row r="595" ht="15.75" customHeight="1">
      <c r="A595" s="161">
        <v>593.0</v>
      </c>
      <c r="B595" s="167" t="s">
        <v>4261</v>
      </c>
      <c r="C595" s="160" t="s">
        <v>4584</v>
      </c>
      <c r="D595" s="167">
        <v>17.0</v>
      </c>
      <c r="E595" s="96" t="s">
        <v>4717</v>
      </c>
      <c r="F595" s="168" t="s">
        <v>2863</v>
      </c>
      <c r="G595" s="168" t="s">
        <v>2455</v>
      </c>
      <c r="H595" s="168" t="s">
        <v>2774</v>
      </c>
      <c r="I595" s="168" t="s">
        <v>4546</v>
      </c>
      <c r="J595" s="168" t="s">
        <v>4586</v>
      </c>
      <c r="K595" s="169" t="s">
        <v>7</v>
      </c>
      <c r="L595" s="170"/>
      <c r="M595" s="170"/>
      <c r="N595" s="189"/>
      <c r="O595" s="189"/>
      <c r="P595" s="180"/>
      <c r="Q595" s="180"/>
      <c r="R595" s="180"/>
      <c r="S595" s="180"/>
      <c r="T595" s="180"/>
      <c r="U595" s="180"/>
      <c r="V595" s="180"/>
      <c r="W595" s="180"/>
      <c r="X595" s="180"/>
      <c r="Y595" s="180"/>
      <c r="Z595" s="180"/>
      <c r="AA595" s="180"/>
      <c r="AB595" s="180"/>
      <c r="AC595" s="180"/>
    </row>
    <row r="596" ht="15.75" customHeight="1">
      <c r="A596" s="161">
        <v>594.0</v>
      </c>
      <c r="B596" s="167" t="s">
        <v>4261</v>
      </c>
      <c r="C596" s="160" t="s">
        <v>4587</v>
      </c>
      <c r="D596" s="167">
        <v>51.0</v>
      </c>
      <c r="E596" s="96" t="s">
        <v>4722</v>
      </c>
      <c r="F596" s="168" t="s">
        <v>4589</v>
      </c>
      <c r="G596" s="168" t="s">
        <v>2269</v>
      </c>
      <c r="H596" s="168" t="s">
        <v>4590</v>
      </c>
      <c r="I596" s="168" t="s">
        <v>4591</v>
      </c>
      <c r="J596" s="168" t="s">
        <v>2286</v>
      </c>
      <c r="K596" s="169" t="s">
        <v>1485</v>
      </c>
      <c r="L596" s="170"/>
      <c r="M596" s="170"/>
      <c r="N596" s="189"/>
      <c r="O596" s="189"/>
      <c r="P596" s="180"/>
      <c r="Q596" s="180"/>
      <c r="R596" s="180"/>
      <c r="S596" s="180"/>
      <c r="T596" s="180"/>
      <c r="U596" s="180"/>
      <c r="V596" s="180"/>
      <c r="W596" s="180"/>
      <c r="X596" s="180"/>
      <c r="Y596" s="180"/>
      <c r="Z596" s="180"/>
      <c r="AA596" s="180"/>
      <c r="AB596" s="180"/>
      <c r="AC596" s="180"/>
    </row>
    <row r="597" ht="15.75" customHeight="1">
      <c r="A597" s="161">
        <v>595.0</v>
      </c>
      <c r="B597" s="167" t="s">
        <v>4261</v>
      </c>
      <c r="C597" s="160" t="s">
        <v>4592</v>
      </c>
      <c r="D597" s="167">
        <v>24.0</v>
      </c>
      <c r="E597" s="96" t="s">
        <v>4726</v>
      </c>
      <c r="F597" s="168" t="s">
        <v>4594</v>
      </c>
      <c r="G597" s="168" t="s">
        <v>4595</v>
      </c>
      <c r="H597" s="168" t="s">
        <v>3492</v>
      </c>
      <c r="I597" s="168" t="s">
        <v>4596</v>
      </c>
      <c r="J597" s="168" t="s">
        <v>4597</v>
      </c>
      <c r="K597" s="169" t="s">
        <v>1485</v>
      </c>
      <c r="L597" s="170"/>
      <c r="M597" s="170"/>
      <c r="N597" s="189"/>
      <c r="O597" s="189"/>
      <c r="P597" s="180"/>
      <c r="Q597" s="180"/>
      <c r="R597" s="180"/>
      <c r="S597" s="180"/>
      <c r="T597" s="180"/>
      <c r="U597" s="180"/>
      <c r="V597" s="180"/>
      <c r="W597" s="180"/>
      <c r="X597" s="180"/>
      <c r="Y597" s="180"/>
      <c r="Z597" s="180"/>
      <c r="AA597" s="180"/>
      <c r="AB597" s="180"/>
      <c r="AC597" s="180"/>
    </row>
    <row r="598" ht="15.75" customHeight="1">
      <c r="A598" s="161">
        <v>596.0</v>
      </c>
      <c r="B598" s="167" t="s">
        <v>4261</v>
      </c>
      <c r="C598" s="160" t="s">
        <v>4598</v>
      </c>
      <c r="D598" s="167">
        <v>11.0</v>
      </c>
      <c r="E598" s="96" t="s">
        <v>4730</v>
      </c>
      <c r="F598" s="168" t="s">
        <v>4349</v>
      </c>
      <c r="G598" s="168" t="s">
        <v>2210</v>
      </c>
      <c r="H598" s="168" t="s">
        <v>4600</v>
      </c>
      <c r="I598" s="168" t="s">
        <v>4352</v>
      </c>
      <c r="J598" s="168" t="s">
        <v>1433</v>
      </c>
      <c r="K598" s="169" t="s">
        <v>7</v>
      </c>
      <c r="L598" s="170"/>
      <c r="M598" s="170"/>
      <c r="N598" s="189"/>
      <c r="O598" s="189"/>
      <c r="P598" s="180"/>
      <c r="Q598" s="180"/>
      <c r="R598" s="180"/>
      <c r="S598" s="180"/>
      <c r="T598" s="180"/>
      <c r="U598" s="180"/>
      <c r="V598" s="180"/>
      <c r="W598" s="180"/>
      <c r="X598" s="180"/>
      <c r="Y598" s="180"/>
      <c r="Z598" s="180"/>
      <c r="AA598" s="180"/>
      <c r="AB598" s="180"/>
      <c r="AC598" s="180"/>
    </row>
    <row r="599" ht="15.75" customHeight="1">
      <c r="A599" s="161">
        <v>597.0</v>
      </c>
      <c r="B599" s="167" t="s">
        <v>4261</v>
      </c>
      <c r="C599" s="160" t="s">
        <v>4601</v>
      </c>
      <c r="D599" s="167">
        <v>8.0</v>
      </c>
      <c r="E599" s="96" t="s">
        <v>4734</v>
      </c>
      <c r="F599" s="168" t="s">
        <v>4603</v>
      </c>
      <c r="G599" s="168" t="s">
        <v>4604</v>
      </c>
      <c r="H599" s="168" t="s">
        <v>4605</v>
      </c>
      <c r="I599" s="168" t="s">
        <v>4606</v>
      </c>
      <c r="J599" s="168" t="s">
        <v>4607</v>
      </c>
      <c r="K599" s="169" t="s">
        <v>727</v>
      </c>
      <c r="L599" s="170"/>
      <c r="M599" s="170"/>
      <c r="N599" s="189"/>
      <c r="O599" s="189"/>
      <c r="P599" s="180"/>
      <c r="Q599" s="180"/>
      <c r="R599" s="180"/>
      <c r="S599" s="180"/>
      <c r="T599" s="180"/>
      <c r="U599" s="180"/>
      <c r="V599" s="180"/>
      <c r="W599" s="180"/>
      <c r="X599" s="180"/>
      <c r="Y599" s="180"/>
      <c r="Z599" s="180"/>
      <c r="AA599" s="180"/>
      <c r="AB599" s="180"/>
      <c r="AC599" s="180"/>
    </row>
    <row r="600" ht="15.75" customHeight="1">
      <c r="A600" s="161">
        <v>598.0</v>
      </c>
      <c r="B600" s="167" t="s">
        <v>4261</v>
      </c>
      <c r="C600" s="160" t="s">
        <v>4608</v>
      </c>
      <c r="D600" s="167">
        <v>9.0</v>
      </c>
      <c r="E600" s="96" t="s">
        <v>4744</v>
      </c>
      <c r="F600" s="168" t="s">
        <v>4610</v>
      </c>
      <c r="G600" s="168" t="s">
        <v>4611</v>
      </c>
      <c r="H600" s="168" t="s">
        <v>4538</v>
      </c>
      <c r="I600" s="168" t="s">
        <v>4612</v>
      </c>
      <c r="J600" s="168" t="s">
        <v>4613</v>
      </c>
      <c r="K600" s="169" t="s">
        <v>7</v>
      </c>
      <c r="L600" s="170"/>
      <c r="M600" s="170"/>
      <c r="N600" s="189"/>
      <c r="O600" s="189"/>
      <c r="P600" s="180"/>
      <c r="Q600" s="180"/>
      <c r="R600" s="180"/>
      <c r="S600" s="180"/>
      <c r="T600" s="180"/>
      <c r="U600" s="180"/>
      <c r="V600" s="180"/>
      <c r="W600" s="180"/>
      <c r="X600" s="180"/>
      <c r="Y600" s="180"/>
      <c r="Z600" s="180"/>
      <c r="AA600" s="180"/>
      <c r="AB600" s="180"/>
      <c r="AC600" s="180"/>
    </row>
    <row r="601" ht="15.75" customHeight="1">
      <c r="A601" s="161">
        <v>599.0</v>
      </c>
      <c r="B601" s="167" t="s">
        <v>4261</v>
      </c>
      <c r="C601" s="160" t="s">
        <v>4614</v>
      </c>
      <c r="D601" s="167">
        <v>17.0</v>
      </c>
      <c r="E601" s="96" t="s">
        <v>4746</v>
      </c>
      <c r="F601" s="168" t="s">
        <v>4273</v>
      </c>
      <c r="G601" s="168" t="s">
        <v>2037</v>
      </c>
      <c r="H601" s="168" t="s">
        <v>1679</v>
      </c>
      <c r="I601" s="168" t="s">
        <v>4615</v>
      </c>
      <c r="J601" s="168" t="s">
        <v>3284</v>
      </c>
      <c r="K601" s="169" t="s">
        <v>1768</v>
      </c>
      <c r="L601" s="170"/>
      <c r="M601" s="170"/>
      <c r="N601" s="189"/>
      <c r="O601" s="189"/>
      <c r="P601" s="180"/>
      <c r="Q601" s="180"/>
      <c r="R601" s="180"/>
      <c r="S601" s="180"/>
      <c r="T601" s="180"/>
      <c r="U601" s="180"/>
      <c r="V601" s="180"/>
      <c r="W601" s="180"/>
      <c r="X601" s="180"/>
      <c r="Y601" s="180"/>
      <c r="Z601" s="180"/>
      <c r="AA601" s="180"/>
      <c r="AB601" s="180"/>
      <c r="AC601" s="180"/>
    </row>
    <row r="602" ht="15.75" customHeight="1">
      <c r="A602" s="161">
        <v>600.0</v>
      </c>
      <c r="B602" s="167" t="s">
        <v>4261</v>
      </c>
      <c r="C602" s="160" t="s">
        <v>990</v>
      </c>
      <c r="D602" s="167">
        <v>3.0</v>
      </c>
      <c r="E602" s="96" t="s">
        <v>4750</v>
      </c>
      <c r="F602" s="168" t="s">
        <v>789</v>
      </c>
      <c r="G602" s="168" t="s">
        <v>793</v>
      </c>
      <c r="H602" s="168" t="s">
        <v>792</v>
      </c>
      <c r="I602" s="160"/>
      <c r="J602" s="160"/>
      <c r="K602" s="77" t="s">
        <v>316</v>
      </c>
      <c r="L602" s="170"/>
      <c r="M602" s="170"/>
      <c r="N602" s="189"/>
      <c r="O602" s="189"/>
      <c r="P602" s="180"/>
      <c r="Q602" s="180"/>
      <c r="R602" s="180"/>
      <c r="S602" s="180"/>
      <c r="T602" s="180"/>
      <c r="U602" s="180"/>
      <c r="V602" s="180"/>
      <c r="W602" s="180"/>
      <c r="X602" s="180"/>
      <c r="Y602" s="180"/>
      <c r="Z602" s="180"/>
      <c r="AA602" s="180"/>
      <c r="AB602" s="180"/>
      <c r="AC602" s="180"/>
    </row>
    <row r="603" ht="15.75" customHeight="1">
      <c r="A603" s="161">
        <v>601.0</v>
      </c>
      <c r="B603" s="167" t="s">
        <v>4261</v>
      </c>
      <c r="C603" s="160" t="s">
        <v>4617</v>
      </c>
      <c r="D603" s="167">
        <v>10.0</v>
      </c>
      <c r="E603" s="96" t="s">
        <v>4753</v>
      </c>
      <c r="F603" s="168" t="s">
        <v>3372</v>
      </c>
      <c r="G603" s="168" t="s">
        <v>4493</v>
      </c>
      <c r="H603" s="168" t="s">
        <v>3893</v>
      </c>
      <c r="I603" s="168" t="s">
        <v>4323</v>
      </c>
      <c r="J603" s="168" t="s">
        <v>3894</v>
      </c>
      <c r="K603" s="169" t="s">
        <v>7</v>
      </c>
      <c r="L603" s="170"/>
      <c r="M603" s="170"/>
      <c r="N603" s="189"/>
      <c r="O603" s="189"/>
      <c r="P603" s="180"/>
      <c r="Q603" s="180"/>
      <c r="R603" s="180"/>
      <c r="S603" s="180"/>
      <c r="T603" s="180"/>
      <c r="U603" s="180"/>
      <c r="V603" s="180"/>
      <c r="W603" s="180"/>
      <c r="X603" s="180"/>
      <c r="Y603" s="180"/>
      <c r="Z603" s="180"/>
      <c r="AA603" s="180"/>
      <c r="AB603" s="180"/>
      <c r="AC603" s="180"/>
    </row>
    <row r="604" ht="15.75" customHeight="1">
      <c r="A604" s="67">
        <v>602.0</v>
      </c>
      <c r="B604" s="73" t="s">
        <v>4261</v>
      </c>
      <c r="C604" s="72" t="s">
        <v>4619</v>
      </c>
      <c r="D604" s="73">
        <v>58.0</v>
      </c>
      <c r="E604" s="96" t="s">
        <v>4758</v>
      </c>
      <c r="F604" s="75" t="s">
        <v>4407</v>
      </c>
      <c r="G604" s="75" t="s">
        <v>3875</v>
      </c>
      <c r="H604" s="75" t="s">
        <v>762</v>
      </c>
      <c r="I604" s="75" t="s">
        <v>4546</v>
      </c>
      <c r="J604" s="75" t="s">
        <v>1244</v>
      </c>
      <c r="K604" s="77" t="s">
        <v>684</v>
      </c>
      <c r="L604" s="54"/>
      <c r="M604" s="54"/>
      <c r="N604" s="105"/>
      <c r="O604" s="105"/>
      <c r="P604" s="180"/>
      <c r="Q604" s="180"/>
      <c r="R604" s="180"/>
      <c r="S604" s="180"/>
      <c r="T604" s="180"/>
      <c r="U604" s="180"/>
      <c r="V604" s="180"/>
      <c r="W604" s="180"/>
      <c r="X604" s="180"/>
      <c r="Y604" s="180"/>
      <c r="Z604" s="180"/>
      <c r="AA604" s="180"/>
      <c r="AB604" s="180"/>
      <c r="AC604" s="180"/>
    </row>
    <row r="605" ht="15.75" customHeight="1">
      <c r="A605" s="161">
        <v>603.0</v>
      </c>
      <c r="B605" s="167" t="s">
        <v>4261</v>
      </c>
      <c r="C605" s="160" t="s">
        <v>4621</v>
      </c>
      <c r="D605" s="167">
        <v>20.0</v>
      </c>
      <c r="E605" s="96" t="s">
        <v>4763</v>
      </c>
      <c r="F605" s="168" t="s">
        <v>3589</v>
      </c>
      <c r="G605" s="168" t="s">
        <v>3592</v>
      </c>
      <c r="H605" s="168" t="s">
        <v>4623</v>
      </c>
      <c r="I605" s="168" t="s">
        <v>4624</v>
      </c>
      <c r="J605" s="168" t="s">
        <v>1157</v>
      </c>
      <c r="K605" s="77" t="s">
        <v>684</v>
      </c>
      <c r="L605" s="170"/>
      <c r="M605" s="170"/>
      <c r="N605" s="189"/>
      <c r="O605" s="189"/>
      <c r="P605" s="180"/>
      <c r="Q605" s="180"/>
      <c r="R605" s="180"/>
      <c r="S605" s="180"/>
      <c r="T605" s="180"/>
      <c r="U605" s="180"/>
      <c r="V605" s="180"/>
      <c r="W605" s="180"/>
      <c r="X605" s="180"/>
      <c r="Y605" s="180"/>
      <c r="Z605" s="180"/>
      <c r="AA605" s="180"/>
      <c r="AB605" s="180"/>
      <c r="AC605" s="180"/>
    </row>
    <row r="606" ht="15.75" customHeight="1">
      <c r="A606" s="161">
        <v>604.0</v>
      </c>
      <c r="B606" s="167" t="s">
        <v>4261</v>
      </c>
      <c r="C606" s="160" t="s">
        <v>4625</v>
      </c>
      <c r="D606" s="167">
        <v>58.0</v>
      </c>
      <c r="E606" s="96" t="s">
        <v>4766</v>
      </c>
      <c r="F606" s="168" t="s">
        <v>4546</v>
      </c>
      <c r="G606" s="168" t="s">
        <v>3004</v>
      </c>
      <c r="H606" s="168" t="s">
        <v>2776</v>
      </c>
      <c r="I606" s="168" t="s">
        <v>2321</v>
      </c>
      <c r="J606" s="168" t="s">
        <v>2322</v>
      </c>
      <c r="K606" s="169" t="s">
        <v>384</v>
      </c>
      <c r="L606" s="170"/>
      <c r="M606" s="170"/>
      <c r="N606" s="189"/>
      <c r="O606" s="189"/>
      <c r="P606" s="180"/>
      <c r="Q606" s="180"/>
      <c r="R606" s="180"/>
      <c r="S606" s="180"/>
      <c r="T606" s="180"/>
      <c r="U606" s="180"/>
      <c r="V606" s="180"/>
      <c r="W606" s="180"/>
      <c r="X606" s="180"/>
      <c r="Y606" s="180"/>
      <c r="Z606" s="180"/>
      <c r="AA606" s="180"/>
      <c r="AB606" s="180"/>
      <c r="AC606" s="180"/>
    </row>
    <row r="607" ht="15.75" customHeight="1">
      <c r="A607" s="161">
        <v>605.0</v>
      </c>
      <c r="B607" s="167" t="s">
        <v>4261</v>
      </c>
      <c r="C607" s="160" t="s">
        <v>4626</v>
      </c>
      <c r="D607" s="167">
        <v>32.0</v>
      </c>
      <c r="E607" s="96" t="s">
        <v>4769</v>
      </c>
      <c r="F607" s="168" t="s">
        <v>4546</v>
      </c>
      <c r="G607" s="168" t="s">
        <v>4628</v>
      </c>
      <c r="H607" s="168" t="s">
        <v>3212</v>
      </c>
      <c r="I607" s="168" t="s">
        <v>4452</v>
      </c>
      <c r="J607" s="168" t="s">
        <v>3585</v>
      </c>
      <c r="K607" s="169" t="s">
        <v>7</v>
      </c>
      <c r="L607" s="170"/>
      <c r="M607" s="170"/>
      <c r="N607" s="189"/>
      <c r="O607" s="189"/>
      <c r="P607" s="180"/>
      <c r="Q607" s="180"/>
      <c r="R607" s="180"/>
      <c r="S607" s="180"/>
      <c r="T607" s="180"/>
      <c r="U607" s="180"/>
      <c r="V607" s="180"/>
      <c r="W607" s="180"/>
      <c r="X607" s="180"/>
      <c r="Y607" s="180"/>
      <c r="Z607" s="180"/>
      <c r="AA607" s="180"/>
      <c r="AB607" s="180"/>
      <c r="AC607" s="180"/>
    </row>
    <row r="608" ht="15.75" customHeight="1">
      <c r="A608" s="161">
        <v>606.0</v>
      </c>
      <c r="B608" s="167" t="s">
        <v>4261</v>
      </c>
      <c r="C608" s="160" t="s">
        <v>4629</v>
      </c>
      <c r="D608" s="167">
        <v>11.0</v>
      </c>
      <c r="E608" s="96" t="s">
        <v>4775</v>
      </c>
      <c r="F608" s="168" t="s">
        <v>1215</v>
      </c>
      <c r="G608" s="168" t="s">
        <v>4305</v>
      </c>
      <c r="H608" s="168" t="s">
        <v>2683</v>
      </c>
      <c r="I608" s="168" t="s">
        <v>3250</v>
      </c>
      <c r="J608" s="168" t="s">
        <v>4630</v>
      </c>
      <c r="K608" s="77" t="s">
        <v>285</v>
      </c>
      <c r="L608" s="170"/>
      <c r="M608" s="170"/>
      <c r="N608" s="189"/>
      <c r="O608" s="189"/>
      <c r="P608" s="180"/>
      <c r="Q608" s="180"/>
      <c r="R608" s="180"/>
      <c r="S608" s="180"/>
      <c r="T608" s="180"/>
      <c r="U608" s="180"/>
      <c r="V608" s="180"/>
      <c r="W608" s="180"/>
      <c r="X608" s="180"/>
      <c r="Y608" s="180"/>
      <c r="Z608" s="180"/>
      <c r="AA608" s="180"/>
      <c r="AB608" s="180"/>
      <c r="AC608" s="180"/>
    </row>
    <row r="609" ht="15.75" customHeight="1">
      <c r="A609" s="67">
        <v>607.0</v>
      </c>
      <c r="B609" s="73" t="s">
        <v>4261</v>
      </c>
      <c r="C609" s="72" t="s">
        <v>4631</v>
      </c>
      <c r="D609" s="73">
        <v>105.0</v>
      </c>
      <c r="E609" s="98" t="s">
        <v>4781</v>
      </c>
      <c r="F609" s="75" t="s">
        <v>4323</v>
      </c>
      <c r="G609" s="75" t="s">
        <v>3503</v>
      </c>
      <c r="H609" s="75" t="s">
        <v>3869</v>
      </c>
      <c r="I609" s="75" t="s">
        <v>2635</v>
      </c>
      <c r="J609" s="75" t="s">
        <v>4633</v>
      </c>
      <c r="K609" s="77" t="s">
        <v>1768</v>
      </c>
      <c r="L609" s="54"/>
      <c r="M609" s="54"/>
      <c r="N609" s="105"/>
      <c r="O609" s="105"/>
      <c r="P609" s="180"/>
      <c r="Q609" s="180"/>
      <c r="R609" s="180"/>
      <c r="S609" s="180"/>
      <c r="T609" s="180"/>
      <c r="U609" s="180"/>
      <c r="V609" s="180"/>
      <c r="W609" s="180"/>
      <c r="X609" s="180"/>
      <c r="Y609" s="180"/>
      <c r="Z609" s="180"/>
      <c r="AA609" s="180"/>
      <c r="AB609" s="180"/>
      <c r="AC609" s="180"/>
    </row>
    <row r="610" ht="15.75" customHeight="1">
      <c r="A610" s="161">
        <v>608.0</v>
      </c>
      <c r="B610" s="167" t="s">
        <v>4261</v>
      </c>
      <c r="C610" s="160" t="s">
        <v>4634</v>
      </c>
      <c r="D610" s="167">
        <v>12.0</v>
      </c>
      <c r="E610" s="96" t="s">
        <v>4790</v>
      </c>
      <c r="F610" s="168" t="s">
        <v>4636</v>
      </c>
      <c r="G610" s="168" t="s">
        <v>3591</v>
      </c>
      <c r="H610" s="168" t="s">
        <v>4637</v>
      </c>
      <c r="I610" s="168" t="s">
        <v>4638</v>
      </c>
      <c r="J610" s="168" t="s">
        <v>714</v>
      </c>
      <c r="K610" s="169" t="s">
        <v>5304</v>
      </c>
      <c r="L610" s="170"/>
      <c r="M610" s="170"/>
      <c r="N610" s="189"/>
      <c r="O610" s="189"/>
      <c r="P610" s="180"/>
      <c r="Q610" s="180"/>
      <c r="R610" s="180"/>
      <c r="S610" s="180"/>
      <c r="T610" s="180"/>
      <c r="U610" s="180"/>
      <c r="V610" s="180"/>
      <c r="W610" s="180"/>
      <c r="X610" s="180"/>
      <c r="Y610" s="180"/>
      <c r="Z610" s="180"/>
      <c r="AA610" s="180"/>
      <c r="AB610" s="180"/>
      <c r="AC610" s="180"/>
    </row>
    <row r="611" ht="15.75" customHeight="1">
      <c r="A611" s="161">
        <v>609.0</v>
      </c>
      <c r="B611" s="167" t="s">
        <v>4261</v>
      </c>
      <c r="C611" s="160" t="s">
        <v>4639</v>
      </c>
      <c r="D611" s="167">
        <v>35.0</v>
      </c>
      <c r="E611" s="96" t="s">
        <v>4792</v>
      </c>
      <c r="F611" s="168" t="s">
        <v>2853</v>
      </c>
      <c r="G611" s="168" t="s">
        <v>4575</v>
      </c>
      <c r="H611" s="168" t="s">
        <v>2855</v>
      </c>
      <c r="I611" s="168" t="s">
        <v>4640</v>
      </c>
      <c r="J611" s="168" t="s">
        <v>4641</v>
      </c>
      <c r="K611" s="169" t="s">
        <v>269</v>
      </c>
      <c r="L611" s="170"/>
      <c r="M611" s="170"/>
      <c r="N611" s="189"/>
      <c r="O611" s="189"/>
      <c r="P611" s="180"/>
      <c r="Q611" s="180"/>
      <c r="R611" s="180"/>
      <c r="S611" s="180"/>
      <c r="T611" s="180"/>
      <c r="U611" s="180"/>
      <c r="V611" s="180"/>
      <c r="W611" s="180"/>
      <c r="X611" s="180"/>
      <c r="Y611" s="180"/>
      <c r="Z611" s="180"/>
      <c r="AA611" s="180"/>
      <c r="AB611" s="180"/>
      <c r="AC611" s="180"/>
    </row>
    <row r="612" ht="15.75" customHeight="1">
      <c r="A612" s="161">
        <v>610.0</v>
      </c>
      <c r="B612" s="167" t="s">
        <v>4261</v>
      </c>
      <c r="C612" s="160" t="s">
        <v>4642</v>
      </c>
      <c r="D612" s="167">
        <v>8.0</v>
      </c>
      <c r="E612" s="96" t="s">
        <v>4794</v>
      </c>
      <c r="F612" s="168" t="s">
        <v>1036</v>
      </c>
      <c r="G612" s="168" t="s">
        <v>4644</v>
      </c>
      <c r="H612" s="168" t="s">
        <v>942</v>
      </c>
      <c r="I612" s="168" t="s">
        <v>4645</v>
      </c>
      <c r="J612" s="168" t="s">
        <v>4646</v>
      </c>
      <c r="K612" s="77" t="s">
        <v>7</v>
      </c>
      <c r="L612" s="170"/>
      <c r="M612" s="170"/>
      <c r="N612" s="189"/>
      <c r="O612" s="189"/>
      <c r="P612" s="180"/>
      <c r="Q612" s="180"/>
      <c r="R612" s="180"/>
      <c r="S612" s="180"/>
      <c r="T612" s="180"/>
      <c r="U612" s="180"/>
      <c r="V612" s="180"/>
      <c r="W612" s="180"/>
      <c r="X612" s="180"/>
      <c r="Y612" s="180"/>
      <c r="Z612" s="180"/>
      <c r="AA612" s="180"/>
      <c r="AB612" s="180"/>
      <c r="AC612" s="180"/>
    </row>
    <row r="613" ht="15.75" customHeight="1">
      <c r="A613" s="67">
        <v>611.0</v>
      </c>
      <c r="B613" s="73" t="s">
        <v>4261</v>
      </c>
      <c r="C613" s="72" t="s">
        <v>4647</v>
      </c>
      <c r="D613" s="73">
        <v>3.0</v>
      </c>
      <c r="E613" s="96" t="s">
        <v>4796</v>
      </c>
      <c r="F613" s="75" t="s">
        <v>4649</v>
      </c>
      <c r="G613" s="75" t="s">
        <v>4650</v>
      </c>
      <c r="H613" s="75" t="s">
        <v>4651</v>
      </c>
      <c r="K613" s="77" t="s">
        <v>7</v>
      </c>
      <c r="L613" s="54"/>
      <c r="M613" s="54"/>
      <c r="N613" s="105"/>
      <c r="O613" s="105"/>
      <c r="P613" s="180"/>
      <c r="Q613" s="180"/>
      <c r="R613" s="180"/>
      <c r="S613" s="180"/>
      <c r="T613" s="180"/>
      <c r="U613" s="180"/>
      <c r="V613" s="180"/>
      <c r="W613" s="180"/>
      <c r="X613" s="180"/>
      <c r="Y613" s="180"/>
      <c r="Z613" s="180"/>
      <c r="AA613" s="180"/>
      <c r="AB613" s="180"/>
      <c r="AC613" s="180"/>
    </row>
    <row r="614" ht="15.75" customHeight="1">
      <c r="A614" s="161">
        <v>612.0</v>
      </c>
      <c r="B614" s="167" t="s">
        <v>4261</v>
      </c>
      <c r="C614" s="160" t="s">
        <v>4652</v>
      </c>
      <c r="D614" s="167">
        <v>93.0</v>
      </c>
      <c r="E614" s="98" t="s">
        <v>4799</v>
      </c>
      <c r="F614" s="168" t="s">
        <v>3839</v>
      </c>
      <c r="G614" s="168" t="s">
        <v>3979</v>
      </c>
      <c r="H614" s="168" t="s">
        <v>3603</v>
      </c>
      <c r="I614" s="168" t="s">
        <v>4636</v>
      </c>
      <c r="J614" s="168" t="s">
        <v>2269</v>
      </c>
      <c r="K614" s="169" t="s">
        <v>480</v>
      </c>
      <c r="L614" s="170"/>
      <c r="M614" s="170"/>
      <c r="N614" s="189"/>
      <c r="O614" s="189"/>
      <c r="P614" s="180"/>
      <c r="Q614" s="180"/>
      <c r="R614" s="180"/>
      <c r="S614" s="180"/>
      <c r="T614" s="180"/>
      <c r="U614" s="180"/>
      <c r="V614" s="180"/>
      <c r="W614" s="180"/>
      <c r="X614" s="180"/>
      <c r="Y614" s="180"/>
      <c r="Z614" s="180"/>
      <c r="AA614" s="180"/>
      <c r="AB614" s="180"/>
      <c r="AC614" s="180"/>
    </row>
    <row r="615" ht="15.75" customHeight="1">
      <c r="A615" s="161">
        <v>613.0</v>
      </c>
      <c r="B615" s="167" t="s">
        <v>4261</v>
      </c>
      <c r="C615" s="160" t="s">
        <v>4653</v>
      </c>
      <c r="D615" s="167">
        <v>49.0</v>
      </c>
      <c r="E615" s="96" t="s">
        <v>1956</v>
      </c>
      <c r="F615" s="168" t="s">
        <v>4655</v>
      </c>
      <c r="G615" s="168" t="s">
        <v>2866</v>
      </c>
      <c r="H615" s="168" t="s">
        <v>4656</v>
      </c>
      <c r="I615" s="168" t="s">
        <v>2815</v>
      </c>
      <c r="J615" s="168" t="s">
        <v>2398</v>
      </c>
      <c r="K615" s="169" t="s">
        <v>50</v>
      </c>
      <c r="L615" s="170"/>
      <c r="M615" s="170"/>
      <c r="N615" s="189"/>
      <c r="O615" s="189"/>
      <c r="P615" s="180"/>
      <c r="Q615" s="180"/>
      <c r="R615" s="180"/>
      <c r="S615" s="180"/>
      <c r="T615" s="180"/>
      <c r="U615" s="180"/>
      <c r="V615" s="180"/>
      <c r="W615" s="180"/>
      <c r="X615" s="180"/>
      <c r="Y615" s="180"/>
      <c r="Z615" s="180"/>
      <c r="AA615" s="180"/>
      <c r="AB615" s="180"/>
      <c r="AC615" s="180"/>
    </row>
    <row r="616" ht="15.75" customHeight="1">
      <c r="A616" s="161">
        <v>614.0</v>
      </c>
      <c r="B616" s="167" t="s">
        <v>4261</v>
      </c>
      <c r="C616" s="160" t="s">
        <v>4657</v>
      </c>
      <c r="D616" s="167">
        <v>4.0</v>
      </c>
      <c r="E616" s="96" t="s">
        <v>4815</v>
      </c>
      <c r="F616" s="168" t="s">
        <v>4659</v>
      </c>
      <c r="G616" s="168" t="s">
        <v>4660</v>
      </c>
      <c r="H616" s="168" t="s">
        <v>2683</v>
      </c>
      <c r="I616" s="168" t="s">
        <v>4661</v>
      </c>
      <c r="J616" s="160"/>
      <c r="K616" s="169" t="s">
        <v>1485</v>
      </c>
      <c r="L616" s="170"/>
      <c r="M616" s="170"/>
      <c r="N616" s="189"/>
      <c r="O616" s="189"/>
      <c r="P616" s="180"/>
      <c r="Q616" s="180"/>
      <c r="R616" s="180"/>
      <c r="S616" s="180"/>
      <c r="T616" s="180"/>
      <c r="U616" s="180"/>
      <c r="V616" s="180"/>
      <c r="W616" s="180"/>
      <c r="X616" s="180"/>
      <c r="Y616" s="180"/>
      <c r="Z616" s="180"/>
      <c r="AA616" s="180"/>
      <c r="AB616" s="180"/>
      <c r="AC616" s="180"/>
    </row>
    <row r="617" ht="15.75" customHeight="1">
      <c r="A617" s="161">
        <v>615.0</v>
      </c>
      <c r="B617" s="167" t="s">
        <v>4261</v>
      </c>
      <c r="C617" s="160" t="s">
        <v>4662</v>
      </c>
      <c r="D617" s="167">
        <v>28.0</v>
      </c>
      <c r="E617" s="96" t="s">
        <v>4822</v>
      </c>
      <c r="F617" s="168" t="s">
        <v>1762</v>
      </c>
      <c r="G617" s="168" t="s">
        <v>2331</v>
      </c>
      <c r="H617" s="168" t="s">
        <v>3185</v>
      </c>
      <c r="I617" s="168" t="s">
        <v>4636</v>
      </c>
      <c r="J617" s="168" t="s">
        <v>3590</v>
      </c>
      <c r="K617" s="169" t="s">
        <v>1768</v>
      </c>
      <c r="L617" s="170"/>
      <c r="M617" s="170"/>
      <c r="N617" s="189"/>
      <c r="O617" s="189"/>
      <c r="P617" s="180"/>
      <c r="Q617" s="180"/>
      <c r="R617" s="180"/>
      <c r="S617" s="180"/>
      <c r="T617" s="180"/>
      <c r="U617" s="180"/>
      <c r="V617" s="180"/>
      <c r="W617" s="180"/>
      <c r="X617" s="180"/>
      <c r="Y617" s="180"/>
      <c r="Z617" s="180"/>
      <c r="AA617" s="180"/>
      <c r="AB617" s="180"/>
      <c r="AC617" s="180"/>
    </row>
    <row r="618" ht="15.75" customHeight="1">
      <c r="A618" s="161">
        <v>616.0</v>
      </c>
      <c r="B618" s="167" t="s">
        <v>4261</v>
      </c>
      <c r="C618" s="160" t="s">
        <v>4663</v>
      </c>
      <c r="D618" s="167">
        <v>11.0</v>
      </c>
      <c r="E618" s="96" t="s">
        <v>4824</v>
      </c>
      <c r="F618" s="168" t="s">
        <v>4664</v>
      </c>
      <c r="G618" s="168" t="s">
        <v>4665</v>
      </c>
      <c r="H618" s="168" t="s">
        <v>1493</v>
      </c>
      <c r="I618" s="168" t="s">
        <v>1492</v>
      </c>
      <c r="J618" s="168" t="s">
        <v>640</v>
      </c>
      <c r="K618" s="169" t="s">
        <v>269</v>
      </c>
      <c r="L618" s="170"/>
      <c r="M618" s="170"/>
      <c r="N618" s="189"/>
      <c r="O618" s="189"/>
      <c r="P618" s="180"/>
      <c r="Q618" s="180"/>
      <c r="R618" s="180"/>
      <c r="S618" s="180"/>
      <c r="T618" s="180"/>
      <c r="U618" s="180"/>
      <c r="V618" s="180"/>
      <c r="W618" s="180"/>
      <c r="X618" s="180"/>
      <c r="Y618" s="180"/>
      <c r="Z618" s="180"/>
      <c r="AA618" s="180"/>
      <c r="AB618" s="180"/>
      <c r="AC618" s="180"/>
    </row>
    <row r="619" ht="15.75" customHeight="1">
      <c r="A619" s="161">
        <v>617.0</v>
      </c>
      <c r="B619" s="167" t="s">
        <v>4261</v>
      </c>
      <c r="C619" s="160" t="s">
        <v>4666</v>
      </c>
      <c r="D619" s="167">
        <v>16.0</v>
      </c>
      <c r="E619" s="96" t="s">
        <v>4826</v>
      </c>
      <c r="F619" s="168" t="s">
        <v>3498</v>
      </c>
      <c r="G619" s="168" t="s">
        <v>2718</v>
      </c>
      <c r="H619" s="168" t="s">
        <v>2309</v>
      </c>
      <c r="I619" s="168" t="s">
        <v>4615</v>
      </c>
      <c r="J619" s="168" t="s">
        <v>3290</v>
      </c>
      <c r="K619" s="77" t="s">
        <v>1955</v>
      </c>
      <c r="L619" s="170"/>
      <c r="M619" s="170"/>
      <c r="N619" s="189"/>
      <c r="O619" s="189"/>
      <c r="P619" s="180"/>
      <c r="Q619" s="180"/>
      <c r="R619" s="180"/>
      <c r="S619" s="180"/>
      <c r="T619" s="180"/>
      <c r="U619" s="180"/>
      <c r="V619" s="180"/>
      <c r="W619" s="180"/>
      <c r="X619" s="180"/>
      <c r="Y619" s="180"/>
      <c r="Z619" s="180"/>
      <c r="AA619" s="180"/>
      <c r="AB619" s="180"/>
      <c r="AC619" s="180"/>
    </row>
    <row r="620" ht="15.75" customHeight="1">
      <c r="A620" s="161">
        <v>618.0</v>
      </c>
      <c r="B620" s="167" t="s">
        <v>4261</v>
      </c>
      <c r="C620" s="160" t="s">
        <v>4668</v>
      </c>
      <c r="D620" s="167">
        <v>3.0</v>
      </c>
      <c r="E620" s="96" t="s">
        <v>4830</v>
      </c>
      <c r="F620" s="168" t="s">
        <v>871</v>
      </c>
      <c r="G620" s="168" t="s">
        <v>487</v>
      </c>
      <c r="H620" s="168" t="s">
        <v>4670</v>
      </c>
      <c r="I620" s="160"/>
      <c r="J620" s="160"/>
      <c r="K620" s="169" t="s">
        <v>7</v>
      </c>
      <c r="L620" s="170"/>
      <c r="M620" s="170"/>
      <c r="N620" s="189"/>
      <c r="O620" s="189"/>
      <c r="P620" s="180"/>
      <c r="Q620" s="180"/>
      <c r="R620" s="180"/>
      <c r="S620" s="180"/>
      <c r="T620" s="180"/>
      <c r="U620" s="180"/>
      <c r="V620" s="180"/>
      <c r="W620" s="180"/>
      <c r="X620" s="180"/>
      <c r="Y620" s="180"/>
      <c r="Z620" s="180"/>
      <c r="AA620" s="180"/>
      <c r="AB620" s="180"/>
      <c r="AC620" s="180"/>
    </row>
    <row r="621" ht="15.75" customHeight="1">
      <c r="A621" s="161">
        <v>619.0</v>
      </c>
      <c r="B621" s="167" t="s">
        <v>4261</v>
      </c>
      <c r="C621" s="160" t="s">
        <v>4671</v>
      </c>
      <c r="D621" s="167">
        <v>7.0</v>
      </c>
      <c r="E621" s="96" t="s">
        <v>4832</v>
      </c>
      <c r="F621" s="168" t="s">
        <v>4673</v>
      </c>
      <c r="G621" s="168" t="s">
        <v>1337</v>
      </c>
      <c r="H621" s="168" t="s">
        <v>1980</v>
      </c>
      <c r="I621" s="168" t="s">
        <v>4674</v>
      </c>
      <c r="J621" s="168" t="s">
        <v>445</v>
      </c>
      <c r="K621" s="169" t="s">
        <v>269</v>
      </c>
      <c r="L621" s="170"/>
      <c r="M621" s="170"/>
      <c r="N621" s="189"/>
      <c r="O621" s="189"/>
      <c r="P621" s="180"/>
      <c r="Q621" s="180"/>
      <c r="R621" s="180"/>
      <c r="S621" s="180"/>
      <c r="T621" s="180"/>
      <c r="U621" s="180"/>
      <c r="V621" s="180"/>
      <c r="W621" s="180"/>
      <c r="X621" s="180"/>
      <c r="Y621" s="180"/>
      <c r="Z621" s="180"/>
      <c r="AA621" s="180"/>
      <c r="AB621" s="180"/>
      <c r="AC621" s="180"/>
    </row>
    <row r="622" ht="15.75" customHeight="1">
      <c r="A622" s="161">
        <v>620.0</v>
      </c>
      <c r="B622" s="167" t="s">
        <v>4261</v>
      </c>
      <c r="C622" s="160" t="s">
        <v>4675</v>
      </c>
      <c r="D622" s="167">
        <v>48.0</v>
      </c>
      <c r="E622" s="96" t="s">
        <v>4834</v>
      </c>
      <c r="F622" s="168" t="s">
        <v>4311</v>
      </c>
      <c r="G622" s="168" t="s">
        <v>1713</v>
      </c>
      <c r="H622" s="168" t="s">
        <v>488</v>
      </c>
      <c r="I622" s="168" t="s">
        <v>1359</v>
      </c>
      <c r="J622" s="168" t="s">
        <v>1036</v>
      </c>
      <c r="K622" s="77" t="s">
        <v>1199</v>
      </c>
      <c r="L622" s="170"/>
      <c r="M622" s="170"/>
      <c r="N622" s="189"/>
      <c r="O622" s="189"/>
      <c r="P622" s="180"/>
      <c r="Q622" s="180"/>
      <c r="R622" s="180"/>
      <c r="S622" s="180"/>
      <c r="T622" s="180"/>
      <c r="U622" s="180"/>
      <c r="V622" s="180"/>
      <c r="W622" s="180"/>
      <c r="X622" s="180"/>
      <c r="Y622" s="180"/>
      <c r="Z622" s="180"/>
      <c r="AA622" s="180"/>
      <c r="AB622" s="180"/>
      <c r="AC622" s="180"/>
    </row>
    <row r="623" ht="15.75" customHeight="1">
      <c r="A623" s="161">
        <v>621.0</v>
      </c>
      <c r="B623" s="167" t="s">
        <v>4261</v>
      </c>
      <c r="C623" s="160" t="s">
        <v>4676</v>
      </c>
      <c r="D623" s="167">
        <v>3.0</v>
      </c>
      <c r="E623" s="96" t="s">
        <v>4836</v>
      </c>
      <c r="F623" s="168" t="s">
        <v>4678</v>
      </c>
      <c r="G623" s="168" t="s">
        <v>4679</v>
      </c>
      <c r="H623" s="160"/>
      <c r="I623" s="160"/>
      <c r="J623" s="160"/>
      <c r="K623" s="169" t="s">
        <v>7</v>
      </c>
      <c r="L623" s="170"/>
      <c r="M623" s="170"/>
      <c r="N623" s="189"/>
      <c r="O623" s="189"/>
      <c r="P623" s="180"/>
      <c r="Q623" s="180"/>
      <c r="R623" s="180"/>
      <c r="S623" s="180"/>
      <c r="T623" s="180"/>
      <c r="U623" s="180"/>
      <c r="V623" s="180"/>
      <c r="W623" s="180"/>
      <c r="X623" s="180"/>
      <c r="Y623" s="180"/>
      <c r="Z623" s="180"/>
      <c r="AA623" s="180"/>
      <c r="AB623" s="180"/>
      <c r="AC623" s="180"/>
    </row>
    <row r="624" ht="15.75" customHeight="1">
      <c r="A624" s="161">
        <v>622.0</v>
      </c>
      <c r="B624" s="167" t="s">
        <v>4261</v>
      </c>
      <c r="C624" s="160" t="s">
        <v>4680</v>
      </c>
      <c r="D624" s="167">
        <v>4.0</v>
      </c>
      <c r="E624" s="96" t="s">
        <v>4845</v>
      </c>
      <c r="F624" s="168" t="s">
        <v>3979</v>
      </c>
      <c r="G624" s="168" t="s">
        <v>4335</v>
      </c>
      <c r="H624" s="160"/>
      <c r="I624" s="160"/>
      <c r="J624" s="160"/>
      <c r="K624" s="169" t="s">
        <v>1297</v>
      </c>
      <c r="L624" s="170"/>
      <c r="M624" s="170"/>
      <c r="N624" s="189"/>
      <c r="O624" s="189"/>
      <c r="P624" s="180"/>
      <c r="Q624" s="180"/>
      <c r="R624" s="180"/>
      <c r="S624" s="180"/>
      <c r="T624" s="180"/>
      <c r="U624" s="180"/>
      <c r="V624" s="180"/>
      <c r="W624" s="180"/>
      <c r="X624" s="180"/>
      <c r="Y624" s="180"/>
      <c r="Z624" s="180"/>
      <c r="AA624" s="180"/>
      <c r="AB624" s="180"/>
      <c r="AC624" s="180"/>
    </row>
    <row r="625" ht="15.75" customHeight="1">
      <c r="A625" s="161">
        <v>623.0</v>
      </c>
      <c r="B625" s="167" t="s">
        <v>4261</v>
      </c>
      <c r="C625" s="160" t="s">
        <v>4682</v>
      </c>
      <c r="D625" s="167">
        <v>7.0</v>
      </c>
      <c r="E625" s="96" t="s">
        <v>1900</v>
      </c>
      <c r="F625" s="168" t="s">
        <v>4683</v>
      </c>
      <c r="G625" s="168" t="s">
        <v>4684</v>
      </c>
      <c r="H625" s="168" t="s">
        <v>1755</v>
      </c>
      <c r="I625" s="168" t="s">
        <v>4685</v>
      </c>
      <c r="J625" s="168" t="s">
        <v>4686</v>
      </c>
      <c r="K625" s="169" t="s">
        <v>285</v>
      </c>
      <c r="L625" s="170"/>
      <c r="M625" s="170"/>
      <c r="N625" s="189"/>
      <c r="O625" s="189"/>
      <c r="P625" s="180"/>
      <c r="Q625" s="180"/>
      <c r="R625" s="180"/>
      <c r="S625" s="180"/>
      <c r="T625" s="180"/>
      <c r="U625" s="180"/>
      <c r="V625" s="180"/>
      <c r="W625" s="180"/>
      <c r="X625" s="180"/>
      <c r="Y625" s="180"/>
      <c r="Z625" s="180"/>
      <c r="AA625" s="180"/>
      <c r="AB625" s="180"/>
      <c r="AC625" s="180"/>
    </row>
    <row r="626" ht="15.75" customHeight="1">
      <c r="A626" s="161">
        <v>624.0</v>
      </c>
      <c r="B626" s="167" t="s">
        <v>4261</v>
      </c>
      <c r="C626" s="160" t="s">
        <v>4687</v>
      </c>
      <c r="D626" s="167">
        <v>31.0</v>
      </c>
      <c r="E626" s="96" t="s">
        <v>4851</v>
      </c>
      <c r="F626" s="168" t="s">
        <v>2868</v>
      </c>
      <c r="G626" s="168" t="s">
        <v>4688</v>
      </c>
      <c r="H626" s="168" t="s">
        <v>4471</v>
      </c>
      <c r="I626" s="168" t="s">
        <v>4689</v>
      </c>
      <c r="J626" s="168" t="s">
        <v>3011</v>
      </c>
      <c r="K626" s="169" t="s">
        <v>50</v>
      </c>
      <c r="L626" s="170"/>
      <c r="M626" s="170"/>
      <c r="N626" s="189"/>
      <c r="O626" s="189"/>
      <c r="P626" s="180"/>
      <c r="Q626" s="180"/>
      <c r="R626" s="180"/>
      <c r="S626" s="180"/>
      <c r="T626" s="180"/>
      <c r="U626" s="180"/>
      <c r="V626" s="180"/>
      <c r="W626" s="180"/>
      <c r="X626" s="180"/>
      <c r="Y626" s="180"/>
      <c r="Z626" s="180"/>
      <c r="AA626" s="180"/>
      <c r="AB626" s="180"/>
      <c r="AC626" s="180"/>
    </row>
    <row r="627" ht="15.75" customHeight="1">
      <c r="A627" s="161">
        <v>625.0</v>
      </c>
      <c r="B627" s="167" t="s">
        <v>4261</v>
      </c>
      <c r="C627" s="160" t="s">
        <v>4690</v>
      </c>
      <c r="D627" s="167">
        <v>6.0</v>
      </c>
      <c r="E627" s="96" t="s">
        <v>4858</v>
      </c>
      <c r="F627" s="168" t="s">
        <v>782</v>
      </c>
      <c r="G627" s="168" t="s">
        <v>312</v>
      </c>
      <c r="H627" s="160"/>
      <c r="I627" s="160"/>
      <c r="J627" s="160"/>
      <c r="K627" s="77" t="s">
        <v>316</v>
      </c>
      <c r="L627" s="170"/>
      <c r="M627" s="170"/>
      <c r="N627" s="189"/>
      <c r="O627" s="189"/>
      <c r="P627" s="180"/>
      <c r="Q627" s="180"/>
      <c r="R627" s="180"/>
      <c r="S627" s="180"/>
      <c r="T627" s="180"/>
      <c r="U627" s="180"/>
      <c r="V627" s="180"/>
      <c r="W627" s="180"/>
      <c r="X627" s="180"/>
      <c r="Y627" s="180"/>
      <c r="Z627" s="180"/>
      <c r="AA627" s="180"/>
      <c r="AB627" s="180"/>
      <c r="AC627" s="180"/>
    </row>
    <row r="628" ht="15.75" customHeight="1">
      <c r="A628" s="161">
        <v>626.0</v>
      </c>
      <c r="B628" s="167" t="s">
        <v>4261</v>
      </c>
      <c r="C628" s="160" t="s">
        <v>4692</v>
      </c>
      <c r="D628" s="167">
        <v>22.0</v>
      </c>
      <c r="E628" s="96" t="s">
        <v>4860</v>
      </c>
      <c r="F628" s="168" t="s">
        <v>4694</v>
      </c>
      <c r="G628" s="168" t="s">
        <v>4695</v>
      </c>
      <c r="H628" s="168" t="s">
        <v>4696</v>
      </c>
      <c r="I628" s="168" t="s">
        <v>4697</v>
      </c>
      <c r="J628" s="168" t="s">
        <v>4698</v>
      </c>
      <c r="K628" s="169" t="s">
        <v>384</v>
      </c>
      <c r="L628" s="170"/>
      <c r="M628" s="170"/>
      <c r="N628" s="189"/>
      <c r="O628" s="189"/>
      <c r="P628" s="180"/>
      <c r="Q628" s="180"/>
      <c r="R628" s="180"/>
      <c r="S628" s="180"/>
      <c r="T628" s="180"/>
      <c r="U628" s="180"/>
      <c r="V628" s="180"/>
      <c r="W628" s="180"/>
      <c r="X628" s="180"/>
      <c r="Y628" s="180"/>
      <c r="Z628" s="180"/>
      <c r="AA628" s="180"/>
      <c r="AB628" s="180"/>
      <c r="AC628" s="180"/>
    </row>
    <row r="629" ht="15.75" customHeight="1">
      <c r="A629" s="161">
        <v>627.0</v>
      </c>
      <c r="B629" s="167" t="s">
        <v>4261</v>
      </c>
      <c r="C629" s="160" t="s">
        <v>4699</v>
      </c>
      <c r="D629" s="167">
        <v>65.0</v>
      </c>
      <c r="E629" s="96" t="s">
        <v>4865</v>
      </c>
      <c r="F629" s="168" t="s">
        <v>4546</v>
      </c>
      <c r="G629" s="168" t="s">
        <v>3105</v>
      </c>
      <c r="H629" s="168" t="s">
        <v>2793</v>
      </c>
      <c r="I629" s="168" t="s">
        <v>1244</v>
      </c>
      <c r="J629" s="168" t="s">
        <v>2354</v>
      </c>
      <c r="K629" s="169" t="s">
        <v>384</v>
      </c>
      <c r="L629" s="170"/>
      <c r="M629" s="170"/>
      <c r="N629" s="189"/>
      <c r="O629" s="189"/>
      <c r="P629" s="180"/>
      <c r="Q629" s="180"/>
      <c r="R629" s="180"/>
      <c r="S629" s="180"/>
      <c r="T629" s="180"/>
      <c r="U629" s="180"/>
      <c r="V629" s="180"/>
      <c r="W629" s="180"/>
      <c r="X629" s="180"/>
      <c r="Y629" s="180"/>
      <c r="Z629" s="180"/>
      <c r="AA629" s="180"/>
      <c r="AB629" s="180"/>
      <c r="AC629" s="180"/>
    </row>
    <row r="630" ht="15.75" customHeight="1">
      <c r="A630" s="161">
        <v>628.0</v>
      </c>
      <c r="B630" s="167" t="s">
        <v>4261</v>
      </c>
      <c r="C630" s="160" t="s">
        <v>4700</v>
      </c>
      <c r="D630" s="167">
        <v>17.0</v>
      </c>
      <c r="E630" s="96" t="s">
        <v>4870</v>
      </c>
      <c r="F630" s="168" t="s">
        <v>4636</v>
      </c>
      <c r="G630" s="168" t="s">
        <v>2267</v>
      </c>
      <c r="H630" s="168" t="s">
        <v>3250</v>
      </c>
      <c r="I630" s="168" t="s">
        <v>2037</v>
      </c>
      <c r="J630" s="168" t="s">
        <v>714</v>
      </c>
      <c r="K630" s="169" t="s">
        <v>416</v>
      </c>
      <c r="L630" s="170"/>
      <c r="M630" s="170"/>
      <c r="N630" s="189"/>
      <c r="O630" s="189"/>
      <c r="P630" s="180"/>
      <c r="Q630" s="180"/>
      <c r="R630" s="180"/>
      <c r="S630" s="180"/>
      <c r="T630" s="180"/>
      <c r="U630" s="180"/>
      <c r="V630" s="180"/>
      <c r="W630" s="180"/>
      <c r="X630" s="180"/>
      <c r="Y630" s="180"/>
      <c r="Z630" s="180"/>
      <c r="AA630" s="180"/>
      <c r="AB630" s="180"/>
      <c r="AC630" s="180"/>
    </row>
    <row r="631" ht="15.75" customHeight="1">
      <c r="A631" s="161">
        <v>629.0</v>
      </c>
      <c r="B631" s="167" t="s">
        <v>4261</v>
      </c>
      <c r="C631" s="160" t="s">
        <v>4701</v>
      </c>
      <c r="D631" s="167">
        <v>4.0</v>
      </c>
      <c r="E631" s="96" t="s">
        <v>4877</v>
      </c>
      <c r="F631" s="168" t="s">
        <v>4034</v>
      </c>
      <c r="G631" s="168" t="s">
        <v>942</v>
      </c>
      <c r="H631" s="168" t="s">
        <v>1035</v>
      </c>
      <c r="I631" s="160"/>
      <c r="J631" s="160"/>
      <c r="K631" s="77" t="s">
        <v>1199</v>
      </c>
      <c r="L631" s="170"/>
      <c r="M631" s="170"/>
      <c r="N631" s="189"/>
      <c r="O631" s="189"/>
      <c r="P631" s="180"/>
      <c r="Q631" s="180"/>
      <c r="R631" s="180"/>
      <c r="S631" s="180"/>
      <c r="T631" s="180"/>
      <c r="U631" s="180"/>
      <c r="V631" s="180"/>
      <c r="W631" s="180"/>
      <c r="X631" s="180"/>
      <c r="Y631" s="180"/>
      <c r="Z631" s="180"/>
      <c r="AA631" s="180"/>
      <c r="AB631" s="180"/>
      <c r="AC631" s="180"/>
    </row>
    <row r="632" ht="15.75" customHeight="1">
      <c r="A632" s="161">
        <v>630.0</v>
      </c>
      <c r="B632" s="167" t="s">
        <v>4261</v>
      </c>
      <c r="C632" s="160" t="s">
        <v>4703</v>
      </c>
      <c r="D632" s="167">
        <v>3.0</v>
      </c>
      <c r="E632" s="96" t="s">
        <v>1630</v>
      </c>
      <c r="F632" s="168" t="s">
        <v>4705</v>
      </c>
      <c r="G632" s="168" t="s">
        <v>4706</v>
      </c>
      <c r="H632" s="168" t="s">
        <v>4707</v>
      </c>
      <c r="I632" s="160"/>
      <c r="J632" s="160"/>
      <c r="K632" s="169" t="s">
        <v>7</v>
      </c>
      <c r="L632" s="170"/>
      <c r="M632" s="170"/>
      <c r="N632" s="189"/>
      <c r="O632" s="189"/>
      <c r="P632" s="180"/>
      <c r="Q632" s="180"/>
      <c r="R632" s="180"/>
      <c r="S632" s="180"/>
      <c r="T632" s="180"/>
      <c r="U632" s="180"/>
      <c r="V632" s="180"/>
      <c r="W632" s="180"/>
      <c r="X632" s="180"/>
      <c r="Y632" s="180"/>
      <c r="Z632" s="180"/>
      <c r="AA632" s="180"/>
      <c r="AB632" s="180"/>
      <c r="AC632" s="180"/>
    </row>
    <row r="633" ht="15.75" customHeight="1">
      <c r="A633" s="67">
        <v>631.0</v>
      </c>
      <c r="B633" s="73" t="s">
        <v>4261</v>
      </c>
      <c r="C633" s="72" t="s">
        <v>4708</v>
      </c>
      <c r="D633" s="73">
        <v>86.0</v>
      </c>
      <c r="E633" s="98" t="s">
        <v>4887</v>
      </c>
      <c r="F633" s="75" t="s">
        <v>773</v>
      </c>
      <c r="G633" s="75" t="s">
        <v>3538</v>
      </c>
      <c r="H633" s="75" t="s">
        <v>3724</v>
      </c>
      <c r="I633" s="75" t="s">
        <v>3348</v>
      </c>
      <c r="J633" s="75" t="s">
        <v>4710</v>
      </c>
      <c r="K633" s="77" t="s">
        <v>480</v>
      </c>
      <c r="L633" s="54"/>
      <c r="M633" s="54"/>
      <c r="N633" s="105"/>
      <c r="O633" s="105"/>
      <c r="P633" s="180"/>
      <c r="Q633" s="180"/>
      <c r="R633" s="180"/>
      <c r="S633" s="180"/>
      <c r="T633" s="180"/>
      <c r="U633" s="180"/>
      <c r="V633" s="180"/>
      <c r="W633" s="180"/>
      <c r="X633" s="180"/>
      <c r="Y633" s="180"/>
      <c r="Z633" s="180"/>
      <c r="AA633" s="180"/>
      <c r="AB633" s="180"/>
      <c r="AC633" s="180"/>
    </row>
    <row r="634" ht="15.75" customHeight="1">
      <c r="A634" s="161">
        <v>632.0</v>
      </c>
      <c r="B634" s="167" t="s">
        <v>4261</v>
      </c>
      <c r="C634" s="160" t="s">
        <v>4711</v>
      </c>
      <c r="D634" s="167">
        <v>113.0</v>
      </c>
      <c r="E634" s="96" t="s">
        <v>453</v>
      </c>
      <c r="F634" s="168" t="s">
        <v>4712</v>
      </c>
      <c r="G634" s="168" t="s">
        <v>4299</v>
      </c>
      <c r="H634" s="168" t="s">
        <v>4713</v>
      </c>
      <c r="I634" s="168" t="s">
        <v>2167</v>
      </c>
      <c r="J634" s="168" t="s">
        <v>4714</v>
      </c>
      <c r="K634" s="169" t="s">
        <v>384</v>
      </c>
      <c r="L634" s="170"/>
      <c r="M634" s="170"/>
      <c r="N634" s="189"/>
      <c r="O634" s="189"/>
      <c r="P634" s="180"/>
      <c r="Q634" s="180"/>
      <c r="R634" s="180"/>
      <c r="S634" s="180"/>
      <c r="T634" s="180"/>
      <c r="U634" s="180"/>
      <c r="V634" s="180"/>
      <c r="W634" s="180"/>
      <c r="X634" s="180"/>
      <c r="Y634" s="180"/>
      <c r="Z634" s="180"/>
      <c r="AA634" s="180"/>
      <c r="AB634" s="180"/>
      <c r="AC634" s="180"/>
    </row>
    <row r="635" ht="15.75" customHeight="1">
      <c r="A635" s="161">
        <v>633.0</v>
      </c>
      <c r="B635" s="167" t="s">
        <v>4261</v>
      </c>
      <c r="C635" s="160" t="s">
        <v>4715</v>
      </c>
      <c r="D635" s="167">
        <v>52.0</v>
      </c>
      <c r="E635" s="96" t="s">
        <v>4897</v>
      </c>
      <c r="F635" s="168" t="s">
        <v>4392</v>
      </c>
      <c r="G635" s="168" t="s">
        <v>2325</v>
      </c>
      <c r="H635" s="168" t="s">
        <v>2793</v>
      </c>
      <c r="I635" s="168" t="s">
        <v>2657</v>
      </c>
      <c r="J635" s="168" t="s">
        <v>2776</v>
      </c>
      <c r="K635" s="169" t="s">
        <v>384</v>
      </c>
      <c r="L635" s="170"/>
      <c r="M635" s="170"/>
      <c r="N635" s="189"/>
      <c r="O635" s="189"/>
      <c r="P635" s="180"/>
      <c r="Q635" s="180"/>
      <c r="R635" s="180"/>
      <c r="S635" s="180"/>
      <c r="T635" s="180"/>
      <c r="U635" s="180"/>
      <c r="V635" s="180"/>
      <c r="W635" s="180"/>
      <c r="X635" s="180"/>
      <c r="Y635" s="180"/>
      <c r="Z635" s="180"/>
      <c r="AA635" s="180"/>
      <c r="AB635" s="180"/>
      <c r="AC635" s="180"/>
    </row>
    <row r="636" ht="15.75" customHeight="1">
      <c r="A636" s="161">
        <v>634.0</v>
      </c>
      <c r="B636" s="167" t="s">
        <v>4261</v>
      </c>
      <c r="C636" s="160" t="s">
        <v>4716</v>
      </c>
      <c r="D636" s="167">
        <v>8.0</v>
      </c>
      <c r="E636" s="98" t="s">
        <v>4900</v>
      </c>
      <c r="F636" s="168" t="s">
        <v>2776</v>
      </c>
      <c r="G636" s="168" t="s">
        <v>4718</v>
      </c>
      <c r="H636" s="168" t="s">
        <v>4719</v>
      </c>
      <c r="I636" s="168" t="s">
        <v>4502</v>
      </c>
      <c r="J636" s="168" t="s">
        <v>4720</v>
      </c>
      <c r="K636" s="169" t="s">
        <v>1768</v>
      </c>
      <c r="L636" s="170"/>
      <c r="M636" s="170"/>
      <c r="N636" s="189"/>
      <c r="O636" s="189"/>
      <c r="P636" s="180"/>
      <c r="Q636" s="180"/>
      <c r="R636" s="180"/>
      <c r="S636" s="180"/>
      <c r="T636" s="180"/>
      <c r="U636" s="180"/>
      <c r="V636" s="180"/>
      <c r="W636" s="180"/>
      <c r="X636" s="180"/>
      <c r="Y636" s="180"/>
      <c r="Z636" s="180"/>
      <c r="AA636" s="180"/>
      <c r="AB636" s="180"/>
      <c r="AC636" s="180"/>
    </row>
    <row r="637" ht="15.75" customHeight="1">
      <c r="A637" s="161">
        <v>635.0</v>
      </c>
      <c r="B637" s="167" t="s">
        <v>4261</v>
      </c>
      <c r="C637" s="160" t="s">
        <v>4721</v>
      </c>
      <c r="D637" s="167">
        <v>6.0</v>
      </c>
      <c r="E637" s="96" t="s">
        <v>4904</v>
      </c>
      <c r="F637" s="168" t="s">
        <v>1418</v>
      </c>
      <c r="G637" s="168" t="s">
        <v>4723</v>
      </c>
      <c r="H637" s="168" t="s">
        <v>4724</v>
      </c>
      <c r="I637" s="160"/>
      <c r="J637" s="160"/>
      <c r="K637" s="77" t="s">
        <v>480</v>
      </c>
      <c r="L637" s="170"/>
      <c r="M637" s="170"/>
      <c r="N637" s="189"/>
      <c r="O637" s="189"/>
      <c r="P637" s="180"/>
      <c r="Q637" s="180"/>
      <c r="R637" s="180"/>
      <c r="S637" s="180"/>
      <c r="T637" s="180"/>
      <c r="U637" s="180"/>
      <c r="V637" s="180"/>
      <c r="W637" s="180"/>
      <c r="X637" s="180"/>
      <c r="Y637" s="180"/>
      <c r="Z637" s="180"/>
      <c r="AA637" s="180"/>
      <c r="AB637" s="180"/>
      <c r="AC637" s="180"/>
    </row>
    <row r="638" ht="15.75" customHeight="1">
      <c r="A638" s="161">
        <v>636.0</v>
      </c>
      <c r="B638" s="167" t="s">
        <v>4261</v>
      </c>
      <c r="C638" s="160" t="s">
        <v>4725</v>
      </c>
      <c r="D638" s="167">
        <v>8.0</v>
      </c>
      <c r="E638" s="96" t="s">
        <v>4907</v>
      </c>
      <c r="F638" s="168" t="s">
        <v>4727</v>
      </c>
      <c r="G638" s="168" t="s">
        <v>3808</v>
      </c>
      <c r="H638" s="168" t="s">
        <v>4728</v>
      </c>
      <c r="I638" s="168" t="s">
        <v>1978</v>
      </c>
      <c r="J638" s="168" t="s">
        <v>3809</v>
      </c>
      <c r="K638" s="77" t="s">
        <v>684</v>
      </c>
      <c r="L638" s="170"/>
      <c r="M638" s="170"/>
      <c r="N638" s="189"/>
      <c r="O638" s="189"/>
      <c r="P638" s="180"/>
      <c r="Q638" s="180"/>
      <c r="R638" s="180"/>
      <c r="S638" s="180"/>
      <c r="T638" s="180"/>
      <c r="U638" s="180"/>
      <c r="V638" s="180"/>
      <c r="W638" s="180"/>
      <c r="X638" s="180"/>
      <c r="Y638" s="180"/>
      <c r="Z638" s="180"/>
      <c r="AA638" s="180"/>
      <c r="AB638" s="180"/>
      <c r="AC638" s="180"/>
    </row>
    <row r="639" ht="15.75" customHeight="1">
      <c r="A639" s="161">
        <v>637.0</v>
      </c>
      <c r="B639" s="167" t="s">
        <v>4261</v>
      </c>
      <c r="C639" s="160" t="s">
        <v>4729</v>
      </c>
      <c r="D639" s="167">
        <v>152.0</v>
      </c>
      <c r="E639" s="96" t="s">
        <v>4910</v>
      </c>
      <c r="F639" s="168" t="s">
        <v>4731</v>
      </c>
      <c r="G639" s="168" t="s">
        <v>3167</v>
      </c>
      <c r="H639" s="168" t="s">
        <v>3936</v>
      </c>
      <c r="I639" s="168" t="s">
        <v>4732</v>
      </c>
      <c r="J639" s="168" t="s">
        <v>4316</v>
      </c>
      <c r="K639" s="169" t="s">
        <v>50</v>
      </c>
      <c r="L639" s="170"/>
      <c r="M639" s="170"/>
      <c r="N639" s="189"/>
      <c r="O639" s="189"/>
      <c r="P639" s="180"/>
      <c r="Q639" s="180"/>
      <c r="R639" s="180"/>
      <c r="S639" s="180"/>
      <c r="T639" s="180"/>
      <c r="U639" s="180"/>
      <c r="V639" s="180"/>
      <c r="W639" s="180"/>
      <c r="X639" s="180"/>
      <c r="Y639" s="180"/>
      <c r="Z639" s="180"/>
      <c r="AA639" s="180"/>
      <c r="AB639" s="180"/>
      <c r="AC639" s="180"/>
    </row>
    <row r="640" ht="15.75" customHeight="1">
      <c r="A640" s="161">
        <v>638.0</v>
      </c>
      <c r="B640" s="167" t="s">
        <v>4261</v>
      </c>
      <c r="C640" s="160" t="s">
        <v>4733</v>
      </c>
      <c r="D640" s="167">
        <v>10.0</v>
      </c>
      <c r="E640" s="98" t="s">
        <v>4923</v>
      </c>
      <c r="F640" s="168" t="s">
        <v>4735</v>
      </c>
      <c r="G640" s="168" t="s">
        <v>4655</v>
      </c>
      <c r="H640" s="168" t="s">
        <v>4736</v>
      </c>
      <c r="I640" s="168" t="s">
        <v>4737</v>
      </c>
      <c r="J640" s="168" t="s">
        <v>4738</v>
      </c>
      <c r="K640" s="169" t="s">
        <v>50</v>
      </c>
      <c r="L640" s="170"/>
      <c r="M640" s="170"/>
      <c r="N640" s="189"/>
      <c r="O640" s="189"/>
      <c r="P640" s="180"/>
      <c r="Q640" s="180"/>
      <c r="R640" s="180"/>
      <c r="S640" s="180"/>
      <c r="T640" s="180"/>
      <c r="U640" s="180"/>
      <c r="V640" s="180"/>
      <c r="W640" s="180"/>
      <c r="X640" s="180"/>
      <c r="Y640" s="180"/>
      <c r="Z640" s="180"/>
      <c r="AA640" s="180"/>
      <c r="AB640" s="180"/>
      <c r="AC640" s="180"/>
    </row>
    <row r="641" ht="15.75" customHeight="1">
      <c r="A641" s="161">
        <v>639.0</v>
      </c>
      <c r="B641" s="167" t="s">
        <v>4261</v>
      </c>
      <c r="C641" s="160" t="s">
        <v>4739</v>
      </c>
      <c r="D641" s="167">
        <v>118.0</v>
      </c>
      <c r="E641" s="98" t="s">
        <v>4927</v>
      </c>
      <c r="F641" s="168" t="s">
        <v>4740</v>
      </c>
      <c r="G641" s="168" t="s">
        <v>4696</v>
      </c>
      <c r="H641" s="168" t="s">
        <v>4741</v>
      </c>
      <c r="I641" s="168" t="s">
        <v>4742</v>
      </c>
      <c r="J641" s="168" t="s">
        <v>3944</v>
      </c>
      <c r="K641" s="169" t="s">
        <v>1485</v>
      </c>
      <c r="L641" s="170"/>
      <c r="M641" s="170"/>
      <c r="N641" s="189"/>
      <c r="O641" s="189"/>
      <c r="P641" s="180"/>
      <c r="Q641" s="180"/>
      <c r="R641" s="180"/>
      <c r="S641" s="180"/>
      <c r="T641" s="180"/>
      <c r="U641" s="180"/>
      <c r="V641" s="180"/>
      <c r="W641" s="180"/>
      <c r="X641" s="180"/>
      <c r="Y641" s="180"/>
      <c r="Z641" s="180"/>
      <c r="AA641" s="180"/>
      <c r="AB641" s="180"/>
      <c r="AC641" s="180"/>
    </row>
    <row r="642" ht="15.75" customHeight="1">
      <c r="A642" s="161">
        <v>640.0</v>
      </c>
      <c r="B642" s="167" t="s">
        <v>4261</v>
      </c>
      <c r="C642" s="160" t="s">
        <v>4743</v>
      </c>
      <c r="D642" s="167">
        <v>52.0</v>
      </c>
      <c r="E642" s="96" t="s">
        <v>4934</v>
      </c>
      <c r="F642" s="168" t="s">
        <v>4311</v>
      </c>
      <c r="G642" s="168" t="s">
        <v>487</v>
      </c>
      <c r="H642" s="168" t="s">
        <v>488</v>
      </c>
      <c r="I642" s="168" t="s">
        <v>1359</v>
      </c>
      <c r="J642" s="168" t="s">
        <v>1036</v>
      </c>
      <c r="K642" s="77" t="s">
        <v>1199</v>
      </c>
      <c r="L642" s="170"/>
      <c r="M642" s="170"/>
      <c r="N642" s="189"/>
      <c r="O642" s="189"/>
      <c r="P642" s="180"/>
      <c r="Q642" s="180"/>
      <c r="R642" s="180"/>
      <c r="S642" s="180"/>
      <c r="T642" s="180"/>
      <c r="U642" s="180"/>
      <c r="V642" s="180"/>
      <c r="W642" s="180"/>
      <c r="X642" s="180"/>
      <c r="Y642" s="180"/>
      <c r="Z642" s="180"/>
      <c r="AA642" s="180"/>
      <c r="AB642" s="180"/>
      <c r="AC642" s="180"/>
    </row>
    <row r="643" ht="15.75" customHeight="1">
      <c r="A643" s="161">
        <v>641.0</v>
      </c>
      <c r="B643" s="167" t="s">
        <v>4261</v>
      </c>
      <c r="C643" s="160" t="s">
        <v>4745</v>
      </c>
      <c r="D643" s="167">
        <v>3.0</v>
      </c>
      <c r="E643" s="96" t="s">
        <v>4938</v>
      </c>
      <c r="F643" s="168" t="s">
        <v>4747</v>
      </c>
      <c r="G643" s="168" t="s">
        <v>4748</v>
      </c>
      <c r="H643" s="160"/>
      <c r="I643" s="160"/>
      <c r="J643" s="160"/>
      <c r="K643" s="169" t="s">
        <v>7</v>
      </c>
      <c r="L643" s="170"/>
      <c r="M643" s="170"/>
      <c r="N643" s="189"/>
      <c r="O643" s="189"/>
      <c r="P643" s="180"/>
      <c r="Q643" s="180"/>
      <c r="R643" s="180"/>
      <c r="S643" s="180"/>
      <c r="T643" s="180"/>
      <c r="U643" s="180"/>
      <c r="V643" s="180"/>
      <c r="W643" s="180"/>
      <c r="X643" s="180"/>
      <c r="Y643" s="180"/>
      <c r="Z643" s="180"/>
      <c r="AA643" s="180"/>
      <c r="AB643" s="180"/>
      <c r="AC643" s="180"/>
    </row>
    <row r="644" ht="15.75" customHeight="1">
      <c r="A644" s="161">
        <v>642.0</v>
      </c>
      <c r="B644" s="167" t="s">
        <v>4261</v>
      </c>
      <c r="C644" s="160" t="s">
        <v>4504</v>
      </c>
      <c r="D644" s="167">
        <v>15.0</v>
      </c>
      <c r="E644" s="96" t="s">
        <v>4947</v>
      </c>
      <c r="F644" s="168" t="s">
        <v>1081</v>
      </c>
      <c r="G644" s="168" t="s">
        <v>4505</v>
      </c>
      <c r="H644" s="168" t="s">
        <v>1743</v>
      </c>
      <c r="I644" s="168" t="s">
        <v>1566</v>
      </c>
      <c r="J644" s="168" t="s">
        <v>1565</v>
      </c>
      <c r="K644" s="77" t="s">
        <v>416</v>
      </c>
      <c r="L644" s="170"/>
      <c r="M644" s="170"/>
      <c r="N644" s="189"/>
      <c r="O644" s="189"/>
      <c r="P644" s="180"/>
      <c r="Q644" s="180"/>
      <c r="R644" s="180"/>
      <c r="S644" s="180"/>
      <c r="T644" s="180"/>
      <c r="U644" s="180"/>
      <c r="V644" s="180"/>
      <c r="W644" s="180"/>
      <c r="X644" s="180"/>
      <c r="Y644" s="180"/>
      <c r="Z644" s="180"/>
      <c r="AA644" s="180"/>
      <c r="AB644" s="180"/>
      <c r="AC644" s="180"/>
    </row>
    <row r="645" ht="15.75" customHeight="1">
      <c r="A645" s="161">
        <v>643.0</v>
      </c>
      <c r="B645" s="167" t="s">
        <v>4261</v>
      </c>
      <c r="C645" s="160" t="s">
        <v>4749</v>
      </c>
      <c r="D645" s="167">
        <v>3.0</v>
      </c>
      <c r="E645" s="96" t="s">
        <v>4958</v>
      </c>
      <c r="F645" s="168" t="s">
        <v>3498</v>
      </c>
      <c r="G645" s="168" t="s">
        <v>4615</v>
      </c>
      <c r="H645" s="160"/>
      <c r="I645" s="160"/>
      <c r="J645" s="160"/>
      <c r="K645" s="77" t="s">
        <v>1955</v>
      </c>
      <c r="L645" s="170"/>
      <c r="M645" s="170"/>
      <c r="N645" s="189"/>
      <c r="O645" s="189"/>
      <c r="P645" s="180"/>
      <c r="Q645" s="180"/>
      <c r="R645" s="180"/>
      <c r="S645" s="180"/>
      <c r="T645" s="180"/>
      <c r="U645" s="180"/>
      <c r="V645" s="180"/>
      <c r="W645" s="180"/>
      <c r="X645" s="180"/>
      <c r="Y645" s="180"/>
      <c r="Z645" s="180"/>
      <c r="AA645" s="180"/>
      <c r="AB645" s="180"/>
      <c r="AC645" s="180"/>
    </row>
    <row r="646" ht="15.75" customHeight="1">
      <c r="A646" s="161">
        <v>644.0</v>
      </c>
      <c r="B646" s="167" t="s">
        <v>4261</v>
      </c>
      <c r="C646" s="160" t="s">
        <v>4751</v>
      </c>
      <c r="D646" s="167">
        <v>35.0</v>
      </c>
      <c r="E646" s="96" t="s">
        <v>4965</v>
      </c>
      <c r="F646" s="168" t="s">
        <v>2283</v>
      </c>
      <c r="G646" s="168" t="s">
        <v>2494</v>
      </c>
      <c r="H646" s="168" t="s">
        <v>4370</v>
      </c>
      <c r="I646" s="168" t="s">
        <v>2789</v>
      </c>
      <c r="J646" s="168" t="s">
        <v>2493</v>
      </c>
      <c r="K646" s="169" t="s">
        <v>1485</v>
      </c>
      <c r="L646" s="170"/>
      <c r="M646" s="170"/>
      <c r="N646" s="189"/>
      <c r="O646" s="189"/>
      <c r="P646" s="180"/>
      <c r="Q646" s="180"/>
      <c r="R646" s="180"/>
      <c r="S646" s="180"/>
      <c r="T646" s="180"/>
      <c r="U646" s="180"/>
      <c r="V646" s="180"/>
      <c r="W646" s="180"/>
      <c r="X646" s="180"/>
      <c r="Y646" s="180"/>
      <c r="Z646" s="180"/>
      <c r="AA646" s="180"/>
      <c r="AB646" s="180"/>
      <c r="AC646" s="180"/>
    </row>
    <row r="647" ht="15.75" customHeight="1">
      <c r="A647" s="161">
        <v>645.0</v>
      </c>
      <c r="B647" s="167" t="s">
        <v>4261</v>
      </c>
      <c r="C647" s="160" t="s">
        <v>4752</v>
      </c>
      <c r="D647" s="167">
        <v>11.0</v>
      </c>
      <c r="E647" s="96" t="s">
        <v>4970</v>
      </c>
      <c r="F647" s="168" t="s">
        <v>4754</v>
      </c>
      <c r="G647" s="168" t="s">
        <v>4414</v>
      </c>
      <c r="H647" s="168" t="s">
        <v>4755</v>
      </c>
      <c r="I647" s="168" t="s">
        <v>4412</v>
      </c>
      <c r="J647" s="168" t="s">
        <v>4756</v>
      </c>
      <c r="K647" s="169" t="s">
        <v>7</v>
      </c>
      <c r="L647" s="170"/>
      <c r="M647" s="170"/>
      <c r="N647" s="189"/>
      <c r="O647" s="189"/>
      <c r="P647" s="180"/>
      <c r="Q647" s="180"/>
      <c r="R647" s="180"/>
      <c r="S647" s="180"/>
      <c r="T647" s="180"/>
      <c r="U647" s="180"/>
      <c r="V647" s="180"/>
      <c r="W647" s="180"/>
      <c r="X647" s="180"/>
      <c r="Y647" s="180"/>
      <c r="Z647" s="180"/>
      <c r="AA647" s="180"/>
      <c r="AB647" s="180"/>
      <c r="AC647" s="180"/>
    </row>
    <row r="648" ht="15.75" customHeight="1">
      <c r="A648" s="161">
        <v>646.0</v>
      </c>
      <c r="B648" s="167" t="s">
        <v>4261</v>
      </c>
      <c r="C648" s="160" t="s">
        <v>4757</v>
      </c>
      <c r="D648" s="167">
        <v>75.0</v>
      </c>
      <c r="E648" s="96" t="s">
        <v>4982</v>
      </c>
      <c r="F648" s="168" t="s">
        <v>4759</v>
      </c>
      <c r="G648" s="168" t="s">
        <v>3348</v>
      </c>
      <c r="H648" s="168" t="s">
        <v>4760</v>
      </c>
      <c r="I648" s="168" t="s">
        <v>4761</v>
      </c>
      <c r="J648" s="168" t="s">
        <v>4419</v>
      </c>
      <c r="K648" s="169" t="s">
        <v>7</v>
      </c>
      <c r="L648" s="170"/>
      <c r="M648" s="170"/>
      <c r="N648" s="189"/>
      <c r="O648" s="189"/>
      <c r="P648" s="180"/>
      <c r="Q648" s="180"/>
      <c r="R648" s="180"/>
      <c r="S648" s="180"/>
      <c r="T648" s="180"/>
      <c r="U648" s="180"/>
      <c r="V648" s="180"/>
      <c r="W648" s="180"/>
      <c r="X648" s="180"/>
      <c r="Y648" s="180"/>
      <c r="Z648" s="180"/>
      <c r="AA648" s="180"/>
      <c r="AB648" s="180"/>
      <c r="AC648" s="180"/>
    </row>
    <row r="649" ht="15.75" customHeight="1">
      <c r="A649" s="161">
        <v>647.0</v>
      </c>
      <c r="B649" s="167" t="s">
        <v>4261</v>
      </c>
      <c r="C649" s="160" t="s">
        <v>4762</v>
      </c>
      <c r="D649" s="167">
        <v>108.0</v>
      </c>
      <c r="E649" s="96" t="s">
        <v>4989</v>
      </c>
      <c r="F649" s="168" t="s">
        <v>2776</v>
      </c>
      <c r="G649" s="168" t="s">
        <v>2088</v>
      </c>
      <c r="H649" s="168" t="s">
        <v>4025</v>
      </c>
      <c r="I649" s="168" t="s">
        <v>4764</v>
      </c>
      <c r="J649" s="168" t="s">
        <v>2354</v>
      </c>
      <c r="K649" s="169" t="s">
        <v>7</v>
      </c>
      <c r="L649" s="170"/>
      <c r="M649" s="170"/>
      <c r="N649" s="189"/>
      <c r="O649" s="189"/>
      <c r="P649" s="180"/>
      <c r="Q649" s="180"/>
      <c r="R649" s="180"/>
      <c r="S649" s="180"/>
      <c r="T649" s="180"/>
      <c r="U649" s="180"/>
      <c r="V649" s="180"/>
      <c r="W649" s="180"/>
      <c r="X649" s="180"/>
      <c r="Y649" s="180"/>
      <c r="Z649" s="180"/>
      <c r="AA649" s="180"/>
      <c r="AB649" s="180"/>
      <c r="AC649" s="180"/>
    </row>
    <row r="650" ht="15.75" customHeight="1">
      <c r="A650" s="161">
        <v>648.0</v>
      </c>
      <c r="B650" s="167" t="s">
        <v>4261</v>
      </c>
      <c r="C650" s="160" t="s">
        <v>4765</v>
      </c>
      <c r="D650" s="167">
        <v>56.0</v>
      </c>
      <c r="E650" s="96" t="s">
        <v>1847</v>
      </c>
      <c r="F650" s="168" t="s">
        <v>4713</v>
      </c>
      <c r="G650" s="168" t="s">
        <v>4330</v>
      </c>
      <c r="H650" s="168" t="s">
        <v>4575</v>
      </c>
      <c r="I650" s="168" t="s">
        <v>2447</v>
      </c>
      <c r="J650" s="168" t="s">
        <v>4767</v>
      </c>
      <c r="K650" s="169" t="s">
        <v>269</v>
      </c>
      <c r="L650" s="170"/>
      <c r="M650" s="170"/>
      <c r="N650" s="189"/>
      <c r="O650" s="189"/>
      <c r="P650" s="180"/>
      <c r="Q650" s="180"/>
      <c r="R650" s="180"/>
      <c r="S650" s="180"/>
      <c r="T650" s="180"/>
      <c r="U650" s="180"/>
      <c r="V650" s="180"/>
      <c r="W650" s="180"/>
      <c r="X650" s="180"/>
      <c r="Y650" s="180"/>
      <c r="Z650" s="180"/>
      <c r="AA650" s="180"/>
      <c r="AB650" s="180"/>
      <c r="AC650" s="180"/>
    </row>
    <row r="651" ht="15.75" customHeight="1">
      <c r="A651" s="161">
        <v>649.0</v>
      </c>
      <c r="B651" s="167" t="s">
        <v>4261</v>
      </c>
      <c r="C651" s="160" t="s">
        <v>4768</v>
      </c>
      <c r="D651" s="167">
        <v>83.0</v>
      </c>
      <c r="E651" s="96" t="s">
        <v>4997</v>
      </c>
      <c r="F651" s="168" t="s">
        <v>4378</v>
      </c>
      <c r="G651" s="168" t="s">
        <v>4770</v>
      </c>
      <c r="H651" s="168" t="s">
        <v>4771</v>
      </c>
      <c r="I651" s="168" t="s">
        <v>4772</v>
      </c>
      <c r="J651" s="168" t="s">
        <v>4773</v>
      </c>
      <c r="K651" s="169" t="s">
        <v>7</v>
      </c>
      <c r="L651" s="170"/>
      <c r="M651" s="170"/>
      <c r="N651" s="189"/>
      <c r="O651" s="189"/>
      <c r="P651" s="180"/>
      <c r="Q651" s="180"/>
      <c r="R651" s="180"/>
      <c r="S651" s="180"/>
      <c r="T651" s="180"/>
      <c r="U651" s="180"/>
      <c r="V651" s="180"/>
      <c r="W651" s="180"/>
      <c r="X651" s="180"/>
      <c r="Y651" s="180"/>
      <c r="Z651" s="180"/>
      <c r="AA651" s="180"/>
      <c r="AB651" s="180"/>
      <c r="AC651" s="180"/>
    </row>
    <row r="652" ht="15.75" customHeight="1">
      <c r="A652" s="161">
        <v>650.0</v>
      </c>
      <c r="B652" s="167" t="s">
        <v>4261</v>
      </c>
      <c r="C652" s="160" t="s">
        <v>4774</v>
      </c>
      <c r="D652" s="167">
        <v>12.0</v>
      </c>
      <c r="E652" s="96" t="s">
        <v>1298</v>
      </c>
      <c r="F652" s="168" t="s">
        <v>4776</v>
      </c>
      <c r="G652" s="168" t="s">
        <v>4777</v>
      </c>
      <c r="H652" s="168" t="s">
        <v>4778</v>
      </c>
      <c r="I652" s="168" t="s">
        <v>4779</v>
      </c>
      <c r="J652" s="168" t="s">
        <v>4436</v>
      </c>
      <c r="K652" s="77" t="s">
        <v>7</v>
      </c>
      <c r="L652" s="170"/>
      <c r="M652" s="170"/>
      <c r="N652" s="189"/>
      <c r="O652" s="189"/>
      <c r="P652" s="180"/>
      <c r="Q652" s="180"/>
      <c r="R652" s="180"/>
      <c r="S652" s="180"/>
      <c r="T652" s="180"/>
      <c r="U652" s="180"/>
      <c r="V652" s="180"/>
      <c r="W652" s="180"/>
      <c r="X652" s="180"/>
      <c r="Y652" s="180"/>
      <c r="Z652" s="180"/>
      <c r="AA652" s="180"/>
      <c r="AB652" s="180"/>
      <c r="AC652" s="180"/>
    </row>
    <row r="653" ht="15.75" customHeight="1">
      <c r="A653" s="67">
        <v>651.0</v>
      </c>
      <c r="B653" s="73" t="s">
        <v>4261</v>
      </c>
      <c r="C653" s="72" t="s">
        <v>4780</v>
      </c>
      <c r="D653" s="73">
        <v>11.0</v>
      </c>
      <c r="E653" s="96" t="s">
        <v>5012</v>
      </c>
      <c r="F653" s="75" t="s">
        <v>1804</v>
      </c>
      <c r="G653" s="75" t="s">
        <v>2124</v>
      </c>
      <c r="H653" s="75" t="s">
        <v>2420</v>
      </c>
      <c r="I653" s="75" t="s">
        <v>4782</v>
      </c>
      <c r="J653" s="75" t="s">
        <v>2126</v>
      </c>
      <c r="K653" s="77" t="s">
        <v>727</v>
      </c>
      <c r="L653" s="54"/>
      <c r="M653" s="54"/>
      <c r="N653" s="105"/>
      <c r="O653" s="105"/>
      <c r="P653" s="194"/>
      <c r="Q653" s="180"/>
      <c r="R653" s="180"/>
      <c r="S653" s="180"/>
      <c r="T653" s="180"/>
      <c r="U653" s="180"/>
      <c r="V653" s="180"/>
      <c r="W653" s="180"/>
      <c r="X653" s="180"/>
      <c r="Y653" s="180"/>
      <c r="Z653" s="180"/>
      <c r="AA653" s="180"/>
      <c r="AB653" s="180"/>
      <c r="AC653" s="180"/>
    </row>
    <row r="654" ht="15.75" customHeight="1">
      <c r="A654" s="161">
        <v>652.0</v>
      </c>
      <c r="B654" s="167" t="s">
        <v>4261</v>
      </c>
      <c r="C654" s="160" t="s">
        <v>4783</v>
      </c>
      <c r="D654" s="167">
        <v>28.0</v>
      </c>
      <c r="E654" s="96" t="s">
        <v>5019</v>
      </c>
      <c r="F654" s="168" t="s">
        <v>4784</v>
      </c>
      <c r="G654" s="168" t="s">
        <v>4785</v>
      </c>
      <c r="H654" s="168" t="s">
        <v>4786</v>
      </c>
      <c r="I654" s="168" t="s">
        <v>4787</v>
      </c>
      <c r="J654" s="168" t="s">
        <v>4788</v>
      </c>
      <c r="K654" s="169" t="s">
        <v>896</v>
      </c>
      <c r="L654" s="170"/>
      <c r="M654" s="170"/>
      <c r="N654" s="189"/>
      <c r="O654" s="189"/>
      <c r="P654" s="180"/>
      <c r="Q654" s="180"/>
      <c r="R654" s="180"/>
      <c r="S654" s="180"/>
      <c r="T654" s="180"/>
      <c r="U654" s="180"/>
      <c r="V654" s="180"/>
      <c r="W654" s="180"/>
      <c r="X654" s="180"/>
      <c r="Y654" s="180"/>
      <c r="Z654" s="180"/>
      <c r="AA654" s="180"/>
      <c r="AB654" s="180"/>
      <c r="AC654" s="180"/>
    </row>
    <row r="655" ht="15.75" customHeight="1">
      <c r="A655" s="161">
        <v>653.0</v>
      </c>
      <c r="B655" s="167" t="s">
        <v>4261</v>
      </c>
      <c r="C655" s="160" t="s">
        <v>4789</v>
      </c>
      <c r="D655" s="167">
        <v>28.0</v>
      </c>
      <c r="E655" s="96" t="s">
        <v>469</v>
      </c>
      <c r="F655" s="168" t="s">
        <v>2494</v>
      </c>
      <c r="G655" s="168" t="s">
        <v>4369</v>
      </c>
      <c r="H655" s="168" t="s">
        <v>4370</v>
      </c>
      <c r="I655" s="168" t="s">
        <v>4301</v>
      </c>
      <c r="J655" s="160"/>
      <c r="K655" s="169" t="s">
        <v>1485</v>
      </c>
      <c r="L655" s="170"/>
      <c r="M655" s="170"/>
      <c r="N655" s="189"/>
      <c r="O655" s="189"/>
      <c r="P655" s="180"/>
      <c r="Q655" s="180"/>
      <c r="R655" s="180"/>
      <c r="S655" s="180"/>
      <c r="T655" s="180"/>
      <c r="U655" s="180"/>
      <c r="V655" s="180"/>
      <c r="W655" s="180"/>
      <c r="X655" s="180"/>
      <c r="Y655" s="180"/>
      <c r="Z655" s="180"/>
      <c r="AA655" s="180"/>
      <c r="AB655" s="180"/>
      <c r="AC655" s="180"/>
    </row>
    <row r="656" ht="15.75" customHeight="1">
      <c r="A656" s="161">
        <v>654.0</v>
      </c>
      <c r="B656" s="167" t="s">
        <v>4261</v>
      </c>
      <c r="C656" s="160" t="s">
        <v>4791</v>
      </c>
      <c r="D656" s="167">
        <v>11.0</v>
      </c>
      <c r="E656" s="96" t="s">
        <v>5028</v>
      </c>
      <c r="F656" s="168" t="s">
        <v>2631</v>
      </c>
      <c r="G656" s="168" t="s">
        <v>4016</v>
      </c>
      <c r="H656" s="168" t="s">
        <v>3354</v>
      </c>
      <c r="I656" s="168" t="s">
        <v>2632</v>
      </c>
      <c r="J656" s="168" t="s">
        <v>3809</v>
      </c>
      <c r="K656" s="169" t="s">
        <v>50</v>
      </c>
      <c r="L656" s="170"/>
      <c r="M656" s="170"/>
      <c r="N656" s="189"/>
      <c r="O656" s="189"/>
      <c r="P656" s="180"/>
      <c r="Q656" s="180"/>
      <c r="R656" s="180"/>
      <c r="S656" s="180"/>
      <c r="T656" s="180"/>
      <c r="U656" s="180"/>
      <c r="V656" s="180"/>
      <c r="W656" s="180"/>
      <c r="X656" s="180"/>
      <c r="Y656" s="180"/>
      <c r="Z656" s="180"/>
      <c r="AA656" s="180"/>
      <c r="AB656" s="180"/>
      <c r="AC656" s="180"/>
    </row>
    <row r="657" ht="15.75" customHeight="1">
      <c r="A657" s="161">
        <v>655.0</v>
      </c>
      <c r="B657" s="167" t="s">
        <v>4261</v>
      </c>
      <c r="C657" s="160" t="s">
        <v>4793</v>
      </c>
      <c r="D657" s="167">
        <v>6.0</v>
      </c>
      <c r="E657" s="96" t="s">
        <v>5032</v>
      </c>
      <c r="F657" s="168" t="s">
        <v>4034</v>
      </c>
      <c r="G657" s="168" t="s">
        <v>1713</v>
      </c>
      <c r="H657" s="168" t="s">
        <v>3734</v>
      </c>
      <c r="I657" s="160"/>
      <c r="J657" s="160"/>
      <c r="K657" s="77" t="s">
        <v>684</v>
      </c>
      <c r="L657" s="170"/>
      <c r="M657" s="170"/>
      <c r="N657" s="189"/>
      <c r="O657" s="189"/>
      <c r="P657" s="180"/>
      <c r="Q657" s="180"/>
      <c r="R657" s="180"/>
      <c r="S657" s="180"/>
      <c r="T657" s="180"/>
      <c r="U657" s="180"/>
      <c r="V657" s="180"/>
      <c r="W657" s="180"/>
      <c r="X657" s="180"/>
      <c r="Y657" s="180"/>
      <c r="Z657" s="180"/>
      <c r="AA657" s="180"/>
      <c r="AB657" s="180"/>
      <c r="AC657" s="180"/>
    </row>
    <row r="658" ht="15.75" customHeight="1">
      <c r="A658" s="161">
        <v>656.0</v>
      </c>
      <c r="B658" s="167" t="s">
        <v>4261</v>
      </c>
      <c r="C658" s="160" t="s">
        <v>4795</v>
      </c>
      <c r="D658" s="167">
        <v>2.0</v>
      </c>
      <c r="E658" s="96" t="s">
        <v>5037</v>
      </c>
      <c r="F658" s="168" t="s">
        <v>4423</v>
      </c>
      <c r="G658" s="168" t="s">
        <v>4797</v>
      </c>
      <c r="H658" s="160"/>
      <c r="I658" s="160"/>
      <c r="J658" s="160"/>
      <c r="K658" s="169" t="s">
        <v>1768</v>
      </c>
      <c r="L658" s="170"/>
      <c r="M658" s="170"/>
      <c r="N658" s="189"/>
      <c r="O658" s="189"/>
      <c r="P658" s="180"/>
      <c r="Q658" s="180"/>
      <c r="R658" s="180"/>
      <c r="S658" s="180"/>
      <c r="T658" s="180"/>
      <c r="U658" s="180"/>
      <c r="V658" s="180"/>
      <c r="W658" s="180"/>
      <c r="X658" s="180"/>
      <c r="Y658" s="180"/>
      <c r="Z658" s="180"/>
      <c r="AA658" s="180"/>
      <c r="AB658" s="180"/>
      <c r="AC658" s="180"/>
    </row>
    <row r="659" ht="15.75" customHeight="1">
      <c r="A659" s="67">
        <v>657.0</v>
      </c>
      <c r="B659" s="73" t="s">
        <v>4261</v>
      </c>
      <c r="C659" s="72" t="s">
        <v>4798</v>
      </c>
      <c r="D659" s="73">
        <v>19.0</v>
      </c>
      <c r="E659" s="96" t="s">
        <v>5039</v>
      </c>
      <c r="F659" s="75" t="s">
        <v>4800</v>
      </c>
      <c r="G659" s="75" t="s">
        <v>4412</v>
      </c>
      <c r="H659" s="75" t="s">
        <v>4755</v>
      </c>
      <c r="I659" s="75" t="s">
        <v>4801</v>
      </c>
      <c r="J659" s="75" t="s">
        <v>4522</v>
      </c>
      <c r="K659" s="77" t="s">
        <v>1485</v>
      </c>
      <c r="L659" s="54"/>
      <c r="M659" s="54"/>
      <c r="N659" s="105"/>
      <c r="O659" s="105"/>
      <c r="P659" s="180"/>
      <c r="Q659" s="180"/>
      <c r="R659" s="180"/>
      <c r="S659" s="180"/>
      <c r="T659" s="180"/>
      <c r="U659" s="180"/>
      <c r="V659" s="180"/>
      <c r="W659" s="180"/>
      <c r="X659" s="180"/>
      <c r="Y659" s="180"/>
      <c r="Z659" s="180"/>
      <c r="AA659" s="180"/>
      <c r="AB659" s="180"/>
      <c r="AC659" s="180"/>
    </row>
    <row r="660" ht="15.75" customHeight="1">
      <c r="A660" s="161">
        <v>658.0</v>
      </c>
      <c r="B660" s="167" t="s">
        <v>4261</v>
      </c>
      <c r="C660" s="160" t="s">
        <v>4802</v>
      </c>
      <c r="D660" s="167">
        <v>50.0</v>
      </c>
      <c r="E660" s="98" t="s">
        <v>5043</v>
      </c>
      <c r="F660" s="168" t="s">
        <v>4377</v>
      </c>
      <c r="G660" s="168" t="s">
        <v>3360</v>
      </c>
      <c r="H660" s="168" t="s">
        <v>4434</v>
      </c>
      <c r="I660" s="168" t="s">
        <v>1952</v>
      </c>
      <c r="J660" s="168" t="s">
        <v>4803</v>
      </c>
      <c r="K660" s="169" t="s">
        <v>7</v>
      </c>
      <c r="L660" s="170"/>
      <c r="M660" s="170"/>
      <c r="N660" s="189"/>
      <c r="O660" s="189"/>
      <c r="P660" s="180"/>
      <c r="Q660" s="180"/>
      <c r="R660" s="180"/>
      <c r="S660" s="180"/>
      <c r="T660" s="180"/>
      <c r="U660" s="180"/>
      <c r="V660" s="180"/>
      <c r="W660" s="180"/>
      <c r="X660" s="180"/>
      <c r="Y660" s="180"/>
      <c r="Z660" s="180"/>
      <c r="AA660" s="180"/>
      <c r="AB660" s="180"/>
      <c r="AC660" s="180"/>
    </row>
    <row r="661" ht="15.75" customHeight="1">
      <c r="A661" s="169">
        <v>659.0</v>
      </c>
      <c r="B661" s="169" t="s">
        <v>4261</v>
      </c>
      <c r="C661" s="169" t="s">
        <v>4804</v>
      </c>
      <c r="D661" s="169">
        <v>74.0</v>
      </c>
      <c r="E661" s="96" t="s">
        <v>5049</v>
      </c>
      <c r="F661" s="198" t="s">
        <v>4805</v>
      </c>
      <c r="G661" s="198" t="s">
        <v>762</v>
      </c>
      <c r="H661" s="198" t="s">
        <v>4283</v>
      </c>
      <c r="I661" s="198" t="s">
        <v>4025</v>
      </c>
      <c r="J661" s="198" t="s">
        <v>2638</v>
      </c>
      <c r="K661" s="169" t="s">
        <v>384</v>
      </c>
      <c r="L661" s="169"/>
      <c r="M661" s="169"/>
      <c r="N661" s="169"/>
      <c r="O661" s="169"/>
      <c r="P661" s="169"/>
      <c r="Q661" s="169"/>
      <c r="R661" s="169"/>
      <c r="S661" s="169"/>
      <c r="T661" s="169"/>
      <c r="U661" s="169"/>
      <c r="V661" s="169"/>
      <c r="W661" s="169"/>
      <c r="X661" s="169"/>
      <c r="Y661" s="169"/>
      <c r="Z661" s="169"/>
      <c r="AA661" s="169"/>
      <c r="AB661" s="169"/>
      <c r="AC661" s="169"/>
    </row>
    <row r="662" ht="15.75" customHeight="1">
      <c r="A662" s="161">
        <v>660.0</v>
      </c>
      <c r="B662" s="167" t="s">
        <v>4261</v>
      </c>
      <c r="C662" s="160" t="s">
        <v>4806</v>
      </c>
      <c r="D662" s="167">
        <v>28.0</v>
      </c>
      <c r="E662" s="96" t="s">
        <v>5054</v>
      </c>
      <c r="F662" s="168" t="s">
        <v>3722</v>
      </c>
      <c r="G662" s="168" t="s">
        <v>4694</v>
      </c>
      <c r="H662" s="168" t="s">
        <v>4418</v>
      </c>
      <c r="I662" s="168" t="s">
        <v>4807</v>
      </c>
      <c r="J662" s="168" t="s">
        <v>4808</v>
      </c>
      <c r="K662" s="169" t="s">
        <v>727</v>
      </c>
      <c r="L662" s="170"/>
      <c r="M662" s="170"/>
      <c r="N662" s="189"/>
      <c r="O662" s="189"/>
      <c r="P662" s="180"/>
      <c r="Q662" s="180"/>
      <c r="R662" s="180"/>
      <c r="S662" s="180"/>
      <c r="T662" s="180"/>
      <c r="U662" s="180"/>
      <c r="V662" s="180"/>
      <c r="W662" s="180"/>
      <c r="X662" s="180"/>
      <c r="Y662" s="180"/>
      <c r="Z662" s="180"/>
      <c r="AA662" s="180"/>
      <c r="AB662" s="180"/>
      <c r="AC662" s="180"/>
    </row>
    <row r="663" ht="15.75" customHeight="1">
      <c r="A663" s="161">
        <v>661.0</v>
      </c>
      <c r="B663" s="167" t="s">
        <v>4261</v>
      </c>
      <c r="C663" s="160" t="s">
        <v>4809</v>
      </c>
      <c r="D663" s="167">
        <v>19.0</v>
      </c>
      <c r="E663" s="96" t="s">
        <v>1231</v>
      </c>
      <c r="F663" s="168" t="s">
        <v>2876</v>
      </c>
      <c r="G663" s="168" t="s">
        <v>4810</v>
      </c>
      <c r="H663" s="168" t="s">
        <v>3290</v>
      </c>
      <c r="I663" s="168" t="s">
        <v>4697</v>
      </c>
      <c r="J663" s="168" t="s">
        <v>4811</v>
      </c>
      <c r="K663" s="77" t="s">
        <v>1955</v>
      </c>
      <c r="L663" s="170"/>
      <c r="M663" s="170"/>
      <c r="N663" s="189"/>
      <c r="O663" s="189"/>
      <c r="P663" s="180"/>
      <c r="Q663" s="180"/>
      <c r="R663" s="180"/>
      <c r="S663" s="180"/>
      <c r="T663" s="180"/>
      <c r="U663" s="180"/>
      <c r="V663" s="180"/>
      <c r="W663" s="180"/>
      <c r="X663" s="180"/>
      <c r="Y663" s="180"/>
      <c r="Z663" s="180"/>
      <c r="AA663" s="180"/>
      <c r="AB663" s="180"/>
      <c r="AC663" s="180"/>
    </row>
    <row r="664" ht="15.75" customHeight="1">
      <c r="A664" s="161">
        <v>662.0</v>
      </c>
      <c r="B664" s="167" t="s">
        <v>4261</v>
      </c>
      <c r="C664" s="160" t="s">
        <v>4812</v>
      </c>
      <c r="D664" s="167">
        <v>33.0</v>
      </c>
      <c r="E664" s="96" t="s">
        <v>5065</v>
      </c>
      <c r="F664" s="168" t="s">
        <v>4813</v>
      </c>
      <c r="G664" s="168" t="s">
        <v>4569</v>
      </c>
      <c r="H664" s="168" t="s">
        <v>2658</v>
      </c>
      <c r="I664" s="168" t="s">
        <v>4452</v>
      </c>
      <c r="J664" s="168" t="s">
        <v>1244</v>
      </c>
      <c r="K664" s="169" t="s">
        <v>7</v>
      </c>
      <c r="L664" s="170"/>
      <c r="M664" s="170"/>
      <c r="N664" s="189"/>
      <c r="O664" s="189"/>
      <c r="P664" s="180"/>
      <c r="Q664" s="180"/>
      <c r="R664" s="180"/>
      <c r="S664" s="180"/>
      <c r="T664" s="180"/>
      <c r="U664" s="180"/>
      <c r="V664" s="180"/>
      <c r="W664" s="180"/>
      <c r="X664" s="180"/>
      <c r="Y664" s="180"/>
      <c r="Z664" s="180"/>
      <c r="AA664" s="180"/>
      <c r="AB664" s="180"/>
      <c r="AC664" s="180"/>
    </row>
    <row r="665" ht="15.75" customHeight="1">
      <c r="A665" s="161">
        <v>663.0</v>
      </c>
      <c r="B665" s="167" t="s">
        <v>4261</v>
      </c>
      <c r="C665" s="160" t="s">
        <v>4814</v>
      </c>
      <c r="D665" s="167">
        <v>26.0</v>
      </c>
      <c r="E665" s="96" t="s">
        <v>1595</v>
      </c>
      <c r="F665" s="168" t="s">
        <v>4527</v>
      </c>
      <c r="G665" s="168" t="s">
        <v>4417</v>
      </c>
      <c r="H665" s="168" t="s">
        <v>4816</v>
      </c>
      <c r="I665" s="168" t="s">
        <v>4817</v>
      </c>
      <c r="J665" s="168" t="s">
        <v>2378</v>
      </c>
      <c r="K665" s="169" t="s">
        <v>7</v>
      </c>
      <c r="L665" s="170"/>
      <c r="M665" s="170"/>
      <c r="N665" s="189"/>
      <c r="O665" s="189"/>
      <c r="P665" s="180"/>
      <c r="Q665" s="180"/>
      <c r="R665" s="180"/>
      <c r="S665" s="180"/>
      <c r="T665" s="180"/>
      <c r="U665" s="180"/>
      <c r="V665" s="180"/>
      <c r="W665" s="180"/>
      <c r="X665" s="180"/>
      <c r="Y665" s="180"/>
      <c r="Z665" s="180"/>
      <c r="AA665" s="180"/>
      <c r="AB665" s="180"/>
      <c r="AC665" s="180"/>
    </row>
    <row r="666" ht="15.75" customHeight="1">
      <c r="A666" s="161">
        <v>664.0</v>
      </c>
      <c r="B666" s="167" t="s">
        <v>4261</v>
      </c>
      <c r="C666" s="160" t="s">
        <v>4818</v>
      </c>
      <c r="D666" s="167">
        <v>74.0</v>
      </c>
      <c r="E666" s="96" t="s">
        <v>5074</v>
      </c>
      <c r="F666" s="168" t="s">
        <v>2390</v>
      </c>
      <c r="G666" s="168" t="s">
        <v>4819</v>
      </c>
      <c r="H666" s="168" t="s">
        <v>4820</v>
      </c>
      <c r="I666" s="168" t="s">
        <v>722</v>
      </c>
      <c r="J666" s="168" t="s">
        <v>2391</v>
      </c>
      <c r="K666" s="169" t="s">
        <v>727</v>
      </c>
      <c r="L666" s="170"/>
      <c r="M666" s="170"/>
      <c r="N666" s="189"/>
      <c r="O666" s="189"/>
      <c r="P666" s="180"/>
      <c r="Q666" s="180"/>
      <c r="R666" s="180"/>
      <c r="S666" s="180"/>
      <c r="T666" s="180"/>
      <c r="U666" s="180"/>
      <c r="V666" s="180"/>
      <c r="W666" s="180"/>
      <c r="X666" s="180"/>
      <c r="Y666" s="180"/>
      <c r="Z666" s="180"/>
      <c r="AA666" s="180"/>
      <c r="AB666" s="180"/>
      <c r="AC666" s="180"/>
    </row>
    <row r="667" ht="15.75" customHeight="1">
      <c r="A667" s="161">
        <v>665.0</v>
      </c>
      <c r="B667" s="167" t="s">
        <v>4261</v>
      </c>
      <c r="C667" s="160" t="s">
        <v>4821</v>
      </c>
      <c r="D667" s="167">
        <v>15.0</v>
      </c>
      <c r="E667" s="96" t="s">
        <v>5080</v>
      </c>
      <c r="F667" s="168" t="s">
        <v>4311</v>
      </c>
      <c r="G667" s="168" t="s">
        <v>942</v>
      </c>
      <c r="H667" s="168" t="s">
        <v>1035</v>
      </c>
      <c r="I667" s="168" t="s">
        <v>1712</v>
      </c>
      <c r="J667" s="168" t="s">
        <v>1713</v>
      </c>
      <c r="K667" s="77" t="s">
        <v>1199</v>
      </c>
      <c r="L667" s="170"/>
      <c r="M667" s="170"/>
      <c r="N667" s="189"/>
      <c r="O667" s="189"/>
      <c r="P667" s="180"/>
      <c r="Q667" s="180"/>
      <c r="R667" s="180"/>
      <c r="S667" s="180"/>
      <c r="T667" s="180"/>
      <c r="U667" s="180"/>
      <c r="V667" s="180"/>
      <c r="W667" s="180"/>
      <c r="X667" s="180"/>
      <c r="Y667" s="180"/>
      <c r="Z667" s="180"/>
      <c r="AA667" s="180"/>
      <c r="AB667" s="180"/>
      <c r="AC667" s="180"/>
    </row>
    <row r="668" ht="15.75" customHeight="1">
      <c r="A668" s="161">
        <v>666.0</v>
      </c>
      <c r="B668" s="167" t="s">
        <v>4261</v>
      </c>
      <c r="C668" s="160" t="s">
        <v>4823</v>
      </c>
      <c r="D668" s="167">
        <v>3.0</v>
      </c>
      <c r="E668" s="96" t="s">
        <v>5085</v>
      </c>
      <c r="F668" s="168" t="s">
        <v>2605</v>
      </c>
      <c r="G668" s="160"/>
      <c r="H668" s="160"/>
      <c r="I668" s="160"/>
      <c r="J668" s="160"/>
      <c r="K668" s="77" t="s">
        <v>684</v>
      </c>
      <c r="L668" s="170"/>
      <c r="M668" s="170"/>
      <c r="N668" s="189"/>
      <c r="O668" s="189"/>
      <c r="P668" s="180"/>
      <c r="Q668" s="180"/>
      <c r="R668" s="180"/>
      <c r="S668" s="180"/>
      <c r="T668" s="180"/>
      <c r="U668" s="180"/>
      <c r="V668" s="180"/>
      <c r="W668" s="180"/>
      <c r="X668" s="180"/>
      <c r="Y668" s="180"/>
      <c r="Z668" s="180"/>
      <c r="AA668" s="180"/>
      <c r="AB668" s="180"/>
      <c r="AC668" s="180"/>
    </row>
    <row r="669" ht="15.75" customHeight="1">
      <c r="A669" s="161">
        <v>667.0</v>
      </c>
      <c r="B669" s="167" t="s">
        <v>4261</v>
      </c>
      <c r="C669" s="160" t="s">
        <v>4825</v>
      </c>
      <c r="D669" s="167">
        <v>18.0</v>
      </c>
      <c r="E669" s="96" t="s">
        <v>5088</v>
      </c>
      <c r="F669" s="168" t="s">
        <v>3449</v>
      </c>
      <c r="G669" s="168" t="s">
        <v>4827</v>
      </c>
      <c r="H669" s="168" t="s">
        <v>4828</v>
      </c>
      <c r="I669" s="168" t="s">
        <v>3926</v>
      </c>
      <c r="J669" s="168" t="s">
        <v>3907</v>
      </c>
      <c r="K669" s="169" t="s">
        <v>7</v>
      </c>
      <c r="L669" s="170"/>
      <c r="M669" s="170"/>
      <c r="N669" s="189"/>
      <c r="O669" s="189"/>
      <c r="P669" s="180"/>
      <c r="Q669" s="180"/>
      <c r="R669" s="180"/>
      <c r="S669" s="180"/>
      <c r="T669" s="180"/>
      <c r="U669" s="180"/>
      <c r="V669" s="180"/>
      <c r="W669" s="180"/>
      <c r="X669" s="180"/>
      <c r="Y669" s="180"/>
      <c r="Z669" s="180"/>
      <c r="AA669" s="180"/>
      <c r="AB669" s="180"/>
      <c r="AC669" s="180"/>
    </row>
    <row r="670" ht="15.75" customHeight="1">
      <c r="A670" s="161">
        <v>668.0</v>
      </c>
      <c r="B670" s="167" t="s">
        <v>4261</v>
      </c>
      <c r="C670" s="160" t="s">
        <v>4829</v>
      </c>
      <c r="D670" s="167">
        <v>7.0</v>
      </c>
      <c r="E670" s="96" t="s">
        <v>5094</v>
      </c>
      <c r="F670" s="168" t="s">
        <v>4483</v>
      </c>
      <c r="G670" s="168" t="s">
        <v>4731</v>
      </c>
      <c r="H670" s="168" t="s">
        <v>4655</v>
      </c>
      <c r="I670" s="168" t="s">
        <v>3166</v>
      </c>
      <c r="J670" s="168" t="s">
        <v>2444</v>
      </c>
      <c r="K670" s="169" t="s">
        <v>50</v>
      </c>
      <c r="L670" s="170"/>
      <c r="M670" s="170"/>
      <c r="N670" s="189"/>
      <c r="O670" s="189"/>
      <c r="P670" s="180"/>
      <c r="Q670" s="180"/>
      <c r="R670" s="180"/>
      <c r="S670" s="180"/>
      <c r="T670" s="180"/>
      <c r="U670" s="180"/>
      <c r="V670" s="180"/>
      <c r="W670" s="180"/>
      <c r="X670" s="180"/>
      <c r="Y670" s="180"/>
      <c r="Z670" s="180"/>
      <c r="AA670" s="180"/>
      <c r="AB670" s="180"/>
      <c r="AC670" s="180"/>
    </row>
    <row r="671" ht="15.75" customHeight="1">
      <c r="A671" s="161">
        <v>669.0</v>
      </c>
      <c r="B671" s="167" t="s">
        <v>4261</v>
      </c>
      <c r="C671" s="160" t="s">
        <v>4831</v>
      </c>
      <c r="D671" s="167">
        <v>7.0</v>
      </c>
      <c r="E671" s="96" t="s">
        <v>5101</v>
      </c>
      <c r="F671" s="168" t="s">
        <v>782</v>
      </c>
      <c r="G671" s="168" t="s">
        <v>311</v>
      </c>
      <c r="H671" s="168" t="s">
        <v>789</v>
      </c>
      <c r="I671" s="168" t="s">
        <v>312</v>
      </c>
      <c r="J671" s="160"/>
      <c r="K671" s="77" t="s">
        <v>316</v>
      </c>
      <c r="L671" s="170"/>
      <c r="M671" s="170"/>
      <c r="N671" s="189"/>
      <c r="O671" s="189"/>
      <c r="P671" s="180"/>
      <c r="Q671" s="180"/>
      <c r="R671" s="180"/>
      <c r="S671" s="180"/>
      <c r="T671" s="180"/>
      <c r="U671" s="180"/>
      <c r="V671" s="180"/>
      <c r="W671" s="180"/>
      <c r="X671" s="180"/>
      <c r="Y671" s="180"/>
      <c r="Z671" s="180"/>
      <c r="AA671" s="180"/>
      <c r="AB671" s="180"/>
      <c r="AC671" s="180"/>
    </row>
    <row r="672" ht="15.75" customHeight="1">
      <c r="A672" s="161">
        <v>670.0</v>
      </c>
      <c r="B672" s="167" t="s">
        <v>4261</v>
      </c>
      <c r="C672" s="160" t="s">
        <v>4833</v>
      </c>
      <c r="D672" s="167">
        <v>19.0</v>
      </c>
      <c r="E672" s="96" t="s">
        <v>1468</v>
      </c>
      <c r="F672" s="168" t="s">
        <v>4273</v>
      </c>
      <c r="G672" s="168" t="s">
        <v>3284</v>
      </c>
      <c r="H672" s="168" t="s">
        <v>1679</v>
      </c>
      <c r="I672" s="168" t="s">
        <v>4615</v>
      </c>
      <c r="J672" s="168" t="s">
        <v>3579</v>
      </c>
      <c r="K672" s="169" t="s">
        <v>1768</v>
      </c>
      <c r="L672" s="170"/>
      <c r="M672" s="170"/>
      <c r="N672" s="189"/>
      <c r="O672" s="189"/>
      <c r="P672" s="180"/>
      <c r="Q672" s="180"/>
      <c r="R672" s="180"/>
      <c r="S672" s="180"/>
      <c r="T672" s="180"/>
      <c r="U672" s="180"/>
      <c r="V672" s="180"/>
      <c r="W672" s="180"/>
      <c r="X672" s="180"/>
      <c r="Y672" s="180"/>
      <c r="Z672" s="180"/>
      <c r="AA672" s="180"/>
      <c r="AB672" s="180"/>
      <c r="AC672" s="180"/>
    </row>
    <row r="673" ht="15.75" customHeight="1">
      <c r="A673" s="161">
        <v>671.0</v>
      </c>
      <c r="B673" s="167" t="s">
        <v>4261</v>
      </c>
      <c r="C673" s="160" t="s">
        <v>4835</v>
      </c>
      <c r="D673" s="167">
        <v>6.0</v>
      </c>
      <c r="E673" s="96" t="s">
        <v>5109</v>
      </c>
      <c r="F673" s="168" t="s">
        <v>4434</v>
      </c>
      <c r="G673" s="168" t="s">
        <v>3250</v>
      </c>
      <c r="H673" s="160"/>
      <c r="I673" s="160"/>
      <c r="J673" s="160"/>
      <c r="K673" s="169" t="s">
        <v>1768</v>
      </c>
      <c r="L673" s="170"/>
      <c r="M673" s="170"/>
      <c r="N673" s="189"/>
      <c r="O673" s="189"/>
      <c r="P673" s="180"/>
      <c r="Q673" s="180"/>
      <c r="R673" s="180"/>
      <c r="S673" s="180"/>
      <c r="T673" s="180"/>
      <c r="U673" s="180"/>
      <c r="V673" s="180"/>
      <c r="W673" s="180"/>
      <c r="X673" s="180"/>
      <c r="Y673" s="180"/>
      <c r="Z673" s="180"/>
      <c r="AA673" s="180"/>
      <c r="AB673" s="180"/>
      <c r="AC673" s="180"/>
    </row>
    <row r="674" ht="15.75" customHeight="1">
      <c r="A674" s="161">
        <v>672.0</v>
      </c>
      <c r="B674" s="167" t="s">
        <v>4261</v>
      </c>
      <c r="C674" s="160" t="s">
        <v>4837</v>
      </c>
      <c r="D674" s="167">
        <v>4.0</v>
      </c>
      <c r="E674" s="96" t="s">
        <v>5112</v>
      </c>
      <c r="F674" s="168" t="s">
        <v>4157</v>
      </c>
      <c r="G674" s="168" t="s">
        <v>4013</v>
      </c>
      <c r="H674" s="168" t="s">
        <v>4838</v>
      </c>
      <c r="I674" s="168" t="s">
        <v>4159</v>
      </c>
      <c r="J674" s="160"/>
      <c r="K674" s="77" t="s">
        <v>2162</v>
      </c>
      <c r="L674" s="170"/>
      <c r="M674" s="170"/>
      <c r="N674" s="189"/>
      <c r="O674" s="189"/>
      <c r="P674" s="180"/>
      <c r="Q674" s="180"/>
      <c r="R674" s="180"/>
      <c r="S674" s="180"/>
      <c r="T674" s="180"/>
      <c r="U674" s="180"/>
      <c r="V674" s="180"/>
      <c r="W674" s="180"/>
      <c r="X674" s="180"/>
      <c r="Y674" s="180"/>
      <c r="Z674" s="180"/>
      <c r="AA674" s="180"/>
      <c r="AB674" s="180"/>
      <c r="AC674" s="180"/>
    </row>
    <row r="675" ht="15.75" customHeight="1">
      <c r="A675" s="161">
        <v>673.0</v>
      </c>
      <c r="B675" s="167" t="s">
        <v>4261</v>
      </c>
      <c r="C675" s="160" t="s">
        <v>4839</v>
      </c>
      <c r="D675" s="167">
        <v>84.0</v>
      </c>
      <c r="E675" s="96" t="s">
        <v>5119</v>
      </c>
      <c r="F675" s="168" t="s">
        <v>4840</v>
      </c>
      <c r="G675" s="168" t="s">
        <v>3556</v>
      </c>
      <c r="H675" s="168" t="s">
        <v>4286</v>
      </c>
      <c r="I675" s="168" t="s">
        <v>2269</v>
      </c>
      <c r="J675" s="168" t="s">
        <v>4841</v>
      </c>
      <c r="K675" s="169" t="s">
        <v>1768</v>
      </c>
      <c r="L675" s="170"/>
      <c r="M675" s="170"/>
      <c r="N675" s="189"/>
      <c r="O675" s="189"/>
      <c r="P675" s="180"/>
      <c r="Q675" s="180"/>
      <c r="R675" s="180"/>
      <c r="S675" s="180"/>
      <c r="T675" s="180"/>
      <c r="U675" s="180"/>
      <c r="V675" s="180"/>
      <c r="W675" s="180"/>
      <c r="X675" s="180"/>
      <c r="Y675" s="180"/>
      <c r="Z675" s="180"/>
      <c r="AA675" s="180"/>
      <c r="AB675" s="180"/>
      <c r="AC675" s="180"/>
    </row>
    <row r="676" ht="15.75" customHeight="1">
      <c r="A676" s="161">
        <v>674.0</v>
      </c>
      <c r="B676" s="167" t="s">
        <v>4261</v>
      </c>
      <c r="C676" s="160" t="s">
        <v>4842</v>
      </c>
      <c r="D676" s="167">
        <v>29.0</v>
      </c>
      <c r="E676" s="96" t="s">
        <v>5126</v>
      </c>
      <c r="F676" s="168" t="s">
        <v>3356</v>
      </c>
      <c r="G676" s="168" t="s">
        <v>3354</v>
      </c>
      <c r="H676" s="168" t="s">
        <v>4843</v>
      </c>
      <c r="I676" s="168" t="s">
        <v>4378</v>
      </c>
      <c r="J676" s="168" t="s">
        <v>2817</v>
      </c>
      <c r="K676" s="169" t="s">
        <v>50</v>
      </c>
      <c r="L676" s="170"/>
      <c r="M676" s="170"/>
      <c r="N676" s="189"/>
      <c r="O676" s="189"/>
      <c r="P676" s="180"/>
      <c r="Q676" s="180"/>
      <c r="R676" s="180"/>
      <c r="S676" s="180"/>
      <c r="T676" s="180"/>
      <c r="U676" s="180"/>
      <c r="V676" s="180"/>
      <c r="W676" s="180"/>
      <c r="X676" s="180"/>
      <c r="Y676" s="180"/>
      <c r="Z676" s="180"/>
      <c r="AA676" s="180"/>
      <c r="AB676" s="180"/>
      <c r="AC676" s="180"/>
    </row>
    <row r="677" ht="15.75" customHeight="1">
      <c r="A677" s="161">
        <v>675.0</v>
      </c>
      <c r="B677" s="167" t="s">
        <v>4261</v>
      </c>
      <c r="C677" s="160" t="s">
        <v>4844</v>
      </c>
      <c r="D677" s="167">
        <v>15.0</v>
      </c>
      <c r="E677" s="96" t="s">
        <v>5129</v>
      </c>
      <c r="F677" s="168" t="s">
        <v>4636</v>
      </c>
      <c r="G677" s="168" t="s">
        <v>849</v>
      </c>
      <c r="H677" s="168" t="s">
        <v>3250</v>
      </c>
      <c r="I677" s="168" t="s">
        <v>2037</v>
      </c>
      <c r="J677" s="168" t="s">
        <v>2267</v>
      </c>
      <c r="K677" s="169" t="s">
        <v>416</v>
      </c>
      <c r="L677" s="170"/>
      <c r="M677" s="170"/>
      <c r="N677" s="189"/>
      <c r="O677" s="189"/>
      <c r="P677" s="180"/>
      <c r="Q677" s="180"/>
      <c r="R677" s="180"/>
      <c r="S677" s="180"/>
      <c r="T677" s="180"/>
      <c r="U677" s="180"/>
      <c r="V677" s="180"/>
      <c r="W677" s="180"/>
      <c r="X677" s="180"/>
      <c r="Y677" s="180"/>
      <c r="Z677" s="180"/>
      <c r="AA677" s="180"/>
      <c r="AB677" s="180"/>
      <c r="AC677" s="180"/>
    </row>
    <row r="678" ht="15.75" customHeight="1">
      <c r="A678" s="161">
        <v>676.0</v>
      </c>
      <c r="B678" s="167" t="s">
        <v>4261</v>
      </c>
      <c r="C678" s="160" t="s">
        <v>4846</v>
      </c>
      <c r="D678" s="167">
        <v>5.0</v>
      </c>
      <c r="E678" s="96" t="s">
        <v>5134</v>
      </c>
      <c r="F678" s="168" t="s">
        <v>3028</v>
      </c>
      <c r="G678" s="168" t="s">
        <v>279</v>
      </c>
      <c r="H678" s="168" t="s">
        <v>1152</v>
      </c>
      <c r="I678" s="168" t="s">
        <v>1054</v>
      </c>
      <c r="J678" s="168" t="s">
        <v>4847</v>
      </c>
      <c r="K678" s="169" t="s">
        <v>269</v>
      </c>
      <c r="L678" s="170"/>
      <c r="M678" s="170"/>
      <c r="N678" s="189"/>
      <c r="O678" s="189"/>
      <c r="P678" s="180"/>
      <c r="Q678" s="180"/>
      <c r="R678" s="180"/>
      <c r="S678" s="180"/>
      <c r="T678" s="180"/>
      <c r="U678" s="180"/>
      <c r="V678" s="180"/>
      <c r="W678" s="180"/>
      <c r="X678" s="180"/>
      <c r="Y678" s="180"/>
      <c r="Z678" s="180"/>
      <c r="AA678" s="180"/>
      <c r="AB678" s="180"/>
      <c r="AC678" s="180"/>
    </row>
    <row r="679" ht="15.75" customHeight="1">
      <c r="A679" s="67">
        <v>677.0</v>
      </c>
      <c r="B679" s="73" t="s">
        <v>4261</v>
      </c>
      <c r="C679" s="72" t="s">
        <v>4848</v>
      </c>
      <c r="D679" s="73">
        <v>13.0</v>
      </c>
      <c r="E679" s="96" t="s">
        <v>5138</v>
      </c>
      <c r="F679" s="75" t="s">
        <v>2306</v>
      </c>
      <c r="G679" s="75" t="s">
        <v>3290</v>
      </c>
      <c r="H679" s="75" t="s">
        <v>2309</v>
      </c>
      <c r="I679" s="75" t="s">
        <v>4615</v>
      </c>
      <c r="J679" s="75" t="s">
        <v>3069</v>
      </c>
      <c r="K679" s="77" t="s">
        <v>727</v>
      </c>
      <c r="L679" s="54"/>
      <c r="M679" s="54"/>
      <c r="N679" s="105"/>
      <c r="O679" s="105"/>
      <c r="P679" s="180"/>
      <c r="Q679" s="180"/>
      <c r="R679" s="180"/>
      <c r="S679" s="180"/>
      <c r="T679" s="180"/>
      <c r="U679" s="180"/>
      <c r="V679" s="180"/>
      <c r="W679" s="180"/>
      <c r="X679" s="180"/>
      <c r="Y679" s="180"/>
      <c r="Z679" s="180"/>
      <c r="AA679" s="180"/>
      <c r="AB679" s="180"/>
      <c r="AC679" s="180"/>
    </row>
    <row r="680" ht="15.75" customHeight="1">
      <c r="A680" s="161">
        <v>678.0</v>
      </c>
      <c r="B680" s="167" t="s">
        <v>4261</v>
      </c>
      <c r="C680" s="160" t="s">
        <v>4849</v>
      </c>
      <c r="D680" s="167">
        <v>3.0</v>
      </c>
      <c r="E680" s="96" t="s">
        <v>5142</v>
      </c>
      <c r="F680" s="168" t="s">
        <v>327</v>
      </c>
      <c r="G680" s="160"/>
      <c r="H680" s="160"/>
      <c r="I680" s="160"/>
      <c r="J680" s="160"/>
      <c r="K680" s="77" t="s">
        <v>333</v>
      </c>
      <c r="L680" s="170"/>
      <c r="M680" s="170"/>
      <c r="N680" s="189"/>
      <c r="O680" s="189"/>
      <c r="P680" s="180"/>
      <c r="Q680" s="180"/>
      <c r="R680" s="180"/>
      <c r="S680" s="180"/>
      <c r="T680" s="180"/>
      <c r="U680" s="180"/>
      <c r="V680" s="180"/>
      <c r="W680" s="180"/>
      <c r="X680" s="180"/>
      <c r="Y680" s="180"/>
      <c r="Z680" s="180"/>
      <c r="AA680" s="180"/>
      <c r="AB680" s="180"/>
      <c r="AC680" s="180"/>
    </row>
    <row r="681" ht="15.75" customHeight="1">
      <c r="A681" s="161">
        <v>679.0</v>
      </c>
      <c r="B681" s="167" t="s">
        <v>4261</v>
      </c>
      <c r="C681" s="160" t="s">
        <v>4850</v>
      </c>
      <c r="D681" s="167">
        <v>35.0</v>
      </c>
      <c r="E681" s="96" t="s">
        <v>5146</v>
      </c>
      <c r="F681" s="168" t="s">
        <v>4852</v>
      </c>
      <c r="G681" s="168" t="s">
        <v>4853</v>
      </c>
      <c r="H681" s="168" t="s">
        <v>4854</v>
      </c>
      <c r="I681" s="168" t="s">
        <v>4855</v>
      </c>
      <c r="J681" s="168" t="s">
        <v>4425</v>
      </c>
      <c r="K681" s="169" t="s">
        <v>727</v>
      </c>
      <c r="L681" s="170"/>
      <c r="M681" s="170"/>
      <c r="N681" s="189"/>
      <c r="O681" s="189"/>
      <c r="P681" s="180"/>
      <c r="Q681" s="180"/>
      <c r="R681" s="180"/>
      <c r="S681" s="180"/>
      <c r="T681" s="180"/>
      <c r="U681" s="180"/>
      <c r="V681" s="180"/>
      <c r="W681" s="180"/>
      <c r="X681" s="180"/>
      <c r="Y681" s="180"/>
      <c r="Z681" s="180"/>
      <c r="AA681" s="180"/>
      <c r="AB681" s="180"/>
      <c r="AC681" s="180"/>
    </row>
    <row r="682" ht="15.75" customHeight="1">
      <c r="A682" s="161">
        <v>680.0</v>
      </c>
      <c r="B682" s="167" t="s">
        <v>4856</v>
      </c>
      <c r="C682" s="160" t="s">
        <v>4857</v>
      </c>
      <c r="D682" s="167">
        <v>2.0</v>
      </c>
      <c r="E682" s="96" t="s">
        <v>1179</v>
      </c>
      <c r="F682" s="168" t="s">
        <v>1637</v>
      </c>
      <c r="G682" s="160"/>
      <c r="H682" s="160"/>
      <c r="I682" s="160"/>
      <c r="J682" s="160"/>
      <c r="K682" s="169" t="s">
        <v>1485</v>
      </c>
      <c r="L682" s="170"/>
      <c r="M682" s="170"/>
      <c r="N682" s="189"/>
      <c r="O682" s="189"/>
      <c r="P682" s="180"/>
      <c r="Q682" s="180"/>
      <c r="R682" s="180"/>
      <c r="S682" s="180"/>
      <c r="T682" s="180"/>
      <c r="U682" s="180"/>
      <c r="V682" s="180"/>
      <c r="W682" s="180"/>
      <c r="X682" s="180"/>
      <c r="Y682" s="180"/>
      <c r="Z682" s="180"/>
      <c r="AA682" s="180"/>
      <c r="AB682" s="180"/>
      <c r="AC682" s="180"/>
    </row>
    <row r="683" ht="15.75" customHeight="1">
      <c r="A683" s="161">
        <v>681.0</v>
      </c>
      <c r="B683" s="167" t="s">
        <v>4856</v>
      </c>
      <c r="C683" s="160" t="s">
        <v>4859</v>
      </c>
      <c r="D683" s="167">
        <v>4.0</v>
      </c>
      <c r="E683" s="96" t="s">
        <v>5150</v>
      </c>
      <c r="F683" s="168" t="s">
        <v>1584</v>
      </c>
      <c r="G683" s="168" t="s">
        <v>1601</v>
      </c>
      <c r="H683" s="168" t="s">
        <v>4861</v>
      </c>
      <c r="I683" s="160"/>
      <c r="J683" s="160"/>
      <c r="K683" s="77" t="s">
        <v>215</v>
      </c>
      <c r="L683" s="170"/>
      <c r="M683" s="170"/>
      <c r="N683" s="189"/>
      <c r="O683" s="189"/>
      <c r="P683" s="180"/>
      <c r="Q683" s="180"/>
      <c r="R683" s="180"/>
      <c r="S683" s="180"/>
      <c r="T683" s="180"/>
      <c r="U683" s="180"/>
      <c r="V683" s="180"/>
      <c r="W683" s="180"/>
      <c r="X683" s="180"/>
      <c r="Y683" s="180"/>
      <c r="Z683" s="180"/>
      <c r="AA683" s="180"/>
      <c r="AB683" s="180"/>
      <c r="AC683" s="180"/>
    </row>
    <row r="684" ht="15.75" customHeight="1">
      <c r="A684" s="161">
        <v>682.0</v>
      </c>
      <c r="B684" s="167" t="s">
        <v>4856</v>
      </c>
      <c r="C684" s="160" t="s">
        <v>4864</v>
      </c>
      <c r="D684" s="167">
        <v>5.0</v>
      </c>
      <c r="E684" s="96" t="s">
        <v>5159</v>
      </c>
      <c r="F684" s="168" t="s">
        <v>4866</v>
      </c>
      <c r="G684" s="168" t="s">
        <v>4867</v>
      </c>
      <c r="H684" s="168" t="s">
        <v>1668</v>
      </c>
      <c r="I684" s="168" t="s">
        <v>4868</v>
      </c>
      <c r="J684" s="160"/>
      <c r="K684" s="169" t="s">
        <v>269</v>
      </c>
      <c r="L684" s="170"/>
      <c r="M684" s="170"/>
      <c r="N684" s="189"/>
      <c r="O684" s="189"/>
      <c r="P684" s="180"/>
      <c r="Q684" s="180"/>
      <c r="R684" s="180"/>
      <c r="S684" s="180"/>
      <c r="T684" s="180"/>
      <c r="U684" s="180"/>
      <c r="V684" s="180"/>
      <c r="W684" s="180"/>
      <c r="X684" s="180"/>
      <c r="Y684" s="180"/>
      <c r="Z684" s="180"/>
      <c r="AA684" s="180"/>
      <c r="AB684" s="180"/>
      <c r="AC684" s="180"/>
    </row>
    <row r="685" ht="15.75" customHeight="1">
      <c r="A685" s="161">
        <v>683.0</v>
      </c>
      <c r="B685" s="167" t="s">
        <v>4856</v>
      </c>
      <c r="C685" s="160" t="s">
        <v>4869</v>
      </c>
      <c r="D685" s="167">
        <v>32.0</v>
      </c>
      <c r="E685" s="96" t="s">
        <v>5161</v>
      </c>
      <c r="F685" s="168" t="s">
        <v>4871</v>
      </c>
      <c r="G685" s="168" t="s">
        <v>4872</v>
      </c>
      <c r="H685" s="168" t="s">
        <v>4873</v>
      </c>
      <c r="I685" s="168" t="s">
        <v>4874</v>
      </c>
      <c r="J685" s="168" t="s">
        <v>4875</v>
      </c>
      <c r="K685" s="169" t="s">
        <v>7</v>
      </c>
      <c r="L685" s="170"/>
      <c r="M685" s="170"/>
      <c r="N685" s="189"/>
      <c r="O685" s="189"/>
      <c r="P685" s="180"/>
      <c r="Q685" s="180"/>
      <c r="R685" s="180"/>
      <c r="S685" s="180"/>
      <c r="T685" s="180"/>
      <c r="U685" s="180"/>
      <c r="V685" s="180"/>
      <c r="W685" s="180"/>
      <c r="X685" s="180"/>
      <c r="Y685" s="180"/>
      <c r="Z685" s="180"/>
      <c r="AA685" s="180"/>
      <c r="AB685" s="180"/>
      <c r="AC685" s="180"/>
    </row>
    <row r="686" ht="15.75" customHeight="1">
      <c r="A686" s="161">
        <v>684.0</v>
      </c>
      <c r="B686" s="167" t="s">
        <v>4856</v>
      </c>
      <c r="C686" s="160" t="s">
        <v>4876</v>
      </c>
      <c r="D686" s="167">
        <v>6.0</v>
      </c>
      <c r="E686" s="96" t="s">
        <v>5163</v>
      </c>
      <c r="F686" s="168" t="s">
        <v>500</v>
      </c>
      <c r="G686" s="168" t="s">
        <v>501</v>
      </c>
      <c r="H686" s="168" t="s">
        <v>503</v>
      </c>
      <c r="I686" s="168" t="s">
        <v>4878</v>
      </c>
      <c r="J686" s="168" t="s">
        <v>4879</v>
      </c>
      <c r="K686" s="77" t="s">
        <v>416</v>
      </c>
      <c r="L686" s="170"/>
      <c r="M686" s="170"/>
      <c r="N686" s="189"/>
      <c r="O686" s="189"/>
      <c r="P686" s="180"/>
      <c r="Q686" s="180"/>
      <c r="R686" s="180"/>
      <c r="S686" s="180"/>
      <c r="T686" s="180"/>
      <c r="U686" s="180"/>
      <c r="V686" s="180"/>
      <c r="W686" s="180"/>
      <c r="X686" s="180"/>
      <c r="Y686" s="180"/>
      <c r="Z686" s="180"/>
      <c r="AA686" s="180"/>
      <c r="AB686" s="180"/>
      <c r="AC686" s="180"/>
    </row>
    <row r="687" ht="15.75" customHeight="1">
      <c r="A687" s="161">
        <v>685.0</v>
      </c>
      <c r="B687" s="167" t="s">
        <v>4856</v>
      </c>
      <c r="C687" s="160" t="s">
        <v>4880</v>
      </c>
      <c r="D687" s="167">
        <v>266.0</v>
      </c>
      <c r="E687" s="96" t="s">
        <v>5165</v>
      </c>
      <c r="F687" s="168" t="s">
        <v>4881</v>
      </c>
      <c r="G687" s="168" t="s">
        <v>4882</v>
      </c>
      <c r="H687" s="168" t="s">
        <v>4883</v>
      </c>
      <c r="I687" s="168" t="s">
        <v>4884</v>
      </c>
      <c r="J687" s="168" t="s">
        <v>4885</v>
      </c>
      <c r="K687" s="169" t="s">
        <v>269</v>
      </c>
      <c r="L687" s="170"/>
      <c r="M687" s="170"/>
      <c r="N687" s="189"/>
      <c r="O687" s="189"/>
      <c r="P687" s="180"/>
      <c r="Q687" s="180"/>
      <c r="R687" s="180"/>
      <c r="S687" s="180"/>
      <c r="T687" s="180"/>
      <c r="U687" s="180"/>
      <c r="V687" s="180"/>
      <c r="W687" s="180"/>
      <c r="X687" s="180"/>
      <c r="Y687" s="180"/>
      <c r="Z687" s="180"/>
      <c r="AA687" s="180"/>
      <c r="AB687" s="180"/>
      <c r="AC687" s="180"/>
    </row>
    <row r="688" ht="15.75" customHeight="1">
      <c r="A688" s="67">
        <v>686.0</v>
      </c>
      <c r="B688" s="73" t="s">
        <v>4856</v>
      </c>
      <c r="C688" s="72" t="s">
        <v>4886</v>
      </c>
      <c r="D688" s="73">
        <v>28.0</v>
      </c>
      <c r="E688" s="96" t="s">
        <v>1139</v>
      </c>
      <c r="F688" s="75" t="s">
        <v>4888</v>
      </c>
      <c r="G688" s="75" t="s">
        <v>1637</v>
      </c>
      <c r="H688" s="75" t="s">
        <v>4889</v>
      </c>
      <c r="I688" s="75" t="s">
        <v>4890</v>
      </c>
      <c r="J688" s="75" t="s">
        <v>4891</v>
      </c>
      <c r="K688" s="77" t="s">
        <v>384</v>
      </c>
      <c r="L688" s="54"/>
      <c r="M688" s="54"/>
      <c r="N688" s="105"/>
      <c r="O688" s="105"/>
      <c r="P688" s="180"/>
      <c r="Q688" s="180"/>
      <c r="R688" s="180"/>
      <c r="S688" s="180"/>
      <c r="T688" s="180"/>
      <c r="U688" s="180"/>
      <c r="V688" s="180"/>
      <c r="W688" s="180"/>
      <c r="X688" s="180"/>
      <c r="Y688" s="180"/>
      <c r="Z688" s="180"/>
      <c r="AA688" s="180"/>
      <c r="AB688" s="180"/>
      <c r="AC688" s="180"/>
    </row>
    <row r="689" ht="15.75" customHeight="1">
      <c r="A689" s="161">
        <v>687.0</v>
      </c>
      <c r="B689" s="167" t="s">
        <v>4856</v>
      </c>
      <c r="C689" s="160" t="s">
        <v>4893</v>
      </c>
      <c r="D689" s="167">
        <v>9.0</v>
      </c>
      <c r="E689" s="96" t="s">
        <v>5179</v>
      </c>
      <c r="F689" s="168" t="s">
        <v>459</v>
      </c>
      <c r="G689" s="168" t="s">
        <v>4894</v>
      </c>
      <c r="H689" s="168" t="s">
        <v>4895</v>
      </c>
      <c r="I689" s="168" t="s">
        <v>1441</v>
      </c>
      <c r="J689" s="168" t="s">
        <v>1884</v>
      </c>
      <c r="K689" s="169" t="s">
        <v>684</v>
      </c>
      <c r="L689" s="170"/>
      <c r="M689" s="170"/>
      <c r="N689" s="189"/>
      <c r="O689" s="189"/>
      <c r="P689" s="180"/>
      <c r="Q689" s="180"/>
      <c r="R689" s="180"/>
      <c r="S689" s="180"/>
      <c r="T689" s="180"/>
      <c r="U689" s="180"/>
      <c r="V689" s="180"/>
      <c r="W689" s="180"/>
      <c r="X689" s="180"/>
      <c r="Y689" s="180"/>
      <c r="Z689" s="180"/>
      <c r="AA689" s="180"/>
      <c r="AB689" s="180"/>
      <c r="AC689" s="180"/>
    </row>
    <row r="690" ht="15.75" customHeight="1">
      <c r="A690" s="161">
        <v>688.0</v>
      </c>
      <c r="B690" s="167" t="s">
        <v>4856</v>
      </c>
      <c r="C690" s="160" t="s">
        <v>4896</v>
      </c>
      <c r="D690" s="167">
        <v>16.0</v>
      </c>
      <c r="E690" s="96" t="s">
        <v>5186</v>
      </c>
      <c r="F690" s="168" t="s">
        <v>4898</v>
      </c>
      <c r="G690" s="160"/>
      <c r="H690" s="160"/>
      <c r="I690" s="160"/>
      <c r="J690" s="160"/>
      <c r="K690" s="169" t="s">
        <v>50</v>
      </c>
      <c r="L690" s="170"/>
      <c r="M690" s="170"/>
      <c r="N690" s="189"/>
      <c r="O690" s="189"/>
      <c r="P690" s="180"/>
      <c r="Q690" s="180"/>
      <c r="R690" s="180"/>
      <c r="S690" s="180"/>
      <c r="T690" s="180"/>
      <c r="U690" s="180"/>
      <c r="V690" s="180"/>
      <c r="W690" s="180"/>
      <c r="X690" s="180"/>
      <c r="Y690" s="180"/>
      <c r="Z690" s="180"/>
      <c r="AA690" s="180"/>
      <c r="AB690" s="180"/>
      <c r="AC690" s="180"/>
    </row>
    <row r="691" ht="15.75" customHeight="1">
      <c r="A691" s="67">
        <v>689.0</v>
      </c>
      <c r="B691" s="73" t="s">
        <v>4856</v>
      </c>
      <c r="C691" s="72" t="s">
        <v>4899</v>
      </c>
      <c r="D691" s="73">
        <v>2.0</v>
      </c>
      <c r="E691" s="96" t="s">
        <v>5191</v>
      </c>
      <c r="F691" s="75" t="s">
        <v>4901</v>
      </c>
      <c r="G691" s="75" t="s">
        <v>4902</v>
      </c>
      <c r="K691" s="77" t="s">
        <v>269</v>
      </c>
      <c r="L691" s="54"/>
      <c r="M691" s="54"/>
      <c r="N691" s="105"/>
      <c r="O691" s="105"/>
      <c r="P691" s="180"/>
      <c r="Q691" s="180"/>
      <c r="R691" s="180"/>
      <c r="S691" s="180"/>
      <c r="T691" s="180"/>
      <c r="U691" s="180"/>
      <c r="V691" s="180"/>
      <c r="W691" s="180"/>
      <c r="X691" s="180"/>
      <c r="Y691" s="180"/>
      <c r="Z691" s="180"/>
      <c r="AA691" s="180"/>
      <c r="AB691" s="180"/>
      <c r="AC691" s="180"/>
    </row>
    <row r="692" ht="15.75" customHeight="1">
      <c r="A692" s="161">
        <v>690.0</v>
      </c>
      <c r="B692" s="167" t="s">
        <v>4856</v>
      </c>
      <c r="C692" s="160" t="s">
        <v>4903</v>
      </c>
      <c r="D692" s="167">
        <v>20.0</v>
      </c>
      <c r="E692" s="96" t="s">
        <v>5194</v>
      </c>
      <c r="F692" s="168" t="s">
        <v>4905</v>
      </c>
      <c r="G692" s="168" t="s">
        <v>4898</v>
      </c>
      <c r="H692" s="160"/>
      <c r="I692" s="160"/>
      <c r="J692" s="160"/>
      <c r="K692" s="169" t="s">
        <v>50</v>
      </c>
      <c r="L692" s="170"/>
      <c r="M692" s="170"/>
      <c r="N692" s="189"/>
      <c r="O692" s="189"/>
      <c r="P692" s="180"/>
      <c r="Q692" s="180"/>
      <c r="R692" s="180"/>
      <c r="S692" s="180"/>
      <c r="T692" s="180"/>
      <c r="U692" s="180"/>
      <c r="V692" s="180"/>
      <c r="W692" s="180"/>
      <c r="X692" s="180"/>
      <c r="Y692" s="180"/>
      <c r="Z692" s="180"/>
      <c r="AA692" s="180"/>
      <c r="AB692" s="180"/>
      <c r="AC692" s="180"/>
    </row>
    <row r="693" ht="15.75" customHeight="1">
      <c r="A693" s="161">
        <v>691.0</v>
      </c>
      <c r="B693" s="167" t="s">
        <v>4856</v>
      </c>
      <c r="C693" s="160" t="s">
        <v>4906</v>
      </c>
      <c r="D693" s="167">
        <v>5.0</v>
      </c>
      <c r="E693" s="96" t="s">
        <v>5198</v>
      </c>
      <c r="F693" s="168" t="s">
        <v>1635</v>
      </c>
      <c r="G693" s="168" t="s">
        <v>4908</v>
      </c>
      <c r="H693" s="160"/>
      <c r="I693" s="160"/>
      <c r="J693" s="160"/>
      <c r="K693" s="169" t="s">
        <v>1485</v>
      </c>
      <c r="L693" s="170"/>
      <c r="M693" s="170"/>
      <c r="N693" s="189"/>
      <c r="O693" s="189"/>
      <c r="P693" s="180"/>
      <c r="Q693" s="180"/>
      <c r="R693" s="180"/>
      <c r="S693" s="180"/>
      <c r="T693" s="180"/>
      <c r="U693" s="180"/>
      <c r="V693" s="180"/>
      <c r="W693" s="180"/>
      <c r="X693" s="180"/>
      <c r="Y693" s="180"/>
      <c r="Z693" s="180"/>
      <c r="AA693" s="180"/>
      <c r="AB693" s="180"/>
      <c r="AC693" s="180"/>
    </row>
    <row r="694" ht="15.75" customHeight="1">
      <c r="A694" s="161">
        <v>692.0</v>
      </c>
      <c r="B694" s="167" t="s">
        <v>4856</v>
      </c>
      <c r="C694" s="160" t="s">
        <v>4909</v>
      </c>
      <c r="D694" s="167">
        <v>8.0</v>
      </c>
      <c r="E694" s="96" t="s">
        <v>5205</v>
      </c>
      <c r="F694" s="168" t="s">
        <v>4911</v>
      </c>
      <c r="G694" s="168" t="s">
        <v>4912</v>
      </c>
      <c r="H694" s="168" t="s">
        <v>4913</v>
      </c>
      <c r="I694" s="168" t="s">
        <v>4914</v>
      </c>
      <c r="J694" s="168" t="s">
        <v>4915</v>
      </c>
      <c r="K694" s="169" t="s">
        <v>727</v>
      </c>
      <c r="L694" s="170"/>
      <c r="M694" s="170"/>
      <c r="N694" s="189"/>
      <c r="O694" s="189"/>
      <c r="P694" s="180"/>
      <c r="Q694" s="180"/>
      <c r="R694" s="180"/>
      <c r="S694" s="180"/>
      <c r="T694" s="180"/>
      <c r="U694" s="180"/>
      <c r="V694" s="180"/>
      <c r="W694" s="180"/>
      <c r="X694" s="180"/>
      <c r="Y694" s="180"/>
      <c r="Z694" s="180"/>
      <c r="AA694" s="180"/>
      <c r="AB694" s="180"/>
      <c r="AC694" s="180"/>
    </row>
    <row r="695" ht="15.75" customHeight="1">
      <c r="A695" s="161">
        <v>693.0</v>
      </c>
      <c r="B695" s="167" t="s">
        <v>4856</v>
      </c>
      <c r="C695" s="160" t="s">
        <v>4916</v>
      </c>
      <c r="D695" s="167">
        <v>88.0</v>
      </c>
      <c r="E695" s="96" t="s">
        <v>5207</v>
      </c>
      <c r="F695" s="168" t="s">
        <v>4917</v>
      </c>
      <c r="G695" s="168" t="s">
        <v>4918</v>
      </c>
      <c r="H695" s="168" t="s">
        <v>4919</v>
      </c>
      <c r="I695" s="168" t="s">
        <v>4920</v>
      </c>
      <c r="J695" s="168" t="s">
        <v>4921</v>
      </c>
      <c r="K695" s="169" t="s">
        <v>269</v>
      </c>
      <c r="L695" s="170"/>
      <c r="M695" s="170"/>
      <c r="N695" s="189"/>
      <c r="O695" s="189"/>
      <c r="P695" s="180"/>
      <c r="Q695" s="180"/>
      <c r="R695" s="180"/>
      <c r="S695" s="180"/>
      <c r="T695" s="180"/>
      <c r="U695" s="180"/>
      <c r="V695" s="180"/>
      <c r="W695" s="180"/>
      <c r="X695" s="180"/>
      <c r="Y695" s="180"/>
      <c r="Z695" s="180"/>
      <c r="AA695" s="180"/>
      <c r="AB695" s="180"/>
      <c r="AC695" s="180"/>
    </row>
    <row r="696" ht="15.75" customHeight="1">
      <c r="A696" s="67">
        <v>694.0</v>
      </c>
      <c r="B696" s="73" t="s">
        <v>4856</v>
      </c>
      <c r="C696" s="72" t="s">
        <v>4922</v>
      </c>
      <c r="D696" s="73">
        <v>20.0</v>
      </c>
      <c r="E696" s="96" t="s">
        <v>5210</v>
      </c>
      <c r="F696" s="75" t="s">
        <v>4924</v>
      </c>
      <c r="G696" s="75" t="s">
        <v>1884</v>
      </c>
      <c r="H696" s="75" t="s">
        <v>4912</v>
      </c>
      <c r="I696" s="75" t="s">
        <v>4925</v>
      </c>
      <c r="J696" s="75" t="s">
        <v>1344</v>
      </c>
      <c r="K696" s="77" t="s">
        <v>480</v>
      </c>
      <c r="L696" s="54"/>
      <c r="M696" s="54"/>
      <c r="N696" s="105"/>
      <c r="O696" s="105"/>
      <c r="P696" s="180"/>
      <c r="Q696" s="180"/>
      <c r="R696" s="180"/>
      <c r="S696" s="180"/>
      <c r="T696" s="180"/>
      <c r="U696" s="180"/>
      <c r="V696" s="180"/>
      <c r="W696" s="180"/>
      <c r="X696" s="180"/>
      <c r="Y696" s="180"/>
      <c r="Z696" s="180"/>
      <c r="AA696" s="180"/>
      <c r="AB696" s="180"/>
      <c r="AC696" s="180"/>
    </row>
    <row r="697" ht="15.75" customHeight="1">
      <c r="A697" s="67">
        <v>695.0</v>
      </c>
      <c r="B697" s="73" t="s">
        <v>4856</v>
      </c>
      <c r="C697" s="72" t="s">
        <v>4926</v>
      </c>
      <c r="D697" s="73">
        <v>31.0</v>
      </c>
      <c r="E697" s="96" t="s">
        <v>5214</v>
      </c>
      <c r="F697" s="75" t="s">
        <v>4928</v>
      </c>
      <c r="G697" s="75" t="s">
        <v>4929</v>
      </c>
      <c r="H697" s="75" t="s">
        <v>4930</v>
      </c>
      <c r="I697" s="75" t="s">
        <v>4931</v>
      </c>
      <c r="J697" s="75" t="s">
        <v>4932</v>
      </c>
      <c r="K697" s="77" t="s">
        <v>50</v>
      </c>
      <c r="L697" s="54"/>
      <c r="M697" s="54"/>
      <c r="N697" s="105"/>
      <c r="O697" s="105"/>
      <c r="P697" s="180"/>
      <c r="Q697" s="180"/>
      <c r="R697" s="180"/>
      <c r="S697" s="180"/>
      <c r="T697" s="180"/>
      <c r="U697" s="180"/>
      <c r="V697" s="180"/>
      <c r="W697" s="180"/>
      <c r="X697" s="180"/>
      <c r="Y697" s="180"/>
      <c r="Z697" s="180"/>
      <c r="AA697" s="180"/>
      <c r="AB697" s="180"/>
      <c r="AC697" s="180"/>
    </row>
    <row r="698" ht="15.75" customHeight="1">
      <c r="A698" s="161">
        <v>696.0</v>
      </c>
      <c r="B698" s="167" t="s">
        <v>4856</v>
      </c>
      <c r="C698" s="160" t="s">
        <v>4933</v>
      </c>
      <c r="D698" s="167">
        <v>22.0</v>
      </c>
      <c r="E698" s="96" t="s">
        <v>5218</v>
      </c>
      <c r="F698" s="168" t="s">
        <v>4931</v>
      </c>
      <c r="G698" s="168" t="s">
        <v>4935</v>
      </c>
      <c r="H698" s="168" t="s">
        <v>4930</v>
      </c>
      <c r="I698" s="168" t="s">
        <v>1512</v>
      </c>
      <c r="J698" s="168" t="s">
        <v>4936</v>
      </c>
      <c r="K698" s="169" t="s">
        <v>50</v>
      </c>
      <c r="L698" s="170"/>
      <c r="M698" s="170"/>
      <c r="N698" s="189"/>
      <c r="O698" s="189"/>
      <c r="P698" s="180"/>
      <c r="Q698" s="180"/>
      <c r="R698" s="180"/>
      <c r="S698" s="180"/>
      <c r="T698" s="180"/>
      <c r="U698" s="180"/>
      <c r="V698" s="180"/>
      <c r="W698" s="180"/>
      <c r="X698" s="180"/>
      <c r="Y698" s="180"/>
      <c r="Z698" s="180"/>
      <c r="AA698" s="180"/>
      <c r="AB698" s="180"/>
      <c r="AC698" s="180"/>
    </row>
    <row r="699" ht="15.75" customHeight="1">
      <c r="A699" s="161">
        <v>697.0</v>
      </c>
      <c r="B699" s="167" t="s">
        <v>4856</v>
      </c>
      <c r="C699" s="160" t="s">
        <v>4937</v>
      </c>
      <c r="D699" s="167">
        <v>14.0</v>
      </c>
      <c r="E699" s="96" t="s">
        <v>5225</v>
      </c>
      <c r="F699" s="168" t="s">
        <v>4939</v>
      </c>
      <c r="G699" s="168" t="s">
        <v>4940</v>
      </c>
      <c r="H699" s="168" t="s">
        <v>1635</v>
      </c>
      <c r="I699" s="168" t="s">
        <v>4941</v>
      </c>
      <c r="J699" s="168" t="s">
        <v>4942</v>
      </c>
      <c r="K699" s="169" t="s">
        <v>303</v>
      </c>
      <c r="L699" s="170"/>
      <c r="M699" s="170"/>
      <c r="N699" s="189"/>
      <c r="O699" s="189"/>
      <c r="P699" s="180"/>
      <c r="Q699" s="180"/>
      <c r="R699" s="180"/>
      <c r="S699" s="180"/>
      <c r="T699" s="180"/>
      <c r="U699" s="180"/>
      <c r="V699" s="180"/>
      <c r="W699" s="180"/>
      <c r="X699" s="180"/>
      <c r="Y699" s="180"/>
      <c r="Z699" s="180"/>
      <c r="AA699" s="180"/>
      <c r="AB699" s="180"/>
      <c r="AC699" s="180"/>
    </row>
    <row r="700" ht="15.75" customHeight="1">
      <c r="A700" s="161">
        <v>698.0</v>
      </c>
      <c r="B700" s="167" t="s">
        <v>4856</v>
      </c>
      <c r="C700" s="160" t="s">
        <v>4943</v>
      </c>
      <c r="D700" s="167">
        <v>25.0</v>
      </c>
      <c r="E700" s="96" t="s">
        <v>5227</v>
      </c>
      <c r="F700" s="168" t="s">
        <v>791</v>
      </c>
      <c r="G700" s="168" t="s">
        <v>4944</v>
      </c>
      <c r="H700" s="160"/>
      <c r="I700" s="160"/>
      <c r="J700" s="160"/>
      <c r="K700" s="77" t="s">
        <v>316</v>
      </c>
      <c r="L700" s="170"/>
      <c r="M700" s="170"/>
      <c r="N700" s="189"/>
      <c r="O700" s="189"/>
      <c r="P700" s="180"/>
      <c r="Q700" s="180"/>
      <c r="R700" s="180"/>
      <c r="S700" s="180"/>
      <c r="T700" s="180"/>
      <c r="U700" s="180"/>
      <c r="V700" s="180"/>
      <c r="W700" s="180"/>
      <c r="X700" s="180"/>
      <c r="Y700" s="180"/>
      <c r="Z700" s="180"/>
      <c r="AA700" s="180"/>
      <c r="AB700" s="180"/>
      <c r="AC700" s="180"/>
    </row>
    <row r="701" ht="15.75" customHeight="1">
      <c r="A701" s="161">
        <v>699.0</v>
      </c>
      <c r="B701" s="167" t="s">
        <v>4856</v>
      </c>
      <c r="C701" s="160" t="s">
        <v>4945</v>
      </c>
      <c r="D701" s="167">
        <v>2.0</v>
      </c>
      <c r="E701" s="96" t="s">
        <v>5233</v>
      </c>
      <c r="F701" s="168" t="s">
        <v>4917</v>
      </c>
      <c r="G701" s="160"/>
      <c r="H701" s="160"/>
      <c r="I701" s="160"/>
      <c r="J701" s="160"/>
      <c r="K701" s="169" t="s">
        <v>269</v>
      </c>
      <c r="L701" s="170"/>
      <c r="M701" s="170"/>
      <c r="N701" s="189"/>
      <c r="O701" s="189"/>
      <c r="P701" s="180"/>
      <c r="Q701" s="180"/>
      <c r="R701" s="180"/>
      <c r="S701" s="180"/>
      <c r="T701" s="180"/>
      <c r="U701" s="180"/>
      <c r="V701" s="180"/>
      <c r="W701" s="180"/>
      <c r="X701" s="180"/>
      <c r="Y701" s="180"/>
      <c r="Z701" s="180"/>
      <c r="AA701" s="180"/>
      <c r="AB701" s="180"/>
      <c r="AC701" s="180"/>
    </row>
    <row r="702" ht="15.75" customHeight="1">
      <c r="A702" s="161">
        <v>700.0</v>
      </c>
      <c r="B702" s="167" t="s">
        <v>4856</v>
      </c>
      <c r="C702" s="160" t="s">
        <v>4946</v>
      </c>
      <c r="D702" s="167">
        <v>22.0</v>
      </c>
      <c r="E702" s="96" t="s">
        <v>5236</v>
      </c>
      <c r="F702" s="168" t="s">
        <v>4871</v>
      </c>
      <c r="G702" s="168" t="s">
        <v>4948</v>
      </c>
      <c r="H702" s="168" t="s">
        <v>4949</v>
      </c>
      <c r="I702" s="168" t="s">
        <v>4950</v>
      </c>
      <c r="J702" s="168" t="s">
        <v>1482</v>
      </c>
      <c r="K702" s="169" t="s">
        <v>7</v>
      </c>
      <c r="L702" s="170"/>
      <c r="M702" s="170"/>
      <c r="N702" s="189"/>
      <c r="O702" s="189"/>
      <c r="P702" s="180"/>
      <c r="Q702" s="180"/>
      <c r="R702" s="180"/>
      <c r="S702" s="180"/>
      <c r="T702" s="180"/>
      <c r="U702" s="180"/>
      <c r="V702" s="180"/>
      <c r="W702" s="180"/>
      <c r="X702" s="180"/>
      <c r="Y702" s="180"/>
      <c r="Z702" s="180"/>
      <c r="AA702" s="180"/>
      <c r="AB702" s="180"/>
      <c r="AC702" s="180"/>
    </row>
    <row r="703" ht="15.75" customHeight="1">
      <c r="A703" s="161">
        <v>701.0</v>
      </c>
      <c r="B703" s="167" t="s">
        <v>4951</v>
      </c>
      <c r="C703" s="160" t="s">
        <v>4952</v>
      </c>
      <c r="D703" s="167">
        <v>75.0</v>
      </c>
      <c r="E703" s="96" t="s">
        <v>5239</v>
      </c>
      <c r="F703" s="168" t="s">
        <v>4953</v>
      </c>
      <c r="G703" s="168" t="s">
        <v>4954</v>
      </c>
      <c r="H703" s="168" t="s">
        <v>4955</v>
      </c>
      <c r="I703" s="168" t="s">
        <v>4956</v>
      </c>
      <c r="J703" s="168" t="s">
        <v>1979</v>
      </c>
      <c r="K703" s="169" t="s">
        <v>269</v>
      </c>
      <c r="L703" s="170"/>
      <c r="M703" s="170"/>
      <c r="N703" s="189"/>
      <c r="O703" s="189"/>
      <c r="P703" s="180"/>
      <c r="Q703" s="180"/>
      <c r="R703" s="180"/>
      <c r="S703" s="180"/>
      <c r="T703" s="180"/>
      <c r="U703" s="180"/>
      <c r="V703" s="180"/>
      <c r="W703" s="180"/>
      <c r="X703" s="180"/>
      <c r="Y703" s="180"/>
      <c r="Z703" s="180"/>
      <c r="AA703" s="180"/>
      <c r="AB703" s="180"/>
      <c r="AC703" s="180"/>
    </row>
    <row r="704" ht="15.75" customHeight="1">
      <c r="A704" s="161">
        <v>702.0</v>
      </c>
      <c r="B704" s="167" t="s">
        <v>4951</v>
      </c>
      <c r="C704" s="160" t="s">
        <v>4957</v>
      </c>
      <c r="D704" s="167">
        <v>55.0</v>
      </c>
      <c r="E704" s="96" t="s">
        <v>5243</v>
      </c>
      <c r="F704" s="168" t="s">
        <v>4959</v>
      </c>
      <c r="G704" s="168" t="s">
        <v>4960</v>
      </c>
      <c r="H704" s="168" t="s">
        <v>4961</v>
      </c>
      <c r="I704" s="168" t="s">
        <v>4962</v>
      </c>
      <c r="J704" s="168" t="s">
        <v>4963</v>
      </c>
      <c r="K704" s="77" t="s">
        <v>7</v>
      </c>
      <c r="L704" s="170"/>
      <c r="M704" s="170"/>
      <c r="N704" s="189"/>
      <c r="O704" s="189"/>
      <c r="P704" s="180"/>
      <c r="Q704" s="180"/>
      <c r="R704" s="180"/>
      <c r="S704" s="180"/>
      <c r="T704" s="180"/>
      <c r="U704" s="180"/>
      <c r="V704" s="180"/>
      <c r="W704" s="180"/>
      <c r="X704" s="180"/>
      <c r="Y704" s="180"/>
      <c r="Z704" s="180"/>
      <c r="AA704" s="180"/>
      <c r="AB704" s="180"/>
      <c r="AC704" s="180"/>
    </row>
    <row r="705" ht="15.75" customHeight="1">
      <c r="A705" s="161">
        <v>703.0</v>
      </c>
      <c r="B705" s="167" t="s">
        <v>4951</v>
      </c>
      <c r="C705" s="160" t="s">
        <v>4964</v>
      </c>
      <c r="D705" s="167">
        <v>3.0</v>
      </c>
      <c r="E705" s="185"/>
      <c r="F705" s="168" t="s">
        <v>4966</v>
      </c>
      <c r="G705" s="168" t="s">
        <v>4967</v>
      </c>
      <c r="H705" s="168" t="s">
        <v>4968</v>
      </c>
      <c r="I705" s="160"/>
      <c r="J705" s="160"/>
      <c r="K705" s="169" t="s">
        <v>7</v>
      </c>
      <c r="L705" s="170"/>
      <c r="M705" s="170"/>
      <c r="N705" s="189"/>
      <c r="O705" s="189"/>
      <c r="P705" s="180"/>
      <c r="Q705" s="180"/>
      <c r="R705" s="180"/>
      <c r="S705" s="180"/>
      <c r="T705" s="180"/>
      <c r="U705" s="180"/>
      <c r="V705" s="180"/>
      <c r="W705" s="180"/>
      <c r="X705" s="180"/>
      <c r="Y705" s="180"/>
      <c r="Z705" s="180"/>
      <c r="AA705" s="180"/>
      <c r="AB705" s="180"/>
      <c r="AC705" s="180"/>
    </row>
    <row r="706" ht="15.75" customHeight="1">
      <c r="A706" s="161">
        <v>704.0</v>
      </c>
      <c r="B706" s="167" t="s">
        <v>4951</v>
      </c>
      <c r="C706" s="160" t="s">
        <v>4969</v>
      </c>
      <c r="D706" s="167">
        <v>10.0</v>
      </c>
      <c r="E706" s="96" t="s">
        <v>5247</v>
      </c>
      <c r="F706" s="168" t="s">
        <v>4971</v>
      </c>
      <c r="G706" s="168" t="s">
        <v>4972</v>
      </c>
      <c r="H706" s="168" t="s">
        <v>4973</v>
      </c>
      <c r="I706" s="168" t="s">
        <v>4974</v>
      </c>
      <c r="J706" s="168" t="s">
        <v>4975</v>
      </c>
      <c r="K706" s="169" t="s">
        <v>1297</v>
      </c>
      <c r="L706" s="170"/>
      <c r="M706" s="170"/>
      <c r="N706" s="189"/>
      <c r="O706" s="189"/>
      <c r="P706" s="180"/>
      <c r="Q706" s="180"/>
      <c r="R706" s="180"/>
      <c r="S706" s="180"/>
      <c r="T706" s="180"/>
      <c r="U706" s="180"/>
      <c r="V706" s="180"/>
      <c r="W706" s="180"/>
      <c r="X706" s="180"/>
      <c r="Y706" s="180"/>
      <c r="Z706" s="180"/>
      <c r="AA706" s="180"/>
      <c r="AB706" s="180"/>
      <c r="AC706" s="180"/>
    </row>
    <row r="707" ht="15.75" customHeight="1">
      <c r="A707" s="161">
        <v>705.0</v>
      </c>
      <c r="B707" s="167" t="s">
        <v>4951</v>
      </c>
      <c r="C707" s="160" t="s">
        <v>4976</v>
      </c>
      <c r="D707" s="167">
        <v>561.0</v>
      </c>
      <c r="E707" s="98" t="s">
        <v>5251</v>
      </c>
      <c r="F707" s="168" t="s">
        <v>4977</v>
      </c>
      <c r="G707" s="168" t="s">
        <v>4978</v>
      </c>
      <c r="H707" s="168" t="s">
        <v>4979</v>
      </c>
      <c r="I707" s="168" t="s">
        <v>4980</v>
      </c>
      <c r="J707" s="168" t="s">
        <v>4955</v>
      </c>
      <c r="K707" s="169" t="s">
        <v>269</v>
      </c>
      <c r="L707" s="170"/>
      <c r="M707" s="170"/>
      <c r="N707" s="189"/>
      <c r="O707" s="189"/>
      <c r="P707" s="180"/>
      <c r="Q707" s="180"/>
      <c r="R707" s="180"/>
      <c r="S707" s="180"/>
      <c r="T707" s="180"/>
      <c r="U707" s="180"/>
      <c r="V707" s="180"/>
      <c r="W707" s="180"/>
      <c r="X707" s="180"/>
      <c r="Y707" s="180"/>
      <c r="Z707" s="180"/>
      <c r="AA707" s="180"/>
      <c r="AB707" s="180"/>
      <c r="AC707" s="180"/>
    </row>
    <row r="708" ht="15.75" customHeight="1">
      <c r="A708" s="161">
        <v>706.0</v>
      </c>
      <c r="B708" s="167" t="s">
        <v>4951</v>
      </c>
      <c r="C708" s="160" t="s">
        <v>4981</v>
      </c>
      <c r="D708" s="167">
        <v>10.0</v>
      </c>
      <c r="E708" s="96" t="s">
        <v>541</v>
      </c>
      <c r="F708" s="168" t="s">
        <v>4983</v>
      </c>
      <c r="G708" s="168" t="s">
        <v>4984</v>
      </c>
      <c r="H708" s="168" t="s">
        <v>4985</v>
      </c>
      <c r="I708" s="168" t="s">
        <v>4986</v>
      </c>
      <c r="J708" s="168" t="s">
        <v>4987</v>
      </c>
      <c r="K708" s="169" t="s">
        <v>269</v>
      </c>
      <c r="L708" s="170"/>
      <c r="M708" s="170"/>
      <c r="N708" s="189"/>
      <c r="O708" s="189"/>
      <c r="P708" s="180"/>
      <c r="Q708" s="180"/>
      <c r="R708" s="180"/>
      <c r="S708" s="180"/>
      <c r="T708" s="180"/>
      <c r="U708" s="180"/>
      <c r="V708" s="180"/>
      <c r="W708" s="180"/>
      <c r="X708" s="180"/>
      <c r="Y708" s="180"/>
      <c r="Z708" s="180"/>
      <c r="AA708" s="180"/>
      <c r="AB708" s="180"/>
      <c r="AC708" s="180"/>
    </row>
    <row r="709" ht="15.75" customHeight="1">
      <c r="A709" s="161">
        <v>707.0</v>
      </c>
      <c r="B709" s="167" t="s">
        <v>4951</v>
      </c>
      <c r="C709" s="160" t="s">
        <v>4988</v>
      </c>
      <c r="D709" s="167">
        <v>41.0</v>
      </c>
      <c r="E709" s="96" t="s">
        <v>1462</v>
      </c>
      <c r="F709" s="168" t="s">
        <v>4990</v>
      </c>
      <c r="G709" s="168" t="s">
        <v>4991</v>
      </c>
      <c r="H709" s="168" t="s">
        <v>4992</v>
      </c>
      <c r="I709" s="168" t="s">
        <v>4993</v>
      </c>
      <c r="J709" s="168" t="s">
        <v>4994</v>
      </c>
      <c r="K709" s="77" t="s">
        <v>480</v>
      </c>
      <c r="L709" s="170"/>
      <c r="M709" s="170"/>
      <c r="N709" s="189"/>
      <c r="O709" s="189"/>
      <c r="P709" s="180"/>
      <c r="Q709" s="180"/>
      <c r="R709" s="180"/>
      <c r="S709" s="180"/>
      <c r="T709" s="180"/>
      <c r="U709" s="180"/>
      <c r="V709" s="180"/>
      <c r="W709" s="180"/>
      <c r="X709" s="180"/>
      <c r="Y709" s="180"/>
      <c r="Z709" s="180"/>
      <c r="AA709" s="180"/>
      <c r="AB709" s="180"/>
      <c r="AC709" s="180"/>
    </row>
    <row r="710" ht="15.75" customHeight="1">
      <c r="A710" s="161">
        <v>708.0</v>
      </c>
      <c r="B710" s="167" t="s">
        <v>4951</v>
      </c>
      <c r="C710" s="160" t="s">
        <v>4995</v>
      </c>
      <c r="D710" s="167">
        <v>25.0</v>
      </c>
      <c r="E710" s="96" t="s">
        <v>5261</v>
      </c>
      <c r="F710" s="168" t="s">
        <v>1402</v>
      </c>
      <c r="G710" s="168" t="s">
        <v>840</v>
      </c>
      <c r="H710" s="168" t="s">
        <v>1366</v>
      </c>
      <c r="I710" s="168" t="s">
        <v>996</v>
      </c>
      <c r="J710" s="168" t="s">
        <v>998</v>
      </c>
      <c r="K710" s="169" t="s">
        <v>480</v>
      </c>
      <c r="L710" s="170"/>
      <c r="M710" s="170"/>
      <c r="N710" s="189"/>
      <c r="O710" s="189"/>
      <c r="P710" s="180"/>
      <c r="Q710" s="180"/>
      <c r="R710" s="180"/>
      <c r="S710" s="180"/>
      <c r="T710" s="180"/>
      <c r="U710" s="180"/>
      <c r="V710" s="180"/>
      <c r="W710" s="180"/>
      <c r="X710" s="180"/>
      <c r="Y710" s="180"/>
      <c r="Z710" s="180"/>
      <c r="AA710" s="180"/>
      <c r="AB710" s="180"/>
      <c r="AC710" s="180"/>
    </row>
    <row r="711" ht="15.75" customHeight="1">
      <c r="A711" s="161">
        <v>709.0</v>
      </c>
      <c r="B711" s="167" t="s">
        <v>4951</v>
      </c>
      <c r="C711" s="160" t="s">
        <v>4996</v>
      </c>
      <c r="D711" s="167">
        <v>2.0</v>
      </c>
      <c r="E711" s="96" t="s">
        <v>5268</v>
      </c>
      <c r="F711" s="168" t="s">
        <v>4998</v>
      </c>
      <c r="G711" s="168" t="s">
        <v>4999</v>
      </c>
      <c r="H711" s="160"/>
      <c r="I711" s="160"/>
      <c r="J711" s="160"/>
      <c r="K711" s="169" t="s">
        <v>215</v>
      </c>
      <c r="L711" s="170"/>
      <c r="M711" s="170"/>
      <c r="N711" s="189"/>
      <c r="O711" s="189"/>
      <c r="P711" s="180"/>
      <c r="Q711" s="180"/>
      <c r="R711" s="180"/>
      <c r="S711" s="180"/>
      <c r="T711" s="180"/>
      <c r="U711" s="180"/>
      <c r="V711" s="180"/>
      <c r="W711" s="180"/>
      <c r="X711" s="180"/>
      <c r="Y711" s="180"/>
      <c r="Z711" s="180"/>
      <c r="AA711" s="180"/>
      <c r="AB711" s="180"/>
      <c r="AC711" s="180"/>
    </row>
    <row r="712" ht="15.75" customHeight="1">
      <c r="A712" s="161">
        <v>710.0</v>
      </c>
      <c r="B712" s="167" t="s">
        <v>4951</v>
      </c>
      <c r="C712" s="160" t="s">
        <v>5000</v>
      </c>
      <c r="D712" s="167">
        <v>109.0</v>
      </c>
      <c r="E712" s="96" t="s">
        <v>5273</v>
      </c>
      <c r="F712" s="168" t="s">
        <v>5001</v>
      </c>
      <c r="G712" s="168" t="s">
        <v>5002</v>
      </c>
      <c r="H712" s="168" t="s">
        <v>5003</v>
      </c>
      <c r="I712" s="168" t="s">
        <v>5004</v>
      </c>
      <c r="J712" s="168" t="s">
        <v>5005</v>
      </c>
      <c r="K712" s="86" t="s">
        <v>896</v>
      </c>
      <c r="L712" s="170"/>
      <c r="M712" s="170"/>
      <c r="N712" s="189"/>
      <c r="O712" s="189"/>
      <c r="P712" s="180"/>
      <c r="Q712" s="180"/>
      <c r="R712" s="180"/>
      <c r="S712" s="180"/>
      <c r="T712" s="180"/>
      <c r="U712" s="180"/>
      <c r="V712" s="180"/>
      <c r="W712" s="180"/>
      <c r="X712" s="180"/>
      <c r="Y712" s="180"/>
      <c r="Z712" s="180"/>
      <c r="AA712" s="180"/>
      <c r="AB712" s="180"/>
      <c r="AC712" s="180"/>
    </row>
    <row r="713" ht="15.75" customHeight="1">
      <c r="A713" s="161">
        <v>711.0</v>
      </c>
      <c r="B713" s="167" t="s">
        <v>4951</v>
      </c>
      <c r="C713" s="160" t="s">
        <v>5006</v>
      </c>
      <c r="D713" s="167">
        <v>93.0</v>
      </c>
      <c r="E713" s="96" t="s">
        <v>5278</v>
      </c>
      <c r="F713" s="168" t="s">
        <v>5007</v>
      </c>
      <c r="G713" s="168" t="s">
        <v>5008</v>
      </c>
      <c r="H713" s="168" t="s">
        <v>5001</v>
      </c>
      <c r="I713" s="168" t="s">
        <v>5009</v>
      </c>
      <c r="J713" s="168" t="s">
        <v>5010</v>
      </c>
      <c r="K713" s="169" t="s">
        <v>7</v>
      </c>
      <c r="L713" s="170"/>
      <c r="M713" s="170"/>
      <c r="N713" s="189"/>
      <c r="O713" s="189"/>
      <c r="P713" s="180"/>
      <c r="Q713" s="180"/>
      <c r="R713" s="180"/>
      <c r="S713" s="180"/>
      <c r="T713" s="180"/>
      <c r="U713" s="180"/>
      <c r="V713" s="180"/>
      <c r="W713" s="180"/>
      <c r="X713" s="180"/>
      <c r="Y713" s="180"/>
      <c r="Z713" s="180"/>
      <c r="AA713" s="180"/>
      <c r="AB713" s="180"/>
      <c r="AC713" s="180"/>
    </row>
    <row r="714" ht="15.75" customHeight="1">
      <c r="A714" s="161">
        <v>712.0</v>
      </c>
      <c r="B714" s="167" t="s">
        <v>4951</v>
      </c>
      <c r="C714" s="160" t="s">
        <v>5011</v>
      </c>
      <c r="D714" s="167">
        <v>44.0</v>
      </c>
      <c r="E714" s="96" t="s">
        <v>5280</v>
      </c>
      <c r="F714" s="168" t="s">
        <v>5013</v>
      </c>
      <c r="G714" s="168" t="s">
        <v>5014</v>
      </c>
      <c r="H714" s="168" t="s">
        <v>5015</v>
      </c>
      <c r="I714" s="168" t="s">
        <v>5016</v>
      </c>
      <c r="J714" s="168" t="s">
        <v>5017</v>
      </c>
      <c r="K714" s="169" t="s">
        <v>7</v>
      </c>
      <c r="L714" s="170"/>
      <c r="M714" s="170"/>
      <c r="N714" s="189"/>
      <c r="O714" s="189"/>
      <c r="P714" s="180"/>
      <c r="Q714" s="180"/>
      <c r="R714" s="180"/>
      <c r="S714" s="180"/>
      <c r="T714" s="180"/>
      <c r="U714" s="180"/>
      <c r="V714" s="180"/>
      <c r="W714" s="180"/>
      <c r="X714" s="180"/>
      <c r="Y714" s="180"/>
      <c r="Z714" s="180"/>
      <c r="AA714" s="180"/>
      <c r="AB714" s="180"/>
      <c r="AC714" s="180"/>
    </row>
    <row r="715" ht="15.75" customHeight="1">
      <c r="A715" s="161">
        <v>713.0</v>
      </c>
      <c r="B715" s="167" t="s">
        <v>4951</v>
      </c>
      <c r="C715" s="160" t="s">
        <v>5018</v>
      </c>
      <c r="D715" s="167">
        <v>15.0</v>
      </c>
      <c r="E715" s="96" t="s">
        <v>320</v>
      </c>
      <c r="F715" s="168" t="s">
        <v>5020</v>
      </c>
      <c r="G715" s="168" t="s">
        <v>5021</v>
      </c>
      <c r="H715" s="168" t="s">
        <v>5022</v>
      </c>
      <c r="I715" s="160"/>
      <c r="J715" s="160"/>
      <c r="K715" s="169" t="s">
        <v>285</v>
      </c>
      <c r="L715" s="170"/>
      <c r="M715" s="170"/>
      <c r="N715" s="189"/>
      <c r="O715" s="189"/>
      <c r="P715" s="180"/>
      <c r="Q715" s="180"/>
      <c r="R715" s="180"/>
      <c r="S715" s="180"/>
      <c r="T715" s="180"/>
      <c r="U715" s="180"/>
      <c r="V715" s="180"/>
      <c r="W715" s="180"/>
      <c r="X715" s="180"/>
      <c r="Y715" s="180"/>
      <c r="Z715" s="180"/>
      <c r="AA715" s="180"/>
      <c r="AB715" s="180"/>
      <c r="AC715" s="180"/>
    </row>
    <row r="716" ht="15.75" customHeight="1">
      <c r="A716" s="161">
        <v>714.0</v>
      </c>
      <c r="B716" s="167" t="s">
        <v>4951</v>
      </c>
      <c r="C716" s="160" t="s">
        <v>5023</v>
      </c>
      <c r="D716" s="167">
        <v>335.0</v>
      </c>
      <c r="E716" s="96" t="s">
        <v>5286</v>
      </c>
      <c r="F716" s="168" t="s">
        <v>5024</v>
      </c>
      <c r="G716" s="168" t="s">
        <v>1029</v>
      </c>
      <c r="H716" s="168" t="s">
        <v>1158</v>
      </c>
      <c r="I716" s="168" t="s">
        <v>5025</v>
      </c>
      <c r="J716" s="168" t="s">
        <v>5026</v>
      </c>
      <c r="K716" s="77" t="s">
        <v>480</v>
      </c>
      <c r="L716" s="170"/>
      <c r="M716" s="170"/>
      <c r="N716" s="189"/>
      <c r="O716" s="189"/>
      <c r="P716" s="180"/>
      <c r="Q716" s="180"/>
      <c r="R716" s="180"/>
      <c r="S716" s="180"/>
      <c r="T716" s="180"/>
      <c r="U716" s="180"/>
      <c r="V716" s="180"/>
      <c r="W716" s="180"/>
      <c r="X716" s="180"/>
      <c r="Y716" s="180"/>
      <c r="Z716" s="180"/>
      <c r="AA716" s="180"/>
      <c r="AB716" s="180"/>
      <c r="AC716" s="180"/>
    </row>
    <row r="717" ht="15.75" customHeight="1">
      <c r="A717" s="161">
        <v>715.0</v>
      </c>
      <c r="B717" s="167" t="s">
        <v>4951</v>
      </c>
      <c r="C717" s="160" t="s">
        <v>5027</v>
      </c>
      <c r="D717" s="167">
        <v>2.0</v>
      </c>
      <c r="E717" s="96" t="s">
        <v>5290</v>
      </c>
      <c r="F717" s="168" t="s">
        <v>5029</v>
      </c>
      <c r="G717" s="168" t="s">
        <v>5030</v>
      </c>
      <c r="H717" s="160"/>
      <c r="I717" s="160"/>
      <c r="J717" s="160"/>
      <c r="K717" s="169" t="s">
        <v>7</v>
      </c>
      <c r="L717" s="170"/>
      <c r="M717" s="170"/>
      <c r="N717" s="189"/>
      <c r="O717" s="189"/>
      <c r="P717" s="180"/>
      <c r="Q717" s="180"/>
      <c r="R717" s="180"/>
      <c r="S717" s="180"/>
      <c r="T717" s="180"/>
      <c r="U717" s="180"/>
      <c r="V717" s="180"/>
      <c r="W717" s="180"/>
      <c r="X717" s="180"/>
      <c r="Y717" s="180"/>
      <c r="Z717" s="180"/>
      <c r="AA717" s="180"/>
      <c r="AB717" s="180"/>
      <c r="AC717" s="180"/>
    </row>
    <row r="718" ht="15.75" customHeight="1">
      <c r="A718" s="161">
        <v>716.0</v>
      </c>
      <c r="B718" s="167" t="s">
        <v>4951</v>
      </c>
      <c r="C718" s="160" t="s">
        <v>5031</v>
      </c>
      <c r="D718" s="167">
        <v>4.0</v>
      </c>
      <c r="E718" s="96" t="s">
        <v>592</v>
      </c>
      <c r="F718" s="168" t="s">
        <v>5033</v>
      </c>
      <c r="G718" s="168" t="s">
        <v>5034</v>
      </c>
      <c r="H718" s="168" t="s">
        <v>5035</v>
      </c>
      <c r="I718" s="168" t="s">
        <v>1015</v>
      </c>
      <c r="J718" s="160"/>
      <c r="K718" s="77" t="s">
        <v>7</v>
      </c>
      <c r="L718" s="170"/>
      <c r="M718" s="170"/>
      <c r="N718" s="189"/>
      <c r="O718" s="189"/>
      <c r="P718" s="180"/>
      <c r="Q718" s="180"/>
      <c r="R718" s="180"/>
      <c r="S718" s="180"/>
      <c r="T718" s="180"/>
      <c r="U718" s="180"/>
      <c r="V718" s="180"/>
      <c r="W718" s="180"/>
      <c r="X718" s="180"/>
      <c r="Y718" s="180"/>
      <c r="Z718" s="180"/>
      <c r="AA718" s="180"/>
      <c r="AB718" s="180"/>
      <c r="AC718" s="180"/>
    </row>
    <row r="719" ht="15.75" customHeight="1">
      <c r="A719" s="161">
        <v>717.0</v>
      </c>
      <c r="B719" s="167" t="s">
        <v>4951</v>
      </c>
      <c r="C719" s="160" t="s">
        <v>5036</v>
      </c>
      <c r="D719" s="167">
        <v>7.0</v>
      </c>
      <c r="E719" s="96" t="s">
        <v>5297</v>
      </c>
      <c r="F719" s="168" t="s">
        <v>840</v>
      </c>
      <c r="G719" s="160"/>
      <c r="H719" s="160"/>
      <c r="I719" s="160"/>
      <c r="J719" s="160"/>
      <c r="K719" s="77" t="s">
        <v>480</v>
      </c>
      <c r="L719" s="170"/>
      <c r="M719" s="170"/>
      <c r="N719" s="189"/>
      <c r="O719" s="189"/>
      <c r="P719" s="180"/>
      <c r="Q719" s="180"/>
      <c r="R719" s="180"/>
      <c r="S719" s="180"/>
      <c r="T719" s="180"/>
      <c r="U719" s="180"/>
      <c r="V719" s="180"/>
      <c r="W719" s="180"/>
      <c r="X719" s="180"/>
      <c r="Y719" s="180"/>
      <c r="Z719" s="180"/>
      <c r="AA719" s="180"/>
      <c r="AB719" s="180"/>
      <c r="AC719" s="180"/>
    </row>
    <row r="720" ht="15.75" customHeight="1">
      <c r="A720" s="161">
        <v>718.0</v>
      </c>
      <c r="B720" s="167" t="s">
        <v>4951</v>
      </c>
      <c r="C720" s="160" t="s">
        <v>5038</v>
      </c>
      <c r="D720" s="167">
        <v>14.0</v>
      </c>
      <c r="E720" s="96" t="s">
        <v>972</v>
      </c>
      <c r="F720" s="168" t="s">
        <v>5040</v>
      </c>
      <c r="G720" s="168" t="s">
        <v>1296</v>
      </c>
      <c r="H720" s="168" t="s">
        <v>1125</v>
      </c>
      <c r="I720" s="168" t="s">
        <v>609</v>
      </c>
      <c r="J720" s="168" t="s">
        <v>5041</v>
      </c>
      <c r="K720" s="77" t="s">
        <v>480</v>
      </c>
      <c r="L720" s="170"/>
      <c r="M720" s="170"/>
      <c r="N720" s="189"/>
      <c r="O720" s="189"/>
      <c r="P720" s="180"/>
      <c r="Q720" s="180"/>
      <c r="R720" s="180"/>
      <c r="S720" s="180"/>
      <c r="T720" s="180"/>
      <c r="U720" s="180"/>
      <c r="V720" s="180"/>
      <c r="W720" s="180"/>
      <c r="X720" s="180"/>
      <c r="Y720" s="180"/>
      <c r="Z720" s="180"/>
      <c r="AA720" s="180"/>
      <c r="AB720" s="180"/>
      <c r="AC720" s="180"/>
    </row>
    <row r="721" ht="15.75" customHeight="1">
      <c r="A721" s="67">
        <v>719.0</v>
      </c>
      <c r="B721" s="73" t="s">
        <v>4951</v>
      </c>
      <c r="C721" s="72" t="s">
        <v>5042</v>
      </c>
      <c r="D721" s="73">
        <v>4.0</v>
      </c>
      <c r="F721" s="75" t="s">
        <v>5044</v>
      </c>
      <c r="G721" s="75" t="s">
        <v>5045</v>
      </c>
      <c r="H721" s="75" t="s">
        <v>5046</v>
      </c>
      <c r="I721" s="75" t="s">
        <v>5047</v>
      </c>
      <c r="K721" s="77" t="s">
        <v>1297</v>
      </c>
      <c r="L721" s="54"/>
      <c r="M721" s="54"/>
      <c r="N721" s="105"/>
      <c r="O721" s="105"/>
      <c r="P721" s="180"/>
      <c r="Q721" s="180"/>
      <c r="R721" s="180"/>
      <c r="S721" s="180"/>
      <c r="T721" s="180"/>
      <c r="U721" s="180"/>
      <c r="V721" s="180"/>
      <c r="W721" s="180"/>
      <c r="X721" s="180"/>
      <c r="Y721" s="180"/>
      <c r="Z721" s="180"/>
      <c r="AA721" s="180"/>
      <c r="AB721" s="180"/>
      <c r="AC721" s="180"/>
    </row>
    <row r="722" ht="15.75" customHeight="1">
      <c r="A722" s="161">
        <v>720.0</v>
      </c>
      <c r="B722" s="167" t="s">
        <v>4951</v>
      </c>
      <c r="C722" s="160" t="s">
        <v>5048</v>
      </c>
      <c r="D722" s="167">
        <v>3.0</v>
      </c>
      <c r="F722" s="168" t="s">
        <v>5050</v>
      </c>
      <c r="G722" s="168" t="s">
        <v>5051</v>
      </c>
      <c r="H722" s="168" t="s">
        <v>5052</v>
      </c>
      <c r="I722" s="160"/>
      <c r="J722" s="160"/>
      <c r="K722" s="77" t="s">
        <v>480</v>
      </c>
      <c r="L722" s="170"/>
      <c r="M722" s="170"/>
      <c r="N722" s="189"/>
      <c r="O722" s="189"/>
      <c r="P722" s="180"/>
      <c r="Q722" s="180"/>
      <c r="R722" s="180"/>
      <c r="S722" s="180"/>
      <c r="T722" s="180"/>
      <c r="U722" s="180"/>
      <c r="V722" s="180"/>
      <c r="W722" s="180"/>
      <c r="X722" s="180"/>
      <c r="Y722" s="180"/>
      <c r="Z722" s="180"/>
      <c r="AA722" s="180"/>
      <c r="AB722" s="180"/>
      <c r="AC722" s="180"/>
    </row>
    <row r="723" ht="15.75" customHeight="1">
      <c r="A723" s="161">
        <v>721.0</v>
      </c>
      <c r="B723" s="167" t="s">
        <v>4951</v>
      </c>
      <c r="C723" s="160" t="s">
        <v>5053</v>
      </c>
      <c r="D723" s="167">
        <v>40.0</v>
      </c>
      <c r="F723" s="168" t="s">
        <v>475</v>
      </c>
      <c r="G723" s="168" t="s">
        <v>5055</v>
      </c>
      <c r="H723" s="168" t="s">
        <v>5056</v>
      </c>
      <c r="I723" s="168" t="s">
        <v>5057</v>
      </c>
      <c r="J723" s="168" t="s">
        <v>5058</v>
      </c>
      <c r="K723" s="169" t="s">
        <v>7</v>
      </c>
      <c r="L723" s="170"/>
      <c r="M723" s="170"/>
      <c r="N723" s="189"/>
      <c r="O723" s="189"/>
      <c r="P723" s="180"/>
      <c r="Q723" s="180"/>
      <c r="R723" s="180"/>
      <c r="S723" s="180"/>
      <c r="T723" s="180"/>
      <c r="U723" s="180"/>
      <c r="V723" s="180"/>
      <c r="W723" s="180"/>
      <c r="X723" s="180"/>
      <c r="Y723" s="180"/>
      <c r="Z723" s="180"/>
      <c r="AA723" s="180"/>
      <c r="AB723" s="180"/>
      <c r="AC723" s="180"/>
    </row>
    <row r="724" ht="15.75" customHeight="1">
      <c r="A724" s="161">
        <v>722.0</v>
      </c>
      <c r="B724" s="167" t="s">
        <v>4951</v>
      </c>
      <c r="C724" s="160" t="s">
        <v>5059</v>
      </c>
      <c r="D724" s="167">
        <v>51.0</v>
      </c>
      <c r="F724" s="168" t="s">
        <v>5060</v>
      </c>
      <c r="G724" s="168" t="s">
        <v>1236</v>
      </c>
      <c r="H724" s="168" t="s">
        <v>5061</v>
      </c>
      <c r="I724" s="168" t="s">
        <v>5062</v>
      </c>
      <c r="J724" s="168" t="s">
        <v>5063</v>
      </c>
      <c r="K724" s="169" t="s">
        <v>7</v>
      </c>
      <c r="L724" s="170"/>
      <c r="M724" s="170"/>
      <c r="N724" s="189"/>
      <c r="O724" s="189"/>
      <c r="P724" s="180"/>
      <c r="Q724" s="180"/>
      <c r="R724" s="180"/>
      <c r="S724" s="180"/>
      <c r="T724" s="180"/>
      <c r="U724" s="180"/>
      <c r="V724" s="180"/>
      <c r="W724" s="180"/>
      <c r="X724" s="180"/>
      <c r="Y724" s="180"/>
      <c r="Z724" s="180"/>
      <c r="AA724" s="180"/>
      <c r="AB724" s="180"/>
      <c r="AC724" s="180"/>
    </row>
    <row r="725" ht="15.75" customHeight="1">
      <c r="A725" s="161">
        <v>723.0</v>
      </c>
      <c r="B725" s="167" t="s">
        <v>4951</v>
      </c>
      <c r="C725" s="160" t="s">
        <v>5064</v>
      </c>
      <c r="D725" s="167">
        <v>24.0</v>
      </c>
      <c r="F725" s="168" t="s">
        <v>5066</v>
      </c>
      <c r="G725" s="168" t="s">
        <v>4219</v>
      </c>
      <c r="H725" s="168" t="s">
        <v>5067</v>
      </c>
      <c r="I725" s="168" t="s">
        <v>5068</v>
      </c>
      <c r="J725" s="168" t="s">
        <v>5069</v>
      </c>
      <c r="K725" s="169" t="s">
        <v>727</v>
      </c>
      <c r="L725" s="170"/>
      <c r="M725" s="170"/>
      <c r="N725" s="189"/>
      <c r="O725" s="189"/>
      <c r="P725" s="180"/>
      <c r="Q725" s="180"/>
      <c r="R725" s="180"/>
      <c r="S725" s="180"/>
      <c r="T725" s="180"/>
      <c r="U725" s="180"/>
      <c r="V725" s="180"/>
      <c r="W725" s="180"/>
      <c r="X725" s="180"/>
      <c r="Y725" s="180"/>
      <c r="Z725" s="180"/>
      <c r="AA725" s="180"/>
      <c r="AB725" s="180"/>
      <c r="AC725" s="180"/>
    </row>
    <row r="726" ht="15.75" customHeight="1">
      <c r="A726" s="161">
        <v>724.0</v>
      </c>
      <c r="B726" s="167" t="s">
        <v>4951</v>
      </c>
      <c r="C726" s="160" t="s">
        <v>5070</v>
      </c>
      <c r="D726" s="167">
        <v>13.0</v>
      </c>
      <c r="F726" s="168" t="s">
        <v>1603</v>
      </c>
      <c r="G726" s="168" t="s">
        <v>5071</v>
      </c>
      <c r="H726" s="168" t="s">
        <v>5072</v>
      </c>
      <c r="I726" s="168" t="s">
        <v>1499</v>
      </c>
      <c r="J726" s="168" t="s">
        <v>1173</v>
      </c>
      <c r="K726" s="169" t="s">
        <v>215</v>
      </c>
      <c r="L726" s="170"/>
      <c r="M726" s="170"/>
      <c r="N726" s="189"/>
      <c r="O726" s="189"/>
      <c r="P726" s="180"/>
      <c r="Q726" s="180"/>
      <c r="R726" s="180"/>
      <c r="S726" s="180"/>
      <c r="T726" s="180"/>
      <c r="U726" s="180"/>
      <c r="V726" s="180"/>
      <c r="W726" s="180"/>
      <c r="X726" s="180"/>
      <c r="Y726" s="180"/>
      <c r="Z726" s="180"/>
      <c r="AA726" s="180"/>
      <c r="AB726" s="180"/>
      <c r="AC726" s="180"/>
    </row>
    <row r="727" ht="15.75" customHeight="1">
      <c r="A727" s="161">
        <v>725.0</v>
      </c>
      <c r="B727" s="167" t="s">
        <v>4951</v>
      </c>
      <c r="C727" s="160" t="s">
        <v>5073</v>
      </c>
      <c r="D727" s="167">
        <v>47.0</v>
      </c>
      <c r="F727" s="168" t="s">
        <v>5075</v>
      </c>
      <c r="G727" s="168" t="s">
        <v>5076</v>
      </c>
      <c r="H727" s="168" t="s">
        <v>5077</v>
      </c>
      <c r="I727" s="168" t="s">
        <v>5078</v>
      </c>
      <c r="J727" s="168" t="s">
        <v>789</v>
      </c>
      <c r="K727" s="77" t="s">
        <v>316</v>
      </c>
      <c r="L727" s="170"/>
      <c r="M727" s="170"/>
      <c r="N727" s="189"/>
      <c r="O727" s="189"/>
      <c r="P727" s="180"/>
      <c r="Q727" s="180"/>
      <c r="R727" s="180"/>
      <c r="S727" s="180"/>
      <c r="T727" s="180"/>
      <c r="U727" s="180"/>
      <c r="V727" s="180"/>
      <c r="W727" s="180"/>
      <c r="X727" s="180"/>
      <c r="Y727" s="180"/>
      <c r="Z727" s="180"/>
      <c r="AA727" s="180"/>
      <c r="AB727" s="180"/>
      <c r="AC727" s="180"/>
    </row>
    <row r="728" ht="15.75" customHeight="1">
      <c r="A728" s="161">
        <v>726.0</v>
      </c>
      <c r="B728" s="167" t="s">
        <v>4951</v>
      </c>
      <c r="C728" s="160" t="s">
        <v>5079</v>
      </c>
      <c r="D728" s="167">
        <v>97.0</v>
      </c>
      <c r="F728" s="168" t="s">
        <v>5024</v>
      </c>
      <c r="G728" s="168" t="s">
        <v>1159</v>
      </c>
      <c r="H728" s="168" t="s">
        <v>5081</v>
      </c>
      <c r="I728" s="168" t="s">
        <v>5082</v>
      </c>
      <c r="J728" s="168" t="s">
        <v>5083</v>
      </c>
      <c r="K728" s="77" t="s">
        <v>480</v>
      </c>
      <c r="L728" s="170"/>
      <c r="M728" s="170"/>
      <c r="N728" s="189"/>
      <c r="O728" s="189"/>
      <c r="P728" s="180"/>
      <c r="Q728" s="180"/>
      <c r="R728" s="180"/>
      <c r="S728" s="180"/>
      <c r="T728" s="180"/>
      <c r="U728" s="180"/>
      <c r="V728" s="180"/>
      <c r="W728" s="180"/>
      <c r="X728" s="180"/>
      <c r="Y728" s="180"/>
      <c r="Z728" s="180"/>
      <c r="AA728" s="180"/>
      <c r="AB728" s="180"/>
      <c r="AC728" s="180"/>
    </row>
    <row r="729" ht="15.75" customHeight="1">
      <c r="A729" s="161">
        <v>727.0</v>
      </c>
      <c r="B729" s="167" t="s">
        <v>4951</v>
      </c>
      <c r="C729" s="160" t="s">
        <v>5084</v>
      </c>
      <c r="D729" s="167">
        <v>14.0</v>
      </c>
      <c r="F729" s="168" t="s">
        <v>1029</v>
      </c>
      <c r="G729" s="168" t="s">
        <v>1015</v>
      </c>
      <c r="H729" s="168" t="s">
        <v>5086</v>
      </c>
      <c r="I729" s="168" t="s">
        <v>1594</v>
      </c>
      <c r="J729" s="168" t="s">
        <v>1442</v>
      </c>
      <c r="K729" s="77" t="s">
        <v>684</v>
      </c>
      <c r="L729" s="170"/>
      <c r="M729" s="170"/>
      <c r="N729" s="189"/>
      <c r="O729" s="189"/>
      <c r="P729" s="180"/>
      <c r="Q729" s="180"/>
      <c r="R729" s="180"/>
      <c r="S729" s="180"/>
      <c r="T729" s="180"/>
      <c r="U729" s="180"/>
      <c r="V729" s="180"/>
      <c r="W729" s="180"/>
      <c r="X729" s="180"/>
      <c r="Y729" s="180"/>
      <c r="Z729" s="180"/>
      <c r="AA729" s="180"/>
      <c r="AB729" s="180"/>
      <c r="AC729" s="180"/>
    </row>
    <row r="730" ht="15.75" customHeight="1">
      <c r="A730" s="161">
        <v>728.0</v>
      </c>
      <c r="B730" s="167" t="s">
        <v>4951</v>
      </c>
      <c r="C730" s="160" t="s">
        <v>5087</v>
      </c>
      <c r="D730" s="167">
        <v>10.0</v>
      </c>
      <c r="F730" s="168" t="s">
        <v>5089</v>
      </c>
      <c r="G730" s="168" t="s">
        <v>5090</v>
      </c>
      <c r="H730" s="168" t="s">
        <v>5091</v>
      </c>
      <c r="I730" s="168" t="s">
        <v>5092</v>
      </c>
      <c r="J730" s="168" t="s">
        <v>1592</v>
      </c>
      <c r="K730" s="77" t="s">
        <v>684</v>
      </c>
      <c r="L730" s="170"/>
      <c r="M730" s="170"/>
      <c r="N730" s="189"/>
      <c r="O730" s="189"/>
      <c r="P730" s="180"/>
      <c r="Q730" s="180"/>
      <c r="R730" s="180"/>
      <c r="S730" s="180"/>
      <c r="T730" s="180"/>
      <c r="U730" s="180"/>
      <c r="V730" s="180"/>
      <c r="W730" s="180"/>
      <c r="X730" s="180"/>
      <c r="Y730" s="180"/>
      <c r="Z730" s="180"/>
      <c r="AA730" s="180"/>
      <c r="AB730" s="180"/>
      <c r="AC730" s="180"/>
    </row>
    <row r="731" ht="15.75" customHeight="1">
      <c r="A731" s="161">
        <v>729.0</v>
      </c>
      <c r="B731" s="167" t="s">
        <v>4951</v>
      </c>
      <c r="C731" s="160" t="s">
        <v>5093</v>
      </c>
      <c r="D731" s="167">
        <v>23.0</v>
      </c>
      <c r="F731" s="168" t="s">
        <v>5095</v>
      </c>
      <c r="G731" s="168" t="s">
        <v>5096</v>
      </c>
      <c r="H731" s="168" t="s">
        <v>5097</v>
      </c>
      <c r="I731" s="168" t="s">
        <v>5098</v>
      </c>
      <c r="J731" s="168" t="s">
        <v>5099</v>
      </c>
      <c r="K731" s="206" t="s">
        <v>1297</v>
      </c>
      <c r="L731" s="170"/>
      <c r="M731" s="170"/>
      <c r="N731" s="189"/>
      <c r="O731" s="189"/>
      <c r="P731" s="180"/>
      <c r="Q731" s="180"/>
      <c r="R731" s="180"/>
      <c r="S731" s="180"/>
      <c r="T731" s="180"/>
      <c r="U731" s="180"/>
      <c r="V731" s="180"/>
      <c r="W731" s="180"/>
      <c r="X731" s="180"/>
      <c r="Y731" s="180"/>
      <c r="Z731" s="180"/>
      <c r="AA731" s="180"/>
      <c r="AB731" s="180"/>
      <c r="AC731" s="180"/>
    </row>
    <row r="732" ht="15.75" customHeight="1">
      <c r="A732" s="161">
        <v>730.0</v>
      </c>
      <c r="B732" s="167" t="s">
        <v>4951</v>
      </c>
      <c r="C732" s="160" t="s">
        <v>5100</v>
      </c>
      <c r="D732" s="167">
        <v>2.0</v>
      </c>
      <c r="F732" s="168" t="s">
        <v>5102</v>
      </c>
      <c r="G732" s="160"/>
      <c r="H732" s="160"/>
      <c r="I732" s="160"/>
      <c r="J732" s="160"/>
      <c r="K732" s="169" t="s">
        <v>269</v>
      </c>
      <c r="L732" s="170"/>
      <c r="M732" s="170"/>
      <c r="N732" s="189"/>
      <c r="O732" s="189"/>
      <c r="P732" s="180"/>
      <c r="Q732" s="180"/>
      <c r="R732" s="180"/>
      <c r="S732" s="180"/>
      <c r="T732" s="180"/>
      <c r="U732" s="180"/>
      <c r="V732" s="180"/>
      <c r="W732" s="180"/>
      <c r="X732" s="180"/>
      <c r="Y732" s="180"/>
      <c r="Z732" s="180"/>
      <c r="AA732" s="180"/>
      <c r="AB732" s="180"/>
      <c r="AC732" s="180"/>
    </row>
    <row r="733" ht="15.75" customHeight="1">
      <c r="A733" s="161">
        <v>731.0</v>
      </c>
      <c r="B733" s="167" t="s">
        <v>4951</v>
      </c>
      <c r="C733" s="160" t="s">
        <v>5103</v>
      </c>
      <c r="D733" s="167">
        <v>110.0</v>
      </c>
      <c r="F733" s="168" t="s">
        <v>5104</v>
      </c>
      <c r="G733" s="168" t="s">
        <v>5105</v>
      </c>
      <c r="H733" s="168" t="s">
        <v>4985</v>
      </c>
      <c r="I733" s="168" t="s">
        <v>5106</v>
      </c>
      <c r="J733" s="168" t="s">
        <v>5107</v>
      </c>
      <c r="K733" s="169" t="s">
        <v>269</v>
      </c>
      <c r="L733" s="170"/>
      <c r="M733" s="170"/>
      <c r="N733" s="189"/>
      <c r="O733" s="189"/>
      <c r="P733" s="180"/>
      <c r="Q733" s="180"/>
      <c r="R733" s="180"/>
      <c r="S733" s="180"/>
      <c r="T733" s="180"/>
      <c r="U733" s="180"/>
      <c r="V733" s="180"/>
      <c r="W733" s="180"/>
      <c r="X733" s="180"/>
      <c r="Y733" s="180"/>
      <c r="Z733" s="180"/>
      <c r="AA733" s="180"/>
      <c r="AB733" s="180"/>
      <c r="AC733" s="180"/>
    </row>
    <row r="734" ht="15.75" customHeight="1">
      <c r="A734" s="161">
        <v>732.0</v>
      </c>
      <c r="B734" s="167" t="s">
        <v>4951</v>
      </c>
      <c r="C734" s="160" t="s">
        <v>5108</v>
      </c>
      <c r="D734" s="167">
        <v>42.0</v>
      </c>
      <c r="F734" s="168" t="s">
        <v>475</v>
      </c>
      <c r="G734" s="168" t="s">
        <v>563</v>
      </c>
      <c r="H734" s="168" t="s">
        <v>5056</v>
      </c>
      <c r="I734" s="168" t="s">
        <v>4993</v>
      </c>
      <c r="J734" s="168" t="s">
        <v>5110</v>
      </c>
      <c r="K734" s="169" t="s">
        <v>7</v>
      </c>
      <c r="L734" s="170"/>
      <c r="M734" s="170"/>
      <c r="N734" s="189"/>
      <c r="O734" s="189"/>
      <c r="P734" s="180"/>
      <c r="Q734" s="180"/>
      <c r="R734" s="180"/>
      <c r="S734" s="180"/>
      <c r="T734" s="180"/>
      <c r="U734" s="180"/>
      <c r="V734" s="180"/>
      <c r="W734" s="180"/>
      <c r="X734" s="180"/>
      <c r="Y734" s="180"/>
      <c r="Z734" s="180"/>
      <c r="AA734" s="180"/>
      <c r="AB734" s="180"/>
      <c r="AC734" s="180"/>
    </row>
    <row r="735" ht="15.75" customHeight="1">
      <c r="A735" s="161">
        <v>733.0</v>
      </c>
      <c r="B735" s="167" t="s">
        <v>4951</v>
      </c>
      <c r="C735" s="160" t="s">
        <v>5111</v>
      </c>
      <c r="D735" s="167">
        <v>18.0</v>
      </c>
      <c r="F735" s="168" t="s">
        <v>5113</v>
      </c>
      <c r="G735" s="168" t="s">
        <v>5114</v>
      </c>
      <c r="H735" s="168" t="s">
        <v>5115</v>
      </c>
      <c r="I735" s="168" t="s">
        <v>5116</v>
      </c>
      <c r="J735" s="168" t="s">
        <v>5117</v>
      </c>
      <c r="K735" s="169" t="s">
        <v>269</v>
      </c>
      <c r="L735" s="170"/>
      <c r="M735" s="170"/>
      <c r="N735" s="189"/>
      <c r="O735" s="189"/>
      <c r="P735" s="180"/>
      <c r="Q735" s="180"/>
      <c r="R735" s="180"/>
      <c r="S735" s="180"/>
      <c r="T735" s="180"/>
      <c r="U735" s="180"/>
      <c r="V735" s="180"/>
      <c r="W735" s="180"/>
      <c r="X735" s="180"/>
      <c r="Y735" s="180"/>
      <c r="Z735" s="180"/>
      <c r="AA735" s="180"/>
      <c r="AB735" s="180"/>
      <c r="AC735" s="180"/>
    </row>
    <row r="736" ht="15.75" customHeight="1">
      <c r="A736" s="161">
        <v>734.0</v>
      </c>
      <c r="B736" s="167" t="s">
        <v>4951</v>
      </c>
      <c r="C736" s="160" t="s">
        <v>5118</v>
      </c>
      <c r="D736" s="167">
        <v>14.0</v>
      </c>
      <c r="F736" s="168" t="s">
        <v>5120</v>
      </c>
      <c r="G736" s="168" t="s">
        <v>5121</v>
      </c>
      <c r="H736" s="168" t="s">
        <v>5122</v>
      </c>
      <c r="I736" s="168" t="s">
        <v>5123</v>
      </c>
      <c r="J736" s="168" t="s">
        <v>5124</v>
      </c>
      <c r="K736" s="169" t="s">
        <v>1297</v>
      </c>
      <c r="L736" s="170"/>
      <c r="M736" s="170"/>
      <c r="N736" s="189"/>
      <c r="O736" s="189"/>
      <c r="P736" s="180"/>
      <c r="Q736" s="180"/>
      <c r="R736" s="180"/>
      <c r="S736" s="180"/>
      <c r="T736" s="180"/>
      <c r="U736" s="180"/>
      <c r="V736" s="180"/>
      <c r="W736" s="180"/>
      <c r="X736" s="180"/>
      <c r="Y736" s="180"/>
      <c r="Z736" s="180"/>
      <c r="AA736" s="180"/>
      <c r="AB736" s="180"/>
      <c r="AC736" s="180"/>
    </row>
    <row r="737" ht="15.75" customHeight="1">
      <c r="A737" s="161">
        <v>735.0</v>
      </c>
      <c r="B737" s="167" t="s">
        <v>4951</v>
      </c>
      <c r="C737" s="160" t="s">
        <v>5125</v>
      </c>
      <c r="D737" s="167">
        <v>13.0</v>
      </c>
      <c r="F737" s="168" t="s">
        <v>1029</v>
      </c>
      <c r="G737" s="168" t="s">
        <v>5127</v>
      </c>
      <c r="H737" s="168" t="s">
        <v>5082</v>
      </c>
      <c r="I737" s="168" t="s">
        <v>477</v>
      </c>
      <c r="J737" s="168" t="s">
        <v>957</v>
      </c>
      <c r="K737" s="77" t="s">
        <v>480</v>
      </c>
      <c r="L737" s="170"/>
      <c r="M737" s="170"/>
      <c r="N737" s="189"/>
      <c r="O737" s="189"/>
      <c r="P737" s="180"/>
      <c r="Q737" s="180"/>
      <c r="R737" s="180"/>
      <c r="S737" s="180"/>
      <c r="T737" s="180"/>
      <c r="U737" s="180"/>
      <c r="V737" s="180"/>
      <c r="W737" s="180"/>
      <c r="X737" s="180"/>
      <c r="Y737" s="180"/>
      <c r="Z737" s="180"/>
      <c r="AA737" s="180"/>
      <c r="AB737" s="180"/>
      <c r="AC737" s="180"/>
    </row>
    <row r="738" ht="15.75" customHeight="1">
      <c r="A738" s="161">
        <v>736.0</v>
      </c>
      <c r="B738" s="167" t="s">
        <v>4951</v>
      </c>
      <c r="C738" s="160" t="s">
        <v>5128</v>
      </c>
      <c r="D738" s="167">
        <v>3.0</v>
      </c>
      <c r="F738" s="168" t="s">
        <v>5130</v>
      </c>
      <c r="G738" s="168" t="s">
        <v>5131</v>
      </c>
      <c r="H738" s="168" t="s">
        <v>5132</v>
      </c>
      <c r="I738" s="160"/>
      <c r="J738" s="160"/>
      <c r="K738" s="169" t="s">
        <v>269</v>
      </c>
      <c r="L738" s="170"/>
      <c r="M738" s="170"/>
      <c r="N738" s="189"/>
      <c r="O738" s="189"/>
      <c r="P738" s="180"/>
      <c r="Q738" s="180"/>
      <c r="R738" s="180"/>
      <c r="S738" s="180"/>
      <c r="T738" s="180"/>
      <c r="U738" s="180"/>
      <c r="V738" s="180"/>
      <c r="W738" s="180"/>
      <c r="X738" s="180"/>
      <c r="Y738" s="180"/>
      <c r="Z738" s="180"/>
      <c r="AA738" s="180"/>
      <c r="AB738" s="180"/>
      <c r="AC738" s="180"/>
    </row>
    <row r="739" ht="15.75" customHeight="1">
      <c r="A739" s="161">
        <v>737.0</v>
      </c>
      <c r="B739" s="167" t="s">
        <v>4951</v>
      </c>
      <c r="C739" s="160" t="s">
        <v>5133</v>
      </c>
      <c r="D739" s="167">
        <v>2.0</v>
      </c>
      <c r="F739" s="168" t="s">
        <v>5135</v>
      </c>
      <c r="G739" s="168" t="s">
        <v>5136</v>
      </c>
      <c r="H739" s="160"/>
      <c r="I739" s="160"/>
      <c r="J739" s="160"/>
      <c r="K739" s="169" t="s">
        <v>727</v>
      </c>
      <c r="L739" s="170"/>
      <c r="M739" s="170"/>
      <c r="N739" s="189"/>
      <c r="O739" s="189"/>
      <c r="P739" s="180"/>
      <c r="Q739" s="180"/>
      <c r="R739" s="180"/>
      <c r="S739" s="180"/>
      <c r="T739" s="180"/>
      <c r="U739" s="180"/>
      <c r="V739" s="180"/>
      <c r="W739" s="180"/>
      <c r="X739" s="180"/>
      <c r="Y739" s="180"/>
      <c r="Z739" s="180"/>
      <c r="AA739" s="180"/>
      <c r="AB739" s="180"/>
      <c r="AC739" s="180"/>
    </row>
    <row r="740" ht="15.75" customHeight="1">
      <c r="A740" s="161">
        <v>738.0</v>
      </c>
      <c r="B740" s="167" t="s">
        <v>4951</v>
      </c>
      <c r="C740" s="160" t="s">
        <v>5137</v>
      </c>
      <c r="D740" s="167">
        <v>7.0</v>
      </c>
      <c r="F740" s="168" t="s">
        <v>297</v>
      </c>
      <c r="G740" s="168" t="s">
        <v>5139</v>
      </c>
      <c r="H740" s="168" t="s">
        <v>1145</v>
      </c>
      <c r="I740" s="168" t="s">
        <v>923</v>
      </c>
      <c r="J740" s="168" t="s">
        <v>5140</v>
      </c>
      <c r="K740" s="77" t="s">
        <v>7</v>
      </c>
      <c r="L740" s="170"/>
      <c r="M740" s="170"/>
      <c r="N740" s="189"/>
      <c r="O740" s="189"/>
      <c r="P740" s="180"/>
      <c r="Q740" s="180"/>
      <c r="R740" s="180"/>
      <c r="S740" s="180"/>
      <c r="T740" s="180"/>
      <c r="U740" s="180"/>
      <c r="V740" s="180"/>
      <c r="W740" s="180"/>
      <c r="X740" s="180"/>
      <c r="Y740" s="180"/>
      <c r="Z740" s="180"/>
      <c r="AA740" s="180"/>
      <c r="AB740" s="180"/>
      <c r="AC740" s="180"/>
    </row>
    <row r="741" ht="15.75" customHeight="1">
      <c r="A741" s="161">
        <v>739.0</v>
      </c>
      <c r="B741" s="167" t="s">
        <v>4951</v>
      </c>
      <c r="C741" s="160" t="s">
        <v>5141</v>
      </c>
      <c r="D741" s="167">
        <v>112.0</v>
      </c>
      <c r="F741" s="168" t="s">
        <v>5143</v>
      </c>
      <c r="G741" s="168" t="s">
        <v>5082</v>
      </c>
      <c r="H741" s="168" t="s">
        <v>5144</v>
      </c>
      <c r="I741" s="168" t="s">
        <v>1810</v>
      </c>
      <c r="J741" s="168" t="s">
        <v>5033</v>
      </c>
      <c r="K741" s="77" t="s">
        <v>480</v>
      </c>
      <c r="L741" s="170"/>
      <c r="M741" s="170"/>
      <c r="N741" s="189"/>
      <c r="O741" s="189"/>
      <c r="P741" s="180"/>
      <c r="Q741" s="180"/>
      <c r="R741" s="180"/>
      <c r="S741" s="180"/>
      <c r="T741" s="180"/>
      <c r="U741" s="180"/>
      <c r="V741" s="180"/>
      <c r="W741" s="180"/>
      <c r="X741" s="180"/>
      <c r="Y741" s="180"/>
      <c r="Z741" s="180"/>
      <c r="AA741" s="180"/>
      <c r="AB741" s="180"/>
      <c r="AC741" s="180"/>
    </row>
    <row r="742" ht="15.75" customHeight="1">
      <c r="A742" s="161">
        <v>740.0</v>
      </c>
      <c r="B742" s="167" t="s">
        <v>4951</v>
      </c>
      <c r="C742" s="160" t="s">
        <v>5145</v>
      </c>
      <c r="D742" s="167">
        <v>2.0</v>
      </c>
      <c r="F742" s="168" t="s">
        <v>5147</v>
      </c>
      <c r="G742" s="160"/>
      <c r="H742" s="160"/>
      <c r="I742" s="160"/>
      <c r="J742" s="160"/>
      <c r="K742" s="169" t="s">
        <v>269</v>
      </c>
      <c r="L742" s="170"/>
      <c r="M742" s="170"/>
      <c r="N742" s="189"/>
      <c r="O742" s="189"/>
      <c r="P742" s="180"/>
      <c r="Q742" s="180"/>
      <c r="R742" s="180"/>
      <c r="S742" s="180"/>
      <c r="T742" s="180"/>
      <c r="U742" s="180"/>
      <c r="V742" s="180"/>
      <c r="W742" s="180"/>
      <c r="X742" s="180"/>
      <c r="Y742" s="180"/>
      <c r="Z742" s="180"/>
      <c r="AA742" s="180"/>
      <c r="AB742" s="180"/>
      <c r="AC742" s="180"/>
    </row>
    <row r="743" ht="15.75" customHeight="1">
      <c r="A743" s="161">
        <v>741.0</v>
      </c>
      <c r="B743" s="167" t="s">
        <v>4951</v>
      </c>
      <c r="C743" s="160" t="s">
        <v>5148</v>
      </c>
      <c r="D743" s="167">
        <v>29.0</v>
      </c>
      <c r="F743" s="168" t="s">
        <v>789</v>
      </c>
      <c r="G743" s="168" t="s">
        <v>783</v>
      </c>
      <c r="H743" s="168" t="s">
        <v>790</v>
      </c>
      <c r="I743" s="160"/>
      <c r="J743" s="160"/>
      <c r="K743" s="77" t="s">
        <v>316</v>
      </c>
      <c r="L743" s="170"/>
      <c r="M743" s="170"/>
      <c r="N743" s="189"/>
      <c r="O743" s="189"/>
      <c r="P743" s="180"/>
      <c r="Q743" s="180"/>
      <c r="R743" s="180"/>
      <c r="S743" s="180"/>
      <c r="T743" s="180"/>
      <c r="U743" s="180"/>
      <c r="V743" s="180"/>
      <c r="W743" s="180"/>
      <c r="X743" s="180"/>
      <c r="Y743" s="180"/>
      <c r="Z743" s="180"/>
      <c r="AA743" s="180"/>
      <c r="AB743" s="180"/>
      <c r="AC743" s="180"/>
    </row>
    <row r="744" ht="15.75" customHeight="1">
      <c r="A744" s="161">
        <v>742.0</v>
      </c>
      <c r="B744" s="167" t="s">
        <v>4951</v>
      </c>
      <c r="C744" s="160" t="s">
        <v>5149</v>
      </c>
      <c r="D744" s="167">
        <v>32.0</v>
      </c>
      <c r="F744" s="168" t="s">
        <v>5151</v>
      </c>
      <c r="G744" s="168" t="s">
        <v>5106</v>
      </c>
      <c r="H744" s="168" t="s">
        <v>5152</v>
      </c>
      <c r="I744" s="168" t="s">
        <v>5153</v>
      </c>
      <c r="J744" s="168" t="s">
        <v>1208</v>
      </c>
      <c r="K744" s="169" t="s">
        <v>269</v>
      </c>
      <c r="L744" s="170"/>
      <c r="M744" s="170"/>
      <c r="N744" s="189"/>
      <c r="O744" s="189"/>
      <c r="P744" s="180"/>
      <c r="Q744" s="180"/>
      <c r="R744" s="180"/>
      <c r="S744" s="180"/>
      <c r="T744" s="180"/>
      <c r="U744" s="180"/>
      <c r="V744" s="180"/>
      <c r="W744" s="180"/>
      <c r="X744" s="180"/>
      <c r="Y744" s="180"/>
      <c r="Z744" s="180"/>
      <c r="AA744" s="180"/>
      <c r="AB744" s="180"/>
      <c r="AC744" s="180"/>
    </row>
    <row r="745" ht="15.75" customHeight="1">
      <c r="A745" s="161">
        <v>743.0</v>
      </c>
      <c r="B745" s="167" t="s">
        <v>4951</v>
      </c>
      <c r="C745" s="160" t="s">
        <v>5154</v>
      </c>
      <c r="D745" s="167">
        <v>30.0</v>
      </c>
      <c r="F745" s="168" t="s">
        <v>5155</v>
      </c>
      <c r="G745" s="168" t="s">
        <v>1594</v>
      </c>
      <c r="H745" s="168" t="s">
        <v>2020</v>
      </c>
      <c r="I745" s="168" t="s">
        <v>5156</v>
      </c>
      <c r="J745" s="168" t="s">
        <v>5157</v>
      </c>
      <c r="K745" s="77" t="s">
        <v>684</v>
      </c>
      <c r="L745" s="170"/>
      <c r="M745" s="170"/>
      <c r="N745" s="189"/>
      <c r="O745" s="189"/>
      <c r="P745" s="180"/>
      <c r="Q745" s="180"/>
      <c r="R745" s="180"/>
      <c r="S745" s="180"/>
      <c r="T745" s="180"/>
      <c r="U745" s="180"/>
      <c r="V745" s="180"/>
      <c r="W745" s="180"/>
      <c r="X745" s="180"/>
      <c r="Y745" s="180"/>
      <c r="Z745" s="180"/>
      <c r="AA745" s="180"/>
      <c r="AB745" s="180"/>
      <c r="AC745" s="180"/>
    </row>
    <row r="746" ht="15.75" customHeight="1">
      <c r="A746" s="161">
        <v>744.0</v>
      </c>
      <c r="B746" s="167" t="s">
        <v>4951</v>
      </c>
      <c r="C746" s="160" t="s">
        <v>5158</v>
      </c>
      <c r="D746" s="167">
        <v>4.0</v>
      </c>
      <c r="F746" s="168" t="s">
        <v>783</v>
      </c>
      <c r="G746" s="160"/>
      <c r="H746" s="160"/>
      <c r="I746" s="160"/>
      <c r="J746" s="160"/>
      <c r="K746" s="77" t="s">
        <v>316</v>
      </c>
      <c r="L746" s="170"/>
      <c r="M746" s="170"/>
      <c r="N746" s="189"/>
      <c r="O746" s="189"/>
      <c r="P746" s="180"/>
      <c r="Q746" s="180"/>
      <c r="R746" s="180"/>
      <c r="S746" s="180"/>
      <c r="T746" s="180"/>
      <c r="U746" s="180"/>
      <c r="V746" s="180"/>
      <c r="W746" s="180"/>
      <c r="X746" s="180"/>
      <c r="Y746" s="180"/>
      <c r="Z746" s="180"/>
      <c r="AA746" s="180"/>
      <c r="AB746" s="180"/>
      <c r="AC746" s="180"/>
    </row>
    <row r="747" ht="15.75" customHeight="1">
      <c r="A747" s="161">
        <v>745.0</v>
      </c>
      <c r="B747" s="167" t="s">
        <v>4951</v>
      </c>
      <c r="C747" s="160" t="s">
        <v>5160</v>
      </c>
      <c r="D747" s="167">
        <v>43.0</v>
      </c>
      <c r="F747" s="168" t="s">
        <v>5060</v>
      </c>
      <c r="G747" s="168" t="s">
        <v>1158</v>
      </c>
      <c r="H747" s="168" t="s">
        <v>5061</v>
      </c>
      <c r="I747" s="168" t="s">
        <v>5162</v>
      </c>
      <c r="J747" s="168" t="s">
        <v>5062</v>
      </c>
      <c r="K747" s="169" t="s">
        <v>7</v>
      </c>
      <c r="L747" s="170"/>
      <c r="M747" s="170"/>
      <c r="N747" s="189"/>
      <c r="O747" s="189"/>
      <c r="P747" s="180"/>
      <c r="Q747" s="180"/>
      <c r="R747" s="180"/>
      <c r="S747" s="180"/>
      <c r="T747" s="180"/>
      <c r="U747" s="180"/>
      <c r="V747" s="180"/>
      <c r="W747" s="180"/>
      <c r="X747" s="180"/>
      <c r="Y747" s="180"/>
      <c r="Z747" s="180"/>
      <c r="AA747" s="180"/>
      <c r="AB747" s="180"/>
      <c r="AC747" s="180"/>
    </row>
    <row r="748" ht="15.75" customHeight="1">
      <c r="A748" s="161">
        <v>746.0</v>
      </c>
      <c r="B748" s="167" t="s">
        <v>4951</v>
      </c>
      <c r="C748" s="160" t="s">
        <v>5036</v>
      </c>
      <c r="D748" s="167">
        <v>14.0</v>
      </c>
      <c r="F748" s="168" t="s">
        <v>840</v>
      </c>
      <c r="G748" s="160"/>
      <c r="H748" s="160"/>
      <c r="I748" s="160"/>
      <c r="J748" s="160"/>
      <c r="K748" s="169" t="s">
        <v>480</v>
      </c>
      <c r="L748" s="170"/>
      <c r="M748" s="170"/>
      <c r="N748" s="189"/>
      <c r="O748" s="189"/>
      <c r="P748" s="180"/>
      <c r="Q748" s="180"/>
      <c r="R748" s="180"/>
      <c r="S748" s="180"/>
      <c r="T748" s="180"/>
      <c r="U748" s="180"/>
      <c r="V748" s="180"/>
      <c r="W748" s="180"/>
      <c r="X748" s="180"/>
      <c r="Y748" s="180"/>
      <c r="Z748" s="180"/>
      <c r="AA748" s="180"/>
      <c r="AB748" s="180"/>
      <c r="AC748" s="180"/>
    </row>
    <row r="749" ht="15.75" customHeight="1">
      <c r="A749" s="161">
        <v>747.0</v>
      </c>
      <c r="B749" s="167" t="s">
        <v>4951</v>
      </c>
      <c r="C749" s="160" t="s">
        <v>5164</v>
      </c>
      <c r="D749" s="167">
        <v>43.0</v>
      </c>
      <c r="F749" s="168" t="s">
        <v>475</v>
      </c>
      <c r="G749" s="168" t="s">
        <v>5166</v>
      </c>
      <c r="H749" s="168" t="s">
        <v>5167</v>
      </c>
      <c r="I749" s="168" t="s">
        <v>5168</v>
      </c>
      <c r="J749" s="168" t="s">
        <v>5041</v>
      </c>
      <c r="K749" s="77" t="s">
        <v>480</v>
      </c>
      <c r="L749" s="170"/>
      <c r="M749" s="170"/>
      <c r="N749" s="189"/>
      <c r="O749" s="189"/>
      <c r="P749" s="180"/>
      <c r="Q749" s="180"/>
      <c r="R749" s="180"/>
      <c r="S749" s="180"/>
      <c r="T749" s="180"/>
      <c r="U749" s="180"/>
      <c r="V749" s="180"/>
      <c r="W749" s="180"/>
      <c r="X749" s="180"/>
      <c r="Y749" s="180"/>
      <c r="Z749" s="180"/>
      <c r="AA749" s="180"/>
      <c r="AB749" s="180"/>
      <c r="AC749" s="180"/>
    </row>
    <row r="750" ht="15.75" customHeight="1">
      <c r="A750" s="161">
        <v>748.0</v>
      </c>
      <c r="B750" s="167" t="s">
        <v>4951</v>
      </c>
      <c r="C750" s="160" t="s">
        <v>5169</v>
      </c>
      <c r="D750" s="167">
        <v>10.0</v>
      </c>
      <c r="F750" s="168" t="s">
        <v>486</v>
      </c>
      <c r="G750" s="168" t="s">
        <v>5170</v>
      </c>
      <c r="H750" s="168" t="s">
        <v>1030</v>
      </c>
      <c r="I750" s="168" t="s">
        <v>5171</v>
      </c>
      <c r="J750" s="168" t="s">
        <v>871</v>
      </c>
      <c r="K750" s="169" t="s">
        <v>7</v>
      </c>
      <c r="L750" s="170"/>
      <c r="M750" s="170"/>
      <c r="N750" s="189"/>
      <c r="O750" s="189"/>
      <c r="P750" s="180"/>
      <c r="Q750" s="180"/>
      <c r="R750" s="180"/>
      <c r="S750" s="180"/>
      <c r="T750" s="180"/>
      <c r="U750" s="180"/>
      <c r="V750" s="180"/>
      <c r="W750" s="180"/>
      <c r="X750" s="180"/>
      <c r="Y750" s="180"/>
      <c r="Z750" s="180"/>
      <c r="AA750" s="180"/>
      <c r="AB750" s="180"/>
      <c r="AC750" s="180"/>
    </row>
    <row r="751" ht="15.75" customHeight="1">
      <c r="A751" s="161">
        <v>749.0</v>
      </c>
      <c r="B751" s="167" t="s">
        <v>4951</v>
      </c>
      <c r="C751" s="160" t="s">
        <v>5172</v>
      </c>
      <c r="D751" s="167">
        <v>197.0</v>
      </c>
      <c r="F751" s="168" t="s">
        <v>5173</v>
      </c>
      <c r="G751" s="168" t="s">
        <v>5174</v>
      </c>
      <c r="H751" s="168" t="s">
        <v>5175</v>
      </c>
      <c r="I751" s="168" t="s">
        <v>5176</v>
      </c>
      <c r="J751" s="168" t="s">
        <v>5177</v>
      </c>
      <c r="K751" s="86" t="s">
        <v>896</v>
      </c>
      <c r="L751" s="170"/>
      <c r="M751" s="170"/>
      <c r="N751" s="189"/>
      <c r="O751" s="189"/>
      <c r="P751" s="180"/>
      <c r="Q751" s="180"/>
      <c r="R751" s="180"/>
      <c r="S751" s="180"/>
      <c r="T751" s="180"/>
      <c r="U751" s="180"/>
      <c r="V751" s="180"/>
      <c r="W751" s="180"/>
      <c r="X751" s="180"/>
      <c r="Y751" s="180"/>
      <c r="Z751" s="180"/>
      <c r="AA751" s="180"/>
      <c r="AB751" s="180"/>
      <c r="AC751" s="180"/>
    </row>
    <row r="752" ht="15.75" customHeight="1">
      <c r="A752" s="161">
        <v>750.0</v>
      </c>
      <c r="B752" s="167" t="s">
        <v>4951</v>
      </c>
      <c r="C752" s="160" t="s">
        <v>5178</v>
      </c>
      <c r="D752" s="167">
        <v>18.0</v>
      </c>
      <c r="F752" s="168" t="s">
        <v>5180</v>
      </c>
      <c r="G752" s="168" t="s">
        <v>5181</v>
      </c>
      <c r="H752" s="168" t="s">
        <v>5182</v>
      </c>
      <c r="I752" s="168" t="s">
        <v>5183</v>
      </c>
      <c r="J752" s="168" t="s">
        <v>5184</v>
      </c>
      <c r="K752" s="169" t="s">
        <v>727</v>
      </c>
      <c r="L752" s="170"/>
      <c r="M752" s="170"/>
      <c r="N752" s="189"/>
      <c r="O752" s="189"/>
      <c r="P752" s="180"/>
      <c r="Q752" s="180"/>
      <c r="R752" s="180"/>
      <c r="S752" s="180"/>
      <c r="T752" s="180"/>
      <c r="U752" s="180"/>
      <c r="V752" s="180"/>
      <c r="W752" s="180"/>
      <c r="X752" s="180"/>
      <c r="Y752" s="180"/>
      <c r="Z752" s="180"/>
      <c r="AA752" s="180"/>
      <c r="AB752" s="180"/>
      <c r="AC752" s="180"/>
    </row>
    <row r="753" ht="15.75" customHeight="1">
      <c r="A753" s="161">
        <v>751.0</v>
      </c>
      <c r="B753" s="167" t="s">
        <v>4951</v>
      </c>
      <c r="C753" s="160" t="s">
        <v>5185</v>
      </c>
      <c r="D753" s="167">
        <v>6.0</v>
      </c>
      <c r="F753" s="168" t="s">
        <v>5187</v>
      </c>
      <c r="G753" s="168" t="s">
        <v>5188</v>
      </c>
      <c r="H753" s="168" t="s">
        <v>1592</v>
      </c>
      <c r="I753" s="168" t="s">
        <v>5092</v>
      </c>
      <c r="J753" s="168" t="s">
        <v>5189</v>
      </c>
      <c r="K753" s="77" t="s">
        <v>7</v>
      </c>
      <c r="L753" s="170"/>
      <c r="M753" s="170"/>
      <c r="N753" s="189"/>
      <c r="O753" s="189"/>
      <c r="P753" s="180"/>
      <c r="Q753" s="180"/>
      <c r="R753" s="180"/>
      <c r="S753" s="180"/>
      <c r="T753" s="180"/>
      <c r="U753" s="180"/>
      <c r="V753" s="180"/>
      <c r="W753" s="180"/>
      <c r="X753" s="180"/>
      <c r="Y753" s="180"/>
      <c r="Z753" s="180"/>
      <c r="AA753" s="180"/>
      <c r="AB753" s="180"/>
      <c r="AC753" s="180"/>
    </row>
    <row r="754" ht="15.75" customHeight="1">
      <c r="A754" s="161">
        <v>752.0</v>
      </c>
      <c r="B754" s="167" t="s">
        <v>4951</v>
      </c>
      <c r="C754" s="160" t="s">
        <v>5190</v>
      </c>
      <c r="D754" s="167">
        <v>2.0</v>
      </c>
      <c r="F754" s="168" t="s">
        <v>5192</v>
      </c>
      <c r="G754" s="168" t="s">
        <v>489</v>
      </c>
      <c r="H754" s="160"/>
      <c r="I754" s="160"/>
      <c r="J754" s="160"/>
      <c r="K754" s="77" t="s">
        <v>480</v>
      </c>
      <c r="L754" s="170"/>
      <c r="M754" s="170"/>
      <c r="N754" s="189"/>
      <c r="O754" s="189"/>
      <c r="P754" s="180"/>
      <c r="Q754" s="180"/>
      <c r="R754" s="180"/>
      <c r="S754" s="180"/>
      <c r="T754" s="180"/>
      <c r="U754" s="180"/>
      <c r="V754" s="180"/>
      <c r="W754" s="180"/>
      <c r="X754" s="180"/>
      <c r="Y754" s="180"/>
      <c r="Z754" s="180"/>
      <c r="AA754" s="180"/>
      <c r="AB754" s="180"/>
      <c r="AC754" s="180"/>
    </row>
    <row r="755" ht="15.75" customHeight="1">
      <c r="A755" s="161">
        <v>753.0</v>
      </c>
      <c r="B755" s="167" t="s">
        <v>4951</v>
      </c>
      <c r="C755" s="160" t="s">
        <v>5193</v>
      </c>
      <c r="D755" s="167">
        <v>2.0</v>
      </c>
      <c r="F755" s="168" t="s">
        <v>5195</v>
      </c>
      <c r="G755" s="168" t="s">
        <v>5196</v>
      </c>
      <c r="H755" s="160"/>
      <c r="I755" s="160"/>
      <c r="J755" s="160"/>
      <c r="K755" s="169" t="s">
        <v>727</v>
      </c>
      <c r="L755" s="170"/>
      <c r="M755" s="170"/>
      <c r="N755" s="189"/>
      <c r="O755" s="189"/>
      <c r="P755" s="180"/>
      <c r="Q755" s="180"/>
      <c r="R755" s="180"/>
      <c r="S755" s="180"/>
      <c r="T755" s="180"/>
      <c r="U755" s="180"/>
      <c r="V755" s="180"/>
      <c r="W755" s="180"/>
      <c r="X755" s="180"/>
      <c r="Y755" s="180"/>
      <c r="Z755" s="180"/>
      <c r="AA755" s="180"/>
      <c r="AB755" s="180"/>
      <c r="AC755" s="180"/>
    </row>
    <row r="756" ht="15.75" customHeight="1">
      <c r="A756" s="161">
        <v>754.0</v>
      </c>
      <c r="B756" s="167" t="s">
        <v>4951</v>
      </c>
      <c r="C756" s="160" t="s">
        <v>5197</v>
      </c>
      <c r="D756" s="167">
        <v>9.0</v>
      </c>
      <c r="F756" s="168" t="s">
        <v>5199</v>
      </c>
      <c r="G756" s="168" t="s">
        <v>5200</v>
      </c>
      <c r="H756" s="168" t="s">
        <v>5201</v>
      </c>
      <c r="I756" s="168" t="s">
        <v>5202</v>
      </c>
      <c r="J756" s="168" t="s">
        <v>5203</v>
      </c>
      <c r="K756" s="77" t="s">
        <v>896</v>
      </c>
      <c r="L756" s="170"/>
      <c r="M756" s="170"/>
      <c r="N756" s="189"/>
      <c r="O756" s="189"/>
      <c r="P756" s="180"/>
      <c r="Q756" s="180"/>
      <c r="R756" s="180"/>
      <c r="S756" s="180"/>
      <c r="T756" s="180"/>
      <c r="U756" s="180"/>
      <c r="V756" s="180"/>
      <c r="W756" s="180"/>
      <c r="X756" s="180"/>
      <c r="Y756" s="180"/>
      <c r="Z756" s="180"/>
      <c r="AA756" s="180"/>
      <c r="AB756" s="180"/>
      <c r="AC756" s="180"/>
    </row>
    <row r="757" ht="15.75" customHeight="1">
      <c r="A757" s="161">
        <v>755.0</v>
      </c>
      <c r="B757" s="167" t="s">
        <v>4951</v>
      </c>
      <c r="C757" s="160" t="s">
        <v>5204</v>
      </c>
      <c r="D757" s="167">
        <v>31.0</v>
      </c>
      <c r="F757" s="168" t="s">
        <v>5082</v>
      </c>
      <c r="G757" s="168" t="s">
        <v>5092</v>
      </c>
      <c r="H757" s="168" t="s">
        <v>5090</v>
      </c>
      <c r="I757" s="168" t="s">
        <v>5060</v>
      </c>
      <c r="J757" s="168" t="s">
        <v>5187</v>
      </c>
      <c r="K757" s="169" t="s">
        <v>7</v>
      </c>
      <c r="L757" s="170"/>
      <c r="M757" s="170"/>
      <c r="N757" s="189"/>
      <c r="O757" s="189"/>
      <c r="P757" s="180"/>
      <c r="Q757" s="180"/>
      <c r="R757" s="180"/>
      <c r="S757" s="180"/>
      <c r="T757" s="180"/>
      <c r="U757" s="180"/>
      <c r="V757" s="180"/>
      <c r="W757" s="180"/>
      <c r="X757" s="180"/>
      <c r="Y757" s="180"/>
      <c r="Z757" s="180"/>
      <c r="AA757" s="180"/>
      <c r="AB757" s="180"/>
      <c r="AC757" s="180"/>
    </row>
    <row r="758" ht="15.75" customHeight="1">
      <c r="A758" s="161">
        <v>756.0</v>
      </c>
      <c r="B758" s="167" t="s">
        <v>4951</v>
      </c>
      <c r="C758" s="160" t="s">
        <v>5206</v>
      </c>
      <c r="D758" s="167">
        <v>2.0</v>
      </c>
      <c r="F758" s="168" t="s">
        <v>5208</v>
      </c>
      <c r="G758" s="160"/>
      <c r="H758" s="160"/>
      <c r="I758" s="160"/>
      <c r="J758" s="160"/>
      <c r="K758" s="169" t="s">
        <v>727</v>
      </c>
      <c r="L758" s="170"/>
      <c r="M758" s="170"/>
      <c r="N758" s="189"/>
      <c r="O758" s="189"/>
      <c r="P758" s="180"/>
      <c r="Q758" s="180"/>
      <c r="R758" s="180"/>
      <c r="S758" s="180"/>
      <c r="T758" s="180"/>
      <c r="U758" s="180"/>
      <c r="V758" s="180"/>
      <c r="W758" s="180"/>
      <c r="X758" s="180"/>
      <c r="Y758" s="180"/>
      <c r="Z758" s="180"/>
      <c r="AA758" s="180"/>
      <c r="AB758" s="180"/>
      <c r="AC758" s="180"/>
    </row>
    <row r="759" ht="15.75" customHeight="1">
      <c r="A759" s="161">
        <v>757.0</v>
      </c>
      <c r="B759" s="167" t="s">
        <v>4951</v>
      </c>
      <c r="C759" s="160" t="s">
        <v>5209</v>
      </c>
      <c r="D759" s="167">
        <v>3.0</v>
      </c>
      <c r="F759" s="168" t="s">
        <v>5211</v>
      </c>
      <c r="G759" s="168" t="s">
        <v>5212</v>
      </c>
      <c r="H759" s="168" t="s">
        <v>5024</v>
      </c>
      <c r="I759" s="160"/>
      <c r="J759" s="160"/>
      <c r="K759" s="77" t="s">
        <v>480</v>
      </c>
      <c r="L759" s="170"/>
      <c r="M759" s="170"/>
      <c r="N759" s="189"/>
      <c r="O759" s="189"/>
      <c r="P759" s="180"/>
      <c r="Q759" s="180"/>
      <c r="R759" s="180"/>
      <c r="S759" s="180"/>
      <c r="T759" s="180"/>
      <c r="U759" s="180"/>
      <c r="V759" s="180"/>
      <c r="W759" s="180"/>
      <c r="X759" s="180"/>
      <c r="Y759" s="180"/>
      <c r="Z759" s="180"/>
      <c r="AA759" s="180"/>
      <c r="AB759" s="180"/>
      <c r="AC759" s="180"/>
    </row>
    <row r="760" ht="15.75" customHeight="1">
      <c r="A760" s="161">
        <v>758.0</v>
      </c>
      <c r="B760" s="167" t="s">
        <v>4951</v>
      </c>
      <c r="C760" s="160" t="s">
        <v>5213</v>
      </c>
      <c r="D760" s="167">
        <v>7.0</v>
      </c>
      <c r="F760" s="168" t="s">
        <v>816</v>
      </c>
      <c r="G760" s="168" t="s">
        <v>5215</v>
      </c>
      <c r="H760" s="168" t="s">
        <v>733</v>
      </c>
      <c r="I760" s="168" t="s">
        <v>1125</v>
      </c>
      <c r="J760" s="168" t="s">
        <v>5216</v>
      </c>
      <c r="K760" s="169" t="s">
        <v>1297</v>
      </c>
      <c r="L760" s="170"/>
      <c r="M760" s="170"/>
      <c r="N760" s="189"/>
      <c r="O760" s="189"/>
      <c r="P760" s="180"/>
      <c r="Q760" s="180"/>
      <c r="R760" s="180"/>
      <c r="S760" s="180"/>
      <c r="T760" s="180"/>
      <c r="U760" s="180"/>
      <c r="V760" s="180"/>
      <c r="W760" s="180"/>
      <c r="X760" s="180"/>
      <c r="Y760" s="180"/>
      <c r="Z760" s="180"/>
      <c r="AA760" s="180"/>
      <c r="AB760" s="180"/>
      <c r="AC760" s="180"/>
    </row>
    <row r="761" ht="15.75" customHeight="1">
      <c r="A761" s="161">
        <v>759.0</v>
      </c>
      <c r="B761" s="167" t="s">
        <v>4951</v>
      </c>
      <c r="C761" s="160" t="s">
        <v>5217</v>
      </c>
      <c r="D761" s="167">
        <v>15.0</v>
      </c>
      <c r="F761" s="168" t="s">
        <v>5219</v>
      </c>
      <c r="G761" s="168" t="s">
        <v>5220</v>
      </c>
      <c r="H761" s="168" t="s">
        <v>5221</v>
      </c>
      <c r="I761" s="168" t="s">
        <v>5222</v>
      </c>
      <c r="J761" s="168" t="s">
        <v>5223</v>
      </c>
      <c r="K761" s="77" t="s">
        <v>1297</v>
      </c>
      <c r="L761" s="170"/>
      <c r="M761" s="170"/>
      <c r="N761" s="189"/>
      <c r="O761" s="189"/>
      <c r="P761" s="180"/>
      <c r="Q761" s="180"/>
      <c r="R761" s="180"/>
      <c r="S761" s="180"/>
      <c r="T761" s="180"/>
      <c r="U761" s="180"/>
      <c r="V761" s="180"/>
      <c r="W761" s="180"/>
      <c r="X761" s="180"/>
      <c r="Y761" s="180"/>
      <c r="Z761" s="180"/>
      <c r="AA761" s="180"/>
      <c r="AB761" s="180"/>
      <c r="AC761" s="180"/>
    </row>
    <row r="762" ht="15.75" customHeight="1">
      <c r="A762" s="161">
        <v>760.0</v>
      </c>
      <c r="B762" s="167" t="s">
        <v>4951</v>
      </c>
      <c r="C762" s="160" t="s">
        <v>5224</v>
      </c>
      <c r="D762" s="167">
        <v>36.0</v>
      </c>
      <c r="F762" s="168" t="s">
        <v>5082</v>
      </c>
      <c r="G762" s="168" t="s">
        <v>5140</v>
      </c>
      <c r="H762" s="168" t="s">
        <v>5188</v>
      </c>
      <c r="I762" s="168" t="s">
        <v>5187</v>
      </c>
      <c r="J762" s="168" t="s">
        <v>5060</v>
      </c>
      <c r="K762" s="169" t="s">
        <v>7</v>
      </c>
      <c r="L762" s="170"/>
      <c r="M762" s="170"/>
      <c r="N762" s="189"/>
      <c r="O762" s="189"/>
      <c r="P762" s="180"/>
      <c r="Q762" s="180"/>
      <c r="R762" s="180"/>
      <c r="S762" s="180"/>
      <c r="T762" s="180"/>
      <c r="U762" s="180"/>
      <c r="V762" s="180"/>
      <c r="W762" s="180"/>
      <c r="X762" s="180"/>
      <c r="Y762" s="180"/>
      <c r="Z762" s="180"/>
      <c r="AA762" s="180"/>
      <c r="AB762" s="180"/>
      <c r="AC762" s="180"/>
    </row>
    <row r="763" ht="15.75" customHeight="1">
      <c r="A763" s="161">
        <v>761.0</v>
      </c>
      <c r="B763" s="167" t="s">
        <v>4951</v>
      </c>
      <c r="C763" s="160" t="s">
        <v>5226</v>
      </c>
      <c r="D763" s="167">
        <v>4.0</v>
      </c>
      <c r="F763" s="168" t="s">
        <v>5228</v>
      </c>
      <c r="G763" s="168" t="s">
        <v>5229</v>
      </c>
      <c r="H763" s="168" t="s">
        <v>5230</v>
      </c>
      <c r="I763" s="168" t="s">
        <v>5231</v>
      </c>
      <c r="J763" s="160"/>
      <c r="K763" s="169" t="s">
        <v>727</v>
      </c>
      <c r="L763" s="170"/>
      <c r="M763" s="170"/>
      <c r="N763" s="189"/>
      <c r="O763" s="189"/>
      <c r="P763" s="180"/>
      <c r="Q763" s="180"/>
      <c r="R763" s="180"/>
      <c r="S763" s="180"/>
      <c r="T763" s="180"/>
      <c r="U763" s="180"/>
      <c r="V763" s="180"/>
      <c r="W763" s="180"/>
      <c r="X763" s="180"/>
      <c r="Y763" s="180"/>
      <c r="Z763" s="180"/>
      <c r="AA763" s="180"/>
      <c r="AB763" s="180"/>
      <c r="AC763" s="180"/>
    </row>
    <row r="764" ht="15.75" customHeight="1">
      <c r="A764" s="161">
        <v>762.0</v>
      </c>
      <c r="B764" s="167" t="s">
        <v>4951</v>
      </c>
      <c r="C764" s="160" t="s">
        <v>5232</v>
      </c>
      <c r="D764" s="167">
        <v>11.0</v>
      </c>
      <c r="F764" s="168" t="s">
        <v>816</v>
      </c>
      <c r="G764" s="168" t="s">
        <v>733</v>
      </c>
      <c r="H764" s="168" t="s">
        <v>5234</v>
      </c>
      <c r="I764" s="168" t="s">
        <v>5144</v>
      </c>
      <c r="J764" s="168" t="s">
        <v>612</v>
      </c>
      <c r="K764" s="169" t="s">
        <v>1297</v>
      </c>
      <c r="L764" s="170"/>
      <c r="M764" s="170"/>
      <c r="N764" s="189"/>
      <c r="O764" s="189"/>
      <c r="P764" s="180"/>
      <c r="Q764" s="180"/>
      <c r="R764" s="180"/>
      <c r="S764" s="180"/>
      <c r="T764" s="180"/>
      <c r="U764" s="180"/>
      <c r="V764" s="180"/>
      <c r="W764" s="180"/>
      <c r="X764" s="180"/>
      <c r="Y764" s="180"/>
      <c r="Z764" s="180"/>
      <c r="AA764" s="180"/>
      <c r="AB764" s="180"/>
      <c r="AC764" s="180"/>
    </row>
    <row r="765" ht="15.75" customHeight="1">
      <c r="A765" s="161">
        <v>763.0</v>
      </c>
      <c r="B765" s="167" t="s">
        <v>4951</v>
      </c>
      <c r="C765" s="160" t="s">
        <v>5235</v>
      </c>
      <c r="D765" s="167">
        <v>17.0</v>
      </c>
      <c r="F765" s="168" t="s">
        <v>1295</v>
      </c>
      <c r="G765" s="168" t="s">
        <v>733</v>
      </c>
      <c r="H765" s="168" t="s">
        <v>5237</v>
      </c>
      <c r="I765" s="168" t="s">
        <v>611</v>
      </c>
      <c r="J765" s="168" t="s">
        <v>609</v>
      </c>
      <c r="K765" s="169" t="s">
        <v>1297</v>
      </c>
      <c r="L765" s="170"/>
      <c r="M765" s="170"/>
      <c r="N765" s="189"/>
      <c r="O765" s="189"/>
      <c r="P765" s="180"/>
      <c r="Q765" s="180"/>
      <c r="R765" s="180"/>
      <c r="S765" s="180"/>
      <c r="T765" s="180"/>
      <c r="U765" s="180"/>
      <c r="V765" s="180"/>
      <c r="W765" s="180"/>
      <c r="X765" s="180"/>
      <c r="Y765" s="180"/>
      <c r="Z765" s="180"/>
      <c r="AA765" s="180"/>
      <c r="AB765" s="180"/>
      <c r="AC765" s="180"/>
    </row>
    <row r="766" ht="15.75" customHeight="1">
      <c r="A766" s="161">
        <v>764.0</v>
      </c>
      <c r="B766" s="167" t="s">
        <v>4951</v>
      </c>
      <c r="C766" s="160" t="s">
        <v>5238</v>
      </c>
      <c r="D766" s="167">
        <v>16.0</v>
      </c>
      <c r="F766" s="168" t="s">
        <v>4987</v>
      </c>
      <c r="G766" s="168" t="s">
        <v>5106</v>
      </c>
      <c r="H766" s="168" t="s">
        <v>5240</v>
      </c>
      <c r="I766" s="168" t="s">
        <v>4984</v>
      </c>
      <c r="J766" s="168" t="s">
        <v>5241</v>
      </c>
      <c r="K766" s="169" t="s">
        <v>269</v>
      </c>
      <c r="L766" s="170"/>
      <c r="M766" s="170"/>
      <c r="N766" s="189"/>
      <c r="O766" s="189"/>
      <c r="P766" s="180"/>
      <c r="Q766" s="180"/>
      <c r="R766" s="180"/>
      <c r="S766" s="180"/>
      <c r="T766" s="180"/>
      <c r="U766" s="180"/>
      <c r="V766" s="180"/>
      <c r="W766" s="180"/>
      <c r="X766" s="180"/>
      <c r="Y766" s="180"/>
      <c r="Z766" s="180"/>
      <c r="AA766" s="180"/>
      <c r="AB766" s="180"/>
      <c r="AC766" s="180"/>
    </row>
    <row r="767" ht="15.75" customHeight="1">
      <c r="A767" s="161">
        <v>765.0</v>
      </c>
      <c r="B767" s="167" t="s">
        <v>4951</v>
      </c>
      <c r="C767" s="160" t="s">
        <v>5242</v>
      </c>
      <c r="D767" s="167">
        <v>9.0</v>
      </c>
      <c r="F767" s="168" t="s">
        <v>5244</v>
      </c>
      <c r="G767" s="160"/>
      <c r="H767" s="160"/>
      <c r="I767" s="160"/>
      <c r="J767" s="160"/>
      <c r="K767" s="77" t="s">
        <v>1485</v>
      </c>
      <c r="L767" s="170"/>
      <c r="M767" s="170"/>
      <c r="N767" s="189"/>
      <c r="O767" s="189"/>
      <c r="P767" s="180"/>
      <c r="Q767" s="180"/>
      <c r="R767" s="180"/>
      <c r="S767" s="180"/>
      <c r="T767" s="180"/>
      <c r="U767" s="180"/>
      <c r="V767" s="180"/>
      <c r="W767" s="180"/>
      <c r="X767" s="180"/>
      <c r="Y767" s="180"/>
      <c r="Z767" s="180"/>
      <c r="AA767" s="180"/>
      <c r="AB767" s="180"/>
      <c r="AC767" s="180"/>
    </row>
    <row r="768" ht="15.75" customHeight="1">
      <c r="A768" s="161">
        <v>766.0</v>
      </c>
      <c r="B768" s="167" t="s">
        <v>4951</v>
      </c>
      <c r="C768" s="160" t="s">
        <v>5245</v>
      </c>
      <c r="D768" s="167">
        <v>3.0</v>
      </c>
      <c r="F768" s="168" t="s">
        <v>1030</v>
      </c>
      <c r="G768" s="160"/>
      <c r="H768" s="160"/>
      <c r="I768" s="160"/>
      <c r="J768" s="160"/>
      <c r="K768" s="200" t="s">
        <v>464</v>
      </c>
      <c r="L768" s="170"/>
      <c r="M768" s="170"/>
      <c r="N768" s="189"/>
      <c r="O768" s="189"/>
      <c r="P768" s="180"/>
      <c r="Q768" s="180"/>
      <c r="R768" s="180"/>
      <c r="S768" s="180"/>
      <c r="T768" s="180"/>
      <c r="U768" s="180"/>
      <c r="V768" s="180"/>
      <c r="W768" s="180"/>
      <c r="X768" s="180"/>
      <c r="Y768" s="180"/>
      <c r="Z768" s="180"/>
      <c r="AA768" s="180"/>
      <c r="AB768" s="180"/>
      <c r="AC768" s="180"/>
    </row>
    <row r="769" ht="15.75" customHeight="1">
      <c r="A769" s="161">
        <v>767.0</v>
      </c>
      <c r="B769" s="167" t="s">
        <v>4951</v>
      </c>
      <c r="C769" s="160" t="s">
        <v>5246</v>
      </c>
      <c r="D769" s="167">
        <v>9.0</v>
      </c>
      <c r="F769" s="168" t="s">
        <v>5248</v>
      </c>
      <c r="G769" s="168" t="s">
        <v>5249</v>
      </c>
      <c r="H769" s="160"/>
      <c r="I769" s="160"/>
      <c r="J769" s="160"/>
      <c r="K769" s="196" t="s">
        <v>464</v>
      </c>
      <c r="L769" s="170"/>
      <c r="M769" s="170"/>
      <c r="N769" s="189"/>
      <c r="O769" s="189"/>
      <c r="P769" s="180"/>
      <c r="Q769" s="180"/>
      <c r="R769" s="180"/>
      <c r="S769" s="180"/>
      <c r="T769" s="180"/>
      <c r="U769" s="180"/>
      <c r="V769" s="180"/>
      <c r="W769" s="180"/>
      <c r="X769" s="180"/>
      <c r="Y769" s="180"/>
      <c r="Z769" s="180"/>
      <c r="AA769" s="180"/>
      <c r="AB769" s="180"/>
      <c r="AC769" s="180"/>
    </row>
    <row r="770" ht="15.75" customHeight="1">
      <c r="A770" s="67">
        <v>768.0</v>
      </c>
      <c r="B770" s="73" t="s">
        <v>4951</v>
      </c>
      <c r="C770" s="72" t="s">
        <v>5250</v>
      </c>
      <c r="D770" s="73">
        <v>10.0</v>
      </c>
      <c r="F770" s="75" t="s">
        <v>5252</v>
      </c>
      <c r="G770" s="75" t="s">
        <v>5067</v>
      </c>
      <c r="H770" s="75" t="s">
        <v>4959</v>
      </c>
      <c r="I770" s="75" t="s">
        <v>5253</v>
      </c>
      <c r="J770" s="75" t="s">
        <v>5254</v>
      </c>
      <c r="K770" s="77" t="s">
        <v>727</v>
      </c>
      <c r="L770" s="54"/>
      <c r="M770" s="54"/>
      <c r="N770" s="105"/>
      <c r="O770" s="105"/>
      <c r="P770" s="180"/>
      <c r="Q770" s="180"/>
      <c r="R770" s="180"/>
      <c r="S770" s="180"/>
      <c r="T770" s="180"/>
      <c r="U770" s="180"/>
      <c r="V770" s="180"/>
      <c r="W770" s="180"/>
      <c r="X770" s="180"/>
      <c r="Y770" s="180"/>
      <c r="Z770" s="180"/>
      <c r="AA770" s="180"/>
      <c r="AB770" s="180"/>
      <c r="AC770" s="180"/>
    </row>
    <row r="771" ht="15.75" customHeight="1">
      <c r="A771" s="161">
        <v>769.0</v>
      </c>
      <c r="B771" s="167" t="s">
        <v>4951</v>
      </c>
      <c r="C771" s="160" t="s">
        <v>5255</v>
      </c>
      <c r="D771" s="167">
        <v>72.0</v>
      </c>
      <c r="F771" s="168" t="s">
        <v>1304</v>
      </c>
      <c r="G771" s="168" t="s">
        <v>5256</v>
      </c>
      <c r="H771" s="168" t="s">
        <v>5257</v>
      </c>
      <c r="I771" s="168" t="s">
        <v>5258</v>
      </c>
      <c r="J771" s="168" t="s">
        <v>893</v>
      </c>
      <c r="K771" s="86" t="s">
        <v>896</v>
      </c>
      <c r="L771" s="170"/>
      <c r="M771" s="170"/>
      <c r="N771" s="189"/>
      <c r="O771" s="189"/>
      <c r="P771" s="180"/>
      <c r="Q771" s="180"/>
      <c r="R771" s="180"/>
      <c r="S771" s="180"/>
      <c r="T771" s="180"/>
      <c r="U771" s="180"/>
      <c r="V771" s="180"/>
      <c r="W771" s="180"/>
      <c r="X771" s="180"/>
      <c r="Y771" s="180"/>
      <c r="Z771" s="180"/>
      <c r="AA771" s="180"/>
      <c r="AB771" s="180"/>
      <c r="AC771" s="180"/>
    </row>
    <row r="772" ht="15.75" customHeight="1">
      <c r="A772" s="161">
        <v>770.0</v>
      </c>
      <c r="B772" s="167" t="s">
        <v>4951</v>
      </c>
      <c r="C772" s="160" t="s">
        <v>5259</v>
      </c>
      <c r="D772" s="167">
        <v>50.0</v>
      </c>
      <c r="F772" s="168" t="s">
        <v>1402</v>
      </c>
      <c r="G772" s="168" t="s">
        <v>1467</v>
      </c>
      <c r="H772" s="168" t="s">
        <v>1366</v>
      </c>
      <c r="I772" s="168" t="s">
        <v>998</v>
      </c>
      <c r="J772" s="168" t="s">
        <v>997</v>
      </c>
      <c r="K772" s="169" t="s">
        <v>480</v>
      </c>
      <c r="L772" s="170"/>
      <c r="M772" s="170"/>
      <c r="N772" s="189"/>
      <c r="O772" s="189"/>
      <c r="P772" s="180"/>
      <c r="Q772" s="180"/>
      <c r="R772" s="180"/>
      <c r="S772" s="180"/>
      <c r="T772" s="180"/>
      <c r="U772" s="180"/>
      <c r="V772" s="180"/>
      <c r="W772" s="180"/>
      <c r="X772" s="180"/>
      <c r="Y772" s="180"/>
      <c r="Z772" s="180"/>
      <c r="AA772" s="180"/>
      <c r="AB772" s="180"/>
      <c r="AC772" s="180"/>
    </row>
    <row r="773" ht="15.75" customHeight="1">
      <c r="A773" s="161">
        <v>771.0</v>
      </c>
      <c r="B773" s="167" t="s">
        <v>4951</v>
      </c>
      <c r="C773" s="160" t="s">
        <v>5260</v>
      </c>
      <c r="D773" s="167">
        <v>16.0</v>
      </c>
      <c r="F773" s="168" t="s">
        <v>5262</v>
      </c>
      <c r="G773" s="168" t="s">
        <v>5263</v>
      </c>
      <c r="H773" s="168" t="s">
        <v>5264</v>
      </c>
      <c r="I773" s="168" t="s">
        <v>5265</v>
      </c>
      <c r="J773" s="168" t="s">
        <v>5266</v>
      </c>
      <c r="K773" s="169" t="s">
        <v>7</v>
      </c>
      <c r="L773" s="170"/>
      <c r="M773" s="170"/>
      <c r="N773" s="189"/>
      <c r="O773" s="189"/>
      <c r="P773" s="180"/>
      <c r="Q773" s="180"/>
      <c r="R773" s="180"/>
      <c r="S773" s="180"/>
      <c r="T773" s="180"/>
      <c r="U773" s="180"/>
      <c r="V773" s="180"/>
      <c r="W773" s="180"/>
      <c r="X773" s="180"/>
      <c r="Y773" s="180"/>
      <c r="Z773" s="180"/>
      <c r="AA773" s="180"/>
      <c r="AB773" s="180"/>
      <c r="AC773" s="180"/>
    </row>
    <row r="774" ht="15.75" customHeight="1">
      <c r="A774" s="161">
        <v>772.0</v>
      </c>
      <c r="B774" s="167" t="s">
        <v>4951</v>
      </c>
      <c r="C774" s="160" t="s">
        <v>5267</v>
      </c>
      <c r="D774" s="167">
        <v>51.0</v>
      </c>
      <c r="F774" s="168" t="s">
        <v>5269</v>
      </c>
      <c r="G774" s="168" t="s">
        <v>5014</v>
      </c>
      <c r="H774" s="168" t="s">
        <v>5270</v>
      </c>
      <c r="I774" s="168" t="s">
        <v>5271</v>
      </c>
      <c r="J774" s="168" t="s">
        <v>1676</v>
      </c>
      <c r="K774" s="77" t="s">
        <v>896</v>
      </c>
      <c r="L774" s="170"/>
      <c r="M774" s="170"/>
      <c r="N774" s="189"/>
      <c r="O774" s="189"/>
      <c r="P774" s="180"/>
      <c r="Q774" s="180"/>
      <c r="R774" s="180"/>
      <c r="S774" s="180"/>
      <c r="T774" s="180"/>
      <c r="U774" s="180"/>
      <c r="V774" s="180"/>
      <c r="W774" s="180"/>
      <c r="X774" s="180"/>
      <c r="Y774" s="180"/>
      <c r="Z774" s="180"/>
      <c r="AA774" s="180"/>
      <c r="AB774" s="180"/>
      <c r="AC774" s="180"/>
    </row>
    <row r="775" ht="15.75" customHeight="1">
      <c r="A775" s="161">
        <v>773.0</v>
      </c>
      <c r="B775" s="167" t="s">
        <v>4951</v>
      </c>
      <c r="C775" s="160" t="s">
        <v>5272</v>
      </c>
      <c r="D775" s="167">
        <v>13.0</v>
      </c>
      <c r="F775" s="168" t="s">
        <v>5274</v>
      </c>
      <c r="G775" s="168" t="s">
        <v>5275</v>
      </c>
      <c r="H775" s="168" t="s">
        <v>296</v>
      </c>
      <c r="I775" s="168" t="s">
        <v>5276</v>
      </c>
      <c r="J775" s="168" t="s">
        <v>5277</v>
      </c>
      <c r="K775" s="86" t="s">
        <v>896</v>
      </c>
      <c r="L775" s="170"/>
      <c r="M775" s="170"/>
      <c r="N775" s="189"/>
      <c r="O775" s="189"/>
      <c r="P775" s="180"/>
      <c r="Q775" s="180"/>
      <c r="R775" s="180"/>
      <c r="S775" s="180"/>
      <c r="T775" s="180"/>
      <c r="U775" s="180"/>
      <c r="V775" s="180"/>
      <c r="W775" s="180"/>
      <c r="X775" s="180"/>
      <c r="Y775" s="180"/>
      <c r="Z775" s="180"/>
      <c r="AA775" s="180"/>
      <c r="AB775" s="180"/>
      <c r="AC775" s="180"/>
    </row>
    <row r="776" ht="15.75" customHeight="1">
      <c r="A776" s="161">
        <v>774.0</v>
      </c>
      <c r="B776" s="167" t="s">
        <v>4951</v>
      </c>
      <c r="C776" s="160" t="s">
        <v>5145</v>
      </c>
      <c r="D776" s="167">
        <v>3.0</v>
      </c>
      <c r="F776" s="168" t="s">
        <v>5147</v>
      </c>
      <c r="G776" s="160"/>
      <c r="H776" s="160"/>
      <c r="I776" s="160"/>
      <c r="J776" s="160"/>
      <c r="K776" s="169" t="s">
        <v>269</v>
      </c>
      <c r="L776" s="170"/>
      <c r="M776" s="170"/>
      <c r="N776" s="189"/>
      <c r="O776" s="189"/>
      <c r="P776" s="180"/>
      <c r="Q776" s="180"/>
      <c r="R776" s="180"/>
      <c r="S776" s="180"/>
      <c r="T776" s="180"/>
      <c r="U776" s="180"/>
      <c r="V776" s="180"/>
      <c r="W776" s="180"/>
      <c r="X776" s="180"/>
      <c r="Y776" s="180"/>
      <c r="Z776" s="180"/>
      <c r="AA776" s="180"/>
      <c r="AB776" s="180"/>
      <c r="AC776" s="180"/>
    </row>
    <row r="777" ht="15.75" customHeight="1">
      <c r="A777" s="161">
        <v>775.0</v>
      </c>
      <c r="B777" s="167" t="s">
        <v>4951</v>
      </c>
      <c r="C777" s="160" t="s">
        <v>5279</v>
      </c>
      <c r="D777" s="167">
        <v>9.0</v>
      </c>
      <c r="F777" s="168" t="s">
        <v>5281</v>
      </c>
      <c r="G777" s="168" t="s">
        <v>5014</v>
      </c>
      <c r="H777" s="168" t="s">
        <v>5282</v>
      </c>
      <c r="I777" s="168" t="s">
        <v>5017</v>
      </c>
      <c r="J777" s="168" t="s">
        <v>5283</v>
      </c>
      <c r="K777" s="86" t="s">
        <v>896</v>
      </c>
      <c r="L777" s="170"/>
      <c r="M777" s="170"/>
      <c r="N777" s="189"/>
      <c r="O777" s="189"/>
      <c r="P777" s="180"/>
      <c r="Q777" s="180"/>
      <c r="R777" s="180"/>
      <c r="S777" s="180"/>
      <c r="T777" s="180"/>
      <c r="U777" s="180"/>
      <c r="V777" s="180"/>
      <c r="W777" s="180"/>
      <c r="X777" s="180"/>
      <c r="Y777" s="180"/>
      <c r="Z777" s="180"/>
      <c r="AA777" s="180"/>
      <c r="AB777" s="180"/>
      <c r="AC777" s="180"/>
    </row>
    <row r="778" ht="15.75" customHeight="1">
      <c r="A778" s="161">
        <v>776.0</v>
      </c>
      <c r="B778" s="167" t="s">
        <v>4951</v>
      </c>
      <c r="C778" s="160" t="s">
        <v>5284</v>
      </c>
      <c r="D778" s="167">
        <v>9.0</v>
      </c>
      <c r="F778" s="168" t="s">
        <v>311</v>
      </c>
      <c r="G778" s="168" t="s">
        <v>783</v>
      </c>
      <c r="H778" s="160"/>
      <c r="I778" s="160"/>
      <c r="J778" s="160"/>
      <c r="K778" s="77" t="s">
        <v>316</v>
      </c>
      <c r="L778" s="170"/>
      <c r="M778" s="170"/>
      <c r="N778" s="189"/>
      <c r="O778" s="189"/>
      <c r="P778" s="180"/>
      <c r="Q778" s="180"/>
      <c r="R778" s="180"/>
      <c r="S778" s="180"/>
      <c r="T778" s="180"/>
      <c r="U778" s="180"/>
      <c r="V778" s="180"/>
      <c r="W778" s="180"/>
      <c r="X778" s="180"/>
      <c r="Y778" s="180"/>
      <c r="Z778" s="180"/>
      <c r="AA778" s="180"/>
      <c r="AB778" s="180"/>
      <c r="AC778" s="180"/>
    </row>
    <row r="779" ht="15.75" customHeight="1">
      <c r="A779" s="161">
        <v>777.0</v>
      </c>
      <c r="B779" s="167" t="s">
        <v>4951</v>
      </c>
      <c r="C779" s="160" t="s">
        <v>5285</v>
      </c>
      <c r="D779" s="167">
        <v>57.0</v>
      </c>
      <c r="F779" s="168" t="s">
        <v>5287</v>
      </c>
      <c r="G779" s="168" t="s">
        <v>1704</v>
      </c>
      <c r="H779" s="168" t="s">
        <v>5015</v>
      </c>
      <c r="I779" s="168" t="s">
        <v>5269</v>
      </c>
      <c r="J779" s="168" t="s">
        <v>5288</v>
      </c>
      <c r="K779" s="86" t="s">
        <v>896</v>
      </c>
      <c r="L779" s="170"/>
      <c r="M779" s="170"/>
      <c r="N779" s="189"/>
      <c r="O779" s="189"/>
      <c r="P779" s="180"/>
      <c r="Q779" s="180"/>
      <c r="R779" s="180"/>
      <c r="S779" s="180"/>
      <c r="T779" s="180"/>
      <c r="U779" s="180"/>
      <c r="V779" s="180"/>
      <c r="W779" s="180"/>
      <c r="X779" s="180"/>
      <c r="Y779" s="180"/>
      <c r="Z779" s="180"/>
      <c r="AA779" s="180"/>
      <c r="AB779" s="180"/>
      <c r="AC779" s="180"/>
    </row>
    <row r="780" ht="15.75" customHeight="1">
      <c r="A780" s="161">
        <v>778.0</v>
      </c>
      <c r="B780" s="167" t="s">
        <v>4951</v>
      </c>
      <c r="C780" s="160" t="s">
        <v>5289</v>
      </c>
      <c r="D780" s="167">
        <v>2.0</v>
      </c>
      <c r="F780" s="168" t="s">
        <v>5291</v>
      </c>
      <c r="G780" s="168" t="s">
        <v>5292</v>
      </c>
      <c r="H780" s="160"/>
      <c r="I780" s="160"/>
      <c r="J780" s="160"/>
      <c r="K780" s="77" t="s">
        <v>1297</v>
      </c>
      <c r="L780" s="170"/>
      <c r="M780" s="170"/>
      <c r="N780" s="189"/>
      <c r="O780" s="189"/>
      <c r="P780" s="180"/>
      <c r="Q780" s="180"/>
      <c r="R780" s="180"/>
      <c r="S780" s="180"/>
      <c r="T780" s="180"/>
      <c r="U780" s="180"/>
      <c r="V780" s="180"/>
      <c r="W780" s="180"/>
      <c r="X780" s="180"/>
      <c r="Y780" s="180"/>
      <c r="Z780" s="180"/>
      <c r="AA780" s="180"/>
      <c r="AB780" s="180"/>
      <c r="AC780" s="180"/>
    </row>
    <row r="781" ht="15.75" customHeight="1">
      <c r="A781" s="161">
        <v>779.0</v>
      </c>
      <c r="B781" s="167" t="s">
        <v>4951</v>
      </c>
      <c r="C781" s="160" t="s">
        <v>5293</v>
      </c>
      <c r="D781" s="167">
        <v>31.0</v>
      </c>
      <c r="F781" s="168" t="s">
        <v>5040</v>
      </c>
      <c r="G781" s="168" t="s">
        <v>1747</v>
      </c>
      <c r="H781" s="168" t="s">
        <v>5294</v>
      </c>
      <c r="I781" s="168" t="s">
        <v>5295</v>
      </c>
      <c r="J781" s="168" t="s">
        <v>5237</v>
      </c>
      <c r="K781" s="169" t="s">
        <v>1297</v>
      </c>
      <c r="L781" s="170"/>
      <c r="M781" s="170"/>
      <c r="N781" s="189"/>
      <c r="O781" s="189"/>
      <c r="P781" s="180"/>
      <c r="Q781" s="180"/>
      <c r="R781" s="180"/>
      <c r="S781" s="180"/>
      <c r="T781" s="180"/>
      <c r="U781" s="180"/>
      <c r="V781" s="180"/>
      <c r="W781" s="180"/>
      <c r="X781" s="180"/>
      <c r="Y781" s="180"/>
      <c r="Z781" s="180"/>
      <c r="AA781" s="180"/>
      <c r="AB781" s="180"/>
      <c r="AC781" s="180"/>
    </row>
    <row r="782" ht="15.75" customHeight="1">
      <c r="A782" s="161">
        <v>780.0</v>
      </c>
      <c r="B782" s="167" t="s">
        <v>4951</v>
      </c>
      <c r="C782" s="160" t="s">
        <v>5296</v>
      </c>
      <c r="D782" s="167">
        <v>10.0</v>
      </c>
      <c r="F782" s="168" t="s">
        <v>5298</v>
      </c>
      <c r="G782" s="168" t="s">
        <v>1125</v>
      </c>
      <c r="H782" s="168" t="s">
        <v>5299</v>
      </c>
      <c r="I782" s="168" t="s">
        <v>1443</v>
      </c>
      <c r="J782" s="168" t="s">
        <v>5300</v>
      </c>
      <c r="K782" s="77" t="s">
        <v>480</v>
      </c>
      <c r="L782" s="170"/>
      <c r="M782" s="170"/>
      <c r="N782" s="189"/>
      <c r="O782" s="189"/>
      <c r="P782" s="180"/>
      <c r="Q782" s="180"/>
      <c r="R782" s="180"/>
      <c r="S782" s="180"/>
      <c r="T782" s="180"/>
      <c r="U782" s="180"/>
      <c r="V782" s="180"/>
      <c r="W782" s="180"/>
      <c r="X782" s="180"/>
      <c r="Y782" s="180"/>
      <c r="Z782" s="180"/>
      <c r="AA782" s="180"/>
      <c r="AB782" s="180"/>
      <c r="AC782" s="180"/>
    </row>
    <row r="783" ht="15.75" customHeight="1">
      <c r="A783" s="161">
        <v>781.0</v>
      </c>
      <c r="B783" s="167" t="s">
        <v>5301</v>
      </c>
      <c r="C783" s="160" t="s">
        <v>5302</v>
      </c>
      <c r="D783" s="167">
        <v>3.0</v>
      </c>
      <c r="F783" s="168" t="s">
        <v>978</v>
      </c>
      <c r="G783" s="160"/>
      <c r="H783" s="160"/>
      <c r="I783" s="160"/>
      <c r="J783" s="160"/>
      <c r="K783" s="77" t="s">
        <v>480</v>
      </c>
      <c r="L783" s="170"/>
      <c r="M783" s="170"/>
      <c r="N783" s="189"/>
      <c r="O783" s="189"/>
      <c r="P783" s="180"/>
      <c r="Q783" s="180"/>
      <c r="R783" s="180"/>
      <c r="S783" s="180"/>
      <c r="T783" s="180"/>
      <c r="U783" s="180"/>
      <c r="V783" s="180"/>
      <c r="W783" s="180"/>
      <c r="X783" s="180"/>
      <c r="Y783" s="180"/>
      <c r="Z783" s="180"/>
      <c r="AA783" s="180"/>
      <c r="AB783" s="180"/>
      <c r="AC783" s="180"/>
    </row>
    <row r="784" ht="15.75" customHeight="1">
      <c r="A784" s="201"/>
      <c r="F784" s="202"/>
      <c r="G784" s="160"/>
      <c r="H784" s="160"/>
      <c r="I784" s="160"/>
      <c r="J784" s="160"/>
      <c r="K784" s="203"/>
      <c r="L784" s="180"/>
      <c r="M784" s="180"/>
      <c r="N784" s="204"/>
      <c r="O784" s="204"/>
      <c r="P784" s="180"/>
      <c r="Q784" s="180"/>
      <c r="R784" s="180"/>
      <c r="S784" s="180"/>
      <c r="T784" s="180"/>
      <c r="U784" s="180"/>
      <c r="V784" s="180"/>
      <c r="W784" s="180"/>
      <c r="X784" s="180"/>
      <c r="Y784" s="180"/>
      <c r="Z784" s="180"/>
      <c r="AA784" s="180"/>
      <c r="AB784" s="180"/>
      <c r="AC784" s="180"/>
    </row>
    <row r="785" ht="15.75" customHeight="1">
      <c r="A785" s="201"/>
      <c r="F785" s="202"/>
      <c r="G785" s="160"/>
      <c r="H785" s="160"/>
      <c r="I785" s="160"/>
      <c r="J785" s="160"/>
      <c r="K785" s="203"/>
      <c r="L785" s="180"/>
      <c r="M785" s="180"/>
      <c r="N785" s="204"/>
      <c r="O785" s="204"/>
      <c r="P785" s="180"/>
      <c r="Q785" s="180"/>
      <c r="R785" s="180"/>
      <c r="S785" s="180"/>
      <c r="T785" s="180"/>
      <c r="U785" s="180"/>
      <c r="V785" s="180"/>
      <c r="W785" s="180"/>
      <c r="X785" s="180"/>
      <c r="Y785" s="180"/>
      <c r="Z785" s="180"/>
      <c r="AA785" s="180"/>
      <c r="AB785" s="180"/>
      <c r="AC785" s="180"/>
    </row>
    <row r="786" ht="15.75" customHeight="1">
      <c r="A786" s="201"/>
      <c r="F786" s="202"/>
      <c r="G786" s="160"/>
      <c r="H786" s="160"/>
      <c r="I786" s="160"/>
      <c r="J786" s="160"/>
      <c r="K786" s="203"/>
      <c r="L786" s="180"/>
      <c r="M786" s="180"/>
      <c r="N786" s="204"/>
      <c r="O786" s="204"/>
      <c r="P786" s="180"/>
      <c r="Q786" s="180"/>
      <c r="R786" s="180"/>
      <c r="S786" s="180"/>
      <c r="T786" s="180"/>
      <c r="U786" s="180"/>
      <c r="V786" s="180"/>
      <c r="W786" s="180"/>
      <c r="X786" s="180"/>
      <c r="Y786" s="180"/>
      <c r="Z786" s="180"/>
      <c r="AA786" s="180"/>
      <c r="AB786" s="180"/>
      <c r="AC786" s="180"/>
    </row>
    <row r="787" ht="15.75" customHeight="1">
      <c r="A787" s="201"/>
      <c r="F787" s="202"/>
      <c r="G787" s="160"/>
      <c r="H787" s="160"/>
      <c r="I787" s="160"/>
      <c r="J787" s="160"/>
      <c r="K787" s="203"/>
      <c r="L787" s="180"/>
      <c r="M787" s="180"/>
      <c r="N787" s="204"/>
      <c r="O787" s="204"/>
      <c r="P787" s="180"/>
      <c r="Q787" s="180"/>
      <c r="R787" s="180"/>
      <c r="S787" s="180"/>
      <c r="T787" s="180"/>
      <c r="U787" s="180"/>
      <c r="V787" s="180"/>
      <c r="W787" s="180"/>
      <c r="X787" s="180"/>
      <c r="Y787" s="180"/>
      <c r="Z787" s="180"/>
      <c r="AA787" s="180"/>
      <c r="AB787" s="180"/>
      <c r="AC787" s="180"/>
    </row>
    <row r="788" ht="15.75" customHeight="1">
      <c r="A788" s="201"/>
      <c r="F788" s="202"/>
      <c r="G788" s="160"/>
      <c r="H788" s="160"/>
      <c r="I788" s="160"/>
      <c r="J788" s="160"/>
      <c r="K788" s="203"/>
      <c r="L788" s="180"/>
      <c r="M788" s="180"/>
      <c r="N788" s="204"/>
      <c r="O788" s="204"/>
      <c r="P788" s="180"/>
      <c r="Q788" s="180"/>
      <c r="R788" s="180"/>
      <c r="S788" s="180"/>
      <c r="T788" s="180"/>
      <c r="U788" s="180"/>
      <c r="V788" s="180"/>
      <c r="W788" s="180"/>
      <c r="X788" s="180"/>
      <c r="Y788" s="180"/>
      <c r="Z788" s="180"/>
      <c r="AA788" s="180"/>
      <c r="AB788" s="180"/>
      <c r="AC788" s="180"/>
    </row>
    <row r="789" ht="15.75" customHeight="1">
      <c r="A789" s="201"/>
      <c r="F789" s="202"/>
      <c r="G789" s="160"/>
      <c r="H789" s="160"/>
      <c r="I789" s="160"/>
      <c r="J789" s="160"/>
      <c r="K789" s="203"/>
      <c r="L789" s="180"/>
      <c r="M789" s="180"/>
      <c r="N789" s="204"/>
      <c r="O789" s="204"/>
      <c r="P789" s="180"/>
      <c r="Q789" s="180"/>
      <c r="R789" s="180"/>
      <c r="S789" s="180"/>
      <c r="T789" s="180"/>
      <c r="U789" s="180"/>
      <c r="V789" s="180"/>
      <c r="W789" s="180"/>
      <c r="X789" s="180"/>
      <c r="Y789" s="180"/>
      <c r="Z789" s="180"/>
      <c r="AA789" s="180"/>
      <c r="AB789" s="180"/>
      <c r="AC789" s="180"/>
    </row>
    <row r="790" ht="15.75" customHeight="1">
      <c r="A790" s="201"/>
      <c r="F790" s="202"/>
      <c r="G790" s="160"/>
      <c r="H790" s="160"/>
      <c r="I790" s="160"/>
      <c r="J790" s="160"/>
      <c r="K790" s="203"/>
      <c r="L790" s="180"/>
      <c r="M790" s="180"/>
      <c r="N790" s="204"/>
      <c r="O790" s="204"/>
      <c r="P790" s="180"/>
      <c r="Q790" s="180"/>
      <c r="R790" s="180"/>
      <c r="S790" s="180"/>
      <c r="T790" s="180"/>
      <c r="U790" s="180"/>
      <c r="V790" s="180"/>
      <c r="W790" s="180"/>
      <c r="X790" s="180"/>
      <c r="Y790" s="180"/>
      <c r="Z790" s="180"/>
      <c r="AA790" s="180"/>
      <c r="AB790" s="180"/>
      <c r="AC790" s="180"/>
    </row>
    <row r="791" ht="15.75" customHeight="1">
      <c r="A791" s="201"/>
      <c r="F791" s="202"/>
      <c r="G791" s="160"/>
      <c r="H791" s="160"/>
      <c r="I791" s="160"/>
      <c r="J791" s="160"/>
      <c r="K791" s="203"/>
      <c r="L791" s="180"/>
      <c r="M791" s="180"/>
      <c r="N791" s="204"/>
      <c r="O791" s="204"/>
      <c r="P791" s="180"/>
      <c r="Q791" s="180"/>
      <c r="R791" s="180"/>
      <c r="S791" s="180"/>
      <c r="T791" s="180"/>
      <c r="U791" s="180"/>
      <c r="V791" s="180"/>
      <c r="W791" s="180"/>
      <c r="X791" s="180"/>
      <c r="Y791" s="180"/>
      <c r="Z791" s="180"/>
      <c r="AA791" s="180"/>
      <c r="AB791" s="180"/>
      <c r="AC791" s="180"/>
    </row>
    <row r="792" ht="15.75" customHeight="1">
      <c r="A792" s="201"/>
      <c r="F792" s="202"/>
      <c r="G792" s="160"/>
      <c r="H792" s="160"/>
      <c r="I792" s="160"/>
      <c r="J792" s="160"/>
      <c r="K792" s="203"/>
      <c r="L792" s="180"/>
      <c r="M792" s="180"/>
      <c r="N792" s="204"/>
      <c r="O792" s="204"/>
      <c r="P792" s="180"/>
      <c r="Q792" s="180"/>
      <c r="R792" s="180"/>
      <c r="S792" s="180"/>
      <c r="T792" s="180"/>
      <c r="U792" s="180"/>
      <c r="V792" s="180"/>
      <c r="W792" s="180"/>
      <c r="X792" s="180"/>
      <c r="Y792" s="180"/>
      <c r="Z792" s="180"/>
      <c r="AA792" s="180"/>
      <c r="AB792" s="180"/>
      <c r="AC792" s="180"/>
    </row>
    <row r="793" ht="15.75" customHeight="1">
      <c r="A793" s="201"/>
      <c r="F793" s="202"/>
      <c r="G793" s="160"/>
      <c r="H793" s="160"/>
      <c r="I793" s="160"/>
      <c r="J793" s="160"/>
      <c r="K793" s="203"/>
      <c r="L793" s="180"/>
      <c r="M793" s="180"/>
      <c r="N793" s="204"/>
      <c r="O793" s="204"/>
      <c r="P793" s="180"/>
      <c r="Q793" s="180"/>
      <c r="R793" s="180"/>
      <c r="S793" s="180"/>
      <c r="T793" s="180"/>
      <c r="U793" s="180"/>
      <c r="V793" s="180"/>
      <c r="W793" s="180"/>
      <c r="X793" s="180"/>
      <c r="Y793" s="180"/>
      <c r="Z793" s="180"/>
      <c r="AA793" s="180"/>
      <c r="AB793" s="180"/>
      <c r="AC793" s="180"/>
    </row>
    <row r="794" ht="15.75" customHeight="1">
      <c r="A794" s="201"/>
      <c r="F794" s="202"/>
      <c r="G794" s="160"/>
      <c r="H794" s="160"/>
      <c r="I794" s="160"/>
      <c r="J794" s="160"/>
      <c r="K794" s="203"/>
      <c r="L794" s="180"/>
      <c r="M794" s="180"/>
      <c r="N794" s="204"/>
      <c r="O794" s="204"/>
      <c r="P794" s="180"/>
      <c r="Q794" s="180"/>
      <c r="R794" s="180"/>
      <c r="S794" s="180"/>
      <c r="T794" s="180"/>
      <c r="U794" s="180"/>
      <c r="V794" s="180"/>
      <c r="W794" s="180"/>
      <c r="X794" s="180"/>
      <c r="Y794" s="180"/>
      <c r="Z794" s="180"/>
      <c r="AA794" s="180"/>
      <c r="AB794" s="180"/>
      <c r="AC794" s="180"/>
    </row>
    <row r="795" ht="15.75" customHeight="1">
      <c r="A795" s="201"/>
      <c r="F795" s="202"/>
      <c r="G795" s="160"/>
      <c r="H795" s="160"/>
      <c r="I795" s="160"/>
      <c r="J795" s="160"/>
      <c r="K795" s="203"/>
      <c r="L795" s="180"/>
      <c r="M795" s="180"/>
      <c r="N795" s="204"/>
      <c r="O795" s="204"/>
      <c r="P795" s="180"/>
      <c r="Q795" s="180"/>
      <c r="R795" s="180"/>
      <c r="S795" s="180"/>
      <c r="T795" s="180"/>
      <c r="U795" s="180"/>
      <c r="V795" s="180"/>
      <c r="W795" s="180"/>
      <c r="X795" s="180"/>
      <c r="Y795" s="180"/>
      <c r="Z795" s="180"/>
      <c r="AA795" s="180"/>
      <c r="AB795" s="180"/>
      <c r="AC795" s="180"/>
    </row>
    <row r="796" ht="15.75" customHeight="1">
      <c r="A796" s="201"/>
      <c r="F796" s="202"/>
      <c r="G796" s="160"/>
      <c r="H796" s="160"/>
      <c r="I796" s="160"/>
      <c r="J796" s="160"/>
      <c r="K796" s="203"/>
      <c r="L796" s="180"/>
      <c r="M796" s="180"/>
      <c r="N796" s="204"/>
      <c r="O796" s="204"/>
      <c r="P796" s="180"/>
      <c r="Q796" s="180"/>
      <c r="R796" s="180"/>
      <c r="S796" s="180"/>
      <c r="T796" s="180"/>
      <c r="U796" s="180"/>
      <c r="V796" s="180"/>
      <c r="W796" s="180"/>
      <c r="X796" s="180"/>
      <c r="Y796" s="180"/>
      <c r="Z796" s="180"/>
      <c r="AA796" s="180"/>
      <c r="AB796" s="180"/>
      <c r="AC796" s="180"/>
    </row>
    <row r="797" ht="15.75" customHeight="1">
      <c r="A797" s="201"/>
      <c r="F797" s="202"/>
      <c r="G797" s="160"/>
      <c r="H797" s="160"/>
      <c r="I797" s="160"/>
      <c r="J797" s="160"/>
      <c r="K797" s="203"/>
      <c r="L797" s="180"/>
      <c r="M797" s="180"/>
      <c r="N797" s="204"/>
      <c r="O797" s="204"/>
      <c r="P797" s="180"/>
      <c r="Q797" s="180"/>
      <c r="R797" s="180"/>
      <c r="S797" s="180"/>
      <c r="T797" s="180"/>
      <c r="U797" s="180"/>
      <c r="V797" s="180"/>
      <c r="W797" s="180"/>
      <c r="X797" s="180"/>
      <c r="Y797" s="180"/>
      <c r="Z797" s="180"/>
      <c r="AA797" s="180"/>
      <c r="AB797" s="180"/>
      <c r="AC797" s="180"/>
    </row>
    <row r="798" ht="15.75" customHeight="1">
      <c r="A798" s="201"/>
      <c r="F798" s="202"/>
      <c r="G798" s="160"/>
      <c r="H798" s="160"/>
      <c r="I798" s="160"/>
      <c r="J798" s="160"/>
      <c r="K798" s="203"/>
      <c r="L798" s="180"/>
      <c r="M798" s="180"/>
      <c r="N798" s="204"/>
      <c r="O798" s="204"/>
      <c r="P798" s="180"/>
      <c r="Q798" s="180"/>
      <c r="R798" s="180"/>
      <c r="S798" s="180"/>
      <c r="T798" s="180"/>
      <c r="U798" s="180"/>
      <c r="V798" s="180"/>
      <c r="W798" s="180"/>
      <c r="X798" s="180"/>
      <c r="Y798" s="180"/>
      <c r="Z798" s="180"/>
      <c r="AA798" s="180"/>
      <c r="AB798" s="180"/>
      <c r="AC798" s="180"/>
    </row>
    <row r="799" ht="15.75" customHeight="1">
      <c r="A799" s="201"/>
      <c r="F799" s="202"/>
      <c r="G799" s="160"/>
      <c r="H799" s="160"/>
      <c r="I799" s="160"/>
      <c r="J799" s="160"/>
      <c r="K799" s="203"/>
      <c r="L799" s="180"/>
      <c r="M799" s="180"/>
      <c r="N799" s="204"/>
      <c r="O799" s="204"/>
      <c r="P799" s="180"/>
      <c r="Q799" s="180"/>
      <c r="R799" s="180"/>
      <c r="S799" s="180"/>
      <c r="T799" s="180"/>
      <c r="U799" s="180"/>
      <c r="V799" s="180"/>
      <c r="W799" s="180"/>
      <c r="X799" s="180"/>
      <c r="Y799" s="180"/>
      <c r="Z799" s="180"/>
      <c r="AA799" s="180"/>
      <c r="AB799" s="180"/>
      <c r="AC799" s="180"/>
    </row>
    <row r="800" ht="15.75" customHeight="1">
      <c r="A800" s="201"/>
      <c r="F800" s="202"/>
      <c r="G800" s="160"/>
      <c r="H800" s="160"/>
      <c r="I800" s="160"/>
      <c r="J800" s="160"/>
      <c r="K800" s="203"/>
      <c r="L800" s="180"/>
      <c r="M800" s="180"/>
      <c r="N800" s="204"/>
      <c r="O800" s="204"/>
      <c r="P800" s="180"/>
      <c r="Q800" s="180"/>
      <c r="R800" s="180"/>
      <c r="S800" s="180"/>
      <c r="T800" s="180"/>
      <c r="U800" s="180"/>
      <c r="V800" s="180"/>
      <c r="W800" s="180"/>
      <c r="X800" s="180"/>
      <c r="Y800" s="180"/>
      <c r="Z800" s="180"/>
      <c r="AA800" s="180"/>
      <c r="AB800" s="180"/>
      <c r="AC800" s="180"/>
    </row>
    <row r="801" ht="15.75" customHeight="1">
      <c r="A801" s="201"/>
      <c r="F801" s="202"/>
      <c r="G801" s="160"/>
      <c r="H801" s="160"/>
      <c r="I801" s="160"/>
      <c r="J801" s="160"/>
      <c r="K801" s="203"/>
      <c r="L801" s="180"/>
      <c r="M801" s="180"/>
      <c r="N801" s="204"/>
      <c r="O801" s="204"/>
      <c r="P801" s="180"/>
      <c r="Q801" s="180"/>
      <c r="R801" s="180"/>
      <c r="S801" s="180"/>
      <c r="T801" s="180"/>
      <c r="U801" s="180"/>
      <c r="V801" s="180"/>
      <c r="W801" s="180"/>
      <c r="X801" s="180"/>
      <c r="Y801" s="180"/>
      <c r="Z801" s="180"/>
      <c r="AA801" s="180"/>
      <c r="AB801" s="180"/>
      <c r="AC801" s="180"/>
    </row>
    <row r="802" ht="15.75" customHeight="1">
      <c r="A802" s="201"/>
      <c r="F802" s="202"/>
      <c r="G802" s="160"/>
      <c r="H802" s="160"/>
      <c r="I802" s="160"/>
      <c r="J802" s="160"/>
      <c r="K802" s="203"/>
      <c r="L802" s="180"/>
      <c r="M802" s="180"/>
      <c r="N802" s="204"/>
      <c r="O802" s="204"/>
      <c r="P802" s="180"/>
      <c r="Q802" s="180"/>
      <c r="R802" s="180"/>
      <c r="S802" s="180"/>
      <c r="T802" s="180"/>
      <c r="U802" s="180"/>
      <c r="V802" s="180"/>
      <c r="W802" s="180"/>
      <c r="X802" s="180"/>
      <c r="Y802" s="180"/>
      <c r="Z802" s="180"/>
      <c r="AA802" s="180"/>
      <c r="AB802" s="180"/>
      <c r="AC802" s="180"/>
    </row>
    <row r="803" ht="15.75" customHeight="1">
      <c r="A803" s="201"/>
      <c r="F803" s="202"/>
      <c r="G803" s="160"/>
      <c r="H803" s="160"/>
      <c r="I803" s="160"/>
      <c r="J803" s="160"/>
      <c r="K803" s="203"/>
      <c r="L803" s="180"/>
      <c r="M803" s="180"/>
      <c r="N803" s="204"/>
      <c r="O803" s="204"/>
      <c r="P803" s="180"/>
      <c r="Q803" s="180"/>
      <c r="R803" s="180"/>
      <c r="S803" s="180"/>
      <c r="T803" s="180"/>
      <c r="U803" s="180"/>
      <c r="V803" s="180"/>
      <c r="W803" s="180"/>
      <c r="X803" s="180"/>
      <c r="Y803" s="180"/>
      <c r="Z803" s="180"/>
      <c r="AA803" s="180"/>
      <c r="AB803" s="180"/>
      <c r="AC803" s="180"/>
    </row>
    <row r="804" ht="15.75" customHeight="1">
      <c r="A804" s="201"/>
      <c r="F804" s="202"/>
      <c r="G804" s="160"/>
      <c r="H804" s="160"/>
      <c r="I804" s="160"/>
      <c r="J804" s="160"/>
      <c r="K804" s="203"/>
      <c r="L804" s="180"/>
      <c r="M804" s="180"/>
      <c r="N804" s="204"/>
      <c r="O804" s="204"/>
      <c r="P804" s="180"/>
      <c r="Q804" s="180"/>
      <c r="R804" s="180"/>
      <c r="S804" s="180"/>
      <c r="T804" s="180"/>
      <c r="U804" s="180"/>
      <c r="V804" s="180"/>
      <c r="W804" s="180"/>
      <c r="X804" s="180"/>
      <c r="Y804" s="180"/>
      <c r="Z804" s="180"/>
      <c r="AA804" s="180"/>
      <c r="AB804" s="180"/>
      <c r="AC804" s="180"/>
    </row>
    <row r="805" ht="15.75" customHeight="1">
      <c r="A805" s="201"/>
      <c r="F805" s="202"/>
      <c r="G805" s="160"/>
      <c r="H805" s="160"/>
      <c r="I805" s="160"/>
      <c r="J805" s="160"/>
      <c r="K805" s="203"/>
      <c r="L805" s="180"/>
      <c r="M805" s="180"/>
      <c r="N805" s="204"/>
      <c r="O805" s="204"/>
      <c r="P805" s="180"/>
      <c r="Q805" s="180"/>
      <c r="R805" s="180"/>
      <c r="S805" s="180"/>
      <c r="T805" s="180"/>
      <c r="U805" s="180"/>
      <c r="V805" s="180"/>
      <c r="W805" s="180"/>
      <c r="X805" s="180"/>
      <c r="Y805" s="180"/>
      <c r="Z805" s="180"/>
      <c r="AA805" s="180"/>
      <c r="AB805" s="180"/>
      <c r="AC805" s="180"/>
    </row>
    <row r="806" ht="15.75" customHeight="1">
      <c r="A806" s="201"/>
      <c r="F806" s="202"/>
      <c r="G806" s="160"/>
      <c r="H806" s="160"/>
      <c r="I806" s="160"/>
      <c r="J806" s="160"/>
      <c r="K806" s="203"/>
      <c r="L806" s="180"/>
      <c r="M806" s="180"/>
      <c r="N806" s="204"/>
      <c r="O806" s="204"/>
      <c r="P806" s="180"/>
      <c r="Q806" s="180"/>
      <c r="R806" s="180"/>
      <c r="S806" s="180"/>
      <c r="T806" s="180"/>
      <c r="U806" s="180"/>
      <c r="V806" s="180"/>
      <c r="W806" s="180"/>
      <c r="X806" s="180"/>
      <c r="Y806" s="180"/>
      <c r="Z806" s="180"/>
      <c r="AA806" s="180"/>
      <c r="AB806" s="180"/>
      <c r="AC806" s="180"/>
    </row>
    <row r="807" ht="15.75" customHeight="1">
      <c r="A807" s="201"/>
      <c r="F807" s="202"/>
      <c r="G807" s="160"/>
      <c r="H807" s="160"/>
      <c r="I807" s="160"/>
      <c r="J807" s="160"/>
      <c r="K807" s="203"/>
      <c r="L807" s="180"/>
      <c r="M807" s="180"/>
      <c r="N807" s="204"/>
      <c r="O807" s="204"/>
      <c r="P807" s="180"/>
      <c r="Q807" s="180"/>
      <c r="R807" s="180"/>
      <c r="S807" s="180"/>
      <c r="T807" s="180"/>
      <c r="U807" s="180"/>
      <c r="V807" s="180"/>
      <c r="W807" s="180"/>
      <c r="X807" s="180"/>
      <c r="Y807" s="180"/>
      <c r="Z807" s="180"/>
      <c r="AA807" s="180"/>
      <c r="AB807" s="180"/>
      <c r="AC807" s="180"/>
    </row>
    <row r="808" ht="15.75" customHeight="1">
      <c r="A808" s="201"/>
      <c r="F808" s="202"/>
      <c r="G808" s="160"/>
      <c r="H808" s="160"/>
      <c r="I808" s="160"/>
      <c r="J808" s="160"/>
      <c r="K808" s="203"/>
      <c r="L808" s="180"/>
      <c r="M808" s="180"/>
      <c r="N808" s="204"/>
      <c r="O808" s="204"/>
      <c r="P808" s="180"/>
      <c r="Q808" s="180"/>
      <c r="R808" s="180"/>
      <c r="S808" s="180"/>
      <c r="T808" s="180"/>
      <c r="U808" s="180"/>
      <c r="V808" s="180"/>
      <c r="W808" s="180"/>
      <c r="X808" s="180"/>
      <c r="Y808" s="180"/>
      <c r="Z808" s="180"/>
      <c r="AA808" s="180"/>
      <c r="AB808" s="180"/>
      <c r="AC808" s="180"/>
    </row>
    <row r="809" ht="15.75" customHeight="1">
      <c r="A809" s="201"/>
      <c r="F809" s="202"/>
      <c r="G809" s="160"/>
      <c r="H809" s="160"/>
      <c r="I809" s="160"/>
      <c r="J809" s="160"/>
      <c r="K809" s="203"/>
      <c r="L809" s="180"/>
      <c r="M809" s="180"/>
      <c r="N809" s="204"/>
      <c r="O809" s="204"/>
      <c r="P809" s="180"/>
      <c r="Q809" s="180"/>
      <c r="R809" s="180"/>
      <c r="S809" s="180"/>
      <c r="T809" s="180"/>
      <c r="U809" s="180"/>
      <c r="V809" s="180"/>
      <c r="W809" s="180"/>
      <c r="X809" s="180"/>
      <c r="Y809" s="180"/>
      <c r="Z809" s="180"/>
      <c r="AA809" s="180"/>
      <c r="AB809" s="180"/>
      <c r="AC809" s="180"/>
    </row>
    <row r="810" ht="15.75" customHeight="1">
      <c r="A810" s="201"/>
      <c r="F810" s="202"/>
      <c r="G810" s="160"/>
      <c r="H810" s="160"/>
      <c r="I810" s="160"/>
      <c r="J810" s="160"/>
      <c r="K810" s="203"/>
      <c r="L810" s="180"/>
      <c r="M810" s="180"/>
      <c r="N810" s="204"/>
      <c r="O810" s="204"/>
      <c r="P810" s="180"/>
      <c r="Q810" s="180"/>
      <c r="R810" s="180"/>
      <c r="S810" s="180"/>
      <c r="T810" s="180"/>
      <c r="U810" s="180"/>
      <c r="V810" s="180"/>
      <c r="W810" s="180"/>
      <c r="X810" s="180"/>
      <c r="Y810" s="180"/>
      <c r="Z810" s="180"/>
      <c r="AA810" s="180"/>
      <c r="AB810" s="180"/>
      <c r="AC810" s="180"/>
    </row>
    <row r="811" ht="15.75" customHeight="1">
      <c r="A811" s="201"/>
      <c r="F811" s="202"/>
      <c r="G811" s="160"/>
      <c r="H811" s="160"/>
      <c r="I811" s="160"/>
      <c r="J811" s="160"/>
      <c r="K811" s="203"/>
      <c r="L811" s="180"/>
      <c r="M811" s="180"/>
      <c r="N811" s="204"/>
      <c r="O811" s="204"/>
      <c r="P811" s="180"/>
      <c r="Q811" s="180"/>
      <c r="R811" s="180"/>
      <c r="S811" s="180"/>
      <c r="T811" s="180"/>
      <c r="U811" s="180"/>
      <c r="V811" s="180"/>
      <c r="W811" s="180"/>
      <c r="X811" s="180"/>
      <c r="Y811" s="180"/>
      <c r="Z811" s="180"/>
      <c r="AA811" s="180"/>
      <c r="AB811" s="180"/>
      <c r="AC811" s="180"/>
    </row>
    <row r="812" ht="15.75" customHeight="1">
      <c r="A812" s="201"/>
      <c r="F812" s="202"/>
      <c r="G812" s="160"/>
      <c r="H812" s="160"/>
      <c r="I812" s="160"/>
      <c r="J812" s="160"/>
      <c r="K812" s="203"/>
      <c r="L812" s="180"/>
      <c r="M812" s="180"/>
      <c r="N812" s="204"/>
      <c r="O812" s="204"/>
      <c r="P812" s="180"/>
      <c r="Q812" s="180"/>
      <c r="R812" s="180"/>
      <c r="S812" s="180"/>
      <c r="T812" s="180"/>
      <c r="U812" s="180"/>
      <c r="V812" s="180"/>
      <c r="W812" s="180"/>
      <c r="X812" s="180"/>
      <c r="Y812" s="180"/>
      <c r="Z812" s="180"/>
      <c r="AA812" s="180"/>
      <c r="AB812" s="180"/>
      <c r="AC812" s="180"/>
    </row>
    <row r="813" ht="15.75" customHeight="1">
      <c r="A813" s="201"/>
      <c r="F813" s="202"/>
      <c r="G813" s="160"/>
      <c r="H813" s="160"/>
      <c r="I813" s="160"/>
      <c r="J813" s="160"/>
      <c r="K813" s="203"/>
      <c r="L813" s="180"/>
      <c r="M813" s="180"/>
      <c r="N813" s="204"/>
      <c r="O813" s="204"/>
      <c r="P813" s="180"/>
      <c r="Q813" s="180"/>
      <c r="R813" s="180"/>
      <c r="S813" s="180"/>
      <c r="T813" s="180"/>
      <c r="U813" s="180"/>
      <c r="V813" s="180"/>
      <c r="W813" s="180"/>
      <c r="X813" s="180"/>
      <c r="Y813" s="180"/>
      <c r="Z813" s="180"/>
      <c r="AA813" s="180"/>
      <c r="AB813" s="180"/>
      <c r="AC813" s="180"/>
    </row>
    <row r="814" ht="15.75" customHeight="1">
      <c r="A814" s="201"/>
      <c r="F814" s="202"/>
      <c r="G814" s="160"/>
      <c r="H814" s="160"/>
      <c r="I814" s="160"/>
      <c r="J814" s="160"/>
      <c r="K814" s="203"/>
      <c r="L814" s="180"/>
      <c r="M814" s="180"/>
      <c r="N814" s="204"/>
      <c r="O814" s="204"/>
      <c r="P814" s="180"/>
      <c r="Q814" s="180"/>
      <c r="R814" s="180"/>
      <c r="S814" s="180"/>
      <c r="T814" s="180"/>
      <c r="U814" s="180"/>
      <c r="V814" s="180"/>
      <c r="W814" s="180"/>
      <c r="X814" s="180"/>
      <c r="Y814" s="180"/>
      <c r="Z814" s="180"/>
      <c r="AA814" s="180"/>
      <c r="AB814" s="180"/>
      <c r="AC814" s="180"/>
    </row>
    <row r="815" ht="15.75" customHeight="1">
      <c r="A815" s="201"/>
      <c r="F815" s="202"/>
      <c r="G815" s="160"/>
      <c r="H815" s="160"/>
      <c r="I815" s="160"/>
      <c r="J815" s="160"/>
      <c r="K815" s="203"/>
      <c r="L815" s="180"/>
      <c r="M815" s="180"/>
      <c r="N815" s="204"/>
      <c r="O815" s="204"/>
      <c r="P815" s="180"/>
      <c r="Q815" s="180"/>
      <c r="R815" s="180"/>
      <c r="S815" s="180"/>
      <c r="T815" s="180"/>
      <c r="U815" s="180"/>
      <c r="V815" s="180"/>
      <c r="W815" s="180"/>
      <c r="X815" s="180"/>
      <c r="Y815" s="180"/>
      <c r="Z815" s="180"/>
      <c r="AA815" s="180"/>
      <c r="AB815" s="180"/>
      <c r="AC815" s="180"/>
    </row>
    <row r="816" ht="15.75" customHeight="1">
      <c r="A816" s="201"/>
      <c r="F816" s="202"/>
      <c r="G816" s="160"/>
      <c r="H816" s="160"/>
      <c r="I816" s="160"/>
      <c r="J816" s="160"/>
      <c r="K816" s="203"/>
      <c r="L816" s="180"/>
      <c r="M816" s="180"/>
      <c r="N816" s="204"/>
      <c r="O816" s="204"/>
      <c r="P816" s="180"/>
      <c r="Q816" s="180"/>
      <c r="R816" s="180"/>
      <c r="S816" s="180"/>
      <c r="T816" s="180"/>
      <c r="U816" s="180"/>
      <c r="V816" s="180"/>
      <c r="W816" s="180"/>
      <c r="X816" s="180"/>
      <c r="Y816" s="180"/>
      <c r="Z816" s="180"/>
      <c r="AA816" s="180"/>
      <c r="AB816" s="180"/>
      <c r="AC816" s="180"/>
    </row>
    <row r="817" ht="15.75" customHeight="1">
      <c r="A817" s="201"/>
      <c r="F817" s="202"/>
      <c r="G817" s="160"/>
      <c r="H817" s="160"/>
      <c r="I817" s="160"/>
      <c r="J817" s="160"/>
      <c r="K817" s="203"/>
      <c r="L817" s="180"/>
      <c r="M817" s="180"/>
      <c r="N817" s="204"/>
      <c r="O817" s="204"/>
      <c r="P817" s="180"/>
      <c r="Q817" s="180"/>
      <c r="R817" s="180"/>
      <c r="S817" s="180"/>
      <c r="T817" s="180"/>
      <c r="U817" s="180"/>
      <c r="V817" s="180"/>
      <c r="W817" s="180"/>
      <c r="X817" s="180"/>
      <c r="Y817" s="180"/>
      <c r="Z817" s="180"/>
      <c r="AA817" s="180"/>
      <c r="AB817" s="180"/>
      <c r="AC817" s="180"/>
    </row>
    <row r="818" ht="15.75" customHeight="1">
      <c r="A818" s="201"/>
      <c r="F818" s="202"/>
      <c r="G818" s="160"/>
      <c r="H818" s="160"/>
      <c r="I818" s="160"/>
      <c r="J818" s="160"/>
      <c r="K818" s="203"/>
      <c r="L818" s="180"/>
      <c r="M818" s="180"/>
      <c r="N818" s="204"/>
      <c r="O818" s="204"/>
      <c r="P818" s="180"/>
      <c r="Q818" s="180"/>
      <c r="R818" s="180"/>
      <c r="S818" s="180"/>
      <c r="T818" s="180"/>
      <c r="U818" s="180"/>
      <c r="V818" s="180"/>
      <c r="W818" s="180"/>
      <c r="X818" s="180"/>
      <c r="Y818" s="180"/>
      <c r="Z818" s="180"/>
      <c r="AA818" s="180"/>
      <c r="AB818" s="180"/>
      <c r="AC818" s="180"/>
    </row>
    <row r="819" ht="15.75" customHeight="1">
      <c r="A819" s="201"/>
      <c r="F819" s="202"/>
      <c r="G819" s="160"/>
      <c r="H819" s="160"/>
      <c r="I819" s="160"/>
      <c r="J819" s="160"/>
      <c r="K819" s="203"/>
      <c r="L819" s="180"/>
      <c r="M819" s="180"/>
      <c r="N819" s="204"/>
      <c r="O819" s="204"/>
      <c r="P819" s="180"/>
      <c r="Q819" s="180"/>
      <c r="R819" s="180"/>
      <c r="S819" s="180"/>
      <c r="T819" s="180"/>
      <c r="U819" s="180"/>
      <c r="V819" s="180"/>
      <c r="W819" s="180"/>
      <c r="X819" s="180"/>
      <c r="Y819" s="180"/>
      <c r="Z819" s="180"/>
      <c r="AA819" s="180"/>
      <c r="AB819" s="180"/>
      <c r="AC819" s="180"/>
    </row>
    <row r="820" ht="15.75" customHeight="1">
      <c r="A820" s="201"/>
      <c r="F820" s="202"/>
      <c r="G820" s="160"/>
      <c r="H820" s="160"/>
      <c r="I820" s="160"/>
      <c r="J820" s="160"/>
      <c r="K820" s="203"/>
      <c r="L820" s="180"/>
      <c r="M820" s="180"/>
      <c r="N820" s="204"/>
      <c r="O820" s="204"/>
      <c r="P820" s="180"/>
      <c r="Q820" s="180"/>
      <c r="R820" s="180"/>
      <c r="S820" s="180"/>
      <c r="T820" s="180"/>
      <c r="U820" s="180"/>
      <c r="V820" s="180"/>
      <c r="W820" s="180"/>
      <c r="X820" s="180"/>
      <c r="Y820" s="180"/>
      <c r="Z820" s="180"/>
      <c r="AA820" s="180"/>
      <c r="AB820" s="180"/>
      <c r="AC820" s="180"/>
    </row>
    <row r="821" ht="15.75" customHeight="1">
      <c r="A821" s="201"/>
      <c r="F821" s="202"/>
      <c r="G821" s="160"/>
      <c r="H821" s="160"/>
      <c r="I821" s="160"/>
      <c r="J821" s="160"/>
      <c r="K821" s="203"/>
      <c r="L821" s="180"/>
      <c r="M821" s="180"/>
      <c r="N821" s="204"/>
      <c r="O821" s="204"/>
      <c r="P821" s="180"/>
      <c r="Q821" s="180"/>
      <c r="R821" s="180"/>
      <c r="S821" s="180"/>
      <c r="T821" s="180"/>
      <c r="U821" s="180"/>
      <c r="V821" s="180"/>
      <c r="W821" s="180"/>
      <c r="X821" s="180"/>
      <c r="Y821" s="180"/>
      <c r="Z821" s="180"/>
      <c r="AA821" s="180"/>
      <c r="AB821" s="180"/>
      <c r="AC821" s="180"/>
    </row>
    <row r="822" ht="15.75" customHeight="1">
      <c r="A822" s="201"/>
      <c r="F822" s="202"/>
      <c r="G822" s="160"/>
      <c r="H822" s="160"/>
      <c r="I822" s="160"/>
      <c r="J822" s="160"/>
      <c r="K822" s="203"/>
      <c r="L822" s="180"/>
      <c r="M822" s="180"/>
      <c r="N822" s="204"/>
      <c r="O822" s="204"/>
      <c r="P822" s="180"/>
      <c r="Q822" s="180"/>
      <c r="R822" s="180"/>
      <c r="S822" s="180"/>
      <c r="T822" s="180"/>
      <c r="U822" s="180"/>
      <c r="V822" s="180"/>
      <c r="W822" s="180"/>
      <c r="X822" s="180"/>
      <c r="Y822" s="180"/>
      <c r="Z822" s="180"/>
      <c r="AA822" s="180"/>
      <c r="AB822" s="180"/>
      <c r="AC822" s="180"/>
    </row>
    <row r="823" ht="15.75" customHeight="1">
      <c r="A823" s="201"/>
      <c r="F823" s="202"/>
      <c r="G823" s="160"/>
      <c r="H823" s="160"/>
      <c r="I823" s="160"/>
      <c r="J823" s="160"/>
      <c r="K823" s="203"/>
      <c r="L823" s="180"/>
      <c r="M823" s="180"/>
      <c r="N823" s="204"/>
      <c r="O823" s="204"/>
      <c r="P823" s="180"/>
      <c r="Q823" s="180"/>
      <c r="R823" s="180"/>
      <c r="S823" s="180"/>
      <c r="T823" s="180"/>
      <c r="U823" s="180"/>
      <c r="V823" s="180"/>
      <c r="W823" s="180"/>
      <c r="X823" s="180"/>
      <c r="Y823" s="180"/>
      <c r="Z823" s="180"/>
      <c r="AA823" s="180"/>
      <c r="AB823" s="180"/>
      <c r="AC823" s="180"/>
    </row>
    <row r="824" ht="15.75" customHeight="1">
      <c r="A824" s="201"/>
      <c r="F824" s="202"/>
      <c r="G824" s="160"/>
      <c r="H824" s="160"/>
      <c r="I824" s="160"/>
      <c r="J824" s="160"/>
      <c r="K824" s="203"/>
      <c r="L824" s="180"/>
      <c r="M824" s="180"/>
      <c r="N824" s="204"/>
      <c r="O824" s="204"/>
      <c r="P824" s="180"/>
      <c r="Q824" s="180"/>
      <c r="R824" s="180"/>
      <c r="S824" s="180"/>
      <c r="T824" s="180"/>
      <c r="U824" s="180"/>
      <c r="V824" s="180"/>
      <c r="W824" s="180"/>
      <c r="X824" s="180"/>
      <c r="Y824" s="180"/>
      <c r="Z824" s="180"/>
      <c r="AA824" s="180"/>
      <c r="AB824" s="180"/>
      <c r="AC824" s="180"/>
    </row>
    <row r="825" ht="15.75" customHeight="1">
      <c r="A825" s="201"/>
      <c r="F825" s="202"/>
      <c r="G825" s="160"/>
      <c r="H825" s="160"/>
      <c r="I825" s="160"/>
      <c r="J825" s="160"/>
      <c r="K825" s="203"/>
      <c r="L825" s="180"/>
      <c r="M825" s="180"/>
      <c r="N825" s="204"/>
      <c r="O825" s="204"/>
      <c r="P825" s="180"/>
      <c r="Q825" s="180"/>
      <c r="R825" s="180"/>
      <c r="S825" s="180"/>
      <c r="T825" s="180"/>
      <c r="U825" s="180"/>
      <c r="V825" s="180"/>
      <c r="W825" s="180"/>
      <c r="X825" s="180"/>
      <c r="Y825" s="180"/>
      <c r="Z825" s="180"/>
      <c r="AA825" s="180"/>
      <c r="AB825" s="180"/>
      <c r="AC825" s="180"/>
    </row>
    <row r="826" ht="15.75" customHeight="1">
      <c r="A826" s="201"/>
      <c r="F826" s="202"/>
      <c r="G826" s="160"/>
      <c r="H826" s="160"/>
      <c r="I826" s="160"/>
      <c r="J826" s="160"/>
      <c r="K826" s="203"/>
      <c r="L826" s="180"/>
      <c r="M826" s="180"/>
      <c r="N826" s="204"/>
      <c r="O826" s="204"/>
      <c r="P826" s="180"/>
      <c r="Q826" s="180"/>
      <c r="R826" s="180"/>
      <c r="S826" s="180"/>
      <c r="T826" s="180"/>
      <c r="U826" s="180"/>
      <c r="V826" s="180"/>
      <c r="W826" s="180"/>
      <c r="X826" s="180"/>
      <c r="Y826" s="180"/>
      <c r="Z826" s="180"/>
      <c r="AA826" s="180"/>
      <c r="AB826" s="180"/>
      <c r="AC826" s="180"/>
    </row>
    <row r="827" ht="15.75" customHeight="1">
      <c r="A827" s="201"/>
      <c r="F827" s="202"/>
      <c r="G827" s="160"/>
      <c r="H827" s="160"/>
      <c r="I827" s="160"/>
      <c r="J827" s="160"/>
      <c r="K827" s="203"/>
      <c r="L827" s="180"/>
      <c r="M827" s="180"/>
      <c r="N827" s="204"/>
      <c r="O827" s="204"/>
      <c r="P827" s="180"/>
      <c r="Q827" s="180"/>
      <c r="R827" s="180"/>
      <c r="S827" s="180"/>
      <c r="T827" s="180"/>
      <c r="U827" s="180"/>
      <c r="V827" s="180"/>
      <c r="W827" s="180"/>
      <c r="X827" s="180"/>
      <c r="Y827" s="180"/>
      <c r="Z827" s="180"/>
      <c r="AA827" s="180"/>
      <c r="AB827" s="180"/>
      <c r="AC827" s="180"/>
    </row>
    <row r="828" ht="15.75" customHeight="1">
      <c r="A828" s="201"/>
      <c r="F828" s="202"/>
      <c r="G828" s="160"/>
      <c r="H828" s="160"/>
      <c r="I828" s="160"/>
      <c r="J828" s="160"/>
      <c r="K828" s="203"/>
      <c r="L828" s="180"/>
      <c r="M828" s="180"/>
      <c r="N828" s="204"/>
      <c r="O828" s="204"/>
      <c r="P828" s="180"/>
      <c r="Q828" s="180"/>
      <c r="R828" s="180"/>
      <c r="S828" s="180"/>
      <c r="T828" s="180"/>
      <c r="U828" s="180"/>
      <c r="V828" s="180"/>
      <c r="W828" s="180"/>
      <c r="X828" s="180"/>
      <c r="Y828" s="180"/>
      <c r="Z828" s="180"/>
      <c r="AA828" s="180"/>
      <c r="AB828" s="180"/>
      <c r="AC828" s="180"/>
    </row>
    <row r="829" ht="15.75" customHeight="1">
      <c r="A829" s="201"/>
      <c r="F829" s="202"/>
      <c r="G829" s="160"/>
      <c r="H829" s="160"/>
      <c r="I829" s="160"/>
      <c r="J829" s="160"/>
      <c r="K829" s="203"/>
      <c r="L829" s="180"/>
      <c r="M829" s="180"/>
      <c r="N829" s="204"/>
      <c r="O829" s="204"/>
      <c r="P829" s="180"/>
      <c r="Q829" s="180"/>
      <c r="R829" s="180"/>
      <c r="S829" s="180"/>
      <c r="T829" s="180"/>
      <c r="U829" s="180"/>
      <c r="V829" s="180"/>
      <c r="W829" s="180"/>
      <c r="X829" s="180"/>
      <c r="Y829" s="180"/>
      <c r="Z829" s="180"/>
      <c r="AA829" s="180"/>
      <c r="AB829" s="180"/>
      <c r="AC829" s="180"/>
    </row>
    <row r="830" ht="15.75" customHeight="1">
      <c r="A830" s="201"/>
      <c r="F830" s="202"/>
      <c r="G830" s="160"/>
      <c r="H830" s="160"/>
      <c r="I830" s="160"/>
      <c r="J830" s="160"/>
      <c r="K830" s="203"/>
      <c r="L830" s="180"/>
      <c r="M830" s="180"/>
      <c r="N830" s="204"/>
      <c r="O830" s="204"/>
      <c r="P830" s="180"/>
      <c r="Q830" s="180"/>
      <c r="R830" s="180"/>
      <c r="S830" s="180"/>
      <c r="T830" s="180"/>
      <c r="U830" s="180"/>
      <c r="V830" s="180"/>
      <c r="W830" s="180"/>
      <c r="X830" s="180"/>
      <c r="Y830" s="180"/>
      <c r="Z830" s="180"/>
      <c r="AA830" s="180"/>
      <c r="AB830" s="180"/>
      <c r="AC830" s="180"/>
    </row>
    <row r="831" ht="15.75" customHeight="1">
      <c r="A831" s="201"/>
      <c r="F831" s="202"/>
      <c r="G831" s="160"/>
      <c r="H831" s="160"/>
      <c r="I831" s="160"/>
      <c r="J831" s="160"/>
      <c r="K831" s="203"/>
      <c r="L831" s="180"/>
      <c r="M831" s="180"/>
      <c r="N831" s="204"/>
      <c r="O831" s="204"/>
      <c r="P831" s="180"/>
      <c r="Q831" s="180"/>
      <c r="R831" s="180"/>
      <c r="S831" s="180"/>
      <c r="T831" s="180"/>
      <c r="U831" s="180"/>
      <c r="V831" s="180"/>
      <c r="W831" s="180"/>
      <c r="X831" s="180"/>
      <c r="Y831" s="180"/>
      <c r="Z831" s="180"/>
      <c r="AA831" s="180"/>
      <c r="AB831" s="180"/>
      <c r="AC831" s="180"/>
    </row>
    <row r="832" ht="15.75" customHeight="1">
      <c r="A832" s="201"/>
      <c r="F832" s="202"/>
      <c r="G832" s="160"/>
      <c r="H832" s="160"/>
      <c r="I832" s="160"/>
      <c r="J832" s="160"/>
      <c r="K832" s="203"/>
      <c r="L832" s="180"/>
      <c r="M832" s="180"/>
      <c r="N832" s="204"/>
      <c r="O832" s="204"/>
      <c r="P832" s="180"/>
      <c r="Q832" s="180"/>
      <c r="R832" s="180"/>
      <c r="S832" s="180"/>
      <c r="T832" s="180"/>
      <c r="U832" s="180"/>
      <c r="V832" s="180"/>
      <c r="W832" s="180"/>
      <c r="X832" s="180"/>
      <c r="Y832" s="180"/>
      <c r="Z832" s="180"/>
      <c r="AA832" s="180"/>
      <c r="AB832" s="180"/>
      <c r="AC832" s="180"/>
    </row>
    <row r="833" ht="15.75" customHeight="1">
      <c r="A833" s="201"/>
      <c r="F833" s="202"/>
      <c r="G833" s="160"/>
      <c r="H833" s="160"/>
      <c r="I833" s="160"/>
      <c r="J833" s="160"/>
      <c r="K833" s="203"/>
      <c r="L833" s="180"/>
      <c r="M833" s="180"/>
      <c r="N833" s="204"/>
      <c r="O833" s="204"/>
      <c r="P833" s="180"/>
      <c r="Q833" s="180"/>
      <c r="R833" s="180"/>
      <c r="S833" s="180"/>
      <c r="T833" s="180"/>
      <c r="U833" s="180"/>
      <c r="V833" s="180"/>
      <c r="W833" s="180"/>
      <c r="X833" s="180"/>
      <c r="Y833" s="180"/>
      <c r="Z833" s="180"/>
      <c r="AA833" s="180"/>
      <c r="AB833" s="180"/>
      <c r="AC833" s="180"/>
    </row>
    <row r="834" ht="15.75" customHeight="1">
      <c r="A834" s="201"/>
      <c r="F834" s="202"/>
      <c r="G834" s="160"/>
      <c r="H834" s="160"/>
      <c r="I834" s="160"/>
      <c r="J834" s="160"/>
      <c r="K834" s="203"/>
      <c r="L834" s="180"/>
      <c r="M834" s="180"/>
      <c r="N834" s="204"/>
      <c r="O834" s="204"/>
      <c r="P834" s="180"/>
      <c r="Q834" s="180"/>
      <c r="R834" s="180"/>
      <c r="S834" s="180"/>
      <c r="T834" s="180"/>
      <c r="U834" s="180"/>
      <c r="V834" s="180"/>
      <c r="W834" s="180"/>
      <c r="X834" s="180"/>
      <c r="Y834" s="180"/>
      <c r="Z834" s="180"/>
      <c r="AA834" s="180"/>
      <c r="AB834" s="180"/>
      <c r="AC834" s="180"/>
    </row>
    <row r="835" ht="15.75" customHeight="1">
      <c r="A835" s="201"/>
      <c r="F835" s="202"/>
      <c r="G835" s="160"/>
      <c r="H835" s="160"/>
      <c r="I835" s="160"/>
      <c r="J835" s="160"/>
      <c r="K835" s="203"/>
      <c r="L835" s="180"/>
      <c r="M835" s="180"/>
      <c r="N835" s="204"/>
      <c r="O835" s="204"/>
      <c r="P835" s="180"/>
      <c r="Q835" s="180"/>
      <c r="R835" s="180"/>
      <c r="S835" s="180"/>
      <c r="T835" s="180"/>
      <c r="U835" s="180"/>
      <c r="V835" s="180"/>
      <c r="W835" s="180"/>
      <c r="X835" s="180"/>
      <c r="Y835" s="180"/>
      <c r="Z835" s="180"/>
      <c r="AA835" s="180"/>
      <c r="AB835" s="180"/>
      <c r="AC835" s="180"/>
    </row>
    <row r="836" ht="15.75" customHeight="1">
      <c r="A836" s="201"/>
      <c r="F836" s="202"/>
      <c r="G836" s="160"/>
      <c r="H836" s="160"/>
      <c r="I836" s="160"/>
      <c r="J836" s="160"/>
      <c r="K836" s="203"/>
      <c r="L836" s="180"/>
      <c r="M836" s="180"/>
      <c r="N836" s="204"/>
      <c r="O836" s="204"/>
      <c r="P836" s="180"/>
      <c r="Q836" s="180"/>
      <c r="R836" s="180"/>
      <c r="S836" s="180"/>
      <c r="T836" s="180"/>
      <c r="U836" s="180"/>
      <c r="V836" s="180"/>
      <c r="W836" s="180"/>
      <c r="X836" s="180"/>
      <c r="Y836" s="180"/>
      <c r="Z836" s="180"/>
      <c r="AA836" s="180"/>
      <c r="AB836" s="180"/>
      <c r="AC836" s="180"/>
    </row>
    <row r="837" ht="15.75" customHeight="1">
      <c r="A837" s="201"/>
      <c r="F837" s="202"/>
      <c r="G837" s="160"/>
      <c r="H837" s="160"/>
      <c r="I837" s="160"/>
      <c r="J837" s="160"/>
      <c r="K837" s="203"/>
      <c r="L837" s="180"/>
      <c r="M837" s="180"/>
      <c r="N837" s="204"/>
      <c r="O837" s="204"/>
      <c r="P837" s="180"/>
      <c r="Q837" s="180"/>
      <c r="R837" s="180"/>
      <c r="S837" s="180"/>
      <c r="T837" s="180"/>
      <c r="U837" s="180"/>
      <c r="V837" s="180"/>
      <c r="W837" s="180"/>
      <c r="X837" s="180"/>
      <c r="Y837" s="180"/>
      <c r="Z837" s="180"/>
      <c r="AA837" s="180"/>
      <c r="AB837" s="180"/>
      <c r="AC837" s="180"/>
    </row>
    <row r="838" ht="15.75" customHeight="1">
      <c r="A838" s="201"/>
      <c r="F838" s="202"/>
      <c r="G838" s="160"/>
      <c r="H838" s="160"/>
      <c r="I838" s="160"/>
      <c r="J838" s="160"/>
      <c r="K838" s="203"/>
      <c r="L838" s="180"/>
      <c r="M838" s="180"/>
      <c r="N838" s="204"/>
      <c r="O838" s="204"/>
      <c r="P838" s="180"/>
      <c r="Q838" s="180"/>
      <c r="R838" s="180"/>
      <c r="S838" s="180"/>
      <c r="T838" s="180"/>
      <c r="U838" s="180"/>
      <c r="V838" s="180"/>
      <c r="W838" s="180"/>
      <c r="X838" s="180"/>
      <c r="Y838" s="180"/>
      <c r="Z838" s="180"/>
      <c r="AA838" s="180"/>
      <c r="AB838" s="180"/>
      <c r="AC838" s="180"/>
    </row>
    <row r="839" ht="15.75" customHeight="1">
      <c r="A839" s="201"/>
      <c r="F839" s="202"/>
      <c r="G839" s="160"/>
      <c r="H839" s="160"/>
      <c r="I839" s="160"/>
      <c r="J839" s="160"/>
      <c r="K839" s="203"/>
      <c r="L839" s="180"/>
      <c r="M839" s="180"/>
      <c r="N839" s="204"/>
      <c r="O839" s="204"/>
      <c r="P839" s="180"/>
      <c r="Q839" s="180"/>
      <c r="R839" s="180"/>
      <c r="S839" s="180"/>
      <c r="T839" s="180"/>
      <c r="U839" s="180"/>
      <c r="V839" s="180"/>
      <c r="W839" s="180"/>
      <c r="X839" s="180"/>
      <c r="Y839" s="180"/>
      <c r="Z839" s="180"/>
      <c r="AA839" s="180"/>
      <c r="AB839" s="180"/>
      <c r="AC839" s="180"/>
    </row>
    <row r="840" ht="15.75" customHeight="1">
      <c r="A840" s="201"/>
      <c r="F840" s="202"/>
      <c r="G840" s="160"/>
      <c r="H840" s="160"/>
      <c r="I840" s="160"/>
      <c r="J840" s="160"/>
      <c r="K840" s="203"/>
      <c r="L840" s="180"/>
      <c r="M840" s="180"/>
      <c r="N840" s="204"/>
      <c r="O840" s="204"/>
      <c r="P840" s="180"/>
      <c r="Q840" s="180"/>
      <c r="R840" s="180"/>
      <c r="S840" s="180"/>
      <c r="T840" s="180"/>
      <c r="U840" s="180"/>
      <c r="V840" s="180"/>
      <c r="W840" s="180"/>
      <c r="X840" s="180"/>
      <c r="Y840" s="180"/>
      <c r="Z840" s="180"/>
      <c r="AA840" s="180"/>
      <c r="AB840" s="180"/>
      <c r="AC840" s="180"/>
    </row>
    <row r="841" ht="15.75" customHeight="1">
      <c r="A841" s="201"/>
      <c r="F841" s="202"/>
      <c r="G841" s="160"/>
      <c r="H841" s="160"/>
      <c r="I841" s="160"/>
      <c r="J841" s="160"/>
      <c r="K841" s="203"/>
      <c r="L841" s="180"/>
      <c r="M841" s="180"/>
      <c r="N841" s="204"/>
      <c r="O841" s="204"/>
      <c r="P841" s="180"/>
      <c r="Q841" s="180"/>
      <c r="R841" s="180"/>
      <c r="S841" s="180"/>
      <c r="T841" s="180"/>
      <c r="U841" s="180"/>
      <c r="V841" s="180"/>
      <c r="W841" s="180"/>
      <c r="X841" s="180"/>
      <c r="Y841" s="180"/>
      <c r="Z841" s="180"/>
      <c r="AA841" s="180"/>
      <c r="AB841" s="180"/>
      <c r="AC841" s="180"/>
    </row>
    <row r="842" ht="15.75" customHeight="1">
      <c r="A842" s="201"/>
      <c r="F842" s="202"/>
      <c r="G842" s="160"/>
      <c r="H842" s="160"/>
      <c r="I842" s="160"/>
      <c r="J842" s="160"/>
      <c r="K842" s="203"/>
      <c r="L842" s="180"/>
      <c r="M842" s="180"/>
      <c r="N842" s="204"/>
      <c r="O842" s="204"/>
      <c r="P842" s="180"/>
      <c r="Q842" s="180"/>
      <c r="R842" s="180"/>
      <c r="S842" s="180"/>
      <c r="T842" s="180"/>
      <c r="U842" s="180"/>
      <c r="V842" s="180"/>
      <c r="W842" s="180"/>
      <c r="X842" s="180"/>
      <c r="Y842" s="180"/>
      <c r="Z842" s="180"/>
      <c r="AA842" s="180"/>
      <c r="AB842" s="180"/>
      <c r="AC842" s="180"/>
    </row>
    <row r="843" ht="15.75" customHeight="1">
      <c r="A843" s="201"/>
      <c r="F843" s="202"/>
      <c r="G843" s="160"/>
      <c r="H843" s="160"/>
      <c r="I843" s="160"/>
      <c r="J843" s="160"/>
      <c r="K843" s="203"/>
      <c r="L843" s="180"/>
      <c r="M843" s="180"/>
      <c r="N843" s="204"/>
      <c r="O843" s="204"/>
      <c r="P843" s="180"/>
      <c r="Q843" s="180"/>
      <c r="R843" s="180"/>
      <c r="S843" s="180"/>
      <c r="T843" s="180"/>
      <c r="U843" s="180"/>
      <c r="V843" s="180"/>
      <c r="W843" s="180"/>
      <c r="X843" s="180"/>
      <c r="Y843" s="180"/>
      <c r="Z843" s="180"/>
      <c r="AA843" s="180"/>
      <c r="AB843" s="180"/>
      <c r="AC843" s="180"/>
    </row>
    <row r="844" ht="15.75" customHeight="1">
      <c r="A844" s="201"/>
      <c r="F844" s="202"/>
      <c r="G844" s="160"/>
      <c r="H844" s="160"/>
      <c r="I844" s="160"/>
      <c r="J844" s="160"/>
      <c r="K844" s="203"/>
      <c r="L844" s="180"/>
      <c r="M844" s="180"/>
      <c r="N844" s="204"/>
      <c r="O844" s="204"/>
      <c r="P844" s="180"/>
      <c r="Q844" s="180"/>
      <c r="R844" s="180"/>
      <c r="S844" s="180"/>
      <c r="T844" s="180"/>
      <c r="U844" s="180"/>
      <c r="V844" s="180"/>
      <c r="W844" s="180"/>
      <c r="X844" s="180"/>
      <c r="Y844" s="180"/>
      <c r="Z844" s="180"/>
      <c r="AA844" s="180"/>
      <c r="AB844" s="180"/>
      <c r="AC844" s="180"/>
    </row>
    <row r="845" ht="15.75" customHeight="1">
      <c r="A845" s="201"/>
      <c r="F845" s="202"/>
      <c r="G845" s="160"/>
      <c r="H845" s="160"/>
      <c r="I845" s="160"/>
      <c r="J845" s="160"/>
      <c r="K845" s="203"/>
      <c r="L845" s="180"/>
      <c r="M845" s="180"/>
      <c r="N845" s="204"/>
      <c r="O845" s="204"/>
      <c r="P845" s="180"/>
      <c r="Q845" s="180"/>
      <c r="R845" s="180"/>
      <c r="S845" s="180"/>
      <c r="T845" s="180"/>
      <c r="U845" s="180"/>
      <c r="V845" s="180"/>
      <c r="W845" s="180"/>
      <c r="X845" s="180"/>
      <c r="Y845" s="180"/>
      <c r="Z845" s="180"/>
      <c r="AA845" s="180"/>
      <c r="AB845" s="180"/>
      <c r="AC845" s="180"/>
    </row>
    <row r="846" ht="15.75" customHeight="1">
      <c r="A846" s="201"/>
      <c r="F846" s="202"/>
      <c r="G846" s="160"/>
      <c r="H846" s="160"/>
      <c r="I846" s="160"/>
      <c r="J846" s="160"/>
      <c r="K846" s="203"/>
      <c r="L846" s="180"/>
      <c r="M846" s="180"/>
      <c r="N846" s="204"/>
      <c r="O846" s="204"/>
      <c r="P846" s="180"/>
      <c r="Q846" s="180"/>
      <c r="R846" s="180"/>
      <c r="S846" s="180"/>
      <c r="T846" s="180"/>
      <c r="U846" s="180"/>
      <c r="V846" s="180"/>
      <c r="W846" s="180"/>
      <c r="X846" s="180"/>
      <c r="Y846" s="180"/>
      <c r="Z846" s="180"/>
      <c r="AA846" s="180"/>
      <c r="AB846" s="180"/>
      <c r="AC846" s="180"/>
    </row>
    <row r="847" ht="15.75" customHeight="1">
      <c r="A847" s="201"/>
      <c r="F847" s="202"/>
      <c r="G847" s="160"/>
      <c r="H847" s="160"/>
      <c r="I847" s="160"/>
      <c r="J847" s="160"/>
      <c r="K847" s="203"/>
      <c r="L847" s="180"/>
      <c r="M847" s="180"/>
      <c r="N847" s="204"/>
      <c r="O847" s="204"/>
      <c r="P847" s="180"/>
      <c r="Q847" s="180"/>
      <c r="R847" s="180"/>
      <c r="S847" s="180"/>
      <c r="T847" s="180"/>
      <c r="U847" s="180"/>
      <c r="V847" s="180"/>
      <c r="W847" s="180"/>
      <c r="X847" s="180"/>
      <c r="Y847" s="180"/>
      <c r="Z847" s="180"/>
      <c r="AA847" s="180"/>
      <c r="AB847" s="180"/>
      <c r="AC847" s="180"/>
    </row>
    <row r="848" ht="15.75" customHeight="1">
      <c r="A848" s="201"/>
      <c r="F848" s="202"/>
      <c r="G848" s="160"/>
      <c r="H848" s="160"/>
      <c r="I848" s="160"/>
      <c r="J848" s="160"/>
      <c r="K848" s="203"/>
      <c r="L848" s="180"/>
      <c r="M848" s="180"/>
      <c r="N848" s="204"/>
      <c r="O848" s="204"/>
      <c r="P848" s="180"/>
      <c r="Q848" s="180"/>
      <c r="R848" s="180"/>
      <c r="S848" s="180"/>
      <c r="T848" s="180"/>
      <c r="U848" s="180"/>
      <c r="V848" s="180"/>
      <c r="W848" s="180"/>
      <c r="X848" s="180"/>
      <c r="Y848" s="180"/>
      <c r="Z848" s="180"/>
      <c r="AA848" s="180"/>
      <c r="AB848" s="180"/>
      <c r="AC848" s="180"/>
    </row>
    <row r="849" ht="15.75" customHeight="1">
      <c r="A849" s="201"/>
      <c r="F849" s="202"/>
      <c r="G849" s="160"/>
      <c r="H849" s="160"/>
      <c r="I849" s="160"/>
      <c r="J849" s="160"/>
      <c r="K849" s="203"/>
      <c r="L849" s="180"/>
      <c r="M849" s="180"/>
      <c r="N849" s="204"/>
      <c r="O849" s="204"/>
      <c r="P849" s="180"/>
      <c r="Q849" s="180"/>
      <c r="R849" s="180"/>
      <c r="S849" s="180"/>
      <c r="T849" s="180"/>
      <c r="U849" s="180"/>
      <c r="V849" s="180"/>
      <c r="W849" s="180"/>
      <c r="X849" s="180"/>
      <c r="Y849" s="180"/>
      <c r="Z849" s="180"/>
      <c r="AA849" s="180"/>
      <c r="AB849" s="180"/>
      <c r="AC849" s="180"/>
    </row>
    <row r="850" ht="15.75" customHeight="1">
      <c r="A850" s="201"/>
      <c r="F850" s="202"/>
      <c r="G850" s="160"/>
      <c r="H850" s="160"/>
      <c r="I850" s="160"/>
      <c r="J850" s="160"/>
      <c r="K850" s="203"/>
      <c r="L850" s="180"/>
      <c r="M850" s="180"/>
      <c r="N850" s="204"/>
      <c r="O850" s="204"/>
      <c r="P850" s="180"/>
      <c r="Q850" s="180"/>
      <c r="R850" s="180"/>
      <c r="S850" s="180"/>
      <c r="T850" s="180"/>
      <c r="U850" s="180"/>
      <c r="V850" s="180"/>
      <c r="W850" s="180"/>
      <c r="X850" s="180"/>
      <c r="Y850" s="180"/>
      <c r="Z850" s="180"/>
      <c r="AA850" s="180"/>
      <c r="AB850" s="180"/>
      <c r="AC850" s="180"/>
    </row>
    <row r="851" ht="15.75" customHeight="1">
      <c r="A851" s="201"/>
      <c r="F851" s="202"/>
      <c r="G851" s="160"/>
      <c r="H851" s="160"/>
      <c r="I851" s="160"/>
      <c r="J851" s="160"/>
      <c r="K851" s="203"/>
      <c r="L851" s="180"/>
      <c r="M851" s="180"/>
      <c r="N851" s="204"/>
      <c r="O851" s="204"/>
      <c r="P851" s="180"/>
      <c r="Q851" s="180"/>
      <c r="R851" s="180"/>
      <c r="S851" s="180"/>
      <c r="T851" s="180"/>
      <c r="U851" s="180"/>
      <c r="V851" s="180"/>
      <c r="W851" s="180"/>
      <c r="X851" s="180"/>
      <c r="Y851" s="180"/>
      <c r="Z851" s="180"/>
      <c r="AA851" s="180"/>
      <c r="AB851" s="180"/>
      <c r="AC851" s="180"/>
    </row>
    <row r="852" ht="15.75" customHeight="1">
      <c r="A852" s="201"/>
      <c r="F852" s="202"/>
      <c r="G852" s="160"/>
      <c r="H852" s="160"/>
      <c r="I852" s="160"/>
      <c r="J852" s="160"/>
      <c r="K852" s="203"/>
      <c r="L852" s="180"/>
      <c r="M852" s="180"/>
      <c r="N852" s="204"/>
      <c r="O852" s="204"/>
      <c r="P852" s="180"/>
      <c r="Q852" s="180"/>
      <c r="R852" s="180"/>
      <c r="S852" s="180"/>
      <c r="T852" s="180"/>
      <c r="U852" s="180"/>
      <c r="V852" s="180"/>
      <c r="W852" s="180"/>
      <c r="X852" s="180"/>
      <c r="Y852" s="180"/>
      <c r="Z852" s="180"/>
      <c r="AA852" s="180"/>
      <c r="AB852" s="180"/>
      <c r="AC852" s="180"/>
    </row>
    <row r="853" ht="15.75" customHeight="1">
      <c r="A853" s="201"/>
      <c r="F853" s="202"/>
      <c r="G853" s="160"/>
      <c r="H853" s="160"/>
      <c r="I853" s="160"/>
      <c r="J853" s="160"/>
      <c r="K853" s="203"/>
      <c r="L853" s="180"/>
      <c r="M853" s="180"/>
      <c r="N853" s="204"/>
      <c r="O853" s="204"/>
      <c r="P853" s="180"/>
      <c r="Q853" s="180"/>
      <c r="R853" s="180"/>
      <c r="S853" s="180"/>
      <c r="T853" s="180"/>
      <c r="U853" s="180"/>
      <c r="V853" s="180"/>
      <c r="W853" s="180"/>
      <c r="X853" s="180"/>
      <c r="Y853" s="180"/>
      <c r="Z853" s="180"/>
      <c r="AA853" s="180"/>
      <c r="AB853" s="180"/>
      <c r="AC853" s="180"/>
    </row>
    <row r="854" ht="15.75" customHeight="1">
      <c r="A854" s="201"/>
      <c r="F854" s="202"/>
      <c r="G854" s="160"/>
      <c r="H854" s="160"/>
      <c r="I854" s="160"/>
      <c r="J854" s="160"/>
      <c r="K854" s="203"/>
      <c r="L854" s="180"/>
      <c r="M854" s="180"/>
      <c r="N854" s="204"/>
      <c r="O854" s="204"/>
      <c r="P854" s="180"/>
      <c r="Q854" s="180"/>
      <c r="R854" s="180"/>
      <c r="S854" s="180"/>
      <c r="T854" s="180"/>
      <c r="U854" s="180"/>
      <c r="V854" s="180"/>
      <c r="W854" s="180"/>
      <c r="X854" s="180"/>
      <c r="Y854" s="180"/>
      <c r="Z854" s="180"/>
      <c r="AA854" s="180"/>
      <c r="AB854" s="180"/>
      <c r="AC854" s="180"/>
    </row>
    <row r="855" ht="15.75" customHeight="1">
      <c r="A855" s="201"/>
      <c r="F855" s="202"/>
      <c r="G855" s="160"/>
      <c r="H855" s="160"/>
      <c r="I855" s="160"/>
      <c r="J855" s="160"/>
      <c r="K855" s="203"/>
      <c r="L855" s="180"/>
      <c r="M855" s="180"/>
      <c r="N855" s="204"/>
      <c r="O855" s="204"/>
      <c r="P855" s="180"/>
      <c r="Q855" s="180"/>
      <c r="R855" s="180"/>
      <c r="S855" s="180"/>
      <c r="T855" s="180"/>
      <c r="U855" s="180"/>
      <c r="V855" s="180"/>
      <c r="W855" s="180"/>
      <c r="X855" s="180"/>
      <c r="Y855" s="180"/>
      <c r="Z855" s="180"/>
      <c r="AA855" s="180"/>
      <c r="AB855" s="180"/>
      <c r="AC855" s="180"/>
    </row>
    <row r="856" ht="15.75" customHeight="1">
      <c r="A856" s="201"/>
      <c r="F856" s="202"/>
      <c r="G856" s="160"/>
      <c r="H856" s="160"/>
      <c r="I856" s="160"/>
      <c r="J856" s="160"/>
      <c r="K856" s="203"/>
      <c r="L856" s="180"/>
      <c r="M856" s="180"/>
      <c r="N856" s="204"/>
      <c r="O856" s="204"/>
      <c r="P856" s="180"/>
      <c r="Q856" s="180"/>
      <c r="R856" s="180"/>
      <c r="S856" s="180"/>
      <c r="T856" s="180"/>
      <c r="U856" s="180"/>
      <c r="V856" s="180"/>
      <c r="W856" s="180"/>
      <c r="X856" s="180"/>
      <c r="Y856" s="180"/>
      <c r="Z856" s="180"/>
      <c r="AA856" s="180"/>
      <c r="AB856" s="180"/>
      <c r="AC856" s="180"/>
    </row>
    <row r="857" ht="15.75" customHeight="1">
      <c r="A857" s="201"/>
      <c r="F857" s="202"/>
      <c r="G857" s="160"/>
      <c r="H857" s="160"/>
      <c r="I857" s="160"/>
      <c r="J857" s="160"/>
      <c r="K857" s="203"/>
      <c r="L857" s="180"/>
      <c r="M857" s="180"/>
      <c r="N857" s="204"/>
      <c r="O857" s="204"/>
      <c r="P857" s="180"/>
      <c r="Q857" s="180"/>
      <c r="R857" s="180"/>
      <c r="S857" s="180"/>
      <c r="T857" s="180"/>
      <c r="U857" s="180"/>
      <c r="V857" s="180"/>
      <c r="W857" s="180"/>
      <c r="X857" s="180"/>
      <c r="Y857" s="180"/>
      <c r="Z857" s="180"/>
      <c r="AA857" s="180"/>
      <c r="AB857" s="180"/>
      <c r="AC857" s="180"/>
    </row>
    <row r="858" ht="15.75" customHeight="1">
      <c r="A858" s="201"/>
      <c r="F858" s="202"/>
      <c r="G858" s="160"/>
      <c r="H858" s="160"/>
      <c r="I858" s="160"/>
      <c r="J858" s="160"/>
      <c r="K858" s="203"/>
      <c r="L858" s="180"/>
      <c r="M858" s="180"/>
      <c r="N858" s="204"/>
      <c r="O858" s="204"/>
      <c r="P858" s="180"/>
      <c r="Q858" s="180"/>
      <c r="R858" s="180"/>
      <c r="S858" s="180"/>
      <c r="T858" s="180"/>
      <c r="U858" s="180"/>
      <c r="V858" s="180"/>
      <c r="W858" s="180"/>
      <c r="X858" s="180"/>
      <c r="Y858" s="180"/>
      <c r="Z858" s="180"/>
      <c r="AA858" s="180"/>
      <c r="AB858" s="180"/>
      <c r="AC858" s="180"/>
    </row>
    <row r="859" ht="15.75" customHeight="1">
      <c r="A859" s="201"/>
      <c r="F859" s="202"/>
      <c r="G859" s="160"/>
      <c r="H859" s="160"/>
      <c r="I859" s="160"/>
      <c r="J859" s="160"/>
      <c r="K859" s="203"/>
      <c r="L859" s="180"/>
      <c r="M859" s="180"/>
      <c r="N859" s="204"/>
      <c r="O859" s="204"/>
      <c r="P859" s="180"/>
      <c r="Q859" s="180"/>
      <c r="R859" s="180"/>
      <c r="S859" s="180"/>
      <c r="T859" s="180"/>
      <c r="U859" s="180"/>
      <c r="V859" s="180"/>
      <c r="W859" s="180"/>
      <c r="X859" s="180"/>
      <c r="Y859" s="180"/>
      <c r="Z859" s="180"/>
      <c r="AA859" s="180"/>
      <c r="AB859" s="180"/>
      <c r="AC859" s="180"/>
    </row>
    <row r="860" ht="15.75" customHeight="1">
      <c r="A860" s="201"/>
      <c r="F860" s="202"/>
      <c r="G860" s="160"/>
      <c r="H860" s="160"/>
      <c r="I860" s="160"/>
      <c r="J860" s="160"/>
      <c r="K860" s="203"/>
      <c r="L860" s="180"/>
      <c r="M860" s="180"/>
      <c r="N860" s="204"/>
      <c r="O860" s="204"/>
      <c r="P860" s="180"/>
      <c r="Q860" s="180"/>
      <c r="R860" s="180"/>
      <c r="S860" s="180"/>
      <c r="T860" s="180"/>
      <c r="U860" s="180"/>
      <c r="V860" s="180"/>
      <c r="W860" s="180"/>
      <c r="X860" s="180"/>
      <c r="Y860" s="180"/>
      <c r="Z860" s="180"/>
      <c r="AA860" s="180"/>
      <c r="AB860" s="180"/>
      <c r="AC860" s="180"/>
    </row>
    <row r="861" ht="15.75" customHeight="1">
      <c r="A861" s="201"/>
      <c r="F861" s="202"/>
      <c r="G861" s="160"/>
      <c r="H861" s="160"/>
      <c r="I861" s="160"/>
      <c r="J861" s="160"/>
      <c r="K861" s="203"/>
      <c r="L861" s="180"/>
      <c r="M861" s="180"/>
      <c r="N861" s="204"/>
      <c r="O861" s="204"/>
      <c r="P861" s="180"/>
      <c r="Q861" s="180"/>
      <c r="R861" s="180"/>
      <c r="S861" s="180"/>
      <c r="T861" s="180"/>
      <c r="U861" s="180"/>
      <c r="V861" s="180"/>
      <c r="W861" s="180"/>
      <c r="X861" s="180"/>
      <c r="Y861" s="180"/>
      <c r="Z861" s="180"/>
      <c r="AA861" s="180"/>
      <c r="AB861" s="180"/>
      <c r="AC861" s="180"/>
    </row>
    <row r="862" ht="15.75" customHeight="1">
      <c r="A862" s="201"/>
      <c r="F862" s="202"/>
      <c r="G862" s="160"/>
      <c r="H862" s="160"/>
      <c r="I862" s="160"/>
      <c r="J862" s="160"/>
      <c r="K862" s="203"/>
      <c r="L862" s="180"/>
      <c r="M862" s="180"/>
      <c r="N862" s="204"/>
      <c r="O862" s="204"/>
      <c r="P862" s="180"/>
      <c r="Q862" s="180"/>
      <c r="R862" s="180"/>
      <c r="S862" s="180"/>
      <c r="T862" s="180"/>
      <c r="U862" s="180"/>
      <c r="V862" s="180"/>
      <c r="W862" s="180"/>
      <c r="X862" s="180"/>
      <c r="Y862" s="180"/>
      <c r="Z862" s="180"/>
      <c r="AA862" s="180"/>
      <c r="AB862" s="180"/>
      <c r="AC862" s="180"/>
    </row>
    <row r="863" ht="15.75" customHeight="1">
      <c r="A863" s="201"/>
      <c r="F863" s="202"/>
      <c r="G863" s="160"/>
      <c r="H863" s="160"/>
      <c r="I863" s="160"/>
      <c r="J863" s="160"/>
      <c r="K863" s="203"/>
      <c r="L863" s="180"/>
      <c r="M863" s="180"/>
      <c r="N863" s="204"/>
      <c r="O863" s="204"/>
      <c r="P863" s="180"/>
      <c r="Q863" s="180"/>
      <c r="R863" s="180"/>
      <c r="S863" s="180"/>
      <c r="T863" s="180"/>
      <c r="U863" s="180"/>
      <c r="V863" s="180"/>
      <c r="W863" s="180"/>
      <c r="X863" s="180"/>
      <c r="Y863" s="180"/>
      <c r="Z863" s="180"/>
      <c r="AA863" s="180"/>
      <c r="AB863" s="180"/>
      <c r="AC863" s="180"/>
    </row>
    <row r="864" ht="15.75" customHeight="1">
      <c r="A864" s="201"/>
      <c r="F864" s="202"/>
      <c r="G864" s="160"/>
      <c r="H864" s="160"/>
      <c r="I864" s="160"/>
      <c r="J864" s="160"/>
      <c r="K864" s="203"/>
      <c r="L864" s="180"/>
      <c r="M864" s="180"/>
      <c r="N864" s="204"/>
      <c r="O864" s="204"/>
      <c r="P864" s="180"/>
      <c r="Q864" s="180"/>
      <c r="R864" s="180"/>
      <c r="S864" s="180"/>
      <c r="T864" s="180"/>
      <c r="U864" s="180"/>
      <c r="V864" s="180"/>
      <c r="W864" s="180"/>
      <c r="X864" s="180"/>
      <c r="Y864" s="180"/>
      <c r="Z864" s="180"/>
      <c r="AA864" s="180"/>
      <c r="AB864" s="180"/>
      <c r="AC864" s="180"/>
    </row>
    <row r="865" ht="15.75" customHeight="1">
      <c r="A865" s="201"/>
      <c r="F865" s="202"/>
      <c r="G865" s="160"/>
      <c r="H865" s="160"/>
      <c r="I865" s="160"/>
      <c r="J865" s="160"/>
      <c r="K865" s="203"/>
      <c r="L865" s="180"/>
      <c r="M865" s="180"/>
      <c r="N865" s="204"/>
      <c r="O865" s="204"/>
      <c r="P865" s="180"/>
      <c r="Q865" s="180"/>
      <c r="R865" s="180"/>
      <c r="S865" s="180"/>
      <c r="T865" s="180"/>
      <c r="U865" s="180"/>
      <c r="V865" s="180"/>
      <c r="W865" s="180"/>
      <c r="X865" s="180"/>
      <c r="Y865" s="180"/>
      <c r="Z865" s="180"/>
      <c r="AA865" s="180"/>
      <c r="AB865" s="180"/>
      <c r="AC865" s="180"/>
    </row>
    <row r="866" ht="15.75" customHeight="1">
      <c r="A866" s="201"/>
      <c r="F866" s="202"/>
      <c r="G866" s="160"/>
      <c r="H866" s="160"/>
      <c r="I866" s="160"/>
      <c r="J866" s="160"/>
      <c r="K866" s="203"/>
      <c r="L866" s="180"/>
      <c r="M866" s="180"/>
      <c r="N866" s="204"/>
      <c r="O866" s="204"/>
      <c r="P866" s="180"/>
      <c r="Q866" s="180"/>
      <c r="R866" s="180"/>
      <c r="S866" s="180"/>
      <c r="T866" s="180"/>
      <c r="U866" s="180"/>
      <c r="V866" s="180"/>
      <c r="W866" s="180"/>
      <c r="X866" s="180"/>
      <c r="Y866" s="180"/>
      <c r="Z866" s="180"/>
      <c r="AA866" s="180"/>
      <c r="AB866" s="180"/>
      <c r="AC866" s="180"/>
    </row>
    <row r="867" ht="15.75" customHeight="1">
      <c r="A867" s="201"/>
      <c r="F867" s="202"/>
      <c r="G867" s="160"/>
      <c r="H867" s="160"/>
      <c r="I867" s="160"/>
      <c r="J867" s="160"/>
      <c r="K867" s="203"/>
      <c r="L867" s="180"/>
      <c r="M867" s="180"/>
      <c r="N867" s="204"/>
      <c r="O867" s="204"/>
      <c r="P867" s="180"/>
      <c r="Q867" s="180"/>
      <c r="R867" s="180"/>
      <c r="S867" s="180"/>
      <c r="T867" s="180"/>
      <c r="U867" s="180"/>
      <c r="V867" s="180"/>
      <c r="W867" s="180"/>
      <c r="X867" s="180"/>
      <c r="Y867" s="180"/>
      <c r="Z867" s="180"/>
      <c r="AA867" s="180"/>
      <c r="AB867" s="180"/>
      <c r="AC867" s="180"/>
    </row>
    <row r="868" ht="15.75" customHeight="1">
      <c r="A868" s="201"/>
      <c r="F868" s="202"/>
      <c r="G868" s="160"/>
      <c r="H868" s="160"/>
      <c r="I868" s="160"/>
      <c r="J868" s="160"/>
      <c r="K868" s="203"/>
      <c r="L868" s="180"/>
      <c r="M868" s="180"/>
      <c r="N868" s="204"/>
      <c r="O868" s="204"/>
      <c r="P868" s="180"/>
      <c r="Q868" s="180"/>
      <c r="R868" s="180"/>
      <c r="S868" s="180"/>
      <c r="T868" s="180"/>
      <c r="U868" s="180"/>
      <c r="V868" s="180"/>
      <c r="W868" s="180"/>
      <c r="X868" s="180"/>
      <c r="Y868" s="180"/>
      <c r="Z868" s="180"/>
      <c r="AA868" s="180"/>
      <c r="AB868" s="180"/>
      <c r="AC868" s="180"/>
    </row>
    <row r="869" ht="15.75" customHeight="1">
      <c r="A869" s="201"/>
      <c r="F869" s="202"/>
      <c r="G869" s="160"/>
      <c r="H869" s="160"/>
      <c r="I869" s="160"/>
      <c r="J869" s="160"/>
      <c r="K869" s="203"/>
      <c r="L869" s="180"/>
      <c r="M869" s="180"/>
      <c r="N869" s="204"/>
      <c r="O869" s="204"/>
      <c r="P869" s="180"/>
      <c r="Q869" s="180"/>
      <c r="R869" s="180"/>
      <c r="S869" s="180"/>
      <c r="T869" s="180"/>
      <c r="U869" s="180"/>
      <c r="V869" s="180"/>
      <c r="W869" s="180"/>
      <c r="X869" s="180"/>
      <c r="Y869" s="180"/>
      <c r="Z869" s="180"/>
      <c r="AA869" s="180"/>
      <c r="AB869" s="180"/>
      <c r="AC869" s="180"/>
    </row>
    <row r="870" ht="15.75" customHeight="1">
      <c r="A870" s="201"/>
      <c r="F870" s="202"/>
      <c r="G870" s="160"/>
      <c r="H870" s="160"/>
      <c r="I870" s="160"/>
      <c r="J870" s="160"/>
      <c r="K870" s="203"/>
      <c r="L870" s="180"/>
      <c r="M870" s="180"/>
      <c r="N870" s="204"/>
      <c r="O870" s="204"/>
      <c r="P870" s="180"/>
      <c r="Q870" s="180"/>
      <c r="R870" s="180"/>
      <c r="S870" s="180"/>
      <c r="T870" s="180"/>
      <c r="U870" s="180"/>
      <c r="V870" s="180"/>
      <c r="W870" s="180"/>
      <c r="X870" s="180"/>
      <c r="Y870" s="180"/>
      <c r="Z870" s="180"/>
      <c r="AA870" s="180"/>
      <c r="AB870" s="180"/>
      <c r="AC870" s="180"/>
    </row>
    <row r="871" ht="15.75" customHeight="1">
      <c r="A871" s="201"/>
      <c r="F871" s="202"/>
      <c r="G871" s="160"/>
      <c r="H871" s="160"/>
      <c r="I871" s="160"/>
      <c r="J871" s="160"/>
      <c r="K871" s="203"/>
      <c r="L871" s="180"/>
      <c r="M871" s="180"/>
      <c r="N871" s="204"/>
      <c r="O871" s="204"/>
      <c r="P871" s="180"/>
      <c r="Q871" s="180"/>
      <c r="R871" s="180"/>
      <c r="S871" s="180"/>
      <c r="T871" s="180"/>
      <c r="U871" s="180"/>
      <c r="V871" s="180"/>
      <c r="W871" s="180"/>
      <c r="X871" s="180"/>
      <c r="Y871" s="180"/>
      <c r="Z871" s="180"/>
      <c r="AA871" s="180"/>
      <c r="AB871" s="180"/>
      <c r="AC871" s="180"/>
    </row>
    <row r="872" ht="15.75" customHeight="1">
      <c r="A872" s="201"/>
      <c r="F872" s="202"/>
      <c r="G872" s="160"/>
      <c r="H872" s="160"/>
      <c r="I872" s="160"/>
      <c r="J872" s="160"/>
      <c r="K872" s="203"/>
      <c r="L872" s="180"/>
      <c r="M872" s="180"/>
      <c r="N872" s="204"/>
      <c r="O872" s="204"/>
      <c r="P872" s="180"/>
      <c r="Q872" s="180"/>
      <c r="R872" s="180"/>
      <c r="S872" s="180"/>
      <c r="T872" s="180"/>
      <c r="U872" s="180"/>
      <c r="V872" s="180"/>
      <c r="W872" s="180"/>
      <c r="X872" s="180"/>
      <c r="Y872" s="180"/>
      <c r="Z872" s="180"/>
      <c r="AA872" s="180"/>
      <c r="AB872" s="180"/>
      <c r="AC872" s="180"/>
    </row>
    <row r="873" ht="15.75" customHeight="1">
      <c r="A873" s="201"/>
      <c r="F873" s="202"/>
      <c r="G873" s="160"/>
      <c r="H873" s="160"/>
      <c r="I873" s="160"/>
      <c r="J873" s="160"/>
      <c r="K873" s="203"/>
      <c r="L873" s="180"/>
      <c r="M873" s="180"/>
      <c r="N873" s="204"/>
      <c r="O873" s="204"/>
      <c r="P873" s="180"/>
      <c r="Q873" s="180"/>
      <c r="R873" s="180"/>
      <c r="S873" s="180"/>
      <c r="T873" s="180"/>
      <c r="U873" s="180"/>
      <c r="V873" s="180"/>
      <c r="W873" s="180"/>
      <c r="X873" s="180"/>
      <c r="Y873" s="180"/>
      <c r="Z873" s="180"/>
      <c r="AA873" s="180"/>
      <c r="AB873" s="180"/>
      <c r="AC873" s="180"/>
    </row>
    <row r="874" ht="15.75" customHeight="1">
      <c r="A874" s="201"/>
      <c r="F874" s="202"/>
      <c r="G874" s="160"/>
      <c r="H874" s="160"/>
      <c r="I874" s="160"/>
      <c r="J874" s="160"/>
      <c r="K874" s="203"/>
      <c r="L874" s="180"/>
      <c r="M874" s="180"/>
      <c r="N874" s="204"/>
      <c r="O874" s="204"/>
      <c r="P874" s="180"/>
      <c r="Q874" s="180"/>
      <c r="R874" s="180"/>
      <c r="S874" s="180"/>
      <c r="T874" s="180"/>
      <c r="U874" s="180"/>
      <c r="V874" s="180"/>
      <c r="W874" s="180"/>
      <c r="X874" s="180"/>
      <c r="Y874" s="180"/>
      <c r="Z874" s="180"/>
      <c r="AA874" s="180"/>
      <c r="AB874" s="180"/>
      <c r="AC874" s="180"/>
    </row>
    <row r="875" ht="15.75" customHeight="1">
      <c r="A875" s="201"/>
      <c r="F875" s="202"/>
      <c r="G875" s="160"/>
      <c r="H875" s="160"/>
      <c r="I875" s="160"/>
      <c r="J875" s="160"/>
      <c r="K875" s="203"/>
      <c r="L875" s="180"/>
      <c r="M875" s="180"/>
      <c r="N875" s="204"/>
      <c r="O875" s="204"/>
      <c r="P875" s="180"/>
      <c r="Q875" s="180"/>
      <c r="R875" s="180"/>
      <c r="S875" s="180"/>
      <c r="T875" s="180"/>
      <c r="U875" s="180"/>
      <c r="V875" s="180"/>
      <c r="W875" s="180"/>
      <c r="X875" s="180"/>
      <c r="Y875" s="180"/>
      <c r="Z875" s="180"/>
      <c r="AA875" s="180"/>
      <c r="AB875" s="180"/>
      <c r="AC875" s="180"/>
    </row>
    <row r="876" ht="15.75" customHeight="1">
      <c r="A876" s="201"/>
      <c r="F876" s="202"/>
      <c r="G876" s="160"/>
      <c r="H876" s="160"/>
      <c r="I876" s="160"/>
      <c r="J876" s="160"/>
      <c r="K876" s="203"/>
      <c r="L876" s="180"/>
      <c r="M876" s="180"/>
      <c r="N876" s="204"/>
      <c r="O876" s="204"/>
      <c r="P876" s="180"/>
      <c r="Q876" s="180"/>
      <c r="R876" s="180"/>
      <c r="S876" s="180"/>
      <c r="T876" s="180"/>
      <c r="U876" s="180"/>
      <c r="V876" s="180"/>
      <c r="W876" s="180"/>
      <c r="X876" s="180"/>
      <c r="Y876" s="180"/>
      <c r="Z876" s="180"/>
      <c r="AA876" s="180"/>
      <c r="AB876" s="180"/>
      <c r="AC876" s="180"/>
    </row>
    <row r="877" ht="15.75" customHeight="1">
      <c r="A877" s="201"/>
      <c r="F877" s="202"/>
      <c r="G877" s="160"/>
      <c r="H877" s="160"/>
      <c r="I877" s="160"/>
      <c r="J877" s="160"/>
      <c r="K877" s="203"/>
      <c r="L877" s="180"/>
      <c r="M877" s="180"/>
      <c r="N877" s="204"/>
      <c r="O877" s="204"/>
      <c r="P877" s="180"/>
      <c r="Q877" s="180"/>
      <c r="R877" s="180"/>
      <c r="S877" s="180"/>
      <c r="T877" s="180"/>
      <c r="U877" s="180"/>
      <c r="V877" s="180"/>
      <c r="W877" s="180"/>
      <c r="X877" s="180"/>
      <c r="Y877" s="180"/>
      <c r="Z877" s="180"/>
      <c r="AA877" s="180"/>
      <c r="AB877" s="180"/>
      <c r="AC877" s="180"/>
    </row>
    <row r="878" ht="15.75" customHeight="1">
      <c r="A878" s="201"/>
      <c r="F878" s="202"/>
      <c r="G878" s="160"/>
      <c r="H878" s="160"/>
      <c r="I878" s="160"/>
      <c r="J878" s="160"/>
      <c r="K878" s="203"/>
      <c r="L878" s="180"/>
      <c r="M878" s="180"/>
      <c r="N878" s="204"/>
      <c r="O878" s="204"/>
      <c r="P878" s="180"/>
      <c r="Q878" s="180"/>
      <c r="R878" s="180"/>
      <c r="S878" s="180"/>
      <c r="T878" s="180"/>
      <c r="U878" s="180"/>
      <c r="V878" s="180"/>
      <c r="W878" s="180"/>
      <c r="X878" s="180"/>
      <c r="Y878" s="180"/>
      <c r="Z878" s="180"/>
      <c r="AA878" s="180"/>
      <c r="AB878" s="180"/>
      <c r="AC878" s="180"/>
    </row>
    <row r="879" ht="15.75" customHeight="1">
      <c r="A879" s="201"/>
      <c r="F879" s="202"/>
      <c r="G879" s="160"/>
      <c r="H879" s="160"/>
      <c r="I879" s="160"/>
      <c r="J879" s="160"/>
      <c r="K879" s="203"/>
      <c r="L879" s="180"/>
      <c r="M879" s="180"/>
      <c r="N879" s="204"/>
      <c r="O879" s="204"/>
      <c r="P879" s="180"/>
      <c r="Q879" s="180"/>
      <c r="R879" s="180"/>
      <c r="S879" s="180"/>
      <c r="T879" s="180"/>
      <c r="U879" s="180"/>
      <c r="V879" s="180"/>
      <c r="W879" s="180"/>
      <c r="X879" s="180"/>
      <c r="Y879" s="180"/>
      <c r="Z879" s="180"/>
      <c r="AA879" s="180"/>
      <c r="AB879" s="180"/>
      <c r="AC879" s="180"/>
    </row>
    <row r="880" ht="15.75" customHeight="1">
      <c r="A880" s="201"/>
      <c r="F880" s="202"/>
      <c r="G880" s="160"/>
      <c r="H880" s="160"/>
      <c r="I880" s="160"/>
      <c r="J880" s="160"/>
      <c r="K880" s="203"/>
      <c r="L880" s="180"/>
      <c r="M880" s="180"/>
      <c r="N880" s="204"/>
      <c r="O880" s="204"/>
      <c r="P880" s="180"/>
      <c r="Q880" s="180"/>
      <c r="R880" s="180"/>
      <c r="S880" s="180"/>
      <c r="T880" s="180"/>
      <c r="U880" s="180"/>
      <c r="V880" s="180"/>
      <c r="W880" s="180"/>
      <c r="X880" s="180"/>
      <c r="Y880" s="180"/>
      <c r="Z880" s="180"/>
      <c r="AA880" s="180"/>
      <c r="AB880" s="180"/>
      <c r="AC880" s="180"/>
    </row>
    <row r="881" ht="15.75" customHeight="1">
      <c r="A881" s="201"/>
      <c r="F881" s="202"/>
      <c r="G881" s="160"/>
      <c r="H881" s="160"/>
      <c r="I881" s="160"/>
      <c r="J881" s="160"/>
      <c r="K881" s="203"/>
      <c r="L881" s="180"/>
      <c r="M881" s="180"/>
      <c r="N881" s="204"/>
      <c r="O881" s="204"/>
      <c r="P881" s="180"/>
      <c r="Q881" s="180"/>
      <c r="R881" s="180"/>
      <c r="S881" s="180"/>
      <c r="T881" s="180"/>
      <c r="U881" s="180"/>
      <c r="V881" s="180"/>
      <c r="W881" s="180"/>
      <c r="X881" s="180"/>
      <c r="Y881" s="180"/>
      <c r="Z881" s="180"/>
      <c r="AA881" s="180"/>
      <c r="AB881" s="180"/>
      <c r="AC881" s="180"/>
    </row>
    <row r="882" ht="15.75" customHeight="1">
      <c r="A882" s="201"/>
      <c r="F882" s="202"/>
      <c r="G882" s="160"/>
      <c r="H882" s="160"/>
      <c r="I882" s="160"/>
      <c r="J882" s="160"/>
      <c r="K882" s="203"/>
      <c r="L882" s="180"/>
      <c r="M882" s="180"/>
      <c r="N882" s="204"/>
      <c r="O882" s="204"/>
      <c r="P882" s="180"/>
      <c r="Q882" s="180"/>
      <c r="R882" s="180"/>
      <c r="S882" s="180"/>
      <c r="T882" s="180"/>
      <c r="U882" s="180"/>
      <c r="V882" s="180"/>
      <c r="W882" s="180"/>
      <c r="X882" s="180"/>
      <c r="Y882" s="180"/>
      <c r="Z882" s="180"/>
      <c r="AA882" s="180"/>
      <c r="AB882" s="180"/>
      <c r="AC882" s="180"/>
    </row>
    <row r="883" ht="15.75" customHeight="1">
      <c r="A883" s="201"/>
      <c r="F883" s="202"/>
      <c r="G883" s="160"/>
      <c r="H883" s="160"/>
      <c r="I883" s="160"/>
      <c r="J883" s="160"/>
      <c r="K883" s="203"/>
      <c r="L883" s="180"/>
      <c r="M883" s="180"/>
      <c r="N883" s="204"/>
      <c r="O883" s="204"/>
      <c r="P883" s="180"/>
      <c r="Q883" s="180"/>
      <c r="R883" s="180"/>
      <c r="S883" s="180"/>
      <c r="T883" s="180"/>
      <c r="U883" s="180"/>
      <c r="V883" s="180"/>
      <c r="W883" s="180"/>
      <c r="X883" s="180"/>
      <c r="Y883" s="180"/>
      <c r="Z883" s="180"/>
      <c r="AA883" s="180"/>
      <c r="AB883" s="180"/>
      <c r="AC883" s="180"/>
    </row>
    <row r="884" ht="15.75" customHeight="1">
      <c r="A884" s="201"/>
      <c r="F884" s="202"/>
      <c r="G884" s="160"/>
      <c r="H884" s="160"/>
      <c r="I884" s="160"/>
      <c r="J884" s="160"/>
      <c r="K884" s="203"/>
      <c r="L884" s="180"/>
      <c r="M884" s="180"/>
      <c r="N884" s="204"/>
      <c r="O884" s="204"/>
      <c r="P884" s="180"/>
      <c r="Q884" s="180"/>
      <c r="R884" s="180"/>
      <c r="S884" s="180"/>
      <c r="T884" s="180"/>
      <c r="U884" s="180"/>
      <c r="V884" s="180"/>
      <c r="W884" s="180"/>
      <c r="X884" s="180"/>
      <c r="Y884" s="180"/>
      <c r="Z884" s="180"/>
      <c r="AA884" s="180"/>
      <c r="AB884" s="180"/>
      <c r="AC884" s="180"/>
    </row>
    <row r="885" ht="15.75" customHeight="1">
      <c r="A885" s="201"/>
      <c r="F885" s="202"/>
      <c r="G885" s="160"/>
      <c r="H885" s="160"/>
      <c r="I885" s="160"/>
      <c r="J885" s="160"/>
      <c r="K885" s="203"/>
      <c r="L885" s="180"/>
      <c r="M885" s="180"/>
      <c r="N885" s="204"/>
      <c r="O885" s="204"/>
      <c r="P885" s="180"/>
      <c r="Q885" s="180"/>
      <c r="R885" s="180"/>
      <c r="S885" s="180"/>
      <c r="T885" s="180"/>
      <c r="U885" s="180"/>
      <c r="V885" s="180"/>
      <c r="W885" s="180"/>
      <c r="X885" s="180"/>
      <c r="Y885" s="180"/>
      <c r="Z885" s="180"/>
      <c r="AA885" s="180"/>
      <c r="AB885" s="180"/>
      <c r="AC885" s="180"/>
    </row>
    <row r="886" ht="15.75" customHeight="1">
      <c r="A886" s="201"/>
      <c r="F886" s="202"/>
      <c r="G886" s="160"/>
      <c r="H886" s="160"/>
      <c r="I886" s="160"/>
      <c r="J886" s="160"/>
      <c r="K886" s="203"/>
      <c r="L886" s="180"/>
      <c r="M886" s="180"/>
      <c r="N886" s="204"/>
      <c r="O886" s="204"/>
      <c r="P886" s="180"/>
      <c r="Q886" s="180"/>
      <c r="R886" s="180"/>
      <c r="S886" s="180"/>
      <c r="T886" s="180"/>
      <c r="U886" s="180"/>
      <c r="V886" s="180"/>
      <c r="W886" s="180"/>
      <c r="X886" s="180"/>
      <c r="Y886" s="180"/>
      <c r="Z886" s="180"/>
      <c r="AA886" s="180"/>
      <c r="AB886" s="180"/>
      <c r="AC886" s="180"/>
    </row>
    <row r="887" ht="15.75" customHeight="1">
      <c r="A887" s="201"/>
      <c r="F887" s="202"/>
      <c r="G887" s="160"/>
      <c r="H887" s="160"/>
      <c r="I887" s="160"/>
      <c r="J887" s="160"/>
      <c r="K887" s="203"/>
      <c r="L887" s="180"/>
      <c r="M887" s="180"/>
      <c r="N887" s="204"/>
      <c r="O887" s="204"/>
      <c r="P887" s="180"/>
      <c r="Q887" s="180"/>
      <c r="R887" s="180"/>
      <c r="S887" s="180"/>
      <c r="T887" s="180"/>
      <c r="U887" s="180"/>
      <c r="V887" s="180"/>
      <c r="W887" s="180"/>
      <c r="X887" s="180"/>
      <c r="Y887" s="180"/>
      <c r="Z887" s="180"/>
      <c r="AA887" s="180"/>
      <c r="AB887" s="180"/>
      <c r="AC887" s="180"/>
    </row>
    <row r="888" ht="15.75" customHeight="1">
      <c r="A888" s="201"/>
      <c r="F888" s="202"/>
      <c r="G888" s="160"/>
      <c r="H888" s="160"/>
      <c r="I888" s="160"/>
      <c r="J888" s="160"/>
      <c r="K888" s="203"/>
      <c r="L888" s="180"/>
      <c r="M888" s="180"/>
      <c r="N888" s="204"/>
      <c r="O888" s="204"/>
      <c r="P888" s="180"/>
      <c r="Q888" s="180"/>
      <c r="R888" s="180"/>
      <c r="S888" s="180"/>
      <c r="T888" s="180"/>
      <c r="U888" s="180"/>
      <c r="V888" s="180"/>
      <c r="W888" s="180"/>
      <c r="X888" s="180"/>
      <c r="Y888" s="180"/>
      <c r="Z888" s="180"/>
      <c r="AA888" s="180"/>
      <c r="AB888" s="180"/>
      <c r="AC888" s="180"/>
    </row>
    <row r="889" ht="15.75" customHeight="1">
      <c r="A889" s="201"/>
      <c r="F889" s="202"/>
      <c r="G889" s="160"/>
      <c r="H889" s="160"/>
      <c r="I889" s="160"/>
      <c r="J889" s="160"/>
      <c r="K889" s="203"/>
      <c r="L889" s="180"/>
      <c r="M889" s="180"/>
      <c r="N889" s="204"/>
      <c r="O889" s="204"/>
      <c r="P889" s="180"/>
      <c r="Q889" s="180"/>
      <c r="R889" s="180"/>
      <c r="S889" s="180"/>
      <c r="T889" s="180"/>
      <c r="U889" s="180"/>
      <c r="V889" s="180"/>
      <c r="W889" s="180"/>
      <c r="X889" s="180"/>
      <c r="Y889" s="180"/>
      <c r="Z889" s="180"/>
      <c r="AA889" s="180"/>
      <c r="AB889" s="180"/>
      <c r="AC889" s="180"/>
    </row>
    <row r="890" ht="15.75" customHeight="1">
      <c r="A890" s="201"/>
      <c r="F890" s="202"/>
      <c r="G890" s="160"/>
      <c r="H890" s="160"/>
      <c r="I890" s="160"/>
      <c r="J890" s="160"/>
      <c r="K890" s="203"/>
      <c r="L890" s="180"/>
      <c r="M890" s="180"/>
      <c r="N890" s="204"/>
      <c r="O890" s="204"/>
      <c r="P890" s="180"/>
      <c r="Q890" s="180"/>
      <c r="R890" s="180"/>
      <c r="S890" s="180"/>
      <c r="T890" s="180"/>
      <c r="U890" s="180"/>
      <c r="V890" s="180"/>
      <c r="W890" s="180"/>
      <c r="X890" s="180"/>
      <c r="Y890" s="180"/>
      <c r="Z890" s="180"/>
      <c r="AA890" s="180"/>
      <c r="AB890" s="180"/>
      <c r="AC890" s="180"/>
    </row>
    <row r="891" ht="15.75" customHeight="1">
      <c r="A891" s="201"/>
      <c r="F891" s="202"/>
      <c r="G891" s="160"/>
      <c r="H891" s="160"/>
      <c r="I891" s="160"/>
      <c r="J891" s="160"/>
      <c r="K891" s="203"/>
      <c r="L891" s="180"/>
      <c r="M891" s="180"/>
      <c r="N891" s="204"/>
      <c r="O891" s="204"/>
      <c r="P891" s="180"/>
      <c r="Q891" s="180"/>
      <c r="R891" s="180"/>
      <c r="S891" s="180"/>
      <c r="T891" s="180"/>
      <c r="U891" s="180"/>
      <c r="V891" s="180"/>
      <c r="W891" s="180"/>
      <c r="X891" s="180"/>
      <c r="Y891" s="180"/>
      <c r="Z891" s="180"/>
      <c r="AA891" s="180"/>
      <c r="AB891" s="180"/>
      <c r="AC891" s="180"/>
    </row>
    <row r="892" ht="15.75" customHeight="1">
      <c r="A892" s="201"/>
      <c r="F892" s="202"/>
      <c r="G892" s="160"/>
      <c r="H892" s="160"/>
      <c r="I892" s="160"/>
      <c r="J892" s="160"/>
      <c r="K892" s="203"/>
      <c r="L892" s="180"/>
      <c r="M892" s="180"/>
      <c r="N892" s="204"/>
      <c r="O892" s="204"/>
      <c r="P892" s="180"/>
      <c r="Q892" s="180"/>
      <c r="R892" s="180"/>
      <c r="S892" s="180"/>
      <c r="T892" s="180"/>
      <c r="U892" s="180"/>
      <c r="V892" s="180"/>
      <c r="W892" s="180"/>
      <c r="X892" s="180"/>
      <c r="Y892" s="180"/>
      <c r="Z892" s="180"/>
      <c r="AA892" s="180"/>
      <c r="AB892" s="180"/>
      <c r="AC892" s="180"/>
    </row>
    <row r="893" ht="15.75" customHeight="1">
      <c r="A893" s="201"/>
      <c r="F893" s="202"/>
      <c r="G893" s="160"/>
      <c r="H893" s="160"/>
      <c r="I893" s="160"/>
      <c r="J893" s="160"/>
      <c r="K893" s="203"/>
      <c r="L893" s="180"/>
      <c r="M893" s="180"/>
      <c r="N893" s="204"/>
      <c r="O893" s="204"/>
      <c r="P893" s="180"/>
      <c r="Q893" s="180"/>
      <c r="R893" s="180"/>
      <c r="S893" s="180"/>
      <c r="T893" s="180"/>
      <c r="U893" s="180"/>
      <c r="V893" s="180"/>
      <c r="W893" s="180"/>
      <c r="X893" s="180"/>
      <c r="Y893" s="180"/>
      <c r="Z893" s="180"/>
      <c r="AA893" s="180"/>
      <c r="AB893" s="180"/>
      <c r="AC893" s="180"/>
    </row>
    <row r="894" ht="15.75" customHeight="1">
      <c r="A894" s="201"/>
      <c r="F894" s="202"/>
      <c r="G894" s="160"/>
      <c r="H894" s="160"/>
      <c r="I894" s="160"/>
      <c r="J894" s="160"/>
      <c r="K894" s="203"/>
      <c r="L894" s="180"/>
      <c r="M894" s="180"/>
      <c r="N894" s="204"/>
      <c r="O894" s="204"/>
      <c r="P894" s="180"/>
      <c r="Q894" s="180"/>
      <c r="R894" s="180"/>
      <c r="S894" s="180"/>
      <c r="T894" s="180"/>
      <c r="U894" s="180"/>
      <c r="V894" s="180"/>
      <c r="W894" s="180"/>
      <c r="X894" s="180"/>
      <c r="Y894" s="180"/>
      <c r="Z894" s="180"/>
      <c r="AA894" s="180"/>
      <c r="AB894" s="180"/>
      <c r="AC894" s="180"/>
    </row>
    <row r="895" ht="15.75" customHeight="1">
      <c r="A895" s="201"/>
      <c r="F895" s="202"/>
      <c r="G895" s="160"/>
      <c r="H895" s="160"/>
      <c r="I895" s="160"/>
      <c r="J895" s="160"/>
      <c r="K895" s="203"/>
      <c r="L895" s="180"/>
      <c r="M895" s="180"/>
      <c r="N895" s="204"/>
      <c r="O895" s="204"/>
      <c r="P895" s="180"/>
      <c r="Q895" s="180"/>
      <c r="R895" s="180"/>
      <c r="S895" s="180"/>
      <c r="T895" s="180"/>
      <c r="U895" s="180"/>
      <c r="V895" s="180"/>
      <c r="W895" s="180"/>
      <c r="X895" s="180"/>
      <c r="Y895" s="180"/>
      <c r="Z895" s="180"/>
      <c r="AA895" s="180"/>
      <c r="AB895" s="180"/>
      <c r="AC895" s="180"/>
    </row>
    <row r="896" ht="15.75" customHeight="1">
      <c r="A896" s="201"/>
      <c r="F896" s="202"/>
      <c r="G896" s="160"/>
      <c r="H896" s="160"/>
      <c r="I896" s="160"/>
      <c r="J896" s="160"/>
      <c r="K896" s="203"/>
      <c r="L896" s="180"/>
      <c r="M896" s="180"/>
      <c r="N896" s="204"/>
      <c r="O896" s="204"/>
      <c r="P896" s="180"/>
      <c r="Q896" s="180"/>
      <c r="R896" s="180"/>
      <c r="S896" s="180"/>
      <c r="T896" s="180"/>
      <c r="U896" s="180"/>
      <c r="V896" s="180"/>
      <c r="W896" s="180"/>
      <c r="X896" s="180"/>
      <c r="Y896" s="180"/>
      <c r="Z896" s="180"/>
      <c r="AA896" s="180"/>
      <c r="AB896" s="180"/>
      <c r="AC896" s="180"/>
    </row>
    <row r="897" ht="15.75" customHeight="1">
      <c r="A897" s="201"/>
      <c r="F897" s="202"/>
      <c r="G897" s="160"/>
      <c r="H897" s="160"/>
      <c r="I897" s="160"/>
      <c r="J897" s="160"/>
      <c r="K897" s="203"/>
      <c r="L897" s="180"/>
      <c r="M897" s="180"/>
      <c r="N897" s="204"/>
      <c r="O897" s="204"/>
      <c r="P897" s="180"/>
      <c r="Q897" s="180"/>
      <c r="R897" s="180"/>
      <c r="S897" s="180"/>
      <c r="T897" s="180"/>
      <c r="U897" s="180"/>
      <c r="V897" s="180"/>
      <c r="W897" s="180"/>
      <c r="X897" s="180"/>
      <c r="Y897" s="180"/>
      <c r="Z897" s="180"/>
      <c r="AA897" s="180"/>
      <c r="AB897" s="180"/>
      <c r="AC897" s="180"/>
    </row>
    <row r="898" ht="15.75" customHeight="1">
      <c r="A898" s="201"/>
      <c r="F898" s="202"/>
      <c r="G898" s="160"/>
      <c r="H898" s="160"/>
      <c r="I898" s="160"/>
      <c r="J898" s="160"/>
      <c r="K898" s="203"/>
      <c r="L898" s="180"/>
      <c r="M898" s="180"/>
      <c r="N898" s="204"/>
      <c r="O898" s="204"/>
      <c r="P898" s="180"/>
      <c r="Q898" s="180"/>
      <c r="R898" s="180"/>
      <c r="S898" s="180"/>
      <c r="T898" s="180"/>
      <c r="U898" s="180"/>
      <c r="V898" s="180"/>
      <c r="W898" s="180"/>
      <c r="X898" s="180"/>
      <c r="Y898" s="180"/>
      <c r="Z898" s="180"/>
      <c r="AA898" s="180"/>
      <c r="AB898" s="180"/>
      <c r="AC898" s="180"/>
    </row>
    <row r="899" ht="15.75" customHeight="1">
      <c r="A899" s="201"/>
      <c r="F899" s="202"/>
      <c r="G899" s="160"/>
      <c r="H899" s="160"/>
      <c r="I899" s="160"/>
      <c r="J899" s="160"/>
      <c r="K899" s="203"/>
      <c r="L899" s="180"/>
      <c r="M899" s="180"/>
      <c r="N899" s="204"/>
      <c r="O899" s="204"/>
      <c r="P899" s="180"/>
      <c r="Q899" s="180"/>
      <c r="R899" s="180"/>
      <c r="S899" s="180"/>
      <c r="T899" s="180"/>
      <c r="U899" s="180"/>
      <c r="V899" s="180"/>
      <c r="W899" s="180"/>
      <c r="X899" s="180"/>
      <c r="Y899" s="180"/>
      <c r="Z899" s="180"/>
      <c r="AA899" s="180"/>
      <c r="AB899" s="180"/>
      <c r="AC899" s="180"/>
    </row>
    <row r="900" ht="15.75" customHeight="1">
      <c r="A900" s="201"/>
      <c r="F900" s="202"/>
      <c r="G900" s="160"/>
      <c r="H900" s="160"/>
      <c r="I900" s="160"/>
      <c r="J900" s="160"/>
      <c r="K900" s="203"/>
      <c r="L900" s="180"/>
      <c r="M900" s="180"/>
      <c r="N900" s="204"/>
      <c r="O900" s="204"/>
      <c r="P900" s="180"/>
      <c r="Q900" s="180"/>
      <c r="R900" s="180"/>
      <c r="S900" s="180"/>
      <c r="T900" s="180"/>
      <c r="U900" s="180"/>
      <c r="V900" s="180"/>
      <c r="W900" s="180"/>
      <c r="X900" s="180"/>
      <c r="Y900" s="180"/>
      <c r="Z900" s="180"/>
      <c r="AA900" s="180"/>
      <c r="AB900" s="180"/>
      <c r="AC900" s="180"/>
    </row>
    <row r="901" ht="15.75" customHeight="1">
      <c r="A901" s="201"/>
      <c r="F901" s="202"/>
      <c r="G901" s="160"/>
      <c r="H901" s="160"/>
      <c r="I901" s="160"/>
      <c r="J901" s="160"/>
      <c r="K901" s="203"/>
      <c r="L901" s="180"/>
      <c r="M901" s="180"/>
      <c r="N901" s="204"/>
      <c r="O901" s="204"/>
      <c r="P901" s="180"/>
      <c r="Q901" s="180"/>
      <c r="R901" s="180"/>
      <c r="S901" s="180"/>
      <c r="T901" s="180"/>
      <c r="U901" s="180"/>
      <c r="V901" s="180"/>
      <c r="W901" s="180"/>
      <c r="X901" s="180"/>
      <c r="Y901" s="180"/>
      <c r="Z901" s="180"/>
      <c r="AA901" s="180"/>
      <c r="AB901" s="180"/>
      <c r="AC901" s="180"/>
    </row>
    <row r="902" ht="15.75" customHeight="1">
      <c r="A902" s="201"/>
      <c r="F902" s="202"/>
      <c r="G902" s="160"/>
      <c r="H902" s="160"/>
      <c r="I902" s="160"/>
      <c r="J902" s="160"/>
      <c r="K902" s="203"/>
      <c r="L902" s="180"/>
      <c r="M902" s="180"/>
      <c r="N902" s="204"/>
      <c r="O902" s="204"/>
      <c r="P902" s="180"/>
      <c r="Q902" s="180"/>
      <c r="R902" s="180"/>
      <c r="S902" s="180"/>
      <c r="T902" s="180"/>
      <c r="U902" s="180"/>
      <c r="V902" s="180"/>
      <c r="W902" s="180"/>
      <c r="X902" s="180"/>
      <c r="Y902" s="180"/>
      <c r="Z902" s="180"/>
      <c r="AA902" s="180"/>
      <c r="AB902" s="180"/>
      <c r="AC902" s="180"/>
    </row>
    <row r="903" ht="15.75" customHeight="1">
      <c r="A903" s="201"/>
      <c r="F903" s="202"/>
      <c r="G903" s="160"/>
      <c r="H903" s="160"/>
      <c r="I903" s="160"/>
      <c r="J903" s="160"/>
      <c r="K903" s="203"/>
      <c r="L903" s="180"/>
      <c r="M903" s="180"/>
      <c r="N903" s="204"/>
      <c r="O903" s="204"/>
      <c r="P903" s="180"/>
      <c r="Q903" s="180"/>
      <c r="R903" s="180"/>
      <c r="S903" s="180"/>
      <c r="T903" s="180"/>
      <c r="U903" s="180"/>
      <c r="V903" s="180"/>
      <c r="W903" s="180"/>
      <c r="X903" s="180"/>
      <c r="Y903" s="180"/>
      <c r="Z903" s="180"/>
      <c r="AA903" s="180"/>
      <c r="AB903" s="180"/>
      <c r="AC903" s="180"/>
    </row>
    <row r="904" ht="15.75" customHeight="1">
      <c r="A904" s="201"/>
      <c r="F904" s="202"/>
      <c r="G904" s="160"/>
      <c r="H904" s="160"/>
      <c r="I904" s="160"/>
      <c r="J904" s="160"/>
      <c r="K904" s="203"/>
      <c r="L904" s="180"/>
      <c r="M904" s="180"/>
      <c r="N904" s="204"/>
      <c r="O904" s="204"/>
      <c r="P904" s="180"/>
      <c r="Q904" s="180"/>
      <c r="R904" s="180"/>
      <c r="S904" s="180"/>
      <c r="T904" s="180"/>
      <c r="U904" s="180"/>
      <c r="V904" s="180"/>
      <c r="W904" s="180"/>
      <c r="X904" s="180"/>
      <c r="Y904" s="180"/>
      <c r="Z904" s="180"/>
      <c r="AA904" s="180"/>
      <c r="AB904" s="180"/>
      <c r="AC904" s="180"/>
    </row>
    <row r="905" ht="15.75" customHeight="1">
      <c r="A905" s="201"/>
      <c r="F905" s="202"/>
      <c r="G905" s="160"/>
      <c r="H905" s="160"/>
      <c r="I905" s="160"/>
      <c r="J905" s="160"/>
      <c r="K905" s="203"/>
      <c r="L905" s="180"/>
      <c r="M905" s="180"/>
      <c r="N905" s="204"/>
      <c r="O905" s="204"/>
      <c r="P905" s="180"/>
      <c r="Q905" s="180"/>
      <c r="R905" s="180"/>
      <c r="S905" s="180"/>
      <c r="T905" s="180"/>
      <c r="U905" s="180"/>
      <c r="V905" s="180"/>
      <c r="W905" s="180"/>
      <c r="X905" s="180"/>
      <c r="Y905" s="180"/>
      <c r="Z905" s="180"/>
      <c r="AA905" s="180"/>
      <c r="AB905" s="180"/>
      <c r="AC905" s="180"/>
    </row>
    <row r="906" ht="15.75" customHeight="1">
      <c r="A906" s="201"/>
      <c r="F906" s="202"/>
      <c r="G906" s="160"/>
      <c r="H906" s="160"/>
      <c r="I906" s="160"/>
      <c r="J906" s="160"/>
      <c r="K906" s="203"/>
      <c r="L906" s="180"/>
      <c r="M906" s="180"/>
      <c r="N906" s="204"/>
      <c r="O906" s="204"/>
      <c r="P906" s="180"/>
      <c r="Q906" s="180"/>
      <c r="R906" s="180"/>
      <c r="S906" s="180"/>
      <c r="T906" s="180"/>
      <c r="U906" s="180"/>
      <c r="V906" s="180"/>
      <c r="W906" s="180"/>
      <c r="X906" s="180"/>
      <c r="Y906" s="180"/>
      <c r="Z906" s="180"/>
      <c r="AA906" s="180"/>
      <c r="AB906" s="180"/>
      <c r="AC906" s="180"/>
    </row>
    <row r="907" ht="15.75" customHeight="1">
      <c r="A907" s="201"/>
      <c r="F907" s="202"/>
      <c r="G907" s="160"/>
      <c r="H907" s="160"/>
      <c r="I907" s="160"/>
      <c r="J907" s="160"/>
      <c r="K907" s="203"/>
      <c r="L907" s="180"/>
      <c r="M907" s="180"/>
      <c r="N907" s="204"/>
      <c r="O907" s="204"/>
      <c r="P907" s="180"/>
      <c r="Q907" s="180"/>
      <c r="R907" s="180"/>
      <c r="S907" s="180"/>
      <c r="T907" s="180"/>
      <c r="U907" s="180"/>
      <c r="V907" s="180"/>
      <c r="W907" s="180"/>
      <c r="X907" s="180"/>
      <c r="Y907" s="180"/>
      <c r="Z907" s="180"/>
      <c r="AA907" s="180"/>
      <c r="AB907" s="180"/>
      <c r="AC907" s="180"/>
    </row>
    <row r="908" ht="15.75" customHeight="1">
      <c r="A908" s="201"/>
      <c r="F908" s="202"/>
      <c r="G908" s="160"/>
      <c r="H908" s="160"/>
      <c r="I908" s="160"/>
      <c r="J908" s="160"/>
      <c r="K908" s="203"/>
      <c r="L908" s="180"/>
      <c r="M908" s="180"/>
      <c r="N908" s="204"/>
      <c r="O908" s="204"/>
      <c r="P908" s="180"/>
      <c r="Q908" s="180"/>
      <c r="R908" s="180"/>
      <c r="S908" s="180"/>
      <c r="T908" s="180"/>
      <c r="U908" s="180"/>
      <c r="V908" s="180"/>
      <c r="W908" s="180"/>
      <c r="X908" s="180"/>
      <c r="Y908" s="180"/>
      <c r="Z908" s="180"/>
      <c r="AA908" s="180"/>
      <c r="AB908" s="180"/>
      <c r="AC908" s="180"/>
    </row>
    <row r="909" ht="15.75" customHeight="1">
      <c r="A909" s="201"/>
      <c r="F909" s="202"/>
      <c r="G909" s="160"/>
      <c r="H909" s="160"/>
      <c r="I909" s="160"/>
      <c r="J909" s="160"/>
      <c r="K909" s="203"/>
      <c r="L909" s="180"/>
      <c r="M909" s="180"/>
      <c r="N909" s="204"/>
      <c r="O909" s="204"/>
      <c r="P909" s="180"/>
      <c r="Q909" s="180"/>
      <c r="R909" s="180"/>
      <c r="S909" s="180"/>
      <c r="T909" s="180"/>
      <c r="U909" s="180"/>
      <c r="V909" s="180"/>
      <c r="W909" s="180"/>
      <c r="X909" s="180"/>
      <c r="Y909" s="180"/>
      <c r="Z909" s="180"/>
      <c r="AA909" s="180"/>
      <c r="AB909" s="180"/>
      <c r="AC909" s="180"/>
    </row>
    <row r="910" ht="15.75" customHeight="1">
      <c r="A910" s="201"/>
      <c r="F910" s="202"/>
      <c r="G910" s="160"/>
      <c r="H910" s="160"/>
      <c r="I910" s="160"/>
      <c r="J910" s="160"/>
      <c r="K910" s="203"/>
      <c r="L910" s="180"/>
      <c r="M910" s="180"/>
      <c r="N910" s="204"/>
      <c r="O910" s="204"/>
      <c r="P910" s="180"/>
      <c r="Q910" s="180"/>
      <c r="R910" s="180"/>
      <c r="S910" s="180"/>
      <c r="T910" s="180"/>
      <c r="U910" s="180"/>
      <c r="V910" s="180"/>
      <c r="W910" s="180"/>
      <c r="X910" s="180"/>
      <c r="Y910" s="180"/>
      <c r="Z910" s="180"/>
      <c r="AA910" s="180"/>
      <c r="AB910" s="180"/>
      <c r="AC910" s="180"/>
    </row>
    <row r="911" ht="15.75" customHeight="1">
      <c r="A911" s="201"/>
      <c r="F911" s="202"/>
      <c r="G911" s="160"/>
      <c r="H911" s="160"/>
      <c r="I911" s="160"/>
      <c r="J911" s="160"/>
      <c r="K911" s="203"/>
      <c r="L911" s="180"/>
      <c r="M911" s="180"/>
      <c r="N911" s="204"/>
      <c r="O911" s="204"/>
      <c r="P911" s="180"/>
      <c r="Q911" s="180"/>
      <c r="R911" s="180"/>
      <c r="S911" s="180"/>
      <c r="T911" s="180"/>
      <c r="U911" s="180"/>
      <c r="V911" s="180"/>
      <c r="W911" s="180"/>
      <c r="X911" s="180"/>
      <c r="Y911" s="180"/>
      <c r="Z911" s="180"/>
      <c r="AA911" s="180"/>
      <c r="AB911" s="180"/>
      <c r="AC911" s="180"/>
    </row>
    <row r="912" ht="15.75" customHeight="1">
      <c r="A912" s="201"/>
      <c r="F912" s="202"/>
      <c r="G912" s="160"/>
      <c r="H912" s="160"/>
      <c r="I912" s="160"/>
      <c r="J912" s="160"/>
      <c r="K912" s="203"/>
      <c r="L912" s="180"/>
      <c r="M912" s="180"/>
      <c r="N912" s="204"/>
      <c r="O912" s="204"/>
      <c r="P912" s="180"/>
      <c r="Q912" s="180"/>
      <c r="R912" s="180"/>
      <c r="S912" s="180"/>
      <c r="T912" s="180"/>
      <c r="U912" s="180"/>
      <c r="V912" s="180"/>
      <c r="W912" s="180"/>
      <c r="X912" s="180"/>
      <c r="Y912" s="180"/>
      <c r="Z912" s="180"/>
      <c r="AA912" s="180"/>
      <c r="AB912" s="180"/>
      <c r="AC912" s="180"/>
    </row>
    <row r="913" ht="15.75" customHeight="1">
      <c r="A913" s="201"/>
      <c r="F913" s="202"/>
      <c r="G913" s="160"/>
      <c r="H913" s="160"/>
      <c r="I913" s="160"/>
      <c r="J913" s="160"/>
      <c r="K913" s="203"/>
      <c r="L913" s="180"/>
      <c r="M913" s="180"/>
      <c r="N913" s="204"/>
      <c r="O913" s="204"/>
      <c r="P913" s="180"/>
      <c r="Q913" s="180"/>
      <c r="R913" s="180"/>
      <c r="S913" s="180"/>
      <c r="T913" s="180"/>
      <c r="U913" s="180"/>
      <c r="V913" s="180"/>
      <c r="W913" s="180"/>
      <c r="X913" s="180"/>
      <c r="Y913" s="180"/>
      <c r="Z913" s="180"/>
      <c r="AA913" s="180"/>
      <c r="AB913" s="180"/>
      <c r="AC913" s="180"/>
    </row>
    <row r="914" ht="15.75" customHeight="1">
      <c r="A914" s="201"/>
      <c r="F914" s="202"/>
      <c r="G914" s="160"/>
      <c r="H914" s="160"/>
      <c r="I914" s="160"/>
      <c r="J914" s="160"/>
      <c r="K914" s="203"/>
      <c r="L914" s="180"/>
      <c r="M914" s="180"/>
      <c r="N914" s="204"/>
      <c r="O914" s="204"/>
      <c r="P914" s="180"/>
      <c r="Q914" s="180"/>
      <c r="R914" s="180"/>
      <c r="S914" s="180"/>
      <c r="T914" s="180"/>
      <c r="U914" s="180"/>
      <c r="V914" s="180"/>
      <c r="W914" s="180"/>
      <c r="X914" s="180"/>
      <c r="Y914" s="180"/>
      <c r="Z914" s="180"/>
      <c r="AA914" s="180"/>
      <c r="AB914" s="180"/>
      <c r="AC914" s="180"/>
    </row>
    <row r="915" ht="15.75" customHeight="1">
      <c r="A915" s="201"/>
      <c r="F915" s="202"/>
      <c r="G915" s="160"/>
      <c r="H915" s="160"/>
      <c r="I915" s="160"/>
      <c r="J915" s="160"/>
      <c r="K915" s="203"/>
      <c r="L915" s="180"/>
      <c r="M915" s="180"/>
      <c r="N915" s="204"/>
      <c r="O915" s="204"/>
      <c r="P915" s="180"/>
      <c r="Q915" s="180"/>
      <c r="R915" s="180"/>
      <c r="S915" s="180"/>
      <c r="T915" s="180"/>
      <c r="U915" s="180"/>
      <c r="V915" s="180"/>
      <c r="W915" s="180"/>
      <c r="X915" s="180"/>
      <c r="Y915" s="180"/>
      <c r="Z915" s="180"/>
      <c r="AA915" s="180"/>
      <c r="AB915" s="180"/>
      <c r="AC915" s="180"/>
    </row>
    <row r="916" ht="15.75" customHeight="1">
      <c r="A916" s="201"/>
      <c r="F916" s="202"/>
      <c r="G916" s="160"/>
      <c r="H916" s="160"/>
      <c r="I916" s="160"/>
      <c r="J916" s="160"/>
      <c r="K916" s="203"/>
      <c r="L916" s="180"/>
      <c r="M916" s="180"/>
      <c r="N916" s="204"/>
      <c r="O916" s="204"/>
      <c r="P916" s="180"/>
      <c r="Q916" s="180"/>
      <c r="R916" s="180"/>
      <c r="S916" s="180"/>
      <c r="T916" s="180"/>
      <c r="U916" s="180"/>
      <c r="V916" s="180"/>
      <c r="W916" s="180"/>
      <c r="X916" s="180"/>
      <c r="Y916" s="180"/>
      <c r="Z916" s="180"/>
      <c r="AA916" s="180"/>
      <c r="AB916" s="180"/>
      <c r="AC916" s="180"/>
    </row>
    <row r="917" ht="15.75" customHeight="1">
      <c r="A917" s="201"/>
      <c r="F917" s="202"/>
      <c r="G917" s="160"/>
      <c r="H917" s="160"/>
      <c r="I917" s="160"/>
      <c r="J917" s="160"/>
      <c r="K917" s="203"/>
      <c r="L917" s="180"/>
      <c r="M917" s="180"/>
      <c r="N917" s="204"/>
      <c r="O917" s="204"/>
      <c r="P917" s="180"/>
      <c r="Q917" s="180"/>
      <c r="R917" s="180"/>
      <c r="S917" s="180"/>
      <c r="T917" s="180"/>
      <c r="U917" s="180"/>
      <c r="V917" s="180"/>
      <c r="W917" s="180"/>
      <c r="X917" s="180"/>
      <c r="Y917" s="180"/>
      <c r="Z917" s="180"/>
      <c r="AA917" s="180"/>
      <c r="AB917" s="180"/>
      <c r="AC917" s="180"/>
    </row>
    <row r="918" ht="15.75" customHeight="1">
      <c r="A918" s="201"/>
      <c r="F918" s="202"/>
      <c r="G918" s="160"/>
      <c r="H918" s="160"/>
      <c r="I918" s="160"/>
      <c r="J918" s="160"/>
      <c r="K918" s="203"/>
      <c r="L918" s="180"/>
      <c r="M918" s="180"/>
      <c r="N918" s="204"/>
      <c r="O918" s="204"/>
      <c r="P918" s="180"/>
      <c r="Q918" s="180"/>
      <c r="R918" s="180"/>
      <c r="S918" s="180"/>
      <c r="T918" s="180"/>
      <c r="U918" s="180"/>
      <c r="V918" s="180"/>
      <c r="W918" s="180"/>
      <c r="X918" s="180"/>
      <c r="Y918" s="180"/>
      <c r="Z918" s="180"/>
      <c r="AA918" s="180"/>
      <c r="AB918" s="180"/>
      <c r="AC918" s="180"/>
    </row>
    <row r="919" ht="15.75" customHeight="1">
      <c r="A919" s="201"/>
      <c r="F919" s="202"/>
      <c r="G919" s="160"/>
      <c r="H919" s="160"/>
      <c r="I919" s="160"/>
      <c r="J919" s="160"/>
      <c r="K919" s="203"/>
      <c r="L919" s="180"/>
      <c r="M919" s="180"/>
      <c r="N919" s="204"/>
      <c r="O919" s="204"/>
      <c r="P919" s="180"/>
      <c r="Q919" s="180"/>
      <c r="R919" s="180"/>
      <c r="S919" s="180"/>
      <c r="T919" s="180"/>
      <c r="U919" s="180"/>
      <c r="V919" s="180"/>
      <c r="W919" s="180"/>
      <c r="X919" s="180"/>
      <c r="Y919" s="180"/>
      <c r="Z919" s="180"/>
      <c r="AA919" s="180"/>
      <c r="AB919" s="180"/>
      <c r="AC919" s="180"/>
    </row>
    <row r="920" ht="15.75" customHeight="1">
      <c r="A920" s="201"/>
      <c r="F920" s="202"/>
      <c r="G920" s="160"/>
      <c r="H920" s="160"/>
      <c r="I920" s="160"/>
      <c r="J920" s="160"/>
      <c r="K920" s="203"/>
      <c r="L920" s="180"/>
      <c r="M920" s="180"/>
      <c r="N920" s="204"/>
      <c r="O920" s="204"/>
      <c r="P920" s="180"/>
      <c r="Q920" s="180"/>
      <c r="R920" s="180"/>
      <c r="S920" s="180"/>
      <c r="T920" s="180"/>
      <c r="U920" s="180"/>
      <c r="V920" s="180"/>
      <c r="W920" s="180"/>
      <c r="X920" s="180"/>
      <c r="Y920" s="180"/>
      <c r="Z920" s="180"/>
      <c r="AA920" s="180"/>
      <c r="AB920" s="180"/>
      <c r="AC920" s="180"/>
    </row>
    <row r="921" ht="15.75" customHeight="1">
      <c r="A921" s="201"/>
      <c r="F921" s="202"/>
      <c r="G921" s="160"/>
      <c r="H921" s="160"/>
      <c r="I921" s="160"/>
      <c r="J921" s="160"/>
      <c r="K921" s="203"/>
      <c r="L921" s="180"/>
      <c r="M921" s="180"/>
      <c r="N921" s="204"/>
      <c r="O921" s="204"/>
      <c r="P921" s="180"/>
      <c r="Q921" s="180"/>
      <c r="R921" s="180"/>
      <c r="S921" s="180"/>
      <c r="T921" s="180"/>
      <c r="U921" s="180"/>
      <c r="V921" s="180"/>
      <c r="W921" s="180"/>
      <c r="X921" s="180"/>
      <c r="Y921" s="180"/>
      <c r="Z921" s="180"/>
      <c r="AA921" s="180"/>
      <c r="AB921" s="180"/>
      <c r="AC921" s="180"/>
    </row>
    <row r="922" ht="15.75" customHeight="1">
      <c r="A922" s="201"/>
      <c r="F922" s="202"/>
      <c r="G922" s="160"/>
      <c r="H922" s="160"/>
      <c r="I922" s="160"/>
      <c r="J922" s="160"/>
      <c r="K922" s="203"/>
      <c r="L922" s="180"/>
      <c r="M922" s="180"/>
      <c r="N922" s="204"/>
      <c r="O922" s="204"/>
      <c r="P922" s="180"/>
      <c r="Q922" s="180"/>
      <c r="R922" s="180"/>
      <c r="S922" s="180"/>
      <c r="T922" s="180"/>
      <c r="U922" s="180"/>
      <c r="V922" s="180"/>
      <c r="W922" s="180"/>
      <c r="X922" s="180"/>
      <c r="Y922" s="180"/>
      <c r="Z922" s="180"/>
      <c r="AA922" s="180"/>
      <c r="AB922" s="180"/>
      <c r="AC922" s="180"/>
    </row>
    <row r="923" ht="15.75" customHeight="1">
      <c r="A923" s="201"/>
      <c r="F923" s="202"/>
      <c r="G923" s="160"/>
      <c r="H923" s="160"/>
      <c r="I923" s="160"/>
      <c r="J923" s="160"/>
      <c r="K923" s="203"/>
      <c r="L923" s="180"/>
      <c r="M923" s="180"/>
      <c r="N923" s="204"/>
      <c r="O923" s="204"/>
      <c r="P923" s="180"/>
      <c r="Q923" s="180"/>
      <c r="R923" s="180"/>
      <c r="S923" s="180"/>
      <c r="T923" s="180"/>
      <c r="U923" s="180"/>
      <c r="V923" s="180"/>
      <c r="W923" s="180"/>
      <c r="X923" s="180"/>
      <c r="Y923" s="180"/>
      <c r="Z923" s="180"/>
      <c r="AA923" s="180"/>
      <c r="AB923" s="180"/>
      <c r="AC923" s="180"/>
    </row>
    <row r="924" ht="15.75" customHeight="1">
      <c r="A924" s="201"/>
      <c r="F924" s="202"/>
      <c r="G924" s="160"/>
      <c r="H924" s="160"/>
      <c r="I924" s="160"/>
      <c r="J924" s="160"/>
      <c r="K924" s="203"/>
      <c r="L924" s="180"/>
      <c r="M924" s="180"/>
      <c r="N924" s="204"/>
      <c r="O924" s="204"/>
      <c r="P924" s="180"/>
      <c r="Q924" s="180"/>
      <c r="R924" s="180"/>
      <c r="S924" s="180"/>
      <c r="T924" s="180"/>
      <c r="U924" s="180"/>
      <c r="V924" s="180"/>
      <c r="W924" s="180"/>
      <c r="X924" s="180"/>
      <c r="Y924" s="180"/>
      <c r="Z924" s="180"/>
      <c r="AA924" s="180"/>
      <c r="AB924" s="180"/>
      <c r="AC924" s="180"/>
    </row>
    <row r="925" ht="15.75" customHeight="1">
      <c r="A925" s="201"/>
      <c r="F925" s="202"/>
      <c r="G925" s="160"/>
      <c r="H925" s="160"/>
      <c r="I925" s="160"/>
      <c r="J925" s="160"/>
      <c r="K925" s="203"/>
      <c r="L925" s="180"/>
      <c r="M925" s="180"/>
      <c r="N925" s="204"/>
      <c r="O925" s="204"/>
      <c r="P925" s="180"/>
      <c r="Q925" s="180"/>
      <c r="R925" s="180"/>
      <c r="S925" s="180"/>
      <c r="T925" s="180"/>
      <c r="U925" s="180"/>
      <c r="V925" s="180"/>
      <c r="W925" s="180"/>
      <c r="X925" s="180"/>
      <c r="Y925" s="180"/>
      <c r="Z925" s="180"/>
      <c r="AA925" s="180"/>
      <c r="AB925" s="180"/>
      <c r="AC925" s="180"/>
    </row>
    <row r="926" ht="15.75" customHeight="1">
      <c r="A926" s="201"/>
      <c r="F926" s="202"/>
      <c r="G926" s="160"/>
      <c r="H926" s="160"/>
      <c r="I926" s="160"/>
      <c r="J926" s="160"/>
      <c r="K926" s="203"/>
      <c r="L926" s="180"/>
      <c r="M926" s="180"/>
      <c r="N926" s="204"/>
      <c r="O926" s="204"/>
      <c r="P926" s="180"/>
      <c r="Q926" s="180"/>
      <c r="R926" s="180"/>
      <c r="S926" s="180"/>
      <c r="T926" s="180"/>
      <c r="U926" s="180"/>
      <c r="V926" s="180"/>
      <c r="W926" s="180"/>
      <c r="X926" s="180"/>
      <c r="Y926" s="180"/>
      <c r="Z926" s="180"/>
      <c r="AA926" s="180"/>
      <c r="AB926" s="180"/>
      <c r="AC926" s="180"/>
    </row>
    <row r="927" ht="15.75" customHeight="1">
      <c r="A927" s="201"/>
      <c r="F927" s="202"/>
      <c r="G927" s="160"/>
      <c r="H927" s="160"/>
      <c r="I927" s="160"/>
      <c r="J927" s="160"/>
      <c r="K927" s="203"/>
      <c r="L927" s="180"/>
      <c r="M927" s="180"/>
      <c r="N927" s="204"/>
      <c r="O927" s="204"/>
      <c r="P927" s="180"/>
      <c r="Q927" s="180"/>
      <c r="R927" s="180"/>
      <c r="S927" s="180"/>
      <c r="T927" s="180"/>
      <c r="U927" s="180"/>
      <c r="V927" s="180"/>
      <c r="W927" s="180"/>
      <c r="X927" s="180"/>
      <c r="Y927" s="180"/>
      <c r="Z927" s="180"/>
      <c r="AA927" s="180"/>
      <c r="AB927" s="180"/>
      <c r="AC927" s="180"/>
    </row>
    <row r="928" ht="15.75" customHeight="1">
      <c r="A928" s="201"/>
      <c r="F928" s="202"/>
      <c r="G928" s="160"/>
      <c r="H928" s="160"/>
      <c r="I928" s="160"/>
      <c r="J928" s="160"/>
      <c r="K928" s="203"/>
      <c r="L928" s="180"/>
      <c r="M928" s="180"/>
      <c r="N928" s="204"/>
      <c r="O928" s="204"/>
      <c r="P928" s="180"/>
      <c r="Q928" s="180"/>
      <c r="R928" s="180"/>
      <c r="S928" s="180"/>
      <c r="T928" s="180"/>
      <c r="U928" s="180"/>
      <c r="V928" s="180"/>
      <c r="W928" s="180"/>
      <c r="X928" s="180"/>
      <c r="Y928" s="180"/>
      <c r="Z928" s="180"/>
      <c r="AA928" s="180"/>
      <c r="AB928" s="180"/>
      <c r="AC928" s="180"/>
    </row>
    <row r="929" ht="15.75" customHeight="1">
      <c r="A929" s="201"/>
      <c r="F929" s="202"/>
      <c r="G929" s="160"/>
      <c r="H929" s="160"/>
      <c r="I929" s="160"/>
      <c r="J929" s="160"/>
      <c r="K929" s="203"/>
      <c r="L929" s="180"/>
      <c r="M929" s="180"/>
      <c r="N929" s="204"/>
      <c r="O929" s="204"/>
      <c r="P929" s="180"/>
      <c r="Q929" s="180"/>
      <c r="R929" s="180"/>
      <c r="S929" s="180"/>
      <c r="T929" s="180"/>
      <c r="U929" s="180"/>
      <c r="V929" s="180"/>
      <c r="W929" s="180"/>
      <c r="X929" s="180"/>
      <c r="Y929" s="180"/>
      <c r="Z929" s="180"/>
      <c r="AA929" s="180"/>
      <c r="AB929" s="180"/>
      <c r="AC929" s="180"/>
    </row>
    <row r="930" ht="15.75" customHeight="1">
      <c r="A930" s="201"/>
      <c r="F930" s="202"/>
      <c r="G930" s="160"/>
      <c r="H930" s="160"/>
      <c r="I930" s="160"/>
      <c r="J930" s="160"/>
      <c r="K930" s="203"/>
      <c r="L930" s="180"/>
      <c r="M930" s="180"/>
      <c r="N930" s="204"/>
      <c r="O930" s="204"/>
      <c r="P930" s="180"/>
      <c r="Q930" s="180"/>
      <c r="R930" s="180"/>
      <c r="S930" s="180"/>
      <c r="T930" s="180"/>
      <c r="U930" s="180"/>
      <c r="V930" s="180"/>
      <c r="W930" s="180"/>
      <c r="X930" s="180"/>
      <c r="Y930" s="180"/>
      <c r="Z930" s="180"/>
      <c r="AA930" s="180"/>
      <c r="AB930" s="180"/>
      <c r="AC930" s="180"/>
    </row>
    <row r="931" ht="15.75" customHeight="1">
      <c r="A931" s="201"/>
      <c r="F931" s="202"/>
      <c r="G931" s="160"/>
      <c r="H931" s="160"/>
      <c r="I931" s="160"/>
      <c r="J931" s="160"/>
      <c r="K931" s="203"/>
      <c r="L931" s="180"/>
      <c r="M931" s="180"/>
      <c r="N931" s="204"/>
      <c r="O931" s="204"/>
      <c r="P931" s="180"/>
      <c r="Q931" s="180"/>
      <c r="R931" s="180"/>
      <c r="S931" s="180"/>
      <c r="T931" s="180"/>
      <c r="U931" s="180"/>
      <c r="V931" s="180"/>
      <c r="W931" s="180"/>
      <c r="X931" s="180"/>
      <c r="Y931" s="180"/>
      <c r="Z931" s="180"/>
      <c r="AA931" s="180"/>
      <c r="AB931" s="180"/>
      <c r="AC931" s="180"/>
    </row>
    <row r="932" ht="15.75" customHeight="1">
      <c r="A932" s="201"/>
      <c r="F932" s="202"/>
      <c r="G932" s="160"/>
      <c r="H932" s="160"/>
      <c r="I932" s="160"/>
      <c r="J932" s="160"/>
      <c r="K932" s="203"/>
      <c r="L932" s="180"/>
      <c r="M932" s="180"/>
      <c r="N932" s="204"/>
      <c r="O932" s="204"/>
      <c r="P932" s="180"/>
      <c r="Q932" s="180"/>
      <c r="R932" s="180"/>
      <c r="S932" s="180"/>
      <c r="T932" s="180"/>
      <c r="U932" s="180"/>
      <c r="V932" s="180"/>
      <c r="W932" s="180"/>
      <c r="X932" s="180"/>
      <c r="Y932" s="180"/>
      <c r="Z932" s="180"/>
      <c r="AA932" s="180"/>
      <c r="AB932" s="180"/>
      <c r="AC932" s="180"/>
    </row>
    <row r="933" ht="15.75" customHeight="1">
      <c r="A933" s="201"/>
      <c r="F933" s="202"/>
      <c r="G933" s="160"/>
      <c r="H933" s="160"/>
      <c r="I933" s="160"/>
      <c r="J933" s="160"/>
      <c r="K933" s="203"/>
      <c r="L933" s="180"/>
      <c r="M933" s="180"/>
      <c r="N933" s="204"/>
      <c r="O933" s="204"/>
      <c r="P933" s="180"/>
      <c r="Q933" s="180"/>
      <c r="R933" s="180"/>
      <c r="S933" s="180"/>
      <c r="T933" s="180"/>
      <c r="U933" s="180"/>
      <c r="V933" s="180"/>
      <c r="W933" s="180"/>
      <c r="X933" s="180"/>
      <c r="Y933" s="180"/>
      <c r="Z933" s="180"/>
      <c r="AA933" s="180"/>
      <c r="AB933" s="180"/>
      <c r="AC933" s="180"/>
    </row>
    <row r="934" ht="15.75" customHeight="1">
      <c r="A934" s="201"/>
      <c r="F934" s="202"/>
      <c r="G934" s="160"/>
      <c r="H934" s="160"/>
      <c r="I934" s="160"/>
      <c r="J934" s="160"/>
      <c r="K934" s="203"/>
      <c r="L934" s="180"/>
      <c r="M934" s="180"/>
      <c r="N934" s="204"/>
      <c r="O934" s="204"/>
      <c r="P934" s="180"/>
      <c r="Q934" s="180"/>
      <c r="R934" s="180"/>
      <c r="S934" s="180"/>
      <c r="T934" s="180"/>
      <c r="U934" s="180"/>
      <c r="V934" s="180"/>
      <c r="W934" s="180"/>
      <c r="X934" s="180"/>
      <c r="Y934" s="180"/>
      <c r="Z934" s="180"/>
      <c r="AA934" s="180"/>
      <c r="AB934" s="180"/>
      <c r="AC934" s="180"/>
    </row>
    <row r="935" ht="15.75" customHeight="1">
      <c r="A935" s="201"/>
      <c r="F935" s="202"/>
      <c r="G935" s="160"/>
      <c r="H935" s="160"/>
      <c r="I935" s="160"/>
      <c r="J935" s="160"/>
      <c r="K935" s="203"/>
      <c r="L935" s="180"/>
      <c r="M935" s="180"/>
      <c r="N935" s="204"/>
      <c r="O935" s="204"/>
      <c r="P935" s="180"/>
      <c r="Q935" s="180"/>
      <c r="R935" s="180"/>
      <c r="S935" s="180"/>
      <c r="T935" s="180"/>
      <c r="U935" s="180"/>
      <c r="V935" s="180"/>
      <c r="W935" s="180"/>
      <c r="X935" s="180"/>
      <c r="Y935" s="180"/>
      <c r="Z935" s="180"/>
      <c r="AA935" s="180"/>
      <c r="AB935" s="180"/>
      <c r="AC935" s="180"/>
    </row>
    <row r="936" ht="15.75" customHeight="1">
      <c r="A936" s="201"/>
      <c r="F936" s="202"/>
      <c r="G936" s="160"/>
      <c r="H936" s="160"/>
      <c r="I936" s="160"/>
      <c r="J936" s="160"/>
      <c r="K936" s="203"/>
      <c r="L936" s="180"/>
      <c r="M936" s="180"/>
      <c r="N936" s="204"/>
      <c r="O936" s="204"/>
      <c r="P936" s="180"/>
      <c r="Q936" s="180"/>
      <c r="R936" s="180"/>
      <c r="S936" s="180"/>
      <c r="T936" s="180"/>
      <c r="U936" s="180"/>
      <c r="V936" s="180"/>
      <c r="W936" s="180"/>
      <c r="X936" s="180"/>
      <c r="Y936" s="180"/>
      <c r="Z936" s="180"/>
      <c r="AA936" s="180"/>
      <c r="AB936" s="180"/>
      <c r="AC936" s="180"/>
    </row>
    <row r="937" ht="15.75" customHeight="1">
      <c r="A937" s="201"/>
      <c r="F937" s="202"/>
      <c r="G937" s="160"/>
      <c r="H937" s="160"/>
      <c r="I937" s="160"/>
      <c r="J937" s="160"/>
      <c r="K937" s="203"/>
      <c r="L937" s="180"/>
      <c r="M937" s="180"/>
      <c r="N937" s="204"/>
      <c r="O937" s="204"/>
      <c r="P937" s="180"/>
      <c r="Q937" s="180"/>
      <c r="R937" s="180"/>
      <c r="S937" s="180"/>
      <c r="T937" s="180"/>
      <c r="U937" s="180"/>
      <c r="V937" s="180"/>
      <c r="W937" s="180"/>
      <c r="X937" s="180"/>
      <c r="Y937" s="180"/>
      <c r="Z937" s="180"/>
      <c r="AA937" s="180"/>
      <c r="AB937" s="180"/>
      <c r="AC937" s="180"/>
    </row>
    <row r="938" ht="15.75" customHeight="1">
      <c r="A938" s="201"/>
      <c r="F938" s="202"/>
      <c r="G938" s="160"/>
      <c r="H938" s="160"/>
      <c r="I938" s="160"/>
      <c r="J938" s="160"/>
      <c r="K938" s="203"/>
      <c r="L938" s="180"/>
      <c r="M938" s="180"/>
      <c r="N938" s="204"/>
      <c r="O938" s="204"/>
      <c r="P938" s="180"/>
      <c r="Q938" s="180"/>
      <c r="R938" s="180"/>
      <c r="S938" s="180"/>
      <c r="T938" s="180"/>
      <c r="U938" s="180"/>
      <c r="V938" s="180"/>
      <c r="W938" s="180"/>
      <c r="X938" s="180"/>
      <c r="Y938" s="180"/>
      <c r="Z938" s="180"/>
      <c r="AA938" s="180"/>
      <c r="AB938" s="180"/>
      <c r="AC938" s="180"/>
    </row>
    <row r="939" ht="15.75" customHeight="1">
      <c r="A939" s="201"/>
      <c r="F939" s="202"/>
      <c r="G939" s="160"/>
      <c r="H939" s="160"/>
      <c r="I939" s="160"/>
      <c r="J939" s="160"/>
      <c r="K939" s="203"/>
      <c r="L939" s="180"/>
      <c r="M939" s="180"/>
      <c r="N939" s="204"/>
      <c r="O939" s="204"/>
      <c r="P939" s="180"/>
      <c r="Q939" s="180"/>
      <c r="R939" s="180"/>
      <c r="S939" s="180"/>
      <c r="T939" s="180"/>
      <c r="U939" s="180"/>
      <c r="V939" s="180"/>
      <c r="W939" s="180"/>
      <c r="X939" s="180"/>
      <c r="Y939" s="180"/>
      <c r="Z939" s="180"/>
      <c r="AA939" s="180"/>
      <c r="AB939" s="180"/>
      <c r="AC939" s="180"/>
    </row>
    <row r="940" ht="15.75" customHeight="1">
      <c r="A940" s="201"/>
      <c r="F940" s="202"/>
      <c r="G940" s="160"/>
      <c r="H940" s="160"/>
      <c r="I940" s="160"/>
      <c r="J940" s="160"/>
      <c r="K940" s="203"/>
      <c r="L940" s="180"/>
      <c r="M940" s="180"/>
      <c r="N940" s="204"/>
      <c r="O940" s="204"/>
      <c r="P940" s="180"/>
      <c r="Q940" s="180"/>
      <c r="R940" s="180"/>
      <c r="S940" s="180"/>
      <c r="T940" s="180"/>
      <c r="U940" s="180"/>
      <c r="V940" s="180"/>
      <c r="W940" s="180"/>
      <c r="X940" s="180"/>
      <c r="Y940" s="180"/>
      <c r="Z940" s="180"/>
      <c r="AA940" s="180"/>
      <c r="AB940" s="180"/>
      <c r="AC940" s="180"/>
    </row>
    <row r="941" ht="15.75" customHeight="1">
      <c r="A941" s="201"/>
      <c r="F941" s="202"/>
      <c r="G941" s="160"/>
      <c r="H941" s="160"/>
      <c r="I941" s="160"/>
      <c r="J941" s="160"/>
      <c r="K941" s="203"/>
      <c r="L941" s="180"/>
      <c r="M941" s="180"/>
      <c r="N941" s="204"/>
      <c r="O941" s="204"/>
      <c r="P941" s="180"/>
      <c r="Q941" s="180"/>
      <c r="R941" s="180"/>
      <c r="S941" s="180"/>
      <c r="T941" s="180"/>
      <c r="U941" s="180"/>
      <c r="V941" s="180"/>
      <c r="W941" s="180"/>
      <c r="X941" s="180"/>
      <c r="Y941" s="180"/>
      <c r="Z941" s="180"/>
      <c r="AA941" s="180"/>
      <c r="AB941" s="180"/>
      <c r="AC941" s="180"/>
    </row>
    <row r="942" ht="15.75" customHeight="1">
      <c r="A942" s="201"/>
      <c r="F942" s="202"/>
      <c r="G942" s="160"/>
      <c r="H942" s="160"/>
      <c r="I942" s="160"/>
      <c r="J942" s="160"/>
      <c r="K942" s="203"/>
      <c r="L942" s="180"/>
      <c r="M942" s="180"/>
      <c r="N942" s="204"/>
      <c r="O942" s="204"/>
      <c r="P942" s="180"/>
      <c r="Q942" s="180"/>
      <c r="R942" s="180"/>
      <c r="S942" s="180"/>
      <c r="T942" s="180"/>
      <c r="U942" s="180"/>
      <c r="V942" s="180"/>
      <c r="W942" s="180"/>
      <c r="X942" s="180"/>
      <c r="Y942" s="180"/>
      <c r="Z942" s="180"/>
      <c r="AA942" s="180"/>
      <c r="AB942" s="180"/>
      <c r="AC942" s="180"/>
    </row>
    <row r="943" ht="15.75" customHeight="1">
      <c r="A943" s="201"/>
      <c r="F943" s="202"/>
      <c r="G943" s="160"/>
      <c r="H943" s="160"/>
      <c r="I943" s="160"/>
      <c r="J943" s="160"/>
      <c r="K943" s="203"/>
      <c r="L943" s="180"/>
      <c r="M943" s="180"/>
      <c r="N943" s="204"/>
      <c r="O943" s="204"/>
      <c r="P943" s="180"/>
      <c r="Q943" s="180"/>
      <c r="R943" s="180"/>
      <c r="S943" s="180"/>
      <c r="T943" s="180"/>
      <c r="U943" s="180"/>
      <c r="V943" s="180"/>
      <c r="W943" s="180"/>
      <c r="X943" s="180"/>
      <c r="Y943" s="180"/>
      <c r="Z943" s="180"/>
      <c r="AA943" s="180"/>
      <c r="AB943" s="180"/>
      <c r="AC943" s="180"/>
    </row>
    <row r="944" ht="15.75" customHeight="1">
      <c r="A944" s="201"/>
      <c r="F944" s="202"/>
      <c r="G944" s="160"/>
      <c r="H944" s="160"/>
      <c r="I944" s="160"/>
      <c r="J944" s="160"/>
      <c r="K944" s="203"/>
      <c r="L944" s="180"/>
      <c r="M944" s="180"/>
      <c r="N944" s="204"/>
      <c r="O944" s="204"/>
      <c r="P944" s="180"/>
      <c r="Q944" s="180"/>
      <c r="R944" s="180"/>
      <c r="S944" s="180"/>
      <c r="T944" s="180"/>
      <c r="U944" s="180"/>
      <c r="V944" s="180"/>
      <c r="W944" s="180"/>
      <c r="X944" s="180"/>
      <c r="Y944" s="180"/>
      <c r="Z944" s="180"/>
      <c r="AA944" s="180"/>
      <c r="AB944" s="180"/>
      <c r="AC944" s="180"/>
    </row>
    <row r="945" ht="15.75" customHeight="1">
      <c r="A945" s="201"/>
      <c r="F945" s="202"/>
      <c r="G945" s="160"/>
      <c r="H945" s="160"/>
      <c r="I945" s="160"/>
      <c r="J945" s="160"/>
      <c r="K945" s="203"/>
      <c r="L945" s="180"/>
      <c r="M945" s="180"/>
      <c r="N945" s="204"/>
      <c r="O945" s="204"/>
      <c r="P945" s="180"/>
      <c r="Q945" s="180"/>
      <c r="R945" s="180"/>
      <c r="S945" s="180"/>
      <c r="T945" s="180"/>
      <c r="U945" s="180"/>
      <c r="V945" s="180"/>
      <c r="W945" s="180"/>
      <c r="X945" s="180"/>
      <c r="Y945" s="180"/>
      <c r="Z945" s="180"/>
      <c r="AA945" s="180"/>
      <c r="AB945" s="180"/>
      <c r="AC945" s="180"/>
    </row>
    <row r="946" ht="15.75" customHeight="1">
      <c r="A946" s="201"/>
      <c r="F946" s="202"/>
      <c r="G946" s="160"/>
      <c r="H946" s="160"/>
      <c r="I946" s="160"/>
      <c r="J946" s="160"/>
      <c r="K946" s="203"/>
      <c r="L946" s="180"/>
      <c r="M946" s="180"/>
      <c r="N946" s="204"/>
      <c r="O946" s="204"/>
      <c r="P946" s="180"/>
      <c r="Q946" s="180"/>
      <c r="R946" s="180"/>
      <c r="S946" s="180"/>
      <c r="T946" s="180"/>
      <c r="U946" s="180"/>
      <c r="V946" s="180"/>
      <c r="W946" s="180"/>
      <c r="X946" s="180"/>
      <c r="Y946" s="180"/>
      <c r="Z946" s="180"/>
      <c r="AA946" s="180"/>
      <c r="AB946" s="180"/>
      <c r="AC946" s="180"/>
    </row>
    <row r="947" ht="15.75" customHeight="1">
      <c r="A947" s="201"/>
      <c r="F947" s="202"/>
      <c r="G947" s="160"/>
      <c r="H947" s="160"/>
      <c r="I947" s="160"/>
      <c r="J947" s="160"/>
      <c r="K947" s="203"/>
      <c r="L947" s="180"/>
      <c r="M947" s="180"/>
      <c r="N947" s="204"/>
      <c r="O947" s="204"/>
      <c r="P947" s="180"/>
      <c r="Q947" s="180"/>
      <c r="R947" s="180"/>
      <c r="S947" s="180"/>
      <c r="T947" s="180"/>
      <c r="U947" s="180"/>
      <c r="V947" s="180"/>
      <c r="W947" s="180"/>
      <c r="X947" s="180"/>
      <c r="Y947" s="180"/>
      <c r="Z947" s="180"/>
      <c r="AA947" s="180"/>
      <c r="AB947" s="180"/>
      <c r="AC947" s="180"/>
    </row>
    <row r="948" ht="15.75" customHeight="1">
      <c r="A948" s="201"/>
      <c r="F948" s="202"/>
      <c r="G948" s="160"/>
      <c r="H948" s="160"/>
      <c r="I948" s="160"/>
      <c r="J948" s="160"/>
      <c r="K948" s="203"/>
      <c r="L948" s="180"/>
      <c r="M948" s="180"/>
      <c r="N948" s="204"/>
      <c r="O948" s="204"/>
      <c r="P948" s="180"/>
      <c r="Q948" s="180"/>
      <c r="R948" s="180"/>
      <c r="S948" s="180"/>
      <c r="T948" s="180"/>
      <c r="U948" s="180"/>
      <c r="V948" s="180"/>
      <c r="W948" s="180"/>
      <c r="X948" s="180"/>
      <c r="Y948" s="180"/>
      <c r="Z948" s="180"/>
      <c r="AA948" s="180"/>
      <c r="AB948" s="180"/>
      <c r="AC948" s="180"/>
    </row>
    <row r="949" ht="15.75" customHeight="1">
      <c r="A949" s="201"/>
      <c r="F949" s="202"/>
      <c r="G949" s="160"/>
      <c r="H949" s="160"/>
      <c r="I949" s="160"/>
      <c r="J949" s="160"/>
      <c r="K949" s="203"/>
      <c r="L949" s="180"/>
      <c r="M949" s="180"/>
      <c r="N949" s="204"/>
      <c r="O949" s="204"/>
      <c r="P949" s="180"/>
      <c r="Q949" s="180"/>
      <c r="R949" s="180"/>
      <c r="S949" s="180"/>
      <c r="T949" s="180"/>
      <c r="U949" s="180"/>
      <c r="V949" s="180"/>
      <c r="W949" s="180"/>
      <c r="X949" s="180"/>
      <c r="Y949" s="180"/>
      <c r="Z949" s="180"/>
      <c r="AA949" s="180"/>
      <c r="AB949" s="180"/>
      <c r="AC949" s="180"/>
    </row>
    <row r="950" ht="15.75" customHeight="1">
      <c r="A950" s="201"/>
      <c r="F950" s="202"/>
      <c r="G950" s="160"/>
      <c r="H950" s="160"/>
      <c r="I950" s="160"/>
      <c r="J950" s="160"/>
      <c r="K950" s="203"/>
      <c r="L950" s="180"/>
      <c r="M950" s="180"/>
      <c r="N950" s="204"/>
      <c r="O950" s="204"/>
      <c r="P950" s="180"/>
      <c r="Q950" s="180"/>
      <c r="R950" s="180"/>
      <c r="S950" s="180"/>
      <c r="T950" s="180"/>
      <c r="U950" s="180"/>
      <c r="V950" s="180"/>
      <c r="W950" s="180"/>
      <c r="X950" s="180"/>
      <c r="Y950" s="180"/>
      <c r="Z950" s="180"/>
      <c r="AA950" s="180"/>
      <c r="AB950" s="180"/>
      <c r="AC950" s="180"/>
    </row>
    <row r="951" ht="15.75" customHeight="1">
      <c r="A951" s="201"/>
      <c r="F951" s="202"/>
      <c r="G951" s="160"/>
      <c r="H951" s="160"/>
      <c r="I951" s="160"/>
      <c r="J951" s="160"/>
      <c r="K951" s="203"/>
      <c r="L951" s="180"/>
      <c r="M951" s="180"/>
      <c r="N951" s="204"/>
      <c r="O951" s="204"/>
      <c r="P951" s="180"/>
      <c r="Q951" s="180"/>
      <c r="R951" s="180"/>
      <c r="S951" s="180"/>
      <c r="T951" s="180"/>
      <c r="U951" s="180"/>
      <c r="V951" s="180"/>
      <c r="W951" s="180"/>
      <c r="X951" s="180"/>
      <c r="Y951" s="180"/>
      <c r="Z951" s="180"/>
      <c r="AA951" s="180"/>
      <c r="AB951" s="180"/>
      <c r="AC951" s="180"/>
    </row>
    <row r="952" ht="15.75" customHeight="1">
      <c r="A952" s="201"/>
      <c r="F952" s="202"/>
      <c r="G952" s="160"/>
      <c r="H952" s="160"/>
      <c r="I952" s="160"/>
      <c r="J952" s="160"/>
      <c r="K952" s="203"/>
      <c r="L952" s="180"/>
      <c r="M952" s="180"/>
      <c r="N952" s="204"/>
      <c r="O952" s="204"/>
      <c r="P952" s="180"/>
      <c r="Q952" s="180"/>
      <c r="R952" s="180"/>
      <c r="S952" s="180"/>
      <c r="T952" s="180"/>
      <c r="U952" s="180"/>
      <c r="V952" s="180"/>
      <c r="W952" s="180"/>
      <c r="X952" s="180"/>
      <c r="Y952" s="180"/>
      <c r="Z952" s="180"/>
      <c r="AA952" s="180"/>
      <c r="AB952" s="180"/>
      <c r="AC952" s="180"/>
    </row>
    <row r="953" ht="15.75" customHeight="1">
      <c r="A953" s="201"/>
      <c r="F953" s="202"/>
      <c r="G953" s="160"/>
      <c r="H953" s="160"/>
      <c r="I953" s="160"/>
      <c r="J953" s="160"/>
      <c r="K953" s="203"/>
      <c r="L953" s="180"/>
      <c r="M953" s="180"/>
      <c r="N953" s="204"/>
      <c r="O953" s="204"/>
      <c r="P953" s="180"/>
      <c r="Q953" s="180"/>
      <c r="R953" s="180"/>
      <c r="S953" s="180"/>
      <c r="T953" s="180"/>
      <c r="U953" s="180"/>
      <c r="V953" s="180"/>
      <c r="W953" s="180"/>
      <c r="X953" s="180"/>
      <c r="Y953" s="180"/>
      <c r="Z953" s="180"/>
      <c r="AA953" s="180"/>
      <c r="AB953" s="180"/>
      <c r="AC953" s="180"/>
    </row>
    <row r="954" ht="15.75" customHeight="1">
      <c r="A954" s="201"/>
      <c r="F954" s="202"/>
      <c r="G954" s="160"/>
      <c r="H954" s="160"/>
      <c r="I954" s="160"/>
      <c r="J954" s="160"/>
      <c r="K954" s="203"/>
      <c r="L954" s="180"/>
      <c r="M954" s="180"/>
      <c r="N954" s="204"/>
      <c r="O954" s="204"/>
      <c r="P954" s="180"/>
      <c r="Q954" s="180"/>
      <c r="R954" s="180"/>
      <c r="S954" s="180"/>
      <c r="T954" s="180"/>
      <c r="U954" s="180"/>
      <c r="V954" s="180"/>
      <c r="W954" s="180"/>
      <c r="X954" s="180"/>
      <c r="Y954" s="180"/>
      <c r="Z954" s="180"/>
      <c r="AA954" s="180"/>
      <c r="AB954" s="180"/>
      <c r="AC954" s="180"/>
    </row>
    <row r="955" ht="15.75" customHeight="1">
      <c r="A955" s="201"/>
      <c r="F955" s="202"/>
      <c r="G955" s="160"/>
      <c r="H955" s="160"/>
      <c r="I955" s="160"/>
      <c r="J955" s="160"/>
      <c r="K955" s="203"/>
      <c r="L955" s="180"/>
      <c r="M955" s="180"/>
      <c r="N955" s="204"/>
      <c r="O955" s="204"/>
      <c r="P955" s="180"/>
      <c r="Q955" s="180"/>
      <c r="R955" s="180"/>
      <c r="S955" s="180"/>
      <c r="T955" s="180"/>
      <c r="U955" s="180"/>
      <c r="V955" s="180"/>
      <c r="W955" s="180"/>
      <c r="X955" s="180"/>
      <c r="Y955" s="180"/>
      <c r="Z955" s="180"/>
      <c r="AA955" s="180"/>
      <c r="AB955" s="180"/>
      <c r="AC955" s="180"/>
    </row>
    <row r="956" ht="15.75" customHeight="1">
      <c r="A956" s="201"/>
      <c r="F956" s="202"/>
      <c r="G956" s="160"/>
      <c r="H956" s="160"/>
      <c r="I956" s="160"/>
      <c r="J956" s="160"/>
      <c r="K956" s="203"/>
      <c r="L956" s="180"/>
      <c r="M956" s="180"/>
      <c r="N956" s="204"/>
      <c r="O956" s="204"/>
      <c r="P956" s="180"/>
      <c r="Q956" s="180"/>
      <c r="R956" s="180"/>
      <c r="S956" s="180"/>
      <c r="T956" s="180"/>
      <c r="U956" s="180"/>
      <c r="V956" s="180"/>
      <c r="W956" s="180"/>
      <c r="X956" s="180"/>
      <c r="Y956" s="180"/>
      <c r="Z956" s="180"/>
      <c r="AA956" s="180"/>
      <c r="AB956" s="180"/>
      <c r="AC956" s="180"/>
    </row>
    <row r="957" ht="15.75" customHeight="1">
      <c r="A957" s="201"/>
      <c r="F957" s="202"/>
      <c r="G957" s="160"/>
      <c r="H957" s="160"/>
      <c r="I957" s="160"/>
      <c r="J957" s="160"/>
      <c r="K957" s="203"/>
      <c r="L957" s="180"/>
      <c r="M957" s="180"/>
      <c r="N957" s="204"/>
      <c r="O957" s="204"/>
      <c r="P957" s="180"/>
      <c r="Q957" s="180"/>
      <c r="R957" s="180"/>
      <c r="S957" s="180"/>
      <c r="T957" s="180"/>
      <c r="U957" s="180"/>
      <c r="V957" s="180"/>
      <c r="W957" s="180"/>
      <c r="X957" s="180"/>
      <c r="Y957" s="180"/>
      <c r="Z957" s="180"/>
      <c r="AA957" s="180"/>
      <c r="AB957" s="180"/>
      <c r="AC957" s="180"/>
    </row>
    <row r="958" ht="15.75" customHeight="1">
      <c r="A958" s="201"/>
      <c r="F958" s="202"/>
      <c r="G958" s="160"/>
      <c r="H958" s="160"/>
      <c r="I958" s="160"/>
      <c r="J958" s="160"/>
      <c r="K958" s="203"/>
      <c r="L958" s="180"/>
      <c r="M958" s="180"/>
      <c r="N958" s="204"/>
      <c r="O958" s="204"/>
      <c r="P958" s="180"/>
      <c r="Q958" s="180"/>
      <c r="R958" s="180"/>
      <c r="S958" s="180"/>
      <c r="T958" s="180"/>
      <c r="U958" s="180"/>
      <c r="V958" s="180"/>
      <c r="W958" s="180"/>
      <c r="X958" s="180"/>
      <c r="Y958" s="180"/>
      <c r="Z958" s="180"/>
      <c r="AA958" s="180"/>
      <c r="AB958" s="180"/>
      <c r="AC958" s="180"/>
    </row>
    <row r="959" ht="15.75" customHeight="1">
      <c r="A959" s="201"/>
      <c r="F959" s="202"/>
      <c r="G959" s="160"/>
      <c r="H959" s="160"/>
      <c r="I959" s="160"/>
      <c r="J959" s="160"/>
      <c r="K959" s="203"/>
      <c r="L959" s="180"/>
      <c r="M959" s="180"/>
      <c r="N959" s="204"/>
      <c r="O959" s="204"/>
      <c r="P959" s="180"/>
      <c r="Q959" s="180"/>
      <c r="R959" s="180"/>
      <c r="S959" s="180"/>
      <c r="T959" s="180"/>
      <c r="U959" s="180"/>
      <c r="V959" s="180"/>
      <c r="W959" s="180"/>
      <c r="X959" s="180"/>
      <c r="Y959" s="180"/>
      <c r="Z959" s="180"/>
      <c r="AA959" s="180"/>
      <c r="AB959" s="180"/>
      <c r="AC959" s="180"/>
    </row>
    <row r="960" ht="15.75" customHeight="1">
      <c r="A960" s="201"/>
      <c r="F960" s="202"/>
      <c r="G960" s="160"/>
      <c r="H960" s="160"/>
      <c r="I960" s="160"/>
      <c r="J960" s="160"/>
      <c r="K960" s="203"/>
      <c r="L960" s="180"/>
      <c r="M960" s="180"/>
      <c r="N960" s="204"/>
      <c r="O960" s="204"/>
      <c r="P960" s="180"/>
      <c r="Q960" s="180"/>
      <c r="R960" s="180"/>
      <c r="S960" s="180"/>
      <c r="T960" s="180"/>
      <c r="U960" s="180"/>
      <c r="V960" s="180"/>
      <c r="W960" s="180"/>
      <c r="X960" s="180"/>
      <c r="Y960" s="180"/>
      <c r="Z960" s="180"/>
      <c r="AA960" s="180"/>
      <c r="AB960" s="180"/>
      <c r="AC960" s="180"/>
    </row>
    <row r="961" ht="15.75" customHeight="1">
      <c r="A961" s="201"/>
      <c r="F961" s="202"/>
      <c r="G961" s="160"/>
      <c r="H961" s="160"/>
      <c r="I961" s="160"/>
      <c r="J961" s="160"/>
      <c r="K961" s="203"/>
      <c r="L961" s="180"/>
      <c r="M961" s="180"/>
      <c r="N961" s="204"/>
      <c r="O961" s="204"/>
      <c r="P961" s="180"/>
      <c r="Q961" s="180"/>
      <c r="R961" s="180"/>
      <c r="S961" s="180"/>
      <c r="T961" s="180"/>
      <c r="U961" s="180"/>
      <c r="V961" s="180"/>
      <c r="W961" s="180"/>
      <c r="X961" s="180"/>
      <c r="Y961" s="180"/>
      <c r="Z961" s="180"/>
      <c r="AA961" s="180"/>
      <c r="AB961" s="180"/>
      <c r="AC961" s="180"/>
    </row>
    <row r="962" ht="15.75" customHeight="1">
      <c r="A962" s="201"/>
      <c r="F962" s="202"/>
      <c r="G962" s="160"/>
      <c r="H962" s="160"/>
      <c r="I962" s="160"/>
      <c r="J962" s="160"/>
      <c r="K962" s="203"/>
      <c r="L962" s="180"/>
      <c r="M962" s="180"/>
      <c r="N962" s="204"/>
      <c r="O962" s="204"/>
      <c r="P962" s="180"/>
      <c r="Q962" s="180"/>
      <c r="R962" s="180"/>
      <c r="S962" s="180"/>
      <c r="T962" s="180"/>
      <c r="U962" s="180"/>
      <c r="V962" s="180"/>
      <c r="W962" s="180"/>
      <c r="X962" s="180"/>
      <c r="Y962" s="180"/>
      <c r="Z962" s="180"/>
      <c r="AA962" s="180"/>
      <c r="AB962" s="180"/>
      <c r="AC962" s="180"/>
    </row>
    <row r="963" ht="15.75" customHeight="1">
      <c r="A963" s="201"/>
      <c r="F963" s="202"/>
      <c r="G963" s="160"/>
      <c r="H963" s="160"/>
      <c r="I963" s="160"/>
      <c r="J963" s="160"/>
      <c r="K963" s="203"/>
      <c r="L963" s="180"/>
      <c r="M963" s="180"/>
      <c r="N963" s="204"/>
      <c r="O963" s="204"/>
      <c r="P963" s="180"/>
      <c r="Q963" s="180"/>
      <c r="R963" s="180"/>
      <c r="S963" s="180"/>
      <c r="T963" s="180"/>
      <c r="U963" s="180"/>
      <c r="V963" s="180"/>
      <c r="W963" s="180"/>
      <c r="X963" s="180"/>
      <c r="Y963" s="180"/>
      <c r="Z963" s="180"/>
      <c r="AA963" s="180"/>
      <c r="AB963" s="180"/>
      <c r="AC963" s="180"/>
    </row>
    <row r="964" ht="15.75" customHeight="1">
      <c r="A964" s="201"/>
      <c r="F964" s="202"/>
      <c r="G964" s="160"/>
      <c r="H964" s="160"/>
      <c r="I964" s="160"/>
      <c r="J964" s="160"/>
      <c r="K964" s="203"/>
      <c r="L964" s="180"/>
      <c r="M964" s="180"/>
      <c r="N964" s="204"/>
      <c r="O964" s="204"/>
      <c r="P964" s="180"/>
      <c r="Q964" s="180"/>
      <c r="R964" s="180"/>
      <c r="S964" s="180"/>
      <c r="T964" s="180"/>
      <c r="U964" s="180"/>
      <c r="V964" s="180"/>
      <c r="W964" s="180"/>
      <c r="X964" s="180"/>
      <c r="Y964" s="180"/>
      <c r="Z964" s="180"/>
      <c r="AA964" s="180"/>
      <c r="AB964" s="180"/>
      <c r="AC964" s="180"/>
    </row>
    <row r="965" ht="15.75" customHeight="1">
      <c r="A965" s="201"/>
      <c r="F965" s="202"/>
      <c r="G965" s="160"/>
      <c r="H965" s="160"/>
      <c r="I965" s="160"/>
      <c r="J965" s="160"/>
      <c r="K965" s="203"/>
      <c r="L965" s="180"/>
      <c r="M965" s="180"/>
      <c r="N965" s="204"/>
      <c r="O965" s="204"/>
      <c r="P965" s="180"/>
      <c r="Q965" s="180"/>
      <c r="R965" s="180"/>
      <c r="S965" s="180"/>
      <c r="T965" s="180"/>
      <c r="U965" s="180"/>
      <c r="V965" s="180"/>
      <c r="W965" s="180"/>
      <c r="X965" s="180"/>
      <c r="Y965" s="180"/>
      <c r="Z965" s="180"/>
      <c r="AA965" s="180"/>
      <c r="AB965" s="180"/>
      <c r="AC965" s="180"/>
    </row>
    <row r="966" ht="15.75" customHeight="1">
      <c r="A966" s="201"/>
      <c r="F966" s="202"/>
      <c r="G966" s="160"/>
      <c r="H966" s="160"/>
      <c r="I966" s="160"/>
      <c r="J966" s="160"/>
      <c r="K966" s="203"/>
      <c r="L966" s="180"/>
      <c r="M966" s="180"/>
      <c r="N966" s="204"/>
      <c r="O966" s="204"/>
      <c r="P966" s="180"/>
      <c r="Q966" s="180"/>
      <c r="R966" s="180"/>
      <c r="S966" s="180"/>
      <c r="T966" s="180"/>
      <c r="U966" s="180"/>
      <c r="V966" s="180"/>
      <c r="W966" s="180"/>
      <c r="X966" s="180"/>
      <c r="Y966" s="180"/>
      <c r="Z966" s="180"/>
      <c r="AA966" s="180"/>
      <c r="AB966" s="180"/>
      <c r="AC966" s="180"/>
    </row>
    <row r="967" ht="15.75" customHeight="1">
      <c r="A967" s="201"/>
      <c r="F967" s="202"/>
      <c r="G967" s="160"/>
      <c r="H967" s="160"/>
      <c r="I967" s="160"/>
      <c r="J967" s="160"/>
      <c r="K967" s="203"/>
      <c r="L967" s="180"/>
      <c r="M967" s="180"/>
      <c r="N967" s="204"/>
      <c r="O967" s="204"/>
      <c r="P967" s="180"/>
      <c r="Q967" s="180"/>
      <c r="R967" s="180"/>
      <c r="S967" s="180"/>
      <c r="T967" s="180"/>
      <c r="U967" s="180"/>
      <c r="V967" s="180"/>
      <c r="W967" s="180"/>
      <c r="X967" s="180"/>
      <c r="Y967" s="180"/>
      <c r="Z967" s="180"/>
      <c r="AA967" s="180"/>
      <c r="AB967" s="180"/>
      <c r="AC967" s="180"/>
    </row>
    <row r="968" ht="15.75" customHeight="1">
      <c r="A968" s="201"/>
      <c r="F968" s="202"/>
      <c r="G968" s="160"/>
      <c r="H968" s="160"/>
      <c r="I968" s="160"/>
      <c r="J968" s="160"/>
      <c r="K968" s="203"/>
      <c r="L968" s="180"/>
      <c r="M968" s="180"/>
      <c r="N968" s="204"/>
      <c r="O968" s="204"/>
      <c r="P968" s="180"/>
      <c r="Q968" s="180"/>
      <c r="R968" s="180"/>
      <c r="S968" s="180"/>
      <c r="T968" s="180"/>
      <c r="U968" s="180"/>
      <c r="V968" s="180"/>
      <c r="W968" s="180"/>
      <c r="X968" s="180"/>
      <c r="Y968" s="180"/>
      <c r="Z968" s="180"/>
      <c r="AA968" s="180"/>
      <c r="AB968" s="180"/>
      <c r="AC968" s="180"/>
    </row>
    <row r="969" ht="15.75" customHeight="1">
      <c r="A969" s="201"/>
      <c r="F969" s="202"/>
      <c r="G969" s="160"/>
      <c r="H969" s="160"/>
      <c r="I969" s="160"/>
      <c r="J969" s="160"/>
      <c r="K969" s="203"/>
      <c r="L969" s="180"/>
      <c r="M969" s="180"/>
      <c r="N969" s="204"/>
      <c r="O969" s="204"/>
      <c r="P969" s="180"/>
      <c r="Q969" s="180"/>
      <c r="R969" s="180"/>
      <c r="S969" s="180"/>
      <c r="T969" s="180"/>
      <c r="U969" s="180"/>
      <c r="V969" s="180"/>
      <c r="W969" s="180"/>
      <c r="X969" s="180"/>
      <c r="Y969" s="180"/>
      <c r="Z969" s="180"/>
      <c r="AA969" s="180"/>
      <c r="AB969" s="180"/>
      <c r="AC969" s="180"/>
    </row>
    <row r="970" ht="15.75" customHeight="1">
      <c r="A970" s="201"/>
      <c r="F970" s="202"/>
      <c r="G970" s="160"/>
      <c r="H970" s="160"/>
      <c r="I970" s="160"/>
      <c r="J970" s="160"/>
      <c r="K970" s="203"/>
      <c r="L970" s="180"/>
      <c r="M970" s="180"/>
      <c r="N970" s="204"/>
      <c r="O970" s="204"/>
      <c r="P970" s="180"/>
      <c r="Q970" s="180"/>
      <c r="R970" s="180"/>
      <c r="S970" s="180"/>
      <c r="T970" s="180"/>
      <c r="U970" s="180"/>
      <c r="V970" s="180"/>
      <c r="W970" s="180"/>
      <c r="X970" s="180"/>
      <c r="Y970" s="180"/>
      <c r="Z970" s="180"/>
      <c r="AA970" s="180"/>
      <c r="AB970" s="180"/>
      <c r="AC970" s="180"/>
    </row>
    <row r="971" ht="15.75" customHeight="1">
      <c r="A971" s="201"/>
      <c r="F971" s="202"/>
      <c r="G971" s="160"/>
      <c r="H971" s="160"/>
      <c r="I971" s="160"/>
      <c r="J971" s="160"/>
      <c r="K971" s="203"/>
      <c r="L971" s="180"/>
      <c r="M971" s="180"/>
      <c r="N971" s="204"/>
      <c r="O971" s="204"/>
      <c r="P971" s="180"/>
      <c r="Q971" s="180"/>
      <c r="R971" s="180"/>
      <c r="S971" s="180"/>
      <c r="T971" s="180"/>
      <c r="U971" s="180"/>
      <c r="V971" s="180"/>
      <c r="W971" s="180"/>
      <c r="X971" s="180"/>
      <c r="Y971" s="180"/>
      <c r="Z971" s="180"/>
      <c r="AA971" s="180"/>
      <c r="AB971" s="180"/>
      <c r="AC971" s="180"/>
    </row>
    <row r="972" ht="15.75" customHeight="1">
      <c r="A972" s="201"/>
      <c r="F972" s="202"/>
      <c r="G972" s="160"/>
      <c r="H972" s="160"/>
      <c r="I972" s="160"/>
      <c r="J972" s="160"/>
      <c r="K972" s="203"/>
      <c r="L972" s="180"/>
      <c r="M972" s="180"/>
      <c r="N972" s="204"/>
      <c r="O972" s="204"/>
      <c r="P972" s="180"/>
      <c r="Q972" s="180"/>
      <c r="R972" s="180"/>
      <c r="S972" s="180"/>
      <c r="T972" s="180"/>
      <c r="U972" s="180"/>
      <c r="V972" s="180"/>
      <c r="W972" s="180"/>
      <c r="X972" s="180"/>
      <c r="Y972" s="180"/>
      <c r="Z972" s="180"/>
      <c r="AA972" s="180"/>
      <c r="AB972" s="180"/>
      <c r="AC972" s="180"/>
    </row>
    <row r="973" ht="15.75" customHeight="1">
      <c r="A973" s="201"/>
      <c r="F973" s="202"/>
      <c r="G973" s="160"/>
      <c r="H973" s="160"/>
      <c r="I973" s="160"/>
      <c r="J973" s="160"/>
      <c r="K973" s="203"/>
      <c r="L973" s="180"/>
      <c r="M973" s="180"/>
      <c r="N973" s="204"/>
      <c r="O973" s="204"/>
      <c r="P973" s="180"/>
      <c r="Q973" s="180"/>
      <c r="R973" s="180"/>
      <c r="S973" s="180"/>
      <c r="T973" s="180"/>
      <c r="U973" s="180"/>
      <c r="V973" s="180"/>
      <c r="W973" s="180"/>
      <c r="X973" s="180"/>
      <c r="Y973" s="180"/>
      <c r="Z973" s="180"/>
      <c r="AA973" s="180"/>
      <c r="AB973" s="180"/>
      <c r="AC973" s="180"/>
    </row>
    <row r="974" ht="15.75" customHeight="1">
      <c r="A974" s="201"/>
      <c r="F974" s="202"/>
      <c r="G974" s="160"/>
      <c r="H974" s="160"/>
      <c r="I974" s="160"/>
      <c r="J974" s="160"/>
      <c r="K974" s="203"/>
      <c r="L974" s="180"/>
      <c r="M974" s="180"/>
      <c r="N974" s="204"/>
      <c r="O974" s="204"/>
      <c r="P974" s="180"/>
      <c r="Q974" s="180"/>
      <c r="R974" s="180"/>
      <c r="S974" s="180"/>
      <c r="T974" s="180"/>
      <c r="U974" s="180"/>
      <c r="V974" s="180"/>
      <c r="W974" s="180"/>
      <c r="X974" s="180"/>
      <c r="Y974" s="180"/>
      <c r="Z974" s="180"/>
      <c r="AA974" s="180"/>
      <c r="AB974" s="180"/>
      <c r="AC974" s="180"/>
    </row>
    <row r="975" ht="15.75" customHeight="1">
      <c r="A975" s="201"/>
      <c r="F975" s="202"/>
      <c r="G975" s="160"/>
      <c r="H975" s="160"/>
      <c r="I975" s="160"/>
      <c r="J975" s="160"/>
      <c r="K975" s="203"/>
      <c r="L975" s="180"/>
      <c r="M975" s="180"/>
      <c r="N975" s="204"/>
      <c r="O975" s="204"/>
      <c r="P975" s="180"/>
      <c r="Q975" s="180"/>
      <c r="R975" s="180"/>
      <c r="S975" s="180"/>
      <c r="T975" s="180"/>
      <c r="U975" s="180"/>
      <c r="V975" s="180"/>
      <c r="W975" s="180"/>
      <c r="X975" s="180"/>
      <c r="Y975" s="180"/>
      <c r="Z975" s="180"/>
      <c r="AA975" s="180"/>
      <c r="AB975" s="180"/>
      <c r="AC975" s="180"/>
    </row>
    <row r="976" ht="15.75" customHeight="1">
      <c r="A976" s="201"/>
      <c r="F976" s="202"/>
      <c r="G976" s="160"/>
      <c r="H976" s="160"/>
      <c r="I976" s="160"/>
      <c r="J976" s="160"/>
      <c r="K976" s="203"/>
      <c r="L976" s="180"/>
      <c r="M976" s="180"/>
      <c r="N976" s="204"/>
      <c r="O976" s="204"/>
      <c r="P976" s="180"/>
      <c r="Q976" s="180"/>
      <c r="R976" s="180"/>
      <c r="S976" s="180"/>
      <c r="T976" s="180"/>
      <c r="U976" s="180"/>
      <c r="V976" s="180"/>
      <c r="W976" s="180"/>
      <c r="X976" s="180"/>
      <c r="Y976" s="180"/>
      <c r="Z976" s="180"/>
      <c r="AA976" s="180"/>
      <c r="AB976" s="180"/>
      <c r="AC976" s="180"/>
    </row>
    <row r="977" ht="15.75" customHeight="1">
      <c r="A977" s="201"/>
      <c r="F977" s="202"/>
      <c r="G977" s="160"/>
      <c r="H977" s="160"/>
      <c r="I977" s="160"/>
      <c r="J977" s="160"/>
      <c r="K977" s="203"/>
      <c r="L977" s="180"/>
      <c r="M977" s="180"/>
      <c r="N977" s="204"/>
      <c r="O977" s="204"/>
      <c r="P977" s="180"/>
      <c r="Q977" s="180"/>
      <c r="R977" s="180"/>
      <c r="S977" s="180"/>
      <c r="T977" s="180"/>
      <c r="U977" s="180"/>
      <c r="V977" s="180"/>
      <c r="W977" s="180"/>
      <c r="X977" s="180"/>
      <c r="Y977" s="180"/>
      <c r="Z977" s="180"/>
      <c r="AA977" s="180"/>
      <c r="AB977" s="180"/>
      <c r="AC977" s="180"/>
    </row>
    <row r="978" ht="15.75" customHeight="1">
      <c r="A978" s="201"/>
      <c r="F978" s="202"/>
      <c r="G978" s="160"/>
      <c r="H978" s="160"/>
      <c r="I978" s="160"/>
      <c r="J978" s="160"/>
      <c r="K978" s="203"/>
      <c r="L978" s="180"/>
      <c r="M978" s="180"/>
      <c r="N978" s="204"/>
      <c r="O978" s="204"/>
      <c r="P978" s="180"/>
      <c r="Q978" s="180"/>
      <c r="R978" s="180"/>
      <c r="S978" s="180"/>
      <c r="T978" s="180"/>
      <c r="U978" s="180"/>
      <c r="V978" s="180"/>
      <c r="W978" s="180"/>
      <c r="X978" s="180"/>
      <c r="Y978" s="180"/>
      <c r="Z978" s="180"/>
      <c r="AA978" s="180"/>
      <c r="AB978" s="180"/>
      <c r="AC978" s="180"/>
    </row>
    <row r="979" ht="15.75" customHeight="1">
      <c r="A979" s="201"/>
      <c r="F979" s="202"/>
      <c r="G979" s="160"/>
      <c r="H979" s="160"/>
      <c r="I979" s="160"/>
      <c r="J979" s="160"/>
      <c r="K979" s="203"/>
      <c r="L979" s="180"/>
      <c r="M979" s="180"/>
      <c r="N979" s="204"/>
      <c r="O979" s="204"/>
      <c r="P979" s="180"/>
      <c r="Q979" s="180"/>
      <c r="R979" s="180"/>
      <c r="S979" s="180"/>
      <c r="T979" s="180"/>
      <c r="U979" s="180"/>
      <c r="V979" s="180"/>
      <c r="W979" s="180"/>
      <c r="X979" s="180"/>
      <c r="Y979" s="180"/>
      <c r="Z979" s="180"/>
      <c r="AA979" s="180"/>
      <c r="AB979" s="180"/>
      <c r="AC979" s="180"/>
    </row>
    <row r="980" ht="15.75" customHeight="1">
      <c r="A980" s="201"/>
      <c r="F980" s="202"/>
      <c r="G980" s="160"/>
      <c r="H980" s="160"/>
      <c r="I980" s="160"/>
      <c r="J980" s="160"/>
      <c r="K980" s="203"/>
      <c r="L980" s="180"/>
      <c r="M980" s="180"/>
      <c r="N980" s="204"/>
      <c r="O980" s="204"/>
      <c r="P980" s="180"/>
      <c r="Q980" s="180"/>
      <c r="R980" s="180"/>
      <c r="S980" s="180"/>
      <c r="T980" s="180"/>
      <c r="U980" s="180"/>
      <c r="V980" s="180"/>
      <c r="W980" s="180"/>
      <c r="X980" s="180"/>
      <c r="Y980" s="180"/>
      <c r="Z980" s="180"/>
      <c r="AA980" s="180"/>
      <c r="AB980" s="180"/>
      <c r="AC980" s="180"/>
    </row>
    <row r="981" ht="15.75" customHeight="1">
      <c r="A981" s="201"/>
      <c r="F981" s="202"/>
      <c r="G981" s="160"/>
      <c r="H981" s="160"/>
      <c r="I981" s="160"/>
      <c r="J981" s="160"/>
      <c r="K981" s="203"/>
      <c r="L981" s="180"/>
      <c r="M981" s="180"/>
      <c r="N981" s="204"/>
      <c r="O981" s="204"/>
      <c r="P981" s="180"/>
      <c r="Q981" s="180"/>
      <c r="R981" s="180"/>
      <c r="S981" s="180"/>
      <c r="T981" s="180"/>
      <c r="U981" s="180"/>
      <c r="V981" s="180"/>
      <c r="W981" s="180"/>
      <c r="X981" s="180"/>
      <c r="Y981" s="180"/>
      <c r="Z981" s="180"/>
      <c r="AA981" s="180"/>
      <c r="AB981" s="180"/>
      <c r="AC981" s="180"/>
    </row>
    <row r="982" ht="15.75" customHeight="1">
      <c r="A982" s="201"/>
      <c r="F982" s="202"/>
      <c r="G982" s="160"/>
      <c r="H982" s="160"/>
      <c r="I982" s="160"/>
      <c r="J982" s="160"/>
      <c r="K982" s="203"/>
      <c r="L982" s="180"/>
      <c r="M982" s="180"/>
      <c r="N982" s="204"/>
      <c r="O982" s="204"/>
      <c r="P982" s="180"/>
      <c r="Q982" s="180"/>
      <c r="R982" s="180"/>
      <c r="S982" s="180"/>
      <c r="T982" s="180"/>
      <c r="U982" s="180"/>
      <c r="V982" s="180"/>
      <c r="W982" s="180"/>
      <c r="X982" s="180"/>
      <c r="Y982" s="180"/>
      <c r="Z982" s="180"/>
      <c r="AA982" s="180"/>
      <c r="AB982" s="180"/>
      <c r="AC982" s="180"/>
    </row>
    <row r="983" ht="15.75" customHeight="1">
      <c r="A983" s="201"/>
      <c r="F983" s="202"/>
      <c r="G983" s="160"/>
      <c r="H983" s="160"/>
      <c r="I983" s="160"/>
      <c r="J983" s="160"/>
      <c r="K983" s="203"/>
      <c r="L983" s="180"/>
      <c r="M983" s="180"/>
      <c r="N983" s="204"/>
      <c r="O983" s="204"/>
      <c r="P983" s="180"/>
      <c r="Q983" s="180"/>
      <c r="R983" s="180"/>
      <c r="S983" s="180"/>
      <c r="T983" s="180"/>
      <c r="U983" s="180"/>
      <c r="V983" s="180"/>
      <c r="W983" s="180"/>
      <c r="X983" s="180"/>
      <c r="Y983" s="180"/>
      <c r="Z983" s="180"/>
      <c r="AA983" s="180"/>
      <c r="AB983" s="180"/>
      <c r="AC983" s="180"/>
    </row>
    <row r="984" ht="15.75" customHeight="1">
      <c r="A984" s="201"/>
      <c r="F984" s="202"/>
      <c r="G984" s="160"/>
      <c r="H984" s="160"/>
      <c r="I984" s="160"/>
      <c r="J984" s="160"/>
      <c r="K984" s="203"/>
      <c r="L984" s="180"/>
      <c r="M984" s="180"/>
      <c r="N984" s="204"/>
      <c r="O984" s="204"/>
      <c r="P984" s="180"/>
      <c r="Q984" s="180"/>
      <c r="R984" s="180"/>
      <c r="S984" s="180"/>
      <c r="T984" s="180"/>
      <c r="U984" s="180"/>
      <c r="V984" s="180"/>
      <c r="W984" s="180"/>
      <c r="X984" s="180"/>
      <c r="Y984" s="180"/>
      <c r="Z984" s="180"/>
      <c r="AA984" s="180"/>
      <c r="AB984" s="180"/>
      <c r="AC984" s="180"/>
    </row>
    <row r="985" ht="15.75" customHeight="1">
      <c r="A985" s="201"/>
      <c r="F985" s="202"/>
      <c r="G985" s="160"/>
      <c r="H985" s="160"/>
      <c r="I985" s="160"/>
      <c r="J985" s="160"/>
      <c r="K985" s="203"/>
      <c r="L985" s="180"/>
      <c r="M985" s="180"/>
      <c r="N985" s="204"/>
      <c r="O985" s="204"/>
      <c r="P985" s="180"/>
      <c r="Q985" s="180"/>
      <c r="R985" s="180"/>
      <c r="S985" s="180"/>
      <c r="T985" s="180"/>
      <c r="U985" s="180"/>
      <c r="V985" s="180"/>
      <c r="W985" s="180"/>
      <c r="X985" s="180"/>
      <c r="Y985" s="180"/>
      <c r="Z985" s="180"/>
      <c r="AA985" s="180"/>
      <c r="AB985" s="180"/>
      <c r="AC985" s="180"/>
    </row>
    <row r="986" ht="15.75" customHeight="1">
      <c r="A986" s="201"/>
      <c r="F986" s="202"/>
      <c r="G986" s="160"/>
      <c r="H986" s="160"/>
      <c r="I986" s="160"/>
      <c r="J986" s="160"/>
      <c r="K986" s="203"/>
      <c r="L986" s="180"/>
      <c r="M986" s="180"/>
      <c r="N986" s="204"/>
      <c r="O986" s="204"/>
      <c r="P986" s="180"/>
      <c r="Q986" s="180"/>
      <c r="R986" s="180"/>
      <c r="S986" s="180"/>
      <c r="T986" s="180"/>
      <c r="U986" s="180"/>
      <c r="V986" s="180"/>
      <c r="W986" s="180"/>
      <c r="X986" s="180"/>
      <c r="Y986" s="180"/>
      <c r="Z986" s="180"/>
      <c r="AA986" s="180"/>
      <c r="AB986" s="180"/>
      <c r="AC986" s="180"/>
    </row>
    <row r="987" ht="15.75" customHeight="1">
      <c r="A987" s="201"/>
      <c r="F987" s="202"/>
      <c r="G987" s="160"/>
      <c r="H987" s="160"/>
      <c r="I987" s="160"/>
      <c r="J987" s="160"/>
      <c r="K987" s="203"/>
      <c r="L987" s="180"/>
      <c r="M987" s="180"/>
      <c r="N987" s="204"/>
      <c r="O987" s="204"/>
      <c r="P987" s="180"/>
      <c r="Q987" s="180"/>
      <c r="R987" s="180"/>
      <c r="S987" s="180"/>
      <c r="T987" s="180"/>
      <c r="U987" s="180"/>
      <c r="V987" s="180"/>
      <c r="W987" s="180"/>
      <c r="X987" s="180"/>
      <c r="Y987" s="180"/>
      <c r="Z987" s="180"/>
      <c r="AA987" s="180"/>
      <c r="AB987" s="180"/>
      <c r="AC987" s="180"/>
    </row>
    <row r="988" ht="15.75" customHeight="1">
      <c r="A988" s="201"/>
      <c r="F988" s="202"/>
      <c r="G988" s="160"/>
      <c r="H988" s="160"/>
      <c r="I988" s="160"/>
      <c r="J988" s="160"/>
      <c r="K988" s="203"/>
      <c r="L988" s="180"/>
      <c r="M988" s="180"/>
      <c r="N988" s="204"/>
      <c r="O988" s="204"/>
      <c r="P988" s="180"/>
      <c r="Q988" s="180"/>
      <c r="R988" s="180"/>
      <c r="S988" s="180"/>
      <c r="T988" s="180"/>
      <c r="U988" s="180"/>
      <c r="V988" s="180"/>
      <c r="W988" s="180"/>
      <c r="X988" s="180"/>
      <c r="Y988" s="180"/>
      <c r="Z988" s="180"/>
      <c r="AA988" s="180"/>
      <c r="AB988" s="180"/>
      <c r="AC988" s="180"/>
    </row>
    <row r="989" ht="15.75" customHeight="1">
      <c r="A989" s="201"/>
      <c r="F989" s="202"/>
      <c r="G989" s="160"/>
      <c r="H989" s="160"/>
      <c r="I989" s="160"/>
      <c r="J989" s="160"/>
      <c r="K989" s="203"/>
      <c r="L989" s="180"/>
      <c r="M989" s="180"/>
      <c r="N989" s="204"/>
      <c r="O989" s="204"/>
      <c r="P989" s="180"/>
      <c r="Q989" s="180"/>
      <c r="R989" s="180"/>
      <c r="S989" s="180"/>
      <c r="T989" s="180"/>
      <c r="U989" s="180"/>
      <c r="V989" s="180"/>
      <c r="W989" s="180"/>
      <c r="X989" s="180"/>
      <c r="Y989" s="180"/>
      <c r="Z989" s="180"/>
      <c r="AA989" s="180"/>
      <c r="AB989" s="180"/>
      <c r="AC989" s="180"/>
    </row>
    <row r="990" ht="15.75" customHeight="1">
      <c r="A990" s="201"/>
      <c r="F990" s="202"/>
      <c r="G990" s="160"/>
      <c r="H990" s="160"/>
      <c r="I990" s="160"/>
      <c r="J990" s="160"/>
      <c r="K990" s="203"/>
      <c r="L990" s="180"/>
      <c r="M990" s="180"/>
      <c r="N990" s="204"/>
      <c r="O990" s="204"/>
      <c r="P990" s="180"/>
      <c r="Q990" s="180"/>
      <c r="R990" s="180"/>
      <c r="S990" s="180"/>
      <c r="T990" s="180"/>
      <c r="U990" s="180"/>
      <c r="V990" s="180"/>
      <c r="W990" s="180"/>
      <c r="X990" s="180"/>
      <c r="Y990" s="180"/>
      <c r="Z990" s="180"/>
      <c r="AA990" s="180"/>
      <c r="AB990" s="180"/>
      <c r="AC990" s="180"/>
    </row>
    <row r="991" ht="15.75" customHeight="1">
      <c r="A991" s="201"/>
      <c r="F991" s="202"/>
      <c r="G991" s="160"/>
      <c r="H991" s="160"/>
      <c r="I991" s="160"/>
      <c r="J991" s="160"/>
      <c r="K991" s="203"/>
      <c r="L991" s="180"/>
      <c r="M991" s="180"/>
      <c r="N991" s="204"/>
      <c r="O991" s="204"/>
      <c r="P991" s="180"/>
      <c r="Q991" s="180"/>
      <c r="R991" s="180"/>
      <c r="S991" s="180"/>
      <c r="T991" s="180"/>
      <c r="U991" s="180"/>
      <c r="V991" s="180"/>
      <c r="W991" s="180"/>
      <c r="X991" s="180"/>
      <c r="Y991" s="180"/>
      <c r="Z991" s="180"/>
      <c r="AA991" s="180"/>
      <c r="AB991" s="180"/>
      <c r="AC991" s="180"/>
    </row>
    <row r="992" ht="15.75" customHeight="1">
      <c r="A992" s="201"/>
      <c r="F992" s="202"/>
      <c r="G992" s="160"/>
      <c r="H992" s="160"/>
      <c r="I992" s="160"/>
      <c r="J992" s="160"/>
      <c r="K992" s="203"/>
      <c r="L992" s="180"/>
      <c r="M992" s="180"/>
      <c r="N992" s="204"/>
      <c r="O992" s="204"/>
      <c r="P992" s="180"/>
      <c r="Q992" s="180"/>
      <c r="R992" s="180"/>
      <c r="S992" s="180"/>
      <c r="T992" s="180"/>
      <c r="U992" s="180"/>
      <c r="V992" s="180"/>
      <c r="W992" s="180"/>
      <c r="X992" s="180"/>
      <c r="Y992" s="180"/>
      <c r="Z992" s="180"/>
      <c r="AA992" s="180"/>
      <c r="AB992" s="180"/>
      <c r="AC992" s="180"/>
    </row>
    <row r="993" ht="15.75" customHeight="1">
      <c r="A993" s="201"/>
      <c r="F993" s="202"/>
      <c r="G993" s="160"/>
      <c r="H993" s="160"/>
      <c r="I993" s="160"/>
      <c r="J993" s="160"/>
      <c r="K993" s="203"/>
      <c r="L993" s="180"/>
      <c r="M993" s="180"/>
      <c r="N993" s="204"/>
      <c r="O993" s="204"/>
      <c r="P993" s="180"/>
      <c r="Q993" s="180"/>
      <c r="R993" s="180"/>
      <c r="S993" s="180"/>
      <c r="T993" s="180"/>
      <c r="U993" s="180"/>
      <c r="V993" s="180"/>
      <c r="W993" s="180"/>
      <c r="X993" s="180"/>
      <c r="Y993" s="180"/>
      <c r="Z993" s="180"/>
      <c r="AA993" s="180"/>
      <c r="AB993" s="180"/>
      <c r="AC993" s="180"/>
    </row>
    <row r="994" ht="15.75" customHeight="1">
      <c r="A994" s="201"/>
      <c r="F994" s="202"/>
      <c r="G994" s="160"/>
      <c r="H994" s="160"/>
      <c r="I994" s="160"/>
      <c r="J994" s="160"/>
      <c r="K994" s="203"/>
      <c r="L994" s="180"/>
      <c r="M994" s="180"/>
      <c r="N994" s="204"/>
      <c r="O994" s="204"/>
      <c r="P994" s="180"/>
      <c r="Q994" s="180"/>
      <c r="R994" s="180"/>
      <c r="S994" s="180"/>
      <c r="T994" s="180"/>
      <c r="U994" s="180"/>
      <c r="V994" s="180"/>
      <c r="W994" s="180"/>
      <c r="X994" s="180"/>
      <c r="Y994" s="180"/>
      <c r="Z994" s="180"/>
      <c r="AA994" s="180"/>
      <c r="AB994" s="180"/>
      <c r="AC994" s="180"/>
    </row>
    <row r="995" ht="15.75" customHeight="1">
      <c r="A995" s="201"/>
      <c r="F995" s="202"/>
      <c r="G995" s="160"/>
      <c r="H995" s="160"/>
      <c r="I995" s="160"/>
      <c r="J995" s="160"/>
      <c r="K995" s="203"/>
      <c r="L995" s="180"/>
      <c r="M995" s="180"/>
      <c r="N995" s="204"/>
      <c r="O995" s="204"/>
      <c r="P995" s="180"/>
      <c r="Q995" s="180"/>
      <c r="R995" s="180"/>
      <c r="S995" s="180"/>
      <c r="T995" s="180"/>
      <c r="U995" s="180"/>
      <c r="V995" s="180"/>
      <c r="W995" s="180"/>
      <c r="X995" s="180"/>
      <c r="Y995" s="180"/>
      <c r="Z995" s="180"/>
      <c r="AA995" s="180"/>
      <c r="AB995" s="180"/>
      <c r="AC995" s="180"/>
    </row>
    <row r="996" ht="15.75" customHeight="1">
      <c r="A996" s="201"/>
      <c r="F996" s="202"/>
      <c r="G996" s="160"/>
      <c r="H996" s="160"/>
      <c r="I996" s="160"/>
      <c r="J996" s="160"/>
      <c r="K996" s="203"/>
      <c r="L996" s="180"/>
      <c r="M996" s="180"/>
      <c r="N996" s="204"/>
      <c r="O996" s="204"/>
      <c r="P996" s="180"/>
      <c r="Q996" s="180"/>
      <c r="R996" s="180"/>
      <c r="S996" s="180"/>
      <c r="T996" s="180"/>
      <c r="U996" s="180"/>
      <c r="V996" s="180"/>
      <c r="W996" s="180"/>
      <c r="X996" s="180"/>
      <c r="Y996" s="180"/>
      <c r="Z996" s="180"/>
      <c r="AA996" s="180"/>
      <c r="AB996" s="180"/>
      <c r="AC996" s="180"/>
    </row>
    <row r="997" ht="15.75" customHeight="1">
      <c r="A997" s="201"/>
      <c r="F997" s="202"/>
      <c r="G997" s="160"/>
      <c r="H997" s="160"/>
      <c r="I997" s="160"/>
      <c r="J997" s="160"/>
      <c r="K997" s="203"/>
      <c r="L997" s="180"/>
      <c r="M997" s="180"/>
      <c r="N997" s="204"/>
      <c r="O997" s="204"/>
      <c r="P997" s="180"/>
      <c r="Q997" s="180"/>
      <c r="R997" s="180"/>
      <c r="S997" s="180"/>
      <c r="T997" s="180"/>
      <c r="U997" s="180"/>
      <c r="V997" s="180"/>
      <c r="W997" s="180"/>
      <c r="X997" s="180"/>
      <c r="Y997" s="180"/>
      <c r="Z997" s="180"/>
      <c r="AA997" s="180"/>
      <c r="AB997" s="180"/>
      <c r="AC997" s="180"/>
    </row>
    <row r="998" ht="15.75" customHeight="1">
      <c r="A998" s="201"/>
      <c r="F998" s="202"/>
      <c r="G998" s="160"/>
      <c r="H998" s="160"/>
      <c r="I998" s="160"/>
      <c r="J998" s="160"/>
      <c r="K998" s="203"/>
      <c r="L998" s="180"/>
      <c r="M998" s="180"/>
      <c r="N998" s="204"/>
      <c r="O998" s="204"/>
      <c r="P998" s="180"/>
      <c r="Q998" s="180"/>
      <c r="R998" s="180"/>
      <c r="S998" s="180"/>
      <c r="T998" s="180"/>
      <c r="U998" s="180"/>
      <c r="V998" s="180"/>
      <c r="W998" s="180"/>
      <c r="X998" s="180"/>
      <c r="Y998" s="180"/>
      <c r="Z998" s="180"/>
      <c r="AA998" s="180"/>
      <c r="AB998" s="180"/>
      <c r="AC998" s="180"/>
    </row>
    <row r="999" ht="15.75" customHeight="1">
      <c r="A999" s="201"/>
      <c r="F999" s="202"/>
      <c r="G999" s="160"/>
      <c r="H999" s="160"/>
      <c r="I999" s="160"/>
      <c r="J999" s="160"/>
      <c r="K999" s="203"/>
      <c r="L999" s="180"/>
      <c r="M999" s="180"/>
      <c r="N999" s="204"/>
      <c r="O999" s="204"/>
      <c r="P999" s="180"/>
      <c r="Q999" s="180"/>
      <c r="R999" s="180"/>
      <c r="S999" s="180"/>
      <c r="T999" s="180"/>
      <c r="U999" s="180"/>
      <c r="V999" s="180"/>
      <c r="W999" s="180"/>
      <c r="X999" s="180"/>
      <c r="Y999" s="180"/>
      <c r="Z999" s="180"/>
      <c r="AA999" s="180"/>
      <c r="AB999" s="180"/>
      <c r="AC999" s="180"/>
    </row>
    <row r="1000" ht="15.75" customHeight="1">
      <c r="A1000" s="201"/>
      <c r="F1000" s="202"/>
      <c r="G1000" s="160"/>
      <c r="H1000" s="160"/>
      <c r="I1000" s="160"/>
      <c r="J1000" s="160"/>
      <c r="K1000" s="203"/>
      <c r="L1000" s="180"/>
      <c r="M1000" s="180"/>
      <c r="N1000" s="204"/>
      <c r="O1000" s="204"/>
      <c r="P1000" s="180"/>
      <c r="Q1000" s="180"/>
      <c r="R1000" s="180"/>
      <c r="S1000" s="180"/>
      <c r="T1000" s="180"/>
      <c r="U1000" s="180"/>
      <c r="V1000" s="180"/>
      <c r="W1000" s="180"/>
      <c r="X1000" s="180"/>
      <c r="Y1000" s="180"/>
      <c r="Z1000" s="180"/>
      <c r="AA1000" s="180"/>
      <c r="AB1000" s="180"/>
      <c r="AC1000" s="180"/>
    </row>
    <row r="1001" ht="15.75" customHeight="1">
      <c r="A1001" s="201"/>
      <c r="F1001" s="202"/>
      <c r="G1001" s="160"/>
      <c r="H1001" s="160"/>
      <c r="I1001" s="160"/>
      <c r="J1001" s="160"/>
      <c r="K1001" s="203"/>
      <c r="L1001" s="180"/>
      <c r="M1001" s="180"/>
      <c r="N1001" s="204"/>
      <c r="O1001" s="204"/>
      <c r="P1001" s="180"/>
      <c r="Q1001" s="180"/>
      <c r="R1001" s="180"/>
      <c r="S1001" s="180"/>
      <c r="T1001" s="180"/>
      <c r="U1001" s="180"/>
      <c r="V1001" s="180"/>
      <c r="W1001" s="180"/>
      <c r="X1001" s="180"/>
      <c r="Y1001" s="180"/>
      <c r="Z1001" s="180"/>
      <c r="AA1001" s="180"/>
      <c r="AB1001" s="180"/>
      <c r="AC1001" s="180"/>
    </row>
    <row r="1002" ht="15.75" customHeight="1">
      <c r="A1002" s="201"/>
      <c r="F1002" s="202"/>
      <c r="G1002" s="160"/>
      <c r="H1002" s="160"/>
      <c r="I1002" s="160"/>
      <c r="J1002" s="160"/>
      <c r="K1002" s="203"/>
      <c r="L1002" s="180"/>
      <c r="M1002" s="180"/>
      <c r="N1002" s="204"/>
      <c r="O1002" s="204"/>
      <c r="P1002" s="180"/>
      <c r="Q1002" s="180"/>
      <c r="R1002" s="180"/>
      <c r="S1002" s="180"/>
      <c r="T1002" s="180"/>
      <c r="U1002" s="180"/>
      <c r="V1002" s="180"/>
      <c r="W1002" s="180"/>
      <c r="X1002" s="180"/>
      <c r="Y1002" s="180"/>
      <c r="Z1002" s="180"/>
      <c r="AA1002" s="180"/>
      <c r="AB1002" s="180"/>
      <c r="AC1002" s="180"/>
    </row>
    <row r="1003" ht="15.75" customHeight="1">
      <c r="A1003" s="201"/>
      <c r="F1003" s="202"/>
      <c r="G1003" s="160"/>
      <c r="H1003" s="160"/>
      <c r="I1003" s="160"/>
      <c r="J1003" s="160"/>
      <c r="K1003" s="203"/>
      <c r="L1003" s="180"/>
      <c r="M1003" s="180"/>
      <c r="N1003" s="204"/>
      <c r="O1003" s="204"/>
      <c r="P1003" s="180"/>
      <c r="Q1003" s="180"/>
      <c r="R1003" s="180"/>
      <c r="S1003" s="180"/>
      <c r="T1003" s="180"/>
      <c r="U1003" s="180"/>
      <c r="V1003" s="180"/>
      <c r="W1003" s="180"/>
      <c r="X1003" s="180"/>
      <c r="Y1003" s="180"/>
      <c r="Z1003" s="180"/>
      <c r="AA1003" s="180"/>
      <c r="AB1003" s="180"/>
      <c r="AC1003" s="180"/>
    </row>
    <row r="1004" ht="15.75" customHeight="1">
      <c r="A1004" s="201"/>
      <c r="F1004" s="202"/>
      <c r="G1004" s="160"/>
      <c r="H1004" s="160"/>
      <c r="I1004" s="160"/>
      <c r="J1004" s="160"/>
      <c r="K1004" s="203"/>
      <c r="L1004" s="180"/>
      <c r="M1004" s="180"/>
      <c r="N1004" s="204"/>
      <c r="O1004" s="204"/>
      <c r="P1004" s="180"/>
      <c r="Q1004" s="180"/>
      <c r="R1004" s="180"/>
      <c r="S1004" s="180"/>
      <c r="T1004" s="180"/>
      <c r="U1004" s="180"/>
      <c r="V1004" s="180"/>
      <c r="W1004" s="180"/>
      <c r="X1004" s="180"/>
      <c r="Y1004" s="180"/>
      <c r="Z1004" s="180"/>
      <c r="AA1004" s="180"/>
      <c r="AB1004" s="180"/>
      <c r="AC1004" s="180"/>
    </row>
    <row r="1005" ht="15.75" customHeight="1">
      <c r="A1005" s="201"/>
      <c r="F1005" s="202"/>
      <c r="G1005" s="160"/>
      <c r="H1005" s="160"/>
      <c r="I1005" s="160"/>
      <c r="J1005" s="160"/>
      <c r="K1005" s="203"/>
      <c r="L1005" s="180"/>
      <c r="M1005" s="180"/>
      <c r="N1005" s="204"/>
      <c r="O1005" s="204"/>
      <c r="P1005" s="180"/>
      <c r="Q1005" s="180"/>
      <c r="R1005" s="180"/>
      <c r="S1005" s="180"/>
      <c r="T1005" s="180"/>
      <c r="U1005" s="180"/>
      <c r="V1005" s="180"/>
      <c r="W1005" s="180"/>
      <c r="X1005" s="180"/>
      <c r="Y1005" s="180"/>
      <c r="Z1005" s="180"/>
      <c r="AA1005" s="180"/>
      <c r="AB1005" s="180"/>
      <c r="AC1005" s="180"/>
    </row>
    <row r="1006" ht="15.75" customHeight="1">
      <c r="A1006" s="201"/>
      <c r="F1006" s="202"/>
      <c r="G1006" s="160"/>
      <c r="H1006" s="160"/>
      <c r="I1006" s="160"/>
      <c r="J1006" s="160"/>
      <c r="K1006" s="203"/>
      <c r="L1006" s="180"/>
      <c r="M1006" s="180"/>
      <c r="N1006" s="204"/>
      <c r="O1006" s="204"/>
      <c r="P1006" s="180"/>
      <c r="Q1006" s="180"/>
      <c r="R1006" s="180"/>
      <c r="S1006" s="180"/>
      <c r="T1006" s="180"/>
      <c r="U1006" s="180"/>
      <c r="V1006" s="180"/>
      <c r="W1006" s="180"/>
      <c r="X1006" s="180"/>
      <c r="Y1006" s="180"/>
      <c r="Z1006" s="180"/>
      <c r="AA1006" s="180"/>
      <c r="AB1006" s="180"/>
      <c r="AC1006" s="180"/>
    </row>
    <row r="1007" ht="15.75" customHeight="1">
      <c r="A1007" s="201"/>
      <c r="F1007" s="202"/>
      <c r="G1007" s="160"/>
      <c r="H1007" s="160"/>
      <c r="I1007" s="160"/>
      <c r="J1007" s="160"/>
      <c r="K1007" s="203"/>
      <c r="L1007" s="180"/>
      <c r="M1007" s="180"/>
      <c r="N1007" s="204"/>
      <c r="O1007" s="204"/>
      <c r="P1007" s="180"/>
      <c r="Q1007" s="180"/>
      <c r="R1007" s="180"/>
      <c r="S1007" s="180"/>
      <c r="T1007" s="180"/>
      <c r="U1007" s="180"/>
      <c r="V1007" s="180"/>
      <c r="W1007" s="180"/>
      <c r="X1007" s="180"/>
      <c r="Y1007" s="180"/>
      <c r="Z1007" s="180"/>
      <c r="AA1007" s="180"/>
      <c r="AB1007" s="180"/>
      <c r="AC1007" s="180"/>
    </row>
    <row r="1008" ht="15.75" customHeight="1">
      <c r="A1008" s="201"/>
      <c r="F1008" s="202"/>
      <c r="G1008" s="160"/>
      <c r="H1008" s="160"/>
      <c r="I1008" s="160"/>
      <c r="J1008" s="160"/>
      <c r="K1008" s="203"/>
      <c r="L1008" s="180"/>
      <c r="M1008" s="180"/>
      <c r="N1008" s="204"/>
      <c r="O1008" s="204"/>
      <c r="P1008" s="180"/>
      <c r="Q1008" s="180"/>
      <c r="R1008" s="180"/>
      <c r="S1008" s="180"/>
      <c r="T1008" s="180"/>
      <c r="U1008" s="180"/>
      <c r="V1008" s="180"/>
      <c r="W1008" s="180"/>
      <c r="X1008" s="180"/>
      <c r="Y1008" s="180"/>
      <c r="Z1008" s="180"/>
      <c r="AA1008" s="180"/>
      <c r="AB1008" s="180"/>
      <c r="AC1008" s="180"/>
    </row>
    <row r="1009" ht="15.75" customHeight="1">
      <c r="A1009" s="201"/>
      <c r="F1009" s="202"/>
      <c r="G1009" s="160"/>
      <c r="H1009" s="160"/>
      <c r="I1009" s="160"/>
      <c r="J1009" s="160"/>
      <c r="K1009" s="203"/>
      <c r="L1009" s="180"/>
      <c r="M1009" s="180"/>
      <c r="N1009" s="204"/>
      <c r="O1009" s="204"/>
      <c r="P1009" s="180"/>
      <c r="Q1009" s="180"/>
      <c r="R1009" s="180"/>
      <c r="S1009" s="180"/>
      <c r="T1009" s="180"/>
      <c r="U1009" s="180"/>
      <c r="V1009" s="180"/>
      <c r="W1009" s="180"/>
      <c r="X1009" s="180"/>
      <c r="Y1009" s="180"/>
      <c r="Z1009" s="180"/>
      <c r="AA1009" s="180"/>
      <c r="AB1009" s="180"/>
      <c r="AC1009" s="180"/>
    </row>
    <row r="1010" ht="15.75" customHeight="1">
      <c r="A1010" s="201"/>
      <c r="F1010" s="202"/>
      <c r="G1010" s="160"/>
      <c r="H1010" s="160"/>
      <c r="I1010" s="160"/>
      <c r="J1010" s="160"/>
      <c r="K1010" s="203"/>
      <c r="L1010" s="180"/>
      <c r="M1010" s="180"/>
      <c r="N1010" s="204"/>
      <c r="O1010" s="204"/>
      <c r="P1010" s="180"/>
      <c r="Q1010" s="180"/>
      <c r="R1010" s="180"/>
      <c r="S1010" s="180"/>
      <c r="T1010" s="180"/>
      <c r="U1010" s="180"/>
      <c r="V1010" s="180"/>
      <c r="W1010" s="180"/>
      <c r="X1010" s="180"/>
      <c r="Y1010" s="180"/>
      <c r="Z1010" s="180"/>
      <c r="AA1010" s="180"/>
      <c r="AB1010" s="180"/>
      <c r="AC1010" s="180"/>
    </row>
    <row r="1011" ht="15.75" customHeight="1">
      <c r="A1011" s="201"/>
      <c r="F1011" s="202"/>
      <c r="G1011" s="160"/>
      <c r="H1011" s="160"/>
      <c r="I1011" s="160"/>
      <c r="J1011" s="160"/>
      <c r="K1011" s="203"/>
      <c r="L1011" s="180"/>
      <c r="M1011" s="180"/>
      <c r="N1011" s="204"/>
      <c r="O1011" s="204"/>
      <c r="P1011" s="180"/>
      <c r="Q1011" s="180"/>
      <c r="R1011" s="180"/>
      <c r="S1011" s="180"/>
      <c r="T1011" s="180"/>
      <c r="U1011" s="180"/>
      <c r="V1011" s="180"/>
      <c r="W1011" s="180"/>
      <c r="X1011" s="180"/>
      <c r="Y1011" s="180"/>
      <c r="Z1011" s="180"/>
      <c r="AA1011" s="180"/>
      <c r="AB1011" s="180"/>
      <c r="AC1011" s="180"/>
    </row>
    <row r="1012" ht="15.75" customHeight="1">
      <c r="A1012" s="201"/>
      <c r="F1012" s="202"/>
      <c r="G1012" s="160"/>
      <c r="H1012" s="160"/>
      <c r="I1012" s="160"/>
      <c r="J1012" s="160"/>
      <c r="K1012" s="203"/>
      <c r="L1012" s="180"/>
      <c r="M1012" s="180"/>
      <c r="N1012" s="204"/>
      <c r="O1012" s="204"/>
      <c r="P1012" s="180"/>
      <c r="Q1012" s="180"/>
      <c r="R1012" s="180"/>
      <c r="S1012" s="180"/>
      <c r="T1012" s="180"/>
      <c r="U1012" s="180"/>
      <c r="V1012" s="180"/>
      <c r="W1012" s="180"/>
      <c r="X1012" s="180"/>
      <c r="Y1012" s="180"/>
      <c r="Z1012" s="180"/>
      <c r="AA1012" s="180"/>
      <c r="AB1012" s="180"/>
      <c r="AC1012" s="180"/>
    </row>
    <row r="1013" ht="15.75" customHeight="1">
      <c r="A1013" s="201"/>
      <c r="F1013" s="202"/>
      <c r="G1013" s="160"/>
      <c r="H1013" s="160"/>
      <c r="I1013" s="160"/>
      <c r="J1013" s="160"/>
      <c r="K1013" s="203"/>
      <c r="L1013" s="180"/>
      <c r="M1013" s="180"/>
      <c r="N1013" s="204"/>
      <c r="O1013" s="204"/>
      <c r="P1013" s="180"/>
      <c r="Q1013" s="180"/>
      <c r="R1013" s="180"/>
      <c r="S1013" s="180"/>
      <c r="T1013" s="180"/>
      <c r="U1013" s="180"/>
      <c r="V1013" s="180"/>
      <c r="W1013" s="180"/>
      <c r="X1013" s="180"/>
      <c r="Y1013" s="180"/>
      <c r="Z1013" s="180"/>
      <c r="AA1013" s="180"/>
      <c r="AB1013" s="180"/>
      <c r="AC1013" s="180"/>
    </row>
    <row r="1014" ht="15.75" customHeight="1">
      <c r="A1014" s="201"/>
      <c r="F1014" s="202"/>
      <c r="G1014" s="160"/>
      <c r="H1014" s="160"/>
      <c r="I1014" s="160"/>
      <c r="J1014" s="160"/>
      <c r="K1014" s="203"/>
      <c r="L1014" s="180"/>
      <c r="M1014" s="180"/>
      <c r="N1014" s="204"/>
      <c r="O1014" s="204"/>
      <c r="P1014" s="180"/>
      <c r="Q1014" s="180"/>
      <c r="R1014" s="180"/>
      <c r="S1014" s="180"/>
      <c r="T1014" s="180"/>
      <c r="U1014" s="180"/>
      <c r="V1014" s="180"/>
      <c r="W1014" s="180"/>
      <c r="X1014" s="180"/>
      <c r="Y1014" s="180"/>
      <c r="Z1014" s="180"/>
      <c r="AA1014" s="180"/>
      <c r="AB1014" s="180"/>
      <c r="AC1014" s="180"/>
    </row>
    <row r="1015" ht="15.75" customHeight="1">
      <c r="A1015" s="201"/>
      <c r="F1015" s="202"/>
      <c r="G1015" s="160"/>
      <c r="H1015" s="160"/>
      <c r="I1015" s="160"/>
      <c r="J1015" s="160"/>
      <c r="K1015" s="203"/>
      <c r="L1015" s="180"/>
      <c r="M1015" s="180"/>
      <c r="N1015" s="204"/>
      <c r="O1015" s="204"/>
      <c r="P1015" s="180"/>
      <c r="Q1015" s="180"/>
      <c r="R1015" s="180"/>
      <c r="S1015" s="180"/>
      <c r="T1015" s="180"/>
      <c r="U1015" s="180"/>
      <c r="V1015" s="180"/>
      <c r="W1015" s="180"/>
      <c r="X1015" s="180"/>
      <c r="Y1015" s="180"/>
      <c r="Z1015" s="180"/>
      <c r="AA1015" s="180"/>
      <c r="AB1015" s="180"/>
      <c r="AC1015" s="180"/>
    </row>
    <row r="1016" ht="15.75" customHeight="1">
      <c r="A1016" s="201"/>
      <c r="F1016" s="202"/>
      <c r="G1016" s="160"/>
      <c r="H1016" s="160"/>
      <c r="I1016" s="160"/>
      <c r="J1016" s="160"/>
      <c r="K1016" s="203"/>
      <c r="L1016" s="180"/>
      <c r="M1016" s="180"/>
      <c r="N1016" s="204"/>
      <c r="O1016" s="204"/>
      <c r="P1016" s="180"/>
      <c r="Q1016" s="180"/>
      <c r="R1016" s="180"/>
      <c r="S1016" s="180"/>
      <c r="T1016" s="180"/>
      <c r="U1016" s="180"/>
      <c r="V1016" s="180"/>
      <c r="W1016" s="180"/>
      <c r="X1016" s="180"/>
      <c r="Y1016" s="180"/>
      <c r="Z1016" s="180"/>
      <c r="AA1016" s="180"/>
      <c r="AB1016" s="180"/>
      <c r="AC1016" s="180"/>
    </row>
    <row r="1017" ht="15.75" customHeight="1">
      <c r="A1017" s="201"/>
      <c r="F1017" s="202"/>
      <c r="G1017" s="160"/>
      <c r="H1017" s="160"/>
      <c r="I1017" s="160"/>
      <c r="J1017" s="160"/>
      <c r="K1017" s="203"/>
      <c r="L1017" s="180"/>
      <c r="M1017" s="180"/>
      <c r="N1017" s="204"/>
      <c r="O1017" s="204"/>
      <c r="P1017" s="180"/>
      <c r="Q1017" s="180"/>
      <c r="R1017" s="180"/>
      <c r="S1017" s="180"/>
      <c r="T1017" s="180"/>
      <c r="U1017" s="180"/>
      <c r="V1017" s="180"/>
      <c r="W1017" s="180"/>
      <c r="X1017" s="180"/>
      <c r="Y1017" s="180"/>
      <c r="Z1017" s="180"/>
      <c r="AA1017" s="180"/>
      <c r="AB1017" s="180"/>
      <c r="AC1017" s="180"/>
    </row>
    <row r="1018" ht="15.75" customHeight="1">
      <c r="A1018" s="201"/>
      <c r="F1018" s="202"/>
      <c r="G1018" s="160"/>
      <c r="H1018" s="160"/>
      <c r="I1018" s="160"/>
      <c r="J1018" s="160"/>
      <c r="K1018" s="203"/>
      <c r="L1018" s="180"/>
      <c r="M1018" s="180"/>
      <c r="N1018" s="204"/>
      <c r="O1018" s="204"/>
      <c r="P1018" s="180"/>
      <c r="Q1018" s="180"/>
      <c r="R1018" s="180"/>
      <c r="S1018" s="180"/>
      <c r="T1018" s="180"/>
      <c r="U1018" s="180"/>
      <c r="V1018" s="180"/>
      <c r="W1018" s="180"/>
      <c r="X1018" s="180"/>
      <c r="Y1018" s="180"/>
      <c r="Z1018" s="180"/>
      <c r="AA1018" s="180"/>
      <c r="AB1018" s="180"/>
      <c r="AC1018" s="180"/>
    </row>
    <row r="1019" ht="15.75" customHeight="1">
      <c r="A1019" s="201"/>
      <c r="F1019" s="202"/>
      <c r="G1019" s="160"/>
      <c r="H1019" s="160"/>
      <c r="I1019" s="160"/>
      <c r="J1019" s="160"/>
      <c r="K1019" s="203"/>
      <c r="L1019" s="180"/>
      <c r="M1019" s="180"/>
      <c r="N1019" s="204"/>
      <c r="O1019" s="204"/>
      <c r="P1019" s="180"/>
      <c r="Q1019" s="180"/>
      <c r="R1019" s="180"/>
      <c r="S1019" s="180"/>
      <c r="T1019" s="180"/>
      <c r="U1019" s="180"/>
      <c r="V1019" s="180"/>
      <c r="W1019" s="180"/>
      <c r="X1019" s="180"/>
      <c r="Y1019" s="180"/>
      <c r="Z1019" s="180"/>
      <c r="AA1019" s="180"/>
      <c r="AB1019" s="180"/>
      <c r="AC1019" s="180"/>
    </row>
    <row r="1020" ht="15.75" customHeight="1">
      <c r="A1020" s="201"/>
      <c r="F1020" s="202"/>
      <c r="G1020" s="160"/>
      <c r="H1020" s="160"/>
      <c r="I1020" s="160"/>
      <c r="J1020" s="160"/>
      <c r="K1020" s="203"/>
      <c r="L1020" s="180"/>
      <c r="M1020" s="180"/>
      <c r="N1020" s="204"/>
      <c r="O1020" s="204"/>
      <c r="P1020" s="180"/>
      <c r="Q1020" s="180"/>
      <c r="R1020" s="180"/>
      <c r="S1020" s="180"/>
      <c r="T1020" s="180"/>
      <c r="U1020" s="180"/>
      <c r="V1020" s="180"/>
      <c r="W1020" s="180"/>
      <c r="X1020" s="180"/>
      <c r="Y1020" s="180"/>
      <c r="Z1020" s="180"/>
      <c r="AA1020" s="180"/>
      <c r="AB1020" s="180"/>
      <c r="AC1020" s="180"/>
    </row>
    <row r="1021" ht="15.75" customHeight="1">
      <c r="A1021" s="201"/>
      <c r="F1021" s="202"/>
      <c r="G1021" s="160"/>
      <c r="H1021" s="160"/>
      <c r="I1021" s="160"/>
      <c r="J1021" s="160"/>
      <c r="K1021" s="203"/>
      <c r="L1021" s="180"/>
      <c r="M1021" s="180"/>
      <c r="N1021" s="204"/>
      <c r="O1021" s="204"/>
      <c r="P1021" s="180"/>
      <c r="Q1021" s="180"/>
      <c r="R1021" s="180"/>
      <c r="S1021" s="180"/>
      <c r="T1021" s="180"/>
      <c r="U1021" s="180"/>
      <c r="V1021" s="180"/>
      <c r="W1021" s="180"/>
      <c r="X1021" s="180"/>
      <c r="Y1021" s="180"/>
      <c r="Z1021" s="180"/>
      <c r="AA1021" s="180"/>
      <c r="AB1021" s="180"/>
      <c r="AC1021" s="180"/>
    </row>
    <row r="1022" ht="15.75" customHeight="1">
      <c r="A1022" s="201"/>
      <c r="F1022" s="202"/>
      <c r="G1022" s="160"/>
      <c r="H1022" s="160"/>
      <c r="I1022" s="160"/>
      <c r="J1022" s="160"/>
      <c r="K1022" s="203"/>
      <c r="L1022" s="180"/>
      <c r="M1022" s="180"/>
      <c r="N1022" s="204"/>
      <c r="O1022" s="204"/>
      <c r="P1022" s="180"/>
      <c r="Q1022" s="180"/>
      <c r="R1022" s="180"/>
      <c r="S1022" s="180"/>
      <c r="T1022" s="180"/>
      <c r="U1022" s="180"/>
      <c r="V1022" s="180"/>
      <c r="W1022" s="180"/>
      <c r="X1022" s="180"/>
      <c r="Y1022" s="180"/>
      <c r="Z1022" s="180"/>
      <c r="AA1022" s="180"/>
      <c r="AB1022" s="180"/>
      <c r="AC1022" s="180"/>
    </row>
    <row r="1023" ht="15.75" customHeight="1">
      <c r="A1023" s="201"/>
      <c r="F1023" s="202"/>
      <c r="G1023" s="160"/>
      <c r="H1023" s="160"/>
      <c r="I1023" s="160"/>
      <c r="J1023" s="160"/>
      <c r="K1023" s="203"/>
      <c r="L1023" s="180"/>
      <c r="M1023" s="180"/>
      <c r="N1023" s="204"/>
      <c r="O1023" s="204"/>
      <c r="P1023" s="180"/>
      <c r="Q1023" s="180"/>
      <c r="R1023" s="180"/>
      <c r="S1023" s="180"/>
      <c r="T1023" s="180"/>
      <c r="U1023" s="180"/>
      <c r="V1023" s="180"/>
      <c r="W1023" s="180"/>
      <c r="X1023" s="180"/>
      <c r="Y1023" s="180"/>
      <c r="Z1023" s="180"/>
      <c r="AA1023" s="180"/>
      <c r="AB1023" s="180"/>
      <c r="AC1023" s="180"/>
    </row>
    <row r="1024" ht="15.75" customHeight="1">
      <c r="A1024" s="201"/>
      <c r="F1024" s="202"/>
      <c r="G1024" s="160"/>
      <c r="H1024" s="160"/>
      <c r="I1024" s="160"/>
      <c r="J1024" s="160"/>
      <c r="K1024" s="203"/>
      <c r="L1024" s="180"/>
      <c r="M1024" s="180"/>
      <c r="N1024" s="204"/>
      <c r="O1024" s="204"/>
      <c r="P1024" s="180"/>
      <c r="Q1024" s="180"/>
      <c r="R1024" s="180"/>
      <c r="S1024" s="180"/>
      <c r="T1024" s="180"/>
      <c r="U1024" s="180"/>
      <c r="V1024" s="180"/>
      <c r="W1024" s="180"/>
      <c r="X1024" s="180"/>
      <c r="Y1024" s="180"/>
      <c r="Z1024" s="180"/>
      <c r="AA1024" s="180"/>
      <c r="AB1024" s="180"/>
      <c r="AC1024" s="180"/>
    </row>
    <row r="1025" ht="15.75" customHeight="1">
      <c r="A1025" s="201"/>
      <c r="F1025" s="202"/>
      <c r="G1025" s="160"/>
      <c r="H1025" s="160"/>
      <c r="I1025" s="160"/>
      <c r="J1025" s="160"/>
      <c r="K1025" s="203"/>
      <c r="L1025" s="180"/>
      <c r="M1025" s="180"/>
      <c r="N1025" s="204"/>
      <c r="O1025" s="204"/>
      <c r="P1025" s="180"/>
      <c r="Q1025" s="180"/>
      <c r="R1025" s="180"/>
      <c r="S1025" s="180"/>
      <c r="T1025" s="180"/>
      <c r="U1025" s="180"/>
      <c r="V1025" s="180"/>
      <c r="W1025" s="180"/>
      <c r="X1025" s="180"/>
      <c r="Y1025" s="180"/>
      <c r="Z1025" s="180"/>
      <c r="AA1025" s="180"/>
      <c r="AB1025" s="180"/>
      <c r="AC1025" s="180"/>
    </row>
    <row r="1026" ht="15.75" customHeight="1">
      <c r="A1026" s="201"/>
      <c r="F1026" s="202"/>
      <c r="G1026" s="160"/>
      <c r="H1026" s="160"/>
      <c r="I1026" s="160"/>
      <c r="J1026" s="160"/>
      <c r="K1026" s="203"/>
      <c r="L1026" s="180"/>
      <c r="M1026" s="180"/>
      <c r="N1026" s="204"/>
      <c r="O1026" s="204"/>
      <c r="P1026" s="180"/>
      <c r="Q1026" s="180"/>
      <c r="R1026" s="180"/>
      <c r="S1026" s="180"/>
      <c r="T1026" s="180"/>
      <c r="U1026" s="180"/>
      <c r="V1026" s="180"/>
      <c r="W1026" s="180"/>
      <c r="X1026" s="180"/>
      <c r="Y1026" s="180"/>
      <c r="Z1026" s="180"/>
      <c r="AA1026" s="180"/>
      <c r="AB1026" s="180"/>
      <c r="AC1026" s="180"/>
    </row>
    <row r="1027" ht="15.75" customHeight="1">
      <c r="A1027" s="201"/>
      <c r="F1027" s="202"/>
      <c r="G1027" s="160"/>
      <c r="H1027" s="160"/>
      <c r="I1027" s="160"/>
      <c r="J1027" s="160"/>
      <c r="K1027" s="203"/>
      <c r="L1027" s="180"/>
      <c r="M1027" s="180"/>
      <c r="N1027" s="204"/>
      <c r="O1027" s="204"/>
      <c r="P1027" s="180"/>
      <c r="Q1027" s="180"/>
      <c r="R1027" s="180"/>
      <c r="S1027" s="180"/>
      <c r="T1027" s="180"/>
      <c r="U1027" s="180"/>
      <c r="V1027" s="180"/>
      <c r="W1027" s="180"/>
      <c r="X1027" s="180"/>
      <c r="Y1027" s="180"/>
      <c r="Z1027" s="180"/>
      <c r="AA1027" s="180"/>
      <c r="AB1027" s="180"/>
      <c r="AC1027" s="180"/>
    </row>
    <row r="1028" ht="15.75" customHeight="1">
      <c r="A1028" s="201"/>
      <c r="F1028" s="202"/>
      <c r="G1028" s="160"/>
      <c r="H1028" s="160"/>
      <c r="I1028" s="160"/>
      <c r="J1028" s="160"/>
      <c r="K1028" s="203"/>
      <c r="L1028" s="180"/>
      <c r="M1028" s="180"/>
      <c r="N1028" s="204"/>
      <c r="O1028" s="204"/>
      <c r="P1028" s="180"/>
      <c r="Q1028" s="180"/>
      <c r="R1028" s="180"/>
      <c r="S1028" s="180"/>
      <c r="T1028" s="180"/>
      <c r="U1028" s="180"/>
      <c r="V1028" s="180"/>
      <c r="W1028" s="180"/>
      <c r="X1028" s="180"/>
      <c r="Y1028" s="180"/>
      <c r="Z1028" s="180"/>
      <c r="AA1028" s="180"/>
      <c r="AB1028" s="180"/>
      <c r="AC1028" s="180"/>
    </row>
    <row r="1029" ht="15.75" customHeight="1">
      <c r="A1029" s="201"/>
      <c r="F1029" s="202"/>
      <c r="G1029" s="160"/>
      <c r="H1029" s="160"/>
      <c r="I1029" s="160"/>
      <c r="J1029" s="160"/>
      <c r="K1029" s="203"/>
      <c r="L1029" s="180"/>
      <c r="M1029" s="180"/>
      <c r="N1029" s="204"/>
      <c r="O1029" s="204"/>
      <c r="P1029" s="180"/>
      <c r="Q1029" s="180"/>
      <c r="R1029" s="180"/>
      <c r="S1029" s="180"/>
      <c r="T1029" s="180"/>
      <c r="U1029" s="180"/>
      <c r="V1029" s="180"/>
      <c r="W1029" s="180"/>
      <c r="X1029" s="180"/>
      <c r="Y1029" s="180"/>
      <c r="Z1029" s="180"/>
      <c r="AA1029" s="180"/>
      <c r="AB1029" s="180"/>
      <c r="AC1029" s="180"/>
    </row>
    <row r="1030" ht="15.75" customHeight="1">
      <c r="A1030" s="201"/>
      <c r="F1030" s="202"/>
      <c r="G1030" s="160"/>
      <c r="H1030" s="160"/>
      <c r="I1030" s="160"/>
      <c r="J1030" s="160"/>
      <c r="K1030" s="203"/>
      <c r="L1030" s="180"/>
      <c r="M1030" s="180"/>
      <c r="N1030" s="204"/>
      <c r="O1030" s="204"/>
      <c r="P1030" s="180"/>
      <c r="Q1030" s="180"/>
      <c r="R1030" s="180"/>
      <c r="S1030" s="180"/>
      <c r="T1030" s="180"/>
      <c r="U1030" s="180"/>
      <c r="V1030" s="180"/>
      <c r="W1030" s="180"/>
      <c r="X1030" s="180"/>
      <c r="Y1030" s="180"/>
      <c r="Z1030" s="180"/>
      <c r="AA1030" s="180"/>
      <c r="AB1030" s="180"/>
      <c r="AC1030" s="180"/>
    </row>
    <row r="1031" ht="15.75" customHeight="1">
      <c r="A1031" s="201"/>
      <c r="F1031" s="202"/>
      <c r="G1031" s="160"/>
      <c r="H1031" s="160"/>
      <c r="I1031" s="160"/>
      <c r="J1031" s="160"/>
      <c r="K1031" s="203"/>
      <c r="L1031" s="180"/>
      <c r="M1031" s="180"/>
      <c r="N1031" s="204"/>
      <c r="O1031" s="204"/>
      <c r="P1031" s="180"/>
      <c r="Q1031" s="180"/>
      <c r="R1031" s="180"/>
      <c r="S1031" s="180"/>
      <c r="T1031" s="180"/>
      <c r="U1031" s="180"/>
      <c r="V1031" s="180"/>
      <c r="W1031" s="180"/>
      <c r="X1031" s="180"/>
      <c r="Y1031" s="180"/>
      <c r="Z1031" s="180"/>
      <c r="AA1031" s="180"/>
      <c r="AB1031" s="180"/>
      <c r="AC1031" s="180"/>
    </row>
    <row r="1032" ht="15.75" customHeight="1">
      <c r="A1032" s="201"/>
      <c r="F1032" s="202"/>
      <c r="G1032" s="160"/>
      <c r="H1032" s="160"/>
      <c r="I1032" s="160"/>
      <c r="J1032" s="160"/>
      <c r="K1032" s="203"/>
      <c r="L1032" s="180"/>
      <c r="M1032" s="180"/>
      <c r="N1032" s="204"/>
      <c r="O1032" s="204"/>
      <c r="P1032" s="180"/>
      <c r="Q1032" s="180"/>
      <c r="R1032" s="180"/>
      <c r="S1032" s="180"/>
      <c r="T1032" s="180"/>
      <c r="U1032" s="180"/>
      <c r="V1032" s="180"/>
      <c r="W1032" s="180"/>
      <c r="X1032" s="180"/>
      <c r="Y1032" s="180"/>
      <c r="Z1032" s="180"/>
      <c r="AA1032" s="180"/>
      <c r="AB1032" s="180"/>
      <c r="AC1032" s="180"/>
    </row>
    <row r="1033" ht="15.75" customHeight="1">
      <c r="A1033" s="201"/>
      <c r="F1033" s="202"/>
      <c r="G1033" s="160"/>
      <c r="H1033" s="160"/>
      <c r="I1033" s="160"/>
      <c r="J1033" s="160"/>
      <c r="K1033" s="203"/>
      <c r="L1033" s="180"/>
      <c r="M1033" s="180"/>
      <c r="N1033" s="204"/>
      <c r="O1033" s="204"/>
      <c r="P1033" s="180"/>
      <c r="Q1033" s="180"/>
      <c r="R1033" s="180"/>
      <c r="S1033" s="180"/>
      <c r="T1033" s="180"/>
      <c r="U1033" s="180"/>
      <c r="V1033" s="180"/>
      <c r="W1033" s="180"/>
      <c r="X1033" s="180"/>
      <c r="Y1033" s="180"/>
      <c r="Z1033" s="180"/>
      <c r="AA1033" s="180"/>
      <c r="AB1033" s="180"/>
      <c r="AC1033" s="180"/>
    </row>
    <row r="1034" ht="15.75" customHeight="1">
      <c r="A1034" s="201"/>
      <c r="F1034" s="202"/>
      <c r="G1034" s="160"/>
      <c r="H1034" s="160"/>
      <c r="I1034" s="160"/>
      <c r="J1034" s="160"/>
      <c r="K1034" s="203"/>
      <c r="L1034" s="180"/>
      <c r="M1034" s="180"/>
      <c r="N1034" s="204"/>
      <c r="O1034" s="204"/>
      <c r="P1034" s="180"/>
      <c r="Q1034" s="180"/>
      <c r="R1034" s="180"/>
      <c r="S1034" s="180"/>
      <c r="T1034" s="180"/>
      <c r="U1034" s="180"/>
      <c r="V1034" s="180"/>
      <c r="W1034" s="180"/>
      <c r="X1034" s="180"/>
      <c r="Y1034" s="180"/>
      <c r="Z1034" s="180"/>
      <c r="AA1034" s="180"/>
      <c r="AB1034" s="180"/>
      <c r="AC1034" s="180"/>
    </row>
    <row r="1035" ht="15.75" customHeight="1">
      <c r="A1035" s="201"/>
      <c r="F1035" s="202"/>
      <c r="G1035" s="160"/>
      <c r="H1035" s="160"/>
      <c r="I1035" s="160"/>
      <c r="J1035" s="160"/>
      <c r="K1035" s="203"/>
      <c r="L1035" s="180"/>
      <c r="M1035" s="180"/>
      <c r="N1035" s="204"/>
      <c r="O1035" s="204"/>
      <c r="P1035" s="180"/>
      <c r="Q1035" s="180"/>
      <c r="R1035" s="180"/>
      <c r="S1035" s="180"/>
      <c r="T1035" s="180"/>
      <c r="U1035" s="180"/>
      <c r="V1035" s="180"/>
      <c r="W1035" s="180"/>
      <c r="X1035" s="180"/>
      <c r="Y1035" s="180"/>
      <c r="Z1035" s="180"/>
      <c r="AA1035" s="180"/>
      <c r="AB1035" s="180"/>
      <c r="AC1035" s="180"/>
    </row>
    <row r="1036" ht="15.75" customHeight="1">
      <c r="A1036" s="201"/>
      <c r="F1036" s="202"/>
      <c r="G1036" s="160"/>
      <c r="H1036" s="160"/>
      <c r="I1036" s="160"/>
      <c r="J1036" s="160"/>
      <c r="K1036" s="203"/>
      <c r="L1036" s="180"/>
      <c r="M1036" s="180"/>
      <c r="N1036" s="204"/>
      <c r="O1036" s="204"/>
      <c r="P1036" s="180"/>
      <c r="Q1036" s="180"/>
      <c r="R1036" s="180"/>
      <c r="S1036" s="180"/>
      <c r="T1036" s="180"/>
      <c r="U1036" s="180"/>
      <c r="V1036" s="180"/>
      <c r="W1036" s="180"/>
      <c r="X1036" s="180"/>
      <c r="Y1036" s="180"/>
      <c r="Z1036" s="180"/>
      <c r="AA1036" s="180"/>
      <c r="AB1036" s="180"/>
      <c r="AC1036" s="180"/>
    </row>
    <row r="1037" ht="15.75" customHeight="1">
      <c r="A1037" s="201"/>
      <c r="F1037" s="202"/>
      <c r="G1037" s="160"/>
      <c r="H1037" s="160"/>
      <c r="I1037" s="160"/>
      <c r="J1037" s="160"/>
      <c r="K1037" s="203"/>
      <c r="L1037" s="180"/>
      <c r="M1037" s="180"/>
      <c r="N1037" s="204"/>
      <c r="O1037" s="204"/>
      <c r="P1037" s="180"/>
      <c r="Q1037" s="180"/>
      <c r="R1037" s="180"/>
      <c r="S1037" s="180"/>
      <c r="T1037" s="180"/>
      <c r="U1037" s="180"/>
      <c r="V1037" s="180"/>
      <c r="W1037" s="180"/>
      <c r="X1037" s="180"/>
      <c r="Y1037" s="180"/>
      <c r="Z1037" s="180"/>
      <c r="AA1037" s="180"/>
      <c r="AB1037" s="180"/>
      <c r="AC1037" s="180"/>
    </row>
    <row r="1038" ht="15.75" customHeight="1">
      <c r="A1038" s="201"/>
      <c r="F1038" s="202"/>
      <c r="G1038" s="160"/>
      <c r="H1038" s="160"/>
      <c r="I1038" s="160"/>
      <c r="J1038" s="160"/>
      <c r="K1038" s="203"/>
      <c r="L1038" s="180"/>
      <c r="M1038" s="180"/>
      <c r="N1038" s="204"/>
      <c r="O1038" s="204"/>
      <c r="P1038" s="180"/>
      <c r="Q1038" s="180"/>
      <c r="R1038" s="180"/>
      <c r="S1038" s="180"/>
      <c r="T1038" s="180"/>
      <c r="U1038" s="180"/>
      <c r="V1038" s="180"/>
      <c r="W1038" s="180"/>
      <c r="X1038" s="180"/>
      <c r="Y1038" s="180"/>
      <c r="Z1038" s="180"/>
      <c r="AA1038" s="180"/>
      <c r="AB1038" s="180"/>
      <c r="AC1038" s="180"/>
    </row>
    <row r="1039" ht="15.75" customHeight="1">
      <c r="A1039" s="201"/>
      <c r="F1039" s="202"/>
      <c r="G1039" s="160"/>
      <c r="H1039" s="160"/>
      <c r="I1039" s="160"/>
      <c r="J1039" s="160"/>
      <c r="K1039" s="203"/>
      <c r="L1039" s="180"/>
      <c r="M1039" s="180"/>
      <c r="N1039" s="204"/>
      <c r="O1039" s="204"/>
      <c r="P1039" s="180"/>
      <c r="Q1039" s="180"/>
      <c r="R1039" s="180"/>
      <c r="S1039" s="180"/>
      <c r="T1039" s="180"/>
      <c r="U1039" s="180"/>
      <c r="V1039" s="180"/>
      <c r="W1039" s="180"/>
      <c r="X1039" s="180"/>
      <c r="Y1039" s="180"/>
      <c r="Z1039" s="180"/>
      <c r="AA1039" s="180"/>
      <c r="AB1039" s="180"/>
      <c r="AC1039" s="180"/>
    </row>
    <row r="1040" ht="15.75" customHeight="1">
      <c r="A1040" s="201"/>
      <c r="F1040" s="202"/>
      <c r="G1040" s="160"/>
      <c r="H1040" s="160"/>
      <c r="I1040" s="160"/>
      <c r="J1040" s="160"/>
      <c r="K1040" s="203"/>
      <c r="L1040" s="180"/>
      <c r="M1040" s="180"/>
      <c r="N1040" s="204"/>
      <c r="O1040" s="204"/>
      <c r="P1040" s="180"/>
      <c r="Q1040" s="180"/>
      <c r="R1040" s="180"/>
      <c r="S1040" s="180"/>
      <c r="T1040" s="180"/>
      <c r="U1040" s="180"/>
      <c r="V1040" s="180"/>
      <c r="W1040" s="180"/>
      <c r="X1040" s="180"/>
      <c r="Y1040" s="180"/>
      <c r="Z1040" s="180"/>
      <c r="AA1040" s="180"/>
      <c r="AB1040" s="180"/>
      <c r="AC1040" s="180"/>
    </row>
    <row r="1041" ht="15.75" customHeight="1">
      <c r="A1041" s="201"/>
      <c r="F1041" s="202"/>
      <c r="G1041" s="160"/>
      <c r="H1041" s="160"/>
      <c r="I1041" s="160"/>
      <c r="J1041" s="160"/>
      <c r="K1041" s="203"/>
      <c r="L1041" s="180"/>
      <c r="M1041" s="180"/>
      <c r="N1041" s="204"/>
      <c r="O1041" s="204"/>
      <c r="P1041" s="180"/>
      <c r="Q1041" s="180"/>
      <c r="R1041" s="180"/>
      <c r="S1041" s="180"/>
      <c r="T1041" s="180"/>
      <c r="U1041" s="180"/>
      <c r="V1041" s="180"/>
      <c r="W1041" s="180"/>
      <c r="X1041" s="180"/>
      <c r="Y1041" s="180"/>
      <c r="Z1041" s="180"/>
      <c r="AA1041" s="180"/>
      <c r="AB1041" s="180"/>
      <c r="AC1041" s="180"/>
    </row>
    <row r="1042" ht="15.75" customHeight="1">
      <c r="A1042" s="201"/>
      <c r="F1042" s="202"/>
      <c r="G1042" s="160"/>
      <c r="H1042" s="160"/>
      <c r="I1042" s="160"/>
      <c r="J1042" s="160"/>
      <c r="K1042" s="203"/>
      <c r="L1042" s="180"/>
      <c r="M1042" s="180"/>
      <c r="N1042" s="204"/>
      <c r="O1042" s="204"/>
      <c r="P1042" s="180"/>
      <c r="Q1042" s="180"/>
      <c r="R1042" s="180"/>
      <c r="S1042" s="180"/>
      <c r="T1042" s="180"/>
      <c r="U1042" s="180"/>
      <c r="V1042" s="180"/>
      <c r="W1042" s="180"/>
      <c r="X1042" s="180"/>
      <c r="Y1042" s="180"/>
      <c r="Z1042" s="180"/>
      <c r="AA1042" s="180"/>
      <c r="AB1042" s="180"/>
      <c r="AC1042" s="180"/>
    </row>
    <row r="1043" ht="15.75" customHeight="1">
      <c r="A1043" s="201"/>
      <c r="F1043" s="202"/>
      <c r="G1043" s="160"/>
      <c r="H1043" s="160"/>
      <c r="I1043" s="160"/>
      <c r="J1043" s="160"/>
      <c r="K1043" s="203"/>
      <c r="L1043" s="180"/>
      <c r="M1043" s="180"/>
      <c r="N1043" s="204"/>
      <c r="O1043" s="204"/>
      <c r="P1043" s="180"/>
      <c r="Q1043" s="180"/>
      <c r="R1043" s="180"/>
      <c r="S1043" s="180"/>
      <c r="T1043" s="180"/>
      <c r="U1043" s="180"/>
      <c r="V1043" s="180"/>
      <c r="W1043" s="180"/>
      <c r="X1043" s="180"/>
      <c r="Y1043" s="180"/>
      <c r="Z1043" s="180"/>
      <c r="AA1043" s="180"/>
      <c r="AB1043" s="180"/>
      <c r="AC1043" s="180"/>
    </row>
    <row r="1044" ht="15.75" customHeight="1">
      <c r="A1044" s="201"/>
      <c r="F1044" s="202"/>
      <c r="G1044" s="160"/>
      <c r="H1044" s="160"/>
      <c r="I1044" s="160"/>
      <c r="J1044" s="160"/>
      <c r="K1044" s="203"/>
      <c r="L1044" s="180"/>
      <c r="M1044" s="180"/>
      <c r="N1044" s="204"/>
      <c r="O1044" s="204"/>
      <c r="P1044" s="180"/>
      <c r="Q1044" s="180"/>
      <c r="R1044" s="180"/>
      <c r="S1044" s="180"/>
      <c r="T1044" s="180"/>
      <c r="U1044" s="180"/>
      <c r="V1044" s="180"/>
      <c r="W1044" s="180"/>
      <c r="X1044" s="180"/>
      <c r="Y1044" s="180"/>
      <c r="Z1044" s="180"/>
      <c r="AA1044" s="180"/>
      <c r="AB1044" s="180"/>
      <c r="AC1044" s="180"/>
    </row>
    <row r="1045" ht="15.75" customHeight="1">
      <c r="A1045" s="201"/>
      <c r="F1045" s="202"/>
      <c r="G1045" s="160"/>
      <c r="H1045" s="160"/>
      <c r="I1045" s="160"/>
      <c r="J1045" s="160"/>
      <c r="K1045" s="203"/>
      <c r="L1045" s="180"/>
      <c r="M1045" s="180"/>
      <c r="N1045" s="204"/>
      <c r="O1045" s="204"/>
      <c r="P1045" s="180"/>
      <c r="Q1045" s="180"/>
      <c r="R1045" s="180"/>
      <c r="S1045" s="180"/>
      <c r="T1045" s="180"/>
      <c r="U1045" s="180"/>
      <c r="V1045" s="180"/>
      <c r="W1045" s="180"/>
      <c r="X1045" s="180"/>
      <c r="Y1045" s="180"/>
      <c r="Z1045" s="180"/>
      <c r="AA1045" s="180"/>
      <c r="AB1045" s="180"/>
      <c r="AC1045" s="180"/>
    </row>
    <row r="1046" ht="15.75" customHeight="1">
      <c r="A1046" s="201"/>
      <c r="F1046" s="202"/>
      <c r="G1046" s="160"/>
      <c r="H1046" s="160"/>
      <c r="I1046" s="160"/>
      <c r="J1046" s="160"/>
      <c r="K1046" s="203"/>
      <c r="L1046" s="180"/>
      <c r="M1046" s="180"/>
      <c r="N1046" s="204"/>
      <c r="O1046" s="204"/>
      <c r="P1046" s="180"/>
      <c r="Q1046" s="180"/>
      <c r="R1046" s="180"/>
      <c r="S1046" s="180"/>
      <c r="T1046" s="180"/>
      <c r="U1046" s="180"/>
      <c r="V1046" s="180"/>
      <c r="W1046" s="180"/>
      <c r="X1046" s="180"/>
      <c r="Y1046" s="180"/>
      <c r="Z1046" s="180"/>
      <c r="AA1046" s="180"/>
      <c r="AB1046" s="180"/>
      <c r="AC1046" s="180"/>
    </row>
    <row r="1047" ht="15.75" customHeight="1">
      <c r="A1047" s="201"/>
      <c r="F1047" s="202"/>
      <c r="G1047" s="160"/>
      <c r="H1047" s="160"/>
      <c r="I1047" s="160"/>
      <c r="J1047" s="160"/>
      <c r="K1047" s="203"/>
      <c r="L1047" s="180"/>
      <c r="M1047" s="180"/>
      <c r="N1047" s="204"/>
      <c r="O1047" s="204"/>
      <c r="P1047" s="180"/>
      <c r="Q1047" s="180"/>
      <c r="R1047" s="180"/>
      <c r="S1047" s="180"/>
      <c r="T1047" s="180"/>
      <c r="U1047" s="180"/>
      <c r="V1047" s="180"/>
      <c r="W1047" s="180"/>
      <c r="X1047" s="180"/>
      <c r="Y1047" s="180"/>
      <c r="Z1047" s="180"/>
      <c r="AA1047" s="180"/>
      <c r="AB1047" s="180"/>
      <c r="AC1047" s="180"/>
    </row>
    <row r="1048" ht="15.75" customHeight="1">
      <c r="A1048" s="201"/>
      <c r="F1048" s="202"/>
      <c r="G1048" s="160"/>
      <c r="H1048" s="160"/>
      <c r="I1048" s="160"/>
      <c r="J1048" s="160"/>
      <c r="K1048" s="203"/>
      <c r="L1048" s="180"/>
      <c r="M1048" s="180"/>
      <c r="N1048" s="204"/>
      <c r="O1048" s="204"/>
      <c r="P1048" s="180"/>
      <c r="Q1048" s="180"/>
      <c r="R1048" s="180"/>
      <c r="S1048" s="180"/>
      <c r="T1048" s="180"/>
      <c r="U1048" s="180"/>
      <c r="V1048" s="180"/>
      <c r="W1048" s="180"/>
      <c r="X1048" s="180"/>
      <c r="Y1048" s="180"/>
      <c r="Z1048" s="180"/>
      <c r="AA1048" s="180"/>
      <c r="AB1048" s="180"/>
      <c r="AC1048" s="180"/>
    </row>
    <row r="1049" ht="15.75" customHeight="1">
      <c r="A1049" s="201"/>
      <c r="F1049" s="202"/>
      <c r="G1049" s="160"/>
      <c r="H1049" s="160"/>
      <c r="I1049" s="160"/>
      <c r="J1049" s="160"/>
      <c r="K1049" s="203"/>
      <c r="L1049" s="180"/>
      <c r="M1049" s="180"/>
      <c r="N1049" s="204"/>
      <c r="O1049" s="204"/>
      <c r="P1049" s="180"/>
      <c r="Q1049" s="180"/>
      <c r="R1049" s="180"/>
      <c r="S1049" s="180"/>
      <c r="T1049" s="180"/>
      <c r="U1049" s="180"/>
      <c r="V1049" s="180"/>
      <c r="W1049" s="180"/>
      <c r="X1049" s="180"/>
      <c r="Y1049" s="180"/>
      <c r="Z1049" s="180"/>
      <c r="AA1049" s="180"/>
      <c r="AB1049" s="180"/>
      <c r="AC1049" s="180"/>
    </row>
    <row r="1050" ht="15.75" customHeight="1">
      <c r="A1050" s="201"/>
      <c r="F1050" s="202"/>
      <c r="G1050" s="160"/>
      <c r="H1050" s="160"/>
      <c r="I1050" s="160"/>
      <c r="J1050" s="160"/>
      <c r="K1050" s="203"/>
      <c r="L1050" s="180"/>
      <c r="M1050" s="180"/>
      <c r="N1050" s="204"/>
      <c r="O1050" s="204"/>
      <c r="P1050" s="180"/>
      <c r="Q1050" s="180"/>
      <c r="R1050" s="180"/>
      <c r="S1050" s="180"/>
      <c r="T1050" s="180"/>
      <c r="U1050" s="180"/>
      <c r="V1050" s="180"/>
      <c r="W1050" s="180"/>
      <c r="X1050" s="180"/>
      <c r="Y1050" s="180"/>
      <c r="Z1050" s="180"/>
      <c r="AA1050" s="180"/>
      <c r="AB1050" s="180"/>
      <c r="AC1050" s="180"/>
    </row>
    <row r="1051" ht="15.75" customHeight="1">
      <c r="A1051" s="201"/>
      <c r="F1051" s="202"/>
      <c r="G1051" s="160"/>
      <c r="H1051" s="160"/>
      <c r="I1051" s="160"/>
      <c r="J1051" s="160"/>
      <c r="K1051" s="203"/>
      <c r="L1051" s="180"/>
      <c r="M1051" s="180"/>
      <c r="N1051" s="204"/>
      <c r="O1051" s="204"/>
      <c r="P1051" s="180"/>
      <c r="Q1051" s="180"/>
      <c r="R1051" s="180"/>
      <c r="S1051" s="180"/>
      <c r="T1051" s="180"/>
      <c r="U1051" s="180"/>
      <c r="V1051" s="180"/>
      <c r="W1051" s="180"/>
      <c r="X1051" s="180"/>
      <c r="Y1051" s="180"/>
      <c r="Z1051" s="180"/>
      <c r="AA1051" s="180"/>
      <c r="AB1051" s="180"/>
      <c r="AC1051" s="180"/>
    </row>
    <row r="1052" ht="15.75" customHeight="1">
      <c r="A1052" s="201"/>
      <c r="F1052" s="202"/>
      <c r="G1052" s="160"/>
      <c r="H1052" s="160"/>
      <c r="I1052" s="160"/>
      <c r="J1052" s="160"/>
      <c r="K1052" s="203"/>
      <c r="L1052" s="180"/>
      <c r="M1052" s="180"/>
      <c r="N1052" s="204"/>
      <c r="O1052" s="204"/>
      <c r="P1052" s="180"/>
      <c r="Q1052" s="180"/>
      <c r="R1052" s="180"/>
      <c r="S1052" s="180"/>
      <c r="T1052" s="180"/>
      <c r="U1052" s="180"/>
      <c r="V1052" s="180"/>
      <c r="W1052" s="180"/>
      <c r="X1052" s="180"/>
      <c r="Y1052" s="180"/>
      <c r="Z1052" s="180"/>
      <c r="AA1052" s="180"/>
      <c r="AB1052" s="180"/>
      <c r="AC1052" s="180"/>
    </row>
    <row r="1053" ht="15.75" customHeight="1">
      <c r="A1053" s="201"/>
      <c r="F1053" s="202"/>
      <c r="G1053" s="160"/>
      <c r="H1053" s="160"/>
      <c r="I1053" s="160"/>
      <c r="J1053" s="160"/>
      <c r="K1053" s="203"/>
      <c r="L1053" s="180"/>
      <c r="M1053" s="180"/>
      <c r="N1053" s="204"/>
      <c r="O1053" s="204"/>
      <c r="P1053" s="180"/>
      <c r="Q1053" s="180"/>
      <c r="R1053" s="180"/>
      <c r="S1053" s="180"/>
      <c r="T1053" s="180"/>
      <c r="U1053" s="180"/>
      <c r="V1053" s="180"/>
      <c r="W1053" s="180"/>
      <c r="X1053" s="180"/>
      <c r="Y1053" s="180"/>
      <c r="Z1053" s="180"/>
      <c r="AA1053" s="180"/>
      <c r="AB1053" s="180"/>
      <c r="AC1053" s="180"/>
    </row>
    <row r="1054" ht="15.75" customHeight="1">
      <c r="A1054" s="201"/>
      <c r="F1054" s="202"/>
      <c r="G1054" s="160"/>
      <c r="H1054" s="160"/>
      <c r="I1054" s="160"/>
      <c r="J1054" s="160"/>
      <c r="K1054" s="203"/>
      <c r="L1054" s="180"/>
      <c r="M1054" s="180"/>
      <c r="N1054" s="204"/>
      <c r="O1054" s="204"/>
      <c r="P1054" s="180"/>
      <c r="Q1054" s="180"/>
      <c r="R1054" s="180"/>
      <c r="S1054" s="180"/>
      <c r="T1054" s="180"/>
      <c r="U1054" s="180"/>
      <c r="V1054" s="180"/>
      <c r="W1054" s="180"/>
      <c r="X1054" s="180"/>
      <c r="Y1054" s="180"/>
      <c r="Z1054" s="180"/>
      <c r="AA1054" s="180"/>
      <c r="AB1054" s="180"/>
      <c r="AC1054" s="180"/>
    </row>
    <row r="1055" ht="15.75" customHeight="1">
      <c r="A1055" s="201"/>
      <c r="F1055" s="202"/>
      <c r="G1055" s="160"/>
      <c r="H1055" s="160"/>
      <c r="I1055" s="160"/>
      <c r="J1055" s="160"/>
      <c r="K1055" s="203"/>
      <c r="L1055" s="180"/>
      <c r="M1055" s="180"/>
      <c r="N1055" s="204"/>
      <c r="O1055" s="204"/>
      <c r="P1055" s="180"/>
      <c r="Q1055" s="180"/>
      <c r="R1055" s="180"/>
      <c r="S1055" s="180"/>
      <c r="T1055" s="180"/>
      <c r="U1055" s="180"/>
      <c r="V1055" s="180"/>
      <c r="W1055" s="180"/>
      <c r="X1055" s="180"/>
      <c r="Y1055" s="180"/>
      <c r="Z1055" s="180"/>
      <c r="AA1055" s="180"/>
      <c r="AB1055" s="180"/>
      <c r="AC1055" s="180"/>
    </row>
    <row r="1056" ht="15.75" customHeight="1">
      <c r="A1056" s="201"/>
      <c r="F1056" s="202"/>
      <c r="G1056" s="160"/>
      <c r="H1056" s="160"/>
      <c r="I1056" s="160"/>
      <c r="J1056" s="160"/>
      <c r="K1056" s="203"/>
      <c r="L1056" s="180"/>
      <c r="M1056" s="180"/>
      <c r="N1056" s="204"/>
      <c r="O1056" s="204"/>
      <c r="P1056" s="180"/>
      <c r="Q1056" s="180"/>
      <c r="R1056" s="180"/>
      <c r="S1056" s="180"/>
      <c r="T1056" s="180"/>
      <c r="U1056" s="180"/>
      <c r="V1056" s="180"/>
      <c r="W1056" s="180"/>
      <c r="X1056" s="180"/>
      <c r="Y1056" s="180"/>
      <c r="Z1056" s="180"/>
      <c r="AA1056" s="180"/>
      <c r="AB1056" s="180"/>
      <c r="AC1056" s="180"/>
    </row>
    <row r="1057" ht="15.75" customHeight="1">
      <c r="A1057" s="201"/>
      <c r="F1057" s="202"/>
      <c r="G1057" s="160"/>
      <c r="H1057" s="160"/>
      <c r="I1057" s="160"/>
      <c r="J1057" s="160"/>
      <c r="K1057" s="203"/>
      <c r="L1057" s="180"/>
      <c r="M1057" s="180"/>
      <c r="N1057" s="204"/>
      <c r="O1057" s="204"/>
      <c r="P1057" s="180"/>
      <c r="Q1057" s="180"/>
      <c r="R1057" s="180"/>
      <c r="S1057" s="180"/>
      <c r="T1057" s="180"/>
      <c r="U1057" s="180"/>
      <c r="V1057" s="180"/>
      <c r="W1057" s="180"/>
      <c r="X1057" s="180"/>
      <c r="Y1057" s="180"/>
      <c r="Z1057" s="180"/>
      <c r="AA1057" s="180"/>
      <c r="AB1057" s="180"/>
      <c r="AC1057" s="180"/>
    </row>
    <row r="1058" ht="15.75" customHeight="1">
      <c r="A1058" s="201"/>
      <c r="F1058" s="202"/>
      <c r="G1058" s="160"/>
      <c r="H1058" s="160"/>
      <c r="I1058" s="160"/>
      <c r="J1058" s="160"/>
      <c r="K1058" s="203"/>
      <c r="L1058" s="180"/>
      <c r="M1058" s="180"/>
      <c r="N1058" s="204"/>
      <c r="O1058" s="204"/>
      <c r="P1058" s="180"/>
      <c r="Q1058" s="180"/>
      <c r="R1058" s="180"/>
      <c r="S1058" s="180"/>
      <c r="T1058" s="180"/>
      <c r="U1058" s="180"/>
      <c r="V1058" s="180"/>
      <c r="W1058" s="180"/>
      <c r="X1058" s="180"/>
      <c r="Y1058" s="180"/>
      <c r="Z1058" s="180"/>
      <c r="AA1058" s="180"/>
      <c r="AB1058" s="180"/>
      <c r="AC1058" s="180"/>
    </row>
    <row r="1059" ht="15.75" customHeight="1">
      <c r="A1059" s="201"/>
      <c r="F1059" s="202"/>
      <c r="G1059" s="160"/>
      <c r="H1059" s="160"/>
      <c r="I1059" s="160"/>
      <c r="J1059" s="160"/>
      <c r="K1059" s="203"/>
      <c r="L1059" s="180"/>
      <c r="M1059" s="180"/>
      <c r="N1059" s="204"/>
      <c r="O1059" s="204"/>
      <c r="P1059" s="180"/>
      <c r="Q1059" s="180"/>
      <c r="R1059" s="180"/>
      <c r="S1059" s="180"/>
      <c r="T1059" s="180"/>
      <c r="U1059" s="180"/>
      <c r="V1059" s="180"/>
      <c r="W1059" s="180"/>
      <c r="X1059" s="180"/>
      <c r="Y1059" s="180"/>
      <c r="Z1059" s="180"/>
      <c r="AA1059" s="180"/>
      <c r="AB1059" s="180"/>
      <c r="AC1059" s="180"/>
    </row>
    <row r="1060" ht="15.75" customHeight="1">
      <c r="A1060" s="201"/>
      <c r="F1060" s="202"/>
      <c r="G1060" s="160"/>
      <c r="H1060" s="160"/>
      <c r="I1060" s="160"/>
      <c r="J1060" s="160"/>
      <c r="K1060" s="203"/>
      <c r="L1060" s="180"/>
      <c r="M1060" s="180"/>
      <c r="N1060" s="204"/>
      <c r="O1060" s="204"/>
      <c r="P1060" s="180"/>
      <c r="Q1060" s="180"/>
      <c r="R1060" s="180"/>
      <c r="S1060" s="180"/>
      <c r="T1060" s="180"/>
      <c r="U1060" s="180"/>
      <c r="V1060" s="180"/>
      <c r="W1060" s="180"/>
      <c r="X1060" s="180"/>
      <c r="Y1060" s="180"/>
      <c r="Z1060" s="180"/>
      <c r="AA1060" s="180"/>
      <c r="AB1060" s="180"/>
      <c r="AC1060" s="180"/>
    </row>
    <row r="1061" ht="15.75" customHeight="1">
      <c r="A1061" s="201"/>
      <c r="F1061" s="202"/>
      <c r="G1061" s="160"/>
      <c r="H1061" s="160"/>
      <c r="I1061" s="160"/>
      <c r="J1061" s="160"/>
      <c r="K1061" s="203"/>
      <c r="L1061" s="180"/>
      <c r="M1061" s="180"/>
      <c r="N1061" s="204"/>
      <c r="O1061" s="204"/>
      <c r="P1061" s="180"/>
      <c r="Q1061" s="180"/>
      <c r="R1061" s="180"/>
      <c r="S1061" s="180"/>
      <c r="T1061" s="180"/>
      <c r="U1061" s="180"/>
      <c r="V1061" s="180"/>
      <c r="W1061" s="180"/>
      <c r="X1061" s="180"/>
      <c r="Y1061" s="180"/>
      <c r="Z1061" s="180"/>
      <c r="AA1061" s="180"/>
      <c r="AB1061" s="180"/>
      <c r="AC1061" s="180"/>
    </row>
    <row r="1062" ht="15.75" customHeight="1">
      <c r="A1062" s="201"/>
      <c r="F1062" s="202"/>
      <c r="G1062" s="160"/>
      <c r="H1062" s="160"/>
      <c r="I1062" s="160"/>
      <c r="J1062" s="160"/>
      <c r="K1062" s="203"/>
      <c r="L1062" s="180"/>
      <c r="M1062" s="180"/>
      <c r="N1062" s="204"/>
      <c r="O1062" s="204"/>
      <c r="P1062" s="180"/>
      <c r="Q1062" s="180"/>
      <c r="R1062" s="180"/>
      <c r="S1062" s="180"/>
      <c r="T1062" s="180"/>
      <c r="U1062" s="180"/>
      <c r="V1062" s="180"/>
      <c r="W1062" s="180"/>
      <c r="X1062" s="180"/>
      <c r="Y1062" s="180"/>
      <c r="Z1062" s="180"/>
      <c r="AA1062" s="180"/>
      <c r="AB1062" s="180"/>
      <c r="AC1062" s="180"/>
    </row>
    <row r="1063" ht="15.75" customHeight="1">
      <c r="A1063" s="201"/>
      <c r="F1063" s="202"/>
      <c r="G1063" s="160"/>
      <c r="H1063" s="160"/>
      <c r="I1063" s="160"/>
      <c r="J1063" s="160"/>
      <c r="K1063" s="203"/>
      <c r="L1063" s="180"/>
      <c r="M1063" s="180"/>
      <c r="N1063" s="204"/>
      <c r="O1063" s="204"/>
      <c r="P1063" s="180"/>
      <c r="Q1063" s="180"/>
      <c r="R1063" s="180"/>
      <c r="S1063" s="180"/>
      <c r="T1063" s="180"/>
      <c r="U1063" s="180"/>
      <c r="V1063" s="180"/>
      <c r="W1063" s="180"/>
      <c r="X1063" s="180"/>
      <c r="Y1063" s="180"/>
      <c r="Z1063" s="180"/>
      <c r="AA1063" s="180"/>
      <c r="AB1063" s="180"/>
      <c r="AC1063" s="180"/>
    </row>
    <row r="1064" ht="15.75" customHeight="1">
      <c r="A1064" s="201"/>
      <c r="F1064" s="202"/>
      <c r="G1064" s="160"/>
      <c r="H1064" s="160"/>
      <c r="I1064" s="160"/>
      <c r="J1064" s="160"/>
      <c r="K1064" s="203"/>
      <c r="L1064" s="180"/>
      <c r="M1064" s="180"/>
      <c r="N1064" s="204"/>
      <c r="O1064" s="204"/>
      <c r="P1064" s="180"/>
      <c r="Q1064" s="180"/>
      <c r="R1064" s="180"/>
      <c r="S1064" s="180"/>
      <c r="T1064" s="180"/>
      <c r="U1064" s="180"/>
      <c r="V1064" s="180"/>
      <c r="W1064" s="180"/>
      <c r="X1064" s="180"/>
      <c r="Y1064" s="180"/>
      <c r="Z1064" s="180"/>
      <c r="AA1064" s="180"/>
      <c r="AB1064" s="180"/>
      <c r="AC1064" s="180"/>
    </row>
    <row r="1065" ht="15.75" customHeight="1">
      <c r="A1065" s="201"/>
      <c r="F1065" s="202"/>
      <c r="G1065" s="160"/>
      <c r="H1065" s="160"/>
      <c r="I1065" s="160"/>
      <c r="J1065" s="160"/>
      <c r="K1065" s="203"/>
      <c r="L1065" s="180"/>
      <c r="M1065" s="180"/>
      <c r="N1065" s="204"/>
      <c r="O1065" s="204"/>
      <c r="P1065" s="180"/>
      <c r="Q1065" s="180"/>
      <c r="R1065" s="180"/>
      <c r="S1065" s="180"/>
      <c r="T1065" s="180"/>
      <c r="U1065" s="180"/>
      <c r="V1065" s="180"/>
      <c r="W1065" s="180"/>
      <c r="X1065" s="180"/>
      <c r="Y1065" s="180"/>
      <c r="Z1065" s="180"/>
      <c r="AA1065" s="180"/>
      <c r="AB1065" s="180"/>
      <c r="AC1065" s="180"/>
    </row>
    <row r="1066" ht="15.75" customHeight="1">
      <c r="A1066" s="201"/>
      <c r="F1066" s="202"/>
      <c r="G1066" s="160"/>
      <c r="H1066" s="160"/>
      <c r="I1066" s="160"/>
      <c r="J1066" s="160"/>
      <c r="K1066" s="203"/>
      <c r="L1066" s="180"/>
      <c r="M1066" s="180"/>
      <c r="N1066" s="204"/>
      <c r="O1066" s="204"/>
      <c r="P1066" s="180"/>
      <c r="Q1066" s="180"/>
      <c r="R1066" s="180"/>
      <c r="S1066" s="180"/>
      <c r="T1066" s="180"/>
      <c r="U1066" s="180"/>
      <c r="V1066" s="180"/>
      <c r="W1066" s="180"/>
      <c r="X1066" s="180"/>
      <c r="Y1066" s="180"/>
      <c r="Z1066" s="180"/>
      <c r="AA1066" s="180"/>
      <c r="AB1066" s="180"/>
      <c r="AC1066" s="180"/>
    </row>
    <row r="1067" ht="15.75" customHeight="1">
      <c r="A1067" s="201"/>
      <c r="F1067" s="202"/>
      <c r="G1067" s="160"/>
      <c r="H1067" s="160"/>
      <c r="I1067" s="160"/>
      <c r="J1067" s="160"/>
      <c r="K1067" s="203"/>
      <c r="L1067" s="180"/>
      <c r="M1067" s="180"/>
      <c r="N1067" s="204"/>
      <c r="O1067" s="204"/>
      <c r="P1067" s="180"/>
      <c r="Q1067" s="180"/>
      <c r="R1067" s="180"/>
      <c r="S1067" s="180"/>
      <c r="T1067" s="180"/>
      <c r="U1067" s="180"/>
      <c r="V1067" s="180"/>
      <c r="W1067" s="180"/>
      <c r="X1067" s="180"/>
      <c r="Y1067" s="180"/>
      <c r="Z1067" s="180"/>
      <c r="AA1067" s="180"/>
      <c r="AB1067" s="180"/>
      <c r="AC1067" s="180"/>
    </row>
    <row r="1068" ht="15.75" customHeight="1">
      <c r="A1068" s="201"/>
      <c r="F1068" s="202"/>
      <c r="G1068" s="160"/>
      <c r="H1068" s="160"/>
      <c r="I1068" s="160"/>
      <c r="J1068" s="160"/>
      <c r="K1068" s="203"/>
      <c r="L1068" s="180"/>
      <c r="M1068" s="180"/>
      <c r="N1068" s="204"/>
      <c r="O1068" s="204"/>
      <c r="P1068" s="180"/>
      <c r="Q1068" s="180"/>
      <c r="R1068" s="180"/>
      <c r="S1068" s="180"/>
      <c r="T1068" s="180"/>
      <c r="U1068" s="180"/>
      <c r="V1068" s="180"/>
      <c r="W1068" s="180"/>
      <c r="X1068" s="180"/>
      <c r="Y1068" s="180"/>
      <c r="Z1068" s="180"/>
      <c r="AA1068" s="180"/>
      <c r="AB1068" s="180"/>
      <c r="AC1068" s="180"/>
    </row>
    <row r="1069" ht="15.75" customHeight="1">
      <c r="A1069" s="201"/>
      <c r="F1069" s="202"/>
      <c r="G1069" s="160"/>
      <c r="H1069" s="160"/>
      <c r="I1069" s="160"/>
      <c r="J1069" s="160"/>
      <c r="K1069" s="203"/>
      <c r="L1069" s="180"/>
      <c r="M1069" s="180"/>
      <c r="N1069" s="204"/>
      <c r="O1069" s="204"/>
      <c r="P1069" s="180"/>
      <c r="Q1069" s="180"/>
      <c r="R1069" s="180"/>
      <c r="S1069" s="180"/>
      <c r="T1069" s="180"/>
      <c r="U1069" s="180"/>
      <c r="V1069" s="180"/>
      <c r="W1069" s="180"/>
      <c r="X1069" s="180"/>
      <c r="Y1069" s="180"/>
      <c r="Z1069" s="180"/>
      <c r="AA1069" s="180"/>
      <c r="AB1069" s="180"/>
      <c r="AC1069" s="180"/>
    </row>
    <row r="1070" ht="15.75" customHeight="1">
      <c r="A1070" s="201"/>
      <c r="F1070" s="202"/>
      <c r="G1070" s="160"/>
      <c r="H1070" s="160"/>
      <c r="I1070" s="160"/>
      <c r="J1070" s="160"/>
      <c r="K1070" s="203"/>
      <c r="L1070" s="180"/>
      <c r="M1070" s="180"/>
      <c r="N1070" s="204"/>
      <c r="O1070" s="204"/>
      <c r="P1070" s="180"/>
      <c r="Q1070" s="180"/>
      <c r="R1070" s="180"/>
      <c r="S1070" s="180"/>
      <c r="T1070" s="180"/>
      <c r="U1070" s="180"/>
      <c r="V1070" s="180"/>
      <c r="W1070" s="180"/>
      <c r="X1070" s="180"/>
      <c r="Y1070" s="180"/>
      <c r="Z1070" s="180"/>
      <c r="AA1070" s="180"/>
      <c r="AB1070" s="180"/>
      <c r="AC1070" s="180"/>
    </row>
    <row r="1071" ht="15.75" customHeight="1">
      <c r="A1071" s="201"/>
      <c r="F1071" s="202"/>
      <c r="G1071" s="160"/>
      <c r="H1071" s="160"/>
      <c r="I1071" s="160"/>
      <c r="J1071" s="160"/>
      <c r="K1071" s="203"/>
      <c r="L1071" s="180"/>
      <c r="M1071" s="180"/>
      <c r="N1071" s="204"/>
      <c r="O1071" s="204"/>
      <c r="P1071" s="180"/>
      <c r="Q1071" s="180"/>
      <c r="R1071" s="180"/>
      <c r="S1071" s="180"/>
      <c r="T1071" s="180"/>
      <c r="U1071" s="180"/>
      <c r="V1071" s="180"/>
      <c r="W1071" s="180"/>
      <c r="X1071" s="180"/>
      <c r="Y1071" s="180"/>
      <c r="Z1071" s="180"/>
      <c r="AA1071" s="180"/>
      <c r="AB1071" s="180"/>
      <c r="AC1071" s="180"/>
    </row>
    <row r="1072" ht="15.75" customHeight="1">
      <c r="A1072" s="201"/>
      <c r="F1072" s="202"/>
      <c r="G1072" s="160"/>
      <c r="H1072" s="160"/>
      <c r="I1072" s="160"/>
      <c r="J1072" s="160"/>
      <c r="K1072" s="203"/>
      <c r="L1072" s="180"/>
      <c r="M1072" s="180"/>
      <c r="N1072" s="204"/>
      <c r="O1072" s="204"/>
      <c r="P1072" s="180"/>
      <c r="Q1072" s="180"/>
      <c r="R1072" s="180"/>
      <c r="S1072" s="180"/>
      <c r="T1072" s="180"/>
      <c r="U1072" s="180"/>
      <c r="V1072" s="180"/>
      <c r="W1072" s="180"/>
      <c r="X1072" s="180"/>
      <c r="Y1072" s="180"/>
      <c r="Z1072" s="180"/>
      <c r="AA1072" s="180"/>
      <c r="AB1072" s="180"/>
      <c r="AC1072" s="180"/>
    </row>
    <row r="1073" ht="15.75" customHeight="1">
      <c r="A1073" s="201"/>
      <c r="F1073" s="202"/>
      <c r="G1073" s="160"/>
      <c r="H1073" s="160"/>
      <c r="I1073" s="160"/>
      <c r="J1073" s="160"/>
      <c r="K1073" s="203"/>
      <c r="L1073" s="180"/>
      <c r="M1073" s="180"/>
      <c r="N1073" s="204"/>
      <c r="O1073" s="204"/>
      <c r="P1073" s="180"/>
      <c r="Q1073" s="180"/>
      <c r="R1073" s="180"/>
      <c r="S1073" s="180"/>
      <c r="T1073" s="180"/>
      <c r="U1073" s="180"/>
      <c r="V1073" s="180"/>
      <c r="W1073" s="180"/>
      <c r="X1073" s="180"/>
      <c r="Y1073" s="180"/>
      <c r="Z1073" s="180"/>
      <c r="AA1073" s="180"/>
      <c r="AB1073" s="180"/>
      <c r="AC1073" s="180"/>
    </row>
    <row r="1074" ht="15.75" customHeight="1">
      <c r="A1074" s="201"/>
      <c r="F1074" s="202"/>
      <c r="G1074" s="160"/>
      <c r="H1074" s="160"/>
      <c r="I1074" s="160"/>
      <c r="J1074" s="160"/>
      <c r="K1074" s="203"/>
      <c r="L1074" s="180"/>
      <c r="M1074" s="180"/>
      <c r="N1074" s="204"/>
      <c r="O1074" s="204"/>
      <c r="P1074" s="180"/>
      <c r="Q1074" s="180"/>
      <c r="R1074" s="180"/>
      <c r="S1074" s="180"/>
      <c r="T1074" s="180"/>
      <c r="U1074" s="180"/>
      <c r="V1074" s="180"/>
      <c r="W1074" s="180"/>
      <c r="X1074" s="180"/>
      <c r="Y1074" s="180"/>
      <c r="Z1074" s="180"/>
      <c r="AA1074" s="180"/>
      <c r="AB1074" s="180"/>
      <c r="AC1074" s="180"/>
    </row>
    <row r="1075" ht="15.75" customHeight="1">
      <c r="A1075" s="201"/>
      <c r="F1075" s="202"/>
      <c r="G1075" s="160"/>
      <c r="H1075" s="160"/>
      <c r="I1075" s="160"/>
      <c r="J1075" s="160"/>
      <c r="K1075" s="203"/>
      <c r="L1075" s="180"/>
      <c r="M1075" s="180"/>
      <c r="N1075" s="204"/>
      <c r="O1075" s="204"/>
      <c r="P1075" s="180"/>
      <c r="Q1075" s="180"/>
      <c r="R1075" s="180"/>
      <c r="S1075" s="180"/>
      <c r="T1075" s="180"/>
      <c r="U1075" s="180"/>
      <c r="V1075" s="180"/>
      <c r="W1075" s="180"/>
      <c r="X1075" s="180"/>
      <c r="Y1075" s="180"/>
      <c r="Z1075" s="180"/>
      <c r="AA1075" s="180"/>
      <c r="AB1075" s="180"/>
      <c r="AC1075" s="180"/>
    </row>
    <row r="1076" ht="15.75" customHeight="1">
      <c r="A1076" s="201"/>
      <c r="F1076" s="202"/>
      <c r="G1076" s="160"/>
      <c r="H1076" s="160"/>
      <c r="I1076" s="160"/>
      <c r="J1076" s="160"/>
      <c r="K1076" s="203"/>
      <c r="L1076" s="180"/>
      <c r="M1076" s="180"/>
      <c r="N1076" s="204"/>
      <c r="O1076" s="204"/>
      <c r="P1076" s="180"/>
      <c r="Q1076" s="180"/>
      <c r="R1076" s="180"/>
      <c r="S1076" s="180"/>
      <c r="T1076" s="180"/>
      <c r="U1076" s="180"/>
      <c r="V1076" s="180"/>
      <c r="W1076" s="180"/>
      <c r="X1076" s="180"/>
      <c r="Y1076" s="180"/>
      <c r="Z1076" s="180"/>
      <c r="AA1076" s="180"/>
      <c r="AB1076" s="180"/>
      <c r="AC1076" s="180"/>
    </row>
    <row r="1077" ht="15.75" customHeight="1">
      <c r="A1077" s="201"/>
      <c r="F1077" s="202"/>
      <c r="G1077" s="160"/>
      <c r="H1077" s="160"/>
      <c r="I1077" s="160"/>
      <c r="J1077" s="160"/>
      <c r="K1077" s="203"/>
      <c r="L1077" s="180"/>
      <c r="M1077" s="180"/>
      <c r="N1077" s="204"/>
      <c r="O1077" s="204"/>
      <c r="P1077" s="180"/>
      <c r="Q1077" s="180"/>
      <c r="R1077" s="180"/>
      <c r="S1077" s="180"/>
      <c r="T1077" s="180"/>
      <c r="U1077" s="180"/>
      <c r="V1077" s="180"/>
      <c r="W1077" s="180"/>
      <c r="X1077" s="180"/>
      <c r="Y1077" s="180"/>
      <c r="Z1077" s="180"/>
      <c r="AA1077" s="180"/>
      <c r="AB1077" s="180"/>
      <c r="AC1077" s="180"/>
    </row>
    <row r="1078" ht="15.75" customHeight="1">
      <c r="A1078" s="201"/>
      <c r="F1078" s="202"/>
      <c r="G1078" s="160"/>
      <c r="H1078" s="160"/>
      <c r="I1078" s="160"/>
      <c r="J1078" s="160"/>
      <c r="K1078" s="203"/>
      <c r="L1078" s="180"/>
      <c r="M1078" s="180"/>
      <c r="N1078" s="204"/>
      <c r="O1078" s="204"/>
      <c r="P1078" s="180"/>
      <c r="Q1078" s="180"/>
      <c r="R1078" s="180"/>
      <c r="S1078" s="180"/>
      <c r="T1078" s="180"/>
      <c r="U1078" s="180"/>
      <c r="V1078" s="180"/>
      <c r="W1078" s="180"/>
      <c r="X1078" s="180"/>
      <c r="Y1078" s="180"/>
      <c r="Z1078" s="180"/>
      <c r="AA1078" s="180"/>
      <c r="AB1078" s="180"/>
      <c r="AC1078" s="180"/>
    </row>
    <row r="1079" ht="15.75" customHeight="1">
      <c r="A1079" s="201"/>
      <c r="F1079" s="202"/>
      <c r="G1079" s="160"/>
      <c r="H1079" s="160"/>
      <c r="I1079" s="160"/>
      <c r="J1079" s="160"/>
      <c r="K1079" s="203"/>
      <c r="L1079" s="180"/>
      <c r="M1079" s="180"/>
      <c r="N1079" s="204"/>
      <c r="O1079" s="204"/>
      <c r="P1079" s="180"/>
      <c r="Q1079" s="180"/>
      <c r="R1079" s="180"/>
      <c r="S1079" s="180"/>
      <c r="T1079" s="180"/>
      <c r="U1079" s="180"/>
      <c r="V1079" s="180"/>
      <c r="W1079" s="180"/>
      <c r="X1079" s="180"/>
      <c r="Y1079" s="180"/>
      <c r="Z1079" s="180"/>
      <c r="AA1079" s="180"/>
      <c r="AB1079" s="180"/>
      <c r="AC1079" s="180"/>
    </row>
    <row r="1080" ht="15.75" customHeight="1">
      <c r="A1080" s="201"/>
      <c r="F1080" s="202"/>
      <c r="G1080" s="160"/>
      <c r="H1080" s="160"/>
      <c r="I1080" s="160"/>
      <c r="J1080" s="160"/>
      <c r="K1080" s="203"/>
      <c r="L1080" s="180"/>
      <c r="M1080" s="180"/>
      <c r="N1080" s="204"/>
      <c r="O1080" s="204"/>
      <c r="P1080" s="180"/>
      <c r="Q1080" s="180"/>
      <c r="R1080" s="180"/>
      <c r="S1080" s="180"/>
      <c r="T1080" s="180"/>
      <c r="U1080" s="180"/>
      <c r="V1080" s="180"/>
      <c r="W1080" s="180"/>
      <c r="X1080" s="180"/>
      <c r="Y1080" s="180"/>
      <c r="Z1080" s="180"/>
      <c r="AA1080" s="180"/>
      <c r="AB1080" s="180"/>
      <c r="AC1080" s="180"/>
    </row>
    <row r="1081" ht="15.75" customHeight="1">
      <c r="A1081" s="201"/>
      <c r="F1081" s="202"/>
      <c r="G1081" s="160"/>
      <c r="H1081" s="160"/>
      <c r="I1081" s="160"/>
      <c r="J1081" s="160"/>
      <c r="K1081" s="203"/>
      <c r="L1081" s="180"/>
      <c r="M1081" s="180"/>
      <c r="N1081" s="204"/>
      <c r="O1081" s="204"/>
      <c r="P1081" s="180"/>
      <c r="Q1081" s="180"/>
      <c r="R1081" s="180"/>
      <c r="S1081" s="180"/>
      <c r="T1081" s="180"/>
      <c r="U1081" s="180"/>
      <c r="V1081" s="180"/>
      <c r="W1081" s="180"/>
      <c r="X1081" s="180"/>
      <c r="Y1081" s="180"/>
      <c r="Z1081" s="180"/>
      <c r="AA1081" s="180"/>
      <c r="AB1081" s="180"/>
      <c r="AC1081" s="180"/>
    </row>
    <row r="1082" ht="15.75" customHeight="1">
      <c r="A1082" s="201"/>
      <c r="F1082" s="202"/>
      <c r="G1082" s="160"/>
      <c r="H1082" s="160"/>
      <c r="I1082" s="160"/>
      <c r="J1082" s="160"/>
      <c r="K1082" s="203"/>
      <c r="L1082" s="180"/>
      <c r="M1082" s="180"/>
      <c r="N1082" s="204"/>
      <c r="O1082" s="204"/>
      <c r="P1082" s="180"/>
      <c r="Q1082" s="180"/>
      <c r="R1082" s="180"/>
      <c r="S1082" s="180"/>
      <c r="T1082" s="180"/>
      <c r="U1082" s="180"/>
      <c r="V1082" s="180"/>
      <c r="W1082" s="180"/>
      <c r="X1082" s="180"/>
      <c r="Y1082" s="180"/>
      <c r="Z1082" s="180"/>
      <c r="AA1082" s="180"/>
      <c r="AB1082" s="180"/>
      <c r="AC1082" s="180"/>
    </row>
    <row r="1083" ht="15.75" customHeight="1">
      <c r="A1083" s="201"/>
      <c r="F1083" s="202"/>
      <c r="G1083" s="160"/>
      <c r="H1083" s="160"/>
      <c r="I1083" s="160"/>
      <c r="J1083" s="160"/>
      <c r="K1083" s="203"/>
      <c r="L1083" s="180"/>
      <c r="M1083" s="180"/>
      <c r="N1083" s="204"/>
      <c r="O1083" s="204"/>
      <c r="P1083" s="180"/>
      <c r="Q1083" s="180"/>
      <c r="R1083" s="180"/>
      <c r="S1083" s="180"/>
      <c r="T1083" s="180"/>
      <c r="U1083" s="180"/>
      <c r="V1083" s="180"/>
      <c r="W1083" s="180"/>
      <c r="X1083" s="180"/>
      <c r="Y1083" s="180"/>
      <c r="Z1083" s="180"/>
      <c r="AA1083" s="180"/>
      <c r="AB1083" s="180"/>
      <c r="AC1083" s="180"/>
    </row>
    <row r="1084" ht="15.75" customHeight="1">
      <c r="A1084" s="201"/>
      <c r="F1084" s="202"/>
      <c r="G1084" s="160"/>
      <c r="H1084" s="160"/>
      <c r="I1084" s="160"/>
      <c r="J1084" s="160"/>
      <c r="K1084" s="203"/>
      <c r="L1084" s="180"/>
      <c r="M1084" s="180"/>
      <c r="N1084" s="204"/>
      <c r="O1084" s="204"/>
      <c r="P1084" s="180"/>
      <c r="Q1084" s="180"/>
      <c r="R1084" s="180"/>
      <c r="S1084" s="180"/>
      <c r="T1084" s="180"/>
      <c r="U1084" s="180"/>
      <c r="V1084" s="180"/>
      <c r="W1084" s="180"/>
      <c r="X1084" s="180"/>
      <c r="Y1084" s="180"/>
      <c r="Z1084" s="180"/>
      <c r="AA1084" s="180"/>
      <c r="AB1084" s="180"/>
      <c r="AC1084" s="180"/>
    </row>
    <row r="1085" ht="15.75" customHeight="1">
      <c r="A1085" s="201"/>
      <c r="F1085" s="202"/>
      <c r="G1085" s="160"/>
      <c r="H1085" s="160"/>
      <c r="I1085" s="160"/>
      <c r="J1085" s="160"/>
      <c r="K1085" s="203"/>
      <c r="L1085" s="180"/>
      <c r="M1085" s="180"/>
      <c r="N1085" s="204"/>
      <c r="O1085" s="204"/>
      <c r="P1085" s="180"/>
      <c r="Q1085" s="180"/>
      <c r="R1085" s="180"/>
      <c r="S1085" s="180"/>
      <c r="T1085" s="180"/>
      <c r="U1085" s="180"/>
      <c r="V1085" s="180"/>
      <c r="W1085" s="180"/>
      <c r="X1085" s="180"/>
      <c r="Y1085" s="180"/>
      <c r="Z1085" s="180"/>
      <c r="AA1085" s="180"/>
      <c r="AB1085" s="180"/>
      <c r="AC1085" s="180"/>
    </row>
    <row r="1086" ht="15.75" customHeight="1">
      <c r="A1086" s="201"/>
      <c r="F1086" s="202"/>
      <c r="G1086" s="160"/>
      <c r="H1086" s="160"/>
      <c r="I1086" s="160"/>
      <c r="J1086" s="160"/>
      <c r="K1086" s="203"/>
      <c r="L1086" s="180"/>
      <c r="M1086" s="180"/>
      <c r="N1086" s="204"/>
      <c r="O1086" s="204"/>
      <c r="P1086" s="180"/>
      <c r="Q1086" s="180"/>
      <c r="R1086" s="180"/>
      <c r="S1086" s="180"/>
      <c r="T1086" s="180"/>
      <c r="U1086" s="180"/>
      <c r="V1086" s="180"/>
      <c r="W1086" s="180"/>
      <c r="X1086" s="180"/>
      <c r="Y1086" s="180"/>
      <c r="Z1086" s="180"/>
      <c r="AA1086" s="180"/>
      <c r="AB1086" s="180"/>
      <c r="AC1086" s="180"/>
    </row>
    <row r="1087" ht="15.75" customHeight="1">
      <c r="A1087" s="201"/>
      <c r="F1087" s="202"/>
      <c r="G1087" s="160"/>
      <c r="H1087" s="160"/>
      <c r="I1087" s="160"/>
      <c r="J1087" s="160"/>
      <c r="K1087" s="203"/>
      <c r="L1087" s="180"/>
      <c r="M1087" s="180"/>
      <c r="N1087" s="204"/>
      <c r="O1087" s="204"/>
      <c r="P1087" s="180"/>
      <c r="Q1087" s="180"/>
      <c r="R1087" s="180"/>
      <c r="S1087" s="180"/>
      <c r="T1087" s="180"/>
      <c r="U1087" s="180"/>
      <c r="V1087" s="180"/>
      <c r="W1087" s="180"/>
      <c r="X1087" s="180"/>
      <c r="Y1087" s="180"/>
      <c r="Z1087" s="180"/>
      <c r="AA1087" s="180"/>
      <c r="AB1087" s="180"/>
      <c r="AC1087" s="180"/>
    </row>
    <row r="1088" ht="15.75" customHeight="1">
      <c r="A1088" s="201"/>
      <c r="F1088" s="202"/>
      <c r="G1088" s="160"/>
      <c r="H1088" s="160"/>
      <c r="I1088" s="160"/>
      <c r="J1088" s="160"/>
      <c r="K1088" s="203"/>
      <c r="L1088" s="180"/>
      <c r="M1088" s="180"/>
      <c r="N1088" s="204"/>
      <c r="O1088" s="204"/>
      <c r="P1088" s="180"/>
      <c r="Q1088" s="180"/>
      <c r="R1088" s="180"/>
      <c r="S1088" s="180"/>
      <c r="T1088" s="180"/>
      <c r="U1088" s="180"/>
      <c r="V1088" s="180"/>
      <c r="W1088" s="180"/>
      <c r="X1088" s="180"/>
      <c r="Y1088" s="180"/>
      <c r="Z1088" s="180"/>
      <c r="AA1088" s="180"/>
      <c r="AB1088" s="180"/>
      <c r="AC1088" s="180"/>
    </row>
    <row r="1089" ht="15.75" customHeight="1">
      <c r="A1089" s="201"/>
      <c r="F1089" s="202"/>
      <c r="G1089" s="160"/>
      <c r="H1089" s="160"/>
      <c r="I1089" s="160"/>
      <c r="J1089" s="160"/>
      <c r="K1089" s="203"/>
      <c r="L1089" s="180"/>
      <c r="M1089" s="180"/>
      <c r="N1089" s="204"/>
      <c r="O1089" s="204"/>
      <c r="P1089" s="180"/>
      <c r="Q1089" s="180"/>
      <c r="R1089" s="180"/>
      <c r="S1089" s="180"/>
      <c r="T1089" s="180"/>
      <c r="U1089" s="180"/>
      <c r="V1089" s="180"/>
      <c r="W1089" s="180"/>
      <c r="X1089" s="180"/>
      <c r="Y1089" s="180"/>
      <c r="Z1089" s="180"/>
      <c r="AA1089" s="180"/>
      <c r="AB1089" s="180"/>
      <c r="AC1089" s="180"/>
    </row>
    <row r="1090" ht="15.75" customHeight="1">
      <c r="A1090" s="201"/>
      <c r="F1090" s="202"/>
      <c r="G1090" s="160"/>
      <c r="H1090" s="160"/>
      <c r="I1090" s="160"/>
      <c r="J1090" s="160"/>
      <c r="K1090" s="203"/>
      <c r="L1090" s="180"/>
      <c r="M1090" s="180"/>
      <c r="N1090" s="204"/>
      <c r="O1090" s="204"/>
      <c r="P1090" s="180"/>
      <c r="Q1090" s="180"/>
      <c r="R1090" s="180"/>
      <c r="S1090" s="180"/>
      <c r="T1090" s="180"/>
      <c r="U1090" s="180"/>
      <c r="V1090" s="180"/>
      <c r="W1090" s="180"/>
      <c r="X1090" s="180"/>
      <c r="Y1090" s="180"/>
      <c r="Z1090" s="180"/>
      <c r="AA1090" s="180"/>
      <c r="AB1090" s="180"/>
      <c r="AC1090" s="180"/>
    </row>
    <row r="1091" ht="15.75" customHeight="1">
      <c r="A1091" s="201"/>
      <c r="F1091" s="202"/>
      <c r="G1091" s="160"/>
      <c r="H1091" s="160"/>
      <c r="I1091" s="160"/>
      <c r="J1091" s="160"/>
      <c r="K1091" s="203"/>
      <c r="L1091" s="180"/>
      <c r="M1091" s="180"/>
      <c r="N1091" s="204"/>
      <c r="O1091" s="204"/>
      <c r="P1091" s="180"/>
      <c r="Q1091" s="180"/>
      <c r="R1091" s="180"/>
      <c r="S1091" s="180"/>
      <c r="T1091" s="180"/>
      <c r="U1091" s="180"/>
      <c r="V1091" s="180"/>
      <c r="W1091" s="180"/>
      <c r="X1091" s="180"/>
      <c r="Y1091" s="180"/>
      <c r="Z1091" s="180"/>
      <c r="AA1091" s="180"/>
      <c r="AB1091" s="180"/>
      <c r="AC1091" s="180"/>
    </row>
    <row r="1092" ht="15.75" customHeight="1">
      <c r="A1092" s="201"/>
      <c r="F1092" s="202"/>
      <c r="G1092" s="160"/>
      <c r="H1092" s="160"/>
      <c r="I1092" s="160"/>
      <c r="J1092" s="160"/>
      <c r="K1092" s="203"/>
      <c r="L1092" s="180"/>
      <c r="M1092" s="180"/>
      <c r="N1092" s="204"/>
      <c r="O1092" s="204"/>
      <c r="P1092" s="180"/>
      <c r="Q1092" s="180"/>
      <c r="R1092" s="180"/>
      <c r="S1092" s="180"/>
      <c r="T1092" s="180"/>
      <c r="U1092" s="180"/>
      <c r="V1092" s="180"/>
      <c r="W1092" s="180"/>
      <c r="X1092" s="180"/>
      <c r="Y1092" s="180"/>
      <c r="Z1092" s="180"/>
      <c r="AA1092" s="180"/>
      <c r="AB1092" s="180"/>
      <c r="AC1092" s="180"/>
    </row>
    <row r="1093" ht="15.75" customHeight="1">
      <c r="A1093" s="201"/>
      <c r="F1093" s="202"/>
      <c r="G1093" s="160"/>
      <c r="H1093" s="160"/>
      <c r="I1093" s="160"/>
      <c r="J1093" s="160"/>
      <c r="K1093" s="203"/>
      <c r="L1093" s="180"/>
      <c r="M1093" s="180"/>
      <c r="N1093" s="204"/>
      <c r="O1093" s="204"/>
      <c r="P1093" s="180"/>
      <c r="Q1093" s="180"/>
      <c r="R1093" s="180"/>
      <c r="S1093" s="180"/>
      <c r="T1093" s="180"/>
      <c r="U1093" s="180"/>
      <c r="V1093" s="180"/>
      <c r="W1093" s="180"/>
      <c r="X1093" s="180"/>
      <c r="Y1093" s="180"/>
      <c r="Z1093" s="180"/>
      <c r="AA1093" s="180"/>
      <c r="AB1093" s="180"/>
      <c r="AC1093" s="180"/>
    </row>
    <row r="1094" ht="15.75" customHeight="1">
      <c r="A1094" s="201"/>
      <c r="F1094" s="202"/>
      <c r="G1094" s="160"/>
      <c r="H1094" s="160"/>
      <c r="I1094" s="160"/>
      <c r="J1094" s="160"/>
      <c r="K1094" s="203"/>
      <c r="L1094" s="180"/>
      <c r="M1094" s="180"/>
      <c r="N1094" s="204"/>
      <c r="O1094" s="204"/>
      <c r="P1094" s="180"/>
      <c r="Q1094" s="180"/>
      <c r="R1094" s="180"/>
      <c r="S1094" s="180"/>
      <c r="T1094" s="180"/>
      <c r="U1094" s="180"/>
      <c r="V1094" s="180"/>
      <c r="W1094" s="180"/>
      <c r="X1094" s="180"/>
      <c r="Y1094" s="180"/>
      <c r="Z1094" s="180"/>
      <c r="AA1094" s="180"/>
      <c r="AB1094" s="180"/>
      <c r="AC1094" s="180"/>
    </row>
    <row r="1095" ht="15.75" customHeight="1">
      <c r="A1095" s="201"/>
      <c r="F1095" s="202"/>
      <c r="G1095" s="160"/>
      <c r="H1095" s="160"/>
      <c r="I1095" s="160"/>
      <c r="J1095" s="160"/>
      <c r="K1095" s="203"/>
      <c r="L1095" s="180"/>
      <c r="M1095" s="180"/>
      <c r="N1095" s="204"/>
      <c r="O1095" s="204"/>
      <c r="P1095" s="180"/>
      <c r="Q1095" s="180"/>
      <c r="R1095" s="180"/>
      <c r="S1095" s="180"/>
      <c r="T1095" s="180"/>
      <c r="U1095" s="180"/>
      <c r="V1095" s="180"/>
      <c r="W1095" s="180"/>
      <c r="X1095" s="180"/>
      <c r="Y1095" s="180"/>
      <c r="Z1095" s="180"/>
      <c r="AA1095" s="180"/>
      <c r="AB1095" s="180"/>
      <c r="AC1095" s="180"/>
    </row>
    <row r="1096" ht="15.75" customHeight="1">
      <c r="A1096" s="201"/>
      <c r="F1096" s="202"/>
      <c r="G1096" s="160"/>
      <c r="H1096" s="160"/>
      <c r="I1096" s="160"/>
      <c r="J1096" s="160"/>
      <c r="K1096" s="203"/>
      <c r="L1096" s="180"/>
      <c r="M1096" s="180"/>
      <c r="N1096" s="204"/>
      <c r="O1096" s="204"/>
      <c r="P1096" s="180"/>
      <c r="Q1096" s="180"/>
      <c r="R1096" s="180"/>
      <c r="S1096" s="180"/>
      <c r="T1096" s="180"/>
      <c r="U1096" s="180"/>
      <c r="V1096" s="180"/>
      <c r="W1096" s="180"/>
      <c r="X1096" s="180"/>
      <c r="Y1096" s="180"/>
      <c r="Z1096" s="180"/>
      <c r="AA1096" s="180"/>
      <c r="AB1096" s="180"/>
      <c r="AC1096" s="180"/>
    </row>
    <row r="1097" ht="15.75" customHeight="1">
      <c r="A1097" s="201"/>
      <c r="F1097" s="202"/>
      <c r="G1097" s="160"/>
      <c r="H1097" s="160"/>
      <c r="I1097" s="160"/>
      <c r="J1097" s="160"/>
      <c r="K1097" s="203"/>
      <c r="L1097" s="180"/>
      <c r="M1097" s="180"/>
      <c r="N1097" s="204"/>
      <c r="O1097" s="204"/>
      <c r="P1097" s="180"/>
      <c r="Q1097" s="180"/>
      <c r="R1097" s="180"/>
      <c r="S1097" s="180"/>
      <c r="T1097" s="180"/>
      <c r="U1097" s="180"/>
      <c r="V1097" s="180"/>
      <c r="W1097" s="180"/>
      <c r="X1097" s="180"/>
      <c r="Y1097" s="180"/>
      <c r="Z1097" s="180"/>
      <c r="AA1097" s="180"/>
      <c r="AB1097" s="180"/>
      <c r="AC1097" s="180"/>
    </row>
    <row r="1098" ht="15.75" customHeight="1">
      <c r="A1098" s="201"/>
      <c r="F1098" s="202"/>
      <c r="G1098" s="160"/>
      <c r="H1098" s="160"/>
      <c r="I1098" s="160"/>
      <c r="J1098" s="160"/>
      <c r="K1098" s="203"/>
      <c r="L1098" s="180"/>
      <c r="M1098" s="180"/>
      <c r="N1098" s="204"/>
      <c r="O1098" s="204"/>
      <c r="P1098" s="180"/>
      <c r="Q1098" s="180"/>
      <c r="R1098" s="180"/>
      <c r="S1098" s="180"/>
      <c r="T1098" s="180"/>
      <c r="U1098" s="180"/>
      <c r="V1098" s="180"/>
      <c r="W1098" s="180"/>
      <c r="X1098" s="180"/>
      <c r="Y1098" s="180"/>
      <c r="Z1098" s="180"/>
      <c r="AA1098" s="180"/>
      <c r="AB1098" s="180"/>
      <c r="AC1098" s="180"/>
    </row>
    <row r="1099" ht="15.75" customHeight="1">
      <c r="A1099" s="201"/>
      <c r="F1099" s="202"/>
      <c r="G1099" s="160"/>
      <c r="H1099" s="160"/>
      <c r="I1099" s="160"/>
      <c r="J1099" s="160"/>
      <c r="K1099" s="203"/>
      <c r="L1099" s="180"/>
      <c r="M1099" s="180"/>
      <c r="N1099" s="204"/>
      <c r="O1099" s="204"/>
      <c r="P1099" s="180"/>
      <c r="Q1099" s="180"/>
      <c r="R1099" s="180"/>
      <c r="S1099" s="180"/>
      <c r="T1099" s="180"/>
      <c r="U1099" s="180"/>
      <c r="V1099" s="180"/>
      <c r="W1099" s="180"/>
      <c r="X1099" s="180"/>
      <c r="Y1099" s="180"/>
      <c r="Z1099" s="180"/>
      <c r="AA1099" s="180"/>
      <c r="AB1099" s="180"/>
      <c r="AC1099" s="180"/>
    </row>
    <row r="1100" ht="15.75" customHeight="1">
      <c r="A1100" s="201"/>
      <c r="F1100" s="202"/>
      <c r="G1100" s="160"/>
      <c r="H1100" s="160"/>
      <c r="I1100" s="160"/>
      <c r="J1100" s="160"/>
      <c r="K1100" s="203"/>
      <c r="L1100" s="180"/>
      <c r="M1100" s="180"/>
      <c r="N1100" s="204"/>
      <c r="O1100" s="204"/>
      <c r="P1100" s="180"/>
      <c r="Q1100" s="180"/>
      <c r="R1100" s="180"/>
      <c r="S1100" s="180"/>
      <c r="T1100" s="180"/>
      <c r="U1100" s="180"/>
      <c r="V1100" s="180"/>
      <c r="W1100" s="180"/>
      <c r="X1100" s="180"/>
      <c r="Y1100" s="180"/>
      <c r="Z1100" s="180"/>
      <c r="AA1100" s="180"/>
      <c r="AB1100" s="180"/>
      <c r="AC1100" s="180"/>
    </row>
    <row r="1101" ht="15.75" customHeight="1">
      <c r="A1101" s="201"/>
      <c r="F1101" s="202"/>
      <c r="G1101" s="160"/>
      <c r="H1101" s="160"/>
      <c r="I1101" s="160"/>
      <c r="J1101" s="160"/>
      <c r="K1101" s="203"/>
      <c r="L1101" s="180"/>
      <c r="M1101" s="180"/>
      <c r="N1101" s="204"/>
      <c r="O1101" s="204"/>
      <c r="P1101" s="180"/>
      <c r="Q1101" s="180"/>
      <c r="R1101" s="180"/>
      <c r="S1101" s="180"/>
      <c r="T1101" s="180"/>
      <c r="U1101" s="180"/>
      <c r="V1101" s="180"/>
      <c r="W1101" s="180"/>
      <c r="X1101" s="180"/>
      <c r="Y1101" s="180"/>
      <c r="Z1101" s="180"/>
      <c r="AA1101" s="180"/>
      <c r="AB1101" s="180"/>
      <c r="AC1101" s="180"/>
    </row>
    <row r="1102" ht="15.75" customHeight="1">
      <c r="A1102" s="201"/>
      <c r="F1102" s="202"/>
      <c r="G1102" s="160"/>
      <c r="H1102" s="160"/>
      <c r="I1102" s="160"/>
      <c r="J1102" s="160"/>
      <c r="K1102" s="203"/>
      <c r="L1102" s="180"/>
      <c r="M1102" s="180"/>
      <c r="N1102" s="204"/>
      <c r="O1102" s="204"/>
      <c r="P1102" s="180"/>
      <c r="Q1102" s="180"/>
      <c r="R1102" s="180"/>
      <c r="S1102" s="180"/>
      <c r="T1102" s="180"/>
      <c r="U1102" s="180"/>
      <c r="V1102" s="180"/>
      <c r="W1102" s="180"/>
      <c r="X1102" s="180"/>
      <c r="Y1102" s="180"/>
      <c r="Z1102" s="180"/>
      <c r="AA1102" s="180"/>
      <c r="AB1102" s="180"/>
      <c r="AC1102" s="180"/>
    </row>
    <row r="1103" ht="15.75" customHeight="1">
      <c r="A1103" s="201"/>
      <c r="F1103" s="202"/>
      <c r="G1103" s="160"/>
      <c r="H1103" s="160"/>
      <c r="I1103" s="160"/>
      <c r="J1103" s="160"/>
      <c r="K1103" s="203"/>
      <c r="L1103" s="180"/>
      <c r="M1103" s="180"/>
      <c r="N1103" s="204"/>
      <c r="O1103" s="204"/>
      <c r="P1103" s="180"/>
      <c r="Q1103" s="180"/>
      <c r="R1103" s="180"/>
      <c r="S1103" s="180"/>
      <c r="T1103" s="180"/>
      <c r="U1103" s="180"/>
      <c r="V1103" s="180"/>
      <c r="W1103" s="180"/>
      <c r="X1103" s="180"/>
      <c r="Y1103" s="180"/>
      <c r="Z1103" s="180"/>
      <c r="AA1103" s="180"/>
      <c r="AB1103" s="180"/>
      <c r="AC1103" s="180"/>
    </row>
    <row r="1104" ht="15.75" customHeight="1">
      <c r="A1104" s="201"/>
      <c r="F1104" s="202"/>
      <c r="G1104" s="160"/>
      <c r="H1104" s="160"/>
      <c r="I1104" s="160"/>
      <c r="J1104" s="160"/>
      <c r="K1104" s="203"/>
      <c r="L1104" s="180"/>
      <c r="M1104" s="180"/>
      <c r="N1104" s="204"/>
      <c r="O1104" s="204"/>
      <c r="P1104" s="180"/>
      <c r="Q1104" s="180"/>
      <c r="R1104" s="180"/>
      <c r="S1104" s="180"/>
      <c r="T1104" s="180"/>
      <c r="U1104" s="180"/>
      <c r="V1104" s="180"/>
      <c r="W1104" s="180"/>
      <c r="X1104" s="180"/>
      <c r="Y1104" s="180"/>
      <c r="Z1104" s="180"/>
      <c r="AA1104" s="180"/>
      <c r="AB1104" s="180"/>
      <c r="AC1104" s="180"/>
    </row>
    <row r="1105" ht="15.75" customHeight="1">
      <c r="A1105" s="201"/>
      <c r="F1105" s="202"/>
      <c r="G1105" s="160"/>
      <c r="H1105" s="160"/>
      <c r="I1105" s="160"/>
      <c r="J1105" s="160"/>
      <c r="K1105" s="203"/>
      <c r="L1105" s="180"/>
      <c r="M1105" s="180"/>
      <c r="N1105" s="204"/>
      <c r="O1105" s="204"/>
      <c r="P1105" s="180"/>
      <c r="Q1105" s="180"/>
      <c r="R1105" s="180"/>
      <c r="S1105" s="180"/>
      <c r="T1105" s="180"/>
      <c r="U1105" s="180"/>
      <c r="V1105" s="180"/>
      <c r="W1105" s="180"/>
      <c r="X1105" s="180"/>
      <c r="Y1105" s="180"/>
      <c r="Z1105" s="180"/>
      <c r="AA1105" s="180"/>
      <c r="AB1105" s="180"/>
      <c r="AC1105" s="180"/>
    </row>
    <row r="1106" ht="15.75" customHeight="1">
      <c r="A1106" s="201"/>
      <c r="F1106" s="202"/>
      <c r="G1106" s="160"/>
      <c r="H1106" s="160"/>
      <c r="I1106" s="160"/>
      <c r="J1106" s="160"/>
      <c r="K1106" s="203"/>
      <c r="L1106" s="180"/>
      <c r="M1106" s="180"/>
      <c r="N1106" s="204"/>
      <c r="O1106" s="204"/>
      <c r="P1106" s="180"/>
      <c r="Q1106" s="180"/>
      <c r="R1106" s="180"/>
      <c r="S1106" s="180"/>
      <c r="T1106" s="180"/>
      <c r="U1106" s="180"/>
      <c r="V1106" s="180"/>
      <c r="W1106" s="180"/>
      <c r="X1106" s="180"/>
      <c r="Y1106" s="180"/>
      <c r="Z1106" s="180"/>
      <c r="AA1106" s="180"/>
      <c r="AB1106" s="180"/>
      <c r="AC1106" s="180"/>
    </row>
    <row r="1107" ht="15.75" customHeight="1">
      <c r="A1107" s="201"/>
      <c r="F1107" s="202"/>
      <c r="G1107" s="160"/>
      <c r="H1107" s="160"/>
      <c r="I1107" s="160"/>
      <c r="J1107" s="160"/>
      <c r="K1107" s="203"/>
      <c r="L1107" s="180"/>
      <c r="M1107" s="180"/>
      <c r="N1107" s="204"/>
      <c r="O1107" s="204"/>
      <c r="P1107" s="180"/>
      <c r="Q1107" s="180"/>
      <c r="R1107" s="180"/>
      <c r="S1107" s="180"/>
      <c r="T1107" s="180"/>
      <c r="U1107" s="180"/>
      <c r="V1107" s="180"/>
      <c r="W1107" s="180"/>
      <c r="X1107" s="180"/>
      <c r="Y1107" s="180"/>
      <c r="Z1107" s="180"/>
      <c r="AA1107" s="180"/>
      <c r="AB1107" s="180"/>
      <c r="AC1107" s="180"/>
    </row>
    <row r="1108" ht="15.75" customHeight="1">
      <c r="A1108" s="201"/>
      <c r="F1108" s="202"/>
      <c r="G1108" s="160"/>
      <c r="H1108" s="160"/>
      <c r="I1108" s="160"/>
      <c r="J1108" s="160"/>
      <c r="K1108" s="203"/>
      <c r="L1108" s="180"/>
      <c r="M1108" s="180"/>
      <c r="N1108" s="204"/>
      <c r="O1108" s="204"/>
      <c r="P1108" s="180"/>
      <c r="Q1108" s="180"/>
      <c r="R1108" s="180"/>
      <c r="S1108" s="180"/>
      <c r="T1108" s="180"/>
      <c r="U1108" s="180"/>
      <c r="V1108" s="180"/>
      <c r="W1108" s="180"/>
      <c r="X1108" s="180"/>
      <c r="Y1108" s="180"/>
      <c r="Z1108" s="180"/>
      <c r="AA1108" s="180"/>
      <c r="AB1108" s="180"/>
      <c r="AC1108" s="180"/>
    </row>
    <row r="1109" ht="15.75" customHeight="1">
      <c r="A1109" s="201"/>
      <c r="F1109" s="202"/>
      <c r="G1109" s="160"/>
      <c r="H1109" s="160"/>
      <c r="I1109" s="160"/>
      <c r="J1109" s="160"/>
      <c r="K1109" s="203"/>
      <c r="L1109" s="180"/>
      <c r="M1109" s="180"/>
      <c r="N1109" s="204"/>
      <c r="O1109" s="204"/>
      <c r="P1109" s="180"/>
      <c r="Q1109" s="180"/>
      <c r="R1109" s="180"/>
      <c r="S1109" s="180"/>
      <c r="T1109" s="180"/>
      <c r="U1109" s="180"/>
      <c r="V1109" s="180"/>
      <c r="W1109" s="180"/>
      <c r="X1109" s="180"/>
      <c r="Y1109" s="180"/>
      <c r="Z1109" s="180"/>
      <c r="AA1109" s="180"/>
      <c r="AB1109" s="180"/>
      <c r="AC1109" s="180"/>
    </row>
    <row r="1110" ht="15.75" customHeight="1">
      <c r="A1110" s="201"/>
      <c r="F1110" s="202"/>
      <c r="G1110" s="160"/>
      <c r="H1110" s="160"/>
      <c r="I1110" s="160"/>
      <c r="J1110" s="160"/>
      <c r="K1110" s="203"/>
      <c r="L1110" s="180"/>
      <c r="M1110" s="180"/>
      <c r="N1110" s="204"/>
      <c r="O1110" s="204"/>
      <c r="P1110" s="180"/>
      <c r="Q1110" s="180"/>
      <c r="R1110" s="180"/>
      <c r="S1110" s="180"/>
      <c r="T1110" s="180"/>
      <c r="U1110" s="180"/>
      <c r="V1110" s="180"/>
      <c r="W1110" s="180"/>
      <c r="X1110" s="180"/>
      <c r="Y1110" s="180"/>
      <c r="Z1110" s="180"/>
      <c r="AA1110" s="180"/>
      <c r="AB1110" s="180"/>
      <c r="AC1110" s="180"/>
    </row>
    <row r="1111" ht="15.75" customHeight="1">
      <c r="A1111" s="201"/>
      <c r="F1111" s="202"/>
      <c r="G1111" s="160"/>
      <c r="H1111" s="160"/>
      <c r="I1111" s="160"/>
      <c r="J1111" s="160"/>
      <c r="K1111" s="203"/>
      <c r="L1111" s="180"/>
      <c r="M1111" s="180"/>
      <c r="N1111" s="204"/>
      <c r="O1111" s="204"/>
      <c r="P1111" s="180"/>
      <c r="Q1111" s="180"/>
      <c r="R1111" s="180"/>
      <c r="S1111" s="180"/>
      <c r="T1111" s="180"/>
      <c r="U1111" s="180"/>
      <c r="V1111" s="180"/>
      <c r="W1111" s="180"/>
      <c r="X1111" s="180"/>
      <c r="Y1111" s="180"/>
      <c r="Z1111" s="180"/>
      <c r="AA1111" s="180"/>
      <c r="AB1111" s="180"/>
      <c r="AC1111" s="180"/>
    </row>
    <row r="1112" ht="15.75" customHeight="1">
      <c r="A1112" s="201"/>
      <c r="F1112" s="202"/>
      <c r="G1112" s="160"/>
      <c r="H1112" s="160"/>
      <c r="I1112" s="160"/>
      <c r="J1112" s="160"/>
      <c r="K1112" s="203"/>
      <c r="L1112" s="180"/>
      <c r="M1112" s="180"/>
      <c r="N1112" s="204"/>
      <c r="O1112" s="204"/>
      <c r="P1112" s="180"/>
      <c r="Q1112" s="180"/>
      <c r="R1112" s="180"/>
      <c r="S1112" s="180"/>
      <c r="T1112" s="180"/>
      <c r="U1112" s="180"/>
      <c r="V1112" s="180"/>
      <c r="W1112" s="180"/>
      <c r="X1112" s="180"/>
      <c r="Y1112" s="180"/>
      <c r="Z1112" s="180"/>
      <c r="AA1112" s="180"/>
      <c r="AB1112" s="180"/>
      <c r="AC1112" s="180"/>
    </row>
    <row r="1113" ht="15.75" customHeight="1">
      <c r="A1113" s="201"/>
      <c r="F1113" s="202"/>
      <c r="G1113" s="160"/>
      <c r="H1113" s="160"/>
      <c r="I1113" s="160"/>
      <c r="J1113" s="160"/>
      <c r="K1113" s="203"/>
      <c r="L1113" s="180"/>
      <c r="M1113" s="180"/>
      <c r="N1113" s="204"/>
      <c r="O1113" s="204"/>
      <c r="P1113" s="180"/>
      <c r="Q1113" s="180"/>
      <c r="R1113" s="180"/>
      <c r="S1113" s="180"/>
      <c r="T1113" s="180"/>
      <c r="U1113" s="180"/>
      <c r="V1113" s="180"/>
      <c r="W1113" s="180"/>
      <c r="X1113" s="180"/>
      <c r="Y1113" s="180"/>
      <c r="Z1113" s="180"/>
      <c r="AA1113" s="180"/>
      <c r="AB1113" s="180"/>
      <c r="AC1113" s="180"/>
    </row>
    <row r="1114" ht="15.75" customHeight="1">
      <c r="A1114" s="201"/>
      <c r="F1114" s="202"/>
      <c r="G1114" s="160"/>
      <c r="H1114" s="160"/>
      <c r="I1114" s="160"/>
      <c r="J1114" s="160"/>
      <c r="K1114" s="203"/>
      <c r="L1114" s="180"/>
      <c r="M1114" s="180"/>
      <c r="N1114" s="204"/>
      <c r="O1114" s="204"/>
      <c r="P1114" s="180"/>
      <c r="Q1114" s="180"/>
      <c r="R1114" s="180"/>
      <c r="S1114" s="180"/>
      <c r="T1114" s="180"/>
      <c r="U1114" s="180"/>
      <c r="V1114" s="180"/>
      <c r="W1114" s="180"/>
      <c r="X1114" s="180"/>
      <c r="Y1114" s="180"/>
      <c r="Z1114" s="180"/>
      <c r="AA1114" s="180"/>
      <c r="AB1114" s="180"/>
      <c r="AC1114" s="180"/>
    </row>
    <row r="1115" ht="15.75" customHeight="1">
      <c r="A1115" s="201"/>
      <c r="F1115" s="202"/>
      <c r="G1115" s="160"/>
      <c r="H1115" s="160"/>
      <c r="I1115" s="160"/>
      <c r="J1115" s="160"/>
      <c r="K1115" s="203"/>
      <c r="L1115" s="180"/>
      <c r="M1115" s="180"/>
      <c r="N1115" s="204"/>
      <c r="O1115" s="204"/>
      <c r="P1115" s="180"/>
      <c r="Q1115" s="180"/>
      <c r="R1115" s="180"/>
      <c r="S1115" s="180"/>
      <c r="T1115" s="180"/>
      <c r="U1115" s="180"/>
      <c r="V1115" s="180"/>
      <c r="W1115" s="180"/>
      <c r="X1115" s="180"/>
      <c r="Y1115" s="180"/>
      <c r="Z1115" s="180"/>
      <c r="AA1115" s="180"/>
      <c r="AB1115" s="180"/>
      <c r="AC1115" s="180"/>
    </row>
    <row r="1116" ht="15.75" customHeight="1">
      <c r="A1116" s="201"/>
      <c r="F1116" s="202"/>
      <c r="G1116" s="160"/>
      <c r="H1116" s="160"/>
      <c r="I1116" s="160"/>
      <c r="J1116" s="160"/>
      <c r="K1116" s="203"/>
      <c r="L1116" s="180"/>
      <c r="M1116" s="180"/>
      <c r="N1116" s="204"/>
      <c r="O1116" s="204"/>
      <c r="P1116" s="180"/>
      <c r="Q1116" s="180"/>
      <c r="R1116" s="180"/>
      <c r="S1116" s="180"/>
      <c r="T1116" s="180"/>
      <c r="U1116" s="180"/>
      <c r="V1116" s="180"/>
      <c r="W1116" s="180"/>
      <c r="X1116" s="180"/>
      <c r="Y1116" s="180"/>
      <c r="Z1116" s="180"/>
      <c r="AA1116" s="180"/>
      <c r="AB1116" s="180"/>
      <c r="AC1116" s="180"/>
    </row>
    <row r="1117" ht="15.75" customHeight="1">
      <c r="A1117" s="201"/>
      <c r="F1117" s="202"/>
      <c r="G1117" s="160"/>
      <c r="H1117" s="160"/>
      <c r="I1117" s="160"/>
      <c r="J1117" s="160"/>
      <c r="K1117" s="203"/>
      <c r="L1117" s="180"/>
      <c r="M1117" s="180"/>
      <c r="N1117" s="204"/>
      <c r="O1117" s="204"/>
      <c r="P1117" s="180"/>
      <c r="Q1117" s="180"/>
      <c r="R1117" s="180"/>
      <c r="S1117" s="180"/>
      <c r="T1117" s="180"/>
      <c r="U1117" s="180"/>
      <c r="V1117" s="180"/>
      <c r="W1117" s="180"/>
      <c r="X1117" s="180"/>
      <c r="Y1117" s="180"/>
      <c r="Z1117" s="180"/>
      <c r="AA1117" s="180"/>
      <c r="AB1117" s="180"/>
      <c r="AC1117" s="180"/>
    </row>
    <row r="1118" ht="15.75" customHeight="1">
      <c r="A1118" s="201"/>
      <c r="F1118" s="202"/>
      <c r="G1118" s="160"/>
      <c r="H1118" s="160"/>
      <c r="I1118" s="160"/>
      <c r="J1118" s="160"/>
      <c r="K1118" s="203"/>
      <c r="L1118" s="180"/>
      <c r="M1118" s="180"/>
      <c r="N1118" s="204"/>
      <c r="O1118" s="204"/>
      <c r="P1118" s="180"/>
      <c r="Q1118" s="180"/>
      <c r="R1118" s="180"/>
      <c r="S1118" s="180"/>
      <c r="T1118" s="180"/>
      <c r="U1118" s="180"/>
      <c r="V1118" s="180"/>
      <c r="W1118" s="180"/>
      <c r="X1118" s="180"/>
      <c r="Y1118" s="180"/>
      <c r="Z1118" s="180"/>
      <c r="AA1118" s="180"/>
      <c r="AB1118" s="180"/>
      <c r="AC1118" s="180"/>
    </row>
    <row r="1119" ht="15.75" customHeight="1">
      <c r="A1119" s="201"/>
      <c r="F1119" s="202"/>
      <c r="G1119" s="160"/>
      <c r="H1119" s="160"/>
      <c r="I1119" s="160"/>
      <c r="J1119" s="160"/>
      <c r="K1119" s="203"/>
      <c r="L1119" s="180"/>
      <c r="M1119" s="180"/>
      <c r="N1119" s="204"/>
      <c r="O1119" s="204"/>
      <c r="P1119" s="180"/>
      <c r="Q1119" s="180"/>
      <c r="R1119" s="180"/>
      <c r="S1119" s="180"/>
      <c r="T1119" s="180"/>
      <c r="U1119" s="180"/>
      <c r="V1119" s="180"/>
      <c r="W1119" s="180"/>
      <c r="X1119" s="180"/>
      <c r="Y1119" s="180"/>
      <c r="Z1119" s="180"/>
      <c r="AA1119" s="180"/>
      <c r="AB1119" s="180"/>
      <c r="AC1119" s="180"/>
    </row>
    <row r="1120" ht="15.75" customHeight="1">
      <c r="A1120" s="201"/>
      <c r="F1120" s="202"/>
      <c r="G1120" s="160"/>
      <c r="H1120" s="160"/>
      <c r="I1120" s="160"/>
      <c r="J1120" s="160"/>
      <c r="K1120" s="203"/>
      <c r="L1120" s="180"/>
      <c r="M1120" s="180"/>
      <c r="N1120" s="204"/>
      <c r="O1120" s="204"/>
      <c r="P1120" s="180"/>
      <c r="Q1120" s="180"/>
      <c r="R1120" s="180"/>
      <c r="S1120" s="180"/>
      <c r="T1120" s="180"/>
      <c r="U1120" s="180"/>
      <c r="V1120" s="180"/>
      <c r="W1120" s="180"/>
      <c r="X1120" s="180"/>
      <c r="Y1120" s="180"/>
      <c r="Z1120" s="180"/>
      <c r="AA1120" s="180"/>
      <c r="AB1120" s="180"/>
      <c r="AC1120" s="180"/>
    </row>
    <row r="1121" ht="15.75" customHeight="1">
      <c r="A1121" s="201"/>
      <c r="F1121" s="202"/>
      <c r="G1121" s="160"/>
      <c r="H1121" s="160"/>
      <c r="I1121" s="160"/>
      <c r="J1121" s="160"/>
      <c r="K1121" s="203"/>
      <c r="L1121" s="180"/>
      <c r="M1121" s="180"/>
      <c r="N1121" s="204"/>
      <c r="O1121" s="204"/>
      <c r="P1121" s="180"/>
      <c r="Q1121" s="180"/>
      <c r="R1121" s="180"/>
      <c r="S1121" s="180"/>
      <c r="T1121" s="180"/>
      <c r="U1121" s="180"/>
      <c r="V1121" s="180"/>
      <c r="W1121" s="180"/>
      <c r="X1121" s="180"/>
      <c r="Y1121" s="180"/>
      <c r="Z1121" s="180"/>
      <c r="AA1121" s="180"/>
      <c r="AB1121" s="180"/>
      <c r="AC1121" s="180"/>
    </row>
    <row r="1122" ht="15.75" customHeight="1">
      <c r="A1122" s="201"/>
      <c r="F1122" s="202"/>
      <c r="G1122" s="160"/>
      <c r="H1122" s="160"/>
      <c r="I1122" s="160"/>
      <c r="J1122" s="160"/>
      <c r="K1122" s="203"/>
      <c r="L1122" s="180"/>
      <c r="M1122" s="180"/>
      <c r="N1122" s="204"/>
      <c r="O1122" s="204"/>
      <c r="P1122" s="180"/>
      <c r="Q1122" s="180"/>
      <c r="R1122" s="180"/>
      <c r="S1122" s="180"/>
      <c r="T1122" s="180"/>
      <c r="U1122" s="180"/>
      <c r="V1122" s="180"/>
      <c r="W1122" s="180"/>
      <c r="X1122" s="180"/>
      <c r="Y1122" s="180"/>
      <c r="Z1122" s="180"/>
      <c r="AA1122" s="180"/>
      <c r="AB1122" s="180"/>
      <c r="AC1122" s="180"/>
    </row>
    <row r="1123" ht="15.75" customHeight="1">
      <c r="A1123" s="201"/>
      <c r="F1123" s="202"/>
      <c r="G1123" s="160"/>
      <c r="H1123" s="160"/>
      <c r="I1123" s="160"/>
      <c r="J1123" s="160"/>
      <c r="K1123" s="203"/>
      <c r="L1123" s="180"/>
      <c r="M1123" s="180"/>
      <c r="N1123" s="204"/>
      <c r="O1123" s="204"/>
      <c r="P1123" s="180"/>
      <c r="Q1123" s="180"/>
      <c r="R1123" s="180"/>
      <c r="S1123" s="180"/>
      <c r="T1123" s="180"/>
      <c r="U1123" s="180"/>
      <c r="V1123" s="180"/>
      <c r="W1123" s="180"/>
      <c r="X1123" s="180"/>
      <c r="Y1123" s="180"/>
      <c r="Z1123" s="180"/>
      <c r="AA1123" s="180"/>
      <c r="AB1123" s="180"/>
      <c r="AC1123" s="180"/>
    </row>
    <row r="1124" ht="15.75" customHeight="1">
      <c r="A1124" s="201"/>
      <c r="F1124" s="202"/>
      <c r="G1124" s="160"/>
      <c r="H1124" s="160"/>
      <c r="I1124" s="160"/>
      <c r="J1124" s="160"/>
      <c r="K1124" s="203"/>
      <c r="L1124" s="180"/>
      <c r="M1124" s="180"/>
      <c r="N1124" s="204"/>
      <c r="O1124" s="204"/>
      <c r="P1124" s="180"/>
      <c r="Q1124" s="180"/>
      <c r="R1124" s="180"/>
      <c r="S1124" s="180"/>
      <c r="T1124" s="180"/>
      <c r="U1124" s="180"/>
      <c r="V1124" s="180"/>
      <c r="W1124" s="180"/>
      <c r="X1124" s="180"/>
      <c r="Y1124" s="180"/>
      <c r="Z1124" s="180"/>
      <c r="AA1124" s="180"/>
      <c r="AB1124" s="180"/>
      <c r="AC1124" s="180"/>
    </row>
    <row r="1125" ht="15.75" customHeight="1">
      <c r="A1125" s="201"/>
      <c r="F1125" s="202"/>
      <c r="G1125" s="160"/>
      <c r="H1125" s="160"/>
      <c r="I1125" s="160"/>
      <c r="J1125" s="160"/>
      <c r="K1125" s="203"/>
      <c r="L1125" s="180"/>
      <c r="M1125" s="180"/>
      <c r="N1125" s="204"/>
      <c r="O1125" s="204"/>
      <c r="P1125" s="180"/>
      <c r="Q1125" s="180"/>
      <c r="R1125" s="180"/>
      <c r="S1125" s="180"/>
      <c r="T1125" s="180"/>
      <c r="U1125" s="180"/>
      <c r="V1125" s="180"/>
      <c r="W1125" s="180"/>
      <c r="X1125" s="180"/>
      <c r="Y1125" s="180"/>
      <c r="Z1125" s="180"/>
      <c r="AA1125" s="180"/>
      <c r="AB1125" s="180"/>
      <c r="AC1125" s="180"/>
    </row>
    <row r="1126" ht="15.75" customHeight="1">
      <c r="A1126" s="201"/>
      <c r="F1126" s="202"/>
      <c r="G1126" s="160"/>
      <c r="H1126" s="160"/>
      <c r="I1126" s="160"/>
      <c r="J1126" s="160"/>
      <c r="K1126" s="203"/>
      <c r="L1126" s="180"/>
      <c r="M1126" s="180"/>
      <c r="N1126" s="204"/>
      <c r="O1126" s="204"/>
      <c r="P1126" s="180"/>
      <c r="Q1126" s="180"/>
      <c r="R1126" s="180"/>
      <c r="S1126" s="180"/>
      <c r="T1126" s="180"/>
      <c r="U1126" s="180"/>
      <c r="V1126" s="180"/>
      <c r="W1126" s="180"/>
      <c r="X1126" s="180"/>
      <c r="Y1126" s="180"/>
      <c r="Z1126" s="180"/>
      <c r="AA1126" s="180"/>
      <c r="AB1126" s="180"/>
      <c r="AC1126" s="180"/>
    </row>
    <row r="1127" ht="15.75" customHeight="1">
      <c r="A1127" s="201"/>
      <c r="F1127" s="202"/>
      <c r="G1127" s="160"/>
      <c r="H1127" s="160"/>
      <c r="I1127" s="160"/>
      <c r="J1127" s="160"/>
      <c r="K1127" s="203"/>
      <c r="L1127" s="180"/>
      <c r="M1127" s="180"/>
      <c r="N1127" s="204"/>
      <c r="O1127" s="204"/>
      <c r="P1127" s="180"/>
      <c r="Q1127" s="180"/>
      <c r="R1127" s="180"/>
      <c r="S1127" s="180"/>
      <c r="T1127" s="180"/>
      <c r="U1127" s="180"/>
      <c r="V1127" s="180"/>
      <c r="W1127" s="180"/>
      <c r="X1127" s="180"/>
      <c r="Y1127" s="180"/>
      <c r="Z1127" s="180"/>
      <c r="AA1127" s="180"/>
      <c r="AB1127" s="180"/>
      <c r="AC1127" s="180"/>
    </row>
    <row r="1128" ht="15.75" customHeight="1">
      <c r="A1128" s="201"/>
      <c r="F1128" s="202"/>
      <c r="G1128" s="160"/>
      <c r="H1128" s="160"/>
      <c r="I1128" s="160"/>
      <c r="J1128" s="160"/>
      <c r="K1128" s="203"/>
      <c r="L1128" s="180"/>
      <c r="M1128" s="180"/>
      <c r="N1128" s="204"/>
      <c r="O1128" s="204"/>
      <c r="P1128" s="180"/>
      <c r="Q1128" s="180"/>
      <c r="R1128" s="180"/>
      <c r="S1128" s="180"/>
      <c r="T1128" s="180"/>
      <c r="U1128" s="180"/>
      <c r="V1128" s="180"/>
      <c r="W1128" s="180"/>
      <c r="X1128" s="180"/>
      <c r="Y1128" s="180"/>
      <c r="Z1128" s="180"/>
      <c r="AA1128" s="180"/>
      <c r="AB1128" s="180"/>
      <c r="AC1128" s="180"/>
    </row>
    <row r="1129" ht="15.75" customHeight="1">
      <c r="A1129" s="201"/>
      <c r="F1129" s="202"/>
      <c r="G1129" s="160"/>
      <c r="H1129" s="160"/>
      <c r="I1129" s="160"/>
      <c r="J1129" s="160"/>
      <c r="K1129" s="203"/>
      <c r="L1129" s="180"/>
      <c r="M1129" s="180"/>
      <c r="N1129" s="204"/>
      <c r="O1129" s="204"/>
      <c r="P1129" s="180"/>
      <c r="Q1129" s="180"/>
      <c r="R1129" s="180"/>
      <c r="S1129" s="180"/>
      <c r="T1129" s="180"/>
      <c r="U1129" s="180"/>
      <c r="V1129" s="180"/>
      <c r="W1129" s="180"/>
      <c r="X1129" s="180"/>
      <c r="Y1129" s="180"/>
      <c r="Z1129" s="180"/>
      <c r="AA1129" s="180"/>
      <c r="AB1129" s="180"/>
      <c r="AC1129" s="180"/>
    </row>
    <row r="1130" ht="15.75" customHeight="1">
      <c r="A1130" s="201"/>
      <c r="F1130" s="202"/>
      <c r="G1130" s="160"/>
      <c r="H1130" s="160"/>
      <c r="I1130" s="160"/>
      <c r="J1130" s="160"/>
      <c r="K1130" s="203"/>
      <c r="L1130" s="180"/>
      <c r="M1130" s="180"/>
      <c r="N1130" s="204"/>
      <c r="O1130" s="204"/>
      <c r="P1130" s="180"/>
      <c r="Q1130" s="180"/>
      <c r="R1130" s="180"/>
      <c r="S1130" s="180"/>
      <c r="T1130" s="180"/>
      <c r="U1130" s="180"/>
      <c r="V1130" s="180"/>
      <c r="W1130" s="180"/>
      <c r="X1130" s="180"/>
      <c r="Y1130" s="180"/>
      <c r="Z1130" s="180"/>
      <c r="AA1130" s="180"/>
      <c r="AB1130" s="180"/>
      <c r="AC1130" s="180"/>
    </row>
    <row r="1131" ht="15.75" customHeight="1">
      <c r="A1131" s="201"/>
      <c r="F1131" s="202"/>
      <c r="G1131" s="160"/>
      <c r="H1131" s="160"/>
      <c r="I1131" s="160"/>
      <c r="J1131" s="160"/>
      <c r="K1131" s="203"/>
      <c r="L1131" s="180"/>
      <c r="M1131" s="180"/>
      <c r="N1131" s="204"/>
      <c r="O1131" s="204"/>
      <c r="P1131" s="180"/>
      <c r="Q1131" s="180"/>
      <c r="R1131" s="180"/>
      <c r="S1131" s="180"/>
      <c r="T1131" s="180"/>
      <c r="U1131" s="180"/>
      <c r="V1131" s="180"/>
      <c r="W1131" s="180"/>
      <c r="X1131" s="180"/>
      <c r="Y1131" s="180"/>
      <c r="Z1131" s="180"/>
      <c r="AA1131" s="180"/>
      <c r="AB1131" s="180"/>
      <c r="AC1131" s="180"/>
    </row>
    <row r="1132" ht="15.75" customHeight="1">
      <c r="A1132" s="201"/>
      <c r="F1132" s="202"/>
      <c r="G1132" s="160"/>
      <c r="H1132" s="160"/>
      <c r="I1132" s="160"/>
      <c r="J1132" s="160"/>
      <c r="K1132" s="203"/>
      <c r="L1132" s="180"/>
      <c r="M1132" s="180"/>
      <c r="N1132" s="204"/>
      <c r="O1132" s="204"/>
      <c r="P1132" s="180"/>
      <c r="Q1132" s="180"/>
      <c r="R1132" s="180"/>
      <c r="S1132" s="180"/>
      <c r="T1132" s="180"/>
      <c r="U1132" s="180"/>
      <c r="V1132" s="180"/>
      <c r="W1132" s="180"/>
      <c r="X1132" s="180"/>
      <c r="Y1132" s="180"/>
      <c r="Z1132" s="180"/>
      <c r="AA1132" s="180"/>
      <c r="AB1132" s="180"/>
      <c r="AC1132" s="180"/>
    </row>
    <row r="1133" ht="15.75" customHeight="1">
      <c r="A1133" s="201"/>
      <c r="F1133" s="202"/>
      <c r="G1133" s="160"/>
      <c r="H1133" s="160"/>
      <c r="I1133" s="160"/>
      <c r="J1133" s="160"/>
      <c r="K1133" s="203"/>
      <c r="L1133" s="180"/>
      <c r="M1133" s="180"/>
      <c r="N1133" s="204"/>
      <c r="O1133" s="204"/>
      <c r="P1133" s="180"/>
      <c r="Q1133" s="180"/>
      <c r="R1133" s="180"/>
      <c r="S1133" s="180"/>
      <c r="T1133" s="180"/>
      <c r="U1133" s="180"/>
      <c r="V1133" s="180"/>
      <c r="W1133" s="180"/>
      <c r="X1133" s="180"/>
      <c r="Y1133" s="180"/>
      <c r="Z1133" s="180"/>
      <c r="AA1133" s="180"/>
      <c r="AB1133" s="180"/>
      <c r="AC1133" s="180"/>
    </row>
    <row r="1134" ht="15.75" customHeight="1">
      <c r="A1134" s="201"/>
      <c r="F1134" s="202"/>
      <c r="G1134" s="160"/>
      <c r="H1134" s="160"/>
      <c r="I1134" s="160"/>
      <c r="J1134" s="160"/>
      <c r="K1134" s="203"/>
      <c r="L1134" s="180"/>
      <c r="M1134" s="180"/>
      <c r="N1134" s="204"/>
      <c r="O1134" s="204"/>
      <c r="P1134" s="180"/>
      <c r="Q1134" s="180"/>
      <c r="R1134" s="180"/>
      <c r="S1134" s="180"/>
      <c r="T1134" s="180"/>
      <c r="U1134" s="180"/>
      <c r="V1134" s="180"/>
      <c r="W1134" s="180"/>
      <c r="X1134" s="180"/>
      <c r="Y1134" s="180"/>
      <c r="Z1134" s="180"/>
      <c r="AA1134" s="180"/>
      <c r="AB1134" s="180"/>
      <c r="AC1134" s="180"/>
    </row>
    <row r="1135" ht="15.75" customHeight="1">
      <c r="A1135" s="201"/>
      <c r="F1135" s="202"/>
      <c r="G1135" s="160"/>
      <c r="H1135" s="160"/>
      <c r="I1135" s="160"/>
      <c r="J1135" s="160"/>
      <c r="K1135" s="203"/>
      <c r="L1135" s="180"/>
      <c r="M1135" s="180"/>
      <c r="N1135" s="204"/>
      <c r="O1135" s="204"/>
      <c r="P1135" s="180"/>
      <c r="Q1135" s="180"/>
      <c r="R1135" s="180"/>
      <c r="S1135" s="180"/>
      <c r="T1135" s="180"/>
      <c r="U1135" s="180"/>
      <c r="V1135" s="180"/>
      <c r="W1135" s="180"/>
      <c r="X1135" s="180"/>
      <c r="Y1135" s="180"/>
      <c r="Z1135" s="180"/>
      <c r="AA1135" s="180"/>
      <c r="AB1135" s="180"/>
      <c r="AC1135" s="180"/>
    </row>
    <row r="1136" ht="15.75" customHeight="1">
      <c r="A1136" s="201"/>
      <c r="F1136" s="202"/>
      <c r="G1136" s="160"/>
      <c r="H1136" s="160"/>
      <c r="I1136" s="160"/>
      <c r="J1136" s="160"/>
      <c r="K1136" s="203"/>
      <c r="L1136" s="180"/>
      <c r="M1136" s="180"/>
      <c r="N1136" s="204"/>
      <c r="O1136" s="204"/>
      <c r="P1136" s="180"/>
      <c r="Q1136" s="180"/>
      <c r="R1136" s="180"/>
      <c r="S1136" s="180"/>
      <c r="T1136" s="180"/>
      <c r="U1136" s="180"/>
      <c r="V1136" s="180"/>
      <c r="W1136" s="180"/>
      <c r="X1136" s="180"/>
      <c r="Y1136" s="180"/>
      <c r="Z1136" s="180"/>
      <c r="AA1136" s="180"/>
      <c r="AB1136" s="180"/>
      <c r="AC1136" s="180"/>
    </row>
    <row r="1137" ht="15.75" customHeight="1">
      <c r="A1137" s="201"/>
      <c r="F1137" s="202"/>
      <c r="G1137" s="160"/>
      <c r="H1137" s="160"/>
      <c r="I1137" s="160"/>
      <c r="J1137" s="160"/>
      <c r="K1137" s="203"/>
      <c r="L1137" s="180"/>
      <c r="M1137" s="180"/>
      <c r="N1137" s="204"/>
      <c r="O1137" s="204"/>
      <c r="P1137" s="180"/>
      <c r="Q1137" s="180"/>
      <c r="R1137" s="180"/>
      <c r="S1137" s="180"/>
      <c r="T1137" s="180"/>
      <c r="U1137" s="180"/>
      <c r="V1137" s="180"/>
      <c r="W1137" s="180"/>
      <c r="X1137" s="180"/>
      <c r="Y1137" s="180"/>
      <c r="Z1137" s="180"/>
      <c r="AA1137" s="180"/>
      <c r="AB1137" s="180"/>
      <c r="AC1137" s="180"/>
    </row>
    <row r="1138" ht="15.75" customHeight="1">
      <c r="A1138" s="201"/>
      <c r="F1138" s="202"/>
      <c r="G1138" s="160"/>
      <c r="H1138" s="160"/>
      <c r="I1138" s="160"/>
      <c r="J1138" s="160"/>
      <c r="K1138" s="203"/>
      <c r="L1138" s="180"/>
      <c r="M1138" s="180"/>
      <c r="N1138" s="204"/>
      <c r="O1138" s="204"/>
      <c r="P1138" s="180"/>
      <c r="Q1138" s="180"/>
      <c r="R1138" s="180"/>
      <c r="S1138" s="180"/>
      <c r="T1138" s="180"/>
      <c r="U1138" s="180"/>
      <c r="V1138" s="180"/>
      <c r="W1138" s="180"/>
      <c r="X1138" s="180"/>
      <c r="Y1138" s="180"/>
      <c r="Z1138" s="180"/>
      <c r="AA1138" s="180"/>
      <c r="AB1138" s="180"/>
      <c r="AC1138" s="180"/>
    </row>
    <row r="1139" ht="15.75" customHeight="1">
      <c r="A1139" s="201"/>
      <c r="F1139" s="202"/>
      <c r="G1139" s="160"/>
      <c r="H1139" s="160"/>
      <c r="I1139" s="160"/>
      <c r="J1139" s="160"/>
      <c r="K1139" s="203"/>
      <c r="L1139" s="180"/>
      <c r="M1139" s="180"/>
      <c r="N1139" s="204"/>
      <c r="O1139" s="204"/>
      <c r="P1139" s="180"/>
      <c r="Q1139" s="180"/>
      <c r="R1139" s="180"/>
      <c r="S1139" s="180"/>
      <c r="T1139" s="180"/>
      <c r="U1139" s="180"/>
      <c r="V1139" s="180"/>
      <c r="W1139" s="180"/>
      <c r="X1139" s="180"/>
      <c r="Y1139" s="180"/>
      <c r="Z1139" s="180"/>
      <c r="AA1139" s="180"/>
      <c r="AB1139" s="180"/>
      <c r="AC1139" s="180"/>
    </row>
    <row r="1140" ht="15.75" customHeight="1">
      <c r="A1140" s="201"/>
      <c r="F1140" s="202"/>
      <c r="G1140" s="160"/>
      <c r="H1140" s="160"/>
      <c r="I1140" s="160"/>
      <c r="J1140" s="160"/>
      <c r="K1140" s="203"/>
      <c r="L1140" s="180"/>
      <c r="M1140" s="180"/>
      <c r="N1140" s="204"/>
      <c r="O1140" s="204"/>
      <c r="P1140" s="180"/>
      <c r="Q1140" s="180"/>
      <c r="R1140" s="180"/>
      <c r="S1140" s="180"/>
      <c r="T1140" s="180"/>
      <c r="U1140" s="180"/>
      <c r="V1140" s="180"/>
      <c r="W1140" s="180"/>
      <c r="X1140" s="180"/>
      <c r="Y1140" s="180"/>
      <c r="Z1140" s="180"/>
      <c r="AA1140" s="180"/>
      <c r="AB1140" s="180"/>
      <c r="AC1140" s="180"/>
    </row>
    <row r="1141" ht="15.75" customHeight="1">
      <c r="A1141" s="201"/>
      <c r="F1141" s="202"/>
      <c r="G1141" s="160"/>
      <c r="H1141" s="160"/>
      <c r="I1141" s="160"/>
      <c r="J1141" s="160"/>
      <c r="K1141" s="203"/>
      <c r="L1141" s="180"/>
      <c r="M1141" s="180"/>
      <c r="N1141" s="204"/>
      <c r="O1141" s="204"/>
      <c r="P1141" s="180"/>
      <c r="Q1141" s="180"/>
      <c r="R1141" s="180"/>
      <c r="S1141" s="180"/>
      <c r="T1141" s="180"/>
      <c r="U1141" s="180"/>
      <c r="V1141" s="180"/>
      <c r="W1141" s="180"/>
      <c r="X1141" s="180"/>
      <c r="Y1141" s="180"/>
      <c r="Z1141" s="180"/>
      <c r="AA1141" s="180"/>
      <c r="AB1141" s="180"/>
      <c r="AC1141" s="180"/>
    </row>
    <row r="1142" ht="15.75" customHeight="1">
      <c r="A1142" s="201"/>
      <c r="F1142" s="202"/>
      <c r="G1142" s="160"/>
      <c r="H1142" s="160"/>
      <c r="I1142" s="160"/>
      <c r="J1142" s="160"/>
      <c r="K1142" s="203"/>
      <c r="L1142" s="180"/>
      <c r="M1142" s="180"/>
      <c r="N1142" s="204"/>
      <c r="O1142" s="204"/>
      <c r="P1142" s="180"/>
      <c r="Q1142" s="180"/>
      <c r="R1142" s="180"/>
      <c r="S1142" s="180"/>
      <c r="T1142" s="180"/>
      <c r="U1142" s="180"/>
      <c r="V1142" s="180"/>
      <c r="W1142" s="180"/>
      <c r="X1142" s="180"/>
      <c r="Y1142" s="180"/>
      <c r="Z1142" s="180"/>
      <c r="AA1142" s="180"/>
      <c r="AB1142" s="180"/>
      <c r="AC1142" s="180"/>
    </row>
    <row r="1143" ht="15.75" customHeight="1">
      <c r="A1143" s="201"/>
      <c r="F1143" s="202"/>
      <c r="G1143" s="160"/>
      <c r="H1143" s="160"/>
      <c r="I1143" s="160"/>
      <c r="J1143" s="160"/>
      <c r="K1143" s="203"/>
      <c r="L1143" s="180"/>
      <c r="M1143" s="180"/>
      <c r="N1143" s="204"/>
      <c r="O1143" s="204"/>
      <c r="P1143" s="180"/>
      <c r="Q1143" s="180"/>
      <c r="R1143" s="180"/>
      <c r="S1143" s="180"/>
      <c r="T1143" s="180"/>
      <c r="U1143" s="180"/>
      <c r="V1143" s="180"/>
      <c r="W1143" s="180"/>
      <c r="X1143" s="180"/>
      <c r="Y1143" s="180"/>
      <c r="Z1143" s="180"/>
      <c r="AA1143" s="180"/>
      <c r="AB1143" s="180"/>
      <c r="AC1143" s="180"/>
    </row>
    <row r="1144" ht="15.75" customHeight="1">
      <c r="A1144" s="201"/>
      <c r="F1144" s="202"/>
      <c r="G1144" s="160"/>
      <c r="H1144" s="160"/>
      <c r="I1144" s="160"/>
      <c r="J1144" s="160"/>
      <c r="K1144" s="203"/>
      <c r="L1144" s="180"/>
      <c r="M1144" s="180"/>
      <c r="N1144" s="204"/>
      <c r="O1144" s="204"/>
      <c r="P1144" s="180"/>
      <c r="Q1144" s="180"/>
      <c r="R1144" s="180"/>
      <c r="S1144" s="180"/>
      <c r="T1144" s="180"/>
      <c r="U1144" s="180"/>
      <c r="V1144" s="180"/>
      <c r="W1144" s="180"/>
      <c r="X1144" s="180"/>
      <c r="Y1144" s="180"/>
      <c r="Z1144" s="180"/>
      <c r="AA1144" s="180"/>
      <c r="AB1144" s="180"/>
      <c r="AC1144" s="180"/>
    </row>
    <row r="1145" ht="15.75" customHeight="1">
      <c r="A1145" s="201"/>
      <c r="F1145" s="202"/>
      <c r="G1145" s="160"/>
      <c r="H1145" s="160"/>
      <c r="I1145" s="160"/>
      <c r="J1145" s="160"/>
      <c r="K1145" s="203"/>
      <c r="L1145" s="180"/>
      <c r="M1145" s="180"/>
      <c r="N1145" s="204"/>
      <c r="O1145" s="204"/>
      <c r="P1145" s="180"/>
      <c r="Q1145" s="180"/>
      <c r="R1145" s="180"/>
      <c r="S1145" s="180"/>
      <c r="T1145" s="180"/>
      <c r="U1145" s="180"/>
      <c r="V1145" s="180"/>
      <c r="W1145" s="180"/>
      <c r="X1145" s="180"/>
      <c r="Y1145" s="180"/>
      <c r="Z1145" s="180"/>
      <c r="AA1145" s="180"/>
      <c r="AB1145" s="180"/>
      <c r="AC1145" s="180"/>
    </row>
    <row r="1146" ht="15.75" customHeight="1">
      <c r="A1146" s="201"/>
      <c r="F1146" s="202"/>
      <c r="G1146" s="160"/>
      <c r="H1146" s="160"/>
      <c r="I1146" s="160"/>
      <c r="J1146" s="160"/>
      <c r="K1146" s="203"/>
      <c r="L1146" s="180"/>
      <c r="M1146" s="180"/>
      <c r="N1146" s="204"/>
      <c r="O1146" s="204"/>
      <c r="P1146" s="180"/>
      <c r="Q1146" s="180"/>
      <c r="R1146" s="180"/>
      <c r="S1146" s="180"/>
      <c r="T1146" s="180"/>
      <c r="U1146" s="180"/>
      <c r="V1146" s="180"/>
      <c r="W1146" s="180"/>
      <c r="X1146" s="180"/>
      <c r="Y1146" s="180"/>
      <c r="Z1146" s="180"/>
      <c r="AA1146" s="180"/>
      <c r="AB1146" s="180"/>
      <c r="AC1146" s="180"/>
    </row>
    <row r="1147" ht="15.75" customHeight="1">
      <c r="A1147" s="201"/>
      <c r="F1147" s="202"/>
      <c r="G1147" s="160"/>
      <c r="H1147" s="160"/>
      <c r="I1147" s="160"/>
      <c r="J1147" s="160"/>
      <c r="K1147" s="203"/>
      <c r="L1147" s="180"/>
      <c r="M1147" s="180"/>
      <c r="N1147" s="204"/>
      <c r="O1147" s="204"/>
      <c r="P1147" s="180"/>
      <c r="Q1147" s="180"/>
      <c r="R1147" s="180"/>
      <c r="S1147" s="180"/>
      <c r="T1147" s="180"/>
      <c r="U1147" s="180"/>
      <c r="V1147" s="180"/>
      <c r="W1147" s="180"/>
      <c r="X1147" s="180"/>
      <c r="Y1147" s="180"/>
      <c r="Z1147" s="180"/>
      <c r="AA1147" s="180"/>
      <c r="AB1147" s="180"/>
      <c r="AC1147" s="180"/>
    </row>
    <row r="1148" ht="15.75" customHeight="1">
      <c r="A1148" s="201"/>
      <c r="F1148" s="202"/>
      <c r="G1148" s="160"/>
      <c r="H1148" s="160"/>
      <c r="I1148" s="160"/>
      <c r="J1148" s="160"/>
      <c r="K1148" s="203"/>
      <c r="L1148" s="180"/>
      <c r="M1148" s="180"/>
      <c r="N1148" s="204"/>
      <c r="O1148" s="204"/>
      <c r="P1148" s="180"/>
      <c r="Q1148" s="180"/>
      <c r="R1148" s="180"/>
      <c r="S1148" s="180"/>
      <c r="T1148" s="180"/>
      <c r="U1148" s="180"/>
      <c r="V1148" s="180"/>
      <c r="W1148" s="180"/>
      <c r="X1148" s="180"/>
      <c r="Y1148" s="180"/>
      <c r="Z1148" s="180"/>
      <c r="AA1148" s="180"/>
      <c r="AB1148" s="180"/>
      <c r="AC1148" s="180"/>
    </row>
    <row r="1149" ht="15.75" customHeight="1">
      <c r="A1149" s="201"/>
      <c r="F1149" s="202"/>
      <c r="G1149" s="160"/>
      <c r="H1149" s="160"/>
      <c r="I1149" s="160"/>
      <c r="J1149" s="160"/>
      <c r="K1149" s="203"/>
      <c r="L1149" s="180"/>
      <c r="M1149" s="180"/>
      <c r="N1149" s="204"/>
      <c r="O1149" s="204"/>
      <c r="P1149" s="180"/>
      <c r="Q1149" s="180"/>
      <c r="R1149" s="180"/>
      <c r="S1149" s="180"/>
      <c r="T1149" s="180"/>
      <c r="U1149" s="180"/>
      <c r="V1149" s="180"/>
      <c r="W1149" s="180"/>
      <c r="X1149" s="180"/>
      <c r="Y1149" s="180"/>
      <c r="Z1149" s="180"/>
      <c r="AA1149" s="180"/>
      <c r="AB1149" s="180"/>
      <c r="AC1149" s="180"/>
    </row>
    <row r="1150" ht="15.75" customHeight="1">
      <c r="A1150" s="201"/>
      <c r="F1150" s="202"/>
      <c r="G1150" s="160"/>
      <c r="H1150" s="160"/>
      <c r="I1150" s="160"/>
      <c r="J1150" s="160"/>
      <c r="K1150" s="203"/>
      <c r="L1150" s="180"/>
      <c r="M1150" s="180"/>
      <c r="N1150" s="204"/>
      <c r="O1150" s="204"/>
      <c r="P1150" s="180"/>
      <c r="Q1150" s="180"/>
      <c r="R1150" s="180"/>
      <c r="S1150" s="180"/>
      <c r="T1150" s="180"/>
      <c r="U1150" s="180"/>
      <c r="V1150" s="180"/>
      <c r="W1150" s="180"/>
      <c r="X1150" s="180"/>
      <c r="Y1150" s="180"/>
      <c r="Z1150" s="180"/>
      <c r="AA1150" s="180"/>
      <c r="AB1150" s="180"/>
      <c r="AC1150" s="180"/>
    </row>
    <row r="1151" ht="15.75" customHeight="1">
      <c r="A1151" s="201"/>
      <c r="F1151" s="202"/>
      <c r="G1151" s="160"/>
      <c r="H1151" s="160"/>
      <c r="I1151" s="160"/>
      <c r="J1151" s="160"/>
      <c r="K1151" s="203"/>
      <c r="L1151" s="180"/>
      <c r="M1151" s="180"/>
      <c r="N1151" s="204"/>
      <c r="O1151" s="204"/>
      <c r="P1151" s="180"/>
      <c r="Q1151" s="180"/>
      <c r="R1151" s="180"/>
      <c r="S1151" s="180"/>
      <c r="T1151" s="180"/>
      <c r="U1151" s="180"/>
      <c r="V1151" s="180"/>
      <c r="W1151" s="180"/>
      <c r="X1151" s="180"/>
      <c r="Y1151" s="180"/>
      <c r="Z1151" s="180"/>
      <c r="AA1151" s="180"/>
      <c r="AB1151" s="180"/>
      <c r="AC1151" s="180"/>
    </row>
    <row r="1152" ht="15.75" customHeight="1">
      <c r="A1152" s="201"/>
      <c r="F1152" s="202"/>
      <c r="G1152" s="160"/>
      <c r="H1152" s="160"/>
      <c r="I1152" s="160"/>
      <c r="J1152" s="160"/>
      <c r="K1152" s="203"/>
      <c r="L1152" s="180"/>
      <c r="M1152" s="180"/>
      <c r="N1152" s="204"/>
      <c r="O1152" s="204"/>
      <c r="P1152" s="180"/>
      <c r="Q1152" s="180"/>
      <c r="R1152" s="180"/>
      <c r="S1152" s="180"/>
      <c r="T1152" s="180"/>
      <c r="U1152" s="180"/>
      <c r="V1152" s="180"/>
      <c r="W1152" s="180"/>
      <c r="X1152" s="180"/>
      <c r="Y1152" s="180"/>
      <c r="Z1152" s="180"/>
      <c r="AA1152" s="180"/>
      <c r="AB1152" s="180"/>
      <c r="AC1152" s="180"/>
    </row>
    <row r="1153" ht="15.75" customHeight="1">
      <c r="A1153" s="201"/>
      <c r="F1153" s="202"/>
      <c r="G1153" s="160"/>
      <c r="H1153" s="160"/>
      <c r="I1153" s="160"/>
      <c r="J1153" s="160"/>
      <c r="K1153" s="203"/>
      <c r="L1153" s="180"/>
      <c r="M1153" s="180"/>
      <c r="N1153" s="204"/>
      <c r="O1153" s="204"/>
      <c r="P1153" s="180"/>
      <c r="Q1153" s="180"/>
      <c r="R1153" s="180"/>
      <c r="S1153" s="180"/>
      <c r="T1153" s="180"/>
      <c r="U1153" s="180"/>
      <c r="V1153" s="180"/>
      <c r="W1153" s="180"/>
      <c r="X1153" s="180"/>
      <c r="Y1153" s="180"/>
      <c r="Z1153" s="180"/>
      <c r="AA1153" s="180"/>
      <c r="AB1153" s="180"/>
      <c r="AC1153" s="180"/>
    </row>
    <row r="1154" ht="15.75" customHeight="1">
      <c r="A1154" s="201"/>
      <c r="F1154" s="202"/>
      <c r="G1154" s="160"/>
      <c r="H1154" s="160"/>
      <c r="I1154" s="160"/>
      <c r="J1154" s="160"/>
      <c r="K1154" s="203"/>
      <c r="L1154" s="180"/>
      <c r="M1154" s="180"/>
      <c r="N1154" s="204"/>
      <c r="O1154" s="204"/>
      <c r="P1154" s="180"/>
      <c r="Q1154" s="180"/>
      <c r="R1154" s="180"/>
      <c r="S1154" s="180"/>
      <c r="T1154" s="180"/>
      <c r="U1154" s="180"/>
      <c r="V1154" s="180"/>
      <c r="W1154" s="180"/>
      <c r="X1154" s="180"/>
      <c r="Y1154" s="180"/>
      <c r="Z1154" s="180"/>
      <c r="AA1154" s="180"/>
      <c r="AB1154" s="180"/>
      <c r="AC1154" s="180"/>
    </row>
    <row r="1155" ht="15.75" customHeight="1">
      <c r="A1155" s="201"/>
      <c r="F1155" s="202"/>
      <c r="G1155" s="160"/>
      <c r="H1155" s="160"/>
      <c r="I1155" s="160"/>
      <c r="J1155" s="160"/>
      <c r="K1155" s="203"/>
      <c r="L1155" s="180"/>
      <c r="M1155" s="180"/>
      <c r="N1155" s="204"/>
      <c r="O1155" s="204"/>
      <c r="P1155" s="180"/>
      <c r="Q1155" s="180"/>
      <c r="R1155" s="180"/>
      <c r="S1155" s="180"/>
      <c r="T1155" s="180"/>
      <c r="U1155" s="180"/>
      <c r="V1155" s="180"/>
      <c r="W1155" s="180"/>
      <c r="X1155" s="180"/>
      <c r="Y1155" s="180"/>
      <c r="Z1155" s="180"/>
      <c r="AA1155" s="180"/>
      <c r="AB1155" s="180"/>
      <c r="AC1155" s="180"/>
    </row>
    <row r="1156" ht="15.75" customHeight="1">
      <c r="A1156" s="201"/>
      <c r="F1156" s="202"/>
      <c r="G1156" s="160"/>
      <c r="H1156" s="160"/>
      <c r="I1156" s="160"/>
      <c r="J1156" s="160"/>
      <c r="K1156" s="203"/>
      <c r="L1156" s="180"/>
      <c r="M1156" s="180"/>
      <c r="N1156" s="204"/>
      <c r="O1156" s="204"/>
      <c r="P1156" s="180"/>
      <c r="Q1156" s="180"/>
      <c r="R1156" s="180"/>
      <c r="S1156" s="180"/>
      <c r="T1156" s="180"/>
      <c r="U1156" s="180"/>
      <c r="V1156" s="180"/>
      <c r="W1156" s="180"/>
      <c r="X1156" s="180"/>
      <c r="Y1156" s="180"/>
      <c r="Z1156" s="180"/>
      <c r="AA1156" s="180"/>
      <c r="AB1156" s="180"/>
      <c r="AC1156" s="180"/>
    </row>
    <row r="1157" ht="15.75" customHeight="1">
      <c r="A1157" s="201"/>
      <c r="F1157" s="202"/>
      <c r="G1157" s="160"/>
      <c r="H1157" s="160"/>
      <c r="I1157" s="160"/>
      <c r="J1157" s="160"/>
      <c r="K1157" s="203"/>
      <c r="L1157" s="180"/>
      <c r="M1157" s="180"/>
      <c r="N1157" s="204"/>
      <c r="O1157" s="204"/>
      <c r="P1157" s="180"/>
      <c r="Q1157" s="180"/>
      <c r="R1157" s="180"/>
      <c r="S1157" s="180"/>
      <c r="T1157" s="180"/>
      <c r="U1157" s="180"/>
      <c r="V1157" s="180"/>
      <c r="W1157" s="180"/>
      <c r="X1157" s="180"/>
      <c r="Y1157" s="180"/>
      <c r="Z1157" s="180"/>
      <c r="AA1157" s="180"/>
      <c r="AB1157" s="180"/>
      <c r="AC1157" s="180"/>
    </row>
    <row r="1158" ht="15.75" customHeight="1">
      <c r="A1158" s="201"/>
      <c r="F1158" s="202"/>
      <c r="G1158" s="160"/>
      <c r="H1158" s="160"/>
      <c r="I1158" s="160"/>
      <c r="J1158" s="160"/>
      <c r="K1158" s="203"/>
      <c r="L1158" s="180"/>
      <c r="M1158" s="180"/>
      <c r="N1158" s="204"/>
      <c r="O1158" s="204"/>
      <c r="P1158" s="180"/>
      <c r="Q1158" s="180"/>
      <c r="R1158" s="180"/>
      <c r="S1158" s="180"/>
      <c r="T1158" s="180"/>
      <c r="U1158" s="180"/>
      <c r="V1158" s="180"/>
      <c r="W1158" s="180"/>
      <c r="X1158" s="180"/>
      <c r="Y1158" s="180"/>
      <c r="Z1158" s="180"/>
      <c r="AA1158" s="180"/>
      <c r="AB1158" s="180"/>
      <c r="AC1158" s="180"/>
    </row>
    <row r="1159" ht="15.75" customHeight="1">
      <c r="A1159" s="201"/>
      <c r="F1159" s="202"/>
      <c r="G1159" s="160"/>
      <c r="H1159" s="160"/>
      <c r="I1159" s="160"/>
      <c r="J1159" s="160"/>
      <c r="K1159" s="203"/>
      <c r="L1159" s="180"/>
      <c r="M1159" s="180"/>
      <c r="N1159" s="204"/>
      <c r="O1159" s="204"/>
      <c r="P1159" s="180"/>
      <c r="Q1159" s="180"/>
      <c r="R1159" s="180"/>
      <c r="S1159" s="180"/>
      <c r="T1159" s="180"/>
      <c r="U1159" s="180"/>
      <c r="V1159" s="180"/>
      <c r="W1159" s="180"/>
      <c r="X1159" s="180"/>
      <c r="Y1159" s="180"/>
      <c r="Z1159" s="180"/>
      <c r="AA1159" s="180"/>
      <c r="AB1159" s="180"/>
      <c r="AC1159" s="180"/>
    </row>
    <row r="1160" ht="15.75" customHeight="1">
      <c r="A1160" s="201"/>
      <c r="F1160" s="202"/>
      <c r="G1160" s="160"/>
      <c r="H1160" s="160"/>
      <c r="I1160" s="160"/>
      <c r="J1160" s="160"/>
      <c r="K1160" s="203"/>
      <c r="L1160" s="180"/>
      <c r="M1160" s="180"/>
      <c r="N1160" s="204"/>
      <c r="O1160" s="204"/>
      <c r="P1160" s="180"/>
      <c r="Q1160" s="180"/>
      <c r="R1160" s="180"/>
      <c r="S1160" s="180"/>
      <c r="T1160" s="180"/>
      <c r="U1160" s="180"/>
      <c r="V1160" s="180"/>
      <c r="W1160" s="180"/>
      <c r="X1160" s="180"/>
      <c r="Y1160" s="180"/>
      <c r="Z1160" s="180"/>
      <c r="AA1160" s="180"/>
      <c r="AB1160" s="180"/>
      <c r="AC1160" s="180"/>
    </row>
    <row r="1161" ht="15.75" customHeight="1">
      <c r="A1161" s="201"/>
      <c r="F1161" s="202"/>
      <c r="G1161" s="160"/>
      <c r="H1161" s="160"/>
      <c r="I1161" s="160"/>
      <c r="J1161" s="160"/>
      <c r="K1161" s="203"/>
      <c r="L1161" s="180"/>
      <c r="M1161" s="180"/>
      <c r="N1161" s="204"/>
      <c r="O1161" s="204"/>
      <c r="P1161" s="180"/>
      <c r="Q1161" s="180"/>
      <c r="R1161" s="180"/>
      <c r="S1161" s="180"/>
      <c r="T1161" s="180"/>
      <c r="U1161" s="180"/>
      <c r="V1161" s="180"/>
      <c r="W1161" s="180"/>
      <c r="X1161" s="180"/>
      <c r="Y1161" s="180"/>
      <c r="Z1161" s="180"/>
      <c r="AA1161" s="180"/>
      <c r="AB1161" s="180"/>
      <c r="AC1161" s="180"/>
    </row>
    <row r="1162" ht="15.75" customHeight="1">
      <c r="A1162" s="201"/>
      <c r="F1162" s="202"/>
      <c r="G1162" s="160"/>
      <c r="H1162" s="160"/>
      <c r="I1162" s="160"/>
      <c r="J1162" s="160"/>
      <c r="K1162" s="203"/>
      <c r="L1162" s="180"/>
      <c r="M1162" s="180"/>
      <c r="N1162" s="204"/>
      <c r="O1162" s="204"/>
      <c r="P1162" s="180"/>
      <c r="Q1162" s="180"/>
      <c r="R1162" s="180"/>
      <c r="S1162" s="180"/>
      <c r="T1162" s="180"/>
      <c r="U1162" s="180"/>
      <c r="V1162" s="180"/>
      <c r="W1162" s="180"/>
      <c r="X1162" s="180"/>
      <c r="Y1162" s="180"/>
      <c r="Z1162" s="180"/>
      <c r="AA1162" s="180"/>
      <c r="AB1162" s="180"/>
      <c r="AC1162" s="180"/>
    </row>
    <row r="1163" ht="15.75" customHeight="1">
      <c r="A1163" s="201"/>
      <c r="F1163" s="202"/>
      <c r="G1163" s="160"/>
      <c r="H1163" s="160"/>
      <c r="I1163" s="160"/>
      <c r="J1163" s="160"/>
      <c r="K1163" s="203"/>
      <c r="L1163" s="180"/>
      <c r="M1163" s="180"/>
      <c r="N1163" s="204"/>
      <c r="O1163" s="204"/>
      <c r="P1163" s="180"/>
      <c r="Q1163" s="180"/>
      <c r="R1163" s="180"/>
      <c r="S1163" s="180"/>
      <c r="T1163" s="180"/>
      <c r="U1163" s="180"/>
      <c r="V1163" s="180"/>
      <c r="W1163" s="180"/>
      <c r="X1163" s="180"/>
      <c r="Y1163" s="180"/>
      <c r="Z1163" s="180"/>
      <c r="AA1163" s="180"/>
      <c r="AB1163" s="180"/>
      <c r="AC1163" s="180"/>
    </row>
    <row r="1164" ht="15.75" customHeight="1">
      <c r="A1164" s="201"/>
      <c r="F1164" s="202"/>
      <c r="G1164" s="160"/>
      <c r="H1164" s="160"/>
      <c r="I1164" s="160"/>
      <c r="J1164" s="160"/>
      <c r="K1164" s="203"/>
      <c r="L1164" s="180"/>
      <c r="M1164" s="180"/>
      <c r="N1164" s="204"/>
      <c r="O1164" s="204"/>
      <c r="P1164" s="180"/>
      <c r="Q1164" s="180"/>
      <c r="R1164" s="180"/>
      <c r="S1164" s="180"/>
      <c r="T1164" s="180"/>
      <c r="U1164" s="180"/>
      <c r="V1164" s="180"/>
      <c r="W1164" s="180"/>
      <c r="X1164" s="180"/>
      <c r="Y1164" s="180"/>
      <c r="Z1164" s="180"/>
      <c r="AA1164" s="180"/>
      <c r="AB1164" s="180"/>
      <c r="AC1164" s="180"/>
    </row>
    <row r="1165" ht="15.75" customHeight="1">
      <c r="A1165" s="201"/>
      <c r="F1165" s="202"/>
      <c r="G1165" s="160"/>
      <c r="H1165" s="160"/>
      <c r="I1165" s="160"/>
      <c r="J1165" s="160"/>
      <c r="K1165" s="203"/>
      <c r="L1165" s="180"/>
      <c r="M1165" s="180"/>
      <c r="N1165" s="204"/>
      <c r="O1165" s="204"/>
      <c r="P1165" s="180"/>
      <c r="Q1165" s="180"/>
      <c r="R1165" s="180"/>
      <c r="S1165" s="180"/>
      <c r="T1165" s="180"/>
      <c r="U1165" s="180"/>
      <c r="V1165" s="180"/>
      <c r="W1165" s="180"/>
      <c r="X1165" s="180"/>
      <c r="Y1165" s="180"/>
      <c r="Z1165" s="180"/>
      <c r="AA1165" s="180"/>
      <c r="AB1165" s="180"/>
      <c r="AC1165" s="180"/>
    </row>
    <row r="1166" ht="15.75" customHeight="1">
      <c r="A1166" s="201"/>
      <c r="F1166" s="202"/>
      <c r="G1166" s="160"/>
      <c r="H1166" s="160"/>
      <c r="I1166" s="160"/>
      <c r="J1166" s="160"/>
      <c r="K1166" s="203"/>
      <c r="L1166" s="180"/>
      <c r="M1166" s="180"/>
      <c r="N1166" s="204"/>
      <c r="O1166" s="204"/>
      <c r="P1166" s="180"/>
      <c r="Q1166" s="180"/>
      <c r="R1166" s="180"/>
      <c r="S1166" s="180"/>
      <c r="T1166" s="180"/>
      <c r="U1166" s="180"/>
      <c r="V1166" s="180"/>
      <c r="W1166" s="180"/>
      <c r="X1166" s="180"/>
      <c r="Y1166" s="180"/>
      <c r="Z1166" s="180"/>
      <c r="AA1166" s="180"/>
      <c r="AB1166" s="180"/>
      <c r="AC1166" s="180"/>
    </row>
    <row r="1167" ht="15.75" customHeight="1">
      <c r="A1167" s="201"/>
      <c r="F1167" s="202"/>
      <c r="G1167" s="160"/>
      <c r="H1167" s="160"/>
      <c r="I1167" s="160"/>
      <c r="J1167" s="160"/>
      <c r="K1167" s="203"/>
      <c r="L1167" s="180"/>
      <c r="M1167" s="180"/>
      <c r="N1167" s="204"/>
      <c r="O1167" s="204"/>
      <c r="P1167" s="180"/>
      <c r="Q1167" s="180"/>
      <c r="R1167" s="180"/>
      <c r="S1167" s="180"/>
      <c r="T1167" s="180"/>
      <c r="U1167" s="180"/>
      <c r="V1167" s="180"/>
      <c r="W1167" s="180"/>
      <c r="X1167" s="180"/>
      <c r="Y1167" s="180"/>
      <c r="Z1167" s="180"/>
      <c r="AA1167" s="180"/>
      <c r="AB1167" s="180"/>
      <c r="AC1167" s="180"/>
    </row>
    <row r="1168" ht="15.75" customHeight="1">
      <c r="A1168" s="201"/>
      <c r="F1168" s="202"/>
      <c r="G1168" s="160"/>
      <c r="H1168" s="160"/>
      <c r="I1168" s="160"/>
      <c r="J1168" s="160"/>
      <c r="K1168" s="203"/>
      <c r="L1168" s="180"/>
      <c r="M1168" s="180"/>
      <c r="N1168" s="204"/>
      <c r="O1168" s="204"/>
      <c r="P1168" s="180"/>
      <c r="Q1168" s="180"/>
      <c r="R1168" s="180"/>
      <c r="S1168" s="180"/>
      <c r="T1168" s="180"/>
      <c r="U1168" s="180"/>
      <c r="V1168" s="180"/>
      <c r="W1168" s="180"/>
      <c r="X1168" s="180"/>
      <c r="Y1168" s="180"/>
      <c r="Z1168" s="180"/>
      <c r="AA1168" s="180"/>
      <c r="AB1168" s="180"/>
      <c r="AC1168" s="180"/>
    </row>
    <row r="1169" ht="15.75" customHeight="1">
      <c r="A1169" s="201"/>
      <c r="F1169" s="202"/>
      <c r="G1169" s="160"/>
      <c r="H1169" s="160"/>
      <c r="I1169" s="160"/>
      <c r="J1169" s="160"/>
      <c r="K1169" s="203"/>
      <c r="L1169" s="180"/>
      <c r="M1169" s="180"/>
      <c r="N1169" s="204"/>
      <c r="O1169" s="204"/>
      <c r="P1169" s="180"/>
      <c r="Q1169" s="180"/>
      <c r="R1169" s="180"/>
      <c r="S1169" s="180"/>
      <c r="T1169" s="180"/>
      <c r="U1169" s="180"/>
      <c r="V1169" s="180"/>
      <c r="W1169" s="180"/>
      <c r="X1169" s="180"/>
      <c r="Y1169" s="180"/>
      <c r="Z1169" s="180"/>
      <c r="AA1169" s="180"/>
      <c r="AB1169" s="180"/>
      <c r="AC1169" s="180"/>
    </row>
    <row r="1170" ht="15.75" customHeight="1">
      <c r="A1170" s="201"/>
      <c r="F1170" s="202"/>
      <c r="G1170" s="160"/>
      <c r="H1170" s="160"/>
      <c r="I1170" s="160"/>
      <c r="J1170" s="160"/>
      <c r="K1170" s="203"/>
      <c r="L1170" s="180"/>
      <c r="M1170" s="180"/>
      <c r="N1170" s="204"/>
      <c r="O1170" s="204"/>
      <c r="P1170" s="180"/>
      <c r="Q1170" s="180"/>
      <c r="R1170" s="180"/>
      <c r="S1170" s="180"/>
      <c r="T1170" s="180"/>
      <c r="U1170" s="180"/>
      <c r="V1170" s="180"/>
      <c r="W1170" s="180"/>
      <c r="X1170" s="180"/>
      <c r="Y1170" s="180"/>
      <c r="Z1170" s="180"/>
      <c r="AA1170" s="180"/>
      <c r="AB1170" s="180"/>
      <c r="AC1170" s="180"/>
    </row>
    <row r="1171" ht="15.75" customHeight="1">
      <c r="A1171" s="201"/>
      <c r="F1171" s="202"/>
      <c r="G1171" s="160"/>
      <c r="H1171" s="160"/>
      <c r="I1171" s="160"/>
      <c r="J1171" s="160"/>
      <c r="K1171" s="203"/>
      <c r="L1171" s="180"/>
      <c r="M1171" s="180"/>
      <c r="N1171" s="204"/>
      <c r="O1171" s="204"/>
      <c r="P1171" s="180"/>
      <c r="Q1171" s="180"/>
      <c r="R1171" s="180"/>
      <c r="S1171" s="180"/>
      <c r="T1171" s="180"/>
      <c r="U1171" s="180"/>
      <c r="V1171" s="180"/>
      <c r="W1171" s="180"/>
      <c r="X1171" s="180"/>
      <c r="Y1171" s="180"/>
      <c r="Z1171" s="180"/>
      <c r="AA1171" s="180"/>
      <c r="AB1171" s="180"/>
      <c r="AC1171" s="180"/>
    </row>
    <row r="1172" ht="15.75" customHeight="1">
      <c r="A1172" s="201"/>
      <c r="F1172" s="202"/>
      <c r="G1172" s="160"/>
      <c r="H1172" s="160"/>
      <c r="I1172" s="160"/>
      <c r="J1172" s="160"/>
      <c r="K1172" s="203"/>
      <c r="L1172" s="180"/>
      <c r="M1172" s="180"/>
      <c r="N1172" s="204"/>
      <c r="O1172" s="204"/>
      <c r="P1172" s="180"/>
      <c r="Q1172" s="180"/>
      <c r="R1172" s="180"/>
      <c r="S1172" s="180"/>
      <c r="T1172" s="180"/>
      <c r="U1172" s="180"/>
      <c r="V1172" s="180"/>
      <c r="W1172" s="180"/>
      <c r="X1172" s="180"/>
      <c r="Y1172" s="180"/>
      <c r="Z1172" s="180"/>
      <c r="AA1172" s="180"/>
      <c r="AB1172" s="180"/>
      <c r="AC1172" s="180"/>
    </row>
    <row r="1173" ht="15.75" customHeight="1">
      <c r="A1173" s="201"/>
      <c r="F1173" s="202"/>
      <c r="G1173" s="160"/>
      <c r="H1173" s="160"/>
      <c r="I1173" s="160"/>
      <c r="J1173" s="160"/>
      <c r="K1173" s="203"/>
      <c r="L1173" s="180"/>
      <c r="M1173" s="180"/>
      <c r="N1173" s="204"/>
      <c r="O1173" s="204"/>
      <c r="P1173" s="180"/>
      <c r="Q1173" s="180"/>
      <c r="R1173" s="180"/>
      <c r="S1173" s="180"/>
      <c r="T1173" s="180"/>
      <c r="U1173" s="180"/>
      <c r="V1173" s="180"/>
      <c r="W1173" s="180"/>
      <c r="X1173" s="180"/>
      <c r="Y1173" s="180"/>
      <c r="Z1173" s="180"/>
      <c r="AA1173" s="180"/>
      <c r="AB1173" s="180"/>
      <c r="AC1173" s="180"/>
    </row>
    <row r="1174" ht="15.75" customHeight="1">
      <c r="A1174" s="201"/>
      <c r="F1174" s="202"/>
      <c r="G1174" s="160"/>
      <c r="H1174" s="160"/>
      <c r="I1174" s="160"/>
      <c r="J1174" s="160"/>
      <c r="K1174" s="203"/>
      <c r="L1174" s="180"/>
      <c r="M1174" s="180"/>
      <c r="N1174" s="204"/>
      <c r="O1174" s="204"/>
      <c r="P1174" s="180"/>
      <c r="Q1174" s="180"/>
      <c r="R1174" s="180"/>
      <c r="S1174" s="180"/>
      <c r="T1174" s="180"/>
      <c r="U1174" s="180"/>
      <c r="V1174" s="180"/>
      <c r="W1174" s="180"/>
      <c r="X1174" s="180"/>
      <c r="Y1174" s="180"/>
      <c r="Z1174" s="180"/>
      <c r="AA1174" s="180"/>
      <c r="AB1174" s="180"/>
      <c r="AC1174" s="180"/>
    </row>
    <row r="1175" ht="15.75" customHeight="1">
      <c r="A1175" s="201"/>
      <c r="F1175" s="202"/>
      <c r="G1175" s="160"/>
      <c r="H1175" s="160"/>
      <c r="I1175" s="160"/>
      <c r="J1175" s="160"/>
      <c r="K1175" s="203"/>
      <c r="L1175" s="180"/>
      <c r="M1175" s="180"/>
      <c r="N1175" s="204"/>
      <c r="O1175" s="204"/>
      <c r="P1175" s="180"/>
      <c r="Q1175" s="180"/>
      <c r="R1175" s="180"/>
      <c r="S1175" s="180"/>
      <c r="T1175" s="180"/>
      <c r="U1175" s="180"/>
      <c r="V1175" s="180"/>
      <c r="W1175" s="180"/>
      <c r="X1175" s="180"/>
      <c r="Y1175" s="180"/>
      <c r="Z1175" s="180"/>
      <c r="AA1175" s="180"/>
      <c r="AB1175" s="180"/>
      <c r="AC1175" s="180"/>
    </row>
    <row r="1176" ht="15.75" customHeight="1">
      <c r="A1176" s="201"/>
      <c r="F1176" s="202"/>
      <c r="G1176" s="160"/>
      <c r="H1176" s="160"/>
      <c r="I1176" s="160"/>
      <c r="J1176" s="160"/>
      <c r="K1176" s="203"/>
      <c r="L1176" s="180"/>
      <c r="M1176" s="180"/>
      <c r="N1176" s="204"/>
      <c r="O1176" s="204"/>
      <c r="P1176" s="180"/>
      <c r="Q1176" s="180"/>
      <c r="R1176" s="180"/>
      <c r="S1176" s="180"/>
      <c r="T1176" s="180"/>
      <c r="U1176" s="180"/>
      <c r="V1176" s="180"/>
      <c r="W1176" s="180"/>
      <c r="X1176" s="180"/>
      <c r="Y1176" s="180"/>
      <c r="Z1176" s="180"/>
      <c r="AA1176" s="180"/>
      <c r="AB1176" s="180"/>
      <c r="AC1176" s="180"/>
    </row>
    <row r="1177" ht="15.75" customHeight="1">
      <c r="A1177" s="201"/>
      <c r="F1177" s="202"/>
      <c r="G1177" s="160"/>
      <c r="H1177" s="160"/>
      <c r="I1177" s="160"/>
      <c r="J1177" s="160"/>
      <c r="K1177" s="203"/>
      <c r="L1177" s="180"/>
      <c r="M1177" s="180"/>
      <c r="N1177" s="204"/>
      <c r="O1177" s="204"/>
      <c r="P1177" s="180"/>
      <c r="Q1177" s="180"/>
      <c r="R1177" s="180"/>
      <c r="S1177" s="180"/>
      <c r="T1177" s="180"/>
      <c r="U1177" s="180"/>
      <c r="V1177" s="180"/>
      <c r="W1177" s="180"/>
      <c r="X1177" s="180"/>
      <c r="Y1177" s="180"/>
      <c r="Z1177" s="180"/>
      <c r="AA1177" s="180"/>
      <c r="AB1177" s="180"/>
      <c r="AC1177" s="180"/>
    </row>
    <row r="1178" ht="15.75" customHeight="1">
      <c r="A1178" s="201"/>
      <c r="F1178" s="202"/>
      <c r="G1178" s="160"/>
      <c r="H1178" s="160"/>
      <c r="I1178" s="160"/>
      <c r="J1178" s="160"/>
      <c r="K1178" s="203"/>
      <c r="L1178" s="180"/>
      <c r="M1178" s="180"/>
      <c r="N1178" s="204"/>
      <c r="O1178" s="204"/>
      <c r="P1178" s="180"/>
      <c r="Q1178" s="180"/>
      <c r="R1178" s="180"/>
      <c r="S1178" s="180"/>
      <c r="T1178" s="180"/>
      <c r="U1178" s="180"/>
      <c r="V1178" s="180"/>
      <c r="W1178" s="180"/>
      <c r="X1178" s="180"/>
      <c r="Y1178" s="180"/>
      <c r="Z1178" s="180"/>
      <c r="AA1178" s="180"/>
      <c r="AB1178" s="180"/>
      <c r="AC1178" s="180"/>
    </row>
    <row r="1179" ht="15.75" customHeight="1">
      <c r="A1179" s="201"/>
      <c r="F1179" s="202"/>
      <c r="G1179" s="160"/>
      <c r="H1179" s="160"/>
      <c r="I1179" s="160"/>
      <c r="J1179" s="160"/>
      <c r="K1179" s="203"/>
      <c r="L1179" s="180"/>
      <c r="M1179" s="180"/>
      <c r="N1179" s="204"/>
      <c r="O1179" s="204"/>
      <c r="P1179" s="180"/>
      <c r="Q1179" s="180"/>
      <c r="R1179" s="180"/>
      <c r="S1179" s="180"/>
      <c r="T1179" s="180"/>
      <c r="U1179" s="180"/>
      <c r="V1179" s="180"/>
      <c r="W1179" s="180"/>
      <c r="X1179" s="180"/>
      <c r="Y1179" s="180"/>
      <c r="Z1179" s="180"/>
      <c r="AA1179" s="180"/>
      <c r="AB1179" s="180"/>
      <c r="AC1179" s="180"/>
    </row>
    <row r="1180" ht="15.75" customHeight="1">
      <c r="A1180" s="201"/>
      <c r="F1180" s="202"/>
      <c r="G1180" s="160"/>
      <c r="H1180" s="160"/>
      <c r="I1180" s="160"/>
      <c r="J1180" s="160"/>
      <c r="K1180" s="203"/>
      <c r="L1180" s="180"/>
      <c r="M1180" s="180"/>
      <c r="N1180" s="204"/>
      <c r="O1180" s="204"/>
      <c r="P1180" s="180"/>
      <c r="Q1180" s="180"/>
      <c r="R1180" s="180"/>
      <c r="S1180" s="180"/>
      <c r="T1180" s="180"/>
      <c r="U1180" s="180"/>
      <c r="V1180" s="180"/>
      <c r="W1180" s="180"/>
      <c r="X1180" s="180"/>
      <c r="Y1180" s="180"/>
      <c r="Z1180" s="180"/>
      <c r="AA1180" s="180"/>
      <c r="AB1180" s="180"/>
      <c r="AC1180" s="180"/>
    </row>
    <row r="1181" ht="15.75" customHeight="1">
      <c r="A1181" s="201"/>
      <c r="F1181" s="202"/>
      <c r="G1181" s="160"/>
      <c r="H1181" s="160"/>
      <c r="I1181" s="160"/>
      <c r="J1181" s="160"/>
      <c r="K1181" s="203"/>
      <c r="L1181" s="180"/>
      <c r="M1181" s="180"/>
      <c r="N1181" s="204"/>
      <c r="O1181" s="204"/>
      <c r="P1181" s="180"/>
      <c r="Q1181" s="180"/>
      <c r="R1181" s="180"/>
      <c r="S1181" s="180"/>
      <c r="T1181" s="180"/>
      <c r="U1181" s="180"/>
      <c r="V1181" s="180"/>
      <c r="W1181" s="180"/>
      <c r="X1181" s="180"/>
      <c r="Y1181" s="180"/>
      <c r="Z1181" s="180"/>
      <c r="AA1181" s="180"/>
      <c r="AB1181" s="180"/>
      <c r="AC1181" s="180"/>
    </row>
    <row r="1182" ht="15.75" customHeight="1">
      <c r="A1182" s="201"/>
      <c r="F1182" s="202"/>
      <c r="G1182" s="160"/>
      <c r="H1182" s="160"/>
      <c r="I1182" s="160"/>
      <c r="J1182" s="160"/>
      <c r="K1182" s="203"/>
      <c r="L1182" s="180"/>
      <c r="M1182" s="180"/>
      <c r="N1182" s="204"/>
      <c r="O1182" s="204"/>
      <c r="P1182" s="180"/>
      <c r="Q1182" s="180"/>
      <c r="R1182" s="180"/>
      <c r="S1182" s="180"/>
      <c r="T1182" s="180"/>
      <c r="U1182" s="180"/>
      <c r="V1182" s="180"/>
      <c r="W1182" s="180"/>
      <c r="X1182" s="180"/>
      <c r="Y1182" s="180"/>
      <c r="Z1182" s="180"/>
      <c r="AA1182" s="180"/>
      <c r="AB1182" s="180"/>
      <c r="AC1182" s="180"/>
    </row>
    <row r="1183" ht="15.75" customHeight="1">
      <c r="A1183" s="201"/>
      <c r="F1183" s="202"/>
      <c r="G1183" s="160"/>
      <c r="H1183" s="160"/>
      <c r="I1183" s="160"/>
      <c r="J1183" s="160"/>
      <c r="K1183" s="203"/>
      <c r="L1183" s="180"/>
      <c r="M1183" s="180"/>
      <c r="N1183" s="204"/>
      <c r="O1183" s="204"/>
      <c r="P1183" s="180"/>
      <c r="Q1183" s="180"/>
      <c r="R1183" s="180"/>
      <c r="S1183" s="180"/>
      <c r="T1183" s="180"/>
      <c r="U1183" s="180"/>
      <c r="V1183" s="180"/>
      <c r="W1183" s="180"/>
      <c r="X1183" s="180"/>
      <c r="Y1183" s="180"/>
      <c r="Z1183" s="180"/>
      <c r="AA1183" s="180"/>
      <c r="AB1183" s="180"/>
      <c r="AC1183" s="180"/>
    </row>
    <row r="1184" ht="15.75" customHeight="1">
      <c r="A1184" s="201"/>
      <c r="F1184" s="202"/>
      <c r="G1184" s="160"/>
      <c r="H1184" s="160"/>
      <c r="I1184" s="160"/>
      <c r="J1184" s="160"/>
      <c r="K1184" s="203"/>
      <c r="L1184" s="180"/>
      <c r="M1184" s="180"/>
      <c r="N1184" s="204"/>
      <c r="O1184" s="204"/>
      <c r="P1184" s="180"/>
      <c r="Q1184" s="180"/>
      <c r="R1184" s="180"/>
      <c r="S1184" s="180"/>
      <c r="T1184" s="180"/>
      <c r="U1184" s="180"/>
      <c r="V1184" s="180"/>
      <c r="W1184" s="180"/>
      <c r="X1184" s="180"/>
      <c r="Y1184" s="180"/>
      <c r="Z1184" s="180"/>
      <c r="AA1184" s="180"/>
      <c r="AB1184" s="180"/>
      <c r="AC1184" s="180"/>
    </row>
    <row r="1185" ht="15.75" customHeight="1">
      <c r="A1185" s="201"/>
      <c r="F1185" s="202"/>
      <c r="G1185" s="160"/>
      <c r="H1185" s="160"/>
      <c r="I1185" s="160"/>
      <c r="J1185" s="160"/>
      <c r="K1185" s="203"/>
      <c r="L1185" s="180"/>
      <c r="M1185" s="180"/>
      <c r="N1185" s="204"/>
      <c r="O1185" s="204"/>
      <c r="P1185" s="180"/>
      <c r="Q1185" s="180"/>
      <c r="R1185" s="180"/>
      <c r="S1185" s="180"/>
      <c r="T1185" s="180"/>
      <c r="U1185" s="180"/>
      <c r="V1185" s="180"/>
      <c r="W1185" s="180"/>
      <c r="X1185" s="180"/>
      <c r="Y1185" s="180"/>
      <c r="Z1185" s="180"/>
      <c r="AA1185" s="180"/>
      <c r="AB1185" s="180"/>
      <c r="AC1185" s="180"/>
    </row>
    <row r="1186" ht="15.75" customHeight="1">
      <c r="A1186" s="201"/>
      <c r="F1186" s="202"/>
      <c r="G1186" s="160"/>
      <c r="H1186" s="160"/>
      <c r="I1186" s="160"/>
      <c r="J1186" s="160"/>
      <c r="K1186" s="203"/>
      <c r="L1186" s="180"/>
      <c r="M1186" s="180"/>
      <c r="N1186" s="204"/>
      <c r="O1186" s="204"/>
      <c r="P1186" s="180"/>
      <c r="Q1186" s="180"/>
      <c r="R1186" s="180"/>
      <c r="S1186" s="180"/>
      <c r="T1186" s="180"/>
      <c r="U1186" s="180"/>
      <c r="V1186" s="180"/>
      <c r="W1186" s="180"/>
      <c r="X1186" s="180"/>
      <c r="Y1186" s="180"/>
      <c r="Z1186" s="180"/>
      <c r="AA1186" s="180"/>
      <c r="AB1186" s="180"/>
      <c r="AC1186" s="180"/>
    </row>
    <row r="1187" ht="15.75" customHeight="1">
      <c r="A1187" s="201"/>
      <c r="F1187" s="202"/>
      <c r="G1187" s="160"/>
      <c r="H1187" s="160"/>
      <c r="I1187" s="160"/>
      <c r="J1187" s="160"/>
      <c r="K1187" s="203"/>
      <c r="L1187" s="180"/>
      <c r="M1187" s="180"/>
      <c r="N1187" s="204"/>
      <c r="O1187" s="204"/>
      <c r="P1187" s="180"/>
      <c r="Q1187" s="180"/>
      <c r="R1187" s="180"/>
      <c r="S1187" s="180"/>
      <c r="T1187" s="180"/>
      <c r="U1187" s="180"/>
      <c r="V1187" s="180"/>
      <c r="W1187" s="180"/>
      <c r="X1187" s="180"/>
      <c r="Y1187" s="180"/>
      <c r="Z1187" s="180"/>
      <c r="AA1187" s="180"/>
      <c r="AB1187" s="180"/>
      <c r="AC1187" s="180"/>
    </row>
    <row r="1188" ht="15.75" customHeight="1">
      <c r="A1188" s="201"/>
      <c r="F1188" s="202"/>
      <c r="G1188" s="160"/>
      <c r="H1188" s="160"/>
      <c r="I1188" s="160"/>
      <c r="J1188" s="160"/>
      <c r="K1188" s="203"/>
      <c r="L1188" s="180"/>
      <c r="M1188" s="180"/>
      <c r="N1188" s="204"/>
      <c r="O1188" s="204"/>
      <c r="P1188" s="180"/>
      <c r="Q1188" s="180"/>
      <c r="R1188" s="180"/>
      <c r="S1188" s="180"/>
      <c r="T1188" s="180"/>
      <c r="U1188" s="180"/>
      <c r="V1188" s="180"/>
      <c r="W1188" s="180"/>
      <c r="X1188" s="180"/>
      <c r="Y1188" s="180"/>
      <c r="Z1188" s="180"/>
      <c r="AA1188" s="180"/>
      <c r="AB1188" s="180"/>
      <c r="AC1188" s="180"/>
    </row>
    <row r="1189" ht="15.75" customHeight="1">
      <c r="A1189" s="201"/>
      <c r="F1189" s="202"/>
      <c r="G1189" s="160"/>
      <c r="H1189" s="160"/>
      <c r="I1189" s="160"/>
      <c r="J1189" s="160"/>
      <c r="K1189" s="203"/>
      <c r="L1189" s="180"/>
      <c r="M1189" s="180"/>
      <c r="N1189" s="204"/>
      <c r="O1189" s="204"/>
      <c r="P1189" s="180"/>
      <c r="Q1189" s="180"/>
      <c r="R1189" s="180"/>
      <c r="S1189" s="180"/>
      <c r="T1189" s="180"/>
      <c r="U1189" s="180"/>
      <c r="V1189" s="180"/>
      <c r="W1189" s="180"/>
      <c r="X1189" s="180"/>
      <c r="Y1189" s="180"/>
      <c r="Z1189" s="180"/>
      <c r="AA1189" s="180"/>
      <c r="AB1189" s="180"/>
      <c r="AC1189" s="180"/>
    </row>
    <row r="1190" ht="15.75" customHeight="1">
      <c r="A1190" s="201"/>
      <c r="F1190" s="202"/>
      <c r="G1190" s="160"/>
      <c r="H1190" s="160"/>
      <c r="I1190" s="160"/>
      <c r="J1190" s="160"/>
      <c r="K1190" s="203"/>
      <c r="L1190" s="180"/>
      <c r="M1190" s="180"/>
      <c r="N1190" s="204"/>
      <c r="O1190" s="204"/>
      <c r="P1190" s="180"/>
      <c r="Q1190" s="180"/>
      <c r="R1190" s="180"/>
      <c r="S1190" s="180"/>
      <c r="T1190" s="180"/>
      <c r="U1190" s="180"/>
      <c r="V1190" s="180"/>
      <c r="W1190" s="180"/>
      <c r="X1190" s="180"/>
      <c r="Y1190" s="180"/>
      <c r="Z1190" s="180"/>
      <c r="AA1190" s="180"/>
      <c r="AB1190" s="180"/>
      <c r="AC1190" s="180"/>
    </row>
    <row r="1191" ht="15.75" customHeight="1">
      <c r="A1191" s="201"/>
      <c r="F1191" s="202"/>
      <c r="G1191" s="160"/>
      <c r="H1191" s="160"/>
      <c r="I1191" s="160"/>
      <c r="J1191" s="160"/>
      <c r="K1191" s="203"/>
      <c r="L1191" s="180"/>
      <c r="M1191" s="180"/>
      <c r="N1191" s="204"/>
      <c r="O1191" s="204"/>
      <c r="P1191" s="180"/>
      <c r="Q1191" s="180"/>
      <c r="R1191" s="180"/>
      <c r="S1191" s="180"/>
      <c r="T1191" s="180"/>
      <c r="U1191" s="180"/>
      <c r="V1191" s="180"/>
      <c r="W1191" s="180"/>
      <c r="X1191" s="180"/>
      <c r="Y1191" s="180"/>
      <c r="Z1191" s="180"/>
      <c r="AA1191" s="180"/>
      <c r="AB1191" s="180"/>
      <c r="AC1191" s="180"/>
    </row>
    <row r="1192" ht="15.75" customHeight="1">
      <c r="A1192" s="201"/>
      <c r="F1192" s="202"/>
      <c r="G1192" s="160"/>
      <c r="H1192" s="160"/>
      <c r="I1192" s="160"/>
      <c r="J1192" s="160"/>
      <c r="K1192" s="203"/>
      <c r="L1192" s="180"/>
      <c r="M1192" s="180"/>
      <c r="N1192" s="204"/>
      <c r="O1192" s="204"/>
      <c r="P1192" s="180"/>
      <c r="Q1192" s="180"/>
      <c r="R1192" s="180"/>
      <c r="S1192" s="180"/>
      <c r="T1192" s="180"/>
      <c r="U1192" s="180"/>
      <c r="V1192" s="180"/>
      <c r="W1192" s="180"/>
      <c r="X1192" s="180"/>
      <c r="Y1192" s="180"/>
      <c r="Z1192" s="180"/>
      <c r="AA1192" s="180"/>
      <c r="AB1192" s="180"/>
      <c r="AC1192" s="180"/>
    </row>
    <row r="1193" ht="15.75" customHeight="1">
      <c r="A1193" s="201"/>
      <c r="F1193" s="202"/>
      <c r="G1193" s="160"/>
      <c r="H1193" s="160"/>
      <c r="I1193" s="160"/>
      <c r="J1193" s="160"/>
      <c r="K1193" s="203"/>
      <c r="L1193" s="180"/>
      <c r="M1193" s="180"/>
      <c r="N1193" s="204"/>
      <c r="O1193" s="204"/>
      <c r="P1193" s="180"/>
      <c r="Q1193" s="180"/>
      <c r="R1193" s="180"/>
      <c r="S1193" s="180"/>
      <c r="T1193" s="180"/>
      <c r="U1193" s="180"/>
      <c r="V1193" s="180"/>
      <c r="W1193" s="180"/>
      <c r="X1193" s="180"/>
      <c r="Y1193" s="180"/>
      <c r="Z1193" s="180"/>
      <c r="AA1193" s="180"/>
      <c r="AB1193" s="180"/>
      <c r="AC1193" s="180"/>
    </row>
    <row r="1194" ht="15.75" customHeight="1">
      <c r="A1194" s="201"/>
      <c r="F1194" s="202"/>
      <c r="G1194" s="160"/>
      <c r="H1194" s="160"/>
      <c r="I1194" s="160"/>
      <c r="J1194" s="160"/>
      <c r="K1194" s="203"/>
      <c r="L1194" s="180"/>
      <c r="M1194" s="180"/>
      <c r="N1194" s="204"/>
      <c r="O1194" s="204"/>
      <c r="P1194" s="180"/>
      <c r="Q1194" s="180"/>
      <c r="R1194" s="180"/>
      <c r="S1194" s="180"/>
      <c r="T1194" s="180"/>
      <c r="U1194" s="180"/>
      <c r="V1194" s="180"/>
      <c r="W1194" s="180"/>
      <c r="X1194" s="180"/>
      <c r="Y1194" s="180"/>
      <c r="Z1194" s="180"/>
      <c r="AA1194" s="180"/>
      <c r="AB1194" s="180"/>
      <c r="AC1194" s="180"/>
    </row>
    <row r="1195" ht="15.75" customHeight="1">
      <c r="A1195" s="201"/>
      <c r="F1195" s="202"/>
      <c r="G1195" s="160"/>
      <c r="H1195" s="160"/>
      <c r="I1195" s="160"/>
      <c r="J1195" s="160"/>
      <c r="K1195" s="203"/>
      <c r="L1195" s="180"/>
      <c r="M1195" s="180"/>
      <c r="N1195" s="204"/>
      <c r="O1195" s="204"/>
      <c r="P1195" s="180"/>
      <c r="Q1195" s="180"/>
      <c r="R1195" s="180"/>
      <c r="S1195" s="180"/>
      <c r="T1195" s="180"/>
      <c r="U1195" s="180"/>
      <c r="V1195" s="180"/>
      <c r="W1195" s="180"/>
      <c r="X1195" s="180"/>
      <c r="Y1195" s="180"/>
      <c r="Z1195" s="180"/>
      <c r="AA1195" s="180"/>
      <c r="AB1195" s="180"/>
      <c r="AC1195" s="180"/>
    </row>
    <row r="1196" ht="15.75" customHeight="1">
      <c r="A1196" s="201"/>
      <c r="F1196" s="202"/>
      <c r="G1196" s="160"/>
      <c r="H1196" s="160"/>
      <c r="I1196" s="160"/>
      <c r="J1196" s="160"/>
      <c r="K1196" s="203"/>
      <c r="L1196" s="180"/>
      <c r="M1196" s="180"/>
      <c r="N1196" s="204"/>
      <c r="O1196" s="204"/>
      <c r="P1196" s="180"/>
      <c r="Q1196" s="180"/>
      <c r="R1196" s="180"/>
      <c r="S1196" s="180"/>
      <c r="T1196" s="180"/>
      <c r="U1196" s="180"/>
      <c r="V1196" s="180"/>
      <c r="W1196" s="180"/>
      <c r="X1196" s="180"/>
      <c r="Y1196" s="180"/>
      <c r="Z1196" s="180"/>
      <c r="AA1196" s="180"/>
      <c r="AB1196" s="180"/>
      <c r="AC1196" s="180"/>
    </row>
    <row r="1197" ht="15.75" customHeight="1">
      <c r="A1197" s="201"/>
      <c r="F1197" s="202"/>
      <c r="G1197" s="160"/>
      <c r="H1197" s="160"/>
      <c r="I1197" s="160"/>
      <c r="J1197" s="160"/>
      <c r="K1197" s="203"/>
      <c r="L1197" s="180"/>
      <c r="M1197" s="180"/>
      <c r="N1197" s="204"/>
      <c r="O1197" s="204"/>
      <c r="P1197" s="180"/>
      <c r="Q1197" s="180"/>
      <c r="R1197" s="180"/>
      <c r="S1197" s="180"/>
      <c r="T1197" s="180"/>
      <c r="U1197" s="180"/>
      <c r="V1197" s="180"/>
      <c r="W1197" s="180"/>
      <c r="X1197" s="180"/>
      <c r="Y1197" s="180"/>
      <c r="Z1197" s="180"/>
      <c r="AA1197" s="180"/>
      <c r="AB1197" s="180"/>
      <c r="AC1197" s="180"/>
    </row>
    <row r="1198" ht="15.75" customHeight="1">
      <c r="A1198" s="201"/>
      <c r="F1198" s="202"/>
      <c r="G1198" s="160"/>
      <c r="H1198" s="160"/>
      <c r="I1198" s="160"/>
      <c r="J1198" s="160"/>
      <c r="K1198" s="203"/>
      <c r="L1198" s="180"/>
      <c r="M1198" s="180"/>
      <c r="N1198" s="204"/>
      <c r="O1198" s="204"/>
      <c r="P1198" s="180"/>
      <c r="Q1198" s="180"/>
      <c r="R1198" s="180"/>
      <c r="S1198" s="180"/>
      <c r="T1198" s="180"/>
      <c r="U1198" s="180"/>
      <c r="V1198" s="180"/>
      <c r="W1198" s="180"/>
      <c r="X1198" s="180"/>
      <c r="Y1198" s="180"/>
      <c r="Z1198" s="180"/>
      <c r="AA1198" s="180"/>
      <c r="AB1198" s="180"/>
      <c r="AC1198" s="180"/>
    </row>
    <row r="1199" ht="15.75" customHeight="1">
      <c r="A1199" s="201"/>
      <c r="F1199" s="202"/>
      <c r="G1199" s="160"/>
      <c r="H1199" s="160"/>
      <c r="I1199" s="160"/>
      <c r="J1199" s="160"/>
      <c r="K1199" s="203"/>
      <c r="L1199" s="180"/>
      <c r="M1199" s="180"/>
      <c r="N1199" s="204"/>
      <c r="O1199" s="204"/>
      <c r="P1199" s="180"/>
      <c r="Q1199" s="180"/>
      <c r="R1199" s="180"/>
      <c r="S1199" s="180"/>
      <c r="T1199" s="180"/>
      <c r="U1199" s="180"/>
      <c r="V1199" s="180"/>
      <c r="W1199" s="180"/>
      <c r="X1199" s="180"/>
      <c r="Y1199" s="180"/>
      <c r="Z1199" s="180"/>
      <c r="AA1199" s="180"/>
      <c r="AB1199" s="180"/>
      <c r="AC1199" s="180"/>
    </row>
    <row r="1200" ht="15.75" customHeight="1">
      <c r="A1200" s="201"/>
      <c r="F1200" s="202"/>
      <c r="G1200" s="160"/>
      <c r="H1200" s="160"/>
      <c r="I1200" s="160"/>
      <c r="J1200" s="160"/>
      <c r="K1200" s="203"/>
      <c r="L1200" s="180"/>
      <c r="M1200" s="180"/>
      <c r="N1200" s="204"/>
      <c r="O1200" s="204"/>
      <c r="P1200" s="180"/>
      <c r="Q1200" s="180"/>
      <c r="R1200" s="180"/>
      <c r="S1200" s="180"/>
      <c r="T1200" s="180"/>
      <c r="U1200" s="180"/>
      <c r="V1200" s="180"/>
      <c r="W1200" s="180"/>
      <c r="X1200" s="180"/>
      <c r="Y1200" s="180"/>
      <c r="Z1200" s="180"/>
      <c r="AA1200" s="180"/>
      <c r="AB1200" s="180"/>
      <c r="AC1200" s="180"/>
    </row>
    <row r="1201" ht="15.75" customHeight="1">
      <c r="A1201" s="201"/>
      <c r="F1201" s="202"/>
      <c r="G1201" s="160"/>
      <c r="H1201" s="160"/>
      <c r="I1201" s="160"/>
      <c r="J1201" s="160"/>
      <c r="K1201" s="203"/>
      <c r="L1201" s="180"/>
      <c r="M1201" s="180"/>
      <c r="N1201" s="204"/>
      <c r="O1201" s="204"/>
      <c r="P1201" s="180"/>
      <c r="Q1201" s="180"/>
      <c r="R1201" s="180"/>
      <c r="S1201" s="180"/>
      <c r="T1201" s="180"/>
      <c r="U1201" s="180"/>
      <c r="V1201" s="180"/>
      <c r="W1201" s="180"/>
      <c r="X1201" s="180"/>
      <c r="Y1201" s="180"/>
      <c r="Z1201" s="180"/>
      <c r="AA1201" s="180"/>
      <c r="AB1201" s="180"/>
      <c r="AC1201" s="180"/>
    </row>
    <row r="1202" ht="15.75" customHeight="1">
      <c r="A1202" s="201"/>
      <c r="F1202" s="202"/>
      <c r="G1202" s="160"/>
      <c r="H1202" s="160"/>
      <c r="I1202" s="160"/>
      <c r="J1202" s="160"/>
      <c r="K1202" s="203"/>
      <c r="L1202" s="180"/>
      <c r="M1202" s="180"/>
      <c r="N1202" s="204"/>
      <c r="O1202" s="204"/>
      <c r="P1202" s="180"/>
      <c r="Q1202" s="180"/>
      <c r="R1202" s="180"/>
      <c r="S1202" s="180"/>
      <c r="T1202" s="180"/>
      <c r="U1202" s="180"/>
      <c r="V1202" s="180"/>
      <c r="W1202" s="180"/>
      <c r="X1202" s="180"/>
      <c r="Y1202" s="180"/>
      <c r="Z1202" s="180"/>
      <c r="AA1202" s="180"/>
      <c r="AB1202" s="180"/>
      <c r="AC1202" s="180"/>
    </row>
    <row r="1203" ht="15.75" customHeight="1">
      <c r="A1203" s="201"/>
      <c r="F1203" s="202"/>
      <c r="G1203" s="160"/>
      <c r="H1203" s="160"/>
      <c r="I1203" s="160"/>
      <c r="J1203" s="160"/>
      <c r="K1203" s="203"/>
      <c r="L1203" s="180"/>
      <c r="M1203" s="180"/>
      <c r="N1203" s="204"/>
      <c r="O1203" s="204"/>
      <c r="P1203" s="180"/>
      <c r="Q1203" s="180"/>
      <c r="R1203" s="180"/>
      <c r="S1203" s="180"/>
      <c r="T1203" s="180"/>
      <c r="U1203" s="180"/>
      <c r="V1203" s="180"/>
      <c r="W1203" s="180"/>
      <c r="X1203" s="180"/>
      <c r="Y1203" s="180"/>
      <c r="Z1203" s="180"/>
      <c r="AA1203" s="180"/>
      <c r="AB1203" s="180"/>
      <c r="AC1203" s="180"/>
    </row>
    <row r="1204" ht="15.75" customHeight="1">
      <c r="A1204" s="201"/>
      <c r="F1204" s="202"/>
      <c r="G1204" s="160"/>
      <c r="H1204" s="160"/>
      <c r="I1204" s="160"/>
      <c r="J1204" s="160"/>
      <c r="K1204" s="203"/>
      <c r="L1204" s="180"/>
      <c r="M1204" s="180"/>
      <c r="N1204" s="204"/>
      <c r="O1204" s="204"/>
      <c r="P1204" s="180"/>
      <c r="Q1204" s="180"/>
      <c r="R1204" s="180"/>
      <c r="S1204" s="180"/>
      <c r="T1204" s="180"/>
      <c r="U1204" s="180"/>
      <c r="V1204" s="180"/>
      <c r="W1204" s="180"/>
      <c r="X1204" s="180"/>
      <c r="Y1204" s="180"/>
      <c r="Z1204" s="180"/>
      <c r="AA1204" s="180"/>
      <c r="AB1204" s="180"/>
      <c r="AC1204" s="180"/>
    </row>
    <row r="1205" ht="15.75" customHeight="1">
      <c r="A1205" s="201"/>
      <c r="F1205" s="202"/>
      <c r="G1205" s="160"/>
      <c r="H1205" s="160"/>
      <c r="I1205" s="160"/>
      <c r="J1205" s="160"/>
      <c r="K1205" s="203"/>
      <c r="L1205" s="180"/>
      <c r="M1205" s="180"/>
      <c r="N1205" s="204"/>
      <c r="O1205" s="204"/>
      <c r="P1205" s="180"/>
      <c r="Q1205" s="180"/>
      <c r="R1205" s="180"/>
      <c r="S1205" s="180"/>
      <c r="T1205" s="180"/>
      <c r="U1205" s="180"/>
      <c r="V1205" s="180"/>
      <c r="W1205" s="180"/>
      <c r="X1205" s="180"/>
      <c r="Y1205" s="180"/>
      <c r="Z1205" s="180"/>
      <c r="AA1205" s="180"/>
      <c r="AB1205" s="180"/>
      <c r="AC1205" s="180"/>
    </row>
    <row r="1206" ht="15.75" customHeight="1">
      <c r="A1206" s="201"/>
      <c r="F1206" s="202"/>
      <c r="G1206" s="160"/>
      <c r="H1206" s="160"/>
      <c r="I1206" s="160"/>
      <c r="J1206" s="160"/>
      <c r="K1206" s="203"/>
      <c r="L1206" s="180"/>
      <c r="M1206" s="180"/>
      <c r="N1206" s="204"/>
      <c r="O1206" s="204"/>
      <c r="P1206" s="180"/>
      <c r="Q1206" s="180"/>
      <c r="R1206" s="180"/>
      <c r="S1206" s="180"/>
      <c r="T1206" s="180"/>
      <c r="U1206" s="180"/>
      <c r="V1206" s="180"/>
      <c r="W1206" s="180"/>
      <c r="X1206" s="180"/>
      <c r="Y1206" s="180"/>
      <c r="Z1206" s="180"/>
      <c r="AA1206" s="180"/>
      <c r="AB1206" s="180"/>
      <c r="AC1206" s="180"/>
    </row>
    <row r="1207" ht="15.75" customHeight="1">
      <c r="A1207" s="201"/>
      <c r="F1207" s="202"/>
      <c r="G1207" s="160"/>
      <c r="H1207" s="160"/>
      <c r="I1207" s="160"/>
      <c r="J1207" s="160"/>
      <c r="K1207" s="203"/>
      <c r="L1207" s="180"/>
      <c r="M1207" s="180"/>
      <c r="N1207" s="204"/>
      <c r="O1207" s="204"/>
      <c r="P1207" s="180"/>
      <c r="Q1207" s="180"/>
      <c r="R1207" s="180"/>
      <c r="S1207" s="180"/>
      <c r="T1207" s="180"/>
      <c r="U1207" s="180"/>
      <c r="V1207" s="180"/>
      <c r="W1207" s="180"/>
      <c r="X1207" s="180"/>
      <c r="Y1207" s="180"/>
      <c r="Z1207" s="180"/>
      <c r="AA1207" s="180"/>
      <c r="AB1207" s="180"/>
      <c r="AC1207" s="180"/>
    </row>
    <row r="1208" ht="15.75" customHeight="1">
      <c r="A1208" s="201"/>
      <c r="F1208" s="202"/>
      <c r="G1208" s="160"/>
      <c r="H1208" s="160"/>
      <c r="I1208" s="160"/>
      <c r="J1208" s="160"/>
      <c r="K1208" s="203"/>
      <c r="L1208" s="180"/>
      <c r="M1208" s="180"/>
      <c r="N1208" s="204"/>
      <c r="O1208" s="204"/>
      <c r="P1208" s="180"/>
      <c r="Q1208" s="180"/>
      <c r="R1208" s="180"/>
      <c r="S1208" s="180"/>
      <c r="T1208" s="180"/>
      <c r="U1208" s="180"/>
      <c r="V1208" s="180"/>
      <c r="W1208" s="180"/>
      <c r="X1208" s="180"/>
      <c r="Y1208" s="180"/>
      <c r="Z1208" s="180"/>
      <c r="AA1208" s="180"/>
      <c r="AB1208" s="180"/>
      <c r="AC1208" s="180"/>
    </row>
    <row r="1209" ht="15.75" customHeight="1">
      <c r="A1209" s="201"/>
      <c r="F1209" s="202"/>
      <c r="G1209" s="160"/>
      <c r="H1209" s="160"/>
      <c r="I1209" s="160"/>
      <c r="J1209" s="160"/>
      <c r="K1209" s="203"/>
      <c r="L1209" s="180"/>
      <c r="M1209" s="180"/>
      <c r="N1209" s="204"/>
      <c r="O1209" s="204"/>
      <c r="P1209" s="180"/>
      <c r="Q1209" s="180"/>
      <c r="R1209" s="180"/>
      <c r="S1209" s="180"/>
      <c r="T1209" s="180"/>
      <c r="U1209" s="180"/>
      <c r="V1209" s="180"/>
      <c r="W1209" s="180"/>
      <c r="X1209" s="180"/>
      <c r="Y1209" s="180"/>
      <c r="Z1209" s="180"/>
      <c r="AA1209" s="180"/>
      <c r="AB1209" s="180"/>
      <c r="AC1209" s="180"/>
    </row>
    <row r="1210" ht="15.75" customHeight="1">
      <c r="A1210" s="201"/>
      <c r="F1210" s="202"/>
      <c r="G1210" s="160"/>
      <c r="H1210" s="160"/>
      <c r="I1210" s="160"/>
      <c r="J1210" s="160"/>
      <c r="K1210" s="203"/>
      <c r="L1210" s="180"/>
      <c r="M1210" s="180"/>
      <c r="N1210" s="204"/>
      <c r="O1210" s="204"/>
      <c r="P1210" s="180"/>
      <c r="Q1210" s="180"/>
      <c r="R1210" s="180"/>
      <c r="S1210" s="180"/>
      <c r="T1210" s="180"/>
      <c r="U1210" s="180"/>
      <c r="V1210" s="180"/>
      <c r="W1210" s="180"/>
      <c r="X1210" s="180"/>
      <c r="Y1210" s="180"/>
      <c r="Z1210" s="180"/>
      <c r="AA1210" s="180"/>
      <c r="AB1210" s="180"/>
      <c r="AC1210" s="180"/>
    </row>
    <row r="1211" ht="15.75" customHeight="1">
      <c r="A1211" s="201"/>
      <c r="F1211" s="202"/>
      <c r="G1211" s="160"/>
      <c r="H1211" s="160"/>
      <c r="I1211" s="160"/>
      <c r="J1211" s="160"/>
      <c r="K1211" s="203"/>
      <c r="L1211" s="180"/>
      <c r="M1211" s="180"/>
      <c r="N1211" s="204"/>
      <c r="O1211" s="204"/>
      <c r="P1211" s="180"/>
      <c r="Q1211" s="180"/>
      <c r="R1211" s="180"/>
      <c r="S1211" s="180"/>
      <c r="T1211" s="180"/>
      <c r="U1211" s="180"/>
      <c r="V1211" s="180"/>
      <c r="W1211" s="180"/>
      <c r="X1211" s="180"/>
      <c r="Y1211" s="180"/>
      <c r="Z1211" s="180"/>
      <c r="AA1211" s="180"/>
      <c r="AB1211" s="180"/>
      <c r="AC1211" s="180"/>
    </row>
    <row r="1212" ht="15.75" customHeight="1">
      <c r="A1212" s="201"/>
      <c r="F1212" s="202"/>
      <c r="G1212" s="160"/>
      <c r="H1212" s="160"/>
      <c r="I1212" s="160"/>
      <c r="J1212" s="160"/>
      <c r="K1212" s="203"/>
      <c r="L1212" s="180"/>
      <c r="M1212" s="180"/>
      <c r="N1212" s="204"/>
      <c r="O1212" s="204"/>
      <c r="P1212" s="180"/>
      <c r="Q1212" s="180"/>
      <c r="R1212" s="180"/>
      <c r="S1212" s="180"/>
      <c r="T1212" s="180"/>
      <c r="U1212" s="180"/>
      <c r="V1212" s="180"/>
      <c r="W1212" s="180"/>
      <c r="X1212" s="180"/>
      <c r="Y1212" s="180"/>
      <c r="Z1212" s="180"/>
      <c r="AA1212" s="180"/>
      <c r="AB1212" s="180"/>
      <c r="AC1212" s="180"/>
    </row>
    <row r="1213" ht="15.75" customHeight="1">
      <c r="A1213" s="201"/>
      <c r="F1213" s="202"/>
      <c r="G1213" s="160"/>
      <c r="H1213" s="160"/>
      <c r="I1213" s="160"/>
      <c r="J1213" s="160"/>
      <c r="K1213" s="203"/>
      <c r="L1213" s="180"/>
      <c r="M1213" s="180"/>
      <c r="N1213" s="204"/>
      <c r="O1213" s="204"/>
      <c r="P1213" s="180"/>
      <c r="Q1213" s="180"/>
      <c r="R1213" s="180"/>
      <c r="S1213" s="180"/>
      <c r="T1213" s="180"/>
      <c r="U1213" s="180"/>
      <c r="V1213" s="180"/>
      <c r="W1213" s="180"/>
      <c r="X1213" s="180"/>
      <c r="Y1213" s="180"/>
      <c r="Z1213" s="180"/>
      <c r="AA1213" s="180"/>
      <c r="AB1213" s="180"/>
      <c r="AC1213" s="180"/>
    </row>
    <row r="1214" ht="15.75" customHeight="1">
      <c r="A1214" s="201"/>
      <c r="F1214" s="202"/>
      <c r="G1214" s="160"/>
      <c r="H1214" s="160"/>
      <c r="I1214" s="160"/>
      <c r="J1214" s="160"/>
      <c r="K1214" s="203"/>
      <c r="L1214" s="180"/>
      <c r="M1214" s="180"/>
      <c r="N1214" s="204"/>
      <c r="O1214" s="204"/>
      <c r="P1214" s="180"/>
      <c r="Q1214" s="180"/>
      <c r="R1214" s="180"/>
      <c r="S1214" s="180"/>
      <c r="T1214" s="180"/>
      <c r="U1214" s="180"/>
      <c r="V1214" s="180"/>
      <c r="W1214" s="180"/>
      <c r="X1214" s="180"/>
      <c r="Y1214" s="180"/>
      <c r="Z1214" s="180"/>
      <c r="AA1214" s="180"/>
      <c r="AB1214" s="180"/>
      <c r="AC1214" s="180"/>
    </row>
    <row r="1215" ht="15.75" customHeight="1">
      <c r="A1215" s="201"/>
      <c r="F1215" s="202"/>
      <c r="G1215" s="160"/>
      <c r="H1215" s="160"/>
      <c r="I1215" s="160"/>
      <c r="J1215" s="160"/>
      <c r="K1215" s="203"/>
      <c r="L1215" s="180"/>
      <c r="M1215" s="180"/>
      <c r="N1215" s="204"/>
      <c r="O1215" s="204"/>
      <c r="P1215" s="180"/>
      <c r="Q1215" s="180"/>
      <c r="R1215" s="180"/>
      <c r="S1215" s="180"/>
      <c r="T1215" s="180"/>
      <c r="U1215" s="180"/>
      <c r="V1215" s="180"/>
      <c r="W1215" s="180"/>
      <c r="X1215" s="180"/>
      <c r="Y1215" s="180"/>
      <c r="Z1215" s="180"/>
      <c r="AA1215" s="180"/>
      <c r="AB1215" s="180"/>
      <c r="AC1215" s="180"/>
    </row>
    <row r="1216" ht="15.75" customHeight="1">
      <c r="A1216" s="201"/>
      <c r="F1216" s="202"/>
      <c r="G1216" s="160"/>
      <c r="H1216" s="160"/>
      <c r="I1216" s="160"/>
      <c r="J1216" s="160"/>
      <c r="K1216" s="203"/>
      <c r="L1216" s="180"/>
      <c r="M1216" s="180"/>
      <c r="N1216" s="204"/>
      <c r="O1216" s="204"/>
      <c r="P1216" s="180"/>
      <c r="Q1216" s="180"/>
      <c r="R1216" s="180"/>
      <c r="S1216" s="180"/>
      <c r="T1216" s="180"/>
      <c r="U1216" s="180"/>
      <c r="V1216" s="180"/>
      <c r="W1216" s="180"/>
      <c r="X1216" s="180"/>
      <c r="Y1216" s="180"/>
      <c r="Z1216" s="180"/>
      <c r="AA1216" s="180"/>
      <c r="AB1216" s="180"/>
      <c r="AC1216" s="180"/>
    </row>
    <row r="1217" ht="15.75" customHeight="1">
      <c r="A1217" s="201"/>
      <c r="F1217" s="202"/>
      <c r="G1217" s="160"/>
      <c r="H1217" s="160"/>
      <c r="I1217" s="160"/>
      <c r="J1217" s="160"/>
      <c r="K1217" s="203"/>
      <c r="L1217" s="180"/>
      <c r="M1217" s="180"/>
      <c r="N1217" s="204"/>
      <c r="O1217" s="204"/>
      <c r="P1217" s="180"/>
      <c r="Q1217" s="180"/>
      <c r="R1217" s="180"/>
      <c r="S1217" s="180"/>
      <c r="T1217" s="180"/>
      <c r="U1217" s="180"/>
      <c r="V1217" s="180"/>
      <c r="W1217" s="180"/>
      <c r="X1217" s="180"/>
      <c r="Y1217" s="180"/>
      <c r="Z1217" s="180"/>
      <c r="AA1217" s="180"/>
      <c r="AB1217" s="180"/>
      <c r="AC1217" s="180"/>
    </row>
    <row r="1218" ht="15.75" customHeight="1">
      <c r="A1218" s="201"/>
      <c r="F1218" s="202"/>
      <c r="G1218" s="160"/>
      <c r="H1218" s="160"/>
      <c r="I1218" s="160"/>
      <c r="J1218" s="160"/>
      <c r="K1218" s="203"/>
      <c r="L1218" s="180"/>
      <c r="M1218" s="180"/>
      <c r="N1218" s="204"/>
      <c r="O1218" s="204"/>
      <c r="P1218" s="180"/>
      <c r="Q1218" s="180"/>
      <c r="R1218" s="180"/>
      <c r="S1218" s="180"/>
      <c r="T1218" s="180"/>
      <c r="U1218" s="180"/>
      <c r="V1218" s="180"/>
      <c r="W1218" s="180"/>
      <c r="X1218" s="180"/>
      <c r="Y1218" s="180"/>
      <c r="Z1218" s="180"/>
      <c r="AA1218" s="180"/>
      <c r="AB1218" s="180"/>
      <c r="AC1218" s="180"/>
    </row>
    <row r="1219" ht="15.75" customHeight="1">
      <c r="A1219" s="201"/>
      <c r="F1219" s="202"/>
      <c r="G1219" s="160"/>
      <c r="H1219" s="160"/>
      <c r="I1219" s="160"/>
      <c r="J1219" s="160"/>
      <c r="K1219" s="203"/>
      <c r="L1219" s="180"/>
      <c r="M1219" s="180"/>
      <c r="N1219" s="204"/>
      <c r="O1219" s="204"/>
      <c r="P1219" s="180"/>
      <c r="Q1219" s="180"/>
      <c r="R1219" s="180"/>
      <c r="S1219" s="180"/>
      <c r="T1219" s="180"/>
      <c r="U1219" s="180"/>
      <c r="V1219" s="180"/>
      <c r="W1219" s="180"/>
      <c r="X1219" s="180"/>
      <c r="Y1219" s="180"/>
      <c r="Z1219" s="180"/>
      <c r="AA1219" s="180"/>
      <c r="AB1219" s="180"/>
      <c r="AC1219" s="180"/>
    </row>
    <row r="1220" ht="15.75" customHeight="1">
      <c r="A1220" s="201"/>
      <c r="F1220" s="202"/>
      <c r="G1220" s="160"/>
      <c r="H1220" s="160"/>
      <c r="I1220" s="160"/>
      <c r="J1220" s="160"/>
      <c r="K1220" s="203"/>
      <c r="L1220" s="180"/>
      <c r="M1220" s="180"/>
      <c r="N1220" s="204"/>
      <c r="O1220" s="204"/>
      <c r="P1220" s="180"/>
      <c r="Q1220" s="180"/>
      <c r="R1220" s="180"/>
      <c r="S1220" s="180"/>
      <c r="T1220" s="180"/>
      <c r="U1220" s="180"/>
      <c r="V1220" s="180"/>
      <c r="W1220" s="180"/>
      <c r="X1220" s="180"/>
      <c r="Y1220" s="180"/>
      <c r="Z1220" s="180"/>
      <c r="AA1220" s="180"/>
      <c r="AB1220" s="180"/>
      <c r="AC1220" s="180"/>
    </row>
    <row r="1221" ht="15.75" customHeight="1">
      <c r="A1221" s="201"/>
      <c r="F1221" s="202"/>
      <c r="G1221" s="160"/>
      <c r="H1221" s="160"/>
      <c r="I1221" s="160"/>
      <c r="J1221" s="160"/>
      <c r="K1221" s="203"/>
      <c r="L1221" s="180"/>
      <c r="M1221" s="180"/>
      <c r="N1221" s="204"/>
      <c r="O1221" s="204"/>
      <c r="P1221" s="180"/>
      <c r="Q1221" s="180"/>
      <c r="R1221" s="180"/>
      <c r="S1221" s="180"/>
      <c r="T1221" s="180"/>
      <c r="U1221" s="180"/>
      <c r="V1221" s="180"/>
      <c r="W1221" s="180"/>
      <c r="X1221" s="180"/>
      <c r="Y1221" s="180"/>
      <c r="Z1221" s="180"/>
      <c r="AA1221" s="180"/>
      <c r="AB1221" s="180"/>
      <c r="AC1221" s="180"/>
    </row>
    <row r="1222" ht="15.75" customHeight="1">
      <c r="A1222" s="201"/>
      <c r="F1222" s="202"/>
      <c r="G1222" s="160"/>
      <c r="H1222" s="160"/>
      <c r="I1222" s="160"/>
      <c r="J1222" s="160"/>
      <c r="K1222" s="203"/>
      <c r="L1222" s="180"/>
      <c r="M1222" s="180"/>
      <c r="N1222" s="204"/>
      <c r="O1222" s="204"/>
      <c r="P1222" s="180"/>
      <c r="Q1222" s="180"/>
      <c r="R1222" s="180"/>
      <c r="S1222" s="180"/>
      <c r="T1222" s="180"/>
      <c r="U1222" s="180"/>
      <c r="V1222" s="180"/>
      <c r="W1222" s="180"/>
      <c r="X1222" s="180"/>
      <c r="Y1222" s="180"/>
      <c r="Z1222" s="180"/>
      <c r="AA1222" s="180"/>
      <c r="AB1222" s="180"/>
      <c r="AC1222" s="180"/>
    </row>
    <row r="1223" ht="15.75" customHeight="1">
      <c r="A1223" s="201"/>
      <c r="F1223" s="202"/>
      <c r="G1223" s="160"/>
      <c r="H1223" s="160"/>
      <c r="I1223" s="160"/>
      <c r="J1223" s="160"/>
      <c r="K1223" s="203"/>
      <c r="L1223" s="180"/>
      <c r="M1223" s="180"/>
      <c r="N1223" s="204"/>
      <c r="O1223" s="204"/>
      <c r="P1223" s="180"/>
      <c r="Q1223" s="180"/>
      <c r="R1223" s="180"/>
      <c r="S1223" s="180"/>
      <c r="T1223" s="180"/>
      <c r="U1223" s="180"/>
      <c r="V1223" s="180"/>
      <c r="W1223" s="180"/>
      <c r="X1223" s="180"/>
      <c r="Y1223" s="180"/>
      <c r="Z1223" s="180"/>
      <c r="AA1223" s="180"/>
      <c r="AB1223" s="180"/>
      <c r="AC1223" s="180"/>
    </row>
    <row r="1224" ht="15.75" customHeight="1">
      <c r="A1224" s="201"/>
      <c r="F1224" s="202"/>
      <c r="G1224" s="160"/>
      <c r="H1224" s="160"/>
      <c r="I1224" s="160"/>
      <c r="J1224" s="160"/>
      <c r="K1224" s="203"/>
      <c r="L1224" s="180"/>
      <c r="M1224" s="180"/>
      <c r="N1224" s="204"/>
      <c r="O1224" s="204"/>
      <c r="P1224" s="180"/>
      <c r="Q1224" s="180"/>
      <c r="R1224" s="180"/>
      <c r="S1224" s="180"/>
      <c r="T1224" s="180"/>
      <c r="U1224" s="180"/>
      <c r="V1224" s="180"/>
      <c r="W1224" s="180"/>
      <c r="X1224" s="180"/>
      <c r="Y1224" s="180"/>
      <c r="Z1224" s="180"/>
      <c r="AA1224" s="180"/>
      <c r="AB1224" s="180"/>
      <c r="AC1224" s="180"/>
    </row>
    <row r="1225" ht="15.75" customHeight="1">
      <c r="A1225" s="201"/>
      <c r="F1225" s="202"/>
      <c r="G1225" s="160"/>
      <c r="H1225" s="160"/>
      <c r="I1225" s="160"/>
      <c r="J1225" s="160"/>
      <c r="K1225" s="203"/>
      <c r="L1225" s="180"/>
      <c r="M1225" s="180"/>
      <c r="N1225" s="204"/>
      <c r="O1225" s="204"/>
      <c r="P1225" s="180"/>
      <c r="Q1225" s="180"/>
      <c r="R1225" s="180"/>
      <c r="S1225" s="180"/>
      <c r="T1225" s="180"/>
      <c r="U1225" s="180"/>
      <c r="V1225" s="180"/>
      <c r="W1225" s="180"/>
      <c r="X1225" s="180"/>
      <c r="Y1225" s="180"/>
      <c r="Z1225" s="180"/>
      <c r="AA1225" s="180"/>
      <c r="AB1225" s="180"/>
      <c r="AC1225" s="180"/>
    </row>
    <row r="1226" ht="15.75" customHeight="1">
      <c r="A1226" s="201"/>
      <c r="F1226" s="202"/>
      <c r="G1226" s="160"/>
      <c r="H1226" s="160"/>
      <c r="I1226" s="160"/>
      <c r="J1226" s="160"/>
      <c r="K1226" s="203"/>
      <c r="L1226" s="180"/>
      <c r="M1226" s="180"/>
      <c r="N1226" s="204"/>
      <c r="O1226" s="204"/>
      <c r="P1226" s="180"/>
      <c r="Q1226" s="180"/>
      <c r="R1226" s="180"/>
      <c r="S1226" s="180"/>
      <c r="T1226" s="180"/>
      <c r="U1226" s="180"/>
      <c r="V1226" s="180"/>
      <c r="W1226" s="180"/>
      <c r="X1226" s="180"/>
      <c r="Y1226" s="180"/>
      <c r="Z1226" s="180"/>
      <c r="AA1226" s="180"/>
      <c r="AB1226" s="180"/>
      <c r="AC1226" s="180"/>
    </row>
    <row r="1227" ht="15.75" customHeight="1">
      <c r="A1227" s="201"/>
      <c r="F1227" s="202"/>
      <c r="G1227" s="160"/>
      <c r="H1227" s="160"/>
      <c r="I1227" s="160"/>
      <c r="J1227" s="160"/>
      <c r="K1227" s="203"/>
      <c r="L1227" s="180"/>
      <c r="M1227" s="180"/>
      <c r="N1227" s="204"/>
      <c r="O1227" s="204"/>
      <c r="P1227" s="180"/>
      <c r="Q1227" s="180"/>
      <c r="R1227" s="180"/>
      <c r="S1227" s="180"/>
      <c r="T1227" s="180"/>
      <c r="U1227" s="180"/>
      <c r="V1227" s="180"/>
      <c r="W1227" s="180"/>
      <c r="X1227" s="180"/>
      <c r="Y1227" s="180"/>
      <c r="Z1227" s="180"/>
      <c r="AA1227" s="180"/>
      <c r="AB1227" s="180"/>
      <c r="AC1227" s="180"/>
    </row>
    <row r="1228" ht="15.75" customHeight="1">
      <c r="A1228" s="201"/>
      <c r="F1228" s="202"/>
      <c r="G1228" s="160"/>
      <c r="H1228" s="160"/>
      <c r="I1228" s="160"/>
      <c r="J1228" s="160"/>
      <c r="K1228" s="203"/>
      <c r="L1228" s="180"/>
      <c r="M1228" s="180"/>
      <c r="N1228" s="204"/>
      <c r="O1228" s="204"/>
      <c r="P1228" s="180"/>
      <c r="Q1228" s="180"/>
      <c r="R1228" s="180"/>
      <c r="S1228" s="180"/>
      <c r="T1228" s="180"/>
      <c r="U1228" s="180"/>
      <c r="V1228" s="180"/>
      <c r="W1228" s="180"/>
      <c r="X1228" s="180"/>
      <c r="Y1228" s="180"/>
      <c r="Z1228" s="180"/>
      <c r="AA1228" s="180"/>
      <c r="AB1228" s="180"/>
      <c r="AC1228" s="180"/>
    </row>
    <row r="1229" ht="15.75" customHeight="1">
      <c r="A1229" s="201"/>
      <c r="F1229" s="202"/>
      <c r="G1229" s="160"/>
      <c r="H1229" s="160"/>
      <c r="I1229" s="160"/>
      <c r="J1229" s="160"/>
      <c r="K1229" s="203"/>
      <c r="L1229" s="180"/>
      <c r="M1229" s="180"/>
      <c r="N1229" s="204"/>
      <c r="O1229" s="204"/>
      <c r="P1229" s="180"/>
      <c r="Q1229" s="180"/>
      <c r="R1229" s="180"/>
      <c r="S1229" s="180"/>
      <c r="T1229" s="180"/>
      <c r="U1229" s="180"/>
      <c r="V1229" s="180"/>
      <c r="W1229" s="180"/>
      <c r="X1229" s="180"/>
      <c r="Y1229" s="180"/>
      <c r="Z1229" s="180"/>
      <c r="AA1229" s="180"/>
      <c r="AB1229" s="180"/>
      <c r="AC1229" s="180"/>
    </row>
    <row r="1230" ht="15.75" customHeight="1">
      <c r="A1230" s="201"/>
      <c r="F1230" s="202"/>
      <c r="G1230" s="160"/>
      <c r="H1230" s="160"/>
      <c r="I1230" s="160"/>
      <c r="J1230" s="160"/>
      <c r="K1230" s="203"/>
      <c r="L1230" s="180"/>
      <c r="M1230" s="180"/>
      <c r="N1230" s="204"/>
      <c r="O1230" s="204"/>
      <c r="P1230" s="180"/>
      <c r="Q1230" s="180"/>
      <c r="R1230" s="180"/>
      <c r="S1230" s="180"/>
      <c r="T1230" s="180"/>
      <c r="U1230" s="180"/>
      <c r="V1230" s="180"/>
      <c r="W1230" s="180"/>
      <c r="X1230" s="180"/>
      <c r="Y1230" s="180"/>
      <c r="Z1230" s="180"/>
      <c r="AA1230" s="180"/>
      <c r="AB1230" s="180"/>
      <c r="AC1230" s="180"/>
    </row>
    <row r="1231" ht="15.75" customHeight="1">
      <c r="A1231" s="201"/>
      <c r="F1231" s="202"/>
      <c r="G1231" s="160"/>
      <c r="H1231" s="160"/>
      <c r="I1231" s="160"/>
      <c r="J1231" s="160"/>
      <c r="K1231" s="203"/>
      <c r="L1231" s="180"/>
      <c r="M1231" s="180"/>
      <c r="N1231" s="204"/>
      <c r="O1231" s="204"/>
      <c r="P1231" s="180"/>
      <c r="Q1231" s="180"/>
      <c r="R1231" s="180"/>
      <c r="S1231" s="180"/>
      <c r="T1231" s="180"/>
      <c r="U1231" s="180"/>
      <c r="V1231" s="180"/>
      <c r="W1231" s="180"/>
      <c r="X1231" s="180"/>
      <c r="Y1231" s="180"/>
      <c r="Z1231" s="180"/>
      <c r="AA1231" s="180"/>
      <c r="AB1231" s="180"/>
      <c r="AC1231" s="180"/>
    </row>
    <row r="1232" ht="15.75" customHeight="1">
      <c r="A1232" s="201"/>
      <c r="F1232" s="202"/>
      <c r="G1232" s="160"/>
      <c r="H1232" s="160"/>
      <c r="I1232" s="160"/>
      <c r="J1232" s="160"/>
      <c r="K1232" s="203"/>
      <c r="L1232" s="180"/>
      <c r="M1232" s="180"/>
      <c r="N1232" s="204"/>
      <c r="O1232" s="204"/>
      <c r="P1232" s="180"/>
      <c r="Q1232" s="180"/>
      <c r="R1232" s="180"/>
      <c r="S1232" s="180"/>
      <c r="T1232" s="180"/>
      <c r="U1232" s="180"/>
      <c r="V1232" s="180"/>
      <c r="W1232" s="180"/>
      <c r="X1232" s="180"/>
      <c r="Y1232" s="180"/>
      <c r="Z1232" s="180"/>
      <c r="AA1232" s="180"/>
      <c r="AB1232" s="180"/>
      <c r="AC1232" s="180"/>
    </row>
    <row r="1233" ht="15.75" customHeight="1">
      <c r="A1233" s="201"/>
      <c r="F1233" s="202"/>
      <c r="G1233" s="160"/>
      <c r="H1233" s="160"/>
      <c r="I1233" s="160"/>
      <c r="J1233" s="160"/>
      <c r="K1233" s="203"/>
      <c r="L1233" s="180"/>
      <c r="M1233" s="180"/>
      <c r="N1233" s="204"/>
      <c r="O1233" s="204"/>
      <c r="P1233" s="180"/>
      <c r="Q1233" s="180"/>
      <c r="R1233" s="180"/>
      <c r="S1233" s="180"/>
      <c r="T1233" s="180"/>
      <c r="U1233" s="180"/>
      <c r="V1233" s="180"/>
      <c r="W1233" s="180"/>
      <c r="X1233" s="180"/>
      <c r="Y1233" s="180"/>
      <c r="Z1233" s="180"/>
      <c r="AA1233" s="180"/>
      <c r="AB1233" s="180"/>
      <c r="AC1233" s="180"/>
    </row>
    <row r="1234" ht="15.75" customHeight="1">
      <c r="A1234" s="201"/>
      <c r="F1234" s="202"/>
      <c r="G1234" s="160"/>
      <c r="H1234" s="160"/>
      <c r="I1234" s="160"/>
      <c r="J1234" s="160"/>
      <c r="K1234" s="203"/>
      <c r="L1234" s="180"/>
      <c r="M1234" s="180"/>
      <c r="N1234" s="204"/>
      <c r="O1234" s="204"/>
      <c r="P1234" s="180"/>
      <c r="Q1234" s="180"/>
      <c r="R1234" s="180"/>
      <c r="S1234" s="180"/>
      <c r="T1234" s="180"/>
      <c r="U1234" s="180"/>
      <c r="V1234" s="180"/>
      <c r="W1234" s="180"/>
      <c r="X1234" s="180"/>
      <c r="Y1234" s="180"/>
      <c r="Z1234" s="180"/>
      <c r="AA1234" s="180"/>
      <c r="AB1234" s="180"/>
      <c r="AC1234" s="180"/>
    </row>
    <row r="1235" ht="15.75" customHeight="1">
      <c r="A1235" s="201"/>
      <c r="F1235" s="202"/>
      <c r="G1235" s="160"/>
      <c r="H1235" s="160"/>
      <c r="I1235" s="160"/>
      <c r="J1235" s="160"/>
      <c r="K1235" s="203"/>
      <c r="L1235" s="180"/>
      <c r="M1235" s="180"/>
      <c r="N1235" s="204"/>
      <c r="O1235" s="204"/>
      <c r="P1235" s="180"/>
      <c r="Q1235" s="180"/>
      <c r="R1235" s="180"/>
      <c r="S1235" s="180"/>
      <c r="T1235" s="180"/>
      <c r="U1235" s="180"/>
      <c r="V1235" s="180"/>
      <c r="W1235" s="180"/>
      <c r="X1235" s="180"/>
      <c r="Y1235" s="180"/>
      <c r="Z1235" s="180"/>
      <c r="AA1235" s="180"/>
      <c r="AB1235" s="180"/>
      <c r="AC1235" s="180"/>
    </row>
    <row r="1236" ht="15.75" customHeight="1">
      <c r="A1236" s="201"/>
      <c r="F1236" s="202"/>
      <c r="G1236" s="160"/>
      <c r="H1236" s="160"/>
      <c r="I1236" s="160"/>
      <c r="J1236" s="160"/>
      <c r="K1236" s="203"/>
      <c r="L1236" s="180"/>
      <c r="M1236" s="180"/>
      <c r="N1236" s="204"/>
      <c r="O1236" s="204"/>
      <c r="P1236" s="180"/>
      <c r="Q1236" s="180"/>
      <c r="R1236" s="180"/>
      <c r="S1236" s="180"/>
      <c r="T1236" s="180"/>
      <c r="U1236" s="180"/>
      <c r="V1236" s="180"/>
      <c r="W1236" s="180"/>
      <c r="X1236" s="180"/>
      <c r="Y1236" s="180"/>
      <c r="Z1236" s="180"/>
      <c r="AA1236" s="180"/>
      <c r="AB1236" s="180"/>
      <c r="AC1236" s="180"/>
    </row>
    <row r="1237" ht="15.75" customHeight="1">
      <c r="A1237" s="201"/>
      <c r="F1237" s="202"/>
      <c r="G1237" s="160"/>
      <c r="H1237" s="160"/>
      <c r="I1237" s="160"/>
      <c r="J1237" s="160"/>
      <c r="K1237" s="203"/>
      <c r="L1237" s="180"/>
      <c r="M1237" s="180"/>
      <c r="N1237" s="204"/>
      <c r="O1237" s="204"/>
      <c r="P1237" s="180"/>
      <c r="Q1237" s="180"/>
      <c r="R1237" s="180"/>
      <c r="S1237" s="180"/>
      <c r="T1237" s="180"/>
      <c r="U1237" s="180"/>
      <c r="V1237" s="180"/>
      <c r="W1237" s="180"/>
      <c r="X1237" s="180"/>
      <c r="Y1237" s="180"/>
      <c r="Z1237" s="180"/>
      <c r="AA1237" s="180"/>
      <c r="AB1237" s="180"/>
      <c r="AC1237" s="180"/>
    </row>
    <row r="1238" ht="15.75" customHeight="1">
      <c r="A1238" s="201"/>
      <c r="F1238" s="202"/>
      <c r="G1238" s="160"/>
      <c r="H1238" s="160"/>
      <c r="I1238" s="160"/>
      <c r="J1238" s="160"/>
      <c r="K1238" s="203"/>
      <c r="L1238" s="180"/>
      <c r="M1238" s="180"/>
      <c r="N1238" s="204"/>
      <c r="O1238" s="204"/>
      <c r="P1238" s="180"/>
      <c r="Q1238" s="180"/>
      <c r="R1238" s="180"/>
      <c r="S1238" s="180"/>
      <c r="T1238" s="180"/>
      <c r="U1238" s="180"/>
      <c r="V1238" s="180"/>
      <c r="W1238" s="180"/>
      <c r="X1238" s="180"/>
      <c r="Y1238" s="180"/>
      <c r="Z1238" s="180"/>
      <c r="AA1238" s="180"/>
      <c r="AB1238" s="180"/>
      <c r="AC1238" s="180"/>
    </row>
    <row r="1239" ht="15.75" customHeight="1">
      <c r="A1239" s="201"/>
      <c r="F1239" s="202"/>
      <c r="G1239" s="160"/>
      <c r="H1239" s="160"/>
      <c r="I1239" s="160"/>
      <c r="J1239" s="160"/>
      <c r="K1239" s="203"/>
      <c r="L1239" s="180"/>
      <c r="M1239" s="180"/>
      <c r="N1239" s="204"/>
      <c r="O1239" s="204"/>
      <c r="P1239" s="180"/>
      <c r="Q1239" s="180"/>
      <c r="R1239" s="180"/>
      <c r="S1239" s="180"/>
      <c r="T1239" s="180"/>
      <c r="U1239" s="180"/>
      <c r="V1239" s="180"/>
      <c r="W1239" s="180"/>
      <c r="X1239" s="180"/>
      <c r="Y1239" s="180"/>
      <c r="Z1239" s="180"/>
      <c r="AA1239" s="180"/>
      <c r="AB1239" s="180"/>
      <c r="AC1239" s="180"/>
    </row>
    <row r="1240" ht="15.75" customHeight="1">
      <c r="A1240" s="201"/>
      <c r="F1240" s="202"/>
      <c r="G1240" s="160"/>
      <c r="H1240" s="160"/>
      <c r="I1240" s="160"/>
      <c r="J1240" s="160"/>
      <c r="K1240" s="203"/>
      <c r="L1240" s="180"/>
      <c r="M1240" s="180"/>
      <c r="N1240" s="204"/>
      <c r="O1240" s="204"/>
      <c r="P1240" s="180"/>
      <c r="Q1240" s="180"/>
      <c r="R1240" s="180"/>
      <c r="S1240" s="180"/>
      <c r="T1240" s="180"/>
      <c r="U1240" s="180"/>
      <c r="V1240" s="180"/>
      <c r="W1240" s="180"/>
      <c r="X1240" s="180"/>
      <c r="Y1240" s="180"/>
      <c r="Z1240" s="180"/>
      <c r="AA1240" s="180"/>
      <c r="AB1240" s="180"/>
      <c r="AC1240" s="180"/>
    </row>
    <row r="1241" ht="15.75" customHeight="1">
      <c r="A1241" s="201"/>
      <c r="F1241" s="202"/>
      <c r="G1241" s="160"/>
      <c r="H1241" s="160"/>
      <c r="I1241" s="160"/>
      <c r="J1241" s="160"/>
      <c r="K1241" s="203"/>
      <c r="L1241" s="180"/>
      <c r="M1241" s="180"/>
      <c r="N1241" s="204"/>
      <c r="O1241" s="204"/>
      <c r="P1241" s="180"/>
      <c r="Q1241" s="180"/>
      <c r="R1241" s="180"/>
      <c r="S1241" s="180"/>
      <c r="T1241" s="180"/>
      <c r="U1241" s="180"/>
      <c r="V1241" s="180"/>
      <c r="W1241" s="180"/>
      <c r="X1241" s="180"/>
      <c r="Y1241" s="180"/>
      <c r="Z1241" s="180"/>
      <c r="AA1241" s="180"/>
      <c r="AB1241" s="180"/>
      <c r="AC1241" s="180"/>
    </row>
    <row r="1242" ht="15.75" customHeight="1">
      <c r="A1242" s="201"/>
      <c r="F1242" s="202"/>
      <c r="G1242" s="160"/>
      <c r="H1242" s="160"/>
      <c r="I1242" s="160"/>
      <c r="J1242" s="160"/>
      <c r="K1242" s="203"/>
      <c r="L1242" s="180"/>
      <c r="M1242" s="180"/>
      <c r="N1242" s="204"/>
      <c r="O1242" s="204"/>
      <c r="P1242" s="180"/>
      <c r="Q1242" s="180"/>
      <c r="R1242" s="180"/>
      <c r="S1242" s="180"/>
      <c r="T1242" s="180"/>
      <c r="U1242" s="180"/>
      <c r="V1242" s="180"/>
      <c r="W1242" s="180"/>
      <c r="X1242" s="180"/>
      <c r="Y1242" s="180"/>
      <c r="Z1242" s="180"/>
      <c r="AA1242" s="180"/>
      <c r="AB1242" s="180"/>
      <c r="AC1242" s="180"/>
    </row>
    <row r="1243" ht="15.75" customHeight="1">
      <c r="A1243" s="201"/>
      <c r="F1243" s="202"/>
      <c r="G1243" s="160"/>
      <c r="H1243" s="160"/>
      <c r="I1243" s="160"/>
      <c r="J1243" s="160"/>
      <c r="K1243" s="203"/>
      <c r="L1243" s="180"/>
      <c r="M1243" s="180"/>
      <c r="N1243" s="204"/>
      <c r="O1243" s="204"/>
      <c r="P1243" s="180"/>
      <c r="Q1243" s="180"/>
      <c r="R1243" s="180"/>
      <c r="S1243" s="180"/>
      <c r="T1243" s="180"/>
      <c r="U1243" s="180"/>
      <c r="V1243" s="180"/>
      <c r="W1243" s="180"/>
      <c r="X1243" s="180"/>
      <c r="Y1243" s="180"/>
      <c r="Z1243" s="180"/>
      <c r="AA1243" s="180"/>
      <c r="AB1243" s="180"/>
      <c r="AC1243" s="180"/>
    </row>
    <row r="1244" ht="15.75" customHeight="1">
      <c r="A1244" s="201"/>
      <c r="F1244" s="202"/>
      <c r="G1244" s="160"/>
      <c r="H1244" s="160"/>
      <c r="I1244" s="160"/>
      <c r="J1244" s="160"/>
      <c r="K1244" s="203"/>
      <c r="L1244" s="180"/>
      <c r="M1244" s="180"/>
      <c r="N1244" s="204"/>
      <c r="O1244" s="204"/>
      <c r="P1244" s="180"/>
      <c r="Q1244" s="180"/>
      <c r="R1244" s="180"/>
      <c r="S1244" s="180"/>
      <c r="T1244" s="180"/>
      <c r="U1244" s="180"/>
      <c r="V1244" s="180"/>
      <c r="W1244" s="180"/>
      <c r="X1244" s="180"/>
      <c r="Y1244" s="180"/>
      <c r="Z1244" s="180"/>
      <c r="AA1244" s="180"/>
      <c r="AB1244" s="180"/>
      <c r="AC1244" s="180"/>
    </row>
    <row r="1245" ht="15.75" customHeight="1">
      <c r="A1245" s="201"/>
      <c r="F1245" s="202"/>
      <c r="G1245" s="160"/>
      <c r="H1245" s="160"/>
      <c r="I1245" s="160"/>
      <c r="J1245" s="160"/>
      <c r="K1245" s="203"/>
      <c r="L1245" s="180"/>
      <c r="M1245" s="180"/>
      <c r="N1245" s="204"/>
      <c r="O1245" s="204"/>
      <c r="P1245" s="180"/>
      <c r="Q1245" s="180"/>
      <c r="R1245" s="180"/>
      <c r="S1245" s="180"/>
      <c r="T1245" s="180"/>
      <c r="U1245" s="180"/>
      <c r="V1245" s="180"/>
      <c r="W1245" s="180"/>
      <c r="X1245" s="180"/>
      <c r="Y1245" s="180"/>
      <c r="Z1245" s="180"/>
      <c r="AA1245" s="180"/>
      <c r="AB1245" s="180"/>
      <c r="AC1245" s="180"/>
    </row>
    <row r="1246" ht="15.75" customHeight="1">
      <c r="A1246" s="201"/>
      <c r="F1246" s="202"/>
      <c r="G1246" s="160"/>
      <c r="H1246" s="160"/>
      <c r="I1246" s="160"/>
      <c r="J1246" s="160"/>
      <c r="K1246" s="203"/>
      <c r="L1246" s="180"/>
      <c r="M1246" s="180"/>
      <c r="N1246" s="204"/>
      <c r="O1246" s="204"/>
      <c r="P1246" s="180"/>
      <c r="Q1246" s="180"/>
      <c r="R1246" s="180"/>
      <c r="S1246" s="180"/>
      <c r="T1246" s="180"/>
      <c r="U1246" s="180"/>
      <c r="V1246" s="180"/>
      <c r="W1246" s="180"/>
      <c r="X1246" s="180"/>
      <c r="Y1246" s="180"/>
      <c r="Z1246" s="180"/>
      <c r="AA1246" s="180"/>
      <c r="AB1246" s="180"/>
      <c r="AC1246" s="180"/>
    </row>
    <row r="1247" ht="15.75" customHeight="1">
      <c r="A1247" s="201"/>
      <c r="F1247" s="202"/>
      <c r="G1247" s="160"/>
      <c r="H1247" s="160"/>
      <c r="I1247" s="160"/>
      <c r="J1247" s="160"/>
      <c r="K1247" s="203"/>
      <c r="L1247" s="180"/>
      <c r="M1247" s="180"/>
      <c r="N1247" s="204"/>
      <c r="O1247" s="204"/>
      <c r="P1247" s="180"/>
      <c r="Q1247" s="180"/>
      <c r="R1247" s="180"/>
      <c r="S1247" s="180"/>
      <c r="T1247" s="180"/>
      <c r="U1247" s="180"/>
      <c r="V1247" s="180"/>
      <c r="W1247" s="180"/>
      <c r="X1247" s="180"/>
      <c r="Y1247" s="180"/>
      <c r="Z1247" s="180"/>
      <c r="AA1247" s="180"/>
      <c r="AB1247" s="180"/>
      <c r="AC1247" s="180"/>
    </row>
    <row r="1248" ht="15.75" customHeight="1">
      <c r="A1248" s="201"/>
      <c r="F1248" s="202"/>
      <c r="G1248" s="160"/>
      <c r="H1248" s="160"/>
      <c r="I1248" s="160"/>
      <c r="J1248" s="160"/>
      <c r="K1248" s="203"/>
      <c r="L1248" s="180"/>
      <c r="M1248" s="180"/>
      <c r="N1248" s="204"/>
      <c r="O1248" s="204"/>
      <c r="P1248" s="180"/>
      <c r="Q1248" s="180"/>
      <c r="R1248" s="180"/>
      <c r="S1248" s="180"/>
      <c r="T1248" s="180"/>
      <c r="U1248" s="180"/>
      <c r="V1248" s="180"/>
      <c r="W1248" s="180"/>
      <c r="X1248" s="180"/>
      <c r="Y1248" s="180"/>
      <c r="Z1248" s="180"/>
      <c r="AA1248" s="180"/>
      <c r="AB1248" s="180"/>
      <c r="AC1248" s="180"/>
    </row>
    <row r="1249" ht="15.75" customHeight="1">
      <c r="A1249" s="201"/>
      <c r="F1249" s="202"/>
      <c r="G1249" s="160"/>
      <c r="H1249" s="160"/>
      <c r="I1249" s="160"/>
      <c r="J1249" s="160"/>
      <c r="K1249" s="203"/>
      <c r="L1249" s="180"/>
      <c r="M1249" s="180"/>
      <c r="N1249" s="204"/>
      <c r="O1249" s="204"/>
      <c r="P1249" s="180"/>
      <c r="Q1249" s="180"/>
      <c r="R1249" s="180"/>
      <c r="S1249" s="180"/>
      <c r="T1249" s="180"/>
      <c r="U1249" s="180"/>
      <c r="V1249" s="180"/>
      <c r="W1249" s="180"/>
      <c r="X1249" s="180"/>
      <c r="Y1249" s="180"/>
      <c r="Z1249" s="180"/>
      <c r="AA1249" s="180"/>
      <c r="AB1249" s="180"/>
      <c r="AC1249" s="180"/>
    </row>
    <row r="1250" ht="15.75" customHeight="1">
      <c r="A1250" s="201"/>
      <c r="F1250" s="202"/>
      <c r="G1250" s="160"/>
      <c r="H1250" s="160"/>
      <c r="I1250" s="160"/>
      <c r="J1250" s="160"/>
      <c r="K1250" s="203"/>
      <c r="L1250" s="180"/>
      <c r="M1250" s="180"/>
      <c r="N1250" s="204"/>
      <c r="O1250" s="204"/>
      <c r="P1250" s="180"/>
      <c r="Q1250" s="180"/>
      <c r="R1250" s="180"/>
      <c r="S1250" s="180"/>
      <c r="T1250" s="180"/>
      <c r="U1250" s="180"/>
      <c r="V1250" s="180"/>
      <c r="W1250" s="180"/>
      <c r="X1250" s="180"/>
      <c r="Y1250" s="180"/>
      <c r="Z1250" s="180"/>
      <c r="AA1250" s="180"/>
      <c r="AB1250" s="180"/>
      <c r="AC1250" s="180"/>
    </row>
    <row r="1251" ht="15.75" customHeight="1">
      <c r="A1251" s="201"/>
      <c r="F1251" s="202"/>
      <c r="G1251" s="160"/>
      <c r="H1251" s="160"/>
      <c r="I1251" s="160"/>
      <c r="J1251" s="160"/>
      <c r="K1251" s="203"/>
      <c r="L1251" s="180"/>
      <c r="M1251" s="180"/>
      <c r="N1251" s="204"/>
      <c r="O1251" s="204"/>
      <c r="P1251" s="180"/>
      <c r="Q1251" s="180"/>
      <c r="R1251" s="180"/>
      <c r="S1251" s="180"/>
      <c r="T1251" s="180"/>
      <c r="U1251" s="180"/>
      <c r="V1251" s="180"/>
      <c r="W1251" s="180"/>
      <c r="X1251" s="180"/>
      <c r="Y1251" s="180"/>
      <c r="Z1251" s="180"/>
      <c r="AA1251" s="180"/>
      <c r="AB1251" s="180"/>
      <c r="AC1251" s="180"/>
    </row>
    <row r="1252" ht="15.75" customHeight="1">
      <c r="A1252" s="201"/>
      <c r="F1252" s="202"/>
      <c r="G1252" s="160"/>
      <c r="H1252" s="160"/>
      <c r="I1252" s="160"/>
      <c r="J1252" s="160"/>
      <c r="K1252" s="203"/>
      <c r="L1252" s="180"/>
      <c r="M1252" s="180"/>
      <c r="N1252" s="204"/>
      <c r="O1252" s="204"/>
      <c r="P1252" s="180"/>
      <c r="Q1252" s="180"/>
      <c r="R1252" s="180"/>
      <c r="S1252" s="180"/>
      <c r="T1252" s="180"/>
      <c r="U1252" s="180"/>
      <c r="V1252" s="180"/>
      <c r="W1252" s="180"/>
      <c r="X1252" s="180"/>
      <c r="Y1252" s="180"/>
      <c r="Z1252" s="180"/>
      <c r="AA1252" s="180"/>
      <c r="AB1252" s="180"/>
      <c r="AC1252" s="180"/>
    </row>
    <row r="1253" ht="15.75" customHeight="1">
      <c r="A1253" s="201"/>
      <c r="F1253" s="202"/>
      <c r="G1253" s="160"/>
      <c r="H1253" s="160"/>
      <c r="I1253" s="160"/>
      <c r="J1253" s="160"/>
      <c r="K1253" s="203"/>
      <c r="L1253" s="180"/>
      <c r="M1253" s="180"/>
      <c r="N1253" s="204"/>
      <c r="O1253" s="204"/>
      <c r="P1253" s="180"/>
      <c r="Q1253" s="180"/>
      <c r="R1253" s="180"/>
      <c r="S1253" s="180"/>
      <c r="T1253" s="180"/>
      <c r="U1253" s="180"/>
      <c r="V1253" s="180"/>
      <c r="W1253" s="180"/>
      <c r="X1253" s="180"/>
      <c r="Y1253" s="180"/>
      <c r="Z1253" s="180"/>
      <c r="AA1253" s="180"/>
      <c r="AB1253" s="180"/>
      <c r="AC1253" s="180"/>
    </row>
    <row r="1254" ht="15.75" customHeight="1">
      <c r="A1254" s="201"/>
      <c r="F1254" s="202"/>
      <c r="G1254" s="160"/>
      <c r="H1254" s="160"/>
      <c r="I1254" s="160"/>
      <c r="J1254" s="160"/>
      <c r="K1254" s="203"/>
      <c r="L1254" s="180"/>
      <c r="M1254" s="180"/>
      <c r="N1254" s="204"/>
      <c r="O1254" s="204"/>
      <c r="P1254" s="180"/>
      <c r="Q1254" s="180"/>
      <c r="R1254" s="180"/>
      <c r="S1254" s="180"/>
      <c r="T1254" s="180"/>
      <c r="U1254" s="180"/>
      <c r="V1254" s="180"/>
      <c r="W1254" s="180"/>
      <c r="X1254" s="180"/>
      <c r="Y1254" s="180"/>
      <c r="Z1254" s="180"/>
      <c r="AA1254" s="180"/>
      <c r="AB1254" s="180"/>
      <c r="AC1254" s="180"/>
    </row>
    <row r="1255" ht="15.75" customHeight="1">
      <c r="A1255" s="201"/>
      <c r="F1255" s="202"/>
      <c r="G1255" s="160"/>
      <c r="H1255" s="160"/>
      <c r="I1255" s="160"/>
      <c r="J1255" s="160"/>
      <c r="K1255" s="203"/>
      <c r="L1255" s="180"/>
      <c r="M1255" s="180"/>
      <c r="N1255" s="204"/>
      <c r="O1255" s="204"/>
      <c r="P1255" s="180"/>
      <c r="Q1255" s="180"/>
      <c r="R1255" s="180"/>
      <c r="S1255" s="180"/>
      <c r="T1255" s="180"/>
      <c r="U1255" s="180"/>
      <c r="V1255" s="180"/>
      <c r="W1255" s="180"/>
      <c r="X1255" s="180"/>
      <c r="Y1255" s="180"/>
      <c r="Z1255" s="180"/>
      <c r="AA1255" s="180"/>
      <c r="AB1255" s="180"/>
      <c r="AC1255" s="180"/>
    </row>
    <row r="1256" ht="15.75" customHeight="1">
      <c r="A1256" s="201"/>
      <c r="F1256" s="202"/>
      <c r="G1256" s="160"/>
      <c r="H1256" s="160"/>
      <c r="I1256" s="160"/>
      <c r="J1256" s="160"/>
      <c r="K1256" s="203"/>
      <c r="L1256" s="180"/>
      <c r="M1256" s="180"/>
      <c r="N1256" s="204"/>
      <c r="O1256" s="204"/>
      <c r="P1256" s="180"/>
      <c r="Q1256" s="180"/>
      <c r="R1256" s="180"/>
      <c r="S1256" s="180"/>
      <c r="T1256" s="180"/>
      <c r="U1256" s="180"/>
      <c r="V1256" s="180"/>
      <c r="W1256" s="180"/>
      <c r="X1256" s="180"/>
      <c r="Y1256" s="180"/>
      <c r="Z1256" s="180"/>
      <c r="AA1256" s="180"/>
      <c r="AB1256" s="180"/>
      <c r="AC1256" s="180"/>
    </row>
    <row r="1257" ht="15.75" customHeight="1">
      <c r="A1257" s="201"/>
      <c r="F1257" s="202"/>
      <c r="G1257" s="160"/>
      <c r="H1257" s="160"/>
      <c r="I1257" s="160"/>
      <c r="J1257" s="160"/>
      <c r="K1257" s="203"/>
      <c r="L1257" s="180"/>
      <c r="M1257" s="180"/>
      <c r="N1257" s="204"/>
      <c r="O1257" s="204"/>
      <c r="P1257" s="180"/>
      <c r="Q1257" s="180"/>
      <c r="R1257" s="180"/>
      <c r="S1257" s="180"/>
      <c r="T1257" s="180"/>
      <c r="U1257" s="180"/>
      <c r="V1257" s="180"/>
      <c r="W1257" s="180"/>
      <c r="X1257" s="180"/>
      <c r="Y1257" s="180"/>
      <c r="Z1257" s="180"/>
      <c r="AA1257" s="180"/>
      <c r="AB1257" s="180"/>
      <c r="AC1257" s="180"/>
    </row>
    <row r="1258" ht="15.75" customHeight="1">
      <c r="A1258" s="201"/>
      <c r="F1258" s="202"/>
      <c r="G1258" s="160"/>
      <c r="H1258" s="160"/>
      <c r="I1258" s="160"/>
      <c r="J1258" s="160"/>
      <c r="K1258" s="203"/>
      <c r="L1258" s="180"/>
      <c r="M1258" s="180"/>
      <c r="N1258" s="204"/>
      <c r="O1258" s="204"/>
      <c r="P1258" s="180"/>
      <c r="Q1258" s="180"/>
      <c r="R1258" s="180"/>
      <c r="S1258" s="180"/>
      <c r="T1258" s="180"/>
      <c r="U1258" s="180"/>
      <c r="V1258" s="180"/>
      <c r="W1258" s="180"/>
      <c r="X1258" s="180"/>
      <c r="Y1258" s="180"/>
      <c r="Z1258" s="180"/>
      <c r="AA1258" s="180"/>
      <c r="AB1258" s="180"/>
      <c r="AC1258" s="180"/>
    </row>
    <row r="1259" ht="15.75" customHeight="1">
      <c r="A1259" s="201"/>
      <c r="F1259" s="202"/>
      <c r="G1259" s="160"/>
      <c r="H1259" s="160"/>
      <c r="I1259" s="160"/>
      <c r="J1259" s="160"/>
      <c r="K1259" s="203"/>
      <c r="L1259" s="180"/>
      <c r="M1259" s="180"/>
      <c r="N1259" s="204"/>
      <c r="O1259" s="204"/>
      <c r="P1259" s="180"/>
      <c r="Q1259" s="180"/>
      <c r="R1259" s="180"/>
      <c r="S1259" s="180"/>
      <c r="T1259" s="180"/>
      <c r="U1259" s="180"/>
      <c r="V1259" s="180"/>
      <c r="W1259" s="180"/>
      <c r="X1259" s="180"/>
      <c r="Y1259" s="180"/>
      <c r="Z1259" s="180"/>
      <c r="AA1259" s="180"/>
      <c r="AB1259" s="180"/>
      <c r="AC1259" s="180"/>
    </row>
    <row r="1260" ht="15.75" customHeight="1">
      <c r="A1260" s="201"/>
      <c r="F1260" s="202"/>
      <c r="G1260" s="160"/>
      <c r="H1260" s="160"/>
      <c r="I1260" s="160"/>
      <c r="J1260" s="160"/>
      <c r="K1260" s="203"/>
      <c r="L1260" s="180"/>
      <c r="M1260" s="180"/>
      <c r="N1260" s="204"/>
      <c r="O1260" s="204"/>
      <c r="P1260" s="180"/>
      <c r="Q1260" s="180"/>
      <c r="R1260" s="180"/>
      <c r="S1260" s="180"/>
      <c r="T1260" s="180"/>
      <c r="U1260" s="180"/>
      <c r="V1260" s="180"/>
      <c r="W1260" s="180"/>
      <c r="X1260" s="180"/>
      <c r="Y1260" s="180"/>
      <c r="Z1260" s="180"/>
      <c r="AA1260" s="180"/>
      <c r="AB1260" s="180"/>
      <c r="AC1260" s="180"/>
    </row>
    <row r="1261" ht="15.75" customHeight="1">
      <c r="A1261" s="201"/>
      <c r="F1261" s="202"/>
      <c r="G1261" s="160"/>
      <c r="H1261" s="160"/>
      <c r="I1261" s="160"/>
      <c r="J1261" s="160"/>
      <c r="K1261" s="203"/>
      <c r="L1261" s="180"/>
      <c r="M1261" s="180"/>
      <c r="N1261" s="204"/>
      <c r="O1261" s="204"/>
      <c r="P1261" s="180"/>
      <c r="Q1261" s="180"/>
      <c r="R1261" s="180"/>
      <c r="S1261" s="180"/>
      <c r="T1261" s="180"/>
      <c r="U1261" s="180"/>
      <c r="V1261" s="180"/>
      <c r="W1261" s="180"/>
      <c r="X1261" s="180"/>
      <c r="Y1261" s="180"/>
      <c r="Z1261" s="180"/>
      <c r="AA1261" s="180"/>
      <c r="AB1261" s="180"/>
      <c r="AC1261" s="180"/>
    </row>
    <row r="1262" ht="15.75" customHeight="1">
      <c r="A1262" s="201"/>
      <c r="F1262" s="202"/>
      <c r="G1262" s="160"/>
      <c r="H1262" s="160"/>
      <c r="I1262" s="160"/>
      <c r="J1262" s="160"/>
      <c r="K1262" s="203"/>
      <c r="L1262" s="180"/>
      <c r="M1262" s="180"/>
      <c r="N1262" s="204"/>
      <c r="O1262" s="204"/>
      <c r="P1262" s="180"/>
      <c r="Q1262" s="180"/>
      <c r="R1262" s="180"/>
      <c r="S1262" s="180"/>
      <c r="T1262" s="180"/>
      <c r="U1262" s="180"/>
      <c r="V1262" s="180"/>
      <c r="W1262" s="180"/>
      <c r="X1262" s="180"/>
      <c r="Y1262" s="180"/>
      <c r="Z1262" s="180"/>
      <c r="AA1262" s="180"/>
      <c r="AB1262" s="180"/>
      <c r="AC1262" s="180"/>
    </row>
    <row r="1263" ht="15.75" customHeight="1">
      <c r="A1263" s="201"/>
      <c r="F1263" s="202"/>
      <c r="G1263" s="160"/>
      <c r="H1263" s="160"/>
      <c r="I1263" s="160"/>
      <c r="J1263" s="160"/>
      <c r="K1263" s="203"/>
      <c r="L1263" s="180"/>
      <c r="M1263" s="180"/>
      <c r="N1263" s="204"/>
      <c r="O1263" s="204"/>
      <c r="P1263" s="180"/>
      <c r="Q1263" s="180"/>
      <c r="R1263" s="180"/>
      <c r="S1263" s="180"/>
      <c r="T1263" s="180"/>
      <c r="U1263" s="180"/>
      <c r="V1263" s="180"/>
      <c r="W1263" s="180"/>
      <c r="X1263" s="180"/>
      <c r="Y1263" s="180"/>
      <c r="Z1263" s="180"/>
      <c r="AA1263" s="180"/>
      <c r="AB1263" s="180"/>
      <c r="AC1263" s="180"/>
    </row>
    <row r="1264" ht="15.75" customHeight="1">
      <c r="A1264" s="201"/>
      <c r="F1264" s="202"/>
      <c r="G1264" s="160"/>
      <c r="H1264" s="160"/>
      <c r="I1264" s="160"/>
      <c r="J1264" s="160"/>
      <c r="K1264" s="203"/>
      <c r="L1264" s="180"/>
      <c r="M1264" s="180"/>
      <c r="N1264" s="204"/>
      <c r="O1264" s="204"/>
      <c r="P1264" s="180"/>
      <c r="Q1264" s="180"/>
      <c r="R1264" s="180"/>
      <c r="S1264" s="180"/>
      <c r="T1264" s="180"/>
      <c r="U1264" s="180"/>
      <c r="V1264" s="180"/>
      <c r="W1264" s="180"/>
      <c r="X1264" s="180"/>
      <c r="Y1264" s="180"/>
      <c r="Z1264" s="180"/>
      <c r="AA1264" s="180"/>
      <c r="AB1264" s="180"/>
      <c r="AC1264" s="180"/>
    </row>
    <row r="1265" ht="15.75" customHeight="1">
      <c r="A1265" s="201"/>
      <c r="F1265" s="202"/>
      <c r="G1265" s="160"/>
      <c r="H1265" s="160"/>
      <c r="I1265" s="160"/>
      <c r="J1265" s="160"/>
      <c r="K1265" s="203"/>
      <c r="L1265" s="180"/>
      <c r="M1265" s="180"/>
      <c r="N1265" s="204"/>
      <c r="O1265" s="204"/>
      <c r="P1265" s="180"/>
      <c r="Q1265" s="180"/>
      <c r="R1265" s="180"/>
      <c r="S1265" s="180"/>
      <c r="T1265" s="180"/>
      <c r="U1265" s="180"/>
      <c r="V1265" s="180"/>
      <c r="W1265" s="180"/>
      <c r="X1265" s="180"/>
      <c r="Y1265" s="180"/>
      <c r="Z1265" s="180"/>
      <c r="AA1265" s="180"/>
      <c r="AB1265" s="180"/>
      <c r="AC1265" s="180"/>
    </row>
    <row r="1266" ht="15.75" customHeight="1">
      <c r="A1266" s="201"/>
      <c r="F1266" s="202"/>
      <c r="G1266" s="160"/>
      <c r="H1266" s="160"/>
      <c r="I1266" s="160"/>
      <c r="J1266" s="160"/>
      <c r="K1266" s="203"/>
      <c r="L1266" s="180"/>
      <c r="M1266" s="180"/>
      <c r="N1266" s="204"/>
      <c r="O1266" s="204"/>
      <c r="P1266" s="180"/>
      <c r="Q1266" s="180"/>
      <c r="R1266" s="180"/>
      <c r="S1266" s="180"/>
      <c r="T1266" s="180"/>
      <c r="U1266" s="180"/>
      <c r="V1266" s="180"/>
      <c r="W1266" s="180"/>
      <c r="X1266" s="180"/>
      <c r="Y1266" s="180"/>
      <c r="Z1266" s="180"/>
      <c r="AA1266" s="180"/>
      <c r="AB1266" s="180"/>
      <c r="AC1266" s="180"/>
    </row>
    <row r="1267" ht="15.75" customHeight="1">
      <c r="A1267" s="201"/>
      <c r="F1267" s="202"/>
      <c r="G1267" s="160"/>
      <c r="H1267" s="160"/>
      <c r="I1267" s="160"/>
      <c r="J1267" s="160"/>
      <c r="K1267" s="203"/>
      <c r="L1267" s="180"/>
      <c r="M1267" s="180"/>
      <c r="N1267" s="204"/>
      <c r="O1267" s="204"/>
      <c r="P1267" s="180"/>
      <c r="Q1267" s="180"/>
      <c r="R1267" s="180"/>
      <c r="S1267" s="180"/>
      <c r="T1267" s="180"/>
      <c r="U1267" s="180"/>
      <c r="V1267" s="180"/>
      <c r="W1267" s="180"/>
      <c r="X1267" s="180"/>
      <c r="Y1267" s="180"/>
      <c r="Z1267" s="180"/>
      <c r="AA1267" s="180"/>
      <c r="AB1267" s="180"/>
      <c r="AC1267" s="180"/>
    </row>
    <row r="1268" ht="15.75" customHeight="1">
      <c r="A1268" s="201"/>
      <c r="F1268" s="202"/>
      <c r="G1268" s="160"/>
      <c r="H1268" s="160"/>
      <c r="I1268" s="160"/>
      <c r="J1268" s="160"/>
      <c r="K1268" s="203"/>
      <c r="L1268" s="180"/>
      <c r="M1268" s="180"/>
      <c r="N1268" s="204"/>
      <c r="O1268" s="204"/>
      <c r="P1268" s="180"/>
      <c r="Q1268" s="180"/>
      <c r="R1268" s="180"/>
      <c r="S1268" s="180"/>
      <c r="T1268" s="180"/>
      <c r="U1268" s="180"/>
      <c r="V1268" s="180"/>
      <c r="W1268" s="180"/>
      <c r="X1268" s="180"/>
      <c r="Y1268" s="180"/>
      <c r="Z1268" s="180"/>
      <c r="AA1268" s="180"/>
      <c r="AB1268" s="180"/>
      <c r="AC1268" s="180"/>
    </row>
    <row r="1269" ht="15.75" customHeight="1">
      <c r="A1269" s="201"/>
      <c r="F1269" s="202"/>
      <c r="G1269" s="160"/>
      <c r="H1269" s="160"/>
      <c r="I1269" s="160"/>
      <c r="J1269" s="160"/>
      <c r="K1269" s="203"/>
      <c r="L1269" s="180"/>
      <c r="M1269" s="180"/>
      <c r="N1269" s="204"/>
      <c r="O1269" s="204"/>
      <c r="P1269" s="180"/>
      <c r="Q1269" s="180"/>
      <c r="R1269" s="180"/>
      <c r="S1269" s="180"/>
      <c r="T1269" s="180"/>
      <c r="U1269" s="180"/>
      <c r="V1269" s="180"/>
      <c r="W1269" s="180"/>
      <c r="X1269" s="180"/>
      <c r="Y1269" s="180"/>
      <c r="Z1269" s="180"/>
      <c r="AA1269" s="180"/>
      <c r="AB1269" s="180"/>
      <c r="AC1269" s="180"/>
    </row>
    <row r="1270" ht="15.75" customHeight="1">
      <c r="A1270" s="201"/>
      <c r="F1270" s="202"/>
      <c r="G1270" s="160"/>
      <c r="H1270" s="160"/>
      <c r="I1270" s="160"/>
      <c r="J1270" s="160"/>
      <c r="K1270" s="203"/>
      <c r="L1270" s="180"/>
      <c r="M1270" s="180"/>
      <c r="N1270" s="204"/>
      <c r="O1270" s="204"/>
      <c r="P1270" s="180"/>
      <c r="Q1270" s="180"/>
      <c r="R1270" s="180"/>
      <c r="S1270" s="180"/>
      <c r="T1270" s="180"/>
      <c r="U1270" s="180"/>
      <c r="V1270" s="180"/>
      <c r="W1270" s="180"/>
      <c r="X1270" s="180"/>
      <c r="Y1270" s="180"/>
      <c r="Z1270" s="180"/>
      <c r="AA1270" s="180"/>
      <c r="AB1270" s="180"/>
      <c r="AC1270" s="180"/>
    </row>
    <row r="1271" ht="15.75" customHeight="1">
      <c r="A1271" s="201"/>
      <c r="F1271" s="202"/>
      <c r="G1271" s="160"/>
      <c r="H1271" s="160"/>
      <c r="I1271" s="160"/>
      <c r="J1271" s="160"/>
      <c r="K1271" s="203"/>
      <c r="L1271" s="180"/>
      <c r="M1271" s="180"/>
      <c r="N1271" s="204"/>
      <c r="O1271" s="204"/>
      <c r="P1271" s="180"/>
      <c r="Q1271" s="180"/>
      <c r="R1271" s="180"/>
      <c r="S1271" s="180"/>
      <c r="T1271" s="180"/>
      <c r="U1271" s="180"/>
      <c r="V1271" s="180"/>
      <c r="W1271" s="180"/>
      <c r="X1271" s="180"/>
      <c r="Y1271" s="180"/>
      <c r="Z1271" s="180"/>
      <c r="AA1271" s="180"/>
      <c r="AB1271" s="180"/>
      <c r="AC1271" s="180"/>
    </row>
    <row r="1272" ht="15.75" customHeight="1">
      <c r="A1272" s="201"/>
      <c r="F1272" s="202"/>
      <c r="G1272" s="160"/>
      <c r="H1272" s="160"/>
      <c r="I1272" s="160"/>
      <c r="J1272" s="160"/>
      <c r="K1272" s="203"/>
      <c r="L1272" s="180"/>
      <c r="M1272" s="180"/>
      <c r="N1272" s="204"/>
      <c r="O1272" s="204"/>
      <c r="P1272" s="180"/>
      <c r="Q1272" s="180"/>
      <c r="R1272" s="180"/>
      <c r="S1272" s="180"/>
      <c r="T1272" s="180"/>
      <c r="U1272" s="180"/>
      <c r="V1272" s="180"/>
      <c r="W1272" s="180"/>
      <c r="X1272" s="180"/>
      <c r="Y1272" s="180"/>
      <c r="Z1272" s="180"/>
      <c r="AA1272" s="180"/>
      <c r="AB1272" s="180"/>
      <c r="AC1272" s="180"/>
    </row>
    <row r="1273" ht="15.75" customHeight="1">
      <c r="A1273" s="201"/>
      <c r="F1273" s="202"/>
      <c r="G1273" s="160"/>
      <c r="H1273" s="160"/>
      <c r="I1273" s="160"/>
      <c r="J1273" s="160"/>
      <c r="K1273" s="203"/>
      <c r="L1273" s="180"/>
      <c r="M1273" s="180"/>
      <c r="N1273" s="204"/>
      <c r="O1273" s="204"/>
      <c r="P1273" s="180"/>
      <c r="Q1273" s="180"/>
      <c r="R1273" s="180"/>
      <c r="S1273" s="180"/>
      <c r="T1273" s="180"/>
      <c r="U1273" s="180"/>
      <c r="V1273" s="180"/>
      <c r="W1273" s="180"/>
      <c r="X1273" s="180"/>
      <c r="Y1273" s="180"/>
      <c r="Z1273" s="180"/>
      <c r="AA1273" s="180"/>
      <c r="AB1273" s="180"/>
      <c r="AC1273" s="180"/>
    </row>
    <row r="1274" ht="15.75" customHeight="1">
      <c r="A1274" s="201"/>
      <c r="F1274" s="202"/>
      <c r="G1274" s="160"/>
      <c r="H1274" s="160"/>
      <c r="I1274" s="160"/>
      <c r="J1274" s="160"/>
      <c r="K1274" s="203"/>
      <c r="L1274" s="180"/>
      <c r="M1274" s="180"/>
      <c r="N1274" s="204"/>
      <c r="O1274" s="204"/>
      <c r="P1274" s="180"/>
      <c r="Q1274" s="180"/>
      <c r="R1274" s="180"/>
      <c r="S1274" s="180"/>
      <c r="T1274" s="180"/>
      <c r="U1274" s="180"/>
      <c r="V1274" s="180"/>
      <c r="W1274" s="180"/>
      <c r="X1274" s="180"/>
      <c r="Y1274" s="180"/>
      <c r="Z1274" s="180"/>
      <c r="AA1274" s="180"/>
      <c r="AB1274" s="180"/>
      <c r="AC1274" s="180"/>
    </row>
    <row r="1275" ht="15.75" customHeight="1">
      <c r="A1275" s="201"/>
      <c r="F1275" s="202"/>
      <c r="G1275" s="160"/>
      <c r="H1275" s="160"/>
      <c r="I1275" s="160"/>
      <c r="J1275" s="160"/>
      <c r="K1275" s="203"/>
      <c r="L1275" s="180"/>
      <c r="M1275" s="180"/>
      <c r="N1275" s="204"/>
      <c r="O1275" s="204"/>
      <c r="P1275" s="180"/>
      <c r="Q1275" s="180"/>
      <c r="R1275" s="180"/>
      <c r="S1275" s="180"/>
      <c r="T1275" s="180"/>
      <c r="U1275" s="180"/>
      <c r="V1275" s="180"/>
      <c r="W1275" s="180"/>
      <c r="X1275" s="180"/>
      <c r="Y1275" s="180"/>
      <c r="Z1275" s="180"/>
      <c r="AA1275" s="180"/>
      <c r="AB1275" s="180"/>
      <c r="AC1275" s="180"/>
    </row>
    <row r="1276" ht="15.75" customHeight="1">
      <c r="A1276" s="201"/>
      <c r="F1276" s="202"/>
      <c r="G1276" s="160"/>
      <c r="H1276" s="160"/>
      <c r="I1276" s="160"/>
      <c r="J1276" s="160"/>
      <c r="K1276" s="203"/>
      <c r="L1276" s="180"/>
      <c r="M1276" s="180"/>
      <c r="N1276" s="204"/>
      <c r="O1276" s="204"/>
      <c r="P1276" s="180"/>
      <c r="Q1276" s="180"/>
      <c r="R1276" s="180"/>
      <c r="S1276" s="180"/>
      <c r="T1276" s="180"/>
      <c r="U1276" s="180"/>
      <c r="V1276" s="180"/>
      <c r="W1276" s="180"/>
      <c r="X1276" s="180"/>
      <c r="Y1276" s="180"/>
      <c r="Z1276" s="180"/>
      <c r="AA1276" s="180"/>
      <c r="AB1276" s="180"/>
      <c r="AC1276" s="180"/>
    </row>
    <row r="1277" ht="15.75" customHeight="1">
      <c r="A1277" s="201"/>
      <c r="F1277" s="202"/>
      <c r="G1277" s="160"/>
      <c r="H1277" s="160"/>
      <c r="I1277" s="160"/>
      <c r="J1277" s="160"/>
      <c r="K1277" s="203"/>
      <c r="L1277" s="180"/>
      <c r="M1277" s="180"/>
      <c r="N1277" s="204"/>
      <c r="O1277" s="204"/>
      <c r="P1277" s="180"/>
      <c r="Q1277" s="180"/>
      <c r="R1277" s="180"/>
      <c r="S1277" s="180"/>
      <c r="T1277" s="180"/>
      <c r="U1277" s="180"/>
      <c r="V1277" s="180"/>
      <c r="W1277" s="180"/>
      <c r="X1277" s="180"/>
      <c r="Y1277" s="180"/>
      <c r="Z1277" s="180"/>
      <c r="AA1277" s="180"/>
      <c r="AB1277" s="180"/>
      <c r="AC1277" s="180"/>
    </row>
    <row r="1278" ht="15.75" customHeight="1">
      <c r="A1278" s="201"/>
      <c r="F1278" s="202"/>
      <c r="G1278" s="160"/>
      <c r="H1278" s="160"/>
      <c r="I1278" s="160"/>
      <c r="J1278" s="160"/>
      <c r="K1278" s="203"/>
      <c r="L1278" s="180"/>
      <c r="M1278" s="180"/>
      <c r="N1278" s="204"/>
      <c r="O1278" s="204"/>
      <c r="P1278" s="180"/>
      <c r="Q1278" s="180"/>
      <c r="R1278" s="180"/>
      <c r="S1278" s="180"/>
      <c r="T1278" s="180"/>
      <c r="U1278" s="180"/>
      <c r="V1278" s="180"/>
      <c r="W1278" s="180"/>
      <c r="X1278" s="180"/>
      <c r="Y1278" s="180"/>
      <c r="Z1278" s="180"/>
      <c r="AA1278" s="180"/>
      <c r="AB1278" s="180"/>
      <c r="AC1278" s="180"/>
    </row>
    <row r="1279" ht="15.75" customHeight="1">
      <c r="A1279" s="201"/>
      <c r="F1279" s="202"/>
      <c r="G1279" s="160"/>
      <c r="H1279" s="160"/>
      <c r="I1279" s="160"/>
      <c r="J1279" s="160"/>
      <c r="K1279" s="203"/>
      <c r="L1279" s="180"/>
      <c r="M1279" s="180"/>
      <c r="N1279" s="204"/>
      <c r="O1279" s="204"/>
      <c r="P1279" s="180"/>
      <c r="Q1279" s="180"/>
      <c r="R1279" s="180"/>
      <c r="S1279" s="180"/>
      <c r="T1279" s="180"/>
      <c r="U1279" s="180"/>
      <c r="V1279" s="180"/>
      <c r="W1279" s="180"/>
      <c r="X1279" s="180"/>
      <c r="Y1279" s="180"/>
      <c r="Z1279" s="180"/>
      <c r="AA1279" s="180"/>
      <c r="AB1279" s="180"/>
      <c r="AC1279" s="180"/>
    </row>
    <row r="1280" ht="15.75" customHeight="1">
      <c r="A1280" s="201"/>
      <c r="F1280" s="202"/>
      <c r="G1280" s="160"/>
      <c r="H1280" s="160"/>
      <c r="I1280" s="160"/>
      <c r="J1280" s="160"/>
      <c r="K1280" s="203"/>
      <c r="L1280" s="180"/>
      <c r="M1280" s="180"/>
      <c r="N1280" s="204"/>
      <c r="O1280" s="204"/>
      <c r="P1280" s="180"/>
      <c r="Q1280" s="180"/>
      <c r="R1280" s="180"/>
      <c r="S1280" s="180"/>
      <c r="T1280" s="180"/>
      <c r="U1280" s="180"/>
      <c r="V1280" s="180"/>
      <c r="W1280" s="180"/>
      <c r="X1280" s="180"/>
      <c r="Y1280" s="180"/>
      <c r="Z1280" s="180"/>
      <c r="AA1280" s="180"/>
      <c r="AB1280" s="180"/>
      <c r="AC1280" s="180"/>
    </row>
    <row r="1281" ht="15.75" customHeight="1">
      <c r="A1281" s="201"/>
      <c r="F1281" s="202"/>
      <c r="G1281" s="160"/>
      <c r="H1281" s="160"/>
      <c r="I1281" s="160"/>
      <c r="J1281" s="160"/>
      <c r="K1281" s="203"/>
      <c r="L1281" s="180"/>
      <c r="M1281" s="180"/>
      <c r="N1281" s="204"/>
      <c r="O1281" s="204"/>
      <c r="P1281" s="180"/>
      <c r="Q1281" s="180"/>
      <c r="R1281" s="180"/>
      <c r="S1281" s="180"/>
      <c r="T1281" s="180"/>
      <c r="U1281" s="180"/>
      <c r="V1281" s="180"/>
      <c r="W1281" s="180"/>
      <c r="X1281" s="180"/>
      <c r="Y1281" s="180"/>
      <c r="Z1281" s="180"/>
      <c r="AA1281" s="180"/>
      <c r="AB1281" s="180"/>
      <c r="AC1281" s="180"/>
    </row>
    <row r="1282" ht="15.75" customHeight="1">
      <c r="A1282" s="201"/>
      <c r="F1282" s="202"/>
      <c r="G1282" s="160"/>
      <c r="H1282" s="160"/>
      <c r="I1282" s="160"/>
      <c r="J1282" s="160"/>
      <c r="K1282" s="203"/>
      <c r="L1282" s="180"/>
      <c r="M1282" s="180"/>
      <c r="N1282" s="204"/>
      <c r="O1282" s="204"/>
      <c r="P1282" s="180"/>
      <c r="Q1282" s="180"/>
      <c r="R1282" s="180"/>
      <c r="S1282" s="180"/>
      <c r="T1282" s="180"/>
      <c r="U1282" s="180"/>
      <c r="V1282" s="180"/>
      <c r="W1282" s="180"/>
      <c r="X1282" s="180"/>
      <c r="Y1282" s="180"/>
      <c r="Z1282" s="180"/>
      <c r="AA1282" s="180"/>
      <c r="AB1282" s="180"/>
      <c r="AC1282" s="180"/>
    </row>
    <row r="1283" ht="15.75" customHeight="1">
      <c r="A1283" s="201"/>
      <c r="F1283" s="202"/>
      <c r="G1283" s="160"/>
      <c r="H1283" s="160"/>
      <c r="I1283" s="160"/>
      <c r="J1283" s="160"/>
      <c r="K1283" s="203"/>
      <c r="L1283" s="180"/>
      <c r="M1283" s="180"/>
      <c r="N1283" s="204"/>
      <c r="O1283" s="204"/>
      <c r="P1283" s="180"/>
      <c r="Q1283" s="180"/>
      <c r="R1283" s="180"/>
      <c r="S1283" s="180"/>
      <c r="T1283" s="180"/>
      <c r="U1283" s="180"/>
      <c r="V1283" s="180"/>
      <c r="W1283" s="180"/>
      <c r="X1283" s="180"/>
      <c r="Y1283" s="180"/>
      <c r="Z1283" s="180"/>
      <c r="AA1283" s="180"/>
      <c r="AB1283" s="180"/>
      <c r="AC1283" s="180"/>
    </row>
    <row r="1284" ht="15.75" customHeight="1">
      <c r="A1284" s="201"/>
      <c r="F1284" s="202"/>
      <c r="G1284" s="160"/>
      <c r="H1284" s="160"/>
      <c r="I1284" s="160"/>
      <c r="J1284" s="160"/>
      <c r="K1284" s="203"/>
      <c r="L1284" s="180"/>
      <c r="M1284" s="180"/>
      <c r="N1284" s="204"/>
      <c r="O1284" s="204"/>
      <c r="P1284" s="180"/>
      <c r="Q1284" s="180"/>
      <c r="R1284" s="180"/>
      <c r="S1284" s="180"/>
      <c r="T1284" s="180"/>
      <c r="U1284" s="180"/>
      <c r="V1284" s="180"/>
      <c r="W1284" s="180"/>
      <c r="X1284" s="180"/>
      <c r="Y1284" s="180"/>
      <c r="Z1284" s="180"/>
      <c r="AA1284" s="180"/>
      <c r="AB1284" s="180"/>
      <c r="AC1284" s="180"/>
    </row>
    <row r="1285" ht="15.75" customHeight="1">
      <c r="A1285" s="201"/>
      <c r="F1285" s="202"/>
      <c r="G1285" s="160"/>
      <c r="H1285" s="160"/>
      <c r="I1285" s="160"/>
      <c r="J1285" s="160"/>
      <c r="K1285" s="203"/>
      <c r="L1285" s="180"/>
      <c r="M1285" s="180"/>
      <c r="N1285" s="204"/>
      <c r="O1285" s="204"/>
      <c r="P1285" s="180"/>
      <c r="Q1285" s="180"/>
      <c r="R1285" s="180"/>
      <c r="S1285" s="180"/>
      <c r="T1285" s="180"/>
      <c r="U1285" s="180"/>
      <c r="V1285" s="180"/>
      <c r="W1285" s="180"/>
      <c r="X1285" s="180"/>
      <c r="Y1285" s="180"/>
      <c r="Z1285" s="180"/>
      <c r="AA1285" s="180"/>
      <c r="AB1285" s="180"/>
      <c r="AC1285" s="180"/>
    </row>
    <row r="1286" ht="15.75" customHeight="1">
      <c r="A1286" s="201"/>
      <c r="F1286" s="202"/>
      <c r="G1286" s="160"/>
      <c r="H1286" s="160"/>
      <c r="I1286" s="160"/>
      <c r="J1286" s="160"/>
      <c r="K1286" s="203"/>
      <c r="L1286" s="180"/>
      <c r="M1286" s="180"/>
      <c r="N1286" s="204"/>
      <c r="O1286" s="204"/>
      <c r="P1286" s="180"/>
      <c r="Q1286" s="180"/>
      <c r="R1286" s="180"/>
      <c r="S1286" s="180"/>
      <c r="T1286" s="180"/>
      <c r="U1286" s="180"/>
      <c r="V1286" s="180"/>
      <c r="W1286" s="180"/>
      <c r="X1286" s="180"/>
      <c r="Y1286" s="180"/>
      <c r="Z1286" s="180"/>
      <c r="AA1286" s="180"/>
      <c r="AB1286" s="180"/>
      <c r="AC1286" s="180"/>
    </row>
    <row r="1287" ht="15.75" customHeight="1">
      <c r="A1287" s="201"/>
      <c r="F1287" s="202"/>
      <c r="G1287" s="160"/>
      <c r="H1287" s="160"/>
      <c r="I1287" s="160"/>
      <c r="J1287" s="160"/>
      <c r="K1287" s="203"/>
      <c r="L1287" s="180"/>
      <c r="M1287" s="180"/>
      <c r="N1287" s="204"/>
      <c r="O1287" s="204"/>
      <c r="P1287" s="180"/>
      <c r="Q1287" s="180"/>
      <c r="R1287" s="180"/>
      <c r="S1287" s="180"/>
      <c r="T1287" s="180"/>
      <c r="U1287" s="180"/>
      <c r="V1287" s="180"/>
      <c r="W1287" s="180"/>
      <c r="X1287" s="180"/>
      <c r="Y1287" s="180"/>
      <c r="Z1287" s="180"/>
      <c r="AA1287" s="180"/>
      <c r="AB1287" s="180"/>
      <c r="AC1287" s="180"/>
    </row>
    <row r="1288" ht="15.75" customHeight="1">
      <c r="A1288" s="201"/>
      <c r="F1288" s="202"/>
      <c r="G1288" s="160"/>
      <c r="H1288" s="160"/>
      <c r="I1288" s="160"/>
      <c r="J1288" s="160"/>
      <c r="K1288" s="203"/>
      <c r="L1288" s="180"/>
      <c r="M1288" s="180"/>
      <c r="N1288" s="204"/>
      <c r="O1288" s="204"/>
      <c r="P1288" s="180"/>
      <c r="Q1288" s="180"/>
      <c r="R1288" s="180"/>
      <c r="S1288" s="180"/>
      <c r="T1288" s="180"/>
      <c r="U1288" s="180"/>
      <c r="V1288" s="180"/>
      <c r="W1288" s="180"/>
      <c r="X1288" s="180"/>
      <c r="Y1288" s="180"/>
      <c r="Z1288" s="180"/>
      <c r="AA1288" s="180"/>
      <c r="AB1288" s="180"/>
      <c r="AC1288" s="180"/>
    </row>
    <row r="1289" ht="15.75" customHeight="1">
      <c r="A1289" s="201"/>
      <c r="F1289" s="202"/>
      <c r="G1289" s="160"/>
      <c r="H1289" s="160"/>
      <c r="I1289" s="160"/>
      <c r="J1289" s="160"/>
      <c r="K1289" s="203"/>
      <c r="L1289" s="180"/>
      <c r="M1289" s="180"/>
      <c r="N1289" s="204"/>
      <c r="O1289" s="204"/>
      <c r="P1289" s="180"/>
      <c r="Q1289" s="180"/>
      <c r="R1289" s="180"/>
      <c r="S1289" s="180"/>
      <c r="T1289" s="180"/>
      <c r="U1289" s="180"/>
      <c r="V1289" s="180"/>
      <c r="W1289" s="180"/>
      <c r="X1289" s="180"/>
      <c r="Y1289" s="180"/>
      <c r="Z1289" s="180"/>
      <c r="AA1289" s="180"/>
      <c r="AB1289" s="180"/>
      <c r="AC1289" s="180"/>
    </row>
    <row r="1290" ht="15.75" customHeight="1">
      <c r="A1290" s="201"/>
      <c r="F1290" s="202"/>
      <c r="G1290" s="160"/>
      <c r="H1290" s="160"/>
      <c r="I1290" s="160"/>
      <c r="J1290" s="160"/>
      <c r="K1290" s="203"/>
      <c r="L1290" s="180"/>
      <c r="M1290" s="180"/>
      <c r="N1290" s="204"/>
      <c r="O1290" s="204"/>
      <c r="P1290" s="180"/>
      <c r="Q1290" s="180"/>
      <c r="R1290" s="180"/>
      <c r="S1290" s="180"/>
      <c r="T1290" s="180"/>
      <c r="U1290" s="180"/>
      <c r="V1290" s="180"/>
      <c r="W1290" s="180"/>
      <c r="X1290" s="180"/>
      <c r="Y1290" s="180"/>
      <c r="Z1290" s="180"/>
      <c r="AA1290" s="180"/>
      <c r="AB1290" s="180"/>
      <c r="AC1290" s="180"/>
    </row>
    <row r="1291" ht="15.75" customHeight="1">
      <c r="A1291" s="201"/>
      <c r="F1291" s="202"/>
      <c r="G1291" s="160"/>
      <c r="H1291" s="160"/>
      <c r="I1291" s="160"/>
      <c r="J1291" s="160"/>
      <c r="K1291" s="203"/>
      <c r="L1291" s="180"/>
      <c r="M1291" s="180"/>
      <c r="N1291" s="204"/>
      <c r="O1291" s="204"/>
      <c r="P1291" s="180"/>
      <c r="Q1291" s="180"/>
      <c r="R1291" s="180"/>
      <c r="S1291" s="180"/>
      <c r="T1291" s="180"/>
      <c r="U1291" s="180"/>
      <c r="V1291" s="180"/>
      <c r="W1291" s="180"/>
      <c r="X1291" s="180"/>
      <c r="Y1291" s="180"/>
      <c r="Z1291" s="180"/>
      <c r="AA1291" s="180"/>
      <c r="AB1291" s="180"/>
      <c r="AC1291" s="180"/>
    </row>
    <row r="1292" ht="15.75" customHeight="1">
      <c r="A1292" s="201"/>
      <c r="F1292" s="202"/>
      <c r="G1292" s="160"/>
      <c r="H1292" s="160"/>
      <c r="I1292" s="160"/>
      <c r="J1292" s="160"/>
      <c r="K1292" s="203"/>
      <c r="L1292" s="180"/>
      <c r="M1292" s="180"/>
      <c r="N1292" s="204"/>
      <c r="O1292" s="204"/>
      <c r="P1292" s="180"/>
      <c r="Q1292" s="180"/>
      <c r="R1292" s="180"/>
      <c r="S1292" s="180"/>
      <c r="T1292" s="180"/>
      <c r="U1292" s="180"/>
      <c r="V1292" s="180"/>
      <c r="W1292" s="180"/>
      <c r="X1292" s="180"/>
      <c r="Y1292" s="180"/>
      <c r="Z1292" s="180"/>
      <c r="AA1292" s="180"/>
      <c r="AB1292" s="180"/>
      <c r="AC1292" s="180"/>
    </row>
    <row r="1293" ht="15.75" customHeight="1">
      <c r="A1293" s="201"/>
      <c r="F1293" s="202"/>
      <c r="G1293" s="160"/>
      <c r="H1293" s="160"/>
      <c r="I1293" s="160"/>
      <c r="J1293" s="160"/>
      <c r="K1293" s="203"/>
      <c r="L1293" s="180"/>
      <c r="M1293" s="180"/>
      <c r="N1293" s="204"/>
      <c r="O1293" s="204"/>
      <c r="P1293" s="180"/>
      <c r="Q1293" s="180"/>
      <c r="R1293" s="180"/>
      <c r="S1293" s="180"/>
      <c r="T1293" s="180"/>
      <c r="U1293" s="180"/>
      <c r="V1293" s="180"/>
      <c r="W1293" s="180"/>
      <c r="X1293" s="180"/>
      <c r="Y1293" s="180"/>
      <c r="Z1293" s="180"/>
      <c r="AA1293" s="180"/>
      <c r="AB1293" s="180"/>
      <c r="AC1293" s="180"/>
    </row>
    <row r="1294" ht="15.75" customHeight="1">
      <c r="A1294" s="201"/>
      <c r="F1294" s="202"/>
      <c r="G1294" s="160"/>
      <c r="H1294" s="160"/>
      <c r="I1294" s="160"/>
      <c r="J1294" s="160"/>
      <c r="K1294" s="203"/>
      <c r="L1294" s="180"/>
      <c r="M1294" s="180"/>
      <c r="N1294" s="204"/>
      <c r="O1294" s="204"/>
      <c r="P1294" s="180"/>
      <c r="Q1294" s="180"/>
      <c r="R1294" s="180"/>
      <c r="S1294" s="180"/>
      <c r="T1294" s="180"/>
      <c r="U1294" s="180"/>
      <c r="V1294" s="180"/>
      <c r="W1294" s="180"/>
      <c r="X1294" s="180"/>
      <c r="Y1294" s="180"/>
      <c r="Z1294" s="180"/>
      <c r="AA1294" s="180"/>
      <c r="AB1294" s="180"/>
      <c r="AC1294" s="180"/>
    </row>
    <row r="1295" ht="15.75" customHeight="1">
      <c r="A1295" s="201"/>
      <c r="F1295" s="202"/>
      <c r="G1295" s="160"/>
      <c r="H1295" s="160"/>
      <c r="I1295" s="160"/>
      <c r="J1295" s="160"/>
      <c r="K1295" s="203"/>
      <c r="L1295" s="180"/>
      <c r="M1295" s="180"/>
      <c r="N1295" s="204"/>
      <c r="O1295" s="204"/>
      <c r="P1295" s="180"/>
      <c r="Q1295" s="180"/>
      <c r="R1295" s="180"/>
      <c r="S1295" s="180"/>
      <c r="T1295" s="180"/>
      <c r="U1295" s="180"/>
      <c r="V1295" s="180"/>
      <c r="W1295" s="180"/>
      <c r="X1295" s="180"/>
      <c r="Y1295" s="180"/>
      <c r="Z1295" s="180"/>
      <c r="AA1295" s="180"/>
      <c r="AB1295" s="180"/>
      <c r="AC1295" s="180"/>
    </row>
    <row r="1296" ht="15.75" customHeight="1">
      <c r="A1296" s="201"/>
      <c r="F1296" s="202"/>
      <c r="G1296" s="160"/>
      <c r="H1296" s="160"/>
      <c r="I1296" s="160"/>
      <c r="J1296" s="160"/>
      <c r="K1296" s="203"/>
      <c r="L1296" s="180"/>
      <c r="M1296" s="180"/>
      <c r="N1296" s="204"/>
      <c r="O1296" s="204"/>
      <c r="P1296" s="180"/>
      <c r="Q1296" s="180"/>
      <c r="R1296" s="180"/>
      <c r="S1296" s="180"/>
      <c r="T1296" s="180"/>
      <c r="U1296" s="180"/>
      <c r="V1296" s="180"/>
      <c r="W1296" s="180"/>
      <c r="X1296" s="180"/>
      <c r="Y1296" s="180"/>
      <c r="Z1296" s="180"/>
      <c r="AA1296" s="180"/>
      <c r="AB1296" s="180"/>
      <c r="AC1296" s="180"/>
    </row>
    <row r="1297" ht="15.75" customHeight="1">
      <c r="A1297" s="201"/>
      <c r="F1297" s="202"/>
      <c r="G1297" s="160"/>
      <c r="H1297" s="160"/>
      <c r="I1297" s="160"/>
      <c r="J1297" s="160"/>
      <c r="K1297" s="203"/>
      <c r="L1297" s="180"/>
      <c r="M1297" s="180"/>
      <c r="N1297" s="204"/>
      <c r="O1297" s="204"/>
      <c r="P1297" s="180"/>
      <c r="Q1297" s="180"/>
      <c r="R1297" s="180"/>
      <c r="S1297" s="180"/>
      <c r="T1297" s="180"/>
      <c r="U1297" s="180"/>
      <c r="V1297" s="180"/>
      <c r="W1297" s="180"/>
      <c r="X1297" s="180"/>
      <c r="Y1297" s="180"/>
      <c r="Z1297" s="180"/>
      <c r="AA1297" s="180"/>
      <c r="AB1297" s="180"/>
      <c r="AC1297" s="180"/>
    </row>
    <row r="1298" ht="15.75" customHeight="1">
      <c r="A1298" s="201"/>
      <c r="F1298" s="202"/>
      <c r="G1298" s="160"/>
      <c r="H1298" s="160"/>
      <c r="I1298" s="160"/>
      <c r="J1298" s="160"/>
      <c r="K1298" s="203"/>
      <c r="L1298" s="180"/>
      <c r="M1298" s="180"/>
      <c r="N1298" s="204"/>
      <c r="O1298" s="204"/>
      <c r="P1298" s="180"/>
      <c r="Q1298" s="180"/>
      <c r="R1298" s="180"/>
      <c r="S1298" s="180"/>
      <c r="T1298" s="180"/>
      <c r="U1298" s="180"/>
      <c r="V1298" s="180"/>
      <c r="W1298" s="180"/>
      <c r="X1298" s="180"/>
      <c r="Y1298" s="180"/>
      <c r="Z1298" s="180"/>
      <c r="AA1298" s="180"/>
      <c r="AB1298" s="180"/>
      <c r="AC1298" s="180"/>
    </row>
    <row r="1299" ht="15.75" customHeight="1">
      <c r="A1299" s="201"/>
      <c r="F1299" s="202"/>
      <c r="G1299" s="160"/>
      <c r="H1299" s="160"/>
      <c r="I1299" s="160"/>
      <c r="J1299" s="160"/>
      <c r="K1299" s="203"/>
      <c r="L1299" s="180"/>
      <c r="M1299" s="180"/>
      <c r="N1299" s="204"/>
      <c r="O1299" s="204"/>
      <c r="P1299" s="180"/>
      <c r="Q1299" s="180"/>
      <c r="R1299" s="180"/>
      <c r="S1299" s="180"/>
      <c r="T1299" s="180"/>
      <c r="U1299" s="180"/>
      <c r="V1299" s="180"/>
      <c r="W1299" s="180"/>
      <c r="X1299" s="180"/>
      <c r="Y1299" s="180"/>
      <c r="Z1299" s="180"/>
      <c r="AA1299" s="180"/>
      <c r="AB1299" s="180"/>
      <c r="AC1299" s="180"/>
    </row>
    <row r="1300" ht="15.75" customHeight="1">
      <c r="A1300" s="201"/>
      <c r="F1300" s="202"/>
      <c r="G1300" s="160"/>
      <c r="H1300" s="160"/>
      <c r="I1300" s="160"/>
      <c r="J1300" s="160"/>
      <c r="K1300" s="203"/>
      <c r="L1300" s="180"/>
      <c r="M1300" s="180"/>
      <c r="N1300" s="204"/>
      <c r="O1300" s="204"/>
      <c r="P1300" s="180"/>
      <c r="Q1300" s="180"/>
      <c r="R1300" s="180"/>
      <c r="S1300" s="180"/>
      <c r="T1300" s="180"/>
      <c r="U1300" s="180"/>
      <c r="V1300" s="180"/>
      <c r="W1300" s="180"/>
      <c r="X1300" s="180"/>
      <c r="Y1300" s="180"/>
      <c r="Z1300" s="180"/>
      <c r="AA1300" s="180"/>
      <c r="AB1300" s="180"/>
      <c r="AC1300" s="180"/>
    </row>
    <row r="1301" ht="15.75" customHeight="1">
      <c r="A1301" s="201"/>
      <c r="F1301" s="202"/>
      <c r="G1301" s="160"/>
      <c r="H1301" s="160"/>
      <c r="I1301" s="160"/>
      <c r="J1301" s="160"/>
      <c r="K1301" s="203"/>
      <c r="L1301" s="180"/>
      <c r="M1301" s="180"/>
      <c r="N1301" s="204"/>
      <c r="O1301" s="204"/>
      <c r="P1301" s="180"/>
      <c r="Q1301" s="180"/>
      <c r="R1301" s="180"/>
      <c r="S1301" s="180"/>
      <c r="T1301" s="180"/>
      <c r="U1301" s="180"/>
      <c r="V1301" s="180"/>
      <c r="W1301" s="180"/>
      <c r="X1301" s="180"/>
      <c r="Y1301" s="180"/>
      <c r="Z1301" s="180"/>
      <c r="AA1301" s="180"/>
      <c r="AB1301" s="180"/>
      <c r="AC1301" s="180"/>
    </row>
    <row r="1302" ht="15.75" customHeight="1">
      <c r="A1302" s="201"/>
      <c r="F1302" s="202"/>
      <c r="G1302" s="160"/>
      <c r="H1302" s="160"/>
      <c r="I1302" s="160"/>
      <c r="J1302" s="160"/>
      <c r="K1302" s="203"/>
      <c r="L1302" s="180"/>
      <c r="M1302" s="180"/>
      <c r="N1302" s="204"/>
      <c r="O1302" s="204"/>
      <c r="P1302" s="180"/>
      <c r="Q1302" s="180"/>
      <c r="R1302" s="180"/>
      <c r="S1302" s="180"/>
      <c r="T1302" s="180"/>
      <c r="U1302" s="180"/>
      <c r="V1302" s="180"/>
      <c r="W1302" s="180"/>
      <c r="X1302" s="180"/>
      <c r="Y1302" s="180"/>
      <c r="Z1302" s="180"/>
      <c r="AA1302" s="180"/>
      <c r="AB1302" s="180"/>
      <c r="AC1302" s="180"/>
    </row>
    <row r="1303" ht="15.75" customHeight="1">
      <c r="A1303" s="201"/>
      <c r="F1303" s="202"/>
      <c r="G1303" s="160"/>
      <c r="H1303" s="160"/>
      <c r="I1303" s="160"/>
      <c r="J1303" s="160"/>
      <c r="K1303" s="203"/>
      <c r="L1303" s="180"/>
      <c r="M1303" s="180"/>
      <c r="N1303" s="204"/>
      <c r="O1303" s="204"/>
      <c r="P1303" s="180"/>
      <c r="Q1303" s="180"/>
      <c r="R1303" s="180"/>
      <c r="S1303" s="180"/>
      <c r="T1303" s="180"/>
      <c r="U1303" s="180"/>
      <c r="V1303" s="180"/>
      <c r="W1303" s="180"/>
      <c r="X1303" s="180"/>
      <c r="Y1303" s="180"/>
      <c r="Z1303" s="180"/>
      <c r="AA1303" s="180"/>
      <c r="AB1303" s="180"/>
      <c r="AC1303" s="180"/>
    </row>
    <row r="1304" ht="15.75" customHeight="1">
      <c r="A1304" s="201"/>
      <c r="F1304" s="202"/>
      <c r="G1304" s="160"/>
      <c r="H1304" s="160"/>
      <c r="I1304" s="160"/>
      <c r="J1304" s="160"/>
      <c r="K1304" s="203"/>
      <c r="L1304" s="180"/>
      <c r="M1304" s="180"/>
      <c r="N1304" s="204"/>
      <c r="O1304" s="204"/>
      <c r="P1304" s="180"/>
      <c r="Q1304" s="180"/>
      <c r="R1304" s="180"/>
      <c r="S1304" s="180"/>
      <c r="T1304" s="180"/>
      <c r="U1304" s="180"/>
      <c r="V1304" s="180"/>
      <c r="W1304" s="180"/>
      <c r="X1304" s="180"/>
      <c r="Y1304" s="180"/>
      <c r="Z1304" s="180"/>
      <c r="AA1304" s="180"/>
      <c r="AB1304" s="180"/>
      <c r="AC1304" s="180"/>
    </row>
    <row r="1305" ht="15.75" customHeight="1">
      <c r="A1305" s="201"/>
      <c r="F1305" s="202"/>
      <c r="G1305" s="160"/>
      <c r="H1305" s="160"/>
      <c r="I1305" s="160"/>
      <c r="J1305" s="160"/>
      <c r="K1305" s="203"/>
      <c r="L1305" s="180"/>
      <c r="M1305" s="180"/>
      <c r="N1305" s="204"/>
      <c r="O1305" s="204"/>
      <c r="P1305" s="180"/>
      <c r="Q1305" s="180"/>
      <c r="R1305" s="180"/>
      <c r="S1305" s="180"/>
      <c r="T1305" s="180"/>
      <c r="U1305" s="180"/>
      <c r="V1305" s="180"/>
      <c r="W1305" s="180"/>
      <c r="X1305" s="180"/>
      <c r="Y1305" s="180"/>
      <c r="Z1305" s="180"/>
      <c r="AA1305" s="180"/>
      <c r="AB1305" s="180"/>
      <c r="AC1305" s="180"/>
    </row>
    <row r="1306" ht="15.75" customHeight="1">
      <c r="A1306" s="201"/>
      <c r="F1306" s="202"/>
      <c r="G1306" s="160"/>
      <c r="H1306" s="160"/>
      <c r="I1306" s="160"/>
      <c r="J1306" s="160"/>
      <c r="K1306" s="203"/>
      <c r="L1306" s="180"/>
      <c r="M1306" s="180"/>
      <c r="N1306" s="204"/>
      <c r="O1306" s="204"/>
      <c r="P1306" s="180"/>
      <c r="Q1306" s="180"/>
      <c r="R1306" s="180"/>
      <c r="S1306" s="180"/>
      <c r="T1306" s="180"/>
      <c r="U1306" s="180"/>
      <c r="V1306" s="180"/>
      <c r="W1306" s="180"/>
      <c r="X1306" s="180"/>
      <c r="Y1306" s="180"/>
      <c r="Z1306" s="180"/>
      <c r="AA1306" s="180"/>
      <c r="AB1306" s="180"/>
      <c r="AC1306" s="180"/>
    </row>
    <row r="1307" ht="15.75" customHeight="1">
      <c r="A1307" s="201"/>
      <c r="F1307" s="202"/>
      <c r="G1307" s="160"/>
      <c r="H1307" s="160"/>
      <c r="I1307" s="160"/>
      <c r="J1307" s="160"/>
      <c r="K1307" s="203"/>
      <c r="L1307" s="180"/>
      <c r="M1307" s="180"/>
      <c r="N1307" s="204"/>
      <c r="O1307" s="204"/>
      <c r="P1307" s="180"/>
      <c r="Q1307" s="180"/>
      <c r="R1307" s="180"/>
      <c r="S1307" s="180"/>
      <c r="T1307" s="180"/>
      <c r="U1307" s="180"/>
      <c r="V1307" s="180"/>
      <c r="W1307" s="180"/>
      <c r="X1307" s="180"/>
      <c r="Y1307" s="180"/>
      <c r="Z1307" s="180"/>
      <c r="AA1307" s="180"/>
      <c r="AB1307" s="180"/>
      <c r="AC1307" s="180"/>
    </row>
    <row r="1308" ht="15.75" customHeight="1">
      <c r="A1308" s="201"/>
      <c r="F1308" s="202"/>
      <c r="G1308" s="160"/>
      <c r="H1308" s="160"/>
      <c r="I1308" s="160"/>
      <c r="J1308" s="160"/>
      <c r="K1308" s="203"/>
      <c r="L1308" s="180"/>
      <c r="M1308" s="180"/>
      <c r="N1308" s="204"/>
      <c r="O1308" s="204"/>
      <c r="P1308" s="180"/>
      <c r="Q1308" s="180"/>
      <c r="R1308" s="180"/>
      <c r="S1308" s="180"/>
      <c r="T1308" s="180"/>
      <c r="U1308" s="180"/>
      <c r="V1308" s="180"/>
      <c r="W1308" s="180"/>
      <c r="X1308" s="180"/>
      <c r="Y1308" s="180"/>
      <c r="Z1308" s="180"/>
      <c r="AA1308" s="180"/>
      <c r="AB1308" s="180"/>
      <c r="AC1308" s="180"/>
    </row>
    <row r="1309" ht="15.75" customHeight="1">
      <c r="A1309" s="201"/>
      <c r="F1309" s="202"/>
      <c r="G1309" s="160"/>
      <c r="H1309" s="160"/>
      <c r="I1309" s="160"/>
      <c r="J1309" s="160"/>
      <c r="K1309" s="203"/>
      <c r="L1309" s="180"/>
      <c r="M1309" s="180"/>
      <c r="N1309" s="204"/>
      <c r="O1309" s="204"/>
      <c r="P1309" s="180"/>
      <c r="Q1309" s="180"/>
      <c r="R1309" s="180"/>
      <c r="S1309" s="180"/>
      <c r="T1309" s="180"/>
      <c r="U1309" s="180"/>
      <c r="V1309" s="180"/>
      <c r="W1309" s="180"/>
      <c r="X1309" s="180"/>
      <c r="Y1309" s="180"/>
      <c r="Z1309" s="180"/>
      <c r="AA1309" s="180"/>
      <c r="AB1309" s="180"/>
      <c r="AC1309" s="180"/>
    </row>
    <row r="1310" ht="15.75" customHeight="1">
      <c r="A1310" s="201"/>
      <c r="F1310" s="202"/>
      <c r="G1310" s="160"/>
      <c r="H1310" s="160"/>
      <c r="I1310" s="160"/>
      <c r="J1310" s="160"/>
      <c r="K1310" s="203"/>
      <c r="L1310" s="180"/>
      <c r="M1310" s="180"/>
      <c r="N1310" s="204"/>
      <c r="O1310" s="204"/>
      <c r="P1310" s="180"/>
      <c r="Q1310" s="180"/>
      <c r="R1310" s="180"/>
      <c r="S1310" s="180"/>
      <c r="T1310" s="180"/>
      <c r="U1310" s="180"/>
      <c r="V1310" s="180"/>
      <c r="W1310" s="180"/>
      <c r="X1310" s="180"/>
      <c r="Y1310" s="180"/>
      <c r="Z1310" s="180"/>
      <c r="AA1310" s="180"/>
      <c r="AB1310" s="180"/>
      <c r="AC1310" s="180"/>
    </row>
    <row r="1311" ht="15.75" customHeight="1">
      <c r="A1311" s="201"/>
      <c r="F1311" s="202"/>
      <c r="G1311" s="160"/>
      <c r="H1311" s="160"/>
      <c r="I1311" s="160"/>
      <c r="J1311" s="160"/>
      <c r="K1311" s="203"/>
      <c r="L1311" s="180"/>
      <c r="M1311" s="180"/>
      <c r="N1311" s="204"/>
      <c r="O1311" s="204"/>
      <c r="P1311" s="180"/>
      <c r="Q1311" s="180"/>
      <c r="R1311" s="180"/>
      <c r="S1311" s="180"/>
      <c r="T1311" s="180"/>
      <c r="U1311" s="180"/>
      <c r="V1311" s="180"/>
      <c r="W1311" s="180"/>
      <c r="X1311" s="180"/>
      <c r="Y1311" s="180"/>
      <c r="Z1311" s="180"/>
      <c r="AA1311" s="180"/>
      <c r="AB1311" s="180"/>
      <c r="AC1311" s="180"/>
    </row>
    <row r="1312" ht="15.75" customHeight="1">
      <c r="A1312" s="201"/>
      <c r="F1312" s="202"/>
      <c r="G1312" s="160"/>
      <c r="H1312" s="160"/>
      <c r="I1312" s="160"/>
      <c r="J1312" s="160"/>
      <c r="K1312" s="203"/>
      <c r="L1312" s="180"/>
      <c r="M1312" s="180"/>
      <c r="N1312" s="204"/>
      <c r="O1312" s="204"/>
      <c r="P1312" s="180"/>
      <c r="Q1312" s="180"/>
      <c r="R1312" s="180"/>
      <c r="S1312" s="180"/>
      <c r="T1312" s="180"/>
      <c r="U1312" s="180"/>
      <c r="V1312" s="180"/>
      <c r="W1312" s="180"/>
      <c r="X1312" s="180"/>
      <c r="Y1312" s="180"/>
      <c r="Z1312" s="180"/>
      <c r="AA1312" s="180"/>
      <c r="AB1312" s="180"/>
      <c r="AC1312" s="180"/>
    </row>
    <row r="1313" ht="15.75" customHeight="1">
      <c r="A1313" s="201"/>
      <c r="F1313" s="202"/>
      <c r="G1313" s="160"/>
      <c r="H1313" s="160"/>
      <c r="I1313" s="160"/>
      <c r="J1313" s="160"/>
      <c r="K1313" s="203"/>
      <c r="L1313" s="180"/>
      <c r="M1313" s="180"/>
      <c r="N1313" s="204"/>
      <c r="O1313" s="204"/>
      <c r="P1313" s="180"/>
      <c r="Q1313" s="180"/>
      <c r="R1313" s="180"/>
      <c r="S1313" s="180"/>
      <c r="T1313" s="180"/>
      <c r="U1313" s="180"/>
      <c r="V1313" s="180"/>
      <c r="W1313" s="180"/>
      <c r="X1313" s="180"/>
      <c r="Y1313" s="180"/>
      <c r="Z1313" s="180"/>
      <c r="AA1313" s="180"/>
      <c r="AB1313" s="180"/>
      <c r="AC1313" s="180"/>
    </row>
    <row r="1314" ht="15.75" customHeight="1">
      <c r="A1314" s="201"/>
      <c r="F1314" s="202"/>
      <c r="G1314" s="160"/>
      <c r="H1314" s="160"/>
      <c r="I1314" s="160"/>
      <c r="J1314" s="160"/>
      <c r="K1314" s="203"/>
      <c r="L1314" s="180"/>
      <c r="M1314" s="180"/>
      <c r="N1314" s="204"/>
      <c r="O1314" s="204"/>
      <c r="P1314" s="180"/>
      <c r="Q1314" s="180"/>
      <c r="R1314" s="180"/>
      <c r="S1314" s="180"/>
      <c r="T1314" s="180"/>
      <c r="U1314" s="180"/>
      <c r="V1314" s="180"/>
      <c r="W1314" s="180"/>
      <c r="X1314" s="180"/>
      <c r="Y1314" s="180"/>
      <c r="Z1314" s="180"/>
      <c r="AA1314" s="180"/>
      <c r="AB1314" s="180"/>
      <c r="AC1314" s="180"/>
    </row>
    <row r="1315" ht="15.75" customHeight="1">
      <c r="A1315" s="201"/>
      <c r="F1315" s="202"/>
      <c r="G1315" s="160"/>
      <c r="H1315" s="160"/>
      <c r="I1315" s="160"/>
      <c r="J1315" s="160"/>
      <c r="K1315" s="203"/>
      <c r="L1315" s="180"/>
      <c r="M1315" s="180"/>
      <c r="N1315" s="204"/>
      <c r="O1315" s="204"/>
      <c r="P1315" s="180"/>
      <c r="Q1315" s="180"/>
      <c r="R1315" s="180"/>
      <c r="S1315" s="180"/>
      <c r="T1315" s="180"/>
      <c r="U1315" s="180"/>
      <c r="V1315" s="180"/>
      <c r="W1315" s="180"/>
      <c r="X1315" s="180"/>
      <c r="Y1315" s="180"/>
      <c r="Z1315" s="180"/>
      <c r="AA1315" s="180"/>
      <c r="AB1315" s="180"/>
      <c r="AC1315" s="180"/>
    </row>
    <row r="1316" ht="15.75" customHeight="1">
      <c r="A1316" s="201"/>
      <c r="F1316" s="202"/>
      <c r="G1316" s="160"/>
      <c r="H1316" s="160"/>
      <c r="I1316" s="160"/>
      <c r="J1316" s="160"/>
      <c r="K1316" s="203"/>
      <c r="L1316" s="180"/>
      <c r="M1316" s="180"/>
      <c r="N1316" s="204"/>
      <c r="O1316" s="204"/>
      <c r="P1316" s="180"/>
      <c r="Q1316" s="180"/>
      <c r="R1316" s="180"/>
      <c r="S1316" s="180"/>
      <c r="T1316" s="180"/>
      <c r="U1316" s="180"/>
      <c r="V1316" s="180"/>
      <c r="W1316" s="180"/>
      <c r="X1316" s="180"/>
      <c r="Y1316" s="180"/>
      <c r="Z1316" s="180"/>
      <c r="AA1316" s="180"/>
      <c r="AB1316" s="180"/>
      <c r="AC1316" s="180"/>
    </row>
    <row r="1317" ht="15.75" customHeight="1">
      <c r="A1317" s="201"/>
      <c r="F1317" s="202"/>
      <c r="G1317" s="160"/>
      <c r="H1317" s="160"/>
      <c r="I1317" s="160"/>
      <c r="J1317" s="160"/>
      <c r="K1317" s="203"/>
      <c r="L1317" s="180"/>
      <c r="M1317" s="180"/>
      <c r="N1317" s="204"/>
      <c r="O1317" s="204"/>
      <c r="P1317" s="180"/>
      <c r="Q1317" s="180"/>
      <c r="R1317" s="180"/>
      <c r="S1317" s="180"/>
      <c r="T1317" s="180"/>
      <c r="U1317" s="180"/>
      <c r="V1317" s="180"/>
      <c r="W1317" s="180"/>
      <c r="X1317" s="180"/>
      <c r="Y1317" s="180"/>
      <c r="Z1317" s="180"/>
      <c r="AA1317" s="180"/>
      <c r="AB1317" s="180"/>
      <c r="AC1317" s="180"/>
    </row>
    <row r="1318" ht="15.75" customHeight="1">
      <c r="A1318" s="201"/>
      <c r="F1318" s="202"/>
      <c r="G1318" s="160"/>
      <c r="H1318" s="160"/>
      <c r="I1318" s="160"/>
      <c r="J1318" s="160"/>
      <c r="K1318" s="203"/>
      <c r="L1318" s="180"/>
      <c r="M1318" s="180"/>
      <c r="N1318" s="204"/>
      <c r="O1318" s="204"/>
      <c r="P1318" s="180"/>
      <c r="Q1318" s="180"/>
      <c r="R1318" s="180"/>
      <c r="S1318" s="180"/>
      <c r="T1318" s="180"/>
      <c r="U1318" s="180"/>
      <c r="V1318" s="180"/>
      <c r="W1318" s="180"/>
      <c r="X1318" s="180"/>
      <c r="Y1318" s="180"/>
      <c r="Z1318" s="180"/>
      <c r="AA1318" s="180"/>
      <c r="AB1318" s="180"/>
      <c r="AC1318" s="180"/>
    </row>
    <row r="1319" ht="15.75" customHeight="1">
      <c r="A1319" s="201"/>
      <c r="F1319" s="202"/>
      <c r="G1319" s="160"/>
      <c r="H1319" s="160"/>
      <c r="I1319" s="160"/>
      <c r="J1319" s="160"/>
      <c r="K1319" s="203"/>
      <c r="L1319" s="180"/>
      <c r="M1319" s="180"/>
      <c r="N1319" s="204"/>
      <c r="O1319" s="204"/>
      <c r="P1319" s="180"/>
      <c r="Q1319" s="180"/>
      <c r="R1319" s="180"/>
      <c r="S1319" s="180"/>
      <c r="T1319" s="180"/>
      <c r="U1319" s="180"/>
      <c r="V1319" s="180"/>
      <c r="W1319" s="180"/>
      <c r="X1319" s="180"/>
      <c r="Y1319" s="180"/>
      <c r="Z1319" s="180"/>
      <c r="AA1319" s="180"/>
      <c r="AB1319" s="180"/>
      <c r="AC1319" s="180"/>
    </row>
    <row r="1320" ht="15.75" customHeight="1">
      <c r="A1320" s="201"/>
      <c r="F1320" s="202"/>
      <c r="G1320" s="160"/>
      <c r="H1320" s="160"/>
      <c r="I1320" s="160"/>
      <c r="J1320" s="160"/>
      <c r="K1320" s="203"/>
      <c r="L1320" s="180"/>
      <c r="M1320" s="180"/>
      <c r="N1320" s="204"/>
      <c r="O1320" s="204"/>
      <c r="P1320" s="180"/>
      <c r="Q1320" s="180"/>
      <c r="R1320" s="180"/>
      <c r="S1320" s="180"/>
      <c r="T1320" s="180"/>
      <c r="U1320" s="180"/>
      <c r="V1320" s="180"/>
      <c r="W1320" s="180"/>
      <c r="X1320" s="180"/>
      <c r="Y1320" s="180"/>
      <c r="Z1320" s="180"/>
      <c r="AA1320" s="180"/>
      <c r="AB1320" s="180"/>
      <c r="AC1320" s="180"/>
    </row>
    <row r="1321" ht="15.75" customHeight="1">
      <c r="A1321" s="201"/>
      <c r="F1321" s="202"/>
      <c r="G1321" s="160"/>
      <c r="H1321" s="160"/>
      <c r="I1321" s="160"/>
      <c r="J1321" s="160"/>
      <c r="K1321" s="203"/>
      <c r="L1321" s="180"/>
      <c r="M1321" s="180"/>
      <c r="N1321" s="204"/>
      <c r="O1321" s="204"/>
      <c r="P1321" s="180"/>
      <c r="Q1321" s="180"/>
      <c r="R1321" s="180"/>
      <c r="S1321" s="180"/>
      <c r="T1321" s="180"/>
      <c r="U1321" s="180"/>
      <c r="V1321" s="180"/>
      <c r="W1321" s="180"/>
      <c r="X1321" s="180"/>
      <c r="Y1321" s="180"/>
      <c r="Z1321" s="180"/>
      <c r="AA1321" s="180"/>
      <c r="AB1321" s="180"/>
      <c r="AC1321" s="180"/>
    </row>
    <row r="1322" ht="15.75" customHeight="1">
      <c r="A1322" s="201"/>
      <c r="F1322" s="202"/>
      <c r="G1322" s="160"/>
      <c r="H1322" s="160"/>
      <c r="I1322" s="160"/>
      <c r="J1322" s="160"/>
      <c r="K1322" s="203"/>
      <c r="L1322" s="180"/>
      <c r="M1322" s="180"/>
      <c r="N1322" s="204"/>
      <c r="O1322" s="204"/>
      <c r="P1322" s="180"/>
      <c r="Q1322" s="180"/>
      <c r="R1322" s="180"/>
      <c r="S1322" s="180"/>
      <c r="T1322" s="180"/>
      <c r="U1322" s="180"/>
      <c r="V1322" s="180"/>
      <c r="W1322" s="180"/>
      <c r="X1322" s="180"/>
      <c r="Y1322" s="180"/>
      <c r="Z1322" s="180"/>
      <c r="AA1322" s="180"/>
      <c r="AB1322" s="180"/>
      <c r="AC1322" s="180"/>
    </row>
    <row r="1323" ht="15.75" customHeight="1">
      <c r="A1323" s="201"/>
      <c r="F1323" s="202"/>
      <c r="G1323" s="160"/>
      <c r="H1323" s="160"/>
      <c r="I1323" s="160"/>
      <c r="J1323" s="160"/>
      <c r="K1323" s="203"/>
      <c r="L1323" s="180"/>
      <c r="M1323" s="180"/>
      <c r="N1323" s="204"/>
      <c r="O1323" s="204"/>
      <c r="P1323" s="180"/>
      <c r="Q1323" s="180"/>
      <c r="R1323" s="180"/>
      <c r="S1323" s="180"/>
      <c r="T1323" s="180"/>
      <c r="U1323" s="180"/>
      <c r="V1323" s="180"/>
      <c r="W1323" s="180"/>
      <c r="X1323" s="180"/>
      <c r="Y1323" s="180"/>
      <c r="Z1323" s="180"/>
      <c r="AA1323" s="180"/>
      <c r="AB1323" s="180"/>
      <c r="AC1323" s="180"/>
    </row>
    <row r="1324" ht="15.75" customHeight="1">
      <c r="A1324" s="201"/>
      <c r="F1324" s="202"/>
      <c r="G1324" s="160"/>
      <c r="H1324" s="160"/>
      <c r="I1324" s="160"/>
      <c r="J1324" s="160"/>
      <c r="K1324" s="203"/>
      <c r="L1324" s="180"/>
      <c r="M1324" s="180"/>
      <c r="N1324" s="204"/>
      <c r="O1324" s="204"/>
      <c r="P1324" s="180"/>
      <c r="Q1324" s="180"/>
      <c r="R1324" s="180"/>
      <c r="S1324" s="180"/>
      <c r="T1324" s="180"/>
      <c r="U1324" s="180"/>
      <c r="V1324" s="180"/>
      <c r="W1324" s="180"/>
      <c r="X1324" s="180"/>
      <c r="Y1324" s="180"/>
      <c r="Z1324" s="180"/>
      <c r="AA1324" s="180"/>
      <c r="AB1324" s="180"/>
      <c r="AC1324" s="180"/>
    </row>
    <row r="1325" ht="15.75" customHeight="1">
      <c r="A1325" s="201"/>
      <c r="F1325" s="202"/>
      <c r="G1325" s="160"/>
      <c r="H1325" s="160"/>
      <c r="I1325" s="160"/>
      <c r="J1325" s="160"/>
      <c r="K1325" s="203"/>
      <c r="L1325" s="180"/>
      <c r="M1325" s="180"/>
      <c r="N1325" s="204"/>
      <c r="O1325" s="204"/>
      <c r="P1325" s="180"/>
      <c r="Q1325" s="180"/>
      <c r="R1325" s="180"/>
      <c r="S1325" s="180"/>
      <c r="T1325" s="180"/>
      <c r="U1325" s="180"/>
      <c r="V1325" s="180"/>
      <c r="W1325" s="180"/>
      <c r="X1325" s="180"/>
      <c r="Y1325" s="180"/>
      <c r="Z1325" s="180"/>
      <c r="AA1325" s="180"/>
      <c r="AB1325" s="180"/>
      <c r="AC1325" s="180"/>
    </row>
    <row r="1326" ht="15.75" customHeight="1">
      <c r="A1326" s="201"/>
      <c r="F1326" s="202"/>
      <c r="G1326" s="160"/>
      <c r="H1326" s="160"/>
      <c r="I1326" s="160"/>
      <c r="J1326" s="160"/>
      <c r="K1326" s="203"/>
      <c r="L1326" s="180"/>
      <c r="M1326" s="180"/>
      <c r="N1326" s="204"/>
      <c r="O1326" s="204"/>
      <c r="P1326" s="180"/>
      <c r="Q1326" s="180"/>
      <c r="R1326" s="180"/>
      <c r="S1326" s="180"/>
      <c r="T1326" s="180"/>
      <c r="U1326" s="180"/>
      <c r="V1326" s="180"/>
      <c r="W1326" s="180"/>
      <c r="X1326" s="180"/>
      <c r="Y1326" s="180"/>
      <c r="Z1326" s="180"/>
      <c r="AA1326" s="180"/>
      <c r="AB1326" s="180"/>
      <c r="AC1326" s="180"/>
    </row>
    <row r="1327" ht="15.75" customHeight="1">
      <c r="A1327" s="201"/>
      <c r="F1327" s="202"/>
      <c r="G1327" s="160"/>
      <c r="H1327" s="160"/>
      <c r="I1327" s="160"/>
      <c r="J1327" s="160"/>
      <c r="K1327" s="203"/>
      <c r="L1327" s="180"/>
      <c r="M1327" s="180"/>
      <c r="N1327" s="204"/>
      <c r="O1327" s="204"/>
      <c r="P1327" s="180"/>
      <c r="Q1327" s="180"/>
      <c r="R1327" s="180"/>
      <c r="S1327" s="180"/>
      <c r="T1327" s="180"/>
      <c r="U1327" s="180"/>
      <c r="V1327" s="180"/>
      <c r="W1327" s="180"/>
      <c r="X1327" s="180"/>
      <c r="Y1327" s="180"/>
      <c r="Z1327" s="180"/>
      <c r="AA1327" s="180"/>
      <c r="AB1327" s="180"/>
      <c r="AC1327" s="180"/>
    </row>
    <row r="1328" ht="15.75" customHeight="1">
      <c r="A1328" s="201"/>
      <c r="F1328" s="202"/>
      <c r="G1328" s="160"/>
      <c r="H1328" s="160"/>
      <c r="I1328" s="160"/>
      <c r="J1328" s="160"/>
      <c r="K1328" s="203"/>
      <c r="L1328" s="180"/>
      <c r="M1328" s="180"/>
      <c r="N1328" s="204"/>
      <c r="O1328" s="204"/>
      <c r="P1328" s="180"/>
      <c r="Q1328" s="180"/>
      <c r="R1328" s="180"/>
      <c r="S1328" s="180"/>
      <c r="T1328" s="180"/>
      <c r="U1328" s="180"/>
      <c r="V1328" s="180"/>
      <c r="W1328" s="180"/>
      <c r="X1328" s="180"/>
      <c r="Y1328" s="180"/>
      <c r="Z1328" s="180"/>
      <c r="AA1328" s="180"/>
      <c r="AB1328" s="180"/>
      <c r="AC1328" s="180"/>
    </row>
    <row r="1329" ht="15.75" customHeight="1">
      <c r="A1329" s="201"/>
      <c r="F1329" s="202"/>
      <c r="G1329" s="160"/>
      <c r="H1329" s="160"/>
      <c r="I1329" s="160"/>
      <c r="J1329" s="160"/>
      <c r="K1329" s="203"/>
      <c r="L1329" s="180"/>
      <c r="M1329" s="180"/>
      <c r="N1329" s="204"/>
      <c r="O1329" s="204"/>
      <c r="P1329" s="180"/>
      <c r="Q1329" s="180"/>
      <c r="R1329" s="180"/>
      <c r="S1329" s="180"/>
      <c r="T1329" s="180"/>
      <c r="U1329" s="180"/>
      <c r="V1329" s="180"/>
      <c r="W1329" s="180"/>
      <c r="X1329" s="180"/>
      <c r="Y1329" s="180"/>
      <c r="Z1329" s="180"/>
      <c r="AA1329" s="180"/>
      <c r="AB1329" s="180"/>
      <c r="AC1329" s="180"/>
    </row>
    <row r="1330" ht="15.75" customHeight="1">
      <c r="A1330" s="201"/>
      <c r="F1330" s="202"/>
      <c r="G1330" s="160"/>
      <c r="H1330" s="160"/>
      <c r="I1330" s="160"/>
      <c r="J1330" s="160"/>
      <c r="K1330" s="203"/>
      <c r="L1330" s="180"/>
      <c r="M1330" s="180"/>
      <c r="N1330" s="204"/>
      <c r="O1330" s="204"/>
      <c r="P1330" s="180"/>
      <c r="Q1330" s="180"/>
      <c r="R1330" s="180"/>
      <c r="S1330" s="180"/>
      <c r="T1330" s="180"/>
      <c r="U1330" s="180"/>
      <c r="V1330" s="180"/>
      <c r="W1330" s="180"/>
      <c r="X1330" s="180"/>
      <c r="Y1330" s="180"/>
      <c r="Z1330" s="180"/>
      <c r="AA1330" s="180"/>
      <c r="AB1330" s="180"/>
      <c r="AC1330" s="180"/>
    </row>
    <row r="1331" ht="15.75" customHeight="1">
      <c r="A1331" s="201"/>
      <c r="F1331" s="202"/>
      <c r="G1331" s="160"/>
      <c r="H1331" s="160"/>
      <c r="I1331" s="160"/>
      <c r="J1331" s="160"/>
      <c r="K1331" s="203"/>
      <c r="L1331" s="180"/>
      <c r="M1331" s="180"/>
      <c r="N1331" s="204"/>
      <c r="O1331" s="204"/>
      <c r="P1331" s="180"/>
      <c r="Q1331" s="180"/>
      <c r="R1331" s="180"/>
      <c r="S1331" s="180"/>
      <c r="T1331" s="180"/>
      <c r="U1331" s="180"/>
      <c r="V1331" s="180"/>
      <c r="W1331" s="180"/>
      <c r="X1331" s="180"/>
      <c r="Y1331" s="180"/>
      <c r="Z1331" s="180"/>
      <c r="AA1331" s="180"/>
      <c r="AB1331" s="180"/>
      <c r="AC1331" s="180"/>
    </row>
    <row r="1332" ht="15.75" customHeight="1">
      <c r="A1332" s="201"/>
      <c r="F1332" s="202"/>
      <c r="G1332" s="160"/>
      <c r="H1332" s="160"/>
      <c r="I1332" s="160"/>
      <c r="J1332" s="160"/>
      <c r="K1332" s="203"/>
      <c r="L1332" s="180"/>
      <c r="M1332" s="180"/>
      <c r="N1332" s="204"/>
      <c r="O1332" s="204"/>
      <c r="P1332" s="180"/>
      <c r="Q1332" s="180"/>
      <c r="R1332" s="180"/>
      <c r="S1332" s="180"/>
      <c r="T1332" s="180"/>
      <c r="U1332" s="180"/>
      <c r="V1332" s="180"/>
      <c r="W1332" s="180"/>
      <c r="X1332" s="180"/>
      <c r="Y1332" s="180"/>
      <c r="Z1332" s="180"/>
      <c r="AA1332" s="180"/>
      <c r="AB1332" s="180"/>
      <c r="AC1332" s="180"/>
    </row>
    <row r="1333" ht="15.75" customHeight="1">
      <c r="A1333" s="201"/>
      <c r="F1333" s="202"/>
      <c r="G1333" s="160"/>
      <c r="H1333" s="160"/>
      <c r="I1333" s="160"/>
      <c r="J1333" s="160"/>
      <c r="K1333" s="203"/>
      <c r="L1333" s="180"/>
      <c r="M1333" s="180"/>
      <c r="N1333" s="204"/>
      <c r="O1333" s="204"/>
      <c r="P1333" s="180"/>
      <c r="Q1333" s="180"/>
      <c r="R1333" s="180"/>
      <c r="S1333" s="180"/>
      <c r="T1333" s="180"/>
      <c r="U1333" s="180"/>
      <c r="V1333" s="180"/>
      <c r="W1333" s="180"/>
      <c r="X1333" s="180"/>
      <c r="Y1333" s="180"/>
      <c r="Z1333" s="180"/>
      <c r="AA1333" s="180"/>
      <c r="AB1333" s="180"/>
      <c r="AC1333" s="180"/>
    </row>
    <row r="1334" ht="15.75" customHeight="1">
      <c r="A1334" s="201"/>
      <c r="F1334" s="202"/>
      <c r="G1334" s="160"/>
      <c r="H1334" s="160"/>
      <c r="I1334" s="160"/>
      <c r="J1334" s="160"/>
      <c r="K1334" s="203"/>
      <c r="L1334" s="180"/>
      <c r="M1334" s="180"/>
      <c r="N1334" s="204"/>
      <c r="O1334" s="204"/>
      <c r="P1334" s="180"/>
      <c r="Q1334" s="180"/>
      <c r="R1334" s="180"/>
      <c r="S1334" s="180"/>
      <c r="T1334" s="180"/>
      <c r="U1334" s="180"/>
      <c r="V1334" s="180"/>
      <c r="W1334" s="180"/>
      <c r="X1334" s="180"/>
      <c r="Y1334" s="180"/>
      <c r="Z1334" s="180"/>
      <c r="AA1334" s="180"/>
      <c r="AB1334" s="180"/>
      <c r="AC1334" s="180"/>
    </row>
    <row r="1335" ht="15.75" customHeight="1">
      <c r="A1335" s="201"/>
      <c r="F1335" s="202"/>
      <c r="G1335" s="160"/>
      <c r="H1335" s="160"/>
      <c r="I1335" s="160"/>
      <c r="J1335" s="160"/>
      <c r="K1335" s="203"/>
      <c r="L1335" s="180"/>
      <c r="M1335" s="180"/>
      <c r="N1335" s="204"/>
      <c r="O1335" s="204"/>
      <c r="P1335" s="180"/>
      <c r="Q1335" s="180"/>
      <c r="R1335" s="180"/>
      <c r="S1335" s="180"/>
      <c r="T1335" s="180"/>
      <c r="U1335" s="180"/>
      <c r="V1335" s="180"/>
      <c r="W1335" s="180"/>
      <c r="X1335" s="180"/>
      <c r="Y1335" s="180"/>
      <c r="Z1335" s="180"/>
      <c r="AA1335" s="180"/>
      <c r="AB1335" s="180"/>
      <c r="AC1335" s="180"/>
    </row>
    <row r="1336" ht="15.75" customHeight="1">
      <c r="A1336" s="201"/>
      <c r="F1336" s="202"/>
      <c r="G1336" s="160"/>
      <c r="H1336" s="160"/>
      <c r="I1336" s="160"/>
      <c r="J1336" s="160"/>
      <c r="K1336" s="203"/>
      <c r="L1336" s="180"/>
      <c r="M1336" s="180"/>
      <c r="N1336" s="204"/>
      <c r="O1336" s="204"/>
      <c r="P1336" s="180"/>
      <c r="Q1336" s="180"/>
      <c r="R1336" s="180"/>
      <c r="S1336" s="180"/>
      <c r="T1336" s="180"/>
      <c r="U1336" s="180"/>
      <c r="V1336" s="180"/>
      <c r="W1336" s="180"/>
      <c r="X1336" s="180"/>
      <c r="Y1336" s="180"/>
      <c r="Z1336" s="180"/>
      <c r="AA1336" s="180"/>
      <c r="AB1336" s="180"/>
      <c r="AC1336" s="180"/>
    </row>
    <row r="1337" ht="15.75" customHeight="1">
      <c r="A1337" s="201"/>
      <c r="F1337" s="202"/>
      <c r="G1337" s="160"/>
      <c r="H1337" s="160"/>
      <c r="I1337" s="160"/>
      <c r="J1337" s="160"/>
      <c r="K1337" s="203"/>
      <c r="L1337" s="180"/>
      <c r="M1337" s="180"/>
      <c r="N1337" s="204"/>
      <c r="O1337" s="204"/>
      <c r="P1337" s="180"/>
      <c r="Q1337" s="180"/>
      <c r="R1337" s="180"/>
      <c r="S1337" s="180"/>
      <c r="T1337" s="180"/>
      <c r="U1337" s="180"/>
      <c r="V1337" s="180"/>
      <c r="W1337" s="180"/>
      <c r="X1337" s="180"/>
      <c r="Y1337" s="180"/>
      <c r="Z1337" s="180"/>
      <c r="AA1337" s="180"/>
      <c r="AB1337" s="180"/>
      <c r="AC1337" s="180"/>
    </row>
    <row r="1338" ht="15.75" customHeight="1">
      <c r="A1338" s="201"/>
      <c r="F1338" s="202"/>
      <c r="G1338" s="160"/>
      <c r="H1338" s="160"/>
      <c r="I1338" s="160"/>
      <c r="J1338" s="160"/>
      <c r="K1338" s="203"/>
      <c r="L1338" s="180"/>
      <c r="M1338" s="180"/>
      <c r="N1338" s="204"/>
      <c r="O1338" s="204"/>
      <c r="P1338" s="180"/>
      <c r="Q1338" s="180"/>
      <c r="R1338" s="180"/>
      <c r="S1338" s="180"/>
      <c r="T1338" s="180"/>
      <c r="U1338" s="180"/>
      <c r="V1338" s="180"/>
      <c r="W1338" s="180"/>
      <c r="X1338" s="180"/>
      <c r="Y1338" s="180"/>
      <c r="Z1338" s="180"/>
      <c r="AA1338" s="180"/>
      <c r="AB1338" s="180"/>
      <c r="AC1338" s="180"/>
    </row>
    <row r="1339" ht="15.75" customHeight="1">
      <c r="A1339" s="201"/>
      <c r="F1339" s="202"/>
      <c r="G1339" s="160"/>
      <c r="H1339" s="160"/>
      <c r="I1339" s="160"/>
      <c r="J1339" s="160"/>
      <c r="K1339" s="203"/>
      <c r="L1339" s="180"/>
      <c r="M1339" s="180"/>
      <c r="N1339" s="204"/>
      <c r="O1339" s="204"/>
      <c r="P1339" s="180"/>
      <c r="Q1339" s="180"/>
      <c r="R1339" s="180"/>
      <c r="S1339" s="180"/>
      <c r="T1339" s="180"/>
      <c r="U1339" s="180"/>
      <c r="V1339" s="180"/>
      <c r="W1339" s="180"/>
      <c r="X1339" s="180"/>
      <c r="Y1339" s="180"/>
      <c r="Z1339" s="180"/>
      <c r="AA1339" s="180"/>
      <c r="AB1339" s="180"/>
      <c r="AC1339" s="180"/>
    </row>
    <row r="1340" ht="15.75" customHeight="1">
      <c r="A1340" s="201"/>
      <c r="F1340" s="202"/>
      <c r="G1340" s="160"/>
      <c r="H1340" s="160"/>
      <c r="I1340" s="160"/>
      <c r="J1340" s="160"/>
      <c r="K1340" s="203"/>
      <c r="L1340" s="180"/>
      <c r="M1340" s="180"/>
      <c r="N1340" s="204"/>
      <c r="O1340" s="204"/>
      <c r="P1340" s="180"/>
      <c r="Q1340" s="180"/>
      <c r="R1340" s="180"/>
      <c r="S1340" s="180"/>
      <c r="T1340" s="180"/>
      <c r="U1340" s="180"/>
      <c r="V1340" s="180"/>
      <c r="W1340" s="180"/>
      <c r="X1340" s="180"/>
      <c r="Y1340" s="180"/>
      <c r="Z1340" s="180"/>
      <c r="AA1340" s="180"/>
      <c r="AB1340" s="180"/>
      <c r="AC1340" s="180"/>
    </row>
    <row r="1341" ht="15.75" customHeight="1">
      <c r="A1341" s="201"/>
      <c r="F1341" s="202"/>
      <c r="G1341" s="160"/>
      <c r="H1341" s="160"/>
      <c r="I1341" s="160"/>
      <c r="J1341" s="160"/>
      <c r="K1341" s="203"/>
      <c r="L1341" s="180"/>
      <c r="M1341" s="180"/>
      <c r="N1341" s="204"/>
      <c r="O1341" s="204"/>
      <c r="P1341" s="180"/>
      <c r="Q1341" s="180"/>
      <c r="R1341" s="180"/>
      <c r="S1341" s="180"/>
      <c r="T1341" s="180"/>
      <c r="U1341" s="180"/>
      <c r="V1341" s="180"/>
      <c r="W1341" s="180"/>
      <c r="X1341" s="180"/>
      <c r="Y1341" s="180"/>
      <c r="Z1341" s="180"/>
      <c r="AA1341" s="180"/>
      <c r="AB1341" s="180"/>
      <c r="AC1341" s="180"/>
    </row>
    <row r="1342" ht="15.75" customHeight="1">
      <c r="A1342" s="201"/>
      <c r="F1342" s="202"/>
      <c r="G1342" s="160"/>
      <c r="H1342" s="160"/>
      <c r="I1342" s="160"/>
      <c r="J1342" s="160"/>
      <c r="K1342" s="203"/>
      <c r="L1342" s="180"/>
      <c r="M1342" s="180"/>
      <c r="N1342" s="204"/>
      <c r="O1342" s="204"/>
      <c r="P1342" s="180"/>
      <c r="Q1342" s="180"/>
      <c r="R1342" s="180"/>
      <c r="S1342" s="180"/>
      <c r="T1342" s="180"/>
      <c r="U1342" s="180"/>
      <c r="V1342" s="180"/>
      <c r="W1342" s="180"/>
      <c r="X1342" s="180"/>
      <c r="Y1342" s="180"/>
      <c r="Z1342" s="180"/>
      <c r="AA1342" s="180"/>
      <c r="AB1342" s="180"/>
      <c r="AC1342" s="180"/>
    </row>
    <row r="1343" ht="15.75" customHeight="1">
      <c r="A1343" s="201"/>
      <c r="F1343" s="202"/>
      <c r="G1343" s="160"/>
      <c r="H1343" s="160"/>
      <c r="I1343" s="160"/>
      <c r="J1343" s="160"/>
      <c r="K1343" s="203"/>
      <c r="L1343" s="180"/>
      <c r="M1343" s="180"/>
      <c r="N1343" s="204"/>
      <c r="O1343" s="204"/>
      <c r="P1343" s="180"/>
      <c r="Q1343" s="180"/>
      <c r="R1343" s="180"/>
      <c r="S1343" s="180"/>
      <c r="T1343" s="180"/>
      <c r="U1343" s="180"/>
      <c r="V1343" s="180"/>
      <c r="W1343" s="180"/>
      <c r="X1343" s="180"/>
      <c r="Y1343" s="180"/>
      <c r="Z1343" s="180"/>
      <c r="AA1343" s="180"/>
      <c r="AB1343" s="180"/>
      <c r="AC1343" s="180"/>
    </row>
    <row r="1344" ht="15.75" customHeight="1">
      <c r="A1344" s="201"/>
      <c r="F1344" s="202"/>
      <c r="G1344" s="160"/>
      <c r="H1344" s="160"/>
      <c r="I1344" s="160"/>
      <c r="J1344" s="160"/>
      <c r="K1344" s="203"/>
      <c r="L1344" s="180"/>
      <c r="M1344" s="180"/>
      <c r="N1344" s="204"/>
      <c r="O1344" s="204"/>
      <c r="P1344" s="180"/>
      <c r="Q1344" s="180"/>
      <c r="R1344" s="180"/>
      <c r="S1344" s="180"/>
      <c r="T1344" s="180"/>
      <c r="U1344" s="180"/>
      <c r="V1344" s="180"/>
      <c r="W1344" s="180"/>
      <c r="X1344" s="180"/>
      <c r="Y1344" s="180"/>
      <c r="Z1344" s="180"/>
      <c r="AA1344" s="180"/>
      <c r="AB1344" s="180"/>
      <c r="AC1344" s="180"/>
    </row>
    <row r="1345" ht="15.75" customHeight="1">
      <c r="A1345" s="201"/>
      <c r="F1345" s="202"/>
      <c r="G1345" s="160"/>
      <c r="H1345" s="160"/>
      <c r="I1345" s="160"/>
      <c r="J1345" s="160"/>
      <c r="K1345" s="203"/>
      <c r="L1345" s="180"/>
      <c r="M1345" s="180"/>
      <c r="N1345" s="204"/>
      <c r="O1345" s="204"/>
      <c r="P1345" s="180"/>
      <c r="Q1345" s="180"/>
      <c r="R1345" s="180"/>
      <c r="S1345" s="180"/>
      <c r="T1345" s="180"/>
      <c r="U1345" s="180"/>
      <c r="V1345" s="180"/>
      <c r="W1345" s="180"/>
      <c r="X1345" s="180"/>
      <c r="Y1345" s="180"/>
      <c r="Z1345" s="180"/>
      <c r="AA1345" s="180"/>
      <c r="AB1345" s="180"/>
      <c r="AC1345" s="180"/>
    </row>
    <row r="1346" ht="15.75" customHeight="1">
      <c r="A1346" s="201"/>
      <c r="F1346" s="202"/>
      <c r="G1346" s="160"/>
      <c r="H1346" s="160"/>
      <c r="I1346" s="160"/>
      <c r="J1346" s="160"/>
      <c r="K1346" s="203"/>
      <c r="L1346" s="180"/>
      <c r="M1346" s="180"/>
      <c r="N1346" s="204"/>
      <c r="O1346" s="204"/>
      <c r="P1346" s="180"/>
      <c r="Q1346" s="180"/>
      <c r="R1346" s="180"/>
      <c r="S1346" s="180"/>
      <c r="T1346" s="180"/>
      <c r="U1346" s="180"/>
      <c r="V1346" s="180"/>
      <c r="W1346" s="180"/>
      <c r="X1346" s="180"/>
      <c r="Y1346" s="180"/>
      <c r="Z1346" s="180"/>
      <c r="AA1346" s="180"/>
      <c r="AB1346" s="180"/>
      <c r="AC1346" s="180"/>
    </row>
    <row r="1347" ht="15.75" customHeight="1">
      <c r="A1347" s="201"/>
      <c r="F1347" s="202"/>
      <c r="G1347" s="160"/>
      <c r="H1347" s="160"/>
      <c r="I1347" s="160"/>
      <c r="J1347" s="160"/>
      <c r="K1347" s="203"/>
      <c r="L1347" s="180"/>
      <c r="M1347" s="180"/>
      <c r="N1347" s="204"/>
      <c r="O1347" s="204"/>
      <c r="P1347" s="180"/>
      <c r="Q1347" s="180"/>
      <c r="R1347" s="180"/>
      <c r="S1347" s="180"/>
      <c r="T1347" s="180"/>
      <c r="U1347" s="180"/>
      <c r="V1347" s="180"/>
      <c r="W1347" s="180"/>
      <c r="X1347" s="180"/>
      <c r="Y1347" s="180"/>
      <c r="Z1347" s="180"/>
      <c r="AA1347" s="180"/>
      <c r="AB1347" s="180"/>
      <c r="AC1347" s="180"/>
    </row>
    <row r="1348" ht="15.75" customHeight="1">
      <c r="A1348" s="201"/>
      <c r="F1348" s="202"/>
      <c r="G1348" s="160"/>
      <c r="H1348" s="160"/>
      <c r="I1348" s="160"/>
      <c r="J1348" s="160"/>
      <c r="K1348" s="203"/>
      <c r="L1348" s="180"/>
      <c r="M1348" s="180"/>
      <c r="N1348" s="204"/>
      <c r="O1348" s="204"/>
      <c r="P1348" s="180"/>
      <c r="Q1348" s="180"/>
      <c r="R1348" s="180"/>
      <c r="S1348" s="180"/>
      <c r="T1348" s="180"/>
      <c r="U1348" s="180"/>
      <c r="V1348" s="180"/>
      <c r="W1348" s="180"/>
      <c r="X1348" s="180"/>
      <c r="Y1348" s="180"/>
      <c r="Z1348" s="180"/>
      <c r="AA1348" s="180"/>
      <c r="AB1348" s="180"/>
      <c r="AC1348" s="180"/>
    </row>
    <row r="1349" ht="15.75" customHeight="1">
      <c r="A1349" s="201"/>
      <c r="F1349" s="202"/>
      <c r="G1349" s="160"/>
      <c r="H1349" s="160"/>
      <c r="I1349" s="160"/>
      <c r="J1349" s="160"/>
      <c r="K1349" s="203"/>
      <c r="L1349" s="180"/>
      <c r="M1349" s="180"/>
      <c r="N1349" s="204"/>
      <c r="O1349" s="204"/>
      <c r="P1349" s="180"/>
      <c r="Q1349" s="180"/>
      <c r="R1349" s="180"/>
      <c r="S1349" s="180"/>
      <c r="T1349" s="180"/>
      <c r="U1349" s="180"/>
      <c r="V1349" s="180"/>
      <c r="W1349" s="180"/>
      <c r="X1349" s="180"/>
      <c r="Y1349" s="180"/>
      <c r="Z1349" s="180"/>
      <c r="AA1349" s="180"/>
      <c r="AB1349" s="180"/>
      <c r="AC1349" s="180"/>
    </row>
    <row r="1350" ht="15.75" customHeight="1">
      <c r="A1350" s="201"/>
      <c r="F1350" s="202"/>
      <c r="G1350" s="160"/>
      <c r="H1350" s="160"/>
      <c r="I1350" s="160"/>
      <c r="J1350" s="160"/>
      <c r="K1350" s="203"/>
      <c r="L1350" s="180"/>
      <c r="M1350" s="180"/>
      <c r="N1350" s="204"/>
      <c r="O1350" s="204"/>
      <c r="P1350" s="180"/>
      <c r="Q1350" s="180"/>
      <c r="R1350" s="180"/>
      <c r="S1350" s="180"/>
      <c r="T1350" s="180"/>
      <c r="U1350" s="180"/>
      <c r="V1350" s="180"/>
      <c r="W1350" s="180"/>
      <c r="X1350" s="180"/>
      <c r="Y1350" s="180"/>
      <c r="Z1350" s="180"/>
      <c r="AA1350" s="180"/>
      <c r="AB1350" s="180"/>
      <c r="AC1350" s="180"/>
    </row>
    <row r="1351" ht="15.75" customHeight="1">
      <c r="A1351" s="201"/>
      <c r="F1351" s="202"/>
      <c r="G1351" s="160"/>
      <c r="H1351" s="160"/>
      <c r="I1351" s="160"/>
      <c r="J1351" s="160"/>
      <c r="K1351" s="203"/>
      <c r="L1351" s="180"/>
      <c r="M1351" s="180"/>
      <c r="N1351" s="204"/>
      <c r="O1351" s="204"/>
      <c r="P1351" s="180"/>
      <c r="Q1351" s="180"/>
      <c r="R1351" s="180"/>
      <c r="S1351" s="180"/>
      <c r="T1351" s="180"/>
      <c r="U1351" s="180"/>
      <c r="V1351" s="180"/>
      <c r="W1351" s="180"/>
      <c r="X1351" s="180"/>
      <c r="Y1351" s="180"/>
      <c r="Z1351" s="180"/>
      <c r="AA1351" s="180"/>
      <c r="AB1351" s="180"/>
      <c r="AC1351" s="180"/>
    </row>
    <row r="1352" ht="15.75" customHeight="1">
      <c r="A1352" s="201"/>
      <c r="F1352" s="202"/>
      <c r="G1352" s="160"/>
      <c r="H1352" s="160"/>
      <c r="I1352" s="160"/>
      <c r="J1352" s="160"/>
      <c r="K1352" s="203"/>
      <c r="L1352" s="180"/>
      <c r="M1352" s="180"/>
      <c r="N1352" s="204"/>
      <c r="O1352" s="204"/>
      <c r="P1352" s="180"/>
      <c r="Q1352" s="180"/>
      <c r="R1352" s="180"/>
      <c r="S1352" s="180"/>
      <c r="T1352" s="180"/>
      <c r="U1352" s="180"/>
      <c r="V1352" s="180"/>
      <c r="W1352" s="180"/>
      <c r="X1352" s="180"/>
      <c r="Y1352" s="180"/>
      <c r="Z1352" s="180"/>
      <c r="AA1352" s="180"/>
      <c r="AB1352" s="180"/>
      <c r="AC1352" s="180"/>
    </row>
    <row r="1353" ht="15.75" customHeight="1">
      <c r="A1353" s="201"/>
      <c r="F1353" s="202"/>
      <c r="G1353" s="160"/>
      <c r="H1353" s="160"/>
      <c r="I1353" s="160"/>
      <c r="J1353" s="160"/>
      <c r="K1353" s="203"/>
      <c r="L1353" s="180"/>
      <c r="M1353" s="180"/>
      <c r="N1353" s="204"/>
      <c r="O1353" s="204"/>
      <c r="P1353" s="180"/>
      <c r="Q1353" s="180"/>
      <c r="R1353" s="180"/>
      <c r="S1353" s="180"/>
      <c r="T1353" s="180"/>
      <c r="U1353" s="180"/>
      <c r="V1353" s="180"/>
      <c r="W1353" s="180"/>
      <c r="X1353" s="180"/>
      <c r="Y1353" s="180"/>
      <c r="Z1353" s="180"/>
      <c r="AA1353" s="180"/>
      <c r="AB1353" s="180"/>
      <c r="AC1353" s="180"/>
    </row>
    <row r="1354" ht="15.75" customHeight="1">
      <c r="A1354" s="201"/>
      <c r="F1354" s="202"/>
      <c r="G1354" s="160"/>
      <c r="H1354" s="160"/>
      <c r="I1354" s="160"/>
      <c r="J1354" s="160"/>
      <c r="K1354" s="203"/>
      <c r="L1354" s="180"/>
      <c r="M1354" s="180"/>
      <c r="N1354" s="204"/>
      <c r="O1354" s="204"/>
      <c r="P1354" s="180"/>
      <c r="Q1354" s="180"/>
      <c r="R1354" s="180"/>
      <c r="S1354" s="180"/>
      <c r="T1354" s="180"/>
      <c r="U1354" s="180"/>
      <c r="V1354" s="180"/>
      <c r="W1354" s="180"/>
      <c r="X1354" s="180"/>
      <c r="Y1354" s="180"/>
      <c r="Z1354" s="180"/>
      <c r="AA1354" s="180"/>
      <c r="AB1354" s="180"/>
      <c r="AC1354" s="180"/>
    </row>
    <row r="1355" ht="15.75" customHeight="1">
      <c r="A1355" s="201"/>
      <c r="F1355" s="202"/>
      <c r="G1355" s="160"/>
      <c r="H1355" s="160"/>
      <c r="I1355" s="160"/>
      <c r="J1355" s="160"/>
      <c r="K1355" s="203"/>
      <c r="L1355" s="180"/>
      <c r="M1355" s="180"/>
      <c r="N1355" s="204"/>
      <c r="O1355" s="204"/>
      <c r="P1355" s="180"/>
      <c r="Q1355" s="180"/>
      <c r="R1355" s="180"/>
      <c r="S1355" s="180"/>
      <c r="T1355" s="180"/>
      <c r="U1355" s="180"/>
      <c r="V1355" s="180"/>
      <c r="W1355" s="180"/>
      <c r="X1355" s="180"/>
      <c r="Y1355" s="180"/>
      <c r="Z1355" s="180"/>
      <c r="AA1355" s="180"/>
      <c r="AB1355" s="180"/>
      <c r="AC1355" s="180"/>
    </row>
    <row r="1356" ht="15.75" customHeight="1">
      <c r="A1356" s="201"/>
      <c r="F1356" s="202"/>
      <c r="G1356" s="160"/>
      <c r="H1356" s="160"/>
      <c r="I1356" s="160"/>
      <c r="J1356" s="160"/>
      <c r="K1356" s="203"/>
      <c r="L1356" s="180"/>
      <c r="M1356" s="180"/>
      <c r="N1356" s="204"/>
      <c r="O1356" s="204"/>
      <c r="P1356" s="180"/>
      <c r="Q1356" s="180"/>
      <c r="R1356" s="180"/>
      <c r="S1356" s="180"/>
      <c r="T1356" s="180"/>
      <c r="U1356" s="180"/>
      <c r="V1356" s="180"/>
      <c r="W1356" s="180"/>
      <c r="X1356" s="180"/>
      <c r="Y1356" s="180"/>
      <c r="Z1356" s="180"/>
      <c r="AA1356" s="180"/>
      <c r="AB1356" s="180"/>
      <c r="AC1356" s="180"/>
    </row>
    <row r="1357" ht="15.75" customHeight="1">
      <c r="A1357" s="201"/>
      <c r="F1357" s="202"/>
      <c r="G1357" s="160"/>
      <c r="H1357" s="160"/>
      <c r="I1357" s="160"/>
      <c r="J1357" s="160"/>
      <c r="K1357" s="203"/>
      <c r="L1357" s="180"/>
      <c r="M1357" s="180"/>
      <c r="N1357" s="204"/>
      <c r="O1357" s="204"/>
      <c r="P1357" s="180"/>
      <c r="Q1357" s="180"/>
      <c r="R1357" s="180"/>
      <c r="S1357" s="180"/>
      <c r="T1357" s="180"/>
      <c r="U1357" s="180"/>
      <c r="V1357" s="180"/>
      <c r="W1357" s="180"/>
      <c r="X1357" s="180"/>
      <c r="Y1357" s="180"/>
      <c r="Z1357" s="180"/>
      <c r="AA1357" s="180"/>
      <c r="AB1357" s="180"/>
      <c r="AC1357" s="180"/>
    </row>
    <row r="1358" ht="15.75" customHeight="1">
      <c r="A1358" s="201"/>
      <c r="F1358" s="202"/>
      <c r="G1358" s="160"/>
      <c r="H1358" s="160"/>
      <c r="I1358" s="160"/>
      <c r="J1358" s="160"/>
      <c r="K1358" s="203"/>
      <c r="L1358" s="180"/>
      <c r="M1358" s="180"/>
      <c r="N1358" s="204"/>
      <c r="O1358" s="204"/>
      <c r="P1358" s="180"/>
      <c r="Q1358" s="180"/>
      <c r="R1358" s="180"/>
      <c r="S1358" s="180"/>
      <c r="T1358" s="180"/>
      <c r="U1358" s="180"/>
      <c r="V1358" s="180"/>
      <c r="W1358" s="180"/>
      <c r="X1358" s="180"/>
      <c r="Y1358" s="180"/>
      <c r="Z1358" s="180"/>
      <c r="AA1358" s="180"/>
      <c r="AB1358" s="180"/>
      <c r="AC1358" s="180"/>
    </row>
    <row r="1359" ht="15.75" customHeight="1">
      <c r="A1359" s="201"/>
      <c r="F1359" s="202"/>
      <c r="G1359" s="160"/>
      <c r="H1359" s="160"/>
      <c r="I1359" s="160"/>
      <c r="J1359" s="160"/>
      <c r="K1359" s="203"/>
      <c r="L1359" s="180"/>
      <c r="M1359" s="180"/>
      <c r="N1359" s="204"/>
      <c r="O1359" s="204"/>
      <c r="P1359" s="180"/>
      <c r="Q1359" s="180"/>
      <c r="R1359" s="180"/>
      <c r="S1359" s="180"/>
      <c r="T1359" s="180"/>
      <c r="U1359" s="180"/>
      <c r="V1359" s="180"/>
      <c r="W1359" s="180"/>
      <c r="X1359" s="180"/>
      <c r="Y1359" s="180"/>
      <c r="Z1359" s="180"/>
      <c r="AA1359" s="180"/>
      <c r="AB1359" s="180"/>
      <c r="AC1359" s="180"/>
    </row>
    <row r="1360" ht="15.75" customHeight="1">
      <c r="A1360" s="201"/>
      <c r="F1360" s="202"/>
      <c r="G1360" s="160"/>
      <c r="H1360" s="160"/>
      <c r="I1360" s="160"/>
      <c r="J1360" s="160"/>
      <c r="K1360" s="203"/>
      <c r="L1360" s="180"/>
      <c r="M1360" s="180"/>
      <c r="N1360" s="204"/>
      <c r="O1360" s="204"/>
      <c r="P1360" s="180"/>
      <c r="Q1360" s="180"/>
      <c r="R1360" s="180"/>
      <c r="S1360" s="180"/>
      <c r="T1360" s="180"/>
      <c r="U1360" s="180"/>
      <c r="V1360" s="180"/>
      <c r="W1360" s="180"/>
      <c r="X1360" s="180"/>
      <c r="Y1360" s="180"/>
      <c r="Z1360" s="180"/>
      <c r="AA1360" s="180"/>
      <c r="AB1360" s="180"/>
      <c r="AC1360" s="180"/>
    </row>
    <row r="1361" ht="15.75" customHeight="1">
      <c r="A1361" s="201"/>
      <c r="F1361" s="202"/>
      <c r="G1361" s="160"/>
      <c r="H1361" s="160"/>
      <c r="I1361" s="160"/>
      <c r="J1361" s="160"/>
      <c r="K1361" s="203"/>
      <c r="L1361" s="180"/>
      <c r="M1361" s="180"/>
      <c r="N1361" s="204"/>
      <c r="O1361" s="204"/>
      <c r="P1361" s="180"/>
      <c r="Q1361" s="180"/>
      <c r="R1361" s="180"/>
      <c r="S1361" s="180"/>
      <c r="T1361" s="180"/>
      <c r="U1361" s="180"/>
      <c r="V1361" s="180"/>
      <c r="W1361" s="180"/>
      <c r="X1361" s="180"/>
      <c r="Y1361" s="180"/>
      <c r="Z1361" s="180"/>
      <c r="AA1361" s="180"/>
      <c r="AB1361" s="180"/>
      <c r="AC1361" s="180"/>
    </row>
    <row r="1362" ht="15.75" customHeight="1">
      <c r="A1362" s="201"/>
      <c r="F1362" s="202"/>
      <c r="G1362" s="160"/>
      <c r="H1362" s="160"/>
      <c r="I1362" s="160"/>
      <c r="J1362" s="160"/>
      <c r="K1362" s="203"/>
      <c r="L1362" s="180"/>
      <c r="M1362" s="180"/>
      <c r="N1362" s="204"/>
      <c r="O1362" s="204"/>
      <c r="P1362" s="180"/>
      <c r="Q1362" s="180"/>
      <c r="R1362" s="180"/>
      <c r="S1362" s="180"/>
      <c r="T1362" s="180"/>
      <c r="U1362" s="180"/>
      <c r="V1362" s="180"/>
      <c r="W1362" s="180"/>
      <c r="X1362" s="180"/>
      <c r="Y1362" s="180"/>
      <c r="Z1362" s="180"/>
      <c r="AA1362" s="180"/>
      <c r="AB1362" s="180"/>
      <c r="AC1362" s="180"/>
    </row>
    <row r="1363" ht="15.75" customHeight="1">
      <c r="A1363" s="201"/>
      <c r="F1363" s="202"/>
      <c r="G1363" s="160"/>
      <c r="H1363" s="160"/>
      <c r="I1363" s="160"/>
      <c r="J1363" s="160"/>
      <c r="K1363" s="203"/>
      <c r="L1363" s="180"/>
      <c r="M1363" s="180"/>
      <c r="N1363" s="204"/>
      <c r="O1363" s="204"/>
      <c r="P1363" s="180"/>
      <c r="Q1363" s="180"/>
      <c r="R1363" s="180"/>
      <c r="S1363" s="180"/>
      <c r="T1363" s="180"/>
      <c r="U1363" s="180"/>
      <c r="V1363" s="180"/>
      <c r="W1363" s="180"/>
      <c r="X1363" s="180"/>
      <c r="Y1363" s="180"/>
      <c r="Z1363" s="180"/>
      <c r="AA1363" s="180"/>
      <c r="AB1363" s="180"/>
      <c r="AC1363" s="180"/>
    </row>
    <row r="1364" ht="15.75" customHeight="1">
      <c r="A1364" s="201"/>
      <c r="F1364" s="202"/>
      <c r="G1364" s="160"/>
      <c r="H1364" s="160"/>
      <c r="I1364" s="160"/>
      <c r="J1364" s="160"/>
      <c r="K1364" s="203"/>
      <c r="L1364" s="180"/>
      <c r="M1364" s="180"/>
      <c r="N1364" s="204"/>
      <c r="O1364" s="204"/>
      <c r="P1364" s="180"/>
      <c r="Q1364" s="180"/>
      <c r="R1364" s="180"/>
      <c r="S1364" s="180"/>
      <c r="T1364" s="180"/>
      <c r="U1364" s="180"/>
      <c r="V1364" s="180"/>
      <c r="W1364" s="180"/>
      <c r="X1364" s="180"/>
      <c r="Y1364" s="180"/>
      <c r="Z1364" s="180"/>
      <c r="AA1364" s="180"/>
      <c r="AB1364" s="180"/>
      <c r="AC1364" s="180"/>
    </row>
    <row r="1365" ht="15.75" customHeight="1">
      <c r="A1365" s="201"/>
      <c r="F1365" s="202"/>
      <c r="G1365" s="160"/>
      <c r="H1365" s="160"/>
      <c r="I1365" s="160"/>
      <c r="J1365" s="160"/>
      <c r="K1365" s="203"/>
      <c r="L1365" s="180"/>
      <c r="M1365" s="180"/>
      <c r="N1365" s="204"/>
      <c r="O1365" s="204"/>
      <c r="P1365" s="180"/>
      <c r="Q1365" s="180"/>
      <c r="R1365" s="180"/>
      <c r="S1365" s="180"/>
      <c r="T1365" s="180"/>
      <c r="U1365" s="180"/>
      <c r="V1365" s="180"/>
      <c r="W1365" s="180"/>
      <c r="X1365" s="180"/>
      <c r="Y1365" s="180"/>
      <c r="Z1365" s="180"/>
      <c r="AA1365" s="180"/>
      <c r="AB1365" s="180"/>
      <c r="AC1365" s="180"/>
    </row>
    <row r="1366" ht="15.75" customHeight="1">
      <c r="A1366" s="201"/>
      <c r="F1366" s="202"/>
      <c r="G1366" s="160"/>
      <c r="H1366" s="160"/>
      <c r="I1366" s="160"/>
      <c r="J1366" s="160"/>
      <c r="K1366" s="203"/>
      <c r="L1366" s="180"/>
      <c r="M1366" s="180"/>
      <c r="N1366" s="204"/>
      <c r="O1366" s="204"/>
      <c r="P1366" s="180"/>
      <c r="Q1366" s="180"/>
      <c r="R1366" s="180"/>
      <c r="S1366" s="180"/>
      <c r="T1366" s="180"/>
      <c r="U1366" s="180"/>
      <c r="V1366" s="180"/>
      <c r="W1366" s="180"/>
      <c r="X1366" s="180"/>
      <c r="Y1366" s="180"/>
      <c r="Z1366" s="180"/>
      <c r="AA1366" s="180"/>
      <c r="AB1366" s="180"/>
      <c r="AC1366" s="180"/>
    </row>
    <row r="1367" ht="15.75" customHeight="1">
      <c r="A1367" s="201"/>
      <c r="F1367" s="202"/>
      <c r="G1367" s="160"/>
      <c r="H1367" s="160"/>
      <c r="I1367" s="160"/>
      <c r="J1367" s="160"/>
      <c r="K1367" s="203"/>
      <c r="L1367" s="180"/>
      <c r="M1367" s="180"/>
      <c r="N1367" s="204"/>
      <c r="O1367" s="204"/>
      <c r="P1367" s="180"/>
      <c r="Q1367" s="180"/>
      <c r="R1367" s="180"/>
      <c r="S1367" s="180"/>
      <c r="T1367" s="180"/>
      <c r="U1367" s="180"/>
      <c r="V1367" s="180"/>
      <c r="W1367" s="180"/>
      <c r="X1367" s="180"/>
      <c r="Y1367" s="180"/>
      <c r="Z1367" s="180"/>
      <c r="AA1367" s="180"/>
      <c r="AB1367" s="180"/>
      <c r="AC1367" s="180"/>
    </row>
    <row r="1368" ht="15.75" customHeight="1">
      <c r="A1368" s="201"/>
      <c r="F1368" s="202"/>
      <c r="G1368" s="160"/>
      <c r="H1368" s="160"/>
      <c r="I1368" s="160"/>
      <c r="J1368" s="160"/>
      <c r="K1368" s="203"/>
      <c r="L1368" s="180"/>
      <c r="M1368" s="180"/>
      <c r="N1368" s="204"/>
      <c r="O1368" s="204"/>
      <c r="P1368" s="180"/>
      <c r="Q1368" s="180"/>
      <c r="R1368" s="180"/>
      <c r="S1368" s="180"/>
      <c r="T1368" s="180"/>
      <c r="U1368" s="180"/>
      <c r="V1368" s="180"/>
      <c r="W1368" s="180"/>
      <c r="X1368" s="180"/>
      <c r="Y1368" s="180"/>
      <c r="Z1368" s="180"/>
      <c r="AA1368" s="180"/>
      <c r="AB1368" s="180"/>
      <c r="AC1368" s="180"/>
    </row>
    <row r="1369" ht="15.75" customHeight="1">
      <c r="A1369" s="201"/>
      <c r="F1369" s="202"/>
      <c r="G1369" s="160"/>
      <c r="H1369" s="160"/>
      <c r="I1369" s="160"/>
      <c r="J1369" s="160"/>
      <c r="K1369" s="203"/>
      <c r="L1369" s="180"/>
      <c r="M1369" s="180"/>
      <c r="N1369" s="204"/>
      <c r="O1369" s="204"/>
      <c r="P1369" s="180"/>
      <c r="Q1369" s="180"/>
      <c r="R1369" s="180"/>
      <c r="S1369" s="180"/>
      <c r="T1369" s="180"/>
      <c r="U1369" s="180"/>
      <c r="V1369" s="180"/>
      <c r="W1369" s="180"/>
      <c r="X1369" s="180"/>
      <c r="Y1369" s="180"/>
      <c r="Z1369" s="180"/>
      <c r="AA1369" s="180"/>
      <c r="AB1369" s="180"/>
      <c r="AC1369" s="180"/>
    </row>
    <row r="1370" ht="15.75" customHeight="1">
      <c r="A1370" s="201"/>
      <c r="F1370" s="202"/>
      <c r="G1370" s="160"/>
      <c r="H1370" s="160"/>
      <c r="I1370" s="160"/>
      <c r="J1370" s="160"/>
      <c r="K1370" s="203"/>
      <c r="L1370" s="180"/>
      <c r="M1370" s="180"/>
      <c r="N1370" s="204"/>
      <c r="O1370" s="204"/>
      <c r="P1370" s="180"/>
      <c r="Q1370" s="180"/>
      <c r="R1370" s="180"/>
      <c r="S1370" s="180"/>
      <c r="T1370" s="180"/>
      <c r="U1370" s="180"/>
      <c r="V1370" s="180"/>
      <c r="W1370" s="180"/>
      <c r="X1370" s="180"/>
      <c r="Y1370" s="180"/>
      <c r="Z1370" s="180"/>
      <c r="AA1370" s="180"/>
      <c r="AB1370" s="180"/>
      <c r="AC1370" s="180"/>
    </row>
    <row r="1371" ht="15.75" customHeight="1">
      <c r="A1371" s="201"/>
      <c r="F1371" s="202"/>
      <c r="G1371" s="160"/>
      <c r="H1371" s="160"/>
      <c r="I1371" s="160"/>
      <c r="J1371" s="160"/>
      <c r="K1371" s="203"/>
      <c r="L1371" s="180"/>
      <c r="M1371" s="180"/>
      <c r="N1371" s="204"/>
      <c r="O1371" s="204"/>
      <c r="P1371" s="180"/>
      <c r="Q1371" s="180"/>
      <c r="R1371" s="180"/>
      <c r="S1371" s="180"/>
      <c r="T1371" s="180"/>
      <c r="U1371" s="180"/>
      <c r="V1371" s="180"/>
      <c r="W1371" s="180"/>
      <c r="X1371" s="180"/>
      <c r="Y1371" s="180"/>
      <c r="Z1371" s="180"/>
      <c r="AA1371" s="180"/>
      <c r="AB1371" s="180"/>
      <c r="AC1371" s="180"/>
    </row>
    <row r="1372" ht="15.75" customHeight="1">
      <c r="A1372" s="201"/>
      <c r="F1372" s="202"/>
      <c r="G1372" s="160"/>
      <c r="H1372" s="160"/>
      <c r="I1372" s="160"/>
      <c r="J1372" s="160"/>
      <c r="K1372" s="203"/>
      <c r="L1372" s="180"/>
      <c r="M1372" s="180"/>
      <c r="N1372" s="204"/>
      <c r="O1372" s="204"/>
      <c r="P1372" s="180"/>
      <c r="Q1372" s="180"/>
      <c r="R1372" s="180"/>
      <c r="S1372" s="180"/>
      <c r="T1372" s="180"/>
      <c r="U1372" s="180"/>
      <c r="V1372" s="180"/>
      <c r="W1372" s="180"/>
      <c r="X1372" s="180"/>
      <c r="Y1372" s="180"/>
      <c r="Z1372" s="180"/>
      <c r="AA1372" s="180"/>
      <c r="AB1372" s="180"/>
      <c r="AC1372" s="180"/>
    </row>
    <row r="1373" ht="15.75" customHeight="1">
      <c r="A1373" s="201"/>
      <c r="F1373" s="202"/>
      <c r="G1373" s="160"/>
      <c r="H1373" s="160"/>
      <c r="I1373" s="160"/>
      <c r="J1373" s="160"/>
      <c r="K1373" s="203"/>
      <c r="L1373" s="180"/>
      <c r="M1373" s="180"/>
      <c r="N1373" s="204"/>
      <c r="O1373" s="204"/>
      <c r="P1373" s="180"/>
      <c r="Q1373" s="180"/>
      <c r="R1373" s="180"/>
      <c r="S1373" s="180"/>
      <c r="T1373" s="180"/>
      <c r="U1373" s="180"/>
      <c r="V1373" s="180"/>
      <c r="W1373" s="180"/>
      <c r="X1373" s="180"/>
      <c r="Y1373" s="180"/>
      <c r="Z1373" s="180"/>
      <c r="AA1373" s="180"/>
      <c r="AB1373" s="180"/>
      <c r="AC1373" s="180"/>
    </row>
    <row r="1374" ht="15.75" customHeight="1">
      <c r="A1374" s="201"/>
      <c r="F1374" s="202"/>
      <c r="G1374" s="160"/>
      <c r="H1374" s="160"/>
      <c r="I1374" s="160"/>
      <c r="J1374" s="160"/>
      <c r="K1374" s="203"/>
      <c r="L1374" s="180"/>
      <c r="M1374" s="180"/>
      <c r="N1374" s="204"/>
      <c r="O1374" s="204"/>
      <c r="P1374" s="180"/>
      <c r="Q1374" s="180"/>
      <c r="R1374" s="180"/>
      <c r="S1374" s="180"/>
      <c r="T1374" s="180"/>
      <c r="U1374" s="180"/>
      <c r="V1374" s="180"/>
      <c r="W1374" s="180"/>
      <c r="X1374" s="180"/>
      <c r="Y1374" s="180"/>
      <c r="Z1374" s="180"/>
      <c r="AA1374" s="180"/>
      <c r="AB1374" s="180"/>
      <c r="AC1374" s="180"/>
    </row>
    <row r="1375" ht="15.75" customHeight="1">
      <c r="A1375" s="201"/>
      <c r="F1375" s="202"/>
      <c r="G1375" s="160"/>
      <c r="H1375" s="160"/>
      <c r="I1375" s="160"/>
      <c r="J1375" s="160"/>
      <c r="K1375" s="203"/>
      <c r="L1375" s="180"/>
      <c r="M1375" s="180"/>
      <c r="N1375" s="204"/>
      <c r="O1375" s="204"/>
      <c r="P1375" s="180"/>
      <c r="Q1375" s="180"/>
      <c r="R1375" s="180"/>
      <c r="S1375" s="180"/>
      <c r="T1375" s="180"/>
      <c r="U1375" s="180"/>
      <c r="V1375" s="180"/>
      <c r="W1375" s="180"/>
      <c r="X1375" s="180"/>
      <c r="Y1375" s="180"/>
      <c r="Z1375" s="180"/>
      <c r="AA1375" s="180"/>
      <c r="AB1375" s="180"/>
      <c r="AC1375" s="180"/>
    </row>
    <row r="1376" ht="15.75" customHeight="1">
      <c r="A1376" s="201"/>
      <c r="F1376" s="202"/>
      <c r="G1376" s="160"/>
      <c r="H1376" s="160"/>
      <c r="I1376" s="160"/>
      <c r="J1376" s="160"/>
      <c r="K1376" s="203"/>
      <c r="L1376" s="180"/>
      <c r="M1376" s="180"/>
      <c r="N1376" s="204"/>
      <c r="O1376" s="204"/>
      <c r="P1376" s="180"/>
      <c r="Q1376" s="180"/>
      <c r="R1376" s="180"/>
      <c r="S1376" s="180"/>
      <c r="T1376" s="180"/>
      <c r="U1376" s="180"/>
      <c r="V1376" s="180"/>
      <c r="W1376" s="180"/>
      <c r="X1376" s="180"/>
      <c r="Y1376" s="180"/>
      <c r="Z1376" s="180"/>
      <c r="AA1376" s="180"/>
      <c r="AB1376" s="180"/>
      <c r="AC1376" s="180"/>
    </row>
    <row r="1377" ht="15.75" customHeight="1">
      <c r="A1377" s="201"/>
      <c r="F1377" s="202"/>
      <c r="G1377" s="160"/>
      <c r="H1377" s="160"/>
      <c r="I1377" s="160"/>
      <c r="J1377" s="160"/>
      <c r="K1377" s="203"/>
      <c r="L1377" s="180"/>
      <c r="M1377" s="180"/>
      <c r="N1377" s="204"/>
      <c r="O1377" s="204"/>
      <c r="P1377" s="180"/>
      <c r="Q1377" s="180"/>
      <c r="R1377" s="180"/>
      <c r="S1377" s="180"/>
      <c r="T1377" s="180"/>
      <c r="U1377" s="180"/>
      <c r="V1377" s="180"/>
      <c r="W1377" s="180"/>
      <c r="X1377" s="180"/>
      <c r="Y1377" s="180"/>
      <c r="Z1377" s="180"/>
      <c r="AA1377" s="180"/>
      <c r="AB1377" s="180"/>
      <c r="AC1377" s="180"/>
    </row>
    <row r="1378" ht="15.75" customHeight="1">
      <c r="A1378" s="201"/>
      <c r="F1378" s="202"/>
      <c r="G1378" s="160"/>
      <c r="H1378" s="160"/>
      <c r="I1378" s="160"/>
      <c r="J1378" s="160"/>
      <c r="K1378" s="203"/>
      <c r="L1378" s="180"/>
      <c r="M1378" s="180"/>
      <c r="N1378" s="204"/>
      <c r="O1378" s="204"/>
      <c r="P1378" s="180"/>
      <c r="Q1378" s="180"/>
      <c r="R1378" s="180"/>
      <c r="S1378" s="180"/>
      <c r="T1378" s="180"/>
      <c r="U1378" s="180"/>
      <c r="V1378" s="180"/>
      <c r="W1378" s="180"/>
      <c r="X1378" s="180"/>
      <c r="Y1378" s="180"/>
      <c r="Z1378" s="180"/>
      <c r="AA1378" s="180"/>
      <c r="AB1378" s="180"/>
      <c r="AC1378" s="180"/>
    </row>
    <row r="1379" ht="15.75" customHeight="1">
      <c r="A1379" s="201"/>
      <c r="F1379" s="202"/>
      <c r="G1379" s="160"/>
      <c r="H1379" s="160"/>
      <c r="I1379" s="160"/>
      <c r="J1379" s="160"/>
      <c r="K1379" s="203"/>
      <c r="L1379" s="180"/>
      <c r="M1379" s="180"/>
      <c r="N1379" s="204"/>
      <c r="O1379" s="204"/>
      <c r="P1379" s="180"/>
      <c r="Q1379" s="180"/>
      <c r="R1379" s="180"/>
      <c r="S1379" s="180"/>
      <c r="T1379" s="180"/>
      <c r="U1379" s="180"/>
      <c r="V1379" s="180"/>
      <c r="W1379" s="180"/>
      <c r="X1379" s="180"/>
      <c r="Y1379" s="180"/>
      <c r="Z1379" s="180"/>
      <c r="AA1379" s="180"/>
      <c r="AB1379" s="180"/>
      <c r="AC1379" s="180"/>
    </row>
    <row r="1380" ht="15.75" customHeight="1">
      <c r="A1380" s="201"/>
      <c r="F1380" s="202"/>
      <c r="G1380" s="160"/>
      <c r="H1380" s="160"/>
      <c r="I1380" s="160"/>
      <c r="J1380" s="160"/>
      <c r="K1380" s="203"/>
      <c r="L1380" s="180"/>
      <c r="M1380" s="180"/>
      <c r="N1380" s="204"/>
      <c r="O1380" s="204"/>
      <c r="P1380" s="180"/>
      <c r="Q1380" s="180"/>
      <c r="R1380" s="180"/>
      <c r="S1380" s="180"/>
      <c r="T1380" s="180"/>
      <c r="U1380" s="180"/>
      <c r="V1380" s="180"/>
      <c r="W1380" s="180"/>
      <c r="X1380" s="180"/>
      <c r="Y1380" s="180"/>
      <c r="Z1380" s="180"/>
      <c r="AA1380" s="180"/>
      <c r="AB1380" s="180"/>
      <c r="AC1380" s="180"/>
    </row>
    <row r="1381" ht="15.75" customHeight="1">
      <c r="A1381" s="201"/>
      <c r="F1381" s="202"/>
      <c r="G1381" s="160"/>
      <c r="H1381" s="160"/>
      <c r="I1381" s="160"/>
      <c r="J1381" s="160"/>
      <c r="K1381" s="203"/>
      <c r="L1381" s="180"/>
      <c r="M1381" s="180"/>
      <c r="N1381" s="204"/>
      <c r="O1381" s="204"/>
      <c r="P1381" s="180"/>
      <c r="Q1381" s="180"/>
      <c r="R1381" s="180"/>
      <c r="S1381" s="180"/>
      <c r="T1381" s="180"/>
      <c r="U1381" s="180"/>
      <c r="V1381" s="180"/>
      <c r="W1381" s="180"/>
      <c r="X1381" s="180"/>
      <c r="Y1381" s="180"/>
      <c r="Z1381" s="180"/>
      <c r="AA1381" s="180"/>
      <c r="AB1381" s="180"/>
      <c r="AC1381" s="180"/>
    </row>
    <row r="1382" ht="15.75" customHeight="1">
      <c r="A1382" s="201"/>
      <c r="F1382" s="202"/>
      <c r="G1382" s="160"/>
      <c r="H1382" s="160"/>
      <c r="I1382" s="160"/>
      <c r="J1382" s="160"/>
      <c r="K1382" s="203"/>
      <c r="L1382" s="180"/>
      <c r="M1382" s="180"/>
      <c r="N1382" s="204"/>
      <c r="O1382" s="204"/>
      <c r="P1382" s="180"/>
      <c r="Q1382" s="180"/>
      <c r="R1382" s="180"/>
      <c r="S1382" s="180"/>
      <c r="T1382" s="180"/>
      <c r="U1382" s="180"/>
      <c r="V1382" s="180"/>
      <c r="W1382" s="180"/>
      <c r="X1382" s="180"/>
      <c r="Y1382" s="180"/>
      <c r="Z1382" s="180"/>
      <c r="AA1382" s="180"/>
      <c r="AB1382" s="180"/>
      <c r="AC1382" s="180"/>
    </row>
    <row r="1383" ht="15.75" customHeight="1">
      <c r="A1383" s="201"/>
      <c r="F1383" s="202"/>
      <c r="G1383" s="160"/>
      <c r="H1383" s="160"/>
      <c r="I1383" s="160"/>
      <c r="J1383" s="160"/>
      <c r="K1383" s="203"/>
      <c r="L1383" s="180"/>
      <c r="M1383" s="180"/>
      <c r="N1383" s="204"/>
      <c r="O1383" s="204"/>
      <c r="P1383" s="180"/>
      <c r="Q1383" s="180"/>
      <c r="R1383" s="180"/>
      <c r="S1383" s="180"/>
      <c r="T1383" s="180"/>
      <c r="U1383" s="180"/>
      <c r="V1383" s="180"/>
      <c r="W1383" s="180"/>
      <c r="X1383" s="180"/>
      <c r="Y1383" s="180"/>
      <c r="Z1383" s="180"/>
      <c r="AA1383" s="180"/>
      <c r="AB1383" s="180"/>
      <c r="AC1383" s="180"/>
    </row>
    <row r="1384" ht="15.75" customHeight="1">
      <c r="A1384" s="201"/>
      <c r="F1384" s="202"/>
      <c r="G1384" s="160"/>
      <c r="H1384" s="160"/>
      <c r="I1384" s="160"/>
      <c r="J1384" s="160"/>
      <c r="K1384" s="203"/>
      <c r="L1384" s="180"/>
      <c r="M1384" s="180"/>
      <c r="N1384" s="204"/>
      <c r="O1384" s="204"/>
      <c r="P1384" s="180"/>
      <c r="Q1384" s="180"/>
      <c r="R1384" s="180"/>
      <c r="S1384" s="180"/>
      <c r="T1384" s="180"/>
      <c r="U1384" s="180"/>
      <c r="V1384" s="180"/>
      <c r="W1384" s="180"/>
      <c r="X1384" s="180"/>
      <c r="Y1384" s="180"/>
      <c r="Z1384" s="180"/>
      <c r="AA1384" s="180"/>
      <c r="AB1384" s="180"/>
      <c r="AC1384" s="180"/>
    </row>
    <row r="1385" ht="15.75" customHeight="1">
      <c r="A1385" s="201"/>
      <c r="F1385" s="202"/>
      <c r="G1385" s="160"/>
      <c r="H1385" s="160"/>
      <c r="I1385" s="160"/>
      <c r="J1385" s="160"/>
      <c r="K1385" s="203"/>
      <c r="L1385" s="180"/>
      <c r="M1385" s="180"/>
      <c r="N1385" s="204"/>
      <c r="O1385" s="204"/>
      <c r="P1385" s="180"/>
      <c r="Q1385" s="180"/>
      <c r="R1385" s="180"/>
      <c r="S1385" s="180"/>
      <c r="T1385" s="180"/>
      <c r="U1385" s="180"/>
      <c r="V1385" s="180"/>
      <c r="W1385" s="180"/>
      <c r="X1385" s="180"/>
      <c r="Y1385" s="180"/>
      <c r="Z1385" s="180"/>
      <c r="AA1385" s="180"/>
      <c r="AB1385" s="180"/>
      <c r="AC1385" s="180"/>
    </row>
    <row r="1386" ht="15.75" customHeight="1">
      <c r="A1386" s="201"/>
      <c r="F1386" s="202"/>
      <c r="G1386" s="160"/>
      <c r="H1386" s="160"/>
      <c r="I1386" s="160"/>
      <c r="J1386" s="160"/>
      <c r="K1386" s="203"/>
      <c r="L1386" s="180"/>
      <c r="M1386" s="180"/>
      <c r="N1386" s="204"/>
      <c r="O1386" s="204"/>
      <c r="P1386" s="180"/>
      <c r="Q1386" s="180"/>
      <c r="R1386" s="180"/>
      <c r="S1386" s="180"/>
      <c r="T1386" s="180"/>
      <c r="U1386" s="180"/>
      <c r="V1386" s="180"/>
      <c r="W1386" s="180"/>
      <c r="X1386" s="180"/>
      <c r="Y1386" s="180"/>
      <c r="Z1386" s="180"/>
      <c r="AA1386" s="180"/>
      <c r="AB1386" s="180"/>
      <c r="AC1386" s="180"/>
    </row>
    <row r="1387" ht="15.75" customHeight="1">
      <c r="A1387" s="201"/>
      <c r="F1387" s="202"/>
      <c r="G1387" s="160"/>
      <c r="H1387" s="160"/>
      <c r="I1387" s="160"/>
      <c r="J1387" s="160"/>
      <c r="K1387" s="203"/>
      <c r="L1387" s="180"/>
      <c r="M1387" s="180"/>
      <c r="N1387" s="204"/>
      <c r="O1387" s="204"/>
      <c r="P1387" s="180"/>
      <c r="Q1387" s="180"/>
      <c r="R1387" s="180"/>
      <c r="S1387" s="180"/>
      <c r="T1387" s="180"/>
      <c r="U1387" s="180"/>
      <c r="V1387" s="180"/>
      <c r="W1387" s="180"/>
      <c r="X1387" s="180"/>
      <c r="Y1387" s="180"/>
      <c r="Z1387" s="180"/>
      <c r="AA1387" s="180"/>
      <c r="AB1387" s="180"/>
      <c r="AC1387" s="180"/>
    </row>
    <row r="1388" ht="15.75" customHeight="1">
      <c r="A1388" s="201"/>
      <c r="F1388" s="202"/>
      <c r="G1388" s="160"/>
      <c r="H1388" s="160"/>
      <c r="I1388" s="160"/>
      <c r="J1388" s="160"/>
      <c r="K1388" s="203"/>
      <c r="L1388" s="180"/>
      <c r="M1388" s="180"/>
      <c r="N1388" s="204"/>
      <c r="O1388" s="204"/>
      <c r="P1388" s="180"/>
      <c r="Q1388" s="180"/>
      <c r="R1388" s="180"/>
      <c r="S1388" s="180"/>
      <c r="T1388" s="180"/>
      <c r="U1388" s="180"/>
      <c r="V1388" s="180"/>
      <c r="W1388" s="180"/>
      <c r="X1388" s="180"/>
      <c r="Y1388" s="180"/>
      <c r="Z1388" s="180"/>
      <c r="AA1388" s="180"/>
      <c r="AB1388" s="180"/>
      <c r="AC1388" s="180"/>
    </row>
    <row r="1389" ht="15.75" customHeight="1">
      <c r="A1389" s="201"/>
      <c r="F1389" s="202"/>
      <c r="G1389" s="160"/>
      <c r="H1389" s="160"/>
      <c r="I1389" s="160"/>
      <c r="J1389" s="160"/>
      <c r="K1389" s="203"/>
      <c r="L1389" s="180"/>
      <c r="M1389" s="180"/>
      <c r="N1389" s="204"/>
      <c r="O1389" s="204"/>
      <c r="P1389" s="180"/>
      <c r="Q1389" s="180"/>
      <c r="R1389" s="180"/>
      <c r="S1389" s="180"/>
      <c r="T1389" s="180"/>
      <c r="U1389" s="180"/>
      <c r="V1389" s="180"/>
      <c r="W1389" s="180"/>
      <c r="X1389" s="180"/>
      <c r="Y1389" s="180"/>
      <c r="Z1389" s="180"/>
      <c r="AA1389" s="180"/>
      <c r="AB1389" s="180"/>
      <c r="AC1389" s="180"/>
    </row>
    <row r="1390" ht="15.75" customHeight="1">
      <c r="A1390" s="201"/>
      <c r="F1390" s="202"/>
      <c r="G1390" s="160"/>
      <c r="H1390" s="160"/>
      <c r="I1390" s="160"/>
      <c r="J1390" s="160"/>
      <c r="K1390" s="203"/>
      <c r="L1390" s="180"/>
      <c r="M1390" s="180"/>
      <c r="N1390" s="204"/>
      <c r="O1390" s="204"/>
      <c r="P1390" s="180"/>
      <c r="Q1390" s="180"/>
      <c r="R1390" s="180"/>
      <c r="S1390" s="180"/>
      <c r="T1390" s="180"/>
      <c r="U1390" s="180"/>
      <c r="V1390" s="180"/>
      <c r="W1390" s="180"/>
      <c r="X1390" s="180"/>
      <c r="Y1390" s="180"/>
      <c r="Z1390" s="180"/>
      <c r="AA1390" s="180"/>
      <c r="AB1390" s="180"/>
      <c r="AC1390" s="180"/>
    </row>
    <row r="1391" ht="15.75" customHeight="1">
      <c r="A1391" s="201"/>
      <c r="F1391" s="202"/>
      <c r="G1391" s="160"/>
      <c r="H1391" s="160"/>
      <c r="I1391" s="160"/>
      <c r="J1391" s="160"/>
      <c r="K1391" s="203"/>
      <c r="L1391" s="180"/>
      <c r="M1391" s="180"/>
      <c r="N1391" s="204"/>
      <c r="O1391" s="204"/>
      <c r="P1391" s="180"/>
      <c r="Q1391" s="180"/>
      <c r="R1391" s="180"/>
      <c r="S1391" s="180"/>
      <c r="T1391" s="180"/>
      <c r="U1391" s="180"/>
      <c r="V1391" s="180"/>
      <c r="W1391" s="180"/>
      <c r="X1391" s="180"/>
      <c r="Y1391" s="180"/>
      <c r="Z1391" s="180"/>
      <c r="AA1391" s="180"/>
      <c r="AB1391" s="180"/>
      <c r="AC1391" s="180"/>
    </row>
    <row r="1392" ht="15.75" customHeight="1">
      <c r="A1392" s="201"/>
      <c r="F1392" s="202"/>
      <c r="G1392" s="160"/>
      <c r="H1392" s="160"/>
      <c r="I1392" s="160"/>
      <c r="J1392" s="160"/>
      <c r="K1392" s="203"/>
      <c r="L1392" s="180"/>
      <c r="M1392" s="180"/>
      <c r="N1392" s="204"/>
      <c r="O1392" s="204"/>
      <c r="P1392" s="180"/>
      <c r="Q1392" s="180"/>
      <c r="R1392" s="180"/>
      <c r="S1392" s="180"/>
      <c r="T1392" s="180"/>
      <c r="U1392" s="180"/>
      <c r="V1392" s="180"/>
      <c r="W1392" s="180"/>
      <c r="X1392" s="180"/>
      <c r="Y1392" s="180"/>
      <c r="Z1392" s="180"/>
      <c r="AA1392" s="180"/>
      <c r="AB1392" s="180"/>
      <c r="AC1392" s="180"/>
    </row>
    <row r="1393" ht="15.75" customHeight="1">
      <c r="A1393" s="201"/>
      <c r="F1393" s="202"/>
      <c r="G1393" s="160"/>
      <c r="H1393" s="160"/>
      <c r="I1393" s="160"/>
      <c r="J1393" s="160"/>
      <c r="K1393" s="203"/>
      <c r="L1393" s="180"/>
      <c r="M1393" s="180"/>
      <c r="N1393" s="204"/>
      <c r="O1393" s="204"/>
      <c r="P1393" s="180"/>
      <c r="Q1393" s="180"/>
      <c r="R1393" s="180"/>
      <c r="S1393" s="180"/>
      <c r="T1393" s="180"/>
      <c r="U1393" s="180"/>
      <c r="V1393" s="180"/>
      <c r="W1393" s="180"/>
      <c r="X1393" s="180"/>
      <c r="Y1393" s="180"/>
      <c r="Z1393" s="180"/>
      <c r="AA1393" s="180"/>
      <c r="AB1393" s="180"/>
      <c r="AC1393" s="180"/>
    </row>
    <row r="1394" ht="15.75" customHeight="1">
      <c r="A1394" s="201"/>
      <c r="F1394" s="202"/>
      <c r="G1394" s="160"/>
      <c r="H1394" s="160"/>
      <c r="I1394" s="160"/>
      <c r="J1394" s="160"/>
      <c r="K1394" s="203"/>
      <c r="L1394" s="180"/>
      <c r="M1394" s="180"/>
      <c r="N1394" s="204"/>
      <c r="O1394" s="204"/>
      <c r="P1394" s="180"/>
      <c r="Q1394" s="180"/>
      <c r="R1394" s="180"/>
      <c r="S1394" s="180"/>
      <c r="T1394" s="180"/>
      <c r="U1394" s="180"/>
      <c r="V1394" s="180"/>
      <c r="W1394" s="180"/>
      <c r="X1394" s="180"/>
      <c r="Y1394" s="180"/>
      <c r="Z1394" s="180"/>
      <c r="AA1394" s="180"/>
      <c r="AB1394" s="180"/>
      <c r="AC1394" s="180"/>
    </row>
    <row r="1395" ht="15.75" customHeight="1">
      <c r="A1395" s="201"/>
      <c r="F1395" s="202"/>
      <c r="G1395" s="160"/>
      <c r="H1395" s="160"/>
      <c r="I1395" s="160"/>
      <c r="J1395" s="160"/>
      <c r="K1395" s="203"/>
      <c r="L1395" s="180"/>
      <c r="M1395" s="180"/>
      <c r="N1395" s="204"/>
      <c r="O1395" s="204"/>
      <c r="P1395" s="180"/>
      <c r="Q1395" s="180"/>
      <c r="R1395" s="180"/>
      <c r="S1395" s="180"/>
      <c r="T1395" s="180"/>
      <c r="U1395" s="180"/>
      <c r="V1395" s="180"/>
      <c r="W1395" s="180"/>
      <c r="X1395" s="180"/>
      <c r="Y1395" s="180"/>
      <c r="Z1395" s="180"/>
      <c r="AA1395" s="180"/>
      <c r="AB1395" s="180"/>
      <c r="AC1395" s="180"/>
    </row>
    <row r="1396" ht="15.75" customHeight="1">
      <c r="A1396" s="201"/>
      <c r="F1396" s="202"/>
      <c r="G1396" s="160"/>
      <c r="H1396" s="160"/>
      <c r="I1396" s="160"/>
      <c r="J1396" s="160"/>
      <c r="K1396" s="203"/>
      <c r="L1396" s="180"/>
      <c r="M1396" s="180"/>
      <c r="N1396" s="204"/>
      <c r="O1396" s="204"/>
      <c r="P1396" s="180"/>
      <c r="Q1396" s="180"/>
      <c r="R1396" s="180"/>
      <c r="S1396" s="180"/>
      <c r="T1396" s="180"/>
      <c r="U1396" s="180"/>
      <c r="V1396" s="180"/>
      <c r="W1396" s="180"/>
      <c r="X1396" s="180"/>
      <c r="Y1396" s="180"/>
      <c r="Z1396" s="180"/>
      <c r="AA1396" s="180"/>
      <c r="AB1396" s="180"/>
      <c r="AC1396" s="180"/>
    </row>
    <row r="1397" ht="15.75" customHeight="1">
      <c r="A1397" s="201"/>
      <c r="F1397" s="202"/>
      <c r="G1397" s="160"/>
      <c r="H1397" s="160"/>
      <c r="I1397" s="160"/>
      <c r="J1397" s="160"/>
      <c r="K1397" s="203"/>
      <c r="L1397" s="180"/>
      <c r="M1397" s="180"/>
      <c r="N1397" s="204"/>
      <c r="O1397" s="204"/>
      <c r="P1397" s="180"/>
      <c r="Q1397" s="180"/>
      <c r="R1397" s="180"/>
      <c r="S1397" s="180"/>
      <c r="T1397" s="180"/>
      <c r="U1397" s="180"/>
      <c r="V1397" s="180"/>
      <c r="W1397" s="180"/>
      <c r="X1397" s="180"/>
      <c r="Y1397" s="180"/>
      <c r="Z1397" s="180"/>
      <c r="AA1397" s="180"/>
      <c r="AB1397" s="180"/>
      <c r="AC1397" s="180"/>
    </row>
    <row r="1398" ht="15.75" customHeight="1">
      <c r="A1398" s="201"/>
      <c r="F1398" s="202"/>
      <c r="G1398" s="160"/>
      <c r="H1398" s="160"/>
      <c r="I1398" s="160"/>
      <c r="J1398" s="160"/>
      <c r="K1398" s="203"/>
      <c r="L1398" s="180"/>
      <c r="M1398" s="180"/>
      <c r="N1398" s="204"/>
      <c r="O1398" s="204"/>
      <c r="P1398" s="180"/>
      <c r="Q1398" s="180"/>
      <c r="R1398" s="180"/>
      <c r="S1398" s="180"/>
      <c r="T1398" s="180"/>
      <c r="U1398" s="180"/>
      <c r="V1398" s="180"/>
      <c r="W1398" s="180"/>
      <c r="X1398" s="180"/>
      <c r="Y1398" s="180"/>
      <c r="Z1398" s="180"/>
      <c r="AA1398" s="180"/>
      <c r="AB1398" s="180"/>
      <c r="AC1398" s="180"/>
    </row>
    <row r="1399" ht="15.75" customHeight="1">
      <c r="A1399" s="201"/>
      <c r="F1399" s="202"/>
      <c r="G1399" s="160"/>
      <c r="H1399" s="160"/>
      <c r="I1399" s="160"/>
      <c r="J1399" s="160"/>
      <c r="K1399" s="203"/>
      <c r="L1399" s="180"/>
      <c r="M1399" s="180"/>
      <c r="N1399" s="204"/>
      <c r="O1399" s="204"/>
      <c r="P1399" s="180"/>
      <c r="Q1399" s="180"/>
      <c r="R1399" s="180"/>
      <c r="S1399" s="180"/>
      <c r="T1399" s="180"/>
      <c r="U1399" s="180"/>
      <c r="V1399" s="180"/>
      <c r="W1399" s="180"/>
      <c r="X1399" s="180"/>
      <c r="Y1399" s="180"/>
      <c r="Z1399" s="180"/>
      <c r="AA1399" s="180"/>
      <c r="AB1399" s="180"/>
      <c r="AC1399" s="180"/>
    </row>
    <row r="1400" ht="15.75" customHeight="1">
      <c r="A1400" s="201"/>
      <c r="F1400" s="202"/>
      <c r="G1400" s="160"/>
      <c r="H1400" s="160"/>
      <c r="I1400" s="160"/>
      <c r="J1400" s="160"/>
      <c r="K1400" s="203"/>
      <c r="L1400" s="180"/>
      <c r="M1400" s="180"/>
      <c r="N1400" s="204"/>
      <c r="O1400" s="204"/>
      <c r="P1400" s="180"/>
      <c r="Q1400" s="180"/>
      <c r="R1400" s="180"/>
      <c r="S1400" s="180"/>
      <c r="T1400" s="180"/>
      <c r="U1400" s="180"/>
      <c r="V1400" s="180"/>
      <c r="W1400" s="180"/>
      <c r="X1400" s="180"/>
      <c r="Y1400" s="180"/>
      <c r="Z1400" s="180"/>
      <c r="AA1400" s="180"/>
      <c r="AB1400" s="180"/>
      <c r="AC1400" s="180"/>
    </row>
    <row r="1401" ht="15.75" customHeight="1">
      <c r="A1401" s="201"/>
      <c r="F1401" s="202"/>
      <c r="G1401" s="160"/>
      <c r="H1401" s="160"/>
      <c r="I1401" s="160"/>
      <c r="J1401" s="160"/>
      <c r="K1401" s="203"/>
      <c r="L1401" s="180"/>
      <c r="M1401" s="180"/>
      <c r="N1401" s="204"/>
      <c r="O1401" s="204"/>
      <c r="P1401" s="180"/>
      <c r="Q1401" s="180"/>
      <c r="R1401" s="180"/>
      <c r="S1401" s="180"/>
      <c r="T1401" s="180"/>
      <c r="U1401" s="180"/>
      <c r="V1401" s="180"/>
      <c r="W1401" s="180"/>
      <c r="X1401" s="180"/>
      <c r="Y1401" s="180"/>
      <c r="Z1401" s="180"/>
      <c r="AA1401" s="180"/>
      <c r="AB1401" s="180"/>
      <c r="AC1401" s="180"/>
    </row>
    <row r="1402" ht="15.75" customHeight="1">
      <c r="A1402" s="201"/>
      <c r="F1402" s="202"/>
      <c r="G1402" s="160"/>
      <c r="H1402" s="160"/>
      <c r="I1402" s="160"/>
      <c r="J1402" s="160"/>
      <c r="K1402" s="203"/>
      <c r="L1402" s="180"/>
      <c r="M1402" s="180"/>
      <c r="N1402" s="204"/>
      <c r="O1402" s="204"/>
      <c r="P1402" s="180"/>
      <c r="Q1402" s="180"/>
      <c r="R1402" s="180"/>
      <c r="S1402" s="180"/>
      <c r="T1402" s="180"/>
      <c r="U1402" s="180"/>
      <c r="V1402" s="180"/>
      <c r="W1402" s="180"/>
      <c r="X1402" s="180"/>
      <c r="Y1402" s="180"/>
      <c r="Z1402" s="180"/>
      <c r="AA1402" s="180"/>
      <c r="AB1402" s="180"/>
      <c r="AC1402" s="180"/>
    </row>
    <row r="1403" ht="15.75" customHeight="1">
      <c r="A1403" s="201"/>
      <c r="F1403" s="202"/>
      <c r="G1403" s="160"/>
      <c r="H1403" s="160"/>
      <c r="I1403" s="160"/>
      <c r="J1403" s="160"/>
      <c r="K1403" s="203"/>
      <c r="L1403" s="180"/>
      <c r="M1403" s="180"/>
      <c r="N1403" s="204"/>
      <c r="O1403" s="204"/>
      <c r="P1403" s="180"/>
      <c r="Q1403" s="180"/>
      <c r="R1403" s="180"/>
      <c r="S1403" s="180"/>
      <c r="T1403" s="180"/>
      <c r="U1403" s="180"/>
      <c r="V1403" s="180"/>
      <c r="W1403" s="180"/>
      <c r="X1403" s="180"/>
      <c r="Y1403" s="180"/>
      <c r="Z1403" s="180"/>
      <c r="AA1403" s="180"/>
      <c r="AB1403" s="180"/>
      <c r="AC1403" s="180"/>
    </row>
    <row r="1404" ht="15.75" customHeight="1">
      <c r="A1404" s="201"/>
      <c r="F1404" s="202"/>
      <c r="G1404" s="160"/>
      <c r="H1404" s="160"/>
      <c r="I1404" s="160"/>
      <c r="J1404" s="160"/>
      <c r="K1404" s="203"/>
      <c r="L1404" s="180"/>
      <c r="M1404" s="180"/>
      <c r="N1404" s="204"/>
      <c r="O1404" s="204"/>
      <c r="P1404" s="180"/>
      <c r="Q1404" s="180"/>
      <c r="R1404" s="180"/>
      <c r="S1404" s="180"/>
      <c r="T1404" s="180"/>
      <c r="U1404" s="180"/>
      <c r="V1404" s="180"/>
      <c r="W1404" s="180"/>
      <c r="X1404" s="180"/>
      <c r="Y1404" s="180"/>
      <c r="Z1404" s="180"/>
      <c r="AA1404" s="180"/>
      <c r="AB1404" s="180"/>
      <c r="AC1404" s="180"/>
    </row>
    <row r="1405" ht="15.75" customHeight="1">
      <c r="A1405" s="201"/>
      <c r="F1405" s="202"/>
      <c r="G1405" s="160"/>
      <c r="H1405" s="160"/>
      <c r="I1405" s="160"/>
      <c r="J1405" s="160"/>
      <c r="K1405" s="203"/>
      <c r="L1405" s="180"/>
      <c r="M1405" s="180"/>
      <c r="N1405" s="204"/>
      <c r="O1405" s="204"/>
      <c r="P1405" s="180"/>
      <c r="Q1405" s="180"/>
      <c r="R1405" s="180"/>
      <c r="S1405" s="180"/>
      <c r="T1405" s="180"/>
      <c r="U1405" s="180"/>
      <c r="V1405" s="180"/>
      <c r="W1405" s="180"/>
      <c r="X1405" s="180"/>
      <c r="Y1405" s="180"/>
      <c r="Z1405" s="180"/>
      <c r="AA1405" s="180"/>
      <c r="AB1405" s="180"/>
      <c r="AC1405" s="180"/>
    </row>
    <row r="1406" ht="15.75" customHeight="1">
      <c r="A1406" s="201"/>
      <c r="F1406" s="202"/>
      <c r="G1406" s="160"/>
      <c r="H1406" s="160"/>
      <c r="I1406" s="160"/>
      <c r="J1406" s="160"/>
      <c r="K1406" s="203"/>
      <c r="L1406" s="180"/>
      <c r="M1406" s="180"/>
      <c r="N1406" s="204"/>
      <c r="O1406" s="204"/>
      <c r="P1406" s="180"/>
      <c r="Q1406" s="180"/>
      <c r="R1406" s="180"/>
      <c r="S1406" s="180"/>
      <c r="T1406" s="180"/>
      <c r="U1406" s="180"/>
      <c r="V1406" s="180"/>
      <c r="W1406" s="180"/>
      <c r="X1406" s="180"/>
      <c r="Y1406" s="180"/>
      <c r="Z1406" s="180"/>
      <c r="AA1406" s="180"/>
      <c r="AB1406" s="180"/>
      <c r="AC1406" s="180"/>
    </row>
    <row r="1407" ht="15.75" customHeight="1">
      <c r="A1407" s="201"/>
      <c r="F1407" s="202"/>
      <c r="G1407" s="160"/>
      <c r="H1407" s="160"/>
      <c r="I1407" s="160"/>
      <c r="J1407" s="160"/>
      <c r="K1407" s="203"/>
      <c r="L1407" s="180"/>
      <c r="M1407" s="180"/>
      <c r="N1407" s="204"/>
      <c r="O1407" s="204"/>
      <c r="P1407" s="180"/>
      <c r="Q1407" s="180"/>
      <c r="R1407" s="180"/>
      <c r="S1407" s="180"/>
      <c r="T1407" s="180"/>
      <c r="U1407" s="180"/>
      <c r="V1407" s="180"/>
      <c r="W1407" s="180"/>
      <c r="X1407" s="180"/>
      <c r="Y1407" s="180"/>
      <c r="Z1407" s="180"/>
      <c r="AA1407" s="180"/>
      <c r="AB1407" s="180"/>
      <c r="AC1407" s="180"/>
    </row>
    <row r="1408" ht="15.75" customHeight="1">
      <c r="A1408" s="201"/>
      <c r="F1408" s="202"/>
      <c r="G1408" s="160"/>
      <c r="H1408" s="160"/>
      <c r="I1408" s="160"/>
      <c r="J1408" s="160"/>
      <c r="K1408" s="203"/>
      <c r="L1408" s="180"/>
      <c r="M1408" s="180"/>
      <c r="N1408" s="204"/>
      <c r="O1408" s="204"/>
      <c r="P1408" s="180"/>
      <c r="Q1408" s="180"/>
      <c r="R1408" s="180"/>
      <c r="S1408" s="180"/>
      <c r="T1408" s="180"/>
      <c r="U1408" s="180"/>
      <c r="V1408" s="180"/>
      <c r="W1408" s="180"/>
      <c r="X1408" s="180"/>
      <c r="Y1408" s="180"/>
      <c r="Z1408" s="180"/>
      <c r="AA1408" s="180"/>
      <c r="AB1408" s="180"/>
      <c r="AC1408" s="180"/>
    </row>
    <row r="1409" ht="15.75" customHeight="1">
      <c r="A1409" s="201"/>
      <c r="F1409" s="202"/>
      <c r="G1409" s="160"/>
      <c r="H1409" s="160"/>
      <c r="I1409" s="160"/>
      <c r="J1409" s="160"/>
      <c r="K1409" s="203"/>
      <c r="L1409" s="180"/>
      <c r="M1409" s="180"/>
      <c r="N1409" s="204"/>
      <c r="O1409" s="204"/>
      <c r="P1409" s="180"/>
      <c r="Q1409" s="180"/>
      <c r="R1409" s="180"/>
      <c r="S1409" s="180"/>
      <c r="T1409" s="180"/>
      <c r="U1409" s="180"/>
      <c r="V1409" s="180"/>
      <c r="W1409" s="180"/>
      <c r="X1409" s="180"/>
      <c r="Y1409" s="180"/>
      <c r="Z1409" s="180"/>
      <c r="AA1409" s="180"/>
      <c r="AB1409" s="180"/>
      <c r="AC1409" s="180"/>
    </row>
    <row r="1410" ht="15.75" customHeight="1">
      <c r="A1410" s="201"/>
      <c r="F1410" s="202"/>
      <c r="G1410" s="160"/>
      <c r="H1410" s="160"/>
      <c r="I1410" s="160"/>
      <c r="J1410" s="160"/>
      <c r="K1410" s="203"/>
      <c r="L1410" s="180"/>
      <c r="M1410" s="180"/>
      <c r="N1410" s="204"/>
      <c r="O1410" s="204"/>
      <c r="P1410" s="180"/>
      <c r="Q1410" s="180"/>
      <c r="R1410" s="180"/>
      <c r="S1410" s="180"/>
      <c r="T1410" s="180"/>
      <c r="U1410" s="180"/>
      <c r="V1410" s="180"/>
      <c r="W1410" s="180"/>
      <c r="X1410" s="180"/>
      <c r="Y1410" s="180"/>
      <c r="Z1410" s="180"/>
      <c r="AA1410" s="180"/>
      <c r="AB1410" s="180"/>
      <c r="AC1410" s="180"/>
    </row>
    <row r="1411" ht="15.75" customHeight="1">
      <c r="A1411" s="201"/>
      <c r="F1411" s="202"/>
      <c r="G1411" s="160"/>
      <c r="H1411" s="160"/>
      <c r="I1411" s="160"/>
      <c r="J1411" s="160"/>
      <c r="K1411" s="203"/>
      <c r="L1411" s="180"/>
      <c r="M1411" s="180"/>
      <c r="N1411" s="204"/>
      <c r="O1411" s="204"/>
      <c r="P1411" s="180"/>
      <c r="Q1411" s="180"/>
      <c r="R1411" s="180"/>
      <c r="S1411" s="180"/>
      <c r="T1411" s="180"/>
      <c r="U1411" s="180"/>
      <c r="V1411" s="180"/>
      <c r="W1411" s="180"/>
      <c r="X1411" s="180"/>
      <c r="Y1411" s="180"/>
      <c r="Z1411" s="180"/>
      <c r="AA1411" s="180"/>
      <c r="AB1411" s="180"/>
      <c r="AC1411" s="180"/>
    </row>
    <row r="1412" ht="15.75" customHeight="1">
      <c r="A1412" s="201"/>
      <c r="F1412" s="202"/>
      <c r="G1412" s="160"/>
      <c r="H1412" s="160"/>
      <c r="I1412" s="160"/>
      <c r="J1412" s="160"/>
      <c r="K1412" s="203"/>
      <c r="L1412" s="180"/>
      <c r="M1412" s="180"/>
      <c r="N1412" s="204"/>
      <c r="O1412" s="204"/>
      <c r="P1412" s="180"/>
      <c r="Q1412" s="180"/>
      <c r="R1412" s="180"/>
      <c r="S1412" s="180"/>
      <c r="T1412" s="180"/>
      <c r="U1412" s="180"/>
      <c r="V1412" s="180"/>
      <c r="W1412" s="180"/>
      <c r="X1412" s="180"/>
      <c r="Y1412" s="180"/>
      <c r="Z1412" s="180"/>
      <c r="AA1412" s="180"/>
      <c r="AB1412" s="180"/>
      <c r="AC1412" s="180"/>
    </row>
    <row r="1413" ht="15.75" customHeight="1">
      <c r="A1413" s="201"/>
      <c r="F1413" s="202"/>
      <c r="G1413" s="160"/>
      <c r="H1413" s="160"/>
      <c r="I1413" s="160"/>
      <c r="J1413" s="160"/>
      <c r="K1413" s="203"/>
      <c r="L1413" s="180"/>
      <c r="M1413" s="180"/>
      <c r="N1413" s="204"/>
      <c r="O1413" s="204"/>
      <c r="P1413" s="180"/>
      <c r="Q1413" s="180"/>
      <c r="R1413" s="180"/>
      <c r="S1413" s="180"/>
      <c r="T1413" s="180"/>
      <c r="U1413" s="180"/>
      <c r="V1413" s="180"/>
      <c r="W1413" s="180"/>
      <c r="X1413" s="180"/>
      <c r="Y1413" s="180"/>
      <c r="Z1413" s="180"/>
      <c r="AA1413" s="180"/>
      <c r="AB1413" s="180"/>
      <c r="AC1413" s="180"/>
    </row>
    <row r="1414" ht="15.75" customHeight="1">
      <c r="A1414" s="201"/>
      <c r="F1414" s="202"/>
      <c r="G1414" s="160"/>
      <c r="H1414" s="160"/>
      <c r="I1414" s="160"/>
      <c r="J1414" s="160"/>
      <c r="K1414" s="203"/>
      <c r="L1414" s="180"/>
      <c r="M1414" s="180"/>
      <c r="N1414" s="204"/>
      <c r="O1414" s="204"/>
      <c r="P1414" s="180"/>
      <c r="Q1414" s="180"/>
      <c r="R1414" s="180"/>
      <c r="S1414" s="180"/>
      <c r="T1414" s="180"/>
      <c r="U1414" s="180"/>
      <c r="V1414" s="180"/>
      <c r="W1414" s="180"/>
      <c r="X1414" s="180"/>
      <c r="Y1414" s="180"/>
      <c r="Z1414" s="180"/>
      <c r="AA1414" s="180"/>
      <c r="AB1414" s="180"/>
      <c r="AC1414" s="180"/>
    </row>
    <row r="1415" ht="15.75" customHeight="1">
      <c r="A1415" s="201"/>
      <c r="F1415" s="202"/>
      <c r="G1415" s="160"/>
      <c r="H1415" s="160"/>
      <c r="I1415" s="160"/>
      <c r="J1415" s="160"/>
      <c r="K1415" s="203"/>
      <c r="L1415" s="180"/>
      <c r="M1415" s="180"/>
      <c r="N1415" s="204"/>
      <c r="O1415" s="204"/>
      <c r="P1415" s="180"/>
      <c r="Q1415" s="180"/>
      <c r="R1415" s="180"/>
      <c r="S1415" s="180"/>
      <c r="T1415" s="180"/>
      <c r="U1415" s="180"/>
      <c r="V1415" s="180"/>
      <c r="W1415" s="180"/>
      <c r="X1415" s="180"/>
      <c r="Y1415" s="180"/>
      <c r="Z1415" s="180"/>
      <c r="AA1415" s="180"/>
      <c r="AB1415" s="180"/>
      <c r="AC1415" s="180"/>
    </row>
    <row r="1416" ht="15.75" customHeight="1">
      <c r="A1416" s="201"/>
      <c r="F1416" s="202"/>
      <c r="G1416" s="160"/>
      <c r="H1416" s="160"/>
      <c r="I1416" s="160"/>
      <c r="J1416" s="160"/>
      <c r="K1416" s="203"/>
      <c r="L1416" s="180"/>
      <c r="M1416" s="180"/>
      <c r="N1416" s="204"/>
      <c r="O1416" s="204"/>
      <c r="P1416" s="180"/>
      <c r="Q1416" s="180"/>
      <c r="R1416" s="180"/>
      <c r="S1416" s="180"/>
      <c r="T1416" s="180"/>
      <c r="U1416" s="180"/>
      <c r="V1416" s="180"/>
      <c r="W1416" s="180"/>
      <c r="X1416" s="180"/>
      <c r="Y1416" s="180"/>
      <c r="Z1416" s="180"/>
      <c r="AA1416" s="180"/>
      <c r="AB1416" s="180"/>
      <c r="AC1416" s="180"/>
    </row>
    <row r="1417" ht="15.75" customHeight="1">
      <c r="A1417" s="201"/>
      <c r="F1417" s="202"/>
      <c r="G1417" s="160"/>
      <c r="H1417" s="160"/>
      <c r="I1417" s="160"/>
      <c r="J1417" s="160"/>
      <c r="K1417" s="203"/>
      <c r="L1417" s="180"/>
      <c r="M1417" s="180"/>
      <c r="N1417" s="204"/>
      <c r="O1417" s="204"/>
      <c r="P1417" s="180"/>
      <c r="Q1417" s="180"/>
      <c r="R1417" s="180"/>
      <c r="S1417" s="180"/>
      <c r="T1417" s="180"/>
      <c r="U1417" s="180"/>
      <c r="V1417" s="180"/>
      <c r="W1417" s="180"/>
      <c r="X1417" s="180"/>
      <c r="Y1417" s="180"/>
      <c r="Z1417" s="180"/>
      <c r="AA1417" s="180"/>
      <c r="AB1417" s="180"/>
      <c r="AC1417" s="180"/>
    </row>
    <row r="1418" ht="15.75" customHeight="1">
      <c r="A1418" s="201"/>
      <c r="F1418" s="202"/>
      <c r="G1418" s="160"/>
      <c r="H1418" s="160"/>
      <c r="I1418" s="160"/>
      <c r="J1418" s="160"/>
      <c r="K1418" s="203"/>
      <c r="L1418" s="180"/>
      <c r="M1418" s="180"/>
      <c r="N1418" s="204"/>
      <c r="O1418" s="204"/>
      <c r="P1418" s="180"/>
      <c r="Q1418" s="180"/>
      <c r="R1418" s="180"/>
      <c r="S1418" s="180"/>
      <c r="T1418" s="180"/>
      <c r="U1418" s="180"/>
      <c r="V1418" s="180"/>
      <c r="W1418" s="180"/>
      <c r="X1418" s="180"/>
      <c r="Y1418" s="180"/>
      <c r="Z1418" s="180"/>
      <c r="AA1418" s="180"/>
      <c r="AB1418" s="180"/>
      <c r="AC1418" s="180"/>
    </row>
    <row r="1419" ht="15.75" customHeight="1">
      <c r="A1419" s="201"/>
      <c r="F1419" s="202"/>
      <c r="G1419" s="160"/>
      <c r="H1419" s="160"/>
      <c r="I1419" s="160"/>
      <c r="J1419" s="160"/>
      <c r="K1419" s="203"/>
      <c r="L1419" s="180"/>
      <c r="M1419" s="180"/>
      <c r="N1419" s="204"/>
      <c r="O1419" s="204"/>
      <c r="P1419" s="180"/>
      <c r="Q1419" s="180"/>
      <c r="R1419" s="180"/>
      <c r="S1419" s="180"/>
      <c r="T1419" s="180"/>
      <c r="U1419" s="180"/>
      <c r="V1419" s="180"/>
      <c r="W1419" s="180"/>
      <c r="X1419" s="180"/>
      <c r="Y1419" s="180"/>
      <c r="Z1419" s="180"/>
      <c r="AA1419" s="180"/>
      <c r="AB1419" s="180"/>
      <c r="AC1419" s="180"/>
    </row>
    <row r="1420" ht="15.75" customHeight="1">
      <c r="A1420" s="201"/>
      <c r="F1420" s="202"/>
      <c r="G1420" s="160"/>
      <c r="H1420" s="160"/>
      <c r="I1420" s="160"/>
      <c r="J1420" s="160"/>
      <c r="K1420" s="203"/>
      <c r="L1420" s="180"/>
      <c r="M1420" s="180"/>
      <c r="N1420" s="204"/>
      <c r="O1420" s="204"/>
      <c r="P1420" s="180"/>
      <c r="Q1420" s="180"/>
      <c r="R1420" s="180"/>
      <c r="S1420" s="180"/>
      <c r="T1420" s="180"/>
      <c r="U1420" s="180"/>
      <c r="V1420" s="180"/>
      <c r="W1420" s="180"/>
      <c r="X1420" s="180"/>
      <c r="Y1420" s="180"/>
      <c r="Z1420" s="180"/>
      <c r="AA1420" s="180"/>
      <c r="AB1420" s="180"/>
      <c r="AC1420" s="180"/>
    </row>
    <row r="1421" ht="15.75" customHeight="1">
      <c r="A1421" s="201"/>
      <c r="F1421" s="202"/>
      <c r="G1421" s="160"/>
      <c r="H1421" s="160"/>
      <c r="I1421" s="160"/>
      <c r="J1421" s="160"/>
      <c r="K1421" s="203"/>
      <c r="L1421" s="180"/>
      <c r="M1421" s="180"/>
      <c r="N1421" s="204"/>
      <c r="O1421" s="204"/>
      <c r="P1421" s="180"/>
      <c r="Q1421" s="180"/>
      <c r="R1421" s="180"/>
      <c r="S1421" s="180"/>
      <c r="T1421" s="180"/>
      <c r="U1421" s="180"/>
      <c r="V1421" s="180"/>
      <c r="W1421" s="180"/>
      <c r="X1421" s="180"/>
      <c r="Y1421" s="180"/>
      <c r="Z1421" s="180"/>
      <c r="AA1421" s="180"/>
      <c r="AB1421" s="180"/>
      <c r="AC1421" s="180"/>
    </row>
    <row r="1422" ht="15.75" customHeight="1">
      <c r="A1422" s="201"/>
      <c r="F1422" s="202"/>
      <c r="G1422" s="160"/>
      <c r="H1422" s="160"/>
      <c r="I1422" s="160"/>
      <c r="J1422" s="160"/>
      <c r="K1422" s="203"/>
      <c r="L1422" s="180"/>
      <c r="M1422" s="180"/>
      <c r="N1422" s="204"/>
      <c r="O1422" s="204"/>
      <c r="P1422" s="180"/>
      <c r="Q1422" s="180"/>
      <c r="R1422" s="180"/>
      <c r="S1422" s="180"/>
      <c r="T1422" s="180"/>
      <c r="U1422" s="180"/>
      <c r="V1422" s="180"/>
      <c r="W1422" s="180"/>
      <c r="X1422" s="180"/>
      <c r="Y1422" s="180"/>
      <c r="Z1422" s="180"/>
      <c r="AA1422" s="180"/>
      <c r="AB1422" s="180"/>
      <c r="AC1422" s="180"/>
    </row>
    <row r="1423" ht="15.75" customHeight="1">
      <c r="A1423" s="201"/>
      <c r="F1423" s="202"/>
      <c r="G1423" s="160"/>
      <c r="H1423" s="160"/>
      <c r="I1423" s="160"/>
      <c r="J1423" s="160"/>
      <c r="K1423" s="203"/>
      <c r="L1423" s="180"/>
      <c r="M1423" s="180"/>
      <c r="N1423" s="204"/>
      <c r="O1423" s="204"/>
      <c r="P1423" s="180"/>
      <c r="Q1423" s="180"/>
      <c r="R1423" s="180"/>
      <c r="S1423" s="180"/>
      <c r="T1423" s="180"/>
      <c r="U1423" s="180"/>
      <c r="V1423" s="180"/>
      <c r="W1423" s="180"/>
      <c r="X1423" s="180"/>
      <c r="Y1423" s="180"/>
      <c r="Z1423" s="180"/>
      <c r="AA1423" s="180"/>
      <c r="AB1423" s="180"/>
      <c r="AC1423" s="180"/>
    </row>
    <row r="1424" ht="15.75" customHeight="1">
      <c r="A1424" s="201"/>
      <c r="F1424" s="202"/>
      <c r="G1424" s="160"/>
      <c r="H1424" s="160"/>
      <c r="I1424" s="160"/>
      <c r="J1424" s="160"/>
      <c r="K1424" s="203"/>
      <c r="L1424" s="180"/>
      <c r="M1424" s="180"/>
      <c r="N1424" s="204"/>
      <c r="O1424" s="204"/>
      <c r="P1424" s="180"/>
      <c r="Q1424" s="180"/>
      <c r="R1424" s="180"/>
      <c r="S1424" s="180"/>
      <c r="T1424" s="180"/>
      <c r="U1424" s="180"/>
      <c r="V1424" s="180"/>
      <c r="W1424" s="180"/>
      <c r="X1424" s="180"/>
      <c r="Y1424" s="180"/>
      <c r="Z1424" s="180"/>
      <c r="AA1424" s="180"/>
      <c r="AB1424" s="180"/>
      <c r="AC1424" s="180"/>
    </row>
    <row r="1425" ht="15.75" customHeight="1">
      <c r="A1425" s="201"/>
      <c r="F1425" s="202"/>
      <c r="G1425" s="160"/>
      <c r="H1425" s="160"/>
      <c r="I1425" s="160"/>
      <c r="J1425" s="160"/>
      <c r="K1425" s="203"/>
      <c r="L1425" s="180"/>
      <c r="M1425" s="180"/>
      <c r="N1425" s="204"/>
      <c r="O1425" s="204"/>
      <c r="P1425" s="180"/>
      <c r="Q1425" s="180"/>
      <c r="R1425" s="180"/>
      <c r="S1425" s="180"/>
      <c r="T1425" s="180"/>
      <c r="U1425" s="180"/>
      <c r="V1425" s="180"/>
      <c r="W1425" s="180"/>
      <c r="X1425" s="180"/>
      <c r="Y1425" s="180"/>
      <c r="Z1425" s="180"/>
      <c r="AA1425" s="180"/>
      <c r="AB1425" s="180"/>
      <c r="AC1425" s="180"/>
    </row>
    <row r="1426" ht="15.75" customHeight="1">
      <c r="A1426" s="201"/>
      <c r="F1426" s="202"/>
      <c r="G1426" s="160"/>
      <c r="H1426" s="160"/>
      <c r="I1426" s="160"/>
      <c r="J1426" s="160"/>
      <c r="K1426" s="203"/>
      <c r="L1426" s="180"/>
      <c r="M1426" s="180"/>
      <c r="N1426" s="204"/>
      <c r="O1426" s="204"/>
      <c r="P1426" s="180"/>
      <c r="Q1426" s="180"/>
      <c r="R1426" s="180"/>
      <c r="S1426" s="180"/>
      <c r="T1426" s="180"/>
      <c r="U1426" s="180"/>
      <c r="V1426" s="180"/>
      <c r="W1426" s="180"/>
      <c r="X1426" s="180"/>
      <c r="Y1426" s="180"/>
      <c r="Z1426" s="180"/>
      <c r="AA1426" s="180"/>
      <c r="AB1426" s="180"/>
      <c r="AC1426" s="180"/>
    </row>
    <row r="1427" ht="15.75" customHeight="1">
      <c r="A1427" s="201"/>
      <c r="F1427" s="202"/>
      <c r="G1427" s="160"/>
      <c r="H1427" s="160"/>
      <c r="I1427" s="160"/>
      <c r="J1427" s="160"/>
      <c r="K1427" s="203"/>
      <c r="L1427" s="180"/>
      <c r="M1427" s="180"/>
      <c r="N1427" s="204"/>
      <c r="O1427" s="204"/>
      <c r="P1427" s="180"/>
      <c r="Q1427" s="180"/>
      <c r="R1427" s="180"/>
      <c r="S1427" s="180"/>
      <c r="T1427" s="180"/>
      <c r="U1427" s="180"/>
      <c r="V1427" s="180"/>
      <c r="W1427" s="180"/>
      <c r="X1427" s="180"/>
      <c r="Y1427" s="180"/>
      <c r="Z1427" s="180"/>
      <c r="AA1427" s="180"/>
      <c r="AB1427" s="180"/>
      <c r="AC1427" s="180"/>
    </row>
    <row r="1428" ht="15.75" customHeight="1">
      <c r="A1428" s="201"/>
      <c r="F1428" s="202"/>
      <c r="G1428" s="160"/>
      <c r="H1428" s="160"/>
      <c r="I1428" s="160"/>
      <c r="J1428" s="160"/>
      <c r="K1428" s="203"/>
      <c r="L1428" s="180"/>
      <c r="M1428" s="180"/>
      <c r="N1428" s="204"/>
      <c r="O1428" s="204"/>
      <c r="P1428" s="180"/>
      <c r="Q1428" s="180"/>
      <c r="R1428" s="180"/>
      <c r="S1428" s="180"/>
      <c r="T1428" s="180"/>
      <c r="U1428" s="180"/>
      <c r="V1428" s="180"/>
      <c r="W1428" s="180"/>
      <c r="X1428" s="180"/>
      <c r="Y1428" s="180"/>
      <c r="Z1428" s="180"/>
      <c r="AA1428" s="180"/>
      <c r="AB1428" s="180"/>
      <c r="AC1428" s="180"/>
    </row>
    <row r="1429" ht="15.75" customHeight="1">
      <c r="A1429" s="201"/>
      <c r="F1429" s="202"/>
      <c r="G1429" s="160"/>
      <c r="H1429" s="160"/>
      <c r="I1429" s="160"/>
      <c r="J1429" s="160"/>
      <c r="K1429" s="203"/>
      <c r="L1429" s="180"/>
      <c r="M1429" s="180"/>
      <c r="N1429" s="204"/>
      <c r="O1429" s="204"/>
      <c r="P1429" s="180"/>
      <c r="Q1429" s="180"/>
      <c r="R1429" s="180"/>
      <c r="S1429" s="180"/>
      <c r="T1429" s="180"/>
      <c r="U1429" s="180"/>
      <c r="V1429" s="180"/>
      <c r="W1429" s="180"/>
      <c r="X1429" s="180"/>
      <c r="Y1429" s="180"/>
      <c r="Z1429" s="180"/>
      <c r="AA1429" s="180"/>
      <c r="AB1429" s="180"/>
      <c r="AC1429" s="180"/>
    </row>
    <row r="1430" ht="15.75" customHeight="1">
      <c r="A1430" s="201"/>
      <c r="F1430" s="202"/>
      <c r="G1430" s="160"/>
      <c r="H1430" s="160"/>
      <c r="I1430" s="160"/>
      <c r="J1430" s="160"/>
      <c r="K1430" s="203"/>
      <c r="L1430" s="180"/>
      <c r="M1430" s="180"/>
      <c r="N1430" s="204"/>
      <c r="O1430" s="204"/>
      <c r="P1430" s="180"/>
      <c r="Q1430" s="180"/>
      <c r="R1430" s="180"/>
      <c r="S1430" s="180"/>
      <c r="T1430" s="180"/>
      <c r="U1430" s="180"/>
      <c r="V1430" s="180"/>
      <c r="W1430" s="180"/>
      <c r="X1430" s="180"/>
      <c r="Y1430" s="180"/>
      <c r="Z1430" s="180"/>
      <c r="AA1430" s="180"/>
      <c r="AB1430" s="180"/>
      <c r="AC1430" s="180"/>
    </row>
    <row r="1431" ht="15.75" customHeight="1">
      <c r="A1431" s="201"/>
      <c r="F1431" s="202"/>
      <c r="G1431" s="160"/>
      <c r="H1431" s="160"/>
      <c r="I1431" s="160"/>
      <c r="J1431" s="160"/>
      <c r="K1431" s="203"/>
      <c r="L1431" s="180"/>
      <c r="M1431" s="180"/>
      <c r="N1431" s="204"/>
      <c r="O1431" s="204"/>
      <c r="P1431" s="180"/>
      <c r="Q1431" s="180"/>
      <c r="R1431" s="180"/>
      <c r="S1431" s="180"/>
      <c r="T1431" s="180"/>
      <c r="U1431" s="180"/>
      <c r="V1431" s="180"/>
      <c r="W1431" s="180"/>
      <c r="X1431" s="180"/>
      <c r="Y1431" s="180"/>
      <c r="Z1431" s="180"/>
      <c r="AA1431" s="180"/>
      <c r="AB1431" s="180"/>
      <c r="AC1431" s="180"/>
    </row>
    <row r="1432" ht="15.75" customHeight="1">
      <c r="A1432" s="201"/>
      <c r="F1432" s="202"/>
      <c r="G1432" s="160"/>
      <c r="H1432" s="160"/>
      <c r="I1432" s="160"/>
      <c r="J1432" s="160"/>
      <c r="K1432" s="203"/>
      <c r="L1432" s="180"/>
      <c r="M1432" s="180"/>
      <c r="N1432" s="204"/>
      <c r="O1432" s="204"/>
      <c r="P1432" s="180"/>
      <c r="Q1432" s="180"/>
      <c r="R1432" s="180"/>
      <c r="S1432" s="180"/>
      <c r="T1432" s="180"/>
      <c r="U1432" s="180"/>
      <c r="V1432" s="180"/>
      <c r="W1432" s="180"/>
      <c r="X1432" s="180"/>
      <c r="Y1432" s="180"/>
      <c r="Z1432" s="180"/>
      <c r="AA1432" s="180"/>
      <c r="AB1432" s="180"/>
      <c r="AC1432" s="180"/>
    </row>
    <row r="1433" ht="15.75" customHeight="1">
      <c r="A1433" s="201"/>
      <c r="F1433" s="202"/>
      <c r="G1433" s="160"/>
      <c r="H1433" s="160"/>
      <c r="I1433" s="160"/>
      <c r="J1433" s="160"/>
      <c r="K1433" s="203"/>
      <c r="L1433" s="180"/>
      <c r="M1433" s="180"/>
      <c r="N1433" s="204"/>
      <c r="O1433" s="204"/>
      <c r="P1433" s="180"/>
      <c r="Q1433" s="180"/>
      <c r="R1433" s="180"/>
      <c r="S1433" s="180"/>
      <c r="T1433" s="180"/>
      <c r="U1433" s="180"/>
      <c r="V1433" s="180"/>
      <c r="W1433" s="180"/>
      <c r="X1433" s="180"/>
      <c r="Y1433" s="180"/>
      <c r="Z1433" s="180"/>
      <c r="AA1433" s="180"/>
      <c r="AB1433" s="180"/>
      <c r="AC1433" s="180"/>
    </row>
    <row r="1434" ht="15.75" customHeight="1">
      <c r="A1434" s="201"/>
      <c r="F1434" s="202"/>
      <c r="G1434" s="160"/>
      <c r="H1434" s="160"/>
      <c r="I1434" s="160"/>
      <c r="J1434" s="160"/>
      <c r="K1434" s="203"/>
      <c r="L1434" s="180"/>
      <c r="M1434" s="180"/>
      <c r="N1434" s="204"/>
      <c r="O1434" s="204"/>
      <c r="P1434" s="180"/>
      <c r="Q1434" s="180"/>
      <c r="R1434" s="180"/>
      <c r="S1434" s="180"/>
      <c r="T1434" s="180"/>
      <c r="U1434" s="180"/>
      <c r="V1434" s="180"/>
      <c r="W1434" s="180"/>
      <c r="X1434" s="180"/>
      <c r="Y1434" s="180"/>
      <c r="Z1434" s="180"/>
      <c r="AA1434" s="180"/>
      <c r="AB1434" s="180"/>
      <c r="AC1434" s="180"/>
    </row>
    <row r="1435" ht="15.75" customHeight="1">
      <c r="A1435" s="201"/>
      <c r="F1435" s="202"/>
      <c r="G1435" s="160"/>
      <c r="H1435" s="160"/>
      <c r="I1435" s="160"/>
      <c r="J1435" s="160"/>
      <c r="K1435" s="203"/>
      <c r="L1435" s="180"/>
      <c r="M1435" s="180"/>
      <c r="N1435" s="204"/>
      <c r="O1435" s="204"/>
      <c r="P1435" s="180"/>
      <c r="Q1435" s="180"/>
      <c r="R1435" s="180"/>
      <c r="S1435" s="180"/>
      <c r="T1435" s="180"/>
      <c r="U1435" s="180"/>
      <c r="V1435" s="180"/>
      <c r="W1435" s="180"/>
      <c r="X1435" s="180"/>
      <c r="Y1435" s="180"/>
      <c r="Z1435" s="180"/>
      <c r="AA1435" s="180"/>
      <c r="AB1435" s="180"/>
      <c r="AC1435" s="180"/>
    </row>
    <row r="1436" ht="15.75" customHeight="1">
      <c r="A1436" s="201"/>
      <c r="F1436" s="202"/>
      <c r="G1436" s="160"/>
      <c r="H1436" s="160"/>
      <c r="I1436" s="160"/>
      <c r="J1436" s="160"/>
      <c r="K1436" s="203"/>
      <c r="L1436" s="180"/>
      <c r="M1436" s="180"/>
      <c r="N1436" s="204"/>
      <c r="O1436" s="204"/>
      <c r="P1436" s="180"/>
      <c r="Q1436" s="180"/>
      <c r="R1436" s="180"/>
      <c r="S1436" s="180"/>
      <c r="T1436" s="180"/>
      <c r="U1436" s="180"/>
      <c r="V1436" s="180"/>
      <c r="W1436" s="180"/>
      <c r="X1436" s="180"/>
      <c r="Y1436" s="180"/>
      <c r="Z1436" s="180"/>
      <c r="AA1436" s="180"/>
      <c r="AB1436" s="180"/>
      <c r="AC1436" s="180"/>
    </row>
    <row r="1437" ht="15.75" customHeight="1">
      <c r="A1437" s="201"/>
      <c r="F1437" s="202"/>
      <c r="G1437" s="160"/>
      <c r="H1437" s="160"/>
      <c r="I1437" s="160"/>
      <c r="J1437" s="160"/>
      <c r="K1437" s="203"/>
      <c r="L1437" s="180"/>
      <c r="M1437" s="180"/>
      <c r="N1437" s="204"/>
      <c r="O1437" s="204"/>
      <c r="P1437" s="180"/>
      <c r="Q1437" s="180"/>
      <c r="R1437" s="180"/>
      <c r="S1437" s="180"/>
      <c r="T1437" s="180"/>
      <c r="U1437" s="180"/>
      <c r="V1437" s="180"/>
      <c r="W1437" s="180"/>
      <c r="X1437" s="180"/>
      <c r="Y1437" s="180"/>
      <c r="Z1437" s="180"/>
      <c r="AA1437" s="180"/>
      <c r="AB1437" s="180"/>
      <c r="AC1437" s="180"/>
    </row>
    <row r="1438" ht="15.75" customHeight="1">
      <c r="A1438" s="201"/>
      <c r="F1438" s="202"/>
      <c r="G1438" s="160"/>
      <c r="H1438" s="160"/>
      <c r="I1438" s="160"/>
      <c r="J1438" s="160"/>
      <c r="K1438" s="203"/>
      <c r="L1438" s="180"/>
      <c r="M1438" s="180"/>
      <c r="N1438" s="204"/>
      <c r="O1438" s="204"/>
      <c r="P1438" s="180"/>
      <c r="Q1438" s="180"/>
      <c r="R1438" s="180"/>
      <c r="S1438" s="180"/>
      <c r="T1438" s="180"/>
      <c r="U1438" s="180"/>
      <c r="V1438" s="180"/>
      <c r="W1438" s="180"/>
      <c r="X1438" s="180"/>
      <c r="Y1438" s="180"/>
      <c r="Z1438" s="180"/>
      <c r="AA1438" s="180"/>
      <c r="AB1438" s="180"/>
      <c r="AC1438" s="180"/>
    </row>
    <row r="1439" ht="15.75" customHeight="1">
      <c r="A1439" s="201"/>
      <c r="F1439" s="202"/>
      <c r="G1439" s="160"/>
      <c r="H1439" s="160"/>
      <c r="I1439" s="160"/>
      <c r="J1439" s="160"/>
      <c r="K1439" s="203"/>
      <c r="L1439" s="180"/>
      <c r="M1439" s="180"/>
      <c r="N1439" s="204"/>
      <c r="O1439" s="204"/>
      <c r="P1439" s="180"/>
      <c r="Q1439" s="180"/>
      <c r="R1439" s="180"/>
      <c r="S1439" s="180"/>
      <c r="T1439" s="180"/>
      <c r="U1439" s="180"/>
      <c r="V1439" s="180"/>
      <c r="W1439" s="180"/>
      <c r="X1439" s="180"/>
      <c r="Y1439" s="180"/>
      <c r="Z1439" s="180"/>
      <c r="AA1439" s="180"/>
      <c r="AB1439" s="180"/>
      <c r="AC1439" s="180"/>
    </row>
    <row r="1440" ht="15.75" customHeight="1">
      <c r="A1440" s="201"/>
      <c r="F1440" s="202"/>
      <c r="G1440" s="160"/>
      <c r="H1440" s="160"/>
      <c r="I1440" s="160"/>
      <c r="J1440" s="160"/>
      <c r="K1440" s="203"/>
      <c r="L1440" s="180"/>
      <c r="M1440" s="180"/>
      <c r="N1440" s="204"/>
      <c r="O1440" s="204"/>
      <c r="P1440" s="180"/>
      <c r="Q1440" s="180"/>
      <c r="R1440" s="180"/>
      <c r="S1440" s="180"/>
      <c r="T1440" s="180"/>
      <c r="U1440" s="180"/>
      <c r="V1440" s="180"/>
      <c r="W1440" s="180"/>
      <c r="X1440" s="180"/>
      <c r="Y1440" s="180"/>
      <c r="Z1440" s="180"/>
      <c r="AA1440" s="180"/>
      <c r="AB1440" s="180"/>
      <c r="AC1440" s="180"/>
    </row>
    <row r="1441" ht="15.75" customHeight="1">
      <c r="A1441" s="201"/>
      <c r="F1441" s="202"/>
      <c r="G1441" s="160"/>
      <c r="H1441" s="160"/>
      <c r="I1441" s="160"/>
      <c r="J1441" s="160"/>
      <c r="K1441" s="203"/>
      <c r="L1441" s="180"/>
      <c r="M1441" s="180"/>
      <c r="N1441" s="204"/>
      <c r="O1441" s="204"/>
      <c r="P1441" s="180"/>
      <c r="Q1441" s="180"/>
      <c r="R1441" s="180"/>
      <c r="S1441" s="180"/>
      <c r="T1441" s="180"/>
      <c r="U1441" s="180"/>
      <c r="V1441" s="180"/>
      <c r="W1441" s="180"/>
      <c r="X1441" s="180"/>
      <c r="Y1441" s="180"/>
      <c r="Z1441" s="180"/>
      <c r="AA1441" s="180"/>
      <c r="AB1441" s="180"/>
      <c r="AC1441" s="180"/>
    </row>
    <row r="1442" ht="15.75" customHeight="1">
      <c r="A1442" s="201"/>
      <c r="F1442" s="202"/>
      <c r="G1442" s="160"/>
      <c r="H1442" s="160"/>
      <c r="I1442" s="160"/>
      <c r="J1442" s="160"/>
      <c r="K1442" s="203"/>
      <c r="L1442" s="180"/>
      <c r="M1442" s="180"/>
      <c r="N1442" s="204"/>
      <c r="O1442" s="204"/>
      <c r="P1442" s="180"/>
      <c r="Q1442" s="180"/>
      <c r="R1442" s="180"/>
      <c r="S1442" s="180"/>
      <c r="T1442" s="180"/>
      <c r="U1442" s="180"/>
      <c r="V1442" s="180"/>
      <c r="W1442" s="180"/>
      <c r="X1442" s="180"/>
      <c r="Y1442" s="180"/>
      <c r="Z1442" s="180"/>
      <c r="AA1442" s="180"/>
      <c r="AB1442" s="180"/>
      <c r="AC1442" s="180"/>
    </row>
    <row r="1443" ht="15.75" customHeight="1">
      <c r="A1443" s="201"/>
      <c r="F1443" s="202"/>
      <c r="G1443" s="160"/>
      <c r="H1443" s="160"/>
      <c r="I1443" s="160"/>
      <c r="J1443" s="160"/>
      <c r="K1443" s="203"/>
      <c r="L1443" s="180"/>
      <c r="M1443" s="180"/>
      <c r="N1443" s="204"/>
      <c r="O1443" s="204"/>
      <c r="P1443" s="180"/>
      <c r="Q1443" s="180"/>
      <c r="R1443" s="180"/>
      <c r="S1443" s="180"/>
      <c r="T1443" s="180"/>
      <c r="U1443" s="180"/>
      <c r="V1443" s="180"/>
      <c r="W1443" s="180"/>
      <c r="X1443" s="180"/>
      <c r="Y1443" s="180"/>
      <c r="Z1443" s="180"/>
      <c r="AA1443" s="180"/>
      <c r="AB1443" s="180"/>
      <c r="AC1443" s="180"/>
    </row>
    <row r="1444" ht="15.75" customHeight="1">
      <c r="A1444" s="201"/>
      <c r="F1444" s="202"/>
      <c r="G1444" s="160"/>
      <c r="H1444" s="160"/>
      <c r="I1444" s="160"/>
      <c r="J1444" s="160"/>
      <c r="K1444" s="203"/>
      <c r="L1444" s="180"/>
      <c r="M1444" s="180"/>
      <c r="N1444" s="204"/>
      <c r="O1444" s="204"/>
      <c r="P1444" s="180"/>
      <c r="Q1444" s="180"/>
      <c r="R1444" s="180"/>
      <c r="S1444" s="180"/>
      <c r="T1444" s="180"/>
      <c r="U1444" s="180"/>
      <c r="V1444" s="180"/>
      <c r="W1444" s="180"/>
      <c r="X1444" s="180"/>
      <c r="Y1444" s="180"/>
      <c r="Z1444" s="180"/>
      <c r="AA1444" s="180"/>
      <c r="AB1444" s="180"/>
      <c r="AC1444" s="180"/>
    </row>
    <row r="1445" ht="15.75" customHeight="1">
      <c r="A1445" s="201"/>
      <c r="F1445" s="202"/>
      <c r="G1445" s="160"/>
      <c r="H1445" s="160"/>
      <c r="I1445" s="160"/>
      <c r="J1445" s="160"/>
      <c r="K1445" s="203"/>
      <c r="L1445" s="180"/>
      <c r="M1445" s="180"/>
      <c r="N1445" s="204"/>
      <c r="O1445" s="204"/>
      <c r="P1445" s="180"/>
      <c r="Q1445" s="180"/>
      <c r="R1445" s="180"/>
      <c r="S1445" s="180"/>
      <c r="T1445" s="180"/>
      <c r="U1445" s="180"/>
      <c r="V1445" s="180"/>
      <c r="W1445" s="180"/>
      <c r="X1445" s="180"/>
      <c r="Y1445" s="180"/>
      <c r="Z1445" s="180"/>
      <c r="AA1445" s="180"/>
      <c r="AB1445" s="180"/>
      <c r="AC1445" s="180"/>
    </row>
    <row r="1446" ht="15.75" customHeight="1">
      <c r="A1446" s="201"/>
      <c r="F1446" s="202"/>
      <c r="G1446" s="160"/>
      <c r="H1446" s="160"/>
      <c r="I1446" s="160"/>
      <c r="J1446" s="160"/>
      <c r="K1446" s="203"/>
      <c r="L1446" s="180"/>
      <c r="M1446" s="180"/>
      <c r="N1446" s="204"/>
      <c r="O1446" s="204"/>
      <c r="P1446" s="180"/>
      <c r="Q1446" s="180"/>
      <c r="R1446" s="180"/>
      <c r="S1446" s="180"/>
      <c r="T1446" s="180"/>
      <c r="U1446" s="180"/>
      <c r="V1446" s="180"/>
      <c r="W1446" s="180"/>
      <c r="X1446" s="180"/>
      <c r="Y1446" s="180"/>
      <c r="Z1446" s="180"/>
      <c r="AA1446" s="180"/>
      <c r="AB1446" s="180"/>
      <c r="AC1446" s="180"/>
    </row>
    <row r="1447" ht="15.75" customHeight="1">
      <c r="A1447" s="201"/>
      <c r="F1447" s="202"/>
      <c r="G1447" s="160"/>
      <c r="H1447" s="160"/>
      <c r="I1447" s="160"/>
      <c r="J1447" s="160"/>
      <c r="K1447" s="203"/>
      <c r="L1447" s="180"/>
      <c r="M1447" s="180"/>
      <c r="N1447" s="204"/>
      <c r="O1447" s="204"/>
      <c r="P1447" s="180"/>
      <c r="Q1447" s="180"/>
      <c r="R1447" s="180"/>
      <c r="S1447" s="180"/>
      <c r="T1447" s="180"/>
      <c r="U1447" s="180"/>
      <c r="V1447" s="180"/>
      <c r="W1447" s="180"/>
      <c r="X1447" s="180"/>
      <c r="Y1447" s="180"/>
      <c r="Z1447" s="180"/>
      <c r="AA1447" s="180"/>
      <c r="AB1447" s="180"/>
      <c r="AC1447" s="180"/>
    </row>
    <row r="1448" ht="15.75" customHeight="1">
      <c r="A1448" s="201"/>
      <c r="F1448" s="202"/>
      <c r="G1448" s="160"/>
      <c r="H1448" s="160"/>
      <c r="I1448" s="160"/>
      <c r="J1448" s="160"/>
      <c r="K1448" s="203"/>
      <c r="L1448" s="180"/>
      <c r="M1448" s="180"/>
      <c r="N1448" s="204"/>
      <c r="O1448" s="204"/>
      <c r="P1448" s="180"/>
      <c r="Q1448" s="180"/>
      <c r="R1448" s="180"/>
      <c r="S1448" s="180"/>
      <c r="T1448" s="180"/>
      <c r="U1448" s="180"/>
      <c r="V1448" s="180"/>
      <c r="W1448" s="180"/>
      <c r="X1448" s="180"/>
      <c r="Y1448" s="180"/>
      <c r="Z1448" s="180"/>
      <c r="AA1448" s="180"/>
      <c r="AB1448" s="180"/>
      <c r="AC1448" s="180"/>
    </row>
    <row r="1449" ht="15.75" customHeight="1">
      <c r="A1449" s="201"/>
      <c r="F1449" s="202"/>
      <c r="G1449" s="160"/>
      <c r="H1449" s="160"/>
      <c r="I1449" s="160"/>
      <c r="J1449" s="160"/>
      <c r="K1449" s="203"/>
      <c r="L1449" s="180"/>
      <c r="M1449" s="180"/>
      <c r="N1449" s="204"/>
      <c r="O1449" s="204"/>
      <c r="P1449" s="180"/>
      <c r="Q1449" s="180"/>
      <c r="R1449" s="180"/>
      <c r="S1449" s="180"/>
      <c r="T1449" s="180"/>
      <c r="U1449" s="180"/>
      <c r="V1449" s="180"/>
      <c r="W1449" s="180"/>
      <c r="X1449" s="180"/>
      <c r="Y1449" s="180"/>
      <c r="Z1449" s="180"/>
      <c r="AA1449" s="180"/>
      <c r="AB1449" s="180"/>
      <c r="AC1449" s="180"/>
    </row>
    <row r="1450" ht="15.75" customHeight="1">
      <c r="A1450" s="201"/>
      <c r="F1450" s="202"/>
      <c r="G1450" s="160"/>
      <c r="H1450" s="160"/>
      <c r="I1450" s="160"/>
      <c r="J1450" s="160"/>
      <c r="K1450" s="203"/>
      <c r="L1450" s="180"/>
      <c r="M1450" s="180"/>
      <c r="N1450" s="204"/>
      <c r="O1450" s="204"/>
      <c r="P1450" s="180"/>
      <c r="Q1450" s="180"/>
      <c r="R1450" s="180"/>
      <c r="S1450" s="180"/>
      <c r="T1450" s="180"/>
      <c r="U1450" s="180"/>
      <c r="V1450" s="180"/>
      <c r="W1450" s="180"/>
      <c r="X1450" s="180"/>
      <c r="Y1450" s="180"/>
      <c r="Z1450" s="180"/>
      <c r="AA1450" s="180"/>
      <c r="AB1450" s="180"/>
      <c r="AC1450" s="180"/>
    </row>
    <row r="1451" ht="15.75" customHeight="1">
      <c r="A1451" s="201"/>
      <c r="F1451" s="202"/>
      <c r="G1451" s="160"/>
      <c r="H1451" s="160"/>
      <c r="I1451" s="160"/>
      <c r="J1451" s="160"/>
      <c r="K1451" s="203"/>
      <c r="L1451" s="180"/>
      <c r="M1451" s="180"/>
      <c r="N1451" s="204"/>
      <c r="O1451" s="204"/>
      <c r="P1451" s="180"/>
      <c r="Q1451" s="180"/>
      <c r="R1451" s="180"/>
      <c r="S1451" s="180"/>
      <c r="T1451" s="180"/>
      <c r="U1451" s="180"/>
      <c r="V1451" s="180"/>
      <c r="W1451" s="180"/>
      <c r="X1451" s="180"/>
      <c r="Y1451" s="180"/>
      <c r="Z1451" s="180"/>
      <c r="AA1451" s="180"/>
      <c r="AB1451" s="180"/>
      <c r="AC1451" s="180"/>
    </row>
    <row r="1452" ht="15.75" customHeight="1">
      <c r="A1452" s="201"/>
      <c r="F1452" s="202"/>
      <c r="G1452" s="160"/>
      <c r="H1452" s="160"/>
      <c r="I1452" s="160"/>
      <c r="J1452" s="160"/>
      <c r="K1452" s="203"/>
      <c r="L1452" s="180"/>
      <c r="M1452" s="180"/>
      <c r="N1452" s="204"/>
      <c r="O1452" s="204"/>
      <c r="P1452" s="180"/>
      <c r="Q1452" s="180"/>
      <c r="R1452" s="180"/>
      <c r="S1452" s="180"/>
      <c r="T1452" s="180"/>
      <c r="U1452" s="180"/>
      <c r="V1452" s="180"/>
      <c r="W1452" s="180"/>
      <c r="X1452" s="180"/>
      <c r="Y1452" s="180"/>
      <c r="Z1452" s="180"/>
      <c r="AA1452" s="180"/>
      <c r="AB1452" s="180"/>
      <c r="AC1452" s="180"/>
    </row>
    <row r="1453" ht="15.75" customHeight="1">
      <c r="A1453" s="201"/>
      <c r="F1453" s="202"/>
      <c r="G1453" s="160"/>
      <c r="H1453" s="160"/>
      <c r="I1453" s="160"/>
      <c r="J1453" s="160"/>
      <c r="K1453" s="203"/>
      <c r="L1453" s="180"/>
      <c r="M1453" s="180"/>
      <c r="N1453" s="204"/>
      <c r="O1453" s="204"/>
      <c r="P1453" s="180"/>
      <c r="Q1453" s="180"/>
      <c r="R1453" s="180"/>
      <c r="S1453" s="180"/>
      <c r="T1453" s="180"/>
      <c r="U1453" s="180"/>
      <c r="V1453" s="180"/>
      <c r="W1453" s="180"/>
      <c r="X1453" s="180"/>
      <c r="Y1453" s="180"/>
      <c r="Z1453" s="180"/>
      <c r="AA1453" s="180"/>
      <c r="AB1453" s="180"/>
      <c r="AC1453" s="180"/>
    </row>
    <row r="1454" ht="15.75" customHeight="1">
      <c r="A1454" s="201"/>
      <c r="F1454" s="202"/>
      <c r="G1454" s="160"/>
      <c r="H1454" s="160"/>
      <c r="I1454" s="160"/>
      <c r="J1454" s="160"/>
      <c r="K1454" s="203"/>
      <c r="L1454" s="180"/>
      <c r="M1454" s="180"/>
      <c r="N1454" s="204"/>
      <c r="O1454" s="204"/>
      <c r="P1454" s="180"/>
      <c r="Q1454" s="180"/>
      <c r="R1454" s="180"/>
      <c r="S1454" s="180"/>
      <c r="T1454" s="180"/>
      <c r="U1454" s="180"/>
      <c r="V1454" s="180"/>
      <c r="W1454" s="180"/>
      <c r="X1454" s="180"/>
      <c r="Y1454" s="180"/>
      <c r="Z1454" s="180"/>
      <c r="AA1454" s="180"/>
      <c r="AB1454" s="180"/>
      <c r="AC1454" s="180"/>
    </row>
    <row r="1455" ht="15.75" customHeight="1">
      <c r="A1455" s="201"/>
      <c r="F1455" s="202"/>
      <c r="G1455" s="160"/>
      <c r="H1455" s="160"/>
      <c r="I1455" s="160"/>
      <c r="J1455" s="160"/>
      <c r="K1455" s="203"/>
      <c r="L1455" s="180"/>
      <c r="M1455" s="180"/>
      <c r="N1455" s="204"/>
      <c r="O1455" s="204"/>
      <c r="P1455" s="180"/>
      <c r="Q1455" s="180"/>
      <c r="R1455" s="180"/>
      <c r="S1455" s="180"/>
      <c r="T1455" s="180"/>
      <c r="U1455" s="180"/>
      <c r="V1455" s="180"/>
      <c r="W1455" s="180"/>
      <c r="X1455" s="180"/>
      <c r="Y1455" s="180"/>
      <c r="Z1455" s="180"/>
      <c r="AA1455" s="180"/>
      <c r="AB1455" s="180"/>
      <c r="AC1455" s="180"/>
    </row>
    <row r="1456" ht="15.75" customHeight="1">
      <c r="A1456" s="201"/>
      <c r="F1456" s="202"/>
      <c r="G1456" s="160"/>
      <c r="H1456" s="160"/>
      <c r="I1456" s="160"/>
      <c r="J1456" s="160"/>
      <c r="K1456" s="203"/>
      <c r="L1456" s="180"/>
      <c r="M1456" s="180"/>
      <c r="N1456" s="204"/>
      <c r="O1456" s="204"/>
      <c r="P1456" s="180"/>
      <c r="Q1456" s="180"/>
      <c r="R1456" s="180"/>
      <c r="S1456" s="180"/>
      <c r="T1456" s="180"/>
      <c r="U1456" s="180"/>
      <c r="V1456" s="180"/>
      <c r="W1456" s="180"/>
      <c r="X1456" s="180"/>
      <c r="Y1456" s="180"/>
      <c r="Z1456" s="180"/>
      <c r="AA1456" s="180"/>
      <c r="AB1456" s="180"/>
      <c r="AC1456" s="180"/>
    </row>
    <row r="1457" ht="15.75" customHeight="1">
      <c r="A1457" s="201"/>
      <c r="F1457" s="202"/>
      <c r="G1457" s="160"/>
      <c r="H1457" s="160"/>
      <c r="I1457" s="160"/>
      <c r="J1457" s="160"/>
      <c r="K1457" s="203"/>
      <c r="L1457" s="180"/>
      <c r="M1457" s="180"/>
      <c r="N1457" s="204"/>
      <c r="O1457" s="204"/>
      <c r="P1457" s="180"/>
      <c r="Q1457" s="180"/>
      <c r="R1457" s="180"/>
      <c r="S1457" s="180"/>
      <c r="T1457" s="180"/>
      <c r="U1457" s="180"/>
      <c r="V1457" s="180"/>
      <c r="W1457" s="180"/>
      <c r="X1457" s="180"/>
      <c r="Y1457" s="180"/>
      <c r="Z1457" s="180"/>
      <c r="AA1457" s="180"/>
      <c r="AB1457" s="180"/>
      <c r="AC1457" s="180"/>
    </row>
    <row r="1458" ht="15.75" customHeight="1">
      <c r="A1458" s="201"/>
      <c r="F1458" s="202"/>
      <c r="G1458" s="160"/>
      <c r="H1458" s="160"/>
      <c r="I1458" s="160"/>
      <c r="J1458" s="160"/>
      <c r="K1458" s="203"/>
      <c r="L1458" s="180"/>
      <c r="M1458" s="180"/>
      <c r="N1458" s="204"/>
      <c r="O1458" s="204"/>
      <c r="P1458" s="180"/>
      <c r="Q1458" s="180"/>
      <c r="R1458" s="180"/>
      <c r="S1458" s="180"/>
      <c r="T1458" s="180"/>
      <c r="U1458" s="180"/>
      <c r="V1458" s="180"/>
      <c r="W1458" s="180"/>
      <c r="X1458" s="180"/>
      <c r="Y1458" s="180"/>
      <c r="Z1458" s="180"/>
      <c r="AA1458" s="180"/>
      <c r="AB1458" s="180"/>
      <c r="AC1458" s="180"/>
    </row>
    <row r="1459" ht="15.75" customHeight="1">
      <c r="A1459" s="201"/>
      <c r="F1459" s="202"/>
      <c r="G1459" s="160"/>
      <c r="H1459" s="160"/>
      <c r="I1459" s="160"/>
      <c r="J1459" s="160"/>
      <c r="K1459" s="203"/>
      <c r="L1459" s="180"/>
      <c r="M1459" s="180"/>
      <c r="N1459" s="204"/>
      <c r="O1459" s="204"/>
      <c r="P1459" s="180"/>
      <c r="Q1459" s="180"/>
      <c r="R1459" s="180"/>
      <c r="S1459" s="180"/>
      <c r="T1459" s="180"/>
      <c r="U1459" s="180"/>
      <c r="V1459" s="180"/>
      <c r="W1459" s="180"/>
      <c r="X1459" s="180"/>
      <c r="Y1459" s="180"/>
      <c r="Z1459" s="180"/>
      <c r="AA1459" s="180"/>
      <c r="AB1459" s="180"/>
      <c r="AC1459" s="180"/>
    </row>
    <row r="1460" ht="15.75" customHeight="1">
      <c r="A1460" s="201"/>
      <c r="F1460" s="202"/>
      <c r="G1460" s="160"/>
      <c r="H1460" s="160"/>
      <c r="I1460" s="160"/>
      <c r="J1460" s="160"/>
      <c r="K1460" s="203"/>
      <c r="L1460" s="180"/>
      <c r="M1460" s="180"/>
      <c r="N1460" s="204"/>
      <c r="O1460" s="204"/>
      <c r="P1460" s="180"/>
      <c r="Q1460" s="180"/>
      <c r="R1460" s="180"/>
      <c r="S1460" s="180"/>
      <c r="T1460" s="180"/>
      <c r="U1460" s="180"/>
      <c r="V1460" s="180"/>
      <c r="W1460" s="180"/>
      <c r="X1460" s="180"/>
      <c r="Y1460" s="180"/>
      <c r="Z1460" s="180"/>
      <c r="AA1460" s="180"/>
      <c r="AB1460" s="180"/>
      <c r="AC1460" s="180"/>
    </row>
    <row r="1461" ht="15.75" customHeight="1">
      <c r="A1461" s="201"/>
      <c r="F1461" s="202"/>
      <c r="G1461" s="160"/>
      <c r="H1461" s="160"/>
      <c r="I1461" s="160"/>
      <c r="J1461" s="160"/>
      <c r="K1461" s="203"/>
      <c r="L1461" s="180"/>
      <c r="M1461" s="180"/>
      <c r="N1461" s="204"/>
      <c r="O1461" s="204"/>
      <c r="P1461" s="180"/>
      <c r="Q1461" s="180"/>
      <c r="R1461" s="180"/>
      <c r="S1461" s="180"/>
      <c r="T1461" s="180"/>
      <c r="U1461" s="180"/>
      <c r="V1461" s="180"/>
      <c r="W1461" s="180"/>
      <c r="X1461" s="180"/>
      <c r="Y1461" s="180"/>
      <c r="Z1461" s="180"/>
      <c r="AA1461" s="180"/>
      <c r="AB1461" s="180"/>
      <c r="AC1461" s="180"/>
    </row>
    <row r="1462" ht="15.75" customHeight="1">
      <c r="A1462" s="201"/>
      <c r="F1462" s="202"/>
      <c r="G1462" s="160"/>
      <c r="H1462" s="160"/>
      <c r="I1462" s="160"/>
      <c r="J1462" s="160"/>
      <c r="K1462" s="203"/>
      <c r="L1462" s="180"/>
      <c r="M1462" s="180"/>
      <c r="N1462" s="204"/>
      <c r="O1462" s="204"/>
      <c r="P1462" s="180"/>
      <c r="Q1462" s="180"/>
      <c r="R1462" s="180"/>
      <c r="S1462" s="180"/>
      <c r="T1462" s="180"/>
      <c r="U1462" s="180"/>
      <c r="V1462" s="180"/>
      <c r="W1462" s="180"/>
      <c r="X1462" s="180"/>
      <c r="Y1462" s="180"/>
      <c r="Z1462" s="180"/>
      <c r="AA1462" s="180"/>
      <c r="AB1462" s="180"/>
      <c r="AC1462" s="180"/>
    </row>
    <row r="1463" ht="15.75" customHeight="1">
      <c r="A1463" s="201"/>
      <c r="F1463" s="202"/>
      <c r="G1463" s="160"/>
      <c r="H1463" s="160"/>
      <c r="I1463" s="160"/>
      <c r="J1463" s="160"/>
      <c r="K1463" s="203"/>
      <c r="L1463" s="180"/>
      <c r="M1463" s="180"/>
      <c r="N1463" s="204"/>
      <c r="O1463" s="204"/>
      <c r="P1463" s="180"/>
      <c r="Q1463" s="180"/>
      <c r="R1463" s="180"/>
      <c r="S1463" s="180"/>
      <c r="T1463" s="180"/>
      <c r="U1463" s="180"/>
      <c r="V1463" s="180"/>
      <c r="W1463" s="180"/>
      <c r="X1463" s="180"/>
      <c r="Y1463" s="180"/>
      <c r="Z1463" s="180"/>
      <c r="AA1463" s="180"/>
      <c r="AB1463" s="180"/>
      <c r="AC1463" s="180"/>
    </row>
    <row r="1464" ht="15.75" customHeight="1">
      <c r="A1464" s="201"/>
      <c r="F1464" s="202"/>
      <c r="G1464" s="160"/>
      <c r="H1464" s="160"/>
      <c r="I1464" s="160"/>
      <c r="J1464" s="160"/>
      <c r="K1464" s="203"/>
      <c r="L1464" s="180"/>
      <c r="M1464" s="180"/>
      <c r="N1464" s="204"/>
      <c r="O1464" s="204"/>
      <c r="P1464" s="180"/>
      <c r="Q1464" s="180"/>
      <c r="R1464" s="180"/>
      <c r="S1464" s="180"/>
      <c r="T1464" s="180"/>
      <c r="U1464" s="180"/>
      <c r="V1464" s="180"/>
      <c r="W1464" s="180"/>
      <c r="X1464" s="180"/>
      <c r="Y1464" s="180"/>
      <c r="Z1464" s="180"/>
      <c r="AA1464" s="180"/>
      <c r="AB1464" s="180"/>
      <c r="AC1464" s="180"/>
    </row>
    <row r="1465" ht="15.75" customHeight="1">
      <c r="A1465" s="201"/>
      <c r="F1465" s="202"/>
      <c r="G1465" s="160"/>
      <c r="H1465" s="160"/>
      <c r="I1465" s="160"/>
      <c r="J1465" s="160"/>
      <c r="K1465" s="203"/>
      <c r="L1465" s="180"/>
      <c r="M1465" s="180"/>
      <c r="N1465" s="204"/>
      <c r="O1465" s="204"/>
      <c r="P1465" s="180"/>
      <c r="Q1465" s="180"/>
      <c r="R1465" s="180"/>
      <c r="S1465" s="180"/>
      <c r="T1465" s="180"/>
      <c r="U1465" s="180"/>
      <c r="V1465" s="180"/>
      <c r="W1465" s="180"/>
      <c r="X1465" s="180"/>
      <c r="Y1465" s="180"/>
      <c r="Z1465" s="180"/>
      <c r="AA1465" s="180"/>
      <c r="AB1465" s="180"/>
      <c r="AC1465" s="180"/>
    </row>
    <row r="1466" ht="15.75" customHeight="1">
      <c r="A1466" s="201"/>
      <c r="F1466" s="202"/>
      <c r="G1466" s="160"/>
      <c r="H1466" s="160"/>
      <c r="I1466" s="160"/>
      <c r="J1466" s="160"/>
      <c r="K1466" s="203"/>
      <c r="L1466" s="180"/>
      <c r="M1466" s="180"/>
      <c r="N1466" s="204"/>
      <c r="O1466" s="204"/>
      <c r="P1466" s="180"/>
      <c r="Q1466" s="180"/>
      <c r="R1466" s="180"/>
      <c r="S1466" s="180"/>
      <c r="T1466" s="180"/>
      <c r="U1466" s="180"/>
      <c r="V1466" s="180"/>
      <c r="W1466" s="180"/>
      <c r="X1466" s="180"/>
      <c r="Y1466" s="180"/>
      <c r="Z1466" s="180"/>
      <c r="AA1466" s="180"/>
      <c r="AB1466" s="180"/>
      <c r="AC1466" s="180"/>
    </row>
    <row r="1467" ht="15.75" customHeight="1">
      <c r="A1467" s="201"/>
      <c r="F1467" s="202"/>
      <c r="G1467" s="160"/>
      <c r="H1467" s="160"/>
      <c r="I1467" s="160"/>
      <c r="J1467" s="160"/>
      <c r="K1467" s="203"/>
      <c r="L1467" s="180"/>
      <c r="M1467" s="180"/>
      <c r="N1467" s="204"/>
      <c r="O1467" s="204"/>
      <c r="P1467" s="180"/>
      <c r="Q1467" s="180"/>
      <c r="R1467" s="180"/>
      <c r="S1467" s="180"/>
      <c r="T1467" s="180"/>
      <c r="U1467" s="180"/>
      <c r="V1467" s="180"/>
      <c r="W1467" s="180"/>
      <c r="X1467" s="180"/>
      <c r="Y1467" s="180"/>
      <c r="Z1467" s="180"/>
      <c r="AA1467" s="180"/>
      <c r="AB1467" s="180"/>
      <c r="AC1467" s="180"/>
    </row>
    <row r="1468" ht="15.75" customHeight="1">
      <c r="A1468" s="201"/>
      <c r="F1468" s="202"/>
      <c r="G1468" s="160"/>
      <c r="H1468" s="160"/>
      <c r="I1468" s="160"/>
      <c r="J1468" s="160"/>
      <c r="K1468" s="203"/>
      <c r="L1468" s="180"/>
      <c r="M1468" s="180"/>
      <c r="N1468" s="204"/>
      <c r="O1468" s="204"/>
      <c r="P1468" s="180"/>
      <c r="Q1468" s="180"/>
      <c r="R1468" s="180"/>
      <c r="S1468" s="180"/>
      <c r="T1468" s="180"/>
      <c r="U1468" s="180"/>
      <c r="V1468" s="180"/>
      <c r="W1468" s="180"/>
      <c r="X1468" s="180"/>
      <c r="Y1468" s="180"/>
      <c r="Z1468" s="180"/>
      <c r="AA1468" s="180"/>
      <c r="AB1468" s="180"/>
      <c r="AC1468" s="180"/>
    </row>
    <row r="1469" ht="15.75" customHeight="1">
      <c r="A1469" s="201"/>
      <c r="F1469" s="202"/>
      <c r="G1469" s="160"/>
      <c r="H1469" s="160"/>
      <c r="I1469" s="160"/>
      <c r="J1469" s="160"/>
      <c r="K1469" s="203"/>
      <c r="L1469" s="180"/>
      <c r="M1469" s="180"/>
      <c r="N1469" s="204"/>
      <c r="O1469" s="204"/>
      <c r="P1469" s="180"/>
      <c r="Q1469" s="180"/>
      <c r="R1469" s="180"/>
      <c r="S1469" s="180"/>
      <c r="T1469" s="180"/>
      <c r="U1469" s="180"/>
      <c r="V1469" s="180"/>
      <c r="W1469" s="180"/>
      <c r="X1469" s="180"/>
      <c r="Y1469" s="180"/>
      <c r="Z1469" s="180"/>
      <c r="AA1469" s="180"/>
      <c r="AB1469" s="180"/>
      <c r="AC1469" s="180"/>
    </row>
    <row r="1470" ht="15.75" customHeight="1">
      <c r="A1470" s="201"/>
      <c r="F1470" s="202"/>
      <c r="G1470" s="160"/>
      <c r="H1470" s="160"/>
      <c r="I1470" s="160"/>
      <c r="J1470" s="160"/>
      <c r="K1470" s="203"/>
      <c r="L1470" s="180"/>
      <c r="M1470" s="180"/>
      <c r="N1470" s="204"/>
      <c r="O1470" s="204"/>
      <c r="P1470" s="180"/>
      <c r="Q1470" s="180"/>
      <c r="R1470" s="180"/>
      <c r="S1470" s="180"/>
      <c r="T1470" s="180"/>
      <c r="U1470" s="180"/>
      <c r="V1470" s="180"/>
      <c r="W1470" s="180"/>
      <c r="X1470" s="180"/>
      <c r="Y1470" s="180"/>
      <c r="Z1470" s="180"/>
      <c r="AA1470" s="180"/>
      <c r="AB1470" s="180"/>
      <c r="AC1470" s="180"/>
    </row>
    <row r="1471" ht="15.75" customHeight="1">
      <c r="A1471" s="201"/>
      <c r="F1471" s="202"/>
      <c r="G1471" s="160"/>
      <c r="H1471" s="160"/>
      <c r="I1471" s="160"/>
      <c r="J1471" s="160"/>
      <c r="K1471" s="203"/>
      <c r="L1471" s="180"/>
      <c r="M1471" s="180"/>
      <c r="N1471" s="204"/>
      <c r="O1471" s="204"/>
      <c r="P1471" s="180"/>
      <c r="Q1471" s="180"/>
      <c r="R1471" s="180"/>
      <c r="S1471" s="180"/>
      <c r="T1471" s="180"/>
      <c r="U1471" s="180"/>
      <c r="V1471" s="180"/>
      <c r="W1471" s="180"/>
      <c r="X1471" s="180"/>
      <c r="Y1471" s="180"/>
      <c r="Z1471" s="180"/>
      <c r="AA1471" s="180"/>
      <c r="AB1471" s="180"/>
      <c r="AC1471" s="180"/>
    </row>
    <row r="1472" ht="15.75" customHeight="1">
      <c r="A1472" s="201"/>
      <c r="F1472" s="202"/>
      <c r="G1472" s="160"/>
      <c r="H1472" s="160"/>
      <c r="I1472" s="160"/>
      <c r="J1472" s="160"/>
      <c r="K1472" s="203"/>
      <c r="L1472" s="180"/>
      <c r="M1472" s="180"/>
      <c r="N1472" s="204"/>
      <c r="O1472" s="204"/>
      <c r="P1472" s="180"/>
      <c r="Q1472" s="180"/>
      <c r="R1472" s="180"/>
      <c r="S1472" s="180"/>
      <c r="T1472" s="180"/>
      <c r="U1472" s="180"/>
      <c r="V1472" s="180"/>
      <c r="W1472" s="180"/>
      <c r="X1472" s="180"/>
      <c r="Y1472" s="180"/>
      <c r="Z1472" s="180"/>
      <c r="AA1472" s="180"/>
      <c r="AB1472" s="180"/>
      <c r="AC1472" s="180"/>
    </row>
    <row r="1473" ht="15.75" customHeight="1">
      <c r="A1473" s="201"/>
      <c r="F1473" s="202"/>
      <c r="G1473" s="160"/>
      <c r="H1473" s="160"/>
      <c r="I1473" s="160"/>
      <c r="J1473" s="160"/>
      <c r="K1473" s="203"/>
      <c r="L1473" s="180"/>
      <c r="M1473" s="180"/>
      <c r="N1473" s="204"/>
      <c r="O1473" s="204"/>
      <c r="P1473" s="180"/>
      <c r="Q1473" s="180"/>
      <c r="R1473" s="180"/>
      <c r="S1473" s="180"/>
      <c r="T1473" s="180"/>
      <c r="U1473" s="180"/>
      <c r="V1473" s="180"/>
      <c r="W1473" s="180"/>
      <c r="X1473" s="180"/>
      <c r="Y1473" s="180"/>
      <c r="Z1473" s="180"/>
      <c r="AA1473" s="180"/>
      <c r="AB1473" s="180"/>
      <c r="AC1473" s="180"/>
    </row>
    <row r="1474" ht="15.75" customHeight="1">
      <c r="A1474" s="201"/>
      <c r="F1474" s="202"/>
      <c r="G1474" s="160"/>
      <c r="H1474" s="160"/>
      <c r="I1474" s="160"/>
      <c r="J1474" s="160"/>
      <c r="K1474" s="203"/>
      <c r="L1474" s="180"/>
      <c r="M1474" s="180"/>
      <c r="N1474" s="204"/>
      <c r="O1474" s="204"/>
      <c r="P1474" s="180"/>
      <c r="Q1474" s="180"/>
      <c r="R1474" s="180"/>
      <c r="S1474" s="180"/>
      <c r="T1474" s="180"/>
      <c r="U1474" s="180"/>
      <c r="V1474" s="180"/>
      <c r="W1474" s="180"/>
      <c r="X1474" s="180"/>
      <c r="Y1474" s="180"/>
      <c r="Z1474" s="180"/>
      <c r="AA1474" s="180"/>
      <c r="AB1474" s="180"/>
      <c r="AC1474" s="180"/>
    </row>
    <row r="1475" ht="15.75" customHeight="1">
      <c r="A1475" s="201"/>
      <c r="F1475" s="202"/>
      <c r="G1475" s="160"/>
      <c r="H1475" s="160"/>
      <c r="I1475" s="160"/>
      <c r="J1475" s="160"/>
      <c r="K1475" s="203"/>
      <c r="L1475" s="180"/>
      <c r="M1475" s="180"/>
      <c r="N1475" s="204"/>
      <c r="O1475" s="204"/>
      <c r="P1475" s="180"/>
      <c r="Q1475" s="180"/>
      <c r="R1475" s="180"/>
      <c r="S1475" s="180"/>
      <c r="T1475" s="180"/>
      <c r="U1475" s="180"/>
      <c r="V1475" s="180"/>
      <c r="W1475" s="180"/>
      <c r="X1475" s="180"/>
      <c r="Y1475" s="180"/>
      <c r="Z1475" s="180"/>
      <c r="AA1475" s="180"/>
      <c r="AB1475" s="180"/>
      <c r="AC1475" s="180"/>
    </row>
    <row r="1476" ht="15.75" customHeight="1">
      <c r="A1476" s="201"/>
      <c r="F1476" s="202"/>
      <c r="G1476" s="160"/>
      <c r="H1476" s="160"/>
      <c r="I1476" s="160"/>
      <c r="J1476" s="160"/>
      <c r="K1476" s="203"/>
      <c r="L1476" s="180"/>
      <c r="M1476" s="180"/>
      <c r="N1476" s="204"/>
      <c r="O1476" s="204"/>
      <c r="P1476" s="180"/>
      <c r="Q1476" s="180"/>
      <c r="R1476" s="180"/>
      <c r="S1476" s="180"/>
      <c r="T1476" s="180"/>
      <c r="U1476" s="180"/>
      <c r="V1476" s="180"/>
      <c r="W1476" s="180"/>
      <c r="X1476" s="180"/>
      <c r="Y1476" s="180"/>
      <c r="Z1476" s="180"/>
      <c r="AA1476" s="180"/>
      <c r="AB1476" s="180"/>
      <c r="AC1476" s="180"/>
    </row>
    <row r="1477" ht="15.75" customHeight="1">
      <c r="A1477" s="201"/>
      <c r="F1477" s="202"/>
      <c r="G1477" s="160"/>
      <c r="H1477" s="160"/>
      <c r="I1477" s="160"/>
      <c r="J1477" s="160"/>
      <c r="K1477" s="203"/>
      <c r="L1477" s="180"/>
      <c r="M1477" s="180"/>
      <c r="N1477" s="204"/>
      <c r="O1477" s="204"/>
      <c r="P1477" s="180"/>
      <c r="Q1477" s="180"/>
      <c r="R1477" s="180"/>
      <c r="S1477" s="180"/>
      <c r="T1477" s="180"/>
      <c r="U1477" s="180"/>
      <c r="V1477" s="180"/>
      <c r="W1477" s="180"/>
      <c r="X1477" s="180"/>
      <c r="Y1477" s="180"/>
      <c r="Z1477" s="180"/>
      <c r="AA1477" s="180"/>
      <c r="AB1477" s="180"/>
      <c r="AC1477" s="180"/>
    </row>
    <row r="1478" ht="15.75" customHeight="1">
      <c r="A1478" s="201"/>
      <c r="F1478" s="202"/>
      <c r="G1478" s="160"/>
      <c r="H1478" s="160"/>
      <c r="I1478" s="160"/>
      <c r="J1478" s="160"/>
      <c r="K1478" s="203"/>
      <c r="L1478" s="180"/>
      <c r="M1478" s="180"/>
      <c r="N1478" s="204"/>
      <c r="O1478" s="204"/>
      <c r="P1478" s="180"/>
      <c r="Q1478" s="180"/>
      <c r="R1478" s="180"/>
      <c r="S1478" s="180"/>
      <c r="T1478" s="180"/>
      <c r="U1478" s="180"/>
      <c r="V1478" s="180"/>
      <c r="W1478" s="180"/>
      <c r="X1478" s="180"/>
      <c r="Y1478" s="180"/>
      <c r="Z1478" s="180"/>
      <c r="AA1478" s="180"/>
      <c r="AB1478" s="180"/>
      <c r="AC1478" s="180"/>
    </row>
    <row r="1479" ht="15.75" customHeight="1">
      <c r="A1479" s="201"/>
      <c r="F1479" s="202"/>
      <c r="G1479" s="160"/>
      <c r="H1479" s="160"/>
      <c r="I1479" s="160"/>
      <c r="J1479" s="160"/>
      <c r="K1479" s="203"/>
      <c r="L1479" s="180"/>
      <c r="M1479" s="180"/>
      <c r="N1479" s="204"/>
      <c r="O1479" s="204"/>
      <c r="P1479" s="180"/>
      <c r="Q1479" s="180"/>
      <c r="R1479" s="180"/>
      <c r="S1479" s="180"/>
      <c r="T1479" s="180"/>
      <c r="U1479" s="180"/>
      <c r="V1479" s="180"/>
      <c r="W1479" s="180"/>
      <c r="X1479" s="180"/>
      <c r="Y1479" s="180"/>
      <c r="Z1479" s="180"/>
      <c r="AA1479" s="180"/>
      <c r="AB1479" s="180"/>
      <c r="AC1479" s="180"/>
    </row>
    <row r="1480" ht="15.75" customHeight="1">
      <c r="A1480" s="201"/>
      <c r="F1480" s="202"/>
      <c r="G1480" s="160"/>
      <c r="H1480" s="160"/>
      <c r="I1480" s="160"/>
      <c r="J1480" s="160"/>
      <c r="K1480" s="203"/>
      <c r="L1480" s="180"/>
      <c r="M1480" s="180"/>
      <c r="N1480" s="204"/>
      <c r="O1480" s="204"/>
      <c r="P1480" s="180"/>
      <c r="Q1480" s="180"/>
      <c r="R1480" s="180"/>
      <c r="S1480" s="180"/>
      <c r="T1480" s="180"/>
      <c r="U1480" s="180"/>
      <c r="V1480" s="180"/>
      <c r="W1480" s="180"/>
      <c r="X1480" s="180"/>
      <c r="Y1480" s="180"/>
      <c r="Z1480" s="180"/>
      <c r="AA1480" s="180"/>
      <c r="AB1480" s="180"/>
      <c r="AC1480" s="180"/>
    </row>
    <row r="1481" ht="15.75" customHeight="1">
      <c r="A1481" s="201"/>
      <c r="F1481" s="202"/>
      <c r="G1481" s="160"/>
      <c r="H1481" s="160"/>
      <c r="I1481" s="160"/>
      <c r="J1481" s="160"/>
      <c r="K1481" s="203"/>
      <c r="L1481" s="180"/>
      <c r="M1481" s="180"/>
      <c r="N1481" s="204"/>
      <c r="O1481" s="204"/>
      <c r="P1481" s="180"/>
      <c r="Q1481" s="180"/>
      <c r="R1481" s="180"/>
      <c r="S1481" s="180"/>
      <c r="T1481" s="180"/>
      <c r="U1481" s="180"/>
      <c r="V1481" s="180"/>
      <c r="W1481" s="180"/>
      <c r="X1481" s="180"/>
      <c r="Y1481" s="180"/>
      <c r="Z1481" s="180"/>
      <c r="AA1481" s="180"/>
      <c r="AB1481" s="180"/>
      <c r="AC1481" s="180"/>
    </row>
    <row r="1482" ht="15.75" customHeight="1">
      <c r="A1482" s="201"/>
      <c r="F1482" s="202"/>
      <c r="G1482" s="160"/>
      <c r="H1482" s="160"/>
      <c r="I1482" s="160"/>
      <c r="J1482" s="160"/>
      <c r="K1482" s="203"/>
      <c r="L1482" s="180"/>
      <c r="M1482" s="180"/>
      <c r="N1482" s="204"/>
      <c r="O1482" s="204"/>
      <c r="P1482" s="180"/>
      <c r="Q1482" s="180"/>
      <c r="R1482" s="180"/>
      <c r="S1482" s="180"/>
      <c r="T1482" s="180"/>
      <c r="U1482" s="180"/>
      <c r="V1482" s="180"/>
      <c r="W1482" s="180"/>
      <c r="X1482" s="180"/>
      <c r="Y1482" s="180"/>
      <c r="Z1482" s="180"/>
      <c r="AA1482" s="180"/>
      <c r="AB1482" s="180"/>
      <c r="AC1482" s="180"/>
    </row>
    <row r="1483" ht="15.75" customHeight="1">
      <c r="A1483" s="201"/>
      <c r="F1483" s="202"/>
      <c r="G1483" s="160"/>
      <c r="H1483" s="160"/>
      <c r="I1483" s="160"/>
      <c r="J1483" s="160"/>
      <c r="K1483" s="203"/>
      <c r="L1483" s="180"/>
      <c r="M1483" s="180"/>
      <c r="N1483" s="204"/>
      <c r="O1483" s="204"/>
      <c r="P1483" s="180"/>
      <c r="Q1483" s="180"/>
      <c r="R1483" s="180"/>
      <c r="S1483" s="180"/>
      <c r="T1483" s="180"/>
      <c r="U1483" s="180"/>
      <c r="V1483" s="180"/>
      <c r="W1483" s="180"/>
      <c r="X1483" s="180"/>
      <c r="Y1483" s="180"/>
      <c r="Z1483" s="180"/>
      <c r="AA1483" s="180"/>
      <c r="AB1483" s="180"/>
      <c r="AC1483" s="180"/>
    </row>
    <row r="1484" ht="15.75" customHeight="1">
      <c r="A1484" s="201"/>
      <c r="F1484" s="202"/>
      <c r="G1484" s="160"/>
      <c r="H1484" s="160"/>
      <c r="I1484" s="160"/>
      <c r="J1484" s="160"/>
      <c r="K1484" s="203"/>
      <c r="L1484" s="180"/>
      <c r="M1484" s="180"/>
      <c r="N1484" s="204"/>
      <c r="O1484" s="204"/>
      <c r="P1484" s="180"/>
      <c r="Q1484" s="180"/>
      <c r="R1484" s="180"/>
      <c r="S1484" s="180"/>
      <c r="T1484" s="180"/>
      <c r="U1484" s="180"/>
      <c r="V1484" s="180"/>
      <c r="W1484" s="180"/>
      <c r="X1484" s="180"/>
      <c r="Y1484" s="180"/>
      <c r="Z1484" s="180"/>
      <c r="AA1484" s="180"/>
      <c r="AB1484" s="180"/>
      <c r="AC1484" s="180"/>
    </row>
    <row r="1485" ht="15.75" customHeight="1">
      <c r="A1485" s="201"/>
      <c r="F1485" s="202"/>
      <c r="G1485" s="160"/>
      <c r="H1485" s="160"/>
      <c r="I1485" s="160"/>
      <c r="J1485" s="160"/>
      <c r="K1485" s="203"/>
      <c r="L1485" s="180"/>
      <c r="M1485" s="180"/>
      <c r="N1485" s="204"/>
      <c r="O1485" s="204"/>
      <c r="P1485" s="180"/>
      <c r="Q1485" s="180"/>
      <c r="R1485" s="180"/>
      <c r="S1485" s="180"/>
      <c r="T1485" s="180"/>
      <c r="U1485" s="180"/>
      <c r="V1485" s="180"/>
      <c r="W1485" s="180"/>
      <c r="X1485" s="180"/>
      <c r="Y1485" s="180"/>
      <c r="Z1485" s="180"/>
      <c r="AA1485" s="180"/>
      <c r="AB1485" s="180"/>
      <c r="AC1485" s="180"/>
    </row>
    <row r="1486" ht="15.75" customHeight="1">
      <c r="A1486" s="201"/>
      <c r="F1486" s="202"/>
      <c r="G1486" s="160"/>
      <c r="H1486" s="160"/>
      <c r="I1486" s="160"/>
      <c r="J1486" s="160"/>
      <c r="K1486" s="203"/>
      <c r="L1486" s="180"/>
      <c r="M1486" s="180"/>
      <c r="N1486" s="204"/>
      <c r="O1486" s="204"/>
      <c r="P1486" s="180"/>
      <c r="Q1486" s="180"/>
      <c r="R1486" s="180"/>
      <c r="S1486" s="180"/>
      <c r="T1486" s="180"/>
      <c r="U1486" s="180"/>
      <c r="V1486" s="180"/>
      <c r="W1486" s="180"/>
      <c r="X1486" s="180"/>
      <c r="Y1486" s="180"/>
      <c r="Z1486" s="180"/>
      <c r="AA1486" s="180"/>
      <c r="AB1486" s="180"/>
      <c r="AC1486" s="180"/>
    </row>
    <row r="1487" ht="15.75" customHeight="1">
      <c r="A1487" s="201"/>
      <c r="F1487" s="202"/>
      <c r="G1487" s="160"/>
      <c r="H1487" s="160"/>
      <c r="I1487" s="160"/>
      <c r="J1487" s="160"/>
      <c r="K1487" s="203"/>
      <c r="L1487" s="180"/>
      <c r="M1487" s="180"/>
      <c r="N1487" s="204"/>
      <c r="O1487" s="204"/>
      <c r="P1487" s="180"/>
      <c r="Q1487" s="180"/>
      <c r="R1487" s="180"/>
      <c r="S1487" s="180"/>
      <c r="T1487" s="180"/>
      <c r="U1487" s="180"/>
      <c r="V1487" s="180"/>
      <c r="W1487" s="180"/>
      <c r="X1487" s="180"/>
      <c r="Y1487" s="180"/>
      <c r="Z1487" s="180"/>
      <c r="AA1487" s="180"/>
      <c r="AB1487" s="180"/>
      <c r="AC1487" s="180"/>
    </row>
    <row r="1488" ht="15.75" customHeight="1">
      <c r="A1488" s="201"/>
      <c r="F1488" s="202"/>
      <c r="G1488" s="160"/>
      <c r="H1488" s="160"/>
      <c r="I1488" s="160"/>
      <c r="J1488" s="160"/>
      <c r="K1488" s="203"/>
      <c r="L1488" s="180"/>
      <c r="M1488" s="180"/>
      <c r="N1488" s="204"/>
      <c r="O1488" s="204"/>
      <c r="P1488" s="180"/>
      <c r="Q1488" s="180"/>
      <c r="R1488" s="180"/>
      <c r="S1488" s="180"/>
      <c r="T1488" s="180"/>
      <c r="U1488" s="180"/>
      <c r="V1488" s="180"/>
      <c r="W1488" s="180"/>
      <c r="X1488" s="180"/>
      <c r="Y1488" s="180"/>
      <c r="Z1488" s="180"/>
      <c r="AA1488" s="180"/>
      <c r="AB1488" s="180"/>
      <c r="AC1488" s="180"/>
    </row>
    <row r="1489" ht="15.75" customHeight="1">
      <c r="A1489" s="201"/>
      <c r="F1489" s="202"/>
      <c r="G1489" s="160"/>
      <c r="H1489" s="160"/>
      <c r="I1489" s="160"/>
      <c r="J1489" s="160"/>
      <c r="K1489" s="203"/>
      <c r="L1489" s="180"/>
      <c r="M1489" s="180"/>
      <c r="N1489" s="204"/>
      <c r="O1489" s="204"/>
      <c r="P1489" s="180"/>
      <c r="Q1489" s="180"/>
      <c r="R1489" s="180"/>
      <c r="S1489" s="180"/>
      <c r="T1489" s="180"/>
      <c r="U1489" s="180"/>
      <c r="V1489" s="180"/>
      <c r="W1489" s="180"/>
      <c r="X1489" s="180"/>
      <c r="Y1489" s="180"/>
      <c r="Z1489" s="180"/>
      <c r="AA1489" s="180"/>
      <c r="AB1489" s="180"/>
      <c r="AC1489" s="180"/>
    </row>
    <row r="1490" ht="15.75" customHeight="1">
      <c r="A1490" s="201"/>
      <c r="F1490" s="202"/>
      <c r="G1490" s="160"/>
      <c r="H1490" s="160"/>
      <c r="I1490" s="160"/>
      <c r="J1490" s="160"/>
      <c r="K1490" s="203"/>
      <c r="L1490" s="180"/>
      <c r="M1490" s="180"/>
      <c r="N1490" s="204"/>
      <c r="O1490" s="204"/>
      <c r="P1490" s="180"/>
      <c r="Q1490" s="180"/>
      <c r="R1490" s="180"/>
      <c r="S1490" s="180"/>
      <c r="T1490" s="180"/>
      <c r="U1490" s="180"/>
      <c r="V1490" s="180"/>
      <c r="W1490" s="180"/>
      <c r="X1490" s="180"/>
      <c r="Y1490" s="180"/>
      <c r="Z1490" s="180"/>
      <c r="AA1490" s="180"/>
      <c r="AB1490" s="180"/>
      <c r="AC1490" s="180"/>
    </row>
    <row r="1491" ht="15.75" customHeight="1">
      <c r="A1491" s="201"/>
      <c r="F1491" s="202"/>
      <c r="G1491" s="160"/>
      <c r="H1491" s="160"/>
      <c r="I1491" s="160"/>
      <c r="J1491" s="160"/>
      <c r="K1491" s="203"/>
      <c r="L1491" s="180"/>
      <c r="M1491" s="180"/>
      <c r="N1491" s="204"/>
      <c r="O1491" s="204"/>
      <c r="P1491" s="180"/>
      <c r="Q1491" s="180"/>
      <c r="R1491" s="180"/>
      <c r="S1491" s="180"/>
      <c r="T1491" s="180"/>
      <c r="U1491" s="180"/>
      <c r="V1491" s="180"/>
      <c r="W1491" s="180"/>
      <c r="X1491" s="180"/>
      <c r="Y1491" s="180"/>
      <c r="Z1491" s="180"/>
      <c r="AA1491" s="180"/>
      <c r="AB1491" s="180"/>
      <c r="AC1491" s="180"/>
    </row>
    <row r="1492" ht="15.75" customHeight="1">
      <c r="A1492" s="201"/>
      <c r="F1492" s="202"/>
      <c r="G1492" s="160"/>
      <c r="H1492" s="160"/>
      <c r="I1492" s="160"/>
      <c r="J1492" s="160"/>
      <c r="K1492" s="203"/>
      <c r="L1492" s="180"/>
      <c r="M1492" s="180"/>
      <c r="N1492" s="204"/>
      <c r="O1492" s="204"/>
      <c r="P1492" s="180"/>
      <c r="Q1492" s="180"/>
      <c r="R1492" s="180"/>
      <c r="S1492" s="180"/>
      <c r="T1492" s="180"/>
      <c r="U1492" s="180"/>
      <c r="V1492" s="180"/>
      <c r="W1492" s="180"/>
      <c r="X1492" s="180"/>
      <c r="Y1492" s="180"/>
      <c r="Z1492" s="180"/>
      <c r="AA1492" s="180"/>
      <c r="AB1492" s="180"/>
      <c r="AC1492" s="180"/>
    </row>
    <row r="1493" ht="15.75" customHeight="1">
      <c r="A1493" s="201"/>
      <c r="F1493" s="202"/>
      <c r="G1493" s="160"/>
      <c r="H1493" s="160"/>
      <c r="I1493" s="160"/>
      <c r="J1493" s="160"/>
      <c r="K1493" s="203"/>
      <c r="L1493" s="180"/>
      <c r="M1493" s="180"/>
      <c r="N1493" s="204"/>
      <c r="O1493" s="204"/>
      <c r="P1493" s="180"/>
      <c r="Q1493" s="180"/>
      <c r="R1493" s="180"/>
      <c r="S1493" s="180"/>
      <c r="T1493" s="180"/>
      <c r="U1493" s="180"/>
      <c r="V1493" s="180"/>
      <c r="W1493" s="180"/>
      <c r="X1493" s="180"/>
      <c r="Y1493" s="180"/>
      <c r="Z1493" s="180"/>
      <c r="AA1493" s="180"/>
      <c r="AB1493" s="180"/>
      <c r="AC1493" s="180"/>
    </row>
    <row r="1494" ht="15.75" customHeight="1">
      <c r="A1494" s="201"/>
      <c r="F1494" s="202"/>
      <c r="G1494" s="160"/>
      <c r="H1494" s="160"/>
      <c r="I1494" s="160"/>
      <c r="J1494" s="160"/>
      <c r="K1494" s="203"/>
      <c r="L1494" s="180"/>
      <c r="M1494" s="180"/>
      <c r="N1494" s="204"/>
      <c r="O1494" s="204"/>
      <c r="P1494" s="180"/>
      <c r="Q1494" s="180"/>
      <c r="R1494" s="180"/>
      <c r="S1494" s="180"/>
      <c r="T1494" s="180"/>
      <c r="U1494" s="180"/>
      <c r="V1494" s="180"/>
      <c r="W1494" s="180"/>
      <c r="X1494" s="180"/>
      <c r="Y1494" s="180"/>
      <c r="Z1494" s="180"/>
      <c r="AA1494" s="180"/>
      <c r="AB1494" s="180"/>
      <c r="AC1494" s="180"/>
    </row>
    <row r="1495" ht="15.75" customHeight="1">
      <c r="A1495" s="201"/>
      <c r="F1495" s="202"/>
      <c r="G1495" s="160"/>
      <c r="H1495" s="160"/>
      <c r="I1495" s="160"/>
      <c r="J1495" s="160"/>
      <c r="K1495" s="203"/>
      <c r="L1495" s="180"/>
      <c r="M1495" s="180"/>
      <c r="N1495" s="204"/>
      <c r="O1495" s="204"/>
      <c r="P1495" s="180"/>
      <c r="Q1495" s="180"/>
      <c r="R1495" s="180"/>
      <c r="S1495" s="180"/>
      <c r="T1495" s="180"/>
      <c r="U1495" s="180"/>
      <c r="V1495" s="180"/>
      <c r="W1495" s="180"/>
      <c r="X1495" s="180"/>
      <c r="Y1495" s="180"/>
      <c r="Z1495" s="180"/>
      <c r="AA1495" s="180"/>
      <c r="AB1495" s="180"/>
      <c r="AC1495" s="180"/>
    </row>
    <row r="1496" ht="15.75" customHeight="1">
      <c r="A1496" s="201"/>
      <c r="F1496" s="202"/>
      <c r="G1496" s="160"/>
      <c r="H1496" s="160"/>
      <c r="I1496" s="160"/>
      <c r="J1496" s="160"/>
      <c r="K1496" s="203"/>
      <c r="L1496" s="180"/>
      <c r="M1496" s="180"/>
      <c r="N1496" s="204"/>
      <c r="O1496" s="204"/>
      <c r="P1496" s="180"/>
      <c r="Q1496" s="180"/>
      <c r="R1496" s="180"/>
      <c r="S1496" s="180"/>
      <c r="T1496" s="180"/>
      <c r="U1496" s="180"/>
      <c r="V1496" s="180"/>
      <c r="W1496" s="180"/>
      <c r="X1496" s="180"/>
      <c r="Y1496" s="180"/>
      <c r="Z1496" s="180"/>
      <c r="AA1496" s="180"/>
      <c r="AB1496" s="180"/>
      <c r="AC1496" s="180"/>
    </row>
    <row r="1497" ht="15.75" customHeight="1">
      <c r="A1497" s="201"/>
      <c r="F1497" s="202"/>
      <c r="G1497" s="160"/>
      <c r="H1497" s="160"/>
      <c r="I1497" s="160"/>
      <c r="J1497" s="160"/>
      <c r="K1497" s="203"/>
      <c r="L1497" s="180"/>
      <c r="M1497" s="180"/>
      <c r="N1497" s="204"/>
      <c r="O1497" s="204"/>
      <c r="P1497" s="180"/>
      <c r="Q1497" s="180"/>
      <c r="R1497" s="180"/>
      <c r="S1497" s="180"/>
      <c r="T1497" s="180"/>
      <c r="U1497" s="180"/>
      <c r="V1497" s="180"/>
      <c r="W1497" s="180"/>
      <c r="X1497" s="180"/>
      <c r="Y1497" s="180"/>
      <c r="Z1497" s="180"/>
      <c r="AA1497" s="180"/>
      <c r="AB1497" s="180"/>
      <c r="AC1497" s="180"/>
    </row>
    <row r="1498" ht="15.75" customHeight="1">
      <c r="A1498" s="201"/>
      <c r="F1498" s="202"/>
      <c r="G1498" s="160"/>
      <c r="H1498" s="160"/>
      <c r="I1498" s="160"/>
      <c r="J1498" s="160"/>
      <c r="K1498" s="203"/>
      <c r="L1498" s="180"/>
      <c r="M1498" s="180"/>
      <c r="N1498" s="204"/>
      <c r="O1498" s="204"/>
      <c r="P1498" s="180"/>
      <c r="Q1498" s="180"/>
      <c r="R1498" s="180"/>
      <c r="S1498" s="180"/>
      <c r="T1498" s="180"/>
      <c r="U1498" s="180"/>
      <c r="V1498" s="180"/>
      <c r="W1498" s="180"/>
      <c r="X1498" s="180"/>
      <c r="Y1498" s="180"/>
      <c r="Z1498" s="180"/>
      <c r="AA1498" s="180"/>
      <c r="AB1498" s="180"/>
      <c r="AC1498" s="180"/>
    </row>
    <row r="1499" ht="15.75" customHeight="1">
      <c r="A1499" s="201"/>
      <c r="F1499" s="202"/>
      <c r="G1499" s="160"/>
      <c r="H1499" s="160"/>
      <c r="I1499" s="160"/>
      <c r="J1499" s="160"/>
      <c r="K1499" s="203"/>
      <c r="L1499" s="180"/>
      <c r="M1499" s="180"/>
      <c r="N1499" s="204"/>
      <c r="O1499" s="204"/>
      <c r="P1499" s="180"/>
      <c r="Q1499" s="180"/>
      <c r="R1499" s="180"/>
      <c r="S1499" s="180"/>
      <c r="T1499" s="180"/>
      <c r="U1499" s="180"/>
      <c r="V1499" s="180"/>
      <c r="W1499" s="180"/>
      <c r="X1499" s="180"/>
      <c r="Y1499" s="180"/>
      <c r="Z1499" s="180"/>
      <c r="AA1499" s="180"/>
      <c r="AB1499" s="180"/>
      <c r="AC1499" s="180"/>
    </row>
    <row r="1500" ht="15.75" customHeight="1">
      <c r="A1500" s="201"/>
      <c r="F1500" s="202"/>
      <c r="G1500" s="160"/>
      <c r="H1500" s="160"/>
      <c r="I1500" s="160"/>
      <c r="J1500" s="160"/>
      <c r="K1500" s="203"/>
      <c r="L1500" s="180"/>
      <c r="M1500" s="180"/>
      <c r="N1500" s="204"/>
      <c r="O1500" s="204"/>
      <c r="P1500" s="180"/>
      <c r="Q1500" s="180"/>
      <c r="R1500" s="180"/>
      <c r="S1500" s="180"/>
      <c r="T1500" s="180"/>
      <c r="U1500" s="180"/>
      <c r="V1500" s="180"/>
      <c r="W1500" s="180"/>
      <c r="X1500" s="180"/>
      <c r="Y1500" s="180"/>
      <c r="Z1500" s="180"/>
      <c r="AA1500" s="180"/>
      <c r="AB1500" s="180"/>
      <c r="AC1500" s="180"/>
    </row>
    <row r="1501" ht="15.75" customHeight="1">
      <c r="A1501" s="201"/>
      <c r="F1501" s="202"/>
      <c r="G1501" s="160"/>
      <c r="H1501" s="160"/>
      <c r="I1501" s="160"/>
      <c r="J1501" s="160"/>
      <c r="K1501" s="203"/>
      <c r="L1501" s="180"/>
      <c r="M1501" s="180"/>
      <c r="N1501" s="204"/>
      <c r="O1501" s="204"/>
      <c r="P1501" s="180"/>
      <c r="Q1501" s="180"/>
      <c r="R1501" s="180"/>
      <c r="S1501" s="180"/>
      <c r="T1501" s="180"/>
      <c r="U1501" s="180"/>
      <c r="V1501" s="180"/>
      <c r="W1501" s="180"/>
      <c r="X1501" s="180"/>
      <c r="Y1501" s="180"/>
      <c r="Z1501" s="180"/>
      <c r="AA1501" s="180"/>
      <c r="AB1501" s="180"/>
      <c r="AC1501" s="180"/>
    </row>
    <row r="1502" ht="15.75" customHeight="1">
      <c r="A1502" s="201"/>
      <c r="F1502" s="202"/>
      <c r="G1502" s="160"/>
      <c r="H1502" s="160"/>
      <c r="I1502" s="160"/>
      <c r="J1502" s="160"/>
      <c r="K1502" s="203"/>
      <c r="L1502" s="180"/>
      <c r="M1502" s="180"/>
      <c r="N1502" s="204"/>
      <c r="O1502" s="204"/>
      <c r="P1502" s="180"/>
      <c r="Q1502" s="180"/>
      <c r="R1502" s="180"/>
      <c r="S1502" s="180"/>
      <c r="T1502" s="180"/>
      <c r="U1502" s="180"/>
      <c r="V1502" s="180"/>
      <c r="W1502" s="180"/>
      <c r="X1502" s="180"/>
      <c r="Y1502" s="180"/>
      <c r="Z1502" s="180"/>
      <c r="AA1502" s="180"/>
      <c r="AB1502" s="180"/>
      <c r="AC1502" s="180"/>
    </row>
    <row r="1503" ht="15.75" customHeight="1">
      <c r="A1503" s="201"/>
      <c r="F1503" s="202"/>
      <c r="G1503" s="160"/>
      <c r="H1503" s="160"/>
      <c r="I1503" s="160"/>
      <c r="J1503" s="160"/>
      <c r="K1503" s="203"/>
      <c r="L1503" s="180"/>
      <c r="M1503" s="180"/>
      <c r="N1503" s="204"/>
      <c r="O1503" s="204"/>
      <c r="P1503" s="180"/>
      <c r="Q1503" s="180"/>
      <c r="R1503" s="180"/>
      <c r="S1503" s="180"/>
      <c r="T1503" s="180"/>
      <c r="U1503" s="180"/>
      <c r="V1503" s="180"/>
      <c r="W1503" s="180"/>
      <c r="X1503" s="180"/>
      <c r="Y1503" s="180"/>
      <c r="Z1503" s="180"/>
      <c r="AA1503" s="180"/>
      <c r="AB1503" s="180"/>
      <c r="AC1503" s="180"/>
    </row>
    <row r="1504" ht="15.75" customHeight="1">
      <c r="A1504" s="201"/>
      <c r="F1504" s="202"/>
      <c r="G1504" s="160"/>
      <c r="H1504" s="160"/>
      <c r="I1504" s="160"/>
      <c r="J1504" s="160"/>
      <c r="K1504" s="203"/>
      <c r="L1504" s="180"/>
      <c r="M1504" s="180"/>
      <c r="N1504" s="204"/>
      <c r="O1504" s="204"/>
      <c r="P1504" s="180"/>
      <c r="Q1504" s="180"/>
      <c r="R1504" s="180"/>
      <c r="S1504" s="180"/>
      <c r="T1504" s="180"/>
      <c r="U1504" s="180"/>
      <c r="V1504" s="180"/>
      <c r="W1504" s="180"/>
      <c r="X1504" s="180"/>
      <c r="Y1504" s="180"/>
      <c r="Z1504" s="180"/>
      <c r="AA1504" s="180"/>
      <c r="AB1504" s="180"/>
      <c r="AC1504" s="180"/>
    </row>
    <row r="1505" ht="15.75" customHeight="1">
      <c r="A1505" s="201"/>
      <c r="F1505" s="202"/>
      <c r="G1505" s="160"/>
      <c r="H1505" s="160"/>
      <c r="I1505" s="160"/>
      <c r="J1505" s="160"/>
      <c r="K1505" s="203"/>
      <c r="L1505" s="180"/>
      <c r="M1505" s="180"/>
      <c r="N1505" s="204"/>
      <c r="O1505" s="204"/>
      <c r="P1505" s="180"/>
      <c r="Q1505" s="180"/>
      <c r="R1505" s="180"/>
      <c r="S1505" s="180"/>
      <c r="T1505" s="180"/>
      <c r="U1505" s="180"/>
      <c r="V1505" s="180"/>
      <c r="W1505" s="180"/>
      <c r="X1505" s="180"/>
      <c r="Y1505" s="180"/>
      <c r="Z1505" s="180"/>
      <c r="AA1505" s="180"/>
      <c r="AB1505" s="180"/>
      <c r="AC1505" s="180"/>
    </row>
    <row r="1506" ht="15.75" customHeight="1">
      <c r="A1506" s="201"/>
      <c r="F1506" s="202"/>
      <c r="G1506" s="160"/>
      <c r="H1506" s="160"/>
      <c r="I1506" s="160"/>
      <c r="J1506" s="160"/>
      <c r="K1506" s="203"/>
      <c r="L1506" s="180"/>
      <c r="M1506" s="180"/>
      <c r="N1506" s="204"/>
      <c r="O1506" s="204"/>
      <c r="P1506" s="180"/>
      <c r="Q1506" s="180"/>
      <c r="R1506" s="180"/>
      <c r="S1506" s="180"/>
      <c r="T1506" s="180"/>
      <c r="U1506" s="180"/>
      <c r="V1506" s="180"/>
      <c r="W1506" s="180"/>
      <c r="X1506" s="180"/>
      <c r="Y1506" s="180"/>
      <c r="Z1506" s="180"/>
      <c r="AA1506" s="180"/>
      <c r="AB1506" s="180"/>
      <c r="AC1506" s="180"/>
    </row>
    <row r="1507" ht="15.75" customHeight="1">
      <c r="A1507" s="201"/>
      <c r="F1507" s="202"/>
      <c r="G1507" s="160"/>
      <c r="H1507" s="160"/>
      <c r="I1507" s="160"/>
      <c r="J1507" s="160"/>
      <c r="K1507" s="203"/>
      <c r="L1507" s="180"/>
      <c r="M1507" s="180"/>
      <c r="N1507" s="204"/>
      <c r="O1507" s="204"/>
      <c r="P1507" s="180"/>
      <c r="Q1507" s="180"/>
      <c r="R1507" s="180"/>
      <c r="S1507" s="180"/>
      <c r="T1507" s="180"/>
      <c r="U1507" s="180"/>
      <c r="V1507" s="180"/>
      <c r="W1507" s="180"/>
      <c r="X1507" s="180"/>
      <c r="Y1507" s="180"/>
      <c r="Z1507" s="180"/>
      <c r="AA1507" s="180"/>
      <c r="AB1507" s="180"/>
      <c r="AC1507" s="180"/>
    </row>
    <row r="1508" ht="15.75" customHeight="1">
      <c r="A1508" s="201"/>
      <c r="F1508" s="202"/>
      <c r="G1508" s="160"/>
      <c r="H1508" s="160"/>
      <c r="I1508" s="160"/>
      <c r="J1508" s="160"/>
      <c r="K1508" s="203"/>
      <c r="L1508" s="180"/>
      <c r="M1508" s="180"/>
      <c r="N1508" s="204"/>
      <c r="O1508" s="204"/>
      <c r="P1508" s="180"/>
      <c r="Q1508" s="180"/>
      <c r="R1508" s="180"/>
      <c r="S1508" s="180"/>
      <c r="T1508" s="180"/>
      <c r="U1508" s="180"/>
      <c r="V1508" s="180"/>
      <c r="W1508" s="180"/>
      <c r="X1508" s="180"/>
      <c r="Y1508" s="180"/>
      <c r="Z1508" s="180"/>
      <c r="AA1508" s="180"/>
      <c r="AB1508" s="180"/>
      <c r="AC1508" s="180"/>
    </row>
    <row r="1509" ht="15.75" customHeight="1">
      <c r="A1509" s="201"/>
      <c r="F1509" s="202"/>
      <c r="G1509" s="160"/>
      <c r="H1509" s="160"/>
      <c r="I1509" s="160"/>
      <c r="J1509" s="160"/>
      <c r="K1509" s="203"/>
      <c r="L1509" s="180"/>
      <c r="M1509" s="180"/>
      <c r="N1509" s="204"/>
      <c r="O1509" s="204"/>
      <c r="P1509" s="180"/>
      <c r="Q1509" s="180"/>
      <c r="R1509" s="180"/>
      <c r="S1509" s="180"/>
      <c r="T1509" s="180"/>
      <c r="U1509" s="180"/>
      <c r="V1509" s="180"/>
      <c r="W1509" s="180"/>
      <c r="X1509" s="180"/>
      <c r="Y1509" s="180"/>
      <c r="Z1509" s="180"/>
      <c r="AA1509" s="180"/>
      <c r="AB1509" s="180"/>
      <c r="AC1509" s="180"/>
    </row>
    <row r="1510" ht="15.75" customHeight="1">
      <c r="A1510" s="201"/>
      <c r="F1510" s="202"/>
      <c r="G1510" s="160"/>
      <c r="H1510" s="160"/>
      <c r="I1510" s="160"/>
      <c r="J1510" s="160"/>
      <c r="K1510" s="203"/>
      <c r="L1510" s="180"/>
      <c r="M1510" s="180"/>
      <c r="N1510" s="204"/>
      <c r="O1510" s="204"/>
      <c r="P1510" s="180"/>
      <c r="Q1510" s="180"/>
      <c r="R1510" s="180"/>
      <c r="S1510" s="180"/>
      <c r="T1510" s="180"/>
      <c r="U1510" s="180"/>
      <c r="V1510" s="180"/>
      <c r="W1510" s="180"/>
      <c r="X1510" s="180"/>
      <c r="Y1510" s="180"/>
      <c r="Z1510" s="180"/>
      <c r="AA1510" s="180"/>
      <c r="AB1510" s="180"/>
      <c r="AC1510" s="180"/>
    </row>
    <row r="1511" ht="15.75" customHeight="1">
      <c r="A1511" s="201"/>
      <c r="F1511" s="202"/>
      <c r="G1511" s="160"/>
      <c r="H1511" s="160"/>
      <c r="I1511" s="160"/>
      <c r="J1511" s="160"/>
      <c r="K1511" s="203"/>
      <c r="L1511" s="180"/>
      <c r="M1511" s="180"/>
      <c r="N1511" s="204"/>
      <c r="O1511" s="204"/>
      <c r="P1511" s="180"/>
      <c r="Q1511" s="180"/>
      <c r="R1511" s="180"/>
      <c r="S1511" s="180"/>
      <c r="T1511" s="180"/>
      <c r="U1511" s="180"/>
      <c r="V1511" s="180"/>
      <c r="W1511" s="180"/>
      <c r="X1511" s="180"/>
      <c r="Y1511" s="180"/>
      <c r="Z1511" s="180"/>
      <c r="AA1511" s="180"/>
      <c r="AB1511" s="180"/>
      <c r="AC1511" s="180"/>
    </row>
    <row r="1512" ht="15.75" customHeight="1">
      <c r="A1512" s="201"/>
      <c r="F1512" s="202"/>
      <c r="G1512" s="160"/>
      <c r="H1512" s="160"/>
      <c r="I1512" s="160"/>
      <c r="J1512" s="160"/>
      <c r="K1512" s="203"/>
      <c r="L1512" s="180"/>
      <c r="M1512" s="180"/>
      <c r="N1512" s="204"/>
      <c r="O1512" s="204"/>
      <c r="P1512" s="180"/>
      <c r="Q1512" s="180"/>
      <c r="R1512" s="180"/>
      <c r="S1512" s="180"/>
      <c r="T1512" s="180"/>
      <c r="U1512" s="180"/>
      <c r="V1512" s="180"/>
      <c r="W1512" s="180"/>
      <c r="X1512" s="180"/>
      <c r="Y1512" s="180"/>
      <c r="Z1512" s="180"/>
      <c r="AA1512" s="180"/>
      <c r="AB1512" s="180"/>
      <c r="AC1512" s="180"/>
    </row>
    <row r="1513" ht="15.75" customHeight="1">
      <c r="A1513" s="201"/>
      <c r="F1513" s="202"/>
      <c r="G1513" s="160"/>
      <c r="H1513" s="160"/>
      <c r="I1513" s="160"/>
      <c r="J1513" s="160"/>
      <c r="K1513" s="203"/>
      <c r="L1513" s="180"/>
      <c r="M1513" s="180"/>
      <c r="N1513" s="204"/>
      <c r="O1513" s="204"/>
      <c r="P1513" s="180"/>
      <c r="Q1513" s="180"/>
      <c r="R1513" s="180"/>
      <c r="S1513" s="180"/>
      <c r="T1513" s="180"/>
      <c r="U1513" s="180"/>
      <c r="V1513" s="180"/>
      <c r="W1513" s="180"/>
      <c r="X1513" s="180"/>
      <c r="Y1513" s="180"/>
      <c r="Z1513" s="180"/>
      <c r="AA1513" s="180"/>
      <c r="AB1513" s="180"/>
      <c r="AC1513" s="180"/>
    </row>
    <row r="1514" ht="15.75" customHeight="1">
      <c r="A1514" s="201"/>
      <c r="F1514" s="202"/>
      <c r="G1514" s="160"/>
      <c r="H1514" s="160"/>
      <c r="I1514" s="160"/>
      <c r="J1514" s="160"/>
      <c r="K1514" s="203"/>
      <c r="L1514" s="180"/>
      <c r="M1514" s="180"/>
      <c r="N1514" s="204"/>
      <c r="O1514" s="204"/>
      <c r="P1514" s="180"/>
      <c r="Q1514" s="180"/>
      <c r="R1514" s="180"/>
      <c r="S1514" s="180"/>
      <c r="T1514" s="180"/>
      <c r="U1514" s="180"/>
      <c r="V1514" s="180"/>
      <c r="W1514" s="180"/>
      <c r="X1514" s="180"/>
      <c r="Y1514" s="180"/>
      <c r="Z1514" s="180"/>
      <c r="AA1514" s="180"/>
      <c r="AB1514" s="180"/>
      <c r="AC1514" s="180"/>
    </row>
    <row r="1515" ht="15.75" customHeight="1">
      <c r="A1515" s="201"/>
      <c r="F1515" s="202"/>
      <c r="G1515" s="160"/>
      <c r="H1515" s="160"/>
      <c r="I1515" s="160"/>
      <c r="J1515" s="160"/>
      <c r="K1515" s="203"/>
      <c r="L1515" s="180"/>
      <c r="M1515" s="180"/>
      <c r="N1515" s="204"/>
      <c r="O1515" s="204"/>
      <c r="P1515" s="180"/>
      <c r="Q1515" s="180"/>
      <c r="R1515" s="180"/>
      <c r="S1515" s="180"/>
      <c r="T1515" s="180"/>
      <c r="U1515" s="180"/>
      <c r="V1515" s="180"/>
      <c r="W1515" s="180"/>
      <c r="X1515" s="180"/>
      <c r="Y1515" s="180"/>
      <c r="Z1515" s="180"/>
      <c r="AA1515" s="180"/>
      <c r="AB1515" s="180"/>
      <c r="AC1515" s="180"/>
    </row>
    <row r="1516" ht="15.75" customHeight="1">
      <c r="A1516" s="201"/>
      <c r="F1516" s="202"/>
      <c r="G1516" s="160"/>
      <c r="H1516" s="160"/>
      <c r="I1516" s="160"/>
      <c r="J1516" s="160"/>
      <c r="K1516" s="203"/>
      <c r="L1516" s="180"/>
      <c r="M1516" s="180"/>
      <c r="N1516" s="204"/>
      <c r="O1516" s="204"/>
      <c r="P1516" s="180"/>
      <c r="Q1516" s="180"/>
      <c r="R1516" s="180"/>
      <c r="S1516" s="180"/>
      <c r="T1516" s="180"/>
      <c r="U1516" s="180"/>
      <c r="V1516" s="180"/>
      <c r="W1516" s="180"/>
      <c r="X1516" s="180"/>
      <c r="Y1516" s="180"/>
      <c r="Z1516" s="180"/>
      <c r="AA1516" s="180"/>
      <c r="AB1516" s="180"/>
      <c r="AC1516" s="180"/>
    </row>
    <row r="1517" ht="15.75" customHeight="1">
      <c r="A1517" s="201"/>
      <c r="F1517" s="202"/>
      <c r="G1517" s="160"/>
      <c r="H1517" s="160"/>
      <c r="I1517" s="160"/>
      <c r="J1517" s="160"/>
      <c r="K1517" s="203"/>
      <c r="L1517" s="180"/>
      <c r="M1517" s="180"/>
      <c r="N1517" s="204"/>
      <c r="O1517" s="204"/>
      <c r="P1517" s="180"/>
      <c r="Q1517" s="180"/>
      <c r="R1517" s="180"/>
      <c r="S1517" s="180"/>
      <c r="T1517" s="180"/>
      <c r="U1517" s="180"/>
      <c r="V1517" s="180"/>
      <c r="W1517" s="180"/>
      <c r="X1517" s="180"/>
      <c r="Y1517" s="180"/>
      <c r="Z1517" s="180"/>
      <c r="AA1517" s="180"/>
      <c r="AB1517" s="180"/>
      <c r="AC1517" s="180"/>
    </row>
    <row r="1518" ht="15.75" customHeight="1">
      <c r="A1518" s="201"/>
      <c r="F1518" s="202"/>
      <c r="G1518" s="160"/>
      <c r="H1518" s="160"/>
      <c r="I1518" s="160"/>
      <c r="J1518" s="160"/>
      <c r="K1518" s="203"/>
      <c r="L1518" s="180"/>
      <c r="M1518" s="180"/>
      <c r="N1518" s="204"/>
      <c r="O1518" s="204"/>
      <c r="P1518" s="180"/>
      <c r="Q1518" s="180"/>
      <c r="R1518" s="180"/>
      <c r="S1518" s="180"/>
      <c r="T1518" s="180"/>
      <c r="U1518" s="180"/>
      <c r="V1518" s="180"/>
      <c r="W1518" s="180"/>
      <c r="X1518" s="180"/>
      <c r="Y1518" s="180"/>
      <c r="Z1518" s="180"/>
      <c r="AA1518" s="180"/>
      <c r="AB1518" s="180"/>
      <c r="AC1518" s="180"/>
    </row>
    <row r="1519" ht="15.75" customHeight="1">
      <c r="A1519" s="201"/>
      <c r="F1519" s="202"/>
      <c r="G1519" s="160"/>
      <c r="H1519" s="160"/>
      <c r="I1519" s="160"/>
      <c r="J1519" s="160"/>
      <c r="K1519" s="203"/>
      <c r="L1519" s="180"/>
      <c r="M1519" s="180"/>
      <c r="N1519" s="204"/>
      <c r="O1519" s="204"/>
      <c r="P1519" s="180"/>
      <c r="Q1519" s="180"/>
      <c r="R1519" s="180"/>
      <c r="S1519" s="180"/>
      <c r="T1519" s="180"/>
      <c r="U1519" s="180"/>
      <c r="V1519" s="180"/>
      <c r="W1519" s="180"/>
      <c r="X1519" s="180"/>
      <c r="Y1519" s="180"/>
      <c r="Z1519" s="180"/>
      <c r="AA1519" s="180"/>
      <c r="AB1519" s="180"/>
      <c r="AC1519" s="180"/>
    </row>
    <row r="1520" ht="15.75" customHeight="1">
      <c r="A1520" s="201"/>
      <c r="F1520" s="202"/>
      <c r="G1520" s="160"/>
      <c r="H1520" s="160"/>
      <c r="I1520" s="160"/>
      <c r="J1520" s="160"/>
      <c r="K1520" s="203"/>
      <c r="L1520" s="180"/>
      <c r="M1520" s="180"/>
      <c r="N1520" s="204"/>
      <c r="O1520" s="204"/>
      <c r="P1520" s="180"/>
      <c r="Q1520" s="180"/>
      <c r="R1520" s="180"/>
      <c r="S1520" s="180"/>
      <c r="T1520" s="180"/>
      <c r="U1520" s="180"/>
      <c r="V1520" s="180"/>
      <c r="W1520" s="180"/>
      <c r="X1520" s="180"/>
      <c r="Y1520" s="180"/>
      <c r="Z1520" s="180"/>
      <c r="AA1520" s="180"/>
      <c r="AB1520" s="180"/>
      <c r="AC1520" s="180"/>
    </row>
    <row r="1521" ht="15.75" customHeight="1">
      <c r="A1521" s="201"/>
      <c r="F1521" s="202"/>
      <c r="G1521" s="160"/>
      <c r="H1521" s="160"/>
      <c r="I1521" s="160"/>
      <c r="J1521" s="160"/>
      <c r="K1521" s="203"/>
      <c r="L1521" s="180"/>
      <c r="M1521" s="180"/>
      <c r="N1521" s="204"/>
      <c r="O1521" s="204"/>
      <c r="P1521" s="180"/>
      <c r="Q1521" s="180"/>
      <c r="R1521" s="180"/>
      <c r="S1521" s="180"/>
      <c r="T1521" s="180"/>
      <c r="U1521" s="180"/>
      <c r="V1521" s="180"/>
      <c r="W1521" s="180"/>
      <c r="X1521" s="180"/>
      <c r="Y1521" s="180"/>
      <c r="Z1521" s="180"/>
      <c r="AA1521" s="180"/>
      <c r="AB1521" s="180"/>
      <c r="AC1521" s="180"/>
    </row>
    <row r="1522" ht="15.75" customHeight="1">
      <c r="A1522" s="201"/>
      <c r="F1522" s="202"/>
      <c r="G1522" s="160"/>
      <c r="H1522" s="160"/>
      <c r="I1522" s="160"/>
      <c r="J1522" s="160"/>
      <c r="K1522" s="203"/>
      <c r="L1522" s="180"/>
      <c r="M1522" s="180"/>
      <c r="N1522" s="204"/>
      <c r="O1522" s="204"/>
      <c r="P1522" s="180"/>
      <c r="Q1522" s="180"/>
      <c r="R1522" s="180"/>
      <c r="S1522" s="180"/>
      <c r="T1522" s="180"/>
      <c r="U1522" s="180"/>
      <c r="V1522" s="180"/>
      <c r="W1522" s="180"/>
      <c r="X1522" s="180"/>
      <c r="Y1522" s="180"/>
      <c r="Z1522" s="180"/>
      <c r="AA1522" s="180"/>
      <c r="AB1522" s="180"/>
      <c r="AC1522" s="180"/>
    </row>
    <row r="1523" ht="15.75" customHeight="1">
      <c r="A1523" s="201"/>
      <c r="F1523" s="202"/>
      <c r="G1523" s="160"/>
      <c r="H1523" s="160"/>
      <c r="I1523" s="160"/>
      <c r="J1523" s="160"/>
      <c r="K1523" s="203"/>
      <c r="L1523" s="180"/>
      <c r="M1523" s="180"/>
      <c r="N1523" s="204"/>
      <c r="O1523" s="204"/>
      <c r="P1523" s="180"/>
      <c r="Q1523" s="180"/>
      <c r="R1523" s="180"/>
      <c r="S1523" s="180"/>
      <c r="T1523" s="180"/>
      <c r="U1523" s="180"/>
      <c r="V1523" s="180"/>
      <c r="W1523" s="180"/>
      <c r="X1523" s="180"/>
      <c r="Y1523" s="180"/>
      <c r="Z1523" s="180"/>
      <c r="AA1523" s="180"/>
      <c r="AB1523" s="180"/>
      <c r="AC1523" s="180"/>
    </row>
    <row r="1524" ht="15.75" customHeight="1">
      <c r="A1524" s="201"/>
      <c r="F1524" s="202"/>
      <c r="G1524" s="160"/>
      <c r="H1524" s="160"/>
      <c r="I1524" s="160"/>
      <c r="J1524" s="160"/>
      <c r="K1524" s="203"/>
      <c r="L1524" s="180"/>
      <c r="M1524" s="180"/>
      <c r="N1524" s="204"/>
      <c r="O1524" s="204"/>
      <c r="P1524" s="180"/>
      <c r="Q1524" s="180"/>
      <c r="R1524" s="180"/>
      <c r="S1524" s="180"/>
      <c r="T1524" s="180"/>
      <c r="U1524" s="180"/>
      <c r="V1524" s="180"/>
      <c r="W1524" s="180"/>
      <c r="X1524" s="180"/>
      <c r="Y1524" s="180"/>
      <c r="Z1524" s="180"/>
      <c r="AA1524" s="180"/>
      <c r="AB1524" s="180"/>
      <c r="AC1524" s="180"/>
    </row>
    <row r="1525" ht="15.75" customHeight="1">
      <c r="A1525" s="201"/>
      <c r="F1525" s="202"/>
      <c r="G1525" s="160"/>
      <c r="H1525" s="160"/>
      <c r="I1525" s="160"/>
      <c r="J1525" s="160"/>
      <c r="K1525" s="203"/>
      <c r="L1525" s="180"/>
      <c r="M1525" s="180"/>
      <c r="N1525" s="204"/>
      <c r="O1525" s="204"/>
      <c r="P1525" s="180"/>
      <c r="Q1525" s="180"/>
      <c r="R1525" s="180"/>
      <c r="S1525" s="180"/>
      <c r="T1525" s="180"/>
      <c r="U1525" s="180"/>
      <c r="V1525" s="180"/>
      <c r="W1525" s="180"/>
      <c r="X1525" s="180"/>
      <c r="Y1525" s="180"/>
      <c r="Z1525" s="180"/>
      <c r="AA1525" s="180"/>
      <c r="AB1525" s="180"/>
      <c r="AC1525" s="180"/>
    </row>
    <row r="1526" ht="15.75" customHeight="1">
      <c r="A1526" s="201"/>
      <c r="F1526" s="202"/>
      <c r="G1526" s="160"/>
      <c r="H1526" s="160"/>
      <c r="I1526" s="160"/>
      <c r="J1526" s="160"/>
      <c r="K1526" s="203"/>
      <c r="L1526" s="180"/>
      <c r="M1526" s="180"/>
      <c r="N1526" s="204"/>
      <c r="O1526" s="204"/>
      <c r="P1526" s="180"/>
      <c r="Q1526" s="180"/>
      <c r="R1526" s="180"/>
      <c r="S1526" s="180"/>
      <c r="T1526" s="180"/>
      <c r="U1526" s="180"/>
      <c r="V1526" s="180"/>
      <c r="W1526" s="180"/>
      <c r="X1526" s="180"/>
      <c r="Y1526" s="180"/>
      <c r="Z1526" s="180"/>
      <c r="AA1526" s="180"/>
      <c r="AB1526" s="180"/>
      <c r="AC1526" s="180"/>
    </row>
    <row r="1527" ht="15.75" customHeight="1">
      <c r="A1527" s="201"/>
      <c r="F1527" s="202"/>
      <c r="G1527" s="160"/>
      <c r="H1527" s="160"/>
      <c r="I1527" s="160"/>
      <c r="J1527" s="160"/>
      <c r="K1527" s="203"/>
      <c r="L1527" s="180"/>
      <c r="M1527" s="180"/>
      <c r="N1527" s="204"/>
      <c r="O1527" s="204"/>
      <c r="P1527" s="180"/>
      <c r="Q1527" s="180"/>
      <c r="R1527" s="180"/>
      <c r="S1527" s="180"/>
      <c r="T1527" s="180"/>
      <c r="U1527" s="180"/>
      <c r="V1527" s="180"/>
      <c r="W1527" s="180"/>
      <c r="X1527" s="180"/>
      <c r="Y1527" s="180"/>
      <c r="Z1527" s="180"/>
      <c r="AA1527" s="180"/>
      <c r="AB1527" s="180"/>
      <c r="AC1527" s="180"/>
    </row>
    <row r="1528" ht="15.75" customHeight="1">
      <c r="A1528" s="201"/>
      <c r="F1528" s="202"/>
      <c r="G1528" s="160"/>
      <c r="H1528" s="160"/>
      <c r="I1528" s="160"/>
      <c r="J1528" s="160"/>
      <c r="K1528" s="203"/>
      <c r="L1528" s="180"/>
      <c r="M1528" s="180"/>
      <c r="N1528" s="204"/>
      <c r="O1528" s="204"/>
      <c r="P1528" s="180"/>
      <c r="Q1528" s="180"/>
      <c r="R1528" s="180"/>
      <c r="S1528" s="180"/>
      <c r="T1528" s="180"/>
      <c r="U1528" s="180"/>
      <c r="V1528" s="180"/>
      <c r="W1528" s="180"/>
      <c r="X1528" s="180"/>
      <c r="Y1528" s="180"/>
      <c r="Z1528" s="180"/>
      <c r="AA1528" s="180"/>
      <c r="AB1528" s="180"/>
      <c r="AC1528" s="180"/>
    </row>
    <row r="1529" ht="15.75" customHeight="1">
      <c r="A1529" s="201"/>
      <c r="F1529" s="202"/>
      <c r="G1529" s="160"/>
      <c r="H1529" s="160"/>
      <c r="I1529" s="160"/>
      <c r="J1529" s="160"/>
      <c r="K1529" s="203"/>
      <c r="L1529" s="180"/>
      <c r="M1529" s="180"/>
      <c r="N1529" s="204"/>
      <c r="O1529" s="204"/>
      <c r="P1529" s="180"/>
      <c r="Q1529" s="180"/>
      <c r="R1529" s="180"/>
      <c r="S1529" s="180"/>
      <c r="T1529" s="180"/>
      <c r="U1529" s="180"/>
      <c r="V1529" s="180"/>
      <c r="W1529" s="180"/>
      <c r="X1529" s="180"/>
      <c r="Y1529" s="180"/>
      <c r="Z1529" s="180"/>
      <c r="AA1529" s="180"/>
      <c r="AB1529" s="180"/>
      <c r="AC1529" s="180"/>
    </row>
    <row r="1530" ht="15.75" customHeight="1">
      <c r="A1530" s="201"/>
      <c r="F1530" s="202"/>
      <c r="G1530" s="160"/>
      <c r="H1530" s="160"/>
      <c r="I1530" s="160"/>
      <c r="J1530" s="160"/>
      <c r="K1530" s="203"/>
      <c r="L1530" s="180"/>
      <c r="M1530" s="180"/>
      <c r="N1530" s="204"/>
      <c r="O1530" s="204"/>
      <c r="P1530" s="180"/>
      <c r="Q1530" s="180"/>
      <c r="R1530" s="180"/>
      <c r="S1530" s="180"/>
      <c r="T1530" s="180"/>
      <c r="U1530" s="180"/>
      <c r="V1530" s="180"/>
      <c r="W1530" s="180"/>
      <c r="X1530" s="180"/>
      <c r="Y1530" s="180"/>
      <c r="Z1530" s="180"/>
      <c r="AA1530" s="180"/>
      <c r="AB1530" s="180"/>
      <c r="AC1530" s="180"/>
    </row>
    <row r="1531" ht="15.75" customHeight="1">
      <c r="A1531" s="201"/>
      <c r="F1531" s="202"/>
      <c r="G1531" s="160"/>
      <c r="H1531" s="160"/>
      <c r="I1531" s="160"/>
      <c r="J1531" s="160"/>
      <c r="K1531" s="203"/>
      <c r="L1531" s="180"/>
      <c r="M1531" s="180"/>
      <c r="N1531" s="204"/>
      <c r="O1531" s="204"/>
      <c r="P1531" s="180"/>
      <c r="Q1531" s="180"/>
      <c r="R1531" s="180"/>
      <c r="S1531" s="180"/>
      <c r="T1531" s="180"/>
      <c r="U1531" s="180"/>
      <c r="V1531" s="180"/>
      <c r="W1531" s="180"/>
      <c r="X1531" s="180"/>
      <c r="Y1531" s="180"/>
      <c r="Z1531" s="180"/>
      <c r="AA1531" s="180"/>
      <c r="AB1531" s="180"/>
      <c r="AC1531" s="180"/>
    </row>
    <row r="1532" ht="15.75" customHeight="1">
      <c r="A1532" s="201"/>
      <c r="F1532" s="202"/>
      <c r="G1532" s="160"/>
      <c r="H1532" s="160"/>
      <c r="I1532" s="160"/>
      <c r="J1532" s="160"/>
      <c r="K1532" s="203"/>
      <c r="L1532" s="180"/>
      <c r="M1532" s="180"/>
      <c r="N1532" s="204"/>
      <c r="O1532" s="204"/>
      <c r="P1532" s="180"/>
      <c r="Q1532" s="180"/>
      <c r="R1532" s="180"/>
      <c r="S1532" s="180"/>
      <c r="T1532" s="180"/>
      <c r="U1532" s="180"/>
      <c r="V1532" s="180"/>
      <c r="W1532" s="180"/>
      <c r="X1532" s="180"/>
      <c r="Y1532" s="180"/>
      <c r="Z1532" s="180"/>
      <c r="AA1532" s="180"/>
      <c r="AB1532" s="180"/>
      <c r="AC1532" s="180"/>
    </row>
    <row r="1533" ht="15.75" customHeight="1">
      <c r="A1533" s="201"/>
      <c r="F1533" s="202"/>
      <c r="G1533" s="160"/>
      <c r="H1533" s="160"/>
      <c r="I1533" s="160"/>
      <c r="J1533" s="160"/>
      <c r="K1533" s="203"/>
      <c r="L1533" s="180"/>
      <c r="M1533" s="180"/>
      <c r="N1533" s="204"/>
      <c r="O1533" s="204"/>
      <c r="P1533" s="180"/>
      <c r="Q1533" s="180"/>
      <c r="R1533" s="180"/>
      <c r="S1533" s="180"/>
      <c r="T1533" s="180"/>
      <c r="U1533" s="180"/>
      <c r="V1533" s="180"/>
      <c r="W1533" s="180"/>
      <c r="X1533" s="180"/>
      <c r="Y1533" s="180"/>
      <c r="Z1533" s="180"/>
      <c r="AA1533" s="180"/>
      <c r="AB1533" s="180"/>
      <c r="AC1533" s="180"/>
    </row>
    <row r="1534" ht="15.75" customHeight="1">
      <c r="A1534" s="201"/>
      <c r="F1534" s="202"/>
      <c r="G1534" s="160"/>
      <c r="H1534" s="160"/>
      <c r="I1534" s="160"/>
      <c r="J1534" s="160"/>
      <c r="K1534" s="203"/>
      <c r="L1534" s="180"/>
      <c r="M1534" s="180"/>
      <c r="N1534" s="204"/>
      <c r="O1534" s="204"/>
      <c r="P1534" s="180"/>
      <c r="Q1534" s="180"/>
      <c r="R1534" s="180"/>
      <c r="S1534" s="180"/>
      <c r="T1534" s="180"/>
      <c r="U1534" s="180"/>
      <c r="V1534" s="180"/>
      <c r="W1534" s="180"/>
      <c r="X1534" s="180"/>
      <c r="Y1534" s="180"/>
      <c r="Z1534" s="180"/>
      <c r="AA1534" s="180"/>
      <c r="AB1534" s="180"/>
      <c r="AC1534" s="180"/>
    </row>
    <row r="1535" ht="15.75" customHeight="1">
      <c r="A1535" s="201"/>
      <c r="F1535" s="202"/>
      <c r="G1535" s="160"/>
      <c r="H1535" s="160"/>
      <c r="I1535" s="160"/>
      <c r="J1535" s="160"/>
      <c r="K1535" s="203"/>
      <c r="L1535" s="180"/>
      <c r="M1535" s="180"/>
      <c r="N1535" s="204"/>
      <c r="O1535" s="204"/>
      <c r="P1535" s="180"/>
      <c r="Q1535" s="180"/>
      <c r="R1535" s="180"/>
      <c r="S1535" s="180"/>
      <c r="T1535" s="180"/>
      <c r="U1535" s="180"/>
      <c r="V1535" s="180"/>
      <c r="W1535" s="180"/>
      <c r="X1535" s="180"/>
      <c r="Y1535" s="180"/>
      <c r="Z1535" s="180"/>
      <c r="AA1535" s="180"/>
      <c r="AB1535" s="180"/>
      <c r="AC1535" s="180"/>
    </row>
    <row r="1536" ht="15.75" customHeight="1">
      <c r="A1536" s="201"/>
      <c r="F1536" s="202"/>
      <c r="G1536" s="160"/>
      <c r="H1536" s="160"/>
      <c r="I1536" s="160"/>
      <c r="J1536" s="160"/>
      <c r="K1536" s="203"/>
      <c r="L1536" s="180"/>
      <c r="M1536" s="180"/>
      <c r="N1536" s="204"/>
      <c r="O1536" s="204"/>
      <c r="P1536" s="180"/>
      <c r="Q1536" s="180"/>
      <c r="R1536" s="180"/>
      <c r="S1536" s="180"/>
      <c r="T1536" s="180"/>
      <c r="U1536" s="180"/>
      <c r="V1536" s="180"/>
      <c r="W1536" s="180"/>
      <c r="X1536" s="180"/>
      <c r="Y1536" s="180"/>
      <c r="Z1536" s="180"/>
      <c r="AA1536" s="180"/>
      <c r="AB1536" s="180"/>
      <c r="AC1536" s="180"/>
    </row>
    <row r="1537" ht="15.75" customHeight="1">
      <c r="A1537" s="201"/>
      <c r="F1537" s="202"/>
      <c r="G1537" s="160"/>
      <c r="H1537" s="160"/>
      <c r="I1537" s="160"/>
      <c r="J1537" s="160"/>
      <c r="K1537" s="203"/>
      <c r="L1537" s="180"/>
      <c r="M1537" s="180"/>
      <c r="N1537" s="204"/>
      <c r="O1537" s="204"/>
      <c r="P1537" s="180"/>
      <c r="Q1537" s="180"/>
      <c r="R1537" s="180"/>
      <c r="S1537" s="180"/>
      <c r="T1537" s="180"/>
      <c r="U1537" s="180"/>
      <c r="V1537" s="180"/>
      <c r="W1537" s="180"/>
      <c r="X1537" s="180"/>
      <c r="Y1537" s="180"/>
      <c r="Z1537" s="180"/>
      <c r="AA1537" s="180"/>
      <c r="AB1537" s="180"/>
      <c r="AC1537" s="180"/>
    </row>
    <row r="1538" ht="15.75" customHeight="1">
      <c r="A1538" s="201"/>
      <c r="F1538" s="202"/>
      <c r="G1538" s="160"/>
      <c r="H1538" s="160"/>
      <c r="I1538" s="160"/>
      <c r="J1538" s="160"/>
      <c r="K1538" s="203"/>
      <c r="L1538" s="180"/>
      <c r="M1538" s="180"/>
      <c r="N1538" s="204"/>
      <c r="O1538" s="204"/>
      <c r="P1538" s="180"/>
      <c r="Q1538" s="180"/>
      <c r="R1538" s="180"/>
      <c r="S1538" s="180"/>
      <c r="T1538" s="180"/>
      <c r="U1538" s="180"/>
      <c r="V1538" s="180"/>
      <c r="W1538" s="180"/>
      <c r="X1538" s="180"/>
      <c r="Y1538" s="180"/>
      <c r="Z1538" s="180"/>
      <c r="AA1538" s="180"/>
      <c r="AB1538" s="180"/>
      <c r="AC1538" s="180"/>
    </row>
    <row r="1539" ht="15.75" customHeight="1">
      <c r="A1539" s="201"/>
      <c r="F1539" s="202"/>
      <c r="G1539" s="160"/>
      <c r="H1539" s="160"/>
      <c r="I1539" s="160"/>
      <c r="J1539" s="160"/>
      <c r="K1539" s="203"/>
      <c r="L1539" s="180"/>
      <c r="M1539" s="180"/>
      <c r="N1539" s="204"/>
      <c r="O1539" s="204"/>
      <c r="P1539" s="180"/>
      <c r="Q1539" s="180"/>
      <c r="R1539" s="180"/>
      <c r="S1539" s="180"/>
      <c r="T1539" s="180"/>
      <c r="U1539" s="180"/>
      <c r="V1539" s="180"/>
      <c r="W1539" s="180"/>
      <c r="X1539" s="180"/>
      <c r="Y1539" s="180"/>
      <c r="Z1539" s="180"/>
      <c r="AA1539" s="180"/>
      <c r="AB1539" s="180"/>
      <c r="AC1539" s="180"/>
    </row>
    <row r="1540" ht="15.75" customHeight="1">
      <c r="A1540" s="201"/>
      <c r="F1540" s="202"/>
      <c r="G1540" s="160"/>
      <c r="H1540" s="160"/>
      <c r="I1540" s="160"/>
      <c r="J1540" s="160"/>
      <c r="K1540" s="203"/>
      <c r="L1540" s="180"/>
      <c r="M1540" s="180"/>
      <c r="N1540" s="204"/>
      <c r="O1540" s="204"/>
      <c r="P1540" s="180"/>
      <c r="Q1540" s="180"/>
      <c r="R1540" s="180"/>
      <c r="S1540" s="180"/>
      <c r="T1540" s="180"/>
      <c r="U1540" s="180"/>
      <c r="V1540" s="180"/>
      <c r="W1540" s="180"/>
      <c r="X1540" s="180"/>
      <c r="Y1540" s="180"/>
      <c r="Z1540" s="180"/>
      <c r="AA1540" s="180"/>
      <c r="AB1540" s="180"/>
      <c r="AC1540" s="180"/>
    </row>
    <row r="1541" ht="15.75" customHeight="1">
      <c r="A1541" s="201"/>
      <c r="F1541" s="202"/>
      <c r="G1541" s="160"/>
      <c r="H1541" s="160"/>
      <c r="I1541" s="160"/>
      <c r="J1541" s="160"/>
      <c r="K1541" s="203"/>
      <c r="L1541" s="180"/>
      <c r="M1541" s="180"/>
      <c r="N1541" s="204"/>
      <c r="O1541" s="204"/>
      <c r="P1541" s="180"/>
      <c r="Q1541" s="180"/>
      <c r="R1541" s="180"/>
      <c r="S1541" s="180"/>
      <c r="T1541" s="180"/>
      <c r="U1541" s="180"/>
      <c r="V1541" s="180"/>
      <c r="W1541" s="180"/>
      <c r="X1541" s="180"/>
      <c r="Y1541" s="180"/>
      <c r="Z1541" s="180"/>
      <c r="AA1541" s="180"/>
      <c r="AB1541" s="180"/>
      <c r="AC1541" s="180"/>
    </row>
    <row r="1542" ht="15.75" customHeight="1">
      <c r="A1542" s="201"/>
      <c r="F1542" s="202"/>
      <c r="G1542" s="160"/>
      <c r="H1542" s="160"/>
      <c r="I1542" s="160"/>
      <c r="J1542" s="160"/>
      <c r="K1542" s="203"/>
      <c r="L1542" s="180"/>
      <c r="M1542" s="180"/>
      <c r="N1542" s="204"/>
      <c r="O1542" s="204"/>
      <c r="P1542" s="180"/>
      <c r="Q1542" s="180"/>
      <c r="R1542" s="180"/>
      <c r="S1542" s="180"/>
      <c r="T1542" s="180"/>
      <c r="U1542" s="180"/>
      <c r="V1542" s="180"/>
      <c r="W1542" s="180"/>
      <c r="X1542" s="180"/>
      <c r="Y1542" s="180"/>
      <c r="Z1542" s="180"/>
      <c r="AA1542" s="180"/>
      <c r="AB1542" s="180"/>
      <c r="AC1542" s="180"/>
    </row>
    <row r="1543" ht="15.75" customHeight="1">
      <c r="A1543" s="201"/>
      <c r="F1543" s="202"/>
      <c r="G1543" s="160"/>
      <c r="H1543" s="160"/>
      <c r="I1543" s="160"/>
      <c r="J1543" s="160"/>
      <c r="K1543" s="203"/>
      <c r="L1543" s="180"/>
      <c r="M1543" s="180"/>
      <c r="N1543" s="204"/>
      <c r="O1543" s="204"/>
      <c r="P1543" s="180"/>
      <c r="Q1543" s="180"/>
      <c r="R1543" s="180"/>
      <c r="S1543" s="180"/>
      <c r="T1543" s="180"/>
      <c r="U1543" s="180"/>
      <c r="V1543" s="180"/>
      <c r="W1543" s="180"/>
      <c r="X1543" s="180"/>
      <c r="Y1543" s="180"/>
      <c r="Z1543" s="180"/>
      <c r="AA1543" s="180"/>
      <c r="AB1543" s="180"/>
      <c r="AC1543" s="180"/>
    </row>
    <row r="1544" ht="15.75" customHeight="1">
      <c r="A1544" s="201"/>
      <c r="F1544" s="202"/>
      <c r="G1544" s="160"/>
      <c r="H1544" s="160"/>
      <c r="I1544" s="160"/>
      <c r="J1544" s="160"/>
      <c r="K1544" s="203"/>
      <c r="L1544" s="180"/>
      <c r="M1544" s="180"/>
      <c r="N1544" s="204"/>
      <c r="O1544" s="204"/>
      <c r="P1544" s="180"/>
      <c r="Q1544" s="180"/>
      <c r="R1544" s="180"/>
      <c r="S1544" s="180"/>
      <c r="T1544" s="180"/>
      <c r="U1544" s="180"/>
      <c r="V1544" s="180"/>
      <c r="W1544" s="180"/>
      <c r="X1544" s="180"/>
      <c r="Y1544" s="180"/>
      <c r="Z1544" s="180"/>
      <c r="AA1544" s="180"/>
      <c r="AB1544" s="180"/>
      <c r="AC1544" s="180"/>
    </row>
    <row r="1545" ht="15.75" customHeight="1">
      <c r="A1545" s="201"/>
      <c r="F1545" s="202"/>
      <c r="G1545" s="160"/>
      <c r="H1545" s="160"/>
      <c r="I1545" s="160"/>
      <c r="J1545" s="160"/>
      <c r="K1545" s="203"/>
      <c r="L1545" s="180"/>
      <c r="M1545" s="180"/>
      <c r="N1545" s="204"/>
      <c r="O1545" s="204"/>
      <c r="P1545" s="180"/>
      <c r="Q1545" s="180"/>
      <c r="R1545" s="180"/>
      <c r="S1545" s="180"/>
      <c r="T1545" s="180"/>
      <c r="U1545" s="180"/>
      <c r="V1545" s="180"/>
      <c r="W1545" s="180"/>
      <c r="X1545" s="180"/>
      <c r="Y1545" s="180"/>
      <c r="Z1545" s="180"/>
      <c r="AA1545" s="180"/>
      <c r="AB1545" s="180"/>
      <c r="AC1545" s="180"/>
    </row>
    <row r="1546" ht="15.75" customHeight="1">
      <c r="A1546" s="201"/>
      <c r="F1546" s="202"/>
      <c r="G1546" s="160"/>
      <c r="H1546" s="160"/>
      <c r="I1546" s="160"/>
      <c r="J1546" s="160"/>
      <c r="K1546" s="203"/>
      <c r="L1546" s="180"/>
      <c r="M1546" s="180"/>
      <c r="N1546" s="204"/>
      <c r="O1546" s="204"/>
      <c r="P1546" s="180"/>
      <c r="Q1546" s="180"/>
      <c r="R1546" s="180"/>
      <c r="S1546" s="180"/>
      <c r="T1546" s="180"/>
      <c r="U1546" s="180"/>
      <c r="V1546" s="180"/>
      <c r="W1546" s="180"/>
      <c r="X1546" s="180"/>
      <c r="Y1546" s="180"/>
      <c r="Z1546" s="180"/>
      <c r="AA1546" s="180"/>
      <c r="AB1546" s="180"/>
      <c r="AC1546" s="180"/>
    </row>
    <row r="1547" ht="15.75" customHeight="1">
      <c r="A1547" s="201"/>
      <c r="F1547" s="202"/>
      <c r="G1547" s="160"/>
      <c r="H1547" s="160"/>
      <c r="I1547" s="160"/>
      <c r="J1547" s="160"/>
      <c r="K1547" s="203"/>
      <c r="L1547" s="180"/>
      <c r="M1547" s="180"/>
      <c r="N1547" s="204"/>
      <c r="O1547" s="204"/>
      <c r="P1547" s="180"/>
      <c r="Q1547" s="180"/>
      <c r="R1547" s="180"/>
      <c r="S1547" s="180"/>
      <c r="T1547" s="180"/>
      <c r="U1547" s="180"/>
      <c r="V1547" s="180"/>
      <c r="W1547" s="180"/>
      <c r="X1547" s="180"/>
      <c r="Y1547" s="180"/>
      <c r="Z1547" s="180"/>
      <c r="AA1547" s="180"/>
      <c r="AB1547" s="180"/>
      <c r="AC1547" s="180"/>
    </row>
    <row r="1548" ht="15.75" customHeight="1">
      <c r="A1548" s="201"/>
      <c r="F1548" s="202"/>
      <c r="G1548" s="160"/>
      <c r="H1548" s="160"/>
      <c r="I1548" s="160"/>
      <c r="J1548" s="160"/>
      <c r="K1548" s="203"/>
      <c r="L1548" s="180"/>
      <c r="M1548" s="180"/>
      <c r="N1548" s="204"/>
      <c r="O1548" s="204"/>
      <c r="P1548" s="180"/>
      <c r="Q1548" s="180"/>
      <c r="R1548" s="180"/>
      <c r="S1548" s="180"/>
      <c r="T1548" s="180"/>
      <c r="U1548" s="180"/>
      <c r="V1548" s="180"/>
      <c r="W1548" s="180"/>
      <c r="X1548" s="180"/>
      <c r="Y1548" s="180"/>
      <c r="Z1548" s="180"/>
      <c r="AA1548" s="180"/>
      <c r="AB1548" s="180"/>
      <c r="AC1548" s="180"/>
    </row>
    <row r="1549" ht="15.75" customHeight="1">
      <c r="A1549" s="201"/>
      <c r="F1549" s="202"/>
      <c r="G1549" s="160"/>
      <c r="H1549" s="160"/>
      <c r="I1549" s="160"/>
      <c r="J1549" s="160"/>
      <c r="K1549" s="203"/>
      <c r="L1549" s="180"/>
      <c r="M1549" s="180"/>
      <c r="N1549" s="204"/>
      <c r="O1549" s="204"/>
      <c r="P1549" s="180"/>
      <c r="Q1549" s="180"/>
      <c r="R1549" s="180"/>
      <c r="S1549" s="180"/>
      <c r="T1549" s="180"/>
      <c r="U1549" s="180"/>
      <c r="V1549" s="180"/>
      <c r="W1549" s="180"/>
      <c r="X1549" s="180"/>
      <c r="Y1549" s="180"/>
      <c r="Z1549" s="180"/>
      <c r="AA1549" s="180"/>
      <c r="AB1549" s="180"/>
      <c r="AC1549" s="180"/>
    </row>
    <row r="1550" ht="15.75" customHeight="1">
      <c r="A1550" s="201"/>
      <c r="F1550" s="202"/>
      <c r="G1550" s="160"/>
      <c r="H1550" s="160"/>
      <c r="I1550" s="160"/>
      <c r="J1550" s="160"/>
      <c r="K1550" s="203"/>
      <c r="L1550" s="180"/>
      <c r="M1550" s="180"/>
      <c r="N1550" s="204"/>
      <c r="O1550" s="204"/>
      <c r="P1550" s="180"/>
      <c r="Q1550" s="180"/>
      <c r="R1550" s="180"/>
      <c r="S1550" s="180"/>
      <c r="T1550" s="180"/>
      <c r="U1550" s="180"/>
      <c r="V1550" s="180"/>
      <c r="W1550" s="180"/>
      <c r="X1550" s="180"/>
      <c r="Y1550" s="180"/>
      <c r="Z1550" s="180"/>
      <c r="AA1550" s="180"/>
      <c r="AB1550" s="180"/>
      <c r="AC1550" s="180"/>
    </row>
    <row r="1551" ht="15.75" customHeight="1">
      <c r="A1551" s="201"/>
      <c r="F1551" s="202"/>
      <c r="G1551" s="160"/>
      <c r="H1551" s="160"/>
      <c r="I1551" s="160"/>
      <c r="J1551" s="160"/>
      <c r="K1551" s="203"/>
      <c r="L1551" s="180"/>
      <c r="M1551" s="180"/>
      <c r="N1551" s="204"/>
      <c r="O1551" s="204"/>
      <c r="P1551" s="180"/>
      <c r="Q1551" s="180"/>
      <c r="R1551" s="180"/>
      <c r="S1551" s="180"/>
      <c r="T1551" s="180"/>
      <c r="U1551" s="180"/>
      <c r="V1551" s="180"/>
      <c r="W1551" s="180"/>
      <c r="X1551" s="180"/>
      <c r="Y1551" s="180"/>
      <c r="Z1551" s="180"/>
      <c r="AA1551" s="180"/>
      <c r="AB1551" s="180"/>
      <c r="AC1551" s="180"/>
    </row>
    <row r="1552" ht="15.75" customHeight="1">
      <c r="A1552" s="201"/>
      <c r="F1552" s="202"/>
      <c r="G1552" s="160"/>
      <c r="H1552" s="160"/>
      <c r="I1552" s="160"/>
      <c r="J1552" s="160"/>
      <c r="K1552" s="203"/>
      <c r="L1552" s="180"/>
      <c r="M1552" s="180"/>
      <c r="N1552" s="204"/>
      <c r="O1552" s="204"/>
      <c r="P1552" s="180"/>
      <c r="Q1552" s="180"/>
      <c r="R1552" s="180"/>
      <c r="S1552" s="180"/>
      <c r="T1552" s="180"/>
      <c r="U1552" s="180"/>
      <c r="V1552" s="180"/>
      <c r="W1552" s="180"/>
      <c r="X1552" s="180"/>
      <c r="Y1552" s="180"/>
      <c r="Z1552" s="180"/>
      <c r="AA1552" s="180"/>
      <c r="AB1552" s="180"/>
      <c r="AC1552" s="180"/>
    </row>
    <row r="1553" ht="15.75" customHeight="1">
      <c r="A1553" s="201"/>
      <c r="F1553" s="202"/>
      <c r="G1553" s="160"/>
      <c r="H1553" s="160"/>
      <c r="I1553" s="160"/>
      <c r="J1553" s="160"/>
      <c r="K1553" s="203"/>
      <c r="L1553" s="180"/>
      <c r="M1553" s="180"/>
      <c r="N1553" s="204"/>
      <c r="O1553" s="204"/>
      <c r="P1553" s="180"/>
      <c r="Q1553" s="180"/>
      <c r="R1553" s="180"/>
      <c r="S1553" s="180"/>
      <c r="T1553" s="180"/>
      <c r="U1553" s="180"/>
      <c r="V1553" s="180"/>
      <c r="W1553" s="180"/>
      <c r="X1553" s="180"/>
      <c r="Y1553" s="180"/>
      <c r="Z1553" s="180"/>
      <c r="AA1553" s="180"/>
      <c r="AB1553" s="180"/>
      <c r="AC1553" s="180"/>
    </row>
    <row r="1554" ht="15.75" customHeight="1">
      <c r="A1554" s="201"/>
      <c r="F1554" s="202"/>
      <c r="G1554" s="160"/>
      <c r="H1554" s="160"/>
      <c r="I1554" s="160"/>
      <c r="J1554" s="160"/>
      <c r="K1554" s="203"/>
      <c r="L1554" s="180"/>
      <c r="M1554" s="180"/>
      <c r="N1554" s="204"/>
      <c r="O1554" s="204"/>
      <c r="P1554" s="180"/>
      <c r="Q1554" s="180"/>
      <c r="R1554" s="180"/>
      <c r="S1554" s="180"/>
      <c r="T1554" s="180"/>
      <c r="U1554" s="180"/>
      <c r="V1554" s="180"/>
      <c r="W1554" s="180"/>
      <c r="X1554" s="180"/>
      <c r="Y1554" s="180"/>
      <c r="Z1554" s="180"/>
      <c r="AA1554" s="180"/>
      <c r="AB1554" s="180"/>
      <c r="AC1554" s="180"/>
    </row>
    <row r="1555" ht="15.75" customHeight="1">
      <c r="A1555" s="201"/>
      <c r="F1555" s="202"/>
      <c r="G1555" s="160"/>
      <c r="H1555" s="160"/>
      <c r="I1555" s="160"/>
      <c r="J1555" s="160"/>
      <c r="K1555" s="203"/>
      <c r="L1555" s="180"/>
      <c r="M1555" s="180"/>
      <c r="N1555" s="204"/>
      <c r="O1555" s="204"/>
      <c r="P1555" s="180"/>
      <c r="Q1555" s="180"/>
      <c r="R1555" s="180"/>
      <c r="S1555" s="180"/>
      <c r="T1555" s="180"/>
      <c r="U1555" s="180"/>
      <c r="V1555" s="180"/>
      <c r="W1555" s="180"/>
      <c r="X1555" s="180"/>
      <c r="Y1555" s="180"/>
      <c r="Z1555" s="180"/>
      <c r="AA1555" s="180"/>
      <c r="AB1555" s="180"/>
      <c r="AC1555" s="180"/>
    </row>
    <row r="1556" ht="15.75" customHeight="1">
      <c r="A1556" s="201"/>
      <c r="F1556" s="202"/>
      <c r="G1556" s="160"/>
      <c r="H1556" s="160"/>
      <c r="I1556" s="160"/>
      <c r="J1556" s="160"/>
      <c r="K1556" s="203"/>
      <c r="L1556" s="180"/>
      <c r="M1556" s="180"/>
      <c r="N1556" s="204"/>
      <c r="O1556" s="204"/>
      <c r="P1556" s="180"/>
      <c r="Q1556" s="180"/>
      <c r="R1556" s="180"/>
      <c r="S1556" s="180"/>
      <c r="T1556" s="180"/>
      <c r="U1556" s="180"/>
      <c r="V1556" s="180"/>
      <c r="W1556" s="180"/>
      <c r="X1556" s="180"/>
      <c r="Y1556" s="180"/>
      <c r="Z1556" s="180"/>
      <c r="AA1556" s="180"/>
      <c r="AB1556" s="180"/>
      <c r="AC1556" s="180"/>
    </row>
    <row r="1557" ht="15.75" customHeight="1">
      <c r="A1557" s="201"/>
      <c r="F1557" s="202"/>
      <c r="G1557" s="160"/>
      <c r="H1557" s="160"/>
      <c r="I1557" s="160"/>
      <c r="J1557" s="160"/>
      <c r="K1557" s="203"/>
      <c r="L1557" s="180"/>
      <c r="M1557" s="180"/>
      <c r="N1557" s="204"/>
      <c r="O1557" s="204"/>
      <c r="P1557" s="180"/>
      <c r="Q1557" s="180"/>
      <c r="R1557" s="180"/>
      <c r="S1557" s="180"/>
      <c r="T1557" s="180"/>
      <c r="U1557" s="180"/>
      <c r="V1557" s="180"/>
      <c r="W1557" s="180"/>
      <c r="X1557" s="180"/>
      <c r="Y1557" s="180"/>
      <c r="Z1557" s="180"/>
      <c r="AA1557" s="180"/>
      <c r="AB1557" s="180"/>
      <c r="AC1557" s="180"/>
    </row>
    <row r="1558" ht="15.75" customHeight="1">
      <c r="A1558" s="201"/>
      <c r="F1558" s="202"/>
      <c r="G1558" s="160"/>
      <c r="H1558" s="160"/>
      <c r="I1558" s="160"/>
      <c r="J1558" s="160"/>
      <c r="K1558" s="203"/>
      <c r="L1558" s="180"/>
      <c r="M1558" s="180"/>
      <c r="N1558" s="204"/>
      <c r="O1558" s="204"/>
      <c r="P1558" s="180"/>
      <c r="Q1558" s="180"/>
      <c r="R1558" s="180"/>
      <c r="S1558" s="180"/>
      <c r="T1558" s="180"/>
      <c r="U1558" s="180"/>
      <c r="V1558" s="180"/>
      <c r="W1558" s="180"/>
      <c r="X1558" s="180"/>
      <c r="Y1558" s="180"/>
      <c r="Z1558" s="180"/>
      <c r="AA1558" s="180"/>
      <c r="AB1558" s="180"/>
      <c r="AC1558" s="180"/>
    </row>
    <row r="1559" ht="15.75" customHeight="1">
      <c r="A1559" s="201"/>
      <c r="F1559" s="202"/>
      <c r="G1559" s="160"/>
      <c r="H1559" s="160"/>
      <c r="I1559" s="160"/>
      <c r="J1559" s="160"/>
      <c r="K1559" s="203"/>
      <c r="L1559" s="180"/>
      <c r="M1559" s="180"/>
      <c r="N1559" s="204"/>
      <c r="O1559" s="204"/>
      <c r="P1559" s="180"/>
      <c r="Q1559" s="180"/>
      <c r="R1559" s="180"/>
      <c r="S1559" s="180"/>
      <c r="T1559" s="180"/>
      <c r="U1559" s="180"/>
      <c r="V1559" s="180"/>
      <c r="W1559" s="180"/>
      <c r="X1559" s="180"/>
      <c r="Y1559" s="180"/>
      <c r="Z1559" s="180"/>
      <c r="AA1559" s="180"/>
      <c r="AB1559" s="180"/>
      <c r="AC1559" s="180"/>
    </row>
    <row r="1560" ht="15.75" customHeight="1">
      <c r="A1560" s="201"/>
      <c r="F1560" s="202"/>
      <c r="G1560" s="160"/>
      <c r="H1560" s="160"/>
      <c r="I1560" s="160"/>
      <c r="J1560" s="160"/>
      <c r="K1560" s="203"/>
      <c r="L1560" s="180"/>
      <c r="M1560" s="180"/>
      <c r="N1560" s="204"/>
      <c r="O1560" s="204"/>
      <c r="P1560" s="180"/>
      <c r="Q1560" s="180"/>
      <c r="R1560" s="180"/>
      <c r="S1560" s="180"/>
      <c r="T1560" s="180"/>
      <c r="U1560" s="180"/>
      <c r="V1560" s="180"/>
      <c r="W1560" s="180"/>
      <c r="X1560" s="180"/>
      <c r="Y1560" s="180"/>
      <c r="Z1560" s="180"/>
      <c r="AA1560" s="180"/>
      <c r="AB1560" s="180"/>
      <c r="AC1560" s="180"/>
    </row>
    <row r="1561" ht="15.75" customHeight="1">
      <c r="A1561" s="201"/>
      <c r="F1561" s="202"/>
      <c r="G1561" s="160"/>
      <c r="H1561" s="160"/>
      <c r="I1561" s="160"/>
      <c r="J1561" s="160"/>
      <c r="K1561" s="203"/>
      <c r="L1561" s="180"/>
      <c r="M1561" s="180"/>
      <c r="N1561" s="204"/>
      <c r="O1561" s="204"/>
      <c r="P1561" s="180"/>
      <c r="Q1561" s="180"/>
      <c r="R1561" s="180"/>
      <c r="S1561" s="180"/>
      <c r="T1561" s="180"/>
      <c r="U1561" s="180"/>
      <c r="V1561" s="180"/>
      <c r="W1561" s="180"/>
      <c r="X1561" s="180"/>
      <c r="Y1561" s="180"/>
      <c r="Z1561" s="180"/>
      <c r="AA1561" s="180"/>
      <c r="AB1561" s="180"/>
      <c r="AC1561" s="180"/>
    </row>
    <row r="1562" ht="15.75" customHeight="1">
      <c r="A1562" s="201"/>
      <c r="F1562" s="202"/>
      <c r="G1562" s="160"/>
      <c r="H1562" s="160"/>
      <c r="I1562" s="160"/>
      <c r="J1562" s="160"/>
      <c r="K1562" s="203"/>
      <c r="L1562" s="180"/>
      <c r="M1562" s="180"/>
      <c r="N1562" s="204"/>
      <c r="O1562" s="204"/>
      <c r="P1562" s="180"/>
      <c r="Q1562" s="180"/>
      <c r="R1562" s="180"/>
      <c r="S1562" s="180"/>
      <c r="T1562" s="180"/>
      <c r="U1562" s="180"/>
      <c r="V1562" s="180"/>
      <c r="W1562" s="180"/>
      <c r="X1562" s="180"/>
      <c r="Y1562" s="180"/>
      <c r="Z1562" s="180"/>
      <c r="AA1562" s="180"/>
      <c r="AB1562" s="180"/>
      <c r="AC1562" s="180"/>
    </row>
    <row r="1563" ht="15.75" customHeight="1">
      <c r="A1563" s="201"/>
      <c r="F1563" s="202"/>
      <c r="G1563" s="160"/>
      <c r="H1563" s="160"/>
      <c r="I1563" s="160"/>
      <c r="J1563" s="160"/>
      <c r="K1563" s="203"/>
      <c r="L1563" s="180"/>
      <c r="M1563" s="180"/>
      <c r="N1563" s="204"/>
      <c r="O1563" s="204"/>
      <c r="P1563" s="180"/>
      <c r="Q1563" s="180"/>
      <c r="R1563" s="180"/>
      <c r="S1563" s="180"/>
      <c r="T1563" s="180"/>
      <c r="U1563" s="180"/>
      <c r="V1563" s="180"/>
      <c r="W1563" s="180"/>
      <c r="X1563" s="180"/>
      <c r="Y1563" s="180"/>
      <c r="Z1563" s="180"/>
      <c r="AA1563" s="180"/>
      <c r="AB1563" s="180"/>
      <c r="AC1563" s="180"/>
    </row>
    <row r="1564" ht="15.75" customHeight="1">
      <c r="A1564" s="201"/>
      <c r="F1564" s="202"/>
      <c r="G1564" s="160"/>
      <c r="H1564" s="160"/>
      <c r="I1564" s="160"/>
      <c r="J1564" s="160"/>
      <c r="K1564" s="203"/>
      <c r="L1564" s="180"/>
      <c r="M1564" s="180"/>
      <c r="N1564" s="204"/>
      <c r="O1564" s="204"/>
      <c r="P1564" s="180"/>
      <c r="Q1564" s="180"/>
      <c r="R1564" s="180"/>
      <c r="S1564" s="180"/>
      <c r="T1564" s="180"/>
      <c r="U1564" s="180"/>
      <c r="V1564" s="180"/>
      <c r="W1564" s="180"/>
      <c r="X1564" s="180"/>
      <c r="Y1564" s="180"/>
      <c r="Z1564" s="180"/>
      <c r="AA1564" s="180"/>
      <c r="AB1564" s="180"/>
      <c r="AC1564" s="180"/>
    </row>
    <row r="1565" ht="15.75" customHeight="1">
      <c r="A1565" s="201"/>
      <c r="F1565" s="202"/>
      <c r="G1565" s="160"/>
      <c r="H1565" s="160"/>
      <c r="I1565" s="160"/>
      <c r="J1565" s="160"/>
      <c r="K1565" s="203"/>
      <c r="L1565" s="180"/>
      <c r="M1565" s="180"/>
      <c r="N1565" s="204"/>
      <c r="O1565" s="204"/>
      <c r="P1565" s="180"/>
      <c r="Q1565" s="180"/>
      <c r="R1565" s="180"/>
      <c r="S1565" s="180"/>
      <c r="T1565" s="180"/>
      <c r="U1565" s="180"/>
      <c r="V1565" s="180"/>
      <c r="W1565" s="180"/>
      <c r="X1565" s="180"/>
      <c r="Y1565" s="180"/>
      <c r="Z1565" s="180"/>
      <c r="AA1565" s="180"/>
      <c r="AB1565" s="180"/>
      <c r="AC1565" s="180"/>
    </row>
    <row r="1566" ht="15.75" customHeight="1">
      <c r="A1566" s="201"/>
      <c r="F1566" s="202"/>
      <c r="G1566" s="160"/>
      <c r="H1566" s="160"/>
      <c r="I1566" s="160"/>
      <c r="J1566" s="160"/>
      <c r="K1566" s="203"/>
      <c r="L1566" s="180"/>
      <c r="M1566" s="180"/>
      <c r="N1566" s="204"/>
      <c r="O1566" s="204"/>
      <c r="P1566" s="180"/>
      <c r="Q1566" s="180"/>
      <c r="R1566" s="180"/>
      <c r="S1566" s="180"/>
      <c r="T1566" s="180"/>
      <c r="U1566" s="180"/>
      <c r="V1566" s="180"/>
      <c r="W1566" s="180"/>
      <c r="X1566" s="180"/>
      <c r="Y1566" s="180"/>
      <c r="Z1566" s="180"/>
      <c r="AA1566" s="180"/>
      <c r="AB1566" s="180"/>
      <c r="AC1566" s="180"/>
    </row>
    <row r="1567" ht="15.75" customHeight="1">
      <c r="A1567" s="201"/>
      <c r="F1567" s="202"/>
      <c r="G1567" s="160"/>
      <c r="H1567" s="160"/>
      <c r="I1567" s="160"/>
      <c r="J1567" s="160"/>
      <c r="K1567" s="203"/>
      <c r="L1567" s="180"/>
      <c r="M1567" s="180"/>
      <c r="N1567" s="204"/>
      <c r="O1567" s="204"/>
      <c r="P1567" s="180"/>
      <c r="Q1567" s="180"/>
      <c r="R1567" s="180"/>
      <c r="S1567" s="180"/>
      <c r="T1567" s="180"/>
      <c r="U1567" s="180"/>
      <c r="V1567" s="180"/>
      <c r="W1567" s="180"/>
      <c r="X1567" s="180"/>
      <c r="Y1567" s="180"/>
      <c r="Z1567" s="180"/>
      <c r="AA1567" s="180"/>
      <c r="AB1567" s="180"/>
      <c r="AC1567" s="180"/>
    </row>
    <row r="1568" ht="15.75" customHeight="1">
      <c r="A1568" s="201"/>
      <c r="F1568" s="202"/>
      <c r="G1568" s="160"/>
      <c r="H1568" s="160"/>
      <c r="I1568" s="160"/>
      <c r="J1568" s="160"/>
      <c r="K1568" s="203"/>
      <c r="L1568" s="180"/>
      <c r="M1568" s="180"/>
      <c r="N1568" s="204"/>
      <c r="O1568" s="204"/>
      <c r="P1568" s="180"/>
      <c r="Q1568" s="180"/>
      <c r="R1568" s="180"/>
      <c r="S1568" s="180"/>
      <c r="T1568" s="180"/>
      <c r="U1568" s="180"/>
      <c r="V1568" s="180"/>
      <c r="W1568" s="180"/>
      <c r="X1568" s="180"/>
      <c r="Y1568" s="180"/>
      <c r="Z1568" s="180"/>
      <c r="AA1568" s="180"/>
      <c r="AB1568" s="180"/>
      <c r="AC1568" s="180"/>
    </row>
    <row r="1569" ht="15.75" customHeight="1">
      <c r="A1569" s="201"/>
      <c r="F1569" s="202"/>
      <c r="G1569" s="160"/>
      <c r="H1569" s="160"/>
      <c r="I1569" s="160"/>
      <c r="J1569" s="160"/>
      <c r="K1569" s="203"/>
      <c r="L1569" s="180"/>
      <c r="M1569" s="180"/>
      <c r="N1569" s="204"/>
      <c r="O1569" s="204"/>
      <c r="P1569" s="180"/>
      <c r="Q1569" s="180"/>
      <c r="R1569" s="180"/>
      <c r="S1569" s="180"/>
      <c r="T1569" s="180"/>
      <c r="U1569" s="180"/>
      <c r="V1569" s="180"/>
      <c r="W1569" s="180"/>
      <c r="X1569" s="180"/>
      <c r="Y1569" s="180"/>
      <c r="Z1569" s="180"/>
      <c r="AA1569" s="180"/>
      <c r="AB1569" s="180"/>
      <c r="AC1569" s="180"/>
    </row>
    <row r="1570" ht="15.75" customHeight="1">
      <c r="A1570" s="201"/>
      <c r="F1570" s="202"/>
      <c r="G1570" s="160"/>
      <c r="H1570" s="160"/>
      <c r="I1570" s="160"/>
      <c r="J1570" s="160"/>
      <c r="K1570" s="203"/>
      <c r="L1570" s="180"/>
      <c r="M1570" s="180"/>
      <c r="N1570" s="204"/>
      <c r="O1570" s="204"/>
      <c r="P1570" s="180"/>
      <c r="Q1570" s="180"/>
      <c r="R1570" s="180"/>
      <c r="S1570" s="180"/>
      <c r="T1570" s="180"/>
      <c r="U1570" s="180"/>
      <c r="V1570" s="180"/>
      <c r="W1570" s="180"/>
      <c r="X1570" s="180"/>
      <c r="Y1570" s="180"/>
      <c r="Z1570" s="180"/>
      <c r="AA1570" s="180"/>
      <c r="AB1570" s="180"/>
      <c r="AC1570" s="180"/>
    </row>
    <row r="1571" ht="15.75" customHeight="1">
      <c r="A1571" s="201"/>
      <c r="F1571" s="202"/>
      <c r="G1571" s="160"/>
      <c r="H1571" s="160"/>
      <c r="I1571" s="160"/>
      <c r="J1571" s="160"/>
      <c r="K1571" s="203"/>
      <c r="L1571" s="180"/>
      <c r="M1571" s="180"/>
      <c r="N1571" s="204"/>
      <c r="O1571" s="204"/>
      <c r="P1571" s="180"/>
      <c r="Q1571" s="180"/>
      <c r="R1571" s="180"/>
      <c r="S1571" s="180"/>
      <c r="T1571" s="180"/>
      <c r="U1571" s="180"/>
      <c r="V1571" s="180"/>
      <c r="W1571" s="180"/>
      <c r="X1571" s="180"/>
      <c r="Y1571" s="180"/>
      <c r="Z1571" s="180"/>
      <c r="AA1571" s="180"/>
      <c r="AB1571" s="180"/>
      <c r="AC1571" s="180"/>
    </row>
    <row r="1572" ht="15.75" customHeight="1">
      <c r="A1572" s="201"/>
      <c r="F1572" s="202"/>
      <c r="G1572" s="160"/>
      <c r="H1572" s="160"/>
      <c r="I1572" s="160"/>
      <c r="J1572" s="160"/>
      <c r="K1572" s="203"/>
      <c r="L1572" s="180"/>
      <c r="M1572" s="180"/>
      <c r="N1572" s="204"/>
      <c r="O1572" s="204"/>
      <c r="P1572" s="180"/>
      <c r="Q1572" s="180"/>
      <c r="R1572" s="180"/>
      <c r="S1572" s="180"/>
      <c r="T1572" s="180"/>
      <c r="U1572" s="180"/>
      <c r="V1572" s="180"/>
      <c r="W1572" s="180"/>
      <c r="X1572" s="180"/>
      <c r="Y1572" s="180"/>
      <c r="Z1572" s="180"/>
      <c r="AA1572" s="180"/>
      <c r="AB1572" s="180"/>
      <c r="AC1572" s="180"/>
    </row>
    <row r="1573" ht="15.75" customHeight="1">
      <c r="A1573" s="201"/>
      <c r="F1573" s="202"/>
      <c r="G1573" s="160"/>
      <c r="H1573" s="160"/>
      <c r="I1573" s="160"/>
      <c r="J1573" s="160"/>
      <c r="K1573" s="203"/>
      <c r="L1573" s="180"/>
      <c r="M1573" s="180"/>
      <c r="N1573" s="204"/>
      <c r="O1573" s="204"/>
      <c r="P1573" s="180"/>
      <c r="Q1573" s="180"/>
      <c r="R1573" s="180"/>
      <c r="S1573" s="180"/>
      <c r="T1573" s="180"/>
      <c r="U1573" s="180"/>
      <c r="V1573" s="180"/>
      <c r="W1573" s="180"/>
      <c r="X1573" s="180"/>
      <c r="Y1573" s="180"/>
      <c r="Z1573" s="180"/>
      <c r="AA1573" s="180"/>
      <c r="AB1573" s="180"/>
      <c r="AC1573" s="180"/>
    </row>
    <row r="1574" ht="15.75" customHeight="1">
      <c r="A1574" s="201"/>
      <c r="F1574" s="202"/>
      <c r="G1574" s="160"/>
      <c r="H1574" s="160"/>
      <c r="I1574" s="160"/>
      <c r="J1574" s="160"/>
      <c r="K1574" s="203"/>
      <c r="L1574" s="180"/>
      <c r="M1574" s="180"/>
      <c r="N1574" s="204"/>
      <c r="O1574" s="204"/>
      <c r="P1574" s="180"/>
      <c r="Q1574" s="180"/>
      <c r="R1574" s="180"/>
      <c r="S1574" s="180"/>
      <c r="T1574" s="180"/>
      <c r="U1574" s="180"/>
      <c r="V1574" s="180"/>
      <c r="W1574" s="180"/>
      <c r="X1574" s="180"/>
      <c r="Y1574" s="180"/>
      <c r="Z1574" s="180"/>
      <c r="AA1574" s="180"/>
      <c r="AB1574" s="180"/>
      <c r="AC1574" s="180"/>
    </row>
    <row r="1575" ht="15.75" customHeight="1">
      <c r="A1575" s="201"/>
      <c r="F1575" s="202"/>
      <c r="G1575" s="160"/>
      <c r="H1575" s="160"/>
      <c r="I1575" s="160"/>
      <c r="J1575" s="160"/>
      <c r="K1575" s="203"/>
      <c r="L1575" s="180"/>
      <c r="M1575" s="180"/>
      <c r="N1575" s="204"/>
      <c r="O1575" s="204"/>
      <c r="P1575" s="180"/>
      <c r="Q1575" s="180"/>
      <c r="R1575" s="180"/>
      <c r="S1575" s="180"/>
      <c r="T1575" s="180"/>
      <c r="U1575" s="180"/>
      <c r="V1575" s="180"/>
      <c r="W1575" s="180"/>
      <c r="X1575" s="180"/>
      <c r="Y1575" s="180"/>
      <c r="Z1575" s="180"/>
      <c r="AA1575" s="180"/>
      <c r="AB1575" s="180"/>
      <c r="AC1575" s="180"/>
    </row>
    <row r="1576" ht="15.75" customHeight="1">
      <c r="A1576" s="201"/>
      <c r="F1576" s="202"/>
      <c r="G1576" s="160"/>
      <c r="H1576" s="160"/>
      <c r="I1576" s="160"/>
      <c r="J1576" s="160"/>
      <c r="K1576" s="203"/>
      <c r="L1576" s="180"/>
      <c r="M1576" s="180"/>
      <c r="N1576" s="204"/>
      <c r="O1576" s="204"/>
      <c r="P1576" s="180"/>
      <c r="Q1576" s="180"/>
      <c r="R1576" s="180"/>
      <c r="S1576" s="180"/>
      <c r="T1576" s="180"/>
      <c r="U1576" s="180"/>
      <c r="V1576" s="180"/>
      <c r="W1576" s="180"/>
      <c r="X1576" s="180"/>
      <c r="Y1576" s="180"/>
      <c r="Z1576" s="180"/>
      <c r="AA1576" s="180"/>
      <c r="AB1576" s="180"/>
      <c r="AC1576" s="180"/>
    </row>
    <row r="1577" ht="15.75" customHeight="1">
      <c r="A1577" s="201"/>
      <c r="F1577" s="202"/>
      <c r="G1577" s="160"/>
      <c r="H1577" s="160"/>
      <c r="I1577" s="160"/>
      <c r="J1577" s="160"/>
      <c r="K1577" s="203"/>
      <c r="L1577" s="180"/>
      <c r="M1577" s="180"/>
      <c r="N1577" s="204"/>
      <c r="O1577" s="204"/>
      <c r="P1577" s="180"/>
      <c r="Q1577" s="180"/>
      <c r="R1577" s="180"/>
      <c r="S1577" s="180"/>
      <c r="T1577" s="180"/>
      <c r="U1577" s="180"/>
      <c r="V1577" s="180"/>
      <c r="W1577" s="180"/>
      <c r="X1577" s="180"/>
      <c r="Y1577" s="180"/>
      <c r="Z1577" s="180"/>
      <c r="AA1577" s="180"/>
      <c r="AB1577" s="180"/>
      <c r="AC1577" s="180"/>
    </row>
    <row r="1578" ht="15.75" customHeight="1">
      <c r="A1578" s="201"/>
      <c r="F1578" s="202"/>
      <c r="G1578" s="160"/>
      <c r="H1578" s="160"/>
      <c r="I1578" s="160"/>
      <c r="J1578" s="160"/>
      <c r="K1578" s="203"/>
      <c r="L1578" s="180"/>
      <c r="M1578" s="180"/>
      <c r="N1578" s="204"/>
      <c r="O1578" s="204"/>
      <c r="P1578" s="180"/>
      <c r="Q1578" s="180"/>
      <c r="R1578" s="180"/>
      <c r="S1578" s="180"/>
      <c r="T1578" s="180"/>
      <c r="U1578" s="180"/>
      <c r="V1578" s="180"/>
      <c r="W1578" s="180"/>
      <c r="X1578" s="180"/>
      <c r="Y1578" s="180"/>
      <c r="Z1578" s="180"/>
      <c r="AA1578" s="180"/>
      <c r="AB1578" s="180"/>
      <c r="AC1578" s="180"/>
    </row>
    <row r="1579" ht="15.75" customHeight="1">
      <c r="A1579" s="201"/>
      <c r="F1579" s="202"/>
      <c r="G1579" s="160"/>
      <c r="H1579" s="160"/>
      <c r="I1579" s="160"/>
      <c r="J1579" s="160"/>
      <c r="K1579" s="203"/>
      <c r="L1579" s="180"/>
      <c r="M1579" s="180"/>
      <c r="N1579" s="204"/>
      <c r="O1579" s="204"/>
      <c r="P1579" s="180"/>
      <c r="Q1579" s="180"/>
      <c r="R1579" s="180"/>
      <c r="S1579" s="180"/>
      <c r="T1579" s="180"/>
      <c r="U1579" s="180"/>
      <c r="V1579" s="180"/>
      <c r="W1579" s="180"/>
      <c r="X1579" s="180"/>
      <c r="Y1579" s="180"/>
      <c r="Z1579" s="180"/>
      <c r="AA1579" s="180"/>
      <c r="AB1579" s="180"/>
      <c r="AC1579" s="180"/>
    </row>
    <row r="1580" ht="15.75" customHeight="1">
      <c r="A1580" s="201"/>
      <c r="F1580" s="202"/>
      <c r="G1580" s="160"/>
      <c r="H1580" s="160"/>
      <c r="I1580" s="160"/>
      <c r="J1580" s="160"/>
      <c r="K1580" s="203"/>
      <c r="L1580" s="180"/>
      <c r="M1580" s="180"/>
      <c r="N1580" s="204"/>
      <c r="O1580" s="204"/>
      <c r="P1580" s="180"/>
      <c r="Q1580" s="180"/>
      <c r="R1580" s="180"/>
      <c r="S1580" s="180"/>
      <c r="T1580" s="180"/>
      <c r="U1580" s="180"/>
      <c r="V1580" s="180"/>
      <c r="W1580" s="180"/>
      <c r="X1580" s="180"/>
      <c r="Y1580" s="180"/>
      <c r="Z1580" s="180"/>
      <c r="AA1580" s="180"/>
      <c r="AB1580" s="180"/>
      <c r="AC1580" s="180"/>
    </row>
    <row r="1581" ht="15.75" customHeight="1">
      <c r="A1581" s="201"/>
      <c r="F1581" s="202"/>
      <c r="G1581" s="160"/>
      <c r="H1581" s="160"/>
      <c r="I1581" s="160"/>
      <c r="J1581" s="160"/>
      <c r="K1581" s="203"/>
      <c r="L1581" s="180"/>
      <c r="M1581" s="180"/>
      <c r="N1581" s="204"/>
      <c r="O1581" s="204"/>
      <c r="P1581" s="180"/>
      <c r="Q1581" s="180"/>
      <c r="R1581" s="180"/>
      <c r="S1581" s="180"/>
      <c r="T1581" s="180"/>
      <c r="U1581" s="180"/>
      <c r="V1581" s="180"/>
      <c r="W1581" s="180"/>
      <c r="X1581" s="180"/>
      <c r="Y1581" s="180"/>
      <c r="Z1581" s="180"/>
      <c r="AA1581" s="180"/>
      <c r="AB1581" s="180"/>
      <c r="AC1581" s="180"/>
    </row>
    <row r="1582" ht="15.75" customHeight="1">
      <c r="A1582" s="201"/>
      <c r="F1582" s="202"/>
      <c r="G1582" s="160"/>
      <c r="H1582" s="160"/>
      <c r="I1582" s="160"/>
      <c r="J1582" s="160"/>
      <c r="K1582" s="203"/>
      <c r="L1582" s="180"/>
      <c r="M1582" s="180"/>
      <c r="N1582" s="204"/>
      <c r="O1582" s="204"/>
      <c r="P1582" s="180"/>
      <c r="Q1582" s="180"/>
      <c r="R1582" s="180"/>
      <c r="S1582" s="180"/>
      <c r="T1582" s="180"/>
      <c r="U1582" s="180"/>
      <c r="V1582" s="180"/>
      <c r="W1582" s="180"/>
      <c r="X1582" s="180"/>
      <c r="Y1582" s="180"/>
      <c r="Z1582" s="180"/>
      <c r="AA1582" s="180"/>
      <c r="AB1582" s="180"/>
      <c r="AC1582" s="180"/>
    </row>
    <row r="1583" ht="15.75" customHeight="1">
      <c r="A1583" s="201"/>
      <c r="F1583" s="202"/>
      <c r="G1583" s="160"/>
      <c r="H1583" s="160"/>
      <c r="I1583" s="160"/>
      <c r="J1583" s="160"/>
      <c r="K1583" s="203"/>
      <c r="L1583" s="180"/>
      <c r="M1583" s="180"/>
      <c r="N1583" s="204"/>
      <c r="O1583" s="204"/>
      <c r="P1583" s="180"/>
      <c r="Q1583" s="180"/>
      <c r="R1583" s="180"/>
      <c r="S1583" s="180"/>
      <c r="T1583" s="180"/>
      <c r="U1583" s="180"/>
      <c r="V1583" s="180"/>
      <c r="W1583" s="180"/>
      <c r="X1583" s="180"/>
      <c r="Y1583" s="180"/>
      <c r="Z1583" s="180"/>
      <c r="AA1583" s="180"/>
      <c r="AB1583" s="180"/>
      <c r="AC1583" s="180"/>
    </row>
    <row r="1584" ht="15.75" customHeight="1">
      <c r="A1584" s="201"/>
      <c r="F1584" s="202"/>
      <c r="G1584" s="160"/>
      <c r="H1584" s="160"/>
      <c r="I1584" s="160"/>
      <c r="J1584" s="160"/>
      <c r="K1584" s="203"/>
      <c r="L1584" s="180"/>
      <c r="M1584" s="180"/>
      <c r="N1584" s="204"/>
      <c r="O1584" s="204"/>
      <c r="P1584" s="180"/>
      <c r="Q1584" s="180"/>
      <c r="R1584" s="180"/>
      <c r="S1584" s="180"/>
      <c r="T1584" s="180"/>
      <c r="U1584" s="180"/>
      <c r="V1584" s="180"/>
      <c r="W1584" s="180"/>
      <c r="X1584" s="180"/>
      <c r="Y1584" s="180"/>
      <c r="Z1584" s="180"/>
      <c r="AA1584" s="180"/>
      <c r="AB1584" s="180"/>
      <c r="AC1584" s="180"/>
    </row>
    <row r="1585" ht="15.75" customHeight="1">
      <c r="A1585" s="201"/>
      <c r="F1585" s="202"/>
      <c r="G1585" s="160"/>
      <c r="H1585" s="160"/>
      <c r="I1585" s="160"/>
      <c r="J1585" s="160"/>
      <c r="K1585" s="203"/>
      <c r="L1585" s="180"/>
      <c r="M1585" s="180"/>
      <c r="N1585" s="204"/>
      <c r="O1585" s="204"/>
      <c r="P1585" s="180"/>
      <c r="Q1585" s="180"/>
      <c r="R1585" s="180"/>
      <c r="S1585" s="180"/>
      <c r="T1585" s="180"/>
      <c r="U1585" s="180"/>
      <c r="V1585" s="180"/>
      <c r="W1585" s="180"/>
      <c r="X1585" s="180"/>
      <c r="Y1585" s="180"/>
      <c r="Z1585" s="180"/>
      <c r="AA1585" s="180"/>
      <c r="AB1585" s="180"/>
      <c r="AC1585" s="180"/>
    </row>
    <row r="1586" ht="15.75" customHeight="1">
      <c r="A1586" s="201"/>
      <c r="F1586" s="202"/>
      <c r="G1586" s="160"/>
      <c r="H1586" s="160"/>
      <c r="I1586" s="160"/>
      <c r="J1586" s="160"/>
      <c r="K1586" s="203"/>
      <c r="L1586" s="180"/>
      <c r="M1586" s="180"/>
      <c r="N1586" s="204"/>
      <c r="O1586" s="204"/>
      <c r="P1586" s="180"/>
      <c r="Q1586" s="180"/>
      <c r="R1586" s="180"/>
      <c r="S1586" s="180"/>
      <c r="T1586" s="180"/>
      <c r="U1586" s="180"/>
      <c r="V1586" s="180"/>
      <c r="W1586" s="180"/>
      <c r="X1586" s="180"/>
      <c r="Y1586" s="180"/>
      <c r="Z1586" s="180"/>
      <c r="AA1586" s="180"/>
      <c r="AB1586" s="180"/>
      <c r="AC1586" s="180"/>
    </row>
    <row r="1587" ht="15.75" customHeight="1">
      <c r="A1587" s="201"/>
      <c r="F1587" s="202"/>
      <c r="G1587" s="160"/>
      <c r="H1587" s="160"/>
      <c r="I1587" s="160"/>
      <c r="J1587" s="160"/>
      <c r="K1587" s="203"/>
      <c r="L1587" s="180"/>
      <c r="M1587" s="180"/>
      <c r="N1587" s="204"/>
      <c r="O1587" s="204"/>
      <c r="P1587" s="180"/>
      <c r="Q1587" s="180"/>
      <c r="R1587" s="180"/>
      <c r="S1587" s="180"/>
      <c r="T1587" s="180"/>
      <c r="U1587" s="180"/>
      <c r="V1587" s="180"/>
      <c r="W1587" s="180"/>
      <c r="X1587" s="180"/>
      <c r="Y1587" s="180"/>
      <c r="Z1587" s="180"/>
      <c r="AA1587" s="180"/>
      <c r="AB1587" s="180"/>
      <c r="AC1587" s="180"/>
    </row>
    <row r="1588" ht="15.75" customHeight="1">
      <c r="A1588" s="201"/>
      <c r="F1588" s="202"/>
      <c r="G1588" s="160"/>
      <c r="H1588" s="160"/>
      <c r="I1588" s="160"/>
      <c r="J1588" s="160"/>
      <c r="K1588" s="203"/>
      <c r="L1588" s="180"/>
      <c r="M1588" s="180"/>
      <c r="N1588" s="204"/>
      <c r="O1588" s="204"/>
      <c r="P1588" s="180"/>
      <c r="Q1588" s="180"/>
      <c r="R1588" s="180"/>
      <c r="S1588" s="180"/>
      <c r="T1588" s="180"/>
      <c r="U1588" s="180"/>
      <c r="V1588" s="180"/>
      <c r="W1588" s="180"/>
      <c r="X1588" s="180"/>
      <c r="Y1588" s="180"/>
      <c r="Z1588" s="180"/>
      <c r="AA1588" s="180"/>
      <c r="AB1588" s="180"/>
      <c r="AC1588" s="180"/>
    </row>
    <row r="1589" ht="15.75" customHeight="1">
      <c r="A1589" s="201"/>
      <c r="F1589" s="202"/>
      <c r="G1589" s="160"/>
      <c r="H1589" s="160"/>
      <c r="I1589" s="160"/>
      <c r="J1589" s="160"/>
      <c r="K1589" s="203"/>
      <c r="L1589" s="180"/>
      <c r="M1589" s="180"/>
      <c r="N1589" s="204"/>
      <c r="O1589" s="204"/>
      <c r="P1589" s="180"/>
      <c r="Q1589" s="180"/>
      <c r="R1589" s="180"/>
      <c r="S1589" s="180"/>
      <c r="T1589" s="180"/>
      <c r="U1589" s="180"/>
      <c r="V1589" s="180"/>
      <c r="W1589" s="180"/>
      <c r="X1589" s="180"/>
      <c r="Y1589" s="180"/>
      <c r="Z1589" s="180"/>
      <c r="AA1589" s="180"/>
      <c r="AB1589" s="180"/>
      <c r="AC1589" s="180"/>
    </row>
    <row r="1590" ht="15.75" customHeight="1">
      <c r="A1590" s="201"/>
      <c r="F1590" s="202"/>
      <c r="G1590" s="160"/>
      <c r="H1590" s="160"/>
      <c r="I1590" s="160"/>
      <c r="J1590" s="160"/>
      <c r="K1590" s="203"/>
      <c r="L1590" s="180"/>
      <c r="M1590" s="180"/>
      <c r="N1590" s="204"/>
      <c r="O1590" s="204"/>
      <c r="P1590" s="180"/>
      <c r="Q1590" s="180"/>
      <c r="R1590" s="180"/>
      <c r="S1590" s="180"/>
      <c r="T1590" s="180"/>
      <c r="U1590" s="180"/>
      <c r="V1590" s="180"/>
      <c r="W1590" s="180"/>
      <c r="X1590" s="180"/>
      <c r="Y1590" s="180"/>
      <c r="Z1590" s="180"/>
      <c r="AA1590" s="180"/>
      <c r="AB1590" s="180"/>
      <c r="AC1590" s="180"/>
    </row>
    <row r="1591" ht="15.75" customHeight="1">
      <c r="A1591" s="201"/>
      <c r="F1591" s="202"/>
      <c r="G1591" s="160"/>
      <c r="H1591" s="160"/>
      <c r="I1591" s="160"/>
      <c r="J1591" s="160"/>
      <c r="K1591" s="203"/>
      <c r="L1591" s="180"/>
      <c r="M1591" s="180"/>
      <c r="N1591" s="204"/>
      <c r="O1591" s="204"/>
      <c r="P1591" s="180"/>
      <c r="Q1591" s="180"/>
      <c r="R1591" s="180"/>
      <c r="S1591" s="180"/>
      <c r="T1591" s="180"/>
      <c r="U1591" s="180"/>
      <c r="V1591" s="180"/>
      <c r="W1591" s="180"/>
      <c r="X1591" s="180"/>
      <c r="Y1591" s="180"/>
      <c r="Z1591" s="180"/>
      <c r="AA1591" s="180"/>
      <c r="AB1591" s="180"/>
      <c r="AC1591" s="180"/>
    </row>
    <row r="1592" ht="15.75" customHeight="1">
      <c r="A1592" s="201"/>
      <c r="F1592" s="202"/>
      <c r="G1592" s="160"/>
      <c r="H1592" s="160"/>
      <c r="I1592" s="160"/>
      <c r="J1592" s="160"/>
      <c r="K1592" s="203"/>
      <c r="L1592" s="180"/>
      <c r="M1592" s="180"/>
      <c r="N1592" s="204"/>
      <c r="O1592" s="204"/>
      <c r="P1592" s="180"/>
      <c r="Q1592" s="180"/>
      <c r="R1592" s="180"/>
      <c r="S1592" s="180"/>
      <c r="T1592" s="180"/>
      <c r="U1592" s="180"/>
      <c r="V1592" s="180"/>
      <c r="W1592" s="180"/>
      <c r="X1592" s="180"/>
      <c r="Y1592" s="180"/>
      <c r="Z1592" s="180"/>
      <c r="AA1592" s="180"/>
      <c r="AB1592" s="180"/>
      <c r="AC1592" s="180"/>
    </row>
    <row r="1593" ht="15.75" customHeight="1">
      <c r="A1593" s="201"/>
      <c r="F1593" s="202"/>
      <c r="G1593" s="160"/>
      <c r="H1593" s="160"/>
      <c r="I1593" s="160"/>
      <c r="J1593" s="160"/>
      <c r="K1593" s="203"/>
      <c r="L1593" s="180"/>
      <c r="M1593" s="180"/>
      <c r="N1593" s="204"/>
      <c r="O1593" s="204"/>
      <c r="P1593" s="180"/>
      <c r="Q1593" s="180"/>
      <c r="R1593" s="180"/>
      <c r="S1593" s="180"/>
      <c r="T1593" s="180"/>
      <c r="U1593" s="180"/>
      <c r="V1593" s="180"/>
      <c r="W1593" s="180"/>
      <c r="X1593" s="180"/>
      <c r="Y1593" s="180"/>
      <c r="Z1593" s="180"/>
      <c r="AA1593" s="180"/>
      <c r="AB1593" s="180"/>
      <c r="AC1593" s="180"/>
    </row>
    <row r="1594" ht="15.75" customHeight="1">
      <c r="A1594" s="201"/>
      <c r="F1594" s="202"/>
      <c r="G1594" s="160"/>
      <c r="H1594" s="160"/>
      <c r="I1594" s="160"/>
      <c r="J1594" s="160"/>
      <c r="K1594" s="203"/>
      <c r="L1594" s="180"/>
      <c r="M1594" s="180"/>
      <c r="N1594" s="204"/>
      <c r="O1594" s="204"/>
      <c r="P1594" s="180"/>
      <c r="Q1594" s="180"/>
      <c r="R1594" s="180"/>
      <c r="S1594" s="180"/>
      <c r="T1594" s="180"/>
      <c r="U1594" s="180"/>
      <c r="V1594" s="180"/>
      <c r="W1594" s="180"/>
      <c r="X1594" s="180"/>
      <c r="Y1594" s="180"/>
      <c r="Z1594" s="180"/>
      <c r="AA1594" s="180"/>
      <c r="AB1594" s="180"/>
      <c r="AC1594" s="180"/>
    </row>
    <row r="1595" ht="15.75" customHeight="1">
      <c r="A1595" s="201"/>
      <c r="F1595" s="202"/>
      <c r="G1595" s="160"/>
      <c r="H1595" s="160"/>
      <c r="I1595" s="160"/>
      <c r="J1595" s="160"/>
      <c r="K1595" s="203"/>
      <c r="L1595" s="180"/>
      <c r="M1595" s="180"/>
      <c r="N1595" s="204"/>
      <c r="O1595" s="204"/>
      <c r="P1595" s="180"/>
      <c r="Q1595" s="180"/>
      <c r="R1595" s="180"/>
      <c r="S1595" s="180"/>
      <c r="T1595" s="180"/>
      <c r="U1595" s="180"/>
      <c r="V1595" s="180"/>
      <c r="W1595" s="180"/>
      <c r="X1595" s="180"/>
      <c r="Y1595" s="180"/>
      <c r="Z1595" s="180"/>
      <c r="AA1595" s="180"/>
      <c r="AB1595" s="180"/>
      <c r="AC1595" s="180"/>
    </row>
    <row r="1596" ht="15.75" customHeight="1">
      <c r="A1596" s="201"/>
      <c r="F1596" s="202"/>
      <c r="G1596" s="160"/>
      <c r="H1596" s="160"/>
      <c r="I1596" s="160"/>
      <c r="J1596" s="160"/>
      <c r="K1596" s="203"/>
      <c r="L1596" s="180"/>
      <c r="M1596" s="180"/>
      <c r="N1596" s="204"/>
      <c r="O1596" s="204"/>
      <c r="P1596" s="180"/>
      <c r="Q1596" s="180"/>
      <c r="R1596" s="180"/>
      <c r="S1596" s="180"/>
      <c r="T1596" s="180"/>
      <c r="U1596" s="180"/>
      <c r="V1596" s="180"/>
      <c r="W1596" s="180"/>
      <c r="X1596" s="180"/>
      <c r="Y1596" s="180"/>
      <c r="Z1596" s="180"/>
      <c r="AA1596" s="180"/>
      <c r="AB1596" s="180"/>
      <c r="AC1596" s="180"/>
    </row>
    <row r="1597" ht="15.75" customHeight="1">
      <c r="A1597" s="201"/>
      <c r="F1597" s="202"/>
      <c r="G1597" s="160"/>
      <c r="H1597" s="160"/>
      <c r="I1597" s="160"/>
      <c r="J1597" s="160"/>
      <c r="K1597" s="203"/>
      <c r="L1597" s="180"/>
      <c r="M1597" s="180"/>
      <c r="N1597" s="204"/>
      <c r="O1597" s="204"/>
      <c r="P1597" s="180"/>
      <c r="Q1597" s="180"/>
      <c r="R1597" s="180"/>
      <c r="S1597" s="180"/>
      <c r="T1597" s="180"/>
      <c r="U1597" s="180"/>
      <c r="V1597" s="180"/>
      <c r="W1597" s="180"/>
      <c r="X1597" s="180"/>
      <c r="Y1597" s="180"/>
      <c r="Z1597" s="180"/>
      <c r="AA1597" s="180"/>
      <c r="AB1597" s="180"/>
      <c r="AC1597" s="180"/>
    </row>
    <row r="1598" ht="15.75" customHeight="1">
      <c r="A1598" s="201"/>
      <c r="F1598" s="202"/>
      <c r="G1598" s="160"/>
      <c r="H1598" s="160"/>
      <c r="I1598" s="160"/>
      <c r="J1598" s="160"/>
      <c r="K1598" s="203"/>
      <c r="L1598" s="180"/>
      <c r="M1598" s="180"/>
      <c r="N1598" s="204"/>
      <c r="O1598" s="204"/>
      <c r="P1598" s="180"/>
      <c r="Q1598" s="180"/>
      <c r="R1598" s="180"/>
      <c r="S1598" s="180"/>
      <c r="T1598" s="180"/>
      <c r="U1598" s="180"/>
      <c r="V1598" s="180"/>
      <c r="W1598" s="180"/>
      <c r="X1598" s="180"/>
      <c r="Y1598" s="180"/>
      <c r="Z1598" s="180"/>
      <c r="AA1598" s="180"/>
      <c r="AB1598" s="180"/>
      <c r="AC1598" s="180"/>
    </row>
    <row r="1599" ht="15.75" customHeight="1">
      <c r="A1599" s="201"/>
      <c r="F1599" s="202"/>
      <c r="G1599" s="160"/>
      <c r="H1599" s="160"/>
      <c r="I1599" s="160"/>
      <c r="J1599" s="160"/>
      <c r="K1599" s="203"/>
      <c r="L1599" s="180"/>
      <c r="M1599" s="180"/>
      <c r="N1599" s="204"/>
      <c r="O1599" s="204"/>
      <c r="P1599" s="180"/>
      <c r="Q1599" s="180"/>
      <c r="R1599" s="180"/>
      <c r="S1599" s="180"/>
      <c r="T1599" s="180"/>
      <c r="U1599" s="180"/>
      <c r="V1599" s="180"/>
      <c r="W1599" s="180"/>
      <c r="X1599" s="180"/>
      <c r="Y1599" s="180"/>
      <c r="Z1599" s="180"/>
      <c r="AA1599" s="180"/>
      <c r="AB1599" s="180"/>
      <c r="AC1599" s="180"/>
    </row>
    <row r="1600" ht="15.75" customHeight="1">
      <c r="A1600" s="201"/>
      <c r="F1600" s="202"/>
      <c r="G1600" s="160"/>
      <c r="H1600" s="160"/>
      <c r="I1600" s="160"/>
      <c r="J1600" s="160"/>
      <c r="K1600" s="203"/>
      <c r="L1600" s="180"/>
      <c r="M1600" s="180"/>
      <c r="N1600" s="204"/>
      <c r="O1600" s="204"/>
      <c r="P1600" s="180"/>
      <c r="Q1600" s="180"/>
      <c r="R1600" s="180"/>
      <c r="S1600" s="180"/>
      <c r="T1600" s="180"/>
      <c r="U1600" s="180"/>
      <c r="V1600" s="180"/>
      <c r="W1600" s="180"/>
      <c r="X1600" s="180"/>
      <c r="Y1600" s="180"/>
      <c r="Z1600" s="180"/>
      <c r="AA1600" s="180"/>
      <c r="AB1600" s="180"/>
      <c r="AC1600" s="180"/>
    </row>
    <row r="1601" ht="15.75" customHeight="1">
      <c r="A1601" s="201"/>
      <c r="F1601" s="202"/>
      <c r="G1601" s="160"/>
      <c r="H1601" s="160"/>
      <c r="I1601" s="160"/>
      <c r="J1601" s="160"/>
      <c r="K1601" s="203"/>
      <c r="L1601" s="180"/>
      <c r="M1601" s="180"/>
      <c r="N1601" s="204"/>
      <c r="O1601" s="204"/>
      <c r="P1601" s="180"/>
      <c r="Q1601" s="180"/>
      <c r="R1601" s="180"/>
      <c r="S1601" s="180"/>
      <c r="T1601" s="180"/>
      <c r="U1601" s="180"/>
      <c r="V1601" s="180"/>
      <c r="W1601" s="180"/>
      <c r="X1601" s="180"/>
      <c r="Y1601" s="180"/>
      <c r="Z1601" s="180"/>
      <c r="AA1601" s="180"/>
      <c r="AB1601" s="180"/>
      <c r="AC1601" s="180"/>
    </row>
    <row r="1602" ht="15.75" customHeight="1">
      <c r="A1602" s="201"/>
      <c r="F1602" s="202"/>
      <c r="G1602" s="160"/>
      <c r="H1602" s="160"/>
      <c r="I1602" s="160"/>
      <c r="J1602" s="160"/>
      <c r="K1602" s="203"/>
      <c r="L1602" s="180"/>
      <c r="M1602" s="180"/>
      <c r="N1602" s="204"/>
      <c r="O1602" s="204"/>
      <c r="P1602" s="180"/>
      <c r="Q1602" s="180"/>
      <c r="R1602" s="180"/>
      <c r="S1602" s="180"/>
      <c r="T1602" s="180"/>
      <c r="U1602" s="180"/>
      <c r="V1602" s="180"/>
      <c r="W1602" s="180"/>
      <c r="X1602" s="180"/>
      <c r="Y1602" s="180"/>
      <c r="Z1602" s="180"/>
      <c r="AA1602" s="180"/>
      <c r="AB1602" s="180"/>
      <c r="AC1602" s="180"/>
    </row>
    <row r="1603" ht="15.75" customHeight="1">
      <c r="A1603" s="201"/>
      <c r="F1603" s="202"/>
      <c r="G1603" s="160"/>
      <c r="H1603" s="160"/>
      <c r="I1603" s="160"/>
      <c r="J1603" s="160"/>
      <c r="K1603" s="203"/>
      <c r="L1603" s="180"/>
      <c r="M1603" s="180"/>
      <c r="N1603" s="204"/>
      <c r="O1603" s="204"/>
      <c r="P1603" s="180"/>
      <c r="Q1603" s="180"/>
      <c r="R1603" s="180"/>
      <c r="S1603" s="180"/>
      <c r="T1603" s="180"/>
      <c r="U1603" s="180"/>
      <c r="V1603" s="180"/>
      <c r="W1603" s="180"/>
      <c r="X1603" s="180"/>
      <c r="Y1603" s="180"/>
      <c r="Z1603" s="180"/>
      <c r="AA1603" s="180"/>
      <c r="AB1603" s="180"/>
      <c r="AC1603" s="180"/>
    </row>
    <row r="1604" ht="15.75" customHeight="1">
      <c r="A1604" s="201"/>
      <c r="F1604" s="202"/>
      <c r="G1604" s="160"/>
      <c r="H1604" s="160"/>
      <c r="I1604" s="160"/>
      <c r="J1604" s="160"/>
      <c r="K1604" s="203"/>
      <c r="L1604" s="180"/>
      <c r="M1604" s="180"/>
      <c r="N1604" s="204"/>
      <c r="O1604" s="204"/>
      <c r="P1604" s="180"/>
      <c r="Q1604" s="180"/>
      <c r="R1604" s="180"/>
      <c r="S1604" s="180"/>
      <c r="T1604" s="180"/>
      <c r="U1604" s="180"/>
      <c r="V1604" s="180"/>
      <c r="W1604" s="180"/>
      <c r="X1604" s="180"/>
      <c r="Y1604" s="180"/>
      <c r="Z1604" s="180"/>
      <c r="AA1604" s="180"/>
      <c r="AB1604" s="180"/>
      <c r="AC1604" s="180"/>
    </row>
    <row r="1605" ht="15.75" customHeight="1">
      <c r="A1605" s="201"/>
      <c r="F1605" s="202"/>
      <c r="G1605" s="160"/>
      <c r="H1605" s="160"/>
      <c r="I1605" s="160"/>
      <c r="J1605" s="160"/>
      <c r="K1605" s="203"/>
      <c r="L1605" s="180"/>
      <c r="M1605" s="180"/>
      <c r="N1605" s="204"/>
      <c r="O1605" s="204"/>
      <c r="P1605" s="180"/>
      <c r="Q1605" s="180"/>
      <c r="R1605" s="180"/>
      <c r="S1605" s="180"/>
      <c r="T1605" s="180"/>
      <c r="U1605" s="180"/>
      <c r="V1605" s="180"/>
      <c r="W1605" s="180"/>
      <c r="X1605" s="180"/>
      <c r="Y1605" s="180"/>
      <c r="Z1605" s="180"/>
      <c r="AA1605" s="180"/>
      <c r="AB1605" s="180"/>
      <c r="AC1605" s="180"/>
    </row>
    <row r="1606" ht="15.75" customHeight="1">
      <c r="A1606" s="201"/>
      <c r="F1606" s="202"/>
      <c r="G1606" s="160"/>
      <c r="H1606" s="160"/>
      <c r="I1606" s="160"/>
      <c r="J1606" s="160"/>
      <c r="K1606" s="203"/>
      <c r="L1606" s="180"/>
      <c r="M1606" s="180"/>
      <c r="N1606" s="204"/>
      <c r="O1606" s="204"/>
      <c r="P1606" s="180"/>
      <c r="Q1606" s="180"/>
      <c r="R1606" s="180"/>
      <c r="S1606" s="180"/>
      <c r="T1606" s="180"/>
      <c r="U1606" s="180"/>
      <c r="V1606" s="180"/>
      <c r="W1606" s="180"/>
      <c r="X1606" s="180"/>
      <c r="Y1606" s="180"/>
      <c r="Z1606" s="180"/>
      <c r="AA1606" s="180"/>
      <c r="AB1606" s="180"/>
      <c r="AC1606" s="180"/>
    </row>
    <row r="1607" ht="15.75" customHeight="1">
      <c r="A1607" s="201"/>
      <c r="F1607" s="202"/>
      <c r="G1607" s="160"/>
      <c r="H1607" s="160"/>
      <c r="I1607" s="160"/>
      <c r="J1607" s="160"/>
      <c r="K1607" s="203"/>
      <c r="L1607" s="180"/>
      <c r="M1607" s="180"/>
      <c r="N1607" s="204"/>
      <c r="O1607" s="204"/>
      <c r="P1607" s="180"/>
      <c r="Q1607" s="180"/>
      <c r="R1607" s="180"/>
      <c r="S1607" s="180"/>
      <c r="T1607" s="180"/>
      <c r="U1607" s="180"/>
      <c r="V1607" s="180"/>
      <c r="W1607" s="180"/>
      <c r="X1607" s="180"/>
      <c r="Y1607" s="180"/>
      <c r="Z1607" s="180"/>
      <c r="AA1607" s="180"/>
      <c r="AB1607" s="180"/>
      <c r="AC1607" s="180"/>
    </row>
    <row r="1608" ht="15.75" customHeight="1">
      <c r="A1608" s="201"/>
      <c r="F1608" s="202"/>
      <c r="G1608" s="160"/>
      <c r="H1608" s="160"/>
      <c r="I1608" s="160"/>
      <c r="J1608" s="160"/>
      <c r="K1608" s="203"/>
      <c r="L1608" s="180"/>
      <c r="M1608" s="180"/>
      <c r="N1608" s="204"/>
      <c r="O1608" s="204"/>
      <c r="P1608" s="180"/>
      <c r="Q1608" s="180"/>
      <c r="R1608" s="180"/>
      <c r="S1608" s="180"/>
      <c r="T1608" s="180"/>
      <c r="U1608" s="180"/>
      <c r="V1608" s="180"/>
      <c r="W1608" s="180"/>
      <c r="X1608" s="180"/>
      <c r="Y1608" s="180"/>
      <c r="Z1608" s="180"/>
      <c r="AA1608" s="180"/>
      <c r="AB1608" s="180"/>
      <c r="AC1608" s="180"/>
    </row>
    <row r="1609" ht="15.75" customHeight="1">
      <c r="A1609" s="201"/>
      <c r="F1609" s="202"/>
      <c r="G1609" s="160"/>
      <c r="H1609" s="160"/>
      <c r="I1609" s="160"/>
      <c r="J1609" s="160"/>
      <c r="K1609" s="203"/>
      <c r="L1609" s="180"/>
      <c r="M1609" s="180"/>
      <c r="N1609" s="204"/>
      <c r="O1609" s="204"/>
      <c r="P1609" s="180"/>
      <c r="Q1609" s="180"/>
      <c r="R1609" s="180"/>
      <c r="S1609" s="180"/>
      <c r="T1609" s="180"/>
      <c r="U1609" s="180"/>
      <c r="V1609" s="180"/>
      <c r="W1609" s="180"/>
      <c r="X1609" s="180"/>
      <c r="Y1609" s="180"/>
      <c r="Z1609" s="180"/>
      <c r="AA1609" s="180"/>
      <c r="AB1609" s="180"/>
      <c r="AC1609" s="180"/>
    </row>
    <row r="1610" ht="15.75" customHeight="1">
      <c r="A1610" s="201"/>
      <c r="F1610" s="202"/>
      <c r="G1610" s="160"/>
      <c r="H1610" s="160"/>
      <c r="I1610" s="160"/>
      <c r="J1610" s="160"/>
      <c r="K1610" s="203"/>
      <c r="L1610" s="180"/>
      <c r="M1610" s="180"/>
      <c r="N1610" s="204"/>
      <c r="O1610" s="204"/>
      <c r="P1610" s="180"/>
      <c r="Q1610" s="180"/>
      <c r="R1610" s="180"/>
      <c r="S1610" s="180"/>
      <c r="T1610" s="180"/>
      <c r="U1610" s="180"/>
      <c r="V1610" s="180"/>
      <c r="W1610" s="180"/>
      <c r="X1610" s="180"/>
      <c r="Y1610" s="180"/>
      <c r="Z1610" s="180"/>
      <c r="AA1610" s="180"/>
      <c r="AB1610" s="180"/>
      <c r="AC1610" s="180"/>
    </row>
    <row r="1611" ht="15.75" customHeight="1">
      <c r="A1611" s="201"/>
      <c r="F1611" s="202"/>
      <c r="G1611" s="160"/>
      <c r="H1611" s="160"/>
      <c r="I1611" s="160"/>
      <c r="J1611" s="160"/>
      <c r="K1611" s="203"/>
      <c r="L1611" s="180"/>
      <c r="M1611" s="180"/>
      <c r="N1611" s="204"/>
      <c r="O1611" s="204"/>
      <c r="P1611" s="180"/>
      <c r="Q1611" s="180"/>
      <c r="R1611" s="180"/>
      <c r="S1611" s="180"/>
      <c r="T1611" s="180"/>
      <c r="U1611" s="180"/>
      <c r="V1611" s="180"/>
      <c r="W1611" s="180"/>
      <c r="X1611" s="180"/>
      <c r="Y1611" s="180"/>
      <c r="Z1611" s="180"/>
      <c r="AA1611" s="180"/>
      <c r="AB1611" s="180"/>
      <c r="AC1611" s="180"/>
    </row>
    <row r="1612" ht="15.75" customHeight="1">
      <c r="A1612" s="201"/>
      <c r="F1612" s="202"/>
      <c r="G1612" s="160"/>
      <c r="H1612" s="160"/>
      <c r="I1612" s="160"/>
      <c r="J1612" s="160"/>
      <c r="K1612" s="203"/>
      <c r="L1612" s="180"/>
      <c r="M1612" s="180"/>
      <c r="N1612" s="204"/>
      <c r="O1612" s="204"/>
      <c r="P1612" s="180"/>
      <c r="Q1612" s="180"/>
      <c r="R1612" s="180"/>
      <c r="S1612" s="180"/>
      <c r="T1612" s="180"/>
      <c r="U1612" s="180"/>
      <c r="V1612" s="180"/>
      <c r="W1612" s="180"/>
      <c r="X1612" s="180"/>
      <c r="Y1612" s="180"/>
      <c r="Z1612" s="180"/>
      <c r="AA1612" s="180"/>
      <c r="AB1612" s="180"/>
      <c r="AC1612" s="180"/>
    </row>
    <row r="1613" ht="15.75" customHeight="1">
      <c r="A1613" s="201"/>
      <c r="F1613" s="202"/>
      <c r="G1613" s="160"/>
      <c r="H1613" s="160"/>
      <c r="I1613" s="160"/>
      <c r="J1613" s="160"/>
      <c r="K1613" s="203"/>
      <c r="L1613" s="180"/>
      <c r="M1613" s="180"/>
      <c r="N1613" s="204"/>
      <c r="O1613" s="204"/>
      <c r="P1613" s="180"/>
      <c r="Q1613" s="180"/>
      <c r="R1613" s="180"/>
      <c r="S1613" s="180"/>
      <c r="T1613" s="180"/>
      <c r="U1613" s="180"/>
      <c r="V1613" s="180"/>
      <c r="W1613" s="180"/>
      <c r="X1613" s="180"/>
      <c r="Y1613" s="180"/>
      <c r="Z1613" s="180"/>
      <c r="AA1613" s="180"/>
      <c r="AB1613" s="180"/>
      <c r="AC1613" s="180"/>
    </row>
    <row r="1614" ht="15.75" customHeight="1">
      <c r="A1614" s="201"/>
      <c r="F1614" s="202"/>
      <c r="G1614" s="160"/>
      <c r="H1614" s="160"/>
      <c r="I1614" s="160"/>
      <c r="J1614" s="160"/>
      <c r="K1614" s="203"/>
      <c r="L1614" s="180"/>
      <c r="M1614" s="180"/>
      <c r="N1614" s="204"/>
      <c r="O1614" s="204"/>
      <c r="P1614" s="180"/>
      <c r="Q1614" s="180"/>
      <c r="R1614" s="180"/>
      <c r="S1614" s="180"/>
      <c r="T1614" s="180"/>
      <c r="U1614" s="180"/>
      <c r="V1614" s="180"/>
      <c r="W1614" s="180"/>
      <c r="X1614" s="180"/>
      <c r="Y1614" s="180"/>
      <c r="Z1614" s="180"/>
      <c r="AA1614" s="180"/>
      <c r="AB1614" s="180"/>
      <c r="AC1614" s="180"/>
    </row>
    <row r="1615" ht="15.75" customHeight="1">
      <c r="A1615" s="201"/>
      <c r="F1615" s="202"/>
      <c r="G1615" s="160"/>
      <c r="H1615" s="160"/>
      <c r="I1615" s="160"/>
      <c r="J1615" s="160"/>
      <c r="K1615" s="203"/>
      <c r="L1615" s="180"/>
      <c r="M1615" s="180"/>
      <c r="N1615" s="204"/>
      <c r="O1615" s="204"/>
      <c r="P1615" s="180"/>
      <c r="Q1615" s="180"/>
      <c r="R1615" s="180"/>
      <c r="S1615" s="180"/>
      <c r="T1615" s="180"/>
      <c r="U1615" s="180"/>
      <c r="V1615" s="180"/>
      <c r="W1615" s="180"/>
      <c r="X1615" s="180"/>
      <c r="Y1615" s="180"/>
      <c r="Z1615" s="180"/>
      <c r="AA1615" s="180"/>
      <c r="AB1615" s="180"/>
      <c r="AC1615" s="180"/>
    </row>
    <row r="1616" ht="15.75" customHeight="1">
      <c r="A1616" s="201"/>
      <c r="F1616" s="202"/>
      <c r="G1616" s="160"/>
      <c r="H1616" s="160"/>
      <c r="I1616" s="160"/>
      <c r="J1616" s="160"/>
      <c r="K1616" s="203"/>
      <c r="L1616" s="180"/>
      <c r="M1616" s="180"/>
      <c r="N1616" s="204"/>
      <c r="O1616" s="204"/>
      <c r="P1616" s="180"/>
      <c r="Q1616" s="180"/>
      <c r="R1616" s="180"/>
      <c r="S1616" s="180"/>
      <c r="T1616" s="180"/>
      <c r="U1616" s="180"/>
      <c r="V1616" s="180"/>
      <c r="W1616" s="180"/>
      <c r="X1616" s="180"/>
      <c r="Y1616" s="180"/>
      <c r="Z1616" s="180"/>
      <c r="AA1616" s="180"/>
      <c r="AB1616" s="180"/>
      <c r="AC1616" s="180"/>
    </row>
    <row r="1617" ht="15.75" customHeight="1">
      <c r="A1617" s="201"/>
      <c r="F1617" s="202"/>
      <c r="G1617" s="160"/>
      <c r="H1617" s="160"/>
      <c r="I1617" s="160"/>
      <c r="J1617" s="160"/>
      <c r="K1617" s="203"/>
      <c r="L1617" s="180"/>
      <c r="M1617" s="180"/>
      <c r="N1617" s="204"/>
      <c r="O1617" s="204"/>
      <c r="P1617" s="180"/>
      <c r="Q1617" s="180"/>
      <c r="R1617" s="180"/>
      <c r="S1617" s="180"/>
      <c r="T1617" s="180"/>
      <c r="U1617" s="180"/>
      <c r="V1617" s="180"/>
      <c r="W1617" s="180"/>
      <c r="X1617" s="180"/>
      <c r="Y1617" s="180"/>
      <c r="Z1617" s="180"/>
      <c r="AA1617" s="180"/>
      <c r="AB1617" s="180"/>
      <c r="AC1617" s="180"/>
    </row>
    <row r="1618" ht="15.75" customHeight="1">
      <c r="A1618" s="201"/>
      <c r="F1618" s="202"/>
      <c r="G1618" s="160"/>
      <c r="H1618" s="160"/>
      <c r="I1618" s="160"/>
      <c r="J1618" s="160"/>
      <c r="K1618" s="203"/>
      <c r="L1618" s="180"/>
      <c r="M1618" s="180"/>
      <c r="N1618" s="204"/>
      <c r="O1618" s="204"/>
      <c r="P1618" s="180"/>
      <c r="Q1618" s="180"/>
      <c r="R1618" s="180"/>
      <c r="S1618" s="180"/>
      <c r="T1618" s="180"/>
      <c r="U1618" s="180"/>
      <c r="V1618" s="180"/>
      <c r="W1618" s="180"/>
      <c r="X1618" s="180"/>
      <c r="Y1618" s="180"/>
      <c r="Z1618" s="180"/>
      <c r="AA1618" s="180"/>
      <c r="AB1618" s="180"/>
      <c r="AC1618" s="180"/>
    </row>
    <row r="1619" ht="15.75" customHeight="1">
      <c r="A1619" s="201"/>
      <c r="F1619" s="202"/>
      <c r="G1619" s="160"/>
      <c r="H1619" s="160"/>
      <c r="I1619" s="160"/>
      <c r="J1619" s="160"/>
      <c r="K1619" s="203"/>
      <c r="L1619" s="180"/>
      <c r="M1619" s="180"/>
      <c r="N1619" s="204"/>
      <c r="O1619" s="204"/>
      <c r="P1619" s="180"/>
      <c r="Q1619" s="180"/>
      <c r="R1619" s="180"/>
      <c r="S1619" s="180"/>
      <c r="T1619" s="180"/>
      <c r="U1619" s="180"/>
      <c r="V1619" s="180"/>
      <c r="W1619" s="180"/>
      <c r="X1619" s="180"/>
      <c r="Y1619" s="180"/>
      <c r="Z1619" s="180"/>
      <c r="AA1619" s="180"/>
      <c r="AB1619" s="180"/>
      <c r="AC1619" s="180"/>
    </row>
    <row r="1620" ht="15.75" customHeight="1">
      <c r="A1620" s="201"/>
      <c r="F1620" s="202"/>
      <c r="G1620" s="160"/>
      <c r="H1620" s="160"/>
      <c r="I1620" s="160"/>
      <c r="J1620" s="160"/>
      <c r="K1620" s="203"/>
      <c r="L1620" s="180"/>
      <c r="M1620" s="180"/>
      <c r="N1620" s="204"/>
      <c r="O1620" s="204"/>
      <c r="P1620" s="180"/>
      <c r="Q1620" s="180"/>
      <c r="R1620" s="180"/>
      <c r="S1620" s="180"/>
      <c r="T1620" s="180"/>
      <c r="U1620" s="180"/>
      <c r="V1620" s="180"/>
      <c r="W1620" s="180"/>
      <c r="X1620" s="180"/>
      <c r="Y1620" s="180"/>
      <c r="Z1620" s="180"/>
      <c r="AA1620" s="180"/>
      <c r="AB1620" s="180"/>
      <c r="AC1620" s="180"/>
    </row>
    <row r="1621" ht="15.75" customHeight="1">
      <c r="A1621" s="201"/>
      <c r="F1621" s="202"/>
      <c r="G1621" s="160"/>
      <c r="H1621" s="160"/>
      <c r="I1621" s="160"/>
      <c r="J1621" s="160"/>
      <c r="K1621" s="203"/>
      <c r="L1621" s="180"/>
      <c r="M1621" s="180"/>
      <c r="N1621" s="204"/>
      <c r="O1621" s="204"/>
      <c r="P1621" s="180"/>
      <c r="Q1621" s="180"/>
      <c r="R1621" s="180"/>
      <c r="S1621" s="180"/>
      <c r="T1621" s="180"/>
      <c r="U1621" s="180"/>
      <c r="V1621" s="180"/>
      <c r="W1621" s="180"/>
      <c r="X1621" s="180"/>
      <c r="Y1621" s="180"/>
      <c r="Z1621" s="180"/>
      <c r="AA1621" s="180"/>
      <c r="AB1621" s="180"/>
      <c r="AC1621" s="180"/>
    </row>
    <row r="1622" ht="15.75" customHeight="1">
      <c r="A1622" s="201"/>
      <c r="F1622" s="202"/>
      <c r="G1622" s="160"/>
      <c r="H1622" s="160"/>
      <c r="I1622" s="160"/>
      <c r="J1622" s="160"/>
      <c r="K1622" s="203"/>
      <c r="L1622" s="180"/>
      <c r="M1622" s="180"/>
      <c r="N1622" s="204"/>
      <c r="O1622" s="204"/>
      <c r="P1622" s="180"/>
      <c r="Q1622" s="180"/>
      <c r="R1622" s="180"/>
      <c r="S1622" s="180"/>
      <c r="T1622" s="180"/>
      <c r="U1622" s="180"/>
      <c r="V1622" s="180"/>
      <c r="W1622" s="180"/>
      <c r="X1622" s="180"/>
      <c r="Y1622" s="180"/>
      <c r="Z1622" s="180"/>
      <c r="AA1622" s="180"/>
      <c r="AB1622" s="180"/>
      <c r="AC1622" s="180"/>
    </row>
    <row r="1623" ht="15.75" customHeight="1">
      <c r="A1623" s="201"/>
      <c r="F1623" s="202"/>
      <c r="G1623" s="160"/>
      <c r="H1623" s="160"/>
      <c r="I1623" s="160"/>
      <c r="J1623" s="160"/>
      <c r="K1623" s="203"/>
      <c r="L1623" s="180"/>
      <c r="M1623" s="180"/>
      <c r="N1623" s="204"/>
      <c r="O1623" s="204"/>
      <c r="P1623" s="180"/>
      <c r="Q1623" s="180"/>
      <c r="R1623" s="180"/>
      <c r="S1623" s="180"/>
      <c r="T1623" s="180"/>
      <c r="U1623" s="180"/>
      <c r="V1623" s="180"/>
      <c r="W1623" s="180"/>
      <c r="X1623" s="180"/>
      <c r="Y1623" s="180"/>
      <c r="Z1623" s="180"/>
      <c r="AA1623" s="180"/>
      <c r="AB1623" s="180"/>
      <c r="AC1623" s="180"/>
    </row>
    <row r="1624" ht="15.75" customHeight="1">
      <c r="A1624" s="201"/>
      <c r="F1624" s="202"/>
      <c r="G1624" s="160"/>
      <c r="H1624" s="160"/>
      <c r="I1624" s="160"/>
      <c r="J1624" s="160"/>
      <c r="K1624" s="203"/>
      <c r="L1624" s="180"/>
      <c r="M1624" s="180"/>
      <c r="N1624" s="204"/>
      <c r="O1624" s="204"/>
      <c r="P1624" s="180"/>
      <c r="Q1624" s="180"/>
      <c r="R1624" s="180"/>
      <c r="S1624" s="180"/>
      <c r="T1624" s="180"/>
      <c r="U1624" s="180"/>
      <c r="V1624" s="180"/>
      <c r="W1624" s="180"/>
      <c r="X1624" s="180"/>
      <c r="Y1624" s="180"/>
      <c r="Z1624" s="180"/>
      <c r="AA1624" s="180"/>
      <c r="AB1624" s="180"/>
      <c r="AC1624" s="180"/>
    </row>
    <row r="1625" ht="15.75" customHeight="1">
      <c r="A1625" s="201"/>
      <c r="F1625" s="202"/>
      <c r="G1625" s="160"/>
      <c r="H1625" s="160"/>
      <c r="I1625" s="160"/>
      <c r="J1625" s="160"/>
      <c r="K1625" s="203"/>
      <c r="L1625" s="180"/>
      <c r="M1625" s="180"/>
      <c r="N1625" s="204"/>
      <c r="O1625" s="204"/>
      <c r="P1625" s="180"/>
      <c r="Q1625" s="180"/>
      <c r="R1625" s="180"/>
      <c r="S1625" s="180"/>
      <c r="T1625" s="180"/>
      <c r="U1625" s="180"/>
      <c r="V1625" s="180"/>
      <c r="W1625" s="180"/>
      <c r="X1625" s="180"/>
      <c r="Y1625" s="180"/>
      <c r="Z1625" s="180"/>
      <c r="AA1625" s="180"/>
      <c r="AB1625" s="180"/>
      <c r="AC1625" s="180"/>
    </row>
    <row r="1626" ht="15.75" customHeight="1">
      <c r="A1626" s="201"/>
      <c r="F1626" s="202"/>
      <c r="G1626" s="160"/>
      <c r="H1626" s="160"/>
      <c r="I1626" s="160"/>
      <c r="J1626" s="160"/>
      <c r="K1626" s="203"/>
      <c r="L1626" s="180"/>
      <c r="M1626" s="180"/>
      <c r="N1626" s="204"/>
      <c r="O1626" s="204"/>
      <c r="P1626" s="180"/>
      <c r="Q1626" s="180"/>
      <c r="R1626" s="180"/>
      <c r="S1626" s="180"/>
      <c r="T1626" s="180"/>
      <c r="U1626" s="180"/>
      <c r="V1626" s="180"/>
      <c r="W1626" s="180"/>
      <c r="X1626" s="180"/>
      <c r="Y1626" s="180"/>
      <c r="Z1626" s="180"/>
      <c r="AA1626" s="180"/>
      <c r="AB1626" s="180"/>
      <c r="AC1626" s="180"/>
    </row>
    <row r="1627" ht="15.75" customHeight="1">
      <c r="A1627" s="201"/>
      <c r="F1627" s="202"/>
      <c r="G1627" s="160"/>
      <c r="H1627" s="160"/>
      <c r="I1627" s="160"/>
      <c r="J1627" s="160"/>
      <c r="K1627" s="203"/>
      <c r="L1627" s="180"/>
      <c r="M1627" s="180"/>
      <c r="N1627" s="204"/>
      <c r="O1627" s="204"/>
      <c r="P1627" s="180"/>
      <c r="Q1627" s="180"/>
      <c r="R1627" s="180"/>
      <c r="S1627" s="180"/>
      <c r="T1627" s="180"/>
      <c r="U1627" s="180"/>
      <c r="V1627" s="180"/>
      <c r="W1627" s="180"/>
      <c r="X1627" s="180"/>
      <c r="Y1627" s="180"/>
      <c r="Z1627" s="180"/>
      <c r="AA1627" s="180"/>
      <c r="AB1627" s="180"/>
      <c r="AC1627" s="180"/>
    </row>
    <row r="1628" ht="15.75" customHeight="1">
      <c r="A1628" s="201"/>
      <c r="F1628" s="202"/>
      <c r="G1628" s="160"/>
      <c r="H1628" s="160"/>
      <c r="I1628" s="160"/>
      <c r="J1628" s="160"/>
      <c r="K1628" s="203"/>
      <c r="L1628" s="180"/>
      <c r="M1628" s="180"/>
      <c r="N1628" s="204"/>
      <c r="O1628" s="204"/>
      <c r="P1628" s="180"/>
      <c r="Q1628" s="180"/>
      <c r="R1628" s="180"/>
      <c r="S1628" s="180"/>
      <c r="T1628" s="180"/>
      <c r="U1628" s="180"/>
      <c r="V1628" s="180"/>
      <c r="W1628" s="180"/>
      <c r="X1628" s="180"/>
      <c r="Y1628" s="180"/>
      <c r="Z1628" s="180"/>
      <c r="AA1628" s="180"/>
      <c r="AB1628" s="180"/>
      <c r="AC1628" s="180"/>
    </row>
    <row r="1629" ht="15.75" customHeight="1">
      <c r="A1629" s="201"/>
      <c r="F1629" s="202"/>
      <c r="G1629" s="160"/>
      <c r="H1629" s="160"/>
      <c r="I1629" s="160"/>
      <c r="J1629" s="160"/>
      <c r="K1629" s="203"/>
      <c r="L1629" s="180"/>
      <c r="M1629" s="180"/>
      <c r="N1629" s="204"/>
      <c r="O1629" s="204"/>
      <c r="P1629" s="180"/>
      <c r="Q1629" s="180"/>
      <c r="R1629" s="180"/>
      <c r="S1629" s="180"/>
      <c r="T1629" s="180"/>
      <c r="U1629" s="180"/>
      <c r="V1629" s="180"/>
      <c r="W1629" s="180"/>
      <c r="X1629" s="180"/>
      <c r="Y1629" s="180"/>
      <c r="Z1629" s="180"/>
      <c r="AA1629" s="180"/>
      <c r="AB1629" s="180"/>
      <c r="AC1629" s="180"/>
    </row>
    <row r="1630" ht="15.75" customHeight="1">
      <c r="A1630" s="201"/>
      <c r="F1630" s="202"/>
      <c r="G1630" s="160"/>
      <c r="H1630" s="160"/>
      <c r="I1630" s="160"/>
      <c r="J1630" s="160"/>
      <c r="K1630" s="203"/>
      <c r="L1630" s="180"/>
      <c r="M1630" s="180"/>
      <c r="N1630" s="204"/>
      <c r="O1630" s="204"/>
      <c r="P1630" s="180"/>
      <c r="Q1630" s="180"/>
      <c r="R1630" s="180"/>
      <c r="S1630" s="180"/>
      <c r="T1630" s="180"/>
      <c r="U1630" s="180"/>
      <c r="V1630" s="180"/>
      <c r="W1630" s="180"/>
      <c r="X1630" s="180"/>
      <c r="Y1630" s="180"/>
      <c r="Z1630" s="180"/>
      <c r="AA1630" s="180"/>
      <c r="AB1630" s="180"/>
      <c r="AC1630" s="180"/>
    </row>
    <row r="1631" ht="15.75" customHeight="1">
      <c r="A1631" s="201"/>
      <c r="F1631" s="202"/>
      <c r="G1631" s="160"/>
      <c r="H1631" s="160"/>
      <c r="I1631" s="160"/>
      <c r="J1631" s="160"/>
      <c r="K1631" s="203"/>
      <c r="L1631" s="180"/>
      <c r="M1631" s="180"/>
      <c r="N1631" s="204"/>
      <c r="O1631" s="204"/>
      <c r="P1631" s="180"/>
      <c r="Q1631" s="180"/>
      <c r="R1631" s="180"/>
      <c r="S1631" s="180"/>
      <c r="T1631" s="180"/>
      <c r="U1631" s="180"/>
      <c r="V1631" s="180"/>
      <c r="W1631" s="180"/>
      <c r="X1631" s="180"/>
      <c r="Y1631" s="180"/>
      <c r="Z1631" s="180"/>
      <c r="AA1631" s="180"/>
      <c r="AB1631" s="180"/>
      <c r="AC1631" s="180"/>
    </row>
    <row r="1632" ht="15.75" customHeight="1">
      <c r="A1632" s="201"/>
      <c r="F1632" s="202"/>
      <c r="G1632" s="160"/>
      <c r="H1632" s="160"/>
      <c r="I1632" s="160"/>
      <c r="J1632" s="160"/>
      <c r="K1632" s="203"/>
      <c r="L1632" s="180"/>
      <c r="M1632" s="180"/>
      <c r="N1632" s="204"/>
      <c r="O1632" s="204"/>
      <c r="P1632" s="180"/>
      <c r="Q1632" s="180"/>
      <c r="R1632" s="180"/>
      <c r="S1632" s="180"/>
      <c r="T1632" s="180"/>
      <c r="U1632" s="180"/>
      <c r="V1632" s="180"/>
      <c r="W1632" s="180"/>
      <c r="X1632" s="180"/>
      <c r="Y1632" s="180"/>
      <c r="Z1632" s="180"/>
      <c r="AA1632" s="180"/>
      <c r="AB1632" s="180"/>
      <c r="AC1632" s="180"/>
    </row>
    <row r="1633" ht="15.75" customHeight="1">
      <c r="A1633" s="201"/>
      <c r="F1633" s="202"/>
      <c r="G1633" s="160"/>
      <c r="H1633" s="160"/>
      <c r="I1633" s="160"/>
      <c r="J1633" s="160"/>
      <c r="K1633" s="203"/>
      <c r="L1633" s="180"/>
      <c r="M1633" s="180"/>
      <c r="N1633" s="204"/>
      <c r="O1633" s="204"/>
      <c r="P1633" s="180"/>
      <c r="Q1633" s="180"/>
      <c r="R1633" s="180"/>
      <c r="S1633" s="180"/>
      <c r="T1633" s="180"/>
      <c r="U1633" s="180"/>
      <c r="V1633" s="180"/>
      <c r="W1633" s="180"/>
      <c r="X1633" s="180"/>
      <c r="Y1633" s="180"/>
      <c r="Z1633" s="180"/>
      <c r="AA1633" s="180"/>
      <c r="AB1633" s="180"/>
      <c r="AC1633" s="180"/>
    </row>
    <row r="1634" ht="15.75" customHeight="1">
      <c r="A1634" s="201"/>
      <c r="F1634" s="202"/>
      <c r="G1634" s="160"/>
      <c r="H1634" s="160"/>
      <c r="I1634" s="160"/>
      <c r="J1634" s="160"/>
      <c r="K1634" s="203"/>
      <c r="L1634" s="180"/>
      <c r="M1634" s="180"/>
      <c r="N1634" s="204"/>
      <c r="O1634" s="204"/>
      <c r="P1634" s="180"/>
      <c r="Q1634" s="180"/>
      <c r="R1634" s="180"/>
      <c r="S1634" s="180"/>
      <c r="T1634" s="180"/>
      <c r="U1634" s="180"/>
      <c r="V1634" s="180"/>
      <c r="W1634" s="180"/>
      <c r="X1634" s="180"/>
      <c r="Y1634" s="180"/>
      <c r="Z1634" s="180"/>
      <c r="AA1634" s="180"/>
      <c r="AB1634" s="180"/>
      <c r="AC1634" s="180"/>
    </row>
    <row r="1635" ht="15.75" customHeight="1">
      <c r="A1635" s="201"/>
      <c r="F1635" s="202"/>
      <c r="G1635" s="160"/>
      <c r="H1635" s="160"/>
      <c r="I1635" s="160"/>
      <c r="J1635" s="160"/>
      <c r="K1635" s="203"/>
      <c r="L1635" s="180"/>
      <c r="M1635" s="180"/>
      <c r="N1635" s="204"/>
      <c r="O1635" s="204"/>
      <c r="P1635" s="180"/>
      <c r="Q1635" s="180"/>
      <c r="R1635" s="180"/>
      <c r="S1635" s="180"/>
      <c r="T1635" s="180"/>
      <c r="U1635" s="180"/>
      <c r="V1635" s="180"/>
      <c r="W1635" s="180"/>
      <c r="X1635" s="180"/>
      <c r="Y1635" s="180"/>
      <c r="Z1635" s="180"/>
      <c r="AA1635" s="180"/>
      <c r="AB1635" s="180"/>
      <c r="AC1635" s="180"/>
    </row>
    <row r="1636" ht="15.75" customHeight="1">
      <c r="A1636" s="201"/>
      <c r="F1636" s="202"/>
      <c r="G1636" s="160"/>
      <c r="H1636" s="160"/>
      <c r="I1636" s="160"/>
      <c r="J1636" s="160"/>
      <c r="K1636" s="203"/>
      <c r="L1636" s="180"/>
      <c r="M1636" s="180"/>
      <c r="N1636" s="204"/>
      <c r="O1636" s="204"/>
      <c r="P1636" s="180"/>
      <c r="Q1636" s="180"/>
      <c r="R1636" s="180"/>
      <c r="S1636" s="180"/>
      <c r="T1636" s="180"/>
      <c r="U1636" s="180"/>
      <c r="V1636" s="180"/>
      <c r="W1636" s="180"/>
      <c r="X1636" s="180"/>
      <c r="Y1636" s="180"/>
      <c r="Z1636" s="180"/>
      <c r="AA1636" s="180"/>
      <c r="AB1636" s="180"/>
      <c r="AC1636" s="180"/>
    </row>
    <row r="1637" ht="15.75" customHeight="1">
      <c r="A1637" s="201"/>
      <c r="F1637" s="202"/>
      <c r="G1637" s="160"/>
      <c r="H1637" s="160"/>
      <c r="I1637" s="160"/>
      <c r="J1637" s="160"/>
      <c r="K1637" s="203"/>
      <c r="L1637" s="180"/>
      <c r="M1637" s="180"/>
      <c r="N1637" s="204"/>
      <c r="O1637" s="204"/>
      <c r="P1637" s="180"/>
      <c r="Q1637" s="180"/>
      <c r="R1637" s="180"/>
      <c r="S1637" s="180"/>
      <c r="T1637" s="180"/>
      <c r="U1637" s="180"/>
      <c r="V1637" s="180"/>
      <c r="W1637" s="180"/>
      <c r="X1637" s="180"/>
      <c r="Y1637" s="180"/>
      <c r="Z1637" s="180"/>
      <c r="AA1637" s="180"/>
      <c r="AB1637" s="180"/>
      <c r="AC1637" s="180"/>
    </row>
    <row r="1638" ht="15.75" customHeight="1">
      <c r="A1638" s="201"/>
      <c r="F1638" s="202"/>
      <c r="G1638" s="160"/>
      <c r="H1638" s="160"/>
      <c r="I1638" s="160"/>
      <c r="J1638" s="160"/>
      <c r="K1638" s="203"/>
      <c r="L1638" s="180"/>
      <c r="M1638" s="180"/>
      <c r="N1638" s="204"/>
      <c r="O1638" s="204"/>
      <c r="P1638" s="180"/>
      <c r="Q1638" s="180"/>
      <c r="R1638" s="180"/>
      <c r="S1638" s="180"/>
      <c r="T1638" s="180"/>
      <c r="U1638" s="180"/>
      <c r="V1638" s="180"/>
      <c r="W1638" s="180"/>
      <c r="X1638" s="180"/>
      <c r="Y1638" s="180"/>
      <c r="Z1638" s="180"/>
      <c r="AA1638" s="180"/>
      <c r="AB1638" s="180"/>
      <c r="AC1638" s="180"/>
    </row>
    <row r="1639" ht="15.75" customHeight="1">
      <c r="A1639" s="201"/>
      <c r="F1639" s="202"/>
      <c r="G1639" s="160"/>
      <c r="H1639" s="160"/>
      <c r="I1639" s="160"/>
      <c r="J1639" s="160"/>
      <c r="K1639" s="203"/>
      <c r="L1639" s="180"/>
      <c r="M1639" s="180"/>
      <c r="N1639" s="204"/>
      <c r="O1639" s="204"/>
      <c r="P1639" s="180"/>
      <c r="Q1639" s="180"/>
      <c r="R1639" s="180"/>
      <c r="S1639" s="180"/>
      <c r="T1639" s="180"/>
      <c r="U1639" s="180"/>
      <c r="V1639" s="180"/>
      <c r="W1639" s="180"/>
      <c r="X1639" s="180"/>
      <c r="Y1639" s="180"/>
      <c r="Z1639" s="180"/>
      <c r="AA1639" s="180"/>
      <c r="AB1639" s="180"/>
      <c r="AC1639" s="180"/>
    </row>
    <row r="1640" ht="15.75" customHeight="1">
      <c r="A1640" s="201"/>
      <c r="F1640" s="202"/>
      <c r="G1640" s="160"/>
      <c r="H1640" s="160"/>
      <c r="I1640" s="160"/>
      <c r="J1640" s="160"/>
      <c r="K1640" s="203"/>
      <c r="L1640" s="180"/>
      <c r="M1640" s="180"/>
      <c r="N1640" s="204"/>
      <c r="O1640" s="204"/>
      <c r="P1640" s="180"/>
      <c r="Q1640" s="180"/>
      <c r="R1640" s="180"/>
      <c r="S1640" s="180"/>
      <c r="T1640" s="180"/>
      <c r="U1640" s="180"/>
      <c r="V1640" s="180"/>
      <c r="W1640" s="180"/>
      <c r="X1640" s="180"/>
      <c r="Y1640" s="180"/>
      <c r="Z1640" s="180"/>
      <c r="AA1640" s="180"/>
      <c r="AB1640" s="180"/>
      <c r="AC1640" s="180"/>
    </row>
    <row r="1641" ht="15.75" customHeight="1">
      <c r="A1641" s="201"/>
      <c r="F1641" s="202"/>
      <c r="G1641" s="160"/>
      <c r="H1641" s="160"/>
      <c r="I1641" s="160"/>
      <c r="J1641" s="160"/>
      <c r="K1641" s="203"/>
      <c r="L1641" s="180"/>
      <c r="M1641" s="180"/>
      <c r="N1641" s="204"/>
      <c r="O1641" s="204"/>
      <c r="P1641" s="180"/>
      <c r="Q1641" s="180"/>
      <c r="R1641" s="180"/>
      <c r="S1641" s="180"/>
      <c r="T1641" s="180"/>
      <c r="U1641" s="180"/>
      <c r="V1641" s="180"/>
      <c r="W1641" s="180"/>
      <c r="X1641" s="180"/>
      <c r="Y1641" s="180"/>
      <c r="Z1641" s="180"/>
      <c r="AA1641" s="180"/>
      <c r="AB1641" s="180"/>
      <c r="AC1641" s="180"/>
    </row>
    <row r="1642" ht="15.75" customHeight="1">
      <c r="A1642" s="201"/>
      <c r="F1642" s="202"/>
      <c r="G1642" s="160"/>
      <c r="H1642" s="160"/>
      <c r="I1642" s="160"/>
      <c r="J1642" s="160"/>
      <c r="K1642" s="203"/>
      <c r="L1642" s="180"/>
      <c r="M1642" s="180"/>
      <c r="N1642" s="204"/>
      <c r="O1642" s="204"/>
      <c r="P1642" s="180"/>
      <c r="Q1642" s="180"/>
      <c r="R1642" s="180"/>
      <c r="S1642" s="180"/>
      <c r="T1642" s="180"/>
      <c r="U1642" s="180"/>
      <c r="V1642" s="180"/>
      <c r="W1642" s="180"/>
      <c r="X1642" s="180"/>
      <c r="Y1642" s="180"/>
      <c r="Z1642" s="180"/>
      <c r="AA1642" s="180"/>
      <c r="AB1642" s="180"/>
      <c r="AC1642" s="180"/>
    </row>
    <row r="1643" ht="15.75" customHeight="1">
      <c r="A1643" s="201"/>
      <c r="F1643" s="202"/>
      <c r="G1643" s="160"/>
      <c r="H1643" s="160"/>
      <c r="I1643" s="160"/>
      <c r="J1643" s="160"/>
      <c r="K1643" s="203"/>
      <c r="L1643" s="180"/>
      <c r="M1643" s="180"/>
      <c r="N1643" s="204"/>
      <c r="O1643" s="204"/>
      <c r="P1643" s="180"/>
      <c r="Q1643" s="180"/>
      <c r="R1643" s="180"/>
      <c r="S1643" s="180"/>
      <c r="T1643" s="180"/>
      <c r="U1643" s="180"/>
      <c r="V1643" s="180"/>
      <c r="W1643" s="180"/>
      <c r="X1643" s="180"/>
      <c r="Y1643" s="180"/>
      <c r="Z1643" s="180"/>
      <c r="AA1643" s="180"/>
      <c r="AB1643" s="180"/>
      <c r="AC1643" s="180"/>
    </row>
    <row r="1644" ht="15.75" customHeight="1">
      <c r="A1644" s="201"/>
      <c r="F1644" s="202"/>
      <c r="G1644" s="160"/>
      <c r="H1644" s="160"/>
      <c r="I1644" s="160"/>
      <c r="J1644" s="160"/>
      <c r="K1644" s="203"/>
      <c r="L1644" s="180"/>
      <c r="M1644" s="180"/>
      <c r="N1644" s="204"/>
      <c r="O1644" s="204"/>
      <c r="P1644" s="180"/>
      <c r="Q1644" s="180"/>
      <c r="R1644" s="180"/>
      <c r="S1644" s="180"/>
      <c r="T1644" s="180"/>
      <c r="U1644" s="180"/>
      <c r="V1644" s="180"/>
      <c r="W1644" s="180"/>
      <c r="X1644" s="180"/>
      <c r="Y1644" s="180"/>
      <c r="Z1644" s="180"/>
      <c r="AA1644" s="180"/>
      <c r="AB1644" s="180"/>
      <c r="AC1644" s="180"/>
    </row>
    <row r="1645" ht="15.75" customHeight="1">
      <c r="A1645" s="201"/>
      <c r="F1645" s="202"/>
      <c r="G1645" s="160"/>
      <c r="H1645" s="160"/>
      <c r="I1645" s="160"/>
      <c r="J1645" s="160"/>
      <c r="K1645" s="203"/>
      <c r="L1645" s="180"/>
      <c r="M1645" s="180"/>
      <c r="N1645" s="204"/>
      <c r="O1645" s="204"/>
      <c r="P1645" s="180"/>
      <c r="Q1645" s="180"/>
      <c r="R1645" s="180"/>
      <c r="S1645" s="180"/>
      <c r="T1645" s="180"/>
      <c r="U1645" s="180"/>
      <c r="V1645" s="180"/>
      <c r="W1645" s="180"/>
      <c r="X1645" s="180"/>
      <c r="Y1645" s="180"/>
      <c r="Z1645" s="180"/>
      <c r="AA1645" s="180"/>
      <c r="AB1645" s="180"/>
      <c r="AC1645" s="180"/>
    </row>
    <row r="1646" ht="15.75" customHeight="1">
      <c r="A1646" s="201"/>
      <c r="F1646" s="202"/>
      <c r="G1646" s="160"/>
      <c r="H1646" s="160"/>
      <c r="I1646" s="160"/>
      <c r="J1646" s="160"/>
      <c r="K1646" s="203"/>
      <c r="L1646" s="180"/>
      <c r="M1646" s="180"/>
      <c r="N1646" s="204"/>
      <c r="O1646" s="204"/>
      <c r="P1646" s="180"/>
      <c r="Q1646" s="180"/>
      <c r="R1646" s="180"/>
      <c r="S1646" s="180"/>
      <c r="T1646" s="180"/>
      <c r="U1646" s="180"/>
      <c r="V1646" s="180"/>
      <c r="W1646" s="180"/>
      <c r="X1646" s="180"/>
      <c r="Y1646" s="180"/>
      <c r="Z1646" s="180"/>
      <c r="AA1646" s="180"/>
      <c r="AB1646" s="180"/>
      <c r="AC1646" s="180"/>
    </row>
    <row r="1647" ht="15.75" customHeight="1">
      <c r="A1647" s="201"/>
      <c r="F1647" s="202"/>
      <c r="G1647" s="160"/>
      <c r="H1647" s="160"/>
      <c r="I1647" s="160"/>
      <c r="J1647" s="160"/>
      <c r="K1647" s="203"/>
      <c r="L1647" s="180"/>
      <c r="M1647" s="180"/>
      <c r="N1647" s="204"/>
      <c r="O1647" s="204"/>
      <c r="P1647" s="180"/>
      <c r="Q1647" s="180"/>
      <c r="R1647" s="180"/>
      <c r="S1647" s="180"/>
      <c r="T1647" s="180"/>
      <c r="U1647" s="180"/>
      <c r="V1647" s="180"/>
      <c r="W1647" s="180"/>
      <c r="X1647" s="180"/>
      <c r="Y1647" s="180"/>
      <c r="Z1647" s="180"/>
      <c r="AA1647" s="180"/>
      <c r="AB1647" s="180"/>
      <c r="AC1647" s="180"/>
    </row>
    <row r="1648" ht="15.75" customHeight="1">
      <c r="A1648" s="201"/>
      <c r="F1648" s="202"/>
      <c r="G1648" s="160"/>
      <c r="H1648" s="160"/>
      <c r="I1648" s="160"/>
      <c r="J1648" s="160"/>
      <c r="K1648" s="203"/>
      <c r="L1648" s="180"/>
      <c r="M1648" s="180"/>
      <c r="N1648" s="204"/>
      <c r="O1648" s="204"/>
      <c r="P1648" s="180"/>
      <c r="Q1648" s="180"/>
      <c r="R1648" s="180"/>
      <c r="S1648" s="180"/>
      <c r="T1648" s="180"/>
      <c r="U1648" s="180"/>
      <c r="V1648" s="180"/>
      <c r="W1648" s="180"/>
      <c r="X1648" s="180"/>
      <c r="Y1648" s="180"/>
      <c r="Z1648" s="180"/>
      <c r="AA1648" s="180"/>
      <c r="AB1648" s="180"/>
      <c r="AC1648" s="180"/>
    </row>
    <row r="1649" ht="15.75" customHeight="1">
      <c r="A1649" s="201"/>
      <c r="F1649" s="202"/>
      <c r="G1649" s="160"/>
      <c r="H1649" s="160"/>
      <c r="I1649" s="160"/>
      <c r="J1649" s="160"/>
      <c r="K1649" s="203"/>
      <c r="L1649" s="180"/>
      <c r="M1649" s="180"/>
      <c r="N1649" s="204"/>
      <c r="O1649" s="204"/>
      <c r="P1649" s="180"/>
      <c r="Q1649" s="180"/>
      <c r="R1649" s="180"/>
      <c r="S1649" s="180"/>
      <c r="T1649" s="180"/>
      <c r="U1649" s="180"/>
      <c r="V1649" s="180"/>
      <c r="W1649" s="180"/>
      <c r="X1649" s="180"/>
      <c r="Y1649" s="180"/>
      <c r="Z1649" s="180"/>
      <c r="AA1649" s="180"/>
      <c r="AB1649" s="180"/>
      <c r="AC1649" s="180"/>
    </row>
    <row r="1650" ht="15.75" customHeight="1">
      <c r="A1650" s="201"/>
      <c r="F1650" s="202"/>
      <c r="G1650" s="160"/>
      <c r="H1650" s="160"/>
      <c r="I1650" s="160"/>
      <c r="J1650" s="160"/>
      <c r="K1650" s="203"/>
      <c r="L1650" s="180"/>
      <c r="M1650" s="180"/>
      <c r="N1650" s="204"/>
      <c r="O1650" s="204"/>
      <c r="P1650" s="180"/>
      <c r="Q1650" s="180"/>
      <c r="R1650" s="180"/>
      <c r="S1650" s="180"/>
      <c r="T1650" s="180"/>
      <c r="U1650" s="180"/>
      <c r="V1650" s="180"/>
      <c r="W1650" s="180"/>
      <c r="X1650" s="180"/>
      <c r="Y1650" s="180"/>
      <c r="Z1650" s="180"/>
      <c r="AA1650" s="180"/>
      <c r="AB1650" s="180"/>
      <c r="AC1650" s="180"/>
    </row>
    <row r="1651" ht="15.75" customHeight="1">
      <c r="A1651" s="201"/>
      <c r="F1651" s="202"/>
      <c r="G1651" s="160"/>
      <c r="H1651" s="160"/>
      <c r="I1651" s="160"/>
      <c r="J1651" s="160"/>
      <c r="K1651" s="203"/>
      <c r="L1651" s="180"/>
      <c r="M1651" s="180"/>
      <c r="N1651" s="204"/>
      <c r="O1651" s="204"/>
      <c r="P1651" s="180"/>
      <c r="Q1651" s="180"/>
      <c r="R1651" s="180"/>
      <c r="S1651" s="180"/>
      <c r="T1651" s="180"/>
      <c r="U1651" s="180"/>
      <c r="V1651" s="180"/>
      <c r="W1651" s="180"/>
      <c r="X1651" s="180"/>
      <c r="Y1651" s="180"/>
      <c r="Z1651" s="180"/>
      <c r="AA1651" s="180"/>
      <c r="AB1651" s="180"/>
      <c r="AC1651" s="180"/>
    </row>
    <row r="1652" ht="15.75" customHeight="1">
      <c r="A1652" s="201"/>
      <c r="F1652" s="202"/>
      <c r="G1652" s="160"/>
      <c r="H1652" s="160"/>
      <c r="I1652" s="160"/>
      <c r="J1652" s="160"/>
      <c r="K1652" s="203"/>
      <c r="L1652" s="180"/>
      <c r="M1652" s="180"/>
      <c r="N1652" s="204"/>
      <c r="O1652" s="204"/>
      <c r="P1652" s="180"/>
      <c r="Q1652" s="180"/>
      <c r="R1652" s="180"/>
      <c r="S1652" s="180"/>
      <c r="T1652" s="180"/>
      <c r="U1652" s="180"/>
      <c r="V1652" s="180"/>
      <c r="W1652" s="180"/>
      <c r="X1652" s="180"/>
      <c r="Y1652" s="180"/>
      <c r="Z1652" s="180"/>
      <c r="AA1652" s="180"/>
      <c r="AB1652" s="180"/>
      <c r="AC1652" s="180"/>
    </row>
    <row r="1653" ht="15.75" customHeight="1">
      <c r="A1653" s="201"/>
      <c r="F1653" s="202"/>
      <c r="G1653" s="160"/>
      <c r="H1653" s="160"/>
      <c r="I1653" s="160"/>
      <c r="J1653" s="160"/>
      <c r="K1653" s="203"/>
      <c r="L1653" s="180"/>
      <c r="M1653" s="180"/>
      <c r="N1653" s="204"/>
      <c r="O1653" s="204"/>
      <c r="P1653" s="180"/>
      <c r="Q1653" s="180"/>
      <c r="R1653" s="180"/>
      <c r="S1653" s="180"/>
      <c r="T1653" s="180"/>
      <c r="U1653" s="180"/>
      <c r="V1653" s="180"/>
      <c r="W1653" s="180"/>
      <c r="X1653" s="180"/>
      <c r="Y1653" s="180"/>
      <c r="Z1653" s="180"/>
      <c r="AA1653" s="180"/>
      <c r="AB1653" s="180"/>
      <c r="AC1653" s="180"/>
    </row>
    <row r="1654" ht="15.75" customHeight="1">
      <c r="A1654" s="201"/>
      <c r="F1654" s="202"/>
      <c r="G1654" s="160"/>
      <c r="H1654" s="160"/>
      <c r="I1654" s="160"/>
      <c r="J1654" s="160"/>
      <c r="K1654" s="203"/>
      <c r="L1654" s="180"/>
      <c r="M1654" s="180"/>
      <c r="N1654" s="204"/>
      <c r="O1654" s="204"/>
      <c r="P1654" s="180"/>
      <c r="Q1654" s="180"/>
      <c r="R1654" s="180"/>
      <c r="S1654" s="180"/>
      <c r="T1654" s="180"/>
      <c r="U1654" s="180"/>
      <c r="V1654" s="180"/>
      <c r="W1654" s="180"/>
      <c r="X1654" s="180"/>
      <c r="Y1654" s="180"/>
      <c r="Z1654" s="180"/>
      <c r="AA1654" s="180"/>
      <c r="AB1654" s="180"/>
      <c r="AC1654" s="180"/>
    </row>
    <row r="1655" ht="15.75" customHeight="1">
      <c r="A1655" s="201"/>
      <c r="F1655" s="202"/>
      <c r="G1655" s="160"/>
      <c r="H1655" s="160"/>
      <c r="I1655" s="160"/>
      <c r="J1655" s="160"/>
      <c r="K1655" s="203"/>
      <c r="L1655" s="180"/>
      <c r="M1655" s="180"/>
      <c r="N1655" s="204"/>
      <c r="O1655" s="204"/>
      <c r="P1655" s="180"/>
      <c r="Q1655" s="180"/>
      <c r="R1655" s="180"/>
      <c r="S1655" s="180"/>
      <c r="T1655" s="180"/>
      <c r="U1655" s="180"/>
      <c r="V1655" s="180"/>
      <c r="W1655" s="180"/>
      <c r="X1655" s="180"/>
      <c r="Y1655" s="180"/>
      <c r="Z1655" s="180"/>
      <c r="AA1655" s="180"/>
      <c r="AB1655" s="180"/>
      <c r="AC1655" s="180"/>
    </row>
    <row r="1656" ht="15.75" customHeight="1">
      <c r="A1656" s="201"/>
      <c r="F1656" s="202"/>
      <c r="G1656" s="160"/>
      <c r="H1656" s="160"/>
      <c r="I1656" s="160"/>
      <c r="J1656" s="160"/>
      <c r="K1656" s="203"/>
      <c r="L1656" s="180"/>
      <c r="M1656" s="180"/>
      <c r="N1656" s="204"/>
      <c r="O1656" s="204"/>
      <c r="P1656" s="180"/>
      <c r="Q1656" s="180"/>
      <c r="R1656" s="180"/>
      <c r="S1656" s="180"/>
      <c r="T1656" s="180"/>
      <c r="U1656" s="180"/>
      <c r="V1656" s="180"/>
      <c r="W1656" s="180"/>
      <c r="X1656" s="180"/>
      <c r="Y1656" s="180"/>
      <c r="Z1656" s="180"/>
      <c r="AA1656" s="180"/>
      <c r="AB1656" s="180"/>
      <c r="AC1656" s="180"/>
    </row>
    <row r="1657" ht="15.75" customHeight="1">
      <c r="A1657" s="201"/>
      <c r="F1657" s="202"/>
      <c r="G1657" s="160"/>
      <c r="H1657" s="160"/>
      <c r="I1657" s="160"/>
      <c r="J1657" s="160"/>
      <c r="K1657" s="203"/>
      <c r="L1657" s="180"/>
      <c r="M1657" s="180"/>
      <c r="N1657" s="204"/>
      <c r="O1657" s="204"/>
      <c r="P1657" s="180"/>
      <c r="Q1657" s="180"/>
      <c r="R1657" s="180"/>
      <c r="S1657" s="180"/>
      <c r="T1657" s="180"/>
      <c r="U1657" s="180"/>
      <c r="V1657" s="180"/>
      <c r="W1657" s="180"/>
      <c r="X1657" s="180"/>
      <c r="Y1657" s="180"/>
      <c r="Z1657" s="180"/>
      <c r="AA1657" s="180"/>
      <c r="AB1657" s="180"/>
      <c r="AC1657" s="180"/>
    </row>
    <row r="1658" ht="15.75" customHeight="1">
      <c r="A1658" s="201"/>
      <c r="F1658" s="202"/>
      <c r="G1658" s="160"/>
      <c r="H1658" s="160"/>
      <c r="I1658" s="160"/>
      <c r="J1658" s="160"/>
      <c r="K1658" s="203"/>
      <c r="L1658" s="180"/>
      <c r="M1658" s="180"/>
      <c r="N1658" s="204"/>
      <c r="O1658" s="204"/>
      <c r="P1658" s="180"/>
      <c r="Q1658" s="180"/>
      <c r="R1658" s="180"/>
      <c r="S1658" s="180"/>
      <c r="T1658" s="180"/>
      <c r="U1658" s="180"/>
      <c r="V1658" s="180"/>
      <c r="W1658" s="180"/>
      <c r="X1658" s="180"/>
      <c r="Y1658" s="180"/>
      <c r="Z1658" s="180"/>
      <c r="AA1658" s="180"/>
      <c r="AB1658" s="180"/>
      <c r="AC1658" s="180"/>
    </row>
    <row r="1659" ht="15.75" customHeight="1">
      <c r="A1659" s="201"/>
      <c r="F1659" s="202"/>
      <c r="G1659" s="160"/>
      <c r="H1659" s="160"/>
      <c r="I1659" s="160"/>
      <c r="J1659" s="160"/>
      <c r="K1659" s="203"/>
      <c r="L1659" s="180"/>
      <c r="M1659" s="180"/>
      <c r="N1659" s="204"/>
      <c r="O1659" s="204"/>
      <c r="P1659" s="180"/>
      <c r="Q1659" s="180"/>
      <c r="R1659" s="180"/>
      <c r="S1659" s="180"/>
      <c r="T1659" s="180"/>
      <c r="U1659" s="180"/>
      <c r="V1659" s="180"/>
      <c r="W1659" s="180"/>
      <c r="X1659" s="180"/>
      <c r="Y1659" s="180"/>
      <c r="Z1659" s="180"/>
      <c r="AA1659" s="180"/>
      <c r="AB1659" s="180"/>
      <c r="AC1659" s="180"/>
    </row>
    <row r="1660" ht="15.75" customHeight="1">
      <c r="A1660" s="201"/>
      <c r="F1660" s="202"/>
      <c r="G1660" s="160"/>
      <c r="H1660" s="160"/>
      <c r="I1660" s="160"/>
      <c r="J1660" s="160"/>
      <c r="K1660" s="203"/>
      <c r="L1660" s="180"/>
      <c r="M1660" s="180"/>
      <c r="N1660" s="204"/>
      <c r="O1660" s="204"/>
      <c r="P1660" s="180"/>
      <c r="Q1660" s="180"/>
      <c r="R1660" s="180"/>
      <c r="S1660" s="180"/>
      <c r="T1660" s="180"/>
      <c r="U1660" s="180"/>
      <c r="V1660" s="180"/>
      <c r="W1660" s="180"/>
      <c r="X1660" s="180"/>
      <c r="Y1660" s="180"/>
      <c r="Z1660" s="180"/>
      <c r="AA1660" s="180"/>
      <c r="AB1660" s="180"/>
      <c r="AC1660" s="180"/>
    </row>
    <row r="1661" ht="15.75" customHeight="1">
      <c r="A1661" s="201"/>
      <c r="F1661" s="202"/>
      <c r="G1661" s="160"/>
      <c r="H1661" s="160"/>
      <c r="I1661" s="160"/>
      <c r="J1661" s="160"/>
      <c r="K1661" s="203"/>
      <c r="L1661" s="180"/>
      <c r="M1661" s="180"/>
      <c r="N1661" s="204"/>
      <c r="O1661" s="204"/>
      <c r="P1661" s="180"/>
      <c r="Q1661" s="180"/>
      <c r="R1661" s="180"/>
      <c r="S1661" s="180"/>
      <c r="T1661" s="180"/>
      <c r="U1661" s="180"/>
      <c r="V1661" s="180"/>
      <c r="W1661" s="180"/>
      <c r="X1661" s="180"/>
      <c r="Y1661" s="180"/>
      <c r="Z1661" s="180"/>
      <c r="AA1661" s="180"/>
      <c r="AB1661" s="180"/>
      <c r="AC1661" s="180"/>
    </row>
    <row r="1662" ht="15.75" customHeight="1">
      <c r="A1662" s="201"/>
      <c r="F1662" s="202"/>
      <c r="G1662" s="160"/>
      <c r="H1662" s="160"/>
      <c r="I1662" s="160"/>
      <c r="J1662" s="160"/>
      <c r="K1662" s="203"/>
      <c r="L1662" s="180"/>
      <c r="M1662" s="180"/>
      <c r="N1662" s="204"/>
      <c r="O1662" s="204"/>
      <c r="P1662" s="180"/>
      <c r="Q1662" s="180"/>
      <c r="R1662" s="180"/>
      <c r="S1662" s="180"/>
      <c r="T1662" s="180"/>
      <c r="U1662" s="180"/>
      <c r="V1662" s="180"/>
      <c r="W1662" s="180"/>
      <c r="X1662" s="180"/>
      <c r="Y1662" s="180"/>
      <c r="Z1662" s="180"/>
      <c r="AA1662" s="180"/>
      <c r="AB1662" s="180"/>
      <c r="AC1662" s="180"/>
    </row>
    <row r="1663" ht="15.75" customHeight="1">
      <c r="A1663" s="201"/>
      <c r="F1663" s="202"/>
      <c r="G1663" s="160"/>
      <c r="H1663" s="160"/>
      <c r="I1663" s="160"/>
      <c r="J1663" s="160"/>
      <c r="K1663" s="203"/>
      <c r="L1663" s="180"/>
      <c r="M1663" s="180"/>
      <c r="N1663" s="204"/>
      <c r="O1663" s="204"/>
      <c r="P1663" s="180"/>
      <c r="Q1663" s="180"/>
      <c r="R1663" s="180"/>
      <c r="S1663" s="180"/>
      <c r="T1663" s="180"/>
      <c r="U1663" s="180"/>
      <c r="V1663" s="180"/>
      <c r="W1663" s="180"/>
      <c r="X1663" s="180"/>
      <c r="Y1663" s="180"/>
      <c r="Z1663" s="180"/>
      <c r="AA1663" s="180"/>
      <c r="AB1663" s="180"/>
      <c r="AC1663" s="180"/>
    </row>
    <row r="1664" ht="15.75" customHeight="1">
      <c r="A1664" s="201"/>
      <c r="F1664" s="202"/>
      <c r="G1664" s="160"/>
      <c r="H1664" s="160"/>
      <c r="I1664" s="160"/>
      <c r="J1664" s="160"/>
      <c r="K1664" s="203"/>
      <c r="L1664" s="180"/>
      <c r="M1664" s="180"/>
      <c r="N1664" s="204"/>
      <c r="O1664" s="204"/>
      <c r="P1664" s="180"/>
      <c r="Q1664" s="180"/>
      <c r="R1664" s="180"/>
      <c r="S1664" s="180"/>
      <c r="T1664" s="180"/>
      <c r="U1664" s="180"/>
      <c r="V1664" s="180"/>
      <c r="W1664" s="180"/>
      <c r="X1664" s="180"/>
      <c r="Y1664" s="180"/>
      <c r="Z1664" s="180"/>
      <c r="AA1664" s="180"/>
      <c r="AB1664" s="180"/>
      <c r="AC1664" s="180"/>
    </row>
    <row r="1665" ht="15.75" customHeight="1">
      <c r="A1665" s="201"/>
      <c r="F1665" s="202"/>
      <c r="G1665" s="160"/>
      <c r="H1665" s="160"/>
      <c r="I1665" s="160"/>
      <c r="J1665" s="160"/>
      <c r="K1665" s="203"/>
      <c r="L1665" s="180"/>
      <c r="M1665" s="180"/>
      <c r="N1665" s="204"/>
      <c r="O1665" s="204"/>
      <c r="P1665" s="180"/>
      <c r="Q1665" s="180"/>
      <c r="R1665" s="180"/>
      <c r="S1665" s="180"/>
      <c r="T1665" s="180"/>
      <c r="U1665" s="180"/>
      <c r="V1665" s="180"/>
      <c r="W1665" s="180"/>
      <c r="X1665" s="180"/>
      <c r="Y1665" s="180"/>
      <c r="Z1665" s="180"/>
      <c r="AA1665" s="180"/>
      <c r="AB1665" s="180"/>
      <c r="AC1665" s="180"/>
    </row>
    <row r="1666" ht="15.75" customHeight="1">
      <c r="A1666" s="201"/>
      <c r="F1666" s="202"/>
      <c r="G1666" s="160"/>
      <c r="H1666" s="160"/>
      <c r="I1666" s="160"/>
      <c r="J1666" s="160"/>
      <c r="K1666" s="203"/>
      <c r="L1666" s="180"/>
      <c r="M1666" s="180"/>
      <c r="N1666" s="204"/>
      <c r="O1666" s="204"/>
      <c r="P1666" s="180"/>
      <c r="Q1666" s="180"/>
      <c r="R1666" s="180"/>
      <c r="S1666" s="180"/>
      <c r="T1666" s="180"/>
      <c r="U1666" s="180"/>
      <c r="V1666" s="180"/>
      <c r="W1666" s="180"/>
      <c r="X1666" s="180"/>
      <c r="Y1666" s="180"/>
      <c r="Z1666" s="180"/>
      <c r="AA1666" s="180"/>
      <c r="AB1666" s="180"/>
      <c r="AC1666" s="180"/>
    </row>
    <row r="1667" ht="15.75" customHeight="1">
      <c r="A1667" s="201"/>
      <c r="F1667" s="202"/>
      <c r="G1667" s="160"/>
      <c r="H1667" s="160"/>
      <c r="I1667" s="160"/>
      <c r="J1667" s="160"/>
      <c r="K1667" s="203"/>
      <c r="L1667" s="180"/>
      <c r="M1667" s="180"/>
      <c r="N1667" s="204"/>
      <c r="O1667" s="204"/>
      <c r="P1667" s="180"/>
      <c r="Q1667" s="180"/>
      <c r="R1667" s="180"/>
      <c r="S1667" s="180"/>
      <c r="T1667" s="180"/>
      <c r="U1667" s="180"/>
      <c r="V1667" s="180"/>
      <c r="W1667" s="180"/>
      <c r="X1667" s="180"/>
      <c r="Y1667" s="180"/>
      <c r="Z1667" s="180"/>
      <c r="AA1667" s="180"/>
      <c r="AB1667" s="180"/>
      <c r="AC1667" s="180"/>
    </row>
    <row r="1668" ht="15.75" customHeight="1">
      <c r="A1668" s="201"/>
      <c r="F1668" s="202"/>
      <c r="G1668" s="160"/>
      <c r="H1668" s="160"/>
      <c r="I1668" s="160"/>
      <c r="J1668" s="160"/>
      <c r="K1668" s="203"/>
      <c r="L1668" s="180"/>
      <c r="M1668" s="180"/>
      <c r="N1668" s="204"/>
      <c r="O1668" s="204"/>
      <c r="P1668" s="180"/>
      <c r="Q1668" s="180"/>
      <c r="R1668" s="180"/>
      <c r="S1668" s="180"/>
      <c r="T1668" s="180"/>
      <c r="U1668" s="180"/>
      <c r="V1668" s="180"/>
      <c r="W1668" s="180"/>
      <c r="X1668" s="180"/>
      <c r="Y1668" s="180"/>
      <c r="Z1668" s="180"/>
      <c r="AA1668" s="180"/>
      <c r="AB1668" s="180"/>
      <c r="AC1668" s="180"/>
    </row>
    <row r="1669" ht="15.75" customHeight="1">
      <c r="A1669" s="201"/>
      <c r="F1669" s="202"/>
      <c r="G1669" s="160"/>
      <c r="H1669" s="160"/>
      <c r="I1669" s="160"/>
      <c r="J1669" s="160"/>
      <c r="K1669" s="203"/>
      <c r="L1669" s="180"/>
      <c r="M1669" s="180"/>
      <c r="N1669" s="204"/>
      <c r="O1669" s="204"/>
      <c r="P1669" s="180"/>
      <c r="Q1669" s="180"/>
      <c r="R1669" s="180"/>
      <c r="S1669" s="180"/>
      <c r="T1669" s="180"/>
      <c r="U1669" s="180"/>
      <c r="V1669" s="180"/>
      <c r="W1669" s="180"/>
      <c r="X1669" s="180"/>
      <c r="Y1669" s="180"/>
      <c r="Z1669" s="180"/>
      <c r="AA1669" s="180"/>
      <c r="AB1669" s="180"/>
      <c r="AC1669" s="180"/>
    </row>
    <row r="1670" ht="15.75" customHeight="1">
      <c r="A1670" s="201"/>
      <c r="F1670" s="202"/>
      <c r="G1670" s="160"/>
      <c r="H1670" s="160"/>
      <c r="I1670" s="160"/>
      <c r="J1670" s="160"/>
      <c r="K1670" s="203"/>
      <c r="L1670" s="180"/>
      <c r="M1670" s="180"/>
      <c r="N1670" s="204"/>
      <c r="O1670" s="204"/>
      <c r="P1670" s="180"/>
      <c r="Q1670" s="180"/>
      <c r="R1670" s="180"/>
      <c r="S1670" s="180"/>
      <c r="T1670" s="180"/>
      <c r="U1670" s="180"/>
      <c r="V1670" s="180"/>
      <c r="W1670" s="180"/>
      <c r="X1670" s="180"/>
      <c r="Y1670" s="180"/>
      <c r="Z1670" s="180"/>
      <c r="AA1670" s="180"/>
      <c r="AB1670" s="180"/>
      <c r="AC1670" s="180"/>
    </row>
    <row r="1671" ht="15.75" customHeight="1">
      <c r="A1671" s="201"/>
      <c r="F1671" s="202"/>
      <c r="G1671" s="160"/>
      <c r="H1671" s="160"/>
      <c r="I1671" s="160"/>
      <c r="J1671" s="160"/>
      <c r="K1671" s="203"/>
      <c r="L1671" s="180"/>
      <c r="M1671" s="180"/>
      <c r="N1671" s="204"/>
      <c r="O1671" s="204"/>
      <c r="P1671" s="180"/>
      <c r="Q1671" s="180"/>
      <c r="R1671" s="180"/>
      <c r="S1671" s="180"/>
      <c r="T1671" s="180"/>
      <c r="U1671" s="180"/>
      <c r="V1671" s="180"/>
      <c r="W1671" s="180"/>
      <c r="X1671" s="180"/>
      <c r="Y1671" s="180"/>
      <c r="Z1671" s="180"/>
      <c r="AA1671" s="180"/>
      <c r="AB1671" s="180"/>
      <c r="AC1671" s="180"/>
    </row>
    <row r="1672" ht="15.75" customHeight="1">
      <c r="A1672" s="201"/>
      <c r="F1672" s="202"/>
      <c r="G1672" s="160"/>
      <c r="H1672" s="160"/>
      <c r="I1672" s="160"/>
      <c r="J1672" s="160"/>
      <c r="K1672" s="203"/>
      <c r="L1672" s="180"/>
      <c r="M1672" s="180"/>
      <c r="N1672" s="204"/>
      <c r="O1672" s="204"/>
      <c r="P1672" s="180"/>
      <c r="Q1672" s="180"/>
      <c r="R1672" s="180"/>
      <c r="S1672" s="180"/>
      <c r="T1672" s="180"/>
      <c r="U1672" s="180"/>
      <c r="V1672" s="180"/>
      <c r="W1672" s="180"/>
      <c r="X1672" s="180"/>
      <c r="Y1672" s="180"/>
      <c r="Z1672" s="180"/>
      <c r="AA1672" s="180"/>
      <c r="AB1672" s="180"/>
      <c r="AC1672" s="180"/>
    </row>
    <row r="1673" ht="15.75" customHeight="1">
      <c r="A1673" s="201"/>
      <c r="F1673" s="202"/>
      <c r="G1673" s="160"/>
      <c r="H1673" s="160"/>
      <c r="I1673" s="160"/>
      <c r="J1673" s="160"/>
      <c r="K1673" s="203"/>
      <c r="L1673" s="180"/>
      <c r="M1673" s="180"/>
      <c r="N1673" s="204"/>
      <c r="O1673" s="204"/>
      <c r="P1673" s="180"/>
      <c r="Q1673" s="180"/>
      <c r="R1673" s="180"/>
      <c r="S1673" s="180"/>
      <c r="T1673" s="180"/>
      <c r="U1673" s="180"/>
      <c r="V1673" s="180"/>
      <c r="W1673" s="180"/>
      <c r="X1673" s="180"/>
      <c r="Y1673" s="180"/>
      <c r="Z1673" s="180"/>
      <c r="AA1673" s="180"/>
      <c r="AB1673" s="180"/>
      <c r="AC1673" s="180"/>
    </row>
    <row r="1674" ht="15.75" customHeight="1">
      <c r="A1674" s="201"/>
      <c r="F1674" s="202"/>
      <c r="G1674" s="160"/>
      <c r="H1674" s="160"/>
      <c r="I1674" s="160"/>
      <c r="J1674" s="160"/>
      <c r="K1674" s="203"/>
      <c r="L1674" s="180"/>
      <c r="M1674" s="180"/>
      <c r="N1674" s="204"/>
      <c r="O1674" s="204"/>
      <c r="P1674" s="180"/>
      <c r="Q1674" s="180"/>
      <c r="R1674" s="180"/>
      <c r="S1674" s="180"/>
      <c r="T1674" s="180"/>
      <c r="U1674" s="180"/>
      <c r="V1674" s="180"/>
      <c r="W1674" s="180"/>
      <c r="X1674" s="180"/>
      <c r="Y1674" s="180"/>
      <c r="Z1674" s="180"/>
      <c r="AA1674" s="180"/>
      <c r="AB1674" s="180"/>
      <c r="AC1674" s="180"/>
    </row>
    <row r="1675" ht="15.75" customHeight="1">
      <c r="A1675" s="201"/>
      <c r="F1675" s="202"/>
      <c r="G1675" s="160"/>
      <c r="H1675" s="160"/>
      <c r="I1675" s="160"/>
      <c r="J1675" s="160"/>
      <c r="K1675" s="203"/>
      <c r="L1675" s="180"/>
      <c r="M1675" s="180"/>
      <c r="N1675" s="204"/>
      <c r="O1675" s="204"/>
      <c r="P1675" s="180"/>
      <c r="Q1675" s="180"/>
      <c r="R1675" s="180"/>
      <c r="S1675" s="180"/>
      <c r="T1675" s="180"/>
      <c r="U1675" s="180"/>
      <c r="V1675" s="180"/>
      <c r="W1675" s="180"/>
      <c r="X1675" s="180"/>
      <c r="Y1675" s="180"/>
      <c r="Z1675" s="180"/>
      <c r="AA1675" s="180"/>
      <c r="AB1675" s="180"/>
      <c r="AC1675" s="180"/>
    </row>
    <row r="1676" ht="15.75" customHeight="1">
      <c r="A1676" s="201"/>
      <c r="F1676" s="202"/>
      <c r="G1676" s="160"/>
      <c r="H1676" s="160"/>
      <c r="I1676" s="160"/>
      <c r="J1676" s="160"/>
      <c r="K1676" s="203"/>
      <c r="L1676" s="180"/>
      <c r="M1676" s="180"/>
      <c r="N1676" s="204"/>
      <c r="O1676" s="204"/>
      <c r="P1676" s="180"/>
      <c r="Q1676" s="180"/>
      <c r="R1676" s="180"/>
      <c r="S1676" s="180"/>
      <c r="T1676" s="180"/>
      <c r="U1676" s="180"/>
      <c r="V1676" s="180"/>
      <c r="W1676" s="180"/>
      <c r="X1676" s="180"/>
      <c r="Y1676" s="180"/>
      <c r="Z1676" s="180"/>
      <c r="AA1676" s="180"/>
      <c r="AB1676" s="180"/>
      <c r="AC1676" s="180"/>
    </row>
    <row r="1677" ht="15.75" customHeight="1">
      <c r="A1677" s="201"/>
      <c r="F1677" s="202"/>
      <c r="G1677" s="160"/>
      <c r="H1677" s="160"/>
      <c r="I1677" s="160"/>
      <c r="J1677" s="160"/>
      <c r="K1677" s="203"/>
      <c r="L1677" s="180"/>
      <c r="M1677" s="180"/>
      <c r="N1677" s="204"/>
      <c r="O1677" s="204"/>
      <c r="P1677" s="180"/>
      <c r="Q1677" s="180"/>
      <c r="R1677" s="180"/>
      <c r="S1677" s="180"/>
      <c r="T1677" s="180"/>
      <c r="U1677" s="180"/>
      <c r="V1677" s="180"/>
      <c r="W1677" s="180"/>
      <c r="X1677" s="180"/>
      <c r="Y1677" s="180"/>
      <c r="Z1677" s="180"/>
      <c r="AA1677" s="180"/>
      <c r="AB1677" s="180"/>
      <c r="AC1677" s="180"/>
    </row>
    <row r="1678" ht="15.75" customHeight="1">
      <c r="A1678" s="201"/>
      <c r="F1678" s="202"/>
      <c r="G1678" s="160"/>
      <c r="H1678" s="160"/>
      <c r="I1678" s="160"/>
      <c r="J1678" s="160"/>
      <c r="K1678" s="203"/>
      <c r="L1678" s="180"/>
      <c r="M1678" s="180"/>
      <c r="N1678" s="204"/>
      <c r="O1678" s="204"/>
      <c r="P1678" s="180"/>
      <c r="Q1678" s="180"/>
      <c r="R1678" s="180"/>
      <c r="S1678" s="180"/>
      <c r="T1678" s="180"/>
      <c r="U1678" s="180"/>
      <c r="V1678" s="180"/>
      <c r="W1678" s="180"/>
      <c r="X1678" s="180"/>
      <c r="Y1678" s="180"/>
      <c r="Z1678" s="180"/>
      <c r="AA1678" s="180"/>
      <c r="AB1678" s="180"/>
      <c r="AC1678" s="180"/>
    </row>
    <row r="1679" ht="15.75" customHeight="1">
      <c r="A1679" s="201"/>
      <c r="F1679" s="202"/>
      <c r="G1679" s="160"/>
      <c r="H1679" s="160"/>
      <c r="I1679" s="160"/>
      <c r="J1679" s="160"/>
      <c r="K1679" s="203"/>
      <c r="L1679" s="180"/>
      <c r="M1679" s="180"/>
      <c r="N1679" s="204"/>
      <c r="O1679" s="204"/>
      <c r="P1679" s="180"/>
      <c r="Q1679" s="180"/>
      <c r="R1679" s="180"/>
      <c r="S1679" s="180"/>
      <c r="T1679" s="180"/>
      <c r="U1679" s="180"/>
      <c r="V1679" s="180"/>
      <c r="W1679" s="180"/>
      <c r="X1679" s="180"/>
      <c r="Y1679" s="180"/>
      <c r="Z1679" s="180"/>
      <c r="AA1679" s="180"/>
      <c r="AB1679" s="180"/>
      <c r="AC1679" s="180"/>
    </row>
    <row r="1680" ht="15.75" customHeight="1">
      <c r="A1680" s="201"/>
      <c r="F1680" s="202"/>
      <c r="G1680" s="160"/>
      <c r="H1680" s="160"/>
      <c r="I1680" s="160"/>
      <c r="J1680" s="160"/>
      <c r="K1680" s="203"/>
      <c r="L1680" s="180"/>
      <c r="M1680" s="180"/>
      <c r="N1680" s="204"/>
      <c r="O1680" s="204"/>
      <c r="P1680" s="180"/>
      <c r="Q1680" s="180"/>
      <c r="R1680" s="180"/>
      <c r="S1680" s="180"/>
      <c r="T1680" s="180"/>
      <c r="U1680" s="180"/>
      <c r="V1680" s="180"/>
      <c r="W1680" s="180"/>
      <c r="X1680" s="180"/>
      <c r="Y1680" s="180"/>
      <c r="Z1680" s="180"/>
      <c r="AA1680" s="180"/>
      <c r="AB1680" s="180"/>
      <c r="AC1680" s="180"/>
    </row>
    <row r="1681" ht="15.75" customHeight="1">
      <c r="A1681" s="201"/>
      <c r="F1681" s="202"/>
      <c r="G1681" s="160"/>
      <c r="H1681" s="160"/>
      <c r="I1681" s="160"/>
      <c r="J1681" s="160"/>
      <c r="K1681" s="203"/>
      <c r="L1681" s="180"/>
      <c r="M1681" s="180"/>
      <c r="N1681" s="204"/>
      <c r="O1681" s="204"/>
      <c r="P1681" s="180"/>
      <c r="Q1681" s="180"/>
      <c r="R1681" s="180"/>
      <c r="S1681" s="180"/>
      <c r="T1681" s="180"/>
      <c r="U1681" s="180"/>
      <c r="V1681" s="180"/>
      <c r="W1681" s="180"/>
      <c r="X1681" s="180"/>
      <c r="Y1681" s="180"/>
      <c r="Z1681" s="180"/>
      <c r="AA1681" s="180"/>
      <c r="AB1681" s="180"/>
      <c r="AC1681" s="180"/>
    </row>
    <row r="1682" ht="15.75" customHeight="1">
      <c r="A1682" s="201"/>
      <c r="F1682" s="202"/>
      <c r="G1682" s="160"/>
      <c r="H1682" s="160"/>
      <c r="I1682" s="160"/>
      <c r="J1682" s="160"/>
      <c r="K1682" s="203"/>
      <c r="L1682" s="180"/>
      <c r="M1682" s="180"/>
      <c r="N1682" s="204"/>
      <c r="O1682" s="204"/>
      <c r="P1682" s="180"/>
      <c r="Q1682" s="180"/>
      <c r="R1682" s="180"/>
      <c r="S1682" s="180"/>
      <c r="T1682" s="180"/>
      <c r="U1682" s="180"/>
      <c r="V1682" s="180"/>
      <c r="W1682" s="180"/>
      <c r="X1682" s="180"/>
      <c r="Y1682" s="180"/>
      <c r="Z1682" s="180"/>
      <c r="AA1682" s="180"/>
      <c r="AB1682" s="180"/>
      <c r="AC1682" s="180"/>
    </row>
    <row r="1683" ht="15.75" customHeight="1">
      <c r="A1683" s="201"/>
      <c r="F1683" s="202"/>
      <c r="G1683" s="160"/>
      <c r="H1683" s="160"/>
      <c r="I1683" s="160"/>
      <c r="J1683" s="160"/>
      <c r="K1683" s="203"/>
      <c r="L1683" s="180"/>
      <c r="M1683" s="180"/>
      <c r="N1683" s="204"/>
      <c r="O1683" s="204"/>
      <c r="P1683" s="180"/>
      <c r="Q1683" s="180"/>
      <c r="R1683" s="180"/>
      <c r="S1683" s="180"/>
      <c r="T1683" s="180"/>
      <c r="U1683" s="180"/>
      <c r="V1683" s="180"/>
      <c r="W1683" s="180"/>
      <c r="X1683" s="180"/>
      <c r="Y1683" s="180"/>
      <c r="Z1683" s="180"/>
      <c r="AA1683" s="180"/>
      <c r="AB1683" s="180"/>
      <c r="AC1683" s="180"/>
    </row>
    <row r="1684" ht="15.75" customHeight="1">
      <c r="A1684" s="201"/>
      <c r="F1684" s="202"/>
      <c r="G1684" s="160"/>
      <c r="H1684" s="160"/>
      <c r="I1684" s="160"/>
      <c r="J1684" s="160"/>
      <c r="K1684" s="203"/>
      <c r="L1684" s="180"/>
      <c r="M1684" s="180"/>
      <c r="N1684" s="204"/>
      <c r="O1684" s="204"/>
      <c r="P1684" s="180"/>
      <c r="Q1684" s="180"/>
      <c r="R1684" s="180"/>
      <c r="S1684" s="180"/>
      <c r="T1684" s="180"/>
      <c r="U1684" s="180"/>
      <c r="V1684" s="180"/>
      <c r="W1684" s="180"/>
      <c r="X1684" s="180"/>
      <c r="Y1684" s="180"/>
      <c r="Z1684" s="180"/>
      <c r="AA1684" s="180"/>
      <c r="AB1684" s="180"/>
      <c r="AC1684" s="180"/>
    </row>
    <row r="1685" ht="15.75" customHeight="1">
      <c r="A1685" s="201"/>
      <c r="F1685" s="202"/>
      <c r="G1685" s="160"/>
      <c r="H1685" s="160"/>
      <c r="I1685" s="160"/>
      <c r="J1685" s="160"/>
      <c r="K1685" s="203"/>
      <c r="L1685" s="180"/>
      <c r="M1685" s="180"/>
      <c r="N1685" s="204"/>
      <c r="O1685" s="204"/>
      <c r="P1685" s="180"/>
      <c r="Q1685" s="180"/>
      <c r="R1685" s="180"/>
      <c r="S1685" s="180"/>
      <c r="T1685" s="180"/>
      <c r="U1685" s="180"/>
      <c r="V1685" s="180"/>
      <c r="W1685" s="180"/>
      <c r="X1685" s="180"/>
      <c r="Y1685" s="180"/>
      <c r="Z1685" s="180"/>
      <c r="AA1685" s="180"/>
      <c r="AB1685" s="180"/>
      <c r="AC1685" s="180"/>
    </row>
    <row r="1686" ht="15.75" customHeight="1">
      <c r="A1686" s="201"/>
      <c r="F1686" s="202"/>
      <c r="G1686" s="160"/>
      <c r="H1686" s="160"/>
      <c r="I1686" s="160"/>
      <c r="J1686" s="160"/>
      <c r="K1686" s="203"/>
      <c r="L1686" s="180"/>
      <c r="M1686" s="180"/>
      <c r="N1686" s="204"/>
      <c r="O1686" s="204"/>
      <c r="P1686" s="180"/>
      <c r="Q1686" s="180"/>
      <c r="R1686" s="180"/>
      <c r="S1686" s="180"/>
      <c r="T1686" s="180"/>
      <c r="U1686" s="180"/>
      <c r="V1686" s="180"/>
      <c r="W1686" s="180"/>
      <c r="X1686" s="180"/>
      <c r="Y1686" s="180"/>
      <c r="Z1686" s="180"/>
      <c r="AA1686" s="180"/>
      <c r="AB1686" s="180"/>
      <c r="AC1686" s="180"/>
    </row>
    <row r="1687" ht="15.75" customHeight="1">
      <c r="A1687" s="201"/>
      <c r="F1687" s="202"/>
      <c r="G1687" s="160"/>
      <c r="H1687" s="160"/>
      <c r="I1687" s="160"/>
      <c r="J1687" s="160"/>
      <c r="K1687" s="203"/>
      <c r="L1687" s="180"/>
      <c r="M1687" s="180"/>
      <c r="N1687" s="204"/>
      <c r="O1687" s="204"/>
      <c r="P1687" s="180"/>
      <c r="Q1687" s="180"/>
      <c r="R1687" s="180"/>
      <c r="S1687" s="180"/>
      <c r="T1687" s="180"/>
      <c r="U1687" s="180"/>
      <c r="V1687" s="180"/>
      <c r="W1687" s="180"/>
      <c r="X1687" s="180"/>
      <c r="Y1687" s="180"/>
      <c r="Z1687" s="180"/>
      <c r="AA1687" s="180"/>
      <c r="AB1687" s="180"/>
      <c r="AC1687" s="180"/>
    </row>
    <row r="1688" ht="15.75" customHeight="1">
      <c r="A1688" s="201"/>
      <c r="F1688" s="202"/>
      <c r="G1688" s="160"/>
      <c r="H1688" s="160"/>
      <c r="I1688" s="160"/>
      <c r="J1688" s="160"/>
      <c r="K1688" s="203"/>
      <c r="L1688" s="180"/>
      <c r="M1688" s="180"/>
      <c r="N1688" s="204"/>
      <c r="O1688" s="204"/>
      <c r="P1688" s="180"/>
      <c r="Q1688" s="180"/>
      <c r="R1688" s="180"/>
      <c r="S1688" s="180"/>
      <c r="T1688" s="180"/>
      <c r="U1688" s="180"/>
      <c r="V1688" s="180"/>
      <c r="W1688" s="180"/>
      <c r="X1688" s="180"/>
      <c r="Y1688" s="180"/>
      <c r="Z1688" s="180"/>
      <c r="AA1688" s="180"/>
      <c r="AB1688" s="180"/>
      <c r="AC1688" s="180"/>
    </row>
    <row r="1689" ht="15.75" customHeight="1">
      <c r="A1689" s="201"/>
      <c r="F1689" s="202"/>
      <c r="G1689" s="160"/>
      <c r="H1689" s="160"/>
      <c r="I1689" s="160"/>
      <c r="J1689" s="160"/>
      <c r="K1689" s="203"/>
      <c r="L1689" s="180"/>
      <c r="M1689" s="180"/>
      <c r="N1689" s="204"/>
      <c r="O1689" s="204"/>
      <c r="P1689" s="180"/>
      <c r="Q1689" s="180"/>
      <c r="R1689" s="180"/>
      <c r="S1689" s="180"/>
      <c r="T1689" s="180"/>
      <c r="U1689" s="180"/>
      <c r="V1689" s="180"/>
      <c r="W1689" s="180"/>
      <c r="X1689" s="180"/>
      <c r="Y1689" s="180"/>
      <c r="Z1689" s="180"/>
      <c r="AA1689" s="180"/>
      <c r="AB1689" s="180"/>
      <c r="AC1689" s="180"/>
    </row>
    <row r="1690" ht="15.75" customHeight="1">
      <c r="A1690" s="201"/>
      <c r="F1690" s="202"/>
      <c r="G1690" s="160"/>
      <c r="H1690" s="160"/>
      <c r="I1690" s="160"/>
      <c r="J1690" s="160"/>
      <c r="K1690" s="203"/>
      <c r="L1690" s="180"/>
      <c r="M1690" s="180"/>
      <c r="N1690" s="204"/>
      <c r="O1690" s="204"/>
      <c r="P1690" s="180"/>
      <c r="Q1690" s="180"/>
      <c r="R1690" s="180"/>
      <c r="S1690" s="180"/>
      <c r="T1690" s="180"/>
      <c r="U1690" s="180"/>
      <c r="V1690" s="180"/>
      <c r="W1690" s="180"/>
      <c r="X1690" s="180"/>
      <c r="Y1690" s="180"/>
      <c r="Z1690" s="180"/>
      <c r="AA1690" s="180"/>
      <c r="AB1690" s="180"/>
      <c r="AC1690" s="180"/>
    </row>
    <row r="1691" ht="15.75" customHeight="1">
      <c r="A1691" s="201"/>
      <c r="F1691" s="202"/>
      <c r="G1691" s="160"/>
      <c r="H1691" s="160"/>
      <c r="I1691" s="160"/>
      <c r="J1691" s="160"/>
      <c r="K1691" s="203"/>
      <c r="L1691" s="180"/>
      <c r="M1691" s="180"/>
      <c r="N1691" s="204"/>
      <c r="O1691" s="204"/>
      <c r="P1691" s="180"/>
      <c r="Q1691" s="180"/>
      <c r="R1691" s="180"/>
      <c r="S1691" s="180"/>
      <c r="T1691" s="180"/>
      <c r="U1691" s="180"/>
      <c r="V1691" s="180"/>
      <c r="W1691" s="180"/>
      <c r="X1691" s="180"/>
      <c r="Y1691" s="180"/>
      <c r="Z1691" s="180"/>
      <c r="AA1691" s="180"/>
      <c r="AB1691" s="180"/>
      <c r="AC1691" s="180"/>
    </row>
    <row r="1692" ht="15.75" customHeight="1">
      <c r="A1692" s="201"/>
      <c r="F1692" s="202"/>
      <c r="G1692" s="160"/>
      <c r="H1692" s="160"/>
      <c r="I1692" s="160"/>
      <c r="J1692" s="160"/>
      <c r="K1692" s="203"/>
      <c r="L1692" s="180"/>
      <c r="M1692" s="180"/>
      <c r="N1692" s="204"/>
      <c r="O1692" s="204"/>
      <c r="P1692" s="180"/>
      <c r="Q1692" s="180"/>
      <c r="R1692" s="180"/>
      <c r="S1692" s="180"/>
      <c r="T1692" s="180"/>
      <c r="U1692" s="180"/>
      <c r="V1692" s="180"/>
      <c r="W1692" s="180"/>
      <c r="X1692" s="180"/>
      <c r="Y1692" s="180"/>
      <c r="Z1692" s="180"/>
      <c r="AA1692" s="180"/>
      <c r="AB1692" s="180"/>
      <c r="AC1692" s="180"/>
    </row>
    <row r="1693" ht="15.75" customHeight="1">
      <c r="A1693" s="201"/>
      <c r="F1693" s="202"/>
      <c r="G1693" s="160"/>
      <c r="H1693" s="160"/>
      <c r="I1693" s="160"/>
      <c r="J1693" s="160"/>
      <c r="K1693" s="203"/>
      <c r="L1693" s="180"/>
      <c r="M1693" s="180"/>
      <c r="N1693" s="204"/>
      <c r="O1693" s="204"/>
      <c r="P1693" s="180"/>
      <c r="Q1693" s="180"/>
      <c r="R1693" s="180"/>
      <c r="S1693" s="180"/>
      <c r="T1693" s="180"/>
      <c r="U1693" s="180"/>
      <c r="V1693" s="180"/>
      <c r="W1693" s="180"/>
      <c r="X1693" s="180"/>
      <c r="Y1693" s="180"/>
      <c r="Z1693" s="180"/>
      <c r="AA1693" s="180"/>
      <c r="AB1693" s="180"/>
      <c r="AC1693" s="180"/>
    </row>
    <row r="1694" ht="15.75" customHeight="1">
      <c r="A1694" s="201"/>
      <c r="F1694" s="202"/>
      <c r="G1694" s="160"/>
      <c r="H1694" s="160"/>
      <c r="I1694" s="160"/>
      <c r="J1694" s="160"/>
      <c r="K1694" s="203"/>
      <c r="L1694" s="180"/>
      <c r="M1694" s="180"/>
      <c r="N1694" s="204"/>
      <c r="O1694" s="204"/>
      <c r="P1694" s="180"/>
      <c r="Q1694" s="180"/>
      <c r="R1694" s="180"/>
      <c r="S1694" s="180"/>
      <c r="T1694" s="180"/>
      <c r="U1694" s="180"/>
      <c r="V1694" s="180"/>
      <c r="W1694" s="180"/>
      <c r="X1694" s="180"/>
      <c r="Y1694" s="180"/>
      <c r="Z1694" s="180"/>
      <c r="AA1694" s="180"/>
      <c r="AB1694" s="180"/>
      <c r="AC1694" s="180"/>
    </row>
    <row r="1695" ht="15.75" customHeight="1">
      <c r="A1695" s="201"/>
      <c r="F1695" s="202"/>
      <c r="G1695" s="160"/>
      <c r="H1695" s="160"/>
      <c r="I1695" s="160"/>
      <c r="J1695" s="160"/>
      <c r="K1695" s="203"/>
      <c r="L1695" s="180"/>
      <c r="M1695" s="180"/>
      <c r="N1695" s="204"/>
      <c r="O1695" s="204"/>
      <c r="P1695" s="180"/>
      <c r="Q1695" s="180"/>
      <c r="R1695" s="180"/>
      <c r="S1695" s="180"/>
      <c r="T1695" s="180"/>
      <c r="U1695" s="180"/>
      <c r="V1695" s="180"/>
      <c r="W1695" s="180"/>
      <c r="X1695" s="180"/>
      <c r="Y1695" s="180"/>
      <c r="Z1695" s="180"/>
      <c r="AA1695" s="180"/>
      <c r="AB1695" s="180"/>
      <c r="AC1695" s="180"/>
    </row>
    <row r="1696" ht="15.75" customHeight="1">
      <c r="A1696" s="201"/>
      <c r="F1696" s="202"/>
      <c r="G1696" s="160"/>
      <c r="H1696" s="160"/>
      <c r="I1696" s="160"/>
      <c r="J1696" s="160"/>
      <c r="K1696" s="203"/>
      <c r="L1696" s="180"/>
      <c r="M1696" s="180"/>
      <c r="N1696" s="204"/>
      <c r="O1696" s="204"/>
      <c r="P1696" s="180"/>
      <c r="Q1696" s="180"/>
      <c r="R1696" s="180"/>
      <c r="S1696" s="180"/>
      <c r="T1696" s="180"/>
      <c r="U1696" s="180"/>
      <c r="V1696" s="180"/>
      <c r="W1696" s="180"/>
      <c r="X1696" s="180"/>
      <c r="Y1696" s="180"/>
      <c r="Z1696" s="180"/>
      <c r="AA1696" s="180"/>
      <c r="AB1696" s="180"/>
      <c r="AC1696" s="180"/>
    </row>
    <row r="1697" ht="15.75" customHeight="1">
      <c r="A1697" s="201"/>
      <c r="F1697" s="202"/>
      <c r="G1697" s="160"/>
      <c r="H1697" s="160"/>
      <c r="I1697" s="160"/>
      <c r="J1697" s="160"/>
      <c r="K1697" s="203"/>
      <c r="L1697" s="180"/>
      <c r="M1697" s="180"/>
      <c r="N1697" s="204"/>
      <c r="O1697" s="204"/>
      <c r="P1697" s="180"/>
      <c r="Q1697" s="180"/>
      <c r="R1697" s="180"/>
      <c r="S1697" s="180"/>
      <c r="T1697" s="180"/>
      <c r="U1697" s="180"/>
      <c r="V1697" s="180"/>
      <c r="W1697" s="180"/>
      <c r="X1697" s="180"/>
      <c r="Y1697" s="180"/>
      <c r="Z1697" s="180"/>
      <c r="AA1697" s="180"/>
      <c r="AB1697" s="180"/>
      <c r="AC1697" s="180"/>
    </row>
    <row r="1698" ht="15.75" customHeight="1">
      <c r="A1698" s="201"/>
      <c r="F1698" s="202"/>
      <c r="G1698" s="160"/>
      <c r="H1698" s="160"/>
      <c r="I1698" s="160"/>
      <c r="J1698" s="160"/>
      <c r="K1698" s="203"/>
      <c r="L1698" s="180"/>
      <c r="M1698" s="180"/>
      <c r="N1698" s="204"/>
      <c r="O1698" s="204"/>
      <c r="P1698" s="180"/>
      <c r="Q1698" s="180"/>
      <c r="R1698" s="180"/>
      <c r="S1698" s="180"/>
      <c r="T1698" s="180"/>
      <c r="U1698" s="180"/>
      <c r="V1698" s="180"/>
      <c r="W1698" s="180"/>
      <c r="X1698" s="180"/>
      <c r="Y1698" s="180"/>
      <c r="Z1698" s="180"/>
      <c r="AA1698" s="180"/>
      <c r="AB1698" s="180"/>
      <c r="AC1698" s="180"/>
    </row>
    <row r="1699" ht="15.75" customHeight="1">
      <c r="A1699" s="201"/>
      <c r="F1699" s="202"/>
      <c r="G1699" s="160"/>
      <c r="H1699" s="160"/>
      <c r="I1699" s="160"/>
      <c r="J1699" s="160"/>
      <c r="K1699" s="203"/>
      <c r="L1699" s="180"/>
      <c r="M1699" s="180"/>
      <c r="N1699" s="204"/>
      <c r="O1699" s="204"/>
      <c r="P1699" s="180"/>
      <c r="Q1699" s="180"/>
      <c r="R1699" s="180"/>
      <c r="S1699" s="180"/>
      <c r="T1699" s="180"/>
      <c r="U1699" s="180"/>
      <c r="V1699" s="180"/>
      <c r="W1699" s="180"/>
      <c r="X1699" s="180"/>
      <c r="Y1699" s="180"/>
      <c r="Z1699" s="180"/>
      <c r="AA1699" s="180"/>
      <c r="AB1699" s="180"/>
      <c r="AC1699" s="180"/>
    </row>
    <row r="1700" ht="15.75" customHeight="1">
      <c r="A1700" s="201"/>
      <c r="F1700" s="202"/>
      <c r="G1700" s="160"/>
      <c r="H1700" s="160"/>
      <c r="I1700" s="160"/>
      <c r="J1700" s="160"/>
      <c r="K1700" s="203"/>
      <c r="L1700" s="180"/>
      <c r="M1700" s="180"/>
      <c r="N1700" s="204"/>
      <c r="O1700" s="204"/>
      <c r="P1700" s="180"/>
      <c r="Q1700" s="180"/>
      <c r="R1700" s="180"/>
      <c r="S1700" s="180"/>
      <c r="T1700" s="180"/>
      <c r="U1700" s="180"/>
      <c r="V1700" s="180"/>
      <c r="W1700" s="180"/>
      <c r="X1700" s="180"/>
      <c r="Y1700" s="180"/>
      <c r="Z1700" s="180"/>
      <c r="AA1700" s="180"/>
      <c r="AB1700" s="180"/>
      <c r="AC1700" s="180"/>
    </row>
    <row r="1701" ht="15.75" customHeight="1">
      <c r="A1701" s="201"/>
      <c r="F1701" s="202"/>
      <c r="G1701" s="160"/>
      <c r="H1701" s="160"/>
      <c r="I1701" s="160"/>
      <c r="J1701" s="160"/>
      <c r="K1701" s="203"/>
      <c r="L1701" s="180"/>
      <c r="M1701" s="180"/>
      <c r="N1701" s="204"/>
      <c r="O1701" s="204"/>
      <c r="P1701" s="180"/>
      <c r="Q1701" s="180"/>
      <c r="R1701" s="180"/>
      <c r="S1701" s="180"/>
      <c r="T1701" s="180"/>
      <c r="U1701" s="180"/>
      <c r="V1701" s="180"/>
      <c r="W1701" s="180"/>
      <c r="X1701" s="180"/>
      <c r="Y1701" s="180"/>
      <c r="Z1701" s="180"/>
      <c r="AA1701" s="180"/>
      <c r="AB1701" s="180"/>
      <c r="AC1701" s="180"/>
    </row>
    <row r="1702" ht="15.75" customHeight="1">
      <c r="A1702" s="201"/>
      <c r="F1702" s="202"/>
      <c r="G1702" s="160"/>
      <c r="H1702" s="160"/>
      <c r="I1702" s="160"/>
      <c r="J1702" s="160"/>
      <c r="K1702" s="203"/>
      <c r="L1702" s="180"/>
      <c r="M1702" s="180"/>
      <c r="N1702" s="204"/>
      <c r="O1702" s="204"/>
      <c r="P1702" s="180"/>
      <c r="Q1702" s="180"/>
      <c r="R1702" s="180"/>
      <c r="S1702" s="180"/>
      <c r="T1702" s="180"/>
      <c r="U1702" s="180"/>
      <c r="V1702" s="180"/>
      <c r="W1702" s="180"/>
      <c r="X1702" s="180"/>
      <c r="Y1702" s="180"/>
      <c r="Z1702" s="180"/>
      <c r="AA1702" s="180"/>
      <c r="AB1702" s="180"/>
      <c r="AC1702" s="180"/>
    </row>
    <row r="1703" ht="15.75" customHeight="1">
      <c r="A1703" s="201"/>
      <c r="F1703" s="202"/>
      <c r="G1703" s="160"/>
      <c r="H1703" s="160"/>
      <c r="I1703" s="160"/>
      <c r="J1703" s="160"/>
      <c r="K1703" s="203"/>
      <c r="L1703" s="180"/>
      <c r="M1703" s="180"/>
      <c r="N1703" s="204"/>
      <c r="O1703" s="204"/>
      <c r="P1703" s="180"/>
      <c r="Q1703" s="180"/>
      <c r="R1703" s="180"/>
      <c r="S1703" s="180"/>
      <c r="T1703" s="180"/>
      <c r="U1703" s="180"/>
      <c r="V1703" s="180"/>
      <c r="W1703" s="180"/>
      <c r="X1703" s="180"/>
      <c r="Y1703" s="180"/>
      <c r="Z1703" s="180"/>
      <c r="AA1703" s="180"/>
      <c r="AB1703" s="180"/>
      <c r="AC1703" s="180"/>
    </row>
    <row r="1704" ht="15.75" customHeight="1">
      <c r="A1704" s="201"/>
      <c r="F1704" s="202"/>
      <c r="G1704" s="160"/>
      <c r="H1704" s="160"/>
      <c r="I1704" s="160"/>
      <c r="J1704" s="160"/>
      <c r="K1704" s="203"/>
      <c r="L1704" s="180"/>
      <c r="M1704" s="180"/>
      <c r="N1704" s="204"/>
      <c r="O1704" s="204"/>
      <c r="P1704" s="180"/>
      <c r="Q1704" s="180"/>
      <c r="R1704" s="180"/>
      <c r="S1704" s="180"/>
      <c r="T1704" s="180"/>
      <c r="U1704" s="180"/>
      <c r="V1704" s="180"/>
      <c r="W1704" s="180"/>
      <c r="X1704" s="180"/>
      <c r="Y1704" s="180"/>
      <c r="Z1704" s="180"/>
      <c r="AA1704" s="180"/>
      <c r="AB1704" s="180"/>
      <c r="AC1704" s="180"/>
    </row>
    <row r="1705" ht="15.75" customHeight="1">
      <c r="A1705" s="201"/>
      <c r="F1705" s="202"/>
      <c r="G1705" s="160"/>
      <c r="H1705" s="160"/>
      <c r="I1705" s="160"/>
      <c r="J1705" s="160"/>
      <c r="K1705" s="203"/>
      <c r="L1705" s="180"/>
      <c r="M1705" s="180"/>
      <c r="N1705" s="204"/>
      <c r="O1705" s="204"/>
      <c r="P1705" s="180"/>
      <c r="Q1705" s="180"/>
      <c r="R1705" s="180"/>
      <c r="S1705" s="180"/>
      <c r="T1705" s="180"/>
      <c r="U1705" s="180"/>
      <c r="V1705" s="180"/>
      <c r="W1705" s="180"/>
      <c r="X1705" s="180"/>
      <c r="Y1705" s="180"/>
      <c r="Z1705" s="180"/>
      <c r="AA1705" s="180"/>
      <c r="AB1705" s="180"/>
      <c r="AC1705" s="180"/>
    </row>
    <row r="1706" ht="15.75" customHeight="1">
      <c r="A1706" s="201"/>
      <c r="F1706" s="202"/>
      <c r="G1706" s="160"/>
      <c r="H1706" s="160"/>
      <c r="I1706" s="160"/>
      <c r="J1706" s="160"/>
      <c r="K1706" s="203"/>
      <c r="L1706" s="180"/>
      <c r="M1706" s="180"/>
      <c r="N1706" s="204"/>
      <c r="O1706" s="204"/>
      <c r="P1706" s="180"/>
      <c r="Q1706" s="180"/>
      <c r="R1706" s="180"/>
      <c r="S1706" s="180"/>
      <c r="T1706" s="180"/>
      <c r="U1706" s="180"/>
      <c r="V1706" s="180"/>
      <c r="W1706" s="180"/>
      <c r="X1706" s="180"/>
      <c r="Y1706" s="180"/>
      <c r="Z1706" s="180"/>
      <c r="AA1706" s="180"/>
      <c r="AB1706" s="180"/>
      <c r="AC1706" s="180"/>
    </row>
    <row r="1707" ht="15.75" customHeight="1">
      <c r="A1707" s="201"/>
      <c r="F1707" s="202"/>
      <c r="G1707" s="160"/>
      <c r="H1707" s="160"/>
      <c r="I1707" s="160"/>
      <c r="J1707" s="160"/>
      <c r="K1707" s="203"/>
      <c r="L1707" s="180"/>
      <c r="M1707" s="180"/>
      <c r="N1707" s="204"/>
      <c r="O1707" s="204"/>
      <c r="P1707" s="180"/>
      <c r="Q1707" s="180"/>
      <c r="R1707" s="180"/>
      <c r="S1707" s="180"/>
      <c r="T1707" s="180"/>
      <c r="U1707" s="180"/>
      <c r="V1707" s="180"/>
      <c r="W1707" s="180"/>
      <c r="X1707" s="180"/>
      <c r="Y1707" s="180"/>
      <c r="Z1707" s="180"/>
      <c r="AA1707" s="180"/>
      <c r="AB1707" s="180"/>
      <c r="AC1707" s="180"/>
    </row>
    <row r="1708" ht="15.75" customHeight="1">
      <c r="A1708" s="201"/>
      <c r="F1708" s="202"/>
      <c r="G1708" s="160"/>
      <c r="H1708" s="160"/>
      <c r="I1708" s="160"/>
      <c r="J1708" s="160"/>
      <c r="K1708" s="203"/>
      <c r="L1708" s="180"/>
      <c r="M1708" s="180"/>
      <c r="N1708" s="204"/>
      <c r="O1708" s="204"/>
      <c r="P1708" s="180"/>
      <c r="Q1708" s="180"/>
      <c r="R1708" s="180"/>
      <c r="S1708" s="180"/>
      <c r="T1708" s="180"/>
      <c r="U1708" s="180"/>
      <c r="V1708" s="180"/>
      <c r="W1708" s="180"/>
      <c r="X1708" s="180"/>
      <c r="Y1708" s="180"/>
      <c r="Z1708" s="180"/>
      <c r="AA1708" s="180"/>
      <c r="AB1708" s="180"/>
      <c r="AC1708" s="180"/>
    </row>
    <row r="1709" ht="15.75" customHeight="1">
      <c r="A1709" s="201"/>
      <c r="F1709" s="202"/>
      <c r="G1709" s="160"/>
      <c r="H1709" s="160"/>
      <c r="I1709" s="160"/>
      <c r="J1709" s="160"/>
      <c r="K1709" s="203"/>
      <c r="L1709" s="180"/>
      <c r="M1709" s="180"/>
      <c r="N1709" s="204"/>
      <c r="O1709" s="204"/>
      <c r="P1709" s="180"/>
      <c r="Q1709" s="180"/>
      <c r="R1709" s="180"/>
      <c r="S1709" s="180"/>
      <c r="T1709" s="180"/>
      <c r="U1709" s="180"/>
      <c r="V1709" s="180"/>
      <c r="W1709" s="180"/>
      <c r="X1709" s="180"/>
      <c r="Y1709" s="180"/>
      <c r="Z1709" s="180"/>
      <c r="AA1709" s="180"/>
      <c r="AB1709" s="180"/>
      <c r="AC1709" s="180"/>
    </row>
    <row r="1710" ht="15.75" customHeight="1">
      <c r="A1710" s="201"/>
      <c r="F1710" s="202"/>
      <c r="G1710" s="160"/>
      <c r="H1710" s="160"/>
      <c r="I1710" s="160"/>
      <c r="J1710" s="160"/>
      <c r="K1710" s="203"/>
      <c r="L1710" s="180"/>
      <c r="M1710" s="180"/>
      <c r="N1710" s="204"/>
      <c r="O1710" s="204"/>
      <c r="P1710" s="180"/>
      <c r="Q1710" s="180"/>
      <c r="R1710" s="180"/>
      <c r="S1710" s="180"/>
      <c r="T1710" s="180"/>
      <c r="U1710" s="180"/>
      <c r="V1710" s="180"/>
      <c r="W1710" s="180"/>
      <c r="X1710" s="180"/>
      <c r="Y1710" s="180"/>
      <c r="Z1710" s="180"/>
      <c r="AA1710" s="180"/>
      <c r="AB1710" s="180"/>
      <c r="AC1710" s="180"/>
    </row>
    <row r="1711" ht="15.75" customHeight="1">
      <c r="A1711" s="201"/>
      <c r="F1711" s="202"/>
      <c r="G1711" s="160"/>
      <c r="H1711" s="160"/>
      <c r="I1711" s="160"/>
      <c r="J1711" s="160"/>
      <c r="K1711" s="203"/>
      <c r="L1711" s="180"/>
      <c r="M1711" s="180"/>
      <c r="N1711" s="204"/>
      <c r="O1711" s="204"/>
      <c r="P1711" s="180"/>
      <c r="Q1711" s="180"/>
      <c r="R1711" s="180"/>
      <c r="S1711" s="180"/>
      <c r="T1711" s="180"/>
      <c r="U1711" s="180"/>
      <c r="V1711" s="180"/>
      <c r="W1711" s="180"/>
      <c r="X1711" s="180"/>
      <c r="Y1711" s="180"/>
      <c r="Z1711" s="180"/>
      <c r="AA1711" s="180"/>
      <c r="AB1711" s="180"/>
      <c r="AC1711" s="180"/>
    </row>
    <row r="1712" ht="15.75" customHeight="1">
      <c r="A1712" s="201"/>
      <c r="F1712" s="202"/>
      <c r="G1712" s="160"/>
      <c r="H1712" s="160"/>
      <c r="I1712" s="160"/>
      <c r="J1712" s="160"/>
      <c r="K1712" s="203"/>
      <c r="L1712" s="180"/>
      <c r="M1712" s="180"/>
      <c r="N1712" s="204"/>
      <c r="O1712" s="204"/>
      <c r="P1712" s="180"/>
      <c r="Q1712" s="180"/>
      <c r="R1712" s="180"/>
      <c r="S1712" s="180"/>
      <c r="T1712" s="180"/>
      <c r="U1712" s="180"/>
      <c r="V1712" s="180"/>
      <c r="W1712" s="180"/>
      <c r="X1712" s="180"/>
      <c r="Y1712" s="180"/>
      <c r="Z1712" s="180"/>
      <c r="AA1712" s="180"/>
      <c r="AB1712" s="180"/>
      <c r="AC1712" s="180"/>
    </row>
    <row r="1713" ht="15.75" customHeight="1">
      <c r="A1713" s="201"/>
      <c r="F1713" s="202"/>
      <c r="G1713" s="160"/>
      <c r="H1713" s="160"/>
      <c r="I1713" s="160"/>
      <c r="J1713" s="160"/>
      <c r="K1713" s="203"/>
      <c r="L1713" s="180"/>
      <c r="M1713" s="180"/>
      <c r="N1713" s="204"/>
      <c r="O1713" s="204"/>
      <c r="P1713" s="180"/>
      <c r="Q1713" s="180"/>
      <c r="R1713" s="180"/>
      <c r="S1713" s="180"/>
      <c r="T1713" s="180"/>
      <c r="U1713" s="180"/>
      <c r="V1713" s="180"/>
      <c r="W1713" s="180"/>
      <c r="X1713" s="180"/>
      <c r="Y1713" s="180"/>
      <c r="Z1713" s="180"/>
      <c r="AA1713" s="180"/>
      <c r="AB1713" s="180"/>
      <c r="AC1713" s="180"/>
    </row>
    <row r="1714" ht="15.75" customHeight="1">
      <c r="A1714" s="201"/>
      <c r="F1714" s="202"/>
      <c r="G1714" s="160"/>
      <c r="H1714" s="160"/>
      <c r="I1714" s="160"/>
      <c r="J1714" s="160"/>
      <c r="K1714" s="203"/>
      <c r="L1714" s="180"/>
      <c r="M1714" s="180"/>
      <c r="N1714" s="204"/>
      <c r="O1714" s="204"/>
      <c r="P1714" s="180"/>
      <c r="Q1714" s="180"/>
      <c r="R1714" s="180"/>
      <c r="S1714" s="180"/>
      <c r="T1714" s="180"/>
      <c r="U1714" s="180"/>
      <c r="V1714" s="180"/>
      <c r="W1714" s="180"/>
      <c r="X1714" s="180"/>
      <c r="Y1714" s="180"/>
      <c r="Z1714" s="180"/>
      <c r="AA1714" s="180"/>
      <c r="AB1714" s="180"/>
      <c r="AC1714" s="180"/>
    </row>
    <row r="1715" ht="15.75" customHeight="1">
      <c r="A1715" s="201"/>
      <c r="F1715" s="202"/>
      <c r="G1715" s="160"/>
      <c r="H1715" s="160"/>
      <c r="I1715" s="160"/>
      <c r="J1715" s="160"/>
      <c r="K1715" s="203"/>
      <c r="L1715" s="180"/>
      <c r="M1715" s="180"/>
      <c r="N1715" s="204"/>
      <c r="O1715" s="204"/>
      <c r="P1715" s="180"/>
      <c r="Q1715" s="180"/>
      <c r="R1715" s="180"/>
      <c r="S1715" s="180"/>
      <c r="T1715" s="180"/>
      <c r="U1715" s="180"/>
      <c r="V1715" s="180"/>
      <c r="W1715" s="180"/>
      <c r="X1715" s="180"/>
      <c r="Y1715" s="180"/>
      <c r="Z1715" s="180"/>
      <c r="AA1715" s="180"/>
      <c r="AB1715" s="180"/>
      <c r="AC1715" s="180"/>
    </row>
    <row r="1716" ht="15.75" customHeight="1">
      <c r="A1716" s="201"/>
      <c r="F1716" s="202"/>
      <c r="G1716" s="160"/>
      <c r="H1716" s="160"/>
      <c r="I1716" s="160"/>
      <c r="J1716" s="160"/>
      <c r="K1716" s="203"/>
      <c r="L1716" s="180"/>
      <c r="M1716" s="180"/>
      <c r="N1716" s="204"/>
      <c r="O1716" s="204"/>
      <c r="P1716" s="180"/>
      <c r="Q1716" s="180"/>
      <c r="R1716" s="180"/>
      <c r="S1716" s="180"/>
      <c r="T1716" s="180"/>
      <c r="U1716" s="180"/>
      <c r="V1716" s="180"/>
      <c r="W1716" s="180"/>
      <c r="X1716" s="180"/>
      <c r="Y1716" s="180"/>
      <c r="Z1716" s="180"/>
      <c r="AA1716" s="180"/>
      <c r="AB1716" s="180"/>
      <c r="AC1716" s="180"/>
    </row>
    <row r="1717" ht="15.75" customHeight="1">
      <c r="A1717" s="201"/>
      <c r="F1717" s="202"/>
      <c r="G1717" s="160"/>
      <c r="H1717" s="160"/>
      <c r="I1717" s="160"/>
      <c r="J1717" s="160"/>
      <c r="K1717" s="203"/>
      <c r="L1717" s="180"/>
      <c r="M1717" s="180"/>
      <c r="N1717" s="204"/>
      <c r="O1717" s="204"/>
      <c r="P1717" s="180"/>
      <c r="Q1717" s="180"/>
      <c r="R1717" s="180"/>
      <c r="S1717" s="180"/>
      <c r="T1717" s="180"/>
      <c r="U1717" s="180"/>
      <c r="V1717" s="180"/>
      <c r="W1717" s="180"/>
      <c r="X1717" s="180"/>
      <c r="Y1717" s="180"/>
      <c r="Z1717" s="180"/>
      <c r="AA1717" s="180"/>
      <c r="AB1717" s="180"/>
      <c r="AC1717" s="180"/>
    </row>
    <row r="1718" ht="15.75" customHeight="1">
      <c r="A1718" s="201"/>
      <c r="F1718" s="202"/>
      <c r="G1718" s="160"/>
      <c r="H1718" s="160"/>
      <c r="I1718" s="160"/>
      <c r="J1718" s="160"/>
      <c r="K1718" s="203"/>
      <c r="L1718" s="180"/>
      <c r="M1718" s="180"/>
      <c r="N1718" s="204"/>
      <c r="O1718" s="204"/>
      <c r="P1718" s="180"/>
      <c r="Q1718" s="180"/>
      <c r="R1718" s="180"/>
      <c r="S1718" s="180"/>
      <c r="T1718" s="180"/>
      <c r="U1718" s="180"/>
      <c r="V1718" s="180"/>
      <c r="W1718" s="180"/>
      <c r="X1718" s="180"/>
      <c r="Y1718" s="180"/>
      <c r="Z1718" s="180"/>
      <c r="AA1718" s="180"/>
      <c r="AB1718" s="180"/>
      <c r="AC1718" s="180"/>
    </row>
    <row r="1719" ht="15.75" customHeight="1">
      <c r="A1719" s="201"/>
      <c r="F1719" s="202"/>
      <c r="G1719" s="160"/>
      <c r="H1719" s="160"/>
      <c r="I1719" s="160"/>
      <c r="J1719" s="160"/>
      <c r="K1719" s="203"/>
      <c r="L1719" s="180"/>
      <c r="M1719" s="180"/>
      <c r="N1719" s="204"/>
      <c r="O1719" s="204"/>
      <c r="P1719" s="180"/>
      <c r="Q1719" s="180"/>
      <c r="R1719" s="180"/>
      <c r="S1719" s="180"/>
      <c r="T1719" s="180"/>
      <c r="U1719" s="180"/>
      <c r="V1719" s="180"/>
      <c r="W1719" s="180"/>
      <c r="X1719" s="180"/>
      <c r="Y1719" s="180"/>
      <c r="Z1719" s="180"/>
      <c r="AA1719" s="180"/>
      <c r="AB1719" s="180"/>
      <c r="AC1719" s="180"/>
    </row>
    <row r="1720" ht="15.75" customHeight="1">
      <c r="A1720" s="201"/>
      <c r="F1720" s="202"/>
      <c r="G1720" s="160"/>
      <c r="H1720" s="160"/>
      <c r="I1720" s="160"/>
      <c r="J1720" s="160"/>
      <c r="K1720" s="203"/>
      <c r="L1720" s="180"/>
      <c r="M1720" s="180"/>
      <c r="N1720" s="204"/>
      <c r="O1720" s="204"/>
      <c r="P1720" s="180"/>
      <c r="Q1720" s="180"/>
      <c r="R1720" s="180"/>
      <c r="S1720" s="180"/>
      <c r="T1720" s="180"/>
      <c r="U1720" s="180"/>
      <c r="V1720" s="180"/>
      <c r="W1720" s="180"/>
      <c r="X1720" s="180"/>
      <c r="Y1720" s="180"/>
      <c r="Z1720" s="180"/>
      <c r="AA1720" s="180"/>
      <c r="AB1720" s="180"/>
      <c r="AC1720" s="180"/>
    </row>
    <row r="1721" ht="15.75" customHeight="1">
      <c r="A1721" s="201"/>
      <c r="F1721" s="202"/>
      <c r="G1721" s="160"/>
      <c r="H1721" s="160"/>
      <c r="I1721" s="160"/>
      <c r="J1721" s="160"/>
      <c r="K1721" s="203"/>
      <c r="L1721" s="180"/>
      <c r="M1721" s="180"/>
      <c r="N1721" s="204"/>
      <c r="O1721" s="204"/>
      <c r="P1721" s="180"/>
      <c r="Q1721" s="180"/>
      <c r="R1721" s="180"/>
      <c r="S1721" s="180"/>
      <c r="T1721" s="180"/>
      <c r="U1721" s="180"/>
      <c r="V1721" s="180"/>
      <c r="W1721" s="180"/>
      <c r="X1721" s="180"/>
      <c r="Y1721" s="180"/>
      <c r="Z1721" s="180"/>
      <c r="AA1721" s="180"/>
      <c r="AB1721" s="180"/>
      <c r="AC1721" s="180"/>
    </row>
    <row r="1722" ht="15.75" customHeight="1">
      <c r="A1722" s="201"/>
      <c r="F1722" s="202"/>
      <c r="G1722" s="160"/>
      <c r="H1722" s="160"/>
      <c r="I1722" s="160"/>
      <c r="J1722" s="160"/>
      <c r="K1722" s="203"/>
      <c r="L1722" s="180"/>
      <c r="M1722" s="180"/>
      <c r="N1722" s="204"/>
      <c r="O1722" s="204"/>
      <c r="P1722" s="180"/>
      <c r="Q1722" s="180"/>
      <c r="R1722" s="180"/>
      <c r="S1722" s="180"/>
      <c r="T1722" s="180"/>
      <c r="U1722" s="180"/>
      <c r="V1722" s="180"/>
      <c r="W1722" s="180"/>
      <c r="X1722" s="180"/>
      <c r="Y1722" s="180"/>
      <c r="Z1722" s="180"/>
      <c r="AA1722" s="180"/>
      <c r="AB1722" s="180"/>
      <c r="AC1722" s="180"/>
    </row>
    <row r="1723" ht="15.75" customHeight="1">
      <c r="A1723" s="201"/>
      <c r="F1723" s="202"/>
      <c r="G1723" s="160"/>
      <c r="H1723" s="160"/>
      <c r="I1723" s="160"/>
      <c r="J1723" s="160"/>
      <c r="K1723" s="203"/>
      <c r="L1723" s="180"/>
      <c r="M1723" s="180"/>
      <c r="N1723" s="204"/>
      <c r="O1723" s="204"/>
      <c r="P1723" s="180"/>
      <c r="Q1723" s="180"/>
      <c r="R1723" s="180"/>
      <c r="S1723" s="180"/>
      <c r="T1723" s="180"/>
      <c r="U1723" s="180"/>
      <c r="V1723" s="180"/>
      <c r="W1723" s="180"/>
      <c r="X1723" s="180"/>
      <c r="Y1723" s="180"/>
      <c r="Z1723" s="180"/>
      <c r="AA1723" s="180"/>
      <c r="AB1723" s="180"/>
      <c r="AC1723" s="180"/>
    </row>
    <row r="1724" ht="15.75" customHeight="1">
      <c r="A1724" s="201"/>
      <c r="F1724" s="202"/>
      <c r="G1724" s="160"/>
      <c r="H1724" s="160"/>
      <c r="I1724" s="160"/>
      <c r="J1724" s="160"/>
      <c r="K1724" s="203"/>
      <c r="L1724" s="180"/>
      <c r="M1724" s="180"/>
      <c r="N1724" s="204"/>
      <c r="O1724" s="204"/>
      <c r="P1724" s="180"/>
      <c r="Q1724" s="180"/>
      <c r="R1724" s="180"/>
      <c r="S1724" s="180"/>
      <c r="T1724" s="180"/>
      <c r="U1724" s="180"/>
      <c r="V1724" s="180"/>
      <c r="W1724" s="180"/>
      <c r="X1724" s="180"/>
      <c r="Y1724" s="180"/>
      <c r="Z1724" s="180"/>
      <c r="AA1724" s="180"/>
      <c r="AB1724" s="180"/>
      <c r="AC1724" s="180"/>
    </row>
    <row r="1725" ht="15.75" customHeight="1">
      <c r="A1725" s="201"/>
      <c r="F1725" s="202"/>
      <c r="G1725" s="160"/>
      <c r="H1725" s="160"/>
      <c r="I1725" s="160"/>
      <c r="J1725" s="160"/>
      <c r="K1725" s="203"/>
      <c r="L1725" s="180"/>
      <c r="M1725" s="180"/>
      <c r="N1725" s="204"/>
      <c r="O1725" s="204"/>
      <c r="P1725" s="180"/>
      <c r="Q1725" s="180"/>
      <c r="R1725" s="180"/>
      <c r="S1725" s="180"/>
      <c r="T1725" s="180"/>
      <c r="U1725" s="180"/>
      <c r="V1725" s="180"/>
      <c r="W1725" s="180"/>
      <c r="X1725" s="180"/>
      <c r="Y1725" s="180"/>
      <c r="Z1725" s="180"/>
      <c r="AA1725" s="180"/>
      <c r="AB1725" s="180"/>
      <c r="AC1725" s="180"/>
    </row>
    <row r="1726" ht="15.75" customHeight="1">
      <c r="A1726" s="201"/>
      <c r="F1726" s="202"/>
      <c r="G1726" s="160"/>
      <c r="H1726" s="160"/>
      <c r="I1726" s="160"/>
      <c r="J1726" s="160"/>
      <c r="K1726" s="203"/>
      <c r="L1726" s="180"/>
      <c r="M1726" s="180"/>
      <c r="N1726" s="204"/>
      <c r="O1726" s="204"/>
      <c r="P1726" s="180"/>
      <c r="Q1726" s="180"/>
      <c r="R1726" s="180"/>
      <c r="S1726" s="180"/>
      <c r="T1726" s="180"/>
      <c r="U1726" s="180"/>
      <c r="V1726" s="180"/>
      <c r="W1726" s="180"/>
      <c r="X1726" s="180"/>
      <c r="Y1726" s="180"/>
      <c r="Z1726" s="180"/>
      <c r="AA1726" s="180"/>
      <c r="AB1726" s="180"/>
      <c r="AC1726" s="180"/>
    </row>
    <row r="1727" ht="15.75" customHeight="1">
      <c r="A1727" s="201"/>
      <c r="F1727" s="202"/>
      <c r="G1727" s="160"/>
      <c r="H1727" s="160"/>
      <c r="I1727" s="160"/>
      <c r="J1727" s="160"/>
      <c r="K1727" s="203"/>
      <c r="L1727" s="180"/>
      <c r="M1727" s="180"/>
      <c r="N1727" s="204"/>
      <c r="O1727" s="204"/>
      <c r="P1727" s="180"/>
      <c r="Q1727" s="180"/>
      <c r="R1727" s="180"/>
      <c r="S1727" s="180"/>
      <c r="T1727" s="180"/>
      <c r="U1727" s="180"/>
      <c r="V1727" s="180"/>
      <c r="W1727" s="180"/>
      <c r="X1727" s="180"/>
      <c r="Y1727" s="180"/>
      <c r="Z1727" s="180"/>
      <c r="AA1727" s="180"/>
      <c r="AB1727" s="180"/>
      <c r="AC1727" s="180"/>
    </row>
    <row r="1728" ht="15.75" customHeight="1">
      <c r="A1728" s="201"/>
      <c r="F1728" s="202"/>
      <c r="G1728" s="160"/>
      <c r="H1728" s="160"/>
      <c r="I1728" s="160"/>
      <c r="J1728" s="160"/>
      <c r="K1728" s="203"/>
      <c r="L1728" s="180"/>
      <c r="M1728" s="180"/>
      <c r="N1728" s="204"/>
      <c r="O1728" s="204"/>
      <c r="P1728" s="180"/>
      <c r="Q1728" s="180"/>
      <c r="R1728" s="180"/>
      <c r="S1728" s="180"/>
      <c r="T1728" s="180"/>
      <c r="U1728" s="180"/>
      <c r="V1728" s="180"/>
      <c r="W1728" s="180"/>
      <c r="X1728" s="180"/>
      <c r="Y1728" s="180"/>
      <c r="Z1728" s="180"/>
      <c r="AA1728" s="180"/>
      <c r="AB1728" s="180"/>
      <c r="AC1728" s="180"/>
    </row>
    <row r="1729" ht="15.75" customHeight="1">
      <c r="A1729" s="201"/>
      <c r="F1729" s="202"/>
      <c r="G1729" s="160"/>
      <c r="H1729" s="160"/>
      <c r="I1729" s="160"/>
      <c r="J1729" s="160"/>
      <c r="K1729" s="203"/>
      <c r="L1729" s="180"/>
      <c r="M1729" s="180"/>
      <c r="N1729" s="204"/>
      <c r="O1729" s="204"/>
      <c r="P1729" s="180"/>
      <c r="Q1729" s="180"/>
      <c r="R1729" s="180"/>
      <c r="S1729" s="180"/>
      <c r="T1729" s="180"/>
      <c r="U1729" s="180"/>
      <c r="V1729" s="180"/>
      <c r="W1729" s="180"/>
      <c r="X1729" s="180"/>
      <c r="Y1729" s="180"/>
      <c r="Z1729" s="180"/>
      <c r="AA1729" s="180"/>
      <c r="AB1729" s="180"/>
      <c r="AC1729" s="180"/>
    </row>
    <row r="1730" ht="15.75" customHeight="1">
      <c r="A1730" s="201"/>
      <c r="F1730" s="202"/>
      <c r="G1730" s="160"/>
      <c r="H1730" s="160"/>
      <c r="I1730" s="160"/>
      <c r="J1730" s="160"/>
      <c r="K1730" s="203"/>
      <c r="L1730" s="180"/>
      <c r="M1730" s="180"/>
      <c r="N1730" s="204"/>
      <c r="O1730" s="204"/>
      <c r="P1730" s="180"/>
      <c r="Q1730" s="180"/>
      <c r="R1730" s="180"/>
      <c r="S1730" s="180"/>
      <c r="T1730" s="180"/>
      <c r="U1730" s="180"/>
      <c r="V1730" s="180"/>
      <c r="W1730" s="180"/>
      <c r="X1730" s="180"/>
      <c r="Y1730" s="180"/>
      <c r="Z1730" s="180"/>
      <c r="AA1730" s="180"/>
      <c r="AB1730" s="180"/>
      <c r="AC1730" s="180"/>
    </row>
    <row r="1731" ht="15.75" customHeight="1">
      <c r="A1731" s="201"/>
      <c r="F1731" s="202"/>
      <c r="G1731" s="160"/>
      <c r="H1731" s="160"/>
      <c r="I1731" s="160"/>
      <c r="J1731" s="160"/>
      <c r="K1731" s="203"/>
      <c r="L1731" s="180"/>
      <c r="M1731" s="180"/>
      <c r="N1731" s="204"/>
      <c r="O1731" s="204"/>
      <c r="P1731" s="180"/>
      <c r="Q1731" s="180"/>
      <c r="R1731" s="180"/>
      <c r="S1731" s="180"/>
      <c r="T1731" s="180"/>
      <c r="U1731" s="180"/>
      <c r="V1731" s="180"/>
      <c r="W1731" s="180"/>
      <c r="X1731" s="180"/>
      <c r="Y1731" s="180"/>
      <c r="Z1731" s="180"/>
      <c r="AA1731" s="180"/>
      <c r="AB1731" s="180"/>
      <c r="AC1731" s="180"/>
    </row>
    <row r="1732" ht="15.75" customHeight="1">
      <c r="A1732" s="201"/>
      <c r="F1732" s="202"/>
      <c r="G1732" s="160"/>
      <c r="H1732" s="160"/>
      <c r="I1732" s="160"/>
      <c r="J1732" s="160"/>
      <c r="K1732" s="203"/>
      <c r="L1732" s="180"/>
      <c r="M1732" s="180"/>
      <c r="N1732" s="204"/>
      <c r="O1732" s="204"/>
      <c r="P1732" s="180"/>
      <c r="Q1732" s="180"/>
      <c r="R1732" s="180"/>
      <c r="S1732" s="180"/>
      <c r="T1732" s="180"/>
      <c r="U1732" s="180"/>
      <c r="V1732" s="180"/>
      <c r="W1732" s="180"/>
      <c r="X1732" s="180"/>
      <c r="Y1732" s="180"/>
      <c r="Z1732" s="180"/>
      <c r="AA1732" s="180"/>
      <c r="AB1732" s="180"/>
      <c r="AC1732" s="180"/>
    </row>
    <row r="1733" ht="15.75" customHeight="1">
      <c r="A1733" s="201"/>
      <c r="F1733" s="202"/>
      <c r="G1733" s="160"/>
      <c r="H1733" s="160"/>
      <c r="I1733" s="160"/>
      <c r="J1733" s="160"/>
      <c r="K1733" s="203"/>
      <c r="L1733" s="180"/>
      <c r="M1733" s="180"/>
      <c r="N1733" s="204"/>
      <c r="O1733" s="204"/>
      <c r="P1733" s="180"/>
      <c r="Q1733" s="180"/>
      <c r="R1733" s="180"/>
      <c r="S1733" s="180"/>
      <c r="T1733" s="180"/>
      <c r="U1733" s="180"/>
      <c r="V1733" s="180"/>
      <c r="W1733" s="180"/>
      <c r="X1733" s="180"/>
      <c r="Y1733" s="180"/>
      <c r="Z1733" s="180"/>
      <c r="AA1733" s="180"/>
      <c r="AB1733" s="180"/>
      <c r="AC1733" s="180"/>
    </row>
    <row r="1734" ht="15.75" customHeight="1">
      <c r="A1734" s="201"/>
      <c r="F1734" s="202"/>
      <c r="G1734" s="160"/>
      <c r="H1734" s="160"/>
      <c r="I1734" s="160"/>
      <c r="J1734" s="160"/>
      <c r="K1734" s="203"/>
      <c r="L1734" s="180"/>
      <c r="M1734" s="180"/>
      <c r="N1734" s="204"/>
      <c r="O1734" s="204"/>
      <c r="P1734" s="180"/>
      <c r="Q1734" s="180"/>
      <c r="R1734" s="180"/>
      <c r="S1734" s="180"/>
      <c r="T1734" s="180"/>
      <c r="U1734" s="180"/>
      <c r="V1734" s="180"/>
      <c r="W1734" s="180"/>
      <c r="X1734" s="180"/>
      <c r="Y1734" s="180"/>
      <c r="Z1734" s="180"/>
      <c r="AA1734" s="180"/>
      <c r="AB1734" s="180"/>
      <c r="AC1734" s="180"/>
    </row>
    <row r="1735" ht="15.75" customHeight="1">
      <c r="A1735" s="201"/>
      <c r="F1735" s="202"/>
      <c r="G1735" s="160"/>
      <c r="H1735" s="160"/>
      <c r="I1735" s="160"/>
      <c r="J1735" s="160"/>
      <c r="K1735" s="203"/>
      <c r="L1735" s="180"/>
      <c r="M1735" s="180"/>
      <c r="N1735" s="204"/>
      <c r="O1735" s="204"/>
      <c r="P1735" s="180"/>
      <c r="Q1735" s="180"/>
      <c r="R1735" s="180"/>
      <c r="S1735" s="180"/>
      <c r="T1735" s="180"/>
      <c r="U1735" s="180"/>
      <c r="V1735" s="180"/>
      <c r="W1735" s="180"/>
      <c r="X1735" s="180"/>
      <c r="Y1735" s="180"/>
      <c r="Z1735" s="180"/>
      <c r="AA1735" s="180"/>
      <c r="AB1735" s="180"/>
      <c r="AC1735" s="180"/>
    </row>
    <row r="1736" ht="15.75" customHeight="1">
      <c r="A1736" s="201"/>
      <c r="F1736" s="202"/>
      <c r="G1736" s="160"/>
      <c r="H1736" s="160"/>
      <c r="I1736" s="160"/>
      <c r="J1736" s="160"/>
      <c r="K1736" s="203"/>
      <c r="L1736" s="180"/>
      <c r="M1736" s="180"/>
      <c r="N1736" s="204"/>
      <c r="O1736" s="204"/>
      <c r="P1736" s="180"/>
      <c r="Q1736" s="180"/>
      <c r="R1736" s="180"/>
      <c r="S1736" s="180"/>
      <c r="T1736" s="180"/>
      <c r="U1736" s="180"/>
      <c r="V1736" s="180"/>
      <c r="W1736" s="180"/>
      <c r="X1736" s="180"/>
      <c r="Y1736" s="180"/>
      <c r="Z1736" s="180"/>
      <c r="AA1736" s="180"/>
      <c r="AB1736" s="180"/>
      <c r="AC1736" s="180"/>
    </row>
    <row r="1737" ht="15.75" customHeight="1">
      <c r="A1737" s="201"/>
      <c r="F1737" s="202"/>
      <c r="G1737" s="160"/>
      <c r="H1737" s="160"/>
      <c r="I1737" s="160"/>
      <c r="J1737" s="160"/>
      <c r="K1737" s="203"/>
      <c r="L1737" s="180"/>
      <c r="M1737" s="180"/>
      <c r="N1737" s="204"/>
      <c r="O1737" s="204"/>
      <c r="P1737" s="180"/>
      <c r="Q1737" s="180"/>
      <c r="R1737" s="180"/>
      <c r="S1737" s="180"/>
      <c r="T1737" s="180"/>
      <c r="U1737" s="180"/>
      <c r="V1737" s="180"/>
      <c r="W1737" s="180"/>
      <c r="X1737" s="180"/>
      <c r="Y1737" s="180"/>
      <c r="Z1737" s="180"/>
      <c r="AA1737" s="180"/>
      <c r="AB1737" s="180"/>
      <c r="AC1737" s="180"/>
    </row>
    <row r="1738" ht="15.75" customHeight="1">
      <c r="A1738" s="201"/>
      <c r="F1738" s="202"/>
      <c r="G1738" s="160"/>
      <c r="H1738" s="160"/>
      <c r="I1738" s="160"/>
      <c r="J1738" s="160"/>
      <c r="K1738" s="203"/>
      <c r="L1738" s="180"/>
      <c r="M1738" s="180"/>
      <c r="N1738" s="204"/>
      <c r="O1738" s="204"/>
      <c r="P1738" s="180"/>
      <c r="Q1738" s="180"/>
      <c r="R1738" s="180"/>
      <c r="S1738" s="180"/>
      <c r="T1738" s="180"/>
      <c r="U1738" s="180"/>
      <c r="V1738" s="180"/>
      <c r="W1738" s="180"/>
      <c r="X1738" s="180"/>
      <c r="Y1738" s="180"/>
      <c r="Z1738" s="180"/>
      <c r="AA1738" s="180"/>
      <c r="AB1738" s="180"/>
      <c r="AC1738" s="180"/>
    </row>
    <row r="1739" ht="15.75" customHeight="1">
      <c r="A1739" s="201"/>
      <c r="F1739" s="202"/>
      <c r="G1739" s="160"/>
      <c r="H1739" s="160"/>
      <c r="I1739" s="160"/>
      <c r="J1739" s="160"/>
      <c r="K1739" s="203"/>
      <c r="L1739" s="180"/>
      <c r="M1739" s="180"/>
      <c r="N1739" s="204"/>
      <c r="O1739" s="204"/>
      <c r="P1739" s="180"/>
      <c r="Q1739" s="180"/>
      <c r="R1739" s="180"/>
      <c r="S1739" s="180"/>
      <c r="T1739" s="180"/>
      <c r="U1739" s="180"/>
      <c r="V1739" s="180"/>
      <c r="W1739" s="180"/>
      <c r="X1739" s="180"/>
      <c r="Y1739" s="180"/>
      <c r="Z1739" s="180"/>
      <c r="AA1739" s="180"/>
      <c r="AB1739" s="180"/>
      <c r="AC1739" s="180"/>
    </row>
    <row r="1740" ht="15.75" customHeight="1">
      <c r="A1740" s="201"/>
      <c r="F1740" s="202"/>
      <c r="G1740" s="160"/>
      <c r="H1740" s="160"/>
      <c r="I1740" s="160"/>
      <c r="J1740" s="160"/>
      <c r="K1740" s="203"/>
      <c r="L1740" s="180"/>
      <c r="M1740" s="180"/>
      <c r="N1740" s="204"/>
      <c r="O1740" s="204"/>
      <c r="P1740" s="180"/>
      <c r="Q1740" s="180"/>
      <c r="R1740" s="180"/>
      <c r="S1740" s="180"/>
      <c r="T1740" s="180"/>
      <c r="U1740" s="180"/>
      <c r="V1740" s="180"/>
      <c r="W1740" s="180"/>
      <c r="X1740" s="180"/>
      <c r="Y1740" s="180"/>
      <c r="Z1740" s="180"/>
      <c r="AA1740" s="180"/>
      <c r="AB1740" s="180"/>
      <c r="AC1740" s="180"/>
    </row>
    <row r="1741" ht="15.75" customHeight="1">
      <c r="A1741" s="201"/>
      <c r="F1741" s="202"/>
      <c r="G1741" s="160"/>
      <c r="H1741" s="160"/>
      <c r="I1741" s="160"/>
      <c r="J1741" s="160"/>
      <c r="K1741" s="203"/>
      <c r="L1741" s="180"/>
      <c r="M1741" s="180"/>
      <c r="N1741" s="204"/>
      <c r="O1741" s="204"/>
      <c r="P1741" s="180"/>
      <c r="Q1741" s="180"/>
      <c r="R1741" s="180"/>
      <c r="S1741" s="180"/>
      <c r="T1741" s="180"/>
      <c r="U1741" s="180"/>
      <c r="V1741" s="180"/>
      <c r="W1741" s="180"/>
      <c r="X1741" s="180"/>
      <c r="Y1741" s="180"/>
      <c r="Z1741" s="180"/>
      <c r="AA1741" s="180"/>
      <c r="AB1741" s="180"/>
      <c r="AC1741" s="180"/>
    </row>
    <row r="1742" ht="15.75" customHeight="1">
      <c r="A1742" s="201"/>
      <c r="F1742" s="202"/>
      <c r="G1742" s="160"/>
      <c r="H1742" s="160"/>
      <c r="I1742" s="160"/>
      <c r="J1742" s="160"/>
      <c r="K1742" s="203"/>
      <c r="L1742" s="180"/>
      <c r="M1742" s="180"/>
      <c r="N1742" s="204"/>
      <c r="O1742" s="204"/>
      <c r="P1742" s="180"/>
      <c r="Q1742" s="180"/>
      <c r="R1742" s="180"/>
      <c r="S1742" s="180"/>
      <c r="T1742" s="180"/>
      <c r="U1742" s="180"/>
      <c r="V1742" s="180"/>
      <c r="W1742" s="180"/>
      <c r="X1742" s="180"/>
      <c r="Y1742" s="180"/>
      <c r="Z1742" s="180"/>
      <c r="AA1742" s="180"/>
      <c r="AB1742" s="180"/>
      <c r="AC1742" s="180"/>
    </row>
    <row r="1743" ht="15.75" customHeight="1">
      <c r="A1743" s="201"/>
      <c r="F1743" s="202"/>
      <c r="G1743" s="160"/>
      <c r="H1743" s="160"/>
      <c r="I1743" s="160"/>
      <c r="J1743" s="160"/>
      <c r="K1743" s="203"/>
      <c r="L1743" s="180"/>
      <c r="M1743" s="180"/>
      <c r="N1743" s="204"/>
      <c r="O1743" s="204"/>
      <c r="P1743" s="180"/>
      <c r="Q1743" s="180"/>
      <c r="R1743" s="180"/>
      <c r="S1743" s="180"/>
      <c r="T1743" s="180"/>
      <c r="U1743" s="180"/>
      <c r="V1743" s="180"/>
      <c r="W1743" s="180"/>
      <c r="X1743" s="180"/>
      <c r="Y1743" s="180"/>
      <c r="Z1743" s="180"/>
      <c r="AA1743" s="180"/>
      <c r="AB1743" s="180"/>
      <c r="AC1743" s="180"/>
    </row>
    <row r="1744" ht="15.75" customHeight="1">
      <c r="A1744" s="201"/>
      <c r="F1744" s="202"/>
      <c r="G1744" s="160"/>
      <c r="H1744" s="160"/>
      <c r="I1744" s="160"/>
      <c r="J1744" s="160"/>
      <c r="K1744" s="203"/>
      <c r="L1744" s="180"/>
      <c r="M1744" s="180"/>
      <c r="N1744" s="204"/>
      <c r="O1744" s="204"/>
      <c r="P1744" s="180"/>
      <c r="Q1744" s="180"/>
      <c r="R1744" s="180"/>
      <c r="S1744" s="180"/>
      <c r="T1744" s="180"/>
      <c r="U1744" s="180"/>
      <c r="V1744" s="180"/>
      <c r="W1744" s="180"/>
      <c r="X1744" s="180"/>
      <c r="Y1744" s="180"/>
      <c r="Z1744" s="180"/>
      <c r="AA1744" s="180"/>
      <c r="AB1744" s="180"/>
      <c r="AC1744" s="180"/>
    </row>
    <row r="1745" ht="15.75" customHeight="1">
      <c r="A1745" s="201"/>
      <c r="F1745" s="202"/>
      <c r="G1745" s="160"/>
      <c r="H1745" s="160"/>
      <c r="I1745" s="160"/>
      <c r="J1745" s="160"/>
      <c r="K1745" s="203"/>
      <c r="L1745" s="180"/>
      <c r="M1745" s="180"/>
      <c r="N1745" s="204"/>
      <c r="O1745" s="204"/>
      <c r="P1745" s="180"/>
      <c r="Q1745" s="180"/>
      <c r="R1745" s="180"/>
      <c r="S1745" s="180"/>
      <c r="T1745" s="180"/>
      <c r="U1745" s="180"/>
      <c r="V1745" s="180"/>
      <c r="W1745" s="180"/>
      <c r="X1745" s="180"/>
      <c r="Y1745" s="180"/>
      <c r="Z1745" s="180"/>
      <c r="AA1745" s="180"/>
      <c r="AB1745" s="180"/>
      <c r="AC1745" s="180"/>
    </row>
    <row r="1746" ht="15.75" customHeight="1">
      <c r="A1746" s="201"/>
      <c r="F1746" s="202"/>
      <c r="G1746" s="160"/>
      <c r="H1746" s="160"/>
      <c r="I1746" s="160"/>
      <c r="J1746" s="160"/>
      <c r="K1746" s="203"/>
      <c r="L1746" s="180"/>
      <c r="M1746" s="180"/>
      <c r="N1746" s="204"/>
      <c r="O1746" s="204"/>
      <c r="P1746" s="180"/>
      <c r="Q1746" s="180"/>
      <c r="R1746" s="180"/>
      <c r="S1746" s="180"/>
      <c r="T1746" s="180"/>
      <c r="U1746" s="180"/>
      <c r="V1746" s="180"/>
      <c r="W1746" s="180"/>
      <c r="X1746" s="180"/>
      <c r="Y1746" s="180"/>
      <c r="Z1746" s="180"/>
      <c r="AA1746" s="180"/>
      <c r="AB1746" s="180"/>
      <c r="AC1746" s="180"/>
    </row>
    <row r="1747" ht="15.75" customHeight="1">
      <c r="A1747" s="201"/>
      <c r="F1747" s="202"/>
      <c r="G1747" s="160"/>
      <c r="H1747" s="160"/>
      <c r="I1747" s="160"/>
      <c r="J1747" s="160"/>
      <c r="K1747" s="203"/>
      <c r="L1747" s="180"/>
      <c r="M1747" s="180"/>
      <c r="N1747" s="204"/>
      <c r="O1747" s="204"/>
      <c r="P1747" s="180"/>
      <c r="Q1747" s="180"/>
      <c r="R1747" s="180"/>
      <c r="S1747" s="180"/>
      <c r="T1747" s="180"/>
      <c r="U1747" s="180"/>
      <c r="V1747" s="180"/>
      <c r="W1747" s="180"/>
      <c r="X1747" s="180"/>
      <c r="Y1747" s="180"/>
      <c r="Z1747" s="180"/>
      <c r="AA1747" s="180"/>
      <c r="AB1747" s="180"/>
      <c r="AC1747" s="180"/>
    </row>
    <row r="1748" ht="15.75" customHeight="1">
      <c r="A1748" s="201"/>
      <c r="F1748" s="202"/>
      <c r="G1748" s="160"/>
      <c r="H1748" s="160"/>
      <c r="I1748" s="160"/>
      <c r="J1748" s="160"/>
      <c r="K1748" s="203"/>
      <c r="L1748" s="180"/>
      <c r="M1748" s="180"/>
      <c r="N1748" s="204"/>
      <c r="O1748" s="204"/>
      <c r="P1748" s="180"/>
      <c r="Q1748" s="180"/>
      <c r="R1748" s="180"/>
      <c r="S1748" s="180"/>
      <c r="T1748" s="180"/>
      <c r="U1748" s="180"/>
      <c r="V1748" s="180"/>
      <c r="W1748" s="180"/>
      <c r="X1748" s="180"/>
      <c r="Y1748" s="180"/>
      <c r="Z1748" s="180"/>
      <c r="AA1748" s="180"/>
      <c r="AB1748" s="180"/>
      <c r="AC1748" s="180"/>
    </row>
    <row r="1749" ht="15.75" customHeight="1">
      <c r="A1749" s="201"/>
      <c r="F1749" s="202"/>
      <c r="G1749" s="160"/>
      <c r="H1749" s="160"/>
      <c r="I1749" s="160"/>
      <c r="J1749" s="160"/>
      <c r="K1749" s="203"/>
      <c r="L1749" s="180"/>
      <c r="M1749" s="180"/>
      <c r="N1749" s="204"/>
      <c r="O1749" s="204"/>
      <c r="P1749" s="180"/>
      <c r="Q1749" s="180"/>
      <c r="R1749" s="180"/>
      <c r="S1749" s="180"/>
      <c r="T1749" s="180"/>
      <c r="U1749" s="180"/>
      <c r="V1749" s="180"/>
      <c r="W1749" s="180"/>
      <c r="X1749" s="180"/>
      <c r="Y1749" s="180"/>
      <c r="Z1749" s="180"/>
      <c r="AA1749" s="180"/>
      <c r="AB1749" s="180"/>
      <c r="AC1749" s="180"/>
    </row>
    <row r="1750" ht="15.75" customHeight="1">
      <c r="A1750" s="201"/>
      <c r="F1750" s="202"/>
      <c r="G1750" s="160"/>
      <c r="H1750" s="160"/>
      <c r="I1750" s="160"/>
      <c r="J1750" s="160"/>
      <c r="K1750" s="203"/>
      <c r="L1750" s="180"/>
      <c r="M1750" s="180"/>
      <c r="N1750" s="204"/>
      <c r="O1750" s="204"/>
      <c r="P1750" s="180"/>
      <c r="Q1750" s="180"/>
      <c r="R1750" s="180"/>
      <c r="S1750" s="180"/>
      <c r="T1750" s="180"/>
      <c r="U1750" s="180"/>
      <c r="V1750" s="180"/>
      <c r="W1750" s="180"/>
      <c r="X1750" s="180"/>
      <c r="Y1750" s="180"/>
      <c r="Z1750" s="180"/>
      <c r="AA1750" s="180"/>
      <c r="AB1750" s="180"/>
      <c r="AC1750" s="180"/>
    </row>
    <row r="1751" ht="15.75" customHeight="1">
      <c r="A1751" s="201"/>
      <c r="F1751" s="202"/>
      <c r="G1751" s="160"/>
      <c r="H1751" s="160"/>
      <c r="I1751" s="160"/>
      <c r="J1751" s="160"/>
      <c r="K1751" s="203"/>
      <c r="L1751" s="180"/>
      <c r="M1751" s="180"/>
      <c r="N1751" s="204"/>
      <c r="O1751" s="204"/>
      <c r="P1751" s="180"/>
      <c r="Q1751" s="180"/>
      <c r="R1751" s="180"/>
      <c r="S1751" s="180"/>
      <c r="T1751" s="180"/>
      <c r="U1751" s="180"/>
      <c r="V1751" s="180"/>
      <c r="W1751" s="180"/>
      <c r="X1751" s="180"/>
      <c r="Y1751" s="180"/>
      <c r="Z1751" s="180"/>
      <c r="AA1751" s="180"/>
      <c r="AB1751" s="180"/>
      <c r="AC1751" s="180"/>
    </row>
    <row r="1752" ht="15.75" customHeight="1">
      <c r="A1752" s="201"/>
      <c r="F1752" s="202"/>
      <c r="G1752" s="160"/>
      <c r="H1752" s="160"/>
      <c r="I1752" s="160"/>
      <c r="J1752" s="160"/>
      <c r="K1752" s="203"/>
      <c r="L1752" s="180"/>
      <c r="M1752" s="180"/>
      <c r="N1752" s="204"/>
      <c r="O1752" s="204"/>
      <c r="P1752" s="180"/>
      <c r="Q1752" s="180"/>
      <c r="R1752" s="180"/>
      <c r="S1752" s="180"/>
      <c r="T1752" s="180"/>
      <c r="U1752" s="180"/>
      <c r="V1752" s="180"/>
      <c r="W1752" s="180"/>
      <c r="X1752" s="180"/>
      <c r="Y1752" s="180"/>
      <c r="Z1752" s="180"/>
      <c r="AA1752" s="180"/>
      <c r="AB1752" s="180"/>
      <c r="AC1752" s="180"/>
    </row>
    <row r="1753" ht="15.75" customHeight="1">
      <c r="A1753" s="201"/>
      <c r="F1753" s="202"/>
      <c r="G1753" s="160"/>
      <c r="H1753" s="160"/>
      <c r="I1753" s="160"/>
      <c r="J1753" s="160"/>
      <c r="K1753" s="203"/>
      <c r="L1753" s="180"/>
      <c r="M1753" s="180"/>
      <c r="N1753" s="204"/>
      <c r="O1753" s="204"/>
      <c r="P1753" s="180"/>
      <c r="Q1753" s="180"/>
      <c r="R1753" s="180"/>
      <c r="S1753" s="180"/>
      <c r="T1753" s="180"/>
      <c r="U1753" s="180"/>
      <c r="V1753" s="180"/>
      <c r="W1753" s="180"/>
      <c r="X1753" s="180"/>
      <c r="Y1753" s="180"/>
      <c r="Z1753" s="180"/>
      <c r="AA1753" s="180"/>
      <c r="AB1753" s="180"/>
      <c r="AC1753" s="180"/>
    </row>
    <row r="1754" ht="15.75" customHeight="1">
      <c r="A1754" s="201"/>
      <c r="F1754" s="202"/>
      <c r="G1754" s="160"/>
      <c r="H1754" s="160"/>
      <c r="I1754" s="160"/>
      <c r="J1754" s="160"/>
      <c r="K1754" s="203"/>
      <c r="L1754" s="180"/>
      <c r="M1754" s="180"/>
      <c r="N1754" s="204"/>
      <c r="O1754" s="204"/>
      <c r="P1754" s="180"/>
      <c r="Q1754" s="180"/>
      <c r="R1754" s="180"/>
      <c r="S1754" s="180"/>
      <c r="T1754" s="180"/>
      <c r="U1754" s="180"/>
      <c r="V1754" s="180"/>
      <c r="W1754" s="180"/>
      <c r="X1754" s="180"/>
      <c r="Y1754" s="180"/>
      <c r="Z1754" s="180"/>
      <c r="AA1754" s="180"/>
      <c r="AB1754" s="180"/>
      <c r="AC1754" s="180"/>
    </row>
    <row r="1755" ht="15.75" customHeight="1">
      <c r="A1755" s="201"/>
      <c r="F1755" s="202"/>
      <c r="G1755" s="160"/>
      <c r="H1755" s="160"/>
      <c r="I1755" s="160"/>
      <c r="J1755" s="160"/>
      <c r="K1755" s="203"/>
      <c r="L1755" s="180"/>
      <c r="M1755" s="180"/>
      <c r="N1755" s="204"/>
      <c r="O1755" s="204"/>
      <c r="P1755" s="180"/>
      <c r="Q1755" s="180"/>
      <c r="R1755" s="180"/>
      <c r="S1755" s="180"/>
      <c r="T1755" s="180"/>
      <c r="U1755" s="180"/>
      <c r="V1755" s="180"/>
      <c r="W1755" s="180"/>
      <c r="X1755" s="180"/>
      <c r="Y1755" s="180"/>
      <c r="Z1755" s="180"/>
      <c r="AA1755" s="180"/>
      <c r="AB1755" s="180"/>
      <c r="AC1755" s="180"/>
    </row>
    <row r="1756" ht="15.75" customHeight="1">
      <c r="A1756" s="201"/>
      <c r="F1756" s="202"/>
      <c r="G1756" s="160"/>
      <c r="H1756" s="160"/>
      <c r="I1756" s="160"/>
      <c r="J1756" s="160"/>
      <c r="K1756" s="203"/>
      <c r="L1756" s="180"/>
      <c r="M1756" s="180"/>
      <c r="N1756" s="204"/>
      <c r="O1756" s="204"/>
      <c r="P1756" s="180"/>
      <c r="Q1756" s="180"/>
      <c r="R1756" s="180"/>
      <c r="S1756" s="180"/>
      <c r="T1756" s="180"/>
      <c r="U1756" s="180"/>
      <c r="V1756" s="180"/>
      <c r="W1756" s="180"/>
      <c r="X1756" s="180"/>
      <c r="Y1756" s="180"/>
      <c r="Z1756" s="180"/>
      <c r="AA1756" s="180"/>
      <c r="AB1756" s="180"/>
      <c r="AC1756" s="180"/>
    </row>
    <row r="1757" ht="15.75" customHeight="1">
      <c r="A1757" s="201"/>
      <c r="F1757" s="202"/>
      <c r="G1757" s="160"/>
      <c r="H1757" s="160"/>
      <c r="I1757" s="160"/>
      <c r="J1757" s="160"/>
      <c r="K1757" s="203"/>
      <c r="L1757" s="180"/>
      <c r="M1757" s="180"/>
      <c r="N1757" s="204"/>
      <c r="O1757" s="204"/>
      <c r="P1757" s="180"/>
      <c r="Q1757" s="180"/>
      <c r="R1757" s="180"/>
      <c r="S1757" s="180"/>
      <c r="T1757" s="180"/>
      <c r="U1757" s="180"/>
      <c r="V1757" s="180"/>
      <c r="W1757" s="180"/>
      <c r="X1757" s="180"/>
      <c r="Y1757" s="180"/>
      <c r="Z1757" s="180"/>
      <c r="AA1757" s="180"/>
      <c r="AB1757" s="180"/>
      <c r="AC1757" s="180"/>
    </row>
    <row r="1758" ht="15.75" customHeight="1">
      <c r="A1758" s="201"/>
      <c r="F1758" s="202"/>
      <c r="G1758" s="160"/>
      <c r="H1758" s="160"/>
      <c r="I1758" s="160"/>
      <c r="J1758" s="160"/>
      <c r="K1758" s="203"/>
      <c r="L1758" s="180"/>
      <c r="M1758" s="180"/>
      <c r="N1758" s="204"/>
      <c r="O1758" s="204"/>
      <c r="P1758" s="180"/>
      <c r="Q1758" s="180"/>
      <c r="R1758" s="180"/>
      <c r="S1758" s="180"/>
      <c r="T1758" s="180"/>
      <c r="U1758" s="180"/>
      <c r="V1758" s="180"/>
      <c r="W1758" s="180"/>
      <c r="X1758" s="180"/>
      <c r="Y1758" s="180"/>
      <c r="Z1758" s="180"/>
      <c r="AA1758" s="180"/>
      <c r="AB1758" s="180"/>
      <c r="AC1758" s="180"/>
    </row>
    <row r="1759" ht="15.75" customHeight="1">
      <c r="A1759" s="201"/>
      <c r="F1759" s="202"/>
      <c r="G1759" s="160"/>
      <c r="H1759" s="160"/>
      <c r="I1759" s="160"/>
      <c r="J1759" s="160"/>
      <c r="K1759" s="203"/>
      <c r="L1759" s="180"/>
      <c r="M1759" s="180"/>
      <c r="N1759" s="204"/>
      <c r="O1759" s="204"/>
      <c r="P1759" s="180"/>
      <c r="Q1759" s="180"/>
      <c r="R1759" s="180"/>
      <c r="S1759" s="180"/>
      <c r="T1759" s="180"/>
      <c r="U1759" s="180"/>
      <c r="V1759" s="180"/>
      <c r="W1759" s="180"/>
      <c r="X1759" s="180"/>
      <c r="Y1759" s="180"/>
      <c r="Z1759" s="180"/>
      <c r="AA1759" s="180"/>
      <c r="AB1759" s="180"/>
      <c r="AC1759" s="180"/>
    </row>
    <row r="1760" ht="15.75" customHeight="1">
      <c r="A1760" s="201"/>
      <c r="F1760" s="202"/>
      <c r="G1760" s="160"/>
      <c r="H1760" s="160"/>
      <c r="I1760" s="160"/>
      <c r="J1760" s="160"/>
      <c r="K1760" s="203"/>
      <c r="L1760" s="180"/>
      <c r="M1760" s="180"/>
      <c r="N1760" s="204"/>
      <c r="O1760" s="204"/>
      <c r="P1760" s="180"/>
      <c r="Q1760" s="180"/>
      <c r="R1760" s="180"/>
      <c r="S1760" s="180"/>
      <c r="T1760" s="180"/>
      <c r="U1760" s="180"/>
      <c r="V1760" s="180"/>
      <c r="W1760" s="180"/>
      <c r="X1760" s="180"/>
      <c r="Y1760" s="180"/>
      <c r="Z1760" s="180"/>
      <c r="AA1760" s="180"/>
      <c r="AB1760" s="180"/>
      <c r="AC1760" s="180"/>
    </row>
    <row r="1761" ht="15.75" customHeight="1">
      <c r="A1761" s="201"/>
      <c r="F1761" s="202"/>
      <c r="G1761" s="160"/>
      <c r="H1761" s="160"/>
      <c r="I1761" s="160"/>
      <c r="J1761" s="160"/>
      <c r="K1761" s="203"/>
      <c r="L1761" s="180"/>
      <c r="M1761" s="180"/>
      <c r="N1761" s="204"/>
      <c r="O1761" s="204"/>
      <c r="P1761" s="180"/>
      <c r="Q1761" s="180"/>
      <c r="R1761" s="180"/>
      <c r="S1761" s="180"/>
      <c r="T1761" s="180"/>
      <c r="U1761" s="180"/>
      <c r="V1761" s="180"/>
      <c r="W1761" s="180"/>
      <c r="X1761" s="180"/>
      <c r="Y1761" s="180"/>
      <c r="Z1761" s="180"/>
      <c r="AA1761" s="180"/>
      <c r="AB1761" s="180"/>
      <c r="AC1761" s="180"/>
    </row>
    <row r="1762" ht="15.75" customHeight="1">
      <c r="A1762" s="201"/>
      <c r="F1762" s="202"/>
      <c r="G1762" s="160"/>
      <c r="H1762" s="160"/>
      <c r="I1762" s="160"/>
      <c r="J1762" s="160"/>
      <c r="K1762" s="203"/>
      <c r="L1762" s="180"/>
      <c r="M1762" s="180"/>
      <c r="N1762" s="204"/>
      <c r="O1762" s="204"/>
      <c r="P1762" s="180"/>
      <c r="Q1762" s="180"/>
      <c r="R1762" s="180"/>
      <c r="S1762" s="180"/>
      <c r="T1762" s="180"/>
      <c r="U1762" s="180"/>
      <c r="V1762" s="180"/>
      <c r="W1762" s="180"/>
      <c r="X1762" s="180"/>
      <c r="Y1762" s="180"/>
      <c r="Z1762" s="180"/>
      <c r="AA1762" s="180"/>
      <c r="AB1762" s="180"/>
      <c r="AC1762" s="180"/>
    </row>
    <row r="1763" ht="15.75" customHeight="1">
      <c r="A1763" s="201"/>
      <c r="F1763" s="202"/>
      <c r="G1763" s="160"/>
      <c r="H1763" s="160"/>
      <c r="I1763" s="160"/>
      <c r="J1763" s="160"/>
      <c r="K1763" s="203"/>
      <c r="L1763" s="180"/>
      <c r="M1763" s="180"/>
      <c r="N1763" s="204"/>
      <c r="O1763" s="204"/>
      <c r="P1763" s="180"/>
      <c r="Q1763" s="180"/>
      <c r="R1763" s="180"/>
      <c r="S1763" s="180"/>
      <c r="T1763" s="180"/>
      <c r="U1763" s="180"/>
      <c r="V1763" s="180"/>
      <c r="W1763" s="180"/>
      <c r="X1763" s="180"/>
      <c r="Y1763" s="180"/>
      <c r="Z1763" s="180"/>
      <c r="AA1763" s="180"/>
      <c r="AB1763" s="180"/>
      <c r="AC1763" s="180"/>
    </row>
    <row r="1764" ht="15.75" customHeight="1">
      <c r="A1764" s="201"/>
      <c r="F1764" s="202"/>
      <c r="G1764" s="160"/>
      <c r="H1764" s="160"/>
      <c r="I1764" s="160"/>
      <c r="J1764" s="160"/>
      <c r="K1764" s="203"/>
      <c r="L1764" s="180"/>
      <c r="M1764" s="180"/>
      <c r="N1764" s="204"/>
      <c r="O1764" s="204"/>
      <c r="P1764" s="180"/>
      <c r="Q1764" s="180"/>
      <c r="R1764" s="180"/>
      <c r="S1764" s="180"/>
      <c r="T1764" s="180"/>
      <c r="U1764" s="180"/>
      <c r="V1764" s="180"/>
      <c r="W1764" s="180"/>
      <c r="X1764" s="180"/>
      <c r="Y1764" s="180"/>
      <c r="Z1764" s="180"/>
      <c r="AA1764" s="180"/>
      <c r="AB1764" s="180"/>
      <c r="AC1764" s="180"/>
    </row>
    <row r="1765" ht="15.75" customHeight="1">
      <c r="A1765" s="201"/>
      <c r="F1765" s="202"/>
      <c r="G1765" s="160"/>
      <c r="H1765" s="160"/>
      <c r="I1765" s="160"/>
      <c r="J1765" s="160"/>
      <c r="K1765" s="203"/>
      <c r="L1765" s="180"/>
      <c r="M1765" s="180"/>
      <c r="N1765" s="204"/>
      <c r="O1765" s="204"/>
      <c r="P1765" s="180"/>
      <c r="Q1765" s="180"/>
      <c r="R1765" s="180"/>
      <c r="S1765" s="180"/>
      <c r="T1765" s="180"/>
      <c r="U1765" s="180"/>
      <c r="V1765" s="180"/>
      <c r="W1765" s="180"/>
      <c r="X1765" s="180"/>
      <c r="Y1765" s="180"/>
      <c r="Z1765" s="180"/>
      <c r="AA1765" s="180"/>
      <c r="AB1765" s="180"/>
      <c r="AC1765" s="180"/>
    </row>
    <row r="1766" ht="15.75" customHeight="1">
      <c r="A1766" s="201"/>
      <c r="F1766" s="202"/>
      <c r="G1766" s="160"/>
      <c r="H1766" s="160"/>
      <c r="I1766" s="160"/>
      <c r="J1766" s="160"/>
      <c r="K1766" s="203"/>
      <c r="L1766" s="180"/>
      <c r="M1766" s="180"/>
      <c r="N1766" s="204"/>
      <c r="O1766" s="204"/>
      <c r="P1766" s="180"/>
      <c r="Q1766" s="180"/>
      <c r="R1766" s="180"/>
      <c r="S1766" s="180"/>
      <c r="T1766" s="180"/>
      <c r="U1766" s="180"/>
      <c r="V1766" s="180"/>
      <c r="W1766" s="180"/>
      <c r="X1766" s="180"/>
      <c r="Y1766" s="180"/>
      <c r="Z1766" s="180"/>
      <c r="AA1766" s="180"/>
      <c r="AB1766" s="180"/>
      <c r="AC1766" s="180"/>
    </row>
    <row r="1767" ht="15.75" customHeight="1">
      <c r="A1767" s="201"/>
      <c r="F1767" s="202"/>
      <c r="G1767" s="160"/>
      <c r="H1767" s="160"/>
      <c r="I1767" s="160"/>
      <c r="J1767" s="160"/>
      <c r="K1767" s="203"/>
      <c r="L1767" s="180"/>
      <c r="M1767" s="180"/>
      <c r="N1767" s="204"/>
      <c r="O1767" s="204"/>
      <c r="P1767" s="180"/>
      <c r="Q1767" s="180"/>
      <c r="R1767" s="180"/>
      <c r="S1767" s="180"/>
      <c r="T1767" s="180"/>
      <c r="U1767" s="180"/>
      <c r="V1767" s="180"/>
      <c r="W1767" s="180"/>
      <c r="X1767" s="180"/>
      <c r="Y1767" s="180"/>
      <c r="Z1767" s="180"/>
      <c r="AA1767" s="180"/>
      <c r="AB1767" s="180"/>
      <c r="AC1767" s="180"/>
    </row>
    <row r="1768" ht="15.75" customHeight="1">
      <c r="A1768" s="201"/>
      <c r="F1768" s="202"/>
      <c r="G1768" s="160"/>
      <c r="H1768" s="160"/>
      <c r="I1768" s="160"/>
      <c r="J1768" s="160"/>
      <c r="K1768" s="203"/>
      <c r="L1768" s="180"/>
      <c r="M1768" s="180"/>
      <c r="N1768" s="204"/>
      <c r="O1768" s="204"/>
      <c r="P1768" s="180"/>
      <c r="Q1768" s="180"/>
      <c r="R1768" s="180"/>
      <c r="S1768" s="180"/>
      <c r="T1768" s="180"/>
      <c r="U1768" s="180"/>
      <c r="V1768" s="180"/>
      <c r="W1768" s="180"/>
      <c r="X1768" s="180"/>
      <c r="Y1768" s="180"/>
      <c r="Z1768" s="180"/>
      <c r="AA1768" s="180"/>
      <c r="AB1768" s="180"/>
      <c r="AC1768" s="180"/>
    </row>
    <row r="1769" ht="15.75" customHeight="1">
      <c r="A1769" s="201"/>
      <c r="F1769" s="202"/>
      <c r="G1769" s="160"/>
      <c r="H1769" s="160"/>
      <c r="I1769" s="160"/>
      <c r="J1769" s="160"/>
      <c r="K1769" s="203"/>
      <c r="L1769" s="180"/>
      <c r="M1769" s="180"/>
      <c r="N1769" s="204"/>
      <c r="O1769" s="204"/>
      <c r="P1769" s="180"/>
      <c r="Q1769" s="180"/>
      <c r="R1769" s="180"/>
      <c r="S1769" s="180"/>
      <c r="T1769" s="180"/>
      <c r="U1769" s="180"/>
      <c r="V1769" s="180"/>
      <c r="W1769" s="180"/>
      <c r="X1769" s="180"/>
      <c r="Y1769" s="180"/>
      <c r="Z1769" s="180"/>
      <c r="AA1769" s="180"/>
      <c r="AB1769" s="180"/>
      <c r="AC1769" s="180"/>
    </row>
    <row r="1770" ht="15.75" customHeight="1">
      <c r="A1770" s="201"/>
      <c r="F1770" s="202"/>
      <c r="G1770" s="160"/>
      <c r="H1770" s="160"/>
      <c r="I1770" s="160"/>
      <c r="J1770" s="160"/>
      <c r="K1770" s="203"/>
      <c r="L1770" s="180"/>
      <c r="M1770" s="180"/>
      <c r="N1770" s="204"/>
      <c r="O1770" s="204"/>
      <c r="P1770" s="180"/>
      <c r="Q1770" s="180"/>
      <c r="R1770" s="180"/>
      <c r="S1770" s="180"/>
      <c r="T1770" s="180"/>
      <c r="U1770" s="180"/>
      <c r="V1770" s="180"/>
      <c r="W1770" s="180"/>
      <c r="X1770" s="180"/>
      <c r="Y1770" s="180"/>
      <c r="Z1770" s="180"/>
      <c r="AA1770" s="180"/>
      <c r="AB1770" s="180"/>
      <c r="AC1770" s="180"/>
    </row>
    <row r="1771" ht="15.75" customHeight="1">
      <c r="A1771" s="201"/>
      <c r="F1771" s="202"/>
      <c r="G1771" s="160"/>
      <c r="H1771" s="160"/>
      <c r="I1771" s="160"/>
      <c r="J1771" s="160"/>
      <c r="K1771" s="203"/>
      <c r="L1771" s="180"/>
      <c r="M1771" s="180"/>
      <c r="N1771" s="204"/>
      <c r="O1771" s="204"/>
      <c r="P1771" s="180"/>
      <c r="Q1771" s="180"/>
      <c r="R1771" s="180"/>
      <c r="S1771" s="180"/>
      <c r="T1771" s="180"/>
      <c r="U1771" s="180"/>
      <c r="V1771" s="180"/>
      <c r="W1771" s="180"/>
      <c r="X1771" s="180"/>
      <c r="Y1771" s="180"/>
      <c r="Z1771" s="180"/>
      <c r="AA1771" s="180"/>
      <c r="AB1771" s="180"/>
      <c r="AC1771" s="180"/>
    </row>
    <row r="1772" ht="15.75" customHeight="1">
      <c r="A1772" s="201"/>
      <c r="F1772" s="202"/>
      <c r="G1772" s="160"/>
      <c r="H1772" s="160"/>
      <c r="I1772" s="160"/>
      <c r="J1772" s="160"/>
      <c r="K1772" s="203"/>
      <c r="L1772" s="180"/>
      <c r="M1772" s="180"/>
      <c r="N1772" s="204"/>
      <c r="O1772" s="204"/>
      <c r="P1772" s="180"/>
      <c r="Q1772" s="180"/>
      <c r="R1772" s="180"/>
      <c r="S1772" s="180"/>
      <c r="T1772" s="180"/>
      <c r="U1772" s="180"/>
      <c r="V1772" s="180"/>
      <c r="W1772" s="180"/>
      <c r="X1772" s="180"/>
      <c r="Y1772" s="180"/>
      <c r="Z1772" s="180"/>
      <c r="AA1772" s="180"/>
      <c r="AB1772" s="180"/>
      <c r="AC1772" s="180"/>
    </row>
    <row r="1773" ht="15.75" customHeight="1">
      <c r="A1773" s="201"/>
      <c r="F1773" s="202"/>
      <c r="G1773" s="160"/>
      <c r="H1773" s="160"/>
      <c r="I1773" s="160"/>
      <c r="J1773" s="160"/>
      <c r="K1773" s="203"/>
      <c r="L1773" s="180"/>
      <c r="M1773" s="180"/>
      <c r="N1773" s="204"/>
      <c r="O1773" s="204"/>
      <c r="P1773" s="180"/>
      <c r="Q1773" s="180"/>
      <c r="R1773" s="180"/>
      <c r="S1773" s="180"/>
      <c r="T1773" s="180"/>
      <c r="U1773" s="180"/>
      <c r="V1773" s="180"/>
      <c r="W1773" s="180"/>
      <c r="X1773" s="180"/>
      <c r="Y1773" s="180"/>
      <c r="Z1773" s="180"/>
      <c r="AA1773" s="180"/>
      <c r="AB1773" s="180"/>
      <c r="AC1773" s="180"/>
    </row>
    <row r="1774" ht="15.75" customHeight="1">
      <c r="A1774" s="201"/>
      <c r="F1774" s="202"/>
      <c r="G1774" s="160"/>
      <c r="H1774" s="160"/>
      <c r="I1774" s="160"/>
      <c r="J1774" s="160"/>
      <c r="K1774" s="203"/>
      <c r="L1774" s="180"/>
      <c r="M1774" s="180"/>
      <c r="N1774" s="204"/>
      <c r="O1774" s="204"/>
      <c r="P1774" s="180"/>
      <c r="Q1774" s="180"/>
      <c r="R1774" s="180"/>
      <c r="S1774" s="180"/>
      <c r="T1774" s="180"/>
      <c r="U1774" s="180"/>
      <c r="V1774" s="180"/>
      <c r="W1774" s="180"/>
      <c r="X1774" s="180"/>
      <c r="Y1774" s="180"/>
      <c r="Z1774" s="180"/>
      <c r="AA1774" s="180"/>
      <c r="AB1774" s="180"/>
      <c r="AC1774" s="180"/>
    </row>
    <row r="1775" ht="15.75" customHeight="1">
      <c r="A1775" s="201"/>
      <c r="F1775" s="202"/>
      <c r="G1775" s="160"/>
      <c r="H1775" s="160"/>
      <c r="I1775" s="160"/>
      <c r="J1775" s="160"/>
      <c r="K1775" s="203"/>
      <c r="L1775" s="180"/>
      <c r="M1775" s="180"/>
      <c r="N1775" s="204"/>
      <c r="O1775" s="204"/>
      <c r="P1775" s="180"/>
      <c r="Q1775" s="180"/>
      <c r="R1775" s="180"/>
      <c r="S1775" s="180"/>
      <c r="T1775" s="180"/>
      <c r="U1775" s="180"/>
      <c r="V1775" s="180"/>
      <c r="W1775" s="180"/>
      <c r="X1775" s="180"/>
      <c r="Y1775" s="180"/>
      <c r="Z1775" s="180"/>
      <c r="AA1775" s="180"/>
      <c r="AB1775" s="180"/>
      <c r="AC1775" s="180"/>
    </row>
    <row r="1776" ht="15.75" customHeight="1">
      <c r="A1776" s="201"/>
      <c r="F1776" s="202"/>
      <c r="G1776" s="160"/>
      <c r="H1776" s="160"/>
      <c r="I1776" s="160"/>
      <c r="J1776" s="160"/>
      <c r="K1776" s="203"/>
      <c r="L1776" s="180"/>
      <c r="M1776" s="180"/>
      <c r="N1776" s="204"/>
      <c r="O1776" s="204"/>
      <c r="P1776" s="180"/>
      <c r="Q1776" s="180"/>
      <c r="R1776" s="180"/>
      <c r="S1776" s="180"/>
      <c r="T1776" s="180"/>
      <c r="U1776" s="180"/>
      <c r="V1776" s="180"/>
      <c r="W1776" s="180"/>
      <c r="X1776" s="180"/>
      <c r="Y1776" s="180"/>
      <c r="Z1776" s="180"/>
      <c r="AA1776" s="180"/>
      <c r="AB1776" s="180"/>
      <c r="AC1776" s="180"/>
    </row>
    <row r="1777" ht="15.75" customHeight="1">
      <c r="A1777" s="201"/>
      <c r="F1777" s="202"/>
      <c r="G1777" s="160"/>
      <c r="H1777" s="160"/>
      <c r="I1777" s="160"/>
      <c r="J1777" s="160"/>
      <c r="K1777" s="203"/>
      <c r="L1777" s="180"/>
      <c r="M1777" s="180"/>
      <c r="N1777" s="204"/>
      <c r="O1777" s="204"/>
      <c r="P1777" s="180"/>
      <c r="Q1777" s="180"/>
      <c r="R1777" s="180"/>
      <c r="S1777" s="180"/>
      <c r="T1777" s="180"/>
      <c r="U1777" s="180"/>
      <c r="V1777" s="180"/>
      <c r="W1777" s="180"/>
      <c r="X1777" s="180"/>
      <c r="Y1777" s="180"/>
      <c r="Z1777" s="180"/>
      <c r="AA1777" s="180"/>
      <c r="AB1777" s="180"/>
      <c r="AC1777" s="180"/>
    </row>
    <row r="1778" ht="15.75" customHeight="1">
      <c r="A1778" s="201"/>
      <c r="F1778" s="202"/>
      <c r="G1778" s="160"/>
      <c r="H1778" s="160"/>
      <c r="I1778" s="160"/>
      <c r="J1778" s="160"/>
      <c r="K1778" s="203"/>
      <c r="L1778" s="180"/>
      <c r="M1778" s="180"/>
      <c r="N1778" s="204"/>
      <c r="O1778" s="204"/>
      <c r="P1778" s="180"/>
      <c r="Q1778" s="180"/>
      <c r="R1778" s="180"/>
      <c r="S1778" s="180"/>
      <c r="T1778" s="180"/>
      <c r="U1778" s="180"/>
      <c r="V1778" s="180"/>
      <c r="W1778" s="180"/>
      <c r="X1778" s="180"/>
      <c r="Y1778" s="180"/>
      <c r="Z1778" s="180"/>
      <c r="AA1778" s="180"/>
      <c r="AB1778" s="180"/>
      <c r="AC1778" s="180"/>
    </row>
    <row r="1779" ht="15.75" customHeight="1">
      <c r="A1779" s="201"/>
      <c r="F1779" s="202"/>
      <c r="G1779" s="160"/>
      <c r="H1779" s="160"/>
      <c r="I1779" s="160"/>
      <c r="J1779" s="160"/>
      <c r="K1779" s="203"/>
      <c r="L1779" s="180"/>
      <c r="M1779" s="180"/>
      <c r="N1779" s="204"/>
      <c r="O1779" s="204"/>
      <c r="P1779" s="180"/>
      <c r="Q1779" s="180"/>
      <c r="R1779" s="180"/>
      <c r="S1779" s="180"/>
      <c r="T1779" s="180"/>
      <c r="U1779" s="180"/>
      <c r="V1779" s="180"/>
      <c r="W1779" s="180"/>
      <c r="X1779" s="180"/>
      <c r="Y1779" s="180"/>
      <c r="Z1779" s="180"/>
      <c r="AA1779" s="180"/>
      <c r="AB1779" s="180"/>
      <c r="AC1779" s="180"/>
    </row>
    <row r="1780" ht="15.75" customHeight="1">
      <c r="A1780" s="201"/>
      <c r="F1780" s="202"/>
      <c r="G1780" s="160"/>
      <c r="H1780" s="160"/>
      <c r="I1780" s="160"/>
      <c r="J1780" s="160"/>
      <c r="K1780" s="203"/>
      <c r="L1780" s="180"/>
      <c r="M1780" s="180"/>
      <c r="N1780" s="204"/>
      <c r="O1780" s="204"/>
      <c r="P1780" s="180"/>
      <c r="Q1780" s="180"/>
      <c r="R1780" s="180"/>
      <c r="S1780" s="180"/>
      <c r="T1780" s="180"/>
      <c r="U1780" s="180"/>
      <c r="V1780" s="180"/>
      <c r="W1780" s="180"/>
      <c r="X1780" s="180"/>
      <c r="Y1780" s="180"/>
      <c r="Z1780" s="180"/>
      <c r="AA1780" s="180"/>
      <c r="AB1780" s="180"/>
      <c r="AC1780" s="180"/>
    </row>
    <row r="1781" ht="15.75" customHeight="1">
      <c r="A1781" s="201"/>
      <c r="F1781" s="202"/>
      <c r="G1781" s="160"/>
      <c r="H1781" s="160"/>
      <c r="I1781" s="160"/>
      <c r="J1781" s="160"/>
      <c r="K1781" s="203"/>
      <c r="L1781" s="180"/>
      <c r="M1781" s="180"/>
      <c r="N1781" s="204"/>
      <c r="O1781" s="204"/>
      <c r="P1781" s="180"/>
      <c r="Q1781" s="180"/>
      <c r="R1781" s="180"/>
      <c r="S1781" s="180"/>
      <c r="T1781" s="180"/>
      <c r="U1781" s="180"/>
      <c r="V1781" s="180"/>
      <c r="W1781" s="180"/>
      <c r="X1781" s="180"/>
      <c r="Y1781" s="180"/>
      <c r="Z1781" s="180"/>
      <c r="AA1781" s="180"/>
      <c r="AB1781" s="180"/>
      <c r="AC1781" s="180"/>
    </row>
    <row r="1782" ht="15.75" customHeight="1">
      <c r="A1782" s="201"/>
      <c r="F1782" s="202"/>
      <c r="G1782" s="160"/>
      <c r="H1782" s="160"/>
      <c r="I1782" s="160"/>
      <c r="J1782" s="160"/>
      <c r="K1782" s="203"/>
      <c r="L1782" s="180"/>
      <c r="M1782" s="180"/>
      <c r="N1782" s="204"/>
      <c r="O1782" s="204"/>
      <c r="P1782" s="180"/>
      <c r="Q1782" s="180"/>
      <c r="R1782" s="180"/>
      <c r="S1782" s="180"/>
      <c r="T1782" s="180"/>
      <c r="U1782" s="180"/>
      <c r="V1782" s="180"/>
      <c r="W1782" s="180"/>
      <c r="X1782" s="180"/>
      <c r="Y1782" s="180"/>
      <c r="Z1782" s="180"/>
      <c r="AA1782" s="180"/>
      <c r="AB1782" s="180"/>
      <c r="AC1782" s="180"/>
    </row>
    <row r="1783" ht="15.75" customHeight="1">
      <c r="A1783" s="201"/>
      <c r="F1783" s="202"/>
      <c r="G1783" s="160"/>
      <c r="H1783" s="160"/>
      <c r="I1783" s="160"/>
      <c r="J1783" s="160"/>
      <c r="K1783" s="203"/>
      <c r="L1783" s="180"/>
      <c r="M1783" s="180"/>
      <c r="N1783" s="204"/>
      <c r="O1783" s="204"/>
      <c r="P1783" s="180"/>
      <c r="Q1783" s="180"/>
      <c r="R1783" s="180"/>
      <c r="S1783" s="180"/>
      <c r="T1783" s="180"/>
      <c r="U1783" s="180"/>
      <c r="V1783" s="180"/>
      <c r="W1783" s="180"/>
      <c r="X1783" s="180"/>
      <c r="Y1783" s="180"/>
      <c r="Z1783" s="180"/>
      <c r="AA1783" s="180"/>
      <c r="AB1783" s="180"/>
      <c r="AC1783" s="180"/>
    </row>
    <row r="1784" ht="15.75" customHeight="1">
      <c r="A1784" s="201"/>
      <c r="F1784" s="202"/>
      <c r="G1784" s="160"/>
      <c r="H1784" s="160"/>
      <c r="I1784" s="160"/>
      <c r="J1784" s="160"/>
      <c r="K1784" s="203"/>
      <c r="L1784" s="180"/>
      <c r="M1784" s="180"/>
      <c r="N1784" s="204"/>
      <c r="O1784" s="204"/>
      <c r="P1784" s="180"/>
      <c r="Q1784" s="180"/>
      <c r="R1784" s="180"/>
      <c r="S1784" s="180"/>
      <c r="T1784" s="180"/>
      <c r="U1784" s="180"/>
      <c r="V1784" s="180"/>
      <c r="W1784" s="180"/>
      <c r="X1784" s="180"/>
      <c r="Y1784" s="180"/>
      <c r="Z1784" s="180"/>
      <c r="AA1784" s="180"/>
      <c r="AB1784" s="180"/>
      <c r="AC1784" s="180"/>
    </row>
    <row r="1785" ht="15.75" customHeight="1">
      <c r="A1785" s="201"/>
      <c r="F1785" s="202"/>
      <c r="G1785" s="160"/>
      <c r="H1785" s="160"/>
      <c r="I1785" s="160"/>
      <c r="J1785" s="160"/>
      <c r="K1785" s="203"/>
      <c r="L1785" s="180"/>
      <c r="M1785" s="180"/>
      <c r="N1785" s="204"/>
      <c r="O1785" s="204"/>
      <c r="P1785" s="180"/>
      <c r="Q1785" s="180"/>
      <c r="R1785" s="180"/>
      <c r="S1785" s="180"/>
      <c r="T1785" s="180"/>
      <c r="U1785" s="180"/>
      <c r="V1785" s="180"/>
      <c r="W1785" s="180"/>
      <c r="X1785" s="180"/>
      <c r="Y1785" s="180"/>
      <c r="Z1785" s="180"/>
      <c r="AA1785" s="180"/>
      <c r="AB1785" s="180"/>
      <c r="AC1785" s="180"/>
    </row>
    <row r="1786" ht="15.75" customHeight="1">
      <c r="A1786" s="201"/>
      <c r="F1786" s="202"/>
      <c r="G1786" s="160"/>
      <c r="H1786" s="160"/>
      <c r="I1786" s="160"/>
      <c r="J1786" s="160"/>
      <c r="K1786" s="203"/>
      <c r="L1786" s="180"/>
      <c r="M1786" s="180"/>
      <c r="N1786" s="204"/>
      <c r="O1786" s="204"/>
      <c r="P1786" s="180"/>
      <c r="Q1786" s="180"/>
      <c r="R1786" s="180"/>
      <c r="S1786" s="180"/>
      <c r="T1786" s="180"/>
      <c r="U1786" s="180"/>
      <c r="V1786" s="180"/>
      <c r="W1786" s="180"/>
      <c r="X1786" s="180"/>
      <c r="Y1786" s="180"/>
      <c r="Z1786" s="180"/>
      <c r="AA1786" s="180"/>
      <c r="AB1786" s="180"/>
      <c r="AC1786" s="180"/>
    </row>
    <row r="1787" ht="15.75" customHeight="1">
      <c r="A1787" s="201"/>
      <c r="F1787" s="202"/>
      <c r="G1787" s="160"/>
      <c r="H1787" s="160"/>
      <c r="I1787" s="160"/>
      <c r="J1787" s="160"/>
      <c r="K1787" s="203"/>
      <c r="L1787" s="180"/>
      <c r="M1787" s="180"/>
      <c r="N1787" s="204"/>
      <c r="O1787" s="204"/>
      <c r="P1787" s="180"/>
      <c r="Q1787" s="180"/>
      <c r="R1787" s="180"/>
      <c r="S1787" s="180"/>
      <c r="T1787" s="180"/>
      <c r="U1787" s="180"/>
      <c r="V1787" s="180"/>
      <c r="W1787" s="180"/>
      <c r="X1787" s="180"/>
      <c r="Y1787" s="180"/>
      <c r="Z1787" s="180"/>
      <c r="AA1787" s="180"/>
      <c r="AB1787" s="180"/>
      <c r="AC1787" s="180"/>
    </row>
    <row r="1788" ht="15.75" customHeight="1">
      <c r="A1788" s="201"/>
      <c r="F1788" s="202"/>
      <c r="G1788" s="160"/>
      <c r="H1788" s="160"/>
      <c r="I1788" s="160"/>
      <c r="J1788" s="160"/>
      <c r="K1788" s="203"/>
      <c r="L1788" s="180"/>
      <c r="M1788" s="180"/>
      <c r="N1788" s="204"/>
      <c r="O1788" s="204"/>
      <c r="P1788" s="180"/>
      <c r="Q1788" s="180"/>
      <c r="R1788" s="180"/>
      <c r="S1788" s="180"/>
      <c r="T1788" s="180"/>
      <c r="U1788" s="180"/>
      <c r="V1788" s="180"/>
      <c r="W1788" s="180"/>
      <c r="X1788" s="180"/>
      <c r="Y1788" s="180"/>
      <c r="Z1788" s="180"/>
      <c r="AA1788" s="180"/>
      <c r="AB1788" s="180"/>
      <c r="AC1788" s="180"/>
    </row>
    <row r="1789" ht="15.75" customHeight="1">
      <c r="A1789" s="201"/>
      <c r="F1789" s="202"/>
      <c r="G1789" s="160"/>
      <c r="H1789" s="160"/>
      <c r="I1789" s="160"/>
      <c r="J1789" s="160"/>
      <c r="K1789" s="203"/>
      <c r="L1789" s="180"/>
      <c r="M1789" s="180"/>
      <c r="N1789" s="204"/>
      <c r="O1789" s="204"/>
      <c r="P1789" s="180"/>
      <c r="Q1789" s="180"/>
      <c r="R1789" s="180"/>
      <c r="S1789" s="180"/>
      <c r="T1789" s="180"/>
      <c r="U1789" s="180"/>
      <c r="V1789" s="180"/>
      <c r="W1789" s="180"/>
      <c r="X1789" s="180"/>
      <c r="Y1789" s="180"/>
      <c r="Z1789" s="180"/>
      <c r="AA1789" s="180"/>
      <c r="AB1789" s="180"/>
      <c r="AC1789" s="180"/>
    </row>
    <row r="1790" ht="15.75" customHeight="1">
      <c r="A1790" s="201"/>
      <c r="F1790" s="202"/>
      <c r="G1790" s="160"/>
      <c r="H1790" s="160"/>
      <c r="I1790" s="160"/>
      <c r="J1790" s="160"/>
      <c r="K1790" s="203"/>
      <c r="L1790" s="180"/>
      <c r="M1790" s="180"/>
      <c r="N1790" s="204"/>
      <c r="O1790" s="204"/>
      <c r="P1790" s="180"/>
      <c r="Q1790" s="180"/>
      <c r="R1790" s="180"/>
      <c r="S1790" s="180"/>
      <c r="T1790" s="180"/>
      <c r="U1790" s="180"/>
      <c r="V1790" s="180"/>
      <c r="W1790" s="180"/>
      <c r="X1790" s="180"/>
      <c r="Y1790" s="180"/>
      <c r="Z1790" s="180"/>
      <c r="AA1790" s="180"/>
      <c r="AB1790" s="180"/>
      <c r="AC1790" s="180"/>
    </row>
    <row r="1791" ht="15.75" customHeight="1">
      <c r="A1791" s="201"/>
      <c r="F1791" s="202"/>
      <c r="G1791" s="160"/>
      <c r="H1791" s="160"/>
      <c r="I1791" s="160"/>
      <c r="J1791" s="160"/>
      <c r="K1791" s="203"/>
      <c r="L1791" s="180"/>
      <c r="M1791" s="180"/>
      <c r="N1791" s="204"/>
      <c r="O1791" s="204"/>
      <c r="P1791" s="180"/>
      <c r="Q1791" s="180"/>
      <c r="R1791" s="180"/>
      <c r="S1791" s="180"/>
      <c r="T1791" s="180"/>
      <c r="U1791" s="180"/>
      <c r="V1791" s="180"/>
      <c r="W1791" s="180"/>
      <c r="X1791" s="180"/>
      <c r="Y1791" s="180"/>
      <c r="Z1791" s="180"/>
      <c r="AA1791" s="180"/>
      <c r="AB1791" s="180"/>
      <c r="AC1791" s="180"/>
    </row>
    <row r="1792" ht="15.75" customHeight="1">
      <c r="A1792" s="201"/>
      <c r="F1792" s="202"/>
      <c r="G1792" s="160"/>
      <c r="H1792" s="160"/>
      <c r="I1792" s="160"/>
      <c r="J1792" s="160"/>
      <c r="K1792" s="203"/>
      <c r="L1792" s="180"/>
      <c r="M1792" s="180"/>
      <c r="N1792" s="204"/>
      <c r="O1792" s="204"/>
      <c r="P1792" s="180"/>
      <c r="Q1792" s="180"/>
      <c r="R1792" s="180"/>
      <c r="S1792" s="180"/>
      <c r="T1792" s="180"/>
      <c r="U1792" s="180"/>
      <c r="V1792" s="180"/>
      <c r="W1792" s="180"/>
      <c r="X1792" s="180"/>
      <c r="Y1792" s="180"/>
      <c r="Z1792" s="180"/>
      <c r="AA1792" s="180"/>
      <c r="AB1792" s="180"/>
      <c r="AC1792" s="180"/>
    </row>
    <row r="1793" ht="15.75" customHeight="1">
      <c r="A1793" s="201"/>
      <c r="F1793" s="202"/>
      <c r="G1793" s="160"/>
      <c r="H1793" s="160"/>
      <c r="I1793" s="160"/>
      <c r="J1793" s="160"/>
      <c r="K1793" s="203"/>
      <c r="L1793" s="180"/>
      <c r="M1793" s="180"/>
      <c r="N1793" s="204"/>
      <c r="O1793" s="204"/>
      <c r="P1793" s="180"/>
      <c r="Q1793" s="180"/>
      <c r="R1793" s="180"/>
      <c r="S1793" s="180"/>
      <c r="T1793" s="180"/>
      <c r="U1793" s="180"/>
      <c r="V1793" s="180"/>
      <c r="W1793" s="180"/>
      <c r="X1793" s="180"/>
      <c r="Y1793" s="180"/>
      <c r="Z1793" s="180"/>
      <c r="AA1793" s="180"/>
      <c r="AB1793" s="180"/>
      <c r="AC1793" s="180"/>
    </row>
    <row r="1794" ht="15.75" customHeight="1">
      <c r="A1794" s="201"/>
      <c r="F1794" s="202"/>
      <c r="G1794" s="160"/>
      <c r="H1794" s="160"/>
      <c r="I1794" s="160"/>
      <c r="J1794" s="160"/>
      <c r="K1794" s="203"/>
      <c r="L1794" s="180"/>
      <c r="M1794" s="180"/>
      <c r="N1794" s="204"/>
      <c r="O1794" s="204"/>
      <c r="P1794" s="180"/>
      <c r="Q1794" s="180"/>
      <c r="R1794" s="180"/>
      <c r="S1794" s="180"/>
      <c r="T1794" s="180"/>
      <c r="U1794" s="180"/>
      <c r="V1794" s="180"/>
      <c r="W1794" s="180"/>
      <c r="X1794" s="180"/>
      <c r="Y1794" s="180"/>
      <c r="Z1794" s="180"/>
      <c r="AA1794" s="180"/>
      <c r="AB1794" s="180"/>
      <c r="AC1794" s="180"/>
    </row>
    <row r="1795" ht="15.75" customHeight="1">
      <c r="A1795" s="201"/>
      <c r="F1795" s="202"/>
      <c r="G1795" s="160"/>
      <c r="H1795" s="160"/>
      <c r="I1795" s="160"/>
      <c r="J1795" s="160"/>
      <c r="K1795" s="203"/>
      <c r="L1795" s="180"/>
      <c r="M1795" s="180"/>
      <c r="N1795" s="204"/>
      <c r="O1795" s="204"/>
      <c r="P1795" s="180"/>
      <c r="Q1795" s="180"/>
      <c r="R1795" s="180"/>
      <c r="S1795" s="180"/>
      <c r="T1795" s="180"/>
      <c r="U1795" s="180"/>
      <c r="V1795" s="180"/>
      <c r="W1795" s="180"/>
      <c r="X1795" s="180"/>
      <c r="Y1795" s="180"/>
      <c r="Z1795" s="180"/>
      <c r="AA1795" s="180"/>
      <c r="AB1795" s="180"/>
      <c r="AC1795" s="180"/>
    </row>
    <row r="1796" ht="15.75" customHeight="1">
      <c r="A1796" s="201"/>
      <c r="F1796" s="202"/>
      <c r="G1796" s="160"/>
      <c r="H1796" s="160"/>
      <c r="I1796" s="160"/>
      <c r="J1796" s="160"/>
      <c r="K1796" s="203"/>
      <c r="L1796" s="180"/>
      <c r="M1796" s="180"/>
      <c r="N1796" s="204"/>
      <c r="O1796" s="204"/>
      <c r="P1796" s="180"/>
      <c r="Q1796" s="180"/>
      <c r="R1796" s="180"/>
      <c r="S1796" s="180"/>
      <c r="T1796" s="180"/>
      <c r="U1796" s="180"/>
      <c r="V1796" s="180"/>
      <c r="W1796" s="180"/>
      <c r="X1796" s="180"/>
      <c r="Y1796" s="180"/>
      <c r="Z1796" s="180"/>
      <c r="AA1796" s="180"/>
      <c r="AB1796" s="180"/>
      <c r="AC1796" s="180"/>
    </row>
    <row r="1797" ht="15.75" customHeight="1">
      <c r="A1797" s="201"/>
      <c r="F1797" s="202"/>
      <c r="G1797" s="160"/>
      <c r="H1797" s="160"/>
      <c r="I1797" s="160"/>
      <c r="J1797" s="160"/>
      <c r="K1797" s="203"/>
      <c r="L1797" s="180"/>
      <c r="M1797" s="180"/>
      <c r="N1797" s="204"/>
      <c r="O1797" s="204"/>
      <c r="P1797" s="180"/>
      <c r="Q1797" s="180"/>
      <c r="R1797" s="180"/>
      <c r="S1797" s="180"/>
      <c r="T1797" s="180"/>
      <c r="U1797" s="180"/>
      <c r="V1797" s="180"/>
      <c r="W1797" s="180"/>
      <c r="X1797" s="180"/>
      <c r="Y1797" s="180"/>
      <c r="Z1797" s="180"/>
      <c r="AA1797" s="180"/>
      <c r="AB1797" s="180"/>
      <c r="AC1797" s="180"/>
    </row>
    <row r="1798" ht="15.75" customHeight="1">
      <c r="A1798" s="201"/>
      <c r="F1798" s="202"/>
      <c r="G1798" s="160"/>
      <c r="H1798" s="160"/>
      <c r="I1798" s="160"/>
      <c r="J1798" s="160"/>
      <c r="K1798" s="203"/>
      <c r="L1798" s="180"/>
      <c r="M1798" s="180"/>
      <c r="N1798" s="204"/>
      <c r="O1798" s="204"/>
      <c r="P1798" s="180"/>
      <c r="Q1798" s="180"/>
      <c r="R1798" s="180"/>
      <c r="S1798" s="180"/>
      <c r="T1798" s="180"/>
      <c r="U1798" s="180"/>
      <c r="V1798" s="180"/>
      <c r="W1798" s="180"/>
      <c r="X1798" s="180"/>
      <c r="Y1798" s="180"/>
      <c r="Z1798" s="180"/>
      <c r="AA1798" s="180"/>
      <c r="AB1798" s="180"/>
      <c r="AC1798" s="180"/>
    </row>
    <row r="1799" ht="15.75" customHeight="1">
      <c r="A1799" s="201"/>
      <c r="F1799" s="202"/>
      <c r="G1799" s="160"/>
      <c r="H1799" s="160"/>
      <c r="I1799" s="160"/>
      <c r="J1799" s="160"/>
      <c r="K1799" s="203"/>
      <c r="L1799" s="180"/>
      <c r="M1799" s="180"/>
      <c r="N1799" s="204"/>
      <c r="O1799" s="204"/>
      <c r="P1799" s="180"/>
      <c r="Q1799" s="180"/>
      <c r="R1799" s="180"/>
      <c r="S1799" s="180"/>
      <c r="T1799" s="180"/>
      <c r="U1799" s="180"/>
      <c r="V1799" s="180"/>
      <c r="W1799" s="180"/>
      <c r="X1799" s="180"/>
      <c r="Y1799" s="180"/>
      <c r="Z1799" s="180"/>
      <c r="AA1799" s="180"/>
      <c r="AB1799" s="180"/>
      <c r="AC1799" s="180"/>
    </row>
    <row r="1800" ht="15.75" customHeight="1">
      <c r="A1800" s="201"/>
      <c r="F1800" s="202"/>
      <c r="G1800" s="160"/>
      <c r="H1800" s="160"/>
      <c r="I1800" s="160"/>
      <c r="J1800" s="160"/>
      <c r="K1800" s="203"/>
      <c r="L1800" s="180"/>
      <c r="M1800" s="180"/>
      <c r="N1800" s="204"/>
      <c r="O1800" s="204"/>
      <c r="P1800" s="180"/>
      <c r="Q1800" s="180"/>
      <c r="R1800" s="180"/>
      <c r="S1800" s="180"/>
      <c r="T1800" s="180"/>
      <c r="U1800" s="180"/>
      <c r="V1800" s="180"/>
      <c r="W1800" s="180"/>
      <c r="X1800" s="180"/>
      <c r="Y1800" s="180"/>
      <c r="Z1800" s="180"/>
      <c r="AA1800" s="180"/>
      <c r="AB1800" s="180"/>
      <c r="AC1800" s="180"/>
    </row>
    <row r="1801" ht="15.75" customHeight="1">
      <c r="A1801" s="201"/>
      <c r="F1801" s="202"/>
      <c r="G1801" s="160"/>
      <c r="H1801" s="160"/>
      <c r="I1801" s="160"/>
      <c r="J1801" s="160"/>
      <c r="K1801" s="203"/>
      <c r="L1801" s="180"/>
      <c r="M1801" s="180"/>
      <c r="N1801" s="204"/>
      <c r="O1801" s="204"/>
      <c r="P1801" s="180"/>
      <c r="Q1801" s="180"/>
      <c r="R1801" s="180"/>
      <c r="S1801" s="180"/>
      <c r="T1801" s="180"/>
      <c r="U1801" s="180"/>
      <c r="V1801" s="180"/>
      <c r="W1801" s="180"/>
      <c r="X1801" s="180"/>
      <c r="Y1801" s="180"/>
      <c r="Z1801" s="180"/>
      <c r="AA1801" s="180"/>
      <c r="AB1801" s="180"/>
      <c r="AC1801" s="180"/>
    </row>
    <row r="1802" ht="15.75" customHeight="1">
      <c r="A1802" s="201"/>
      <c r="F1802" s="202"/>
      <c r="G1802" s="160"/>
      <c r="H1802" s="160"/>
      <c r="I1802" s="160"/>
      <c r="J1802" s="160"/>
      <c r="K1802" s="203"/>
      <c r="L1802" s="180"/>
      <c r="M1802" s="180"/>
      <c r="N1802" s="204"/>
      <c r="O1802" s="204"/>
      <c r="P1802" s="180"/>
      <c r="Q1802" s="180"/>
      <c r="R1802" s="180"/>
      <c r="S1802" s="180"/>
      <c r="T1802" s="180"/>
      <c r="U1802" s="180"/>
      <c r="V1802" s="180"/>
      <c r="W1802" s="180"/>
      <c r="X1802" s="180"/>
      <c r="Y1802" s="180"/>
      <c r="Z1802" s="180"/>
      <c r="AA1802" s="180"/>
      <c r="AB1802" s="180"/>
      <c r="AC1802" s="180"/>
    </row>
    <row r="1803" ht="15.75" customHeight="1">
      <c r="A1803" s="201"/>
      <c r="F1803" s="202"/>
      <c r="G1803" s="160"/>
      <c r="H1803" s="160"/>
      <c r="I1803" s="160"/>
      <c r="J1803" s="160"/>
      <c r="K1803" s="203"/>
      <c r="L1803" s="180"/>
      <c r="M1803" s="180"/>
      <c r="N1803" s="204"/>
      <c r="O1803" s="204"/>
      <c r="P1803" s="180"/>
      <c r="Q1803" s="180"/>
      <c r="R1803" s="180"/>
      <c r="S1803" s="180"/>
      <c r="T1803" s="180"/>
      <c r="U1803" s="180"/>
      <c r="V1803" s="180"/>
      <c r="W1803" s="180"/>
      <c r="X1803" s="180"/>
      <c r="Y1803" s="180"/>
      <c r="Z1803" s="180"/>
      <c r="AA1803" s="180"/>
      <c r="AB1803" s="180"/>
      <c r="AC1803" s="180"/>
    </row>
    <row r="1804" ht="15.75" customHeight="1">
      <c r="A1804" s="201"/>
      <c r="F1804" s="202"/>
      <c r="G1804" s="160"/>
      <c r="H1804" s="160"/>
      <c r="I1804" s="160"/>
      <c r="J1804" s="160"/>
      <c r="K1804" s="203"/>
      <c r="L1804" s="180"/>
      <c r="M1804" s="180"/>
      <c r="N1804" s="204"/>
      <c r="O1804" s="204"/>
      <c r="P1804" s="180"/>
      <c r="Q1804" s="180"/>
      <c r="R1804" s="180"/>
      <c r="S1804" s="180"/>
      <c r="T1804" s="180"/>
      <c r="U1804" s="180"/>
      <c r="V1804" s="180"/>
      <c r="W1804" s="180"/>
      <c r="X1804" s="180"/>
      <c r="Y1804" s="180"/>
      <c r="Z1804" s="180"/>
      <c r="AA1804" s="180"/>
      <c r="AB1804" s="180"/>
      <c r="AC1804" s="180"/>
    </row>
    <row r="1805" ht="15.75" customHeight="1">
      <c r="A1805" s="201"/>
      <c r="F1805" s="202"/>
      <c r="G1805" s="160"/>
      <c r="H1805" s="160"/>
      <c r="I1805" s="160"/>
      <c r="J1805" s="160"/>
      <c r="K1805" s="203"/>
      <c r="L1805" s="180"/>
      <c r="M1805" s="180"/>
      <c r="N1805" s="204"/>
      <c r="O1805" s="204"/>
      <c r="P1805" s="180"/>
      <c r="Q1805" s="180"/>
      <c r="R1805" s="180"/>
      <c r="S1805" s="180"/>
      <c r="T1805" s="180"/>
      <c r="U1805" s="180"/>
      <c r="V1805" s="180"/>
      <c r="W1805" s="180"/>
      <c r="X1805" s="180"/>
      <c r="Y1805" s="180"/>
      <c r="Z1805" s="180"/>
      <c r="AA1805" s="180"/>
      <c r="AB1805" s="180"/>
      <c r="AC1805" s="180"/>
    </row>
    <row r="1806" ht="15.75" customHeight="1">
      <c r="A1806" s="201"/>
      <c r="F1806" s="202"/>
      <c r="G1806" s="160"/>
      <c r="H1806" s="160"/>
      <c r="I1806" s="160"/>
      <c r="J1806" s="160"/>
      <c r="K1806" s="203"/>
      <c r="L1806" s="180"/>
      <c r="M1806" s="180"/>
      <c r="N1806" s="204"/>
      <c r="O1806" s="204"/>
      <c r="P1806" s="180"/>
      <c r="Q1806" s="180"/>
      <c r="R1806" s="180"/>
      <c r="S1806" s="180"/>
      <c r="T1806" s="180"/>
      <c r="U1806" s="180"/>
      <c r="V1806" s="180"/>
      <c r="W1806" s="180"/>
      <c r="X1806" s="180"/>
      <c r="Y1806" s="180"/>
      <c r="Z1806" s="180"/>
      <c r="AA1806" s="180"/>
      <c r="AB1806" s="180"/>
      <c r="AC1806" s="180"/>
    </row>
    <row r="1807" ht="15.75" customHeight="1">
      <c r="A1807" s="201"/>
      <c r="F1807" s="202"/>
      <c r="G1807" s="160"/>
      <c r="H1807" s="160"/>
      <c r="I1807" s="160"/>
      <c r="J1807" s="160"/>
      <c r="K1807" s="203"/>
      <c r="L1807" s="180"/>
      <c r="M1807" s="180"/>
      <c r="N1807" s="204"/>
      <c r="O1807" s="204"/>
      <c r="P1807" s="180"/>
      <c r="Q1807" s="180"/>
      <c r="R1807" s="180"/>
      <c r="S1807" s="180"/>
      <c r="T1807" s="180"/>
      <c r="U1807" s="180"/>
      <c r="V1807" s="180"/>
      <c r="W1807" s="180"/>
      <c r="X1807" s="180"/>
      <c r="Y1807" s="180"/>
      <c r="Z1807" s="180"/>
      <c r="AA1807" s="180"/>
      <c r="AB1807" s="180"/>
      <c r="AC1807" s="180"/>
    </row>
    <row r="1808" ht="15.75" customHeight="1">
      <c r="A1808" s="201"/>
      <c r="F1808" s="202"/>
      <c r="G1808" s="160"/>
      <c r="H1808" s="160"/>
      <c r="I1808" s="160"/>
      <c r="J1808" s="160"/>
      <c r="K1808" s="203"/>
      <c r="L1808" s="180"/>
      <c r="M1808" s="180"/>
      <c r="N1808" s="204"/>
      <c r="O1808" s="204"/>
      <c r="P1808" s="180"/>
      <c r="Q1808" s="180"/>
      <c r="R1808" s="180"/>
      <c r="S1808" s="180"/>
      <c r="T1808" s="180"/>
      <c r="U1808" s="180"/>
      <c r="V1808" s="180"/>
      <c r="W1808" s="180"/>
      <c r="X1808" s="180"/>
      <c r="Y1808" s="180"/>
      <c r="Z1808" s="180"/>
      <c r="AA1808" s="180"/>
      <c r="AB1808" s="180"/>
      <c r="AC1808" s="180"/>
    </row>
    <row r="1809" ht="15.75" customHeight="1">
      <c r="A1809" s="201"/>
      <c r="F1809" s="202"/>
      <c r="G1809" s="160"/>
      <c r="H1809" s="160"/>
      <c r="I1809" s="160"/>
      <c r="J1809" s="160"/>
      <c r="K1809" s="203"/>
      <c r="L1809" s="180"/>
      <c r="M1809" s="180"/>
      <c r="N1809" s="204"/>
      <c r="O1809" s="204"/>
      <c r="P1809" s="180"/>
      <c r="Q1809" s="180"/>
      <c r="R1809" s="180"/>
      <c r="S1809" s="180"/>
      <c r="T1809" s="180"/>
      <c r="U1809" s="180"/>
      <c r="V1809" s="180"/>
      <c r="W1809" s="180"/>
      <c r="X1809" s="180"/>
      <c r="Y1809" s="180"/>
      <c r="Z1809" s="180"/>
      <c r="AA1809" s="180"/>
      <c r="AB1809" s="180"/>
      <c r="AC1809" s="180"/>
    </row>
    <row r="1810" ht="15.75" customHeight="1">
      <c r="A1810" s="201"/>
      <c r="F1810" s="202"/>
      <c r="G1810" s="160"/>
      <c r="H1810" s="160"/>
      <c r="I1810" s="160"/>
      <c r="J1810" s="160"/>
      <c r="K1810" s="203"/>
      <c r="L1810" s="180"/>
      <c r="M1810" s="180"/>
      <c r="N1810" s="204"/>
      <c r="O1810" s="204"/>
      <c r="P1810" s="180"/>
      <c r="Q1810" s="180"/>
      <c r="R1810" s="180"/>
      <c r="S1810" s="180"/>
      <c r="T1810" s="180"/>
      <c r="U1810" s="180"/>
      <c r="V1810" s="180"/>
      <c r="W1810" s="180"/>
      <c r="X1810" s="180"/>
      <c r="Y1810" s="180"/>
      <c r="Z1810" s="180"/>
      <c r="AA1810" s="180"/>
      <c r="AB1810" s="180"/>
      <c r="AC1810" s="180"/>
    </row>
    <row r="1811" ht="15.75" customHeight="1">
      <c r="A1811" s="201"/>
      <c r="F1811" s="202"/>
      <c r="G1811" s="160"/>
      <c r="H1811" s="160"/>
      <c r="I1811" s="160"/>
      <c r="J1811" s="160"/>
      <c r="K1811" s="203"/>
      <c r="L1811" s="180"/>
      <c r="M1811" s="180"/>
      <c r="N1811" s="204"/>
      <c r="O1811" s="204"/>
      <c r="P1811" s="180"/>
      <c r="Q1811" s="180"/>
      <c r="R1811" s="180"/>
      <c r="S1811" s="180"/>
      <c r="T1811" s="180"/>
      <c r="U1811" s="180"/>
      <c r="V1811" s="180"/>
      <c r="W1811" s="180"/>
      <c r="X1811" s="180"/>
      <c r="Y1811" s="180"/>
      <c r="Z1811" s="180"/>
      <c r="AA1811" s="180"/>
      <c r="AB1811" s="180"/>
      <c r="AC1811" s="180"/>
    </row>
    <row r="1812" ht="15.75" customHeight="1">
      <c r="A1812" s="201"/>
      <c r="F1812" s="202"/>
      <c r="G1812" s="160"/>
      <c r="H1812" s="160"/>
      <c r="I1812" s="160"/>
      <c r="J1812" s="160"/>
      <c r="K1812" s="203"/>
      <c r="L1812" s="180"/>
      <c r="M1812" s="180"/>
      <c r="N1812" s="204"/>
      <c r="O1812" s="204"/>
      <c r="P1812" s="180"/>
      <c r="Q1812" s="180"/>
      <c r="R1812" s="180"/>
      <c r="S1812" s="180"/>
      <c r="T1812" s="180"/>
      <c r="U1812" s="180"/>
      <c r="V1812" s="180"/>
      <c r="W1812" s="180"/>
      <c r="X1812" s="180"/>
      <c r="Y1812" s="180"/>
      <c r="Z1812" s="180"/>
      <c r="AA1812" s="180"/>
      <c r="AB1812" s="180"/>
      <c r="AC1812" s="180"/>
    </row>
    <row r="1813" ht="15.75" customHeight="1">
      <c r="A1813" s="201"/>
      <c r="F1813" s="202"/>
      <c r="G1813" s="160"/>
      <c r="H1813" s="160"/>
      <c r="I1813" s="160"/>
      <c r="J1813" s="160"/>
      <c r="K1813" s="203"/>
      <c r="L1813" s="180"/>
      <c r="M1813" s="180"/>
      <c r="N1813" s="204"/>
      <c r="O1813" s="204"/>
      <c r="P1813" s="180"/>
      <c r="Q1813" s="180"/>
      <c r="R1813" s="180"/>
      <c r="S1813" s="180"/>
      <c r="T1813" s="180"/>
      <c r="U1813" s="180"/>
      <c r="V1813" s="180"/>
      <c r="W1813" s="180"/>
      <c r="X1813" s="180"/>
      <c r="Y1813" s="180"/>
      <c r="Z1813" s="180"/>
      <c r="AA1813" s="180"/>
      <c r="AB1813" s="180"/>
      <c r="AC1813" s="180"/>
    </row>
    <row r="1814" ht="15.75" customHeight="1">
      <c r="A1814" s="201"/>
      <c r="F1814" s="202"/>
      <c r="G1814" s="160"/>
      <c r="H1814" s="160"/>
      <c r="I1814" s="160"/>
      <c r="J1814" s="160"/>
      <c r="K1814" s="203"/>
      <c r="L1814" s="180"/>
      <c r="M1814" s="180"/>
      <c r="N1814" s="204"/>
      <c r="O1814" s="204"/>
      <c r="P1814" s="180"/>
      <c r="Q1814" s="180"/>
      <c r="R1814" s="180"/>
      <c r="S1814" s="180"/>
      <c r="T1814" s="180"/>
      <c r="U1814" s="180"/>
      <c r="V1814" s="180"/>
      <c r="W1814" s="180"/>
      <c r="X1814" s="180"/>
      <c r="Y1814" s="180"/>
      <c r="Z1814" s="180"/>
      <c r="AA1814" s="180"/>
      <c r="AB1814" s="180"/>
      <c r="AC1814" s="180"/>
    </row>
    <row r="1815" ht="15.75" customHeight="1">
      <c r="A1815" s="201"/>
      <c r="F1815" s="202"/>
      <c r="G1815" s="160"/>
      <c r="H1815" s="160"/>
      <c r="I1815" s="160"/>
      <c r="J1815" s="160"/>
      <c r="K1815" s="203"/>
      <c r="L1815" s="180"/>
      <c r="M1815" s="180"/>
      <c r="N1815" s="204"/>
      <c r="O1815" s="204"/>
      <c r="P1815" s="180"/>
      <c r="Q1815" s="180"/>
      <c r="R1815" s="180"/>
      <c r="S1815" s="180"/>
      <c r="T1815" s="180"/>
      <c r="U1815" s="180"/>
      <c r="V1815" s="180"/>
      <c r="W1815" s="180"/>
      <c r="X1815" s="180"/>
      <c r="Y1815" s="180"/>
      <c r="Z1815" s="180"/>
      <c r="AA1815" s="180"/>
      <c r="AB1815" s="180"/>
      <c r="AC1815" s="180"/>
    </row>
    <row r="1816" ht="15.75" customHeight="1">
      <c r="A1816" s="201"/>
      <c r="F1816" s="202"/>
      <c r="G1816" s="160"/>
      <c r="H1816" s="160"/>
      <c r="I1816" s="160"/>
      <c r="J1816" s="160"/>
      <c r="K1816" s="203"/>
      <c r="L1816" s="180"/>
      <c r="M1816" s="180"/>
      <c r="N1816" s="204"/>
      <c r="O1816" s="204"/>
      <c r="P1816" s="180"/>
      <c r="Q1816" s="180"/>
      <c r="R1816" s="180"/>
      <c r="S1816" s="180"/>
      <c r="T1816" s="180"/>
      <c r="U1816" s="180"/>
      <c r="V1816" s="180"/>
      <c r="W1816" s="180"/>
      <c r="X1816" s="180"/>
      <c r="Y1816" s="180"/>
      <c r="Z1816" s="180"/>
      <c r="AA1816" s="180"/>
      <c r="AB1816" s="180"/>
      <c r="AC1816" s="180"/>
    </row>
    <row r="1817" ht="15.75" customHeight="1">
      <c r="A1817" s="201"/>
      <c r="F1817" s="202"/>
      <c r="G1817" s="160"/>
      <c r="H1817" s="160"/>
      <c r="I1817" s="160"/>
      <c r="J1817" s="160"/>
      <c r="K1817" s="203"/>
      <c r="L1817" s="180"/>
      <c r="M1817" s="180"/>
      <c r="N1817" s="204"/>
      <c r="O1817" s="204"/>
      <c r="P1817" s="180"/>
      <c r="Q1817" s="180"/>
      <c r="R1817" s="180"/>
      <c r="S1817" s="180"/>
      <c r="T1817" s="180"/>
      <c r="U1817" s="180"/>
      <c r="V1817" s="180"/>
      <c r="W1817" s="180"/>
      <c r="X1817" s="180"/>
      <c r="Y1817" s="180"/>
      <c r="Z1817" s="180"/>
      <c r="AA1817" s="180"/>
      <c r="AB1817" s="180"/>
      <c r="AC1817" s="180"/>
    </row>
    <row r="1818" ht="15.75" customHeight="1">
      <c r="A1818" s="201"/>
      <c r="F1818" s="202"/>
      <c r="G1818" s="160"/>
      <c r="H1818" s="160"/>
      <c r="I1818" s="160"/>
      <c r="J1818" s="160"/>
      <c r="K1818" s="203"/>
      <c r="L1818" s="180"/>
      <c r="M1818" s="180"/>
      <c r="N1818" s="204"/>
      <c r="O1818" s="204"/>
      <c r="P1818" s="180"/>
      <c r="Q1818" s="180"/>
      <c r="R1818" s="180"/>
      <c r="S1818" s="180"/>
      <c r="T1818" s="180"/>
      <c r="U1818" s="180"/>
      <c r="V1818" s="180"/>
      <c r="W1818" s="180"/>
      <c r="X1818" s="180"/>
      <c r="Y1818" s="180"/>
      <c r="Z1818" s="180"/>
      <c r="AA1818" s="180"/>
      <c r="AB1818" s="180"/>
      <c r="AC1818" s="180"/>
    </row>
    <row r="1819" ht="15.75" customHeight="1">
      <c r="A1819" s="201"/>
      <c r="F1819" s="202"/>
      <c r="G1819" s="160"/>
      <c r="H1819" s="160"/>
      <c r="I1819" s="160"/>
      <c r="J1819" s="160"/>
      <c r="K1819" s="203"/>
      <c r="L1819" s="180"/>
      <c r="M1819" s="180"/>
      <c r="N1819" s="204"/>
      <c r="O1819" s="204"/>
      <c r="P1819" s="180"/>
      <c r="Q1819" s="180"/>
      <c r="R1819" s="180"/>
      <c r="S1819" s="180"/>
      <c r="T1819" s="180"/>
      <c r="U1819" s="180"/>
      <c r="V1819" s="180"/>
      <c r="W1819" s="180"/>
      <c r="X1819" s="180"/>
      <c r="Y1819" s="180"/>
      <c r="Z1819" s="180"/>
      <c r="AA1819" s="180"/>
      <c r="AB1819" s="180"/>
      <c r="AC1819" s="180"/>
    </row>
    <row r="1820" ht="15.75" customHeight="1">
      <c r="A1820" s="201"/>
      <c r="F1820" s="202"/>
      <c r="G1820" s="160"/>
      <c r="H1820" s="160"/>
      <c r="I1820" s="160"/>
      <c r="J1820" s="160"/>
      <c r="K1820" s="203"/>
      <c r="L1820" s="180"/>
      <c r="M1820" s="180"/>
      <c r="N1820" s="204"/>
      <c r="O1820" s="204"/>
      <c r="P1820" s="180"/>
      <c r="Q1820" s="180"/>
      <c r="R1820" s="180"/>
      <c r="S1820" s="180"/>
      <c r="T1820" s="180"/>
      <c r="U1820" s="180"/>
      <c r="V1820" s="180"/>
      <c r="W1820" s="180"/>
      <c r="X1820" s="180"/>
      <c r="Y1820" s="180"/>
      <c r="Z1820" s="180"/>
      <c r="AA1820" s="180"/>
      <c r="AB1820" s="180"/>
      <c r="AC1820" s="180"/>
    </row>
    <row r="1821" ht="15.75" customHeight="1">
      <c r="A1821" s="201"/>
      <c r="F1821" s="202"/>
      <c r="G1821" s="160"/>
      <c r="H1821" s="160"/>
      <c r="I1821" s="160"/>
      <c r="J1821" s="160"/>
      <c r="K1821" s="203"/>
      <c r="L1821" s="180"/>
      <c r="M1821" s="180"/>
      <c r="N1821" s="204"/>
      <c r="O1821" s="204"/>
      <c r="P1821" s="180"/>
      <c r="Q1821" s="180"/>
      <c r="R1821" s="180"/>
      <c r="S1821" s="180"/>
      <c r="T1821" s="180"/>
      <c r="U1821" s="180"/>
      <c r="V1821" s="180"/>
      <c r="W1821" s="180"/>
      <c r="X1821" s="180"/>
      <c r="Y1821" s="180"/>
      <c r="Z1821" s="180"/>
      <c r="AA1821" s="180"/>
      <c r="AB1821" s="180"/>
      <c r="AC1821" s="180"/>
    </row>
    <row r="1822" ht="15.75" customHeight="1">
      <c r="A1822" s="201"/>
      <c r="F1822" s="202"/>
      <c r="G1822" s="160"/>
      <c r="H1822" s="160"/>
      <c r="I1822" s="160"/>
      <c r="J1822" s="160"/>
      <c r="K1822" s="203"/>
      <c r="L1822" s="180"/>
      <c r="M1822" s="180"/>
      <c r="N1822" s="204"/>
      <c r="O1822" s="204"/>
      <c r="P1822" s="180"/>
      <c r="Q1822" s="180"/>
      <c r="R1822" s="180"/>
      <c r="S1822" s="180"/>
      <c r="T1822" s="180"/>
      <c r="U1822" s="180"/>
      <c r="V1822" s="180"/>
      <c r="W1822" s="180"/>
      <c r="X1822" s="180"/>
      <c r="Y1822" s="180"/>
      <c r="Z1822" s="180"/>
      <c r="AA1822" s="180"/>
      <c r="AB1822" s="180"/>
      <c r="AC1822" s="180"/>
    </row>
    <row r="1823" ht="15.75" customHeight="1">
      <c r="A1823" s="201"/>
      <c r="F1823" s="202"/>
      <c r="G1823" s="160"/>
      <c r="H1823" s="160"/>
      <c r="I1823" s="160"/>
      <c r="J1823" s="160"/>
      <c r="K1823" s="203"/>
      <c r="L1823" s="180"/>
      <c r="M1823" s="180"/>
      <c r="N1823" s="204"/>
      <c r="O1823" s="204"/>
      <c r="P1823" s="180"/>
      <c r="Q1823" s="180"/>
      <c r="R1823" s="180"/>
      <c r="S1823" s="180"/>
      <c r="T1823" s="180"/>
      <c r="U1823" s="180"/>
      <c r="V1823" s="180"/>
      <c r="W1823" s="180"/>
      <c r="X1823" s="180"/>
      <c r="Y1823" s="180"/>
      <c r="Z1823" s="180"/>
      <c r="AA1823" s="180"/>
      <c r="AB1823" s="180"/>
      <c r="AC1823" s="180"/>
    </row>
    <row r="1824" ht="15.75" customHeight="1">
      <c r="A1824" s="201"/>
      <c r="F1824" s="202"/>
      <c r="G1824" s="160"/>
      <c r="H1824" s="160"/>
      <c r="I1824" s="160"/>
      <c r="J1824" s="160"/>
      <c r="K1824" s="203"/>
      <c r="L1824" s="180"/>
      <c r="M1824" s="180"/>
      <c r="N1824" s="204"/>
      <c r="O1824" s="204"/>
      <c r="P1824" s="180"/>
      <c r="Q1824" s="180"/>
      <c r="R1824" s="180"/>
      <c r="S1824" s="180"/>
      <c r="T1824" s="180"/>
      <c r="U1824" s="180"/>
      <c r="V1824" s="180"/>
      <c r="W1824" s="180"/>
      <c r="X1824" s="180"/>
      <c r="Y1824" s="180"/>
      <c r="Z1824" s="180"/>
      <c r="AA1824" s="180"/>
      <c r="AB1824" s="180"/>
      <c r="AC1824" s="180"/>
    </row>
    <row r="1825" ht="15.75" customHeight="1">
      <c r="A1825" s="201"/>
      <c r="F1825" s="202"/>
      <c r="G1825" s="160"/>
      <c r="H1825" s="160"/>
      <c r="I1825" s="160"/>
      <c r="J1825" s="160"/>
      <c r="K1825" s="203"/>
      <c r="L1825" s="180"/>
      <c r="M1825" s="180"/>
      <c r="N1825" s="204"/>
      <c r="O1825" s="204"/>
      <c r="P1825" s="180"/>
      <c r="Q1825" s="180"/>
      <c r="R1825" s="180"/>
      <c r="S1825" s="180"/>
      <c r="T1825" s="180"/>
      <c r="U1825" s="180"/>
      <c r="V1825" s="180"/>
      <c r="W1825" s="180"/>
      <c r="X1825" s="180"/>
      <c r="Y1825" s="180"/>
      <c r="Z1825" s="180"/>
      <c r="AA1825" s="180"/>
      <c r="AB1825" s="180"/>
      <c r="AC1825" s="180"/>
    </row>
    <row r="1826" ht="15.75" customHeight="1">
      <c r="A1826" s="201"/>
      <c r="F1826" s="202"/>
      <c r="G1826" s="160"/>
      <c r="H1826" s="160"/>
      <c r="I1826" s="160"/>
      <c r="J1826" s="160"/>
      <c r="K1826" s="203"/>
      <c r="L1826" s="180"/>
      <c r="M1826" s="180"/>
      <c r="N1826" s="204"/>
      <c r="O1826" s="204"/>
      <c r="P1826" s="180"/>
      <c r="Q1826" s="180"/>
      <c r="R1826" s="180"/>
      <c r="S1826" s="180"/>
      <c r="T1826" s="180"/>
      <c r="U1826" s="180"/>
      <c r="V1826" s="180"/>
      <c r="W1826" s="180"/>
      <c r="X1826" s="180"/>
      <c r="Y1826" s="180"/>
      <c r="Z1826" s="180"/>
      <c r="AA1826" s="180"/>
      <c r="AB1826" s="180"/>
      <c r="AC1826" s="180"/>
    </row>
    <row r="1827" ht="15.75" customHeight="1">
      <c r="A1827" s="201"/>
      <c r="F1827" s="202"/>
      <c r="G1827" s="160"/>
      <c r="H1827" s="160"/>
      <c r="I1827" s="160"/>
      <c r="J1827" s="160"/>
      <c r="K1827" s="203"/>
      <c r="L1827" s="180"/>
      <c r="M1827" s="180"/>
      <c r="N1827" s="204"/>
      <c r="O1827" s="204"/>
      <c r="P1827" s="180"/>
      <c r="Q1827" s="180"/>
      <c r="R1827" s="180"/>
      <c r="S1827" s="180"/>
      <c r="T1827" s="180"/>
      <c r="U1827" s="180"/>
      <c r="V1827" s="180"/>
      <c r="W1827" s="180"/>
      <c r="X1827" s="180"/>
      <c r="Y1827" s="180"/>
      <c r="Z1827" s="180"/>
      <c r="AA1827" s="180"/>
      <c r="AB1827" s="180"/>
      <c r="AC1827" s="180"/>
    </row>
    <row r="1828" ht="15.75" customHeight="1">
      <c r="A1828" s="201"/>
      <c r="F1828" s="202"/>
      <c r="G1828" s="160"/>
      <c r="H1828" s="160"/>
      <c r="I1828" s="160"/>
      <c r="J1828" s="160"/>
      <c r="K1828" s="203"/>
      <c r="L1828" s="180"/>
      <c r="M1828" s="180"/>
      <c r="N1828" s="204"/>
      <c r="O1828" s="204"/>
      <c r="P1828" s="180"/>
      <c r="Q1828" s="180"/>
      <c r="R1828" s="180"/>
      <c r="S1828" s="180"/>
      <c r="T1828" s="180"/>
      <c r="U1828" s="180"/>
      <c r="V1828" s="180"/>
      <c r="W1828" s="180"/>
      <c r="X1828" s="180"/>
      <c r="Y1828" s="180"/>
      <c r="Z1828" s="180"/>
      <c r="AA1828" s="180"/>
      <c r="AB1828" s="180"/>
      <c r="AC1828" s="180"/>
    </row>
    <row r="1829" ht="15.75" customHeight="1">
      <c r="A1829" s="201"/>
      <c r="F1829" s="202"/>
      <c r="G1829" s="160"/>
      <c r="H1829" s="160"/>
      <c r="I1829" s="160"/>
      <c r="J1829" s="160"/>
      <c r="K1829" s="203"/>
      <c r="L1829" s="180"/>
      <c r="M1829" s="180"/>
      <c r="N1829" s="204"/>
      <c r="O1829" s="204"/>
      <c r="P1829" s="180"/>
      <c r="Q1829" s="180"/>
      <c r="R1829" s="180"/>
      <c r="S1829" s="180"/>
      <c r="T1829" s="180"/>
      <c r="U1829" s="180"/>
      <c r="V1829" s="180"/>
      <c r="W1829" s="180"/>
      <c r="X1829" s="180"/>
      <c r="Y1829" s="180"/>
      <c r="Z1829" s="180"/>
      <c r="AA1829" s="180"/>
      <c r="AB1829" s="180"/>
      <c r="AC1829" s="180"/>
    </row>
    <row r="1830" ht="15.75" customHeight="1">
      <c r="A1830" s="201"/>
      <c r="F1830" s="202"/>
      <c r="G1830" s="160"/>
      <c r="H1830" s="160"/>
      <c r="I1830" s="160"/>
      <c r="J1830" s="160"/>
      <c r="K1830" s="203"/>
      <c r="L1830" s="180"/>
      <c r="M1830" s="180"/>
      <c r="N1830" s="204"/>
      <c r="O1830" s="204"/>
      <c r="P1830" s="180"/>
      <c r="Q1830" s="180"/>
      <c r="R1830" s="180"/>
      <c r="S1830" s="180"/>
      <c r="T1830" s="180"/>
      <c r="U1830" s="180"/>
      <c r="V1830" s="180"/>
      <c r="W1830" s="180"/>
      <c r="X1830" s="180"/>
      <c r="Y1830" s="180"/>
      <c r="Z1830" s="180"/>
      <c r="AA1830" s="180"/>
      <c r="AB1830" s="180"/>
      <c r="AC1830" s="180"/>
    </row>
    <row r="1831" ht="15.75" customHeight="1">
      <c r="A1831" s="201"/>
      <c r="F1831" s="202"/>
      <c r="G1831" s="160"/>
      <c r="H1831" s="160"/>
      <c r="I1831" s="160"/>
      <c r="J1831" s="160"/>
      <c r="K1831" s="203"/>
      <c r="L1831" s="180"/>
      <c r="M1831" s="180"/>
      <c r="N1831" s="204"/>
      <c r="O1831" s="204"/>
      <c r="P1831" s="180"/>
      <c r="Q1831" s="180"/>
      <c r="R1831" s="180"/>
      <c r="S1831" s="180"/>
      <c r="T1831" s="180"/>
      <c r="U1831" s="180"/>
      <c r="V1831" s="180"/>
      <c r="W1831" s="180"/>
      <c r="X1831" s="180"/>
      <c r="Y1831" s="180"/>
      <c r="Z1831" s="180"/>
      <c r="AA1831" s="180"/>
      <c r="AB1831" s="180"/>
      <c r="AC1831" s="180"/>
    </row>
    <row r="1832" ht="15.75" customHeight="1">
      <c r="A1832" s="201"/>
      <c r="F1832" s="202"/>
      <c r="G1832" s="160"/>
      <c r="H1832" s="160"/>
      <c r="I1832" s="160"/>
      <c r="J1832" s="160"/>
      <c r="K1832" s="203"/>
      <c r="L1832" s="180"/>
      <c r="M1832" s="180"/>
      <c r="N1832" s="204"/>
      <c r="O1832" s="204"/>
      <c r="P1832" s="180"/>
      <c r="Q1832" s="180"/>
      <c r="R1832" s="180"/>
      <c r="S1832" s="180"/>
      <c r="T1832" s="180"/>
      <c r="U1832" s="180"/>
      <c r="V1832" s="180"/>
      <c r="W1832" s="180"/>
      <c r="X1832" s="180"/>
      <c r="Y1832" s="180"/>
      <c r="Z1832" s="180"/>
      <c r="AA1832" s="180"/>
      <c r="AB1832" s="180"/>
      <c r="AC1832" s="180"/>
    </row>
    <row r="1833" ht="15.75" customHeight="1">
      <c r="A1833" s="201"/>
      <c r="F1833" s="202"/>
      <c r="G1833" s="160"/>
      <c r="H1833" s="160"/>
      <c r="I1833" s="160"/>
      <c r="J1833" s="160"/>
      <c r="K1833" s="203"/>
      <c r="L1833" s="180"/>
      <c r="M1833" s="180"/>
      <c r="N1833" s="204"/>
      <c r="O1833" s="204"/>
      <c r="P1833" s="180"/>
      <c r="Q1833" s="180"/>
      <c r="R1833" s="180"/>
      <c r="S1833" s="180"/>
      <c r="T1833" s="180"/>
      <c r="U1833" s="180"/>
      <c r="V1833" s="180"/>
      <c r="W1833" s="180"/>
      <c r="X1833" s="180"/>
      <c r="Y1833" s="180"/>
      <c r="Z1833" s="180"/>
      <c r="AA1833" s="180"/>
      <c r="AB1833" s="180"/>
      <c r="AC1833" s="180"/>
    </row>
    <row r="1834" ht="15.75" customHeight="1">
      <c r="A1834" s="201"/>
      <c r="F1834" s="202"/>
      <c r="G1834" s="160"/>
      <c r="H1834" s="160"/>
      <c r="I1834" s="160"/>
      <c r="J1834" s="160"/>
      <c r="K1834" s="203"/>
      <c r="L1834" s="180"/>
      <c r="M1834" s="180"/>
      <c r="N1834" s="204"/>
      <c r="O1834" s="204"/>
      <c r="P1834" s="180"/>
      <c r="Q1834" s="180"/>
      <c r="R1834" s="180"/>
      <c r="S1834" s="180"/>
      <c r="T1834" s="180"/>
      <c r="U1834" s="180"/>
      <c r="V1834" s="180"/>
      <c r="W1834" s="180"/>
      <c r="X1834" s="180"/>
      <c r="Y1834" s="180"/>
      <c r="Z1834" s="180"/>
      <c r="AA1834" s="180"/>
      <c r="AB1834" s="180"/>
      <c r="AC1834" s="180"/>
    </row>
    <row r="1835" ht="15.75" customHeight="1">
      <c r="A1835" s="201"/>
      <c r="F1835" s="202"/>
      <c r="G1835" s="160"/>
      <c r="H1835" s="160"/>
      <c r="I1835" s="160"/>
      <c r="J1835" s="160"/>
      <c r="K1835" s="203"/>
      <c r="L1835" s="180"/>
      <c r="M1835" s="180"/>
      <c r="N1835" s="204"/>
      <c r="O1835" s="204"/>
      <c r="P1835" s="180"/>
      <c r="Q1835" s="180"/>
      <c r="R1835" s="180"/>
      <c r="S1835" s="180"/>
      <c r="T1835" s="180"/>
      <c r="U1835" s="180"/>
      <c r="V1835" s="180"/>
      <c r="W1835" s="180"/>
      <c r="X1835" s="180"/>
      <c r="Y1835" s="180"/>
      <c r="Z1835" s="180"/>
      <c r="AA1835" s="180"/>
      <c r="AB1835" s="180"/>
      <c r="AC1835" s="180"/>
    </row>
    <row r="1836" ht="15.75" customHeight="1">
      <c r="A1836" s="201"/>
      <c r="F1836" s="202"/>
      <c r="G1836" s="160"/>
      <c r="H1836" s="160"/>
      <c r="I1836" s="160"/>
      <c r="J1836" s="160"/>
      <c r="K1836" s="203"/>
      <c r="L1836" s="180"/>
      <c r="M1836" s="180"/>
      <c r="N1836" s="204"/>
      <c r="O1836" s="204"/>
      <c r="P1836" s="180"/>
      <c r="Q1836" s="180"/>
      <c r="R1836" s="180"/>
      <c r="S1836" s="180"/>
      <c r="T1836" s="180"/>
      <c r="U1836" s="180"/>
      <c r="V1836" s="180"/>
      <c r="W1836" s="180"/>
      <c r="X1836" s="180"/>
      <c r="Y1836" s="180"/>
      <c r="Z1836" s="180"/>
      <c r="AA1836" s="180"/>
      <c r="AB1836" s="180"/>
      <c r="AC1836" s="180"/>
    </row>
    <row r="1837" ht="15.75" customHeight="1">
      <c r="A1837" s="201"/>
      <c r="F1837" s="202"/>
      <c r="G1837" s="160"/>
      <c r="H1837" s="160"/>
      <c r="I1837" s="160"/>
      <c r="J1837" s="160"/>
      <c r="K1837" s="203"/>
      <c r="L1837" s="180"/>
      <c r="M1837" s="180"/>
      <c r="N1837" s="204"/>
      <c r="O1837" s="204"/>
      <c r="P1837" s="180"/>
      <c r="Q1837" s="180"/>
      <c r="R1837" s="180"/>
      <c r="S1837" s="180"/>
      <c r="T1837" s="180"/>
      <c r="U1837" s="180"/>
      <c r="V1837" s="180"/>
      <c r="W1837" s="180"/>
      <c r="X1837" s="180"/>
      <c r="Y1837" s="180"/>
      <c r="Z1837" s="180"/>
      <c r="AA1837" s="180"/>
      <c r="AB1837" s="180"/>
      <c r="AC1837" s="180"/>
    </row>
    <row r="1838" ht="15.75" customHeight="1">
      <c r="A1838" s="201"/>
      <c r="F1838" s="202"/>
      <c r="G1838" s="160"/>
      <c r="H1838" s="160"/>
      <c r="I1838" s="160"/>
      <c r="J1838" s="160"/>
      <c r="K1838" s="203"/>
      <c r="L1838" s="180"/>
      <c r="M1838" s="180"/>
      <c r="N1838" s="204"/>
      <c r="O1838" s="204"/>
      <c r="P1838" s="180"/>
      <c r="Q1838" s="180"/>
      <c r="R1838" s="180"/>
      <c r="S1838" s="180"/>
      <c r="T1838" s="180"/>
      <c r="U1838" s="180"/>
      <c r="V1838" s="180"/>
      <c r="W1838" s="180"/>
      <c r="X1838" s="180"/>
      <c r="Y1838" s="180"/>
      <c r="Z1838" s="180"/>
      <c r="AA1838" s="180"/>
      <c r="AB1838" s="180"/>
      <c r="AC1838" s="180"/>
    </row>
    <row r="1839" ht="15.75" customHeight="1">
      <c r="A1839" s="201"/>
      <c r="F1839" s="202"/>
      <c r="G1839" s="160"/>
      <c r="H1839" s="160"/>
      <c r="I1839" s="160"/>
      <c r="J1839" s="160"/>
      <c r="K1839" s="203"/>
      <c r="L1839" s="180"/>
      <c r="M1839" s="180"/>
      <c r="N1839" s="204"/>
      <c r="O1839" s="204"/>
      <c r="P1839" s="180"/>
      <c r="Q1839" s="180"/>
      <c r="R1839" s="180"/>
      <c r="S1839" s="180"/>
      <c r="T1839" s="180"/>
      <c r="U1839" s="180"/>
      <c r="V1839" s="180"/>
      <c r="W1839" s="180"/>
      <c r="X1839" s="180"/>
      <c r="Y1839" s="180"/>
      <c r="Z1839" s="180"/>
      <c r="AA1839" s="180"/>
      <c r="AB1839" s="180"/>
      <c r="AC1839" s="180"/>
    </row>
    <row r="1840" ht="15.75" customHeight="1">
      <c r="A1840" s="201"/>
      <c r="F1840" s="202"/>
      <c r="G1840" s="160"/>
      <c r="H1840" s="160"/>
      <c r="I1840" s="160"/>
      <c r="J1840" s="160"/>
      <c r="K1840" s="203"/>
      <c r="L1840" s="180"/>
      <c r="M1840" s="180"/>
      <c r="N1840" s="204"/>
      <c r="O1840" s="204"/>
      <c r="P1840" s="180"/>
      <c r="Q1840" s="180"/>
      <c r="R1840" s="180"/>
      <c r="S1840" s="180"/>
      <c r="T1840" s="180"/>
      <c r="U1840" s="180"/>
      <c r="V1840" s="180"/>
      <c r="W1840" s="180"/>
      <c r="X1840" s="180"/>
      <c r="Y1840" s="180"/>
      <c r="Z1840" s="180"/>
      <c r="AA1840" s="180"/>
      <c r="AB1840" s="180"/>
      <c r="AC1840" s="180"/>
    </row>
    <row r="1841" ht="15.75" customHeight="1">
      <c r="A1841" s="201"/>
      <c r="F1841" s="202"/>
      <c r="G1841" s="160"/>
      <c r="H1841" s="160"/>
      <c r="I1841" s="160"/>
      <c r="J1841" s="160"/>
      <c r="K1841" s="203"/>
      <c r="L1841" s="180"/>
      <c r="M1841" s="180"/>
      <c r="N1841" s="204"/>
      <c r="O1841" s="204"/>
      <c r="P1841" s="180"/>
      <c r="Q1841" s="180"/>
      <c r="R1841" s="180"/>
      <c r="S1841" s="180"/>
      <c r="T1841" s="180"/>
      <c r="U1841" s="180"/>
      <c r="V1841" s="180"/>
      <c r="W1841" s="180"/>
      <c r="X1841" s="180"/>
      <c r="Y1841" s="180"/>
      <c r="Z1841" s="180"/>
      <c r="AA1841" s="180"/>
      <c r="AB1841" s="180"/>
      <c r="AC1841" s="180"/>
    </row>
    <row r="1842" ht="15.75" customHeight="1">
      <c r="A1842" s="201"/>
      <c r="F1842" s="202"/>
      <c r="G1842" s="160"/>
      <c r="H1842" s="160"/>
      <c r="I1842" s="160"/>
      <c r="J1842" s="160"/>
      <c r="K1842" s="203"/>
      <c r="L1842" s="180"/>
      <c r="M1842" s="180"/>
      <c r="N1842" s="204"/>
      <c r="O1842" s="204"/>
      <c r="P1842" s="180"/>
      <c r="Q1842" s="180"/>
      <c r="R1842" s="180"/>
      <c r="S1842" s="180"/>
      <c r="T1842" s="180"/>
      <c r="U1842" s="180"/>
      <c r="V1842" s="180"/>
      <c r="W1842" s="180"/>
      <c r="X1842" s="180"/>
      <c r="Y1842" s="180"/>
      <c r="Z1842" s="180"/>
      <c r="AA1842" s="180"/>
      <c r="AB1842" s="180"/>
      <c r="AC1842" s="180"/>
    </row>
    <row r="1843" ht="15.75" customHeight="1">
      <c r="A1843" s="201"/>
      <c r="F1843" s="202"/>
      <c r="G1843" s="160"/>
      <c r="H1843" s="160"/>
      <c r="I1843" s="160"/>
      <c r="J1843" s="160"/>
      <c r="K1843" s="203"/>
      <c r="L1843" s="180"/>
      <c r="M1843" s="180"/>
      <c r="N1843" s="204"/>
      <c r="O1843" s="204"/>
      <c r="P1843" s="180"/>
      <c r="Q1843" s="180"/>
      <c r="R1843" s="180"/>
      <c r="S1843" s="180"/>
      <c r="T1843" s="180"/>
      <c r="U1843" s="180"/>
      <c r="V1843" s="180"/>
      <c r="W1843" s="180"/>
      <c r="X1843" s="180"/>
      <c r="Y1843" s="180"/>
      <c r="Z1843" s="180"/>
      <c r="AA1843" s="180"/>
      <c r="AB1843" s="180"/>
      <c r="AC1843" s="180"/>
    </row>
    <row r="1844" ht="15.75" customHeight="1">
      <c r="A1844" s="201"/>
      <c r="F1844" s="202"/>
      <c r="G1844" s="160"/>
      <c r="H1844" s="160"/>
      <c r="I1844" s="160"/>
      <c r="J1844" s="160"/>
      <c r="K1844" s="203"/>
      <c r="L1844" s="180"/>
      <c r="M1844" s="180"/>
      <c r="N1844" s="204"/>
      <c r="O1844" s="204"/>
      <c r="P1844" s="180"/>
      <c r="Q1844" s="180"/>
      <c r="R1844" s="180"/>
      <c r="S1844" s="180"/>
      <c r="T1844" s="180"/>
      <c r="U1844" s="180"/>
      <c r="V1844" s="180"/>
      <c r="W1844" s="180"/>
      <c r="X1844" s="180"/>
      <c r="Y1844" s="180"/>
      <c r="Z1844" s="180"/>
      <c r="AA1844" s="180"/>
      <c r="AB1844" s="180"/>
      <c r="AC1844" s="180"/>
    </row>
    <row r="1845" ht="15.75" customHeight="1">
      <c r="A1845" s="201"/>
      <c r="F1845" s="202"/>
      <c r="G1845" s="160"/>
      <c r="H1845" s="160"/>
      <c r="I1845" s="160"/>
      <c r="J1845" s="160"/>
      <c r="K1845" s="203"/>
      <c r="L1845" s="180"/>
      <c r="M1845" s="180"/>
      <c r="N1845" s="204"/>
      <c r="O1845" s="204"/>
      <c r="P1845" s="180"/>
      <c r="Q1845" s="180"/>
      <c r="R1845" s="180"/>
      <c r="S1845" s="180"/>
      <c r="T1845" s="180"/>
      <c r="U1845" s="180"/>
      <c r="V1845" s="180"/>
      <c r="W1845" s="180"/>
      <c r="X1845" s="180"/>
      <c r="Y1845" s="180"/>
      <c r="Z1845" s="180"/>
      <c r="AA1845" s="180"/>
      <c r="AB1845" s="180"/>
      <c r="AC1845" s="180"/>
    </row>
    <row r="1846" ht="15.75" customHeight="1">
      <c r="A1846" s="201"/>
      <c r="F1846" s="202"/>
      <c r="G1846" s="160"/>
      <c r="H1846" s="160"/>
      <c r="I1846" s="160"/>
      <c r="J1846" s="160"/>
      <c r="K1846" s="203"/>
      <c r="L1846" s="180"/>
      <c r="M1846" s="180"/>
      <c r="N1846" s="204"/>
      <c r="O1846" s="204"/>
      <c r="P1846" s="180"/>
      <c r="Q1846" s="180"/>
      <c r="R1846" s="180"/>
      <c r="S1846" s="180"/>
      <c r="T1846" s="180"/>
      <c r="U1846" s="180"/>
      <c r="V1846" s="180"/>
      <c r="W1846" s="180"/>
      <c r="X1846" s="180"/>
      <c r="Y1846" s="180"/>
      <c r="Z1846" s="180"/>
      <c r="AA1846" s="180"/>
      <c r="AB1846" s="180"/>
      <c r="AC1846" s="180"/>
    </row>
    <row r="1847" ht="15.75" customHeight="1">
      <c r="A1847" s="201"/>
      <c r="F1847" s="202"/>
      <c r="G1847" s="160"/>
      <c r="H1847" s="160"/>
      <c r="I1847" s="160"/>
      <c r="J1847" s="160"/>
      <c r="K1847" s="203"/>
      <c r="L1847" s="180"/>
      <c r="M1847" s="180"/>
      <c r="N1847" s="204"/>
      <c r="O1847" s="204"/>
      <c r="P1847" s="180"/>
      <c r="Q1847" s="180"/>
      <c r="R1847" s="180"/>
      <c r="S1847" s="180"/>
      <c r="T1847" s="180"/>
      <c r="U1847" s="180"/>
      <c r="V1847" s="180"/>
      <c r="W1847" s="180"/>
      <c r="X1847" s="180"/>
      <c r="Y1847" s="180"/>
      <c r="Z1847" s="180"/>
      <c r="AA1847" s="180"/>
      <c r="AB1847" s="180"/>
      <c r="AC1847" s="180"/>
    </row>
    <row r="1848" ht="15.75" customHeight="1">
      <c r="A1848" s="201"/>
      <c r="F1848" s="202"/>
      <c r="G1848" s="160"/>
      <c r="H1848" s="160"/>
      <c r="I1848" s="160"/>
      <c r="J1848" s="160"/>
      <c r="K1848" s="203"/>
      <c r="L1848" s="180"/>
      <c r="M1848" s="180"/>
      <c r="N1848" s="204"/>
      <c r="O1848" s="204"/>
      <c r="P1848" s="180"/>
      <c r="Q1848" s="180"/>
      <c r="R1848" s="180"/>
      <c r="S1848" s="180"/>
      <c r="T1848" s="180"/>
      <c r="U1848" s="180"/>
      <c r="V1848" s="180"/>
      <c r="W1848" s="180"/>
      <c r="X1848" s="180"/>
      <c r="Y1848" s="180"/>
      <c r="Z1848" s="180"/>
      <c r="AA1848" s="180"/>
      <c r="AB1848" s="180"/>
      <c r="AC1848" s="180"/>
    </row>
    <row r="1849" ht="15.75" customHeight="1">
      <c r="A1849" s="201"/>
      <c r="F1849" s="202"/>
      <c r="G1849" s="160"/>
      <c r="H1849" s="160"/>
      <c r="I1849" s="160"/>
      <c r="J1849" s="160"/>
      <c r="K1849" s="203"/>
      <c r="L1849" s="180"/>
      <c r="M1849" s="180"/>
      <c r="N1849" s="204"/>
      <c r="O1849" s="204"/>
      <c r="P1849" s="180"/>
      <c r="Q1849" s="180"/>
      <c r="R1849" s="180"/>
      <c r="S1849" s="180"/>
      <c r="T1849" s="180"/>
      <c r="U1849" s="180"/>
      <c r="V1849" s="180"/>
      <c r="W1849" s="180"/>
      <c r="X1849" s="180"/>
      <c r="Y1849" s="180"/>
      <c r="Z1849" s="180"/>
      <c r="AA1849" s="180"/>
      <c r="AB1849" s="180"/>
      <c r="AC1849" s="180"/>
    </row>
    <row r="1850" ht="15.75" customHeight="1">
      <c r="A1850" s="201"/>
      <c r="F1850" s="202"/>
      <c r="G1850" s="160"/>
      <c r="H1850" s="160"/>
      <c r="I1850" s="160"/>
      <c r="J1850" s="160"/>
      <c r="K1850" s="203"/>
      <c r="L1850" s="180"/>
      <c r="M1850" s="180"/>
      <c r="N1850" s="204"/>
      <c r="O1850" s="204"/>
      <c r="P1850" s="180"/>
      <c r="Q1850" s="180"/>
      <c r="R1850" s="180"/>
      <c r="S1850" s="180"/>
      <c r="T1850" s="180"/>
      <c r="U1850" s="180"/>
      <c r="V1850" s="180"/>
      <c r="W1850" s="180"/>
      <c r="X1850" s="180"/>
      <c r="Y1850" s="180"/>
      <c r="Z1850" s="180"/>
      <c r="AA1850" s="180"/>
      <c r="AB1850" s="180"/>
      <c r="AC1850" s="180"/>
    </row>
    <row r="1851" ht="15.75" customHeight="1">
      <c r="A1851" s="201"/>
      <c r="F1851" s="202"/>
      <c r="G1851" s="160"/>
      <c r="H1851" s="160"/>
      <c r="I1851" s="160"/>
      <c r="J1851" s="160"/>
      <c r="K1851" s="203"/>
      <c r="L1851" s="180"/>
      <c r="M1851" s="180"/>
      <c r="N1851" s="204"/>
      <c r="O1851" s="204"/>
      <c r="P1851" s="180"/>
      <c r="Q1851" s="180"/>
      <c r="R1851" s="180"/>
      <c r="S1851" s="180"/>
      <c r="T1851" s="180"/>
      <c r="U1851" s="180"/>
      <c r="V1851" s="180"/>
      <c r="W1851" s="180"/>
      <c r="X1851" s="180"/>
      <c r="Y1851" s="180"/>
      <c r="Z1851" s="180"/>
      <c r="AA1851" s="180"/>
      <c r="AB1851" s="180"/>
      <c r="AC1851" s="180"/>
    </row>
    <row r="1852" ht="15.75" customHeight="1">
      <c r="A1852" s="201"/>
      <c r="F1852" s="202"/>
      <c r="G1852" s="160"/>
      <c r="H1852" s="160"/>
      <c r="I1852" s="160"/>
      <c r="J1852" s="160"/>
      <c r="K1852" s="203"/>
      <c r="L1852" s="180"/>
      <c r="M1852" s="180"/>
      <c r="N1852" s="204"/>
      <c r="O1852" s="204"/>
      <c r="P1852" s="180"/>
      <c r="Q1852" s="180"/>
      <c r="R1852" s="180"/>
      <c r="S1852" s="180"/>
      <c r="T1852" s="180"/>
      <c r="U1852" s="180"/>
      <c r="V1852" s="180"/>
      <c r="W1852" s="180"/>
      <c r="X1852" s="180"/>
      <c r="Y1852" s="180"/>
      <c r="Z1852" s="180"/>
      <c r="AA1852" s="180"/>
      <c r="AB1852" s="180"/>
      <c r="AC1852" s="180"/>
    </row>
    <row r="1853" ht="15.75" customHeight="1">
      <c r="A1853" s="201"/>
      <c r="F1853" s="202"/>
      <c r="G1853" s="160"/>
      <c r="H1853" s="160"/>
      <c r="I1853" s="160"/>
      <c r="J1853" s="160"/>
      <c r="K1853" s="203"/>
      <c r="L1853" s="180"/>
      <c r="M1853" s="180"/>
      <c r="N1853" s="204"/>
      <c r="O1853" s="204"/>
      <c r="P1853" s="180"/>
      <c r="Q1853" s="180"/>
      <c r="R1853" s="180"/>
      <c r="S1853" s="180"/>
      <c r="T1853" s="180"/>
      <c r="U1853" s="180"/>
      <c r="V1853" s="180"/>
      <c r="W1853" s="180"/>
      <c r="X1853" s="180"/>
      <c r="Y1853" s="180"/>
      <c r="Z1853" s="180"/>
      <c r="AA1853" s="180"/>
      <c r="AB1853" s="180"/>
      <c r="AC1853" s="180"/>
    </row>
    <row r="1854" ht="15.75" customHeight="1">
      <c r="A1854" s="201"/>
      <c r="F1854" s="202"/>
      <c r="G1854" s="160"/>
      <c r="H1854" s="160"/>
      <c r="I1854" s="160"/>
      <c r="J1854" s="160"/>
      <c r="K1854" s="203"/>
      <c r="L1854" s="180"/>
      <c r="M1854" s="180"/>
      <c r="N1854" s="204"/>
      <c r="O1854" s="204"/>
      <c r="P1854" s="180"/>
      <c r="Q1854" s="180"/>
      <c r="R1854" s="180"/>
      <c r="S1854" s="180"/>
      <c r="T1854" s="180"/>
      <c r="U1854" s="180"/>
      <c r="V1854" s="180"/>
      <c r="W1854" s="180"/>
      <c r="X1854" s="180"/>
      <c r="Y1854" s="180"/>
      <c r="Z1854" s="180"/>
      <c r="AA1854" s="180"/>
      <c r="AB1854" s="180"/>
      <c r="AC1854" s="180"/>
    </row>
    <row r="1855" ht="15.75" customHeight="1">
      <c r="A1855" s="201"/>
      <c r="F1855" s="202"/>
      <c r="G1855" s="160"/>
      <c r="H1855" s="160"/>
      <c r="I1855" s="160"/>
      <c r="J1855" s="160"/>
      <c r="K1855" s="203"/>
      <c r="L1855" s="180"/>
      <c r="M1855" s="180"/>
      <c r="N1855" s="204"/>
      <c r="O1855" s="204"/>
      <c r="P1855" s="180"/>
      <c r="Q1855" s="180"/>
      <c r="R1855" s="180"/>
      <c r="S1855" s="180"/>
      <c r="T1855" s="180"/>
      <c r="U1855" s="180"/>
      <c r="V1855" s="180"/>
      <c r="W1855" s="180"/>
      <c r="X1855" s="180"/>
      <c r="Y1855" s="180"/>
      <c r="Z1855" s="180"/>
      <c r="AA1855" s="180"/>
      <c r="AB1855" s="180"/>
      <c r="AC1855" s="180"/>
    </row>
    <row r="1856" ht="15.75" customHeight="1">
      <c r="A1856" s="201"/>
      <c r="F1856" s="202"/>
      <c r="G1856" s="160"/>
      <c r="H1856" s="160"/>
      <c r="I1856" s="160"/>
      <c r="J1856" s="160"/>
      <c r="K1856" s="203"/>
      <c r="L1856" s="180"/>
      <c r="M1856" s="180"/>
      <c r="N1856" s="204"/>
      <c r="O1856" s="204"/>
      <c r="P1856" s="180"/>
      <c r="Q1856" s="180"/>
      <c r="R1856" s="180"/>
      <c r="S1856" s="180"/>
      <c r="T1856" s="180"/>
      <c r="U1856" s="180"/>
      <c r="V1856" s="180"/>
      <c r="W1856" s="180"/>
      <c r="X1856" s="180"/>
      <c r="Y1856" s="180"/>
      <c r="Z1856" s="180"/>
      <c r="AA1856" s="180"/>
      <c r="AB1856" s="180"/>
      <c r="AC1856" s="180"/>
    </row>
    <row r="1857" ht="15.75" customHeight="1">
      <c r="A1857" s="201"/>
      <c r="F1857" s="202"/>
      <c r="G1857" s="160"/>
      <c r="H1857" s="160"/>
      <c r="I1857" s="160"/>
      <c r="J1857" s="160"/>
      <c r="K1857" s="203"/>
      <c r="L1857" s="180"/>
      <c r="M1857" s="180"/>
      <c r="N1857" s="204"/>
      <c r="O1857" s="204"/>
      <c r="P1857" s="180"/>
      <c r="Q1857" s="180"/>
      <c r="R1857" s="180"/>
      <c r="S1857" s="180"/>
      <c r="T1857" s="180"/>
      <c r="U1857" s="180"/>
      <c r="V1857" s="180"/>
      <c r="W1857" s="180"/>
      <c r="X1857" s="180"/>
      <c r="Y1857" s="180"/>
      <c r="Z1857" s="180"/>
      <c r="AA1857" s="180"/>
      <c r="AB1857" s="180"/>
      <c r="AC1857" s="180"/>
    </row>
    <row r="1858" ht="15.75" customHeight="1">
      <c r="A1858" s="201"/>
      <c r="F1858" s="202"/>
      <c r="G1858" s="160"/>
      <c r="H1858" s="160"/>
      <c r="I1858" s="160"/>
      <c r="J1858" s="160"/>
      <c r="K1858" s="203"/>
      <c r="L1858" s="180"/>
      <c r="M1858" s="180"/>
      <c r="N1858" s="204"/>
      <c r="O1858" s="204"/>
      <c r="P1858" s="180"/>
      <c r="Q1858" s="180"/>
      <c r="R1858" s="180"/>
      <c r="S1858" s="180"/>
      <c r="T1858" s="180"/>
      <c r="U1858" s="180"/>
      <c r="V1858" s="180"/>
      <c r="W1858" s="180"/>
      <c r="X1858" s="180"/>
      <c r="Y1858" s="180"/>
      <c r="Z1858" s="180"/>
      <c r="AA1858" s="180"/>
      <c r="AB1858" s="180"/>
      <c r="AC1858" s="180"/>
    </row>
    <row r="1859" ht="15.75" customHeight="1">
      <c r="A1859" s="201"/>
      <c r="F1859" s="202"/>
      <c r="G1859" s="160"/>
      <c r="H1859" s="160"/>
      <c r="I1859" s="160"/>
      <c r="J1859" s="160"/>
      <c r="K1859" s="203"/>
      <c r="L1859" s="180"/>
      <c r="M1859" s="180"/>
      <c r="N1859" s="204"/>
      <c r="O1859" s="204"/>
      <c r="P1859" s="180"/>
      <c r="Q1859" s="180"/>
      <c r="R1859" s="180"/>
      <c r="S1859" s="180"/>
      <c r="T1859" s="180"/>
      <c r="U1859" s="180"/>
      <c r="V1859" s="180"/>
      <c r="W1859" s="180"/>
      <c r="X1859" s="180"/>
      <c r="Y1859" s="180"/>
      <c r="Z1859" s="180"/>
      <c r="AA1859" s="180"/>
      <c r="AB1859" s="180"/>
      <c r="AC1859" s="180"/>
    </row>
    <row r="1860" ht="15.75" customHeight="1">
      <c r="A1860" s="201"/>
      <c r="F1860" s="202"/>
      <c r="G1860" s="160"/>
      <c r="H1860" s="160"/>
      <c r="I1860" s="160"/>
      <c r="J1860" s="160"/>
      <c r="K1860" s="203"/>
      <c r="L1860" s="180"/>
      <c r="M1860" s="180"/>
      <c r="N1860" s="204"/>
      <c r="O1860" s="204"/>
      <c r="P1860" s="180"/>
      <c r="Q1860" s="180"/>
      <c r="R1860" s="180"/>
      <c r="S1860" s="180"/>
      <c r="T1860" s="180"/>
      <c r="U1860" s="180"/>
      <c r="V1860" s="180"/>
      <c r="W1860" s="180"/>
      <c r="X1860" s="180"/>
      <c r="Y1860" s="180"/>
      <c r="Z1860" s="180"/>
      <c r="AA1860" s="180"/>
      <c r="AB1860" s="180"/>
      <c r="AC1860" s="180"/>
    </row>
    <row r="1861" ht="15.75" customHeight="1">
      <c r="A1861" s="201"/>
      <c r="F1861" s="202"/>
      <c r="G1861" s="160"/>
      <c r="H1861" s="160"/>
      <c r="I1861" s="160"/>
      <c r="J1861" s="160"/>
      <c r="K1861" s="203"/>
      <c r="L1861" s="180"/>
      <c r="M1861" s="180"/>
      <c r="N1861" s="204"/>
      <c r="O1861" s="204"/>
      <c r="P1861" s="180"/>
      <c r="Q1861" s="180"/>
      <c r="R1861" s="180"/>
      <c r="S1861" s="180"/>
      <c r="T1861" s="180"/>
      <c r="U1861" s="180"/>
      <c r="V1861" s="180"/>
      <c r="W1861" s="180"/>
      <c r="X1861" s="180"/>
      <c r="Y1861" s="180"/>
      <c r="Z1861" s="180"/>
      <c r="AA1861" s="180"/>
      <c r="AB1861" s="180"/>
      <c r="AC1861" s="180"/>
    </row>
    <row r="1862" ht="15.75" customHeight="1">
      <c r="A1862" s="201"/>
      <c r="F1862" s="202"/>
      <c r="G1862" s="160"/>
      <c r="H1862" s="160"/>
      <c r="I1862" s="160"/>
      <c r="J1862" s="160"/>
      <c r="K1862" s="203"/>
      <c r="L1862" s="180"/>
      <c r="M1862" s="180"/>
      <c r="N1862" s="204"/>
      <c r="O1862" s="204"/>
      <c r="P1862" s="180"/>
      <c r="Q1862" s="180"/>
      <c r="R1862" s="180"/>
      <c r="S1862" s="180"/>
      <c r="T1862" s="180"/>
      <c r="U1862" s="180"/>
      <c r="V1862" s="180"/>
      <c r="W1862" s="180"/>
      <c r="X1862" s="180"/>
      <c r="Y1862" s="180"/>
      <c r="Z1862" s="180"/>
      <c r="AA1862" s="180"/>
      <c r="AB1862" s="180"/>
      <c r="AC1862" s="180"/>
    </row>
    <row r="1863" ht="15.75" customHeight="1">
      <c r="A1863" s="201"/>
      <c r="F1863" s="202"/>
      <c r="G1863" s="160"/>
      <c r="H1863" s="160"/>
      <c r="I1863" s="160"/>
      <c r="J1863" s="160"/>
      <c r="K1863" s="203"/>
      <c r="L1863" s="180"/>
      <c r="M1863" s="180"/>
      <c r="N1863" s="204"/>
      <c r="O1863" s="204"/>
      <c r="P1863" s="180"/>
      <c r="Q1863" s="180"/>
      <c r="R1863" s="180"/>
      <c r="S1863" s="180"/>
      <c r="T1863" s="180"/>
      <c r="U1863" s="180"/>
      <c r="V1863" s="180"/>
      <c r="W1863" s="180"/>
      <c r="X1863" s="180"/>
      <c r="Y1863" s="180"/>
      <c r="Z1863" s="180"/>
      <c r="AA1863" s="180"/>
      <c r="AB1863" s="180"/>
      <c r="AC1863" s="180"/>
    </row>
    <row r="1864" ht="15.75" customHeight="1">
      <c r="A1864" s="201"/>
      <c r="F1864" s="202"/>
      <c r="G1864" s="160"/>
      <c r="H1864" s="160"/>
      <c r="I1864" s="160"/>
      <c r="J1864" s="160"/>
      <c r="K1864" s="203"/>
      <c r="L1864" s="180"/>
      <c r="M1864" s="180"/>
      <c r="N1864" s="204"/>
      <c r="O1864" s="204"/>
      <c r="P1864" s="180"/>
      <c r="Q1864" s="180"/>
      <c r="R1864" s="180"/>
      <c r="S1864" s="180"/>
      <c r="T1864" s="180"/>
      <c r="U1864" s="180"/>
      <c r="V1864" s="180"/>
      <c r="W1864" s="180"/>
      <c r="X1864" s="180"/>
      <c r="Y1864" s="180"/>
      <c r="Z1864" s="180"/>
      <c r="AA1864" s="180"/>
      <c r="AB1864" s="180"/>
      <c r="AC1864" s="180"/>
    </row>
    <row r="1865" ht="15.75" customHeight="1">
      <c r="A1865" s="201"/>
      <c r="F1865" s="202"/>
      <c r="G1865" s="160"/>
      <c r="H1865" s="160"/>
      <c r="I1865" s="160"/>
      <c r="J1865" s="160"/>
      <c r="K1865" s="203"/>
      <c r="L1865" s="180"/>
      <c r="M1865" s="180"/>
      <c r="N1865" s="204"/>
      <c r="O1865" s="204"/>
      <c r="P1865" s="180"/>
      <c r="Q1865" s="180"/>
      <c r="R1865" s="180"/>
      <c r="S1865" s="180"/>
      <c r="T1865" s="180"/>
      <c r="U1865" s="180"/>
      <c r="V1865" s="180"/>
      <c r="W1865" s="180"/>
      <c r="X1865" s="180"/>
      <c r="Y1865" s="180"/>
      <c r="Z1865" s="180"/>
      <c r="AA1865" s="180"/>
      <c r="AB1865" s="180"/>
      <c r="AC1865" s="180"/>
    </row>
    <row r="1866" ht="15.75" customHeight="1">
      <c r="A1866" s="201"/>
      <c r="F1866" s="202"/>
      <c r="G1866" s="160"/>
      <c r="H1866" s="160"/>
      <c r="I1866" s="160"/>
      <c r="J1866" s="160"/>
      <c r="K1866" s="203"/>
      <c r="L1866" s="180"/>
      <c r="M1866" s="180"/>
      <c r="N1866" s="204"/>
      <c r="O1866" s="204"/>
      <c r="P1866" s="180"/>
      <c r="Q1866" s="180"/>
      <c r="R1866" s="180"/>
      <c r="S1866" s="180"/>
      <c r="T1866" s="180"/>
      <c r="U1866" s="180"/>
      <c r="V1866" s="180"/>
      <c r="W1866" s="180"/>
      <c r="X1866" s="180"/>
      <c r="Y1866" s="180"/>
      <c r="Z1866" s="180"/>
      <c r="AA1866" s="180"/>
      <c r="AB1866" s="180"/>
      <c r="AC1866" s="180"/>
    </row>
    <row r="1867" ht="15.75" customHeight="1">
      <c r="A1867" s="201"/>
      <c r="F1867" s="202"/>
      <c r="G1867" s="160"/>
      <c r="H1867" s="160"/>
      <c r="I1867" s="160"/>
      <c r="J1867" s="160"/>
      <c r="K1867" s="203"/>
      <c r="L1867" s="180"/>
      <c r="M1867" s="180"/>
      <c r="N1867" s="204"/>
      <c r="O1867" s="204"/>
      <c r="P1867" s="180"/>
      <c r="Q1867" s="180"/>
      <c r="R1867" s="180"/>
      <c r="S1867" s="180"/>
      <c r="T1867" s="180"/>
      <c r="U1867" s="180"/>
      <c r="V1867" s="180"/>
      <c r="W1867" s="180"/>
      <c r="X1867" s="180"/>
      <c r="Y1867" s="180"/>
      <c r="Z1867" s="180"/>
      <c r="AA1867" s="180"/>
      <c r="AB1867" s="180"/>
      <c r="AC1867" s="180"/>
    </row>
    <row r="1868" ht="15.75" customHeight="1">
      <c r="A1868" s="201"/>
      <c r="F1868" s="202"/>
      <c r="G1868" s="160"/>
      <c r="H1868" s="160"/>
      <c r="I1868" s="160"/>
      <c r="J1868" s="160"/>
      <c r="K1868" s="203"/>
      <c r="L1868" s="180"/>
      <c r="M1868" s="180"/>
      <c r="N1868" s="204"/>
      <c r="O1868" s="204"/>
      <c r="P1868" s="180"/>
      <c r="Q1868" s="180"/>
      <c r="R1868" s="180"/>
      <c r="S1868" s="180"/>
      <c r="T1868" s="180"/>
      <c r="U1868" s="180"/>
      <c r="V1868" s="180"/>
      <c r="W1868" s="180"/>
      <c r="X1868" s="180"/>
      <c r="Y1868" s="180"/>
      <c r="Z1868" s="180"/>
      <c r="AA1868" s="180"/>
      <c r="AB1868" s="180"/>
      <c r="AC1868" s="180"/>
    </row>
    <row r="1869" ht="15.75" customHeight="1">
      <c r="A1869" s="201"/>
      <c r="F1869" s="202"/>
      <c r="G1869" s="160"/>
      <c r="H1869" s="160"/>
      <c r="I1869" s="160"/>
      <c r="J1869" s="160"/>
      <c r="K1869" s="203"/>
      <c r="L1869" s="180"/>
      <c r="M1869" s="180"/>
      <c r="N1869" s="204"/>
      <c r="O1869" s="204"/>
      <c r="P1869" s="180"/>
      <c r="Q1869" s="180"/>
      <c r="R1869" s="180"/>
      <c r="S1869" s="180"/>
      <c r="T1869" s="180"/>
      <c r="U1869" s="180"/>
      <c r="V1869" s="180"/>
      <c r="W1869" s="180"/>
      <c r="X1869" s="180"/>
      <c r="Y1869" s="180"/>
      <c r="Z1869" s="180"/>
      <c r="AA1869" s="180"/>
      <c r="AB1869" s="180"/>
      <c r="AC1869" s="180"/>
    </row>
    <row r="1870" ht="15.75" customHeight="1">
      <c r="A1870" s="201"/>
      <c r="F1870" s="202"/>
      <c r="G1870" s="160"/>
      <c r="H1870" s="160"/>
      <c r="I1870" s="160"/>
      <c r="J1870" s="160"/>
      <c r="K1870" s="203"/>
      <c r="L1870" s="180"/>
      <c r="M1870" s="180"/>
      <c r="N1870" s="204"/>
      <c r="O1870" s="204"/>
      <c r="P1870" s="180"/>
      <c r="Q1870" s="180"/>
      <c r="R1870" s="180"/>
      <c r="S1870" s="180"/>
      <c r="T1870" s="180"/>
      <c r="U1870" s="180"/>
      <c r="V1870" s="180"/>
      <c r="W1870" s="180"/>
      <c r="X1870" s="180"/>
      <c r="Y1870" s="180"/>
      <c r="Z1870" s="180"/>
      <c r="AA1870" s="180"/>
      <c r="AB1870" s="180"/>
      <c r="AC1870" s="180"/>
    </row>
    <row r="1871" ht="15.75" customHeight="1">
      <c r="A1871" s="201"/>
      <c r="F1871" s="202"/>
      <c r="G1871" s="160"/>
      <c r="H1871" s="160"/>
      <c r="I1871" s="160"/>
      <c r="J1871" s="160"/>
      <c r="K1871" s="203"/>
      <c r="L1871" s="180"/>
      <c r="M1871" s="180"/>
      <c r="N1871" s="204"/>
      <c r="O1871" s="204"/>
      <c r="P1871" s="180"/>
      <c r="Q1871" s="180"/>
      <c r="R1871" s="180"/>
      <c r="S1871" s="180"/>
      <c r="T1871" s="180"/>
      <c r="U1871" s="180"/>
      <c r="V1871" s="180"/>
      <c r="W1871" s="180"/>
      <c r="X1871" s="180"/>
      <c r="Y1871" s="180"/>
      <c r="Z1871" s="180"/>
      <c r="AA1871" s="180"/>
      <c r="AB1871" s="180"/>
      <c r="AC1871" s="180"/>
    </row>
    <row r="1872" ht="15.75" customHeight="1">
      <c r="A1872" s="201"/>
      <c r="F1872" s="202"/>
      <c r="G1872" s="160"/>
      <c r="H1872" s="160"/>
      <c r="I1872" s="160"/>
      <c r="J1872" s="160"/>
      <c r="K1872" s="203"/>
      <c r="L1872" s="180"/>
      <c r="M1872" s="180"/>
      <c r="N1872" s="204"/>
      <c r="O1872" s="204"/>
      <c r="P1872" s="180"/>
      <c r="Q1872" s="180"/>
      <c r="R1872" s="180"/>
      <c r="S1872" s="180"/>
      <c r="T1872" s="180"/>
      <c r="U1872" s="180"/>
      <c r="V1872" s="180"/>
      <c r="W1872" s="180"/>
      <c r="X1872" s="180"/>
      <c r="Y1872" s="180"/>
      <c r="Z1872" s="180"/>
      <c r="AA1872" s="180"/>
      <c r="AB1872" s="180"/>
      <c r="AC1872" s="180"/>
    </row>
    <row r="1873" ht="15.75" customHeight="1">
      <c r="A1873" s="201"/>
      <c r="F1873" s="202"/>
      <c r="G1873" s="160"/>
      <c r="H1873" s="160"/>
      <c r="I1873" s="160"/>
      <c r="J1873" s="160"/>
      <c r="K1873" s="203"/>
      <c r="L1873" s="180"/>
      <c r="M1873" s="180"/>
      <c r="N1873" s="204"/>
      <c r="O1873" s="204"/>
      <c r="P1873" s="180"/>
      <c r="Q1873" s="180"/>
      <c r="R1873" s="180"/>
      <c r="S1873" s="180"/>
      <c r="T1873" s="180"/>
      <c r="U1873" s="180"/>
      <c r="V1873" s="180"/>
      <c r="W1873" s="180"/>
      <c r="X1873" s="180"/>
      <c r="Y1873" s="180"/>
      <c r="Z1873" s="180"/>
      <c r="AA1873" s="180"/>
      <c r="AB1873" s="180"/>
      <c r="AC1873" s="180"/>
    </row>
    <row r="1874" ht="15.75" customHeight="1">
      <c r="A1874" s="201"/>
      <c r="F1874" s="202"/>
      <c r="G1874" s="160"/>
      <c r="H1874" s="160"/>
      <c r="I1874" s="160"/>
      <c r="J1874" s="160"/>
      <c r="K1874" s="203"/>
      <c r="L1874" s="180"/>
      <c r="M1874" s="180"/>
      <c r="N1874" s="204"/>
      <c r="O1874" s="204"/>
      <c r="P1874" s="180"/>
      <c r="Q1874" s="180"/>
      <c r="R1874" s="180"/>
      <c r="S1874" s="180"/>
      <c r="T1874" s="180"/>
      <c r="U1874" s="180"/>
      <c r="V1874" s="180"/>
      <c r="W1874" s="180"/>
      <c r="X1874" s="180"/>
      <c r="Y1874" s="180"/>
      <c r="Z1874" s="180"/>
      <c r="AA1874" s="180"/>
      <c r="AB1874" s="180"/>
      <c r="AC1874" s="180"/>
    </row>
    <row r="1875" ht="15.75" customHeight="1">
      <c r="A1875" s="201"/>
      <c r="F1875" s="202"/>
      <c r="G1875" s="160"/>
      <c r="H1875" s="160"/>
      <c r="I1875" s="160"/>
      <c r="J1875" s="160"/>
      <c r="K1875" s="203"/>
      <c r="L1875" s="180"/>
      <c r="M1875" s="180"/>
      <c r="N1875" s="204"/>
      <c r="O1875" s="204"/>
      <c r="P1875" s="180"/>
      <c r="Q1875" s="180"/>
      <c r="R1875" s="180"/>
      <c r="S1875" s="180"/>
      <c r="T1875" s="180"/>
      <c r="U1875" s="180"/>
      <c r="V1875" s="180"/>
      <c r="W1875" s="180"/>
      <c r="X1875" s="180"/>
      <c r="Y1875" s="180"/>
      <c r="Z1875" s="180"/>
      <c r="AA1875" s="180"/>
      <c r="AB1875" s="180"/>
      <c r="AC1875" s="180"/>
    </row>
    <row r="1876" ht="15.75" customHeight="1">
      <c r="A1876" s="201"/>
      <c r="F1876" s="202"/>
      <c r="G1876" s="160"/>
      <c r="H1876" s="160"/>
      <c r="I1876" s="160"/>
      <c r="J1876" s="160"/>
      <c r="K1876" s="203"/>
      <c r="L1876" s="180"/>
      <c r="M1876" s="180"/>
      <c r="N1876" s="204"/>
      <c r="O1876" s="204"/>
      <c r="P1876" s="180"/>
      <c r="Q1876" s="180"/>
      <c r="R1876" s="180"/>
      <c r="S1876" s="180"/>
      <c r="T1876" s="180"/>
      <c r="U1876" s="180"/>
      <c r="V1876" s="180"/>
      <c r="W1876" s="180"/>
      <c r="X1876" s="180"/>
      <c r="Y1876" s="180"/>
      <c r="Z1876" s="180"/>
      <c r="AA1876" s="180"/>
      <c r="AB1876" s="180"/>
      <c r="AC1876" s="180"/>
    </row>
    <row r="1877" ht="15.75" customHeight="1">
      <c r="A1877" s="201"/>
      <c r="F1877" s="202"/>
      <c r="G1877" s="160"/>
      <c r="H1877" s="160"/>
      <c r="I1877" s="160"/>
      <c r="J1877" s="160"/>
      <c r="K1877" s="203"/>
      <c r="L1877" s="180"/>
      <c r="M1877" s="180"/>
      <c r="N1877" s="204"/>
      <c r="O1877" s="204"/>
      <c r="P1877" s="180"/>
      <c r="Q1877" s="180"/>
      <c r="R1877" s="180"/>
      <c r="S1877" s="180"/>
      <c r="T1877" s="180"/>
      <c r="U1877" s="180"/>
      <c r="V1877" s="180"/>
      <c r="W1877" s="180"/>
      <c r="X1877" s="180"/>
      <c r="Y1877" s="180"/>
      <c r="Z1877" s="180"/>
      <c r="AA1877" s="180"/>
      <c r="AB1877" s="180"/>
      <c r="AC1877" s="180"/>
    </row>
    <row r="1878" ht="15.75" customHeight="1">
      <c r="A1878" s="201"/>
      <c r="F1878" s="202"/>
      <c r="G1878" s="160"/>
      <c r="H1878" s="160"/>
      <c r="I1878" s="160"/>
      <c r="J1878" s="160"/>
      <c r="K1878" s="203"/>
      <c r="L1878" s="180"/>
      <c r="M1878" s="180"/>
      <c r="N1878" s="204"/>
      <c r="O1878" s="204"/>
      <c r="P1878" s="180"/>
      <c r="Q1878" s="180"/>
      <c r="R1878" s="180"/>
      <c r="S1878" s="180"/>
      <c r="T1878" s="180"/>
      <c r="U1878" s="180"/>
      <c r="V1878" s="180"/>
      <c r="W1878" s="180"/>
      <c r="X1878" s="180"/>
      <c r="Y1878" s="180"/>
      <c r="Z1878" s="180"/>
      <c r="AA1878" s="180"/>
      <c r="AB1878" s="180"/>
      <c r="AC1878" s="180"/>
    </row>
    <row r="1879" ht="15.75" customHeight="1">
      <c r="A1879" s="201"/>
      <c r="F1879" s="202"/>
      <c r="G1879" s="160"/>
      <c r="H1879" s="160"/>
      <c r="I1879" s="160"/>
      <c r="J1879" s="160"/>
      <c r="K1879" s="203"/>
      <c r="L1879" s="180"/>
      <c r="M1879" s="180"/>
      <c r="N1879" s="204"/>
      <c r="O1879" s="204"/>
      <c r="P1879" s="180"/>
      <c r="Q1879" s="180"/>
      <c r="R1879" s="180"/>
      <c r="S1879" s="180"/>
      <c r="T1879" s="180"/>
      <c r="U1879" s="180"/>
      <c r="V1879" s="180"/>
      <c r="W1879" s="180"/>
      <c r="X1879" s="180"/>
      <c r="Y1879" s="180"/>
      <c r="Z1879" s="180"/>
      <c r="AA1879" s="180"/>
      <c r="AB1879" s="180"/>
      <c r="AC1879" s="180"/>
    </row>
    <row r="1880" ht="15.75" customHeight="1">
      <c r="A1880" s="201"/>
      <c r="F1880" s="202"/>
      <c r="G1880" s="160"/>
      <c r="H1880" s="160"/>
      <c r="I1880" s="160"/>
      <c r="J1880" s="160"/>
      <c r="K1880" s="203"/>
      <c r="L1880" s="180"/>
      <c r="M1880" s="180"/>
      <c r="N1880" s="204"/>
      <c r="O1880" s="204"/>
      <c r="P1880" s="180"/>
      <c r="Q1880" s="180"/>
      <c r="R1880" s="180"/>
      <c r="S1880" s="180"/>
      <c r="T1880" s="180"/>
      <c r="U1880" s="180"/>
      <c r="V1880" s="180"/>
      <c r="W1880" s="180"/>
      <c r="X1880" s="180"/>
      <c r="Y1880" s="180"/>
      <c r="Z1880" s="180"/>
      <c r="AA1880" s="180"/>
      <c r="AB1880" s="180"/>
      <c r="AC1880" s="180"/>
    </row>
    <row r="1881" ht="15.75" customHeight="1">
      <c r="A1881" s="201"/>
      <c r="F1881" s="202"/>
      <c r="G1881" s="160"/>
      <c r="H1881" s="160"/>
      <c r="I1881" s="160"/>
      <c r="J1881" s="160"/>
      <c r="K1881" s="203"/>
      <c r="L1881" s="180"/>
      <c r="M1881" s="180"/>
      <c r="N1881" s="204"/>
      <c r="O1881" s="204"/>
      <c r="P1881" s="180"/>
      <c r="Q1881" s="180"/>
      <c r="R1881" s="180"/>
      <c r="S1881" s="180"/>
      <c r="T1881" s="180"/>
      <c r="U1881" s="180"/>
      <c r="V1881" s="180"/>
      <c r="W1881" s="180"/>
      <c r="X1881" s="180"/>
      <c r="Y1881" s="180"/>
      <c r="Z1881" s="180"/>
      <c r="AA1881" s="180"/>
      <c r="AB1881" s="180"/>
      <c r="AC1881" s="180"/>
    </row>
    <row r="1882" ht="15.75" customHeight="1">
      <c r="A1882" s="201"/>
      <c r="F1882" s="202"/>
      <c r="G1882" s="160"/>
      <c r="H1882" s="160"/>
      <c r="I1882" s="160"/>
      <c r="J1882" s="160"/>
      <c r="K1882" s="203"/>
      <c r="L1882" s="180"/>
      <c r="M1882" s="180"/>
      <c r="N1882" s="204"/>
      <c r="O1882" s="204"/>
      <c r="P1882" s="180"/>
      <c r="Q1882" s="180"/>
      <c r="R1882" s="180"/>
      <c r="S1882" s="180"/>
      <c r="T1882" s="180"/>
      <c r="U1882" s="180"/>
      <c r="V1882" s="180"/>
      <c r="W1882" s="180"/>
      <c r="X1882" s="180"/>
      <c r="Y1882" s="180"/>
      <c r="Z1882" s="180"/>
      <c r="AA1882" s="180"/>
      <c r="AB1882" s="180"/>
      <c r="AC1882" s="180"/>
    </row>
    <row r="1883" ht="15.75" customHeight="1">
      <c r="A1883" s="201"/>
      <c r="F1883" s="202"/>
      <c r="G1883" s="160"/>
      <c r="H1883" s="160"/>
      <c r="I1883" s="160"/>
      <c r="J1883" s="160"/>
      <c r="K1883" s="203"/>
      <c r="L1883" s="180"/>
      <c r="M1883" s="180"/>
      <c r="N1883" s="204"/>
      <c r="O1883" s="204"/>
      <c r="P1883" s="180"/>
      <c r="Q1883" s="180"/>
      <c r="R1883" s="180"/>
      <c r="S1883" s="180"/>
      <c r="T1883" s="180"/>
      <c r="U1883" s="180"/>
      <c r="V1883" s="180"/>
      <c r="W1883" s="180"/>
      <c r="X1883" s="180"/>
      <c r="Y1883" s="180"/>
      <c r="Z1883" s="180"/>
      <c r="AA1883" s="180"/>
      <c r="AB1883" s="180"/>
      <c r="AC1883" s="180"/>
    </row>
    <row r="1884" ht="15.75" customHeight="1">
      <c r="A1884" s="201"/>
      <c r="F1884" s="202"/>
      <c r="G1884" s="160"/>
      <c r="H1884" s="160"/>
      <c r="I1884" s="160"/>
      <c r="J1884" s="160"/>
      <c r="K1884" s="203"/>
      <c r="L1884" s="180"/>
      <c r="M1884" s="180"/>
      <c r="N1884" s="204"/>
      <c r="O1884" s="204"/>
      <c r="P1884" s="180"/>
      <c r="Q1884" s="180"/>
      <c r="R1884" s="180"/>
      <c r="S1884" s="180"/>
      <c r="T1884" s="180"/>
      <c r="U1884" s="180"/>
      <c r="V1884" s="180"/>
      <c r="W1884" s="180"/>
      <c r="X1884" s="180"/>
      <c r="Y1884" s="180"/>
      <c r="Z1884" s="180"/>
      <c r="AA1884" s="180"/>
      <c r="AB1884" s="180"/>
      <c r="AC1884" s="180"/>
    </row>
    <row r="1885" ht="15.75" customHeight="1">
      <c r="A1885" s="201"/>
      <c r="F1885" s="202"/>
      <c r="G1885" s="160"/>
      <c r="H1885" s="160"/>
      <c r="I1885" s="160"/>
      <c r="J1885" s="160"/>
      <c r="K1885" s="203"/>
      <c r="L1885" s="180"/>
      <c r="M1885" s="180"/>
      <c r="N1885" s="204"/>
      <c r="O1885" s="204"/>
      <c r="P1885" s="180"/>
      <c r="Q1885" s="180"/>
      <c r="R1885" s="180"/>
      <c r="S1885" s="180"/>
      <c r="T1885" s="180"/>
      <c r="U1885" s="180"/>
      <c r="V1885" s="180"/>
      <c r="W1885" s="180"/>
      <c r="X1885" s="180"/>
      <c r="Y1885" s="180"/>
      <c r="Z1885" s="180"/>
      <c r="AA1885" s="180"/>
      <c r="AB1885" s="180"/>
      <c r="AC1885" s="180"/>
    </row>
    <row r="1886" ht="15.75" customHeight="1">
      <c r="A1886" s="201"/>
      <c r="F1886" s="202"/>
      <c r="G1886" s="160"/>
      <c r="H1886" s="160"/>
      <c r="I1886" s="160"/>
      <c r="J1886" s="160"/>
      <c r="K1886" s="203"/>
      <c r="L1886" s="180"/>
      <c r="M1886" s="180"/>
      <c r="N1886" s="204"/>
      <c r="O1886" s="204"/>
      <c r="P1886" s="180"/>
      <c r="Q1886" s="180"/>
      <c r="R1886" s="180"/>
      <c r="S1886" s="180"/>
      <c r="T1886" s="180"/>
      <c r="U1886" s="180"/>
      <c r="V1886" s="180"/>
      <c r="W1886" s="180"/>
      <c r="X1886" s="180"/>
      <c r="Y1886" s="180"/>
      <c r="Z1886" s="180"/>
      <c r="AA1886" s="180"/>
      <c r="AB1886" s="180"/>
      <c r="AC1886" s="180"/>
    </row>
    <row r="1887" ht="15.75" customHeight="1">
      <c r="A1887" s="201"/>
      <c r="F1887" s="202"/>
      <c r="G1887" s="160"/>
      <c r="H1887" s="160"/>
      <c r="I1887" s="160"/>
      <c r="J1887" s="160"/>
      <c r="K1887" s="203"/>
      <c r="L1887" s="180"/>
      <c r="M1887" s="180"/>
      <c r="N1887" s="204"/>
      <c r="O1887" s="204"/>
      <c r="P1887" s="180"/>
      <c r="Q1887" s="180"/>
      <c r="R1887" s="180"/>
      <c r="S1887" s="180"/>
      <c r="T1887" s="180"/>
      <c r="U1887" s="180"/>
      <c r="V1887" s="180"/>
      <c r="W1887" s="180"/>
      <c r="X1887" s="180"/>
      <c r="Y1887" s="180"/>
      <c r="Z1887" s="180"/>
      <c r="AA1887" s="180"/>
      <c r="AB1887" s="180"/>
      <c r="AC1887" s="180"/>
    </row>
    <row r="1888" ht="15.75" customHeight="1">
      <c r="A1888" s="201"/>
      <c r="F1888" s="202"/>
      <c r="G1888" s="160"/>
      <c r="H1888" s="160"/>
      <c r="I1888" s="160"/>
      <c r="J1888" s="160"/>
      <c r="K1888" s="203"/>
      <c r="L1888" s="180"/>
      <c r="M1888" s="180"/>
      <c r="N1888" s="204"/>
      <c r="O1888" s="204"/>
      <c r="P1888" s="180"/>
      <c r="Q1888" s="180"/>
      <c r="R1888" s="180"/>
      <c r="S1888" s="180"/>
      <c r="T1888" s="180"/>
      <c r="U1888" s="180"/>
      <c r="V1888" s="180"/>
      <c r="W1888" s="180"/>
      <c r="X1888" s="180"/>
      <c r="Y1888" s="180"/>
      <c r="Z1888" s="180"/>
      <c r="AA1888" s="180"/>
      <c r="AB1888" s="180"/>
      <c r="AC1888" s="180"/>
    </row>
    <row r="1889" ht="15.75" customHeight="1">
      <c r="A1889" s="201"/>
      <c r="F1889" s="202"/>
      <c r="G1889" s="160"/>
      <c r="H1889" s="160"/>
      <c r="I1889" s="160"/>
      <c r="J1889" s="160"/>
      <c r="K1889" s="203"/>
      <c r="L1889" s="180"/>
      <c r="M1889" s="180"/>
      <c r="N1889" s="204"/>
      <c r="O1889" s="204"/>
      <c r="P1889" s="180"/>
      <c r="Q1889" s="180"/>
      <c r="R1889" s="180"/>
      <c r="S1889" s="180"/>
      <c r="T1889" s="180"/>
      <c r="U1889" s="180"/>
      <c r="V1889" s="180"/>
      <c r="W1889" s="180"/>
      <c r="X1889" s="180"/>
      <c r="Y1889" s="180"/>
      <c r="Z1889" s="180"/>
      <c r="AA1889" s="180"/>
      <c r="AB1889" s="180"/>
      <c r="AC1889" s="180"/>
    </row>
    <row r="1890" ht="15.75" customHeight="1">
      <c r="A1890" s="201"/>
      <c r="F1890" s="202"/>
      <c r="G1890" s="160"/>
      <c r="H1890" s="160"/>
      <c r="I1890" s="160"/>
      <c r="J1890" s="160"/>
      <c r="K1890" s="203"/>
      <c r="L1890" s="180"/>
      <c r="M1890" s="180"/>
      <c r="N1890" s="204"/>
      <c r="O1890" s="204"/>
      <c r="P1890" s="180"/>
      <c r="Q1890" s="180"/>
      <c r="R1890" s="180"/>
      <c r="S1890" s="180"/>
      <c r="T1890" s="180"/>
      <c r="U1890" s="180"/>
      <c r="V1890" s="180"/>
      <c r="W1890" s="180"/>
      <c r="X1890" s="180"/>
      <c r="Y1890" s="180"/>
      <c r="Z1890" s="180"/>
      <c r="AA1890" s="180"/>
      <c r="AB1890" s="180"/>
      <c r="AC1890" s="180"/>
    </row>
    <row r="1891" ht="15.75" customHeight="1">
      <c r="A1891" s="201"/>
      <c r="F1891" s="202"/>
      <c r="G1891" s="160"/>
      <c r="H1891" s="160"/>
      <c r="I1891" s="160"/>
      <c r="J1891" s="160"/>
      <c r="K1891" s="203"/>
      <c r="L1891" s="180"/>
      <c r="M1891" s="180"/>
      <c r="N1891" s="204"/>
      <c r="O1891" s="204"/>
      <c r="P1891" s="180"/>
      <c r="Q1891" s="180"/>
      <c r="R1891" s="180"/>
      <c r="S1891" s="180"/>
      <c r="T1891" s="180"/>
      <c r="U1891" s="180"/>
      <c r="V1891" s="180"/>
      <c r="W1891" s="180"/>
      <c r="X1891" s="180"/>
      <c r="Y1891" s="180"/>
      <c r="Z1891" s="180"/>
      <c r="AA1891" s="180"/>
      <c r="AB1891" s="180"/>
      <c r="AC1891" s="180"/>
    </row>
    <row r="1892" ht="15.75" customHeight="1">
      <c r="A1892" s="201"/>
      <c r="F1892" s="202"/>
      <c r="G1892" s="160"/>
      <c r="H1892" s="160"/>
      <c r="I1892" s="160"/>
      <c r="J1892" s="160"/>
      <c r="K1892" s="203"/>
      <c r="L1892" s="180"/>
      <c r="M1892" s="180"/>
      <c r="N1892" s="204"/>
      <c r="O1892" s="204"/>
      <c r="P1892" s="180"/>
      <c r="Q1892" s="180"/>
      <c r="R1892" s="180"/>
      <c r="S1892" s="180"/>
      <c r="T1892" s="180"/>
      <c r="U1892" s="180"/>
      <c r="V1892" s="180"/>
      <c r="W1892" s="180"/>
      <c r="X1892" s="180"/>
      <c r="Y1892" s="180"/>
      <c r="Z1892" s="180"/>
      <c r="AA1892" s="180"/>
      <c r="AB1892" s="180"/>
      <c r="AC1892" s="180"/>
    </row>
    <row r="1893" ht="15.75" customHeight="1">
      <c r="A1893" s="201"/>
      <c r="F1893" s="202"/>
      <c r="G1893" s="160"/>
      <c r="H1893" s="160"/>
      <c r="I1893" s="160"/>
      <c r="J1893" s="160"/>
      <c r="K1893" s="203"/>
      <c r="L1893" s="180"/>
      <c r="M1893" s="180"/>
      <c r="N1893" s="204"/>
      <c r="O1893" s="204"/>
      <c r="P1893" s="180"/>
      <c r="Q1893" s="180"/>
      <c r="R1893" s="180"/>
      <c r="S1893" s="180"/>
      <c r="T1893" s="180"/>
      <c r="U1893" s="180"/>
      <c r="V1893" s="180"/>
      <c r="W1893" s="180"/>
      <c r="X1893" s="180"/>
      <c r="Y1893" s="180"/>
      <c r="Z1893" s="180"/>
      <c r="AA1893" s="180"/>
      <c r="AB1893" s="180"/>
      <c r="AC1893" s="180"/>
    </row>
    <row r="1894" ht="15.75" customHeight="1">
      <c r="A1894" s="201"/>
      <c r="F1894" s="202"/>
      <c r="G1894" s="160"/>
      <c r="H1894" s="160"/>
      <c r="I1894" s="160"/>
      <c r="J1894" s="160"/>
      <c r="K1894" s="203"/>
      <c r="L1894" s="180"/>
      <c r="M1894" s="180"/>
      <c r="N1894" s="204"/>
      <c r="O1894" s="204"/>
      <c r="P1894" s="180"/>
      <c r="Q1894" s="180"/>
      <c r="R1894" s="180"/>
      <c r="S1894" s="180"/>
      <c r="T1894" s="180"/>
      <c r="U1894" s="180"/>
      <c r="V1894" s="180"/>
      <c r="W1894" s="180"/>
      <c r="X1894" s="180"/>
      <c r="Y1894" s="180"/>
      <c r="Z1894" s="180"/>
      <c r="AA1894" s="180"/>
      <c r="AB1894" s="180"/>
      <c r="AC1894" s="180"/>
    </row>
    <row r="1895" ht="15.75" customHeight="1">
      <c r="A1895" s="201"/>
      <c r="F1895" s="202"/>
      <c r="G1895" s="160"/>
      <c r="H1895" s="160"/>
      <c r="I1895" s="160"/>
      <c r="J1895" s="160"/>
      <c r="K1895" s="203"/>
      <c r="L1895" s="180"/>
      <c r="M1895" s="180"/>
      <c r="N1895" s="204"/>
      <c r="O1895" s="204"/>
      <c r="P1895" s="180"/>
      <c r="Q1895" s="180"/>
      <c r="R1895" s="180"/>
      <c r="S1895" s="180"/>
      <c r="T1895" s="180"/>
      <c r="U1895" s="180"/>
      <c r="V1895" s="180"/>
      <c r="W1895" s="180"/>
      <c r="X1895" s="180"/>
      <c r="Y1895" s="180"/>
      <c r="Z1895" s="180"/>
      <c r="AA1895" s="180"/>
      <c r="AB1895" s="180"/>
      <c r="AC1895" s="180"/>
    </row>
    <row r="1896" ht="15.75" customHeight="1">
      <c r="A1896" s="201"/>
      <c r="F1896" s="202"/>
      <c r="G1896" s="160"/>
      <c r="H1896" s="160"/>
      <c r="I1896" s="160"/>
      <c r="J1896" s="160"/>
      <c r="K1896" s="203"/>
      <c r="L1896" s="180"/>
      <c r="M1896" s="180"/>
      <c r="N1896" s="204"/>
      <c r="O1896" s="204"/>
      <c r="P1896" s="180"/>
      <c r="Q1896" s="180"/>
      <c r="R1896" s="180"/>
      <c r="S1896" s="180"/>
      <c r="T1896" s="180"/>
      <c r="U1896" s="180"/>
      <c r="V1896" s="180"/>
      <c r="W1896" s="180"/>
      <c r="X1896" s="180"/>
      <c r="Y1896" s="180"/>
      <c r="Z1896" s="180"/>
      <c r="AA1896" s="180"/>
      <c r="AB1896" s="180"/>
      <c r="AC1896" s="180"/>
    </row>
    <row r="1897" ht="15.75" customHeight="1">
      <c r="A1897" s="201"/>
      <c r="F1897" s="202"/>
      <c r="G1897" s="160"/>
      <c r="H1897" s="160"/>
      <c r="I1897" s="160"/>
      <c r="J1897" s="160"/>
      <c r="K1897" s="203"/>
      <c r="L1897" s="180"/>
      <c r="M1897" s="180"/>
      <c r="N1897" s="204"/>
      <c r="O1897" s="204"/>
      <c r="P1897" s="180"/>
      <c r="Q1897" s="180"/>
      <c r="R1897" s="180"/>
      <c r="S1897" s="180"/>
      <c r="T1897" s="180"/>
      <c r="U1897" s="180"/>
      <c r="V1897" s="180"/>
      <c r="W1897" s="180"/>
      <c r="X1897" s="180"/>
      <c r="Y1897" s="180"/>
      <c r="Z1897" s="180"/>
      <c r="AA1897" s="180"/>
      <c r="AB1897" s="180"/>
      <c r="AC1897" s="180"/>
    </row>
    <row r="1898" ht="15.75" customHeight="1">
      <c r="A1898" s="201"/>
      <c r="F1898" s="202"/>
      <c r="G1898" s="160"/>
      <c r="H1898" s="160"/>
      <c r="I1898" s="160"/>
      <c r="J1898" s="160"/>
      <c r="K1898" s="203"/>
      <c r="L1898" s="180"/>
      <c r="M1898" s="180"/>
      <c r="N1898" s="204"/>
      <c r="O1898" s="204"/>
      <c r="P1898" s="180"/>
      <c r="Q1898" s="180"/>
      <c r="R1898" s="180"/>
      <c r="S1898" s="180"/>
      <c r="T1898" s="180"/>
      <c r="U1898" s="180"/>
      <c r="V1898" s="180"/>
      <c r="W1898" s="180"/>
      <c r="X1898" s="180"/>
      <c r="Y1898" s="180"/>
      <c r="Z1898" s="180"/>
      <c r="AA1898" s="180"/>
      <c r="AB1898" s="180"/>
      <c r="AC1898" s="180"/>
    </row>
    <row r="1899" ht="15.75" customHeight="1">
      <c r="A1899" s="201"/>
      <c r="F1899" s="202"/>
      <c r="G1899" s="160"/>
      <c r="H1899" s="160"/>
      <c r="I1899" s="160"/>
      <c r="J1899" s="160"/>
      <c r="K1899" s="203"/>
      <c r="L1899" s="180"/>
      <c r="M1899" s="180"/>
      <c r="N1899" s="204"/>
      <c r="O1899" s="204"/>
      <c r="P1899" s="180"/>
      <c r="Q1899" s="180"/>
      <c r="R1899" s="180"/>
      <c r="S1899" s="180"/>
      <c r="T1899" s="180"/>
      <c r="U1899" s="180"/>
      <c r="V1899" s="180"/>
      <c r="W1899" s="180"/>
      <c r="X1899" s="180"/>
      <c r="Y1899" s="180"/>
      <c r="Z1899" s="180"/>
      <c r="AA1899" s="180"/>
      <c r="AB1899" s="180"/>
      <c r="AC1899" s="180"/>
    </row>
    <row r="1900" ht="15.75" customHeight="1">
      <c r="A1900" s="201"/>
      <c r="F1900" s="202"/>
      <c r="G1900" s="160"/>
      <c r="H1900" s="160"/>
      <c r="I1900" s="160"/>
      <c r="J1900" s="160"/>
      <c r="K1900" s="203"/>
      <c r="L1900" s="180"/>
      <c r="M1900" s="180"/>
      <c r="N1900" s="204"/>
      <c r="O1900" s="204"/>
      <c r="P1900" s="180"/>
      <c r="Q1900" s="180"/>
      <c r="R1900" s="180"/>
      <c r="S1900" s="180"/>
      <c r="T1900" s="180"/>
      <c r="U1900" s="180"/>
      <c r="V1900" s="180"/>
      <c r="W1900" s="180"/>
      <c r="X1900" s="180"/>
      <c r="Y1900" s="180"/>
      <c r="Z1900" s="180"/>
      <c r="AA1900" s="180"/>
      <c r="AB1900" s="180"/>
      <c r="AC1900" s="180"/>
    </row>
    <row r="1901" ht="15.75" customHeight="1">
      <c r="A1901" s="201"/>
      <c r="F1901" s="202"/>
      <c r="G1901" s="160"/>
      <c r="H1901" s="160"/>
      <c r="I1901" s="160"/>
      <c r="J1901" s="160"/>
      <c r="K1901" s="203"/>
      <c r="L1901" s="180"/>
      <c r="M1901" s="180"/>
      <c r="N1901" s="204"/>
      <c r="O1901" s="204"/>
      <c r="P1901" s="180"/>
      <c r="Q1901" s="180"/>
      <c r="R1901" s="180"/>
      <c r="S1901" s="180"/>
      <c r="T1901" s="180"/>
      <c r="U1901" s="180"/>
      <c r="V1901" s="180"/>
      <c r="W1901" s="180"/>
      <c r="X1901" s="180"/>
      <c r="Y1901" s="180"/>
      <c r="Z1901" s="180"/>
      <c r="AA1901" s="180"/>
      <c r="AB1901" s="180"/>
      <c r="AC1901" s="180"/>
    </row>
    <row r="1902" ht="15.75" customHeight="1">
      <c r="A1902" s="201"/>
      <c r="F1902" s="202"/>
      <c r="G1902" s="160"/>
      <c r="H1902" s="160"/>
      <c r="I1902" s="160"/>
      <c r="J1902" s="160"/>
      <c r="K1902" s="203"/>
      <c r="L1902" s="180"/>
      <c r="M1902" s="180"/>
      <c r="N1902" s="204"/>
      <c r="O1902" s="204"/>
      <c r="P1902" s="180"/>
      <c r="Q1902" s="180"/>
      <c r="R1902" s="180"/>
      <c r="S1902" s="180"/>
      <c r="T1902" s="180"/>
      <c r="U1902" s="180"/>
      <c r="V1902" s="180"/>
      <c r="W1902" s="180"/>
      <c r="X1902" s="180"/>
      <c r="Y1902" s="180"/>
      <c r="Z1902" s="180"/>
      <c r="AA1902" s="180"/>
      <c r="AB1902" s="180"/>
      <c r="AC1902" s="180"/>
    </row>
    <row r="1903" ht="15.75" customHeight="1">
      <c r="A1903" s="201"/>
      <c r="F1903" s="202"/>
      <c r="G1903" s="160"/>
      <c r="H1903" s="160"/>
      <c r="I1903" s="160"/>
      <c r="J1903" s="160"/>
      <c r="K1903" s="203"/>
      <c r="L1903" s="180"/>
      <c r="M1903" s="180"/>
      <c r="N1903" s="204"/>
      <c r="O1903" s="204"/>
      <c r="P1903" s="180"/>
      <c r="Q1903" s="180"/>
      <c r="R1903" s="180"/>
      <c r="S1903" s="180"/>
      <c r="T1903" s="180"/>
      <c r="U1903" s="180"/>
      <c r="V1903" s="180"/>
      <c r="W1903" s="180"/>
      <c r="X1903" s="180"/>
      <c r="Y1903" s="180"/>
      <c r="Z1903" s="180"/>
      <c r="AA1903" s="180"/>
      <c r="AB1903" s="180"/>
      <c r="AC1903" s="180"/>
    </row>
    <row r="1904" ht="15.75" customHeight="1">
      <c r="A1904" s="201"/>
      <c r="F1904" s="202"/>
      <c r="G1904" s="160"/>
      <c r="H1904" s="160"/>
      <c r="I1904" s="160"/>
      <c r="J1904" s="160"/>
      <c r="K1904" s="203"/>
      <c r="L1904" s="180"/>
      <c r="M1904" s="180"/>
      <c r="N1904" s="204"/>
      <c r="O1904" s="204"/>
      <c r="P1904" s="180"/>
      <c r="Q1904" s="180"/>
      <c r="R1904" s="180"/>
      <c r="S1904" s="180"/>
      <c r="T1904" s="180"/>
      <c r="U1904" s="180"/>
      <c r="V1904" s="180"/>
      <c r="W1904" s="180"/>
      <c r="X1904" s="180"/>
      <c r="Y1904" s="180"/>
      <c r="Z1904" s="180"/>
      <c r="AA1904" s="180"/>
      <c r="AB1904" s="180"/>
      <c r="AC1904" s="180"/>
    </row>
    <row r="1905" ht="15.75" customHeight="1">
      <c r="A1905" s="201"/>
      <c r="F1905" s="202"/>
      <c r="G1905" s="160"/>
      <c r="H1905" s="160"/>
      <c r="I1905" s="160"/>
      <c r="J1905" s="160"/>
      <c r="K1905" s="203"/>
      <c r="L1905" s="180"/>
      <c r="M1905" s="180"/>
      <c r="N1905" s="204"/>
      <c r="O1905" s="204"/>
      <c r="P1905" s="180"/>
      <c r="Q1905" s="180"/>
      <c r="R1905" s="180"/>
      <c r="S1905" s="180"/>
      <c r="T1905" s="180"/>
      <c r="U1905" s="180"/>
      <c r="V1905" s="180"/>
      <c r="W1905" s="180"/>
      <c r="X1905" s="180"/>
      <c r="Y1905" s="180"/>
      <c r="Z1905" s="180"/>
      <c r="AA1905" s="180"/>
      <c r="AB1905" s="180"/>
      <c r="AC1905" s="180"/>
    </row>
    <row r="1906" ht="15.75" customHeight="1">
      <c r="A1906" s="201"/>
      <c r="F1906" s="202"/>
      <c r="G1906" s="160"/>
      <c r="H1906" s="160"/>
      <c r="I1906" s="160"/>
      <c r="J1906" s="160"/>
      <c r="K1906" s="203"/>
      <c r="L1906" s="180"/>
      <c r="M1906" s="180"/>
      <c r="N1906" s="204"/>
      <c r="O1906" s="204"/>
      <c r="P1906" s="180"/>
      <c r="Q1906" s="180"/>
      <c r="R1906" s="180"/>
      <c r="S1906" s="180"/>
      <c r="T1906" s="180"/>
      <c r="U1906" s="180"/>
      <c r="V1906" s="180"/>
      <c r="W1906" s="180"/>
      <c r="X1906" s="180"/>
      <c r="Y1906" s="180"/>
      <c r="Z1906" s="180"/>
      <c r="AA1906" s="180"/>
      <c r="AB1906" s="180"/>
      <c r="AC1906" s="180"/>
    </row>
    <row r="1907" ht="15.75" customHeight="1">
      <c r="A1907" s="201"/>
      <c r="F1907" s="202"/>
      <c r="G1907" s="160"/>
      <c r="H1907" s="160"/>
      <c r="I1907" s="160"/>
      <c r="J1907" s="160"/>
      <c r="K1907" s="203"/>
      <c r="L1907" s="180"/>
      <c r="M1907" s="180"/>
      <c r="N1907" s="204"/>
      <c r="O1907" s="204"/>
      <c r="P1907" s="180"/>
      <c r="Q1907" s="180"/>
      <c r="R1907" s="180"/>
      <c r="S1907" s="180"/>
      <c r="T1907" s="180"/>
      <c r="U1907" s="180"/>
      <c r="V1907" s="180"/>
      <c r="W1907" s="180"/>
      <c r="X1907" s="180"/>
      <c r="Y1907" s="180"/>
      <c r="Z1907" s="180"/>
      <c r="AA1907" s="180"/>
      <c r="AB1907" s="180"/>
      <c r="AC1907" s="180"/>
    </row>
    <row r="1908" ht="15.75" customHeight="1">
      <c r="A1908" s="201"/>
      <c r="F1908" s="202"/>
      <c r="G1908" s="160"/>
      <c r="H1908" s="160"/>
      <c r="I1908" s="160"/>
      <c r="J1908" s="160"/>
      <c r="K1908" s="203"/>
      <c r="L1908" s="180"/>
      <c r="M1908" s="180"/>
      <c r="N1908" s="204"/>
      <c r="O1908" s="204"/>
      <c r="P1908" s="180"/>
      <c r="Q1908" s="180"/>
      <c r="R1908" s="180"/>
      <c r="S1908" s="180"/>
      <c r="T1908" s="180"/>
      <c r="U1908" s="180"/>
      <c r="V1908" s="180"/>
      <c r="W1908" s="180"/>
      <c r="X1908" s="180"/>
      <c r="Y1908" s="180"/>
      <c r="Z1908" s="180"/>
      <c r="AA1908" s="180"/>
      <c r="AB1908" s="180"/>
      <c r="AC1908" s="180"/>
    </row>
    <row r="1909" ht="15.75" customHeight="1">
      <c r="A1909" s="201"/>
      <c r="F1909" s="202"/>
      <c r="G1909" s="160"/>
      <c r="H1909" s="160"/>
      <c r="I1909" s="160"/>
      <c r="J1909" s="160"/>
      <c r="K1909" s="203"/>
      <c r="L1909" s="180"/>
      <c r="M1909" s="180"/>
      <c r="N1909" s="204"/>
      <c r="O1909" s="204"/>
      <c r="P1909" s="180"/>
      <c r="Q1909" s="180"/>
      <c r="R1909" s="180"/>
      <c r="S1909" s="180"/>
      <c r="T1909" s="180"/>
      <c r="U1909" s="180"/>
      <c r="V1909" s="180"/>
      <c r="W1909" s="180"/>
      <c r="X1909" s="180"/>
      <c r="Y1909" s="180"/>
      <c r="Z1909" s="180"/>
      <c r="AA1909" s="180"/>
      <c r="AB1909" s="180"/>
      <c r="AC1909" s="180"/>
    </row>
    <row r="1910" ht="15.75" customHeight="1">
      <c r="A1910" s="201"/>
      <c r="F1910" s="202"/>
      <c r="G1910" s="160"/>
      <c r="H1910" s="160"/>
      <c r="I1910" s="160"/>
      <c r="J1910" s="160"/>
      <c r="K1910" s="203"/>
      <c r="L1910" s="180"/>
      <c r="M1910" s="180"/>
      <c r="N1910" s="204"/>
      <c r="O1910" s="204"/>
      <c r="P1910" s="180"/>
      <c r="Q1910" s="180"/>
      <c r="R1910" s="180"/>
      <c r="S1910" s="180"/>
      <c r="T1910" s="180"/>
      <c r="U1910" s="180"/>
      <c r="V1910" s="180"/>
      <c r="W1910" s="180"/>
      <c r="X1910" s="180"/>
      <c r="Y1910" s="180"/>
      <c r="Z1910" s="180"/>
      <c r="AA1910" s="180"/>
      <c r="AB1910" s="180"/>
      <c r="AC1910" s="180"/>
    </row>
    <row r="1911" ht="15.75" customHeight="1">
      <c r="A1911" s="201"/>
      <c r="F1911" s="202"/>
      <c r="G1911" s="160"/>
      <c r="H1911" s="160"/>
      <c r="I1911" s="160"/>
      <c r="J1911" s="160"/>
      <c r="K1911" s="203"/>
      <c r="L1911" s="180"/>
      <c r="M1911" s="180"/>
      <c r="N1911" s="204"/>
      <c r="O1911" s="204"/>
      <c r="P1911" s="180"/>
      <c r="Q1911" s="180"/>
      <c r="R1911" s="180"/>
      <c r="S1911" s="180"/>
      <c r="T1911" s="180"/>
      <c r="U1911" s="180"/>
      <c r="V1911" s="180"/>
      <c r="W1911" s="180"/>
      <c r="X1911" s="180"/>
      <c r="Y1911" s="180"/>
      <c r="Z1911" s="180"/>
      <c r="AA1911" s="180"/>
      <c r="AB1911" s="180"/>
      <c r="AC1911" s="180"/>
    </row>
    <row r="1912" ht="15.75" customHeight="1">
      <c r="A1912" s="201"/>
      <c r="F1912" s="202"/>
      <c r="G1912" s="160"/>
      <c r="H1912" s="160"/>
      <c r="I1912" s="160"/>
      <c r="J1912" s="160"/>
      <c r="K1912" s="203"/>
      <c r="L1912" s="180"/>
      <c r="M1912" s="180"/>
      <c r="N1912" s="204"/>
      <c r="O1912" s="204"/>
      <c r="P1912" s="180"/>
      <c r="Q1912" s="180"/>
      <c r="R1912" s="180"/>
      <c r="S1912" s="180"/>
      <c r="T1912" s="180"/>
      <c r="U1912" s="180"/>
      <c r="V1912" s="180"/>
      <c r="W1912" s="180"/>
      <c r="X1912" s="180"/>
      <c r="Y1912" s="180"/>
      <c r="Z1912" s="180"/>
      <c r="AA1912" s="180"/>
      <c r="AB1912" s="180"/>
      <c r="AC1912" s="180"/>
    </row>
    <row r="1913" ht="15.75" customHeight="1">
      <c r="A1913" s="201"/>
      <c r="F1913" s="202"/>
      <c r="G1913" s="160"/>
      <c r="H1913" s="160"/>
      <c r="I1913" s="160"/>
      <c r="J1913" s="160"/>
      <c r="K1913" s="203"/>
      <c r="L1913" s="180"/>
      <c r="M1913" s="180"/>
      <c r="N1913" s="204"/>
      <c r="O1913" s="204"/>
      <c r="P1913" s="180"/>
      <c r="Q1913" s="180"/>
      <c r="R1913" s="180"/>
      <c r="S1913" s="180"/>
      <c r="T1913" s="180"/>
      <c r="U1913" s="180"/>
      <c r="V1913" s="180"/>
      <c r="W1913" s="180"/>
      <c r="X1913" s="180"/>
      <c r="Y1913" s="180"/>
      <c r="Z1913" s="180"/>
      <c r="AA1913" s="180"/>
      <c r="AB1913" s="180"/>
      <c r="AC1913" s="180"/>
    </row>
    <row r="1914" ht="15.75" customHeight="1">
      <c r="A1914" s="201"/>
      <c r="F1914" s="202"/>
      <c r="G1914" s="160"/>
      <c r="H1914" s="160"/>
      <c r="I1914" s="160"/>
      <c r="J1914" s="160"/>
      <c r="K1914" s="203"/>
      <c r="L1914" s="180"/>
      <c r="M1914" s="180"/>
      <c r="N1914" s="204"/>
      <c r="O1914" s="204"/>
      <c r="P1914" s="180"/>
      <c r="Q1914" s="180"/>
      <c r="R1914" s="180"/>
      <c r="S1914" s="180"/>
      <c r="T1914" s="180"/>
      <c r="U1914" s="180"/>
      <c r="V1914" s="180"/>
      <c r="W1914" s="180"/>
      <c r="X1914" s="180"/>
      <c r="Y1914" s="180"/>
      <c r="Z1914" s="180"/>
      <c r="AA1914" s="180"/>
      <c r="AB1914" s="180"/>
      <c r="AC1914" s="180"/>
    </row>
    <row r="1915" ht="15.75" customHeight="1">
      <c r="A1915" s="201"/>
      <c r="F1915" s="202"/>
      <c r="G1915" s="160"/>
      <c r="H1915" s="160"/>
      <c r="I1915" s="160"/>
      <c r="J1915" s="160"/>
      <c r="K1915" s="203"/>
      <c r="L1915" s="180"/>
      <c r="M1915" s="180"/>
      <c r="N1915" s="204"/>
      <c r="O1915" s="204"/>
      <c r="P1915" s="180"/>
      <c r="Q1915" s="180"/>
      <c r="R1915" s="180"/>
      <c r="S1915" s="180"/>
      <c r="T1915" s="180"/>
      <c r="U1915" s="180"/>
      <c r="V1915" s="180"/>
      <c r="W1915" s="180"/>
      <c r="X1915" s="180"/>
      <c r="Y1915" s="180"/>
      <c r="Z1915" s="180"/>
      <c r="AA1915" s="180"/>
      <c r="AB1915" s="180"/>
      <c r="AC1915" s="180"/>
    </row>
    <row r="1916" ht="15.75" customHeight="1">
      <c r="A1916" s="201"/>
      <c r="F1916" s="202"/>
      <c r="G1916" s="160"/>
      <c r="H1916" s="160"/>
      <c r="I1916" s="160"/>
      <c r="J1916" s="160"/>
      <c r="K1916" s="203"/>
      <c r="L1916" s="180"/>
      <c r="M1916" s="180"/>
      <c r="N1916" s="204"/>
      <c r="O1916" s="204"/>
      <c r="P1916" s="180"/>
      <c r="Q1916" s="180"/>
      <c r="R1916" s="180"/>
      <c r="S1916" s="180"/>
      <c r="T1916" s="180"/>
      <c r="U1916" s="180"/>
      <c r="V1916" s="180"/>
      <c r="W1916" s="180"/>
      <c r="X1916" s="180"/>
      <c r="Y1916" s="180"/>
      <c r="Z1916" s="180"/>
      <c r="AA1916" s="180"/>
      <c r="AB1916" s="180"/>
      <c r="AC1916" s="180"/>
    </row>
    <row r="1917" ht="15.75" customHeight="1">
      <c r="A1917" s="201"/>
      <c r="F1917" s="202"/>
      <c r="G1917" s="160"/>
      <c r="H1917" s="160"/>
      <c r="I1917" s="160"/>
      <c r="J1917" s="160"/>
      <c r="K1917" s="203"/>
      <c r="L1917" s="180"/>
      <c r="M1917" s="180"/>
      <c r="N1917" s="204"/>
      <c r="O1917" s="204"/>
      <c r="P1917" s="180"/>
      <c r="Q1917" s="180"/>
      <c r="R1917" s="180"/>
      <c r="S1917" s="180"/>
      <c r="T1917" s="180"/>
      <c r="U1917" s="180"/>
      <c r="V1917" s="180"/>
      <c r="W1917" s="180"/>
      <c r="X1917" s="180"/>
      <c r="Y1917" s="180"/>
      <c r="Z1917" s="180"/>
      <c r="AA1917" s="180"/>
      <c r="AB1917" s="180"/>
      <c r="AC1917" s="180"/>
    </row>
    <row r="1918" ht="15.75" customHeight="1">
      <c r="A1918" s="201"/>
      <c r="F1918" s="202"/>
      <c r="G1918" s="160"/>
      <c r="H1918" s="160"/>
      <c r="I1918" s="160"/>
      <c r="J1918" s="160"/>
      <c r="K1918" s="203"/>
      <c r="L1918" s="180"/>
      <c r="M1918" s="180"/>
      <c r="N1918" s="204"/>
      <c r="O1918" s="204"/>
      <c r="P1918" s="180"/>
      <c r="Q1918" s="180"/>
      <c r="R1918" s="180"/>
      <c r="S1918" s="180"/>
      <c r="T1918" s="180"/>
      <c r="U1918" s="180"/>
      <c r="V1918" s="180"/>
      <c r="W1918" s="180"/>
      <c r="X1918" s="180"/>
      <c r="Y1918" s="180"/>
      <c r="Z1918" s="180"/>
      <c r="AA1918" s="180"/>
      <c r="AB1918" s="180"/>
      <c r="AC1918" s="180"/>
    </row>
    <row r="1919" ht="15.75" customHeight="1">
      <c r="A1919" s="201"/>
      <c r="F1919" s="202"/>
      <c r="G1919" s="160"/>
      <c r="H1919" s="160"/>
      <c r="I1919" s="160"/>
      <c r="J1919" s="160"/>
      <c r="K1919" s="203"/>
      <c r="L1919" s="180"/>
      <c r="M1919" s="180"/>
      <c r="N1919" s="204"/>
      <c r="O1919" s="204"/>
      <c r="P1919" s="180"/>
      <c r="Q1919" s="180"/>
      <c r="R1919" s="180"/>
      <c r="S1919" s="180"/>
      <c r="T1919" s="180"/>
      <c r="U1919" s="180"/>
      <c r="V1919" s="180"/>
      <c r="W1919" s="180"/>
      <c r="X1919" s="180"/>
      <c r="Y1919" s="180"/>
      <c r="Z1919" s="180"/>
      <c r="AA1919" s="180"/>
      <c r="AB1919" s="180"/>
      <c r="AC1919" s="180"/>
    </row>
    <row r="1920" ht="15.75" customHeight="1">
      <c r="A1920" s="201"/>
      <c r="F1920" s="202"/>
      <c r="G1920" s="160"/>
      <c r="H1920" s="160"/>
      <c r="I1920" s="160"/>
      <c r="J1920" s="160"/>
      <c r="K1920" s="203"/>
      <c r="L1920" s="180"/>
      <c r="M1920" s="180"/>
      <c r="N1920" s="204"/>
      <c r="O1920" s="204"/>
      <c r="P1920" s="180"/>
      <c r="Q1920" s="180"/>
      <c r="R1920" s="180"/>
      <c r="S1920" s="180"/>
      <c r="T1920" s="180"/>
      <c r="U1920" s="180"/>
      <c r="V1920" s="180"/>
      <c r="W1920" s="180"/>
      <c r="X1920" s="180"/>
      <c r="Y1920" s="180"/>
      <c r="Z1920" s="180"/>
      <c r="AA1920" s="180"/>
      <c r="AB1920" s="180"/>
      <c r="AC1920" s="180"/>
    </row>
    <row r="1921" ht="15.75" customHeight="1">
      <c r="A1921" s="201"/>
      <c r="F1921" s="202"/>
      <c r="G1921" s="160"/>
      <c r="H1921" s="160"/>
      <c r="I1921" s="160"/>
      <c r="J1921" s="160"/>
      <c r="K1921" s="203"/>
      <c r="L1921" s="180"/>
      <c r="M1921" s="180"/>
      <c r="N1921" s="204"/>
      <c r="O1921" s="204"/>
      <c r="P1921" s="180"/>
      <c r="Q1921" s="180"/>
      <c r="R1921" s="180"/>
      <c r="S1921" s="180"/>
      <c r="T1921" s="180"/>
      <c r="U1921" s="180"/>
      <c r="V1921" s="180"/>
      <c r="W1921" s="180"/>
      <c r="X1921" s="180"/>
      <c r="Y1921" s="180"/>
      <c r="Z1921" s="180"/>
      <c r="AA1921" s="180"/>
      <c r="AB1921" s="180"/>
      <c r="AC1921" s="180"/>
    </row>
    <row r="1922" ht="15.75" customHeight="1">
      <c r="A1922" s="201"/>
      <c r="F1922" s="202"/>
      <c r="G1922" s="160"/>
      <c r="H1922" s="160"/>
      <c r="I1922" s="160"/>
      <c r="J1922" s="160"/>
      <c r="K1922" s="203"/>
      <c r="L1922" s="180"/>
      <c r="M1922" s="180"/>
      <c r="N1922" s="204"/>
      <c r="O1922" s="204"/>
      <c r="P1922" s="180"/>
      <c r="Q1922" s="180"/>
      <c r="R1922" s="180"/>
      <c r="S1922" s="180"/>
      <c r="T1922" s="180"/>
      <c r="U1922" s="180"/>
      <c r="V1922" s="180"/>
      <c r="W1922" s="180"/>
      <c r="X1922" s="180"/>
      <c r="Y1922" s="180"/>
      <c r="Z1922" s="180"/>
      <c r="AA1922" s="180"/>
      <c r="AB1922" s="180"/>
      <c r="AC1922" s="180"/>
    </row>
    <row r="1923" ht="15.75" customHeight="1">
      <c r="A1923" s="201"/>
      <c r="F1923" s="202"/>
      <c r="G1923" s="160"/>
      <c r="H1923" s="160"/>
      <c r="I1923" s="160"/>
      <c r="J1923" s="160"/>
      <c r="K1923" s="203"/>
      <c r="L1923" s="180"/>
      <c r="M1923" s="180"/>
      <c r="N1923" s="204"/>
      <c r="O1923" s="204"/>
      <c r="P1923" s="180"/>
      <c r="Q1923" s="180"/>
      <c r="R1923" s="180"/>
      <c r="S1923" s="180"/>
      <c r="T1923" s="180"/>
      <c r="U1923" s="180"/>
      <c r="V1923" s="180"/>
      <c r="W1923" s="180"/>
      <c r="X1923" s="180"/>
      <c r="Y1923" s="180"/>
      <c r="Z1923" s="180"/>
      <c r="AA1923" s="180"/>
      <c r="AB1923" s="180"/>
      <c r="AC1923" s="180"/>
    </row>
    <row r="1924" ht="15.75" customHeight="1">
      <c r="A1924" s="201"/>
      <c r="F1924" s="202"/>
      <c r="G1924" s="160"/>
      <c r="H1924" s="160"/>
      <c r="I1924" s="160"/>
      <c r="J1924" s="160"/>
      <c r="K1924" s="203"/>
      <c r="L1924" s="180"/>
      <c r="M1924" s="180"/>
      <c r="N1924" s="204"/>
      <c r="O1924" s="204"/>
      <c r="P1924" s="180"/>
      <c r="Q1924" s="180"/>
      <c r="R1924" s="180"/>
      <c r="S1924" s="180"/>
      <c r="T1924" s="180"/>
      <c r="U1924" s="180"/>
      <c r="V1924" s="180"/>
      <c r="W1924" s="180"/>
      <c r="X1924" s="180"/>
      <c r="Y1924" s="180"/>
      <c r="Z1924" s="180"/>
      <c r="AA1924" s="180"/>
      <c r="AB1924" s="180"/>
      <c r="AC1924" s="180"/>
    </row>
    <row r="1925" ht="15.75" customHeight="1">
      <c r="A1925" s="201"/>
      <c r="F1925" s="202"/>
      <c r="G1925" s="160"/>
      <c r="H1925" s="160"/>
      <c r="I1925" s="160"/>
      <c r="J1925" s="160"/>
      <c r="K1925" s="203"/>
      <c r="L1925" s="180"/>
      <c r="M1925" s="180"/>
      <c r="N1925" s="204"/>
      <c r="O1925" s="204"/>
      <c r="P1925" s="180"/>
      <c r="Q1925" s="180"/>
      <c r="R1925" s="180"/>
      <c r="S1925" s="180"/>
      <c r="T1925" s="180"/>
      <c r="U1925" s="180"/>
      <c r="V1925" s="180"/>
      <c r="W1925" s="180"/>
      <c r="X1925" s="180"/>
      <c r="Y1925" s="180"/>
      <c r="Z1925" s="180"/>
      <c r="AA1925" s="180"/>
      <c r="AB1925" s="180"/>
      <c r="AC1925" s="180"/>
    </row>
    <row r="1926" ht="15.75" customHeight="1">
      <c r="A1926" s="201"/>
      <c r="F1926" s="202"/>
      <c r="G1926" s="160"/>
      <c r="H1926" s="160"/>
      <c r="I1926" s="160"/>
      <c r="J1926" s="160"/>
      <c r="K1926" s="203"/>
      <c r="L1926" s="180"/>
      <c r="M1926" s="180"/>
      <c r="N1926" s="204"/>
      <c r="O1926" s="204"/>
      <c r="P1926" s="180"/>
      <c r="Q1926" s="180"/>
      <c r="R1926" s="180"/>
      <c r="S1926" s="180"/>
      <c r="T1926" s="180"/>
      <c r="U1926" s="180"/>
      <c r="V1926" s="180"/>
      <c r="W1926" s="180"/>
      <c r="X1926" s="180"/>
      <c r="Y1926" s="180"/>
      <c r="Z1926" s="180"/>
      <c r="AA1926" s="180"/>
      <c r="AB1926" s="180"/>
      <c r="AC1926" s="180"/>
    </row>
    <row r="1927" ht="15.75" customHeight="1">
      <c r="A1927" s="201"/>
      <c r="F1927" s="202"/>
      <c r="G1927" s="160"/>
      <c r="H1927" s="160"/>
      <c r="I1927" s="160"/>
      <c r="J1927" s="160"/>
      <c r="K1927" s="203"/>
      <c r="L1927" s="180"/>
      <c r="M1927" s="180"/>
      <c r="N1927" s="204"/>
      <c r="O1927" s="204"/>
      <c r="P1927" s="180"/>
      <c r="Q1927" s="180"/>
      <c r="R1927" s="180"/>
      <c r="S1927" s="180"/>
      <c r="T1927" s="180"/>
      <c r="U1927" s="180"/>
      <c r="V1927" s="180"/>
      <c r="W1927" s="180"/>
      <c r="X1927" s="180"/>
      <c r="Y1927" s="180"/>
      <c r="Z1927" s="180"/>
      <c r="AA1927" s="180"/>
      <c r="AB1927" s="180"/>
      <c r="AC1927" s="180"/>
    </row>
    <row r="1928" ht="15.75" customHeight="1">
      <c r="A1928" s="201"/>
      <c r="F1928" s="202"/>
      <c r="G1928" s="160"/>
      <c r="H1928" s="160"/>
      <c r="I1928" s="160"/>
      <c r="J1928" s="160"/>
      <c r="K1928" s="203"/>
      <c r="L1928" s="180"/>
      <c r="M1928" s="180"/>
      <c r="N1928" s="204"/>
      <c r="O1928" s="204"/>
      <c r="P1928" s="180"/>
      <c r="Q1928" s="180"/>
      <c r="R1928" s="180"/>
      <c r="S1928" s="180"/>
      <c r="T1928" s="180"/>
      <c r="U1928" s="180"/>
      <c r="V1928" s="180"/>
      <c r="W1928" s="180"/>
      <c r="X1928" s="180"/>
      <c r="Y1928" s="180"/>
      <c r="Z1928" s="180"/>
      <c r="AA1928" s="180"/>
      <c r="AB1928" s="180"/>
      <c r="AC1928" s="180"/>
    </row>
    <row r="1929" ht="15.75" customHeight="1">
      <c r="A1929" s="201"/>
      <c r="F1929" s="202"/>
      <c r="G1929" s="160"/>
      <c r="H1929" s="160"/>
      <c r="I1929" s="160"/>
      <c r="J1929" s="160"/>
      <c r="K1929" s="203"/>
      <c r="L1929" s="180"/>
      <c r="M1929" s="180"/>
      <c r="N1929" s="204"/>
      <c r="O1929" s="204"/>
      <c r="P1929" s="180"/>
      <c r="Q1929" s="180"/>
      <c r="R1929" s="180"/>
      <c r="S1929" s="180"/>
      <c r="T1929" s="180"/>
      <c r="U1929" s="180"/>
      <c r="V1929" s="180"/>
      <c r="W1929" s="180"/>
      <c r="X1929" s="180"/>
      <c r="Y1929" s="180"/>
      <c r="Z1929" s="180"/>
      <c r="AA1929" s="180"/>
      <c r="AB1929" s="180"/>
      <c r="AC1929" s="180"/>
    </row>
    <row r="1930" ht="15.75" customHeight="1">
      <c r="A1930" s="201"/>
      <c r="F1930" s="202"/>
      <c r="G1930" s="160"/>
      <c r="H1930" s="160"/>
      <c r="I1930" s="160"/>
      <c r="J1930" s="160"/>
      <c r="K1930" s="203"/>
      <c r="L1930" s="180"/>
      <c r="M1930" s="180"/>
      <c r="N1930" s="204"/>
      <c r="O1930" s="204"/>
      <c r="P1930" s="180"/>
      <c r="Q1930" s="180"/>
      <c r="R1930" s="180"/>
      <c r="S1930" s="180"/>
      <c r="T1930" s="180"/>
      <c r="U1930" s="180"/>
      <c r="V1930" s="180"/>
      <c r="W1930" s="180"/>
      <c r="X1930" s="180"/>
      <c r="Y1930" s="180"/>
      <c r="Z1930" s="180"/>
      <c r="AA1930" s="180"/>
      <c r="AB1930" s="180"/>
      <c r="AC1930" s="180"/>
    </row>
    <row r="1931" ht="15.75" customHeight="1">
      <c r="A1931" s="201"/>
      <c r="F1931" s="202"/>
      <c r="G1931" s="160"/>
      <c r="H1931" s="160"/>
      <c r="I1931" s="160"/>
      <c r="J1931" s="160"/>
      <c r="K1931" s="203"/>
      <c r="L1931" s="180"/>
      <c r="M1931" s="180"/>
      <c r="N1931" s="204"/>
      <c r="O1931" s="204"/>
      <c r="P1931" s="180"/>
      <c r="Q1931" s="180"/>
      <c r="R1931" s="180"/>
      <c r="S1931" s="180"/>
      <c r="T1931" s="180"/>
      <c r="U1931" s="180"/>
      <c r="V1931" s="180"/>
      <c r="W1931" s="180"/>
      <c r="X1931" s="180"/>
      <c r="Y1931" s="180"/>
      <c r="Z1931" s="180"/>
      <c r="AA1931" s="180"/>
      <c r="AB1931" s="180"/>
      <c r="AC1931" s="180"/>
    </row>
    <row r="1932" ht="15.75" customHeight="1">
      <c r="A1932" s="201"/>
      <c r="F1932" s="202"/>
      <c r="G1932" s="160"/>
      <c r="H1932" s="160"/>
      <c r="I1932" s="160"/>
      <c r="J1932" s="160"/>
      <c r="K1932" s="203"/>
      <c r="L1932" s="180"/>
      <c r="M1932" s="180"/>
      <c r="N1932" s="204"/>
      <c r="O1932" s="204"/>
      <c r="P1932" s="180"/>
      <c r="Q1932" s="180"/>
      <c r="R1932" s="180"/>
      <c r="S1932" s="180"/>
      <c r="T1932" s="180"/>
      <c r="U1932" s="180"/>
      <c r="V1932" s="180"/>
      <c r="W1932" s="180"/>
      <c r="X1932" s="180"/>
      <c r="Y1932" s="180"/>
      <c r="Z1932" s="180"/>
      <c r="AA1932" s="180"/>
      <c r="AB1932" s="180"/>
      <c r="AC1932" s="180"/>
    </row>
    <row r="1933" ht="15.75" customHeight="1">
      <c r="A1933" s="201"/>
      <c r="F1933" s="202"/>
      <c r="G1933" s="160"/>
      <c r="H1933" s="160"/>
      <c r="I1933" s="160"/>
      <c r="J1933" s="160"/>
      <c r="K1933" s="203"/>
      <c r="L1933" s="180"/>
      <c r="M1933" s="180"/>
      <c r="N1933" s="204"/>
      <c r="O1933" s="204"/>
      <c r="P1933" s="180"/>
      <c r="Q1933" s="180"/>
      <c r="R1933" s="180"/>
      <c r="S1933" s="180"/>
      <c r="T1933" s="180"/>
      <c r="U1933" s="180"/>
      <c r="V1933" s="180"/>
      <c r="W1933" s="180"/>
      <c r="X1933" s="180"/>
      <c r="Y1933" s="180"/>
      <c r="Z1933" s="180"/>
      <c r="AA1933" s="180"/>
      <c r="AB1933" s="180"/>
      <c r="AC1933" s="180"/>
    </row>
    <row r="1934" ht="15.75" customHeight="1">
      <c r="A1934" s="201"/>
      <c r="F1934" s="202"/>
      <c r="G1934" s="160"/>
      <c r="H1934" s="160"/>
      <c r="I1934" s="160"/>
      <c r="J1934" s="160"/>
      <c r="K1934" s="203"/>
      <c r="L1934" s="180"/>
      <c r="M1934" s="180"/>
      <c r="N1934" s="204"/>
      <c r="O1934" s="204"/>
      <c r="P1934" s="180"/>
      <c r="Q1934" s="180"/>
      <c r="R1934" s="180"/>
      <c r="S1934" s="180"/>
      <c r="T1934" s="180"/>
      <c r="U1934" s="180"/>
      <c r="V1934" s="180"/>
      <c r="W1934" s="180"/>
      <c r="X1934" s="180"/>
      <c r="Y1934" s="180"/>
      <c r="Z1934" s="180"/>
      <c r="AA1934" s="180"/>
      <c r="AB1934" s="180"/>
      <c r="AC1934" s="180"/>
    </row>
    <row r="1935" ht="15.75" customHeight="1">
      <c r="A1935" s="201"/>
      <c r="F1935" s="202"/>
      <c r="G1935" s="160"/>
      <c r="H1935" s="160"/>
      <c r="I1935" s="160"/>
      <c r="J1935" s="160"/>
      <c r="K1935" s="203"/>
      <c r="L1935" s="180"/>
      <c r="M1935" s="180"/>
      <c r="N1935" s="204"/>
      <c r="O1935" s="204"/>
      <c r="P1935" s="180"/>
      <c r="Q1935" s="180"/>
      <c r="R1935" s="180"/>
      <c r="S1935" s="180"/>
      <c r="T1935" s="180"/>
      <c r="U1935" s="180"/>
      <c r="V1935" s="180"/>
      <c r="W1935" s="180"/>
      <c r="X1935" s="180"/>
      <c r="Y1935" s="180"/>
      <c r="Z1935" s="180"/>
      <c r="AA1935" s="180"/>
      <c r="AB1935" s="180"/>
      <c r="AC1935" s="180"/>
    </row>
    <row r="1936" ht="15.75" customHeight="1">
      <c r="A1936" s="201"/>
      <c r="F1936" s="202"/>
      <c r="G1936" s="160"/>
      <c r="H1936" s="160"/>
      <c r="I1936" s="160"/>
      <c r="J1936" s="160"/>
      <c r="K1936" s="203"/>
      <c r="L1936" s="180"/>
      <c r="M1936" s="180"/>
      <c r="N1936" s="204"/>
      <c r="O1936" s="204"/>
      <c r="P1936" s="180"/>
      <c r="Q1936" s="180"/>
      <c r="R1936" s="180"/>
      <c r="S1936" s="180"/>
      <c r="T1936" s="180"/>
      <c r="U1936" s="180"/>
      <c r="V1936" s="180"/>
      <c r="W1936" s="180"/>
      <c r="X1936" s="180"/>
      <c r="Y1936" s="180"/>
      <c r="Z1936" s="180"/>
      <c r="AA1936" s="180"/>
      <c r="AB1936" s="180"/>
      <c r="AC1936" s="180"/>
    </row>
    <row r="1937" ht="15.75" customHeight="1">
      <c r="A1937" s="201"/>
      <c r="F1937" s="202"/>
      <c r="G1937" s="160"/>
      <c r="H1937" s="160"/>
      <c r="I1937" s="160"/>
      <c r="J1937" s="160"/>
      <c r="K1937" s="203"/>
      <c r="L1937" s="180"/>
      <c r="M1937" s="180"/>
      <c r="N1937" s="204"/>
      <c r="O1937" s="204"/>
      <c r="P1937" s="180"/>
      <c r="Q1937" s="180"/>
      <c r="R1937" s="180"/>
      <c r="S1937" s="180"/>
      <c r="T1937" s="180"/>
      <c r="U1937" s="180"/>
      <c r="V1937" s="180"/>
      <c r="W1937" s="180"/>
      <c r="X1937" s="180"/>
      <c r="Y1937" s="180"/>
      <c r="Z1937" s="180"/>
      <c r="AA1937" s="180"/>
      <c r="AB1937" s="180"/>
      <c r="AC1937" s="180"/>
    </row>
    <row r="1938" ht="15.75" customHeight="1">
      <c r="A1938" s="201"/>
      <c r="F1938" s="202"/>
      <c r="G1938" s="160"/>
      <c r="H1938" s="160"/>
      <c r="I1938" s="160"/>
      <c r="J1938" s="160"/>
      <c r="K1938" s="203"/>
      <c r="L1938" s="180"/>
      <c r="M1938" s="180"/>
      <c r="N1938" s="204"/>
      <c r="O1938" s="204"/>
      <c r="P1938" s="180"/>
      <c r="Q1938" s="180"/>
      <c r="R1938" s="180"/>
      <c r="S1938" s="180"/>
      <c r="T1938" s="180"/>
      <c r="U1938" s="180"/>
      <c r="V1938" s="180"/>
      <c r="W1938" s="180"/>
      <c r="X1938" s="180"/>
      <c r="Y1938" s="180"/>
      <c r="Z1938" s="180"/>
      <c r="AA1938" s="180"/>
      <c r="AB1938" s="180"/>
      <c r="AC1938" s="180"/>
    </row>
    <row r="1939" ht="15.75" customHeight="1">
      <c r="A1939" s="201"/>
      <c r="F1939" s="202"/>
      <c r="G1939" s="160"/>
      <c r="H1939" s="160"/>
      <c r="I1939" s="160"/>
      <c r="J1939" s="160"/>
      <c r="K1939" s="203"/>
      <c r="L1939" s="180"/>
      <c r="M1939" s="180"/>
      <c r="N1939" s="204"/>
      <c r="O1939" s="204"/>
      <c r="P1939" s="180"/>
      <c r="Q1939" s="180"/>
      <c r="R1939" s="180"/>
      <c r="S1939" s="180"/>
      <c r="T1939" s="180"/>
      <c r="U1939" s="180"/>
      <c r="V1939" s="180"/>
      <c r="W1939" s="180"/>
      <c r="X1939" s="180"/>
      <c r="Y1939" s="180"/>
      <c r="Z1939" s="180"/>
      <c r="AA1939" s="180"/>
      <c r="AB1939" s="180"/>
      <c r="AC1939" s="180"/>
    </row>
    <row r="1940" ht="15.75" customHeight="1">
      <c r="A1940" s="201"/>
      <c r="F1940" s="202"/>
      <c r="G1940" s="160"/>
      <c r="H1940" s="160"/>
      <c r="I1940" s="160"/>
      <c r="J1940" s="160"/>
      <c r="K1940" s="203"/>
      <c r="L1940" s="180"/>
      <c r="M1940" s="180"/>
      <c r="N1940" s="204"/>
      <c r="O1940" s="204"/>
      <c r="P1940" s="180"/>
      <c r="Q1940" s="180"/>
      <c r="R1940" s="180"/>
      <c r="S1940" s="180"/>
      <c r="T1940" s="180"/>
      <c r="U1940" s="180"/>
      <c r="V1940" s="180"/>
      <c r="W1940" s="180"/>
      <c r="X1940" s="180"/>
      <c r="Y1940" s="180"/>
      <c r="Z1940" s="180"/>
      <c r="AA1940" s="180"/>
      <c r="AB1940" s="180"/>
      <c r="AC1940" s="180"/>
    </row>
    <row r="1941" ht="15.75" customHeight="1">
      <c r="A1941" s="201"/>
      <c r="F1941" s="202"/>
      <c r="G1941" s="160"/>
      <c r="H1941" s="160"/>
      <c r="I1941" s="160"/>
      <c r="J1941" s="160"/>
      <c r="K1941" s="203"/>
      <c r="L1941" s="180"/>
      <c r="M1941" s="180"/>
      <c r="N1941" s="204"/>
      <c r="O1941" s="204"/>
      <c r="P1941" s="180"/>
      <c r="Q1941" s="180"/>
      <c r="R1941" s="180"/>
      <c r="S1941" s="180"/>
      <c r="T1941" s="180"/>
      <c r="U1941" s="180"/>
      <c r="V1941" s="180"/>
      <c r="W1941" s="180"/>
      <c r="X1941" s="180"/>
      <c r="Y1941" s="180"/>
      <c r="Z1941" s="180"/>
      <c r="AA1941" s="180"/>
      <c r="AB1941" s="180"/>
      <c r="AC1941" s="180"/>
    </row>
    <row r="1942" ht="15.75" customHeight="1">
      <c r="A1942" s="201"/>
      <c r="F1942" s="202"/>
      <c r="G1942" s="160"/>
      <c r="H1942" s="160"/>
      <c r="I1942" s="160"/>
      <c r="J1942" s="160"/>
      <c r="K1942" s="203"/>
      <c r="L1942" s="180"/>
      <c r="M1942" s="180"/>
      <c r="N1942" s="204"/>
      <c r="O1942" s="204"/>
      <c r="P1942" s="180"/>
      <c r="Q1942" s="180"/>
      <c r="R1942" s="180"/>
      <c r="S1942" s="180"/>
      <c r="T1942" s="180"/>
      <c r="U1942" s="180"/>
      <c r="V1942" s="180"/>
      <c r="W1942" s="180"/>
      <c r="X1942" s="180"/>
      <c r="Y1942" s="180"/>
      <c r="Z1942" s="180"/>
      <c r="AA1942" s="180"/>
      <c r="AB1942" s="180"/>
      <c r="AC1942" s="180"/>
    </row>
    <row r="1943" ht="15.75" customHeight="1">
      <c r="A1943" s="201"/>
      <c r="F1943" s="202"/>
      <c r="G1943" s="160"/>
      <c r="H1943" s="160"/>
      <c r="I1943" s="160"/>
      <c r="J1943" s="160"/>
      <c r="K1943" s="203"/>
      <c r="L1943" s="180"/>
      <c r="M1943" s="180"/>
      <c r="N1943" s="204"/>
      <c r="O1943" s="204"/>
      <c r="P1943" s="180"/>
      <c r="Q1943" s="180"/>
      <c r="R1943" s="180"/>
      <c r="S1943" s="180"/>
      <c r="T1943" s="180"/>
      <c r="U1943" s="180"/>
      <c r="V1943" s="180"/>
      <c r="W1943" s="180"/>
      <c r="X1943" s="180"/>
      <c r="Y1943" s="180"/>
      <c r="Z1943" s="180"/>
      <c r="AA1943" s="180"/>
      <c r="AB1943" s="180"/>
      <c r="AC1943" s="180"/>
    </row>
    <row r="1944" ht="15.75" customHeight="1">
      <c r="A1944" s="201"/>
      <c r="F1944" s="202"/>
      <c r="G1944" s="160"/>
      <c r="H1944" s="160"/>
      <c r="I1944" s="160"/>
      <c r="J1944" s="160"/>
      <c r="K1944" s="203"/>
      <c r="L1944" s="180"/>
      <c r="M1944" s="180"/>
      <c r="N1944" s="204"/>
      <c r="O1944" s="204"/>
      <c r="P1944" s="180"/>
      <c r="Q1944" s="180"/>
      <c r="R1944" s="180"/>
      <c r="S1944" s="180"/>
      <c r="T1944" s="180"/>
      <c r="U1944" s="180"/>
      <c r="V1944" s="180"/>
      <c r="W1944" s="180"/>
      <c r="X1944" s="180"/>
      <c r="Y1944" s="180"/>
      <c r="Z1944" s="180"/>
      <c r="AA1944" s="180"/>
      <c r="AB1944" s="180"/>
      <c r="AC1944" s="180"/>
    </row>
    <row r="1945" ht="15.75" customHeight="1">
      <c r="A1945" s="201"/>
      <c r="F1945" s="202"/>
      <c r="G1945" s="160"/>
      <c r="H1945" s="160"/>
      <c r="I1945" s="160"/>
      <c r="J1945" s="160"/>
      <c r="K1945" s="203"/>
      <c r="L1945" s="180"/>
      <c r="M1945" s="180"/>
      <c r="N1945" s="204"/>
      <c r="O1945" s="204"/>
      <c r="P1945" s="180"/>
      <c r="Q1945" s="180"/>
      <c r="R1945" s="180"/>
      <c r="S1945" s="180"/>
      <c r="T1945" s="180"/>
      <c r="U1945" s="180"/>
      <c r="V1945" s="180"/>
      <c r="W1945" s="180"/>
      <c r="X1945" s="180"/>
      <c r="Y1945" s="180"/>
      <c r="Z1945" s="180"/>
      <c r="AA1945" s="180"/>
      <c r="AB1945" s="180"/>
      <c r="AC1945" s="180"/>
    </row>
    <row r="1946" ht="15.75" customHeight="1">
      <c r="A1946" s="201"/>
      <c r="F1946" s="202"/>
      <c r="G1946" s="160"/>
      <c r="H1946" s="160"/>
      <c r="I1946" s="160"/>
      <c r="J1946" s="160"/>
      <c r="K1946" s="203"/>
      <c r="L1946" s="180"/>
      <c r="M1946" s="180"/>
      <c r="N1946" s="204"/>
      <c r="O1946" s="204"/>
      <c r="P1946" s="180"/>
      <c r="Q1946" s="180"/>
      <c r="R1946" s="180"/>
      <c r="S1946" s="180"/>
      <c r="T1946" s="180"/>
      <c r="U1946" s="180"/>
      <c r="V1946" s="180"/>
      <c r="W1946" s="180"/>
      <c r="X1946" s="180"/>
      <c r="Y1946" s="180"/>
      <c r="Z1946" s="180"/>
      <c r="AA1946" s="180"/>
      <c r="AB1946" s="180"/>
      <c r="AC1946" s="180"/>
    </row>
    <row r="1947" ht="15.75" customHeight="1">
      <c r="A1947" s="201"/>
      <c r="F1947" s="202"/>
      <c r="G1947" s="160"/>
      <c r="H1947" s="160"/>
      <c r="I1947" s="160"/>
      <c r="J1947" s="160"/>
      <c r="K1947" s="203"/>
      <c r="L1947" s="180"/>
      <c r="M1947" s="180"/>
      <c r="N1947" s="204"/>
      <c r="O1947" s="204"/>
      <c r="P1947" s="180"/>
      <c r="Q1947" s="180"/>
      <c r="R1947" s="180"/>
      <c r="S1947" s="180"/>
      <c r="T1947" s="180"/>
      <c r="U1947" s="180"/>
      <c r="V1947" s="180"/>
      <c r="W1947" s="180"/>
      <c r="X1947" s="180"/>
      <c r="Y1947" s="180"/>
      <c r="Z1947" s="180"/>
      <c r="AA1947" s="180"/>
      <c r="AB1947" s="180"/>
      <c r="AC1947" s="180"/>
    </row>
    <row r="1948" ht="15.75" customHeight="1">
      <c r="A1948" s="201"/>
      <c r="F1948" s="202"/>
      <c r="G1948" s="160"/>
      <c r="H1948" s="160"/>
      <c r="I1948" s="160"/>
      <c r="J1948" s="160"/>
      <c r="K1948" s="203"/>
      <c r="L1948" s="180"/>
      <c r="M1948" s="180"/>
      <c r="N1948" s="204"/>
      <c r="O1948" s="204"/>
      <c r="P1948" s="180"/>
      <c r="Q1948" s="180"/>
      <c r="R1948" s="180"/>
      <c r="S1948" s="180"/>
      <c r="T1948" s="180"/>
      <c r="U1948" s="180"/>
      <c r="V1948" s="180"/>
      <c r="W1948" s="180"/>
      <c r="X1948" s="180"/>
      <c r="Y1948" s="180"/>
      <c r="Z1948" s="180"/>
      <c r="AA1948" s="180"/>
      <c r="AB1948" s="180"/>
      <c r="AC1948" s="180"/>
    </row>
    <row r="1949" ht="15.75" customHeight="1">
      <c r="A1949" s="201"/>
      <c r="F1949" s="202"/>
      <c r="G1949" s="160"/>
      <c r="H1949" s="160"/>
      <c r="I1949" s="160"/>
      <c r="J1949" s="160"/>
      <c r="K1949" s="203"/>
      <c r="L1949" s="180"/>
      <c r="M1949" s="180"/>
      <c r="N1949" s="204"/>
      <c r="O1949" s="204"/>
      <c r="P1949" s="180"/>
      <c r="Q1949" s="180"/>
      <c r="R1949" s="180"/>
      <c r="S1949" s="180"/>
      <c r="T1949" s="180"/>
      <c r="U1949" s="180"/>
      <c r="V1949" s="180"/>
      <c r="W1949" s="180"/>
      <c r="X1949" s="180"/>
      <c r="Y1949" s="180"/>
      <c r="Z1949" s="180"/>
      <c r="AA1949" s="180"/>
      <c r="AB1949" s="180"/>
      <c r="AC1949" s="180"/>
    </row>
    <row r="1950" ht="15.75" customHeight="1">
      <c r="A1950" s="201"/>
      <c r="F1950" s="202"/>
      <c r="G1950" s="160"/>
      <c r="H1950" s="160"/>
      <c r="I1950" s="160"/>
      <c r="J1950" s="160"/>
      <c r="K1950" s="203"/>
      <c r="L1950" s="180"/>
      <c r="M1950" s="180"/>
      <c r="N1950" s="204"/>
      <c r="O1950" s="204"/>
      <c r="P1950" s="180"/>
      <c r="Q1950" s="180"/>
      <c r="R1950" s="180"/>
      <c r="S1950" s="180"/>
      <c r="T1950" s="180"/>
      <c r="U1950" s="180"/>
      <c r="V1950" s="180"/>
      <c r="W1950" s="180"/>
      <c r="X1950" s="180"/>
      <c r="Y1950" s="180"/>
      <c r="Z1950" s="180"/>
      <c r="AA1950" s="180"/>
      <c r="AB1950" s="180"/>
      <c r="AC1950" s="180"/>
    </row>
    <row r="1951" ht="15.75" customHeight="1">
      <c r="A1951" s="201"/>
      <c r="F1951" s="202"/>
      <c r="G1951" s="160"/>
      <c r="H1951" s="160"/>
      <c r="I1951" s="160"/>
      <c r="J1951" s="160"/>
      <c r="K1951" s="203"/>
      <c r="L1951" s="180"/>
      <c r="M1951" s="180"/>
      <c r="N1951" s="204"/>
      <c r="O1951" s="204"/>
      <c r="P1951" s="180"/>
      <c r="Q1951" s="180"/>
      <c r="R1951" s="180"/>
      <c r="S1951" s="180"/>
      <c r="T1951" s="180"/>
      <c r="U1951" s="180"/>
      <c r="V1951" s="180"/>
      <c r="W1951" s="180"/>
      <c r="X1951" s="180"/>
      <c r="Y1951" s="180"/>
      <c r="Z1951" s="180"/>
      <c r="AA1951" s="180"/>
      <c r="AB1951" s="180"/>
      <c r="AC1951" s="180"/>
    </row>
    <row r="1952" ht="15.75" customHeight="1">
      <c r="A1952" s="201"/>
      <c r="F1952" s="202"/>
      <c r="G1952" s="160"/>
      <c r="H1952" s="160"/>
      <c r="I1952" s="160"/>
      <c r="J1952" s="160"/>
      <c r="K1952" s="203"/>
      <c r="L1952" s="180"/>
      <c r="M1952" s="180"/>
      <c r="N1952" s="204"/>
      <c r="O1952" s="204"/>
      <c r="P1952" s="180"/>
      <c r="Q1952" s="180"/>
      <c r="R1952" s="180"/>
      <c r="S1952" s="180"/>
      <c r="T1952" s="180"/>
      <c r="U1952" s="180"/>
      <c r="V1952" s="180"/>
      <c r="W1952" s="180"/>
      <c r="X1952" s="180"/>
      <c r="Y1952" s="180"/>
      <c r="Z1952" s="180"/>
      <c r="AA1952" s="180"/>
      <c r="AB1952" s="180"/>
      <c r="AC1952" s="180"/>
    </row>
    <row r="1953" ht="15.75" customHeight="1">
      <c r="A1953" s="201"/>
      <c r="F1953" s="202"/>
      <c r="G1953" s="160"/>
      <c r="H1953" s="160"/>
      <c r="I1953" s="160"/>
      <c r="J1953" s="160"/>
      <c r="K1953" s="203"/>
      <c r="L1953" s="180"/>
      <c r="M1953" s="180"/>
      <c r="N1953" s="204"/>
      <c r="O1953" s="204"/>
      <c r="P1953" s="180"/>
      <c r="Q1953" s="180"/>
      <c r="R1953" s="180"/>
      <c r="S1953" s="180"/>
      <c r="T1953" s="180"/>
      <c r="U1953" s="180"/>
      <c r="V1953" s="180"/>
      <c r="W1953" s="180"/>
      <c r="X1953" s="180"/>
      <c r="Y1953" s="180"/>
      <c r="Z1953" s="180"/>
      <c r="AA1953" s="180"/>
      <c r="AB1953" s="180"/>
      <c r="AC1953" s="180"/>
    </row>
    <row r="1954" ht="15.75" customHeight="1">
      <c r="A1954" s="201"/>
      <c r="F1954" s="202"/>
      <c r="G1954" s="160"/>
      <c r="H1954" s="160"/>
      <c r="I1954" s="160"/>
      <c r="J1954" s="160"/>
      <c r="K1954" s="203"/>
      <c r="L1954" s="180"/>
      <c r="M1954" s="180"/>
      <c r="N1954" s="204"/>
      <c r="O1954" s="204"/>
      <c r="P1954" s="180"/>
      <c r="Q1954" s="180"/>
      <c r="R1954" s="180"/>
      <c r="S1954" s="180"/>
      <c r="T1954" s="180"/>
      <c r="U1954" s="180"/>
      <c r="V1954" s="180"/>
      <c r="W1954" s="180"/>
      <c r="X1954" s="180"/>
      <c r="Y1954" s="180"/>
      <c r="Z1954" s="180"/>
      <c r="AA1954" s="180"/>
      <c r="AB1954" s="180"/>
      <c r="AC1954" s="180"/>
    </row>
    <row r="1955" ht="15.75" customHeight="1">
      <c r="A1955" s="201"/>
      <c r="F1955" s="202"/>
      <c r="G1955" s="160"/>
      <c r="H1955" s="160"/>
      <c r="I1955" s="160"/>
      <c r="J1955" s="160"/>
      <c r="K1955" s="203"/>
      <c r="L1955" s="180"/>
      <c r="M1955" s="180"/>
      <c r="N1955" s="204"/>
      <c r="O1955" s="204"/>
      <c r="P1955" s="180"/>
      <c r="Q1955" s="180"/>
      <c r="R1955" s="180"/>
      <c r="S1955" s="180"/>
      <c r="T1955" s="180"/>
      <c r="U1955" s="180"/>
      <c r="V1955" s="180"/>
      <c r="W1955" s="180"/>
      <c r="X1955" s="180"/>
      <c r="Y1955" s="180"/>
      <c r="Z1955" s="180"/>
      <c r="AA1955" s="180"/>
      <c r="AB1955" s="180"/>
      <c r="AC1955" s="180"/>
    </row>
    <row r="1956" ht="15.75" customHeight="1">
      <c r="A1956" s="201"/>
      <c r="F1956" s="202"/>
      <c r="G1956" s="160"/>
      <c r="H1956" s="160"/>
      <c r="I1956" s="160"/>
      <c r="J1956" s="160"/>
      <c r="K1956" s="203"/>
      <c r="L1956" s="180"/>
      <c r="M1956" s="180"/>
      <c r="N1956" s="204"/>
      <c r="O1956" s="204"/>
      <c r="P1956" s="180"/>
      <c r="Q1956" s="180"/>
      <c r="R1956" s="180"/>
      <c r="S1956" s="180"/>
      <c r="T1956" s="180"/>
      <c r="U1956" s="180"/>
      <c r="V1956" s="180"/>
      <c r="W1956" s="180"/>
      <c r="X1956" s="180"/>
      <c r="Y1956" s="180"/>
      <c r="Z1956" s="180"/>
      <c r="AA1956" s="180"/>
      <c r="AB1956" s="180"/>
      <c r="AC1956" s="180"/>
    </row>
    <row r="1957" ht="15.75" customHeight="1">
      <c r="A1957" s="201"/>
      <c r="F1957" s="202"/>
      <c r="G1957" s="160"/>
      <c r="H1957" s="160"/>
      <c r="I1957" s="160"/>
      <c r="J1957" s="160"/>
      <c r="K1957" s="203"/>
      <c r="L1957" s="180"/>
      <c r="M1957" s="180"/>
      <c r="N1957" s="204"/>
      <c r="O1957" s="204"/>
      <c r="P1957" s="180"/>
      <c r="Q1957" s="180"/>
      <c r="R1957" s="180"/>
      <c r="S1957" s="180"/>
      <c r="T1957" s="180"/>
      <c r="U1957" s="180"/>
      <c r="V1957" s="180"/>
      <c r="W1957" s="180"/>
      <c r="X1957" s="180"/>
      <c r="Y1957" s="180"/>
      <c r="Z1957" s="180"/>
      <c r="AA1957" s="180"/>
      <c r="AB1957" s="180"/>
      <c r="AC1957" s="180"/>
    </row>
    <row r="1958" ht="15.75" customHeight="1">
      <c r="A1958" s="201"/>
      <c r="F1958" s="202"/>
      <c r="G1958" s="160"/>
      <c r="H1958" s="160"/>
      <c r="I1958" s="160"/>
      <c r="J1958" s="160"/>
      <c r="K1958" s="203"/>
      <c r="L1958" s="180"/>
      <c r="M1958" s="180"/>
      <c r="N1958" s="204"/>
      <c r="O1958" s="204"/>
      <c r="P1958" s="180"/>
      <c r="Q1958" s="180"/>
      <c r="R1958" s="180"/>
      <c r="S1958" s="180"/>
      <c r="T1958" s="180"/>
      <c r="U1958" s="180"/>
      <c r="V1958" s="180"/>
      <c r="W1958" s="180"/>
      <c r="X1958" s="180"/>
      <c r="Y1958" s="180"/>
      <c r="Z1958" s="180"/>
      <c r="AA1958" s="180"/>
      <c r="AB1958" s="180"/>
      <c r="AC1958" s="180"/>
    </row>
    <row r="1959" ht="15.75" customHeight="1">
      <c r="A1959" s="201"/>
      <c r="F1959" s="202"/>
      <c r="G1959" s="160"/>
      <c r="H1959" s="160"/>
      <c r="I1959" s="160"/>
      <c r="J1959" s="160"/>
      <c r="K1959" s="203"/>
      <c r="L1959" s="180"/>
      <c r="M1959" s="180"/>
      <c r="N1959" s="204"/>
      <c r="O1959" s="204"/>
      <c r="P1959" s="180"/>
      <c r="Q1959" s="180"/>
      <c r="R1959" s="180"/>
      <c r="S1959" s="180"/>
      <c r="T1959" s="180"/>
      <c r="U1959" s="180"/>
      <c r="V1959" s="180"/>
      <c r="W1959" s="180"/>
      <c r="X1959" s="180"/>
      <c r="Y1959" s="180"/>
      <c r="Z1959" s="180"/>
      <c r="AA1959" s="180"/>
      <c r="AB1959" s="180"/>
      <c r="AC1959" s="180"/>
    </row>
    <row r="1960" ht="15.75" customHeight="1">
      <c r="A1960" s="201"/>
      <c r="F1960" s="202"/>
      <c r="G1960" s="160"/>
      <c r="H1960" s="160"/>
      <c r="I1960" s="160"/>
      <c r="J1960" s="160"/>
      <c r="K1960" s="203"/>
      <c r="L1960" s="180"/>
      <c r="M1960" s="180"/>
      <c r="N1960" s="204"/>
      <c r="O1960" s="204"/>
      <c r="P1960" s="180"/>
      <c r="Q1960" s="180"/>
      <c r="R1960" s="180"/>
      <c r="S1960" s="180"/>
      <c r="T1960" s="180"/>
      <c r="U1960" s="180"/>
      <c r="V1960" s="180"/>
      <c r="W1960" s="180"/>
      <c r="X1960" s="180"/>
      <c r="Y1960" s="180"/>
      <c r="Z1960" s="180"/>
      <c r="AA1960" s="180"/>
      <c r="AB1960" s="180"/>
      <c r="AC1960" s="180"/>
    </row>
    <row r="1961" ht="15.75" customHeight="1">
      <c r="A1961" s="201"/>
      <c r="F1961" s="202"/>
      <c r="G1961" s="160"/>
      <c r="H1961" s="160"/>
      <c r="I1961" s="160"/>
      <c r="J1961" s="160"/>
      <c r="K1961" s="203"/>
      <c r="L1961" s="180"/>
      <c r="M1961" s="180"/>
      <c r="N1961" s="204"/>
      <c r="O1961" s="204"/>
      <c r="P1961" s="180"/>
      <c r="Q1961" s="180"/>
      <c r="R1961" s="180"/>
      <c r="S1961" s="180"/>
      <c r="T1961" s="180"/>
      <c r="U1961" s="180"/>
      <c r="V1961" s="180"/>
      <c r="W1961" s="180"/>
      <c r="X1961" s="180"/>
      <c r="Y1961" s="180"/>
      <c r="Z1961" s="180"/>
      <c r="AA1961" s="180"/>
      <c r="AB1961" s="180"/>
      <c r="AC1961" s="180"/>
    </row>
    <row r="1962" ht="15.75" customHeight="1">
      <c r="A1962" s="201"/>
      <c r="F1962" s="202"/>
      <c r="G1962" s="160"/>
      <c r="H1962" s="160"/>
      <c r="I1962" s="160"/>
      <c r="J1962" s="160"/>
      <c r="K1962" s="203"/>
      <c r="L1962" s="180"/>
      <c r="M1962" s="180"/>
      <c r="N1962" s="204"/>
      <c r="O1962" s="204"/>
      <c r="P1962" s="180"/>
      <c r="Q1962" s="180"/>
      <c r="R1962" s="180"/>
      <c r="S1962" s="180"/>
      <c r="T1962" s="180"/>
      <c r="U1962" s="180"/>
      <c r="V1962" s="180"/>
      <c r="W1962" s="180"/>
      <c r="X1962" s="180"/>
      <c r="Y1962" s="180"/>
      <c r="Z1962" s="180"/>
      <c r="AA1962" s="180"/>
      <c r="AB1962" s="180"/>
      <c r="AC1962" s="180"/>
    </row>
    <row r="1963" ht="15.75" customHeight="1">
      <c r="A1963" s="201"/>
      <c r="F1963" s="202"/>
      <c r="G1963" s="160"/>
      <c r="H1963" s="160"/>
      <c r="I1963" s="160"/>
      <c r="J1963" s="160"/>
      <c r="K1963" s="203"/>
      <c r="L1963" s="180"/>
      <c r="M1963" s="180"/>
      <c r="N1963" s="204"/>
      <c r="O1963" s="204"/>
      <c r="P1963" s="180"/>
      <c r="Q1963" s="180"/>
      <c r="R1963" s="180"/>
      <c r="S1963" s="180"/>
      <c r="T1963" s="180"/>
      <c r="U1963" s="180"/>
      <c r="V1963" s="180"/>
      <c r="W1963" s="180"/>
      <c r="X1963" s="180"/>
      <c r="Y1963" s="180"/>
      <c r="Z1963" s="180"/>
      <c r="AA1963" s="180"/>
      <c r="AB1963" s="180"/>
      <c r="AC1963" s="180"/>
    </row>
    <row r="1964" ht="15.75" customHeight="1">
      <c r="A1964" s="201"/>
      <c r="F1964" s="202"/>
      <c r="G1964" s="160"/>
      <c r="H1964" s="160"/>
      <c r="I1964" s="160"/>
      <c r="J1964" s="160"/>
      <c r="K1964" s="203"/>
      <c r="L1964" s="180"/>
      <c r="M1964" s="180"/>
      <c r="N1964" s="204"/>
      <c r="O1964" s="204"/>
      <c r="P1964" s="180"/>
      <c r="Q1964" s="180"/>
      <c r="R1964" s="180"/>
      <c r="S1964" s="180"/>
      <c r="T1964" s="180"/>
      <c r="U1964" s="180"/>
      <c r="V1964" s="180"/>
      <c r="W1964" s="180"/>
      <c r="X1964" s="180"/>
      <c r="Y1964" s="180"/>
      <c r="Z1964" s="180"/>
      <c r="AA1964" s="180"/>
      <c r="AB1964" s="180"/>
      <c r="AC1964" s="180"/>
    </row>
    <row r="1965" ht="15.75" customHeight="1">
      <c r="A1965" s="201"/>
      <c r="F1965" s="202"/>
      <c r="G1965" s="160"/>
      <c r="H1965" s="160"/>
      <c r="I1965" s="160"/>
      <c r="J1965" s="160"/>
      <c r="K1965" s="203"/>
      <c r="L1965" s="180"/>
      <c r="M1965" s="180"/>
      <c r="N1965" s="204"/>
      <c r="O1965" s="204"/>
      <c r="P1965" s="180"/>
      <c r="Q1965" s="180"/>
      <c r="R1965" s="180"/>
      <c r="S1965" s="180"/>
      <c r="T1965" s="180"/>
      <c r="U1965" s="180"/>
      <c r="V1965" s="180"/>
      <c r="W1965" s="180"/>
      <c r="X1965" s="180"/>
      <c r="Y1965" s="180"/>
      <c r="Z1965" s="180"/>
      <c r="AA1965" s="180"/>
      <c r="AB1965" s="180"/>
      <c r="AC1965" s="180"/>
    </row>
    <row r="1966" ht="15.75" customHeight="1">
      <c r="A1966" s="201"/>
      <c r="F1966" s="202"/>
      <c r="G1966" s="160"/>
      <c r="H1966" s="160"/>
      <c r="I1966" s="160"/>
      <c r="J1966" s="160"/>
      <c r="K1966" s="203"/>
      <c r="L1966" s="180"/>
      <c r="M1966" s="180"/>
      <c r="N1966" s="204"/>
      <c r="O1966" s="204"/>
      <c r="P1966" s="180"/>
      <c r="Q1966" s="180"/>
      <c r="R1966" s="180"/>
      <c r="S1966" s="180"/>
      <c r="T1966" s="180"/>
      <c r="U1966" s="180"/>
      <c r="V1966" s="180"/>
      <c r="W1966" s="180"/>
      <c r="X1966" s="180"/>
      <c r="Y1966" s="180"/>
      <c r="Z1966" s="180"/>
      <c r="AA1966" s="180"/>
      <c r="AB1966" s="180"/>
      <c r="AC1966" s="180"/>
    </row>
    <row r="1967" ht="15.75" customHeight="1">
      <c r="A1967" s="201"/>
      <c r="F1967" s="202"/>
      <c r="G1967" s="160"/>
      <c r="H1967" s="160"/>
      <c r="I1967" s="160"/>
      <c r="J1967" s="160"/>
      <c r="K1967" s="203"/>
      <c r="L1967" s="180"/>
      <c r="M1967" s="180"/>
      <c r="N1967" s="204"/>
      <c r="O1967" s="204"/>
      <c r="P1967" s="180"/>
      <c r="Q1967" s="180"/>
      <c r="R1967" s="180"/>
      <c r="S1967" s="180"/>
      <c r="T1967" s="180"/>
      <c r="U1967" s="180"/>
      <c r="V1967" s="180"/>
      <c r="W1967" s="180"/>
      <c r="X1967" s="180"/>
      <c r="Y1967" s="180"/>
      <c r="Z1967" s="180"/>
      <c r="AA1967" s="180"/>
      <c r="AB1967" s="180"/>
      <c r="AC1967" s="180"/>
    </row>
    <row r="1968" ht="15.75" customHeight="1">
      <c r="A1968" s="201"/>
      <c r="F1968" s="202"/>
      <c r="G1968" s="160"/>
      <c r="H1968" s="160"/>
      <c r="I1968" s="160"/>
      <c r="J1968" s="160"/>
      <c r="K1968" s="203"/>
      <c r="L1968" s="180"/>
      <c r="M1968" s="180"/>
      <c r="N1968" s="204"/>
      <c r="O1968" s="204"/>
      <c r="P1968" s="180"/>
      <c r="Q1968" s="180"/>
      <c r="R1968" s="180"/>
      <c r="S1968" s="180"/>
      <c r="T1968" s="180"/>
      <c r="U1968" s="180"/>
      <c r="V1968" s="180"/>
      <c r="W1968" s="180"/>
      <c r="X1968" s="180"/>
      <c r="Y1968" s="180"/>
      <c r="Z1968" s="180"/>
      <c r="AA1968" s="180"/>
      <c r="AB1968" s="180"/>
      <c r="AC1968" s="180"/>
    </row>
    <row r="1969" ht="15.75" customHeight="1">
      <c r="A1969" s="201"/>
      <c r="F1969" s="202"/>
      <c r="G1969" s="160"/>
      <c r="H1969" s="160"/>
      <c r="I1969" s="160"/>
      <c r="J1969" s="160"/>
      <c r="K1969" s="203"/>
      <c r="L1969" s="180"/>
      <c r="M1969" s="180"/>
      <c r="N1969" s="204"/>
      <c r="O1969" s="204"/>
      <c r="P1969" s="180"/>
      <c r="Q1969" s="180"/>
      <c r="R1969" s="180"/>
      <c r="S1969" s="180"/>
      <c r="T1969" s="180"/>
      <c r="U1969" s="180"/>
      <c r="V1969" s="180"/>
      <c r="W1969" s="180"/>
      <c r="X1969" s="180"/>
      <c r="Y1969" s="180"/>
      <c r="Z1969" s="180"/>
      <c r="AA1969" s="180"/>
      <c r="AB1969" s="180"/>
      <c r="AC1969" s="180"/>
    </row>
    <row r="1970" ht="15.75" customHeight="1">
      <c r="A1970" s="201"/>
      <c r="F1970" s="202"/>
      <c r="G1970" s="160"/>
      <c r="H1970" s="160"/>
      <c r="I1970" s="160"/>
      <c r="J1970" s="160"/>
      <c r="K1970" s="203"/>
      <c r="L1970" s="180"/>
      <c r="M1970" s="180"/>
      <c r="N1970" s="204"/>
      <c r="O1970" s="204"/>
      <c r="P1970" s="180"/>
      <c r="Q1970" s="180"/>
      <c r="R1970" s="180"/>
      <c r="S1970" s="180"/>
      <c r="T1970" s="180"/>
      <c r="U1970" s="180"/>
      <c r="V1970" s="180"/>
      <c r="W1970" s="180"/>
      <c r="X1970" s="180"/>
      <c r="Y1970" s="180"/>
      <c r="Z1970" s="180"/>
      <c r="AA1970" s="180"/>
      <c r="AB1970" s="180"/>
      <c r="AC1970" s="180"/>
    </row>
    <row r="1971" ht="15.75" customHeight="1">
      <c r="A1971" s="201"/>
      <c r="F1971" s="202"/>
      <c r="G1971" s="160"/>
      <c r="H1971" s="160"/>
      <c r="I1971" s="160"/>
      <c r="J1971" s="160"/>
      <c r="K1971" s="203"/>
      <c r="L1971" s="180"/>
      <c r="M1971" s="180"/>
      <c r="N1971" s="204"/>
      <c r="O1971" s="204"/>
      <c r="P1971" s="180"/>
      <c r="Q1971" s="180"/>
      <c r="R1971" s="180"/>
      <c r="S1971" s="180"/>
      <c r="T1971" s="180"/>
      <c r="U1971" s="180"/>
      <c r="V1971" s="180"/>
      <c r="W1971" s="180"/>
      <c r="X1971" s="180"/>
      <c r="Y1971" s="180"/>
      <c r="Z1971" s="180"/>
      <c r="AA1971" s="180"/>
      <c r="AB1971" s="180"/>
      <c r="AC1971" s="180"/>
    </row>
    <row r="1972" ht="15.75" customHeight="1">
      <c r="A1972" s="201"/>
      <c r="F1972" s="202"/>
      <c r="G1972" s="160"/>
      <c r="H1972" s="160"/>
      <c r="I1972" s="160"/>
      <c r="J1972" s="160"/>
      <c r="K1972" s="203"/>
      <c r="L1972" s="180"/>
      <c r="M1972" s="180"/>
      <c r="N1972" s="204"/>
      <c r="O1972" s="204"/>
      <c r="P1972" s="180"/>
      <c r="Q1972" s="180"/>
      <c r="R1972" s="180"/>
      <c r="S1972" s="180"/>
      <c r="T1972" s="180"/>
      <c r="U1972" s="180"/>
      <c r="V1972" s="180"/>
      <c r="W1972" s="180"/>
      <c r="X1972" s="180"/>
      <c r="Y1972" s="180"/>
      <c r="Z1972" s="180"/>
      <c r="AA1972" s="180"/>
      <c r="AB1972" s="180"/>
      <c r="AC1972" s="180"/>
    </row>
    <row r="1973" ht="15.75" customHeight="1">
      <c r="A1973" s="201"/>
      <c r="F1973" s="202"/>
      <c r="G1973" s="160"/>
      <c r="H1973" s="160"/>
      <c r="I1973" s="160"/>
      <c r="J1973" s="160"/>
      <c r="K1973" s="203"/>
      <c r="L1973" s="180"/>
      <c r="M1973" s="180"/>
      <c r="N1973" s="204"/>
      <c r="O1973" s="204"/>
      <c r="P1973" s="180"/>
      <c r="Q1973" s="180"/>
      <c r="R1973" s="180"/>
      <c r="S1973" s="180"/>
      <c r="T1973" s="180"/>
      <c r="U1973" s="180"/>
      <c r="V1973" s="180"/>
      <c r="W1973" s="180"/>
      <c r="X1973" s="180"/>
      <c r="Y1973" s="180"/>
      <c r="Z1973" s="180"/>
      <c r="AA1973" s="180"/>
      <c r="AB1973" s="180"/>
      <c r="AC1973" s="180"/>
    </row>
    <row r="1974" ht="15.75" customHeight="1">
      <c r="A1974" s="201"/>
      <c r="F1974" s="202"/>
      <c r="G1974" s="160"/>
      <c r="H1974" s="160"/>
      <c r="I1974" s="160"/>
      <c r="J1974" s="160"/>
      <c r="K1974" s="203"/>
      <c r="L1974" s="180"/>
      <c r="M1974" s="180"/>
      <c r="N1974" s="204"/>
      <c r="O1974" s="204"/>
      <c r="P1974" s="180"/>
      <c r="Q1974" s="180"/>
      <c r="R1974" s="180"/>
      <c r="S1974" s="180"/>
      <c r="T1974" s="180"/>
      <c r="U1974" s="180"/>
      <c r="V1974" s="180"/>
      <c r="W1974" s="180"/>
      <c r="X1974" s="180"/>
      <c r="Y1974" s="180"/>
      <c r="Z1974" s="180"/>
      <c r="AA1974" s="180"/>
      <c r="AB1974" s="180"/>
      <c r="AC1974" s="180"/>
    </row>
    <row r="1975" ht="15.75" customHeight="1">
      <c r="A1975" s="201"/>
      <c r="F1975" s="202"/>
      <c r="G1975" s="160"/>
      <c r="H1975" s="160"/>
      <c r="I1975" s="160"/>
      <c r="J1975" s="160"/>
      <c r="K1975" s="203"/>
      <c r="L1975" s="180"/>
      <c r="M1975" s="180"/>
      <c r="N1975" s="204"/>
      <c r="O1975" s="204"/>
      <c r="P1975" s="180"/>
      <c r="Q1975" s="180"/>
      <c r="R1975" s="180"/>
      <c r="S1975" s="180"/>
      <c r="T1975" s="180"/>
      <c r="U1975" s="180"/>
      <c r="V1975" s="180"/>
      <c r="W1975" s="180"/>
      <c r="X1975" s="180"/>
      <c r="Y1975" s="180"/>
      <c r="Z1975" s="180"/>
      <c r="AA1975" s="180"/>
      <c r="AB1975" s="180"/>
      <c r="AC1975" s="180"/>
    </row>
    <row r="1976" ht="15.75" customHeight="1">
      <c r="A1976" s="201"/>
      <c r="F1976" s="202"/>
      <c r="G1976" s="160"/>
      <c r="H1976" s="160"/>
      <c r="I1976" s="160"/>
      <c r="J1976" s="160"/>
      <c r="K1976" s="203"/>
      <c r="L1976" s="180"/>
      <c r="M1976" s="180"/>
      <c r="N1976" s="204"/>
      <c r="O1976" s="204"/>
      <c r="P1976" s="180"/>
      <c r="Q1976" s="180"/>
      <c r="R1976" s="180"/>
      <c r="S1976" s="180"/>
      <c r="T1976" s="180"/>
      <c r="U1976" s="180"/>
      <c r="V1976" s="180"/>
      <c r="W1976" s="180"/>
      <c r="X1976" s="180"/>
      <c r="Y1976" s="180"/>
      <c r="Z1976" s="180"/>
      <c r="AA1976" s="180"/>
      <c r="AB1976" s="180"/>
      <c r="AC1976" s="180"/>
    </row>
    <row r="1977" ht="15.75" customHeight="1">
      <c r="A1977" s="201"/>
      <c r="F1977" s="202"/>
      <c r="G1977" s="160"/>
      <c r="H1977" s="160"/>
      <c r="I1977" s="160"/>
      <c r="J1977" s="160"/>
      <c r="K1977" s="203"/>
      <c r="L1977" s="180"/>
      <c r="M1977" s="180"/>
      <c r="N1977" s="204"/>
      <c r="O1977" s="204"/>
      <c r="P1977" s="180"/>
      <c r="Q1977" s="180"/>
      <c r="R1977" s="180"/>
      <c r="S1977" s="180"/>
      <c r="T1977" s="180"/>
      <c r="U1977" s="180"/>
      <c r="V1977" s="180"/>
      <c r="W1977" s="180"/>
      <c r="X1977" s="180"/>
      <c r="Y1977" s="180"/>
      <c r="Z1977" s="180"/>
      <c r="AA1977" s="180"/>
      <c r="AB1977" s="180"/>
      <c r="AC1977" s="180"/>
    </row>
    <row r="1978" ht="15.75" customHeight="1">
      <c r="A1978" s="201"/>
      <c r="F1978" s="202"/>
      <c r="G1978" s="160"/>
      <c r="H1978" s="160"/>
      <c r="I1978" s="160"/>
      <c r="J1978" s="160"/>
      <c r="K1978" s="203"/>
      <c r="L1978" s="180"/>
      <c r="M1978" s="180"/>
      <c r="N1978" s="204"/>
      <c r="O1978" s="204"/>
      <c r="P1978" s="180"/>
      <c r="Q1978" s="180"/>
      <c r="R1978" s="180"/>
      <c r="S1978" s="180"/>
      <c r="T1978" s="180"/>
      <c r="U1978" s="180"/>
      <c r="V1978" s="180"/>
      <c r="W1978" s="180"/>
      <c r="X1978" s="180"/>
      <c r="Y1978" s="180"/>
      <c r="Z1978" s="180"/>
      <c r="AA1978" s="180"/>
      <c r="AB1978" s="180"/>
      <c r="AC1978" s="180"/>
    </row>
    <row r="1979" ht="15.75" customHeight="1">
      <c r="A1979" s="201"/>
      <c r="F1979" s="202"/>
      <c r="G1979" s="160"/>
      <c r="H1979" s="160"/>
      <c r="I1979" s="160"/>
      <c r="J1979" s="160"/>
      <c r="K1979" s="203"/>
      <c r="L1979" s="180"/>
      <c r="M1979" s="180"/>
      <c r="N1979" s="204"/>
      <c r="O1979" s="204"/>
      <c r="P1979" s="180"/>
      <c r="Q1979" s="180"/>
      <c r="R1979" s="180"/>
      <c r="S1979" s="180"/>
      <c r="T1979" s="180"/>
      <c r="U1979" s="180"/>
      <c r="V1979" s="180"/>
      <c r="W1979" s="180"/>
      <c r="X1979" s="180"/>
      <c r="Y1979" s="180"/>
      <c r="Z1979" s="180"/>
      <c r="AA1979" s="180"/>
      <c r="AB1979" s="180"/>
      <c r="AC1979" s="180"/>
    </row>
    <row r="1980" ht="15.75" customHeight="1">
      <c r="A1980" s="201"/>
      <c r="F1980" s="202"/>
      <c r="G1980" s="160"/>
      <c r="H1980" s="160"/>
      <c r="I1980" s="160"/>
      <c r="J1980" s="160"/>
      <c r="K1980" s="203"/>
      <c r="L1980" s="180"/>
      <c r="M1980" s="180"/>
      <c r="N1980" s="204"/>
      <c r="O1980" s="204"/>
      <c r="P1980" s="180"/>
      <c r="Q1980" s="180"/>
      <c r="R1980" s="180"/>
      <c r="S1980" s="180"/>
      <c r="T1980" s="180"/>
      <c r="U1980" s="180"/>
      <c r="V1980" s="180"/>
      <c r="W1980" s="180"/>
      <c r="X1980" s="180"/>
      <c r="Y1980" s="180"/>
      <c r="Z1980" s="180"/>
      <c r="AA1980" s="180"/>
      <c r="AB1980" s="180"/>
      <c r="AC1980" s="180"/>
    </row>
    <row r="1981" ht="15.75" customHeight="1">
      <c r="A1981" s="201"/>
      <c r="F1981" s="202"/>
      <c r="G1981" s="160"/>
      <c r="H1981" s="160"/>
      <c r="I1981" s="160"/>
      <c r="J1981" s="160"/>
      <c r="K1981" s="203"/>
      <c r="L1981" s="180"/>
      <c r="M1981" s="180"/>
      <c r="N1981" s="204"/>
      <c r="O1981" s="204"/>
      <c r="P1981" s="180"/>
      <c r="Q1981" s="180"/>
      <c r="R1981" s="180"/>
      <c r="S1981" s="180"/>
      <c r="T1981" s="180"/>
      <c r="U1981" s="180"/>
      <c r="V1981" s="180"/>
      <c r="W1981" s="180"/>
      <c r="X1981" s="180"/>
      <c r="Y1981" s="180"/>
      <c r="Z1981" s="180"/>
      <c r="AA1981" s="180"/>
      <c r="AB1981" s="180"/>
      <c r="AC1981" s="180"/>
    </row>
    <row r="1982" ht="15.75" customHeight="1">
      <c r="A1982" s="201"/>
      <c r="F1982" s="202"/>
      <c r="G1982" s="160"/>
      <c r="H1982" s="160"/>
      <c r="I1982" s="160"/>
      <c r="J1982" s="160"/>
      <c r="K1982" s="203"/>
      <c r="L1982" s="180"/>
      <c r="M1982" s="180"/>
      <c r="N1982" s="204"/>
      <c r="O1982" s="204"/>
      <c r="P1982" s="180"/>
      <c r="Q1982" s="180"/>
      <c r="R1982" s="180"/>
      <c r="S1982" s="180"/>
      <c r="T1982" s="180"/>
      <c r="U1982" s="180"/>
      <c r="V1982" s="180"/>
      <c r="W1982" s="180"/>
      <c r="X1982" s="180"/>
      <c r="Y1982" s="180"/>
      <c r="Z1982" s="180"/>
      <c r="AA1982" s="180"/>
      <c r="AB1982" s="180"/>
      <c r="AC1982" s="180"/>
    </row>
    <row r="1983" ht="15.75" customHeight="1">
      <c r="A1983" s="201"/>
      <c r="F1983" s="202"/>
      <c r="G1983" s="160"/>
      <c r="H1983" s="160"/>
      <c r="I1983" s="160"/>
      <c r="J1983" s="160"/>
      <c r="K1983" s="203"/>
      <c r="L1983" s="180"/>
      <c r="M1983" s="180"/>
      <c r="N1983" s="204"/>
      <c r="O1983" s="204"/>
      <c r="P1983" s="180"/>
      <c r="Q1983" s="180"/>
      <c r="R1983" s="180"/>
      <c r="S1983" s="180"/>
      <c r="T1983" s="180"/>
      <c r="U1983" s="180"/>
      <c r="V1983" s="180"/>
      <c r="W1983" s="180"/>
      <c r="X1983" s="180"/>
      <c r="Y1983" s="180"/>
      <c r="Z1983" s="180"/>
      <c r="AA1983" s="180"/>
      <c r="AB1983" s="180"/>
      <c r="AC1983" s="180"/>
    </row>
    <row r="1984" ht="15.75" customHeight="1">
      <c r="A1984" s="201"/>
      <c r="F1984" s="202"/>
      <c r="G1984" s="160"/>
      <c r="H1984" s="160"/>
      <c r="I1984" s="160"/>
      <c r="J1984" s="160"/>
      <c r="K1984" s="203"/>
      <c r="L1984" s="180"/>
      <c r="M1984" s="180"/>
      <c r="N1984" s="204"/>
      <c r="O1984" s="204"/>
      <c r="P1984" s="180"/>
      <c r="Q1984" s="180"/>
      <c r="R1984" s="180"/>
      <c r="S1984" s="180"/>
      <c r="T1984" s="180"/>
      <c r="U1984" s="180"/>
      <c r="V1984" s="180"/>
      <c r="W1984" s="180"/>
      <c r="X1984" s="180"/>
      <c r="Y1984" s="180"/>
      <c r="Z1984" s="180"/>
      <c r="AA1984" s="180"/>
      <c r="AB1984" s="180"/>
      <c r="AC1984" s="180"/>
    </row>
    <row r="1985" ht="15.75" customHeight="1">
      <c r="A1985" s="201"/>
      <c r="F1985" s="202"/>
      <c r="G1985" s="160"/>
      <c r="H1985" s="160"/>
      <c r="I1985" s="160"/>
      <c r="J1985" s="160"/>
      <c r="K1985" s="203"/>
      <c r="L1985" s="180"/>
      <c r="M1985" s="180"/>
      <c r="N1985" s="204"/>
      <c r="O1985" s="204"/>
      <c r="P1985" s="180"/>
      <c r="Q1985" s="180"/>
      <c r="R1985" s="180"/>
      <c r="S1985" s="180"/>
      <c r="T1985" s="180"/>
      <c r="U1985" s="180"/>
      <c r="V1985" s="180"/>
      <c r="W1985" s="180"/>
      <c r="X1985" s="180"/>
      <c r="Y1985" s="180"/>
      <c r="Z1985" s="180"/>
      <c r="AA1985" s="180"/>
      <c r="AB1985" s="180"/>
      <c r="AC1985" s="180"/>
    </row>
    <row r="1986" ht="15.75" customHeight="1">
      <c r="A1986" s="201"/>
      <c r="F1986" s="202"/>
      <c r="G1986" s="160"/>
      <c r="H1986" s="160"/>
      <c r="I1986" s="160"/>
      <c r="J1986" s="160"/>
      <c r="K1986" s="203"/>
      <c r="L1986" s="180"/>
      <c r="M1986" s="180"/>
      <c r="N1986" s="204"/>
      <c r="O1986" s="204"/>
      <c r="P1986" s="180"/>
      <c r="Q1986" s="180"/>
      <c r="R1986" s="180"/>
      <c r="S1986" s="180"/>
      <c r="T1986" s="180"/>
      <c r="U1986" s="180"/>
      <c r="V1986" s="180"/>
      <c r="W1986" s="180"/>
      <c r="X1986" s="180"/>
      <c r="Y1986" s="180"/>
      <c r="Z1986" s="180"/>
      <c r="AA1986" s="180"/>
      <c r="AB1986" s="180"/>
      <c r="AC1986" s="180"/>
    </row>
    <row r="1987" ht="15.75" customHeight="1">
      <c r="A1987" s="201"/>
      <c r="F1987" s="202"/>
      <c r="G1987" s="160"/>
      <c r="H1987" s="160"/>
      <c r="I1987" s="160"/>
      <c r="J1987" s="160"/>
      <c r="K1987" s="203"/>
      <c r="L1987" s="180"/>
      <c r="M1987" s="180"/>
      <c r="N1987" s="204"/>
      <c r="O1987" s="204"/>
      <c r="P1987" s="180"/>
      <c r="Q1987" s="180"/>
      <c r="R1987" s="180"/>
      <c r="S1987" s="180"/>
      <c r="T1987" s="180"/>
      <c r="U1987" s="180"/>
      <c r="V1987" s="180"/>
      <c r="W1987" s="180"/>
      <c r="X1987" s="180"/>
      <c r="Y1987" s="180"/>
      <c r="Z1987" s="180"/>
      <c r="AA1987" s="180"/>
      <c r="AB1987" s="180"/>
      <c r="AC1987" s="180"/>
    </row>
    <row r="1988" ht="15.75" customHeight="1">
      <c r="A1988" s="201"/>
      <c r="F1988" s="202"/>
      <c r="G1988" s="160"/>
      <c r="H1988" s="160"/>
      <c r="I1988" s="160"/>
      <c r="J1988" s="160"/>
      <c r="K1988" s="203"/>
      <c r="L1988" s="180"/>
      <c r="M1988" s="180"/>
      <c r="N1988" s="204"/>
      <c r="O1988" s="204"/>
      <c r="P1988" s="180"/>
      <c r="Q1988" s="180"/>
      <c r="R1988" s="180"/>
      <c r="S1988" s="180"/>
      <c r="T1988" s="180"/>
      <c r="U1988" s="180"/>
      <c r="V1988" s="180"/>
      <c r="W1988" s="180"/>
      <c r="X1988" s="180"/>
      <c r="Y1988" s="180"/>
      <c r="Z1988" s="180"/>
      <c r="AA1988" s="180"/>
      <c r="AB1988" s="180"/>
      <c r="AC1988" s="180"/>
    </row>
    <row r="1989" ht="15.75" customHeight="1">
      <c r="A1989" s="201"/>
      <c r="F1989" s="202"/>
      <c r="G1989" s="160"/>
      <c r="H1989" s="160"/>
      <c r="I1989" s="160"/>
      <c r="J1989" s="160"/>
      <c r="K1989" s="203"/>
      <c r="L1989" s="180"/>
      <c r="M1989" s="180"/>
      <c r="N1989" s="204"/>
      <c r="O1989" s="204"/>
      <c r="P1989" s="180"/>
      <c r="Q1989" s="180"/>
      <c r="R1989" s="180"/>
      <c r="S1989" s="180"/>
      <c r="T1989" s="180"/>
      <c r="U1989" s="180"/>
      <c r="V1989" s="180"/>
      <c r="W1989" s="180"/>
      <c r="X1989" s="180"/>
      <c r="Y1989" s="180"/>
      <c r="Z1989" s="180"/>
      <c r="AA1989" s="180"/>
      <c r="AB1989" s="180"/>
      <c r="AC1989" s="180"/>
    </row>
    <row r="1990" ht="15.75" customHeight="1">
      <c r="A1990" s="201"/>
      <c r="F1990" s="202"/>
      <c r="G1990" s="160"/>
      <c r="H1990" s="160"/>
      <c r="I1990" s="160"/>
      <c r="J1990" s="160"/>
      <c r="K1990" s="203"/>
      <c r="L1990" s="180"/>
      <c r="M1990" s="180"/>
      <c r="N1990" s="204"/>
      <c r="O1990" s="204"/>
      <c r="P1990" s="180"/>
      <c r="Q1990" s="180"/>
      <c r="R1990" s="180"/>
      <c r="S1990" s="180"/>
      <c r="T1990" s="180"/>
      <c r="U1990" s="180"/>
      <c r="V1990" s="180"/>
      <c r="W1990" s="180"/>
      <c r="X1990" s="180"/>
      <c r="Y1990" s="180"/>
      <c r="Z1990" s="180"/>
      <c r="AA1990" s="180"/>
      <c r="AB1990" s="180"/>
      <c r="AC1990" s="180"/>
    </row>
    <row r="1991" ht="15.75" customHeight="1">
      <c r="A1991" s="201"/>
      <c r="F1991" s="202"/>
      <c r="G1991" s="160"/>
      <c r="H1991" s="160"/>
      <c r="I1991" s="160"/>
      <c r="J1991" s="160"/>
      <c r="K1991" s="203"/>
      <c r="L1991" s="180"/>
      <c r="M1991" s="180"/>
      <c r="N1991" s="204"/>
      <c r="O1991" s="204"/>
      <c r="P1991" s="180"/>
      <c r="Q1991" s="180"/>
      <c r="R1991" s="180"/>
      <c r="S1991" s="180"/>
      <c r="T1991" s="180"/>
      <c r="U1991" s="180"/>
      <c r="V1991" s="180"/>
      <c r="W1991" s="180"/>
      <c r="X1991" s="180"/>
      <c r="Y1991" s="180"/>
      <c r="Z1991" s="180"/>
      <c r="AA1991" s="180"/>
      <c r="AB1991" s="180"/>
      <c r="AC1991" s="180"/>
    </row>
    <row r="1992" ht="15.75" customHeight="1">
      <c r="A1992" s="201"/>
      <c r="F1992" s="202"/>
      <c r="G1992" s="160"/>
      <c r="H1992" s="160"/>
      <c r="I1992" s="160"/>
      <c r="J1992" s="160"/>
      <c r="K1992" s="203"/>
      <c r="L1992" s="180"/>
      <c r="M1992" s="180"/>
      <c r="N1992" s="204"/>
      <c r="O1992" s="204"/>
      <c r="P1992" s="180"/>
      <c r="Q1992" s="180"/>
      <c r="R1992" s="180"/>
      <c r="S1992" s="180"/>
      <c r="T1992" s="180"/>
      <c r="U1992" s="180"/>
      <c r="V1992" s="180"/>
      <c r="W1992" s="180"/>
      <c r="X1992" s="180"/>
      <c r="Y1992" s="180"/>
      <c r="Z1992" s="180"/>
      <c r="AA1992" s="180"/>
      <c r="AB1992" s="180"/>
      <c r="AC1992" s="180"/>
    </row>
    <row r="1993" ht="15.75" customHeight="1">
      <c r="A1993" s="201"/>
      <c r="F1993" s="202"/>
      <c r="G1993" s="160"/>
      <c r="H1993" s="160"/>
      <c r="I1993" s="160"/>
      <c r="J1993" s="160"/>
      <c r="K1993" s="203"/>
      <c r="L1993" s="180"/>
      <c r="M1993" s="180"/>
      <c r="N1993" s="204"/>
      <c r="O1993" s="204"/>
      <c r="P1993" s="180"/>
      <c r="Q1993" s="180"/>
      <c r="R1993" s="180"/>
      <c r="S1993" s="180"/>
      <c r="T1993" s="180"/>
      <c r="U1993" s="180"/>
      <c r="V1993" s="180"/>
      <c r="W1993" s="180"/>
      <c r="X1993" s="180"/>
      <c r="Y1993" s="180"/>
      <c r="Z1993" s="180"/>
      <c r="AA1993" s="180"/>
      <c r="AB1993" s="180"/>
      <c r="AC1993" s="180"/>
    </row>
    <row r="1994" ht="15.75" customHeight="1">
      <c r="A1994" s="201"/>
      <c r="F1994" s="202"/>
      <c r="G1994" s="160"/>
      <c r="H1994" s="160"/>
      <c r="I1994" s="160"/>
      <c r="J1994" s="160"/>
      <c r="K1994" s="203"/>
      <c r="L1994" s="180"/>
      <c r="M1994" s="180"/>
      <c r="N1994" s="204"/>
      <c r="O1994" s="204"/>
      <c r="P1994" s="180"/>
      <c r="Q1994" s="180"/>
      <c r="R1994" s="180"/>
      <c r="S1994" s="180"/>
      <c r="T1994" s="180"/>
      <c r="U1994" s="180"/>
      <c r="V1994" s="180"/>
      <c r="W1994" s="180"/>
      <c r="X1994" s="180"/>
      <c r="Y1994" s="180"/>
      <c r="Z1994" s="180"/>
      <c r="AA1994" s="180"/>
      <c r="AB1994" s="180"/>
      <c r="AC1994" s="180"/>
    </row>
    <row r="1995" ht="15.75" customHeight="1">
      <c r="A1995" s="201"/>
      <c r="F1995" s="202"/>
      <c r="G1995" s="160"/>
      <c r="H1995" s="160"/>
      <c r="I1995" s="160"/>
      <c r="J1995" s="160"/>
      <c r="K1995" s="203"/>
      <c r="L1995" s="180"/>
      <c r="M1995" s="180"/>
      <c r="N1995" s="204"/>
      <c r="O1995" s="204"/>
      <c r="P1995" s="180"/>
      <c r="Q1995" s="180"/>
      <c r="R1995" s="180"/>
      <c r="S1995" s="180"/>
      <c r="T1995" s="180"/>
      <c r="U1995" s="180"/>
      <c r="V1995" s="180"/>
      <c r="W1995" s="180"/>
      <c r="X1995" s="180"/>
      <c r="Y1995" s="180"/>
      <c r="Z1995" s="180"/>
      <c r="AA1995" s="180"/>
      <c r="AB1995" s="180"/>
      <c r="AC1995" s="180"/>
    </row>
    <row r="1996" ht="15.75" customHeight="1">
      <c r="A1996" s="201"/>
      <c r="F1996" s="202"/>
      <c r="G1996" s="160"/>
      <c r="H1996" s="160"/>
      <c r="I1996" s="160"/>
      <c r="J1996" s="160"/>
      <c r="K1996" s="203"/>
      <c r="L1996" s="180"/>
      <c r="M1996" s="180"/>
      <c r="N1996" s="204"/>
      <c r="O1996" s="204"/>
      <c r="P1996" s="180"/>
      <c r="Q1996" s="180"/>
      <c r="R1996" s="180"/>
      <c r="S1996" s="180"/>
      <c r="T1996" s="180"/>
      <c r="U1996" s="180"/>
      <c r="V1996" s="180"/>
      <c r="W1996" s="180"/>
      <c r="X1996" s="180"/>
      <c r="Y1996" s="180"/>
      <c r="Z1996" s="180"/>
      <c r="AA1996" s="180"/>
      <c r="AB1996" s="180"/>
      <c r="AC1996" s="180"/>
    </row>
    <row r="1997" ht="15.75" customHeight="1">
      <c r="A1997" s="201"/>
      <c r="F1997" s="202"/>
      <c r="G1997" s="160"/>
      <c r="H1997" s="160"/>
      <c r="I1997" s="160"/>
      <c r="J1997" s="160"/>
      <c r="K1997" s="203"/>
      <c r="L1997" s="180"/>
      <c r="M1997" s="180"/>
      <c r="N1997" s="204"/>
      <c r="O1997" s="204"/>
      <c r="P1997" s="180"/>
      <c r="Q1997" s="180"/>
      <c r="R1997" s="180"/>
      <c r="S1997" s="180"/>
      <c r="T1997" s="180"/>
      <c r="U1997" s="180"/>
      <c r="V1997" s="180"/>
      <c r="W1997" s="180"/>
      <c r="X1997" s="180"/>
      <c r="Y1997" s="180"/>
      <c r="Z1997" s="180"/>
      <c r="AA1997" s="180"/>
      <c r="AB1997" s="180"/>
      <c r="AC1997" s="180"/>
    </row>
    <row r="1998" ht="15.75" customHeight="1">
      <c r="A1998" s="201"/>
      <c r="F1998" s="202"/>
      <c r="G1998" s="160"/>
      <c r="H1998" s="160"/>
      <c r="I1998" s="160"/>
      <c r="J1998" s="160"/>
      <c r="K1998" s="203"/>
      <c r="L1998" s="180"/>
      <c r="M1998" s="180"/>
      <c r="N1998" s="204"/>
      <c r="O1998" s="204"/>
      <c r="P1998" s="180"/>
      <c r="Q1998" s="180"/>
      <c r="R1998" s="180"/>
      <c r="S1998" s="180"/>
      <c r="T1998" s="180"/>
      <c r="U1998" s="180"/>
      <c r="V1998" s="180"/>
      <c r="W1998" s="180"/>
      <c r="X1998" s="180"/>
      <c r="Y1998" s="180"/>
      <c r="Z1998" s="180"/>
      <c r="AA1998" s="180"/>
      <c r="AB1998" s="180"/>
      <c r="AC1998" s="180"/>
    </row>
    <row r="1999" ht="15.75" customHeight="1">
      <c r="A1999" s="201"/>
      <c r="F1999" s="202"/>
      <c r="G1999" s="160"/>
      <c r="H1999" s="160"/>
      <c r="I1999" s="160"/>
      <c r="J1999" s="160"/>
      <c r="K1999" s="203"/>
      <c r="L1999" s="180"/>
      <c r="M1999" s="180"/>
      <c r="N1999" s="204"/>
      <c r="O1999" s="204"/>
      <c r="P1999" s="180"/>
      <c r="Q1999" s="180"/>
      <c r="R1999" s="180"/>
      <c r="S1999" s="180"/>
      <c r="T1999" s="180"/>
      <c r="U1999" s="180"/>
      <c r="V1999" s="180"/>
      <c r="W1999" s="180"/>
      <c r="X1999" s="180"/>
      <c r="Y1999" s="180"/>
      <c r="Z1999" s="180"/>
      <c r="AA1999" s="180"/>
      <c r="AB1999" s="180"/>
      <c r="AC1999" s="180"/>
    </row>
    <row r="2000" ht="15.75" customHeight="1">
      <c r="A2000" s="201"/>
      <c r="F2000" s="202"/>
      <c r="G2000" s="160"/>
      <c r="H2000" s="160"/>
      <c r="I2000" s="160"/>
      <c r="J2000" s="160"/>
      <c r="K2000" s="203"/>
      <c r="L2000" s="180"/>
      <c r="M2000" s="180"/>
      <c r="N2000" s="204"/>
      <c r="O2000" s="204"/>
      <c r="P2000" s="180"/>
      <c r="Q2000" s="180"/>
      <c r="R2000" s="180"/>
      <c r="S2000" s="180"/>
      <c r="T2000" s="180"/>
      <c r="U2000" s="180"/>
      <c r="V2000" s="180"/>
      <c r="W2000" s="180"/>
      <c r="X2000" s="180"/>
      <c r="Y2000" s="180"/>
      <c r="Z2000" s="180"/>
      <c r="AA2000" s="180"/>
      <c r="AB2000" s="180"/>
      <c r="AC2000" s="180"/>
    </row>
  </sheetData>
  <conditionalFormatting sqref="O1">
    <cfRule type="notContainsBlanks" dxfId="0" priority="1">
      <formula>LEN(TRIM(O1))&gt;0</formula>
    </cfRule>
  </conditionalFormatting>
  <conditionalFormatting sqref="N2:N33">
    <cfRule type="colorScale" priority="2">
      <colorScale>
        <cfvo type="min"/>
        <cfvo type="max"/>
        <color rgb="FF57BB8A"/>
        <color rgb="FFFFFFFF"/>
      </colorScale>
    </cfRule>
  </conditionalFormatting>
  <dataValidations>
    <dataValidation type="list" allowBlank="1" sqref="E189 E392 E698">
      <formula1>"method wrapper,python module syntax,parallelization,external module execution,API call / HTTP request,object copy,ignore,model validation,parallelization,syntax / attribute extraction,data operation,data transformation,external module execution,data savin"&amp;"g / pickle,file operation,model training,subprocess invocation,security / ssl,package installation,model prediction"</formula1>
    </dataValidation>
    <dataValidation type="list" allowBlank="1" sqref="E501 K1:K2000">
      <formula1>"method wrapper,python module syntax,parallelization,external module execution,API call / HTTP request,object copy,ignore,model validation,parallelization,syntax / attribute extraction,data operation,data transformation,external module execution,data savin"&amp;"g / pickle,file operation,model training / learning,subprocess invocation,security / ssl,package installation,model prediction,optimization / objective function,optimization / hyperparameter tuning,model loading,model training / construction,data validati"&amp;"on,model saving,argument validation"</formula1>
    </dataValidation>
    <dataValidation type="list" allowBlank="1" sqref="E324">
      <formula1>"method wrapper,python module syntax,parallelization,external module execution,API call / HTTP request,object copy,ignore,model validation,parallelization,syntax / attribute extraction,data operation,data transformation,external module execution,data savin"&amp;"g / pickle,file operation,model training,subprocess invocation,security / ssl,package installation,model prediction,optimization / objective function,optimization / hyperparameter tuning"</formula1>
    </dataValidation>
    <dataValidation type="list" allowBlank="1" sqref="E14">
      <formula1>"method wrapper,python module syntax,parallelization,external module execution,API call / HTTP request,object copy,ignore,model validation,parallelization,syntax / attribute extraction,data operation,data transformation,external module execution,data savin"&amp;"g / pickle,file operation,model training / learning,subprocess invocation,security / ssl,package installation,model prediction,optimization / objective function,optimization / hyperparameter tuning,model loading,model training / construction,data validati"&amp;"on"</formula1>
    </dataValidation>
    <dataValidation type="list" allowBlank="1" sqref="E646">
      <formula1>"method wrapper,python module syntax,parallelization,external module execution,API call / HTTP request,object copy,ignore,model validation,parallelization,syntax / attribute extraction,data operation,data transformation,external module execution,data savin"&amp;"g / pickle,file operation,model training / learning,subprocess invocation,security / ssl,package installation,model prediction,optimization / objective function,optimization / hyperparameter tuning,model loading,model training / construction,"</formula1>
    </dataValidation>
    <dataValidation type="list" allowBlank="1" sqref="E508">
      <formula1>"method wrapper,python module syntax,parallelization,external module execution,API call / HTTP request,object copy,ignore,model validation,parallelization,syntax / attribute extraction,data operation,data transformation,external module execution,data savin"&amp;"g / pickle,file operation,model training,subprocess invocation,security / ssl,data operation"</formula1>
    </dataValidation>
    <dataValidation type="list" allowBlank="1" sqref="E627">
      <formula1>"method wrapper,python module syntax,parallelization,external module execution,API call / HTTP request,object copy,ignore,model validation,parallelization,syntax / attribute extraction,data operation,data transformation,external module execution,data savin"&amp;"g / pickle,file operation,model training,subprocess invocation,security / ssl,package installation,model prediction,optimization / objective function,optimization / hyperparameter tuning,model loading,model training / construction"</formula1>
    </dataValidation>
    <dataValidation type="list" allowBlank="1" sqref="E248">
      <formula1>"method wrapper,python module syntax,parallelization,external module execution,API call / HTTP request,object copy,ignore,model validation,parallelization,syntax / attribute extraction,data operation,data transformation,external module execution,data savin"&amp;"g / pickle,file operation,model training / learning,subprocess invocation,security / ssl,package installation,model prediction,optimization / objective function,optimization / hyperparameter tuning,model loading,model training / construction,data validati"&amp;"on,"</formula1>
    </dataValidation>
    <dataValidation type="list" allowBlank="1" sqref="E274">
      <formula1>"method wrapper,python module syntax,parallelization,external module execution,API call / HTTP request,object copy,ignore,model validation,parallelization,syntax / attribute extraction,data operation,data transformation,external module execution,data savin"&amp;"g / pickle,file operation,model training,subprocess invocation,security / ssl,package installation,model prediction,"</formula1>
    </dataValidation>
    <dataValidation type="list" allowBlank="1" sqref="E90">
      <formula1>"method wrapper,python module syntax,parallelization,external module execution,API call / HTTP request,object copy,ignore,model validation,parallelization,syntax / attribute extraction,data operation,data transformation,external module execution,data savin"&amp;"g / pickle,file operation,model training,subprocess invocation,security / ssl,package installation"</formula1>
    </dataValidation>
    <dataValidation type="list" allowBlank="1" sqref="E350">
      <formula1>"method wrapper,python module syntax,parallelization,external module execution,API call / HTTP request,object copy,ignore,model validation,parallelization,syntax / attribute extraction,data operation,data transformation,external module execution,data savin"&amp;"g / pickle,file operation,model training,subprocess invocation,security / ssl"</formula1>
    </dataValidation>
  </dataValidations>
  <hyperlinks>
    <hyperlink r:id="rId1" ref="F2"/>
    <hyperlink r:id="rId2" ref="G2"/>
    <hyperlink r:id="rId3" ref="H2"/>
    <hyperlink r:id="rId4" ref="I2"/>
    <hyperlink r:id="rId5" ref="J2"/>
    <hyperlink r:id="rId6" ref="F3"/>
    <hyperlink r:id="rId7" ref="G3"/>
    <hyperlink r:id="rId8" ref="H3"/>
    <hyperlink r:id="rId9" ref="I3"/>
    <hyperlink r:id="rId10" ref="J3"/>
    <hyperlink r:id="rId11" ref="F4"/>
    <hyperlink r:id="rId12" ref="G4"/>
    <hyperlink r:id="rId13" ref="H4"/>
    <hyperlink r:id="rId14" ref="I4"/>
    <hyperlink r:id="rId15" ref="J4"/>
    <hyperlink r:id="rId16" ref="F5"/>
    <hyperlink r:id="rId17" ref="G5"/>
    <hyperlink r:id="rId18" ref="H5"/>
    <hyperlink r:id="rId19" ref="I5"/>
    <hyperlink r:id="rId20" ref="J5"/>
    <hyperlink r:id="rId21" ref="F6"/>
    <hyperlink r:id="rId22" ref="G6"/>
    <hyperlink r:id="rId23" ref="H6"/>
    <hyperlink r:id="rId24" ref="I6"/>
    <hyperlink r:id="rId25" ref="J6"/>
    <hyperlink r:id="rId26" ref="F7"/>
    <hyperlink r:id="rId27" ref="G7"/>
    <hyperlink r:id="rId28" ref="H7"/>
    <hyperlink r:id="rId29" ref="I7"/>
    <hyperlink r:id="rId30" ref="J7"/>
    <hyperlink r:id="rId31" ref="F8"/>
    <hyperlink r:id="rId32" ref="G8"/>
    <hyperlink r:id="rId33" ref="H8"/>
    <hyperlink r:id="rId34" ref="I8"/>
    <hyperlink r:id="rId35" ref="J8"/>
    <hyperlink r:id="rId36" ref="F9"/>
    <hyperlink r:id="rId37" ref="G9"/>
    <hyperlink r:id="rId38" ref="H9"/>
    <hyperlink r:id="rId39" ref="I9"/>
    <hyperlink r:id="rId40" ref="J9"/>
    <hyperlink r:id="rId41" ref="F10"/>
    <hyperlink r:id="rId42" ref="G10"/>
    <hyperlink r:id="rId43" ref="H10"/>
    <hyperlink r:id="rId44" ref="I10"/>
    <hyperlink r:id="rId45" ref="J10"/>
    <hyperlink r:id="rId46" ref="F11"/>
    <hyperlink r:id="rId47" ref="G11"/>
    <hyperlink r:id="rId48" ref="H11"/>
    <hyperlink r:id="rId49" ref="I11"/>
    <hyperlink r:id="rId50" ref="J11"/>
    <hyperlink r:id="rId51" ref="F12"/>
    <hyperlink r:id="rId52" ref="G12"/>
    <hyperlink r:id="rId53" ref="H12"/>
    <hyperlink r:id="rId54" ref="I12"/>
    <hyperlink r:id="rId55" ref="J12"/>
    <hyperlink r:id="rId56" ref="F13"/>
    <hyperlink r:id="rId57" ref="G13"/>
    <hyperlink r:id="rId58" ref="H13"/>
    <hyperlink r:id="rId59" ref="I13"/>
    <hyperlink r:id="rId60" ref="J13"/>
    <hyperlink r:id="rId61" ref="F14"/>
    <hyperlink r:id="rId62" ref="G14"/>
    <hyperlink r:id="rId63" ref="H14"/>
    <hyperlink r:id="rId64" ref="I14"/>
    <hyperlink r:id="rId65" ref="J14"/>
    <hyperlink r:id="rId66" ref="F15"/>
    <hyperlink r:id="rId67" ref="G15"/>
    <hyperlink r:id="rId68" ref="H15"/>
    <hyperlink r:id="rId69" ref="I15"/>
    <hyperlink r:id="rId70" ref="J15"/>
    <hyperlink r:id="rId71" ref="F16"/>
    <hyperlink r:id="rId72" ref="G16"/>
    <hyperlink r:id="rId73" ref="H16"/>
    <hyperlink r:id="rId74" ref="I16"/>
    <hyperlink r:id="rId75" ref="J16"/>
    <hyperlink r:id="rId76" ref="F17"/>
    <hyperlink r:id="rId77" ref="G17"/>
    <hyperlink r:id="rId78" ref="H17"/>
    <hyperlink r:id="rId79" ref="I17"/>
    <hyperlink r:id="rId80" ref="J17"/>
    <hyperlink r:id="rId81" ref="F18"/>
    <hyperlink r:id="rId82" ref="G18"/>
    <hyperlink r:id="rId83" ref="H18"/>
    <hyperlink r:id="rId84" ref="I18"/>
    <hyperlink r:id="rId85" ref="J18"/>
    <hyperlink r:id="rId86" ref="F19"/>
    <hyperlink r:id="rId87" ref="G19"/>
    <hyperlink r:id="rId88" ref="H19"/>
    <hyperlink r:id="rId89" ref="I19"/>
    <hyperlink r:id="rId90" ref="J19"/>
    <hyperlink r:id="rId91" ref="F20"/>
    <hyperlink r:id="rId92" ref="G20"/>
    <hyperlink r:id="rId93" ref="H20"/>
    <hyperlink r:id="rId94" ref="I20"/>
    <hyperlink r:id="rId95" ref="J20"/>
    <hyperlink r:id="rId96" ref="F21"/>
    <hyperlink r:id="rId97" ref="G21"/>
    <hyperlink r:id="rId98" ref="H21"/>
    <hyperlink r:id="rId99" ref="I21"/>
    <hyperlink r:id="rId100" ref="J21"/>
    <hyperlink r:id="rId101" ref="F22"/>
    <hyperlink r:id="rId102" ref="G22"/>
    <hyperlink r:id="rId103" ref="H22"/>
    <hyperlink r:id="rId104" ref="I22"/>
    <hyperlink r:id="rId105" ref="J22"/>
    <hyperlink r:id="rId106" ref="F23"/>
    <hyperlink r:id="rId107" ref="G23"/>
    <hyperlink r:id="rId108" ref="H23"/>
    <hyperlink r:id="rId109" ref="I23"/>
    <hyperlink r:id="rId110" ref="J23"/>
    <hyperlink r:id="rId111" ref="F24"/>
    <hyperlink r:id="rId112" ref="G24"/>
    <hyperlink r:id="rId113" ref="H24"/>
    <hyperlink r:id="rId114" ref="F25"/>
    <hyperlink r:id="rId115" ref="G25"/>
    <hyperlink r:id="rId116" ref="H25"/>
    <hyperlink r:id="rId117" ref="I25"/>
    <hyperlink r:id="rId118" ref="J25"/>
    <hyperlink r:id="rId119" ref="F26"/>
    <hyperlink r:id="rId120" ref="G26"/>
    <hyperlink r:id="rId121" ref="H26"/>
    <hyperlink r:id="rId122" ref="I26"/>
    <hyperlink r:id="rId123" ref="J26"/>
    <hyperlink r:id="rId124" ref="F27"/>
    <hyperlink r:id="rId125" ref="G27"/>
    <hyperlink r:id="rId126" ref="H27"/>
    <hyperlink r:id="rId127" ref="I27"/>
    <hyperlink r:id="rId128" ref="J27"/>
    <hyperlink r:id="rId129" ref="F28"/>
    <hyperlink r:id="rId130" ref="G28"/>
    <hyperlink r:id="rId131" ref="H28"/>
    <hyperlink r:id="rId132" ref="I28"/>
    <hyperlink r:id="rId133" ref="J28"/>
    <hyperlink r:id="rId134" ref="F29"/>
    <hyperlink r:id="rId135" ref="G29"/>
    <hyperlink r:id="rId136" ref="F30"/>
    <hyperlink r:id="rId137" ref="G30"/>
    <hyperlink r:id="rId138" ref="H30"/>
    <hyperlink r:id="rId139" ref="I30"/>
    <hyperlink r:id="rId140" ref="J30"/>
    <hyperlink r:id="rId141" ref="F31"/>
    <hyperlink r:id="rId142" ref="G31"/>
    <hyperlink r:id="rId143" ref="H31"/>
    <hyperlink r:id="rId144" ref="I31"/>
    <hyperlink r:id="rId145" ref="J31"/>
    <hyperlink r:id="rId146" ref="F32"/>
    <hyperlink r:id="rId147" ref="G32"/>
    <hyperlink r:id="rId148" ref="H32"/>
    <hyperlink r:id="rId149" ref="I32"/>
    <hyperlink r:id="rId150" ref="J32"/>
    <hyperlink r:id="rId151" ref="F33"/>
    <hyperlink r:id="rId152" ref="G33"/>
    <hyperlink r:id="rId153" ref="H33"/>
    <hyperlink r:id="rId154" ref="I33"/>
    <hyperlink r:id="rId155" ref="J33"/>
    <hyperlink r:id="rId156" ref="F34"/>
    <hyperlink r:id="rId157" ref="G34"/>
    <hyperlink r:id="rId158" ref="H34"/>
    <hyperlink r:id="rId159" ref="I34"/>
    <hyperlink r:id="rId160" ref="J34"/>
    <hyperlink r:id="rId161" ref="F35"/>
    <hyperlink r:id="rId162" ref="G35"/>
    <hyperlink r:id="rId163" ref="H35"/>
    <hyperlink r:id="rId164" ref="I35"/>
    <hyperlink r:id="rId165" ref="J35"/>
    <hyperlink r:id="rId166" ref="F36"/>
    <hyperlink r:id="rId167" ref="G36"/>
    <hyperlink r:id="rId168" ref="F37"/>
    <hyperlink r:id="rId169" ref="G37"/>
    <hyperlink r:id="rId170" ref="H37"/>
    <hyperlink r:id="rId171" ref="I37"/>
    <hyperlink r:id="rId172" ref="J37"/>
    <hyperlink r:id="rId173" ref="F38"/>
    <hyperlink r:id="rId174" ref="G38"/>
    <hyperlink r:id="rId175" ref="H38"/>
    <hyperlink r:id="rId176" ref="I38"/>
    <hyperlink r:id="rId177" ref="J38"/>
    <hyperlink r:id="rId178" ref="F39"/>
    <hyperlink r:id="rId179" ref="F40"/>
    <hyperlink r:id="rId180" ref="G40"/>
    <hyperlink r:id="rId181" ref="H40"/>
    <hyperlink r:id="rId182" ref="I40"/>
    <hyperlink r:id="rId183" ref="J40"/>
    <hyperlink r:id="rId184" ref="F41"/>
    <hyperlink r:id="rId185" ref="G41"/>
    <hyperlink r:id="rId186" ref="H41"/>
    <hyperlink r:id="rId187" ref="I41"/>
    <hyperlink r:id="rId188" ref="J41"/>
    <hyperlink r:id="rId189" ref="F42"/>
    <hyperlink r:id="rId190" ref="G42"/>
    <hyperlink r:id="rId191" ref="H42"/>
    <hyperlink r:id="rId192" ref="I42"/>
    <hyperlink r:id="rId193" ref="J42"/>
    <hyperlink r:id="rId194" ref="F43"/>
    <hyperlink r:id="rId195" ref="G43"/>
    <hyperlink r:id="rId196" ref="H43"/>
    <hyperlink r:id="rId197" ref="I43"/>
    <hyperlink r:id="rId198" ref="J43"/>
    <hyperlink r:id="rId199" ref="F44"/>
    <hyperlink r:id="rId200" ref="G44"/>
    <hyperlink r:id="rId201" ref="H44"/>
    <hyperlink r:id="rId202" ref="I44"/>
    <hyperlink r:id="rId203" ref="J44"/>
    <hyperlink r:id="rId204" ref="F45"/>
    <hyperlink r:id="rId205" ref="F46"/>
    <hyperlink r:id="rId206" ref="G46"/>
    <hyperlink r:id="rId207" ref="H46"/>
    <hyperlink r:id="rId208" ref="I46"/>
    <hyperlink r:id="rId209" ref="J46"/>
    <hyperlink r:id="rId210" ref="F47"/>
    <hyperlink r:id="rId211" ref="G47"/>
    <hyperlink r:id="rId212" ref="H47"/>
    <hyperlink r:id="rId213" ref="I47"/>
    <hyperlink r:id="rId214" ref="J47"/>
    <hyperlink r:id="rId215" ref="F48"/>
    <hyperlink r:id="rId216" ref="G48"/>
    <hyperlink r:id="rId217" ref="H48"/>
    <hyperlink r:id="rId218" ref="I48"/>
    <hyperlink r:id="rId219" ref="F49"/>
    <hyperlink r:id="rId220" ref="G49"/>
    <hyperlink r:id="rId221" ref="H49"/>
    <hyperlink r:id="rId222" ref="I49"/>
    <hyperlink r:id="rId223" ref="J49"/>
    <hyperlink r:id="rId224" ref="F50"/>
    <hyperlink r:id="rId225" ref="G50"/>
    <hyperlink r:id="rId226" ref="H50"/>
    <hyperlink r:id="rId227" ref="I50"/>
    <hyperlink r:id="rId228" ref="J50"/>
    <hyperlink r:id="rId229" ref="F51"/>
    <hyperlink r:id="rId230" ref="G51"/>
    <hyperlink r:id="rId231" ref="H51"/>
    <hyperlink r:id="rId232" ref="I51"/>
    <hyperlink r:id="rId233" ref="J51"/>
    <hyperlink r:id="rId234" ref="F52"/>
    <hyperlink r:id="rId235" ref="G52"/>
    <hyperlink r:id="rId236" ref="H52"/>
    <hyperlink r:id="rId237" ref="I52"/>
    <hyperlink r:id="rId238" ref="J52"/>
    <hyperlink r:id="rId239" ref="F53"/>
    <hyperlink r:id="rId240" ref="G53"/>
    <hyperlink r:id="rId241" ref="H53"/>
    <hyperlink r:id="rId242" ref="I53"/>
    <hyperlink r:id="rId243" ref="J53"/>
    <hyperlink r:id="rId244" ref="F54"/>
    <hyperlink r:id="rId245" ref="G54"/>
    <hyperlink r:id="rId246" ref="H54"/>
    <hyperlink r:id="rId247" ref="I54"/>
    <hyperlink r:id="rId248" ref="J54"/>
    <hyperlink r:id="rId249" ref="F55"/>
    <hyperlink r:id="rId250" ref="G55"/>
    <hyperlink r:id="rId251" ref="H55"/>
    <hyperlink r:id="rId252" ref="I55"/>
    <hyperlink r:id="rId253" ref="J55"/>
    <hyperlink r:id="rId254" ref="F56"/>
    <hyperlink r:id="rId255" ref="G56"/>
    <hyperlink r:id="rId256" ref="H56"/>
    <hyperlink r:id="rId257" ref="I56"/>
    <hyperlink r:id="rId258" ref="J56"/>
    <hyperlink r:id="rId259" ref="F57"/>
    <hyperlink r:id="rId260" ref="G57"/>
    <hyperlink r:id="rId261" ref="H57"/>
    <hyperlink r:id="rId262" ref="I57"/>
    <hyperlink r:id="rId263" ref="J57"/>
    <hyperlink r:id="rId264" ref="F58"/>
    <hyperlink r:id="rId265" ref="G58"/>
    <hyperlink r:id="rId266" ref="H58"/>
    <hyperlink r:id="rId267" ref="I58"/>
    <hyperlink r:id="rId268" ref="J58"/>
    <hyperlink r:id="rId269" ref="F59"/>
    <hyperlink r:id="rId270" ref="G59"/>
    <hyperlink r:id="rId271" ref="H59"/>
    <hyperlink r:id="rId272" ref="I59"/>
    <hyperlink r:id="rId273" ref="J59"/>
    <hyperlink r:id="rId274" ref="F60"/>
    <hyperlink r:id="rId275" ref="G60"/>
    <hyperlink r:id="rId276" ref="H60"/>
    <hyperlink r:id="rId277" ref="I60"/>
    <hyperlink r:id="rId278" ref="J60"/>
    <hyperlink r:id="rId279" ref="F61"/>
    <hyperlink r:id="rId280" ref="G61"/>
    <hyperlink r:id="rId281" ref="H61"/>
    <hyperlink r:id="rId282" ref="I61"/>
    <hyperlink r:id="rId283" ref="J61"/>
    <hyperlink r:id="rId284" ref="F62"/>
    <hyperlink r:id="rId285" ref="G62"/>
    <hyperlink r:id="rId286" ref="H62"/>
    <hyperlink r:id="rId287" ref="I62"/>
    <hyperlink r:id="rId288" ref="J62"/>
    <hyperlink r:id="rId289" ref="F63"/>
    <hyperlink r:id="rId290" ref="G63"/>
    <hyperlink r:id="rId291" ref="H63"/>
    <hyperlink r:id="rId292" ref="I63"/>
    <hyperlink r:id="rId293" ref="J63"/>
    <hyperlink r:id="rId294" ref="F64"/>
    <hyperlink r:id="rId295" ref="G64"/>
    <hyperlink r:id="rId296" ref="H64"/>
    <hyperlink r:id="rId297" ref="I64"/>
    <hyperlink r:id="rId298" ref="J64"/>
    <hyperlink r:id="rId299" ref="F65"/>
    <hyperlink r:id="rId300" ref="G65"/>
    <hyperlink r:id="rId301" ref="H65"/>
    <hyperlink r:id="rId302" ref="I65"/>
    <hyperlink r:id="rId303" ref="J65"/>
    <hyperlink r:id="rId304" ref="F66"/>
    <hyperlink r:id="rId305" ref="G66"/>
    <hyperlink r:id="rId306" ref="H66"/>
    <hyperlink r:id="rId307" ref="I66"/>
    <hyperlink r:id="rId308" ref="J66"/>
    <hyperlink r:id="rId309" ref="F67"/>
    <hyperlink r:id="rId310" ref="G67"/>
    <hyperlink r:id="rId311" ref="H67"/>
    <hyperlink r:id="rId312" ref="I67"/>
    <hyperlink r:id="rId313" ref="J67"/>
    <hyperlink r:id="rId314" ref="F68"/>
    <hyperlink r:id="rId315" ref="G68"/>
    <hyperlink r:id="rId316" ref="H68"/>
    <hyperlink r:id="rId317" ref="I68"/>
    <hyperlink r:id="rId318" ref="F69"/>
    <hyperlink r:id="rId319" ref="G69"/>
    <hyperlink r:id="rId320" ref="H69"/>
    <hyperlink r:id="rId321" ref="I69"/>
    <hyperlink r:id="rId322" ref="J69"/>
    <hyperlink r:id="rId323" ref="F70"/>
    <hyperlink r:id="rId324" ref="G70"/>
    <hyperlink r:id="rId325" ref="H70"/>
    <hyperlink r:id="rId326" ref="I70"/>
    <hyperlink r:id="rId327" ref="J70"/>
    <hyperlink r:id="rId328" ref="F71"/>
    <hyperlink r:id="rId329" ref="G71"/>
    <hyperlink r:id="rId330" ref="H71"/>
    <hyperlink r:id="rId331" ref="I71"/>
    <hyperlink r:id="rId332" ref="J71"/>
    <hyperlink r:id="rId333" ref="F72"/>
    <hyperlink r:id="rId334" ref="G72"/>
    <hyperlink r:id="rId335" ref="H72"/>
    <hyperlink r:id="rId336" ref="I72"/>
    <hyperlink r:id="rId337" ref="J72"/>
    <hyperlink r:id="rId338" ref="F73"/>
    <hyperlink r:id="rId339" ref="G73"/>
    <hyperlink r:id="rId340" ref="H73"/>
    <hyperlink r:id="rId341" ref="I73"/>
    <hyperlink r:id="rId342" ref="J73"/>
    <hyperlink r:id="rId343" ref="F74"/>
    <hyperlink r:id="rId344" ref="G74"/>
    <hyperlink r:id="rId345" ref="H74"/>
    <hyperlink r:id="rId346" ref="I74"/>
    <hyperlink r:id="rId347" ref="J74"/>
    <hyperlink r:id="rId348" ref="F75"/>
    <hyperlink r:id="rId349" ref="G75"/>
    <hyperlink r:id="rId350" ref="H75"/>
    <hyperlink r:id="rId351" ref="I75"/>
    <hyperlink r:id="rId352" ref="J75"/>
    <hyperlink r:id="rId353" ref="F76"/>
    <hyperlink r:id="rId354" ref="G76"/>
    <hyperlink r:id="rId355" ref="H76"/>
    <hyperlink r:id="rId356" ref="I76"/>
    <hyperlink r:id="rId357" ref="J76"/>
    <hyperlink r:id="rId358" ref="F77"/>
    <hyperlink r:id="rId359" ref="G77"/>
    <hyperlink r:id="rId360" ref="H77"/>
    <hyperlink r:id="rId361" ref="I77"/>
    <hyperlink r:id="rId362" ref="J77"/>
    <hyperlink r:id="rId363" ref="F78"/>
    <hyperlink r:id="rId364" ref="G78"/>
    <hyperlink r:id="rId365" ref="H78"/>
    <hyperlink r:id="rId366" ref="I78"/>
    <hyperlink r:id="rId367" ref="J78"/>
    <hyperlink r:id="rId368" ref="F79"/>
    <hyperlink r:id="rId369" ref="G79"/>
    <hyperlink r:id="rId370" ref="F80"/>
    <hyperlink r:id="rId371" ref="G80"/>
    <hyperlink r:id="rId372" ref="H80"/>
    <hyperlink r:id="rId373" ref="I80"/>
    <hyperlink r:id="rId374" ref="J80"/>
    <hyperlink r:id="rId375" ref="F81"/>
    <hyperlink r:id="rId376" ref="F82"/>
    <hyperlink r:id="rId377" ref="G82"/>
    <hyperlink r:id="rId378" ref="H82"/>
    <hyperlink r:id="rId379" ref="I82"/>
    <hyperlink r:id="rId380" ref="J82"/>
    <hyperlink r:id="rId381" ref="F83"/>
    <hyperlink r:id="rId382" ref="G83"/>
    <hyperlink r:id="rId383" ref="H83"/>
    <hyperlink r:id="rId384" ref="I83"/>
    <hyperlink r:id="rId385" ref="J83"/>
    <hyperlink r:id="rId386" ref="F84"/>
    <hyperlink r:id="rId387" ref="G84"/>
    <hyperlink r:id="rId388" ref="H84"/>
    <hyperlink r:id="rId389" ref="F85"/>
    <hyperlink r:id="rId390" ref="G85"/>
    <hyperlink r:id="rId391" ref="H85"/>
    <hyperlink r:id="rId392" ref="I85"/>
    <hyperlink r:id="rId393" ref="J85"/>
    <hyperlink r:id="rId394" ref="F86"/>
    <hyperlink r:id="rId395" ref="G86"/>
    <hyperlink r:id="rId396" ref="H86"/>
    <hyperlink r:id="rId397" ref="I86"/>
    <hyperlink r:id="rId398" ref="J86"/>
    <hyperlink r:id="rId399" ref="F87"/>
    <hyperlink r:id="rId400" ref="G87"/>
    <hyperlink r:id="rId401" ref="H87"/>
    <hyperlink r:id="rId402" ref="I87"/>
    <hyperlink r:id="rId403" ref="J87"/>
    <hyperlink r:id="rId404" ref="F88"/>
    <hyperlink r:id="rId405" ref="G88"/>
    <hyperlink r:id="rId406" ref="H88"/>
    <hyperlink r:id="rId407" ref="I88"/>
    <hyperlink r:id="rId408" ref="J88"/>
    <hyperlink r:id="rId409" ref="F89"/>
    <hyperlink r:id="rId410" ref="G89"/>
    <hyperlink r:id="rId411" ref="H89"/>
    <hyperlink r:id="rId412" ref="I89"/>
    <hyperlink r:id="rId413" ref="J89"/>
    <hyperlink r:id="rId414" ref="F90"/>
    <hyperlink r:id="rId415" ref="G90"/>
    <hyperlink r:id="rId416" ref="H90"/>
    <hyperlink r:id="rId417" ref="I90"/>
    <hyperlink r:id="rId418" ref="J90"/>
    <hyperlink r:id="rId419" ref="F91"/>
    <hyperlink r:id="rId420" ref="G91"/>
    <hyperlink r:id="rId421" ref="H91"/>
    <hyperlink r:id="rId422" ref="I91"/>
    <hyperlink r:id="rId423" ref="J91"/>
    <hyperlink r:id="rId424" ref="F92"/>
    <hyperlink r:id="rId425" ref="G92"/>
    <hyperlink r:id="rId426" ref="H92"/>
    <hyperlink r:id="rId427" ref="I92"/>
    <hyperlink r:id="rId428" ref="J92"/>
    <hyperlink r:id="rId429" ref="F93"/>
    <hyperlink r:id="rId430" ref="G93"/>
    <hyperlink r:id="rId431" ref="H93"/>
    <hyperlink r:id="rId432" ref="I93"/>
    <hyperlink r:id="rId433" ref="J93"/>
    <hyperlink r:id="rId434" ref="F94"/>
    <hyperlink r:id="rId435" ref="G94"/>
    <hyperlink r:id="rId436" ref="H94"/>
    <hyperlink r:id="rId437" ref="I94"/>
    <hyperlink r:id="rId438" ref="J94"/>
    <hyperlink r:id="rId439" ref="F95"/>
    <hyperlink r:id="rId440" ref="G95"/>
    <hyperlink r:id="rId441" ref="H95"/>
    <hyperlink r:id="rId442" ref="I95"/>
    <hyperlink r:id="rId443" ref="J95"/>
    <hyperlink r:id="rId444" ref="F96"/>
    <hyperlink r:id="rId445" ref="G96"/>
    <hyperlink r:id="rId446" ref="H96"/>
    <hyperlink r:id="rId447" ref="I96"/>
    <hyperlink r:id="rId448" ref="J96"/>
    <hyperlink r:id="rId449" ref="F97"/>
    <hyperlink r:id="rId450" ref="G97"/>
    <hyperlink r:id="rId451" ref="H97"/>
    <hyperlink r:id="rId452" ref="I97"/>
    <hyperlink r:id="rId453" ref="J97"/>
    <hyperlink r:id="rId454" ref="F98"/>
    <hyperlink r:id="rId455" ref="G98"/>
    <hyperlink r:id="rId456" ref="H98"/>
    <hyperlink r:id="rId457" ref="I98"/>
    <hyperlink r:id="rId458" ref="J98"/>
    <hyperlink r:id="rId459" ref="F99"/>
    <hyperlink r:id="rId460" ref="G99"/>
    <hyperlink r:id="rId461" ref="H99"/>
    <hyperlink r:id="rId462" ref="I99"/>
    <hyperlink r:id="rId463" ref="J99"/>
    <hyperlink r:id="rId464" ref="F100"/>
    <hyperlink r:id="rId465" ref="G100"/>
    <hyperlink r:id="rId466" ref="H100"/>
    <hyperlink r:id="rId467" ref="I100"/>
    <hyperlink r:id="rId468" ref="J100"/>
    <hyperlink r:id="rId469" ref="F101"/>
    <hyperlink r:id="rId470" ref="G101"/>
    <hyperlink r:id="rId471" ref="H101"/>
    <hyperlink r:id="rId472" ref="I101"/>
    <hyperlink r:id="rId473" ref="J101"/>
    <hyperlink r:id="rId474" ref="F102"/>
    <hyperlink r:id="rId475" ref="G102"/>
    <hyperlink r:id="rId476" ref="H102"/>
    <hyperlink r:id="rId477" ref="I102"/>
    <hyperlink r:id="rId478" ref="J102"/>
    <hyperlink r:id="rId479" ref="F103"/>
    <hyperlink r:id="rId480" ref="G103"/>
    <hyperlink r:id="rId481" ref="H103"/>
    <hyperlink r:id="rId482" ref="I103"/>
    <hyperlink r:id="rId483" ref="J103"/>
    <hyperlink r:id="rId484" ref="F104"/>
    <hyperlink r:id="rId485" ref="G104"/>
    <hyperlink r:id="rId486" ref="H104"/>
    <hyperlink r:id="rId487" ref="I104"/>
    <hyperlink r:id="rId488" ref="J104"/>
    <hyperlink r:id="rId489" ref="F105"/>
    <hyperlink r:id="rId490" ref="G105"/>
    <hyperlink r:id="rId491" ref="H105"/>
    <hyperlink r:id="rId492" ref="I105"/>
    <hyperlink r:id="rId493" ref="J105"/>
    <hyperlink r:id="rId494" ref="F106"/>
    <hyperlink r:id="rId495" ref="G106"/>
    <hyperlink r:id="rId496" ref="H106"/>
    <hyperlink r:id="rId497" ref="I106"/>
    <hyperlink r:id="rId498" ref="F107"/>
    <hyperlink r:id="rId499" ref="G107"/>
    <hyperlink r:id="rId500" ref="H107"/>
    <hyperlink r:id="rId501" ref="I107"/>
    <hyperlink r:id="rId502" ref="J107"/>
    <hyperlink r:id="rId503" ref="F108"/>
    <hyperlink r:id="rId504" ref="G108"/>
    <hyperlink r:id="rId505" ref="H108"/>
    <hyperlink r:id="rId506" ref="I108"/>
    <hyperlink r:id="rId507" ref="J108"/>
    <hyperlink r:id="rId508" ref="F109"/>
    <hyperlink r:id="rId509" ref="G109"/>
    <hyperlink r:id="rId510" ref="H109"/>
    <hyperlink r:id="rId511" ref="I109"/>
    <hyperlink r:id="rId512" ref="J109"/>
    <hyperlink r:id="rId513" ref="F110"/>
    <hyperlink r:id="rId514" ref="G110"/>
    <hyperlink r:id="rId515" ref="F111"/>
    <hyperlink r:id="rId516" ref="G111"/>
    <hyperlink r:id="rId517" ref="H111"/>
    <hyperlink r:id="rId518" ref="I111"/>
    <hyperlink r:id="rId519" ref="J111"/>
    <hyperlink r:id="rId520" ref="F112"/>
    <hyperlink r:id="rId521" ref="G112"/>
    <hyperlink r:id="rId522" ref="H112"/>
    <hyperlink r:id="rId523" ref="I112"/>
    <hyperlink r:id="rId524" ref="J112"/>
    <hyperlink r:id="rId525" ref="F113"/>
    <hyperlink r:id="rId526" ref="G113"/>
    <hyperlink r:id="rId527" ref="H113"/>
    <hyperlink r:id="rId528" ref="I113"/>
    <hyperlink r:id="rId529" ref="J113"/>
    <hyperlink r:id="rId530" ref="F114"/>
    <hyperlink r:id="rId531" ref="G114"/>
    <hyperlink r:id="rId532" ref="H114"/>
    <hyperlink r:id="rId533" ref="I114"/>
    <hyperlink r:id="rId534" ref="F115"/>
    <hyperlink r:id="rId535" ref="G115"/>
    <hyperlink r:id="rId536" ref="H115"/>
    <hyperlink r:id="rId537" ref="I115"/>
    <hyperlink r:id="rId538" ref="J115"/>
    <hyperlink r:id="rId539" ref="F116"/>
    <hyperlink r:id="rId540" ref="G116"/>
    <hyperlink r:id="rId541" ref="F117"/>
    <hyperlink r:id="rId542" ref="G117"/>
    <hyperlink r:id="rId543" ref="H117"/>
    <hyperlink r:id="rId544" ref="I117"/>
    <hyperlink r:id="rId545" ref="J117"/>
    <hyperlink r:id="rId546" ref="F118"/>
    <hyperlink r:id="rId547" ref="G118"/>
    <hyperlink r:id="rId548" ref="H118"/>
    <hyperlink r:id="rId549" ref="I118"/>
    <hyperlink r:id="rId550" ref="J118"/>
    <hyperlink r:id="rId551" ref="F119"/>
    <hyperlink r:id="rId552" ref="G119"/>
    <hyperlink r:id="rId553" ref="H119"/>
    <hyperlink r:id="rId554" ref="I119"/>
    <hyperlink r:id="rId555" ref="J119"/>
    <hyperlink r:id="rId556" ref="F120"/>
    <hyperlink r:id="rId557" ref="G120"/>
    <hyperlink r:id="rId558" ref="F121"/>
    <hyperlink r:id="rId559" ref="G121"/>
    <hyperlink r:id="rId560" ref="H121"/>
    <hyperlink r:id="rId561" ref="I121"/>
    <hyperlink r:id="rId562" ref="J121"/>
    <hyperlink r:id="rId563" ref="F122"/>
    <hyperlink r:id="rId564" ref="G122"/>
    <hyperlink r:id="rId565" ref="H122"/>
    <hyperlink r:id="rId566" ref="I122"/>
    <hyperlink r:id="rId567" ref="J122"/>
    <hyperlink r:id="rId568" ref="F123"/>
    <hyperlink r:id="rId569" ref="G123"/>
    <hyperlink r:id="rId570" ref="H123"/>
    <hyperlink r:id="rId571" ref="I123"/>
    <hyperlink r:id="rId572" ref="J123"/>
    <hyperlink r:id="rId573" ref="F124"/>
    <hyperlink r:id="rId574" ref="F125"/>
    <hyperlink r:id="rId575" ref="G125"/>
    <hyperlink r:id="rId576" ref="H125"/>
    <hyperlink r:id="rId577" ref="I125"/>
    <hyperlink r:id="rId578" ref="J125"/>
    <hyperlink r:id="rId579" ref="F126"/>
    <hyperlink r:id="rId580" ref="G126"/>
    <hyperlink r:id="rId581" ref="H126"/>
    <hyperlink r:id="rId582" ref="I126"/>
    <hyperlink r:id="rId583" ref="J126"/>
    <hyperlink r:id="rId584" ref="F127"/>
    <hyperlink r:id="rId585" ref="G127"/>
    <hyperlink r:id="rId586" ref="H127"/>
    <hyperlink r:id="rId587" ref="I127"/>
    <hyperlink r:id="rId588" ref="J127"/>
    <hyperlink r:id="rId589" ref="F128"/>
    <hyperlink r:id="rId590" ref="G128"/>
    <hyperlink r:id="rId591" ref="H128"/>
    <hyperlink r:id="rId592" ref="F129"/>
    <hyperlink r:id="rId593" ref="G129"/>
    <hyperlink r:id="rId594" ref="H129"/>
    <hyperlink r:id="rId595" ref="I129"/>
    <hyperlink r:id="rId596" ref="J129"/>
    <hyperlink r:id="rId597" ref="F130"/>
    <hyperlink r:id="rId598" ref="G130"/>
    <hyperlink r:id="rId599" ref="H130"/>
    <hyperlink r:id="rId600" ref="I130"/>
    <hyperlink r:id="rId601" ref="J130"/>
    <hyperlink r:id="rId602" ref="F131"/>
    <hyperlink r:id="rId603" ref="G131"/>
    <hyperlink r:id="rId604" ref="H131"/>
    <hyperlink r:id="rId605" ref="I131"/>
    <hyperlink r:id="rId606" ref="J131"/>
    <hyperlink r:id="rId607" ref="F132"/>
    <hyperlink r:id="rId608" ref="G132"/>
    <hyperlink r:id="rId609" ref="H132"/>
    <hyperlink r:id="rId610" ref="I132"/>
    <hyperlink r:id="rId611" ref="J132"/>
    <hyperlink r:id="rId612" ref="F133"/>
    <hyperlink r:id="rId613" ref="G133"/>
    <hyperlink r:id="rId614" ref="H133"/>
    <hyperlink r:id="rId615" ref="I133"/>
    <hyperlink r:id="rId616" ref="J133"/>
    <hyperlink r:id="rId617" ref="F134"/>
    <hyperlink r:id="rId618" ref="G134"/>
    <hyperlink r:id="rId619" ref="H134"/>
    <hyperlink r:id="rId620" ref="I134"/>
    <hyperlink r:id="rId621" ref="J134"/>
    <hyperlink r:id="rId622" ref="F135"/>
    <hyperlink r:id="rId623" ref="G135"/>
    <hyperlink r:id="rId624" ref="H135"/>
    <hyperlink r:id="rId625" ref="I135"/>
    <hyperlink r:id="rId626" ref="J135"/>
    <hyperlink r:id="rId627" ref="F136"/>
    <hyperlink r:id="rId628" ref="G136"/>
    <hyperlink r:id="rId629" ref="F137"/>
    <hyperlink r:id="rId630" ref="G137"/>
    <hyperlink r:id="rId631" ref="H137"/>
    <hyperlink r:id="rId632" ref="I137"/>
    <hyperlink r:id="rId633" ref="J137"/>
    <hyperlink r:id="rId634" ref="F138"/>
    <hyperlink r:id="rId635" ref="G138"/>
    <hyperlink r:id="rId636" ref="H138"/>
    <hyperlink r:id="rId637" ref="I138"/>
    <hyperlink r:id="rId638" ref="J138"/>
    <hyperlink r:id="rId639" ref="F139"/>
    <hyperlink r:id="rId640" ref="G139"/>
    <hyperlink r:id="rId641" ref="F140"/>
    <hyperlink r:id="rId642" ref="G140"/>
    <hyperlink r:id="rId643" ref="H140"/>
    <hyperlink r:id="rId644" ref="I140"/>
    <hyperlink r:id="rId645" ref="J140"/>
    <hyperlink r:id="rId646" ref="F141"/>
    <hyperlink r:id="rId647" ref="G141"/>
    <hyperlink r:id="rId648" ref="H141"/>
    <hyperlink r:id="rId649" ref="I141"/>
    <hyperlink r:id="rId650" ref="J141"/>
    <hyperlink r:id="rId651" ref="F142"/>
    <hyperlink r:id="rId652" ref="G142"/>
    <hyperlink r:id="rId653" ref="F143"/>
    <hyperlink r:id="rId654" ref="G143"/>
    <hyperlink r:id="rId655" ref="H143"/>
    <hyperlink r:id="rId656" ref="F144"/>
    <hyperlink r:id="rId657" ref="G144"/>
    <hyperlink r:id="rId658" ref="H144"/>
    <hyperlink r:id="rId659" ref="I144"/>
    <hyperlink r:id="rId660" ref="J144"/>
    <hyperlink r:id="rId661" ref="F145"/>
    <hyperlink r:id="rId662" ref="G145"/>
    <hyperlink r:id="rId663" ref="H145"/>
    <hyperlink r:id="rId664" ref="I145"/>
    <hyperlink r:id="rId665" ref="J145"/>
    <hyperlink r:id="rId666" ref="F146"/>
    <hyperlink r:id="rId667" ref="G146"/>
    <hyperlink r:id="rId668" ref="H146"/>
    <hyperlink r:id="rId669" ref="I146"/>
    <hyperlink r:id="rId670" ref="J146"/>
    <hyperlink r:id="rId671" ref="F147"/>
    <hyperlink r:id="rId672" ref="G147"/>
    <hyperlink r:id="rId673" ref="H147"/>
    <hyperlink r:id="rId674" ref="I147"/>
    <hyperlink r:id="rId675" ref="J147"/>
    <hyperlink r:id="rId676" ref="F148"/>
    <hyperlink r:id="rId677" ref="G148"/>
    <hyperlink r:id="rId678" ref="H148"/>
    <hyperlink r:id="rId679" ref="I148"/>
    <hyperlink r:id="rId680" ref="F149"/>
    <hyperlink r:id="rId681" ref="G149"/>
    <hyperlink r:id="rId682" ref="H149"/>
    <hyperlink r:id="rId683" ref="I149"/>
    <hyperlink r:id="rId684" ref="J149"/>
    <hyperlink r:id="rId685" ref="F150"/>
    <hyperlink r:id="rId686" ref="G150"/>
    <hyperlink r:id="rId687" ref="H150"/>
    <hyperlink r:id="rId688" ref="F151"/>
    <hyperlink r:id="rId689" ref="G151"/>
    <hyperlink r:id="rId690" ref="H151"/>
    <hyperlink r:id="rId691" ref="I151"/>
    <hyperlink r:id="rId692" ref="J151"/>
    <hyperlink r:id="rId693" ref="F152"/>
    <hyperlink r:id="rId694" ref="G152"/>
    <hyperlink r:id="rId695" ref="H152"/>
    <hyperlink r:id="rId696" ref="I152"/>
    <hyperlink r:id="rId697" ref="J152"/>
    <hyperlink r:id="rId698" ref="F153"/>
    <hyperlink r:id="rId699" ref="G153"/>
    <hyperlink r:id="rId700" ref="H153"/>
    <hyperlink r:id="rId701" ref="F154"/>
    <hyperlink r:id="rId702" ref="G154"/>
    <hyperlink r:id="rId703" ref="H154"/>
    <hyperlink r:id="rId704" ref="I154"/>
    <hyperlink r:id="rId705" ref="J154"/>
    <hyperlink r:id="rId706" ref="F155"/>
    <hyperlink r:id="rId707" ref="G155"/>
    <hyperlink r:id="rId708" ref="H155"/>
    <hyperlink r:id="rId709" ref="I155"/>
    <hyperlink r:id="rId710" ref="J155"/>
    <hyperlink r:id="rId711" ref="F156"/>
    <hyperlink r:id="rId712" ref="G156"/>
    <hyperlink r:id="rId713" ref="H156"/>
    <hyperlink r:id="rId714" ref="I156"/>
    <hyperlink r:id="rId715" ref="J156"/>
    <hyperlink r:id="rId716" ref="F157"/>
    <hyperlink r:id="rId717" ref="G157"/>
    <hyperlink r:id="rId718" ref="F158"/>
    <hyperlink r:id="rId719" ref="G158"/>
    <hyperlink r:id="rId720" ref="H158"/>
    <hyperlink r:id="rId721" ref="I158"/>
    <hyperlink r:id="rId722" ref="J158"/>
    <hyperlink r:id="rId723" ref="F159"/>
    <hyperlink r:id="rId724" ref="G159"/>
    <hyperlink r:id="rId725" ref="H159"/>
    <hyperlink r:id="rId726" ref="I159"/>
    <hyperlink r:id="rId727" ref="J159"/>
    <hyperlink r:id="rId728" ref="F160"/>
    <hyperlink r:id="rId729" ref="G160"/>
    <hyperlink r:id="rId730" ref="H160"/>
    <hyperlink r:id="rId731" ref="I160"/>
    <hyperlink r:id="rId732" ref="J160"/>
    <hyperlink r:id="rId733" ref="F161"/>
    <hyperlink r:id="rId734" ref="G161"/>
    <hyperlink r:id="rId735" ref="H161"/>
    <hyperlink r:id="rId736" ref="I161"/>
    <hyperlink r:id="rId737" ref="J161"/>
    <hyperlink r:id="rId738" ref="F162"/>
    <hyperlink r:id="rId739" ref="G162"/>
    <hyperlink r:id="rId740" ref="H162"/>
    <hyperlink r:id="rId741" ref="I162"/>
    <hyperlink r:id="rId742" ref="J162"/>
    <hyperlink r:id="rId743" ref="F163"/>
    <hyperlink r:id="rId744" ref="G163"/>
    <hyperlink r:id="rId745" ref="H163"/>
    <hyperlink r:id="rId746" ref="I163"/>
    <hyperlink r:id="rId747" ref="J163"/>
    <hyperlink r:id="rId748" ref="F164"/>
    <hyperlink r:id="rId749" ref="G164"/>
    <hyperlink r:id="rId750" ref="H164"/>
    <hyperlink r:id="rId751" ref="I164"/>
    <hyperlink r:id="rId752" ref="J164"/>
    <hyperlink r:id="rId753" ref="F165"/>
    <hyperlink r:id="rId754" ref="G165"/>
    <hyperlink r:id="rId755" ref="H165"/>
    <hyperlink r:id="rId756" ref="I165"/>
    <hyperlink r:id="rId757" ref="J165"/>
    <hyperlink r:id="rId758" ref="F166"/>
    <hyperlink r:id="rId759" ref="G166"/>
    <hyperlink r:id="rId760" ref="H166"/>
    <hyperlink r:id="rId761" ref="I166"/>
    <hyperlink r:id="rId762" ref="J166"/>
    <hyperlink r:id="rId763" ref="F167"/>
    <hyperlink r:id="rId764" ref="G167"/>
    <hyperlink r:id="rId765" ref="F168"/>
    <hyperlink r:id="rId766" ref="G168"/>
    <hyperlink r:id="rId767" ref="H168"/>
    <hyperlink r:id="rId768" ref="I168"/>
    <hyperlink r:id="rId769" ref="J168"/>
    <hyperlink r:id="rId770" ref="F169"/>
    <hyperlink r:id="rId771" ref="G169"/>
    <hyperlink r:id="rId772" ref="H169"/>
    <hyperlink r:id="rId773" ref="I169"/>
    <hyperlink r:id="rId774" ref="J169"/>
    <hyperlink r:id="rId775" ref="F170"/>
    <hyperlink r:id="rId776" ref="G170"/>
    <hyperlink r:id="rId777" ref="H170"/>
    <hyperlink r:id="rId778" ref="F171"/>
    <hyperlink r:id="rId779" ref="G171"/>
    <hyperlink r:id="rId780" ref="H171"/>
    <hyperlink r:id="rId781" ref="I171"/>
    <hyperlink r:id="rId782" ref="J171"/>
    <hyperlink r:id="rId783" ref="F172"/>
    <hyperlink r:id="rId784" ref="G172"/>
    <hyperlink r:id="rId785" ref="H172"/>
    <hyperlink r:id="rId786" ref="I172"/>
    <hyperlink r:id="rId787" ref="J172"/>
    <hyperlink r:id="rId788" ref="F173"/>
    <hyperlink r:id="rId789" ref="G173"/>
    <hyperlink r:id="rId790" ref="H173"/>
    <hyperlink r:id="rId791" ref="I173"/>
    <hyperlink r:id="rId792" ref="J173"/>
    <hyperlink r:id="rId793" ref="F174"/>
    <hyperlink r:id="rId794" ref="G174"/>
    <hyperlink r:id="rId795" ref="H174"/>
    <hyperlink r:id="rId796" ref="I174"/>
    <hyperlink r:id="rId797" ref="F175"/>
    <hyperlink r:id="rId798" ref="G175"/>
    <hyperlink r:id="rId799" ref="H175"/>
    <hyperlink r:id="rId800" ref="I175"/>
    <hyperlink r:id="rId801" ref="J175"/>
    <hyperlink r:id="rId802" ref="F176"/>
    <hyperlink r:id="rId803" ref="G176"/>
    <hyperlink r:id="rId804" ref="H176"/>
    <hyperlink r:id="rId805" ref="I176"/>
    <hyperlink r:id="rId806" ref="J176"/>
    <hyperlink r:id="rId807" ref="F177"/>
    <hyperlink r:id="rId808" ref="G177"/>
    <hyperlink r:id="rId809" ref="H177"/>
    <hyperlink r:id="rId810" ref="I177"/>
    <hyperlink r:id="rId811" ref="J177"/>
    <hyperlink r:id="rId812" ref="F178"/>
    <hyperlink r:id="rId813" ref="G178"/>
    <hyperlink r:id="rId814" ref="F179"/>
    <hyperlink r:id="rId815" ref="G179"/>
    <hyperlink r:id="rId816" ref="H179"/>
    <hyperlink r:id="rId817" ref="I179"/>
    <hyperlink r:id="rId818" ref="J179"/>
    <hyperlink r:id="rId819" ref="F180"/>
    <hyperlink r:id="rId820" ref="G180"/>
    <hyperlink r:id="rId821" ref="H180"/>
    <hyperlink r:id="rId822" ref="I180"/>
    <hyperlink r:id="rId823" ref="J180"/>
    <hyperlink r:id="rId824" ref="F181"/>
    <hyperlink r:id="rId825" ref="G181"/>
    <hyperlink r:id="rId826" ref="H181"/>
    <hyperlink r:id="rId827" ref="I181"/>
    <hyperlink r:id="rId828" ref="J181"/>
    <hyperlink r:id="rId829" ref="F182"/>
    <hyperlink r:id="rId830" ref="G182"/>
    <hyperlink r:id="rId831" ref="H182"/>
    <hyperlink r:id="rId832" ref="I182"/>
    <hyperlink r:id="rId833" ref="J182"/>
    <hyperlink r:id="rId834" ref="F183"/>
    <hyperlink r:id="rId835" ref="G183"/>
    <hyperlink r:id="rId836" ref="H183"/>
    <hyperlink r:id="rId837" ref="I183"/>
    <hyperlink r:id="rId838" ref="J183"/>
    <hyperlink r:id="rId839" ref="F184"/>
    <hyperlink r:id="rId840" ref="G184"/>
    <hyperlink r:id="rId841" ref="H184"/>
    <hyperlink r:id="rId842" ref="I184"/>
    <hyperlink r:id="rId843" ref="J184"/>
    <hyperlink r:id="rId844" ref="F185"/>
    <hyperlink r:id="rId845" ref="G185"/>
    <hyperlink r:id="rId846" ref="H185"/>
    <hyperlink r:id="rId847" ref="I185"/>
    <hyperlink r:id="rId848" ref="F186"/>
    <hyperlink r:id="rId849" ref="G186"/>
    <hyperlink r:id="rId850" ref="H186"/>
    <hyperlink r:id="rId851" ref="I186"/>
    <hyperlink r:id="rId852" ref="J186"/>
    <hyperlink r:id="rId853" ref="F187"/>
    <hyperlink r:id="rId854" ref="G187"/>
    <hyperlink r:id="rId855" ref="H187"/>
    <hyperlink r:id="rId856" ref="I187"/>
    <hyperlink r:id="rId857" ref="J187"/>
    <hyperlink r:id="rId858" ref="F188"/>
    <hyperlink r:id="rId859" ref="G188"/>
    <hyperlink r:id="rId860" ref="H188"/>
    <hyperlink r:id="rId861" ref="I188"/>
    <hyperlink r:id="rId862" ref="F189"/>
    <hyperlink r:id="rId863" ref="G189"/>
    <hyperlink r:id="rId864" ref="H189"/>
    <hyperlink r:id="rId865" ref="F190"/>
    <hyperlink r:id="rId866" ref="G190"/>
    <hyperlink r:id="rId867" ref="H190"/>
    <hyperlink r:id="rId868" ref="I190"/>
    <hyperlink r:id="rId869" ref="J190"/>
    <hyperlink r:id="rId870" ref="F191"/>
    <hyperlink r:id="rId871" ref="G191"/>
    <hyperlink r:id="rId872" ref="H191"/>
    <hyperlink r:id="rId873" ref="I191"/>
    <hyperlink r:id="rId874" ref="J191"/>
    <hyperlink r:id="rId875" ref="F192"/>
    <hyperlink r:id="rId876" ref="G192"/>
    <hyperlink r:id="rId877" ref="H192"/>
    <hyperlink r:id="rId878" ref="I192"/>
    <hyperlink r:id="rId879" ref="J192"/>
    <hyperlink r:id="rId880" ref="F193"/>
    <hyperlink r:id="rId881" ref="G193"/>
    <hyperlink r:id="rId882" ref="H193"/>
    <hyperlink r:id="rId883" ref="I193"/>
    <hyperlink r:id="rId884" ref="J193"/>
    <hyperlink r:id="rId885" ref="F194"/>
    <hyperlink r:id="rId886" ref="G194"/>
    <hyperlink r:id="rId887" ref="F195"/>
    <hyperlink r:id="rId888" ref="G195"/>
    <hyperlink r:id="rId889" ref="H195"/>
    <hyperlink r:id="rId890" ref="F196"/>
    <hyperlink r:id="rId891" ref="G196"/>
    <hyperlink r:id="rId892" ref="H196"/>
    <hyperlink r:id="rId893" ref="F197"/>
    <hyperlink r:id="rId894" ref="G197"/>
    <hyperlink r:id="rId895" ref="H197"/>
    <hyperlink r:id="rId896" ref="I197"/>
    <hyperlink r:id="rId897" ref="J197"/>
    <hyperlink r:id="rId898" ref="F198"/>
    <hyperlink r:id="rId899" ref="G198"/>
    <hyperlink r:id="rId900" ref="H198"/>
    <hyperlink r:id="rId901" ref="I198"/>
    <hyperlink r:id="rId902" ref="J198"/>
    <hyperlink r:id="rId903" ref="F199"/>
    <hyperlink r:id="rId904" ref="G199"/>
    <hyperlink r:id="rId905" ref="H199"/>
    <hyperlink r:id="rId906" ref="I199"/>
    <hyperlink r:id="rId907" ref="J199"/>
    <hyperlink r:id="rId908" ref="F200"/>
    <hyperlink r:id="rId909" ref="G200"/>
    <hyperlink r:id="rId910" ref="H200"/>
    <hyperlink r:id="rId911" ref="I200"/>
    <hyperlink r:id="rId912" ref="J200"/>
    <hyperlink r:id="rId913" ref="F201"/>
    <hyperlink r:id="rId914" ref="G201"/>
    <hyperlink r:id="rId915" ref="H201"/>
    <hyperlink r:id="rId916" ref="I201"/>
    <hyperlink r:id="rId917" ref="J201"/>
    <hyperlink r:id="rId918" ref="F202"/>
    <hyperlink r:id="rId919" ref="G202"/>
    <hyperlink r:id="rId920" ref="H202"/>
    <hyperlink r:id="rId921" ref="I202"/>
    <hyperlink r:id="rId922" ref="J202"/>
    <hyperlink r:id="rId923" ref="F203"/>
    <hyperlink r:id="rId924" ref="G203"/>
    <hyperlink r:id="rId925" ref="H203"/>
    <hyperlink r:id="rId926" ref="I203"/>
    <hyperlink r:id="rId927" ref="J203"/>
    <hyperlink r:id="rId928" ref="F204"/>
    <hyperlink r:id="rId929" ref="G204"/>
    <hyperlink r:id="rId930" ref="H204"/>
    <hyperlink r:id="rId931" ref="I204"/>
    <hyperlink r:id="rId932" ref="J204"/>
    <hyperlink r:id="rId933" ref="F205"/>
    <hyperlink r:id="rId934" ref="F206"/>
    <hyperlink r:id="rId935" ref="G206"/>
    <hyperlink r:id="rId936" ref="H206"/>
    <hyperlink r:id="rId937" ref="I206"/>
    <hyperlink r:id="rId938" ref="J206"/>
    <hyperlink r:id="rId939" ref="F207"/>
    <hyperlink r:id="rId940" ref="G207"/>
    <hyperlink r:id="rId941" ref="H207"/>
    <hyperlink r:id="rId942" ref="I207"/>
    <hyperlink r:id="rId943" ref="J207"/>
    <hyperlink r:id="rId944" ref="F208"/>
    <hyperlink r:id="rId945" ref="G208"/>
    <hyperlink r:id="rId946" ref="H208"/>
    <hyperlink r:id="rId947" ref="I208"/>
    <hyperlink r:id="rId948" ref="J208"/>
    <hyperlink r:id="rId949" ref="F209"/>
    <hyperlink r:id="rId950" ref="G209"/>
    <hyperlink r:id="rId951" ref="H209"/>
    <hyperlink r:id="rId952" ref="I209"/>
    <hyperlink r:id="rId953" ref="J209"/>
    <hyperlink r:id="rId954" ref="F210"/>
    <hyperlink r:id="rId955" ref="G210"/>
    <hyperlink r:id="rId956" ref="H210"/>
    <hyperlink r:id="rId957" ref="I210"/>
    <hyperlink r:id="rId958" ref="J210"/>
    <hyperlink r:id="rId959" ref="F211"/>
    <hyperlink r:id="rId960" ref="G211"/>
    <hyperlink r:id="rId961" ref="H211"/>
    <hyperlink r:id="rId962" ref="I211"/>
    <hyperlink r:id="rId963" ref="J211"/>
    <hyperlink r:id="rId964" ref="F212"/>
    <hyperlink r:id="rId965" ref="G212"/>
    <hyperlink r:id="rId966" ref="H212"/>
    <hyperlink r:id="rId967" ref="I212"/>
    <hyperlink r:id="rId968" ref="F213"/>
    <hyperlink r:id="rId969" ref="G213"/>
    <hyperlink r:id="rId970" ref="H213"/>
    <hyperlink r:id="rId971" ref="I213"/>
    <hyperlink r:id="rId972" ref="J213"/>
    <hyperlink r:id="rId973" ref="F214"/>
    <hyperlink r:id="rId974" ref="G214"/>
    <hyperlink r:id="rId975" ref="H214"/>
    <hyperlink r:id="rId976" ref="I214"/>
    <hyperlink r:id="rId977" ref="J214"/>
    <hyperlink r:id="rId978" ref="F215"/>
    <hyperlink r:id="rId979" ref="G215"/>
    <hyperlink r:id="rId980" ref="H215"/>
    <hyperlink r:id="rId981" ref="I215"/>
    <hyperlink r:id="rId982" ref="J215"/>
    <hyperlink r:id="rId983" ref="F216"/>
    <hyperlink r:id="rId984" ref="G216"/>
    <hyperlink r:id="rId985" ref="H216"/>
    <hyperlink r:id="rId986" ref="F217"/>
    <hyperlink r:id="rId987" ref="G217"/>
    <hyperlink r:id="rId988" ref="H217"/>
    <hyperlink r:id="rId989" ref="I217"/>
    <hyperlink r:id="rId990" ref="J217"/>
    <hyperlink r:id="rId991" ref="F218"/>
    <hyperlink r:id="rId992" ref="G218"/>
    <hyperlink r:id="rId993" ref="H218"/>
    <hyperlink r:id="rId994" ref="I218"/>
    <hyperlink r:id="rId995" ref="J218"/>
    <hyperlink r:id="rId996" ref="F219"/>
    <hyperlink r:id="rId997" ref="G219"/>
    <hyperlink r:id="rId998" ref="F220"/>
    <hyperlink r:id="rId999" ref="G220"/>
    <hyperlink r:id="rId1000" ref="H220"/>
    <hyperlink r:id="rId1001" ref="I220"/>
    <hyperlink r:id="rId1002" ref="J220"/>
    <hyperlink r:id="rId1003" ref="F221"/>
    <hyperlink r:id="rId1004" ref="G221"/>
    <hyperlink r:id="rId1005" ref="H221"/>
    <hyperlink r:id="rId1006" ref="I221"/>
    <hyperlink r:id="rId1007" ref="J221"/>
    <hyperlink r:id="rId1008" ref="F222"/>
    <hyperlink r:id="rId1009" ref="G222"/>
    <hyperlink r:id="rId1010" ref="H222"/>
    <hyperlink r:id="rId1011" ref="I222"/>
    <hyperlink r:id="rId1012" ref="F223"/>
    <hyperlink r:id="rId1013" ref="G223"/>
    <hyperlink r:id="rId1014" ref="H223"/>
    <hyperlink r:id="rId1015" ref="I223"/>
    <hyperlink r:id="rId1016" ref="J223"/>
    <hyperlink r:id="rId1017" ref="F224"/>
    <hyperlink r:id="rId1018" ref="G224"/>
    <hyperlink r:id="rId1019" ref="H224"/>
    <hyperlink r:id="rId1020" ref="I224"/>
    <hyperlink r:id="rId1021" ref="J224"/>
    <hyperlink r:id="rId1022" ref="F225"/>
    <hyperlink r:id="rId1023" ref="G225"/>
    <hyperlink r:id="rId1024" ref="H225"/>
    <hyperlink r:id="rId1025" ref="I225"/>
    <hyperlink r:id="rId1026" ref="J225"/>
    <hyperlink r:id="rId1027" ref="F226"/>
    <hyperlink r:id="rId1028" ref="G226"/>
    <hyperlink r:id="rId1029" ref="H226"/>
    <hyperlink r:id="rId1030" ref="I226"/>
    <hyperlink r:id="rId1031" ref="J226"/>
    <hyperlink r:id="rId1032" ref="F227"/>
    <hyperlink r:id="rId1033" ref="G227"/>
    <hyperlink r:id="rId1034" ref="H227"/>
    <hyperlink r:id="rId1035" ref="I227"/>
    <hyperlink r:id="rId1036" ref="J227"/>
    <hyperlink r:id="rId1037" ref="F228"/>
    <hyperlink r:id="rId1038" ref="G228"/>
    <hyperlink r:id="rId1039" ref="H228"/>
    <hyperlink r:id="rId1040" ref="I228"/>
    <hyperlink r:id="rId1041" ref="J228"/>
    <hyperlink r:id="rId1042" ref="F229"/>
    <hyperlink r:id="rId1043" ref="G229"/>
    <hyperlink r:id="rId1044" ref="H229"/>
    <hyperlink r:id="rId1045" ref="I229"/>
    <hyperlink r:id="rId1046" ref="J229"/>
    <hyperlink r:id="rId1047" ref="F230"/>
    <hyperlink r:id="rId1048" ref="G230"/>
    <hyperlink r:id="rId1049" ref="H230"/>
    <hyperlink r:id="rId1050" ref="I230"/>
    <hyperlink r:id="rId1051" ref="J230"/>
    <hyperlink r:id="rId1052" ref="F231"/>
    <hyperlink r:id="rId1053" ref="G231"/>
    <hyperlink r:id="rId1054" ref="H231"/>
    <hyperlink r:id="rId1055" ref="I231"/>
    <hyperlink r:id="rId1056" ref="J231"/>
    <hyperlink r:id="rId1057" ref="F232"/>
    <hyperlink r:id="rId1058" ref="G232"/>
    <hyperlink r:id="rId1059" ref="H232"/>
    <hyperlink r:id="rId1060" ref="I232"/>
    <hyperlink r:id="rId1061" ref="J232"/>
    <hyperlink r:id="rId1062" ref="F233"/>
    <hyperlink r:id="rId1063" ref="G233"/>
    <hyperlink r:id="rId1064" ref="H233"/>
    <hyperlink r:id="rId1065" ref="I233"/>
    <hyperlink r:id="rId1066" ref="J233"/>
    <hyperlink r:id="rId1067" ref="F234"/>
    <hyperlink r:id="rId1068" ref="G234"/>
    <hyperlink r:id="rId1069" ref="H234"/>
    <hyperlink r:id="rId1070" ref="I234"/>
    <hyperlink r:id="rId1071" ref="J234"/>
    <hyperlink r:id="rId1072" ref="F235"/>
    <hyperlink r:id="rId1073" ref="G235"/>
    <hyperlink r:id="rId1074" ref="H235"/>
    <hyperlink r:id="rId1075" ref="I235"/>
    <hyperlink r:id="rId1076" ref="J235"/>
    <hyperlink r:id="rId1077" ref="F236"/>
    <hyperlink r:id="rId1078" ref="G236"/>
    <hyperlink r:id="rId1079" ref="H236"/>
    <hyperlink r:id="rId1080" ref="I236"/>
    <hyperlink r:id="rId1081" ref="J236"/>
    <hyperlink r:id="rId1082" ref="F237"/>
    <hyperlink r:id="rId1083" ref="G237"/>
    <hyperlink r:id="rId1084" ref="H237"/>
    <hyperlink r:id="rId1085" ref="I237"/>
    <hyperlink r:id="rId1086" ref="J237"/>
    <hyperlink r:id="rId1087" ref="F238"/>
    <hyperlink r:id="rId1088" ref="G238"/>
    <hyperlink r:id="rId1089" ref="H238"/>
    <hyperlink r:id="rId1090" ref="I238"/>
    <hyperlink r:id="rId1091" ref="J238"/>
    <hyperlink r:id="rId1092" ref="F239"/>
    <hyperlink r:id="rId1093" ref="G239"/>
    <hyperlink r:id="rId1094" ref="H239"/>
    <hyperlink r:id="rId1095" ref="I239"/>
    <hyperlink r:id="rId1096" ref="J239"/>
    <hyperlink r:id="rId1097" ref="F240"/>
    <hyperlink r:id="rId1098" ref="F241"/>
    <hyperlink r:id="rId1099" ref="G241"/>
    <hyperlink r:id="rId1100" ref="H241"/>
    <hyperlink r:id="rId1101" ref="I241"/>
    <hyperlink r:id="rId1102" ref="F242"/>
    <hyperlink r:id="rId1103" ref="G242"/>
    <hyperlink r:id="rId1104" ref="H242"/>
    <hyperlink r:id="rId1105" ref="I242"/>
    <hyperlink r:id="rId1106" ref="J242"/>
    <hyperlink r:id="rId1107" ref="F243"/>
    <hyperlink r:id="rId1108" ref="G243"/>
    <hyperlink r:id="rId1109" ref="H243"/>
    <hyperlink r:id="rId1110" ref="I243"/>
    <hyperlink r:id="rId1111" ref="J243"/>
    <hyperlink r:id="rId1112" ref="F244"/>
    <hyperlink r:id="rId1113" ref="G244"/>
    <hyperlink r:id="rId1114" ref="F245"/>
    <hyperlink r:id="rId1115" ref="G245"/>
    <hyperlink r:id="rId1116" ref="H245"/>
    <hyperlink r:id="rId1117" ref="I245"/>
    <hyperlink r:id="rId1118" ref="J245"/>
    <hyperlink r:id="rId1119" ref="F246"/>
    <hyperlink r:id="rId1120" ref="G246"/>
    <hyperlink r:id="rId1121" ref="H246"/>
    <hyperlink r:id="rId1122" ref="I246"/>
    <hyperlink r:id="rId1123" ref="J246"/>
    <hyperlink r:id="rId1124" ref="F247"/>
    <hyperlink r:id="rId1125" ref="G247"/>
    <hyperlink r:id="rId1126" ref="H247"/>
    <hyperlink r:id="rId1127" ref="F248"/>
    <hyperlink r:id="rId1128" ref="G248"/>
    <hyperlink r:id="rId1129" ref="H248"/>
    <hyperlink r:id="rId1130" ref="I248"/>
    <hyperlink r:id="rId1131" ref="J248"/>
    <hyperlink r:id="rId1132" ref="F249"/>
    <hyperlink r:id="rId1133" ref="G249"/>
    <hyperlink r:id="rId1134" ref="H249"/>
    <hyperlink r:id="rId1135" ref="I249"/>
    <hyperlink r:id="rId1136" ref="J249"/>
    <hyperlink r:id="rId1137" ref="F250"/>
    <hyperlink r:id="rId1138" ref="G250"/>
    <hyperlink r:id="rId1139" ref="H250"/>
    <hyperlink r:id="rId1140" ref="I250"/>
    <hyperlink r:id="rId1141" ref="J250"/>
    <hyperlink r:id="rId1142" ref="F251"/>
    <hyperlink r:id="rId1143" ref="G251"/>
    <hyperlink r:id="rId1144" ref="H251"/>
    <hyperlink r:id="rId1145" ref="I251"/>
    <hyperlink r:id="rId1146" ref="J251"/>
    <hyperlink r:id="rId1147" ref="F252"/>
    <hyperlink r:id="rId1148" ref="G252"/>
    <hyperlink r:id="rId1149" ref="H252"/>
    <hyperlink r:id="rId1150" ref="I252"/>
    <hyperlink r:id="rId1151" ref="J252"/>
    <hyperlink r:id="rId1152" ref="F253"/>
    <hyperlink r:id="rId1153" ref="G253"/>
    <hyperlink r:id="rId1154" ref="H253"/>
    <hyperlink r:id="rId1155" ref="I253"/>
    <hyperlink r:id="rId1156" ref="J253"/>
    <hyperlink r:id="rId1157" ref="F254"/>
    <hyperlink r:id="rId1158" ref="G254"/>
    <hyperlink r:id="rId1159" ref="H254"/>
    <hyperlink r:id="rId1160" ref="I254"/>
    <hyperlink r:id="rId1161" ref="J254"/>
    <hyperlink r:id="rId1162" ref="F255"/>
    <hyperlink r:id="rId1163" ref="G255"/>
    <hyperlink r:id="rId1164" ref="H255"/>
    <hyperlink r:id="rId1165" ref="I255"/>
    <hyperlink r:id="rId1166" ref="J255"/>
    <hyperlink r:id="rId1167" ref="F256"/>
    <hyperlink r:id="rId1168" ref="G256"/>
    <hyperlink r:id="rId1169" ref="H256"/>
    <hyperlink r:id="rId1170" ref="I256"/>
    <hyperlink r:id="rId1171" ref="J256"/>
    <hyperlink r:id="rId1172" ref="F257"/>
    <hyperlink r:id="rId1173" ref="G257"/>
    <hyperlink r:id="rId1174" ref="H257"/>
    <hyperlink r:id="rId1175" ref="I257"/>
    <hyperlink r:id="rId1176" ref="J257"/>
    <hyperlink r:id="rId1177" ref="F258"/>
    <hyperlink r:id="rId1178" ref="G258"/>
    <hyperlink r:id="rId1179" ref="H258"/>
    <hyperlink r:id="rId1180" ref="I258"/>
    <hyperlink r:id="rId1181" ref="J258"/>
    <hyperlink r:id="rId1182" ref="F259"/>
    <hyperlink r:id="rId1183" ref="G259"/>
    <hyperlink r:id="rId1184" ref="H259"/>
    <hyperlink r:id="rId1185" ref="I259"/>
    <hyperlink r:id="rId1186" ref="J259"/>
    <hyperlink r:id="rId1187" ref="F260"/>
    <hyperlink r:id="rId1188" ref="G260"/>
    <hyperlink r:id="rId1189" ref="H260"/>
    <hyperlink r:id="rId1190" ref="I260"/>
    <hyperlink r:id="rId1191" ref="J260"/>
    <hyperlink r:id="rId1192" ref="F261"/>
    <hyperlink r:id="rId1193" ref="G261"/>
    <hyperlink r:id="rId1194" ref="F262"/>
    <hyperlink r:id="rId1195" ref="G262"/>
    <hyperlink r:id="rId1196" ref="H262"/>
    <hyperlink r:id="rId1197" ref="I262"/>
    <hyperlink r:id="rId1198" ref="J262"/>
    <hyperlink r:id="rId1199" ref="F263"/>
    <hyperlink r:id="rId1200" ref="G263"/>
    <hyperlink r:id="rId1201" ref="H263"/>
    <hyperlink r:id="rId1202" ref="I263"/>
    <hyperlink r:id="rId1203" ref="J263"/>
    <hyperlink r:id="rId1204" ref="F264"/>
    <hyperlink r:id="rId1205" ref="G264"/>
    <hyperlink r:id="rId1206" ref="H264"/>
    <hyperlink r:id="rId1207" ref="I264"/>
    <hyperlink r:id="rId1208" ref="J264"/>
    <hyperlink r:id="rId1209" ref="F265"/>
    <hyperlink r:id="rId1210" ref="G265"/>
    <hyperlink r:id="rId1211" ref="H265"/>
    <hyperlink r:id="rId1212" ref="I265"/>
    <hyperlink r:id="rId1213" ref="J265"/>
    <hyperlink r:id="rId1214" ref="F266"/>
    <hyperlink r:id="rId1215" ref="G266"/>
    <hyperlink r:id="rId1216" ref="H266"/>
    <hyperlink r:id="rId1217" ref="F267"/>
    <hyperlink r:id="rId1218" ref="G267"/>
    <hyperlink r:id="rId1219" ref="H267"/>
    <hyperlink r:id="rId1220" ref="I267"/>
    <hyperlink r:id="rId1221" ref="J267"/>
    <hyperlink r:id="rId1222" ref="F268"/>
    <hyperlink r:id="rId1223" ref="G268"/>
    <hyperlink r:id="rId1224" ref="H268"/>
    <hyperlink r:id="rId1225" ref="I268"/>
    <hyperlink r:id="rId1226" ref="J268"/>
    <hyperlink r:id="rId1227" ref="F269"/>
    <hyperlink r:id="rId1228" ref="G269"/>
    <hyperlink r:id="rId1229" ref="H269"/>
    <hyperlink r:id="rId1230" ref="I269"/>
    <hyperlink r:id="rId1231" ref="J269"/>
    <hyperlink r:id="rId1232" ref="F270"/>
    <hyperlink r:id="rId1233" ref="G270"/>
    <hyperlink r:id="rId1234" ref="H270"/>
    <hyperlink r:id="rId1235" ref="I270"/>
    <hyperlink r:id="rId1236" ref="J270"/>
    <hyperlink r:id="rId1237" ref="F271"/>
    <hyperlink r:id="rId1238" ref="G271"/>
    <hyperlink r:id="rId1239" ref="H271"/>
    <hyperlink r:id="rId1240" ref="I271"/>
    <hyperlink r:id="rId1241" ref="J271"/>
    <hyperlink r:id="rId1242" ref="F272"/>
    <hyperlink r:id="rId1243" ref="G272"/>
    <hyperlink r:id="rId1244" ref="H272"/>
    <hyperlink r:id="rId1245" ref="I272"/>
    <hyperlink r:id="rId1246" ref="J272"/>
    <hyperlink r:id="rId1247" ref="F273"/>
    <hyperlink r:id="rId1248" ref="G273"/>
    <hyperlink r:id="rId1249" ref="H273"/>
    <hyperlink r:id="rId1250" ref="I273"/>
    <hyperlink r:id="rId1251" ref="J273"/>
    <hyperlink r:id="rId1252" ref="F274"/>
    <hyperlink r:id="rId1253" ref="G274"/>
    <hyperlink r:id="rId1254" ref="H274"/>
    <hyperlink r:id="rId1255" ref="F275"/>
    <hyperlink r:id="rId1256" ref="G275"/>
    <hyperlink r:id="rId1257" ref="H275"/>
    <hyperlink r:id="rId1258" ref="I275"/>
    <hyperlink r:id="rId1259" ref="J275"/>
    <hyperlink r:id="rId1260" ref="F276"/>
    <hyperlink r:id="rId1261" ref="G276"/>
    <hyperlink r:id="rId1262" ref="H276"/>
    <hyperlink r:id="rId1263" ref="I276"/>
    <hyperlink r:id="rId1264" ref="J276"/>
    <hyperlink r:id="rId1265" ref="F277"/>
    <hyperlink r:id="rId1266" ref="G277"/>
    <hyperlink r:id="rId1267" ref="H277"/>
    <hyperlink r:id="rId1268" ref="I277"/>
    <hyperlink r:id="rId1269" ref="J277"/>
    <hyperlink r:id="rId1270" ref="F278"/>
    <hyperlink r:id="rId1271" ref="G278"/>
    <hyperlink r:id="rId1272" ref="H278"/>
    <hyperlink r:id="rId1273" ref="I278"/>
    <hyperlink r:id="rId1274" ref="J278"/>
    <hyperlink r:id="rId1275" ref="F279"/>
    <hyperlink r:id="rId1276" ref="G279"/>
    <hyperlink r:id="rId1277" ref="H279"/>
    <hyperlink r:id="rId1278" ref="I279"/>
    <hyperlink r:id="rId1279" ref="J279"/>
    <hyperlink r:id="rId1280" ref="F280"/>
    <hyperlink r:id="rId1281" ref="G280"/>
    <hyperlink r:id="rId1282" ref="H280"/>
    <hyperlink r:id="rId1283" ref="I280"/>
    <hyperlink r:id="rId1284" ref="J280"/>
    <hyperlink r:id="rId1285" ref="F281"/>
    <hyperlink r:id="rId1286" ref="G281"/>
    <hyperlink r:id="rId1287" ref="H281"/>
    <hyperlink r:id="rId1288" ref="I281"/>
    <hyperlink r:id="rId1289" ref="J281"/>
    <hyperlink r:id="rId1290" ref="F282"/>
    <hyperlink r:id="rId1291" ref="G282"/>
    <hyperlink r:id="rId1292" ref="H282"/>
    <hyperlink r:id="rId1293" ref="I282"/>
    <hyperlink r:id="rId1294" ref="J282"/>
    <hyperlink r:id="rId1295" ref="F283"/>
    <hyperlink r:id="rId1296" ref="G283"/>
    <hyperlink r:id="rId1297" ref="H283"/>
    <hyperlink r:id="rId1298" ref="I283"/>
    <hyperlink r:id="rId1299" ref="J283"/>
    <hyperlink r:id="rId1300" ref="F284"/>
    <hyperlink r:id="rId1301" ref="G284"/>
    <hyperlink r:id="rId1302" ref="H284"/>
    <hyperlink r:id="rId1303" ref="I284"/>
    <hyperlink r:id="rId1304" ref="J284"/>
    <hyperlink r:id="rId1305" ref="F285"/>
    <hyperlink r:id="rId1306" ref="G285"/>
    <hyperlink r:id="rId1307" ref="H285"/>
    <hyperlink r:id="rId1308" ref="I285"/>
    <hyperlink r:id="rId1309" ref="J285"/>
    <hyperlink r:id="rId1310" ref="F286"/>
    <hyperlink r:id="rId1311" ref="G286"/>
    <hyperlink r:id="rId1312" ref="H286"/>
    <hyperlink r:id="rId1313" ref="I286"/>
    <hyperlink r:id="rId1314" ref="J286"/>
    <hyperlink r:id="rId1315" ref="F287"/>
    <hyperlink r:id="rId1316" ref="G287"/>
    <hyperlink r:id="rId1317" ref="H287"/>
    <hyperlink r:id="rId1318" ref="I287"/>
    <hyperlink r:id="rId1319" ref="J287"/>
    <hyperlink r:id="rId1320" ref="F288"/>
    <hyperlink r:id="rId1321" ref="G288"/>
    <hyperlink r:id="rId1322" ref="H288"/>
    <hyperlink r:id="rId1323" ref="I288"/>
    <hyperlink r:id="rId1324" ref="J288"/>
    <hyperlink r:id="rId1325" ref="F289"/>
    <hyperlink r:id="rId1326" ref="G289"/>
    <hyperlink r:id="rId1327" ref="H289"/>
    <hyperlink r:id="rId1328" ref="I289"/>
    <hyperlink r:id="rId1329" ref="J289"/>
    <hyperlink r:id="rId1330" ref="F290"/>
    <hyperlink r:id="rId1331" ref="G290"/>
    <hyperlink r:id="rId1332" ref="H290"/>
    <hyperlink r:id="rId1333" ref="I290"/>
    <hyperlink r:id="rId1334" ref="J290"/>
    <hyperlink r:id="rId1335" ref="F291"/>
    <hyperlink r:id="rId1336" ref="G291"/>
    <hyperlink r:id="rId1337" ref="H291"/>
    <hyperlink r:id="rId1338" ref="I291"/>
    <hyperlink r:id="rId1339" ref="J291"/>
    <hyperlink r:id="rId1340" ref="F292"/>
    <hyperlink r:id="rId1341" ref="G292"/>
    <hyperlink r:id="rId1342" ref="H292"/>
    <hyperlink r:id="rId1343" ref="I292"/>
    <hyperlink r:id="rId1344" ref="J292"/>
    <hyperlink r:id="rId1345" ref="F293"/>
    <hyperlink r:id="rId1346" ref="G293"/>
    <hyperlink r:id="rId1347" ref="H293"/>
    <hyperlink r:id="rId1348" ref="I293"/>
    <hyperlink r:id="rId1349" ref="J293"/>
    <hyperlink r:id="rId1350" ref="F294"/>
    <hyperlink r:id="rId1351" ref="G294"/>
    <hyperlink r:id="rId1352" ref="F295"/>
    <hyperlink r:id="rId1353" ref="G295"/>
    <hyperlink r:id="rId1354" ref="H295"/>
    <hyperlink r:id="rId1355" ref="I295"/>
    <hyperlink r:id="rId1356" ref="J295"/>
    <hyperlink r:id="rId1357" ref="F296"/>
    <hyperlink r:id="rId1358" ref="G296"/>
    <hyperlink r:id="rId1359" ref="H296"/>
    <hyperlink r:id="rId1360" ref="I296"/>
    <hyperlink r:id="rId1361" ref="J296"/>
    <hyperlink r:id="rId1362" ref="F297"/>
    <hyperlink r:id="rId1363" ref="G297"/>
    <hyperlink r:id="rId1364" ref="H297"/>
    <hyperlink r:id="rId1365" ref="I297"/>
    <hyperlink r:id="rId1366" ref="J297"/>
    <hyperlink r:id="rId1367" ref="F298"/>
    <hyperlink r:id="rId1368" ref="G298"/>
    <hyperlink r:id="rId1369" ref="F299"/>
    <hyperlink r:id="rId1370" ref="G299"/>
    <hyperlink r:id="rId1371" ref="H299"/>
    <hyperlink r:id="rId1372" ref="F300"/>
    <hyperlink r:id="rId1373" ref="G300"/>
    <hyperlink r:id="rId1374" ref="H300"/>
    <hyperlink r:id="rId1375" ref="I300"/>
    <hyperlink r:id="rId1376" ref="J300"/>
    <hyperlink r:id="rId1377" ref="F301"/>
    <hyperlink r:id="rId1378" ref="G301"/>
    <hyperlink r:id="rId1379" ref="H301"/>
    <hyperlink r:id="rId1380" ref="I301"/>
    <hyperlink r:id="rId1381" ref="J301"/>
    <hyperlink r:id="rId1382" ref="F302"/>
    <hyperlink r:id="rId1383" ref="F303"/>
    <hyperlink r:id="rId1384" ref="G303"/>
    <hyperlink r:id="rId1385" ref="H303"/>
    <hyperlink r:id="rId1386" ref="I303"/>
    <hyperlink r:id="rId1387" ref="J303"/>
    <hyperlink r:id="rId1388" ref="F304"/>
    <hyperlink r:id="rId1389" ref="G304"/>
    <hyperlink r:id="rId1390" ref="F305"/>
    <hyperlink r:id="rId1391" ref="G305"/>
    <hyperlink r:id="rId1392" ref="H305"/>
    <hyperlink r:id="rId1393" ref="I305"/>
    <hyperlink r:id="rId1394" ref="J305"/>
    <hyperlink r:id="rId1395" ref="F306"/>
    <hyperlink r:id="rId1396" ref="G306"/>
    <hyperlink r:id="rId1397" ref="H306"/>
    <hyperlink r:id="rId1398" ref="I306"/>
    <hyperlink r:id="rId1399" ref="J306"/>
    <hyperlink r:id="rId1400" ref="F307"/>
    <hyperlink r:id="rId1401" ref="G307"/>
    <hyperlink r:id="rId1402" ref="F308"/>
    <hyperlink r:id="rId1403" ref="G308"/>
    <hyperlink r:id="rId1404" ref="H308"/>
    <hyperlink r:id="rId1405" ref="I308"/>
    <hyperlink r:id="rId1406" ref="J308"/>
    <hyperlink r:id="rId1407" ref="F309"/>
    <hyperlink r:id="rId1408" ref="G309"/>
    <hyperlink r:id="rId1409" ref="H309"/>
    <hyperlink r:id="rId1410" ref="I309"/>
    <hyperlink r:id="rId1411" ref="J309"/>
    <hyperlink r:id="rId1412" ref="F310"/>
    <hyperlink r:id="rId1413" ref="G310"/>
    <hyperlink r:id="rId1414" ref="H310"/>
    <hyperlink r:id="rId1415" ref="I310"/>
    <hyperlink r:id="rId1416" ref="J310"/>
    <hyperlink r:id="rId1417" ref="F311"/>
    <hyperlink r:id="rId1418" ref="G311"/>
    <hyperlink r:id="rId1419" ref="H311"/>
    <hyperlink r:id="rId1420" ref="I311"/>
    <hyperlink r:id="rId1421" ref="J311"/>
    <hyperlink r:id="rId1422" ref="F312"/>
    <hyperlink r:id="rId1423" ref="G312"/>
    <hyperlink r:id="rId1424" ref="H312"/>
    <hyperlink r:id="rId1425" ref="I312"/>
    <hyperlink r:id="rId1426" ref="J312"/>
    <hyperlink r:id="rId1427" ref="F313"/>
    <hyperlink r:id="rId1428" ref="G313"/>
    <hyperlink r:id="rId1429" ref="H313"/>
    <hyperlink r:id="rId1430" ref="I313"/>
    <hyperlink r:id="rId1431" ref="J313"/>
    <hyperlink r:id="rId1432" ref="F314"/>
    <hyperlink r:id="rId1433" ref="G314"/>
    <hyperlink r:id="rId1434" ref="H314"/>
    <hyperlink r:id="rId1435" ref="I314"/>
    <hyperlink r:id="rId1436" ref="J314"/>
    <hyperlink r:id="rId1437" ref="F315"/>
    <hyperlink r:id="rId1438" ref="G315"/>
    <hyperlink r:id="rId1439" ref="H315"/>
    <hyperlink r:id="rId1440" ref="I315"/>
    <hyperlink r:id="rId1441" ref="J315"/>
    <hyperlink r:id="rId1442" ref="F316"/>
    <hyperlink r:id="rId1443" ref="G316"/>
    <hyperlink r:id="rId1444" ref="H316"/>
    <hyperlink r:id="rId1445" ref="F317"/>
    <hyperlink r:id="rId1446" ref="G317"/>
    <hyperlink r:id="rId1447" ref="H317"/>
    <hyperlink r:id="rId1448" ref="I317"/>
    <hyperlink r:id="rId1449" ref="J317"/>
    <hyperlink r:id="rId1450" ref="F318"/>
    <hyperlink r:id="rId1451" ref="G318"/>
    <hyperlink r:id="rId1452" ref="H318"/>
    <hyperlink r:id="rId1453" ref="I318"/>
    <hyperlink r:id="rId1454" ref="J318"/>
    <hyperlink r:id="rId1455" ref="F319"/>
    <hyperlink r:id="rId1456" ref="G319"/>
    <hyperlink r:id="rId1457" ref="H319"/>
    <hyperlink r:id="rId1458" ref="I319"/>
    <hyperlink r:id="rId1459" ref="J319"/>
    <hyperlink r:id="rId1460" ref="F320"/>
    <hyperlink r:id="rId1461" ref="G320"/>
    <hyperlink r:id="rId1462" ref="H320"/>
    <hyperlink r:id="rId1463" ref="I320"/>
    <hyperlink r:id="rId1464" ref="J320"/>
    <hyperlink r:id="rId1465" ref="F321"/>
    <hyperlink r:id="rId1466" ref="G321"/>
    <hyperlink r:id="rId1467" ref="H321"/>
    <hyperlink r:id="rId1468" ref="I321"/>
    <hyperlink r:id="rId1469" ref="J321"/>
    <hyperlink r:id="rId1470" ref="F322"/>
    <hyperlink r:id="rId1471" ref="G322"/>
    <hyperlink r:id="rId1472" ref="H322"/>
    <hyperlink r:id="rId1473" ref="I322"/>
    <hyperlink r:id="rId1474" ref="J322"/>
    <hyperlink r:id="rId1475" ref="F323"/>
    <hyperlink r:id="rId1476" ref="G323"/>
    <hyperlink r:id="rId1477" ref="H323"/>
    <hyperlink r:id="rId1478" ref="I323"/>
    <hyperlink r:id="rId1479" ref="J323"/>
    <hyperlink r:id="rId1480" ref="F324"/>
    <hyperlink r:id="rId1481" ref="G324"/>
    <hyperlink r:id="rId1482" ref="H324"/>
    <hyperlink r:id="rId1483" ref="I324"/>
    <hyperlink r:id="rId1484" ref="J324"/>
    <hyperlink r:id="rId1485" ref="F325"/>
    <hyperlink r:id="rId1486" ref="G325"/>
    <hyperlink r:id="rId1487" ref="H325"/>
    <hyperlink r:id="rId1488" ref="I325"/>
    <hyperlink r:id="rId1489" ref="J325"/>
    <hyperlink r:id="rId1490" ref="F326"/>
    <hyperlink r:id="rId1491" ref="G326"/>
    <hyperlink r:id="rId1492" ref="H326"/>
    <hyperlink r:id="rId1493" ref="I326"/>
    <hyperlink r:id="rId1494" ref="J326"/>
    <hyperlink r:id="rId1495" ref="F327"/>
    <hyperlink r:id="rId1496" ref="G327"/>
    <hyperlink r:id="rId1497" ref="H327"/>
    <hyperlink r:id="rId1498" ref="I327"/>
    <hyperlink r:id="rId1499" ref="J327"/>
    <hyperlink r:id="rId1500" ref="F328"/>
    <hyperlink r:id="rId1501" ref="G328"/>
    <hyperlink r:id="rId1502" ref="H328"/>
    <hyperlink r:id="rId1503" ref="I328"/>
    <hyperlink r:id="rId1504" ref="J328"/>
    <hyperlink r:id="rId1505" ref="F329"/>
    <hyperlink r:id="rId1506" ref="F330"/>
    <hyperlink r:id="rId1507" ref="G330"/>
    <hyperlink r:id="rId1508" ref="F331"/>
    <hyperlink r:id="rId1509" ref="G331"/>
    <hyperlink r:id="rId1510" ref="H331"/>
    <hyperlink r:id="rId1511" ref="F332"/>
    <hyperlink r:id="rId1512" ref="G332"/>
    <hyperlink r:id="rId1513" ref="H332"/>
    <hyperlink r:id="rId1514" ref="I332"/>
    <hyperlink r:id="rId1515" ref="J332"/>
    <hyperlink r:id="rId1516" ref="F333"/>
    <hyperlink r:id="rId1517" ref="G333"/>
    <hyperlink r:id="rId1518" ref="H333"/>
    <hyperlink r:id="rId1519" ref="I333"/>
    <hyperlink r:id="rId1520" ref="J333"/>
    <hyperlink r:id="rId1521" ref="F334"/>
    <hyperlink r:id="rId1522" ref="G334"/>
    <hyperlink r:id="rId1523" ref="H334"/>
    <hyperlink r:id="rId1524" ref="I334"/>
    <hyperlink r:id="rId1525" ref="J334"/>
    <hyperlink r:id="rId1526" ref="F335"/>
    <hyperlink r:id="rId1527" ref="G335"/>
    <hyperlink r:id="rId1528" ref="H335"/>
    <hyperlink r:id="rId1529" ref="I335"/>
    <hyperlink r:id="rId1530" ref="J335"/>
    <hyperlink r:id="rId1531" ref="F336"/>
    <hyperlink r:id="rId1532" ref="G336"/>
    <hyperlink r:id="rId1533" ref="H336"/>
    <hyperlink r:id="rId1534" ref="I336"/>
    <hyperlink r:id="rId1535" ref="J336"/>
    <hyperlink r:id="rId1536" ref="F337"/>
    <hyperlink r:id="rId1537" ref="G337"/>
    <hyperlink r:id="rId1538" ref="H337"/>
    <hyperlink r:id="rId1539" ref="I337"/>
    <hyperlink r:id="rId1540" ref="J337"/>
    <hyperlink r:id="rId1541" ref="F338"/>
    <hyperlink r:id="rId1542" ref="G338"/>
    <hyperlink r:id="rId1543" ref="H338"/>
    <hyperlink r:id="rId1544" ref="I338"/>
    <hyperlink r:id="rId1545" ref="J338"/>
    <hyperlink r:id="rId1546" ref="F339"/>
    <hyperlink r:id="rId1547" ref="G339"/>
    <hyperlink r:id="rId1548" ref="F340"/>
    <hyperlink r:id="rId1549" ref="G340"/>
    <hyperlink r:id="rId1550" ref="H340"/>
    <hyperlink r:id="rId1551" ref="I340"/>
    <hyperlink r:id="rId1552" ref="J340"/>
    <hyperlink r:id="rId1553" ref="F341"/>
    <hyperlink r:id="rId1554" ref="G341"/>
    <hyperlink r:id="rId1555" ref="F342"/>
    <hyperlink r:id="rId1556" ref="G342"/>
    <hyperlink r:id="rId1557" ref="F343"/>
    <hyperlink r:id="rId1558" ref="G343"/>
    <hyperlink r:id="rId1559" ref="H343"/>
    <hyperlink r:id="rId1560" ref="I343"/>
    <hyperlink r:id="rId1561" ref="J343"/>
    <hyperlink r:id="rId1562" ref="F344"/>
    <hyperlink r:id="rId1563" ref="G344"/>
    <hyperlink r:id="rId1564" ref="H344"/>
    <hyperlink r:id="rId1565" ref="I344"/>
    <hyperlink r:id="rId1566" ref="J344"/>
    <hyperlink r:id="rId1567" ref="F345"/>
    <hyperlink r:id="rId1568" ref="G345"/>
    <hyperlink r:id="rId1569" ref="H345"/>
    <hyperlink r:id="rId1570" ref="I345"/>
    <hyperlink r:id="rId1571" ref="J345"/>
    <hyperlink r:id="rId1572" ref="F346"/>
    <hyperlink r:id="rId1573" ref="G346"/>
    <hyperlink r:id="rId1574" ref="H346"/>
    <hyperlink r:id="rId1575" ref="I346"/>
    <hyperlink r:id="rId1576" ref="J346"/>
    <hyperlink r:id="rId1577" ref="F347"/>
    <hyperlink r:id="rId1578" ref="G347"/>
    <hyperlink r:id="rId1579" ref="H347"/>
    <hyperlink r:id="rId1580" ref="I347"/>
    <hyperlink r:id="rId1581" ref="J347"/>
    <hyperlink r:id="rId1582" ref="F348"/>
    <hyperlink r:id="rId1583" ref="G348"/>
    <hyperlink r:id="rId1584" ref="H348"/>
    <hyperlink r:id="rId1585" ref="I348"/>
    <hyperlink r:id="rId1586" ref="J348"/>
    <hyperlink r:id="rId1587" ref="F349"/>
    <hyperlink r:id="rId1588" ref="G349"/>
    <hyperlink r:id="rId1589" ref="H349"/>
    <hyperlink r:id="rId1590" ref="I349"/>
    <hyperlink r:id="rId1591" ref="J349"/>
    <hyperlink r:id="rId1592" ref="F350"/>
    <hyperlink r:id="rId1593" ref="G350"/>
    <hyperlink r:id="rId1594" ref="H350"/>
    <hyperlink r:id="rId1595" ref="I350"/>
    <hyperlink r:id="rId1596" ref="J350"/>
    <hyperlink r:id="rId1597" ref="F351"/>
    <hyperlink r:id="rId1598" ref="G351"/>
    <hyperlink r:id="rId1599" ref="H351"/>
    <hyperlink r:id="rId1600" ref="I351"/>
    <hyperlink r:id="rId1601" ref="J351"/>
    <hyperlink r:id="rId1602" ref="F352"/>
    <hyperlink r:id="rId1603" ref="G352"/>
    <hyperlink r:id="rId1604" ref="H352"/>
    <hyperlink r:id="rId1605" ref="I352"/>
    <hyperlink r:id="rId1606" ref="J352"/>
    <hyperlink r:id="rId1607" ref="F353"/>
    <hyperlink r:id="rId1608" ref="G353"/>
    <hyperlink r:id="rId1609" ref="H353"/>
    <hyperlink r:id="rId1610" ref="I353"/>
    <hyperlink r:id="rId1611" ref="J353"/>
    <hyperlink r:id="rId1612" ref="F354"/>
    <hyperlink r:id="rId1613" ref="G354"/>
    <hyperlink r:id="rId1614" ref="H354"/>
    <hyperlink r:id="rId1615" ref="F355"/>
    <hyperlink r:id="rId1616" ref="G355"/>
    <hyperlink r:id="rId1617" ref="H355"/>
    <hyperlink r:id="rId1618" ref="I355"/>
    <hyperlink r:id="rId1619" ref="J355"/>
    <hyperlink r:id="rId1620" ref="F356"/>
    <hyperlink r:id="rId1621" ref="F357"/>
    <hyperlink r:id="rId1622" ref="G357"/>
    <hyperlink r:id="rId1623" ref="H357"/>
    <hyperlink r:id="rId1624" ref="I357"/>
    <hyperlink r:id="rId1625" ref="J357"/>
    <hyperlink r:id="rId1626" ref="F358"/>
    <hyperlink r:id="rId1627" ref="G358"/>
    <hyperlink r:id="rId1628" ref="F359"/>
    <hyperlink r:id="rId1629" ref="G359"/>
    <hyperlink r:id="rId1630" ref="H359"/>
    <hyperlink r:id="rId1631" ref="I359"/>
    <hyperlink r:id="rId1632" ref="J359"/>
    <hyperlink r:id="rId1633" ref="F360"/>
    <hyperlink r:id="rId1634" ref="G360"/>
    <hyperlink r:id="rId1635" ref="H360"/>
    <hyperlink r:id="rId1636" ref="I360"/>
    <hyperlink r:id="rId1637" ref="J360"/>
    <hyperlink r:id="rId1638" ref="F361"/>
    <hyperlink r:id="rId1639" ref="G361"/>
    <hyperlink r:id="rId1640" ref="F362"/>
    <hyperlink r:id="rId1641" ref="G362"/>
    <hyperlink r:id="rId1642" ref="H362"/>
    <hyperlink r:id="rId1643" ref="I362"/>
    <hyperlink r:id="rId1644" ref="J362"/>
    <hyperlink r:id="rId1645" ref="F363"/>
    <hyperlink r:id="rId1646" ref="G363"/>
    <hyperlink r:id="rId1647" ref="H363"/>
    <hyperlink r:id="rId1648" ref="I363"/>
    <hyperlink r:id="rId1649" ref="J363"/>
    <hyperlink r:id="rId1650" ref="F364"/>
    <hyperlink r:id="rId1651" ref="G364"/>
    <hyperlink r:id="rId1652" ref="H364"/>
    <hyperlink r:id="rId1653" ref="I364"/>
    <hyperlink r:id="rId1654" ref="J364"/>
    <hyperlink r:id="rId1655" ref="F365"/>
    <hyperlink r:id="rId1656" ref="G365"/>
    <hyperlink r:id="rId1657" ref="H365"/>
    <hyperlink r:id="rId1658" ref="I365"/>
    <hyperlink r:id="rId1659" ref="J365"/>
    <hyperlink r:id="rId1660" ref="F366"/>
    <hyperlink r:id="rId1661" ref="G366"/>
    <hyperlink r:id="rId1662" ref="H366"/>
    <hyperlink r:id="rId1663" ref="I366"/>
    <hyperlink r:id="rId1664" ref="J366"/>
    <hyperlink r:id="rId1665" ref="F367"/>
    <hyperlink r:id="rId1666" ref="G367"/>
    <hyperlink r:id="rId1667" ref="F368"/>
    <hyperlink r:id="rId1668" ref="G368"/>
    <hyperlink r:id="rId1669" ref="H368"/>
    <hyperlink r:id="rId1670" ref="I368"/>
    <hyperlink r:id="rId1671" ref="J368"/>
    <hyperlink r:id="rId1672" ref="F369"/>
    <hyperlink r:id="rId1673" ref="G369"/>
    <hyperlink r:id="rId1674" ref="H369"/>
    <hyperlink r:id="rId1675" ref="I369"/>
    <hyperlink r:id="rId1676" ref="J369"/>
    <hyperlink r:id="rId1677" ref="F370"/>
    <hyperlink r:id="rId1678" ref="G370"/>
    <hyperlink r:id="rId1679" ref="F371"/>
    <hyperlink r:id="rId1680" ref="G371"/>
    <hyperlink r:id="rId1681" ref="H371"/>
    <hyperlink r:id="rId1682" ref="I371"/>
    <hyperlink r:id="rId1683" ref="J371"/>
    <hyperlink r:id="rId1684" ref="F372"/>
    <hyperlink r:id="rId1685" ref="G372"/>
    <hyperlink r:id="rId1686" ref="H372"/>
    <hyperlink r:id="rId1687" ref="I372"/>
    <hyperlink r:id="rId1688" ref="J372"/>
    <hyperlink r:id="rId1689" ref="F373"/>
    <hyperlink r:id="rId1690" ref="G373"/>
    <hyperlink r:id="rId1691" ref="H373"/>
    <hyperlink r:id="rId1692" ref="I373"/>
    <hyperlink r:id="rId1693" ref="J373"/>
    <hyperlink r:id="rId1694" ref="F374"/>
    <hyperlink r:id="rId1695" ref="G374"/>
    <hyperlink r:id="rId1696" ref="F375"/>
    <hyperlink r:id="rId1697" ref="G375"/>
    <hyperlink r:id="rId1698" ref="H375"/>
    <hyperlink r:id="rId1699" ref="I375"/>
    <hyperlink r:id="rId1700" ref="J375"/>
    <hyperlink r:id="rId1701" ref="F376"/>
    <hyperlink r:id="rId1702" ref="G376"/>
    <hyperlink r:id="rId1703" ref="H376"/>
    <hyperlink r:id="rId1704" ref="I376"/>
    <hyperlink r:id="rId1705" ref="J376"/>
    <hyperlink r:id="rId1706" ref="F377"/>
    <hyperlink r:id="rId1707" ref="G377"/>
    <hyperlink r:id="rId1708" ref="H377"/>
    <hyperlink r:id="rId1709" ref="I377"/>
    <hyperlink r:id="rId1710" ref="J377"/>
    <hyperlink r:id="rId1711" ref="F378"/>
    <hyperlink r:id="rId1712" ref="G378"/>
    <hyperlink r:id="rId1713" ref="H378"/>
    <hyperlink r:id="rId1714" ref="I378"/>
    <hyperlink r:id="rId1715" ref="J378"/>
    <hyperlink r:id="rId1716" ref="F379"/>
    <hyperlink r:id="rId1717" ref="G379"/>
    <hyperlink r:id="rId1718" ref="H379"/>
    <hyperlink r:id="rId1719" ref="I379"/>
    <hyperlink r:id="rId1720" ref="J379"/>
    <hyperlink r:id="rId1721" ref="F380"/>
    <hyperlink r:id="rId1722" ref="G380"/>
    <hyperlink r:id="rId1723" ref="H380"/>
    <hyperlink r:id="rId1724" ref="I380"/>
    <hyperlink r:id="rId1725" ref="J380"/>
    <hyperlink r:id="rId1726" ref="F381"/>
    <hyperlink r:id="rId1727" ref="G381"/>
    <hyperlink r:id="rId1728" ref="H381"/>
    <hyperlink r:id="rId1729" ref="I381"/>
    <hyperlink r:id="rId1730" ref="J381"/>
    <hyperlink r:id="rId1731" ref="F382"/>
    <hyperlink r:id="rId1732" ref="G382"/>
    <hyperlink r:id="rId1733" ref="F383"/>
    <hyperlink r:id="rId1734" ref="G383"/>
    <hyperlink r:id="rId1735" ref="H383"/>
    <hyperlink r:id="rId1736" ref="I383"/>
    <hyperlink r:id="rId1737" ref="J383"/>
    <hyperlink r:id="rId1738" ref="F384"/>
    <hyperlink r:id="rId1739" ref="G384"/>
    <hyperlink r:id="rId1740" ref="H384"/>
    <hyperlink r:id="rId1741" ref="I384"/>
    <hyperlink r:id="rId1742" ref="J384"/>
    <hyperlink r:id="rId1743" ref="F385"/>
    <hyperlink r:id="rId1744" ref="G385"/>
    <hyperlink r:id="rId1745" ref="H385"/>
    <hyperlink r:id="rId1746" ref="I385"/>
    <hyperlink r:id="rId1747" ref="J385"/>
    <hyperlink r:id="rId1748" ref="F386"/>
    <hyperlink r:id="rId1749" ref="G386"/>
    <hyperlink r:id="rId1750" ref="F387"/>
    <hyperlink r:id="rId1751" ref="G387"/>
    <hyperlink r:id="rId1752" ref="H387"/>
    <hyperlink r:id="rId1753" ref="I387"/>
    <hyperlink r:id="rId1754" ref="J387"/>
    <hyperlink r:id="rId1755" ref="F388"/>
    <hyperlink r:id="rId1756" ref="G388"/>
    <hyperlink r:id="rId1757" ref="H388"/>
    <hyperlink r:id="rId1758" ref="I388"/>
    <hyperlink r:id="rId1759" ref="J388"/>
    <hyperlink r:id="rId1760" ref="F389"/>
    <hyperlink r:id="rId1761" ref="G389"/>
    <hyperlink r:id="rId1762" ref="F390"/>
    <hyperlink r:id="rId1763" ref="G390"/>
    <hyperlink r:id="rId1764" ref="H390"/>
    <hyperlink r:id="rId1765" ref="I390"/>
    <hyperlink r:id="rId1766" ref="J390"/>
    <hyperlink r:id="rId1767" ref="F391"/>
    <hyperlink r:id="rId1768" ref="G391"/>
    <hyperlink r:id="rId1769" ref="H391"/>
    <hyperlink r:id="rId1770" ref="I391"/>
    <hyperlink r:id="rId1771" ref="J391"/>
    <hyperlink r:id="rId1772" ref="F392"/>
    <hyperlink r:id="rId1773" ref="G392"/>
    <hyperlink r:id="rId1774" ref="H392"/>
    <hyperlink r:id="rId1775" ref="I392"/>
    <hyperlink r:id="rId1776" ref="J392"/>
    <hyperlink r:id="rId1777" ref="F393"/>
    <hyperlink r:id="rId1778" ref="G393"/>
    <hyperlink r:id="rId1779" ref="H393"/>
    <hyperlink r:id="rId1780" ref="I393"/>
    <hyperlink r:id="rId1781" ref="J393"/>
    <hyperlink r:id="rId1782" ref="F394"/>
    <hyperlink r:id="rId1783" ref="G394"/>
    <hyperlink r:id="rId1784" ref="H394"/>
    <hyperlink r:id="rId1785" ref="I394"/>
    <hyperlink r:id="rId1786" ref="J394"/>
    <hyperlink r:id="rId1787" ref="F395"/>
    <hyperlink r:id="rId1788" ref="G395"/>
    <hyperlink r:id="rId1789" ref="F396"/>
    <hyperlink r:id="rId1790" ref="G396"/>
    <hyperlink r:id="rId1791" ref="H396"/>
    <hyperlink r:id="rId1792" ref="I396"/>
    <hyperlink r:id="rId1793" ref="J396"/>
    <hyperlink r:id="rId1794" ref="F397"/>
    <hyperlink r:id="rId1795" ref="G397"/>
    <hyperlink r:id="rId1796" ref="H397"/>
    <hyperlink r:id="rId1797" ref="I397"/>
    <hyperlink r:id="rId1798" ref="J397"/>
    <hyperlink r:id="rId1799" ref="F398"/>
    <hyperlink r:id="rId1800" ref="G398"/>
    <hyperlink r:id="rId1801" ref="H398"/>
    <hyperlink r:id="rId1802" ref="I398"/>
    <hyperlink r:id="rId1803" ref="J398"/>
    <hyperlink r:id="rId1804" ref="F399"/>
    <hyperlink r:id="rId1805" ref="G399"/>
    <hyperlink r:id="rId1806" ref="H399"/>
    <hyperlink r:id="rId1807" ref="F400"/>
    <hyperlink r:id="rId1808" ref="G400"/>
    <hyperlink r:id="rId1809" ref="H400"/>
    <hyperlink r:id="rId1810" ref="I400"/>
    <hyperlink r:id="rId1811" ref="J400"/>
    <hyperlink r:id="rId1812" ref="F401"/>
    <hyperlink r:id="rId1813" ref="G401"/>
    <hyperlink r:id="rId1814" ref="H401"/>
    <hyperlink r:id="rId1815" ref="I401"/>
    <hyperlink r:id="rId1816" ref="J401"/>
    <hyperlink r:id="rId1817" ref="F402"/>
    <hyperlink r:id="rId1818" ref="G402"/>
    <hyperlink r:id="rId1819" ref="H402"/>
    <hyperlink r:id="rId1820" ref="I402"/>
    <hyperlink r:id="rId1821" ref="J402"/>
    <hyperlink r:id="rId1822" ref="F403"/>
    <hyperlink r:id="rId1823" ref="G403"/>
    <hyperlink r:id="rId1824" ref="H403"/>
    <hyperlink r:id="rId1825" ref="I403"/>
    <hyperlink r:id="rId1826" ref="J403"/>
    <hyperlink r:id="rId1827" ref="F404"/>
    <hyperlink r:id="rId1828" ref="G404"/>
    <hyperlink r:id="rId1829" ref="H404"/>
    <hyperlink r:id="rId1830" ref="I404"/>
    <hyperlink r:id="rId1831" ref="J404"/>
    <hyperlink r:id="rId1832" ref="F405"/>
    <hyperlink r:id="rId1833" ref="G405"/>
    <hyperlink r:id="rId1834" ref="H405"/>
    <hyperlink r:id="rId1835" ref="I405"/>
    <hyperlink r:id="rId1836" ref="J405"/>
    <hyperlink r:id="rId1837" ref="F406"/>
    <hyperlink r:id="rId1838" ref="G406"/>
    <hyperlink r:id="rId1839" ref="H406"/>
    <hyperlink r:id="rId1840" ref="I406"/>
    <hyperlink r:id="rId1841" ref="J406"/>
    <hyperlink r:id="rId1842" ref="F407"/>
    <hyperlink r:id="rId1843" ref="G407"/>
    <hyperlink r:id="rId1844" ref="H407"/>
    <hyperlink r:id="rId1845" ref="I407"/>
    <hyperlink r:id="rId1846" ref="J407"/>
    <hyperlink r:id="rId1847" ref="F408"/>
    <hyperlink r:id="rId1848" ref="G408"/>
    <hyperlink r:id="rId1849" ref="F409"/>
    <hyperlink r:id="rId1850" ref="F410"/>
    <hyperlink r:id="rId1851" ref="G410"/>
    <hyperlink r:id="rId1852" ref="H410"/>
    <hyperlink r:id="rId1853" ref="I410"/>
    <hyperlink r:id="rId1854" ref="J410"/>
    <hyperlink r:id="rId1855" ref="F411"/>
    <hyperlink r:id="rId1856" ref="G411"/>
    <hyperlink r:id="rId1857" ref="H411"/>
    <hyperlink r:id="rId1858" ref="I411"/>
    <hyperlink r:id="rId1859" ref="J411"/>
    <hyperlink r:id="rId1860" ref="F412"/>
    <hyperlink r:id="rId1861" ref="G412"/>
    <hyperlink r:id="rId1862" ref="H412"/>
    <hyperlink r:id="rId1863" ref="I412"/>
    <hyperlink r:id="rId1864" ref="J412"/>
    <hyperlink r:id="rId1865" ref="F413"/>
    <hyperlink r:id="rId1866" ref="G413"/>
    <hyperlink r:id="rId1867" ref="H413"/>
    <hyperlink r:id="rId1868" ref="I413"/>
    <hyperlink r:id="rId1869" ref="J413"/>
    <hyperlink r:id="rId1870" ref="F414"/>
    <hyperlink r:id="rId1871" ref="G414"/>
    <hyperlink r:id="rId1872" ref="H414"/>
    <hyperlink r:id="rId1873" ref="I414"/>
    <hyperlink r:id="rId1874" ref="J414"/>
    <hyperlink r:id="rId1875" ref="F415"/>
    <hyperlink r:id="rId1876" ref="G415"/>
    <hyperlink r:id="rId1877" ref="H415"/>
    <hyperlink r:id="rId1878" ref="I415"/>
    <hyperlink r:id="rId1879" ref="J415"/>
    <hyperlink r:id="rId1880" ref="F416"/>
    <hyperlink r:id="rId1881" ref="G416"/>
    <hyperlink r:id="rId1882" ref="H416"/>
    <hyperlink r:id="rId1883" ref="I416"/>
    <hyperlink r:id="rId1884" ref="J416"/>
    <hyperlink r:id="rId1885" ref="F417"/>
    <hyperlink r:id="rId1886" ref="G417"/>
    <hyperlink r:id="rId1887" ref="H417"/>
    <hyperlink r:id="rId1888" ref="I417"/>
    <hyperlink r:id="rId1889" ref="J417"/>
    <hyperlink r:id="rId1890" ref="F418"/>
    <hyperlink r:id="rId1891" ref="G418"/>
    <hyperlink r:id="rId1892" ref="H418"/>
    <hyperlink r:id="rId1893" ref="I418"/>
    <hyperlink r:id="rId1894" ref="J418"/>
    <hyperlink r:id="rId1895" ref="F419"/>
    <hyperlink r:id="rId1896" ref="G419"/>
    <hyperlink r:id="rId1897" ref="H419"/>
    <hyperlink r:id="rId1898" ref="F420"/>
    <hyperlink r:id="rId1899" ref="G420"/>
    <hyperlink r:id="rId1900" ref="H420"/>
    <hyperlink r:id="rId1901" ref="I420"/>
    <hyperlink r:id="rId1902" ref="J420"/>
    <hyperlink r:id="rId1903" ref="F421"/>
    <hyperlink r:id="rId1904" ref="G421"/>
    <hyperlink r:id="rId1905" ref="H421"/>
    <hyperlink r:id="rId1906" ref="F422"/>
    <hyperlink r:id="rId1907" ref="G422"/>
    <hyperlink r:id="rId1908" ref="H422"/>
    <hyperlink r:id="rId1909" ref="I422"/>
    <hyperlink r:id="rId1910" ref="J422"/>
    <hyperlink r:id="rId1911" ref="F423"/>
    <hyperlink r:id="rId1912" ref="G423"/>
    <hyperlink r:id="rId1913" ref="H423"/>
    <hyperlink r:id="rId1914" ref="I423"/>
    <hyperlink r:id="rId1915" ref="J423"/>
    <hyperlink r:id="rId1916" ref="F424"/>
    <hyperlink r:id="rId1917" ref="G424"/>
    <hyperlink r:id="rId1918" ref="F425"/>
    <hyperlink r:id="rId1919" ref="G425"/>
    <hyperlink r:id="rId1920" ref="H425"/>
    <hyperlink r:id="rId1921" ref="I425"/>
    <hyperlink r:id="rId1922" ref="J425"/>
    <hyperlink r:id="rId1923" ref="F426"/>
    <hyperlink r:id="rId1924" ref="G426"/>
    <hyperlink r:id="rId1925" ref="F427"/>
    <hyperlink r:id="rId1926" ref="G427"/>
    <hyperlink r:id="rId1927" ref="H427"/>
    <hyperlink r:id="rId1928" ref="I427"/>
    <hyperlink r:id="rId1929" ref="F428"/>
    <hyperlink r:id="rId1930" ref="G428"/>
    <hyperlink r:id="rId1931" ref="H428"/>
    <hyperlink r:id="rId1932" ref="I428"/>
    <hyperlink r:id="rId1933" ref="J428"/>
    <hyperlink r:id="rId1934" ref="F429"/>
    <hyperlink r:id="rId1935" ref="G429"/>
    <hyperlink r:id="rId1936" ref="H429"/>
    <hyperlink r:id="rId1937" ref="I429"/>
    <hyperlink r:id="rId1938" ref="J429"/>
    <hyperlink r:id="rId1939" ref="F430"/>
    <hyperlink r:id="rId1940" ref="G430"/>
    <hyperlink r:id="rId1941" ref="H430"/>
    <hyperlink r:id="rId1942" ref="I430"/>
    <hyperlink r:id="rId1943" ref="J430"/>
    <hyperlink r:id="rId1944" ref="F431"/>
    <hyperlink r:id="rId1945" ref="G431"/>
    <hyperlink r:id="rId1946" ref="H431"/>
    <hyperlink r:id="rId1947" ref="I431"/>
    <hyperlink r:id="rId1948" ref="J431"/>
    <hyperlink r:id="rId1949" ref="F432"/>
    <hyperlink r:id="rId1950" ref="G432"/>
    <hyperlink r:id="rId1951" ref="H432"/>
    <hyperlink r:id="rId1952" ref="I432"/>
    <hyperlink r:id="rId1953" ref="J432"/>
    <hyperlink r:id="rId1954" ref="F433"/>
    <hyperlink r:id="rId1955" ref="G433"/>
    <hyperlink r:id="rId1956" ref="H433"/>
    <hyperlink r:id="rId1957" ref="I433"/>
    <hyperlink r:id="rId1958" ref="J433"/>
    <hyperlink r:id="rId1959" ref="F434"/>
    <hyperlink r:id="rId1960" ref="G434"/>
    <hyperlink r:id="rId1961" ref="H434"/>
    <hyperlink r:id="rId1962" ref="I434"/>
    <hyperlink r:id="rId1963" ref="J434"/>
    <hyperlink r:id="rId1964" ref="F435"/>
    <hyperlink r:id="rId1965" ref="G435"/>
    <hyperlink r:id="rId1966" ref="H435"/>
    <hyperlink r:id="rId1967" ref="I435"/>
    <hyperlink r:id="rId1968" ref="J435"/>
    <hyperlink r:id="rId1969" ref="F436"/>
    <hyperlink r:id="rId1970" ref="F437"/>
    <hyperlink r:id="rId1971" ref="G437"/>
    <hyperlink r:id="rId1972" ref="H437"/>
    <hyperlink r:id="rId1973" ref="I437"/>
    <hyperlink r:id="rId1974" ref="J437"/>
    <hyperlink r:id="rId1975" ref="F438"/>
    <hyperlink r:id="rId1976" ref="G438"/>
    <hyperlink r:id="rId1977" ref="F439"/>
    <hyperlink r:id="rId1978" ref="G439"/>
    <hyperlink r:id="rId1979" ref="H439"/>
    <hyperlink r:id="rId1980" ref="I439"/>
    <hyperlink r:id="rId1981" ref="J439"/>
    <hyperlink r:id="rId1982" ref="F440"/>
    <hyperlink r:id="rId1983" ref="G440"/>
    <hyperlink r:id="rId1984" ref="H440"/>
    <hyperlink r:id="rId1985" ref="I440"/>
    <hyperlink r:id="rId1986" ref="J440"/>
    <hyperlink r:id="rId1987" ref="F441"/>
    <hyperlink r:id="rId1988" ref="G441"/>
    <hyperlink r:id="rId1989" ref="H441"/>
    <hyperlink r:id="rId1990" ref="I441"/>
    <hyperlink r:id="rId1991" ref="J441"/>
    <hyperlink r:id="rId1992" ref="F442"/>
    <hyperlink r:id="rId1993" ref="G442"/>
    <hyperlink r:id="rId1994" ref="H442"/>
    <hyperlink r:id="rId1995" ref="I442"/>
    <hyperlink r:id="rId1996" ref="J442"/>
    <hyperlink r:id="rId1997" ref="F443"/>
    <hyperlink r:id="rId1998" ref="G443"/>
    <hyperlink r:id="rId1999" ref="H443"/>
    <hyperlink r:id="rId2000" ref="I443"/>
    <hyperlink r:id="rId2001" ref="J443"/>
    <hyperlink r:id="rId2002" ref="F444"/>
    <hyperlink r:id="rId2003" ref="G444"/>
    <hyperlink r:id="rId2004" ref="H444"/>
    <hyperlink r:id="rId2005" ref="I444"/>
    <hyperlink r:id="rId2006" ref="J444"/>
    <hyperlink r:id="rId2007" ref="F445"/>
    <hyperlink r:id="rId2008" ref="G445"/>
    <hyperlink r:id="rId2009" ref="H445"/>
    <hyperlink r:id="rId2010" ref="I445"/>
    <hyperlink r:id="rId2011" ref="J445"/>
    <hyperlink r:id="rId2012" ref="F446"/>
    <hyperlink r:id="rId2013" ref="G446"/>
    <hyperlink r:id="rId2014" ref="H446"/>
    <hyperlink r:id="rId2015" ref="I446"/>
    <hyperlink r:id="rId2016" ref="J446"/>
    <hyperlink r:id="rId2017" ref="F447"/>
    <hyperlink r:id="rId2018" ref="G447"/>
    <hyperlink r:id="rId2019" ref="H447"/>
    <hyperlink r:id="rId2020" ref="I447"/>
    <hyperlink r:id="rId2021" ref="J447"/>
    <hyperlink r:id="rId2022" ref="F448"/>
    <hyperlink r:id="rId2023" ref="G448"/>
    <hyperlink r:id="rId2024" ref="H448"/>
    <hyperlink r:id="rId2025" ref="I448"/>
    <hyperlink r:id="rId2026" ref="J448"/>
    <hyperlink r:id="rId2027" ref="F449"/>
    <hyperlink r:id="rId2028" ref="G449"/>
    <hyperlink r:id="rId2029" ref="H449"/>
    <hyperlink r:id="rId2030" ref="I449"/>
    <hyperlink r:id="rId2031" ref="J449"/>
    <hyperlink r:id="rId2032" ref="F450"/>
    <hyperlink r:id="rId2033" ref="G450"/>
    <hyperlink r:id="rId2034" ref="H450"/>
    <hyperlink r:id="rId2035" ref="I450"/>
    <hyperlink r:id="rId2036" ref="J450"/>
    <hyperlink r:id="rId2037" ref="F451"/>
    <hyperlink r:id="rId2038" ref="G451"/>
    <hyperlink r:id="rId2039" ref="H451"/>
    <hyperlink r:id="rId2040" ref="I451"/>
    <hyperlink r:id="rId2041" ref="J451"/>
    <hyperlink r:id="rId2042" ref="F452"/>
    <hyperlink r:id="rId2043" ref="G452"/>
    <hyperlink r:id="rId2044" ref="H452"/>
    <hyperlink r:id="rId2045" ref="I452"/>
    <hyperlink r:id="rId2046" ref="J452"/>
    <hyperlink r:id="rId2047" ref="F453"/>
    <hyperlink r:id="rId2048" ref="F454"/>
    <hyperlink r:id="rId2049" ref="G454"/>
    <hyperlink r:id="rId2050" ref="H454"/>
    <hyperlink r:id="rId2051" ref="I454"/>
    <hyperlink r:id="rId2052" ref="J454"/>
    <hyperlink r:id="rId2053" ref="F455"/>
    <hyperlink r:id="rId2054" ref="F456"/>
    <hyperlink r:id="rId2055" ref="G456"/>
    <hyperlink r:id="rId2056" ref="H456"/>
    <hyperlink r:id="rId2057" ref="I456"/>
    <hyperlink r:id="rId2058" ref="J456"/>
    <hyperlink r:id="rId2059" ref="F457"/>
    <hyperlink r:id="rId2060" ref="G457"/>
    <hyperlink r:id="rId2061" ref="H457"/>
    <hyperlink r:id="rId2062" ref="I457"/>
    <hyperlink r:id="rId2063" ref="F458"/>
    <hyperlink r:id="rId2064" ref="G458"/>
    <hyperlink r:id="rId2065" ref="H458"/>
    <hyperlink r:id="rId2066" ref="I458"/>
    <hyperlink r:id="rId2067" ref="J458"/>
    <hyperlink r:id="rId2068" ref="F459"/>
    <hyperlink r:id="rId2069" ref="G459"/>
    <hyperlink r:id="rId2070" ref="H459"/>
    <hyperlink r:id="rId2071" ref="I459"/>
    <hyperlink r:id="rId2072" ref="F460"/>
    <hyperlink r:id="rId2073" ref="G460"/>
    <hyperlink r:id="rId2074" ref="H460"/>
    <hyperlink r:id="rId2075" ref="I460"/>
    <hyperlink r:id="rId2076" ref="F461"/>
    <hyperlink r:id="rId2077" ref="F462"/>
    <hyperlink r:id="rId2078" ref="G462"/>
    <hyperlink r:id="rId2079" ref="H462"/>
    <hyperlink r:id="rId2080" ref="F463"/>
    <hyperlink r:id="rId2081" ref="G463"/>
    <hyperlink r:id="rId2082" ref="H463"/>
    <hyperlink r:id="rId2083" ref="F464"/>
    <hyperlink r:id="rId2084" ref="G464"/>
    <hyperlink r:id="rId2085" ref="H464"/>
    <hyperlink r:id="rId2086" ref="I464"/>
    <hyperlink r:id="rId2087" ref="J464"/>
    <hyperlink r:id="rId2088" ref="F465"/>
    <hyperlink r:id="rId2089" ref="G465"/>
    <hyperlink r:id="rId2090" ref="H465"/>
    <hyperlink r:id="rId2091" ref="I465"/>
    <hyperlink r:id="rId2092" ref="J465"/>
    <hyperlink r:id="rId2093" ref="F466"/>
    <hyperlink r:id="rId2094" ref="G466"/>
    <hyperlink r:id="rId2095" ref="H466"/>
    <hyperlink r:id="rId2096" ref="I466"/>
    <hyperlink r:id="rId2097" ref="J466"/>
    <hyperlink r:id="rId2098" ref="F467"/>
    <hyperlink r:id="rId2099" ref="G467"/>
    <hyperlink r:id="rId2100" ref="H467"/>
    <hyperlink r:id="rId2101" ref="I467"/>
    <hyperlink r:id="rId2102" ref="J467"/>
    <hyperlink r:id="rId2103" ref="F468"/>
    <hyperlink r:id="rId2104" ref="G468"/>
    <hyperlink r:id="rId2105" ref="H468"/>
    <hyperlink r:id="rId2106" ref="I468"/>
    <hyperlink r:id="rId2107" ref="J468"/>
    <hyperlink r:id="rId2108" ref="F469"/>
    <hyperlink r:id="rId2109" ref="G469"/>
    <hyperlink r:id="rId2110" ref="H469"/>
    <hyperlink r:id="rId2111" ref="I469"/>
    <hyperlink r:id="rId2112" ref="J469"/>
    <hyperlink r:id="rId2113" ref="F470"/>
    <hyperlink r:id="rId2114" ref="G470"/>
    <hyperlink r:id="rId2115" ref="H470"/>
    <hyperlink r:id="rId2116" ref="I470"/>
    <hyperlink r:id="rId2117" ref="J470"/>
    <hyperlink r:id="rId2118" ref="F471"/>
    <hyperlink r:id="rId2119" ref="G471"/>
    <hyperlink r:id="rId2120" ref="H471"/>
    <hyperlink r:id="rId2121" ref="I471"/>
    <hyperlink r:id="rId2122" ref="J471"/>
    <hyperlink r:id="rId2123" ref="F472"/>
    <hyperlink r:id="rId2124" ref="G472"/>
    <hyperlink r:id="rId2125" ref="H472"/>
    <hyperlink r:id="rId2126" ref="I472"/>
    <hyperlink r:id="rId2127" ref="J472"/>
    <hyperlink r:id="rId2128" ref="F473"/>
    <hyperlink r:id="rId2129" ref="G473"/>
    <hyperlink r:id="rId2130" ref="H473"/>
    <hyperlink r:id="rId2131" ref="I473"/>
    <hyperlink r:id="rId2132" ref="J473"/>
    <hyperlink r:id="rId2133" ref="F474"/>
    <hyperlink r:id="rId2134" ref="G474"/>
    <hyperlink r:id="rId2135" ref="H474"/>
    <hyperlink r:id="rId2136" ref="I474"/>
    <hyperlink r:id="rId2137" ref="J474"/>
    <hyperlink r:id="rId2138" ref="F475"/>
    <hyperlink r:id="rId2139" ref="G475"/>
    <hyperlink r:id="rId2140" ref="H475"/>
    <hyperlink r:id="rId2141" ref="I475"/>
    <hyperlink r:id="rId2142" ref="J475"/>
    <hyperlink r:id="rId2143" ref="F476"/>
    <hyperlink r:id="rId2144" ref="G476"/>
    <hyperlink r:id="rId2145" ref="H476"/>
    <hyperlink r:id="rId2146" ref="I476"/>
    <hyperlink r:id="rId2147" ref="J476"/>
    <hyperlink r:id="rId2148" ref="F477"/>
    <hyperlink r:id="rId2149" ref="G477"/>
    <hyperlink r:id="rId2150" ref="H477"/>
    <hyperlink r:id="rId2151" ref="I477"/>
    <hyperlink r:id="rId2152" ref="J477"/>
    <hyperlink r:id="rId2153" ref="F478"/>
    <hyperlink r:id="rId2154" ref="G478"/>
    <hyperlink r:id="rId2155" ref="H478"/>
    <hyperlink r:id="rId2156" ref="I478"/>
    <hyperlink r:id="rId2157" ref="J478"/>
    <hyperlink r:id="rId2158" ref="F479"/>
    <hyperlink r:id="rId2159" ref="G479"/>
    <hyperlink r:id="rId2160" ref="H479"/>
    <hyperlink r:id="rId2161" ref="F480"/>
    <hyperlink r:id="rId2162" ref="G480"/>
    <hyperlink r:id="rId2163" ref="H480"/>
    <hyperlink r:id="rId2164" ref="I480"/>
    <hyperlink r:id="rId2165" ref="J480"/>
    <hyperlink r:id="rId2166" ref="F481"/>
    <hyperlink r:id="rId2167" ref="G481"/>
    <hyperlink r:id="rId2168" ref="H481"/>
    <hyperlink r:id="rId2169" ref="I481"/>
    <hyperlink r:id="rId2170" ref="J481"/>
    <hyperlink r:id="rId2171" ref="F482"/>
    <hyperlink r:id="rId2172" ref="G482"/>
    <hyperlink r:id="rId2173" ref="F483"/>
    <hyperlink r:id="rId2174" ref="G483"/>
    <hyperlink r:id="rId2175" ref="H483"/>
    <hyperlink r:id="rId2176" ref="I483"/>
    <hyperlink r:id="rId2177" ref="J483"/>
    <hyperlink r:id="rId2178" ref="F484"/>
    <hyperlink r:id="rId2179" ref="G484"/>
    <hyperlink r:id="rId2180" ref="H484"/>
    <hyperlink r:id="rId2181" ref="I484"/>
    <hyperlink r:id="rId2182" ref="F485"/>
    <hyperlink r:id="rId2183" ref="G485"/>
    <hyperlink r:id="rId2184" ref="H485"/>
    <hyperlink r:id="rId2185" ref="I485"/>
    <hyperlink r:id="rId2186" ref="J485"/>
    <hyperlink r:id="rId2187" ref="F486"/>
    <hyperlink r:id="rId2188" ref="G486"/>
    <hyperlink r:id="rId2189" ref="H486"/>
    <hyperlink r:id="rId2190" ref="I486"/>
    <hyperlink r:id="rId2191" ref="J486"/>
    <hyperlink r:id="rId2192" ref="F487"/>
    <hyperlink r:id="rId2193" ref="G487"/>
    <hyperlink r:id="rId2194" ref="H487"/>
    <hyperlink r:id="rId2195" ref="I487"/>
    <hyperlink r:id="rId2196" ref="J487"/>
    <hyperlink r:id="rId2197" ref="F488"/>
    <hyperlink r:id="rId2198" ref="G488"/>
    <hyperlink r:id="rId2199" ref="H488"/>
    <hyperlink r:id="rId2200" ref="I488"/>
    <hyperlink r:id="rId2201" ref="J488"/>
    <hyperlink r:id="rId2202" ref="F489"/>
    <hyperlink r:id="rId2203" ref="G489"/>
    <hyperlink r:id="rId2204" ref="H489"/>
    <hyperlink r:id="rId2205" ref="I489"/>
    <hyperlink r:id="rId2206" ref="J489"/>
    <hyperlink r:id="rId2207" ref="F490"/>
    <hyperlink r:id="rId2208" ref="G490"/>
    <hyperlink r:id="rId2209" ref="H490"/>
    <hyperlink r:id="rId2210" ref="I490"/>
    <hyperlink r:id="rId2211" ref="J490"/>
    <hyperlink r:id="rId2212" ref="F491"/>
    <hyperlink r:id="rId2213" ref="G491"/>
    <hyperlink r:id="rId2214" ref="H491"/>
    <hyperlink r:id="rId2215" ref="I491"/>
    <hyperlink r:id="rId2216" ref="J491"/>
    <hyperlink r:id="rId2217" ref="F492"/>
    <hyperlink r:id="rId2218" ref="G492"/>
    <hyperlink r:id="rId2219" ref="H492"/>
    <hyperlink r:id="rId2220" ref="F493"/>
    <hyperlink r:id="rId2221" ref="G493"/>
    <hyperlink r:id="rId2222" ref="H493"/>
    <hyperlink r:id="rId2223" ref="I493"/>
    <hyperlink r:id="rId2224" ref="J493"/>
    <hyperlink r:id="rId2225" ref="F494"/>
    <hyperlink r:id="rId2226" ref="G494"/>
    <hyperlink r:id="rId2227" ref="H494"/>
    <hyperlink r:id="rId2228" ref="I494"/>
    <hyperlink r:id="rId2229" ref="J494"/>
    <hyperlink r:id="rId2230" ref="F495"/>
    <hyperlink r:id="rId2231" ref="G495"/>
    <hyperlink r:id="rId2232" ref="H495"/>
    <hyperlink r:id="rId2233" ref="I495"/>
    <hyperlink r:id="rId2234" ref="J495"/>
    <hyperlink r:id="rId2235" ref="F496"/>
    <hyperlink r:id="rId2236" ref="G496"/>
    <hyperlink r:id="rId2237" ref="H496"/>
    <hyperlink r:id="rId2238" ref="I496"/>
    <hyperlink r:id="rId2239" ref="J496"/>
    <hyperlink r:id="rId2240" ref="F497"/>
    <hyperlink r:id="rId2241" ref="G497"/>
    <hyperlink r:id="rId2242" ref="H497"/>
    <hyperlink r:id="rId2243" ref="F498"/>
    <hyperlink r:id="rId2244" ref="G498"/>
    <hyperlink r:id="rId2245" ref="H498"/>
    <hyperlink r:id="rId2246" ref="I498"/>
    <hyperlink r:id="rId2247" ref="F499"/>
    <hyperlink r:id="rId2248" ref="G499"/>
    <hyperlink r:id="rId2249" ref="F500"/>
    <hyperlink r:id="rId2250" ref="G500"/>
    <hyperlink r:id="rId2251" ref="F501"/>
    <hyperlink r:id="rId2252" ref="G501"/>
    <hyperlink r:id="rId2253" ref="H501"/>
    <hyperlink r:id="rId2254" ref="F502"/>
    <hyperlink r:id="rId2255" ref="G502"/>
    <hyperlink r:id="rId2256" ref="H502"/>
    <hyperlink r:id="rId2257" ref="I502"/>
    <hyperlink r:id="rId2258" ref="J502"/>
    <hyperlink r:id="rId2259" ref="F503"/>
    <hyperlink r:id="rId2260" ref="G503"/>
    <hyperlink r:id="rId2261" ref="H503"/>
    <hyperlink r:id="rId2262" ref="I503"/>
    <hyperlink r:id="rId2263" ref="J503"/>
    <hyperlink r:id="rId2264" ref="F504"/>
    <hyperlink r:id="rId2265" ref="G504"/>
    <hyperlink r:id="rId2266" ref="H504"/>
    <hyperlink r:id="rId2267" ref="I504"/>
    <hyperlink r:id="rId2268" ref="J504"/>
    <hyperlink r:id="rId2269" ref="F505"/>
    <hyperlink r:id="rId2270" ref="G505"/>
    <hyperlink r:id="rId2271" ref="H505"/>
    <hyperlink r:id="rId2272" ref="I505"/>
    <hyperlink r:id="rId2273" ref="F506"/>
    <hyperlink r:id="rId2274" ref="G506"/>
    <hyperlink r:id="rId2275" ref="H506"/>
    <hyperlink r:id="rId2276" ref="I506"/>
    <hyperlink r:id="rId2277" ref="J506"/>
    <hyperlink r:id="rId2278" ref="F507"/>
    <hyperlink r:id="rId2279" ref="G507"/>
    <hyperlink r:id="rId2280" ref="H507"/>
    <hyperlink r:id="rId2281" ref="I507"/>
    <hyperlink r:id="rId2282" ref="J507"/>
    <hyperlink r:id="rId2283" ref="F508"/>
    <hyperlink r:id="rId2284" ref="G508"/>
    <hyperlink r:id="rId2285" ref="H508"/>
    <hyperlink r:id="rId2286" ref="I508"/>
    <hyperlink r:id="rId2287" ref="J508"/>
    <hyperlink r:id="rId2288" ref="F509"/>
    <hyperlink r:id="rId2289" ref="G509"/>
    <hyperlink r:id="rId2290" ref="H509"/>
    <hyperlink r:id="rId2291" ref="I509"/>
    <hyperlink r:id="rId2292" ref="J509"/>
    <hyperlink r:id="rId2293" ref="F510"/>
    <hyperlink r:id="rId2294" ref="G510"/>
    <hyperlink r:id="rId2295" ref="H510"/>
    <hyperlink r:id="rId2296" ref="I510"/>
    <hyperlink r:id="rId2297" ref="J510"/>
    <hyperlink r:id="rId2298" ref="F511"/>
    <hyperlink r:id="rId2299" ref="G511"/>
    <hyperlink r:id="rId2300" ref="H511"/>
    <hyperlink r:id="rId2301" ref="I511"/>
    <hyperlink r:id="rId2302" ref="J511"/>
    <hyperlink r:id="rId2303" ref="F512"/>
    <hyperlink r:id="rId2304" ref="F513"/>
    <hyperlink r:id="rId2305" ref="G513"/>
    <hyperlink r:id="rId2306" ref="H513"/>
    <hyperlink r:id="rId2307" ref="I513"/>
    <hyperlink r:id="rId2308" ref="J513"/>
    <hyperlink r:id="rId2309" ref="F514"/>
    <hyperlink r:id="rId2310" ref="G514"/>
    <hyperlink r:id="rId2311" ref="H514"/>
    <hyperlink r:id="rId2312" ref="I514"/>
    <hyperlink r:id="rId2313" ref="J514"/>
    <hyperlink r:id="rId2314" ref="F515"/>
    <hyperlink r:id="rId2315" ref="G515"/>
    <hyperlink r:id="rId2316" ref="H515"/>
    <hyperlink r:id="rId2317" ref="I515"/>
    <hyperlink r:id="rId2318" ref="J515"/>
    <hyperlink r:id="rId2319" ref="F516"/>
    <hyperlink r:id="rId2320" ref="G516"/>
    <hyperlink r:id="rId2321" ref="H516"/>
    <hyperlink r:id="rId2322" ref="I516"/>
    <hyperlink r:id="rId2323" ref="J516"/>
    <hyperlink r:id="rId2324" ref="F517"/>
    <hyperlink r:id="rId2325" ref="G517"/>
    <hyperlink r:id="rId2326" ref="H517"/>
    <hyperlink r:id="rId2327" ref="I517"/>
    <hyperlink r:id="rId2328" ref="J517"/>
    <hyperlink r:id="rId2329" ref="F518"/>
    <hyperlink r:id="rId2330" ref="G518"/>
    <hyperlink r:id="rId2331" ref="H518"/>
    <hyperlink r:id="rId2332" ref="I518"/>
    <hyperlink r:id="rId2333" ref="J518"/>
    <hyperlink r:id="rId2334" ref="F519"/>
    <hyperlink r:id="rId2335" ref="G519"/>
    <hyperlink r:id="rId2336" ref="H519"/>
    <hyperlink r:id="rId2337" ref="I519"/>
    <hyperlink r:id="rId2338" ref="F520"/>
    <hyperlink r:id="rId2339" ref="G520"/>
    <hyperlink r:id="rId2340" ref="H520"/>
    <hyperlink r:id="rId2341" ref="I520"/>
    <hyperlink r:id="rId2342" ref="J520"/>
    <hyperlink r:id="rId2343" ref="F521"/>
    <hyperlink r:id="rId2344" ref="G521"/>
    <hyperlink r:id="rId2345" ref="H521"/>
    <hyperlink r:id="rId2346" ref="I521"/>
    <hyperlink r:id="rId2347" ref="J521"/>
    <hyperlink r:id="rId2348" ref="F522"/>
    <hyperlink r:id="rId2349" ref="G522"/>
    <hyperlink r:id="rId2350" ref="H522"/>
    <hyperlink r:id="rId2351" ref="I522"/>
    <hyperlink r:id="rId2352" ref="J522"/>
    <hyperlink r:id="rId2353" ref="F523"/>
    <hyperlink r:id="rId2354" ref="G523"/>
    <hyperlink r:id="rId2355" ref="H523"/>
    <hyperlink r:id="rId2356" ref="F524"/>
    <hyperlink r:id="rId2357" ref="G524"/>
    <hyperlink r:id="rId2358" ref="H524"/>
    <hyperlink r:id="rId2359" ref="F525"/>
    <hyperlink r:id="rId2360" ref="G525"/>
    <hyperlink r:id="rId2361" ref="H525"/>
    <hyperlink r:id="rId2362" ref="I525"/>
    <hyperlink r:id="rId2363" ref="J525"/>
    <hyperlink r:id="rId2364" ref="F526"/>
    <hyperlink r:id="rId2365" ref="G526"/>
    <hyperlink r:id="rId2366" ref="H526"/>
    <hyperlink r:id="rId2367" ref="I526"/>
    <hyperlink r:id="rId2368" ref="J526"/>
    <hyperlink r:id="rId2369" ref="F527"/>
    <hyperlink r:id="rId2370" ref="G527"/>
    <hyperlink r:id="rId2371" ref="H527"/>
    <hyperlink r:id="rId2372" ref="I527"/>
    <hyperlink r:id="rId2373" ref="J527"/>
    <hyperlink r:id="rId2374" ref="F528"/>
    <hyperlink r:id="rId2375" ref="F529"/>
    <hyperlink r:id="rId2376" ref="G529"/>
    <hyperlink r:id="rId2377" ref="H529"/>
    <hyperlink r:id="rId2378" ref="I529"/>
    <hyperlink r:id="rId2379" ref="J529"/>
    <hyperlink r:id="rId2380" ref="F530"/>
    <hyperlink r:id="rId2381" ref="G530"/>
    <hyperlink r:id="rId2382" ref="H530"/>
    <hyperlink r:id="rId2383" ref="I530"/>
    <hyperlink r:id="rId2384" ref="J530"/>
    <hyperlink r:id="rId2385" ref="F531"/>
    <hyperlink r:id="rId2386" ref="G531"/>
    <hyperlink r:id="rId2387" ref="H531"/>
    <hyperlink r:id="rId2388" ref="I531"/>
    <hyperlink r:id="rId2389" ref="J531"/>
    <hyperlink r:id="rId2390" ref="F532"/>
    <hyperlink r:id="rId2391" ref="G532"/>
    <hyperlink r:id="rId2392" ref="H532"/>
    <hyperlink r:id="rId2393" ref="I532"/>
    <hyperlink r:id="rId2394" ref="J532"/>
    <hyperlink r:id="rId2395" ref="F533"/>
    <hyperlink r:id="rId2396" ref="G533"/>
    <hyperlink r:id="rId2397" ref="H533"/>
    <hyperlink r:id="rId2398" ref="I533"/>
    <hyperlink r:id="rId2399" ref="J533"/>
    <hyperlink r:id="rId2400" ref="F534"/>
    <hyperlink r:id="rId2401" ref="G534"/>
    <hyperlink r:id="rId2402" ref="H534"/>
    <hyperlink r:id="rId2403" ref="I534"/>
    <hyperlink r:id="rId2404" ref="J534"/>
    <hyperlink r:id="rId2405" ref="F535"/>
    <hyperlink r:id="rId2406" ref="G535"/>
    <hyperlink r:id="rId2407" ref="H535"/>
    <hyperlink r:id="rId2408" ref="F536"/>
    <hyperlink r:id="rId2409" ref="G536"/>
    <hyperlink r:id="rId2410" ref="H536"/>
    <hyperlink r:id="rId2411" ref="I536"/>
    <hyperlink r:id="rId2412" ref="J536"/>
    <hyperlink r:id="rId2413" ref="F537"/>
    <hyperlink r:id="rId2414" ref="F538"/>
    <hyperlink r:id="rId2415" ref="G538"/>
    <hyperlink r:id="rId2416" ref="H538"/>
    <hyperlink r:id="rId2417" ref="I538"/>
    <hyperlink r:id="rId2418" ref="J538"/>
    <hyperlink r:id="rId2419" ref="F539"/>
    <hyperlink r:id="rId2420" ref="G539"/>
    <hyperlink r:id="rId2421" ref="H539"/>
    <hyperlink r:id="rId2422" ref="I539"/>
    <hyperlink r:id="rId2423" ref="J539"/>
    <hyperlink r:id="rId2424" ref="F540"/>
    <hyperlink r:id="rId2425" ref="G540"/>
    <hyperlink r:id="rId2426" ref="H540"/>
    <hyperlink r:id="rId2427" ref="I540"/>
    <hyperlink r:id="rId2428" ref="J540"/>
    <hyperlink r:id="rId2429" ref="F541"/>
    <hyperlink r:id="rId2430" ref="G541"/>
    <hyperlink r:id="rId2431" ref="H541"/>
    <hyperlink r:id="rId2432" ref="I541"/>
    <hyperlink r:id="rId2433" ref="J541"/>
    <hyperlink r:id="rId2434" ref="F542"/>
    <hyperlink r:id="rId2435" ref="G542"/>
    <hyperlink r:id="rId2436" ref="H542"/>
    <hyperlink r:id="rId2437" ref="I542"/>
    <hyperlink r:id="rId2438" ref="J542"/>
    <hyperlink r:id="rId2439" ref="F543"/>
    <hyperlink r:id="rId2440" ref="G543"/>
    <hyperlink r:id="rId2441" ref="H543"/>
    <hyperlink r:id="rId2442" ref="I543"/>
    <hyperlink r:id="rId2443" ref="J543"/>
    <hyperlink r:id="rId2444" ref="F544"/>
    <hyperlink r:id="rId2445" ref="G544"/>
    <hyperlink r:id="rId2446" ref="H544"/>
    <hyperlink r:id="rId2447" ref="I544"/>
    <hyperlink r:id="rId2448" ref="J544"/>
    <hyperlink r:id="rId2449" ref="F545"/>
    <hyperlink r:id="rId2450" ref="G545"/>
    <hyperlink r:id="rId2451" ref="F546"/>
    <hyperlink r:id="rId2452" ref="G546"/>
    <hyperlink r:id="rId2453" ref="H546"/>
    <hyperlink r:id="rId2454" ref="I546"/>
    <hyperlink r:id="rId2455" ref="J546"/>
    <hyperlink r:id="rId2456" ref="F547"/>
    <hyperlink r:id="rId2457" ref="G547"/>
    <hyperlink r:id="rId2458" ref="H547"/>
    <hyperlink r:id="rId2459" ref="I547"/>
    <hyperlink r:id="rId2460" ref="J547"/>
    <hyperlink r:id="rId2461" ref="F548"/>
    <hyperlink r:id="rId2462" ref="G548"/>
    <hyperlink r:id="rId2463" ref="H548"/>
    <hyperlink r:id="rId2464" ref="I548"/>
    <hyperlink r:id="rId2465" ref="J548"/>
    <hyperlink r:id="rId2466" ref="F549"/>
    <hyperlink r:id="rId2467" ref="G549"/>
    <hyperlink r:id="rId2468" ref="H549"/>
    <hyperlink r:id="rId2469" ref="I549"/>
    <hyperlink r:id="rId2470" ref="J549"/>
    <hyperlink r:id="rId2471" ref="F550"/>
    <hyperlink r:id="rId2472" ref="G550"/>
    <hyperlink r:id="rId2473" ref="F551"/>
    <hyperlink r:id="rId2474" ref="G551"/>
    <hyperlink r:id="rId2475" ref="F552"/>
    <hyperlink r:id="rId2476" ref="G552"/>
    <hyperlink r:id="rId2477" ref="H552"/>
    <hyperlink r:id="rId2478" ref="I552"/>
    <hyperlink r:id="rId2479" ref="J552"/>
    <hyperlink r:id="rId2480" ref="F553"/>
    <hyperlink r:id="rId2481" ref="G553"/>
    <hyperlink r:id="rId2482" ref="H553"/>
    <hyperlink r:id="rId2483" ref="I553"/>
    <hyperlink r:id="rId2484" ref="F554"/>
    <hyperlink r:id="rId2485" ref="G554"/>
    <hyperlink r:id="rId2486" ref="H554"/>
    <hyperlink r:id="rId2487" ref="F555"/>
    <hyperlink r:id="rId2488" ref="G555"/>
    <hyperlink r:id="rId2489" ref="H555"/>
    <hyperlink r:id="rId2490" ref="F556"/>
    <hyperlink r:id="rId2491" ref="G556"/>
    <hyperlink r:id="rId2492" ref="H556"/>
    <hyperlink r:id="rId2493" ref="I556"/>
    <hyperlink r:id="rId2494" ref="J556"/>
    <hyperlink r:id="rId2495" ref="F557"/>
    <hyperlink r:id="rId2496" ref="G557"/>
    <hyperlink r:id="rId2497" ref="H557"/>
    <hyperlink r:id="rId2498" ref="I557"/>
    <hyperlink r:id="rId2499" ref="J557"/>
    <hyperlink r:id="rId2500" ref="F558"/>
    <hyperlink r:id="rId2501" ref="G558"/>
    <hyperlink r:id="rId2502" ref="H558"/>
    <hyperlink r:id="rId2503" ref="I558"/>
    <hyperlink r:id="rId2504" ref="J558"/>
    <hyperlink r:id="rId2505" ref="F559"/>
    <hyperlink r:id="rId2506" ref="G559"/>
    <hyperlink r:id="rId2507" ref="F560"/>
    <hyperlink r:id="rId2508" ref="G560"/>
    <hyperlink r:id="rId2509" ref="H560"/>
    <hyperlink r:id="rId2510" ref="I560"/>
    <hyperlink r:id="rId2511" ref="F561"/>
    <hyperlink r:id="rId2512" ref="F562"/>
    <hyperlink r:id="rId2513" ref="G562"/>
    <hyperlink r:id="rId2514" ref="H562"/>
    <hyperlink r:id="rId2515" ref="I562"/>
    <hyperlink r:id="rId2516" ref="J562"/>
    <hyperlink r:id="rId2517" ref="F563"/>
    <hyperlink r:id="rId2518" ref="G563"/>
    <hyperlink r:id="rId2519" ref="H563"/>
    <hyperlink r:id="rId2520" ref="I563"/>
    <hyperlink r:id="rId2521" ref="J563"/>
    <hyperlink r:id="rId2522" ref="F564"/>
    <hyperlink r:id="rId2523" ref="G564"/>
    <hyperlink r:id="rId2524" ref="H564"/>
    <hyperlink r:id="rId2525" ref="I564"/>
    <hyperlink r:id="rId2526" ref="J564"/>
    <hyperlink r:id="rId2527" ref="F565"/>
    <hyperlink r:id="rId2528" ref="G565"/>
    <hyperlink r:id="rId2529" ref="H565"/>
    <hyperlink r:id="rId2530" ref="I565"/>
    <hyperlink r:id="rId2531" ref="J565"/>
    <hyperlink r:id="rId2532" ref="F566"/>
    <hyperlink r:id="rId2533" ref="G566"/>
    <hyperlink r:id="rId2534" ref="H566"/>
    <hyperlink r:id="rId2535" ref="I566"/>
    <hyperlink r:id="rId2536" ref="J566"/>
    <hyperlink r:id="rId2537" ref="F567"/>
    <hyperlink r:id="rId2538" ref="G567"/>
    <hyperlink r:id="rId2539" ref="H567"/>
    <hyperlink r:id="rId2540" ref="I567"/>
    <hyperlink r:id="rId2541" ref="J567"/>
    <hyperlink r:id="rId2542" ref="F568"/>
    <hyperlink r:id="rId2543" ref="G568"/>
    <hyperlink r:id="rId2544" ref="H568"/>
    <hyperlink r:id="rId2545" ref="I568"/>
    <hyperlink r:id="rId2546" ref="J568"/>
    <hyperlink r:id="rId2547" ref="F569"/>
    <hyperlink r:id="rId2548" ref="G569"/>
    <hyperlink r:id="rId2549" ref="H569"/>
    <hyperlink r:id="rId2550" ref="I569"/>
    <hyperlink r:id="rId2551" ref="J569"/>
    <hyperlink r:id="rId2552" ref="F570"/>
    <hyperlink r:id="rId2553" ref="G570"/>
    <hyperlink r:id="rId2554" ref="H570"/>
    <hyperlink r:id="rId2555" ref="I570"/>
    <hyperlink r:id="rId2556" ref="J570"/>
    <hyperlink r:id="rId2557" ref="F571"/>
    <hyperlink r:id="rId2558" ref="G571"/>
    <hyperlink r:id="rId2559" ref="H571"/>
    <hyperlink r:id="rId2560" ref="I571"/>
    <hyperlink r:id="rId2561" ref="J571"/>
    <hyperlink r:id="rId2562" ref="F572"/>
    <hyperlink r:id="rId2563" ref="G572"/>
    <hyperlink r:id="rId2564" ref="H572"/>
    <hyperlink r:id="rId2565" ref="I572"/>
    <hyperlink r:id="rId2566" ref="J572"/>
    <hyperlink r:id="rId2567" ref="F573"/>
    <hyperlink r:id="rId2568" ref="G573"/>
    <hyperlink r:id="rId2569" ref="H573"/>
    <hyperlink r:id="rId2570" ref="I573"/>
    <hyperlink r:id="rId2571" ref="J573"/>
    <hyperlink r:id="rId2572" ref="F574"/>
    <hyperlink r:id="rId2573" ref="G574"/>
    <hyperlink r:id="rId2574" ref="H574"/>
    <hyperlink r:id="rId2575" ref="I574"/>
    <hyperlink r:id="rId2576" ref="J574"/>
    <hyperlink r:id="rId2577" ref="F575"/>
    <hyperlink r:id="rId2578" ref="G575"/>
    <hyperlink r:id="rId2579" ref="H575"/>
    <hyperlink r:id="rId2580" ref="I575"/>
    <hyperlink r:id="rId2581" ref="J575"/>
    <hyperlink r:id="rId2582" ref="F576"/>
    <hyperlink r:id="rId2583" ref="G576"/>
    <hyperlink r:id="rId2584" ref="H576"/>
    <hyperlink r:id="rId2585" ref="I576"/>
    <hyperlink r:id="rId2586" ref="J576"/>
    <hyperlink r:id="rId2587" ref="F577"/>
    <hyperlink r:id="rId2588" ref="G577"/>
    <hyperlink r:id="rId2589" ref="H577"/>
    <hyperlink r:id="rId2590" ref="I577"/>
    <hyperlink r:id="rId2591" ref="J577"/>
    <hyperlink r:id="rId2592" ref="F578"/>
    <hyperlink r:id="rId2593" ref="G578"/>
    <hyperlink r:id="rId2594" ref="H578"/>
    <hyperlink r:id="rId2595" ref="I578"/>
    <hyperlink r:id="rId2596" ref="J578"/>
    <hyperlink r:id="rId2597" ref="F579"/>
    <hyperlink r:id="rId2598" ref="G579"/>
    <hyperlink r:id="rId2599" ref="H579"/>
    <hyperlink r:id="rId2600" ref="I579"/>
    <hyperlink r:id="rId2601" ref="J579"/>
    <hyperlink r:id="rId2602" ref="F580"/>
    <hyperlink r:id="rId2603" ref="G580"/>
    <hyperlink r:id="rId2604" ref="H580"/>
    <hyperlink r:id="rId2605" ref="F581"/>
    <hyperlink r:id="rId2606" ref="G581"/>
    <hyperlink r:id="rId2607" ref="H581"/>
    <hyperlink r:id="rId2608" ref="I581"/>
    <hyperlink r:id="rId2609" ref="J581"/>
    <hyperlink r:id="rId2610" ref="F582"/>
    <hyperlink r:id="rId2611" ref="G582"/>
    <hyperlink r:id="rId2612" ref="H582"/>
    <hyperlink r:id="rId2613" ref="I582"/>
    <hyperlink r:id="rId2614" ref="J582"/>
    <hyperlink r:id="rId2615" ref="F583"/>
    <hyperlink r:id="rId2616" ref="G583"/>
    <hyperlink r:id="rId2617" ref="H583"/>
    <hyperlink r:id="rId2618" ref="I583"/>
    <hyperlink r:id="rId2619" ref="J583"/>
    <hyperlink r:id="rId2620" ref="F584"/>
    <hyperlink r:id="rId2621" ref="G584"/>
    <hyperlink r:id="rId2622" ref="H584"/>
    <hyperlink r:id="rId2623" ref="I584"/>
    <hyperlink r:id="rId2624" ref="J584"/>
    <hyperlink r:id="rId2625" ref="F585"/>
    <hyperlink r:id="rId2626" ref="G585"/>
    <hyperlink r:id="rId2627" ref="H585"/>
    <hyperlink r:id="rId2628" ref="I585"/>
    <hyperlink r:id="rId2629" ref="J585"/>
    <hyperlink r:id="rId2630" ref="F586"/>
    <hyperlink r:id="rId2631" ref="G586"/>
    <hyperlink r:id="rId2632" ref="H586"/>
    <hyperlink r:id="rId2633" ref="I586"/>
    <hyperlink r:id="rId2634" ref="J586"/>
    <hyperlink r:id="rId2635" ref="F587"/>
    <hyperlink r:id="rId2636" ref="G587"/>
    <hyperlink r:id="rId2637" ref="F588"/>
    <hyperlink r:id="rId2638" ref="G588"/>
    <hyperlink r:id="rId2639" ref="H588"/>
    <hyperlink r:id="rId2640" ref="I588"/>
    <hyperlink r:id="rId2641" ref="J588"/>
    <hyperlink r:id="rId2642" ref="F589"/>
    <hyperlink r:id="rId2643" ref="G589"/>
    <hyperlink r:id="rId2644" ref="H589"/>
    <hyperlink r:id="rId2645" ref="I589"/>
    <hyperlink r:id="rId2646" ref="J589"/>
    <hyperlink r:id="rId2647" ref="F590"/>
    <hyperlink r:id="rId2648" ref="G590"/>
    <hyperlink r:id="rId2649" ref="H590"/>
    <hyperlink r:id="rId2650" ref="I590"/>
    <hyperlink r:id="rId2651" ref="J590"/>
    <hyperlink r:id="rId2652" ref="F591"/>
    <hyperlink r:id="rId2653" ref="G591"/>
    <hyperlink r:id="rId2654" ref="H591"/>
    <hyperlink r:id="rId2655" ref="I591"/>
    <hyperlink r:id="rId2656" ref="J591"/>
    <hyperlink r:id="rId2657" ref="F592"/>
    <hyperlink r:id="rId2658" ref="G592"/>
    <hyperlink r:id="rId2659" ref="H592"/>
    <hyperlink r:id="rId2660" ref="I592"/>
    <hyperlink r:id="rId2661" ref="J592"/>
    <hyperlink r:id="rId2662" ref="F593"/>
    <hyperlink r:id="rId2663" ref="G593"/>
    <hyperlink r:id="rId2664" ref="F594"/>
    <hyperlink r:id="rId2665" ref="G594"/>
    <hyperlink r:id="rId2666" ref="H594"/>
    <hyperlink r:id="rId2667" ref="F595"/>
    <hyperlink r:id="rId2668" ref="G595"/>
    <hyperlink r:id="rId2669" ref="H595"/>
    <hyperlink r:id="rId2670" ref="I595"/>
    <hyperlink r:id="rId2671" ref="J595"/>
    <hyperlink r:id="rId2672" ref="F596"/>
    <hyperlink r:id="rId2673" ref="G596"/>
    <hyperlink r:id="rId2674" ref="H596"/>
    <hyperlink r:id="rId2675" ref="I596"/>
    <hyperlink r:id="rId2676" ref="J596"/>
    <hyperlink r:id="rId2677" ref="F597"/>
    <hyperlink r:id="rId2678" ref="G597"/>
    <hyperlink r:id="rId2679" ref="H597"/>
    <hyperlink r:id="rId2680" ref="I597"/>
    <hyperlink r:id="rId2681" ref="J597"/>
    <hyperlink r:id="rId2682" ref="F598"/>
    <hyperlink r:id="rId2683" ref="G598"/>
    <hyperlink r:id="rId2684" ref="H598"/>
    <hyperlink r:id="rId2685" ref="I598"/>
    <hyperlink r:id="rId2686" ref="J598"/>
    <hyperlink r:id="rId2687" ref="F599"/>
    <hyperlink r:id="rId2688" ref="G599"/>
    <hyperlink r:id="rId2689" ref="H599"/>
    <hyperlink r:id="rId2690" ref="I599"/>
    <hyperlink r:id="rId2691" ref="J599"/>
    <hyperlink r:id="rId2692" ref="F600"/>
    <hyperlink r:id="rId2693" ref="G600"/>
    <hyperlink r:id="rId2694" ref="H600"/>
    <hyperlink r:id="rId2695" ref="I600"/>
    <hyperlink r:id="rId2696" ref="J600"/>
    <hyperlink r:id="rId2697" ref="F601"/>
    <hyperlink r:id="rId2698" ref="G601"/>
    <hyperlink r:id="rId2699" ref="H601"/>
    <hyperlink r:id="rId2700" ref="I601"/>
    <hyperlink r:id="rId2701" ref="J601"/>
    <hyperlink r:id="rId2702" ref="F602"/>
    <hyperlink r:id="rId2703" ref="G602"/>
    <hyperlink r:id="rId2704" ref="H602"/>
    <hyperlink r:id="rId2705" ref="F603"/>
    <hyperlink r:id="rId2706" ref="G603"/>
    <hyperlink r:id="rId2707" ref="H603"/>
    <hyperlink r:id="rId2708" ref="I603"/>
    <hyperlink r:id="rId2709" ref="J603"/>
    <hyperlink r:id="rId2710" ref="F604"/>
    <hyperlink r:id="rId2711" ref="G604"/>
    <hyperlink r:id="rId2712" ref="H604"/>
    <hyperlink r:id="rId2713" ref="I604"/>
    <hyperlink r:id="rId2714" ref="J604"/>
    <hyperlink r:id="rId2715" ref="F605"/>
    <hyperlink r:id="rId2716" ref="G605"/>
    <hyperlink r:id="rId2717" ref="H605"/>
    <hyperlink r:id="rId2718" ref="I605"/>
    <hyperlink r:id="rId2719" ref="J605"/>
    <hyperlink r:id="rId2720" ref="F606"/>
    <hyperlink r:id="rId2721" ref="G606"/>
    <hyperlink r:id="rId2722" ref="H606"/>
    <hyperlink r:id="rId2723" ref="I606"/>
    <hyperlink r:id="rId2724" ref="J606"/>
    <hyperlink r:id="rId2725" ref="F607"/>
    <hyperlink r:id="rId2726" ref="G607"/>
    <hyperlink r:id="rId2727" ref="H607"/>
    <hyperlink r:id="rId2728" ref="I607"/>
    <hyperlink r:id="rId2729" ref="J607"/>
    <hyperlink r:id="rId2730" ref="F608"/>
    <hyperlink r:id="rId2731" ref="G608"/>
    <hyperlink r:id="rId2732" ref="H608"/>
    <hyperlink r:id="rId2733" ref="I608"/>
    <hyperlink r:id="rId2734" ref="J608"/>
    <hyperlink r:id="rId2735" ref="F609"/>
    <hyperlink r:id="rId2736" ref="G609"/>
    <hyperlink r:id="rId2737" ref="H609"/>
    <hyperlink r:id="rId2738" ref="I609"/>
    <hyperlink r:id="rId2739" ref="J609"/>
    <hyperlink r:id="rId2740" ref="F610"/>
    <hyperlink r:id="rId2741" ref="G610"/>
    <hyperlink r:id="rId2742" ref="H610"/>
    <hyperlink r:id="rId2743" ref="I610"/>
    <hyperlink r:id="rId2744" ref="J610"/>
    <hyperlink r:id="rId2745" ref="F611"/>
    <hyperlink r:id="rId2746" ref="G611"/>
    <hyperlink r:id="rId2747" ref="H611"/>
    <hyperlink r:id="rId2748" ref="I611"/>
    <hyperlink r:id="rId2749" ref="J611"/>
    <hyperlink r:id="rId2750" ref="F612"/>
    <hyperlink r:id="rId2751" ref="G612"/>
    <hyperlink r:id="rId2752" ref="H612"/>
    <hyperlink r:id="rId2753" ref="I612"/>
    <hyperlink r:id="rId2754" ref="J612"/>
    <hyperlink r:id="rId2755" ref="F613"/>
    <hyperlink r:id="rId2756" ref="G613"/>
    <hyperlink r:id="rId2757" ref="H613"/>
    <hyperlink r:id="rId2758" ref="F614"/>
    <hyperlink r:id="rId2759" ref="G614"/>
    <hyperlink r:id="rId2760" ref="H614"/>
    <hyperlink r:id="rId2761" ref="I614"/>
    <hyperlink r:id="rId2762" ref="J614"/>
    <hyperlink r:id="rId2763" ref="F615"/>
    <hyperlink r:id="rId2764" ref="G615"/>
    <hyperlink r:id="rId2765" ref="H615"/>
    <hyperlink r:id="rId2766" ref="I615"/>
    <hyperlink r:id="rId2767" ref="J615"/>
    <hyperlink r:id="rId2768" ref="F616"/>
    <hyperlink r:id="rId2769" ref="G616"/>
    <hyperlink r:id="rId2770" ref="H616"/>
    <hyperlink r:id="rId2771" ref="I616"/>
    <hyperlink r:id="rId2772" ref="F617"/>
    <hyperlink r:id="rId2773" ref="G617"/>
    <hyperlink r:id="rId2774" ref="H617"/>
    <hyperlink r:id="rId2775" ref="I617"/>
    <hyperlink r:id="rId2776" ref="J617"/>
    <hyperlink r:id="rId2777" ref="F618"/>
    <hyperlink r:id="rId2778" ref="G618"/>
    <hyperlink r:id="rId2779" ref="H618"/>
    <hyperlink r:id="rId2780" ref="I618"/>
    <hyperlink r:id="rId2781" ref="J618"/>
    <hyperlink r:id="rId2782" ref="F619"/>
    <hyperlink r:id="rId2783" ref="G619"/>
    <hyperlink r:id="rId2784" ref="H619"/>
    <hyperlink r:id="rId2785" ref="I619"/>
    <hyperlink r:id="rId2786" ref="J619"/>
    <hyperlink r:id="rId2787" ref="F620"/>
    <hyperlink r:id="rId2788" ref="G620"/>
    <hyperlink r:id="rId2789" ref="H620"/>
    <hyperlink r:id="rId2790" ref="F621"/>
    <hyperlink r:id="rId2791" ref="G621"/>
    <hyperlink r:id="rId2792" ref="H621"/>
    <hyperlink r:id="rId2793" ref="I621"/>
    <hyperlink r:id="rId2794" ref="J621"/>
    <hyperlink r:id="rId2795" ref="F622"/>
    <hyperlink r:id="rId2796" ref="G622"/>
    <hyperlink r:id="rId2797" ref="H622"/>
    <hyperlink r:id="rId2798" ref="I622"/>
    <hyperlink r:id="rId2799" ref="J622"/>
    <hyperlink r:id="rId2800" ref="F623"/>
    <hyperlink r:id="rId2801" ref="G623"/>
    <hyperlink r:id="rId2802" ref="F624"/>
    <hyperlink r:id="rId2803" ref="G624"/>
    <hyperlink r:id="rId2804" ref="F625"/>
    <hyperlink r:id="rId2805" ref="G625"/>
    <hyperlink r:id="rId2806" ref="H625"/>
    <hyperlink r:id="rId2807" ref="I625"/>
    <hyperlink r:id="rId2808" ref="J625"/>
    <hyperlink r:id="rId2809" ref="F626"/>
    <hyperlink r:id="rId2810" ref="G626"/>
    <hyperlink r:id="rId2811" ref="H626"/>
    <hyperlink r:id="rId2812" ref="I626"/>
    <hyperlink r:id="rId2813" ref="J626"/>
    <hyperlink r:id="rId2814" ref="F627"/>
    <hyperlink r:id="rId2815" ref="G627"/>
    <hyperlink r:id="rId2816" ref="F628"/>
    <hyperlink r:id="rId2817" ref="G628"/>
    <hyperlink r:id="rId2818" ref="H628"/>
    <hyperlink r:id="rId2819" ref="I628"/>
    <hyperlink r:id="rId2820" ref="J628"/>
    <hyperlink r:id="rId2821" ref="F629"/>
    <hyperlink r:id="rId2822" ref="G629"/>
    <hyperlink r:id="rId2823" ref="H629"/>
    <hyperlink r:id="rId2824" ref="I629"/>
    <hyperlink r:id="rId2825" ref="J629"/>
    <hyperlink r:id="rId2826" ref="F630"/>
    <hyperlink r:id="rId2827" ref="G630"/>
    <hyperlink r:id="rId2828" ref="H630"/>
    <hyperlink r:id="rId2829" ref="I630"/>
    <hyperlink r:id="rId2830" ref="J630"/>
    <hyperlink r:id="rId2831" ref="F631"/>
    <hyperlink r:id="rId2832" ref="G631"/>
    <hyperlink r:id="rId2833" ref="H631"/>
    <hyperlink r:id="rId2834" ref="F632"/>
    <hyperlink r:id="rId2835" ref="G632"/>
    <hyperlink r:id="rId2836" ref="H632"/>
    <hyperlink r:id="rId2837" ref="F633"/>
    <hyperlink r:id="rId2838" ref="G633"/>
    <hyperlink r:id="rId2839" ref="H633"/>
    <hyperlink r:id="rId2840" ref="I633"/>
    <hyperlink r:id="rId2841" ref="J633"/>
    <hyperlink r:id="rId2842" ref="F634"/>
    <hyperlink r:id="rId2843" ref="G634"/>
    <hyperlink r:id="rId2844" ref="H634"/>
    <hyperlink r:id="rId2845" ref="I634"/>
    <hyperlink r:id="rId2846" ref="J634"/>
    <hyperlink r:id="rId2847" ref="F635"/>
    <hyperlink r:id="rId2848" ref="G635"/>
    <hyperlink r:id="rId2849" ref="H635"/>
    <hyperlink r:id="rId2850" ref="I635"/>
    <hyperlink r:id="rId2851" ref="J635"/>
    <hyperlink r:id="rId2852" ref="F636"/>
    <hyperlink r:id="rId2853" ref="G636"/>
    <hyperlink r:id="rId2854" ref="H636"/>
    <hyperlink r:id="rId2855" ref="I636"/>
    <hyperlink r:id="rId2856" ref="J636"/>
    <hyperlink r:id="rId2857" ref="F637"/>
    <hyperlink r:id="rId2858" ref="G637"/>
    <hyperlink r:id="rId2859" ref="H637"/>
    <hyperlink r:id="rId2860" ref="F638"/>
    <hyperlink r:id="rId2861" ref="G638"/>
    <hyperlink r:id="rId2862" ref="H638"/>
    <hyperlink r:id="rId2863" ref="I638"/>
    <hyperlink r:id="rId2864" ref="J638"/>
    <hyperlink r:id="rId2865" ref="F639"/>
    <hyperlink r:id="rId2866" ref="G639"/>
    <hyperlink r:id="rId2867" ref="H639"/>
    <hyperlink r:id="rId2868" ref="I639"/>
    <hyperlink r:id="rId2869" ref="J639"/>
    <hyperlink r:id="rId2870" ref="F640"/>
    <hyperlink r:id="rId2871" ref="G640"/>
    <hyperlink r:id="rId2872" ref="H640"/>
    <hyperlink r:id="rId2873" ref="I640"/>
    <hyperlink r:id="rId2874" ref="J640"/>
    <hyperlink r:id="rId2875" ref="F641"/>
    <hyperlink r:id="rId2876" ref="G641"/>
    <hyperlink r:id="rId2877" ref="H641"/>
    <hyperlink r:id="rId2878" ref="I641"/>
    <hyperlink r:id="rId2879" ref="J641"/>
    <hyperlink r:id="rId2880" ref="F642"/>
    <hyperlink r:id="rId2881" ref="G642"/>
    <hyperlink r:id="rId2882" ref="H642"/>
    <hyperlink r:id="rId2883" ref="I642"/>
    <hyperlink r:id="rId2884" ref="J642"/>
    <hyperlink r:id="rId2885" ref="F643"/>
    <hyperlink r:id="rId2886" ref="G643"/>
    <hyperlink r:id="rId2887" ref="F644"/>
    <hyperlink r:id="rId2888" ref="G644"/>
    <hyperlink r:id="rId2889" ref="H644"/>
    <hyperlink r:id="rId2890" ref="I644"/>
    <hyperlink r:id="rId2891" ref="J644"/>
    <hyperlink r:id="rId2892" ref="F645"/>
    <hyperlink r:id="rId2893" ref="G645"/>
    <hyperlink r:id="rId2894" ref="F646"/>
    <hyperlink r:id="rId2895" ref="G646"/>
    <hyperlink r:id="rId2896" ref="H646"/>
    <hyperlink r:id="rId2897" ref="I646"/>
    <hyperlink r:id="rId2898" ref="J646"/>
    <hyperlink r:id="rId2899" ref="F647"/>
    <hyperlink r:id="rId2900" ref="G647"/>
    <hyperlink r:id="rId2901" ref="H647"/>
    <hyperlink r:id="rId2902" ref="I647"/>
    <hyperlink r:id="rId2903" ref="J647"/>
    <hyperlink r:id="rId2904" ref="F648"/>
    <hyperlink r:id="rId2905" ref="G648"/>
    <hyperlink r:id="rId2906" ref="H648"/>
    <hyperlink r:id="rId2907" ref="I648"/>
    <hyperlink r:id="rId2908" ref="J648"/>
    <hyperlink r:id="rId2909" ref="F649"/>
    <hyperlink r:id="rId2910" ref="G649"/>
    <hyperlink r:id="rId2911" ref="H649"/>
    <hyperlink r:id="rId2912" ref="I649"/>
    <hyperlink r:id="rId2913" ref="J649"/>
    <hyperlink r:id="rId2914" ref="F650"/>
    <hyperlink r:id="rId2915" ref="G650"/>
    <hyperlink r:id="rId2916" ref="H650"/>
    <hyperlink r:id="rId2917" ref="I650"/>
    <hyperlink r:id="rId2918" ref="J650"/>
    <hyperlink r:id="rId2919" ref="F651"/>
    <hyperlink r:id="rId2920" ref="G651"/>
    <hyperlink r:id="rId2921" ref="H651"/>
    <hyperlink r:id="rId2922" ref="I651"/>
    <hyperlink r:id="rId2923" ref="J651"/>
    <hyperlink r:id="rId2924" ref="F652"/>
    <hyperlink r:id="rId2925" ref="G652"/>
    <hyperlink r:id="rId2926" ref="H652"/>
    <hyperlink r:id="rId2927" ref="I652"/>
    <hyperlink r:id="rId2928" ref="J652"/>
    <hyperlink r:id="rId2929" ref="F653"/>
    <hyperlink r:id="rId2930" ref="G653"/>
    <hyperlink r:id="rId2931" ref="H653"/>
    <hyperlink r:id="rId2932" ref="I653"/>
    <hyperlink r:id="rId2933" ref="J653"/>
    <hyperlink r:id="rId2934" ref="F654"/>
    <hyperlink r:id="rId2935" ref="G654"/>
    <hyperlink r:id="rId2936" ref="H654"/>
    <hyperlink r:id="rId2937" ref="I654"/>
    <hyperlink r:id="rId2938" ref="J654"/>
    <hyperlink r:id="rId2939" ref="F655"/>
    <hyperlink r:id="rId2940" ref="G655"/>
    <hyperlink r:id="rId2941" ref="H655"/>
    <hyperlink r:id="rId2942" ref="I655"/>
    <hyperlink r:id="rId2943" ref="F656"/>
    <hyperlink r:id="rId2944" ref="G656"/>
    <hyperlink r:id="rId2945" ref="H656"/>
    <hyperlink r:id="rId2946" ref="I656"/>
    <hyperlink r:id="rId2947" ref="J656"/>
    <hyperlink r:id="rId2948" ref="F657"/>
    <hyperlink r:id="rId2949" ref="G657"/>
    <hyperlink r:id="rId2950" ref="H657"/>
    <hyperlink r:id="rId2951" ref="F658"/>
    <hyperlink r:id="rId2952" ref="G658"/>
    <hyperlink r:id="rId2953" ref="F659"/>
    <hyperlink r:id="rId2954" ref="G659"/>
    <hyperlink r:id="rId2955" ref="H659"/>
    <hyperlink r:id="rId2956" ref="I659"/>
    <hyperlink r:id="rId2957" ref="J659"/>
    <hyperlink r:id="rId2958" ref="F660"/>
    <hyperlink r:id="rId2959" ref="G660"/>
    <hyperlink r:id="rId2960" ref="H660"/>
    <hyperlink r:id="rId2961" ref="I660"/>
    <hyperlink r:id="rId2962" ref="J660"/>
    <hyperlink r:id="rId2963" ref="F661"/>
    <hyperlink r:id="rId2964" ref="G661"/>
    <hyperlink r:id="rId2965" ref="H661"/>
    <hyperlink r:id="rId2966" ref="I661"/>
    <hyperlink r:id="rId2967" ref="J661"/>
    <hyperlink r:id="rId2968" ref="F662"/>
    <hyperlink r:id="rId2969" ref="G662"/>
    <hyperlink r:id="rId2970" ref="H662"/>
    <hyperlink r:id="rId2971" ref="I662"/>
    <hyperlink r:id="rId2972" ref="J662"/>
    <hyperlink r:id="rId2973" ref="F663"/>
    <hyperlink r:id="rId2974" ref="G663"/>
    <hyperlink r:id="rId2975" ref="H663"/>
    <hyperlink r:id="rId2976" ref="I663"/>
    <hyperlink r:id="rId2977" ref="J663"/>
    <hyperlink r:id="rId2978" ref="F664"/>
    <hyperlink r:id="rId2979" ref="G664"/>
    <hyperlink r:id="rId2980" ref="H664"/>
    <hyperlink r:id="rId2981" ref="I664"/>
    <hyperlink r:id="rId2982" ref="J664"/>
    <hyperlink r:id="rId2983" ref="F665"/>
    <hyperlink r:id="rId2984" ref="G665"/>
    <hyperlink r:id="rId2985" ref="H665"/>
    <hyperlink r:id="rId2986" ref="I665"/>
    <hyperlink r:id="rId2987" ref="J665"/>
    <hyperlink r:id="rId2988" ref="F666"/>
    <hyperlink r:id="rId2989" ref="G666"/>
    <hyperlink r:id="rId2990" ref="H666"/>
    <hyperlink r:id="rId2991" ref="I666"/>
    <hyperlink r:id="rId2992" ref="J666"/>
    <hyperlink r:id="rId2993" ref="F667"/>
    <hyperlink r:id="rId2994" ref="G667"/>
    <hyperlink r:id="rId2995" ref="H667"/>
    <hyperlink r:id="rId2996" ref="I667"/>
    <hyperlink r:id="rId2997" ref="J667"/>
    <hyperlink r:id="rId2998" ref="F668"/>
    <hyperlink r:id="rId2999" ref="F669"/>
    <hyperlink r:id="rId3000" ref="G669"/>
    <hyperlink r:id="rId3001" ref="H669"/>
    <hyperlink r:id="rId3002" ref="I669"/>
    <hyperlink r:id="rId3003" ref="J669"/>
    <hyperlink r:id="rId3004" ref="F670"/>
    <hyperlink r:id="rId3005" ref="G670"/>
    <hyperlink r:id="rId3006" ref="H670"/>
    <hyperlink r:id="rId3007" ref="I670"/>
    <hyperlink r:id="rId3008" ref="J670"/>
    <hyperlink r:id="rId3009" ref="F671"/>
    <hyperlink r:id="rId3010" ref="G671"/>
    <hyperlink r:id="rId3011" ref="H671"/>
    <hyperlink r:id="rId3012" ref="I671"/>
    <hyperlink r:id="rId3013" ref="F672"/>
    <hyperlink r:id="rId3014" ref="G672"/>
    <hyperlink r:id="rId3015" ref="H672"/>
    <hyperlink r:id="rId3016" ref="I672"/>
    <hyperlink r:id="rId3017" ref="J672"/>
    <hyperlink r:id="rId3018" ref="F673"/>
    <hyperlink r:id="rId3019" ref="G673"/>
    <hyperlink r:id="rId3020" ref="F674"/>
    <hyperlink r:id="rId3021" ref="G674"/>
    <hyperlink r:id="rId3022" ref="H674"/>
    <hyperlink r:id="rId3023" ref="I674"/>
    <hyperlink r:id="rId3024" ref="F675"/>
    <hyperlink r:id="rId3025" ref="G675"/>
    <hyperlink r:id="rId3026" ref="H675"/>
    <hyperlink r:id="rId3027" ref="I675"/>
    <hyperlink r:id="rId3028" ref="J675"/>
    <hyperlink r:id="rId3029" ref="F676"/>
    <hyperlink r:id="rId3030" ref="G676"/>
    <hyperlink r:id="rId3031" ref="H676"/>
    <hyperlink r:id="rId3032" ref="I676"/>
    <hyperlink r:id="rId3033" ref="J676"/>
    <hyperlink r:id="rId3034" ref="F677"/>
    <hyperlink r:id="rId3035" ref="G677"/>
    <hyperlink r:id="rId3036" ref="H677"/>
    <hyperlink r:id="rId3037" ref="I677"/>
    <hyperlink r:id="rId3038" ref="J677"/>
    <hyperlink r:id="rId3039" ref="F678"/>
    <hyperlink r:id="rId3040" ref="G678"/>
    <hyperlink r:id="rId3041" ref="H678"/>
    <hyperlink r:id="rId3042" ref="I678"/>
    <hyperlink r:id="rId3043" ref="J678"/>
    <hyperlink r:id="rId3044" ref="F679"/>
    <hyperlink r:id="rId3045" ref="G679"/>
    <hyperlink r:id="rId3046" ref="H679"/>
    <hyperlink r:id="rId3047" ref="I679"/>
    <hyperlink r:id="rId3048" ref="J679"/>
    <hyperlink r:id="rId3049" ref="F680"/>
    <hyperlink r:id="rId3050" ref="F681"/>
    <hyperlink r:id="rId3051" ref="G681"/>
    <hyperlink r:id="rId3052" ref="H681"/>
    <hyperlink r:id="rId3053" ref="I681"/>
    <hyperlink r:id="rId3054" ref="J681"/>
    <hyperlink r:id="rId3055" ref="F682"/>
    <hyperlink r:id="rId3056" ref="F683"/>
    <hyperlink r:id="rId3057" ref="G683"/>
    <hyperlink r:id="rId3058" ref="H683"/>
    <hyperlink r:id="rId3059" ref="F684"/>
    <hyperlink r:id="rId3060" ref="G684"/>
    <hyperlink r:id="rId3061" ref="H684"/>
    <hyperlink r:id="rId3062" ref="I684"/>
    <hyperlink r:id="rId3063" ref="F685"/>
    <hyperlink r:id="rId3064" ref="G685"/>
    <hyperlink r:id="rId3065" ref="H685"/>
    <hyperlink r:id="rId3066" ref="I685"/>
    <hyperlink r:id="rId3067" ref="J685"/>
    <hyperlink r:id="rId3068" ref="F686"/>
    <hyperlink r:id="rId3069" ref="G686"/>
    <hyperlink r:id="rId3070" ref="H686"/>
    <hyperlink r:id="rId3071" ref="I686"/>
    <hyperlink r:id="rId3072" ref="J686"/>
    <hyperlink r:id="rId3073" ref="F687"/>
    <hyperlink r:id="rId3074" ref="G687"/>
    <hyperlink r:id="rId3075" ref="H687"/>
    <hyperlink r:id="rId3076" ref="I687"/>
    <hyperlink r:id="rId3077" ref="J687"/>
    <hyperlink r:id="rId3078" ref="F688"/>
    <hyperlink r:id="rId3079" ref="G688"/>
    <hyperlink r:id="rId3080" ref="H688"/>
    <hyperlink r:id="rId3081" ref="I688"/>
    <hyperlink r:id="rId3082" ref="J688"/>
    <hyperlink r:id="rId3083" ref="F689"/>
    <hyperlink r:id="rId3084" ref="G689"/>
    <hyperlink r:id="rId3085" ref="H689"/>
    <hyperlink r:id="rId3086" ref="I689"/>
    <hyperlink r:id="rId3087" ref="J689"/>
    <hyperlink r:id="rId3088" ref="F690"/>
    <hyperlink r:id="rId3089" ref="F691"/>
    <hyperlink r:id="rId3090" ref="G691"/>
    <hyperlink r:id="rId3091" ref="F692"/>
    <hyperlink r:id="rId3092" ref="G692"/>
    <hyperlink r:id="rId3093" ref="F693"/>
    <hyperlink r:id="rId3094" ref="G693"/>
    <hyperlink r:id="rId3095" ref="F694"/>
    <hyperlink r:id="rId3096" ref="G694"/>
    <hyperlink r:id="rId3097" ref="H694"/>
    <hyperlink r:id="rId3098" ref="I694"/>
    <hyperlink r:id="rId3099" ref="J694"/>
    <hyperlink r:id="rId3100" ref="F695"/>
    <hyperlink r:id="rId3101" ref="G695"/>
    <hyperlink r:id="rId3102" ref="H695"/>
    <hyperlink r:id="rId3103" ref="I695"/>
    <hyperlink r:id="rId3104" ref="J695"/>
    <hyperlink r:id="rId3105" ref="F696"/>
    <hyperlink r:id="rId3106" ref="G696"/>
    <hyperlink r:id="rId3107" ref="H696"/>
    <hyperlink r:id="rId3108" ref="I696"/>
    <hyperlink r:id="rId3109" ref="J696"/>
    <hyperlink r:id="rId3110" ref="F697"/>
    <hyperlink r:id="rId3111" ref="G697"/>
    <hyperlink r:id="rId3112" ref="H697"/>
    <hyperlink r:id="rId3113" ref="I697"/>
    <hyperlink r:id="rId3114" ref="J697"/>
    <hyperlink r:id="rId3115" ref="F698"/>
    <hyperlink r:id="rId3116" ref="G698"/>
    <hyperlink r:id="rId3117" ref="H698"/>
    <hyperlink r:id="rId3118" ref="I698"/>
    <hyperlink r:id="rId3119" ref="J698"/>
    <hyperlink r:id="rId3120" ref="F699"/>
    <hyperlink r:id="rId3121" ref="G699"/>
    <hyperlink r:id="rId3122" ref="H699"/>
    <hyperlink r:id="rId3123" ref="I699"/>
    <hyperlink r:id="rId3124" ref="J699"/>
    <hyperlink r:id="rId3125" ref="F700"/>
    <hyperlink r:id="rId3126" ref="G700"/>
    <hyperlink r:id="rId3127" ref="F701"/>
    <hyperlink r:id="rId3128" ref="F702"/>
    <hyperlink r:id="rId3129" ref="G702"/>
    <hyperlink r:id="rId3130" ref="H702"/>
    <hyperlink r:id="rId3131" ref="I702"/>
    <hyperlink r:id="rId3132" ref="J702"/>
    <hyperlink r:id="rId3133" ref="F703"/>
    <hyperlink r:id="rId3134" ref="G703"/>
    <hyperlink r:id="rId3135" ref="H703"/>
    <hyperlink r:id="rId3136" ref="I703"/>
    <hyperlink r:id="rId3137" ref="J703"/>
    <hyperlink r:id="rId3138" ref="F704"/>
    <hyperlink r:id="rId3139" ref="G704"/>
    <hyperlink r:id="rId3140" ref="H704"/>
    <hyperlink r:id="rId3141" ref="I704"/>
    <hyperlink r:id="rId3142" ref="J704"/>
    <hyperlink r:id="rId3143" ref="F705"/>
    <hyperlink r:id="rId3144" ref="G705"/>
    <hyperlink r:id="rId3145" ref="H705"/>
    <hyperlink r:id="rId3146" ref="F706"/>
    <hyperlink r:id="rId3147" ref="G706"/>
    <hyperlink r:id="rId3148" ref="H706"/>
    <hyperlink r:id="rId3149" ref="I706"/>
    <hyperlink r:id="rId3150" ref="J706"/>
    <hyperlink r:id="rId3151" ref="F707"/>
    <hyperlink r:id="rId3152" ref="G707"/>
    <hyperlink r:id="rId3153" ref="H707"/>
    <hyperlink r:id="rId3154" ref="I707"/>
    <hyperlink r:id="rId3155" ref="J707"/>
    <hyperlink r:id="rId3156" ref="F708"/>
    <hyperlink r:id="rId3157" ref="G708"/>
    <hyperlink r:id="rId3158" ref="H708"/>
    <hyperlink r:id="rId3159" ref="I708"/>
    <hyperlink r:id="rId3160" ref="J708"/>
    <hyperlink r:id="rId3161" ref="F709"/>
    <hyperlink r:id="rId3162" ref="G709"/>
    <hyperlink r:id="rId3163" ref="H709"/>
    <hyperlink r:id="rId3164" ref="I709"/>
    <hyperlink r:id="rId3165" ref="J709"/>
    <hyperlink r:id="rId3166" ref="F710"/>
    <hyperlink r:id="rId3167" ref="G710"/>
    <hyperlink r:id="rId3168" ref="H710"/>
    <hyperlink r:id="rId3169" ref="I710"/>
    <hyperlink r:id="rId3170" ref="J710"/>
    <hyperlink r:id="rId3171" ref="F711"/>
    <hyperlink r:id="rId3172" ref="G711"/>
    <hyperlink r:id="rId3173" ref="F712"/>
    <hyperlink r:id="rId3174" ref="G712"/>
    <hyperlink r:id="rId3175" ref="H712"/>
    <hyperlink r:id="rId3176" ref="I712"/>
    <hyperlink r:id="rId3177" ref="J712"/>
    <hyperlink r:id="rId3178" ref="F713"/>
    <hyperlink r:id="rId3179" ref="G713"/>
    <hyperlink r:id="rId3180" ref="H713"/>
    <hyperlink r:id="rId3181" ref="I713"/>
    <hyperlink r:id="rId3182" ref="J713"/>
    <hyperlink r:id="rId3183" ref="F714"/>
    <hyperlink r:id="rId3184" ref="G714"/>
    <hyperlink r:id="rId3185" ref="H714"/>
    <hyperlink r:id="rId3186" ref="I714"/>
    <hyperlink r:id="rId3187" ref="J714"/>
    <hyperlink r:id="rId3188" ref="F715"/>
    <hyperlink r:id="rId3189" ref="G715"/>
    <hyperlink r:id="rId3190" ref="H715"/>
    <hyperlink r:id="rId3191" ref="F716"/>
    <hyperlink r:id="rId3192" ref="G716"/>
    <hyperlink r:id="rId3193" ref="H716"/>
    <hyperlink r:id="rId3194" ref="I716"/>
    <hyperlink r:id="rId3195" ref="J716"/>
    <hyperlink r:id="rId3196" ref="F717"/>
    <hyperlink r:id="rId3197" ref="G717"/>
    <hyperlink r:id="rId3198" ref="F718"/>
    <hyperlink r:id="rId3199" ref="G718"/>
    <hyperlink r:id="rId3200" ref="H718"/>
    <hyperlink r:id="rId3201" ref="I718"/>
    <hyperlink r:id="rId3202" ref="F719"/>
    <hyperlink r:id="rId3203" ref="F720"/>
    <hyperlink r:id="rId3204" ref="G720"/>
    <hyperlink r:id="rId3205" ref="H720"/>
    <hyperlink r:id="rId3206" ref="I720"/>
    <hyperlink r:id="rId3207" ref="J720"/>
    <hyperlink r:id="rId3208" ref="F721"/>
    <hyperlink r:id="rId3209" ref="G721"/>
    <hyperlink r:id="rId3210" ref="H721"/>
    <hyperlink r:id="rId3211" ref="I721"/>
    <hyperlink r:id="rId3212" ref="F722"/>
    <hyperlink r:id="rId3213" ref="G722"/>
    <hyperlink r:id="rId3214" ref="H722"/>
    <hyperlink r:id="rId3215" ref="F723"/>
    <hyperlink r:id="rId3216" ref="G723"/>
    <hyperlink r:id="rId3217" ref="H723"/>
    <hyperlink r:id="rId3218" ref="I723"/>
    <hyperlink r:id="rId3219" ref="J723"/>
    <hyperlink r:id="rId3220" ref="F724"/>
    <hyperlink r:id="rId3221" ref="G724"/>
    <hyperlink r:id="rId3222" ref="H724"/>
    <hyperlink r:id="rId3223" ref="I724"/>
    <hyperlink r:id="rId3224" ref="J724"/>
    <hyperlink r:id="rId3225" ref="F725"/>
    <hyperlink r:id="rId3226" ref="G725"/>
    <hyperlink r:id="rId3227" ref="H725"/>
    <hyperlink r:id="rId3228" ref="I725"/>
    <hyperlink r:id="rId3229" ref="J725"/>
    <hyperlink r:id="rId3230" ref="F726"/>
    <hyperlink r:id="rId3231" ref="G726"/>
    <hyperlink r:id="rId3232" ref="H726"/>
    <hyperlink r:id="rId3233" ref="I726"/>
    <hyperlink r:id="rId3234" ref="J726"/>
    <hyperlink r:id="rId3235" ref="F727"/>
    <hyperlink r:id="rId3236" ref="G727"/>
    <hyperlink r:id="rId3237" ref="H727"/>
    <hyperlink r:id="rId3238" ref="I727"/>
    <hyperlink r:id="rId3239" ref="J727"/>
    <hyperlink r:id="rId3240" ref="F728"/>
    <hyperlink r:id="rId3241" ref="G728"/>
    <hyperlink r:id="rId3242" ref="H728"/>
    <hyperlink r:id="rId3243" ref="I728"/>
    <hyperlink r:id="rId3244" ref="J728"/>
    <hyperlink r:id="rId3245" ref="F729"/>
    <hyperlink r:id="rId3246" ref="G729"/>
    <hyperlink r:id="rId3247" ref="H729"/>
    <hyperlink r:id="rId3248" ref="I729"/>
    <hyperlink r:id="rId3249" ref="J729"/>
    <hyperlink r:id="rId3250" ref="F730"/>
    <hyperlink r:id="rId3251" ref="G730"/>
    <hyperlink r:id="rId3252" ref="H730"/>
    <hyperlink r:id="rId3253" ref="I730"/>
    <hyperlink r:id="rId3254" ref="J730"/>
    <hyperlink r:id="rId3255" ref="F731"/>
    <hyperlink r:id="rId3256" ref="G731"/>
    <hyperlink r:id="rId3257" ref="H731"/>
    <hyperlink r:id="rId3258" ref="I731"/>
    <hyperlink r:id="rId3259" ref="J731"/>
    <hyperlink r:id="rId3260" ref="F732"/>
    <hyperlink r:id="rId3261" ref="F733"/>
    <hyperlink r:id="rId3262" ref="G733"/>
    <hyperlink r:id="rId3263" ref="H733"/>
    <hyperlink r:id="rId3264" ref="I733"/>
    <hyperlink r:id="rId3265" ref="J733"/>
    <hyperlink r:id="rId3266" ref="F734"/>
    <hyperlink r:id="rId3267" ref="G734"/>
    <hyperlink r:id="rId3268" ref="H734"/>
    <hyperlink r:id="rId3269" ref="I734"/>
    <hyperlink r:id="rId3270" ref="J734"/>
    <hyperlink r:id="rId3271" ref="F735"/>
    <hyperlink r:id="rId3272" ref="G735"/>
    <hyperlink r:id="rId3273" ref="H735"/>
    <hyperlink r:id="rId3274" ref="I735"/>
    <hyperlink r:id="rId3275" ref="J735"/>
    <hyperlink r:id="rId3276" ref="F736"/>
    <hyperlink r:id="rId3277" ref="G736"/>
    <hyperlink r:id="rId3278" ref="H736"/>
    <hyperlink r:id="rId3279" ref="I736"/>
    <hyperlink r:id="rId3280" ref="J736"/>
    <hyperlink r:id="rId3281" ref="F737"/>
    <hyperlink r:id="rId3282" ref="G737"/>
    <hyperlink r:id="rId3283" ref="H737"/>
    <hyperlink r:id="rId3284" ref="I737"/>
    <hyperlink r:id="rId3285" ref="J737"/>
    <hyperlink r:id="rId3286" ref="F738"/>
    <hyperlink r:id="rId3287" ref="G738"/>
    <hyperlink r:id="rId3288" ref="H738"/>
    <hyperlink r:id="rId3289" ref="F739"/>
    <hyperlink r:id="rId3290" ref="G739"/>
    <hyperlink r:id="rId3291" ref="F740"/>
    <hyperlink r:id="rId3292" ref="G740"/>
    <hyperlink r:id="rId3293" ref="H740"/>
    <hyperlink r:id="rId3294" ref="I740"/>
    <hyperlink r:id="rId3295" ref="J740"/>
    <hyperlink r:id="rId3296" ref="F741"/>
    <hyperlink r:id="rId3297" ref="G741"/>
    <hyperlink r:id="rId3298" ref="H741"/>
    <hyperlink r:id="rId3299" ref="I741"/>
    <hyperlink r:id="rId3300" ref="J741"/>
    <hyperlink r:id="rId3301" ref="F742"/>
    <hyperlink r:id="rId3302" ref="F743"/>
    <hyperlink r:id="rId3303" ref="G743"/>
    <hyperlink r:id="rId3304" ref="H743"/>
    <hyperlink r:id="rId3305" ref="F744"/>
    <hyperlink r:id="rId3306" ref="G744"/>
    <hyperlink r:id="rId3307" ref="H744"/>
    <hyperlink r:id="rId3308" ref="I744"/>
    <hyperlink r:id="rId3309" ref="J744"/>
    <hyperlink r:id="rId3310" ref="F745"/>
    <hyperlink r:id="rId3311" ref="G745"/>
    <hyperlink r:id="rId3312" ref="H745"/>
    <hyperlink r:id="rId3313" ref="I745"/>
    <hyperlink r:id="rId3314" ref="J745"/>
    <hyperlink r:id="rId3315" ref="F746"/>
    <hyperlink r:id="rId3316" ref="F747"/>
    <hyperlink r:id="rId3317" ref="G747"/>
    <hyperlink r:id="rId3318" ref="H747"/>
    <hyperlink r:id="rId3319" ref="I747"/>
    <hyperlink r:id="rId3320" ref="J747"/>
    <hyperlink r:id="rId3321" ref="F748"/>
    <hyperlink r:id="rId3322" ref="F749"/>
    <hyperlink r:id="rId3323" ref="G749"/>
    <hyperlink r:id="rId3324" ref="H749"/>
    <hyperlink r:id="rId3325" ref="I749"/>
    <hyperlink r:id="rId3326" ref="J749"/>
    <hyperlink r:id="rId3327" ref="F750"/>
    <hyperlink r:id="rId3328" ref="G750"/>
    <hyperlink r:id="rId3329" ref="H750"/>
    <hyperlink r:id="rId3330" ref="I750"/>
    <hyperlink r:id="rId3331" ref="J750"/>
    <hyperlink r:id="rId3332" ref="F751"/>
    <hyperlink r:id="rId3333" ref="G751"/>
    <hyperlink r:id="rId3334" ref="H751"/>
    <hyperlink r:id="rId3335" ref="I751"/>
    <hyperlink r:id="rId3336" ref="J751"/>
    <hyperlink r:id="rId3337" ref="F752"/>
    <hyperlink r:id="rId3338" ref="G752"/>
    <hyperlink r:id="rId3339" ref="H752"/>
    <hyperlink r:id="rId3340" ref="I752"/>
    <hyperlink r:id="rId3341" ref="J752"/>
    <hyperlink r:id="rId3342" ref="F753"/>
    <hyperlink r:id="rId3343" ref="G753"/>
    <hyperlink r:id="rId3344" ref="H753"/>
    <hyperlink r:id="rId3345" ref="I753"/>
    <hyperlink r:id="rId3346" ref="J753"/>
    <hyperlink r:id="rId3347" ref="F754"/>
    <hyperlink r:id="rId3348" ref="G754"/>
    <hyperlink r:id="rId3349" ref="F755"/>
    <hyperlink r:id="rId3350" ref="G755"/>
    <hyperlink r:id="rId3351" ref="F756"/>
    <hyperlink r:id="rId3352" ref="G756"/>
    <hyperlink r:id="rId3353" ref="H756"/>
    <hyperlink r:id="rId3354" ref="I756"/>
    <hyperlink r:id="rId3355" ref="J756"/>
    <hyperlink r:id="rId3356" ref="F757"/>
    <hyperlink r:id="rId3357" ref="G757"/>
    <hyperlink r:id="rId3358" ref="H757"/>
    <hyperlink r:id="rId3359" ref="I757"/>
    <hyperlink r:id="rId3360" ref="J757"/>
    <hyperlink r:id="rId3361" ref="F758"/>
    <hyperlink r:id="rId3362" ref="F759"/>
    <hyperlink r:id="rId3363" ref="G759"/>
    <hyperlink r:id="rId3364" ref="H759"/>
    <hyperlink r:id="rId3365" ref="F760"/>
    <hyperlink r:id="rId3366" ref="G760"/>
    <hyperlink r:id="rId3367" ref="H760"/>
    <hyperlink r:id="rId3368" ref="I760"/>
    <hyperlink r:id="rId3369" ref="J760"/>
    <hyperlink r:id="rId3370" ref="F761"/>
    <hyperlink r:id="rId3371" ref="G761"/>
    <hyperlink r:id="rId3372" ref="H761"/>
    <hyperlink r:id="rId3373" ref="I761"/>
    <hyperlink r:id="rId3374" ref="J761"/>
    <hyperlink r:id="rId3375" ref="F762"/>
    <hyperlink r:id="rId3376" ref="G762"/>
    <hyperlink r:id="rId3377" ref="H762"/>
    <hyperlink r:id="rId3378" ref="I762"/>
    <hyperlink r:id="rId3379" ref="J762"/>
    <hyperlink r:id="rId3380" ref="F763"/>
    <hyperlink r:id="rId3381" ref="G763"/>
    <hyperlink r:id="rId3382" ref="H763"/>
    <hyperlink r:id="rId3383" ref="I763"/>
    <hyperlink r:id="rId3384" ref="F764"/>
    <hyperlink r:id="rId3385" ref="G764"/>
    <hyperlink r:id="rId3386" ref="H764"/>
    <hyperlink r:id="rId3387" ref="I764"/>
    <hyperlink r:id="rId3388" ref="J764"/>
    <hyperlink r:id="rId3389" ref="F765"/>
    <hyperlink r:id="rId3390" ref="G765"/>
    <hyperlink r:id="rId3391" ref="H765"/>
    <hyperlink r:id="rId3392" ref="I765"/>
    <hyperlink r:id="rId3393" ref="J765"/>
    <hyperlink r:id="rId3394" ref="F766"/>
    <hyperlink r:id="rId3395" ref="G766"/>
    <hyperlink r:id="rId3396" ref="H766"/>
    <hyperlink r:id="rId3397" ref="I766"/>
    <hyperlink r:id="rId3398" ref="J766"/>
    <hyperlink r:id="rId3399" ref="F767"/>
    <hyperlink r:id="rId3400" ref="F768"/>
    <hyperlink r:id="rId3401" ref="F769"/>
    <hyperlink r:id="rId3402" ref="G769"/>
    <hyperlink r:id="rId3403" ref="F770"/>
    <hyperlink r:id="rId3404" ref="G770"/>
    <hyperlink r:id="rId3405" ref="H770"/>
    <hyperlink r:id="rId3406" ref="I770"/>
    <hyperlink r:id="rId3407" ref="J770"/>
    <hyperlink r:id="rId3408" ref="F771"/>
    <hyperlink r:id="rId3409" ref="G771"/>
    <hyperlink r:id="rId3410" ref="H771"/>
    <hyperlink r:id="rId3411" ref="I771"/>
    <hyperlink r:id="rId3412" ref="J771"/>
    <hyperlink r:id="rId3413" ref="F772"/>
    <hyperlink r:id="rId3414" ref="G772"/>
    <hyperlink r:id="rId3415" ref="H772"/>
    <hyperlink r:id="rId3416" ref="I772"/>
    <hyperlink r:id="rId3417" ref="J772"/>
    <hyperlink r:id="rId3418" ref="F773"/>
    <hyperlink r:id="rId3419" ref="G773"/>
    <hyperlink r:id="rId3420" ref="H773"/>
    <hyperlink r:id="rId3421" ref="I773"/>
    <hyperlink r:id="rId3422" ref="J773"/>
    <hyperlink r:id="rId3423" ref="F774"/>
    <hyperlink r:id="rId3424" ref="G774"/>
    <hyperlink r:id="rId3425" ref="H774"/>
    <hyperlink r:id="rId3426" ref="I774"/>
    <hyperlink r:id="rId3427" ref="J774"/>
    <hyperlink r:id="rId3428" ref="F775"/>
    <hyperlink r:id="rId3429" ref="G775"/>
    <hyperlink r:id="rId3430" ref="H775"/>
    <hyperlink r:id="rId3431" ref="I775"/>
    <hyperlink r:id="rId3432" ref="J775"/>
    <hyperlink r:id="rId3433" ref="F776"/>
    <hyperlink r:id="rId3434" ref="F777"/>
    <hyperlink r:id="rId3435" ref="G777"/>
    <hyperlink r:id="rId3436" ref="H777"/>
    <hyperlink r:id="rId3437" ref="I777"/>
    <hyperlink r:id="rId3438" ref="J777"/>
    <hyperlink r:id="rId3439" ref="F778"/>
    <hyperlink r:id="rId3440" ref="G778"/>
    <hyperlink r:id="rId3441" ref="F779"/>
    <hyperlink r:id="rId3442" ref="G779"/>
    <hyperlink r:id="rId3443" ref="H779"/>
    <hyperlink r:id="rId3444" ref="I779"/>
    <hyperlink r:id="rId3445" ref="J779"/>
    <hyperlink r:id="rId3446" ref="F780"/>
    <hyperlink r:id="rId3447" ref="G780"/>
    <hyperlink r:id="rId3448" ref="F781"/>
    <hyperlink r:id="rId3449" ref="G781"/>
    <hyperlink r:id="rId3450" ref="H781"/>
    <hyperlink r:id="rId3451" ref="I781"/>
    <hyperlink r:id="rId3452" ref="J781"/>
    <hyperlink r:id="rId3453" ref="F782"/>
    <hyperlink r:id="rId3454" ref="G782"/>
    <hyperlink r:id="rId3455" ref="H782"/>
    <hyperlink r:id="rId3456" ref="I782"/>
    <hyperlink r:id="rId3457" ref="J782"/>
    <hyperlink r:id="rId3458" ref="F783"/>
  </hyperlinks>
  <printOptions/>
  <pageMargins bottom="0.75" footer="0.0" header="0.0" left="0.7" right="0.7" top="0.75"/>
  <pageSetup orientation="landscape"/>
  <drawing r:id="rId3459"/>
  <tableParts count="1">
    <tablePart r:id="rId3461"/>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0"/>
    <col customWidth="1" min="5" max="5" width="13.43"/>
    <col customWidth="1" min="6" max="6" width="14.14"/>
    <col customWidth="1" min="7" max="7" width="11.86"/>
    <col customWidth="1" min="8" max="8" width="15.29"/>
  </cols>
  <sheetData>
    <row r="1">
      <c r="A1" s="207" t="s">
        <v>5305</v>
      </c>
      <c r="B1" s="208"/>
      <c r="C1" s="208"/>
      <c r="D1" s="209"/>
      <c r="E1" s="210" t="s">
        <v>5306</v>
      </c>
      <c r="F1" s="209"/>
      <c r="G1" s="210" t="s">
        <v>5307</v>
      </c>
      <c r="H1" s="209"/>
      <c r="I1" s="207" t="s">
        <v>5305</v>
      </c>
      <c r="J1" s="209"/>
      <c r="K1" s="207" t="s">
        <v>5308</v>
      </c>
      <c r="L1" s="208"/>
      <c r="M1" s="209"/>
      <c r="N1" s="210" t="s">
        <v>5306</v>
      </c>
      <c r="O1" s="209"/>
      <c r="P1" s="207" t="s">
        <v>5308</v>
      </c>
      <c r="Q1" s="209"/>
      <c r="R1" s="50" t="str">
        <f>IFERROR(__xludf.DUMMYFUNCTION("UNIQUE(B3:D13)"),"rand1")</f>
        <v>rand1</v>
      </c>
      <c r="S1" s="50" t="str">
        <f>IFERROR(__xludf.DUMMYFUNCTION("""COMPUTED_VALUE"""),"pat9")</f>
        <v>pat9</v>
      </c>
      <c r="T1" s="50" t="str">
        <f>IFERROR(__xludf.DUMMYFUNCTION("""COMPUTED_VALUE"""),"cat1")</f>
        <v>cat1</v>
      </c>
      <c r="U1" s="50">
        <f t="shared" ref="U1:U11" si="1">COUNTIFS(C3:C10,S1,D3:D10,T1)</f>
        <v>1</v>
      </c>
      <c r="V1" s="50" t="str">
        <f>IFERROR(__xludf.DUMMYFUNCTION("UNIQUE(K3:M11)"),"rand2")</f>
        <v>rand2</v>
      </c>
      <c r="W1" s="50" t="str">
        <f>IFERROR(__xludf.DUMMYFUNCTION("""COMPUTED_VALUE"""),"pat1")</f>
        <v>pat1</v>
      </c>
      <c r="X1" s="50" t="str">
        <f>IFERROR(__xludf.DUMMYFUNCTION("""COMPUTED_VALUE"""),"cat1")</f>
        <v>cat1</v>
      </c>
      <c r="Y1" s="50">
        <f t="shared" ref="Y1:Y8" si="2">COUNTIFS(L3:L11,W1,M3:M11,X1)</f>
        <v>1</v>
      </c>
      <c r="Z1" s="105" t="s">
        <v>5309</v>
      </c>
      <c r="AD1" s="207" t="s">
        <v>5310</v>
      </c>
      <c r="AE1" s="209"/>
      <c r="AF1" s="50"/>
      <c r="AG1" s="50"/>
      <c r="AH1" s="50"/>
    </row>
    <row r="2">
      <c r="A2" s="211" t="s">
        <v>5311</v>
      </c>
      <c r="B2" s="212" t="s">
        <v>5312</v>
      </c>
      <c r="C2" s="212" t="s">
        <v>230</v>
      </c>
      <c r="D2" s="212" t="s">
        <v>5313</v>
      </c>
      <c r="E2" s="213" t="str">
        <f>IFERROR(__xludf.DUMMYFUNCTION("UNIQUE(C3:C27)"),"pat9")</f>
        <v>pat9</v>
      </c>
      <c r="F2" s="213">
        <f t="shared" ref="F2:F9" si="3">COUNTUNIQUEIFS(D3:D10,C3:C10,E2)</f>
        <v>1</v>
      </c>
      <c r="G2" s="212" t="s">
        <v>230</v>
      </c>
      <c r="H2" s="212" t="s">
        <v>5313</v>
      </c>
      <c r="I2" s="101" t="str">
        <f>IFERROR(__xludf.DUMMYFUNCTION("UNIQUE(D3:D16)"),"cat1")</f>
        <v>cat1</v>
      </c>
      <c r="J2" s="101">
        <f>COUNTIF(D3:D10,I2)</f>
        <v>2</v>
      </c>
      <c r="K2" s="212" t="s">
        <v>5312</v>
      </c>
      <c r="L2" s="212" t="s">
        <v>230</v>
      </c>
      <c r="M2" s="212" t="s">
        <v>5313</v>
      </c>
      <c r="N2" s="213" t="str">
        <f>IFERROR(__xludf.DUMMYFUNCTION("UNIQUE(L3:L10)"),"pat1")</f>
        <v>pat1</v>
      </c>
      <c r="O2" s="213">
        <f t="shared" ref="O2:O10" si="4">COUNTUNIQUEIFS(M3:M10,L3:L10,N2)</f>
        <v>1</v>
      </c>
      <c r="P2" s="101" t="str">
        <f>IFERROR(__xludf.DUMMYFUNCTION("UNIQUE(M3:M11)"),"cat1")</f>
        <v>cat1</v>
      </c>
      <c r="Q2" s="101">
        <f t="shared" ref="Q2:Q9" si="5">COUNTIF(M3:M11,P2)</f>
        <v>5</v>
      </c>
      <c r="R2" s="72" t="str">
        <f>IFERROR(__xludf.DUMMYFUNCTION("""COMPUTED_VALUE"""),"rand1")</f>
        <v>rand1</v>
      </c>
      <c r="S2" s="72" t="str">
        <f>IFERROR(__xludf.DUMMYFUNCTION("""COMPUTED_VALUE"""),"pat2")</f>
        <v>pat2</v>
      </c>
      <c r="T2" s="72" t="str">
        <f>IFERROR(__xludf.DUMMYFUNCTION("""COMPUTED_VALUE"""),"cat3")</f>
        <v>cat3</v>
      </c>
      <c r="U2" s="50">
        <f t="shared" si="1"/>
        <v>1</v>
      </c>
      <c r="V2" s="72" t="str">
        <f>IFERROR(__xludf.DUMMYFUNCTION("""COMPUTED_VALUE"""),"rand2")</f>
        <v>rand2</v>
      </c>
      <c r="W2" s="72" t="str">
        <f>IFERROR(__xludf.DUMMYFUNCTION("""COMPUTED_VALUE"""),"pat6")</f>
        <v>pat6</v>
      </c>
      <c r="X2" s="72" t="str">
        <f>IFERROR(__xludf.DUMMYFUNCTION("""COMPUTED_VALUE"""),"cat1")</f>
        <v>cat1</v>
      </c>
      <c r="Y2" s="72">
        <f t="shared" si="2"/>
        <v>1</v>
      </c>
      <c r="Z2" s="72" t="str">
        <f>IFERROR(__xludf.DUMMYFUNCTION("query({R1:U11;V1:Y9},""Select *"",1)"),"rand1")</f>
        <v>rand1</v>
      </c>
      <c r="AA2" s="72" t="str">
        <f>IFERROR(__xludf.DUMMYFUNCTION("""COMPUTED_VALUE"""),"pat9")</f>
        <v>pat9</v>
      </c>
      <c r="AB2" s="72" t="str">
        <f>IFERROR(__xludf.DUMMYFUNCTION("""COMPUTED_VALUE"""),"cat1")</f>
        <v>cat1</v>
      </c>
      <c r="AC2" s="214" t="str">
        <f>IFERROR(__xludf.DUMMYFUNCTION("""COMPUTED_VALUE"""),"1")</f>
        <v>1</v>
      </c>
      <c r="AD2" s="72" t="str">
        <f>IFERROR(__xludf.DUMMYFUNCTION("UNIQUE(AB2:AB43)"),"cat1")</f>
        <v>cat1</v>
      </c>
      <c r="AE2" s="72">
        <f t="shared" ref="AE2:AE6" si="6">COUNTUNIQUEIFS(AA2:AA34,AB2:AB34,AD2)</f>
        <v>6</v>
      </c>
      <c r="AF2" s="54" t="s">
        <v>5314</v>
      </c>
    </row>
    <row r="3">
      <c r="A3" s="77">
        <v>1.0</v>
      </c>
      <c r="B3" s="54" t="s">
        <v>5315</v>
      </c>
      <c r="C3" s="54" t="s">
        <v>5316</v>
      </c>
      <c r="D3" s="54" t="s">
        <v>5317</v>
      </c>
      <c r="E3" s="54" t="str">
        <f>IFERROR(__xludf.DUMMYFUNCTION("""COMPUTED_VALUE"""),"pat2")</f>
        <v>pat2</v>
      </c>
      <c r="F3" s="213">
        <f t="shared" si="3"/>
        <v>1</v>
      </c>
      <c r="G3" s="72" t="str">
        <f>IFERROR(__xludf.DUMMYFUNCTION("UNIQUE(C3:D23)"),"pat9")</f>
        <v>pat9</v>
      </c>
      <c r="H3" s="54" t="str">
        <f>IFERROR(__xludf.DUMMYFUNCTION("""COMPUTED_VALUE"""),"cat1")</f>
        <v>cat1</v>
      </c>
      <c r="I3" s="101" t="str">
        <f>IFERROR(__xludf.DUMMYFUNCTION("""COMPUTED_VALUE"""),"cat3")</f>
        <v>cat3</v>
      </c>
      <c r="J3" s="101">
        <f t="shared" ref="J3:J5" si="7">COUNTIF(D4:D16,I3)</f>
        <v>3</v>
      </c>
      <c r="K3" s="54" t="s">
        <v>5318</v>
      </c>
      <c r="L3" s="54" t="s">
        <v>5319</v>
      </c>
      <c r="M3" s="54" t="s">
        <v>5317</v>
      </c>
      <c r="N3" s="54" t="str">
        <f>IFERROR(__xludf.DUMMYFUNCTION("""COMPUTED_VALUE"""),"pat6")</f>
        <v>pat6</v>
      </c>
      <c r="O3" s="213">
        <f t="shared" si="4"/>
        <v>1</v>
      </c>
      <c r="P3" s="101" t="str">
        <f>IFERROR(__xludf.DUMMYFUNCTION("""COMPUTED_VALUE"""),"cat3")</f>
        <v>cat3</v>
      </c>
      <c r="Q3" s="101">
        <f t="shared" si="5"/>
        <v>1</v>
      </c>
      <c r="R3" s="72" t="str">
        <f>IFERROR(__xludf.DUMMYFUNCTION("""COMPUTED_VALUE"""),"rand1")</f>
        <v>rand1</v>
      </c>
      <c r="S3" s="72" t="str">
        <f>IFERROR(__xludf.DUMMYFUNCTION("""COMPUTED_VALUE"""),"pat3")</f>
        <v>pat3</v>
      </c>
      <c r="T3" s="72" t="str">
        <f>IFERROR(__xludf.DUMMYFUNCTION("""COMPUTED_VALUE"""),"cat2")</f>
        <v>cat2</v>
      </c>
      <c r="U3" s="50">
        <f t="shared" si="1"/>
        <v>1</v>
      </c>
      <c r="V3" s="72" t="str">
        <f>IFERROR(__xludf.DUMMYFUNCTION("""COMPUTED_VALUE"""),"rand2")</f>
        <v>rand2</v>
      </c>
      <c r="W3" s="72" t="str">
        <f>IFERROR(__xludf.DUMMYFUNCTION("""COMPUTED_VALUE"""),"pat3")</f>
        <v>pat3</v>
      </c>
      <c r="X3" s="72" t="str">
        <f>IFERROR(__xludf.DUMMYFUNCTION("""COMPUTED_VALUE"""),"cat3")</f>
        <v>cat3</v>
      </c>
      <c r="Y3" s="72">
        <f t="shared" si="2"/>
        <v>1</v>
      </c>
      <c r="Z3" s="72" t="str">
        <f>IFERROR(__xludf.DUMMYFUNCTION("""COMPUTED_VALUE"""),"rand1")</f>
        <v>rand1</v>
      </c>
      <c r="AA3" s="72" t="str">
        <f>IFERROR(__xludf.DUMMYFUNCTION("""COMPUTED_VALUE"""),"pat2")</f>
        <v>pat2</v>
      </c>
      <c r="AB3" s="72" t="str">
        <f>IFERROR(__xludf.DUMMYFUNCTION("""COMPUTED_VALUE"""),"cat3")</f>
        <v>cat3</v>
      </c>
      <c r="AC3" s="72">
        <f>IFERROR(__xludf.DUMMYFUNCTION("""COMPUTED_VALUE"""),1.0)</f>
        <v>1</v>
      </c>
      <c r="AD3" s="72" t="str">
        <f>IFERROR(__xludf.DUMMYFUNCTION("""COMPUTED_VALUE"""),"cat3")</f>
        <v>cat3</v>
      </c>
      <c r="AE3" s="72">
        <f t="shared" si="6"/>
        <v>4</v>
      </c>
    </row>
    <row r="4">
      <c r="A4" s="77">
        <v>2.0</v>
      </c>
      <c r="B4" s="54" t="s">
        <v>5315</v>
      </c>
      <c r="C4" s="54" t="s">
        <v>5320</v>
      </c>
      <c r="D4" s="54" t="s">
        <v>5321</v>
      </c>
      <c r="E4" s="54" t="str">
        <f>IFERROR(__xludf.DUMMYFUNCTION("""COMPUTED_VALUE"""),"pat3")</f>
        <v>pat3</v>
      </c>
      <c r="F4" s="213">
        <f t="shared" si="3"/>
        <v>1</v>
      </c>
      <c r="G4" s="72" t="str">
        <f>IFERROR(__xludf.DUMMYFUNCTION("""COMPUTED_VALUE"""),"pat2")</f>
        <v>pat2</v>
      </c>
      <c r="H4" s="72" t="str">
        <f>IFERROR(__xludf.DUMMYFUNCTION("""COMPUTED_VALUE"""),"cat3")</f>
        <v>cat3</v>
      </c>
      <c r="I4" s="101" t="str">
        <f>IFERROR(__xludf.DUMMYFUNCTION("""COMPUTED_VALUE"""),"cat2")</f>
        <v>cat2</v>
      </c>
      <c r="J4" s="101">
        <f t="shared" si="7"/>
        <v>2</v>
      </c>
      <c r="K4" s="54" t="s">
        <v>5318</v>
      </c>
      <c r="L4" s="54" t="s">
        <v>5322</v>
      </c>
      <c r="M4" s="54" t="s">
        <v>5317</v>
      </c>
      <c r="N4" s="54" t="str">
        <f>IFERROR(__xludf.DUMMYFUNCTION("""COMPUTED_VALUE"""),"pat3")</f>
        <v>pat3</v>
      </c>
      <c r="O4" s="213">
        <f t="shared" si="4"/>
        <v>1</v>
      </c>
      <c r="P4" s="101" t="str">
        <f>IFERROR(__xludf.DUMMYFUNCTION("""COMPUTED_VALUE"""),"cat2")</f>
        <v>cat2</v>
      </c>
      <c r="Q4" s="101">
        <f t="shared" si="5"/>
        <v>2</v>
      </c>
      <c r="R4" s="72" t="str">
        <f>IFERROR(__xludf.DUMMYFUNCTION("""COMPUTED_VALUE"""),"rand1")</f>
        <v>rand1</v>
      </c>
      <c r="S4" s="72" t="str">
        <f>IFERROR(__xludf.DUMMYFUNCTION("""COMPUTED_VALUE"""),"pat4")</f>
        <v>pat4</v>
      </c>
      <c r="T4" s="72" t="str">
        <f>IFERROR(__xludf.DUMMYFUNCTION("""COMPUTED_VALUE"""),"cat2")</f>
        <v>cat2</v>
      </c>
      <c r="U4" s="50">
        <f t="shared" si="1"/>
        <v>1</v>
      </c>
      <c r="V4" s="72" t="str">
        <f>IFERROR(__xludf.DUMMYFUNCTION("""COMPUTED_VALUE"""),"rand2")</f>
        <v>rand2</v>
      </c>
      <c r="W4" s="72" t="str">
        <f>IFERROR(__xludf.DUMMYFUNCTION("""COMPUTED_VALUE"""),"pat4")</f>
        <v>pat4</v>
      </c>
      <c r="X4" s="72" t="str">
        <f>IFERROR(__xludf.DUMMYFUNCTION("""COMPUTED_VALUE"""),"cat1")</f>
        <v>cat1</v>
      </c>
      <c r="Y4" s="72">
        <f t="shared" si="2"/>
        <v>1</v>
      </c>
      <c r="Z4" s="72" t="str">
        <f>IFERROR(__xludf.DUMMYFUNCTION("""COMPUTED_VALUE"""),"rand1")</f>
        <v>rand1</v>
      </c>
      <c r="AA4" s="72" t="str">
        <f>IFERROR(__xludf.DUMMYFUNCTION("""COMPUTED_VALUE"""),"pat3")</f>
        <v>pat3</v>
      </c>
      <c r="AB4" s="72" t="str">
        <f>IFERROR(__xludf.DUMMYFUNCTION("""COMPUTED_VALUE"""),"cat2")</f>
        <v>cat2</v>
      </c>
      <c r="AC4" s="72">
        <f>IFERROR(__xludf.DUMMYFUNCTION("""COMPUTED_VALUE"""),1.0)</f>
        <v>1</v>
      </c>
      <c r="AD4" s="72" t="str">
        <f>IFERROR(__xludf.DUMMYFUNCTION("""COMPUTED_VALUE"""),"cat2")</f>
        <v>cat2</v>
      </c>
      <c r="AE4" s="72">
        <f t="shared" si="6"/>
        <v>4</v>
      </c>
    </row>
    <row r="5">
      <c r="A5" s="77">
        <v>3.0</v>
      </c>
      <c r="B5" s="54" t="s">
        <v>5315</v>
      </c>
      <c r="C5" s="54" t="s">
        <v>5323</v>
      </c>
      <c r="D5" s="54" t="s">
        <v>5324</v>
      </c>
      <c r="E5" s="54" t="str">
        <f>IFERROR(__xludf.DUMMYFUNCTION("""COMPUTED_VALUE"""),"pat4")</f>
        <v>pat4</v>
      </c>
      <c r="F5" s="213">
        <f t="shared" si="3"/>
        <v>1</v>
      </c>
      <c r="G5" s="72" t="str">
        <f>IFERROR(__xludf.DUMMYFUNCTION("""COMPUTED_VALUE"""),"pat3")</f>
        <v>pat3</v>
      </c>
      <c r="H5" s="72" t="str">
        <f>IFERROR(__xludf.DUMMYFUNCTION("""COMPUTED_VALUE"""),"cat2")</f>
        <v>cat2</v>
      </c>
      <c r="I5" s="101" t="str">
        <f>IFERROR(__xludf.DUMMYFUNCTION("""COMPUTED_VALUE"""),"cat4")</f>
        <v>cat4</v>
      </c>
      <c r="J5" s="101">
        <f t="shared" si="7"/>
        <v>1</v>
      </c>
      <c r="K5" s="54" t="s">
        <v>5318</v>
      </c>
      <c r="L5" s="54" t="s">
        <v>5323</v>
      </c>
      <c r="M5" s="54" t="s">
        <v>5321</v>
      </c>
      <c r="N5" s="54" t="str">
        <f>IFERROR(__xludf.DUMMYFUNCTION("""COMPUTED_VALUE"""),"pat4")</f>
        <v>pat4</v>
      </c>
      <c r="O5" s="213">
        <f t="shared" si="4"/>
        <v>1</v>
      </c>
      <c r="P5" s="101" t="str">
        <f>IFERROR(__xludf.DUMMYFUNCTION("""COMPUTED_VALUE"""),"cat4")</f>
        <v>cat4</v>
      </c>
      <c r="Q5" s="101">
        <f t="shared" si="5"/>
        <v>1</v>
      </c>
      <c r="R5" s="72" t="str">
        <f>IFERROR(__xludf.DUMMYFUNCTION("""COMPUTED_VALUE"""),"rand1")</f>
        <v>rand1</v>
      </c>
      <c r="S5" s="72" t="str">
        <f>IFERROR(__xludf.DUMMYFUNCTION("""COMPUTED_VALUE"""),"pat5")</f>
        <v>pat5</v>
      </c>
      <c r="T5" s="72" t="str">
        <f>IFERROR(__xludf.DUMMYFUNCTION("""COMPUTED_VALUE"""),"cat1")</f>
        <v>cat1</v>
      </c>
      <c r="U5" s="50">
        <f t="shared" si="1"/>
        <v>1</v>
      </c>
      <c r="V5" s="72" t="str">
        <f>IFERROR(__xludf.DUMMYFUNCTION("""COMPUTED_VALUE"""),"rand2")</f>
        <v>rand2</v>
      </c>
      <c r="W5" s="72" t="str">
        <f>IFERROR(__xludf.DUMMYFUNCTION("""COMPUTED_VALUE"""),"pat5")</f>
        <v>pat5</v>
      </c>
      <c r="X5" s="72" t="str">
        <f>IFERROR(__xludf.DUMMYFUNCTION("""COMPUTED_VALUE"""),"cat1")</f>
        <v>cat1</v>
      </c>
      <c r="Y5" s="72">
        <f t="shared" si="2"/>
        <v>1</v>
      </c>
      <c r="Z5" s="72" t="str">
        <f>IFERROR(__xludf.DUMMYFUNCTION("""COMPUTED_VALUE"""),"rand1")</f>
        <v>rand1</v>
      </c>
      <c r="AA5" s="72" t="str">
        <f>IFERROR(__xludf.DUMMYFUNCTION("""COMPUTED_VALUE"""),"pat4")</f>
        <v>pat4</v>
      </c>
      <c r="AB5" s="72" t="str">
        <f>IFERROR(__xludf.DUMMYFUNCTION("""COMPUTED_VALUE"""),"cat2")</f>
        <v>cat2</v>
      </c>
      <c r="AC5" s="72">
        <f>IFERROR(__xludf.DUMMYFUNCTION("""COMPUTED_VALUE"""),1.0)</f>
        <v>1</v>
      </c>
      <c r="AD5" s="72" t="str">
        <f>IFERROR(__xludf.DUMMYFUNCTION("""COMPUTED_VALUE"""),"cat4")</f>
        <v>cat4</v>
      </c>
      <c r="AE5" s="72">
        <f t="shared" si="6"/>
        <v>2</v>
      </c>
    </row>
    <row r="6">
      <c r="A6" s="77">
        <v>4.0</v>
      </c>
      <c r="B6" s="54" t="s">
        <v>5315</v>
      </c>
      <c r="C6" s="54" t="s">
        <v>5325</v>
      </c>
      <c r="D6" s="54" t="s">
        <v>5324</v>
      </c>
      <c r="E6" s="54" t="str">
        <f>IFERROR(__xludf.DUMMYFUNCTION("""COMPUTED_VALUE"""),"pat5")</f>
        <v>pat5</v>
      </c>
      <c r="F6" s="213">
        <f t="shared" si="3"/>
        <v>1</v>
      </c>
      <c r="G6" s="72" t="str">
        <f>IFERROR(__xludf.DUMMYFUNCTION("""COMPUTED_VALUE"""),"pat4")</f>
        <v>pat4</v>
      </c>
      <c r="H6" s="72" t="str">
        <f>IFERROR(__xludf.DUMMYFUNCTION("""COMPUTED_VALUE"""),"cat2")</f>
        <v>cat2</v>
      </c>
      <c r="I6" s="101"/>
      <c r="J6" s="101"/>
      <c r="K6" s="54" t="s">
        <v>5318</v>
      </c>
      <c r="L6" s="54" t="s">
        <v>5325</v>
      </c>
      <c r="M6" s="54" t="s">
        <v>5317</v>
      </c>
      <c r="N6" s="54" t="str">
        <f>IFERROR(__xludf.DUMMYFUNCTION("""COMPUTED_VALUE"""),"pat5")</f>
        <v>pat5</v>
      </c>
      <c r="O6" s="213">
        <f t="shared" si="4"/>
        <v>1</v>
      </c>
      <c r="P6" s="181"/>
      <c r="Q6" s="101">
        <f t="shared" si="5"/>
        <v>0</v>
      </c>
      <c r="R6" s="72" t="str">
        <f>IFERROR(__xludf.DUMMYFUNCTION("""COMPUTED_VALUE"""),"rand1")</f>
        <v>rand1</v>
      </c>
      <c r="S6" s="72" t="str">
        <f>IFERROR(__xludf.DUMMYFUNCTION("""COMPUTED_VALUE"""),"pat6")</f>
        <v>pat6</v>
      </c>
      <c r="T6" s="72" t="str">
        <f>IFERROR(__xludf.DUMMYFUNCTION("""COMPUTED_VALUE"""),"cat3")</f>
        <v>cat3</v>
      </c>
      <c r="U6" s="50">
        <f t="shared" si="1"/>
        <v>1</v>
      </c>
      <c r="V6" s="72" t="str">
        <f>IFERROR(__xludf.DUMMYFUNCTION("""COMPUTED_VALUE"""),"rand2")</f>
        <v>rand2</v>
      </c>
      <c r="W6" s="72" t="str">
        <f>IFERROR(__xludf.DUMMYFUNCTION("""COMPUTED_VALUE"""),"pat2")</f>
        <v>pat2</v>
      </c>
      <c r="X6" s="72" t="str">
        <f>IFERROR(__xludf.DUMMYFUNCTION("""COMPUTED_VALUE"""),"cat2")</f>
        <v>cat2</v>
      </c>
      <c r="Y6" s="72">
        <f t="shared" si="2"/>
        <v>1</v>
      </c>
      <c r="Z6" s="72" t="str">
        <f>IFERROR(__xludf.DUMMYFUNCTION("""COMPUTED_VALUE"""),"rand1")</f>
        <v>rand1</v>
      </c>
      <c r="AA6" s="72" t="str">
        <f>IFERROR(__xludf.DUMMYFUNCTION("""COMPUTED_VALUE"""),"pat5")</f>
        <v>pat5</v>
      </c>
      <c r="AB6" s="72" t="str">
        <f>IFERROR(__xludf.DUMMYFUNCTION("""COMPUTED_VALUE"""),"cat1")</f>
        <v>cat1</v>
      </c>
      <c r="AC6" s="72">
        <f>IFERROR(__xludf.DUMMYFUNCTION("""COMPUTED_VALUE"""),1.0)</f>
        <v>1</v>
      </c>
      <c r="AD6" s="72"/>
      <c r="AE6" s="72">
        <f t="shared" si="6"/>
        <v>0</v>
      </c>
    </row>
    <row r="7">
      <c r="A7" s="77">
        <v>5.0</v>
      </c>
      <c r="B7" s="54" t="s">
        <v>5315</v>
      </c>
      <c r="C7" s="54" t="s">
        <v>5326</v>
      </c>
      <c r="D7" s="54" t="s">
        <v>5317</v>
      </c>
      <c r="E7" s="54" t="str">
        <f>IFERROR(__xludf.DUMMYFUNCTION("""COMPUTED_VALUE"""),"pat6")</f>
        <v>pat6</v>
      </c>
      <c r="F7" s="213">
        <f t="shared" si="3"/>
        <v>1</v>
      </c>
      <c r="G7" s="72" t="str">
        <f>IFERROR(__xludf.DUMMYFUNCTION("""COMPUTED_VALUE"""),"pat5")</f>
        <v>pat5</v>
      </c>
      <c r="H7" s="72" t="str">
        <f>IFERROR(__xludf.DUMMYFUNCTION("""COMPUTED_VALUE"""),"cat1")</f>
        <v>cat1</v>
      </c>
      <c r="I7" s="101"/>
      <c r="J7" s="101"/>
      <c r="K7" s="54" t="s">
        <v>5318</v>
      </c>
      <c r="L7" s="54" t="s">
        <v>5326</v>
      </c>
      <c r="M7" s="54" t="s">
        <v>5317</v>
      </c>
      <c r="N7" s="54" t="str">
        <f>IFERROR(__xludf.DUMMYFUNCTION("""COMPUTED_VALUE"""),"pat2")</f>
        <v>pat2</v>
      </c>
      <c r="O7" s="213">
        <f t="shared" si="4"/>
        <v>1</v>
      </c>
      <c r="P7" s="101"/>
      <c r="Q7" s="101">
        <f t="shared" si="5"/>
        <v>0</v>
      </c>
      <c r="R7" s="72" t="str">
        <f>IFERROR(__xludf.DUMMYFUNCTION("""COMPUTED_VALUE"""),"rand1")</f>
        <v>rand1</v>
      </c>
      <c r="S7" s="72" t="str">
        <f>IFERROR(__xludf.DUMMYFUNCTION("""COMPUTED_VALUE"""),"pat7")</f>
        <v>pat7</v>
      </c>
      <c r="T7" s="72" t="str">
        <f>IFERROR(__xludf.DUMMYFUNCTION("""COMPUTED_VALUE"""),"cat3")</f>
        <v>cat3</v>
      </c>
      <c r="U7" s="50">
        <f t="shared" si="1"/>
        <v>1</v>
      </c>
      <c r="V7" s="72" t="str">
        <f>IFERROR(__xludf.DUMMYFUNCTION("""COMPUTED_VALUE"""),"rand2")</f>
        <v>rand2</v>
      </c>
      <c r="W7" s="72" t="str">
        <f>IFERROR(__xludf.DUMMYFUNCTION("""COMPUTED_VALUE"""),"pat7")</f>
        <v>pat7</v>
      </c>
      <c r="X7" s="72" t="str">
        <f>IFERROR(__xludf.DUMMYFUNCTION("""COMPUTED_VALUE"""),"cat2")</f>
        <v>cat2</v>
      </c>
      <c r="Y7" s="72">
        <f t="shared" si="2"/>
        <v>1</v>
      </c>
      <c r="Z7" s="72" t="str">
        <f>IFERROR(__xludf.DUMMYFUNCTION("""COMPUTED_VALUE"""),"rand1")</f>
        <v>rand1</v>
      </c>
      <c r="AA7" s="72" t="str">
        <f>IFERROR(__xludf.DUMMYFUNCTION("""COMPUTED_VALUE"""),"pat6")</f>
        <v>pat6</v>
      </c>
      <c r="AB7" s="72" t="str">
        <f>IFERROR(__xludf.DUMMYFUNCTION("""COMPUTED_VALUE"""),"cat3")</f>
        <v>cat3</v>
      </c>
      <c r="AC7" s="72">
        <f>IFERROR(__xludf.DUMMYFUNCTION("""COMPUTED_VALUE"""),1.0)</f>
        <v>1</v>
      </c>
    </row>
    <row r="8">
      <c r="A8" s="77">
        <v>6.0</v>
      </c>
      <c r="B8" s="54" t="s">
        <v>5315</v>
      </c>
      <c r="C8" s="54" t="s">
        <v>5322</v>
      </c>
      <c r="D8" s="54" t="s">
        <v>5321</v>
      </c>
      <c r="E8" s="54" t="str">
        <f>IFERROR(__xludf.DUMMYFUNCTION("""COMPUTED_VALUE"""),"pat7")</f>
        <v>pat7</v>
      </c>
      <c r="F8" s="213">
        <f t="shared" si="3"/>
        <v>1</v>
      </c>
      <c r="G8" s="72" t="str">
        <f>IFERROR(__xludf.DUMMYFUNCTION("""COMPUTED_VALUE"""),"pat6")</f>
        <v>pat6</v>
      </c>
      <c r="H8" s="72" t="str">
        <f>IFERROR(__xludf.DUMMYFUNCTION("""COMPUTED_VALUE"""),"cat3")</f>
        <v>cat3</v>
      </c>
      <c r="I8" s="101"/>
      <c r="J8" s="101"/>
      <c r="K8" s="54" t="s">
        <v>5318</v>
      </c>
      <c r="L8" s="54" t="s">
        <v>5320</v>
      </c>
      <c r="M8" s="54" t="s">
        <v>5324</v>
      </c>
      <c r="N8" s="54" t="str">
        <f>IFERROR(__xludf.DUMMYFUNCTION("""COMPUTED_VALUE"""),"pat7")</f>
        <v>pat7</v>
      </c>
      <c r="O8" s="213">
        <f t="shared" si="4"/>
        <v>1</v>
      </c>
      <c r="P8" s="101"/>
      <c r="Q8" s="101">
        <f t="shared" si="5"/>
        <v>0</v>
      </c>
      <c r="R8" s="72" t="str">
        <f>IFERROR(__xludf.DUMMYFUNCTION("""COMPUTED_VALUE"""),"rand1")</f>
        <v>rand1</v>
      </c>
      <c r="S8" s="72" t="str">
        <f>IFERROR(__xludf.DUMMYFUNCTION("""COMPUTED_VALUE"""),"pat8")</f>
        <v>pat8</v>
      </c>
      <c r="T8" s="72" t="str">
        <f>IFERROR(__xludf.DUMMYFUNCTION("""COMPUTED_VALUE"""),"cat4")</f>
        <v>cat4</v>
      </c>
      <c r="U8" s="50">
        <f t="shared" si="1"/>
        <v>1</v>
      </c>
      <c r="V8" s="72" t="str">
        <f>IFERROR(__xludf.DUMMYFUNCTION("""COMPUTED_VALUE"""),"rand2")</f>
        <v>rand2</v>
      </c>
      <c r="W8" s="72" t="str">
        <f>IFERROR(__xludf.DUMMYFUNCTION("""COMPUTED_VALUE"""),"pat8")</f>
        <v>pat8</v>
      </c>
      <c r="X8" s="72" t="str">
        <f>IFERROR(__xludf.DUMMYFUNCTION("""COMPUTED_VALUE"""),"cat1")</f>
        <v>cat1</v>
      </c>
      <c r="Y8" s="72">
        <f t="shared" si="2"/>
        <v>1</v>
      </c>
      <c r="Z8" s="72" t="str">
        <f>IFERROR(__xludf.DUMMYFUNCTION("""COMPUTED_VALUE"""),"rand1")</f>
        <v>rand1</v>
      </c>
      <c r="AA8" s="72" t="str">
        <f>IFERROR(__xludf.DUMMYFUNCTION("""COMPUTED_VALUE"""),"pat7")</f>
        <v>pat7</v>
      </c>
      <c r="AB8" s="72" t="str">
        <f>IFERROR(__xludf.DUMMYFUNCTION("""COMPUTED_VALUE"""),"cat3")</f>
        <v>cat3</v>
      </c>
      <c r="AC8" s="72">
        <f>IFERROR(__xludf.DUMMYFUNCTION("""COMPUTED_VALUE"""),1.0)</f>
        <v>1</v>
      </c>
    </row>
    <row r="9">
      <c r="A9" s="77">
        <v>7.0</v>
      </c>
      <c r="B9" s="54" t="s">
        <v>5315</v>
      </c>
      <c r="C9" s="54" t="s">
        <v>5327</v>
      </c>
      <c r="D9" s="54" t="s">
        <v>5321</v>
      </c>
      <c r="E9" s="54" t="str">
        <f>IFERROR(__xludf.DUMMYFUNCTION("""COMPUTED_VALUE"""),"pat8")</f>
        <v>pat8</v>
      </c>
      <c r="F9" s="213">
        <f t="shared" si="3"/>
        <v>1</v>
      </c>
      <c r="G9" s="72" t="str">
        <f>IFERROR(__xludf.DUMMYFUNCTION("""COMPUTED_VALUE"""),"pat7")</f>
        <v>pat7</v>
      </c>
      <c r="H9" s="72" t="str">
        <f>IFERROR(__xludf.DUMMYFUNCTION("""COMPUTED_VALUE"""),"cat3")</f>
        <v>cat3</v>
      </c>
      <c r="I9" s="101"/>
      <c r="J9" s="101"/>
      <c r="K9" s="54" t="s">
        <v>5318</v>
      </c>
      <c r="L9" s="54" t="s">
        <v>5327</v>
      </c>
      <c r="M9" s="54" t="s">
        <v>5324</v>
      </c>
      <c r="N9" s="54" t="str">
        <f>IFERROR(__xludf.DUMMYFUNCTION("""COMPUTED_VALUE"""),"pat8")</f>
        <v>pat8</v>
      </c>
      <c r="O9" s="213">
        <f t="shared" si="4"/>
        <v>1</v>
      </c>
      <c r="P9" s="101"/>
      <c r="Q9" s="101">
        <f t="shared" si="5"/>
        <v>0</v>
      </c>
      <c r="R9" s="72" t="str">
        <f>IFERROR(__xludf.DUMMYFUNCTION("""COMPUTED_VALUE"""),"rand2")</f>
        <v>rand2</v>
      </c>
      <c r="S9" s="72"/>
      <c r="T9" s="72"/>
      <c r="U9" s="50">
        <f t="shared" si="1"/>
        <v>0</v>
      </c>
      <c r="V9" s="72" t="str">
        <f>IFERROR(__xludf.DUMMYFUNCTION("""COMPUTED_VALUE"""),"rand2")</f>
        <v>rand2</v>
      </c>
      <c r="W9" s="72" t="str">
        <f>IFERROR(__xludf.DUMMYFUNCTION("""COMPUTED_VALUE"""),"pat9")</f>
        <v>pat9</v>
      </c>
      <c r="X9" s="72" t="str">
        <f>IFERROR(__xludf.DUMMYFUNCTION("""COMPUTED_VALUE"""),"cat4")</f>
        <v>cat4</v>
      </c>
      <c r="Z9" s="72" t="str">
        <f>IFERROR(__xludf.DUMMYFUNCTION("""COMPUTED_VALUE"""),"rand1")</f>
        <v>rand1</v>
      </c>
      <c r="AA9" s="72" t="str">
        <f>IFERROR(__xludf.DUMMYFUNCTION("""COMPUTED_VALUE"""),"pat8")</f>
        <v>pat8</v>
      </c>
      <c r="AB9" s="72" t="str">
        <f>IFERROR(__xludf.DUMMYFUNCTION("""COMPUTED_VALUE"""),"cat4")</f>
        <v>cat4</v>
      </c>
      <c r="AC9" s="72">
        <f>IFERROR(__xludf.DUMMYFUNCTION("""COMPUTED_VALUE"""),1.0)</f>
        <v>1</v>
      </c>
    </row>
    <row r="10">
      <c r="A10" s="77">
        <v>8.0</v>
      </c>
      <c r="B10" s="54" t="s">
        <v>5315</v>
      </c>
      <c r="C10" s="54" t="s">
        <v>5328</v>
      </c>
      <c r="D10" s="54" t="s">
        <v>5329</v>
      </c>
      <c r="E10" s="54"/>
      <c r="F10" s="213"/>
      <c r="G10" s="72" t="str">
        <f>IFERROR(__xludf.DUMMYFUNCTION("""COMPUTED_VALUE"""),"pat8")</f>
        <v>pat8</v>
      </c>
      <c r="H10" s="72" t="str">
        <f>IFERROR(__xludf.DUMMYFUNCTION("""COMPUTED_VALUE"""),"cat4")</f>
        <v>cat4</v>
      </c>
      <c r="I10" s="215" t="s">
        <v>5330</v>
      </c>
      <c r="J10" s="101">
        <f>SUM(J2:J9)</f>
        <v>8</v>
      </c>
      <c r="K10" s="54" t="s">
        <v>5318</v>
      </c>
      <c r="L10" s="54" t="s">
        <v>5328</v>
      </c>
      <c r="M10" s="54" t="s">
        <v>5317</v>
      </c>
      <c r="N10" s="54"/>
      <c r="O10" s="213">
        <f t="shared" si="4"/>
        <v>0</v>
      </c>
      <c r="P10" s="215" t="s">
        <v>5330</v>
      </c>
      <c r="Q10" s="101">
        <f>SUM(Q2:Q9)</f>
        <v>9</v>
      </c>
      <c r="R10" s="72" t="str">
        <f>IFERROR(__xludf.DUMMYFUNCTION("""COMPUTED_VALUE"""),"rand3")</f>
        <v>rand3</v>
      </c>
      <c r="S10" s="72"/>
      <c r="T10" s="72"/>
      <c r="U10" s="50">
        <f t="shared" si="1"/>
        <v>0</v>
      </c>
      <c r="Z10" s="72" t="str">
        <f>IFERROR(__xludf.DUMMYFUNCTION("""COMPUTED_VALUE"""),"rand2")</f>
        <v>rand2</v>
      </c>
      <c r="AA10" s="72"/>
      <c r="AB10" s="72"/>
      <c r="AC10" s="72">
        <f>IFERROR(__xludf.DUMMYFUNCTION("""COMPUTED_VALUE"""),0.0)</f>
        <v>0</v>
      </c>
    </row>
    <row r="11">
      <c r="A11" s="77">
        <v>9.0</v>
      </c>
      <c r="B11" s="54" t="s">
        <v>5318</v>
      </c>
      <c r="G11" s="72"/>
      <c r="H11" s="72"/>
      <c r="K11" s="54" t="s">
        <v>5318</v>
      </c>
      <c r="L11" s="54" t="s">
        <v>5316</v>
      </c>
      <c r="M11" s="54" t="s">
        <v>5329</v>
      </c>
      <c r="N11" s="54"/>
      <c r="R11" s="72" t="str">
        <f>IFERROR(__xludf.DUMMYFUNCTION("""COMPUTED_VALUE"""),"rand4")</f>
        <v>rand4</v>
      </c>
      <c r="S11" s="72"/>
      <c r="T11" s="72"/>
      <c r="U11" s="50">
        <f t="shared" si="1"/>
        <v>0</v>
      </c>
      <c r="Z11" s="72" t="str">
        <f>IFERROR(__xludf.DUMMYFUNCTION("""COMPUTED_VALUE"""),"rand3")</f>
        <v>rand3</v>
      </c>
      <c r="AA11" s="72"/>
      <c r="AB11" s="72"/>
      <c r="AC11" s="72">
        <f>IFERROR(__xludf.DUMMYFUNCTION("""COMPUTED_VALUE"""),0.0)</f>
        <v>0</v>
      </c>
    </row>
    <row r="12">
      <c r="A12" s="77">
        <v>10.0</v>
      </c>
      <c r="B12" s="54" t="s">
        <v>5331</v>
      </c>
      <c r="Z12" s="72" t="str">
        <f>IFERROR(__xludf.DUMMYFUNCTION("""COMPUTED_VALUE"""),"rand4")</f>
        <v>rand4</v>
      </c>
      <c r="AA12" s="72"/>
      <c r="AB12" s="72"/>
      <c r="AC12" s="72">
        <f>IFERROR(__xludf.DUMMYFUNCTION("""COMPUTED_VALUE"""),0.0)</f>
        <v>0</v>
      </c>
    </row>
    <row r="13">
      <c r="A13" s="77">
        <v>11.0</v>
      </c>
      <c r="B13" s="54" t="s">
        <v>5332</v>
      </c>
      <c r="Z13" s="72" t="str">
        <f>IFERROR(__xludf.DUMMYFUNCTION("""COMPUTED_VALUE"""),"rand2")</f>
        <v>rand2</v>
      </c>
      <c r="AA13" s="72" t="str">
        <f>IFERROR(__xludf.DUMMYFUNCTION("""COMPUTED_VALUE"""),"pat1")</f>
        <v>pat1</v>
      </c>
      <c r="AB13" s="72" t="str">
        <f>IFERROR(__xludf.DUMMYFUNCTION("""COMPUTED_VALUE"""),"cat1")</f>
        <v>cat1</v>
      </c>
      <c r="AC13" s="72">
        <f>IFERROR(__xludf.DUMMYFUNCTION("""COMPUTED_VALUE"""),1.0)</f>
        <v>1</v>
      </c>
    </row>
    <row r="14">
      <c r="A14" s="73"/>
      <c r="Z14" s="72" t="str">
        <f>IFERROR(__xludf.DUMMYFUNCTION("""COMPUTED_VALUE"""),"rand2")</f>
        <v>rand2</v>
      </c>
      <c r="AA14" s="72" t="str">
        <f>IFERROR(__xludf.DUMMYFUNCTION("""COMPUTED_VALUE"""),"pat6")</f>
        <v>pat6</v>
      </c>
      <c r="AB14" s="72" t="str">
        <f>IFERROR(__xludf.DUMMYFUNCTION("""COMPUTED_VALUE"""),"cat1")</f>
        <v>cat1</v>
      </c>
      <c r="AC14" s="72">
        <f>IFERROR(__xludf.DUMMYFUNCTION("""COMPUTED_VALUE"""),1.0)</f>
        <v>1</v>
      </c>
    </row>
    <row r="15">
      <c r="A15" s="73"/>
      <c r="Z15" s="72" t="str">
        <f>IFERROR(__xludf.DUMMYFUNCTION("""COMPUTED_VALUE"""),"rand2")</f>
        <v>rand2</v>
      </c>
      <c r="AA15" s="72" t="str">
        <f>IFERROR(__xludf.DUMMYFUNCTION("""COMPUTED_VALUE"""),"pat3")</f>
        <v>pat3</v>
      </c>
      <c r="AB15" s="72" t="str">
        <f>IFERROR(__xludf.DUMMYFUNCTION("""COMPUTED_VALUE"""),"cat3")</f>
        <v>cat3</v>
      </c>
      <c r="AC15" s="72">
        <f>IFERROR(__xludf.DUMMYFUNCTION("""COMPUTED_VALUE"""),1.0)</f>
        <v>1</v>
      </c>
    </row>
    <row r="16">
      <c r="A16" s="73"/>
      <c r="T16" s="215" t="s">
        <v>5330</v>
      </c>
      <c r="U16" s="101">
        <f>SUM(U1:U8)</f>
        <v>8</v>
      </c>
      <c r="X16" s="215" t="s">
        <v>5330</v>
      </c>
      <c r="Y16" s="101">
        <f>SUM(Y1:Y8)</f>
        <v>8</v>
      </c>
      <c r="Z16" s="216" t="str">
        <f>IFERROR(__xludf.DUMMYFUNCTION("""COMPUTED_VALUE"""),"rand2")</f>
        <v>rand2</v>
      </c>
      <c r="AA16" s="216" t="str">
        <f>IFERROR(__xludf.DUMMYFUNCTION("""COMPUTED_VALUE"""),"pat4")</f>
        <v>pat4</v>
      </c>
      <c r="AB16" s="216" t="str">
        <f>IFERROR(__xludf.DUMMYFUNCTION("""COMPUTED_VALUE"""),"cat1")</f>
        <v>cat1</v>
      </c>
      <c r="AC16" s="216">
        <f>IFERROR(__xludf.DUMMYFUNCTION("""COMPUTED_VALUE"""),1.0)</f>
        <v>1</v>
      </c>
    </row>
    <row r="17">
      <c r="A17" s="73"/>
      <c r="Z17" s="72" t="str">
        <f>IFERROR(__xludf.DUMMYFUNCTION("""COMPUTED_VALUE"""),"rand2")</f>
        <v>rand2</v>
      </c>
      <c r="AA17" s="72" t="str">
        <f>IFERROR(__xludf.DUMMYFUNCTION("""COMPUTED_VALUE"""),"pat5")</f>
        <v>pat5</v>
      </c>
      <c r="AB17" s="72" t="str">
        <f>IFERROR(__xludf.DUMMYFUNCTION("""COMPUTED_VALUE"""),"cat1")</f>
        <v>cat1</v>
      </c>
      <c r="AC17" s="72">
        <f>IFERROR(__xludf.DUMMYFUNCTION("""COMPUTED_VALUE"""),1.0)</f>
        <v>1</v>
      </c>
    </row>
    <row r="18">
      <c r="A18" s="73"/>
      <c r="Z18" s="72" t="str">
        <f>IFERROR(__xludf.DUMMYFUNCTION("""COMPUTED_VALUE"""),"rand2")</f>
        <v>rand2</v>
      </c>
      <c r="AA18" s="72" t="str">
        <f>IFERROR(__xludf.DUMMYFUNCTION("""COMPUTED_VALUE"""),"pat2")</f>
        <v>pat2</v>
      </c>
      <c r="AB18" s="72" t="str">
        <f>IFERROR(__xludf.DUMMYFUNCTION("""COMPUTED_VALUE"""),"cat2")</f>
        <v>cat2</v>
      </c>
      <c r="AC18" s="72">
        <f>IFERROR(__xludf.DUMMYFUNCTION("""COMPUTED_VALUE"""),1.0)</f>
        <v>1</v>
      </c>
    </row>
    <row r="19">
      <c r="A19" s="73"/>
      <c r="P19" s="72" t="str">
        <f t="shared" ref="P19:R19" si="8">AM7</f>
        <v/>
      </c>
      <c r="Q19" s="72" t="str">
        <f t="shared" si="8"/>
        <v/>
      </c>
      <c r="R19" s="72" t="str">
        <f t="shared" si="8"/>
        <v/>
      </c>
      <c r="Z19" s="72" t="str">
        <f>IFERROR(__xludf.DUMMYFUNCTION("""COMPUTED_VALUE"""),"rand2")</f>
        <v>rand2</v>
      </c>
      <c r="AA19" s="72" t="str">
        <f>IFERROR(__xludf.DUMMYFUNCTION("""COMPUTED_VALUE"""),"pat7")</f>
        <v>pat7</v>
      </c>
      <c r="AB19" s="72" t="str">
        <f>IFERROR(__xludf.DUMMYFUNCTION("""COMPUTED_VALUE"""),"cat2")</f>
        <v>cat2</v>
      </c>
      <c r="AC19" s="72">
        <f>IFERROR(__xludf.DUMMYFUNCTION("""COMPUTED_VALUE"""),1.0)</f>
        <v>1</v>
      </c>
    </row>
    <row r="20">
      <c r="A20" s="73"/>
      <c r="P20" s="72" t="str">
        <f t="shared" ref="P20:R20" si="9">AM8</f>
        <v/>
      </c>
      <c r="Q20" s="72" t="str">
        <f t="shared" si="9"/>
        <v/>
      </c>
      <c r="R20" s="72" t="str">
        <f t="shared" si="9"/>
        <v/>
      </c>
      <c r="Z20" s="72" t="str">
        <f>IFERROR(__xludf.DUMMYFUNCTION("""COMPUTED_VALUE"""),"rand2")</f>
        <v>rand2</v>
      </c>
      <c r="AA20" s="72" t="str">
        <f>IFERROR(__xludf.DUMMYFUNCTION("""COMPUTED_VALUE"""),"pat8")</f>
        <v>pat8</v>
      </c>
      <c r="AB20" s="72" t="str">
        <f>IFERROR(__xludf.DUMMYFUNCTION("""COMPUTED_VALUE"""),"cat1")</f>
        <v>cat1</v>
      </c>
      <c r="AC20" s="72">
        <f>IFERROR(__xludf.DUMMYFUNCTION("""COMPUTED_VALUE"""),1.0)</f>
        <v>1</v>
      </c>
    </row>
    <row r="21">
      <c r="A21" s="73"/>
      <c r="P21" s="72" t="str">
        <f t="shared" ref="P21:R21" si="10">AM9</f>
        <v/>
      </c>
      <c r="Q21" s="72" t="str">
        <f t="shared" si="10"/>
        <v/>
      </c>
      <c r="R21" s="72" t="str">
        <f t="shared" si="10"/>
        <v/>
      </c>
      <c r="Z21" s="72" t="str">
        <f>IFERROR(__xludf.DUMMYFUNCTION("""COMPUTED_VALUE"""),"rand2")</f>
        <v>rand2</v>
      </c>
      <c r="AA21" s="72" t="str">
        <f>IFERROR(__xludf.DUMMYFUNCTION("""COMPUTED_VALUE"""),"pat9")</f>
        <v>pat9</v>
      </c>
      <c r="AB21" s="72" t="str">
        <f>IFERROR(__xludf.DUMMYFUNCTION("""COMPUTED_VALUE"""),"cat4")</f>
        <v>cat4</v>
      </c>
      <c r="AC21" s="72"/>
    </row>
    <row r="22">
      <c r="A22" s="73"/>
      <c r="P22" s="72" t="str">
        <f t="shared" ref="P22:R22" si="11">AM10</f>
        <v/>
      </c>
      <c r="Q22" s="72" t="str">
        <f t="shared" si="11"/>
        <v/>
      </c>
      <c r="R22" s="72" t="str">
        <f t="shared" si="11"/>
        <v/>
      </c>
    </row>
    <row r="23">
      <c r="A23" s="73"/>
      <c r="P23" s="72" t="str">
        <f t="shared" ref="P23:R23" si="12">AM11</f>
        <v/>
      </c>
      <c r="Q23" s="72" t="str">
        <f t="shared" si="12"/>
        <v/>
      </c>
      <c r="R23" s="72" t="str">
        <f t="shared" si="12"/>
        <v/>
      </c>
    </row>
    <row r="24">
      <c r="A24" s="73"/>
      <c r="P24" s="72" t="str">
        <f t="shared" ref="P24:R24" si="13">AM12</f>
        <v/>
      </c>
      <c r="Q24" s="72" t="str">
        <f t="shared" si="13"/>
        <v/>
      </c>
      <c r="R24" s="72" t="str">
        <f t="shared" si="13"/>
        <v/>
      </c>
    </row>
    <row r="25">
      <c r="A25" s="73"/>
      <c r="P25" s="72" t="str">
        <f t="shared" ref="P25:R25" si="14">AM13</f>
        <v/>
      </c>
      <c r="Q25" s="72" t="str">
        <f t="shared" si="14"/>
        <v/>
      </c>
      <c r="R25" s="72" t="str">
        <f t="shared" si="14"/>
        <v/>
      </c>
    </row>
    <row r="26">
      <c r="A26" s="73"/>
      <c r="P26" s="72" t="str">
        <f>AM14</f>
        <v/>
      </c>
    </row>
    <row r="27">
      <c r="A27" s="73"/>
    </row>
    <row r="28">
      <c r="A28" s="73"/>
    </row>
    <row r="29">
      <c r="A29" s="73"/>
    </row>
    <row r="30">
      <c r="A30" s="73"/>
    </row>
    <row r="31">
      <c r="A31" s="73"/>
    </row>
    <row r="32">
      <c r="A32" s="73"/>
    </row>
    <row r="33">
      <c r="A33" s="73"/>
    </row>
    <row r="34">
      <c r="A34" s="73"/>
    </row>
    <row r="35">
      <c r="A35" s="73"/>
    </row>
    <row r="36">
      <c r="A36" s="73"/>
    </row>
    <row r="37">
      <c r="A37" s="73"/>
    </row>
    <row r="38">
      <c r="A38" s="73"/>
    </row>
    <row r="39">
      <c r="A39" s="73"/>
    </row>
    <row r="40">
      <c r="A40" s="73"/>
    </row>
    <row r="41">
      <c r="A41" s="73"/>
    </row>
    <row r="42">
      <c r="A42" s="73"/>
    </row>
    <row r="43">
      <c r="A43" s="73"/>
    </row>
    <row r="44">
      <c r="A44" s="73"/>
    </row>
    <row r="45">
      <c r="A45" s="73"/>
    </row>
    <row r="46">
      <c r="A46" s="73"/>
    </row>
    <row r="47">
      <c r="A47" s="73"/>
    </row>
    <row r="48">
      <c r="A48" s="73"/>
    </row>
    <row r="49">
      <c r="A49" s="73"/>
    </row>
    <row r="50">
      <c r="A50" s="73"/>
    </row>
    <row r="51">
      <c r="A51" s="73"/>
    </row>
    <row r="52">
      <c r="A52" s="73"/>
    </row>
    <row r="53">
      <c r="A53" s="73"/>
    </row>
    <row r="54">
      <c r="A54" s="73"/>
    </row>
    <row r="55">
      <c r="A55" s="73"/>
    </row>
    <row r="56">
      <c r="A56" s="73"/>
    </row>
    <row r="57">
      <c r="A57" s="73"/>
    </row>
    <row r="58">
      <c r="A58" s="73"/>
    </row>
    <row r="59">
      <c r="A59" s="73"/>
    </row>
    <row r="60">
      <c r="A60" s="73"/>
    </row>
    <row r="61">
      <c r="A61" s="73"/>
    </row>
    <row r="62">
      <c r="A62" s="73"/>
    </row>
    <row r="63">
      <c r="A63" s="73"/>
    </row>
    <row r="64">
      <c r="A64" s="73"/>
    </row>
    <row r="65">
      <c r="A65" s="73"/>
    </row>
    <row r="66">
      <c r="A66" s="73"/>
    </row>
    <row r="67">
      <c r="A67" s="73"/>
    </row>
    <row r="68">
      <c r="A68" s="73"/>
    </row>
    <row r="69">
      <c r="A69" s="73"/>
    </row>
    <row r="70">
      <c r="A70" s="73"/>
    </row>
    <row r="71">
      <c r="A71" s="73"/>
    </row>
    <row r="72">
      <c r="A72" s="73"/>
    </row>
    <row r="73">
      <c r="A73" s="73"/>
    </row>
    <row r="74">
      <c r="A74" s="73"/>
    </row>
    <row r="75">
      <c r="A75" s="73"/>
    </row>
    <row r="76">
      <c r="A76" s="73"/>
    </row>
    <row r="77">
      <c r="A77" s="73"/>
    </row>
    <row r="78">
      <c r="A78" s="73"/>
    </row>
    <row r="79">
      <c r="A79" s="73"/>
    </row>
    <row r="80">
      <c r="A80" s="73"/>
    </row>
    <row r="81">
      <c r="A81" s="73"/>
    </row>
    <row r="82">
      <c r="A82" s="73"/>
    </row>
    <row r="83">
      <c r="A83" s="73"/>
    </row>
    <row r="84">
      <c r="A84" s="73"/>
    </row>
    <row r="85">
      <c r="A85" s="73"/>
    </row>
    <row r="86">
      <c r="A86" s="73"/>
    </row>
    <row r="87">
      <c r="A87" s="73"/>
    </row>
    <row r="88">
      <c r="A88" s="73"/>
    </row>
    <row r="89">
      <c r="A89" s="73"/>
    </row>
    <row r="90">
      <c r="A90" s="73"/>
    </row>
    <row r="91">
      <c r="A91" s="73"/>
    </row>
    <row r="92">
      <c r="A92" s="73"/>
    </row>
    <row r="93">
      <c r="A93" s="73"/>
    </row>
    <row r="94">
      <c r="A94" s="73"/>
    </row>
    <row r="95">
      <c r="A95" s="73"/>
    </row>
    <row r="96">
      <c r="A96" s="73"/>
    </row>
    <row r="97">
      <c r="A97" s="73"/>
    </row>
    <row r="98">
      <c r="A98" s="73"/>
    </row>
    <row r="99">
      <c r="A99" s="73"/>
    </row>
    <row r="100">
      <c r="A100" s="73"/>
    </row>
    <row r="101">
      <c r="A101" s="73"/>
    </row>
    <row r="102">
      <c r="A102" s="73"/>
    </row>
    <row r="103">
      <c r="A103" s="73"/>
    </row>
    <row r="104">
      <c r="A104" s="73"/>
    </row>
    <row r="105">
      <c r="A105" s="73"/>
    </row>
    <row r="106">
      <c r="A106" s="73"/>
    </row>
    <row r="107">
      <c r="A107" s="73"/>
    </row>
    <row r="108">
      <c r="A108" s="73"/>
    </row>
    <row r="109">
      <c r="A109" s="73"/>
    </row>
    <row r="110">
      <c r="A110" s="73"/>
    </row>
    <row r="111">
      <c r="A111" s="73"/>
    </row>
    <row r="112">
      <c r="A112" s="73"/>
    </row>
    <row r="113">
      <c r="A113" s="73"/>
    </row>
    <row r="114">
      <c r="A114" s="73"/>
    </row>
    <row r="115">
      <c r="A115" s="73"/>
    </row>
    <row r="116">
      <c r="A116" s="73"/>
    </row>
    <row r="117">
      <c r="A117" s="73"/>
    </row>
    <row r="118">
      <c r="A118" s="73"/>
    </row>
    <row r="119">
      <c r="A119" s="73"/>
    </row>
    <row r="120">
      <c r="A120" s="73"/>
    </row>
    <row r="121">
      <c r="A121" s="73"/>
    </row>
    <row r="122">
      <c r="A122" s="73"/>
    </row>
    <row r="123">
      <c r="A123" s="73"/>
    </row>
    <row r="124">
      <c r="A124" s="73"/>
    </row>
    <row r="125">
      <c r="A125" s="73"/>
    </row>
    <row r="126">
      <c r="A126" s="73"/>
    </row>
    <row r="127">
      <c r="A127" s="73"/>
    </row>
    <row r="128">
      <c r="A128" s="73"/>
    </row>
    <row r="129">
      <c r="A129" s="73"/>
    </row>
    <row r="130">
      <c r="A130" s="73"/>
    </row>
    <row r="131">
      <c r="A131" s="73"/>
    </row>
    <row r="132">
      <c r="A132" s="73"/>
    </row>
    <row r="133">
      <c r="A133" s="73"/>
    </row>
    <row r="134">
      <c r="A134" s="73"/>
    </row>
    <row r="135">
      <c r="A135" s="73"/>
    </row>
    <row r="136">
      <c r="A136" s="73"/>
    </row>
    <row r="137">
      <c r="A137" s="73"/>
    </row>
    <row r="138">
      <c r="A138" s="73"/>
    </row>
    <row r="139">
      <c r="A139" s="73"/>
    </row>
    <row r="140">
      <c r="A140" s="73"/>
    </row>
    <row r="141">
      <c r="A141" s="73"/>
    </row>
    <row r="142">
      <c r="A142" s="73"/>
    </row>
    <row r="143">
      <c r="A143" s="73"/>
    </row>
    <row r="144">
      <c r="A144" s="73"/>
    </row>
    <row r="145">
      <c r="A145" s="73"/>
    </row>
    <row r="146">
      <c r="A146" s="73"/>
    </row>
    <row r="147">
      <c r="A147" s="73"/>
    </row>
    <row r="148">
      <c r="A148" s="73"/>
    </row>
    <row r="149">
      <c r="A149" s="73"/>
    </row>
    <row r="150">
      <c r="A150" s="73"/>
    </row>
    <row r="151">
      <c r="A151" s="73"/>
    </row>
    <row r="152">
      <c r="A152" s="73"/>
    </row>
    <row r="153">
      <c r="A153" s="73"/>
    </row>
    <row r="154">
      <c r="A154" s="73"/>
    </row>
    <row r="155">
      <c r="A155" s="73"/>
    </row>
    <row r="156">
      <c r="A156" s="73"/>
    </row>
    <row r="157">
      <c r="A157" s="73"/>
    </row>
    <row r="158">
      <c r="A158" s="73"/>
    </row>
    <row r="159">
      <c r="A159" s="73"/>
    </row>
    <row r="160">
      <c r="A160" s="73"/>
    </row>
    <row r="161">
      <c r="A161" s="73"/>
    </row>
    <row r="162">
      <c r="A162" s="73"/>
    </row>
    <row r="163">
      <c r="A163" s="73"/>
    </row>
    <row r="164">
      <c r="A164" s="73"/>
    </row>
    <row r="165">
      <c r="A165" s="73"/>
    </row>
    <row r="166">
      <c r="A166" s="73"/>
    </row>
    <row r="167">
      <c r="A167" s="73"/>
    </row>
    <row r="168">
      <c r="A168" s="73"/>
    </row>
    <row r="169">
      <c r="A169" s="73"/>
    </row>
    <row r="170">
      <c r="A170" s="73"/>
    </row>
    <row r="171">
      <c r="A171" s="73"/>
    </row>
    <row r="172">
      <c r="A172" s="73"/>
    </row>
    <row r="173">
      <c r="A173" s="73"/>
    </row>
    <row r="174">
      <c r="A174" s="73"/>
    </row>
    <row r="175">
      <c r="A175" s="73"/>
    </row>
    <row r="176">
      <c r="A176" s="73"/>
    </row>
    <row r="177">
      <c r="A177" s="73"/>
    </row>
    <row r="178">
      <c r="A178" s="73"/>
    </row>
    <row r="179">
      <c r="A179" s="73"/>
    </row>
    <row r="180">
      <c r="A180" s="73"/>
    </row>
    <row r="181">
      <c r="A181" s="73"/>
    </row>
    <row r="182">
      <c r="A182" s="73"/>
    </row>
    <row r="183">
      <c r="A183" s="73"/>
    </row>
    <row r="184">
      <c r="A184" s="73"/>
    </row>
    <row r="185">
      <c r="A185" s="73"/>
    </row>
    <row r="186">
      <c r="A186" s="73"/>
    </row>
    <row r="187">
      <c r="A187" s="73"/>
    </row>
    <row r="188">
      <c r="A188" s="73"/>
    </row>
    <row r="189">
      <c r="A189" s="73"/>
    </row>
    <row r="190">
      <c r="A190" s="73"/>
    </row>
    <row r="191">
      <c r="A191" s="73"/>
    </row>
    <row r="192">
      <c r="A192" s="73"/>
    </row>
    <row r="193">
      <c r="A193" s="73"/>
    </row>
    <row r="194">
      <c r="A194" s="73"/>
    </row>
    <row r="195">
      <c r="A195" s="73"/>
    </row>
    <row r="196">
      <c r="A196" s="73"/>
    </row>
    <row r="197">
      <c r="A197" s="73"/>
    </row>
    <row r="198">
      <c r="A198" s="73"/>
    </row>
    <row r="199">
      <c r="A199" s="73"/>
    </row>
    <row r="200">
      <c r="A200" s="73"/>
    </row>
    <row r="201">
      <c r="A201" s="73"/>
    </row>
    <row r="202">
      <c r="A202" s="73"/>
    </row>
    <row r="203">
      <c r="A203" s="73"/>
    </row>
    <row r="204">
      <c r="A204" s="73"/>
    </row>
    <row r="205">
      <c r="A205" s="73"/>
    </row>
    <row r="206">
      <c r="A206" s="73"/>
    </row>
    <row r="207">
      <c r="A207" s="73"/>
    </row>
    <row r="208">
      <c r="A208" s="73"/>
    </row>
    <row r="209">
      <c r="A209" s="73"/>
    </row>
    <row r="210">
      <c r="A210" s="73"/>
    </row>
    <row r="211">
      <c r="A211" s="73"/>
    </row>
    <row r="212">
      <c r="A212" s="73"/>
    </row>
    <row r="213">
      <c r="A213" s="73"/>
    </row>
    <row r="214">
      <c r="A214" s="73"/>
    </row>
    <row r="215">
      <c r="A215" s="73"/>
    </row>
    <row r="216">
      <c r="A216" s="73"/>
    </row>
    <row r="217">
      <c r="A217" s="73"/>
    </row>
    <row r="218">
      <c r="A218" s="73"/>
    </row>
    <row r="219">
      <c r="A219" s="73"/>
    </row>
    <row r="220">
      <c r="A220" s="73"/>
    </row>
    <row r="221">
      <c r="A221" s="73"/>
    </row>
    <row r="222">
      <c r="A222" s="73"/>
    </row>
    <row r="223">
      <c r="A223" s="73"/>
    </row>
    <row r="224">
      <c r="A224" s="73"/>
    </row>
    <row r="225">
      <c r="A225" s="73"/>
    </row>
    <row r="226">
      <c r="A226" s="73"/>
    </row>
    <row r="227">
      <c r="A227" s="73"/>
    </row>
    <row r="228">
      <c r="A228" s="73"/>
    </row>
    <row r="229">
      <c r="A229" s="73"/>
    </row>
    <row r="230">
      <c r="A230" s="73"/>
    </row>
    <row r="231">
      <c r="A231" s="73"/>
    </row>
    <row r="232">
      <c r="A232" s="73"/>
    </row>
    <row r="233">
      <c r="A233" s="73"/>
    </row>
    <row r="234">
      <c r="A234" s="73"/>
    </row>
    <row r="235">
      <c r="A235" s="73"/>
    </row>
    <row r="236">
      <c r="A236" s="73"/>
    </row>
    <row r="237">
      <c r="A237" s="73"/>
    </row>
    <row r="238">
      <c r="A238" s="73"/>
    </row>
    <row r="239">
      <c r="A239" s="73"/>
    </row>
    <row r="240">
      <c r="A240" s="73"/>
    </row>
    <row r="241">
      <c r="A241" s="73"/>
    </row>
    <row r="242">
      <c r="A242" s="73"/>
    </row>
    <row r="243">
      <c r="A243" s="73"/>
    </row>
    <row r="244">
      <c r="A244" s="73"/>
    </row>
    <row r="245">
      <c r="A245" s="73"/>
    </row>
    <row r="246">
      <c r="A246" s="73"/>
    </row>
    <row r="247">
      <c r="A247" s="73"/>
    </row>
    <row r="248">
      <c r="A248" s="73"/>
    </row>
    <row r="249">
      <c r="A249" s="73"/>
    </row>
    <row r="250">
      <c r="A250" s="73"/>
    </row>
    <row r="251">
      <c r="A251" s="73"/>
    </row>
    <row r="252">
      <c r="A252" s="73"/>
    </row>
    <row r="253">
      <c r="A253" s="73"/>
    </row>
    <row r="254">
      <c r="A254" s="73"/>
    </row>
    <row r="255">
      <c r="A255" s="73"/>
    </row>
    <row r="256">
      <c r="A256" s="73"/>
    </row>
    <row r="257">
      <c r="A257" s="73"/>
    </row>
    <row r="258">
      <c r="A258" s="73"/>
    </row>
    <row r="259">
      <c r="A259" s="73"/>
    </row>
    <row r="260">
      <c r="A260" s="73"/>
    </row>
    <row r="261">
      <c r="A261" s="73"/>
    </row>
    <row r="262">
      <c r="A262" s="73"/>
    </row>
    <row r="263">
      <c r="A263" s="73"/>
    </row>
    <row r="264">
      <c r="A264" s="73"/>
    </row>
    <row r="265">
      <c r="A265" s="73"/>
    </row>
    <row r="266">
      <c r="A266" s="73"/>
    </row>
    <row r="267">
      <c r="A267" s="73"/>
    </row>
    <row r="268">
      <c r="A268" s="73"/>
    </row>
    <row r="269">
      <c r="A269" s="73"/>
    </row>
    <row r="270">
      <c r="A270" s="73"/>
    </row>
    <row r="271">
      <c r="A271" s="73"/>
    </row>
    <row r="272">
      <c r="A272" s="73"/>
    </row>
    <row r="273">
      <c r="A273" s="73"/>
    </row>
    <row r="274">
      <c r="A274" s="73"/>
    </row>
    <row r="275">
      <c r="A275" s="73"/>
    </row>
    <row r="276">
      <c r="A276" s="73"/>
    </row>
    <row r="277">
      <c r="A277" s="73"/>
    </row>
    <row r="278">
      <c r="A278" s="73"/>
    </row>
    <row r="279">
      <c r="A279" s="73"/>
    </row>
    <row r="280">
      <c r="A280" s="73"/>
    </row>
    <row r="281">
      <c r="A281" s="73"/>
    </row>
    <row r="282">
      <c r="A282" s="73"/>
    </row>
    <row r="283">
      <c r="A283" s="73"/>
    </row>
    <row r="284">
      <c r="A284" s="73"/>
    </row>
    <row r="285">
      <c r="A285" s="73"/>
    </row>
    <row r="286">
      <c r="A286" s="73"/>
    </row>
    <row r="287">
      <c r="A287" s="73"/>
    </row>
    <row r="288">
      <c r="A288" s="73"/>
    </row>
    <row r="289">
      <c r="A289" s="73"/>
    </row>
    <row r="290">
      <c r="A290" s="73"/>
    </row>
    <row r="291">
      <c r="A291" s="73"/>
    </row>
    <row r="292">
      <c r="A292" s="73"/>
    </row>
    <row r="293">
      <c r="A293" s="73"/>
    </row>
    <row r="294">
      <c r="A294" s="73"/>
    </row>
    <row r="295">
      <c r="A295" s="73"/>
    </row>
    <row r="296">
      <c r="A296" s="73"/>
    </row>
    <row r="297">
      <c r="A297" s="73"/>
    </row>
    <row r="298">
      <c r="A298" s="73"/>
    </row>
    <row r="299">
      <c r="A299" s="73"/>
    </row>
    <row r="300">
      <c r="A300" s="73"/>
    </row>
    <row r="301">
      <c r="A301" s="73"/>
    </row>
    <row r="302">
      <c r="A302" s="73"/>
    </row>
    <row r="303">
      <c r="A303" s="73"/>
    </row>
    <row r="304">
      <c r="A304" s="73"/>
    </row>
    <row r="305">
      <c r="A305" s="73"/>
    </row>
    <row r="306">
      <c r="A306" s="73"/>
    </row>
    <row r="307">
      <c r="A307" s="73"/>
    </row>
    <row r="308">
      <c r="A308" s="73"/>
    </row>
    <row r="309">
      <c r="A309" s="73"/>
    </row>
    <row r="310">
      <c r="A310" s="73"/>
    </row>
    <row r="311">
      <c r="A311" s="73"/>
    </row>
    <row r="312">
      <c r="A312" s="73"/>
    </row>
    <row r="313">
      <c r="A313" s="73"/>
    </row>
    <row r="314">
      <c r="A314" s="73"/>
    </row>
    <row r="315">
      <c r="A315" s="73"/>
    </row>
    <row r="316">
      <c r="A316" s="73"/>
    </row>
    <row r="317">
      <c r="A317" s="73"/>
    </row>
    <row r="318">
      <c r="A318" s="73"/>
    </row>
    <row r="319">
      <c r="A319" s="73"/>
    </row>
    <row r="320">
      <c r="A320" s="73"/>
    </row>
    <row r="321">
      <c r="A321" s="73"/>
    </row>
    <row r="322">
      <c r="A322" s="73"/>
    </row>
    <row r="323">
      <c r="A323" s="73"/>
    </row>
    <row r="324">
      <c r="A324" s="73"/>
    </row>
    <row r="325">
      <c r="A325" s="73"/>
    </row>
    <row r="326">
      <c r="A326" s="73"/>
    </row>
    <row r="327">
      <c r="A327" s="73"/>
    </row>
    <row r="328">
      <c r="A328" s="73"/>
    </row>
    <row r="329">
      <c r="A329" s="73"/>
    </row>
    <row r="330">
      <c r="A330" s="73"/>
    </row>
    <row r="331">
      <c r="A331" s="73"/>
    </row>
    <row r="332">
      <c r="A332" s="73"/>
    </row>
    <row r="333">
      <c r="A333" s="73"/>
    </row>
    <row r="334">
      <c r="A334" s="73"/>
    </row>
    <row r="335">
      <c r="A335" s="73"/>
    </row>
    <row r="336">
      <c r="A336" s="73"/>
    </row>
    <row r="337">
      <c r="A337" s="73"/>
    </row>
    <row r="338">
      <c r="A338" s="73"/>
    </row>
    <row r="339">
      <c r="A339" s="73"/>
    </row>
    <row r="340">
      <c r="A340" s="73"/>
    </row>
    <row r="341">
      <c r="A341" s="73"/>
    </row>
    <row r="342">
      <c r="A342" s="73"/>
    </row>
    <row r="343">
      <c r="A343" s="73"/>
    </row>
    <row r="344">
      <c r="A344" s="73"/>
    </row>
    <row r="345">
      <c r="A345" s="73"/>
    </row>
    <row r="346">
      <c r="A346" s="73"/>
    </row>
    <row r="347">
      <c r="A347" s="73"/>
    </row>
    <row r="348">
      <c r="A348" s="73"/>
    </row>
    <row r="349">
      <c r="A349" s="73"/>
    </row>
    <row r="350">
      <c r="A350" s="73"/>
    </row>
    <row r="351">
      <c r="A351" s="73"/>
    </row>
    <row r="352">
      <c r="A352" s="73"/>
    </row>
    <row r="353">
      <c r="A353" s="73"/>
    </row>
    <row r="354">
      <c r="A354" s="73"/>
    </row>
    <row r="355">
      <c r="A355" s="73"/>
    </row>
    <row r="356">
      <c r="A356" s="73"/>
    </row>
    <row r="357">
      <c r="A357" s="73"/>
    </row>
    <row r="358">
      <c r="A358" s="73"/>
    </row>
    <row r="359">
      <c r="A359" s="73"/>
    </row>
    <row r="360">
      <c r="A360" s="73"/>
    </row>
    <row r="361">
      <c r="A361" s="73"/>
    </row>
    <row r="362">
      <c r="A362" s="73"/>
    </row>
    <row r="363">
      <c r="A363" s="73"/>
    </row>
    <row r="364">
      <c r="A364" s="73"/>
    </row>
    <row r="365">
      <c r="A365" s="73"/>
    </row>
    <row r="366">
      <c r="A366" s="73"/>
    </row>
    <row r="367">
      <c r="A367" s="73"/>
    </row>
    <row r="368">
      <c r="A368" s="73"/>
    </row>
    <row r="369">
      <c r="A369" s="73"/>
    </row>
    <row r="370">
      <c r="A370" s="73"/>
    </row>
    <row r="371">
      <c r="A371" s="73"/>
    </row>
    <row r="372">
      <c r="A372" s="73"/>
    </row>
    <row r="373">
      <c r="A373" s="73"/>
    </row>
    <row r="374">
      <c r="A374" s="73"/>
    </row>
    <row r="375">
      <c r="A375" s="73"/>
    </row>
    <row r="376">
      <c r="A376" s="73"/>
    </row>
    <row r="377">
      <c r="A377" s="73"/>
    </row>
    <row r="378">
      <c r="A378" s="73"/>
    </row>
    <row r="379">
      <c r="A379" s="73"/>
    </row>
    <row r="380">
      <c r="A380" s="73"/>
    </row>
    <row r="381">
      <c r="A381" s="73"/>
    </row>
    <row r="382">
      <c r="A382" s="73"/>
    </row>
    <row r="383">
      <c r="A383" s="73"/>
    </row>
    <row r="384">
      <c r="A384" s="73"/>
    </row>
    <row r="385">
      <c r="A385" s="73"/>
    </row>
    <row r="386">
      <c r="A386" s="73"/>
    </row>
    <row r="387">
      <c r="A387" s="73"/>
    </row>
    <row r="388">
      <c r="A388" s="73"/>
    </row>
    <row r="389">
      <c r="A389" s="73"/>
    </row>
    <row r="390">
      <c r="A390" s="73"/>
    </row>
    <row r="391">
      <c r="A391" s="73"/>
    </row>
    <row r="392">
      <c r="A392" s="73"/>
    </row>
    <row r="393">
      <c r="A393" s="73"/>
    </row>
    <row r="394">
      <c r="A394" s="73"/>
    </row>
    <row r="395">
      <c r="A395" s="73"/>
    </row>
    <row r="396">
      <c r="A396" s="73"/>
    </row>
    <row r="397">
      <c r="A397" s="73"/>
    </row>
    <row r="398">
      <c r="A398" s="73"/>
    </row>
    <row r="399">
      <c r="A399" s="73"/>
    </row>
    <row r="400">
      <c r="A400" s="73"/>
    </row>
    <row r="401">
      <c r="A401" s="73"/>
    </row>
    <row r="402">
      <c r="A402" s="73"/>
    </row>
    <row r="403">
      <c r="A403" s="73"/>
    </row>
    <row r="404">
      <c r="A404" s="73"/>
    </row>
    <row r="405">
      <c r="A405" s="73"/>
    </row>
    <row r="406">
      <c r="A406" s="73"/>
    </row>
    <row r="407">
      <c r="A407" s="73"/>
    </row>
    <row r="408">
      <c r="A408" s="73"/>
    </row>
    <row r="409">
      <c r="A409" s="73"/>
    </row>
    <row r="410">
      <c r="A410" s="73"/>
    </row>
    <row r="411">
      <c r="A411" s="73"/>
    </row>
    <row r="412">
      <c r="A412" s="73"/>
    </row>
    <row r="413">
      <c r="A413" s="73"/>
    </row>
    <row r="414">
      <c r="A414" s="73"/>
    </row>
    <row r="415">
      <c r="A415" s="73"/>
    </row>
    <row r="416">
      <c r="A416" s="73"/>
    </row>
    <row r="417">
      <c r="A417" s="73"/>
    </row>
    <row r="418">
      <c r="A418" s="73"/>
    </row>
    <row r="419">
      <c r="A419" s="73"/>
    </row>
    <row r="420">
      <c r="A420" s="73"/>
    </row>
    <row r="421">
      <c r="A421" s="73"/>
    </row>
    <row r="422">
      <c r="A422" s="73"/>
    </row>
    <row r="423">
      <c r="A423" s="73"/>
    </row>
    <row r="424">
      <c r="A424" s="73"/>
    </row>
    <row r="425">
      <c r="A425" s="73"/>
    </row>
    <row r="426">
      <c r="A426" s="73"/>
    </row>
    <row r="427">
      <c r="A427" s="73"/>
    </row>
    <row r="428">
      <c r="A428" s="73"/>
    </row>
    <row r="429">
      <c r="A429" s="73"/>
    </row>
    <row r="430">
      <c r="A430" s="73"/>
    </row>
    <row r="431">
      <c r="A431" s="73"/>
    </row>
    <row r="432">
      <c r="A432" s="73"/>
    </row>
    <row r="433">
      <c r="A433" s="73"/>
    </row>
    <row r="434">
      <c r="A434" s="73"/>
    </row>
    <row r="435">
      <c r="A435" s="73"/>
    </row>
    <row r="436">
      <c r="A436" s="73"/>
    </row>
    <row r="437">
      <c r="A437" s="73"/>
    </row>
    <row r="438">
      <c r="A438" s="73"/>
    </row>
    <row r="439">
      <c r="A439" s="73"/>
    </row>
    <row r="440">
      <c r="A440" s="73"/>
    </row>
    <row r="441">
      <c r="A441" s="73"/>
    </row>
    <row r="442">
      <c r="A442" s="73"/>
    </row>
    <row r="443">
      <c r="A443" s="73"/>
    </row>
    <row r="444">
      <c r="A444" s="73"/>
    </row>
    <row r="445">
      <c r="A445" s="73"/>
    </row>
    <row r="446">
      <c r="A446" s="73"/>
    </row>
    <row r="447">
      <c r="A447" s="73"/>
    </row>
    <row r="448">
      <c r="A448" s="73"/>
    </row>
    <row r="449">
      <c r="A449" s="73"/>
    </row>
    <row r="450">
      <c r="A450" s="73"/>
    </row>
    <row r="451">
      <c r="A451" s="73"/>
    </row>
    <row r="452">
      <c r="A452" s="73"/>
    </row>
    <row r="453">
      <c r="A453" s="73"/>
    </row>
    <row r="454">
      <c r="A454" s="73"/>
    </row>
    <row r="455">
      <c r="A455" s="73"/>
    </row>
    <row r="456">
      <c r="A456" s="73"/>
    </row>
    <row r="457">
      <c r="A457" s="73"/>
    </row>
    <row r="458">
      <c r="A458" s="73"/>
    </row>
    <row r="459">
      <c r="A459" s="73"/>
    </row>
    <row r="460">
      <c r="A460" s="73"/>
    </row>
    <row r="461">
      <c r="A461" s="73"/>
    </row>
    <row r="462">
      <c r="A462" s="73"/>
    </row>
    <row r="463">
      <c r="A463" s="73"/>
    </row>
    <row r="464">
      <c r="A464" s="73"/>
    </row>
    <row r="465">
      <c r="A465" s="73"/>
    </row>
    <row r="466">
      <c r="A466" s="73"/>
    </row>
    <row r="467">
      <c r="A467" s="73"/>
    </row>
    <row r="468">
      <c r="A468" s="73"/>
    </row>
    <row r="469">
      <c r="A469" s="73"/>
    </row>
    <row r="470">
      <c r="A470" s="73"/>
    </row>
    <row r="471">
      <c r="A471" s="73"/>
    </row>
    <row r="472">
      <c r="A472" s="73"/>
    </row>
    <row r="473">
      <c r="A473" s="73"/>
    </row>
    <row r="474">
      <c r="A474" s="73"/>
    </row>
    <row r="475">
      <c r="A475" s="73"/>
    </row>
    <row r="476">
      <c r="A476" s="73"/>
    </row>
    <row r="477">
      <c r="A477" s="73"/>
    </row>
    <row r="478">
      <c r="A478" s="73"/>
    </row>
    <row r="479">
      <c r="A479" s="73"/>
    </row>
    <row r="480">
      <c r="A480" s="73"/>
    </row>
    <row r="481">
      <c r="A481" s="73"/>
    </row>
    <row r="482">
      <c r="A482" s="73"/>
    </row>
    <row r="483">
      <c r="A483" s="73"/>
    </row>
    <row r="484">
      <c r="A484" s="73"/>
    </row>
    <row r="485">
      <c r="A485" s="73"/>
    </row>
    <row r="486">
      <c r="A486" s="73"/>
    </row>
    <row r="487">
      <c r="A487" s="73"/>
    </row>
    <row r="488">
      <c r="A488" s="73"/>
    </row>
    <row r="489">
      <c r="A489" s="73"/>
    </row>
    <row r="490">
      <c r="A490" s="73"/>
    </row>
    <row r="491">
      <c r="A491" s="73"/>
    </row>
    <row r="492">
      <c r="A492" s="73"/>
    </row>
    <row r="493">
      <c r="A493" s="73"/>
    </row>
    <row r="494">
      <c r="A494" s="73"/>
    </row>
    <row r="495">
      <c r="A495" s="73"/>
    </row>
    <row r="496">
      <c r="A496" s="73"/>
    </row>
    <row r="497">
      <c r="A497" s="73"/>
    </row>
    <row r="498">
      <c r="A498" s="73"/>
    </row>
    <row r="499">
      <c r="A499" s="73"/>
    </row>
    <row r="500">
      <c r="A500" s="73"/>
    </row>
    <row r="501">
      <c r="A501" s="73"/>
    </row>
    <row r="502">
      <c r="A502" s="73"/>
    </row>
    <row r="503">
      <c r="A503" s="73"/>
    </row>
    <row r="504">
      <c r="A504" s="73"/>
    </row>
    <row r="505">
      <c r="A505" s="73"/>
    </row>
    <row r="506">
      <c r="A506" s="73"/>
    </row>
    <row r="507">
      <c r="A507" s="73"/>
    </row>
    <row r="508">
      <c r="A508" s="73"/>
    </row>
    <row r="509">
      <c r="A509" s="73"/>
    </row>
    <row r="510">
      <c r="A510" s="73"/>
    </row>
    <row r="511">
      <c r="A511" s="73"/>
    </row>
    <row r="512">
      <c r="A512" s="73"/>
    </row>
    <row r="513">
      <c r="A513" s="73"/>
    </row>
    <row r="514">
      <c r="A514" s="73"/>
    </row>
    <row r="515">
      <c r="A515" s="73"/>
    </row>
    <row r="516">
      <c r="A516" s="73"/>
    </row>
    <row r="517">
      <c r="A517" s="73"/>
    </row>
    <row r="518">
      <c r="A518" s="73"/>
    </row>
    <row r="519">
      <c r="A519" s="73"/>
    </row>
    <row r="520">
      <c r="A520" s="73"/>
    </row>
    <row r="521">
      <c r="A521" s="73"/>
    </row>
    <row r="522">
      <c r="A522" s="73"/>
    </row>
    <row r="523">
      <c r="A523" s="73"/>
    </row>
    <row r="524">
      <c r="A524" s="73"/>
    </row>
    <row r="525">
      <c r="A525" s="73"/>
    </row>
    <row r="526">
      <c r="A526" s="73"/>
    </row>
    <row r="527">
      <c r="A527" s="73"/>
    </row>
    <row r="528">
      <c r="A528" s="73"/>
    </row>
    <row r="529">
      <c r="A529" s="73"/>
    </row>
    <row r="530">
      <c r="A530" s="73"/>
    </row>
    <row r="531">
      <c r="A531" s="73"/>
    </row>
    <row r="532">
      <c r="A532" s="73"/>
    </row>
    <row r="533">
      <c r="A533" s="73"/>
    </row>
    <row r="534">
      <c r="A534" s="73"/>
    </row>
    <row r="535">
      <c r="A535" s="73"/>
    </row>
    <row r="536">
      <c r="A536" s="73"/>
    </row>
    <row r="537">
      <c r="A537" s="73"/>
    </row>
    <row r="538">
      <c r="A538" s="73"/>
    </row>
    <row r="539">
      <c r="A539" s="73"/>
    </row>
    <row r="540">
      <c r="A540" s="73"/>
    </row>
    <row r="541">
      <c r="A541" s="73"/>
    </row>
    <row r="542">
      <c r="A542" s="73"/>
    </row>
    <row r="543">
      <c r="A543" s="73"/>
    </row>
    <row r="544">
      <c r="A544" s="73"/>
    </row>
    <row r="545">
      <c r="A545" s="73"/>
    </row>
    <row r="546">
      <c r="A546" s="73"/>
    </row>
    <row r="547">
      <c r="A547" s="73"/>
    </row>
    <row r="548">
      <c r="A548" s="73"/>
    </row>
    <row r="549">
      <c r="A549" s="73"/>
    </row>
    <row r="550">
      <c r="A550" s="73"/>
    </row>
    <row r="551">
      <c r="A551" s="73"/>
    </row>
    <row r="552">
      <c r="A552" s="73"/>
    </row>
    <row r="553">
      <c r="A553" s="73"/>
    </row>
    <row r="554">
      <c r="A554" s="73"/>
    </row>
    <row r="555">
      <c r="A555" s="73"/>
    </row>
    <row r="556">
      <c r="A556" s="73"/>
    </row>
    <row r="557">
      <c r="A557" s="73"/>
    </row>
    <row r="558">
      <c r="A558" s="73"/>
    </row>
    <row r="559">
      <c r="A559" s="73"/>
    </row>
    <row r="560">
      <c r="A560" s="73"/>
    </row>
    <row r="561">
      <c r="A561" s="73"/>
    </row>
    <row r="562">
      <c r="A562" s="73"/>
    </row>
    <row r="563">
      <c r="A563" s="73"/>
    </row>
    <row r="564">
      <c r="A564" s="73"/>
    </row>
    <row r="565">
      <c r="A565" s="73"/>
    </row>
    <row r="566">
      <c r="A566" s="73"/>
    </row>
    <row r="567">
      <c r="A567" s="73"/>
    </row>
    <row r="568">
      <c r="A568" s="73"/>
    </row>
    <row r="569">
      <c r="A569" s="73"/>
    </row>
    <row r="570">
      <c r="A570" s="73"/>
    </row>
    <row r="571">
      <c r="A571" s="73"/>
    </row>
    <row r="572">
      <c r="A572" s="73"/>
    </row>
    <row r="573">
      <c r="A573" s="73"/>
    </row>
    <row r="574">
      <c r="A574" s="73"/>
    </row>
    <row r="575">
      <c r="A575" s="73"/>
    </row>
    <row r="576">
      <c r="A576" s="73"/>
    </row>
    <row r="577">
      <c r="A577" s="73"/>
    </row>
    <row r="578">
      <c r="A578" s="73"/>
    </row>
    <row r="579">
      <c r="A579" s="73"/>
    </row>
    <row r="580">
      <c r="A580" s="73"/>
    </row>
    <row r="581">
      <c r="A581" s="73"/>
    </row>
    <row r="582">
      <c r="A582" s="73"/>
    </row>
    <row r="583">
      <c r="A583" s="73"/>
    </row>
    <row r="584">
      <c r="A584" s="73"/>
    </row>
    <row r="585">
      <c r="A585" s="73"/>
    </row>
    <row r="586">
      <c r="A586" s="73"/>
    </row>
    <row r="587">
      <c r="A587" s="73"/>
    </row>
    <row r="588">
      <c r="A588" s="73"/>
    </row>
    <row r="589">
      <c r="A589" s="73"/>
    </row>
    <row r="590">
      <c r="A590" s="73"/>
    </row>
    <row r="591">
      <c r="A591" s="73"/>
    </row>
    <row r="592">
      <c r="A592" s="73"/>
    </row>
    <row r="593">
      <c r="A593" s="73"/>
    </row>
    <row r="594">
      <c r="A594" s="73"/>
    </row>
    <row r="595">
      <c r="A595" s="73"/>
    </row>
    <row r="596">
      <c r="A596" s="73"/>
    </row>
    <row r="597">
      <c r="A597" s="73"/>
    </row>
    <row r="598">
      <c r="A598" s="73"/>
    </row>
    <row r="599">
      <c r="A599" s="73"/>
    </row>
    <row r="600">
      <c r="A600" s="73"/>
    </row>
    <row r="601">
      <c r="A601" s="73"/>
    </row>
    <row r="602">
      <c r="A602" s="73"/>
    </row>
    <row r="603">
      <c r="A603" s="73"/>
    </row>
    <row r="604">
      <c r="A604" s="73"/>
    </row>
    <row r="605">
      <c r="A605" s="73"/>
    </row>
    <row r="606">
      <c r="A606" s="73"/>
    </row>
    <row r="607">
      <c r="A607" s="73"/>
    </row>
    <row r="608">
      <c r="A608" s="73"/>
    </row>
    <row r="609">
      <c r="A609" s="73"/>
    </row>
    <row r="610">
      <c r="A610" s="73"/>
    </row>
    <row r="611">
      <c r="A611" s="73"/>
    </row>
    <row r="612">
      <c r="A612" s="73"/>
    </row>
    <row r="613">
      <c r="A613" s="73"/>
    </row>
    <row r="614">
      <c r="A614" s="73"/>
    </row>
    <row r="615">
      <c r="A615" s="73"/>
    </row>
    <row r="616">
      <c r="A616" s="73"/>
    </row>
    <row r="617">
      <c r="A617" s="73"/>
    </row>
    <row r="618">
      <c r="A618" s="73"/>
    </row>
    <row r="619">
      <c r="A619" s="73"/>
    </row>
    <row r="620">
      <c r="A620" s="73"/>
    </row>
    <row r="621">
      <c r="A621" s="73"/>
    </row>
    <row r="622">
      <c r="A622" s="73"/>
    </row>
    <row r="623">
      <c r="A623" s="73"/>
    </row>
    <row r="624">
      <c r="A624" s="73"/>
    </row>
    <row r="625">
      <c r="A625" s="73"/>
    </row>
    <row r="626">
      <c r="A626" s="73"/>
    </row>
    <row r="627">
      <c r="A627" s="73"/>
    </row>
    <row r="628">
      <c r="A628" s="73"/>
    </row>
    <row r="629">
      <c r="A629" s="73"/>
    </row>
    <row r="630">
      <c r="A630" s="73"/>
    </row>
    <row r="631">
      <c r="A631" s="73"/>
    </row>
    <row r="632">
      <c r="A632" s="73"/>
    </row>
    <row r="633">
      <c r="A633" s="73"/>
    </row>
    <row r="634">
      <c r="A634" s="73"/>
    </row>
    <row r="635">
      <c r="A635" s="73"/>
    </row>
    <row r="636">
      <c r="A636" s="73"/>
    </row>
    <row r="637">
      <c r="A637" s="73"/>
    </row>
    <row r="638">
      <c r="A638" s="73"/>
    </row>
    <row r="639">
      <c r="A639" s="73"/>
    </row>
    <row r="640">
      <c r="A640" s="73"/>
    </row>
    <row r="641">
      <c r="A641" s="73"/>
    </row>
    <row r="642">
      <c r="A642" s="73"/>
    </row>
    <row r="643">
      <c r="A643" s="73"/>
    </row>
    <row r="644">
      <c r="A644" s="73"/>
    </row>
    <row r="645">
      <c r="A645" s="73"/>
    </row>
    <row r="646">
      <c r="A646" s="73"/>
    </row>
    <row r="647">
      <c r="A647" s="73"/>
    </row>
    <row r="648">
      <c r="A648" s="73"/>
    </row>
    <row r="649">
      <c r="A649" s="73"/>
    </row>
    <row r="650">
      <c r="A650" s="73"/>
    </row>
    <row r="651">
      <c r="A651" s="73"/>
    </row>
    <row r="652">
      <c r="A652" s="73"/>
    </row>
    <row r="653">
      <c r="A653" s="73"/>
    </row>
    <row r="654">
      <c r="A654" s="73"/>
    </row>
    <row r="655">
      <c r="A655" s="73"/>
    </row>
    <row r="656">
      <c r="A656" s="73"/>
    </row>
    <row r="657">
      <c r="A657" s="73"/>
    </row>
    <row r="658">
      <c r="A658" s="73"/>
    </row>
    <row r="659">
      <c r="A659" s="73"/>
    </row>
    <row r="660">
      <c r="A660" s="73"/>
    </row>
    <row r="661">
      <c r="A661" s="73"/>
    </row>
    <row r="662">
      <c r="A662" s="73"/>
    </row>
    <row r="663">
      <c r="A663" s="73"/>
    </row>
    <row r="664">
      <c r="A664" s="73"/>
    </row>
    <row r="665">
      <c r="A665" s="73"/>
    </row>
    <row r="666">
      <c r="A666" s="73"/>
    </row>
    <row r="667">
      <c r="A667" s="73"/>
    </row>
    <row r="668">
      <c r="A668" s="73"/>
    </row>
    <row r="669">
      <c r="A669" s="73"/>
    </row>
    <row r="670">
      <c r="A670" s="73"/>
    </row>
    <row r="671">
      <c r="A671" s="73"/>
    </row>
    <row r="672">
      <c r="A672" s="73"/>
    </row>
    <row r="673">
      <c r="A673" s="73"/>
    </row>
    <row r="674">
      <c r="A674" s="73"/>
    </row>
    <row r="675">
      <c r="A675" s="73"/>
    </row>
    <row r="676">
      <c r="A676" s="73"/>
    </row>
    <row r="677">
      <c r="A677" s="73"/>
    </row>
    <row r="678">
      <c r="A678" s="73"/>
    </row>
    <row r="679">
      <c r="A679" s="73"/>
    </row>
    <row r="680">
      <c r="A680" s="73"/>
    </row>
    <row r="681">
      <c r="A681" s="73"/>
    </row>
    <row r="682">
      <c r="A682" s="73"/>
    </row>
    <row r="683">
      <c r="A683" s="73"/>
    </row>
    <row r="684">
      <c r="A684" s="73"/>
    </row>
    <row r="685">
      <c r="A685" s="73"/>
    </row>
    <row r="686">
      <c r="A686" s="73"/>
    </row>
    <row r="687">
      <c r="A687" s="73"/>
    </row>
    <row r="688">
      <c r="A688" s="73"/>
    </row>
    <row r="689">
      <c r="A689" s="73"/>
    </row>
    <row r="690">
      <c r="A690" s="73"/>
    </row>
    <row r="691">
      <c r="A691" s="73"/>
    </row>
    <row r="692">
      <c r="A692" s="73"/>
    </row>
    <row r="693">
      <c r="A693" s="73"/>
    </row>
    <row r="694">
      <c r="A694" s="73"/>
    </row>
    <row r="695">
      <c r="A695" s="73"/>
    </row>
    <row r="696">
      <c r="A696" s="73"/>
    </row>
    <row r="697">
      <c r="A697" s="73"/>
    </row>
    <row r="698">
      <c r="A698" s="73"/>
    </row>
    <row r="699">
      <c r="A699" s="73"/>
    </row>
    <row r="700">
      <c r="A700" s="73"/>
    </row>
    <row r="701">
      <c r="A701" s="73"/>
    </row>
    <row r="702">
      <c r="A702" s="73"/>
    </row>
    <row r="703">
      <c r="A703" s="73"/>
    </row>
    <row r="704">
      <c r="A704" s="73"/>
    </row>
    <row r="705">
      <c r="A705" s="73"/>
    </row>
    <row r="706">
      <c r="A706" s="73"/>
    </row>
    <row r="707">
      <c r="A707" s="73"/>
    </row>
    <row r="708">
      <c r="A708" s="73"/>
    </row>
    <row r="709">
      <c r="A709" s="73"/>
    </row>
    <row r="710">
      <c r="A710" s="73"/>
    </row>
    <row r="711">
      <c r="A711" s="73"/>
    </row>
    <row r="712">
      <c r="A712" s="73"/>
    </row>
    <row r="713">
      <c r="A713" s="73"/>
    </row>
    <row r="714">
      <c r="A714" s="73"/>
    </row>
    <row r="715">
      <c r="A715" s="73"/>
    </row>
    <row r="716">
      <c r="A716" s="73"/>
    </row>
    <row r="717">
      <c r="A717" s="73"/>
    </row>
    <row r="718">
      <c r="A718" s="73"/>
    </row>
    <row r="719">
      <c r="A719" s="73"/>
    </row>
    <row r="720">
      <c r="A720" s="73"/>
    </row>
    <row r="721">
      <c r="A721" s="73"/>
    </row>
    <row r="722">
      <c r="A722" s="73"/>
    </row>
    <row r="723">
      <c r="A723" s="73"/>
    </row>
    <row r="724">
      <c r="A724" s="73"/>
    </row>
    <row r="725">
      <c r="A725" s="73"/>
    </row>
    <row r="726">
      <c r="A726" s="73"/>
    </row>
    <row r="727">
      <c r="A727" s="73"/>
    </row>
    <row r="728">
      <c r="A728" s="73"/>
    </row>
    <row r="729">
      <c r="A729" s="73"/>
    </row>
    <row r="730">
      <c r="A730" s="73"/>
    </row>
    <row r="731">
      <c r="A731" s="73"/>
    </row>
    <row r="732">
      <c r="A732" s="73"/>
    </row>
    <row r="733">
      <c r="A733" s="73"/>
    </row>
    <row r="734">
      <c r="A734" s="73"/>
    </row>
    <row r="735">
      <c r="A735" s="73"/>
    </row>
    <row r="736">
      <c r="A736" s="73"/>
    </row>
    <row r="737">
      <c r="A737" s="73"/>
    </row>
    <row r="738">
      <c r="A738" s="73"/>
    </row>
    <row r="739">
      <c r="A739" s="73"/>
    </row>
    <row r="740">
      <c r="A740" s="73"/>
    </row>
    <row r="741">
      <c r="A741" s="73"/>
    </row>
    <row r="742">
      <c r="A742" s="73"/>
    </row>
    <row r="743">
      <c r="A743" s="73"/>
    </row>
    <row r="744">
      <c r="A744" s="73"/>
    </row>
    <row r="745">
      <c r="A745" s="73"/>
    </row>
    <row r="746">
      <c r="A746" s="73"/>
    </row>
    <row r="747">
      <c r="A747" s="73"/>
    </row>
    <row r="748">
      <c r="A748" s="73"/>
    </row>
    <row r="749">
      <c r="A749" s="73"/>
    </row>
    <row r="750">
      <c r="A750" s="73"/>
    </row>
    <row r="751">
      <c r="A751" s="73"/>
    </row>
    <row r="752">
      <c r="A752" s="73"/>
    </row>
    <row r="753">
      <c r="A753" s="73"/>
    </row>
    <row r="754">
      <c r="A754" s="73"/>
    </row>
    <row r="755">
      <c r="A755" s="73"/>
    </row>
    <row r="756">
      <c r="A756" s="73"/>
    </row>
    <row r="757">
      <c r="A757" s="73"/>
    </row>
    <row r="758">
      <c r="A758" s="73"/>
    </row>
    <row r="759">
      <c r="A759" s="73"/>
    </row>
    <row r="760">
      <c r="A760" s="73"/>
    </row>
    <row r="761">
      <c r="A761" s="73"/>
    </row>
    <row r="762">
      <c r="A762" s="73"/>
    </row>
    <row r="763">
      <c r="A763" s="73"/>
    </row>
    <row r="764">
      <c r="A764" s="73"/>
    </row>
    <row r="765">
      <c r="A765" s="73"/>
    </row>
    <row r="766">
      <c r="A766" s="73"/>
    </row>
    <row r="767">
      <c r="A767" s="73"/>
    </row>
    <row r="768">
      <c r="A768" s="73"/>
    </row>
    <row r="769">
      <c r="A769" s="73"/>
    </row>
    <row r="770">
      <c r="A770" s="73"/>
    </row>
    <row r="771">
      <c r="A771" s="73"/>
    </row>
    <row r="772">
      <c r="A772" s="73"/>
    </row>
    <row r="773">
      <c r="A773" s="73"/>
    </row>
    <row r="774">
      <c r="A774" s="73"/>
    </row>
    <row r="775">
      <c r="A775" s="73"/>
    </row>
    <row r="776">
      <c r="A776" s="73"/>
    </row>
    <row r="777">
      <c r="A777" s="73"/>
    </row>
    <row r="778">
      <c r="A778" s="73"/>
    </row>
    <row r="779">
      <c r="A779" s="73"/>
    </row>
    <row r="780">
      <c r="A780" s="73"/>
    </row>
    <row r="781">
      <c r="A781" s="73"/>
    </row>
    <row r="782">
      <c r="A782" s="73"/>
    </row>
    <row r="783">
      <c r="A783" s="73"/>
    </row>
    <row r="784">
      <c r="A784" s="73"/>
    </row>
    <row r="785">
      <c r="A785" s="73"/>
    </row>
    <row r="786">
      <c r="A786" s="73"/>
    </row>
    <row r="787">
      <c r="A787" s="73"/>
    </row>
    <row r="788">
      <c r="A788" s="73"/>
    </row>
    <row r="789">
      <c r="A789" s="73"/>
    </row>
    <row r="790">
      <c r="A790" s="73"/>
    </row>
    <row r="791">
      <c r="A791" s="73"/>
    </row>
    <row r="792">
      <c r="A792" s="73"/>
    </row>
    <row r="793">
      <c r="A793" s="73"/>
    </row>
    <row r="794">
      <c r="A794" s="73"/>
    </row>
    <row r="795">
      <c r="A795" s="73"/>
    </row>
    <row r="796">
      <c r="A796" s="73"/>
    </row>
    <row r="797">
      <c r="A797" s="73"/>
    </row>
    <row r="798">
      <c r="A798" s="73"/>
    </row>
    <row r="799">
      <c r="A799" s="73"/>
    </row>
    <row r="800">
      <c r="A800" s="73"/>
    </row>
    <row r="801">
      <c r="A801" s="73"/>
    </row>
    <row r="802">
      <c r="A802" s="73"/>
    </row>
    <row r="803">
      <c r="A803" s="73"/>
    </row>
    <row r="804">
      <c r="A804" s="73"/>
    </row>
    <row r="805">
      <c r="A805" s="73"/>
    </row>
    <row r="806">
      <c r="A806" s="73"/>
    </row>
    <row r="807">
      <c r="A807" s="73"/>
    </row>
    <row r="808">
      <c r="A808" s="73"/>
    </row>
    <row r="809">
      <c r="A809" s="73"/>
    </row>
    <row r="810">
      <c r="A810" s="73"/>
    </row>
    <row r="811">
      <c r="A811" s="73"/>
    </row>
    <row r="812">
      <c r="A812" s="73"/>
    </row>
    <row r="813">
      <c r="A813" s="73"/>
    </row>
    <row r="814">
      <c r="A814" s="73"/>
    </row>
    <row r="815">
      <c r="A815" s="73"/>
    </row>
    <row r="816">
      <c r="A816" s="73"/>
    </row>
    <row r="817">
      <c r="A817" s="73"/>
    </row>
    <row r="818">
      <c r="A818" s="73"/>
    </row>
    <row r="819">
      <c r="A819" s="73"/>
    </row>
    <row r="820">
      <c r="A820" s="73"/>
    </row>
    <row r="821">
      <c r="A821" s="73"/>
    </row>
    <row r="822">
      <c r="A822" s="73"/>
    </row>
    <row r="823">
      <c r="A823" s="73"/>
    </row>
    <row r="824">
      <c r="A824" s="73"/>
    </row>
    <row r="825">
      <c r="A825" s="73"/>
    </row>
    <row r="826">
      <c r="A826" s="73"/>
    </row>
    <row r="827">
      <c r="A827" s="73"/>
    </row>
    <row r="828">
      <c r="A828" s="73"/>
    </row>
    <row r="829">
      <c r="A829" s="73"/>
    </row>
    <row r="830">
      <c r="A830" s="73"/>
    </row>
    <row r="831">
      <c r="A831" s="73"/>
    </row>
    <row r="832">
      <c r="A832" s="73"/>
    </row>
    <row r="833">
      <c r="A833" s="73"/>
    </row>
    <row r="834">
      <c r="A834" s="73"/>
    </row>
    <row r="835">
      <c r="A835" s="73"/>
    </row>
    <row r="836">
      <c r="A836" s="73"/>
    </row>
    <row r="837">
      <c r="A837" s="73"/>
    </row>
    <row r="838">
      <c r="A838" s="73"/>
    </row>
    <row r="839">
      <c r="A839" s="73"/>
    </row>
    <row r="840">
      <c r="A840" s="73"/>
    </row>
    <row r="841">
      <c r="A841" s="73"/>
    </row>
    <row r="842">
      <c r="A842" s="73"/>
    </row>
    <row r="843">
      <c r="A843" s="73"/>
    </row>
    <row r="844">
      <c r="A844" s="73"/>
    </row>
    <row r="845">
      <c r="A845" s="73"/>
    </row>
    <row r="846">
      <c r="A846" s="73"/>
    </row>
    <row r="847">
      <c r="A847" s="73"/>
    </row>
    <row r="848">
      <c r="A848" s="73"/>
    </row>
    <row r="849">
      <c r="A849" s="73"/>
    </row>
    <row r="850">
      <c r="A850" s="73"/>
    </row>
    <row r="851">
      <c r="A851" s="73"/>
    </row>
    <row r="852">
      <c r="A852" s="73"/>
    </row>
    <row r="853">
      <c r="A853" s="73"/>
    </row>
    <row r="854">
      <c r="A854" s="73"/>
    </row>
    <row r="855">
      <c r="A855" s="73"/>
    </row>
    <row r="856">
      <c r="A856" s="73"/>
    </row>
    <row r="857">
      <c r="A857" s="73"/>
    </row>
    <row r="858">
      <c r="A858" s="73"/>
    </row>
    <row r="859">
      <c r="A859" s="73"/>
    </row>
    <row r="860">
      <c r="A860" s="73"/>
    </row>
    <row r="861">
      <c r="A861" s="73"/>
    </row>
    <row r="862">
      <c r="A862" s="73"/>
    </row>
    <row r="863">
      <c r="A863" s="73"/>
    </row>
    <row r="864">
      <c r="A864" s="73"/>
    </row>
    <row r="865">
      <c r="A865" s="73"/>
    </row>
    <row r="866">
      <c r="A866" s="73"/>
    </row>
    <row r="867">
      <c r="A867" s="73"/>
    </row>
    <row r="868">
      <c r="A868" s="73"/>
    </row>
    <row r="869">
      <c r="A869" s="73"/>
    </row>
    <row r="870">
      <c r="A870" s="73"/>
    </row>
    <row r="871">
      <c r="A871" s="73"/>
    </row>
    <row r="872">
      <c r="A872" s="73"/>
    </row>
    <row r="873">
      <c r="A873" s="73"/>
    </row>
    <row r="874">
      <c r="A874" s="73"/>
    </row>
    <row r="875">
      <c r="A875" s="73"/>
    </row>
    <row r="876">
      <c r="A876" s="73"/>
    </row>
    <row r="877">
      <c r="A877" s="73"/>
    </row>
    <row r="878">
      <c r="A878" s="73"/>
    </row>
    <row r="879">
      <c r="A879" s="73"/>
    </row>
    <row r="880">
      <c r="A880" s="73"/>
    </row>
    <row r="881">
      <c r="A881" s="73"/>
    </row>
    <row r="882">
      <c r="A882" s="73"/>
    </row>
    <row r="883">
      <c r="A883" s="73"/>
    </row>
    <row r="884">
      <c r="A884" s="73"/>
    </row>
    <row r="885">
      <c r="A885" s="73"/>
    </row>
    <row r="886">
      <c r="A886" s="73"/>
    </row>
    <row r="887">
      <c r="A887" s="73"/>
    </row>
    <row r="888">
      <c r="A888" s="73"/>
    </row>
    <row r="889">
      <c r="A889" s="73"/>
    </row>
    <row r="890">
      <c r="A890" s="73"/>
    </row>
    <row r="891">
      <c r="A891" s="73"/>
    </row>
    <row r="892">
      <c r="A892" s="73"/>
    </row>
    <row r="893">
      <c r="A893" s="73"/>
    </row>
    <row r="894">
      <c r="A894" s="73"/>
    </row>
    <row r="895">
      <c r="A895" s="73"/>
    </row>
    <row r="896">
      <c r="A896" s="73"/>
    </row>
    <row r="897">
      <c r="A897" s="73"/>
    </row>
    <row r="898">
      <c r="A898" s="73"/>
    </row>
    <row r="899">
      <c r="A899" s="73"/>
    </row>
    <row r="900">
      <c r="A900" s="73"/>
    </row>
    <row r="901">
      <c r="A901" s="73"/>
    </row>
    <row r="902">
      <c r="A902" s="73"/>
    </row>
    <row r="903">
      <c r="A903" s="73"/>
    </row>
    <row r="904">
      <c r="A904" s="73"/>
    </row>
    <row r="905">
      <c r="A905" s="73"/>
    </row>
    <row r="906">
      <c r="A906" s="73"/>
    </row>
    <row r="907">
      <c r="A907" s="73"/>
    </row>
    <row r="908">
      <c r="A908" s="73"/>
    </row>
    <row r="909">
      <c r="A909" s="73"/>
    </row>
    <row r="910">
      <c r="A910" s="73"/>
    </row>
    <row r="911">
      <c r="A911" s="73"/>
    </row>
    <row r="912">
      <c r="A912" s="73"/>
    </row>
    <row r="913">
      <c r="A913" s="73"/>
    </row>
    <row r="914">
      <c r="A914" s="73"/>
    </row>
    <row r="915">
      <c r="A915" s="73"/>
    </row>
    <row r="916">
      <c r="A916" s="73"/>
    </row>
    <row r="917">
      <c r="A917" s="73"/>
    </row>
    <row r="918">
      <c r="A918" s="73"/>
    </row>
    <row r="919">
      <c r="A919" s="73"/>
    </row>
    <row r="920">
      <c r="A920" s="73"/>
    </row>
    <row r="921">
      <c r="A921" s="73"/>
    </row>
    <row r="922">
      <c r="A922" s="73"/>
    </row>
    <row r="923">
      <c r="A923" s="73"/>
    </row>
    <row r="924">
      <c r="A924" s="73"/>
    </row>
    <row r="925">
      <c r="A925" s="73"/>
    </row>
    <row r="926">
      <c r="A926" s="73"/>
    </row>
    <row r="927">
      <c r="A927" s="73"/>
    </row>
    <row r="928">
      <c r="A928" s="73"/>
    </row>
    <row r="929">
      <c r="A929" s="73"/>
    </row>
    <row r="930">
      <c r="A930" s="73"/>
    </row>
    <row r="931">
      <c r="A931" s="73"/>
    </row>
    <row r="932">
      <c r="A932" s="73"/>
    </row>
    <row r="933">
      <c r="A933" s="73"/>
    </row>
    <row r="934">
      <c r="A934" s="73"/>
    </row>
    <row r="935">
      <c r="A935" s="73"/>
    </row>
    <row r="936">
      <c r="A936" s="73"/>
    </row>
    <row r="937">
      <c r="A937" s="73"/>
    </row>
    <row r="938">
      <c r="A938" s="73"/>
    </row>
    <row r="939">
      <c r="A939" s="73"/>
    </row>
    <row r="940">
      <c r="A940" s="73"/>
    </row>
    <row r="941">
      <c r="A941" s="73"/>
    </row>
    <row r="942">
      <c r="A942" s="73"/>
    </row>
    <row r="943">
      <c r="A943" s="73"/>
    </row>
    <row r="944">
      <c r="A944" s="73"/>
    </row>
    <row r="945">
      <c r="A945" s="73"/>
    </row>
    <row r="946">
      <c r="A946" s="73"/>
    </row>
    <row r="947">
      <c r="A947" s="73"/>
    </row>
    <row r="948">
      <c r="A948" s="73"/>
    </row>
    <row r="949">
      <c r="A949" s="73"/>
    </row>
    <row r="950">
      <c r="A950" s="73"/>
    </row>
    <row r="951">
      <c r="A951" s="73"/>
    </row>
    <row r="952">
      <c r="A952" s="73"/>
    </row>
    <row r="953">
      <c r="A953" s="73"/>
    </row>
    <row r="954">
      <c r="A954" s="73"/>
    </row>
    <row r="955">
      <c r="A955" s="73"/>
    </row>
    <row r="956">
      <c r="A956" s="73"/>
    </row>
    <row r="957">
      <c r="A957" s="73"/>
    </row>
    <row r="958">
      <c r="A958" s="73"/>
    </row>
    <row r="959">
      <c r="A959" s="73"/>
    </row>
    <row r="960">
      <c r="A960" s="73"/>
    </row>
    <row r="961">
      <c r="A961" s="73"/>
    </row>
    <row r="962">
      <c r="A962" s="73"/>
    </row>
    <row r="963">
      <c r="A963" s="73"/>
    </row>
    <row r="964">
      <c r="A964" s="73"/>
    </row>
    <row r="965">
      <c r="A965" s="73"/>
    </row>
    <row r="966">
      <c r="A966" s="73"/>
    </row>
    <row r="967">
      <c r="A967" s="73"/>
    </row>
    <row r="968">
      <c r="A968" s="73"/>
    </row>
    <row r="969">
      <c r="A969" s="73"/>
    </row>
    <row r="970">
      <c r="A970" s="73"/>
    </row>
    <row r="971">
      <c r="A971" s="73"/>
    </row>
    <row r="972">
      <c r="A972" s="73"/>
    </row>
    <row r="973">
      <c r="A973" s="73"/>
    </row>
    <row r="974">
      <c r="A974" s="73"/>
    </row>
    <row r="975">
      <c r="A975" s="73"/>
    </row>
    <row r="976">
      <c r="A976" s="73"/>
    </row>
    <row r="977">
      <c r="A977" s="73"/>
    </row>
    <row r="978">
      <c r="A978" s="73"/>
    </row>
    <row r="979">
      <c r="A979" s="73"/>
    </row>
    <row r="980">
      <c r="A980" s="73"/>
    </row>
    <row r="981">
      <c r="A981" s="73"/>
    </row>
    <row r="982">
      <c r="A982" s="73"/>
    </row>
    <row r="983">
      <c r="A983" s="73"/>
    </row>
    <row r="984">
      <c r="A984" s="73"/>
    </row>
    <row r="985">
      <c r="A985" s="73"/>
    </row>
    <row r="986">
      <c r="A986" s="73"/>
    </row>
    <row r="987">
      <c r="A987" s="73"/>
    </row>
    <row r="988">
      <c r="A988" s="73"/>
    </row>
    <row r="989">
      <c r="A989" s="73"/>
    </row>
    <row r="990">
      <c r="A990" s="73"/>
    </row>
    <row r="991">
      <c r="A991" s="73"/>
    </row>
    <row r="992">
      <c r="A992" s="73"/>
    </row>
    <row r="993">
      <c r="A993" s="73"/>
    </row>
    <row r="994">
      <c r="A994" s="73"/>
    </row>
    <row r="995">
      <c r="A995" s="73"/>
    </row>
    <row r="996">
      <c r="A996" s="73"/>
    </row>
    <row r="997">
      <c r="A997" s="73"/>
    </row>
    <row r="998">
      <c r="A998" s="73"/>
    </row>
    <row r="999">
      <c r="A999" s="73"/>
    </row>
    <row r="1000">
      <c r="A1000" s="73"/>
    </row>
    <row r="1001">
      <c r="A1001" s="73"/>
    </row>
    <row r="1002">
      <c r="A1002" s="73"/>
    </row>
    <row r="1003">
      <c r="A1003" s="73"/>
    </row>
    <row r="1004">
      <c r="A1004" s="73"/>
    </row>
    <row r="1005">
      <c r="A1005" s="73"/>
    </row>
    <row r="1006">
      <c r="A1006" s="73"/>
    </row>
    <row r="1007">
      <c r="A1007" s="73"/>
    </row>
    <row r="1008">
      <c r="A1008" s="73"/>
    </row>
    <row r="1009">
      <c r="A1009" s="73"/>
    </row>
    <row r="1010">
      <c r="A1010" s="73"/>
    </row>
    <row r="1011">
      <c r="A1011" s="73"/>
    </row>
    <row r="1012">
      <c r="A1012" s="73"/>
    </row>
    <row r="1013">
      <c r="A1013" s="73"/>
    </row>
    <row r="1014">
      <c r="A1014" s="73"/>
    </row>
    <row r="1015">
      <c r="A1015" s="73"/>
    </row>
    <row r="1016">
      <c r="A1016" s="73"/>
    </row>
    <row r="1017">
      <c r="A1017" s="73"/>
    </row>
    <row r="1018">
      <c r="A1018" s="73"/>
    </row>
    <row r="1019">
      <c r="A1019" s="73"/>
    </row>
    <row r="1020">
      <c r="A1020" s="73"/>
    </row>
    <row r="1021">
      <c r="A1021" s="73"/>
    </row>
    <row r="1022">
      <c r="A1022" s="73"/>
    </row>
    <row r="1023">
      <c r="A1023" s="73"/>
    </row>
    <row r="1024">
      <c r="A1024" s="73"/>
    </row>
    <row r="1025">
      <c r="A1025" s="73"/>
    </row>
    <row r="1026">
      <c r="A1026" s="73"/>
    </row>
    <row r="1027">
      <c r="A1027" s="73"/>
    </row>
    <row r="1028">
      <c r="A1028" s="73"/>
    </row>
    <row r="1029">
      <c r="A1029" s="73"/>
    </row>
    <row r="1030">
      <c r="A1030" s="73"/>
    </row>
    <row r="1031">
      <c r="A1031" s="73"/>
    </row>
    <row r="1032">
      <c r="A1032" s="73"/>
    </row>
    <row r="1033">
      <c r="A1033" s="73"/>
    </row>
    <row r="1034">
      <c r="A1034" s="73"/>
    </row>
    <row r="1035">
      <c r="A1035" s="73"/>
    </row>
    <row r="1036">
      <c r="A1036" s="73"/>
    </row>
    <row r="1037">
      <c r="A1037" s="73"/>
    </row>
    <row r="1038">
      <c r="A1038" s="73"/>
    </row>
    <row r="1039">
      <c r="A1039" s="73"/>
    </row>
    <row r="1040">
      <c r="A1040" s="73"/>
    </row>
    <row r="1041">
      <c r="A1041" s="73"/>
    </row>
    <row r="1042">
      <c r="A1042" s="73"/>
    </row>
    <row r="1043">
      <c r="A1043" s="73"/>
    </row>
    <row r="1044">
      <c r="A1044" s="73"/>
    </row>
    <row r="1045">
      <c r="A1045" s="73"/>
    </row>
    <row r="1046">
      <c r="A1046" s="73"/>
    </row>
    <row r="1047">
      <c r="A1047" s="73"/>
    </row>
    <row r="1048">
      <c r="A1048" s="73"/>
    </row>
    <row r="1049">
      <c r="A1049" s="73"/>
    </row>
    <row r="1050">
      <c r="A1050" s="73"/>
    </row>
    <row r="1051">
      <c r="A1051" s="73"/>
    </row>
    <row r="1052">
      <c r="A1052" s="73"/>
    </row>
    <row r="1053">
      <c r="A1053" s="73"/>
    </row>
    <row r="1054">
      <c r="A1054" s="73"/>
    </row>
    <row r="1055">
      <c r="A1055" s="73"/>
    </row>
    <row r="1056">
      <c r="A1056" s="73"/>
    </row>
    <row r="1057">
      <c r="A1057" s="73"/>
    </row>
    <row r="1058">
      <c r="A1058" s="73"/>
    </row>
    <row r="1059">
      <c r="A1059" s="73"/>
    </row>
    <row r="1060">
      <c r="A1060" s="73"/>
    </row>
    <row r="1061">
      <c r="A1061" s="73"/>
    </row>
    <row r="1062">
      <c r="A1062" s="73"/>
    </row>
    <row r="1063">
      <c r="A1063" s="73"/>
    </row>
    <row r="1064">
      <c r="A1064" s="73"/>
    </row>
    <row r="1065">
      <c r="A1065" s="73"/>
    </row>
    <row r="1066">
      <c r="A1066" s="73"/>
    </row>
    <row r="1067">
      <c r="A1067" s="73"/>
    </row>
    <row r="1068">
      <c r="A1068" s="73"/>
    </row>
    <row r="1069">
      <c r="A1069" s="73"/>
    </row>
    <row r="1070">
      <c r="A1070" s="73"/>
    </row>
    <row r="1071">
      <c r="A1071" s="73"/>
    </row>
    <row r="1072">
      <c r="A1072" s="73"/>
    </row>
    <row r="1073">
      <c r="A1073" s="73"/>
    </row>
    <row r="1074">
      <c r="A1074" s="73"/>
    </row>
    <row r="1075">
      <c r="A1075" s="73"/>
    </row>
    <row r="1076">
      <c r="A1076" s="73"/>
    </row>
    <row r="1077">
      <c r="A1077" s="73"/>
    </row>
    <row r="1078">
      <c r="A1078" s="73"/>
    </row>
    <row r="1079">
      <c r="A1079" s="73"/>
    </row>
    <row r="1080">
      <c r="A1080" s="73"/>
    </row>
    <row r="1081">
      <c r="A1081" s="73"/>
    </row>
    <row r="1082">
      <c r="A1082" s="73"/>
    </row>
    <row r="1083">
      <c r="A1083" s="73"/>
    </row>
    <row r="1084">
      <c r="A1084" s="73"/>
    </row>
    <row r="1085">
      <c r="A1085" s="73"/>
    </row>
    <row r="1086">
      <c r="A1086" s="73"/>
    </row>
    <row r="1087">
      <c r="A1087" s="73"/>
    </row>
    <row r="1088">
      <c r="A1088" s="73"/>
    </row>
    <row r="1089">
      <c r="A1089" s="73"/>
    </row>
    <row r="1090">
      <c r="A1090" s="73"/>
    </row>
    <row r="1091">
      <c r="A1091" s="73"/>
    </row>
    <row r="1092">
      <c r="A1092" s="73"/>
    </row>
    <row r="1093">
      <c r="A1093" s="73"/>
    </row>
    <row r="1094">
      <c r="A1094" s="73"/>
    </row>
    <row r="1095">
      <c r="A1095" s="73"/>
    </row>
    <row r="1096">
      <c r="A1096" s="73"/>
    </row>
    <row r="1097">
      <c r="A1097" s="73"/>
    </row>
    <row r="1098">
      <c r="A1098" s="73"/>
    </row>
    <row r="1099">
      <c r="A1099" s="73"/>
    </row>
    <row r="1100">
      <c r="A1100" s="73"/>
    </row>
    <row r="1101">
      <c r="A1101" s="73"/>
    </row>
    <row r="1102">
      <c r="A1102" s="73"/>
    </row>
    <row r="1103">
      <c r="A1103" s="73"/>
    </row>
    <row r="1104">
      <c r="A1104" s="73"/>
    </row>
    <row r="1105">
      <c r="A1105" s="73"/>
    </row>
    <row r="1106">
      <c r="A1106" s="73"/>
    </row>
    <row r="1107">
      <c r="A1107" s="73"/>
    </row>
    <row r="1108">
      <c r="A1108" s="73"/>
    </row>
    <row r="1109">
      <c r="A1109" s="73"/>
    </row>
    <row r="1110">
      <c r="A1110" s="73"/>
    </row>
    <row r="1111">
      <c r="A1111" s="73"/>
    </row>
    <row r="1112">
      <c r="A1112" s="73"/>
    </row>
    <row r="1113">
      <c r="A1113" s="73"/>
    </row>
    <row r="1114">
      <c r="A1114" s="73"/>
    </row>
    <row r="1115">
      <c r="A1115" s="73"/>
    </row>
    <row r="1116">
      <c r="A1116" s="73"/>
    </row>
    <row r="1117">
      <c r="A1117" s="73"/>
    </row>
    <row r="1118">
      <c r="A1118" s="73"/>
    </row>
    <row r="1119">
      <c r="A1119" s="73"/>
    </row>
    <row r="1120">
      <c r="A1120" s="73"/>
    </row>
    <row r="1121">
      <c r="A1121" s="73"/>
    </row>
    <row r="1122">
      <c r="A1122" s="73"/>
    </row>
    <row r="1123">
      <c r="A1123" s="73"/>
    </row>
    <row r="1124">
      <c r="A1124" s="73"/>
    </row>
    <row r="1125">
      <c r="A1125" s="73"/>
    </row>
    <row r="1126">
      <c r="A1126" s="73"/>
    </row>
    <row r="1127">
      <c r="A1127" s="73"/>
    </row>
    <row r="1128">
      <c r="A1128" s="73"/>
    </row>
    <row r="1129">
      <c r="A1129" s="73"/>
    </row>
    <row r="1130">
      <c r="A1130" s="73"/>
    </row>
    <row r="1131">
      <c r="A1131" s="73"/>
    </row>
    <row r="1132">
      <c r="A1132" s="73"/>
    </row>
    <row r="1133">
      <c r="A1133" s="73"/>
    </row>
    <row r="1134">
      <c r="A1134" s="73"/>
    </row>
    <row r="1135">
      <c r="A1135" s="73"/>
    </row>
    <row r="1136">
      <c r="A1136" s="73"/>
    </row>
    <row r="1137">
      <c r="A1137" s="73"/>
    </row>
    <row r="1138">
      <c r="A1138" s="73"/>
    </row>
    <row r="1139">
      <c r="A1139" s="73"/>
    </row>
    <row r="1140">
      <c r="A1140" s="73"/>
    </row>
    <row r="1141">
      <c r="A1141" s="73"/>
    </row>
    <row r="1142">
      <c r="A1142" s="73"/>
    </row>
    <row r="1143">
      <c r="A1143" s="73"/>
    </row>
    <row r="1144">
      <c r="A1144" s="73"/>
    </row>
    <row r="1145">
      <c r="A1145" s="73"/>
    </row>
    <row r="1146">
      <c r="A1146" s="73"/>
    </row>
    <row r="1147">
      <c r="A1147" s="73"/>
    </row>
    <row r="1148">
      <c r="A1148" s="73"/>
    </row>
    <row r="1149">
      <c r="A1149" s="73"/>
    </row>
    <row r="1150">
      <c r="A1150" s="73"/>
    </row>
    <row r="1151">
      <c r="A1151" s="73"/>
    </row>
    <row r="1152">
      <c r="A1152" s="73"/>
    </row>
    <row r="1153">
      <c r="A1153" s="73"/>
    </row>
    <row r="1154">
      <c r="A1154" s="73"/>
    </row>
    <row r="1155">
      <c r="A1155" s="73"/>
    </row>
    <row r="1156">
      <c r="A1156" s="73"/>
    </row>
    <row r="1157">
      <c r="A1157" s="73"/>
    </row>
    <row r="1158">
      <c r="A1158" s="73"/>
    </row>
    <row r="1159">
      <c r="A1159" s="73"/>
    </row>
    <row r="1160">
      <c r="A1160" s="73"/>
    </row>
    <row r="1161">
      <c r="A1161" s="73"/>
    </row>
    <row r="1162">
      <c r="A1162" s="73"/>
    </row>
    <row r="1163">
      <c r="A1163" s="73"/>
    </row>
    <row r="1164">
      <c r="A1164" s="73"/>
    </row>
    <row r="1165">
      <c r="A1165" s="73"/>
    </row>
    <row r="1166">
      <c r="A1166" s="73"/>
    </row>
    <row r="1167">
      <c r="A1167" s="73"/>
    </row>
    <row r="1168">
      <c r="A1168" s="73"/>
    </row>
    <row r="1169">
      <c r="A1169" s="73"/>
    </row>
    <row r="1170">
      <c r="A1170" s="73"/>
    </row>
    <row r="1171">
      <c r="A1171" s="73"/>
    </row>
    <row r="1172">
      <c r="A1172" s="73"/>
    </row>
    <row r="1173">
      <c r="A1173" s="73"/>
    </row>
    <row r="1174">
      <c r="A1174" s="73"/>
    </row>
    <row r="1175">
      <c r="A1175" s="73"/>
    </row>
    <row r="1176">
      <c r="A1176" s="73"/>
    </row>
    <row r="1177">
      <c r="A1177" s="73"/>
    </row>
    <row r="1178">
      <c r="A1178" s="73"/>
    </row>
    <row r="1179">
      <c r="A1179" s="73"/>
    </row>
    <row r="1180">
      <c r="A1180" s="73"/>
    </row>
    <row r="1181">
      <c r="A1181" s="73"/>
    </row>
    <row r="1182">
      <c r="A1182" s="73"/>
    </row>
    <row r="1183">
      <c r="A1183" s="73"/>
    </row>
    <row r="1184">
      <c r="A1184" s="73"/>
    </row>
    <row r="1185">
      <c r="A1185" s="73"/>
    </row>
    <row r="1186">
      <c r="A1186" s="73"/>
    </row>
    <row r="1187">
      <c r="A1187" s="73"/>
    </row>
    <row r="1188">
      <c r="A1188" s="73"/>
    </row>
    <row r="1189">
      <c r="A1189" s="73"/>
    </row>
    <row r="1190">
      <c r="A1190" s="73"/>
    </row>
    <row r="1191">
      <c r="A1191" s="73"/>
    </row>
    <row r="1192">
      <c r="A1192" s="73"/>
    </row>
    <row r="1193">
      <c r="A1193" s="73"/>
    </row>
    <row r="1194">
      <c r="A1194" s="73"/>
    </row>
    <row r="1195">
      <c r="A1195" s="73"/>
    </row>
    <row r="1196">
      <c r="A1196" s="73"/>
    </row>
    <row r="1197">
      <c r="A1197" s="73"/>
    </row>
    <row r="1198">
      <c r="A1198" s="73"/>
    </row>
    <row r="1199">
      <c r="A1199" s="73"/>
    </row>
    <row r="1200">
      <c r="A1200" s="73"/>
    </row>
    <row r="1201">
      <c r="A1201" s="73"/>
    </row>
    <row r="1202">
      <c r="A1202" s="73"/>
    </row>
    <row r="1203">
      <c r="A1203" s="73"/>
    </row>
    <row r="1204">
      <c r="A1204" s="73"/>
    </row>
    <row r="1205">
      <c r="A1205" s="73"/>
    </row>
    <row r="1206">
      <c r="A1206" s="73"/>
    </row>
    <row r="1207">
      <c r="A1207" s="73"/>
    </row>
    <row r="1208">
      <c r="A1208" s="73"/>
    </row>
    <row r="1209">
      <c r="A1209" s="73"/>
    </row>
    <row r="1210">
      <c r="A1210" s="73"/>
    </row>
    <row r="1211">
      <c r="A1211" s="73"/>
    </row>
    <row r="1212">
      <c r="A1212" s="73"/>
    </row>
    <row r="1213">
      <c r="A1213" s="73"/>
    </row>
    <row r="1214">
      <c r="A1214" s="73"/>
    </row>
    <row r="1215">
      <c r="A1215" s="73"/>
    </row>
    <row r="1216">
      <c r="A1216" s="73"/>
    </row>
    <row r="1217">
      <c r="A1217" s="73"/>
    </row>
    <row r="1218">
      <c r="A1218" s="73"/>
    </row>
    <row r="1219">
      <c r="A1219" s="73"/>
    </row>
    <row r="1220">
      <c r="A1220" s="73"/>
    </row>
    <row r="1221">
      <c r="A1221" s="73"/>
    </row>
    <row r="1222">
      <c r="A1222" s="73"/>
    </row>
    <row r="1223">
      <c r="A1223" s="73"/>
    </row>
    <row r="1224">
      <c r="A1224" s="73"/>
    </row>
    <row r="1225">
      <c r="A1225" s="73"/>
    </row>
    <row r="1226">
      <c r="A1226" s="73"/>
    </row>
    <row r="1227">
      <c r="A1227" s="73"/>
    </row>
    <row r="1228">
      <c r="A1228" s="73"/>
    </row>
    <row r="1229">
      <c r="A1229" s="73"/>
    </row>
    <row r="1230">
      <c r="A1230" s="73"/>
    </row>
    <row r="1231">
      <c r="A1231" s="73"/>
    </row>
    <row r="1232">
      <c r="A1232" s="73"/>
    </row>
    <row r="1233">
      <c r="A1233" s="73"/>
    </row>
    <row r="1234">
      <c r="A1234" s="73"/>
    </row>
    <row r="1235">
      <c r="A1235" s="73"/>
    </row>
    <row r="1236">
      <c r="A1236" s="73"/>
    </row>
    <row r="1237">
      <c r="A1237" s="73"/>
    </row>
    <row r="1238">
      <c r="A1238" s="73"/>
    </row>
    <row r="1239">
      <c r="A1239" s="73"/>
    </row>
    <row r="1240">
      <c r="A1240" s="73"/>
    </row>
    <row r="1241">
      <c r="A1241" s="73"/>
    </row>
    <row r="1242">
      <c r="A1242" s="73"/>
    </row>
    <row r="1243">
      <c r="A1243" s="73"/>
    </row>
    <row r="1244">
      <c r="A1244" s="73"/>
    </row>
    <row r="1245">
      <c r="A1245" s="73"/>
    </row>
    <row r="1246">
      <c r="A1246" s="73"/>
    </row>
    <row r="1247">
      <c r="A1247" s="73"/>
    </row>
    <row r="1248">
      <c r="A1248" s="73"/>
    </row>
    <row r="1249">
      <c r="A1249" s="73"/>
    </row>
    <row r="1250">
      <c r="A1250" s="73"/>
    </row>
    <row r="1251">
      <c r="A1251" s="73"/>
    </row>
    <row r="1252">
      <c r="A1252" s="73"/>
    </row>
    <row r="1253">
      <c r="A1253" s="73"/>
    </row>
    <row r="1254">
      <c r="A1254" s="73"/>
    </row>
    <row r="1255">
      <c r="A1255" s="73"/>
    </row>
    <row r="1256">
      <c r="A1256" s="73"/>
    </row>
    <row r="1257">
      <c r="A1257" s="73"/>
    </row>
    <row r="1258">
      <c r="A1258" s="73"/>
    </row>
    <row r="1259">
      <c r="A1259" s="73"/>
    </row>
    <row r="1260">
      <c r="A1260" s="73"/>
    </row>
    <row r="1261">
      <c r="A1261" s="73"/>
    </row>
    <row r="1262">
      <c r="A1262" s="73"/>
    </row>
    <row r="1263">
      <c r="A1263" s="73"/>
    </row>
    <row r="1264">
      <c r="A1264" s="73"/>
    </row>
    <row r="1265">
      <c r="A1265" s="73"/>
    </row>
    <row r="1266">
      <c r="A1266" s="73"/>
    </row>
    <row r="1267">
      <c r="A1267" s="73"/>
    </row>
    <row r="1268">
      <c r="A1268" s="73"/>
    </row>
    <row r="1269">
      <c r="A1269" s="73"/>
    </row>
    <row r="1270">
      <c r="A1270" s="73"/>
    </row>
    <row r="1271">
      <c r="A1271" s="73"/>
    </row>
    <row r="1272">
      <c r="A1272" s="73"/>
    </row>
    <row r="1273">
      <c r="A1273" s="73"/>
    </row>
    <row r="1274">
      <c r="A1274" s="73"/>
    </row>
    <row r="1275">
      <c r="A1275" s="73"/>
    </row>
    <row r="1276">
      <c r="A1276" s="73"/>
    </row>
    <row r="1277">
      <c r="A1277" s="73"/>
    </row>
    <row r="1278">
      <c r="A1278" s="73"/>
    </row>
    <row r="1279">
      <c r="A1279" s="73"/>
    </row>
    <row r="1280">
      <c r="A1280" s="73"/>
    </row>
    <row r="1281">
      <c r="A1281" s="73"/>
    </row>
    <row r="1282">
      <c r="A1282" s="73"/>
    </row>
    <row r="1283">
      <c r="A1283" s="73"/>
    </row>
    <row r="1284">
      <c r="A1284" s="73"/>
    </row>
    <row r="1285">
      <c r="A1285" s="73"/>
    </row>
    <row r="1286">
      <c r="A1286" s="73"/>
    </row>
    <row r="1287">
      <c r="A1287" s="73"/>
    </row>
    <row r="1288">
      <c r="A1288" s="73"/>
    </row>
    <row r="1289">
      <c r="A1289" s="73"/>
    </row>
    <row r="1290">
      <c r="A1290" s="73"/>
    </row>
    <row r="1291">
      <c r="A1291" s="73"/>
    </row>
    <row r="1292">
      <c r="A1292" s="73"/>
    </row>
    <row r="1293">
      <c r="A1293" s="73"/>
    </row>
    <row r="1294">
      <c r="A1294" s="73"/>
    </row>
    <row r="1295">
      <c r="A1295" s="73"/>
    </row>
    <row r="1296">
      <c r="A1296" s="73"/>
    </row>
    <row r="1297">
      <c r="A1297" s="73"/>
    </row>
    <row r="1298">
      <c r="A1298" s="73"/>
    </row>
    <row r="1299">
      <c r="A1299" s="73"/>
    </row>
    <row r="1300">
      <c r="A1300" s="73"/>
    </row>
    <row r="1301">
      <c r="A1301" s="73"/>
    </row>
    <row r="1302">
      <c r="A1302" s="73"/>
    </row>
    <row r="1303">
      <c r="A1303" s="73"/>
    </row>
    <row r="1304">
      <c r="A1304" s="73"/>
    </row>
    <row r="1305">
      <c r="A1305" s="73"/>
    </row>
    <row r="1306">
      <c r="A1306" s="73"/>
    </row>
    <row r="1307">
      <c r="A1307" s="73"/>
    </row>
    <row r="1308">
      <c r="A1308" s="73"/>
    </row>
    <row r="1309">
      <c r="A1309" s="73"/>
    </row>
    <row r="1310">
      <c r="A1310" s="73"/>
    </row>
    <row r="1311">
      <c r="A1311" s="73"/>
    </row>
    <row r="1312">
      <c r="A1312" s="73"/>
    </row>
    <row r="1313">
      <c r="A1313" s="73"/>
    </row>
    <row r="1314">
      <c r="A1314" s="73"/>
    </row>
    <row r="1315">
      <c r="A1315" s="73"/>
    </row>
    <row r="1316">
      <c r="A1316" s="73"/>
    </row>
    <row r="1317">
      <c r="A1317" s="73"/>
    </row>
    <row r="1318">
      <c r="A1318" s="73"/>
    </row>
    <row r="1319">
      <c r="A1319" s="73"/>
    </row>
    <row r="1320">
      <c r="A1320" s="73"/>
    </row>
    <row r="1321">
      <c r="A1321" s="73"/>
    </row>
    <row r="1322">
      <c r="A1322" s="73"/>
    </row>
    <row r="1323">
      <c r="A1323" s="73"/>
    </row>
    <row r="1324">
      <c r="A1324" s="73"/>
    </row>
    <row r="1325">
      <c r="A1325" s="73"/>
    </row>
    <row r="1326">
      <c r="A1326" s="73"/>
    </row>
    <row r="1327">
      <c r="A1327" s="73"/>
    </row>
    <row r="1328">
      <c r="A1328" s="73"/>
    </row>
    <row r="1329">
      <c r="A1329" s="73"/>
    </row>
    <row r="1330">
      <c r="A1330" s="73"/>
    </row>
    <row r="1331">
      <c r="A1331" s="73"/>
    </row>
    <row r="1332">
      <c r="A1332" s="73"/>
    </row>
    <row r="1333">
      <c r="A1333" s="73"/>
    </row>
    <row r="1334">
      <c r="A1334" s="73"/>
    </row>
    <row r="1335">
      <c r="A1335" s="73"/>
    </row>
    <row r="1336">
      <c r="A1336" s="73"/>
    </row>
    <row r="1337">
      <c r="A1337" s="73"/>
    </row>
    <row r="1338">
      <c r="A1338" s="73"/>
    </row>
    <row r="1339">
      <c r="A1339" s="73"/>
    </row>
    <row r="1340">
      <c r="A1340" s="73"/>
    </row>
    <row r="1341">
      <c r="A1341" s="73"/>
    </row>
    <row r="1342">
      <c r="A1342" s="73"/>
    </row>
    <row r="1343">
      <c r="A1343" s="73"/>
    </row>
    <row r="1344">
      <c r="A1344" s="73"/>
    </row>
    <row r="1345">
      <c r="A1345" s="73"/>
    </row>
    <row r="1346">
      <c r="A1346" s="73"/>
    </row>
    <row r="1347">
      <c r="A1347" s="73"/>
    </row>
    <row r="1348">
      <c r="A1348" s="73"/>
    </row>
    <row r="1349">
      <c r="A1349" s="73"/>
    </row>
    <row r="1350">
      <c r="A1350" s="73"/>
    </row>
    <row r="1351">
      <c r="A1351" s="73"/>
    </row>
    <row r="1352">
      <c r="A1352" s="73"/>
    </row>
    <row r="1353">
      <c r="A1353" s="73"/>
    </row>
    <row r="1354">
      <c r="A1354" s="73"/>
    </row>
    <row r="1355">
      <c r="A1355" s="73"/>
    </row>
    <row r="1356">
      <c r="A1356" s="73"/>
    </row>
    <row r="1357">
      <c r="A1357" s="73"/>
    </row>
    <row r="1358">
      <c r="A1358" s="73"/>
    </row>
    <row r="1359">
      <c r="A1359" s="73"/>
    </row>
    <row r="1360">
      <c r="A1360" s="73"/>
    </row>
    <row r="1361">
      <c r="A1361" s="73"/>
    </row>
    <row r="1362">
      <c r="A1362" s="73"/>
    </row>
    <row r="1363">
      <c r="A1363" s="73"/>
    </row>
    <row r="1364">
      <c r="A1364" s="73"/>
    </row>
    <row r="1365">
      <c r="A1365" s="73"/>
    </row>
    <row r="1366">
      <c r="A1366" s="73"/>
    </row>
    <row r="1367">
      <c r="A1367" s="73"/>
    </row>
    <row r="1368">
      <c r="A1368" s="73"/>
    </row>
    <row r="1369">
      <c r="A1369" s="73"/>
    </row>
    <row r="1370">
      <c r="A1370" s="73"/>
    </row>
    <row r="1371">
      <c r="A1371" s="73"/>
    </row>
    <row r="1372">
      <c r="A1372" s="73"/>
    </row>
    <row r="1373">
      <c r="A1373" s="73"/>
    </row>
    <row r="1374">
      <c r="A1374" s="73"/>
    </row>
    <row r="1375">
      <c r="A1375" s="73"/>
    </row>
    <row r="1376">
      <c r="A1376" s="73"/>
    </row>
    <row r="1377">
      <c r="A1377" s="73"/>
    </row>
    <row r="1378">
      <c r="A1378" s="73"/>
    </row>
    <row r="1379">
      <c r="A1379" s="73"/>
    </row>
    <row r="1380">
      <c r="A1380" s="73"/>
    </row>
    <row r="1381">
      <c r="A1381" s="73"/>
    </row>
    <row r="1382">
      <c r="A1382" s="73"/>
    </row>
    <row r="1383">
      <c r="A1383" s="73"/>
    </row>
    <row r="1384">
      <c r="A1384" s="73"/>
    </row>
    <row r="1385">
      <c r="A1385" s="73"/>
    </row>
    <row r="1386">
      <c r="A1386" s="73"/>
    </row>
    <row r="1387">
      <c r="A1387" s="73"/>
    </row>
    <row r="1388">
      <c r="A1388" s="73"/>
    </row>
    <row r="1389">
      <c r="A1389" s="73"/>
    </row>
    <row r="1390">
      <c r="A1390" s="73"/>
    </row>
    <row r="1391">
      <c r="A1391" s="73"/>
    </row>
    <row r="1392">
      <c r="A1392" s="73"/>
    </row>
    <row r="1393">
      <c r="A1393" s="73"/>
    </row>
    <row r="1394">
      <c r="A1394" s="73"/>
    </row>
    <row r="1395">
      <c r="A1395" s="73"/>
    </row>
    <row r="1396">
      <c r="A1396" s="73"/>
    </row>
    <row r="1397">
      <c r="A1397" s="73"/>
    </row>
    <row r="1398">
      <c r="A1398" s="73"/>
    </row>
    <row r="1399">
      <c r="A1399" s="73"/>
    </row>
    <row r="1400">
      <c r="A1400" s="73"/>
    </row>
    <row r="1401">
      <c r="A1401" s="73"/>
    </row>
    <row r="1402">
      <c r="A1402" s="73"/>
    </row>
    <row r="1403">
      <c r="A1403" s="73"/>
    </row>
    <row r="1404">
      <c r="A1404" s="73"/>
    </row>
    <row r="1405">
      <c r="A1405" s="73"/>
    </row>
    <row r="1406">
      <c r="A1406" s="73"/>
    </row>
    <row r="1407">
      <c r="A1407" s="73"/>
    </row>
    <row r="1408">
      <c r="A1408" s="73"/>
    </row>
    <row r="1409">
      <c r="A1409" s="73"/>
    </row>
    <row r="1410">
      <c r="A1410" s="73"/>
    </row>
    <row r="1411">
      <c r="A1411" s="73"/>
    </row>
    <row r="1412">
      <c r="A1412" s="73"/>
    </row>
    <row r="1413">
      <c r="A1413" s="73"/>
    </row>
    <row r="1414">
      <c r="A1414" s="73"/>
    </row>
    <row r="1415">
      <c r="A1415" s="73"/>
    </row>
    <row r="1416">
      <c r="A1416" s="73"/>
    </row>
    <row r="1417">
      <c r="A1417" s="73"/>
    </row>
    <row r="1418">
      <c r="A1418" s="73"/>
    </row>
    <row r="1419">
      <c r="A1419" s="73"/>
    </row>
    <row r="1420">
      <c r="A1420" s="73"/>
    </row>
    <row r="1421">
      <c r="A1421" s="73"/>
    </row>
    <row r="1422">
      <c r="A1422" s="73"/>
    </row>
    <row r="1423">
      <c r="A1423" s="73"/>
    </row>
    <row r="1424">
      <c r="A1424" s="73"/>
    </row>
    <row r="1425">
      <c r="A1425" s="73"/>
    </row>
    <row r="1426">
      <c r="A1426" s="73"/>
    </row>
    <row r="1427">
      <c r="A1427" s="73"/>
    </row>
    <row r="1428">
      <c r="A1428" s="73"/>
    </row>
    <row r="1429">
      <c r="A1429" s="73"/>
    </row>
    <row r="1430">
      <c r="A1430" s="73"/>
    </row>
    <row r="1431">
      <c r="A1431" s="73"/>
    </row>
    <row r="1432">
      <c r="A1432" s="73"/>
    </row>
    <row r="1433">
      <c r="A1433" s="73"/>
    </row>
    <row r="1434">
      <c r="A1434" s="73"/>
    </row>
    <row r="1435">
      <c r="A1435" s="73"/>
    </row>
    <row r="1436">
      <c r="A1436" s="73"/>
    </row>
    <row r="1437">
      <c r="A1437" s="73"/>
    </row>
    <row r="1438">
      <c r="A1438" s="73"/>
    </row>
    <row r="1439">
      <c r="A1439" s="73"/>
    </row>
    <row r="1440">
      <c r="A1440" s="73"/>
    </row>
    <row r="1441">
      <c r="A1441" s="73"/>
    </row>
    <row r="1442">
      <c r="A1442" s="73"/>
    </row>
    <row r="1443">
      <c r="A1443" s="73"/>
    </row>
    <row r="1444">
      <c r="A1444" s="73"/>
    </row>
    <row r="1445">
      <c r="A1445" s="73"/>
    </row>
    <row r="1446">
      <c r="A1446" s="73"/>
    </row>
    <row r="1447">
      <c r="A1447" s="73"/>
    </row>
    <row r="1448">
      <c r="A1448" s="73"/>
    </row>
    <row r="1449">
      <c r="A1449" s="73"/>
    </row>
    <row r="1450">
      <c r="A1450" s="73"/>
    </row>
    <row r="1451">
      <c r="A1451" s="73"/>
    </row>
    <row r="1452">
      <c r="A1452" s="73"/>
    </row>
    <row r="1453">
      <c r="A1453" s="73"/>
    </row>
    <row r="1454">
      <c r="A1454" s="73"/>
    </row>
    <row r="1455">
      <c r="A1455" s="73"/>
    </row>
    <row r="1456">
      <c r="A1456" s="73"/>
    </row>
    <row r="1457">
      <c r="A1457" s="73"/>
    </row>
    <row r="1458">
      <c r="A1458" s="73"/>
    </row>
    <row r="1459">
      <c r="A1459" s="73"/>
    </row>
    <row r="1460">
      <c r="A1460" s="73"/>
    </row>
    <row r="1461">
      <c r="A1461" s="73"/>
    </row>
    <row r="1462">
      <c r="A1462" s="73"/>
    </row>
    <row r="1463">
      <c r="A1463" s="73"/>
    </row>
    <row r="1464">
      <c r="A1464" s="73"/>
    </row>
    <row r="1465">
      <c r="A1465" s="73"/>
    </row>
    <row r="1466">
      <c r="A1466" s="73"/>
    </row>
    <row r="1467">
      <c r="A1467" s="73"/>
    </row>
    <row r="1468">
      <c r="A1468" s="73"/>
    </row>
    <row r="1469">
      <c r="A1469" s="73"/>
    </row>
    <row r="1470">
      <c r="A1470" s="73"/>
    </row>
    <row r="1471">
      <c r="A1471" s="73"/>
    </row>
    <row r="1472">
      <c r="A1472" s="73"/>
    </row>
    <row r="1473">
      <c r="A1473" s="73"/>
    </row>
    <row r="1474">
      <c r="A1474" s="73"/>
    </row>
    <row r="1475">
      <c r="A1475" s="73"/>
    </row>
    <row r="1476">
      <c r="A1476" s="73"/>
    </row>
    <row r="1477">
      <c r="A1477" s="73"/>
    </row>
    <row r="1478">
      <c r="A1478" s="73"/>
    </row>
    <row r="1479">
      <c r="A1479" s="73"/>
    </row>
    <row r="1480">
      <c r="A1480" s="73"/>
    </row>
    <row r="1481">
      <c r="A1481" s="73"/>
    </row>
    <row r="1482">
      <c r="A1482" s="73"/>
    </row>
    <row r="1483">
      <c r="A1483" s="73"/>
    </row>
    <row r="1484">
      <c r="A1484" s="73"/>
    </row>
    <row r="1485">
      <c r="A1485" s="73"/>
    </row>
    <row r="1486">
      <c r="A1486" s="73"/>
    </row>
    <row r="1487">
      <c r="A1487" s="73"/>
    </row>
    <row r="1488">
      <c r="A1488" s="73"/>
    </row>
    <row r="1489">
      <c r="A1489" s="73"/>
    </row>
    <row r="1490">
      <c r="A1490" s="73"/>
    </row>
    <row r="1491">
      <c r="A1491" s="73"/>
    </row>
    <row r="1492">
      <c r="A1492" s="73"/>
    </row>
    <row r="1493">
      <c r="A1493" s="73"/>
    </row>
    <row r="1494">
      <c r="A1494" s="73"/>
    </row>
    <row r="1495">
      <c r="A1495" s="73"/>
    </row>
    <row r="1496">
      <c r="A1496" s="73"/>
    </row>
    <row r="1497">
      <c r="A1497" s="73"/>
    </row>
    <row r="1498">
      <c r="A1498" s="73"/>
    </row>
    <row r="1499">
      <c r="A1499" s="73"/>
    </row>
    <row r="1500">
      <c r="A1500" s="73"/>
    </row>
    <row r="1501">
      <c r="A1501" s="73"/>
    </row>
    <row r="1502">
      <c r="A1502" s="73"/>
    </row>
    <row r="1503">
      <c r="A1503" s="73"/>
    </row>
    <row r="1504">
      <c r="A1504" s="73"/>
    </row>
    <row r="1505">
      <c r="A1505" s="73"/>
    </row>
    <row r="1506">
      <c r="A1506" s="73"/>
    </row>
    <row r="1507">
      <c r="A1507" s="73"/>
    </row>
    <row r="1508">
      <c r="A1508" s="73"/>
    </row>
    <row r="1509">
      <c r="A1509" s="73"/>
    </row>
    <row r="1510">
      <c r="A1510" s="73"/>
    </row>
    <row r="1511">
      <c r="A1511" s="73"/>
    </row>
    <row r="1512">
      <c r="A1512" s="73"/>
    </row>
    <row r="1513">
      <c r="A1513" s="73"/>
    </row>
    <row r="1514">
      <c r="A1514" s="73"/>
    </row>
    <row r="1515">
      <c r="A1515" s="73"/>
    </row>
    <row r="1516">
      <c r="A1516" s="73"/>
    </row>
    <row r="1517">
      <c r="A1517" s="73"/>
    </row>
    <row r="1518">
      <c r="A1518" s="73"/>
    </row>
    <row r="1519">
      <c r="A1519" s="73"/>
    </row>
    <row r="1520">
      <c r="A1520" s="73"/>
    </row>
    <row r="1521">
      <c r="A1521" s="73"/>
    </row>
    <row r="1522">
      <c r="A1522" s="73"/>
    </row>
    <row r="1523">
      <c r="A1523" s="73"/>
    </row>
    <row r="1524">
      <c r="A1524" s="73"/>
    </row>
    <row r="1525">
      <c r="A1525" s="73"/>
    </row>
    <row r="1526">
      <c r="A1526" s="73"/>
    </row>
    <row r="1527">
      <c r="A1527" s="73"/>
    </row>
    <row r="1528">
      <c r="A1528" s="73"/>
    </row>
    <row r="1529">
      <c r="A1529" s="73"/>
    </row>
    <row r="1530">
      <c r="A1530" s="73"/>
    </row>
    <row r="1531">
      <c r="A1531" s="73"/>
    </row>
    <row r="1532">
      <c r="A1532" s="73"/>
    </row>
    <row r="1533">
      <c r="A1533" s="73"/>
    </row>
    <row r="1534">
      <c r="A1534" s="73"/>
    </row>
    <row r="1535">
      <c r="A1535" s="73"/>
    </row>
    <row r="1536">
      <c r="A1536" s="73"/>
    </row>
    <row r="1537">
      <c r="A1537" s="73"/>
    </row>
    <row r="1538">
      <c r="A1538" s="73"/>
    </row>
    <row r="1539">
      <c r="A1539" s="73"/>
    </row>
    <row r="1540">
      <c r="A1540" s="73"/>
    </row>
    <row r="1541">
      <c r="A1541" s="73"/>
    </row>
    <row r="1542">
      <c r="A1542" s="73"/>
    </row>
    <row r="1543">
      <c r="A1543" s="73"/>
    </row>
    <row r="1544">
      <c r="A1544" s="73"/>
    </row>
    <row r="1545">
      <c r="A1545" s="73"/>
    </row>
    <row r="1546">
      <c r="A1546" s="73"/>
    </row>
    <row r="1547">
      <c r="A1547" s="73"/>
    </row>
    <row r="1548">
      <c r="A1548" s="73"/>
    </row>
    <row r="1549">
      <c r="A1549" s="73"/>
    </row>
    <row r="1550">
      <c r="A1550" s="73"/>
    </row>
    <row r="1551">
      <c r="A1551" s="73"/>
    </row>
    <row r="1552">
      <c r="A1552" s="73"/>
    </row>
    <row r="1553">
      <c r="A1553" s="73"/>
    </row>
    <row r="1554">
      <c r="A1554" s="73"/>
    </row>
    <row r="1555">
      <c r="A1555" s="73"/>
    </row>
    <row r="1556">
      <c r="A1556" s="73"/>
    </row>
    <row r="1557">
      <c r="A1557" s="73"/>
    </row>
    <row r="1558">
      <c r="A1558" s="73"/>
    </row>
    <row r="1559">
      <c r="A1559" s="73"/>
    </row>
    <row r="1560">
      <c r="A1560" s="73"/>
    </row>
    <row r="1561">
      <c r="A1561" s="73"/>
    </row>
    <row r="1562">
      <c r="A1562" s="73"/>
    </row>
    <row r="1563">
      <c r="A1563" s="73"/>
    </row>
    <row r="1564">
      <c r="A1564" s="73"/>
    </row>
    <row r="1565">
      <c r="A1565" s="73"/>
    </row>
    <row r="1566">
      <c r="A1566" s="73"/>
    </row>
    <row r="1567">
      <c r="A1567" s="73"/>
    </row>
    <row r="1568">
      <c r="A1568" s="73"/>
    </row>
    <row r="1569">
      <c r="A1569" s="73"/>
    </row>
    <row r="1570">
      <c r="A1570" s="73"/>
    </row>
    <row r="1571">
      <c r="A1571" s="73"/>
    </row>
    <row r="1572">
      <c r="A1572" s="73"/>
    </row>
    <row r="1573">
      <c r="A1573" s="73"/>
    </row>
    <row r="1574">
      <c r="A1574" s="73"/>
    </row>
    <row r="1575">
      <c r="A1575" s="73"/>
    </row>
    <row r="1576">
      <c r="A1576" s="73"/>
    </row>
    <row r="1577">
      <c r="A1577" s="73"/>
    </row>
    <row r="1578">
      <c r="A1578" s="73"/>
    </row>
    <row r="1579">
      <c r="A1579" s="73"/>
    </row>
    <row r="1580">
      <c r="A1580" s="73"/>
    </row>
    <row r="1581">
      <c r="A1581" s="73"/>
    </row>
    <row r="1582">
      <c r="A1582" s="73"/>
    </row>
    <row r="1583">
      <c r="A1583" s="73"/>
    </row>
    <row r="1584">
      <c r="A1584" s="73"/>
    </row>
    <row r="1585">
      <c r="A1585" s="73"/>
    </row>
    <row r="1586">
      <c r="A1586" s="73"/>
    </row>
    <row r="1587">
      <c r="A1587" s="73"/>
    </row>
    <row r="1588">
      <c r="A1588" s="73"/>
    </row>
    <row r="1589">
      <c r="A1589" s="73"/>
    </row>
    <row r="1590">
      <c r="A1590" s="73"/>
    </row>
    <row r="1591">
      <c r="A1591" s="73"/>
    </row>
    <row r="1592">
      <c r="A1592" s="73"/>
    </row>
    <row r="1593">
      <c r="A1593" s="73"/>
    </row>
    <row r="1594">
      <c r="A1594" s="73"/>
    </row>
    <row r="1595">
      <c r="A1595" s="73"/>
    </row>
    <row r="1596">
      <c r="A1596" s="73"/>
    </row>
    <row r="1597">
      <c r="A1597" s="73"/>
    </row>
    <row r="1598">
      <c r="A1598" s="73"/>
    </row>
    <row r="1599">
      <c r="A1599" s="73"/>
    </row>
    <row r="1600">
      <c r="A1600" s="73"/>
    </row>
    <row r="1601">
      <c r="A1601" s="73"/>
    </row>
    <row r="1602">
      <c r="A1602" s="73"/>
    </row>
    <row r="1603">
      <c r="A1603" s="73"/>
    </row>
    <row r="1604">
      <c r="A1604" s="73"/>
    </row>
    <row r="1605">
      <c r="A1605" s="73"/>
    </row>
    <row r="1606">
      <c r="A1606" s="73"/>
    </row>
    <row r="1607">
      <c r="A1607" s="73"/>
    </row>
    <row r="1608">
      <c r="A1608" s="73"/>
    </row>
    <row r="1609">
      <c r="A1609" s="73"/>
    </row>
    <row r="1610">
      <c r="A1610" s="73"/>
    </row>
    <row r="1611">
      <c r="A1611" s="73"/>
    </row>
    <row r="1612">
      <c r="A1612" s="73"/>
    </row>
    <row r="1613">
      <c r="A1613" s="73"/>
    </row>
    <row r="1614">
      <c r="A1614" s="73"/>
    </row>
    <row r="1615">
      <c r="A1615" s="73"/>
    </row>
    <row r="1616">
      <c r="A1616" s="73"/>
    </row>
    <row r="1617">
      <c r="A1617" s="73"/>
    </row>
    <row r="1618">
      <c r="A1618" s="73"/>
    </row>
    <row r="1619">
      <c r="A1619" s="73"/>
    </row>
    <row r="1620">
      <c r="A1620" s="73"/>
    </row>
    <row r="1621">
      <c r="A1621" s="73"/>
    </row>
    <row r="1622">
      <c r="A1622" s="73"/>
    </row>
    <row r="1623">
      <c r="A1623" s="73"/>
    </row>
    <row r="1624">
      <c r="A1624" s="73"/>
    </row>
    <row r="1625">
      <c r="A1625" s="73"/>
    </row>
    <row r="1626">
      <c r="A1626" s="73"/>
    </row>
    <row r="1627">
      <c r="A1627" s="73"/>
    </row>
    <row r="1628">
      <c r="A1628" s="73"/>
    </row>
    <row r="1629">
      <c r="A1629" s="73"/>
    </row>
    <row r="1630">
      <c r="A1630" s="73"/>
    </row>
    <row r="1631">
      <c r="A1631" s="73"/>
    </row>
    <row r="1632">
      <c r="A1632" s="73"/>
    </row>
    <row r="1633">
      <c r="A1633" s="73"/>
    </row>
    <row r="1634">
      <c r="A1634" s="73"/>
    </row>
    <row r="1635">
      <c r="A1635" s="73"/>
    </row>
    <row r="1636">
      <c r="A1636" s="73"/>
    </row>
    <row r="1637">
      <c r="A1637" s="73"/>
    </row>
    <row r="1638">
      <c r="A1638" s="73"/>
    </row>
    <row r="1639">
      <c r="A1639" s="73"/>
    </row>
    <row r="1640">
      <c r="A1640" s="73"/>
    </row>
    <row r="1641">
      <c r="A1641" s="73"/>
    </row>
    <row r="1642">
      <c r="A1642" s="73"/>
    </row>
    <row r="1643">
      <c r="A1643" s="73"/>
    </row>
    <row r="1644">
      <c r="A1644" s="73"/>
    </row>
    <row r="1645">
      <c r="A1645" s="73"/>
    </row>
    <row r="1646">
      <c r="A1646" s="73"/>
    </row>
    <row r="1647">
      <c r="A1647" s="73"/>
    </row>
    <row r="1648">
      <c r="A1648" s="73"/>
    </row>
    <row r="1649">
      <c r="A1649" s="73"/>
    </row>
    <row r="1650">
      <c r="A1650" s="73"/>
    </row>
    <row r="1651">
      <c r="A1651" s="73"/>
    </row>
    <row r="1652">
      <c r="A1652" s="73"/>
    </row>
    <row r="1653">
      <c r="A1653" s="73"/>
    </row>
    <row r="1654">
      <c r="A1654" s="73"/>
    </row>
    <row r="1655">
      <c r="A1655" s="73"/>
    </row>
    <row r="1656">
      <c r="A1656" s="73"/>
    </row>
    <row r="1657">
      <c r="A1657" s="73"/>
    </row>
    <row r="1658">
      <c r="A1658" s="73"/>
    </row>
    <row r="1659">
      <c r="A1659" s="73"/>
    </row>
    <row r="1660">
      <c r="A1660" s="73"/>
    </row>
    <row r="1661">
      <c r="A1661" s="73"/>
    </row>
    <row r="1662">
      <c r="A1662" s="73"/>
    </row>
    <row r="1663">
      <c r="A1663" s="73"/>
    </row>
    <row r="1664">
      <c r="A1664" s="73"/>
    </row>
    <row r="1665">
      <c r="A1665" s="73"/>
    </row>
    <row r="1666">
      <c r="A1666" s="73"/>
    </row>
    <row r="1667">
      <c r="A1667" s="73"/>
    </row>
    <row r="1668">
      <c r="A1668" s="73"/>
    </row>
    <row r="1669">
      <c r="A1669" s="73"/>
    </row>
    <row r="1670">
      <c r="A1670" s="73"/>
    </row>
    <row r="1671">
      <c r="A1671" s="73"/>
    </row>
    <row r="1672">
      <c r="A1672" s="73"/>
    </row>
    <row r="1673">
      <c r="A1673" s="73"/>
    </row>
    <row r="1674">
      <c r="A1674" s="73"/>
    </row>
    <row r="1675">
      <c r="A1675" s="73"/>
    </row>
    <row r="1676">
      <c r="A1676" s="73"/>
    </row>
    <row r="1677">
      <c r="A1677" s="73"/>
    </row>
    <row r="1678">
      <c r="A1678" s="73"/>
    </row>
    <row r="1679">
      <c r="A1679" s="73"/>
    </row>
    <row r="1680">
      <c r="A1680" s="73"/>
    </row>
    <row r="1681">
      <c r="A1681" s="73"/>
    </row>
    <row r="1682">
      <c r="A1682" s="73"/>
    </row>
    <row r="1683">
      <c r="A1683" s="73"/>
    </row>
    <row r="1684">
      <c r="A1684" s="73"/>
    </row>
    <row r="1685">
      <c r="A1685" s="73"/>
    </row>
    <row r="1686">
      <c r="A1686" s="73"/>
    </row>
    <row r="1687">
      <c r="A1687" s="73"/>
    </row>
    <row r="1688">
      <c r="A1688" s="73"/>
    </row>
    <row r="1689">
      <c r="A1689" s="73"/>
    </row>
    <row r="1690">
      <c r="A1690" s="73"/>
    </row>
    <row r="1691">
      <c r="A1691" s="73"/>
    </row>
    <row r="1692">
      <c r="A1692" s="73"/>
    </row>
    <row r="1693">
      <c r="A1693" s="73"/>
    </row>
    <row r="1694">
      <c r="A1694" s="73"/>
    </row>
    <row r="1695">
      <c r="A1695" s="73"/>
    </row>
    <row r="1696">
      <c r="A1696" s="73"/>
    </row>
    <row r="1697">
      <c r="A1697" s="73"/>
    </row>
    <row r="1698">
      <c r="A1698" s="73"/>
    </row>
    <row r="1699">
      <c r="A1699" s="73"/>
    </row>
    <row r="1700">
      <c r="A1700" s="73"/>
    </row>
    <row r="1701">
      <c r="A1701" s="73"/>
    </row>
    <row r="1702">
      <c r="A1702" s="73"/>
    </row>
    <row r="1703">
      <c r="A1703" s="73"/>
    </row>
    <row r="1704">
      <c r="A1704" s="73"/>
    </row>
    <row r="1705">
      <c r="A1705" s="73"/>
    </row>
    <row r="1706">
      <c r="A1706" s="73"/>
    </row>
    <row r="1707">
      <c r="A1707" s="73"/>
    </row>
    <row r="1708">
      <c r="A1708" s="73"/>
    </row>
    <row r="1709">
      <c r="A1709" s="73"/>
    </row>
    <row r="1710">
      <c r="A1710" s="73"/>
    </row>
    <row r="1711">
      <c r="A1711" s="73"/>
    </row>
    <row r="1712">
      <c r="A1712" s="73"/>
    </row>
    <row r="1713">
      <c r="A1713" s="73"/>
    </row>
    <row r="1714">
      <c r="A1714" s="73"/>
    </row>
    <row r="1715">
      <c r="A1715" s="73"/>
    </row>
    <row r="1716">
      <c r="A1716" s="73"/>
    </row>
    <row r="1717">
      <c r="A1717" s="73"/>
    </row>
    <row r="1718">
      <c r="A1718" s="73"/>
    </row>
    <row r="1719">
      <c r="A1719" s="73"/>
    </row>
    <row r="1720">
      <c r="A1720" s="73"/>
    </row>
    <row r="1721">
      <c r="A1721" s="73"/>
    </row>
    <row r="1722">
      <c r="A1722" s="73"/>
    </row>
    <row r="1723">
      <c r="A1723" s="73"/>
    </row>
    <row r="1724">
      <c r="A1724" s="73"/>
    </row>
    <row r="1725">
      <c r="A1725" s="73"/>
    </row>
    <row r="1726">
      <c r="A1726" s="73"/>
    </row>
    <row r="1727">
      <c r="A1727" s="73"/>
    </row>
    <row r="1728">
      <c r="A1728" s="73"/>
    </row>
    <row r="1729">
      <c r="A1729" s="73"/>
    </row>
    <row r="1730">
      <c r="A1730" s="73"/>
    </row>
    <row r="1731">
      <c r="A1731" s="73"/>
    </row>
    <row r="1732">
      <c r="A1732" s="73"/>
    </row>
    <row r="1733">
      <c r="A1733" s="73"/>
    </row>
    <row r="1734">
      <c r="A1734" s="73"/>
    </row>
    <row r="1735">
      <c r="A1735" s="73"/>
    </row>
    <row r="1736">
      <c r="A1736" s="73"/>
    </row>
    <row r="1737">
      <c r="A1737" s="73"/>
    </row>
    <row r="1738">
      <c r="A1738" s="73"/>
    </row>
    <row r="1739">
      <c r="A1739" s="73"/>
    </row>
    <row r="1740">
      <c r="A1740" s="73"/>
    </row>
    <row r="1741">
      <c r="A1741" s="73"/>
    </row>
    <row r="1742">
      <c r="A1742" s="73"/>
    </row>
    <row r="1743">
      <c r="A1743" s="73"/>
    </row>
    <row r="1744">
      <c r="A1744" s="73"/>
    </row>
    <row r="1745">
      <c r="A1745" s="73"/>
    </row>
    <row r="1746">
      <c r="A1746" s="73"/>
    </row>
    <row r="1747">
      <c r="A1747" s="73"/>
    </row>
    <row r="1748">
      <c r="A1748" s="73"/>
    </row>
    <row r="1749">
      <c r="A1749" s="73"/>
    </row>
    <row r="1750">
      <c r="A1750" s="73"/>
    </row>
    <row r="1751">
      <c r="A1751" s="73"/>
    </row>
    <row r="1752">
      <c r="A1752" s="73"/>
    </row>
    <row r="1753">
      <c r="A1753" s="73"/>
    </row>
    <row r="1754">
      <c r="A1754" s="73"/>
    </row>
    <row r="1755">
      <c r="A1755" s="73"/>
    </row>
    <row r="1756">
      <c r="A1756" s="73"/>
    </row>
    <row r="1757">
      <c r="A1757" s="73"/>
    </row>
    <row r="1758">
      <c r="A1758" s="73"/>
    </row>
    <row r="1759">
      <c r="A1759" s="73"/>
    </row>
    <row r="1760">
      <c r="A1760" s="73"/>
    </row>
    <row r="1761">
      <c r="A1761" s="73"/>
    </row>
    <row r="1762">
      <c r="A1762" s="73"/>
    </row>
    <row r="1763">
      <c r="A1763" s="73"/>
    </row>
    <row r="1764">
      <c r="A1764" s="73"/>
    </row>
    <row r="1765">
      <c r="A1765" s="73"/>
    </row>
    <row r="1766">
      <c r="A1766" s="73"/>
    </row>
    <row r="1767">
      <c r="A1767" s="73"/>
    </row>
    <row r="1768">
      <c r="A1768" s="73"/>
    </row>
    <row r="1769">
      <c r="A1769" s="73"/>
    </row>
    <row r="1770">
      <c r="A1770" s="73"/>
    </row>
    <row r="1771">
      <c r="A1771" s="73"/>
    </row>
    <row r="1772">
      <c r="A1772" s="73"/>
    </row>
    <row r="1773">
      <c r="A1773" s="73"/>
    </row>
    <row r="1774">
      <c r="A1774" s="73"/>
    </row>
    <row r="1775">
      <c r="A1775" s="73"/>
    </row>
    <row r="1776">
      <c r="A1776" s="73"/>
    </row>
    <row r="1777">
      <c r="A1777" s="73"/>
    </row>
    <row r="1778">
      <c r="A1778" s="73"/>
    </row>
    <row r="1779">
      <c r="A1779" s="73"/>
    </row>
    <row r="1780">
      <c r="A1780" s="73"/>
    </row>
    <row r="1781">
      <c r="A1781" s="73"/>
    </row>
    <row r="1782">
      <c r="A1782" s="73"/>
    </row>
    <row r="1783">
      <c r="A1783" s="73"/>
    </row>
    <row r="1784">
      <c r="A1784" s="73"/>
    </row>
    <row r="1785">
      <c r="A1785" s="73"/>
    </row>
    <row r="1786">
      <c r="A1786" s="73"/>
    </row>
    <row r="1787">
      <c r="A1787" s="73"/>
    </row>
    <row r="1788">
      <c r="A1788" s="73"/>
    </row>
    <row r="1789">
      <c r="A1789" s="73"/>
    </row>
    <row r="1790">
      <c r="A1790" s="73"/>
    </row>
    <row r="1791">
      <c r="A1791" s="73"/>
    </row>
    <row r="1792">
      <c r="A1792" s="73"/>
    </row>
    <row r="1793">
      <c r="A1793" s="73"/>
    </row>
    <row r="1794">
      <c r="A1794" s="73"/>
    </row>
    <row r="1795">
      <c r="A1795" s="73"/>
    </row>
    <row r="1796">
      <c r="A1796" s="73"/>
    </row>
    <row r="1797">
      <c r="A1797" s="73"/>
    </row>
    <row r="1798">
      <c r="A1798" s="73"/>
    </row>
    <row r="1799">
      <c r="A1799" s="73"/>
    </row>
    <row r="1800">
      <c r="A1800" s="73"/>
    </row>
    <row r="1801">
      <c r="A1801" s="73"/>
    </row>
    <row r="1802">
      <c r="A1802" s="73"/>
    </row>
    <row r="1803">
      <c r="A1803" s="73"/>
    </row>
    <row r="1804">
      <c r="A1804" s="73"/>
    </row>
    <row r="1805">
      <c r="A1805" s="73"/>
    </row>
    <row r="1806">
      <c r="A1806" s="73"/>
    </row>
    <row r="1807">
      <c r="A1807" s="73"/>
    </row>
    <row r="1808">
      <c r="A1808" s="73"/>
    </row>
    <row r="1809">
      <c r="A1809" s="73"/>
    </row>
    <row r="1810">
      <c r="A1810" s="73"/>
    </row>
    <row r="1811">
      <c r="A1811" s="73"/>
    </row>
    <row r="1812">
      <c r="A1812" s="73"/>
    </row>
    <row r="1813">
      <c r="A1813" s="73"/>
    </row>
    <row r="1814">
      <c r="A1814" s="73"/>
    </row>
    <row r="1815">
      <c r="A1815" s="73"/>
    </row>
    <row r="1816">
      <c r="A1816" s="73"/>
    </row>
    <row r="1817">
      <c r="A1817" s="73"/>
    </row>
    <row r="1818">
      <c r="A1818" s="73"/>
    </row>
    <row r="1819">
      <c r="A1819" s="73"/>
    </row>
    <row r="1820">
      <c r="A1820" s="73"/>
    </row>
    <row r="1821">
      <c r="A1821" s="73"/>
    </row>
    <row r="1822">
      <c r="A1822" s="73"/>
    </row>
    <row r="1823">
      <c r="A1823" s="73"/>
    </row>
    <row r="1824">
      <c r="A1824" s="73"/>
    </row>
    <row r="1825">
      <c r="A1825" s="73"/>
    </row>
    <row r="1826">
      <c r="A1826" s="73"/>
    </row>
    <row r="1827">
      <c r="A1827" s="73"/>
    </row>
    <row r="1828">
      <c r="A1828" s="73"/>
    </row>
    <row r="1829">
      <c r="A1829" s="73"/>
    </row>
    <row r="1830">
      <c r="A1830" s="73"/>
    </row>
    <row r="1831">
      <c r="A1831" s="73"/>
    </row>
    <row r="1832">
      <c r="A1832" s="73"/>
    </row>
    <row r="1833">
      <c r="A1833" s="73"/>
    </row>
    <row r="1834">
      <c r="A1834" s="73"/>
    </row>
    <row r="1835">
      <c r="A1835" s="73"/>
    </row>
    <row r="1836">
      <c r="A1836" s="73"/>
    </row>
    <row r="1837">
      <c r="A1837" s="73"/>
    </row>
    <row r="1838">
      <c r="A1838" s="73"/>
    </row>
    <row r="1839">
      <c r="A1839" s="73"/>
    </row>
    <row r="1840">
      <c r="A1840" s="73"/>
    </row>
    <row r="1841">
      <c r="A1841" s="73"/>
    </row>
    <row r="1842">
      <c r="A1842" s="73"/>
    </row>
    <row r="1843">
      <c r="A1843" s="73"/>
    </row>
    <row r="1844">
      <c r="A1844" s="73"/>
    </row>
    <row r="1845">
      <c r="A1845" s="73"/>
    </row>
    <row r="1846">
      <c r="A1846" s="73"/>
    </row>
    <row r="1847">
      <c r="A1847" s="73"/>
    </row>
    <row r="1848">
      <c r="A1848" s="73"/>
    </row>
    <row r="1849">
      <c r="A1849" s="73"/>
    </row>
    <row r="1850">
      <c r="A1850" s="73"/>
    </row>
    <row r="1851">
      <c r="A1851" s="73"/>
    </row>
    <row r="1852">
      <c r="A1852" s="73"/>
    </row>
    <row r="1853">
      <c r="A1853" s="73"/>
    </row>
    <row r="1854">
      <c r="A1854" s="73"/>
    </row>
    <row r="1855">
      <c r="A1855" s="73"/>
    </row>
    <row r="1856">
      <c r="A1856" s="73"/>
    </row>
    <row r="1857">
      <c r="A1857" s="73"/>
    </row>
    <row r="1858">
      <c r="A1858" s="73"/>
    </row>
    <row r="1859">
      <c r="A1859" s="73"/>
    </row>
    <row r="1860">
      <c r="A1860" s="73"/>
    </row>
    <row r="1861">
      <c r="A1861" s="73"/>
    </row>
    <row r="1862">
      <c r="A1862" s="73"/>
    </row>
    <row r="1863">
      <c r="A1863" s="73"/>
    </row>
    <row r="1864">
      <c r="A1864" s="73"/>
    </row>
    <row r="1865">
      <c r="A1865" s="73"/>
    </row>
    <row r="1866">
      <c r="A1866" s="73"/>
    </row>
    <row r="1867">
      <c r="A1867" s="73"/>
    </row>
    <row r="1868">
      <c r="A1868" s="73"/>
    </row>
    <row r="1869">
      <c r="A1869" s="73"/>
    </row>
    <row r="1870">
      <c r="A1870" s="73"/>
    </row>
    <row r="1871">
      <c r="A1871" s="73"/>
    </row>
    <row r="1872">
      <c r="A1872" s="73"/>
    </row>
    <row r="1873">
      <c r="A1873" s="73"/>
    </row>
    <row r="1874">
      <c r="A1874" s="73"/>
    </row>
    <row r="1875">
      <c r="A1875" s="73"/>
    </row>
    <row r="1876">
      <c r="A1876" s="73"/>
    </row>
    <row r="1877">
      <c r="A1877" s="73"/>
    </row>
    <row r="1878">
      <c r="A1878" s="73"/>
    </row>
    <row r="1879">
      <c r="A1879" s="73"/>
    </row>
    <row r="1880">
      <c r="A1880" s="73"/>
    </row>
    <row r="1881">
      <c r="A1881" s="73"/>
    </row>
    <row r="1882">
      <c r="A1882" s="73"/>
    </row>
    <row r="1883">
      <c r="A1883" s="73"/>
    </row>
    <row r="1884">
      <c r="A1884" s="73"/>
    </row>
    <row r="1885">
      <c r="A1885" s="73"/>
    </row>
    <row r="1886">
      <c r="A1886" s="73"/>
    </row>
    <row r="1887">
      <c r="A1887" s="73"/>
    </row>
    <row r="1888">
      <c r="A1888" s="73"/>
    </row>
    <row r="1889">
      <c r="A1889" s="73"/>
    </row>
    <row r="1890">
      <c r="A1890" s="73"/>
    </row>
    <row r="1891">
      <c r="A1891" s="73"/>
    </row>
    <row r="1892">
      <c r="A1892" s="73"/>
    </row>
    <row r="1893">
      <c r="A1893" s="73"/>
    </row>
    <row r="1894">
      <c r="A1894" s="73"/>
    </row>
    <row r="1895">
      <c r="A1895" s="73"/>
    </row>
    <row r="1896">
      <c r="A1896" s="73"/>
    </row>
    <row r="1897">
      <c r="A1897" s="73"/>
    </row>
    <row r="1898">
      <c r="A1898" s="73"/>
    </row>
    <row r="1899">
      <c r="A1899" s="73"/>
    </row>
    <row r="1900">
      <c r="A1900" s="73"/>
    </row>
    <row r="1901">
      <c r="A1901" s="73"/>
    </row>
    <row r="1902">
      <c r="A1902" s="73"/>
    </row>
    <row r="1903">
      <c r="A1903" s="73"/>
    </row>
    <row r="1904">
      <c r="A1904" s="73"/>
    </row>
    <row r="1905">
      <c r="A1905" s="73"/>
    </row>
    <row r="1906">
      <c r="A1906" s="73"/>
    </row>
    <row r="1907">
      <c r="A1907" s="73"/>
    </row>
    <row r="1908">
      <c r="A1908" s="73"/>
    </row>
    <row r="1909">
      <c r="A1909" s="73"/>
    </row>
    <row r="1910">
      <c r="A1910" s="73"/>
    </row>
    <row r="1911">
      <c r="A1911" s="73"/>
    </row>
    <row r="1912">
      <c r="A1912" s="73"/>
    </row>
    <row r="1913">
      <c r="A1913" s="73"/>
    </row>
    <row r="1914">
      <c r="A1914" s="73"/>
    </row>
    <row r="1915">
      <c r="A1915" s="73"/>
    </row>
    <row r="1916">
      <c r="A1916" s="73"/>
    </row>
    <row r="1917">
      <c r="A1917" s="73"/>
    </row>
    <row r="1918">
      <c r="A1918" s="73"/>
    </row>
    <row r="1919">
      <c r="A1919" s="73"/>
    </row>
    <row r="1920">
      <c r="A1920" s="73"/>
    </row>
    <row r="1921">
      <c r="A1921" s="73"/>
    </row>
    <row r="1922">
      <c r="A1922" s="73"/>
    </row>
    <row r="1923">
      <c r="A1923" s="73"/>
    </row>
    <row r="1924">
      <c r="A1924" s="73"/>
    </row>
    <row r="1925">
      <c r="A1925" s="73"/>
    </row>
    <row r="1926">
      <c r="A1926" s="73"/>
    </row>
    <row r="1927">
      <c r="A1927" s="73"/>
    </row>
    <row r="1928">
      <c r="A1928" s="73"/>
    </row>
    <row r="1929">
      <c r="A1929" s="73"/>
    </row>
    <row r="1930">
      <c r="A1930" s="73"/>
    </row>
    <row r="1931">
      <c r="A1931" s="73"/>
    </row>
    <row r="1932">
      <c r="A1932" s="73"/>
    </row>
    <row r="1933">
      <c r="A1933" s="73"/>
    </row>
    <row r="1934">
      <c r="A1934" s="73"/>
    </row>
    <row r="1935">
      <c r="A1935" s="73"/>
    </row>
    <row r="1936">
      <c r="A1936" s="73"/>
    </row>
    <row r="1937">
      <c r="A1937" s="73"/>
    </row>
    <row r="1938">
      <c r="A1938" s="73"/>
    </row>
    <row r="1939">
      <c r="A1939" s="73"/>
    </row>
    <row r="1940">
      <c r="A1940" s="73"/>
    </row>
    <row r="1941">
      <c r="A1941" s="73"/>
    </row>
    <row r="1942">
      <c r="A1942" s="73"/>
    </row>
    <row r="1943">
      <c r="A1943" s="73"/>
    </row>
    <row r="1944">
      <c r="A1944" s="73"/>
    </row>
    <row r="1945">
      <c r="A1945" s="73"/>
    </row>
    <row r="1946">
      <c r="A1946" s="73"/>
    </row>
    <row r="1947">
      <c r="A1947" s="73"/>
    </row>
    <row r="1948">
      <c r="A1948" s="73"/>
    </row>
    <row r="1949">
      <c r="A1949" s="73"/>
    </row>
    <row r="1950">
      <c r="A1950" s="73"/>
    </row>
    <row r="1951">
      <c r="A1951" s="73"/>
    </row>
    <row r="1952">
      <c r="A1952" s="73"/>
    </row>
    <row r="1953">
      <c r="A1953" s="73"/>
    </row>
    <row r="1954">
      <c r="A1954" s="73"/>
    </row>
    <row r="1955">
      <c r="A1955" s="73"/>
    </row>
    <row r="1956">
      <c r="A1956" s="73"/>
    </row>
    <row r="1957">
      <c r="A1957" s="73"/>
    </row>
    <row r="1958">
      <c r="A1958" s="73"/>
    </row>
    <row r="1959">
      <c r="A1959" s="73"/>
    </row>
    <row r="1960">
      <c r="A1960" s="73"/>
    </row>
    <row r="1961">
      <c r="A1961" s="73"/>
    </row>
    <row r="1962">
      <c r="A1962" s="73"/>
    </row>
    <row r="1963">
      <c r="A1963" s="73"/>
    </row>
    <row r="1964">
      <c r="A1964" s="73"/>
    </row>
    <row r="1965">
      <c r="A1965" s="73"/>
    </row>
    <row r="1966">
      <c r="A1966" s="73"/>
    </row>
    <row r="1967">
      <c r="A1967" s="73"/>
    </row>
    <row r="1968">
      <c r="A1968" s="73"/>
    </row>
    <row r="1969">
      <c r="A1969" s="73"/>
    </row>
    <row r="1970">
      <c r="A1970" s="73"/>
    </row>
    <row r="1971">
      <c r="A1971" s="73"/>
    </row>
    <row r="1972">
      <c r="A1972" s="73"/>
    </row>
    <row r="1973">
      <c r="A1973" s="73"/>
    </row>
    <row r="1974">
      <c r="A1974" s="73"/>
    </row>
    <row r="1975">
      <c r="A1975" s="73"/>
    </row>
    <row r="1976">
      <c r="A1976" s="73"/>
    </row>
    <row r="1977">
      <c r="A1977" s="73"/>
    </row>
    <row r="1978">
      <c r="A1978" s="73"/>
    </row>
    <row r="1979">
      <c r="A1979" s="73"/>
    </row>
    <row r="1980">
      <c r="A1980" s="73"/>
    </row>
    <row r="1981">
      <c r="A1981" s="73"/>
    </row>
    <row r="1982">
      <c r="A1982" s="73"/>
    </row>
    <row r="1983">
      <c r="A1983" s="73"/>
    </row>
    <row r="1984">
      <c r="A1984" s="73"/>
    </row>
    <row r="1985">
      <c r="A1985" s="73"/>
    </row>
    <row r="1986">
      <c r="A1986" s="73"/>
    </row>
    <row r="1987">
      <c r="A1987" s="73"/>
    </row>
    <row r="1988">
      <c r="A1988" s="73"/>
    </row>
    <row r="1989">
      <c r="A1989" s="73"/>
    </row>
    <row r="1990">
      <c r="A1990" s="73"/>
    </row>
    <row r="1991">
      <c r="A1991" s="73"/>
    </row>
    <row r="1992">
      <c r="A1992" s="73"/>
    </row>
    <row r="1993">
      <c r="A1993" s="73"/>
    </row>
    <row r="1994">
      <c r="A1994" s="73"/>
    </row>
    <row r="1995">
      <c r="A1995" s="73"/>
    </row>
    <row r="1996">
      <c r="A1996" s="73"/>
    </row>
    <row r="1997">
      <c r="A1997" s="73"/>
    </row>
    <row r="1998">
      <c r="A1998" s="73"/>
    </row>
    <row r="1999">
      <c r="A1999" s="73"/>
    </row>
    <row r="2000">
      <c r="A2000" s="73"/>
    </row>
  </sheetData>
  <mergeCells count="9">
    <mergeCell ref="Z1:AC1"/>
    <mergeCell ref="AD1:AE1"/>
    <mergeCell ref="A1:D1"/>
    <mergeCell ref="E1:F1"/>
    <mergeCell ref="G1:H1"/>
    <mergeCell ref="I1:J1"/>
    <mergeCell ref="K1:M1"/>
    <mergeCell ref="N1:O1"/>
    <mergeCell ref="P1:Q1"/>
  </mergeCells>
  <conditionalFormatting sqref="F1:F2000 O2:O10">
    <cfRule type="cellIs" dxfId="5" priority="1" operator="greaterThan">
      <formula>1</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0"/>
    <col customWidth="1" min="2" max="2" width="7.71"/>
    <col customWidth="1" min="3" max="3" width="50.0"/>
    <col customWidth="1" min="4" max="4" width="29.0"/>
    <col customWidth="1" min="5" max="5" width="13.43"/>
    <col customWidth="1" min="6" max="6" width="14.14"/>
    <col customWidth="1" min="7" max="7" width="29.0"/>
    <col customWidth="1" min="9" max="9" width="6.0"/>
    <col customWidth="1" min="10" max="10" width="7.71"/>
    <col customWidth="1" min="11" max="11" width="52.43"/>
    <col customWidth="1" min="12" max="12" width="43.57"/>
    <col customWidth="1" min="15" max="15" width="29.0"/>
    <col customWidth="1" min="17" max="17" width="8.43"/>
    <col customWidth="1" min="20" max="20" width="2.14"/>
    <col customWidth="1" min="21" max="21" width="8.43"/>
    <col customWidth="1" min="24" max="24" width="2.14"/>
    <col customWidth="1" min="25" max="25" width="9.29"/>
    <col customWidth="1" min="29" max="29" width="29.0"/>
  </cols>
  <sheetData>
    <row r="1">
      <c r="A1" s="207" t="s">
        <v>5305</v>
      </c>
      <c r="B1" s="208"/>
      <c r="C1" s="208"/>
      <c r="D1" s="209"/>
      <c r="E1" s="210" t="s">
        <v>5306</v>
      </c>
      <c r="F1" s="209"/>
      <c r="G1" s="217" t="s">
        <v>5305</v>
      </c>
      <c r="H1" s="209"/>
      <c r="I1" s="207" t="s">
        <v>5308</v>
      </c>
      <c r="J1" s="208"/>
      <c r="K1" s="208"/>
      <c r="L1" s="209"/>
      <c r="M1" s="210" t="s">
        <v>5306</v>
      </c>
      <c r="N1" s="209"/>
      <c r="O1" s="217" t="s">
        <v>5308</v>
      </c>
      <c r="P1" s="209"/>
      <c r="Q1" s="218" t="str">
        <f>IFERROR(__xludf.DUMMYFUNCTION("UNIQUE(B3:D214)"),"round 1")</f>
        <v>round 1</v>
      </c>
      <c r="R1" s="50" t="str">
        <f>IFERROR(__xludf.DUMMYFUNCTION("""COMPUTED_VALUE"""),"(('__init__', 'module'),)")</f>
        <v>(('__init__', 'module'),)</v>
      </c>
      <c r="S1" s="50" t="str">
        <f>IFERROR(__xludf.DUMMYFUNCTION("""COMPUTED_VALUE"""),"python basic syntax")</f>
        <v>python basic syntax</v>
      </c>
      <c r="T1" s="50">
        <f t="shared" ref="T1:T212" si="1">COUNTIFS(C3:C214,R1,D3:D214,S1)</f>
        <v>1</v>
      </c>
      <c r="U1" s="216" t="str">
        <f>IFERROR(__xludf.DUMMYFUNCTION("UNIQUE(J3:L784)"),"round 2")</f>
        <v>round 2</v>
      </c>
      <c r="V1" s="50" t="str">
        <f>IFERROR(__xludf.DUMMYFUNCTION("""COMPUTED_VALUE"""),"(('java_gateway', '__call__'), ('utils', 'deco'))")</f>
        <v>(('java_gateway', '__call__'), ('utils', 'deco'))</v>
      </c>
      <c r="W1" s="50" t="str">
        <f>IFERROR(__xludf.DUMMYFUNCTION("""COMPUTED_VALUE"""),"method wrapper")</f>
        <v>method wrapper</v>
      </c>
      <c r="X1" s="50">
        <f t="shared" ref="X1:X719" si="2">COUNTIFS(K3:K784,V1,L3:L784,W1)</f>
        <v>1</v>
      </c>
      <c r="Y1" s="105" t="s">
        <v>5309</v>
      </c>
      <c r="AC1" s="217" t="s">
        <v>5310</v>
      </c>
      <c r="AD1" s="209"/>
      <c r="AE1" s="50"/>
      <c r="AF1" s="50"/>
      <c r="AG1" s="50"/>
    </row>
    <row r="2">
      <c r="A2" s="211" t="s">
        <v>5311</v>
      </c>
      <c r="B2" s="212" t="s">
        <v>5312</v>
      </c>
      <c r="C2" s="67" t="s">
        <v>230</v>
      </c>
      <c r="D2" s="219" t="s">
        <v>245</v>
      </c>
      <c r="E2" s="213" t="str">
        <f>IFERROR(__xludf.DUMMYFUNCTION("UNIQUE(C3:C214)"),"(('__init__', 'module'),)")</f>
        <v>(('__init__', 'module'),)</v>
      </c>
      <c r="F2" s="213">
        <f t="shared" ref="F2:F214" si="3">COUNTUNIQUEIFS(D3:D10,C3:C10,E2)</f>
        <v>1</v>
      </c>
      <c r="G2" s="186" t="str">
        <f>IFERROR(__xludf.DUMMYFUNCTION("UNIQUE(D3:D214)"),"python basic syntax")</f>
        <v>python basic syntax</v>
      </c>
      <c r="H2" s="101">
        <f t="shared" ref="H2:H28" si="4">COUNTIF(D3:D214,G2)</f>
        <v>42</v>
      </c>
      <c r="I2" s="211" t="s">
        <v>5311</v>
      </c>
      <c r="J2" s="212" t="s">
        <v>5312</v>
      </c>
      <c r="K2" s="67" t="s">
        <v>230</v>
      </c>
      <c r="L2" s="161" t="s">
        <v>244</v>
      </c>
      <c r="M2" s="213" t="str">
        <f>IFERROR(__xludf.DUMMYFUNCTION("UNIQUE(K3:K784)"),"(('java_gateway', '__call__'), ('utils', 'deco'))")</f>
        <v>(('java_gateway', '__call__'), ('utils', 'deco'))</v>
      </c>
      <c r="N2" s="213">
        <f t="shared" ref="N2:N721" si="5">COUNTUNIQUEIFS(L3:L784,K3:K784,M2)</f>
        <v>1</v>
      </c>
      <c r="O2" s="172" t="str">
        <f>IFERROR(__xludf.DUMMYFUNCTION("UNIQUE(L3:L784)"),"method wrapper")</f>
        <v>method wrapper</v>
      </c>
      <c r="P2" s="101">
        <f t="shared" ref="P2:P32" si="6">COUNTIF(L3:L784,O2)</f>
        <v>45</v>
      </c>
      <c r="Q2" s="72" t="str">
        <f>IFERROR(__xludf.DUMMYFUNCTION("""COMPUTED_VALUE"""),"round 1")</f>
        <v>round 1</v>
      </c>
      <c r="R2" s="72" t="str">
        <f>IFERROR(__xludf.DUMMYFUNCTION("""COMPUTED_VALUE"""),"(('runpy', '_run_module_code'),)")</f>
        <v>(('runpy', '_run_module_code'),)</v>
      </c>
      <c r="S2" s="72" t="str">
        <f>IFERROR(__xludf.DUMMYFUNCTION("""COMPUTED_VALUE"""),"external module execution")</f>
        <v>external module execution</v>
      </c>
      <c r="T2" s="50">
        <f t="shared" si="1"/>
        <v>1</v>
      </c>
      <c r="U2" s="72" t="str">
        <f>IFERROR(__xludf.DUMMYFUNCTION("""COMPUTED_VALUE"""),"round 2")</f>
        <v>round 2</v>
      </c>
      <c r="V2" s="72" t="str">
        <f>IFERROR(__xludf.DUMMYFUNCTION("""COMPUTED_VALUE"""),"(('gen', 'run'),)")</f>
        <v>(('gen', 'run'),)</v>
      </c>
      <c r="W2" s="72" t="str">
        <f>IFERROR(__xludf.DUMMYFUNCTION("""COMPUTED_VALUE"""),"subprocess invocation")</f>
        <v>subprocess invocation</v>
      </c>
      <c r="X2" s="50">
        <f t="shared" si="2"/>
        <v>1</v>
      </c>
      <c r="Y2" s="72" t="str">
        <f>IFERROR(__xludf.DUMMYFUNCTION("query({Q1:T212;U1:X719},""Select *"",1)"),"round 1")</f>
        <v>round 1</v>
      </c>
      <c r="Z2" s="72" t="str">
        <f>IFERROR(__xludf.DUMMYFUNCTION("""COMPUTED_VALUE"""),"(('__init__', 'module'),)")</f>
        <v>(('__init__', 'module'),)</v>
      </c>
      <c r="AA2" s="72" t="str">
        <f>IFERROR(__xludf.DUMMYFUNCTION("""COMPUTED_VALUE"""),"python basic syntax")</f>
        <v>python basic syntax</v>
      </c>
      <c r="AB2" s="214" t="str">
        <f>IFERROR(__xludf.DUMMYFUNCTION("""COMPUTED_VALUE"""),"1")</f>
        <v>1</v>
      </c>
      <c r="AC2" s="72" t="str">
        <f>IFERROR(__xludf.DUMMYFUNCTION("UNIQUE(AA2:AA932)"),"python basic syntax")</f>
        <v>python basic syntax</v>
      </c>
      <c r="AD2" s="72">
        <f t="shared" ref="AD2:AD37" si="7">COUNTUNIQUEIFS(Z2:Z932,AA2:AA932,AC2)</f>
        <v>123</v>
      </c>
    </row>
    <row r="3">
      <c r="A3" s="77">
        <v>1.0</v>
      </c>
      <c r="B3" s="54" t="s">
        <v>5333</v>
      </c>
      <c r="C3" s="72" t="s">
        <v>256</v>
      </c>
      <c r="D3" s="76" t="s">
        <v>269</v>
      </c>
      <c r="E3" s="54" t="str">
        <f>IFERROR(__xludf.DUMMYFUNCTION("""COMPUTED_VALUE"""),"(('runpy', '_run_module_code'),)")</f>
        <v>(('runpy', '_run_module_code'),)</v>
      </c>
      <c r="F3" s="213">
        <f t="shared" si="3"/>
        <v>1</v>
      </c>
      <c r="G3" s="186" t="str">
        <f>IFERROR(__xludf.DUMMYFUNCTION("""COMPUTED_VALUE"""),"external module execution")</f>
        <v>external module execution</v>
      </c>
      <c r="H3" s="101">
        <f t="shared" si="4"/>
        <v>24</v>
      </c>
      <c r="I3" s="77">
        <v>1.0</v>
      </c>
      <c r="J3" s="54" t="s">
        <v>5334</v>
      </c>
      <c r="K3" s="96" t="s">
        <v>2027</v>
      </c>
      <c r="L3" s="169" t="s">
        <v>384</v>
      </c>
      <c r="M3" s="54" t="str">
        <f>IFERROR(__xludf.DUMMYFUNCTION("""COMPUTED_VALUE"""),"(('gen', 'run'),)")</f>
        <v>(('gen', 'run'),)</v>
      </c>
      <c r="N3" s="213">
        <f t="shared" si="5"/>
        <v>1</v>
      </c>
      <c r="O3" s="186" t="str">
        <f>IFERROR(__xludf.DUMMYFUNCTION("""COMPUTED_VALUE"""),"subprocess invocation")</f>
        <v>subprocess invocation</v>
      </c>
      <c r="P3" s="101">
        <f t="shared" si="6"/>
        <v>42</v>
      </c>
      <c r="Q3" s="72" t="str">
        <f>IFERROR(__xludf.DUMMYFUNCTION("""COMPUTED_VALUE"""),"round 1")</f>
        <v>round 1</v>
      </c>
      <c r="R3" s="72" t="str">
        <f>IFERROR(__xludf.DUMMYFUNCTION("""COMPUTED_VALUE"""),"(('validation', 'inner_f'),)")</f>
        <v>(('validation', 'inner_f'),)</v>
      </c>
      <c r="S3" s="72" t="str">
        <f>IFERROR(__xludf.DUMMYFUNCTION("""COMPUTED_VALUE"""),"argument validation")</f>
        <v>argument validation</v>
      </c>
      <c r="T3" s="50">
        <f t="shared" si="1"/>
        <v>1</v>
      </c>
      <c r="U3" s="72" t="str">
        <f>IFERROR(__xludf.DUMMYFUNCTION("""COMPUTED_VALUE"""),"round 2")</f>
        <v>round 2</v>
      </c>
      <c r="V3" s="72" t="str">
        <f>IFERROR(__xludf.DUMMYFUNCTION("""COMPUTED_VALUE"""),"(('pywrap_tensorflow', 'module'),)")</f>
        <v>(('pywrap_tensorflow', 'module'),)</v>
      </c>
      <c r="W3" s="72" t="str">
        <f>IFERROR(__xludf.DUMMYFUNCTION("""COMPUTED_VALUE"""),"method wrapper")</f>
        <v>method wrapper</v>
      </c>
      <c r="X3" s="50">
        <f t="shared" si="2"/>
        <v>1</v>
      </c>
      <c r="Y3" s="72" t="str">
        <f>IFERROR(__xludf.DUMMYFUNCTION("""COMPUTED_VALUE"""),"round 1")</f>
        <v>round 1</v>
      </c>
      <c r="Z3" s="72" t="str">
        <f>IFERROR(__xludf.DUMMYFUNCTION("""COMPUTED_VALUE"""),"(('runpy', '_run_module_code'),)")</f>
        <v>(('runpy', '_run_module_code'),)</v>
      </c>
      <c r="AA3" s="72" t="str">
        <f>IFERROR(__xludf.DUMMYFUNCTION("""COMPUTED_VALUE"""),"external module execution")</f>
        <v>external module execution</v>
      </c>
      <c r="AB3" s="72">
        <f>IFERROR(__xludf.DUMMYFUNCTION("""COMPUTED_VALUE"""),1.0)</f>
        <v>1</v>
      </c>
      <c r="AC3" s="72" t="str">
        <f>IFERROR(__xludf.DUMMYFUNCTION("""COMPUTED_VALUE"""),"external module execution")</f>
        <v>external module execution</v>
      </c>
      <c r="AD3" s="72">
        <f t="shared" si="7"/>
        <v>51</v>
      </c>
    </row>
    <row r="4">
      <c r="A4" s="77">
        <v>2.0</v>
      </c>
      <c r="B4" s="54" t="s">
        <v>5333</v>
      </c>
      <c r="C4" s="72" t="s">
        <v>274</v>
      </c>
      <c r="D4" s="76" t="s">
        <v>285</v>
      </c>
      <c r="E4" s="54" t="str">
        <f>IFERROR(__xludf.DUMMYFUNCTION("""COMPUTED_VALUE"""),"(('validation', 'inner_f'),)")</f>
        <v>(('validation', 'inner_f'),)</v>
      </c>
      <c r="F4" s="213">
        <f t="shared" si="3"/>
        <v>1</v>
      </c>
      <c r="G4" s="186" t="str">
        <f>IFERROR(__xludf.DUMMYFUNCTION("""COMPUTED_VALUE"""),"argument validation")</f>
        <v>argument validation</v>
      </c>
      <c r="H4" s="101">
        <f t="shared" si="4"/>
        <v>1</v>
      </c>
      <c r="I4" s="77">
        <v>2.0</v>
      </c>
      <c r="J4" s="54" t="s">
        <v>5334</v>
      </c>
      <c r="K4" s="96" t="s">
        <v>2034</v>
      </c>
      <c r="L4" s="169" t="s">
        <v>416</v>
      </c>
      <c r="M4" s="54" t="str">
        <f>IFERROR(__xludf.DUMMYFUNCTION("""COMPUTED_VALUE"""),"(('pywrap_tensorflow', 'module'),)")</f>
        <v>(('pywrap_tensorflow', 'module'),)</v>
      </c>
      <c r="N4" s="213">
        <f t="shared" si="5"/>
        <v>1</v>
      </c>
      <c r="O4" s="186" t="str">
        <f>IFERROR(__xludf.DUMMYFUNCTION("""COMPUTED_VALUE"""),"python basic syntax")</f>
        <v>python basic syntax</v>
      </c>
      <c r="P4" s="101">
        <f t="shared" si="6"/>
        <v>91</v>
      </c>
      <c r="Q4" s="72" t="str">
        <f>IFERROR(__xludf.DUMMYFUNCTION("""COMPUTED_VALUE"""),"round 1")</f>
        <v>round 1</v>
      </c>
      <c r="R4" s="72" t="str">
        <f>IFERROR(__xludf.DUMMYFUNCTION("""COMPUTED_VALUE"""),"(('pickle', 'save'), ('pickle', 'save_list'), ('pickle', '_batch_appends'))")</f>
        <v>(('pickle', 'save'), ('pickle', 'save_list'), ('pickle', '_batch_appends'))</v>
      </c>
      <c r="S4" s="72" t="str">
        <f>IFERROR(__xludf.DUMMYFUNCTION("""COMPUTED_VALUE"""),"data saving / pickle")</f>
        <v>data saving / pickle</v>
      </c>
      <c r="T4" s="50">
        <f t="shared" si="1"/>
        <v>1</v>
      </c>
      <c r="U4" s="72" t="str">
        <f>IFERROR(__xludf.DUMMYFUNCTION("""COMPUTED_VALUE"""),"round 2")</f>
        <v>round 2</v>
      </c>
      <c r="V4" s="72" t="str">
        <f>IFERROR(__xludf.DUMMYFUNCTION("""COMPUTED_VALUE"""),"(('pywrap_tensorflow_internal', 'swig_import_helper'),)")</f>
        <v>(('pywrap_tensorflow_internal', 'swig_import_helper'),)</v>
      </c>
      <c r="W4" s="72" t="str">
        <f>IFERROR(__xludf.DUMMYFUNCTION("""COMPUTED_VALUE"""),"python basic syntax")</f>
        <v>python basic syntax</v>
      </c>
      <c r="X4" s="50">
        <f t="shared" si="2"/>
        <v>1</v>
      </c>
      <c r="Y4" s="72" t="str">
        <f>IFERROR(__xludf.DUMMYFUNCTION("""COMPUTED_VALUE"""),"round 1")</f>
        <v>round 1</v>
      </c>
      <c r="Z4" s="72" t="str">
        <f>IFERROR(__xludf.DUMMYFUNCTION("""COMPUTED_VALUE"""),"(('validation', 'inner_f'),)")</f>
        <v>(('validation', 'inner_f'),)</v>
      </c>
      <c r="AA4" s="72" t="str">
        <f>IFERROR(__xludf.DUMMYFUNCTION("""COMPUTED_VALUE"""),"argument validation")</f>
        <v>argument validation</v>
      </c>
      <c r="AB4" s="72">
        <f>IFERROR(__xludf.DUMMYFUNCTION("""COMPUTED_VALUE"""),1.0)</f>
        <v>1</v>
      </c>
      <c r="AC4" s="72" t="str">
        <f>IFERROR(__xludf.DUMMYFUNCTION("""COMPUTED_VALUE"""),"argument validation")</f>
        <v>argument validation</v>
      </c>
      <c r="AD4" s="72">
        <f t="shared" si="7"/>
        <v>3</v>
      </c>
    </row>
    <row r="5">
      <c r="A5" s="77">
        <v>3.0</v>
      </c>
      <c r="B5" s="54" t="s">
        <v>5333</v>
      </c>
      <c r="C5" s="72" t="s">
        <v>291</v>
      </c>
      <c r="D5" s="76" t="s">
        <v>303</v>
      </c>
      <c r="E5" s="54" t="str">
        <f>IFERROR(__xludf.DUMMYFUNCTION("""COMPUTED_VALUE"""),"(('pickle', 'save'), ('pickle', 'save_list'), ('pickle', '_batch_appends'))")</f>
        <v>(('pickle', 'save'), ('pickle', 'save_list'), ('pickle', '_batch_appends'))</v>
      </c>
      <c r="F5" s="213">
        <f t="shared" si="3"/>
        <v>1</v>
      </c>
      <c r="G5" s="186" t="str">
        <f>IFERROR(__xludf.DUMMYFUNCTION("""COMPUTED_VALUE"""),"data saving / pickle")</f>
        <v>data saving / pickle</v>
      </c>
      <c r="H5" s="101">
        <f t="shared" si="4"/>
        <v>14</v>
      </c>
      <c r="I5" s="77">
        <v>3.0</v>
      </c>
      <c r="J5" s="54" t="s">
        <v>5334</v>
      </c>
      <c r="K5" s="96" t="s">
        <v>1987</v>
      </c>
      <c r="L5" s="169" t="s">
        <v>384</v>
      </c>
      <c r="M5" s="54" t="str">
        <f>IFERROR(__xludf.DUMMYFUNCTION("""COMPUTED_VALUE"""),"(('pywrap_tensorflow_internal', 'swig_import_helper'),)")</f>
        <v>(('pywrap_tensorflow_internal', 'swig_import_helper'),)</v>
      </c>
      <c r="N5" s="213">
        <f t="shared" si="5"/>
        <v>1</v>
      </c>
      <c r="O5" s="186" t="str">
        <f>IFERROR(__xludf.DUMMYFUNCTION("""COMPUTED_VALUE"""),"model training / learning")</f>
        <v>model training / learning</v>
      </c>
      <c r="P5" s="101">
        <f t="shared" si="6"/>
        <v>115</v>
      </c>
      <c r="Q5" s="72" t="str">
        <f>IFERROR(__xludf.DUMMYFUNCTION("""COMPUTED_VALUE"""),"round 1")</f>
        <v>round 1</v>
      </c>
      <c r="R5" s="72" t="str">
        <f>IFERROR(__xludf.DUMMYFUNCTION("""COMPUTED_VALUE"""),"(('shutil', 'move'),)")</f>
        <v>(('shutil', 'move'),)</v>
      </c>
      <c r="S5" s="72" t="str">
        <f>IFERROR(__xludf.DUMMYFUNCTION("""COMPUTED_VALUE"""),"file operation")</f>
        <v>file operation</v>
      </c>
      <c r="T5" s="50">
        <f t="shared" si="1"/>
        <v>1</v>
      </c>
      <c r="U5" s="72" t="str">
        <f>IFERROR(__xludf.DUMMYFUNCTION("""COMPUTED_VALUE"""),"round 2")</f>
        <v>round 2</v>
      </c>
      <c r="V5" s="72" t="str">
        <f>IFERROR(__xludf.DUMMYFUNCTION("""COMPUTED_VALUE"""),"(('training', 'fit'),)")</f>
        <v>(('training', 'fit'),)</v>
      </c>
      <c r="W5" s="72" t="str">
        <f>IFERROR(__xludf.DUMMYFUNCTION("""COMPUTED_VALUE"""),"model training / learning")</f>
        <v>model training / learning</v>
      </c>
      <c r="X5" s="50">
        <f t="shared" si="2"/>
        <v>1</v>
      </c>
      <c r="Y5" s="72" t="str">
        <f>IFERROR(__xludf.DUMMYFUNCTION("""COMPUTED_VALUE"""),"round 1")</f>
        <v>round 1</v>
      </c>
      <c r="Z5" s="72" t="str">
        <f>IFERROR(__xludf.DUMMYFUNCTION("""COMPUTED_VALUE"""),"(('pickle', 'save'), ('pickle', 'save_list'), ('pickle', '_batch_appends'))")</f>
        <v>(('pickle', 'save'), ('pickle', 'save_list'), ('pickle', '_batch_appends'))</v>
      </c>
      <c r="AA5" s="72" t="str">
        <f>IFERROR(__xludf.DUMMYFUNCTION("""COMPUTED_VALUE"""),"data saving / pickle")</f>
        <v>data saving / pickle</v>
      </c>
      <c r="AB5" s="72">
        <f>IFERROR(__xludf.DUMMYFUNCTION("""COMPUTED_VALUE"""),1.0)</f>
        <v>1</v>
      </c>
      <c r="AC5" s="72" t="str">
        <f>IFERROR(__xludf.DUMMYFUNCTION("""COMPUTED_VALUE"""),"data saving / pickle")</f>
        <v>data saving / pickle</v>
      </c>
      <c r="AD5" s="72">
        <f t="shared" si="7"/>
        <v>20</v>
      </c>
    </row>
    <row r="6">
      <c r="A6" s="77">
        <v>4.0</v>
      </c>
      <c r="B6" s="54" t="s">
        <v>5333</v>
      </c>
      <c r="C6" s="72" t="s">
        <v>306</v>
      </c>
      <c r="D6" s="76" t="s">
        <v>316</v>
      </c>
      <c r="E6" s="54" t="str">
        <f>IFERROR(__xludf.DUMMYFUNCTION("""COMPUTED_VALUE"""),"(('shutil', 'move'),)")</f>
        <v>(('shutil', 'move'),)</v>
      </c>
      <c r="F6" s="213">
        <f t="shared" si="3"/>
        <v>1</v>
      </c>
      <c r="G6" s="186" t="str">
        <f>IFERROR(__xludf.DUMMYFUNCTION("""COMPUTED_VALUE"""),"file operation")</f>
        <v>file operation</v>
      </c>
      <c r="H6" s="101">
        <f t="shared" si="4"/>
        <v>4</v>
      </c>
      <c r="I6" s="77">
        <v>4.0</v>
      </c>
      <c r="J6" s="54" t="s">
        <v>5334</v>
      </c>
      <c r="K6" s="96" t="s">
        <v>2044</v>
      </c>
      <c r="L6" s="169" t="s">
        <v>269</v>
      </c>
      <c r="M6" s="54" t="str">
        <f>IFERROR(__xludf.DUMMYFUNCTION("""COMPUTED_VALUE"""),"(('training', 'fit'),)")</f>
        <v>(('training', 'fit'),)</v>
      </c>
      <c r="N6" s="213">
        <f t="shared" si="5"/>
        <v>1</v>
      </c>
      <c r="O6" s="181" t="str">
        <f>IFERROR(__xludf.DUMMYFUNCTION("""COMPUTED_VALUE"""),"API call / HTTP request")</f>
        <v>API call / HTTP request</v>
      </c>
      <c r="P6" s="101">
        <f t="shared" si="6"/>
        <v>8</v>
      </c>
      <c r="Q6" s="72" t="str">
        <f>IFERROR(__xludf.DUMMYFUNCTION("""COMPUTED_VALUE"""),"round 1")</f>
        <v>round 1</v>
      </c>
      <c r="R6" s="72" t="str">
        <f>IFERROR(__xludf.DUMMYFUNCTION("""COMPUTED_VALUE"""),"(('saving_utils', 'model_metadata'),)")</f>
        <v>(('saving_utils', 'model_metadata'),)</v>
      </c>
      <c r="S6" s="72" t="str">
        <f>IFERROR(__xludf.DUMMYFUNCTION("""COMPUTED_VALUE"""),"model saving / loading")</f>
        <v>model saving / loading</v>
      </c>
      <c r="T6" s="50">
        <f t="shared" si="1"/>
        <v>1</v>
      </c>
      <c r="U6" s="72" t="str">
        <f>IFERROR(__xludf.DUMMYFUNCTION("""COMPUTED_VALUE"""),"round 2")</f>
        <v>round 2</v>
      </c>
      <c r="V6" s="72" t="str">
        <f>IFERROR(__xludf.DUMMYFUNCTION("""COMPUTED_VALUE"""),"(('interfaces', 'wrapper'), ('training', 'fit_generator'), ('training_generator', 'fit_generator'), ('training', 'train_on_batch'), ('training', '_standardize_user_data'), ('training_utils', 'standardize_input_data'))")</f>
        <v>(('interfaces', 'wrapper'), ('training', 'fit_generator'), ('training_generator', 'fit_generator'), ('training', 'train_on_batch'), ('training', '_standardize_user_data'), ('training_utils', 'standardize_input_data'))</v>
      </c>
      <c r="W6" s="72" t="str">
        <f>IFERROR(__xludf.DUMMYFUNCTION("""COMPUTED_VALUE"""),"model training / learning")</f>
        <v>model training / learning</v>
      </c>
      <c r="X6" s="50">
        <f t="shared" si="2"/>
        <v>1</v>
      </c>
      <c r="Y6" s="72" t="str">
        <f>IFERROR(__xludf.DUMMYFUNCTION("""COMPUTED_VALUE"""),"round 1")</f>
        <v>round 1</v>
      </c>
      <c r="Z6" s="72" t="str">
        <f>IFERROR(__xludf.DUMMYFUNCTION("""COMPUTED_VALUE"""),"(('shutil', 'move'),)")</f>
        <v>(('shutil', 'move'),)</v>
      </c>
      <c r="AA6" s="72" t="str">
        <f>IFERROR(__xludf.DUMMYFUNCTION("""COMPUTED_VALUE"""),"file operation")</f>
        <v>file operation</v>
      </c>
      <c r="AB6" s="72">
        <f>IFERROR(__xludf.DUMMYFUNCTION("""COMPUTED_VALUE"""),1.0)</f>
        <v>1</v>
      </c>
      <c r="AC6" s="72" t="str">
        <f>IFERROR(__xludf.DUMMYFUNCTION("""COMPUTED_VALUE"""),"file operation")</f>
        <v>file operation</v>
      </c>
      <c r="AD6" s="72">
        <f t="shared" si="7"/>
        <v>11</v>
      </c>
    </row>
    <row r="7">
      <c r="A7" s="77">
        <v>5.0</v>
      </c>
      <c r="B7" s="54" t="s">
        <v>5333</v>
      </c>
      <c r="C7" s="72" t="s">
        <v>321</v>
      </c>
      <c r="D7" s="76" t="s">
        <v>333</v>
      </c>
      <c r="E7" s="54" t="str">
        <f>IFERROR(__xludf.DUMMYFUNCTION("""COMPUTED_VALUE"""),"(('saving_utils', 'model_metadata'),)")</f>
        <v>(('saving_utils', 'model_metadata'),)</v>
      </c>
      <c r="F7" s="213">
        <f t="shared" si="3"/>
        <v>1</v>
      </c>
      <c r="G7" s="186" t="str">
        <f>IFERROR(__xludf.DUMMYFUNCTION("""COMPUTED_VALUE"""),"model saving / loading")</f>
        <v>model saving / loading</v>
      </c>
      <c r="H7" s="101">
        <f t="shared" si="4"/>
        <v>2</v>
      </c>
      <c r="I7" s="77">
        <v>5.0</v>
      </c>
      <c r="J7" s="54" t="s">
        <v>5334</v>
      </c>
      <c r="K7" s="96" t="s">
        <v>406</v>
      </c>
      <c r="L7" s="77" t="s">
        <v>7</v>
      </c>
      <c r="M7" s="54" t="str">
        <f>IFERROR(__xludf.DUMMYFUNCTION("""COMPUTED_VALUE"""),"(('interfaces', 'wrapper'), ('training', 'fit_generator'), ('training_generator', 'fit_generator'), ('training', 'train_on_batch'), ('training', '_standardize_user_data'), ('training_utils', 'standardize_input_data'))")</f>
        <v>(('interfaces', 'wrapper'), ('training', 'fit_generator'), ('training_generator', 'fit_generator'), ('training', 'train_on_batch'), ('training', '_standardize_user_data'), ('training_utils', 'standardize_input_data'))</v>
      </c>
      <c r="N7" s="213">
        <f t="shared" si="5"/>
        <v>1</v>
      </c>
      <c r="O7" s="186" t="str">
        <f>IFERROR(__xludf.DUMMYFUNCTION("""COMPUTED_VALUE"""),"ignore")</f>
        <v>ignore</v>
      </c>
      <c r="P7" s="101">
        <f t="shared" si="6"/>
        <v>4</v>
      </c>
      <c r="Q7" s="72" t="str">
        <f>IFERROR(__xludf.DUMMYFUNCTION("""COMPUTED_VALUE"""),"round 1")</f>
        <v>round 1</v>
      </c>
      <c r="R7" s="72" t="str">
        <f>IFERROR(__xludf.DUMMYFUNCTION("""COMPUTED_VALUE"""),"(('runpy', 'run_path'), ('runpy', '_run_module_code'), ('runpy', '_run_code'))")</f>
        <v>(('runpy', 'run_path'), ('runpy', '_run_module_code'), ('runpy', '_run_code'))</v>
      </c>
      <c r="S7" s="72" t="str">
        <f>IFERROR(__xludf.DUMMYFUNCTION("""COMPUTED_VALUE"""),"external module execution")</f>
        <v>external module execution</v>
      </c>
      <c r="T7" s="50">
        <f t="shared" si="1"/>
        <v>1</v>
      </c>
      <c r="U7" s="72" t="str">
        <f>IFERROR(__xludf.DUMMYFUNCTION("""COMPUTED_VALUE"""),"round 2")</f>
        <v>round 2</v>
      </c>
      <c r="V7" s="72" t="str">
        <f>IFERROR(__xludf.DUMMYFUNCTION("""COMPUTED_VALUE"""),"(('app', '_run_main'),)")</f>
        <v>(('app', '_run_main'),)</v>
      </c>
      <c r="W7" s="72" t="str">
        <f>IFERROR(__xludf.DUMMYFUNCTION("""COMPUTED_VALUE"""),"subprocess invocation")</f>
        <v>subprocess invocation</v>
      </c>
      <c r="X7" s="50">
        <f t="shared" si="2"/>
        <v>1</v>
      </c>
      <c r="Y7" s="72" t="str">
        <f>IFERROR(__xludf.DUMMYFUNCTION("""COMPUTED_VALUE"""),"round 1")</f>
        <v>round 1</v>
      </c>
      <c r="Z7" s="72" t="str">
        <f>IFERROR(__xludf.DUMMYFUNCTION("""COMPUTED_VALUE"""),"(('saving_utils', 'model_metadata'),)")</f>
        <v>(('saving_utils', 'model_metadata'),)</v>
      </c>
      <c r="AA7" s="72" t="str">
        <f>IFERROR(__xludf.DUMMYFUNCTION("""COMPUTED_VALUE"""),"model saving / loading")</f>
        <v>model saving / loading</v>
      </c>
      <c r="AB7" s="72">
        <f>IFERROR(__xludf.DUMMYFUNCTION("""COMPUTED_VALUE"""),1.0)</f>
        <v>1</v>
      </c>
      <c r="AC7" s="72" t="str">
        <f>IFERROR(__xludf.DUMMYFUNCTION("""COMPUTED_VALUE"""),"model saving / loading")</f>
        <v>model saving / loading</v>
      </c>
      <c r="AD7" s="72">
        <f t="shared" si="7"/>
        <v>45</v>
      </c>
    </row>
    <row r="8">
      <c r="A8" s="77">
        <v>6.0</v>
      </c>
      <c r="B8" s="54" t="s">
        <v>5333</v>
      </c>
      <c r="C8" s="72" t="s">
        <v>337</v>
      </c>
      <c r="D8" s="220" t="s">
        <v>50</v>
      </c>
      <c r="E8" s="54" t="str">
        <f>IFERROR(__xludf.DUMMYFUNCTION("""COMPUTED_VALUE"""),"(('runpy', 'run_path'), ('runpy', '_run_module_code'), ('runpy', '_run_code'))")</f>
        <v>(('runpy', 'run_path'), ('runpy', '_run_module_code'), ('runpy', '_run_code'))</v>
      </c>
      <c r="F8" s="213">
        <f t="shared" si="3"/>
        <v>1</v>
      </c>
      <c r="G8" s="186" t="str">
        <f>IFERROR(__xludf.DUMMYFUNCTION("""COMPUTED_VALUE"""),"method wrapper")</f>
        <v>method wrapper</v>
      </c>
      <c r="H8" s="101">
        <f t="shared" si="4"/>
        <v>10</v>
      </c>
      <c r="I8" s="77">
        <v>6.0</v>
      </c>
      <c r="J8" s="54" t="s">
        <v>5334</v>
      </c>
      <c r="K8" s="96" t="s">
        <v>2057</v>
      </c>
      <c r="L8" s="77" t="s">
        <v>7</v>
      </c>
      <c r="M8" s="54" t="str">
        <f>IFERROR(__xludf.DUMMYFUNCTION("""COMPUTED_VALUE"""),"(('app', '_run_main'),)")</f>
        <v>(('app', '_run_main'),)</v>
      </c>
      <c r="N8" s="213">
        <f t="shared" si="5"/>
        <v>1</v>
      </c>
      <c r="O8" s="186" t="str">
        <f>IFERROR(__xludf.DUMMYFUNCTION("""COMPUTED_VALUE"""),"model training / construction")</f>
        <v>model training / construction</v>
      </c>
      <c r="P8" s="101">
        <f t="shared" si="6"/>
        <v>37</v>
      </c>
      <c r="Q8" s="72" t="str">
        <f>IFERROR(__xludf.DUMMYFUNCTION("""COMPUTED_VALUE"""),"round 1")</f>
        <v>round 1</v>
      </c>
      <c r="R8" s="72" t="str">
        <f>IFERROR(__xludf.DUMMYFUNCTION("""COMPUTED_VALUE"""),"(('script', 'module'),)")</f>
        <v>(('script', 'module'),)</v>
      </c>
      <c r="S8" s="72" t="str">
        <f>IFERROR(__xludf.DUMMYFUNCTION("""COMPUTED_VALUE"""),"python basic syntax")</f>
        <v>python basic syntax</v>
      </c>
      <c r="T8" s="50">
        <f t="shared" si="1"/>
        <v>1</v>
      </c>
      <c r="U8" s="72" t="str">
        <f>IFERROR(__xludf.DUMMYFUNCTION("""COMPUTED_VALUE"""),"round 2")</f>
        <v>round 2</v>
      </c>
      <c r="V8" s="72" t="str">
        <f>IFERROR(__xludf.DUMMYFUNCTION("""COMPUTED_VALUE"""),"(('training', 'fit_generator'),)")</f>
        <v>(('training', 'fit_generator'),)</v>
      </c>
      <c r="W8" s="72" t="str">
        <f>IFERROR(__xludf.DUMMYFUNCTION("""COMPUTED_VALUE"""),"model training / learning")</f>
        <v>model training / learning</v>
      </c>
      <c r="X8" s="50">
        <f t="shared" si="2"/>
        <v>1</v>
      </c>
      <c r="Y8" s="72" t="str">
        <f>IFERROR(__xludf.DUMMYFUNCTION("""COMPUTED_VALUE"""),"round 1")</f>
        <v>round 1</v>
      </c>
      <c r="Z8" s="72" t="str">
        <f>IFERROR(__xludf.DUMMYFUNCTION("""COMPUTED_VALUE"""),"(('runpy', 'run_path'), ('runpy', '_run_module_code'), ('runpy', '_run_code'))")</f>
        <v>(('runpy', 'run_path'), ('runpy', '_run_module_code'), ('runpy', '_run_code'))</v>
      </c>
      <c r="AA8" s="72" t="str">
        <f>IFERROR(__xludf.DUMMYFUNCTION("""COMPUTED_VALUE"""),"external module execution")</f>
        <v>external module execution</v>
      </c>
      <c r="AB8" s="72">
        <f>IFERROR(__xludf.DUMMYFUNCTION("""COMPUTED_VALUE"""),1.0)</f>
        <v>1</v>
      </c>
      <c r="AC8" s="72" t="str">
        <f>IFERROR(__xludf.DUMMYFUNCTION("""COMPUTED_VALUE"""),"method wrapper")</f>
        <v>method wrapper</v>
      </c>
      <c r="AD8" s="72">
        <f t="shared" si="7"/>
        <v>49</v>
      </c>
    </row>
    <row r="9">
      <c r="A9" s="77">
        <v>7.0</v>
      </c>
      <c r="B9" s="54" t="s">
        <v>5333</v>
      </c>
      <c r="C9" s="72" t="s">
        <v>290</v>
      </c>
      <c r="D9" s="76" t="s">
        <v>285</v>
      </c>
      <c r="E9" s="54" t="str">
        <f>IFERROR(__xludf.DUMMYFUNCTION("""COMPUTED_VALUE"""),"(('script', 'module'),)")</f>
        <v>(('script', 'module'),)</v>
      </c>
      <c r="F9" s="213">
        <f t="shared" si="3"/>
        <v>1</v>
      </c>
      <c r="G9" s="186" t="str">
        <f>IFERROR(__xludf.DUMMYFUNCTION("""COMPUTED_VALUE"""),"module dependency")</f>
        <v>module dependency</v>
      </c>
      <c r="H9" s="101">
        <f t="shared" si="4"/>
        <v>1</v>
      </c>
      <c r="I9" s="77">
        <v>7.0</v>
      </c>
      <c r="J9" s="54" t="s">
        <v>5334</v>
      </c>
      <c r="K9" s="98" t="s">
        <v>2063</v>
      </c>
      <c r="L9" s="77" t="s">
        <v>416</v>
      </c>
      <c r="M9" s="54" t="str">
        <f>IFERROR(__xludf.DUMMYFUNCTION("""COMPUTED_VALUE"""),"(('training', 'fit_generator'),)")</f>
        <v>(('training', 'fit_generator'),)</v>
      </c>
      <c r="N9" s="213">
        <f t="shared" si="5"/>
        <v>1</v>
      </c>
      <c r="O9" s="186" t="str">
        <f>IFERROR(__xludf.DUMMYFUNCTION("""COMPUTED_VALUE"""),"external module execution")</f>
        <v>external module execution</v>
      </c>
      <c r="P9" s="101">
        <f t="shared" si="6"/>
        <v>33</v>
      </c>
      <c r="Q9" s="72" t="str">
        <f>IFERROR(__xludf.DUMMYFUNCTION("""COMPUTED_VALUE"""),"round 1")</f>
        <v>round 1</v>
      </c>
      <c r="R9" s="72" t="str">
        <f>IFERROR(__xludf.DUMMYFUNCTION("""COMPUTED_VALUE"""),"(('base', '_method_wrapper'),)")</f>
        <v>(('base', '_method_wrapper'),)</v>
      </c>
      <c r="S9" s="221" t="str">
        <f>IFERROR(__xludf.DUMMYFUNCTION("""COMPUTED_VALUE"""),"method wrapper")</f>
        <v>method wrapper</v>
      </c>
      <c r="T9" s="50">
        <f t="shared" si="1"/>
        <v>1</v>
      </c>
      <c r="U9" s="72" t="str">
        <f>IFERROR(__xludf.DUMMYFUNCTION("""COMPUTED_VALUE"""),"round 2")</f>
        <v>round 2</v>
      </c>
      <c r="V9" s="72" t="str">
        <f>IFERROR(__xludf.DUMMYFUNCTION("""COMPUTED_VALUE"""),"(('response', 'read'),)")</f>
        <v>(('response', 'read'),)</v>
      </c>
      <c r="W9" s="221" t="str">
        <f>IFERROR(__xludf.DUMMYFUNCTION("""COMPUTED_VALUE"""),"API call / HTTP request")</f>
        <v>API call / HTTP request</v>
      </c>
      <c r="X9" s="50">
        <f t="shared" si="2"/>
        <v>1</v>
      </c>
      <c r="Y9" s="72" t="str">
        <f>IFERROR(__xludf.DUMMYFUNCTION("""COMPUTED_VALUE"""),"round 1")</f>
        <v>round 1</v>
      </c>
      <c r="Z9" s="72" t="str">
        <f>IFERROR(__xludf.DUMMYFUNCTION("""COMPUTED_VALUE"""),"(('script', 'module'),)")</f>
        <v>(('script', 'module'),)</v>
      </c>
      <c r="AA9" s="72" t="str">
        <f>IFERROR(__xludf.DUMMYFUNCTION("""COMPUTED_VALUE"""),"python basic syntax")</f>
        <v>python basic syntax</v>
      </c>
      <c r="AB9" s="72">
        <f>IFERROR(__xludf.DUMMYFUNCTION("""COMPUTED_VALUE"""),1.0)</f>
        <v>1</v>
      </c>
      <c r="AC9" s="72" t="str">
        <f>IFERROR(__xludf.DUMMYFUNCTION("""COMPUTED_VALUE"""),"module dependency")</f>
        <v>module dependency</v>
      </c>
      <c r="AD9" s="72">
        <f t="shared" si="7"/>
        <v>1</v>
      </c>
    </row>
    <row r="10">
      <c r="A10" s="77">
        <v>8.0</v>
      </c>
      <c r="B10" s="54" t="s">
        <v>5333</v>
      </c>
      <c r="C10" s="72" t="s">
        <v>365</v>
      </c>
      <c r="D10" s="76" t="s">
        <v>269</v>
      </c>
      <c r="E10" s="54" t="str">
        <f>IFERROR(__xludf.DUMMYFUNCTION("""COMPUTED_VALUE"""),"(('base', '_method_wrapper'),)")</f>
        <v>(('base', '_method_wrapper'),)</v>
      </c>
      <c r="F10" s="213">
        <f t="shared" si="3"/>
        <v>1</v>
      </c>
      <c r="G10" s="181" t="str">
        <f>IFERROR(__xludf.DUMMYFUNCTION("""COMPUTED_VALUE"""),"subprocess invocation")</f>
        <v>subprocess invocation</v>
      </c>
      <c r="H10" s="101">
        <f t="shared" si="4"/>
        <v>23</v>
      </c>
      <c r="I10" s="77">
        <v>8.0</v>
      </c>
      <c r="J10" s="54" t="s">
        <v>5334</v>
      </c>
      <c r="K10" s="96" t="s">
        <v>2069</v>
      </c>
      <c r="L10" s="77" t="s">
        <v>7</v>
      </c>
      <c r="M10" s="54" t="str">
        <f>IFERROR(__xludf.DUMMYFUNCTION("""COMPUTED_VALUE"""),"(('response', 'read'),)")</f>
        <v>(('response', 'read'),)</v>
      </c>
      <c r="N10" s="213">
        <f t="shared" si="5"/>
        <v>1</v>
      </c>
      <c r="O10" s="181" t="str">
        <f>IFERROR(__xludf.DUMMYFUNCTION("""COMPUTED_VALUE"""),"data operation")</f>
        <v>data operation</v>
      </c>
      <c r="P10" s="101">
        <f t="shared" si="6"/>
        <v>52</v>
      </c>
      <c r="Q10" s="72" t="str">
        <f>IFERROR(__xludf.DUMMYFUNCTION("""COMPUTED_VALUE"""),"round 1")</f>
        <v>round 1</v>
      </c>
      <c r="R10" s="72" t="str">
        <f>IFERROR(__xludf.DUMMYFUNCTION("""COMPUTED_VALUE"""),"(('imp', 'find_module'),)")</f>
        <v>(('imp', 'find_module'),)</v>
      </c>
      <c r="S10" s="72" t="str">
        <f>IFERROR(__xludf.DUMMYFUNCTION("""COMPUTED_VALUE"""),"module dependency")</f>
        <v>module dependency</v>
      </c>
      <c r="T10" s="50">
        <f t="shared" si="1"/>
        <v>1</v>
      </c>
      <c r="U10" s="72" t="str">
        <f>IFERROR(__xludf.DUMMYFUNCTION("""COMPUTED_VALUE"""),"round 2")</f>
        <v>round 2</v>
      </c>
      <c r="V10" s="72"/>
      <c r="W10" s="72" t="str">
        <f>IFERROR(__xludf.DUMMYFUNCTION("""COMPUTED_VALUE"""),"ignore")</f>
        <v>ignore</v>
      </c>
      <c r="X10" s="50">
        <f t="shared" si="2"/>
        <v>0</v>
      </c>
      <c r="Y10" s="72" t="str">
        <f>IFERROR(__xludf.DUMMYFUNCTION("""COMPUTED_VALUE"""),"round 1")</f>
        <v>round 1</v>
      </c>
      <c r="Z10" s="72" t="str">
        <f>IFERROR(__xludf.DUMMYFUNCTION("""COMPUTED_VALUE"""),"(('base', '_method_wrapper'),)")</f>
        <v>(('base', '_method_wrapper'),)</v>
      </c>
      <c r="AA10" s="72" t="str">
        <f>IFERROR(__xludf.DUMMYFUNCTION("""COMPUTED_VALUE"""),"method wrapper")</f>
        <v>method wrapper</v>
      </c>
      <c r="AB10" s="72">
        <f>IFERROR(__xludf.DUMMYFUNCTION("""COMPUTED_VALUE"""),1.0)</f>
        <v>1</v>
      </c>
      <c r="AC10" s="72" t="str">
        <f>IFERROR(__xludf.DUMMYFUNCTION("""COMPUTED_VALUE"""),"subprocess invocation")</f>
        <v>subprocess invocation</v>
      </c>
      <c r="AD10" s="72">
        <f t="shared" si="7"/>
        <v>58</v>
      </c>
    </row>
    <row r="11">
      <c r="A11" s="77">
        <v>9.0</v>
      </c>
      <c r="B11" s="54" t="s">
        <v>5333</v>
      </c>
      <c r="C11" s="72" t="s">
        <v>364</v>
      </c>
      <c r="D11" s="76" t="s">
        <v>384</v>
      </c>
      <c r="E11" s="72" t="str">
        <f>IFERROR(__xludf.DUMMYFUNCTION("""COMPUTED_VALUE"""),"(('imp', 'find_module'),)")</f>
        <v>(('imp', 'find_module'),)</v>
      </c>
      <c r="F11" s="213">
        <f t="shared" si="3"/>
        <v>1</v>
      </c>
      <c r="G11" s="186" t="str">
        <f>IFERROR(__xludf.DUMMYFUNCTION("""COMPUTED_VALUE"""),"model training / learning")</f>
        <v>model training / learning</v>
      </c>
      <c r="H11" s="101">
        <f t="shared" si="4"/>
        <v>11</v>
      </c>
      <c r="I11" s="77">
        <v>9.0</v>
      </c>
      <c r="J11" s="54" t="s">
        <v>5334</v>
      </c>
      <c r="K11" s="98" t="s">
        <v>2074</v>
      </c>
      <c r="L11" s="77" t="s">
        <v>1192</v>
      </c>
      <c r="M11" s="54"/>
      <c r="N11" s="213">
        <f t="shared" si="5"/>
        <v>0</v>
      </c>
      <c r="O11" s="186" t="str">
        <f>IFERROR(__xludf.DUMMYFUNCTION("""COMPUTED_VALUE"""),"model saving / loading")</f>
        <v>model saving / loading</v>
      </c>
      <c r="P11" s="101">
        <f t="shared" si="6"/>
        <v>44</v>
      </c>
      <c r="Q11" s="72" t="str">
        <f>IFERROR(__xludf.DUMMYFUNCTION("""COMPUTED_VALUE"""),"round 1")</f>
        <v>round 1</v>
      </c>
      <c r="R11" s="72" t="str">
        <f>IFERROR(__xludf.DUMMYFUNCTION("""COMPUTED_VALUE"""),"(('subprocess', '__init__'), ('subprocess', '_execute_child'))")</f>
        <v>(('subprocess', '__init__'), ('subprocess', '_execute_child'))</v>
      </c>
      <c r="S11" s="72" t="str">
        <f>IFERROR(__xludf.DUMMYFUNCTION("""COMPUTED_VALUE"""),"subprocess invocation")</f>
        <v>subprocess invocation</v>
      </c>
      <c r="T11" s="50">
        <f t="shared" si="1"/>
        <v>1</v>
      </c>
      <c r="U11" s="72" t="str">
        <f>IFERROR(__xludf.DUMMYFUNCTION("""COMPUTED_VALUE"""),"round 2")</f>
        <v>round 2</v>
      </c>
      <c r="V11" s="72" t="str">
        <f>IFERROR(__xludf.DUMMYFUNCTION("""COMPUTED_VALUE"""),"(('function', '_filtered_call'), ('function', '_call_flat'), ('function', 'call'))")</f>
        <v>(('function', '_filtered_call'), ('function', '_call_flat'), ('function', 'call'))</v>
      </c>
      <c r="W11" s="72" t="str">
        <f>IFERROR(__xludf.DUMMYFUNCTION("""COMPUTED_VALUE"""),"method wrapper")</f>
        <v>method wrapper</v>
      </c>
      <c r="X11" s="50">
        <f t="shared" si="2"/>
        <v>1</v>
      </c>
      <c r="Y11" s="72" t="str">
        <f>IFERROR(__xludf.DUMMYFUNCTION("""COMPUTED_VALUE"""),"round 1")</f>
        <v>round 1</v>
      </c>
      <c r="Z11" s="72" t="str">
        <f>IFERROR(__xludf.DUMMYFUNCTION("""COMPUTED_VALUE"""),"(('imp', 'find_module'),)")</f>
        <v>(('imp', 'find_module'),)</v>
      </c>
      <c r="AA11" s="72" t="str">
        <f>IFERROR(__xludf.DUMMYFUNCTION("""COMPUTED_VALUE"""),"module dependency")</f>
        <v>module dependency</v>
      </c>
      <c r="AB11" s="72">
        <f>IFERROR(__xludf.DUMMYFUNCTION("""COMPUTED_VALUE"""),1.0)</f>
        <v>1</v>
      </c>
      <c r="AC11" s="72" t="str">
        <f>IFERROR(__xludf.DUMMYFUNCTION("""COMPUTED_VALUE"""),"model training / learning")</f>
        <v>model training / learning</v>
      </c>
      <c r="AD11" s="72">
        <f t="shared" si="7"/>
        <v>122</v>
      </c>
    </row>
    <row r="12">
      <c r="A12" s="77">
        <v>10.0</v>
      </c>
      <c r="B12" s="54" t="s">
        <v>5333</v>
      </c>
      <c r="C12" s="72" t="s">
        <v>391</v>
      </c>
      <c r="D12" s="76" t="s">
        <v>402</v>
      </c>
      <c r="E12" s="72" t="str">
        <f>IFERROR(__xludf.DUMMYFUNCTION("""COMPUTED_VALUE"""),"(('subprocess', '__init__'), ('subprocess', '_execute_child'))")</f>
        <v>(('subprocess', '__init__'), ('subprocess', '_execute_child'))</v>
      </c>
      <c r="F12" s="213">
        <f t="shared" si="3"/>
        <v>1</v>
      </c>
      <c r="G12" s="186" t="str">
        <f>IFERROR(__xludf.DUMMYFUNCTION("""COMPUTED_VALUE"""),"ignore")</f>
        <v>ignore</v>
      </c>
      <c r="H12" s="101">
        <f t="shared" si="4"/>
        <v>3</v>
      </c>
      <c r="I12" s="77">
        <v>10.0</v>
      </c>
      <c r="J12" s="54" t="s">
        <v>5334</v>
      </c>
      <c r="K12" s="185"/>
      <c r="L12" s="77" t="s">
        <v>464</v>
      </c>
      <c r="M12" s="72" t="str">
        <f>IFERROR(__xludf.DUMMYFUNCTION("""COMPUTED_VALUE"""),"(('function', '_filtered_call'), ('function', '_call_flat'), ('function', 'call'))")</f>
        <v>(('function', '_filtered_call'), ('function', '_call_flat'), ('function', 'call'))</v>
      </c>
      <c r="N12" s="213">
        <f t="shared" si="5"/>
        <v>1</v>
      </c>
      <c r="O12" s="186" t="str">
        <f>IFERROR(__xludf.DUMMYFUNCTION("""COMPUTED_VALUE"""),"syntax / attribute extraction")</f>
        <v>syntax / attribute extraction</v>
      </c>
      <c r="P12" s="101">
        <f t="shared" si="6"/>
        <v>30</v>
      </c>
      <c r="Q12" s="72" t="str">
        <f>IFERROR(__xludf.DUMMYFUNCTION("""COMPUTED_VALUE"""),"round 1")</f>
        <v>round 1</v>
      </c>
      <c r="R12" s="72" t="str">
        <f>IFERROR(__xludf.DUMMYFUNCTION("""COMPUTED_VALUE"""),"(('training', 'fit'),)")</f>
        <v>(('training', 'fit'),)</v>
      </c>
      <c r="S12" s="72" t="str">
        <f>IFERROR(__xludf.DUMMYFUNCTION("""COMPUTED_VALUE"""),"model training / learning")</f>
        <v>model training / learning</v>
      </c>
      <c r="T12" s="50">
        <f t="shared" si="1"/>
        <v>1</v>
      </c>
      <c r="U12" s="72" t="str">
        <f>IFERROR(__xludf.DUMMYFUNCTION("""COMPUTED_VALUE"""),"round 2")</f>
        <v>round 2</v>
      </c>
      <c r="V12" s="72" t="str">
        <f>IFERROR(__xludf.DUMMYFUNCTION("""COMPUTED_VALUE"""),"(('training', 'train_and_evaluate'), ('training', 'run'), ('training', 'run_local'), ('estimator', 'train'), ('estimator', '_train_model'), ('estimator', '_train_model_default'))")</f>
        <v>(('training', 'train_and_evaluate'), ('training', 'run'), ('training', 'run_local'), ('estimator', 'train'), ('estimator', '_train_model'), ('estimator', '_train_model_default'))</v>
      </c>
      <c r="W12" s="72" t="str">
        <f>IFERROR(__xludf.DUMMYFUNCTION("""COMPUTED_VALUE"""),"model training / learning")</f>
        <v>model training / learning</v>
      </c>
      <c r="X12" s="50">
        <f t="shared" si="2"/>
        <v>1</v>
      </c>
      <c r="Y12" s="72" t="str">
        <f>IFERROR(__xludf.DUMMYFUNCTION("""COMPUTED_VALUE"""),"round 1")</f>
        <v>round 1</v>
      </c>
      <c r="Z12" s="72" t="str">
        <f>IFERROR(__xludf.DUMMYFUNCTION("""COMPUTED_VALUE"""),"(('subprocess', '__init__'), ('subprocess', '_execute_child'))")</f>
        <v>(('subprocess', '__init__'), ('subprocess', '_execute_child'))</v>
      </c>
      <c r="AA12" s="72" t="str">
        <f>IFERROR(__xludf.DUMMYFUNCTION("""COMPUTED_VALUE"""),"subprocess invocation")</f>
        <v>subprocess invocation</v>
      </c>
      <c r="AB12" s="72">
        <f>IFERROR(__xludf.DUMMYFUNCTION("""COMPUTED_VALUE"""),1.0)</f>
        <v>1</v>
      </c>
      <c r="AC12" s="72" t="str">
        <f>IFERROR(__xludf.DUMMYFUNCTION("""COMPUTED_VALUE"""),"ignore")</f>
        <v>ignore</v>
      </c>
      <c r="AD12" s="72">
        <f t="shared" si="7"/>
        <v>5</v>
      </c>
    </row>
    <row r="13">
      <c r="A13" s="77">
        <v>11.0</v>
      </c>
      <c r="B13" s="54" t="s">
        <v>5333</v>
      </c>
      <c r="C13" s="72" t="s">
        <v>390</v>
      </c>
      <c r="D13" s="76" t="s">
        <v>416</v>
      </c>
      <c r="E13" s="72" t="str">
        <f>IFERROR(__xludf.DUMMYFUNCTION("""COMPUTED_VALUE"""),"(('training', 'fit'),)")</f>
        <v>(('training', 'fit'),)</v>
      </c>
      <c r="F13" s="213">
        <f t="shared" si="3"/>
        <v>1</v>
      </c>
      <c r="G13" s="186" t="str">
        <f>IFERROR(__xludf.DUMMYFUNCTION("""COMPUTED_VALUE"""),"parallelization")</f>
        <v>parallelization</v>
      </c>
      <c r="H13" s="101">
        <f t="shared" si="4"/>
        <v>23</v>
      </c>
      <c r="I13" s="77">
        <v>11.0</v>
      </c>
      <c r="J13" s="54" t="s">
        <v>5334</v>
      </c>
      <c r="K13" s="98" t="s">
        <v>2087</v>
      </c>
      <c r="L13" s="77" t="s">
        <v>384</v>
      </c>
      <c r="M13" s="72" t="str">
        <f>IFERROR(__xludf.DUMMYFUNCTION("""COMPUTED_VALUE"""),"(('training', 'train_and_evaluate'), ('training', 'run'), ('training', 'run_local'), ('estimator', 'train'), ('estimator', '_train_model'), ('estimator', '_train_model_default'))")</f>
        <v>(('training', 'train_and_evaluate'), ('training', 'run'), ('training', 'run_local'), ('estimator', 'train'), ('estimator', '_train_model'), ('estimator', '_train_model_default'))</v>
      </c>
      <c r="N13" s="213">
        <f t="shared" si="5"/>
        <v>1</v>
      </c>
      <c r="O13" s="186" t="str">
        <f>IFERROR(__xludf.DUMMYFUNCTION("""COMPUTED_VALUE"""),"parallelization")</f>
        <v>parallelization</v>
      </c>
      <c r="P13" s="101">
        <f t="shared" si="6"/>
        <v>64</v>
      </c>
      <c r="Q13" s="72" t="str">
        <f>IFERROR(__xludf.DUMMYFUNCTION("""COMPUTED_VALUE"""),"round 1")</f>
        <v>round 1</v>
      </c>
      <c r="R13" s="72" t="str">
        <f>IFERROR(__xludf.DUMMYFUNCTION("""COMPUTED_VALUE"""),"(('__init__', 'module'), ('utils', 'module'))")</f>
        <v>(('__init__', 'module'), ('utils', 'module'))</v>
      </c>
      <c r="S13" s="72" t="str">
        <f>IFERROR(__xludf.DUMMYFUNCTION("""COMPUTED_VALUE"""),"python basic syntax")</f>
        <v>python basic syntax</v>
      </c>
      <c r="T13" s="50">
        <f t="shared" si="1"/>
        <v>1</v>
      </c>
      <c r="U13" s="72" t="str">
        <f>IFERROR(__xludf.DUMMYFUNCTION("""COMPUTED_VALUE"""),"round 2")</f>
        <v>round 2</v>
      </c>
      <c r="V13" s="72" t="str">
        <f>IFERROR(__xludf.DUMMYFUNCTION("""COMPUTED_VALUE"""),"(('base_layer', '__call__'), ('convolutional', 'call'), ('nn_ops', '__call__'), ('nn_ops', '__call__'), ('nn_ops', '__call__'))")</f>
        <v>(('base_layer', '__call__'), ('convolutional', 'call'), ('nn_ops', '__call__'), ('nn_ops', '__call__'), ('nn_ops', '__call__'))</v>
      </c>
      <c r="W13" s="72" t="str">
        <f>IFERROR(__xludf.DUMMYFUNCTION("""COMPUTED_VALUE"""),"model training / construction")</f>
        <v>model training / construction</v>
      </c>
      <c r="X13" s="50">
        <f t="shared" si="2"/>
        <v>1</v>
      </c>
      <c r="Y13" s="72" t="str">
        <f>IFERROR(__xludf.DUMMYFUNCTION("""COMPUTED_VALUE"""),"round 1")</f>
        <v>round 1</v>
      </c>
      <c r="Z13" s="72" t="str">
        <f>IFERROR(__xludf.DUMMYFUNCTION("""COMPUTED_VALUE"""),"(('training', 'fit'),)")</f>
        <v>(('training', 'fit'),)</v>
      </c>
      <c r="AA13" s="72" t="str">
        <f>IFERROR(__xludf.DUMMYFUNCTION("""COMPUTED_VALUE"""),"model training / learning")</f>
        <v>model training / learning</v>
      </c>
      <c r="AB13" s="72">
        <f>IFERROR(__xludf.DUMMYFUNCTION("""COMPUTED_VALUE"""),1.0)</f>
        <v>1</v>
      </c>
      <c r="AC13" s="72" t="str">
        <f>IFERROR(__xludf.DUMMYFUNCTION("""COMPUTED_VALUE"""),"parallelization")</f>
        <v>parallelization</v>
      </c>
      <c r="AD13" s="72">
        <f t="shared" si="7"/>
        <v>81</v>
      </c>
    </row>
    <row r="14">
      <c r="A14" s="77">
        <v>12.0</v>
      </c>
      <c r="B14" s="54" t="s">
        <v>5333</v>
      </c>
      <c r="C14" s="72" t="s">
        <v>406</v>
      </c>
      <c r="D14" s="76" t="s">
        <v>7</v>
      </c>
      <c r="E14" s="72" t="str">
        <f>IFERROR(__xludf.DUMMYFUNCTION("""COMPUTED_VALUE"""),"(('__init__', 'module'), ('utils', 'module'))")</f>
        <v>(('__init__', 'module'), ('utils', 'module'))</v>
      </c>
      <c r="F14" s="213">
        <f t="shared" si="3"/>
        <v>1</v>
      </c>
      <c r="G14" s="186" t="str">
        <f>IFERROR(__xludf.DUMMYFUNCTION("""COMPUTED_VALUE"""),"model copy")</f>
        <v>model copy</v>
      </c>
      <c r="H14" s="101">
        <f t="shared" si="4"/>
        <v>4</v>
      </c>
      <c r="I14" s="77">
        <v>12.0</v>
      </c>
      <c r="J14" s="54" t="s">
        <v>5334</v>
      </c>
      <c r="K14" s="96" t="s">
        <v>2094</v>
      </c>
      <c r="L14" s="169" t="s">
        <v>7</v>
      </c>
      <c r="M14" s="72" t="str">
        <f>IFERROR(__xludf.DUMMYFUNCTION("""COMPUTED_VALUE"""),"(('base_layer', '__call__'), ('convolutional', 'call'), ('nn_ops', '__call__'), ('nn_ops', '__call__'), ('nn_ops', '__call__'))")</f>
        <v>(('base_layer', '__call__'), ('convolutional', 'call'), ('nn_ops', '__call__'), ('nn_ops', '__call__'), ('nn_ops', '__call__'))</v>
      </c>
      <c r="N14" s="213">
        <f t="shared" si="5"/>
        <v>1</v>
      </c>
      <c r="O14" s="186" t="str">
        <f>IFERROR(__xludf.DUMMYFUNCTION("""COMPUTED_VALUE"""),"model conversion")</f>
        <v>model conversion</v>
      </c>
      <c r="P14" s="101">
        <f t="shared" si="6"/>
        <v>5</v>
      </c>
      <c r="Q14" s="72" t="str">
        <f>IFERROR(__xludf.DUMMYFUNCTION("""COMPUTED_VALUE"""),"round 1")</f>
        <v>round 1</v>
      </c>
      <c r="R14" s="72" t="str">
        <f>IFERROR(__xludf.DUMMYFUNCTION("""COMPUTED_VALUE"""),"(('index', 'pandas'), ('index', 'pandas'))")</f>
        <v>(('index', 'pandas'), ('index', 'pandas'))</v>
      </c>
      <c r="S14" s="72" t="str">
        <f>IFERROR(__xludf.DUMMYFUNCTION("""COMPUTED_VALUE"""),"ignore")</f>
        <v>ignore</v>
      </c>
      <c r="T14" s="50">
        <f t="shared" si="1"/>
        <v>1</v>
      </c>
      <c r="U14" s="72" t="str">
        <f>IFERROR(__xludf.DUMMYFUNCTION("""COMPUTED_VALUE"""),"round 2")</f>
        <v>round 2</v>
      </c>
      <c r="V14" s="72" t="str">
        <f>IFERROR(__xludf.DUMMYFUNCTION("""COMPUTED_VALUE"""),"(('interactiveshell', 'showtraceback'), ('pywrap_tensorflow', 'module'), ('pywrap_tensorflow_internal', 'module'), ('pywrap_tensorflow_internal', 'swig_import_helper'), ('imp', 'load_module'), ('imp', 'load_dynamic'))")</f>
        <v>(('interactiveshell', 'showtraceback'), ('pywrap_tensorflow', 'module'), ('pywrap_tensorflow_internal', 'module'), ('pywrap_tensorflow_internal', 'swig_import_helper'), ('imp', 'load_module'), ('imp', 'load_dynamic'))</v>
      </c>
      <c r="W14" s="72" t="str">
        <f>IFERROR(__xludf.DUMMYFUNCTION("""COMPUTED_VALUE"""),"external module execution")</f>
        <v>external module execution</v>
      </c>
      <c r="X14" s="50">
        <f t="shared" si="2"/>
        <v>1</v>
      </c>
      <c r="Y14" s="72" t="str">
        <f>IFERROR(__xludf.DUMMYFUNCTION("""COMPUTED_VALUE"""),"round 1")</f>
        <v>round 1</v>
      </c>
      <c r="Z14" s="72" t="str">
        <f>IFERROR(__xludf.DUMMYFUNCTION("""COMPUTED_VALUE"""),"(('__init__', 'module'), ('utils', 'module'))")</f>
        <v>(('__init__', 'module'), ('utils', 'module'))</v>
      </c>
      <c r="AA14" s="72" t="str">
        <f>IFERROR(__xludf.DUMMYFUNCTION("""COMPUTED_VALUE"""),"python basic syntax")</f>
        <v>python basic syntax</v>
      </c>
      <c r="AB14" s="72">
        <f>IFERROR(__xludf.DUMMYFUNCTION("""COMPUTED_VALUE"""),1.0)</f>
        <v>1</v>
      </c>
      <c r="AC14" s="72" t="str">
        <f>IFERROR(__xludf.DUMMYFUNCTION("""COMPUTED_VALUE"""),"model copy")</f>
        <v>model copy</v>
      </c>
      <c r="AD14" s="72">
        <f t="shared" si="7"/>
        <v>4</v>
      </c>
    </row>
    <row r="15">
      <c r="A15" s="77">
        <v>13.0</v>
      </c>
      <c r="B15" s="54" t="s">
        <v>5333</v>
      </c>
      <c r="C15" s="72" t="s">
        <v>273</v>
      </c>
      <c r="D15" s="76" t="s">
        <v>269</v>
      </c>
      <c r="E15" s="72" t="str">
        <f>IFERROR(__xludf.DUMMYFUNCTION("""COMPUTED_VALUE"""),"(('index', 'pandas'), ('index', 'pandas'))")</f>
        <v>(('index', 'pandas'), ('index', 'pandas'))</v>
      </c>
      <c r="F15" s="213">
        <f t="shared" si="3"/>
        <v>1</v>
      </c>
      <c r="G15" s="186" t="str">
        <f>IFERROR(__xludf.DUMMYFUNCTION("""COMPUTED_VALUE"""),"API call / HTTP request")</f>
        <v>API call / HTTP request</v>
      </c>
      <c r="H15" s="101">
        <f t="shared" si="4"/>
        <v>6</v>
      </c>
      <c r="I15" s="77">
        <v>13.0</v>
      </c>
      <c r="J15" s="54" t="s">
        <v>5334</v>
      </c>
      <c r="K15" s="98" t="s">
        <v>2101</v>
      </c>
      <c r="L15" s="77" t="s">
        <v>1485</v>
      </c>
      <c r="M15" s="72" t="str">
        <f>IFERROR(__xludf.DUMMYFUNCTION("""COMPUTED_VALUE"""),"(('interactiveshell', 'showtraceback'), ('pywrap_tensorflow', 'module'), ('pywrap_tensorflow_internal', 'module'), ('pywrap_tensorflow_internal', 'swig_import_helper'), ('imp', 'load_module'), ('imp', 'load_dynamic'))")</f>
        <v>(('interactiveshell', 'showtraceback'), ('pywrap_tensorflow', 'module'), ('pywrap_tensorflow_internal', 'module'), ('pywrap_tensorflow_internal', 'swig_import_helper'), ('imp', 'load_module'), ('imp', 'load_dynamic'))</v>
      </c>
      <c r="N15" s="213">
        <f t="shared" si="5"/>
        <v>1</v>
      </c>
      <c r="O15" s="186" t="str">
        <f>IFERROR(__xludf.DUMMYFUNCTION("""COMPUTED_VALUE"""),"object copy")</f>
        <v>object copy</v>
      </c>
      <c r="P15" s="101">
        <f t="shared" si="6"/>
        <v>13</v>
      </c>
      <c r="Q15" s="72" t="str">
        <f>IFERROR(__xludf.DUMMYFUNCTION("""COMPUTED_VALUE"""),"round 1")</f>
        <v>round 1</v>
      </c>
      <c r="R15" s="72" t="str">
        <f>IFERROR(__xludf.DUMMYFUNCTION("""COMPUTED_VALUE"""),"(('parallel', '__call__'),)")</f>
        <v>(('parallel', '__call__'),)</v>
      </c>
      <c r="S15" s="72" t="str">
        <f>IFERROR(__xludf.DUMMYFUNCTION("""COMPUTED_VALUE"""),"parallelization")</f>
        <v>parallelization</v>
      </c>
      <c r="T15" s="50">
        <f t="shared" si="1"/>
        <v>1</v>
      </c>
      <c r="U15" s="72" t="str">
        <f>IFERROR(__xludf.DUMMYFUNCTION("""COMPUTED_VALUE"""),"round 2")</f>
        <v>round 2</v>
      </c>
      <c r="V15" s="72" t="str">
        <f>IFERROR(__xludf.DUMMYFUNCTION("""COMPUTED_VALUE"""),"(('pywrap_tensorflow_internal', 'module'), ('pywrap_tensorflow_internal', 'swig_import_helper'), ('imp', 'load_module'), ('imp', 'load_dynamic'))")</f>
        <v>(('pywrap_tensorflow_internal', 'module'), ('pywrap_tensorflow_internal', 'swig_import_helper'), ('imp', 'load_module'), ('imp', 'load_dynamic'))</v>
      </c>
      <c r="W15" s="72" t="str">
        <f>IFERROR(__xludf.DUMMYFUNCTION("""COMPUTED_VALUE"""),"external module execution")</f>
        <v>external module execution</v>
      </c>
      <c r="X15" s="50">
        <f t="shared" si="2"/>
        <v>1</v>
      </c>
      <c r="Y15" s="72" t="str">
        <f>IFERROR(__xludf.DUMMYFUNCTION("""COMPUTED_VALUE"""),"round 1")</f>
        <v>round 1</v>
      </c>
      <c r="Z15" s="72" t="str">
        <f>IFERROR(__xludf.DUMMYFUNCTION("""COMPUTED_VALUE"""),"(('index', 'pandas'), ('index', 'pandas'))")</f>
        <v>(('index', 'pandas'), ('index', 'pandas'))</v>
      </c>
      <c r="AA15" s="72" t="str">
        <f>IFERROR(__xludf.DUMMYFUNCTION("""COMPUTED_VALUE"""),"ignore")</f>
        <v>ignore</v>
      </c>
      <c r="AB15" s="72">
        <f>IFERROR(__xludf.DUMMYFUNCTION("""COMPUTED_VALUE"""),1.0)</f>
        <v>1</v>
      </c>
      <c r="AC15" s="72" t="str">
        <f>IFERROR(__xludf.DUMMYFUNCTION("""COMPUTED_VALUE"""),"API call / HTTP request")</f>
        <v>API call / HTTP request</v>
      </c>
      <c r="AD15" s="72">
        <f t="shared" si="7"/>
        <v>14</v>
      </c>
    </row>
    <row r="16">
      <c r="A16" s="77">
        <v>14.0</v>
      </c>
      <c r="B16" s="54" t="s">
        <v>5333</v>
      </c>
      <c r="C16" s="72" t="s">
        <v>453</v>
      </c>
      <c r="D16" s="76" t="s">
        <v>464</v>
      </c>
      <c r="E16" s="72" t="str">
        <f>IFERROR(__xludf.DUMMYFUNCTION("""COMPUTED_VALUE"""),"(('parallel', '__call__'),)")</f>
        <v>(('parallel', '__call__'),)</v>
      </c>
      <c r="F16" s="222">
        <f t="shared" si="3"/>
        <v>1</v>
      </c>
      <c r="G16" s="186" t="str">
        <f>IFERROR(__xludf.DUMMYFUNCTION("""COMPUTED_VALUE"""),"external module execution / java")</f>
        <v>external module execution / java</v>
      </c>
      <c r="H16" s="101">
        <f t="shared" si="4"/>
        <v>1</v>
      </c>
      <c r="I16" s="77">
        <v>14.0</v>
      </c>
      <c r="J16" s="54" t="s">
        <v>5334</v>
      </c>
      <c r="K16" s="96" t="s">
        <v>2108</v>
      </c>
      <c r="L16" s="169" t="s">
        <v>285</v>
      </c>
      <c r="M16" s="72" t="str">
        <f>IFERROR(__xludf.DUMMYFUNCTION("""COMPUTED_VALUE"""),"(('pywrap_tensorflow_internal', 'module'), ('pywrap_tensorflow_internal', 'swig_import_helper'), ('imp', 'load_module'), ('imp', 'load_dynamic'))")</f>
        <v>(('pywrap_tensorflow_internal', 'module'), ('pywrap_tensorflow_internal', 'swig_import_helper'), ('imp', 'load_module'), ('imp', 'load_dynamic'))</v>
      </c>
      <c r="N16" s="222">
        <f t="shared" si="5"/>
        <v>1</v>
      </c>
      <c r="O16" s="186" t="str">
        <f>IFERROR(__xludf.DUMMYFUNCTION("""COMPUTED_VALUE"""),"data transformation")</f>
        <v>data transformation</v>
      </c>
      <c r="P16" s="101">
        <f t="shared" si="6"/>
        <v>59</v>
      </c>
      <c r="Q16" s="72" t="str">
        <f>IFERROR(__xludf.DUMMYFUNCTION("""COMPUTED_VALUE"""),"round 1")</f>
        <v>round 1</v>
      </c>
      <c r="R16" s="72" t="str">
        <f>IFERROR(__xludf.DUMMYFUNCTION("""COMPUTED_VALUE"""),"(('base', 'clone'), ('base', 'clone'))")</f>
        <v>(('base', 'clone'), ('base', 'clone'))</v>
      </c>
      <c r="S16" s="72" t="str">
        <f>IFERROR(__xludf.DUMMYFUNCTION("""COMPUTED_VALUE"""),"model copy")</f>
        <v>model copy</v>
      </c>
      <c r="T16" s="50">
        <f t="shared" si="1"/>
        <v>1</v>
      </c>
      <c r="U16" s="72" t="str">
        <f>IFERROR(__xludf.DUMMYFUNCTION("""COMPUTED_VALUE"""),"round 2")</f>
        <v>round 2</v>
      </c>
      <c r="V16" s="72" t="str">
        <f>IFERROR(__xludf.DUMMYFUNCTION("""COMPUTED_VALUE"""),"(('pydev_import_hook', 'do_import'),)")</f>
        <v>(('pydev_import_hook', 'do_import'),)</v>
      </c>
      <c r="W16" s="72" t="str">
        <f>IFERROR(__xludf.DUMMYFUNCTION("""COMPUTED_VALUE"""),"python basic syntax")</f>
        <v>python basic syntax</v>
      </c>
      <c r="X16" s="50">
        <f t="shared" si="2"/>
        <v>1</v>
      </c>
      <c r="Y16" s="223" t="str">
        <f>IFERROR(__xludf.DUMMYFUNCTION("""COMPUTED_VALUE"""),"round 1")</f>
        <v>round 1</v>
      </c>
      <c r="Z16" s="223" t="str">
        <f>IFERROR(__xludf.DUMMYFUNCTION("""COMPUTED_VALUE"""),"(('parallel', '__call__'),)")</f>
        <v>(('parallel', '__call__'),)</v>
      </c>
      <c r="AA16" s="223" t="str">
        <f>IFERROR(__xludf.DUMMYFUNCTION("""COMPUTED_VALUE"""),"parallelization")</f>
        <v>parallelization</v>
      </c>
      <c r="AB16" s="223">
        <f>IFERROR(__xludf.DUMMYFUNCTION("""COMPUTED_VALUE"""),1.0)</f>
        <v>1</v>
      </c>
      <c r="AC16" s="72" t="str">
        <f>IFERROR(__xludf.DUMMYFUNCTION("""COMPUTED_VALUE"""),"external module execution / java")</f>
        <v>external module execution / java</v>
      </c>
      <c r="AD16" s="72">
        <f t="shared" si="7"/>
        <v>1</v>
      </c>
    </row>
    <row r="17">
      <c r="A17" s="77">
        <v>15.0</v>
      </c>
      <c r="B17" s="54" t="s">
        <v>5333</v>
      </c>
      <c r="C17" s="72" t="s">
        <v>469</v>
      </c>
      <c r="D17" s="76" t="s">
        <v>480</v>
      </c>
      <c r="E17" s="72" t="str">
        <f>IFERROR(__xludf.DUMMYFUNCTION("""COMPUTED_VALUE"""),"(('base', 'clone'), ('base', 'clone'))")</f>
        <v>(('base', 'clone'), ('base', 'clone'))</v>
      </c>
      <c r="F17" s="213">
        <f t="shared" si="3"/>
        <v>1</v>
      </c>
      <c r="G17" s="186" t="str">
        <f>IFERROR(__xludf.DUMMYFUNCTION("""COMPUTED_VALUE"""),"syntax / attribute extraction")</f>
        <v>syntax / attribute extraction</v>
      </c>
      <c r="H17" s="101">
        <f t="shared" si="4"/>
        <v>14</v>
      </c>
      <c r="I17" s="77">
        <v>15.0</v>
      </c>
      <c r="J17" s="54" t="s">
        <v>5334</v>
      </c>
      <c r="K17" s="96" t="s">
        <v>2113</v>
      </c>
      <c r="L17" s="169" t="s">
        <v>285</v>
      </c>
      <c r="M17" s="72" t="str">
        <f>IFERROR(__xludf.DUMMYFUNCTION("""COMPUTED_VALUE"""),"(('pydev_import_hook', 'do_import'),)")</f>
        <v>(('pydev_import_hook', 'do_import'),)</v>
      </c>
      <c r="N17" s="213">
        <f t="shared" si="5"/>
        <v>1</v>
      </c>
      <c r="O17" s="186" t="str">
        <f>IFERROR(__xludf.DUMMYFUNCTION("""COMPUTED_VALUE"""),"data creation")</f>
        <v>data creation</v>
      </c>
      <c r="P17" s="101">
        <f t="shared" si="6"/>
        <v>11</v>
      </c>
      <c r="Q17" s="72" t="str">
        <f>IFERROR(__xludf.DUMMYFUNCTION("""COMPUTED_VALUE"""),"round 1")</f>
        <v>round 1</v>
      </c>
      <c r="R17" s="72" t="str">
        <f>IFERROR(__xludf.DUMMYFUNCTION("""COMPUTED_VALUE"""),"(('process', 'start'), ('context', '_Popen'))")</f>
        <v>(('process', 'start'), ('context', '_Popen'))</v>
      </c>
      <c r="S17" s="72" t="str">
        <f>IFERROR(__xludf.DUMMYFUNCTION("""COMPUTED_VALUE"""),"subprocess invocation")</f>
        <v>subprocess invocation</v>
      </c>
      <c r="T17" s="50">
        <f t="shared" si="1"/>
        <v>1</v>
      </c>
      <c r="U17" s="72" t="str">
        <f>IFERROR(__xludf.DUMMYFUNCTION("""COMPUTED_VALUE"""),"round 2")</f>
        <v>round 2</v>
      </c>
      <c r="V17" s="72" t="str">
        <f>IFERROR(__xludf.DUMMYFUNCTION("""COMPUTED_VALUE"""),"(('script_ops', '__call__'),)")</f>
        <v>(('script_ops', '__call__'),)</v>
      </c>
      <c r="W17" s="72" t="str">
        <f>IFERROR(__xludf.DUMMYFUNCTION("""COMPUTED_VALUE"""),"data operation")</f>
        <v>data operation</v>
      </c>
      <c r="X17" s="50">
        <f t="shared" si="2"/>
        <v>1</v>
      </c>
      <c r="Y17" s="72" t="str">
        <f>IFERROR(__xludf.DUMMYFUNCTION("""COMPUTED_VALUE"""),"round 1")</f>
        <v>round 1</v>
      </c>
      <c r="Z17" s="72" t="str">
        <f>IFERROR(__xludf.DUMMYFUNCTION("""COMPUTED_VALUE"""),"(('base', 'clone'), ('base', 'clone'))")</f>
        <v>(('base', 'clone'), ('base', 'clone'))</v>
      </c>
      <c r="AA17" s="72" t="str">
        <f>IFERROR(__xludf.DUMMYFUNCTION("""COMPUTED_VALUE"""),"model copy")</f>
        <v>model copy</v>
      </c>
      <c r="AB17" s="72">
        <f>IFERROR(__xludf.DUMMYFUNCTION("""COMPUTED_VALUE"""),1.0)</f>
        <v>1</v>
      </c>
      <c r="AC17" s="72" t="str">
        <f>IFERROR(__xludf.DUMMYFUNCTION("""COMPUTED_VALUE"""),"syntax / attribute extraction")</f>
        <v>syntax / attribute extraction</v>
      </c>
      <c r="AD17" s="72">
        <f t="shared" si="7"/>
        <v>40</v>
      </c>
    </row>
    <row r="18">
      <c r="A18" s="77">
        <v>16.0</v>
      </c>
      <c r="B18" s="54" t="s">
        <v>5333</v>
      </c>
      <c r="C18" s="72" t="s">
        <v>452</v>
      </c>
      <c r="D18" s="76" t="s">
        <v>492</v>
      </c>
      <c r="E18" s="72" t="str">
        <f>IFERROR(__xludf.DUMMYFUNCTION("""COMPUTED_VALUE"""),"(('process', 'start'), ('context', '_Popen'))")</f>
        <v>(('process', 'start'), ('context', '_Popen'))</v>
      </c>
      <c r="F18" s="213">
        <f t="shared" si="3"/>
        <v>1</v>
      </c>
      <c r="G18" s="186" t="str">
        <f>IFERROR(__xludf.DUMMYFUNCTION("""COMPUTED_VALUE"""),"Hyperparameter tuning")</f>
        <v>Hyperparameter tuning</v>
      </c>
      <c r="H18" s="101">
        <f t="shared" si="4"/>
        <v>1</v>
      </c>
      <c r="I18" s="77">
        <v>16.0</v>
      </c>
      <c r="J18" s="54" t="s">
        <v>5334</v>
      </c>
      <c r="K18" s="96" t="s">
        <v>876</v>
      </c>
      <c r="L18" s="169" t="s">
        <v>269</v>
      </c>
      <c r="M18" s="72" t="str">
        <f>IFERROR(__xludf.DUMMYFUNCTION("""COMPUTED_VALUE"""),"(('script_ops', '__call__'),)")</f>
        <v>(('script_ops', '__call__'),)</v>
      </c>
      <c r="N18" s="213">
        <f t="shared" si="5"/>
        <v>1</v>
      </c>
      <c r="O18" s="186" t="str">
        <f>IFERROR(__xludf.DUMMYFUNCTION("""COMPUTED_VALUE"""),"model validation")</f>
        <v>model validation</v>
      </c>
      <c r="P18" s="101">
        <f t="shared" si="6"/>
        <v>15</v>
      </c>
      <c r="Q18" s="72" t="str">
        <f>IFERROR(__xludf.DUMMYFUNCTION("""COMPUTED_VALUE"""),"round 1")</f>
        <v>round 1</v>
      </c>
      <c r="R18" s="72" t="str">
        <f>IFERROR(__xludf.DUMMYFUNCTION("""COMPUTED_VALUE"""),"(('pickle', 'save'), ('pickle', 'save_tuple'), ('pickle', 'save'))")</f>
        <v>(('pickle', 'save'), ('pickle', 'save_tuple'), ('pickle', 'save'))</v>
      </c>
      <c r="S18" s="72" t="str">
        <f>IFERROR(__xludf.DUMMYFUNCTION("""COMPUTED_VALUE"""),"data saving / pickle")</f>
        <v>data saving / pickle</v>
      </c>
      <c r="T18" s="50">
        <f t="shared" si="1"/>
        <v>1</v>
      </c>
      <c r="U18" s="72" t="str">
        <f>IFERROR(__xludf.DUMMYFUNCTION("""COMPUTED_VALUE"""),"round 2")</f>
        <v>round 2</v>
      </c>
      <c r="V18" s="72" t="str">
        <f>IFERROR(__xludf.DUMMYFUNCTION("""COMPUTED_VALUE"""),"(('session', '_do_call'), ('runpy', '_run_module_as_main'), ('runpy', '_run_code'))")</f>
        <v>(('session', '_do_call'), ('runpy', '_run_module_as_main'), ('runpy', '_run_code'))</v>
      </c>
      <c r="W18" s="72" t="str">
        <f>IFERROR(__xludf.DUMMYFUNCTION("""COMPUTED_VALUE"""),"external module execution")</f>
        <v>external module execution</v>
      </c>
      <c r="X18" s="50">
        <f t="shared" si="2"/>
        <v>1</v>
      </c>
      <c r="Y18" s="72" t="str">
        <f>IFERROR(__xludf.DUMMYFUNCTION("""COMPUTED_VALUE"""),"round 1")</f>
        <v>round 1</v>
      </c>
      <c r="Z18" s="72" t="str">
        <f>IFERROR(__xludf.DUMMYFUNCTION("""COMPUTED_VALUE"""),"(('process', 'start'), ('context', '_Popen'))")</f>
        <v>(('process', 'start'), ('context', '_Popen'))</v>
      </c>
      <c r="AA18" s="72" t="str">
        <f>IFERROR(__xludf.DUMMYFUNCTION("""COMPUTED_VALUE"""),"subprocess invocation")</f>
        <v>subprocess invocation</v>
      </c>
      <c r="AB18" s="72">
        <f>IFERROR(__xludf.DUMMYFUNCTION("""COMPUTED_VALUE"""),1.0)</f>
        <v>1</v>
      </c>
      <c r="AC18" s="72" t="str">
        <f>IFERROR(__xludf.DUMMYFUNCTION("""COMPUTED_VALUE"""),"Hyperparameter tuning")</f>
        <v>Hyperparameter tuning</v>
      </c>
      <c r="AD18" s="72">
        <f t="shared" si="7"/>
        <v>4</v>
      </c>
    </row>
    <row r="19">
      <c r="A19" s="77">
        <v>17.0</v>
      </c>
      <c r="B19" s="54" t="s">
        <v>5333</v>
      </c>
      <c r="C19" s="72" t="s">
        <v>496</v>
      </c>
      <c r="D19" s="76" t="s">
        <v>416</v>
      </c>
      <c r="E19" s="72" t="str">
        <f>IFERROR(__xludf.DUMMYFUNCTION("""COMPUTED_VALUE"""),"(('pickle', 'save'), ('pickle', 'save_tuple'), ('pickle', 'save'))")</f>
        <v>(('pickle', 'save'), ('pickle', 'save_tuple'), ('pickle', 'save'))</v>
      </c>
      <c r="F19" s="213">
        <f t="shared" si="3"/>
        <v>1</v>
      </c>
      <c r="G19" s="186" t="str">
        <f>IFERROR(__xludf.DUMMYFUNCTION("""COMPUTED_VALUE"""),"data transformation")</f>
        <v>data transformation</v>
      </c>
      <c r="H19" s="101">
        <f t="shared" si="4"/>
        <v>8</v>
      </c>
      <c r="I19" s="77">
        <v>17.0</v>
      </c>
      <c r="J19" s="54" t="s">
        <v>5334</v>
      </c>
      <c r="K19" s="98" t="s">
        <v>2123</v>
      </c>
      <c r="L19" s="77" t="s">
        <v>1768</v>
      </c>
      <c r="M19" s="72" t="str">
        <f>IFERROR(__xludf.DUMMYFUNCTION("""COMPUTED_VALUE"""),"(('session', '_do_call'), ('runpy', '_run_module_as_main'), ('runpy', '_run_code'))")</f>
        <v>(('session', '_do_call'), ('runpy', '_run_module_as_main'), ('runpy', '_run_code'))</v>
      </c>
      <c r="N19" s="213">
        <f t="shared" si="5"/>
        <v>1</v>
      </c>
      <c r="O19" s="186" t="str">
        <f>IFERROR(__xludf.DUMMYFUNCTION("""COMPUTED_VALUE"""),"data validation")</f>
        <v>data validation</v>
      </c>
      <c r="P19" s="101">
        <f t="shared" si="6"/>
        <v>19</v>
      </c>
      <c r="Q19" s="72" t="str">
        <f>IFERROR(__xludf.DUMMYFUNCTION("""COMPUTED_VALUE"""),"round 1")</f>
        <v>round 1</v>
      </c>
      <c r="R19" s="72" t="str">
        <f>IFERROR(__xludf.DUMMYFUNCTION("""COMPUTED_VALUE"""),"(('ssl', 'do_handshake'),)")</f>
        <v>(('ssl', 'do_handshake'),)</v>
      </c>
      <c r="S19" s="72" t="str">
        <f>IFERROR(__xludf.DUMMYFUNCTION("""COMPUTED_VALUE"""),"API call / HTTP request")</f>
        <v>API call / HTTP request</v>
      </c>
      <c r="T19" s="50">
        <f t="shared" si="1"/>
        <v>1</v>
      </c>
      <c r="U19" s="72" t="str">
        <f>IFERROR(__xludf.DUMMYFUNCTION("""COMPUTED_VALUE"""),"round 2")</f>
        <v>round 2</v>
      </c>
      <c r="V19" s="72" t="str">
        <f>IFERROR(__xludf.DUMMYFUNCTION("""COMPUTED_VALUE"""),"(('message', 'ParseFromString'), ('python_message', 'MergeFromString'))")</f>
        <v>(('message', 'ParseFromString'), ('python_message', 'MergeFromString'))</v>
      </c>
      <c r="W19" s="72" t="str">
        <f>IFERROR(__xludf.DUMMYFUNCTION("""COMPUTED_VALUE"""),"model saving / loading")</f>
        <v>model saving / loading</v>
      </c>
      <c r="X19" s="50">
        <f t="shared" si="2"/>
        <v>1</v>
      </c>
      <c r="Y19" s="72" t="str">
        <f>IFERROR(__xludf.DUMMYFUNCTION("""COMPUTED_VALUE"""),"round 1")</f>
        <v>round 1</v>
      </c>
      <c r="Z19" s="72" t="str">
        <f>IFERROR(__xludf.DUMMYFUNCTION("""COMPUTED_VALUE"""),"(('pickle', 'save'), ('pickle', 'save_tuple'), ('pickle', 'save'))")</f>
        <v>(('pickle', 'save'), ('pickle', 'save_tuple'), ('pickle', 'save'))</v>
      </c>
      <c r="AA19" s="72" t="str">
        <f>IFERROR(__xludf.DUMMYFUNCTION("""COMPUTED_VALUE"""),"data saving / pickle")</f>
        <v>data saving / pickle</v>
      </c>
      <c r="AB19" s="72">
        <f>IFERROR(__xludf.DUMMYFUNCTION("""COMPUTED_VALUE"""),1.0)</f>
        <v>1</v>
      </c>
      <c r="AC19" s="72" t="str">
        <f>IFERROR(__xludf.DUMMYFUNCTION("""COMPUTED_VALUE"""),"data transformation")</f>
        <v>data transformation</v>
      </c>
      <c r="AD19" s="72">
        <f t="shared" si="7"/>
        <v>65</v>
      </c>
    </row>
    <row r="20">
      <c r="A20" s="77">
        <v>18.0</v>
      </c>
      <c r="B20" s="54" t="s">
        <v>5333</v>
      </c>
      <c r="C20" s="72" t="s">
        <v>320</v>
      </c>
      <c r="D20" s="76" t="s">
        <v>316</v>
      </c>
      <c r="E20" s="72" t="str">
        <f>IFERROR(__xludf.DUMMYFUNCTION("""COMPUTED_VALUE"""),"(('ssl', 'do_handshake'),)")</f>
        <v>(('ssl', 'do_handshake'),)</v>
      </c>
      <c r="F20" s="213">
        <f t="shared" si="3"/>
        <v>1</v>
      </c>
      <c r="G20" s="186" t="str">
        <f>IFERROR(__xludf.DUMMYFUNCTION("""COMPUTED_VALUE"""),"package installation")</f>
        <v>package installation</v>
      </c>
      <c r="H20" s="101">
        <f t="shared" si="4"/>
        <v>8</v>
      </c>
      <c r="I20" s="77">
        <v>18.0</v>
      </c>
      <c r="J20" s="54" t="s">
        <v>5334</v>
      </c>
      <c r="K20" s="96" t="s">
        <v>2129</v>
      </c>
      <c r="L20" s="77" t="s">
        <v>285</v>
      </c>
      <c r="M20" s="72" t="str">
        <f>IFERROR(__xludf.DUMMYFUNCTION("""COMPUTED_VALUE"""),"(('message', 'ParseFromString'), ('python_message', 'MergeFromString'))")</f>
        <v>(('message', 'ParseFromString'), ('python_message', 'MergeFromString'))</v>
      </c>
      <c r="N20" s="213">
        <f t="shared" si="5"/>
        <v>1</v>
      </c>
      <c r="O20" s="186" t="str">
        <f>IFERROR(__xludf.DUMMYFUNCTION("""COMPUTED_VALUE"""),"Hyperparameter tuning")</f>
        <v>Hyperparameter tuning</v>
      </c>
      <c r="P20" s="101">
        <f t="shared" si="6"/>
        <v>3</v>
      </c>
      <c r="Q20" s="72" t="str">
        <f>IFERROR(__xludf.DUMMYFUNCTION("""COMPUTED_VALUE"""),"round 1")</f>
        <v>round 1</v>
      </c>
      <c r="R20" s="72" t="str">
        <f>IFERROR(__xludf.DUMMYFUNCTION("""COMPUTED_VALUE"""),"(('pool', '__init__'),)")</f>
        <v>(('pool', '__init__'),)</v>
      </c>
      <c r="S20" s="72" t="str">
        <f>IFERROR(__xludf.DUMMYFUNCTION("""COMPUTED_VALUE"""),"parallelization")</f>
        <v>parallelization</v>
      </c>
      <c r="T20" s="50">
        <f t="shared" si="1"/>
        <v>1</v>
      </c>
      <c r="U20" s="72" t="str">
        <f>IFERROR(__xludf.DUMMYFUNCTION("""COMPUTED_VALUE"""),"round 2")</f>
        <v>round 2</v>
      </c>
      <c r="V20" s="72" t="str">
        <f>IFERROR(__xludf.DUMMYFUNCTION("""COMPUTED_VALUE"""),"(('variable_scope', 'get_variable'), ('variable_scope', 'get_variable'))")</f>
        <v>(('variable_scope', 'get_variable'), ('variable_scope', 'get_variable'))</v>
      </c>
      <c r="W20" s="72" t="str">
        <f>IFERROR(__xludf.DUMMYFUNCTION("""COMPUTED_VALUE"""),"syntax / attribute extraction")</f>
        <v>syntax / attribute extraction</v>
      </c>
      <c r="X20" s="50">
        <f t="shared" si="2"/>
        <v>1</v>
      </c>
      <c r="Y20" s="72" t="str">
        <f>IFERROR(__xludf.DUMMYFUNCTION("""COMPUTED_VALUE"""),"round 1")</f>
        <v>round 1</v>
      </c>
      <c r="Z20" s="72" t="str">
        <f>IFERROR(__xludf.DUMMYFUNCTION("""COMPUTED_VALUE"""),"(('ssl', 'do_handshake'),)")</f>
        <v>(('ssl', 'do_handshake'),)</v>
      </c>
      <c r="AA20" s="72" t="str">
        <f>IFERROR(__xludf.DUMMYFUNCTION("""COMPUTED_VALUE"""),"API call / HTTP request")</f>
        <v>API call / HTTP request</v>
      </c>
      <c r="AB20" s="72">
        <f>IFERROR(__xludf.DUMMYFUNCTION("""COMPUTED_VALUE"""),1.0)</f>
        <v>1</v>
      </c>
      <c r="AC20" s="72" t="str">
        <f>IFERROR(__xludf.DUMMYFUNCTION("""COMPUTED_VALUE"""),"package installation")</f>
        <v>package installation</v>
      </c>
      <c r="AD20" s="72">
        <f t="shared" si="7"/>
        <v>11</v>
      </c>
    </row>
    <row r="21">
      <c r="A21" s="77">
        <v>19.0</v>
      </c>
      <c r="B21" s="54" t="s">
        <v>5333</v>
      </c>
      <c r="C21" s="72" t="s">
        <v>468</v>
      </c>
      <c r="D21" s="186" t="s">
        <v>1192</v>
      </c>
      <c r="E21" s="72" t="str">
        <f>IFERROR(__xludf.DUMMYFUNCTION("""COMPUTED_VALUE"""),"(('pool', '__init__'),)")</f>
        <v>(('pool', '__init__'),)</v>
      </c>
      <c r="F21" s="213">
        <f t="shared" si="3"/>
        <v>1</v>
      </c>
      <c r="G21" s="186" t="str">
        <f>IFERROR(__xludf.DUMMYFUNCTION("""COMPUTED_VALUE"""),"data validation")</f>
        <v>data validation</v>
      </c>
      <c r="H21" s="101">
        <f t="shared" si="4"/>
        <v>3</v>
      </c>
      <c r="I21" s="77">
        <v>19.0</v>
      </c>
      <c r="J21" s="54" t="s">
        <v>5334</v>
      </c>
      <c r="K21" s="96" t="s">
        <v>2134</v>
      </c>
      <c r="L21" s="224" t="s">
        <v>50</v>
      </c>
      <c r="M21" s="72" t="str">
        <f>IFERROR(__xludf.DUMMYFUNCTION("""COMPUTED_VALUE"""),"(('variable_scope', 'get_variable'), ('variable_scope', 'get_variable'))")</f>
        <v>(('variable_scope', 'get_variable'), ('variable_scope', 'get_variable'))</v>
      </c>
      <c r="N21" s="213">
        <f t="shared" si="5"/>
        <v>1</v>
      </c>
      <c r="O21" s="186" t="str">
        <f>IFERROR(__xludf.DUMMYFUNCTION("""COMPUTED_VALUE"""),"data conversion")</f>
        <v>data conversion</v>
      </c>
      <c r="P21" s="101">
        <f t="shared" si="6"/>
        <v>2</v>
      </c>
      <c r="Q21" s="72" t="str">
        <f>IFERROR(__xludf.DUMMYFUNCTION("""COMPUTED_VALUE"""),"round 1")</f>
        <v>round 1</v>
      </c>
      <c r="R21" s="72" t="str">
        <f>IFERROR(__xludf.DUMMYFUNCTION("""COMPUTED_VALUE"""),"(('subprocess', '_execute_child'),)")</f>
        <v>(('subprocess', '_execute_child'),)</v>
      </c>
      <c r="S21" s="72" t="str">
        <f>IFERROR(__xludf.DUMMYFUNCTION("""COMPUTED_VALUE"""),"subprocess invocation")</f>
        <v>subprocess invocation</v>
      </c>
      <c r="T21" s="50">
        <f t="shared" si="1"/>
        <v>1</v>
      </c>
      <c r="U21" s="72" t="str">
        <f>IFERROR(__xludf.DUMMYFUNCTION("""COMPUTED_VALUE"""),"round 2")</f>
        <v>round 2</v>
      </c>
      <c r="V21" s="72" t="str">
        <f>IFERROR(__xludf.DUMMYFUNCTION("""COMPUTED_VALUE"""),"(('__init__', 'module'), ('_distributor_init', 'module'))")</f>
        <v>(('__init__', 'module'), ('_distributor_init', 'module'))</v>
      </c>
      <c r="W21" s="72" t="str">
        <f>IFERROR(__xludf.DUMMYFUNCTION("""COMPUTED_VALUE"""),"python basic syntax")</f>
        <v>python basic syntax</v>
      </c>
      <c r="X21" s="50">
        <f t="shared" si="2"/>
        <v>1</v>
      </c>
      <c r="Y21" s="72" t="str">
        <f>IFERROR(__xludf.DUMMYFUNCTION("""COMPUTED_VALUE"""),"round 1")</f>
        <v>round 1</v>
      </c>
      <c r="Z21" s="72" t="str">
        <f>IFERROR(__xludf.DUMMYFUNCTION("""COMPUTED_VALUE"""),"(('pool', '__init__'),)")</f>
        <v>(('pool', '__init__'),)</v>
      </c>
      <c r="AA21" s="72" t="str">
        <f>IFERROR(__xludf.DUMMYFUNCTION("""COMPUTED_VALUE"""),"parallelization")</f>
        <v>parallelization</v>
      </c>
      <c r="AB21" s="72">
        <f>IFERROR(__xludf.DUMMYFUNCTION("""COMPUTED_VALUE"""),1.0)</f>
        <v>1</v>
      </c>
      <c r="AC21" s="72" t="str">
        <f>IFERROR(__xludf.DUMMYFUNCTION("""COMPUTED_VALUE"""),"data validation")</f>
        <v>data validation</v>
      </c>
      <c r="AD21" s="72">
        <f t="shared" si="7"/>
        <v>19</v>
      </c>
    </row>
    <row r="22">
      <c r="A22" s="77">
        <v>20.0</v>
      </c>
      <c r="B22" s="54" t="s">
        <v>5333</v>
      </c>
      <c r="C22" s="72" t="s">
        <v>531</v>
      </c>
      <c r="D22" s="76" t="s">
        <v>480</v>
      </c>
      <c r="E22" s="72" t="str">
        <f>IFERROR(__xludf.DUMMYFUNCTION("""COMPUTED_VALUE"""),"(('subprocess', '_execute_child'),)")</f>
        <v>(('subprocess', '_execute_child'),)</v>
      </c>
      <c r="F22" s="213">
        <f t="shared" si="3"/>
        <v>1</v>
      </c>
      <c r="G22" s="186" t="str">
        <f>IFERROR(__xludf.DUMMYFUNCTION("""COMPUTED_VALUE"""),"object copy")</f>
        <v>object copy</v>
      </c>
      <c r="H22" s="101">
        <f t="shared" si="4"/>
        <v>2</v>
      </c>
      <c r="I22" s="77">
        <v>20.0</v>
      </c>
      <c r="J22" s="54" t="s">
        <v>5334</v>
      </c>
      <c r="K22" s="96" t="s">
        <v>2141</v>
      </c>
      <c r="L22" s="77" t="s">
        <v>684</v>
      </c>
      <c r="M22" s="72" t="str">
        <f>IFERROR(__xludf.DUMMYFUNCTION("""COMPUTED_VALUE"""),"(('__init__', 'module'), ('_distributor_init', 'module'))")</f>
        <v>(('__init__', 'module'), ('_distributor_init', 'module'))</v>
      </c>
      <c r="N22" s="213">
        <f t="shared" si="5"/>
        <v>1</v>
      </c>
      <c r="O22" s="186" t="str">
        <f>IFERROR(__xludf.DUMMYFUNCTION("""COMPUTED_VALUE"""),"file operation")</f>
        <v>file operation</v>
      </c>
      <c r="P22" s="101">
        <f t="shared" si="6"/>
        <v>8</v>
      </c>
      <c r="Q22" s="72" t="str">
        <f>IFERROR(__xludf.DUMMYFUNCTION("""COMPUTED_VALUE"""),"round 1")</f>
        <v>round 1</v>
      </c>
      <c r="R22" s="72" t="str">
        <f>IFERROR(__xludf.DUMMYFUNCTION("""COMPUTED_VALUE"""),"(('base', 'clone'),)")</f>
        <v>(('base', 'clone'),)</v>
      </c>
      <c r="S22" s="72" t="str">
        <f>IFERROR(__xludf.DUMMYFUNCTION("""COMPUTED_VALUE"""),"model copy")</f>
        <v>model copy</v>
      </c>
      <c r="T22" s="50">
        <f t="shared" si="1"/>
        <v>1</v>
      </c>
      <c r="U22" s="72" t="str">
        <f>IFERROR(__xludf.DUMMYFUNCTION("""COMPUTED_VALUE"""),"round 2")</f>
        <v>round 2</v>
      </c>
      <c r="V22" s="72" t="str">
        <f>IFERROR(__xludf.DUMMYFUNCTION("""COMPUTED_VALUE"""),"(('session', 'run'),)")</f>
        <v>(('session', 'run'),)</v>
      </c>
      <c r="W22" s="72" t="str">
        <f>IFERROR(__xludf.DUMMYFUNCTION("""COMPUTED_VALUE"""),"parallelization")</f>
        <v>parallelization</v>
      </c>
      <c r="X22" s="50">
        <f t="shared" si="2"/>
        <v>1</v>
      </c>
      <c r="Y22" s="72" t="str">
        <f>IFERROR(__xludf.DUMMYFUNCTION("""COMPUTED_VALUE"""),"round 1")</f>
        <v>round 1</v>
      </c>
      <c r="Z22" s="72" t="str">
        <f>IFERROR(__xludf.DUMMYFUNCTION("""COMPUTED_VALUE"""),"(('subprocess', '_execute_child'),)")</f>
        <v>(('subprocess', '_execute_child'),)</v>
      </c>
      <c r="AA22" s="72" t="str">
        <f>IFERROR(__xludf.DUMMYFUNCTION("""COMPUTED_VALUE"""),"subprocess invocation")</f>
        <v>subprocess invocation</v>
      </c>
      <c r="AB22" s="72">
        <f>IFERROR(__xludf.DUMMYFUNCTION("""COMPUTED_VALUE"""),1.0)</f>
        <v>1</v>
      </c>
      <c r="AC22" s="72" t="str">
        <f>IFERROR(__xludf.DUMMYFUNCTION("""COMPUTED_VALUE"""),"object copy")</f>
        <v>object copy</v>
      </c>
      <c r="AD22" s="72">
        <f t="shared" si="7"/>
        <v>14</v>
      </c>
    </row>
    <row r="23">
      <c r="A23" s="77">
        <v>21.0</v>
      </c>
      <c r="B23" s="54" t="s">
        <v>5333</v>
      </c>
      <c r="C23" s="72" t="s">
        <v>542</v>
      </c>
      <c r="D23" s="76" t="s">
        <v>416</v>
      </c>
      <c r="E23" s="72" t="str">
        <f>IFERROR(__xludf.DUMMYFUNCTION("""COMPUTED_VALUE"""),"(('base', 'clone'),)")</f>
        <v>(('base', 'clone'),)</v>
      </c>
      <c r="F23" s="213">
        <f t="shared" si="3"/>
        <v>1</v>
      </c>
      <c r="G23" s="186" t="str">
        <f>IFERROR(__xludf.DUMMYFUNCTION("""COMPUTED_VALUE"""),"model validation")</f>
        <v>model validation</v>
      </c>
      <c r="H23" s="101">
        <f t="shared" si="4"/>
        <v>4</v>
      </c>
      <c r="I23" s="77">
        <v>21.0</v>
      </c>
      <c r="J23" s="54" t="s">
        <v>5334</v>
      </c>
      <c r="K23" s="96" t="s">
        <v>2148</v>
      </c>
      <c r="L23" s="169" t="s">
        <v>269</v>
      </c>
      <c r="M23" s="72" t="str">
        <f>IFERROR(__xludf.DUMMYFUNCTION("""COMPUTED_VALUE"""),"(('session', 'run'),)")</f>
        <v>(('session', 'run'),)</v>
      </c>
      <c r="N23" s="213">
        <f t="shared" si="5"/>
        <v>1</v>
      </c>
      <c r="O23" s="186" t="str">
        <f>IFERROR(__xludf.DUMMYFUNCTION("""COMPUTED_VALUE"""),"data saving / pickle")</f>
        <v>data saving / pickle</v>
      </c>
      <c r="P23" s="101">
        <f t="shared" si="6"/>
        <v>10</v>
      </c>
      <c r="Q23" s="72" t="str">
        <f>IFERROR(__xludf.DUMMYFUNCTION("""COMPUTED_VALUE"""),"round 1")</f>
        <v>round 1</v>
      </c>
      <c r="R23" s="72" t="str">
        <f>IFERROR(__xludf.DUMMYFUNCTION("""COMPUTED_VALUE"""),"(('pyimod03_importers', 'exec_module'), ('pyimod03_importers', 'exec_module'), ('pyimod03_importers', 'exec_module'), ('pyimod03_importers', 'exec_module'), ('pyimod03_importers', 'exec_module'), ('pyimod03_importers', 'exec_module'), ('pyimod03_importers"&amp;"', 'exec_module'), ('pyimod03_importers', 'exec_module'))")</f>
        <v>(('pyimod03_importers', 'exec_module'), ('pyimod03_importers', 'exec_module'), ('pyimod03_importers', 'exec_module'), ('pyimod03_importers', 'exec_module'), ('pyimod03_importers', 'exec_module'), ('pyimod03_importers', 'exec_module'), ('pyimod03_importers', 'exec_module'), ('pyimod03_importers', 'exec_module'))</v>
      </c>
      <c r="S23" s="72" t="str">
        <f>IFERROR(__xludf.DUMMYFUNCTION("""COMPUTED_VALUE"""),"external module execution")</f>
        <v>external module execution</v>
      </c>
      <c r="T23" s="50">
        <f t="shared" si="1"/>
        <v>1</v>
      </c>
      <c r="U23" s="72" t="str">
        <f>IFERROR(__xludf.DUMMYFUNCTION("""COMPUTED_VALUE"""),"round 2")</f>
        <v>round 2</v>
      </c>
      <c r="V23" s="72" t="str">
        <f>IFERROR(__xludf.DUMMYFUNCTION("""COMPUTED_VALUE"""),"(('tflite_convert', 'main'), ('app', 'run'), ('tflite_convert', 'run_main'), ('tflite_convert', '_convert_model'), ('tflite_convert', '_get_toco_converter'), ('lite', 'from_frozen_graph'))")</f>
        <v>(('tflite_convert', 'main'), ('app', 'run'), ('tflite_convert', 'run_main'), ('tflite_convert', '_convert_model'), ('tflite_convert', '_get_toco_converter'), ('lite', 'from_frozen_graph'))</v>
      </c>
      <c r="W23" s="72" t="str">
        <f>IFERROR(__xludf.DUMMYFUNCTION("""COMPUTED_VALUE"""),"model conversion")</f>
        <v>model conversion</v>
      </c>
      <c r="X23" s="50">
        <f t="shared" si="2"/>
        <v>1</v>
      </c>
      <c r="Y23" s="72" t="str">
        <f>IFERROR(__xludf.DUMMYFUNCTION("""COMPUTED_VALUE"""),"round 1")</f>
        <v>round 1</v>
      </c>
      <c r="Z23" s="72" t="str">
        <f>IFERROR(__xludf.DUMMYFUNCTION("""COMPUTED_VALUE"""),"(('base', 'clone'),)")</f>
        <v>(('base', 'clone'),)</v>
      </c>
      <c r="AA23" s="72" t="str">
        <f>IFERROR(__xludf.DUMMYFUNCTION("""COMPUTED_VALUE"""),"model copy")</f>
        <v>model copy</v>
      </c>
      <c r="AB23" s="72">
        <f>IFERROR(__xludf.DUMMYFUNCTION("""COMPUTED_VALUE"""),1.0)</f>
        <v>1</v>
      </c>
      <c r="AC23" s="72" t="str">
        <f>IFERROR(__xludf.DUMMYFUNCTION("""COMPUTED_VALUE"""),"model validation")</f>
        <v>model validation</v>
      </c>
      <c r="AD23" s="72">
        <f t="shared" si="7"/>
        <v>18</v>
      </c>
    </row>
    <row r="24">
      <c r="A24" s="77">
        <v>22.0</v>
      </c>
      <c r="B24" s="54" t="s">
        <v>5333</v>
      </c>
      <c r="C24" s="72" t="s">
        <v>556</v>
      </c>
      <c r="D24" s="76" t="s">
        <v>492</v>
      </c>
      <c r="E24" s="72" t="str">
        <f>IFERROR(__xludf.DUMMYFUNCTION("""COMPUTED_VALUE"""),"(('pyimod03_importers', 'exec_module'), ('pyimod03_importers', 'exec_module'), ('pyimod03_importers', 'exec_module'), ('pyimod03_importers', 'exec_module'), ('pyimod03_importers', 'exec_module'), ('pyimod03_importers', 'exec_module'), ('pyimod03_importers"&amp;"', 'exec_module'), ('pyimod03_importers', 'exec_module'))")</f>
        <v>(('pyimod03_importers', 'exec_module'), ('pyimod03_importers', 'exec_module'), ('pyimod03_importers', 'exec_module'), ('pyimod03_importers', 'exec_module'), ('pyimod03_importers', 'exec_module'), ('pyimod03_importers', 'exec_module'), ('pyimod03_importers', 'exec_module'), ('pyimod03_importers', 'exec_module'))</v>
      </c>
      <c r="F24" s="213">
        <f t="shared" si="3"/>
        <v>1</v>
      </c>
      <c r="G24" s="186" t="str">
        <f>IFERROR(__xludf.DUMMYFUNCTION("""COMPUTED_VALUE"""),"model training / construction")</f>
        <v>model training / construction</v>
      </c>
      <c r="H24" s="101">
        <f t="shared" si="4"/>
        <v>1</v>
      </c>
      <c r="I24" s="77">
        <v>22.0</v>
      </c>
      <c r="J24" s="54" t="s">
        <v>5334</v>
      </c>
      <c r="K24" s="96" t="s">
        <v>2152</v>
      </c>
      <c r="L24" s="169" t="s">
        <v>480</v>
      </c>
      <c r="M24" s="72" t="str">
        <f>IFERROR(__xludf.DUMMYFUNCTION("""COMPUTED_VALUE"""),"(('tflite_convert', 'main'), ('app', 'run'), ('tflite_convert', 'run_main'), ('tflite_convert', '_convert_model'), ('tflite_convert', '_get_toco_converter'), ('lite', 'from_frozen_graph'))")</f>
        <v>(('tflite_convert', 'main'), ('app', 'run'), ('tflite_convert', 'run_main'), ('tflite_convert', '_convert_model'), ('tflite_convert', '_get_toco_converter'), ('lite', 'from_frozen_graph'))</v>
      </c>
      <c r="N24" s="213">
        <f t="shared" si="5"/>
        <v>1</v>
      </c>
      <c r="O24" s="186" t="str">
        <f>IFERROR(__xludf.DUMMYFUNCTION("""COMPUTED_VALUE"""),"package installation")</f>
        <v>package installation</v>
      </c>
      <c r="P24" s="101">
        <f t="shared" si="6"/>
        <v>4</v>
      </c>
      <c r="Q24" s="72" t="str">
        <f>IFERROR(__xludf.DUMMYFUNCTION("""COMPUTED_VALUE"""),"round 1")</f>
        <v>round 1</v>
      </c>
      <c r="R24" s="72" t="str">
        <f>IFERROR(__xludf.DUMMYFUNCTION("""COMPUTED_VALUE"""),"(('gen', 'wrapper'),)")</f>
        <v>(('gen', 'wrapper'),)</v>
      </c>
      <c r="S24" s="72" t="str">
        <f>IFERROR(__xludf.DUMMYFUNCTION("""COMPUTED_VALUE"""),"method wrapper")</f>
        <v>method wrapper</v>
      </c>
      <c r="T24" s="50">
        <f t="shared" si="1"/>
        <v>1</v>
      </c>
      <c r="U24" s="72" t="str">
        <f>IFERROR(__xludf.DUMMYFUNCTION("""COMPUTED_VALUE"""),"round 2")</f>
        <v>round 2</v>
      </c>
      <c r="V24" s="72" t="str">
        <f>IFERROR(__xludf.DUMMYFUNCTION("""COMPUTED_VALUE"""),"(('__init__', 'module'), ('activations', 'module'), ('__init__', 'module'))")</f>
        <v>(('__init__', 'module'), ('activations', 'module'), ('__init__', 'module'))</v>
      </c>
      <c r="W24" s="72" t="str">
        <f>IFERROR(__xludf.DUMMYFUNCTION("""COMPUTED_VALUE"""),"python basic syntax")</f>
        <v>python basic syntax</v>
      </c>
      <c r="X24" s="50">
        <f t="shared" si="2"/>
        <v>1</v>
      </c>
      <c r="Y24" s="72" t="str">
        <f>IFERROR(__xludf.DUMMYFUNCTION("""COMPUTED_VALUE"""),"round 1")</f>
        <v>round 1</v>
      </c>
      <c r="Z24" s="72" t="str">
        <f>IFERROR(__xludf.DUMMYFUNCTION("""COMPUTED_VALUE"""),"(('pyimod03_importers', 'exec_module'), ('pyimod03_importers', 'exec_module'), ('pyimod03_importers', 'exec_module'), ('pyimod03_importers', 'exec_module'), ('pyimod03_importers', 'exec_module'), ('pyimod03_importers', 'exec_module'), ('pyimod03_importers"&amp;"', 'exec_module'), ('pyimod03_importers', 'exec_module'))")</f>
        <v>(('pyimod03_importers', 'exec_module'), ('pyimod03_importers', 'exec_module'), ('pyimod03_importers', 'exec_module'), ('pyimod03_importers', 'exec_module'), ('pyimod03_importers', 'exec_module'), ('pyimod03_importers', 'exec_module'), ('pyimod03_importers', 'exec_module'), ('pyimod03_importers', 'exec_module'))</v>
      </c>
      <c r="AA24" s="72" t="str">
        <f>IFERROR(__xludf.DUMMYFUNCTION("""COMPUTED_VALUE"""),"external module execution")</f>
        <v>external module execution</v>
      </c>
      <c r="AB24" s="72">
        <f>IFERROR(__xludf.DUMMYFUNCTION("""COMPUTED_VALUE"""),1.0)</f>
        <v>1</v>
      </c>
      <c r="AC24" s="72" t="str">
        <f>IFERROR(__xludf.DUMMYFUNCTION("""COMPUTED_VALUE"""),"model training / construction")</f>
        <v>model training / construction</v>
      </c>
      <c r="AD24" s="72">
        <f t="shared" si="7"/>
        <v>38</v>
      </c>
    </row>
    <row r="25">
      <c r="A25" s="77">
        <v>23.0</v>
      </c>
      <c r="B25" s="54" t="s">
        <v>5333</v>
      </c>
      <c r="C25" s="72" t="s">
        <v>566</v>
      </c>
      <c r="D25" s="76" t="s">
        <v>285</v>
      </c>
      <c r="E25" s="72" t="str">
        <f>IFERROR(__xludf.DUMMYFUNCTION("""COMPUTED_VALUE"""),"(('gen', 'wrapper'),)")</f>
        <v>(('gen', 'wrapper'),)</v>
      </c>
      <c r="F25" s="213">
        <f t="shared" si="3"/>
        <v>1</v>
      </c>
      <c r="G25" s="186" t="str">
        <f>IFERROR(__xludf.DUMMYFUNCTION("""COMPUTED_VALUE"""),"data operation")</f>
        <v>data operation</v>
      </c>
      <c r="H25" s="101">
        <f t="shared" si="4"/>
        <v>1</v>
      </c>
      <c r="I25" s="77">
        <v>23.0</v>
      </c>
      <c r="J25" s="54" t="s">
        <v>5334</v>
      </c>
      <c r="K25" s="96" t="s">
        <v>2158</v>
      </c>
      <c r="L25" s="77" t="s">
        <v>2162</v>
      </c>
      <c r="M25" s="72" t="str">
        <f>IFERROR(__xludf.DUMMYFUNCTION("""COMPUTED_VALUE"""),"(('__init__', 'module'), ('activations', 'module'), ('__init__', 'module'))")</f>
        <v>(('__init__', 'module'), ('activations', 'module'), ('__init__', 'module'))</v>
      </c>
      <c r="N25" s="213">
        <f t="shared" si="5"/>
        <v>1</v>
      </c>
      <c r="O25" s="186" t="str">
        <f>IFERROR(__xludf.DUMMYFUNCTION("""COMPUTED_VALUE"""),"argument validation")</f>
        <v>argument validation</v>
      </c>
      <c r="P25" s="101">
        <f t="shared" si="6"/>
        <v>2</v>
      </c>
      <c r="Q25" s="72" t="str">
        <f>IFERROR(__xludf.DUMMYFUNCTION("""COMPUTED_VALUE"""),"round 1")</f>
        <v>round 1</v>
      </c>
      <c r="R25" s="72" t="str">
        <f>IFERROR(__xludf.DUMMYFUNCTION("""COMPUTED_VALUE"""),"(('app', 'module'),)")</f>
        <v>(('app', 'module'),)</v>
      </c>
      <c r="S25" s="72" t="str">
        <f>IFERROR(__xludf.DUMMYFUNCTION("""COMPUTED_VALUE"""),"python basic syntax")</f>
        <v>python basic syntax</v>
      </c>
      <c r="T25" s="50">
        <f t="shared" si="1"/>
        <v>1</v>
      </c>
      <c r="U25" s="72" t="str">
        <f>IFERROR(__xludf.DUMMYFUNCTION("""COMPUTED_VALUE"""),"round 2")</f>
        <v>round 2</v>
      </c>
      <c r="V25" s="72" t="str">
        <f>IFERROR(__xludf.DUMMYFUNCTION("""COMPUTED_VALUE"""),"(('errors', 'raise_exception_on_not_ok_status'),)")</f>
        <v>(('errors', 'raise_exception_on_not_ok_status'),)</v>
      </c>
      <c r="W25" s="72" t="str">
        <f>IFERROR(__xludf.DUMMYFUNCTION("""COMPUTED_VALUE"""),"python basic syntax")</f>
        <v>python basic syntax</v>
      </c>
      <c r="X25" s="50">
        <f t="shared" si="2"/>
        <v>1</v>
      </c>
      <c r="Y25" s="72" t="str">
        <f>IFERROR(__xludf.DUMMYFUNCTION("""COMPUTED_VALUE"""),"round 1")</f>
        <v>round 1</v>
      </c>
      <c r="Z25" s="72" t="str">
        <f>IFERROR(__xludf.DUMMYFUNCTION("""COMPUTED_VALUE"""),"(('gen', 'wrapper'),)")</f>
        <v>(('gen', 'wrapper'),)</v>
      </c>
      <c r="AA25" s="72" t="str">
        <f>IFERROR(__xludf.DUMMYFUNCTION("""COMPUTED_VALUE"""),"method wrapper")</f>
        <v>method wrapper</v>
      </c>
      <c r="AB25" s="72">
        <f>IFERROR(__xludf.DUMMYFUNCTION("""COMPUTED_VALUE"""),1.0)</f>
        <v>1</v>
      </c>
      <c r="AC25" s="72" t="str">
        <f>IFERROR(__xludf.DUMMYFUNCTION("""COMPUTED_VALUE"""),"data operation")</f>
        <v>data operation</v>
      </c>
      <c r="AD25" s="72">
        <f t="shared" si="7"/>
        <v>52</v>
      </c>
    </row>
    <row r="26">
      <c r="A26" s="77">
        <v>24.0</v>
      </c>
      <c r="B26" s="54" t="s">
        <v>5333</v>
      </c>
      <c r="C26" s="72" t="s">
        <v>580</v>
      </c>
      <c r="D26" s="76" t="s">
        <v>384</v>
      </c>
      <c r="E26" s="72" t="str">
        <f>IFERROR(__xludf.DUMMYFUNCTION("""COMPUTED_VALUE"""),"(('app', 'module'),)")</f>
        <v>(('app', 'module'),)</v>
      </c>
      <c r="F26" s="213">
        <f t="shared" si="3"/>
        <v>1</v>
      </c>
      <c r="G26" s="186" t="str">
        <f>IFERROR(__xludf.DUMMYFUNCTION("""COMPUTED_VALUE"""),"compatibilaty check")</f>
        <v>compatibilaty check</v>
      </c>
      <c r="H26" s="101">
        <f t="shared" si="4"/>
        <v>1</v>
      </c>
      <c r="I26" s="77">
        <v>24.0</v>
      </c>
      <c r="J26" s="54" t="s">
        <v>5334</v>
      </c>
      <c r="K26" s="96" t="s">
        <v>2164</v>
      </c>
      <c r="L26" s="169" t="s">
        <v>269</v>
      </c>
      <c r="M26" s="72" t="str">
        <f>IFERROR(__xludf.DUMMYFUNCTION("""COMPUTED_VALUE"""),"(('errors', 'raise_exception_on_not_ok_status'),)")</f>
        <v>(('errors', 'raise_exception_on_not_ok_status'),)</v>
      </c>
      <c r="N26" s="213">
        <f t="shared" si="5"/>
        <v>1</v>
      </c>
      <c r="O26" s="186" t="str">
        <f>IFERROR(__xludf.DUMMYFUNCTION("""COMPUTED_VALUE"""),"data loading")</f>
        <v>data loading</v>
      </c>
      <c r="P26" s="101">
        <f t="shared" si="6"/>
        <v>2</v>
      </c>
      <c r="Q26" s="72" t="str">
        <f>IFERROR(__xludf.DUMMYFUNCTION("""COMPUTED_VALUE"""),"round 1")</f>
        <v>round 1</v>
      </c>
      <c r="R26" s="72" t="str">
        <f>IFERROR(__xludf.DUMMYFUNCTION("""COMPUTED_VALUE"""),"(('_validation', 'cross_val_score'), ('_validation', 'cross_validate'), ('parallel', '__call__'))")</f>
        <v>(('_validation', 'cross_val_score'), ('_validation', 'cross_validate'), ('parallel', '__call__'))</v>
      </c>
      <c r="S26" s="72" t="str">
        <f>IFERROR(__xludf.DUMMYFUNCTION("""COMPUTED_VALUE"""),"parallelization")</f>
        <v>parallelization</v>
      </c>
      <c r="T26" s="50">
        <f t="shared" si="1"/>
        <v>1</v>
      </c>
      <c r="U26" s="72" t="str">
        <f>IFERROR(__xludf.DUMMYFUNCTION("""COMPUTED_VALUE"""),"round 2")</f>
        <v>round 2</v>
      </c>
      <c r="V26" s="72" t="str">
        <f>IFERROR(__xludf.DUMMYFUNCTION("""COMPUTED_VALUE"""),"(('training', 'fit'), ('training_arrays', 'model_iteration'), ('backend', '__call__'), ('session', '__call__'), ('errors_impl', '__exit__'))")</f>
        <v>(('training', 'fit'), ('training_arrays', 'model_iteration'), ('backend', '__call__'), ('session', '__call__'), ('errors_impl', '__exit__'))</v>
      </c>
      <c r="W26" s="72" t="str">
        <f>IFERROR(__xludf.DUMMYFUNCTION("""COMPUTED_VALUE"""),"model training / learning")</f>
        <v>model training / learning</v>
      </c>
      <c r="X26" s="50">
        <f t="shared" si="2"/>
        <v>1</v>
      </c>
      <c r="Y26" s="72" t="str">
        <f>IFERROR(__xludf.DUMMYFUNCTION("""COMPUTED_VALUE"""),"round 1")</f>
        <v>round 1</v>
      </c>
      <c r="Z26" s="72" t="str">
        <f>IFERROR(__xludf.DUMMYFUNCTION("""COMPUTED_VALUE"""),"(('app', 'module'),)")</f>
        <v>(('app', 'module'),)</v>
      </c>
      <c r="AA26" s="72" t="str">
        <f>IFERROR(__xludf.DUMMYFUNCTION("""COMPUTED_VALUE"""),"python basic syntax")</f>
        <v>python basic syntax</v>
      </c>
      <c r="AB26" s="72">
        <f>IFERROR(__xludf.DUMMYFUNCTION("""COMPUTED_VALUE"""),1.0)</f>
        <v>1</v>
      </c>
      <c r="AC26" s="72" t="str">
        <f>IFERROR(__xludf.DUMMYFUNCTION("""COMPUTED_VALUE"""),"compatibilaty check")</f>
        <v>compatibilaty check</v>
      </c>
      <c r="AD26" s="72">
        <f t="shared" si="7"/>
        <v>1</v>
      </c>
    </row>
    <row r="27">
      <c r="A27" s="77">
        <v>25.0</v>
      </c>
      <c r="B27" s="54" t="s">
        <v>5333</v>
      </c>
      <c r="C27" s="72" t="s">
        <v>593</v>
      </c>
      <c r="D27" s="76" t="s">
        <v>269</v>
      </c>
      <c r="E27" s="72" t="str">
        <f>IFERROR(__xludf.DUMMYFUNCTION("""COMPUTED_VALUE"""),"(('_validation', 'cross_val_score'), ('_validation', 'cross_validate'), ('parallel', '__call__'))")</f>
        <v>(('_validation', 'cross_val_score'), ('_validation', 'cross_validate'), ('parallel', '__call__'))</v>
      </c>
      <c r="F27" s="213">
        <f t="shared" si="3"/>
        <v>1</v>
      </c>
      <c r="G27" s="186"/>
      <c r="H27" s="101">
        <f t="shared" si="4"/>
        <v>0</v>
      </c>
      <c r="I27" s="77">
        <v>25.0</v>
      </c>
      <c r="J27" s="54" t="s">
        <v>5334</v>
      </c>
      <c r="K27" s="98" t="s">
        <v>2171</v>
      </c>
      <c r="L27" s="77" t="s">
        <v>269</v>
      </c>
      <c r="M27" s="72" t="str">
        <f>IFERROR(__xludf.DUMMYFUNCTION("""COMPUTED_VALUE"""),"(('training', 'fit'), ('training_arrays', 'model_iteration'), ('backend', '__call__'), ('session', '__call__'), ('errors_impl', '__exit__'))")</f>
        <v>(('training', 'fit'), ('training_arrays', 'model_iteration'), ('backend', '__call__'), ('session', '__call__'), ('errors_impl', '__exit__'))</v>
      </c>
      <c r="N27" s="213">
        <f t="shared" si="5"/>
        <v>1</v>
      </c>
      <c r="O27" s="186"/>
      <c r="P27" s="101">
        <f t="shared" si="6"/>
        <v>0</v>
      </c>
      <c r="Q27" s="72" t="str">
        <f>IFERROR(__xludf.DUMMYFUNCTION("""COMPUTED_VALUE"""),"round 1")</f>
        <v>round 1</v>
      </c>
      <c r="R27" s="72" t="str">
        <f>IFERROR(__xludf.DUMMYFUNCTION("""COMPUTED_VALUE"""),"(('queues', 'get'),)")</f>
        <v>(('queues', 'get'),)</v>
      </c>
      <c r="S27" s="72" t="str">
        <f>IFERROR(__xludf.DUMMYFUNCTION("""COMPUTED_VALUE"""),"parallelization")</f>
        <v>parallelization</v>
      </c>
      <c r="T27" s="50">
        <f t="shared" si="1"/>
        <v>1</v>
      </c>
      <c r="U27" s="72" t="str">
        <f>IFERROR(__xludf.DUMMYFUNCTION("""COMPUTED_VALUE"""),"round 2")</f>
        <v>round 2</v>
      </c>
      <c r="V27" s="72" t="str">
        <f>IFERROR(__xludf.DUMMYFUNCTION("""COMPUTED_VALUE"""),"(('estimator', '_train_model'), ('estimator', '_call_model_fn'), ('dnn', '_model_fn'), ('dnn', '_dnn_model_fn'))")</f>
        <v>(('estimator', '_train_model'), ('estimator', '_call_model_fn'), ('dnn', '_model_fn'), ('dnn', '_dnn_model_fn'))</v>
      </c>
      <c r="W27" s="72" t="str">
        <f>IFERROR(__xludf.DUMMYFUNCTION("""COMPUTED_VALUE"""),"model training / learning")</f>
        <v>model training / learning</v>
      </c>
      <c r="X27" s="50">
        <f t="shared" si="2"/>
        <v>1</v>
      </c>
      <c r="Y27" s="72" t="str">
        <f>IFERROR(__xludf.DUMMYFUNCTION("""COMPUTED_VALUE"""),"round 1")</f>
        <v>round 1</v>
      </c>
      <c r="Z27" s="72" t="str">
        <f>IFERROR(__xludf.DUMMYFUNCTION("""COMPUTED_VALUE"""),"(('_validation', 'cross_val_score'), ('_validation', 'cross_validate'), ('parallel', '__call__'))")</f>
        <v>(('_validation', 'cross_val_score'), ('_validation', 'cross_validate'), ('parallel', '__call__'))</v>
      </c>
      <c r="AA27" s="72" t="str">
        <f>IFERROR(__xludf.DUMMYFUNCTION("""COMPUTED_VALUE"""),"parallelization")</f>
        <v>parallelization</v>
      </c>
      <c r="AB27" s="72">
        <f>IFERROR(__xludf.DUMMYFUNCTION("""COMPUTED_VALUE"""),1.0)</f>
        <v>1</v>
      </c>
      <c r="AC27" s="72" t="str">
        <f>IFERROR(__xludf.DUMMYFUNCTION("""COMPUTED_VALUE"""),"model conversion")</f>
        <v>model conversion</v>
      </c>
      <c r="AD27" s="72">
        <f t="shared" si="7"/>
        <v>5</v>
      </c>
    </row>
    <row r="28">
      <c r="A28" s="77">
        <v>26.0</v>
      </c>
      <c r="B28" s="54" t="s">
        <v>5333</v>
      </c>
      <c r="C28" s="72" t="s">
        <v>605</v>
      </c>
      <c r="D28" s="76" t="s">
        <v>480</v>
      </c>
      <c r="E28" s="72" t="str">
        <f>IFERROR(__xludf.DUMMYFUNCTION("""COMPUTED_VALUE"""),"(('queues', 'get'),)")</f>
        <v>(('queues', 'get'),)</v>
      </c>
      <c r="F28" s="213">
        <f t="shared" si="3"/>
        <v>1</v>
      </c>
      <c r="G28" s="186"/>
      <c r="H28" s="101">
        <f t="shared" si="4"/>
        <v>0</v>
      </c>
      <c r="I28" s="77">
        <v>26.0</v>
      </c>
      <c r="J28" s="54" t="s">
        <v>5334</v>
      </c>
      <c r="K28" s="96" t="s">
        <v>2177</v>
      </c>
      <c r="L28" s="77" t="s">
        <v>7</v>
      </c>
      <c r="M28" s="72" t="str">
        <f>IFERROR(__xludf.DUMMYFUNCTION("""COMPUTED_VALUE"""),"(('estimator', '_train_model'), ('estimator', '_call_model_fn'), ('dnn', '_model_fn'), ('dnn', '_dnn_model_fn'))")</f>
        <v>(('estimator', '_train_model'), ('estimator', '_call_model_fn'), ('dnn', '_model_fn'), ('dnn', '_dnn_model_fn'))</v>
      </c>
      <c r="N28" s="213">
        <f t="shared" si="5"/>
        <v>1</v>
      </c>
      <c r="O28" s="186"/>
      <c r="P28" s="101">
        <f t="shared" si="6"/>
        <v>0</v>
      </c>
      <c r="Q28" s="72" t="str">
        <f>IFERROR(__xludf.DUMMYFUNCTION("""COMPUTED_VALUE"""),"round 1")</f>
        <v>round 1</v>
      </c>
      <c r="R28" s="72" t="str">
        <f>IFERROR(__xludf.DUMMYFUNCTION("""COMPUTED_VALUE"""),"(('runpy', 'run_path'),)")</f>
        <v>(('runpy', 'run_path'),)</v>
      </c>
      <c r="S28" s="72" t="str">
        <f>IFERROR(__xludf.DUMMYFUNCTION("""COMPUTED_VALUE"""),"external module execution")</f>
        <v>external module execution</v>
      </c>
      <c r="T28" s="50">
        <f t="shared" si="1"/>
        <v>1</v>
      </c>
      <c r="U28" s="72" t="str">
        <f>IFERROR(__xludf.DUMMYFUNCTION("""COMPUTED_VALUE"""),"round 2")</f>
        <v>round 2</v>
      </c>
      <c r="V28" s="72" t="str">
        <f>IFERROR(__xludf.DUMMYFUNCTION("""COMPUTED_VALUE"""),"(('function', '_maybe_define_function'), ('function', '_create_graph_function'), ('func_graph', 'func_graph_from_py_func'), ('func_graph', 'wrapper'))")</f>
        <v>(('function', '_maybe_define_function'), ('function', '_create_graph_function'), ('func_graph', 'func_graph_from_py_func'), ('func_graph', 'wrapper'))</v>
      </c>
      <c r="W28" s="72" t="str">
        <f>IFERROR(__xludf.DUMMYFUNCTION("""COMPUTED_VALUE"""),"method wrapper")</f>
        <v>method wrapper</v>
      </c>
      <c r="X28" s="50">
        <f t="shared" si="2"/>
        <v>1</v>
      </c>
      <c r="Y28" s="72" t="str">
        <f>IFERROR(__xludf.DUMMYFUNCTION("""COMPUTED_VALUE"""),"round 1")</f>
        <v>round 1</v>
      </c>
      <c r="Z28" s="72" t="str">
        <f>IFERROR(__xludf.DUMMYFUNCTION("""COMPUTED_VALUE"""),"(('queues', 'get'),)")</f>
        <v>(('queues', 'get'),)</v>
      </c>
      <c r="AA28" s="72" t="str">
        <f>IFERROR(__xludf.DUMMYFUNCTION("""COMPUTED_VALUE"""),"parallelization")</f>
        <v>parallelization</v>
      </c>
      <c r="AB28" s="72">
        <f>IFERROR(__xludf.DUMMYFUNCTION("""COMPUTED_VALUE"""),1.0)</f>
        <v>1</v>
      </c>
      <c r="AC28" s="72" t="str">
        <f>IFERROR(__xludf.DUMMYFUNCTION("""COMPUTED_VALUE"""),"data creation")</f>
        <v>data creation</v>
      </c>
      <c r="AD28" s="72">
        <f t="shared" si="7"/>
        <v>11</v>
      </c>
    </row>
    <row r="29">
      <c r="A29" s="77">
        <v>27.0</v>
      </c>
      <c r="B29" s="54" t="s">
        <v>5333</v>
      </c>
      <c r="C29" s="72" t="s">
        <v>619</v>
      </c>
      <c r="D29" s="76" t="s">
        <v>480</v>
      </c>
      <c r="E29" s="72" t="str">
        <f>IFERROR(__xludf.DUMMYFUNCTION("""COMPUTED_VALUE"""),"(('runpy', 'run_path'),)")</f>
        <v>(('runpy', 'run_path'),)</v>
      </c>
      <c r="F29" s="213">
        <f t="shared" si="3"/>
        <v>1</v>
      </c>
      <c r="G29" s="98"/>
      <c r="I29" s="77">
        <v>27.0</v>
      </c>
      <c r="J29" s="54" t="s">
        <v>5334</v>
      </c>
      <c r="K29" s="96" t="s">
        <v>2184</v>
      </c>
      <c r="L29" s="169" t="s">
        <v>7</v>
      </c>
      <c r="M29" s="72" t="str">
        <f>IFERROR(__xludf.DUMMYFUNCTION("""COMPUTED_VALUE"""),"(('function', '_maybe_define_function'), ('function', '_create_graph_function'), ('func_graph', 'func_graph_from_py_func'), ('func_graph', 'wrapper'))")</f>
        <v>(('function', '_maybe_define_function'), ('function', '_create_graph_function'), ('func_graph', 'func_graph_from_py_func'), ('func_graph', 'wrapper'))</v>
      </c>
      <c r="N29" s="213">
        <f t="shared" si="5"/>
        <v>1</v>
      </c>
      <c r="O29" s="186"/>
      <c r="P29" s="101">
        <f t="shared" si="6"/>
        <v>0</v>
      </c>
      <c r="Q29" s="72" t="str">
        <f>IFERROR(__xludf.DUMMYFUNCTION("""COMPUTED_VALUE"""),"round 1")</f>
        <v>round 1</v>
      </c>
      <c r="R29" s="72" t="str">
        <f>IFERROR(__xludf.DUMMYFUNCTION("""COMPUTED_VALUE"""),"(('variables', '__call__'),)")</f>
        <v>(('variables', '__call__'),)</v>
      </c>
      <c r="S29" s="72" t="str">
        <f>IFERROR(__xludf.DUMMYFUNCTION("""COMPUTED_VALUE"""),"python basic syntax")</f>
        <v>python basic syntax</v>
      </c>
      <c r="T29" s="50">
        <f t="shared" si="1"/>
        <v>1</v>
      </c>
      <c r="U29" s="72" t="str">
        <f>IFERROR(__xludf.DUMMYFUNCTION("""COMPUTED_VALUE"""),"round 2")</f>
        <v>round 2</v>
      </c>
      <c r="V29" s="72" t="str">
        <f>IFERROR(__xludf.DUMMYFUNCTION("""COMPUTED_VALUE"""),"(('copy', 'deepcopy'), ('copy', '_reconstruct'), ('copy', 'deepcopy'), ('copy', '_deepcopy_dict'), ('copy', 'deepcopy'), ('copy', '_deepcopy_list'), ('copy', 'deepcopy'))")</f>
        <v>(('copy', 'deepcopy'), ('copy', '_reconstruct'), ('copy', 'deepcopy'), ('copy', '_deepcopy_dict'), ('copy', 'deepcopy'), ('copy', '_deepcopy_list'), ('copy', 'deepcopy'))</v>
      </c>
      <c r="W29" s="72" t="str">
        <f>IFERROR(__xludf.DUMMYFUNCTION("""COMPUTED_VALUE"""),"object copy")</f>
        <v>object copy</v>
      </c>
      <c r="X29" s="50">
        <f t="shared" si="2"/>
        <v>1</v>
      </c>
      <c r="Y29" s="72" t="str">
        <f>IFERROR(__xludf.DUMMYFUNCTION("""COMPUTED_VALUE"""),"round 1")</f>
        <v>round 1</v>
      </c>
      <c r="Z29" s="72" t="str">
        <f>IFERROR(__xludf.DUMMYFUNCTION("""COMPUTED_VALUE"""),"(('runpy', 'run_path'),)")</f>
        <v>(('runpy', 'run_path'),)</v>
      </c>
      <c r="AA29" s="72" t="str">
        <f>IFERROR(__xludf.DUMMYFUNCTION("""COMPUTED_VALUE"""),"external module execution")</f>
        <v>external module execution</v>
      </c>
      <c r="AB29" s="72">
        <f>IFERROR(__xludf.DUMMYFUNCTION("""COMPUTED_VALUE"""),1.0)</f>
        <v>1</v>
      </c>
      <c r="AC29" s="72" t="str">
        <f>IFERROR(__xludf.DUMMYFUNCTION("""COMPUTED_VALUE"""),"data conversion")</f>
        <v>data conversion</v>
      </c>
      <c r="AD29" s="72">
        <f t="shared" si="7"/>
        <v>2</v>
      </c>
    </row>
    <row r="30">
      <c r="A30" s="77">
        <v>28.0</v>
      </c>
      <c r="B30" s="54" t="s">
        <v>5333</v>
      </c>
      <c r="C30" s="72" t="s">
        <v>629</v>
      </c>
      <c r="D30" s="76" t="s">
        <v>285</v>
      </c>
      <c r="E30" s="72" t="str">
        <f>IFERROR(__xludf.DUMMYFUNCTION("""COMPUTED_VALUE"""),"(('variables', '__call__'),)")</f>
        <v>(('variables', '__call__'),)</v>
      </c>
      <c r="F30" s="213">
        <f t="shared" si="3"/>
        <v>1</v>
      </c>
      <c r="G30" s="225" t="s">
        <v>5330</v>
      </c>
      <c r="H30" s="72">
        <f>SUM(H2:H28)</f>
        <v>212</v>
      </c>
      <c r="I30" s="77">
        <v>28.0</v>
      </c>
      <c r="J30" s="54" t="s">
        <v>5334</v>
      </c>
      <c r="K30" s="96" t="s">
        <v>2191</v>
      </c>
      <c r="L30" s="77" t="s">
        <v>384</v>
      </c>
      <c r="M30" s="72" t="str">
        <f>IFERROR(__xludf.DUMMYFUNCTION("""COMPUTED_VALUE"""),"(('copy', 'deepcopy'), ('copy', '_reconstruct'), ('copy', 'deepcopy'), ('copy', '_deepcopy_dict'), ('copy', 'deepcopy'), ('copy', '_deepcopy_list'), ('copy', 'deepcopy'))")</f>
        <v>(('copy', 'deepcopy'), ('copy', '_reconstruct'), ('copy', 'deepcopy'), ('copy', '_deepcopy_dict'), ('copy', 'deepcopy'), ('copy', '_deepcopy_list'), ('copy', 'deepcopy'))</v>
      </c>
      <c r="N30" s="213">
        <f t="shared" si="5"/>
        <v>1</v>
      </c>
      <c r="O30" s="186"/>
      <c r="P30" s="101">
        <f t="shared" si="6"/>
        <v>0</v>
      </c>
      <c r="Q30" s="72" t="str">
        <f>IFERROR(__xludf.DUMMYFUNCTION("""COMPUTED_VALUE"""),"round 1")</f>
        <v>round 1</v>
      </c>
      <c r="R30" s="72" t="str">
        <f>IFERROR(__xludf.DUMMYFUNCTION("""COMPUTED_VALUE"""),"(('java_gateway', '__call__'), ('protocol', 'get_return_value'))")</f>
        <v>(('java_gateway', '__call__'), ('protocol', 'get_return_value'))</v>
      </c>
      <c r="S30" s="72" t="str">
        <f>IFERROR(__xludf.DUMMYFUNCTION("""COMPUTED_VALUE"""),"external module execution / java")</f>
        <v>external module execution / java</v>
      </c>
      <c r="T30" s="50">
        <f t="shared" si="1"/>
        <v>1</v>
      </c>
      <c r="U30" s="72" t="str">
        <f>IFERROR(__xludf.DUMMYFUNCTION("""COMPUTED_VALUE"""),"round 2")</f>
        <v>round 2</v>
      </c>
      <c r="V30" s="72" t="str">
        <f>IFERROR(__xludf.DUMMYFUNCTION("""COMPUTED_VALUE"""),"(('imp', 'load_dynamic'),)")</f>
        <v>(('imp', 'load_dynamic'),)</v>
      </c>
      <c r="W30" s="72" t="str">
        <f>IFERROR(__xludf.DUMMYFUNCTION("""COMPUTED_VALUE"""),"external module execution")</f>
        <v>external module execution</v>
      </c>
      <c r="X30" s="50">
        <f t="shared" si="2"/>
        <v>1</v>
      </c>
      <c r="Y30" s="72" t="str">
        <f>IFERROR(__xludf.DUMMYFUNCTION("""COMPUTED_VALUE"""),"round 1")</f>
        <v>round 1</v>
      </c>
      <c r="Z30" s="72" t="str">
        <f>IFERROR(__xludf.DUMMYFUNCTION("""COMPUTED_VALUE"""),"(('variables', '__call__'),)")</f>
        <v>(('variables', '__call__'),)</v>
      </c>
      <c r="AA30" s="72" t="str">
        <f>IFERROR(__xludf.DUMMYFUNCTION("""COMPUTED_VALUE"""),"python basic syntax")</f>
        <v>python basic syntax</v>
      </c>
      <c r="AB30" s="72">
        <f>IFERROR(__xludf.DUMMYFUNCTION("""COMPUTED_VALUE"""),1.0)</f>
        <v>1</v>
      </c>
      <c r="AC30" s="72" t="str">
        <f>IFERROR(__xludf.DUMMYFUNCTION("""COMPUTED_VALUE"""),"data loading")</f>
        <v>data loading</v>
      </c>
      <c r="AD30" s="72">
        <f t="shared" si="7"/>
        <v>2</v>
      </c>
    </row>
    <row r="31">
      <c r="A31" s="77">
        <v>29.0</v>
      </c>
      <c r="B31" s="54" t="s">
        <v>5333</v>
      </c>
      <c r="C31" s="72" t="s">
        <v>636</v>
      </c>
      <c r="D31" s="76" t="s">
        <v>269</v>
      </c>
      <c r="E31" s="72" t="str">
        <f>IFERROR(__xludf.DUMMYFUNCTION("""COMPUTED_VALUE"""),"(('java_gateway', '__call__'), ('protocol', 'get_return_value'))")</f>
        <v>(('java_gateway', '__call__'), ('protocol', 'get_return_value'))</v>
      </c>
      <c r="F31" s="213">
        <f t="shared" si="3"/>
        <v>1</v>
      </c>
      <c r="G31" s="98"/>
      <c r="I31" s="77">
        <v>29.0</v>
      </c>
      <c r="J31" s="54" t="s">
        <v>5334</v>
      </c>
      <c r="K31" s="96" t="s">
        <v>2195</v>
      </c>
      <c r="L31" s="77" t="s">
        <v>1199</v>
      </c>
      <c r="M31" s="72" t="str">
        <f>IFERROR(__xludf.DUMMYFUNCTION("""COMPUTED_VALUE"""),"(('imp', 'load_dynamic'),)")</f>
        <v>(('imp', 'load_dynamic'),)</v>
      </c>
      <c r="N31" s="213">
        <f t="shared" si="5"/>
        <v>1</v>
      </c>
      <c r="O31" s="186"/>
      <c r="P31" s="101">
        <f t="shared" si="6"/>
        <v>0</v>
      </c>
      <c r="Q31" s="72" t="str">
        <f>IFERROR(__xludf.DUMMYFUNCTION("""COMPUTED_VALUE"""),"round 1")</f>
        <v>round 1</v>
      </c>
      <c r="R31" s="72" t="str">
        <f>IFERROR(__xludf.DUMMYFUNCTION("""COMPUTED_VALUE"""),"(('sequential', '__init__'),)")</f>
        <v>(('sequential', '__init__'),)</v>
      </c>
      <c r="S31" s="72" t="str">
        <f>IFERROR(__xludf.DUMMYFUNCTION("""COMPUTED_VALUE"""),"python basic syntax")</f>
        <v>python basic syntax</v>
      </c>
      <c r="T31" s="50">
        <f t="shared" si="1"/>
        <v>1</v>
      </c>
      <c r="U31" s="72" t="str">
        <f>IFERROR(__xludf.DUMMYFUNCTION("""COMPUTED_VALUE"""),"round 2")</f>
        <v>round 2</v>
      </c>
      <c r="V31" s="72" t="str">
        <f>IFERROR(__xludf.DUMMYFUNCTION("""COMPUTED_VALUE"""),"(('copy', 'deepcopy'), ('copy', '_reconstruct'), ('copy', 'deepcopy'))")</f>
        <v>(('copy', 'deepcopy'), ('copy', '_reconstruct'), ('copy', 'deepcopy'))</v>
      </c>
      <c r="W31" s="72" t="str">
        <f>IFERROR(__xludf.DUMMYFUNCTION("""COMPUTED_VALUE"""),"object copy")</f>
        <v>object copy</v>
      </c>
      <c r="X31" s="50">
        <f t="shared" si="2"/>
        <v>1</v>
      </c>
      <c r="Y31" s="72" t="str">
        <f>IFERROR(__xludf.DUMMYFUNCTION("""COMPUTED_VALUE"""),"round 1")</f>
        <v>round 1</v>
      </c>
      <c r="Z31" s="72" t="str">
        <f>IFERROR(__xludf.DUMMYFUNCTION("""COMPUTED_VALUE"""),"(('java_gateway', '__call__'), ('protocol', 'get_return_value'))")</f>
        <v>(('java_gateway', '__call__'), ('protocol', 'get_return_value'))</v>
      </c>
      <c r="AA31" s="72" t="str">
        <f>IFERROR(__xludf.DUMMYFUNCTION("""COMPUTED_VALUE"""),"external module execution / java")</f>
        <v>external module execution / java</v>
      </c>
      <c r="AB31" s="72">
        <f>IFERROR(__xludf.DUMMYFUNCTION("""COMPUTED_VALUE"""),1.0)</f>
        <v>1</v>
      </c>
      <c r="AC31" s="72"/>
      <c r="AD31" s="72">
        <f t="shared" si="7"/>
        <v>0</v>
      </c>
    </row>
    <row r="32">
      <c r="A32" s="77">
        <v>30.0</v>
      </c>
      <c r="B32" s="54" t="s">
        <v>5333</v>
      </c>
      <c r="C32" s="72" t="s">
        <v>649</v>
      </c>
      <c r="D32" s="76" t="s">
        <v>659</v>
      </c>
      <c r="E32" s="72" t="str">
        <f>IFERROR(__xludf.DUMMYFUNCTION("""COMPUTED_VALUE"""),"(('sequential', '__init__'),)")</f>
        <v>(('sequential', '__init__'),)</v>
      </c>
      <c r="F32" s="213">
        <f t="shared" si="3"/>
        <v>1</v>
      </c>
      <c r="G32" s="98"/>
      <c r="I32" s="77">
        <v>30.0</v>
      </c>
      <c r="J32" s="54" t="s">
        <v>5334</v>
      </c>
      <c r="K32" s="96" t="s">
        <v>2199</v>
      </c>
      <c r="L32" s="169" t="s">
        <v>285</v>
      </c>
      <c r="M32" s="72" t="str">
        <f>IFERROR(__xludf.DUMMYFUNCTION("""COMPUTED_VALUE"""),"(('copy', 'deepcopy'), ('copy', '_reconstruct'), ('copy', 'deepcopy'))")</f>
        <v>(('copy', 'deepcopy'), ('copy', '_reconstruct'), ('copy', 'deepcopy'))</v>
      </c>
      <c r="N32" s="213">
        <f t="shared" si="5"/>
        <v>1</v>
      </c>
      <c r="O32" s="186"/>
      <c r="P32" s="101">
        <f t="shared" si="6"/>
        <v>0</v>
      </c>
      <c r="Q32" s="72" t="str">
        <f>IFERROR(__xludf.DUMMYFUNCTION("""COMPUTED_VALUE"""),"round 1")</f>
        <v>round 1</v>
      </c>
      <c r="R32" s="72" t="str">
        <f>IFERROR(__xludf.DUMMYFUNCTION("""COMPUTED_VALUE"""),"(('generic', '__getattr__'),)")</f>
        <v>(('generic', '__getattr__'),)</v>
      </c>
      <c r="S32" s="72" t="str">
        <f>IFERROR(__xludf.DUMMYFUNCTION("""COMPUTED_VALUE"""),"syntax / attribute extraction")</f>
        <v>syntax / attribute extraction</v>
      </c>
      <c r="T32" s="50">
        <f t="shared" si="1"/>
        <v>1</v>
      </c>
      <c r="U32" s="72" t="str">
        <f>IFERROR(__xludf.DUMMYFUNCTION("""COMPUTED_VALUE"""),"round 2")</f>
        <v>round 2</v>
      </c>
      <c r="V32" s="72" t="str">
        <f>IFERROR(__xludf.DUMMYFUNCTION("""COMPUTED_VALUE"""),"(('session', '_do_call'),)")</f>
        <v>(('session', '_do_call'),)</v>
      </c>
      <c r="W32" s="72" t="str">
        <f>IFERROR(__xludf.DUMMYFUNCTION("""COMPUTED_VALUE"""),"parallelization")</f>
        <v>parallelization</v>
      </c>
      <c r="X32" s="50">
        <f t="shared" si="2"/>
        <v>1</v>
      </c>
      <c r="Y32" s="72" t="str">
        <f>IFERROR(__xludf.DUMMYFUNCTION("""COMPUTED_VALUE"""),"round 1")</f>
        <v>round 1</v>
      </c>
      <c r="Z32" s="72" t="str">
        <f>IFERROR(__xludf.DUMMYFUNCTION("""COMPUTED_VALUE"""),"(('sequential', '__init__'),)")</f>
        <v>(('sequential', '__init__'),)</v>
      </c>
      <c r="AA32" s="72" t="str">
        <f>IFERROR(__xludf.DUMMYFUNCTION("""COMPUTED_VALUE"""),"python basic syntax")</f>
        <v>python basic syntax</v>
      </c>
      <c r="AB32" s="72">
        <f>IFERROR(__xludf.DUMMYFUNCTION("""COMPUTED_VALUE"""),1.0)</f>
        <v>1</v>
      </c>
      <c r="AD32" s="72">
        <f t="shared" si="7"/>
        <v>0</v>
      </c>
    </row>
    <row r="33">
      <c r="A33" s="77">
        <v>31.0</v>
      </c>
      <c r="B33" s="54" t="s">
        <v>5333</v>
      </c>
      <c r="C33" s="72" t="s">
        <v>664</v>
      </c>
      <c r="D33" s="76" t="s">
        <v>269</v>
      </c>
      <c r="E33" s="72" t="str">
        <f>IFERROR(__xludf.DUMMYFUNCTION("""COMPUTED_VALUE"""),"(('generic', '__getattr__'),)")</f>
        <v>(('generic', '__getattr__'),)</v>
      </c>
      <c r="F33" s="213">
        <f t="shared" si="3"/>
        <v>1</v>
      </c>
      <c r="G33" s="98"/>
      <c r="I33" s="77">
        <v>31.0</v>
      </c>
      <c r="J33" s="54" t="s">
        <v>5334</v>
      </c>
      <c r="K33" s="96" t="s">
        <v>2204</v>
      </c>
      <c r="L33" s="77" t="s">
        <v>1199</v>
      </c>
      <c r="M33" s="72" t="str">
        <f>IFERROR(__xludf.DUMMYFUNCTION("""COMPUTED_VALUE"""),"(('session', '_do_call'),)")</f>
        <v>(('session', '_do_call'),)</v>
      </c>
      <c r="N33" s="213">
        <f t="shared" si="5"/>
        <v>1</v>
      </c>
      <c r="O33" s="98"/>
      <c r="Q33" s="72" t="str">
        <f>IFERROR(__xludf.DUMMYFUNCTION("""COMPUTED_VALUE"""),"round 1")</f>
        <v>round 1</v>
      </c>
      <c r="R33" s="72" t="str">
        <f>IFERROR(__xludf.DUMMYFUNCTION("""COMPUTED_VALUE"""),"(('utils', 'module'),)")</f>
        <v>(('utils', 'module'),)</v>
      </c>
      <c r="S33" s="72" t="str">
        <f>IFERROR(__xludf.DUMMYFUNCTION("""COMPUTED_VALUE"""),"python basic syntax")</f>
        <v>python basic syntax</v>
      </c>
      <c r="T33" s="50">
        <f t="shared" si="1"/>
        <v>1</v>
      </c>
      <c r="U33" s="72" t="str">
        <f>IFERROR(__xludf.DUMMYFUNCTION("""COMPUTED_VALUE"""),"round 2")</f>
        <v>round 2</v>
      </c>
      <c r="V33" s="72" t="str">
        <f>IFERROR(__xludf.DUMMYFUNCTION("""COMPUTED_VALUE"""),"(('op_def_library', 'apply_op'), ('ops', 'create_op'))")</f>
        <v>(('op_def_library', 'apply_op'), ('ops', 'create_op'))</v>
      </c>
      <c r="W33" s="72" t="str">
        <f>IFERROR(__xludf.DUMMYFUNCTION("""COMPUTED_VALUE"""),"data operation")</f>
        <v>data operation</v>
      </c>
      <c r="X33" s="50">
        <f t="shared" si="2"/>
        <v>1</v>
      </c>
      <c r="Y33" s="72" t="str">
        <f>IFERROR(__xludf.DUMMYFUNCTION("""COMPUTED_VALUE"""),"round 1")</f>
        <v>round 1</v>
      </c>
      <c r="Z33" s="72" t="str">
        <f>IFERROR(__xludf.DUMMYFUNCTION("""COMPUTED_VALUE"""),"(('generic', '__getattr__'),)")</f>
        <v>(('generic', '__getattr__'),)</v>
      </c>
      <c r="AA33" s="72" t="str">
        <f>IFERROR(__xludf.DUMMYFUNCTION("""COMPUTED_VALUE"""),"syntax / attribute extraction")</f>
        <v>syntax / attribute extraction</v>
      </c>
      <c r="AB33" s="72">
        <f>IFERROR(__xludf.DUMMYFUNCTION("""COMPUTED_VALUE"""),1.0)</f>
        <v>1</v>
      </c>
      <c r="AD33" s="72">
        <f t="shared" si="7"/>
        <v>0</v>
      </c>
    </row>
    <row r="34">
      <c r="A34" s="77">
        <v>32.0</v>
      </c>
      <c r="B34" s="54" t="s">
        <v>5333</v>
      </c>
      <c r="C34" s="72" t="s">
        <v>675</v>
      </c>
      <c r="D34" s="76" t="s">
        <v>684</v>
      </c>
      <c r="E34" s="72" t="str">
        <f>IFERROR(__xludf.DUMMYFUNCTION("""COMPUTED_VALUE"""),"(('utils', 'module'),)")</f>
        <v>(('utils', 'module'),)</v>
      </c>
      <c r="F34" s="213">
        <f t="shared" si="3"/>
        <v>1</v>
      </c>
      <c r="G34" s="98"/>
      <c r="I34" s="77">
        <v>32.0</v>
      </c>
      <c r="J34" s="54" t="s">
        <v>5334</v>
      </c>
      <c r="K34" s="96" t="s">
        <v>1723</v>
      </c>
      <c r="L34" s="77" t="s">
        <v>480</v>
      </c>
      <c r="M34" s="72" t="str">
        <f>IFERROR(__xludf.DUMMYFUNCTION("""COMPUTED_VALUE"""),"(('op_def_library', 'apply_op'), ('ops', 'create_op'))")</f>
        <v>(('op_def_library', 'apply_op'), ('ops', 'create_op'))</v>
      </c>
      <c r="N34" s="213">
        <f t="shared" si="5"/>
        <v>1</v>
      </c>
      <c r="O34" s="225" t="s">
        <v>5335</v>
      </c>
      <c r="P34" s="72">
        <f>SUM(P2:P32)</f>
        <v>718</v>
      </c>
      <c r="Q34" s="72" t="str">
        <f>IFERROR(__xludf.DUMMYFUNCTION("""COMPUTED_VALUE"""),"round 1")</f>
        <v>round 1</v>
      </c>
      <c r="R34" s="72" t="str">
        <f>IFERROR(__xludf.DUMMYFUNCTION("""COMPUTED_VALUE"""),"(('fmin', 'fmin'),)")</f>
        <v>(('fmin', 'fmin'),)</v>
      </c>
      <c r="S34" s="72" t="str">
        <f>IFERROR(__xludf.DUMMYFUNCTION("""COMPUTED_VALUE"""),"Hyperparameter tuning")</f>
        <v>Hyperparameter tuning</v>
      </c>
      <c r="T34" s="50">
        <f t="shared" si="1"/>
        <v>1</v>
      </c>
      <c r="U34" s="72" t="str">
        <f>IFERROR(__xludf.DUMMYFUNCTION("""COMPUTED_VALUE"""),"round 2")</f>
        <v>round 2</v>
      </c>
      <c r="V34" s="72" t="str">
        <f>IFERROR(__xludf.DUMMYFUNCTION("""COMPUTED_VALUE"""),"(('pywrap_tensorflow_internal', 'module'),)")</f>
        <v>(('pywrap_tensorflow_internal', 'module'),)</v>
      </c>
      <c r="W34" s="72" t="str">
        <f>IFERROR(__xludf.DUMMYFUNCTION("""COMPUTED_VALUE"""),"method wrapper")</f>
        <v>method wrapper</v>
      </c>
      <c r="X34" s="50">
        <f t="shared" si="2"/>
        <v>1</v>
      </c>
      <c r="Y34" s="72" t="str">
        <f>IFERROR(__xludf.DUMMYFUNCTION("""COMPUTED_VALUE"""),"round 1")</f>
        <v>round 1</v>
      </c>
      <c r="Z34" s="72" t="str">
        <f>IFERROR(__xludf.DUMMYFUNCTION("""COMPUTED_VALUE"""),"(('utils', 'module'),)")</f>
        <v>(('utils', 'module'),)</v>
      </c>
      <c r="AA34" s="72" t="str">
        <f>IFERROR(__xludf.DUMMYFUNCTION("""COMPUTED_VALUE"""),"python basic syntax")</f>
        <v>python basic syntax</v>
      </c>
      <c r="AB34" s="72">
        <f>IFERROR(__xludf.DUMMYFUNCTION("""COMPUTED_VALUE"""),1.0)</f>
        <v>1</v>
      </c>
      <c r="AD34" s="72">
        <f t="shared" si="7"/>
        <v>0</v>
      </c>
    </row>
    <row r="35">
      <c r="A35" s="77">
        <v>33.0</v>
      </c>
      <c r="B35" s="54" t="s">
        <v>5333</v>
      </c>
      <c r="C35" s="72" t="s">
        <v>687</v>
      </c>
      <c r="D35" s="76" t="s">
        <v>269</v>
      </c>
      <c r="E35" s="72" t="str">
        <f>IFERROR(__xludf.DUMMYFUNCTION("""COMPUTED_VALUE"""),"(('fmin', 'fmin'),)")</f>
        <v>(('fmin', 'fmin'),)</v>
      </c>
      <c r="F35" s="213">
        <f t="shared" si="3"/>
        <v>1</v>
      </c>
      <c r="G35" s="98"/>
      <c r="I35" s="77">
        <v>33.0</v>
      </c>
      <c r="J35" s="54" t="s">
        <v>5334</v>
      </c>
      <c r="K35" s="96" t="s">
        <v>2213</v>
      </c>
      <c r="L35" s="169" t="s">
        <v>1768</v>
      </c>
      <c r="M35" s="72" t="str">
        <f>IFERROR(__xludf.DUMMYFUNCTION("""COMPUTED_VALUE"""),"(('pywrap_tensorflow_internal', 'module'),)")</f>
        <v>(('pywrap_tensorflow_internal', 'module'),)</v>
      </c>
      <c r="N35" s="213">
        <f t="shared" si="5"/>
        <v>1</v>
      </c>
      <c r="O35" s="98"/>
      <c r="Q35" s="72" t="str">
        <f>IFERROR(__xludf.DUMMYFUNCTION("""COMPUTED_VALUE"""),"round 1")</f>
        <v>round 1</v>
      </c>
      <c r="R35" s="72" t="str">
        <f>IFERROR(__xludf.DUMMYFUNCTION("""COMPUTED_VALUE"""),"(('interactiveshell', 'run_ast_nodes'), ('interactiveshell', 'run_code'))")</f>
        <v>(('interactiveshell', 'run_ast_nodes'), ('interactiveshell', 'run_code'))</v>
      </c>
      <c r="S35" s="72" t="str">
        <f>IFERROR(__xludf.DUMMYFUNCTION("""COMPUTED_VALUE"""),"subprocess invocation")</f>
        <v>subprocess invocation</v>
      </c>
      <c r="T35" s="50">
        <f t="shared" si="1"/>
        <v>1</v>
      </c>
      <c r="U35" s="72" t="str">
        <f>IFERROR(__xludf.DUMMYFUNCTION("""COMPUTED_VALUE"""),"round 2")</f>
        <v>round 2</v>
      </c>
      <c r="V35" s="72" t="str">
        <f>IFERROR(__xludf.DUMMYFUNCTION("""COMPUTED_VALUE"""),"(('session', 'run'), ('session', '_run'), ('session', '_do_run'), ('session', '_do_call'), ('input', 'batch'))")</f>
        <v>(('session', 'run'), ('session', '_run'), ('session', '_do_run'), ('session', '_do_call'), ('input', 'batch'))</v>
      </c>
      <c r="W35" s="72" t="str">
        <f>IFERROR(__xludf.DUMMYFUNCTION("""COMPUTED_VALUE"""),"parallelization")</f>
        <v>parallelization</v>
      </c>
      <c r="X35" s="50">
        <f t="shared" si="2"/>
        <v>1</v>
      </c>
      <c r="Y35" s="72" t="str">
        <f>IFERROR(__xludf.DUMMYFUNCTION("""COMPUTED_VALUE"""),"round 1")</f>
        <v>round 1</v>
      </c>
      <c r="Z35" s="72" t="str">
        <f>IFERROR(__xludf.DUMMYFUNCTION("""COMPUTED_VALUE"""),"(('fmin', 'fmin'),)")</f>
        <v>(('fmin', 'fmin'),)</v>
      </c>
      <c r="AA35" s="72" t="str">
        <f>IFERROR(__xludf.DUMMYFUNCTION("""COMPUTED_VALUE"""),"Hyperparameter tuning")</f>
        <v>Hyperparameter tuning</v>
      </c>
      <c r="AB35" s="72">
        <f>IFERROR(__xludf.DUMMYFUNCTION("""COMPUTED_VALUE"""),1.0)</f>
        <v>1</v>
      </c>
      <c r="AD35" s="72">
        <f t="shared" si="7"/>
        <v>0</v>
      </c>
    </row>
    <row r="36">
      <c r="A36" s="77">
        <v>34.0</v>
      </c>
      <c r="B36" s="54" t="s">
        <v>5333</v>
      </c>
      <c r="C36" s="72" t="s">
        <v>509</v>
      </c>
      <c r="D36" s="76" t="s">
        <v>5336</v>
      </c>
      <c r="E36" s="72" t="str">
        <f>IFERROR(__xludf.DUMMYFUNCTION("""COMPUTED_VALUE"""),"(('interactiveshell', 'run_ast_nodes'), ('interactiveshell', 'run_code'))")</f>
        <v>(('interactiveshell', 'run_ast_nodes'), ('interactiveshell', 'run_code'))</v>
      </c>
      <c r="F36" s="213">
        <f t="shared" si="3"/>
        <v>1</v>
      </c>
      <c r="G36" s="98"/>
      <c r="I36" s="77">
        <v>34.0</v>
      </c>
      <c r="J36" s="54" t="s">
        <v>5334</v>
      </c>
      <c r="K36" s="96" t="s">
        <v>2220</v>
      </c>
      <c r="L36" s="169" t="s">
        <v>384</v>
      </c>
      <c r="M36" s="72" t="str">
        <f>IFERROR(__xludf.DUMMYFUNCTION("""COMPUTED_VALUE"""),"(('session', 'run'), ('session', '_run'), ('session', '_do_run'), ('session', '_do_call'), ('input', 'batch'))")</f>
        <v>(('session', 'run'), ('session', '_run'), ('session', '_do_run'), ('session', '_do_call'), ('input', 'batch'))</v>
      </c>
      <c r="N36" s="213">
        <f t="shared" si="5"/>
        <v>1</v>
      </c>
      <c r="O36" s="98"/>
      <c r="Q36" s="72" t="str">
        <f>IFERROR(__xludf.DUMMYFUNCTION("""COMPUTED_VALUE"""),"round 1")</f>
        <v>round 1</v>
      </c>
      <c r="R36" s="72" t="str">
        <f>IFERROR(__xludf.DUMMYFUNCTION("""COMPUTED_VALUE"""),"(('training', '_standardize_user_data'), ('training_utils', 'standardize_input_data'))")</f>
        <v>(('training', '_standardize_user_data'), ('training_utils', 'standardize_input_data'))</v>
      </c>
      <c r="S36" s="72" t="str">
        <f>IFERROR(__xludf.DUMMYFUNCTION("""COMPUTED_VALUE"""),"data transformation")</f>
        <v>data transformation</v>
      </c>
      <c r="T36" s="50">
        <f t="shared" si="1"/>
        <v>1</v>
      </c>
      <c r="U36" s="72" t="str">
        <f>IFERROR(__xludf.DUMMYFUNCTION("""COMPUTED_VALUE"""),"round 2")</f>
        <v>round 2</v>
      </c>
      <c r="V36" s="72" t="str">
        <f>IFERROR(__xludf.DUMMYFUNCTION("""COMPUTED_VALUE"""),"(('copy', 'deepcopy'), ('copy', '_deepcopy_dict'), ('copy', 'deepcopy'), ('copy', '_reconstruct'), ('copy', 'deepcopy'), ('copy', '_deepcopy_dict'), ('copy', 'deepcopy'))")</f>
        <v>(('copy', 'deepcopy'), ('copy', '_deepcopy_dict'), ('copy', 'deepcopy'), ('copy', '_reconstruct'), ('copy', 'deepcopy'), ('copy', '_deepcopy_dict'), ('copy', 'deepcopy'))</v>
      </c>
      <c r="W36" s="72" t="str">
        <f>IFERROR(__xludf.DUMMYFUNCTION("""COMPUTED_VALUE"""),"object copy")</f>
        <v>object copy</v>
      </c>
      <c r="X36" s="50">
        <f t="shared" si="2"/>
        <v>1</v>
      </c>
      <c r="Y36" s="72" t="str">
        <f>IFERROR(__xludf.DUMMYFUNCTION("""COMPUTED_VALUE"""),"round 1")</f>
        <v>round 1</v>
      </c>
      <c r="Z36" s="72" t="str">
        <f>IFERROR(__xludf.DUMMYFUNCTION("""COMPUTED_VALUE"""),"(('interactiveshell', 'run_ast_nodes'), ('interactiveshell', 'run_code'))")</f>
        <v>(('interactiveshell', 'run_ast_nodes'), ('interactiveshell', 'run_code'))</v>
      </c>
      <c r="AA36" s="72" t="str">
        <f>IFERROR(__xludf.DUMMYFUNCTION("""COMPUTED_VALUE"""),"subprocess invocation")</f>
        <v>subprocess invocation</v>
      </c>
      <c r="AB36" s="72">
        <f>IFERROR(__xludf.DUMMYFUNCTION("""COMPUTED_VALUE"""),1.0)</f>
        <v>1</v>
      </c>
      <c r="AD36" s="72">
        <f t="shared" si="7"/>
        <v>0</v>
      </c>
    </row>
    <row r="37">
      <c r="A37" s="77">
        <v>35.0</v>
      </c>
      <c r="B37" s="54" t="s">
        <v>5333</v>
      </c>
      <c r="C37" s="72" t="s">
        <v>706</v>
      </c>
      <c r="D37" s="76" t="s">
        <v>416</v>
      </c>
      <c r="E37" s="72" t="str">
        <f>IFERROR(__xludf.DUMMYFUNCTION("""COMPUTED_VALUE"""),"(('training', '_standardize_user_data'), ('training_utils', 'standardize_input_data'))")</f>
        <v>(('training', '_standardize_user_data'), ('training_utils', 'standardize_input_data'))</v>
      </c>
      <c r="F37" s="213">
        <f t="shared" si="3"/>
        <v>1</v>
      </c>
      <c r="G37" s="98"/>
      <c r="I37" s="77">
        <v>35.0</v>
      </c>
      <c r="J37" s="54" t="s">
        <v>5334</v>
      </c>
      <c r="K37" s="96" t="s">
        <v>2227</v>
      </c>
      <c r="L37" s="169" t="s">
        <v>480</v>
      </c>
      <c r="M37" s="72" t="str">
        <f>IFERROR(__xludf.DUMMYFUNCTION("""COMPUTED_VALUE"""),"(('copy', 'deepcopy'), ('copy', '_deepcopy_dict'), ('copy', 'deepcopy'), ('copy', '_reconstruct'), ('copy', 'deepcopy'), ('copy', '_deepcopy_dict'), ('copy', 'deepcopy'))")</f>
        <v>(('copy', 'deepcopy'), ('copy', '_deepcopy_dict'), ('copy', 'deepcopy'), ('copy', '_reconstruct'), ('copy', 'deepcopy'), ('copy', '_deepcopy_dict'), ('copy', 'deepcopy'))</v>
      </c>
      <c r="N37" s="213">
        <f t="shared" si="5"/>
        <v>1</v>
      </c>
      <c r="O37" s="98"/>
      <c r="Q37" s="72" t="str">
        <f>IFERROR(__xludf.DUMMYFUNCTION("""COMPUTED_VALUE"""),"round 1")</f>
        <v>round 1</v>
      </c>
      <c r="R37" s="72" t="str">
        <f>IFERROR(__xludf.DUMMYFUNCTION("""COMPUTED_VALUE"""),"(('_validation', 'cross_val_score'), ('_validation', 'cross_validate'), ('parallel', '__call__'), ('parallel', 'dispatch_one_batch'))")</f>
        <v>(('_validation', 'cross_val_score'), ('_validation', 'cross_validate'), ('parallel', '__call__'), ('parallel', 'dispatch_one_batch'))</v>
      </c>
      <c r="S37" s="72" t="str">
        <f>IFERROR(__xludf.DUMMYFUNCTION("""COMPUTED_VALUE"""),"parallelization")</f>
        <v>parallelization</v>
      </c>
      <c r="T37" s="50">
        <f t="shared" si="1"/>
        <v>1</v>
      </c>
      <c r="U37" s="72" t="str">
        <f>IFERROR(__xludf.DUMMYFUNCTION("""COMPUTED_VALUE"""),"round 2")</f>
        <v>round 2</v>
      </c>
      <c r="V37" s="72" t="str">
        <f>IFERROR(__xludf.DUMMYFUNCTION("""COMPUTED_VALUE"""),"(('interfaces', 'wrapper'), ('training', 'fit_generator'), ('training_generator', 'fit_generator'))")</f>
        <v>(('interfaces', 'wrapper'), ('training', 'fit_generator'), ('training_generator', 'fit_generator'))</v>
      </c>
      <c r="W37" s="72" t="str">
        <f>IFERROR(__xludf.DUMMYFUNCTION("""COMPUTED_VALUE"""),"model training / learning")</f>
        <v>model training / learning</v>
      </c>
      <c r="X37" s="50">
        <f t="shared" si="2"/>
        <v>1</v>
      </c>
      <c r="Y37" s="72" t="str">
        <f>IFERROR(__xludf.DUMMYFUNCTION("""COMPUTED_VALUE"""),"round 1")</f>
        <v>round 1</v>
      </c>
      <c r="Z37" s="72" t="str">
        <f>IFERROR(__xludf.DUMMYFUNCTION("""COMPUTED_VALUE"""),"(('training', '_standardize_user_data'), ('training_utils', 'standardize_input_data'))")</f>
        <v>(('training', '_standardize_user_data'), ('training_utils', 'standardize_input_data'))</v>
      </c>
      <c r="AA37" s="72" t="str">
        <f>IFERROR(__xludf.DUMMYFUNCTION("""COMPUTED_VALUE"""),"data transformation")</f>
        <v>data transformation</v>
      </c>
      <c r="AB37" s="72">
        <f>IFERROR(__xludf.DUMMYFUNCTION("""COMPUTED_VALUE"""),1.0)</f>
        <v>1</v>
      </c>
      <c r="AD37" s="72">
        <f t="shared" si="7"/>
        <v>0</v>
      </c>
    </row>
    <row r="38">
      <c r="A38" s="77">
        <v>36.0</v>
      </c>
      <c r="B38" s="54" t="s">
        <v>5333</v>
      </c>
      <c r="C38" s="72" t="s">
        <v>516</v>
      </c>
      <c r="D38" s="226" t="s">
        <v>727</v>
      </c>
      <c r="E38" s="72" t="str">
        <f>IFERROR(__xludf.DUMMYFUNCTION("""COMPUTED_VALUE"""),"(('_validation', 'cross_val_score'), ('_validation', 'cross_validate'), ('parallel', '__call__'), ('parallel', 'dispatch_one_batch'))")</f>
        <v>(('_validation', 'cross_val_score'), ('_validation', 'cross_validate'), ('parallel', '__call__'), ('parallel', 'dispatch_one_batch'))</v>
      </c>
      <c r="F38" s="213">
        <f t="shared" si="3"/>
        <v>1</v>
      </c>
      <c r="G38" s="98"/>
      <c r="I38" s="77">
        <v>36.0</v>
      </c>
      <c r="J38" s="54" t="s">
        <v>5334</v>
      </c>
      <c r="K38" s="96" t="s">
        <v>2231</v>
      </c>
      <c r="L38" s="77" t="s">
        <v>1199</v>
      </c>
      <c r="M38" s="72" t="str">
        <f>IFERROR(__xludf.DUMMYFUNCTION("""COMPUTED_VALUE"""),"(('interfaces', 'wrapper'), ('training', 'fit_generator'), ('training_generator', 'fit_generator'))")</f>
        <v>(('interfaces', 'wrapper'), ('training', 'fit_generator'), ('training_generator', 'fit_generator'))</v>
      </c>
      <c r="N38" s="213">
        <f t="shared" si="5"/>
        <v>1</v>
      </c>
      <c r="O38" s="98"/>
      <c r="Q38" s="72" t="str">
        <f>IFERROR(__xludf.DUMMYFUNCTION("""COMPUTED_VALUE"""),"round 1")</f>
        <v>round 1</v>
      </c>
      <c r="R38" s="72" t="str">
        <f>IFERROR(__xludf.DUMMYFUNCTION("""COMPUTED_VALUE"""),"(('ridge', 'fit'),)")</f>
        <v>(('ridge', 'fit'),)</v>
      </c>
      <c r="S38" s="72" t="str">
        <f>IFERROR(__xludf.DUMMYFUNCTION("""COMPUTED_VALUE"""),"model training / learning")</f>
        <v>model training / learning</v>
      </c>
      <c r="T38" s="50">
        <f t="shared" si="1"/>
        <v>1</v>
      </c>
      <c r="U38" s="72" t="str">
        <f>IFERROR(__xludf.DUMMYFUNCTION("""COMPUTED_VALUE"""),"round 2")</f>
        <v>round 2</v>
      </c>
      <c r="V38" s="72" t="str">
        <f>IFERROR(__xludf.DUMMYFUNCTION("""COMPUTED_VALUE"""),"(('__init__', 'import_module'), ('urls', 'module'))")</f>
        <v>(('__init__', 'import_module'), ('urls', 'module'))</v>
      </c>
      <c r="W38" s="72" t="str">
        <f>IFERROR(__xludf.DUMMYFUNCTION("""COMPUTED_VALUE"""),"python basic syntax")</f>
        <v>python basic syntax</v>
      </c>
      <c r="X38" s="50">
        <f t="shared" si="2"/>
        <v>1</v>
      </c>
      <c r="Y38" s="72" t="str">
        <f>IFERROR(__xludf.DUMMYFUNCTION("""COMPUTED_VALUE"""),"round 1")</f>
        <v>round 1</v>
      </c>
      <c r="Z38" s="72" t="str">
        <f>IFERROR(__xludf.DUMMYFUNCTION("""COMPUTED_VALUE"""),"(('_validation', 'cross_val_score'), ('_validation', 'cross_validate'), ('parallel', '__call__'), ('parallel', 'dispatch_one_batch'))")</f>
        <v>(('_validation', 'cross_val_score'), ('_validation', 'cross_validate'), ('parallel', '__call__'), ('parallel', 'dispatch_one_batch'))</v>
      </c>
      <c r="AA38" s="72" t="str">
        <f>IFERROR(__xludf.DUMMYFUNCTION("""COMPUTED_VALUE"""),"parallelization")</f>
        <v>parallelization</v>
      </c>
      <c r="AB38" s="72">
        <f>IFERROR(__xludf.DUMMYFUNCTION("""COMPUTED_VALUE"""),1.0)</f>
        <v>1</v>
      </c>
    </row>
    <row r="39">
      <c r="A39" s="77">
        <v>37.0</v>
      </c>
      <c r="B39" s="54" t="s">
        <v>5333</v>
      </c>
      <c r="C39" s="72" t="s">
        <v>729</v>
      </c>
      <c r="D39" s="76" t="s">
        <v>480</v>
      </c>
      <c r="E39" s="72" t="str">
        <f>IFERROR(__xludf.DUMMYFUNCTION("""COMPUTED_VALUE"""),"(('ridge', 'fit'),)")</f>
        <v>(('ridge', 'fit'),)</v>
      </c>
      <c r="F39" s="213">
        <f t="shared" si="3"/>
        <v>1</v>
      </c>
      <c r="G39" s="98"/>
      <c r="I39" s="77">
        <v>37.0</v>
      </c>
      <c r="J39" s="54" t="s">
        <v>5334</v>
      </c>
      <c r="K39" s="96" t="s">
        <v>2233</v>
      </c>
      <c r="L39" s="77" t="s">
        <v>7</v>
      </c>
      <c r="M39" s="72" t="str">
        <f>IFERROR(__xludf.DUMMYFUNCTION("""COMPUTED_VALUE"""),"(('__init__', 'import_module'), ('urls', 'module'))")</f>
        <v>(('__init__', 'import_module'), ('urls', 'module'))</v>
      </c>
      <c r="N39" s="213">
        <f t="shared" si="5"/>
        <v>1</v>
      </c>
      <c r="O39" s="98"/>
      <c r="Q39" s="72" t="str">
        <f>IFERROR(__xludf.DUMMYFUNCTION("""COMPUTED_VALUE"""),"round 1")</f>
        <v>round 1</v>
      </c>
      <c r="R39" s="72" t="str">
        <f>IFERROR(__xludf.DUMMYFUNCTION("""COMPUTED_VALUE"""),"(('misc_util', 'add_subpackage'), ('misc_util', 'get_subpackage'), ('misc_util', '_get_configuration_from_setup_py'))")</f>
        <v>(('misc_util', 'add_subpackage'), ('misc_util', 'get_subpackage'), ('misc_util', '_get_configuration_from_setup_py'))</v>
      </c>
      <c r="S39" s="72" t="str">
        <f>IFERROR(__xludf.DUMMYFUNCTION("""COMPUTED_VALUE"""),"package installation")</f>
        <v>package installation</v>
      </c>
      <c r="T39" s="50">
        <f t="shared" si="1"/>
        <v>1</v>
      </c>
      <c r="U39" s="72" t="str">
        <f>IFERROR(__xludf.DUMMYFUNCTION("""COMPUTED_VALUE"""),"round 2")</f>
        <v>round 2</v>
      </c>
      <c r="V39" s="72" t="str">
        <f>IFERROR(__xludf.DUMMYFUNCTION("""COMPUTED_VALUE"""),"(('constant_op', '_constant_tensor_conversion_function'), ('constant_op', 'constant'), ('constant_op', '_constant_impl'))")</f>
        <v>(('constant_op', '_constant_tensor_conversion_function'), ('constant_op', 'constant'), ('constant_op', '_constant_impl'))</v>
      </c>
      <c r="W39" s="72" t="str">
        <f>IFERROR(__xludf.DUMMYFUNCTION("""COMPUTED_VALUE"""),"data transformation")</f>
        <v>data transformation</v>
      </c>
      <c r="X39" s="50">
        <f t="shared" si="2"/>
        <v>1</v>
      </c>
      <c r="Y39" s="72" t="str">
        <f>IFERROR(__xludf.DUMMYFUNCTION("""COMPUTED_VALUE"""),"round 1")</f>
        <v>round 1</v>
      </c>
      <c r="Z39" s="72" t="str">
        <f>IFERROR(__xludf.DUMMYFUNCTION("""COMPUTED_VALUE"""),"(('ridge', 'fit'),)")</f>
        <v>(('ridge', 'fit'),)</v>
      </c>
      <c r="AA39" s="72" t="str">
        <f>IFERROR(__xludf.DUMMYFUNCTION("""COMPUTED_VALUE"""),"model training / learning")</f>
        <v>model training / learning</v>
      </c>
      <c r="AB39" s="72">
        <f>IFERROR(__xludf.DUMMYFUNCTION("""COMPUTED_VALUE"""),1.0)</f>
        <v>1</v>
      </c>
    </row>
    <row r="40">
      <c r="A40" s="77">
        <v>38.0</v>
      </c>
      <c r="B40" s="54" t="s">
        <v>5333</v>
      </c>
      <c r="C40" s="72" t="s">
        <v>734</v>
      </c>
      <c r="D40" s="76" t="s">
        <v>7</v>
      </c>
      <c r="E40" s="72" t="str">
        <f>IFERROR(__xludf.DUMMYFUNCTION("""COMPUTED_VALUE"""),"(('misc_util', 'add_subpackage'), ('misc_util', 'get_subpackage'), ('misc_util', '_get_configuration_from_setup_py'))")</f>
        <v>(('misc_util', 'add_subpackage'), ('misc_util', 'get_subpackage'), ('misc_util', '_get_configuration_from_setup_py'))</v>
      </c>
      <c r="F40" s="213">
        <f t="shared" si="3"/>
        <v>1</v>
      </c>
      <c r="G40" s="98"/>
      <c r="I40" s="77">
        <v>38.0</v>
      </c>
      <c r="J40" s="54" t="s">
        <v>5334</v>
      </c>
      <c r="K40" s="96" t="s">
        <v>2239</v>
      </c>
      <c r="L40" s="169" t="s">
        <v>269</v>
      </c>
      <c r="M40" s="72" t="str">
        <f>IFERROR(__xludf.DUMMYFUNCTION("""COMPUTED_VALUE"""),"(('constant_op', '_constant_tensor_conversion_function'), ('constant_op', 'constant'), ('constant_op', '_constant_impl'))")</f>
        <v>(('constant_op', '_constant_tensor_conversion_function'), ('constant_op', 'constant'), ('constant_op', '_constant_impl'))</v>
      </c>
      <c r="N40" s="213">
        <f t="shared" si="5"/>
        <v>1</v>
      </c>
      <c r="O40" s="98"/>
      <c r="Q40" s="72" t="str">
        <f>IFERROR(__xludf.DUMMYFUNCTION("""COMPUTED_VALUE"""),"round 1")</f>
        <v>round 1</v>
      </c>
      <c r="R40" s="72" t="str">
        <f>IFERROR(__xludf.DUMMYFUNCTION("""COMPUTED_VALUE"""),"(('func_graph', 'wrapper'),)")</f>
        <v>(('func_graph', 'wrapper'),)</v>
      </c>
      <c r="S40" s="72" t="str">
        <f>IFERROR(__xludf.DUMMYFUNCTION("""COMPUTED_VALUE"""),"method wrapper")</f>
        <v>method wrapper</v>
      </c>
      <c r="T40" s="50">
        <f t="shared" si="1"/>
        <v>1</v>
      </c>
      <c r="U40" s="72" t="str">
        <f>IFERROR(__xludf.DUMMYFUNCTION("""COMPUTED_VALUE"""),"round 2")</f>
        <v>round 2</v>
      </c>
      <c r="V40" s="72" t="str">
        <f>IFERROR(__xludf.DUMMYFUNCTION("""COMPUTED_VALUE"""),"(('__init__', 'module'), ('__init__', 'module'), ('__init__', '__getattr__'), ('__init__', '_load'), ('__init__', 'import_module'), ('__init__', 'module'), ('pywrap_tensorflow', 'module'))")</f>
        <v>(('__init__', 'module'), ('__init__', 'module'), ('__init__', '__getattr__'), ('__init__', '_load'), ('__init__', 'import_module'), ('__init__', 'module'), ('pywrap_tensorflow', 'module'))</v>
      </c>
      <c r="W40" s="72" t="str">
        <f>IFERROR(__xludf.DUMMYFUNCTION("""COMPUTED_VALUE"""),"python basic syntax")</f>
        <v>python basic syntax</v>
      </c>
      <c r="X40" s="50">
        <f t="shared" si="2"/>
        <v>1</v>
      </c>
      <c r="Y40" s="72" t="str">
        <f>IFERROR(__xludf.DUMMYFUNCTION("""COMPUTED_VALUE"""),"round 1")</f>
        <v>round 1</v>
      </c>
      <c r="Z40" s="72" t="str">
        <f>IFERROR(__xludf.DUMMYFUNCTION("""COMPUTED_VALUE"""),"(('misc_util', 'add_subpackage'), ('misc_util', 'get_subpackage'), ('misc_util', '_get_configuration_from_setup_py'))")</f>
        <v>(('misc_util', 'add_subpackage'), ('misc_util', 'get_subpackage'), ('misc_util', '_get_configuration_from_setup_py'))</v>
      </c>
      <c r="AA40" s="72" t="str">
        <f>IFERROR(__xludf.DUMMYFUNCTION("""COMPUTED_VALUE"""),"package installation")</f>
        <v>package installation</v>
      </c>
      <c r="AB40" s="72">
        <f>IFERROR(__xludf.DUMMYFUNCTION("""COMPUTED_VALUE"""),1.0)</f>
        <v>1</v>
      </c>
    </row>
    <row r="41">
      <c r="A41" s="77">
        <v>39.0</v>
      </c>
      <c r="B41" s="54" t="s">
        <v>5333</v>
      </c>
      <c r="C41" s="72" t="s">
        <v>744</v>
      </c>
      <c r="D41" s="76" t="s">
        <v>215</v>
      </c>
      <c r="E41" s="72" t="str">
        <f>IFERROR(__xludf.DUMMYFUNCTION("""COMPUTED_VALUE"""),"(('func_graph', 'wrapper'),)")</f>
        <v>(('func_graph', 'wrapper'),)</v>
      </c>
      <c r="F41" s="213">
        <f t="shared" si="3"/>
        <v>1</v>
      </c>
      <c r="G41" s="98"/>
      <c r="I41" s="77">
        <v>39.0</v>
      </c>
      <c r="J41" s="54" t="s">
        <v>5334</v>
      </c>
      <c r="K41" s="96" t="s">
        <v>2242</v>
      </c>
      <c r="L41" s="169" t="s">
        <v>727</v>
      </c>
      <c r="M41" s="72" t="str">
        <f>IFERROR(__xludf.DUMMYFUNCTION("""COMPUTED_VALUE"""),"(('__init__', 'module'), ('__init__', 'module'), ('__init__', '__getattr__'), ('__init__', '_load'), ('__init__', 'import_module'), ('__init__', 'module'), ('pywrap_tensorflow', 'module'))")</f>
        <v>(('__init__', 'module'), ('__init__', 'module'), ('__init__', '__getattr__'), ('__init__', '_load'), ('__init__', 'import_module'), ('__init__', 'module'), ('pywrap_tensorflow', 'module'))</v>
      </c>
      <c r="N41" s="213">
        <f t="shared" si="5"/>
        <v>1</v>
      </c>
      <c r="O41" s="98"/>
      <c r="Q41" s="72" t="str">
        <f>IFERROR(__xludf.DUMMYFUNCTION("""COMPUTED_VALUE"""),"round 1")</f>
        <v>round 1</v>
      </c>
      <c r="R41" s="72" t="str">
        <f>IFERROR(__xludf.DUMMYFUNCTION("""COMPUTED_VALUE"""),"(('trainer', 'train'),)")</f>
        <v>(('trainer', 'train'),)</v>
      </c>
      <c r="S41" s="72" t="str">
        <f>IFERROR(__xludf.DUMMYFUNCTION("""COMPUTED_VALUE"""),"model training / learning")</f>
        <v>model training / learning</v>
      </c>
      <c r="T41" s="50">
        <f t="shared" si="1"/>
        <v>1</v>
      </c>
      <c r="U41" s="72" t="str">
        <f>IFERROR(__xludf.DUMMYFUNCTION("""COMPUTED_VALUE"""),"round 2")</f>
        <v>round 2</v>
      </c>
      <c r="V41" s="72" t="str">
        <f>IFERROR(__xludf.DUMMYFUNCTION("""COMPUTED_VALUE"""),"(('__init__', 'import_module'),)")</f>
        <v>(('__init__', 'import_module'),)</v>
      </c>
      <c r="W41" s="72" t="str">
        <f>IFERROR(__xludf.DUMMYFUNCTION("""COMPUTED_VALUE"""),"python basic syntax")</f>
        <v>python basic syntax</v>
      </c>
      <c r="X41" s="50">
        <f t="shared" si="2"/>
        <v>1</v>
      </c>
      <c r="Y41" s="72" t="str">
        <f>IFERROR(__xludf.DUMMYFUNCTION("""COMPUTED_VALUE"""),"round 1")</f>
        <v>round 1</v>
      </c>
      <c r="Z41" s="72" t="str">
        <f>IFERROR(__xludf.DUMMYFUNCTION("""COMPUTED_VALUE"""),"(('func_graph', 'wrapper'),)")</f>
        <v>(('func_graph', 'wrapper'),)</v>
      </c>
      <c r="AA41" s="72" t="str">
        <f>IFERROR(__xludf.DUMMYFUNCTION("""COMPUTED_VALUE"""),"method wrapper")</f>
        <v>method wrapper</v>
      </c>
      <c r="AB41" s="72">
        <f>IFERROR(__xludf.DUMMYFUNCTION("""COMPUTED_VALUE"""),1.0)</f>
        <v>1</v>
      </c>
    </row>
    <row r="42">
      <c r="A42" s="77">
        <v>40.0</v>
      </c>
      <c r="B42" s="54" t="s">
        <v>5333</v>
      </c>
      <c r="C42" s="72" t="s">
        <v>757</v>
      </c>
      <c r="D42" s="76" t="s">
        <v>384</v>
      </c>
      <c r="E42" s="72" t="str">
        <f>IFERROR(__xludf.DUMMYFUNCTION("""COMPUTED_VALUE"""),"(('trainer', 'train'),)")</f>
        <v>(('trainer', 'train'),)</v>
      </c>
      <c r="F42" s="213">
        <f t="shared" si="3"/>
        <v>1</v>
      </c>
      <c r="G42" s="98"/>
      <c r="I42" s="77">
        <v>40.0</v>
      </c>
      <c r="J42" s="54" t="s">
        <v>5334</v>
      </c>
      <c r="K42" s="96" t="s">
        <v>2248</v>
      </c>
      <c r="L42" s="169" t="s">
        <v>269</v>
      </c>
      <c r="M42" s="72" t="str">
        <f>IFERROR(__xludf.DUMMYFUNCTION("""COMPUTED_VALUE"""),"(('__init__', 'import_module'),)")</f>
        <v>(('__init__', 'import_module'),)</v>
      </c>
      <c r="N42" s="213">
        <f t="shared" si="5"/>
        <v>1</v>
      </c>
      <c r="O42" s="98"/>
      <c r="Q42" s="72" t="str">
        <f>IFERROR(__xludf.DUMMYFUNCTION("""COMPUTED_VALUE"""),"round 1")</f>
        <v>round 1</v>
      </c>
      <c r="R42" s="72" t="str">
        <f>IFERROR(__xludf.DUMMYFUNCTION("""COMPUTED_VALUE"""),"(('pickle', 'save'), ('pickle', 'save_dict'), ('pickle', '_batch_setitems'), ('pickle', 'save'))")</f>
        <v>(('pickle', 'save'), ('pickle', 'save_dict'), ('pickle', '_batch_setitems'), ('pickle', 'save'))</v>
      </c>
      <c r="S42" s="72" t="str">
        <f>IFERROR(__xludf.DUMMYFUNCTION("""COMPUTED_VALUE"""),"data saving / pickle")</f>
        <v>data saving / pickle</v>
      </c>
      <c r="T42" s="50">
        <f t="shared" si="1"/>
        <v>1</v>
      </c>
      <c r="U42" s="72" t="str">
        <f>IFERROR(__xludf.DUMMYFUNCTION("""COMPUTED_VALUE"""),"round 2")</f>
        <v>round 2</v>
      </c>
      <c r="V42" s="72" t="str">
        <f>IFERROR(__xludf.DUMMYFUNCTION("""COMPUTED_VALUE"""),"(('__init__', 'module'), ('pywrap_tensorflow', 'module'), ('pywrap_tensorflow', 'module'))")</f>
        <v>(('__init__', 'module'), ('pywrap_tensorflow', 'module'), ('pywrap_tensorflow', 'module'))</v>
      </c>
      <c r="W42" s="72" t="str">
        <f>IFERROR(__xludf.DUMMYFUNCTION("""COMPUTED_VALUE"""),"method wrapper")</f>
        <v>method wrapper</v>
      </c>
      <c r="X42" s="50">
        <f t="shared" si="2"/>
        <v>1</v>
      </c>
      <c r="Y42" s="72" t="str">
        <f>IFERROR(__xludf.DUMMYFUNCTION("""COMPUTED_VALUE"""),"round 1")</f>
        <v>round 1</v>
      </c>
      <c r="Z42" s="72" t="str">
        <f>IFERROR(__xludf.DUMMYFUNCTION("""COMPUTED_VALUE"""),"(('trainer', 'train'),)")</f>
        <v>(('trainer', 'train'),)</v>
      </c>
      <c r="AA42" s="72" t="str">
        <f>IFERROR(__xludf.DUMMYFUNCTION("""COMPUTED_VALUE"""),"model training / learning")</f>
        <v>model training / learning</v>
      </c>
      <c r="AB42" s="72">
        <f>IFERROR(__xludf.DUMMYFUNCTION("""COMPUTED_VALUE"""),1.0)</f>
        <v>1</v>
      </c>
    </row>
    <row r="43">
      <c r="A43" s="77">
        <v>41.0</v>
      </c>
      <c r="B43" s="54" t="s">
        <v>5333</v>
      </c>
      <c r="C43" s="72" t="s">
        <v>767</v>
      </c>
      <c r="D43" s="76" t="s">
        <v>7</v>
      </c>
      <c r="E43" s="72" t="str">
        <f>IFERROR(__xludf.DUMMYFUNCTION("""COMPUTED_VALUE"""),"(('pickle', 'save'), ('pickle', 'save_dict'), ('pickle', '_batch_setitems'), ('pickle', 'save'))")</f>
        <v>(('pickle', 'save'), ('pickle', 'save_dict'), ('pickle', '_batch_setitems'), ('pickle', 'save'))</v>
      </c>
      <c r="F43" s="213">
        <f t="shared" si="3"/>
        <v>1</v>
      </c>
      <c r="G43" s="98"/>
      <c r="I43" s="77">
        <v>41.0</v>
      </c>
      <c r="J43" s="54" t="s">
        <v>5334</v>
      </c>
      <c r="K43" s="96" t="s">
        <v>1064</v>
      </c>
      <c r="L43" s="77" t="s">
        <v>269</v>
      </c>
      <c r="M43" s="72" t="str">
        <f>IFERROR(__xludf.DUMMYFUNCTION("""COMPUTED_VALUE"""),"(('__init__', 'module'), ('pywrap_tensorflow', 'module'), ('pywrap_tensorflow', 'module'))")</f>
        <v>(('__init__', 'module'), ('pywrap_tensorflow', 'module'), ('pywrap_tensorflow', 'module'))</v>
      </c>
      <c r="N43" s="213">
        <f t="shared" si="5"/>
        <v>1</v>
      </c>
      <c r="O43" s="98"/>
      <c r="Q43" s="72" t="str">
        <f>IFERROR(__xludf.DUMMYFUNCTION("""COMPUTED_VALUE"""),"round 1")</f>
        <v>round 1</v>
      </c>
      <c r="R43" s="72" t="str">
        <f>IFERROR(__xludf.DUMMYFUNCTION("""COMPUTED_VALUE"""),"(('numpy_pickle', 'save'), ('pickle', 'save'), ('pickle', 'save_reduce'), ('numpy_pickle', 'save'), ('pickle', 'save'), ('pickle', 'save_dict'), ('pickle', '_batch_setitems'), ('numpy_pickle', 'save'), ('pickle', 'save'), ('pickle', 'save_reduce'), ('nump"&amp;"y_pickle', 'save'), ('pickle', 'save'), ('pickle', 'save_dict'), ('pickle', '_batch_setitems'), ('numpy_pickle', 'save'), ('pickle', 'save'))")</f>
        <v>(('numpy_pickle', 'save'), ('pickle', 'save'), ('pickle', 'save_reduce'), ('numpy_pickle', 'save'), ('pickle', 'save'), ('pickle', 'save_dict'), ('pickle', '_batch_setitems'), ('numpy_pickle', 'save'), ('pickle', 'save'), ('pickle', 'save_reduce'), ('numpy_pickle', 'save'), ('pickle', 'save'), ('pickle', 'save_dict'), ('pickle', '_batch_setitems'), ('numpy_pickle', 'save'), ('pickle', 'save'))</v>
      </c>
      <c r="S43" s="72" t="str">
        <f>IFERROR(__xludf.DUMMYFUNCTION("""COMPUTED_VALUE"""),"data saving / pickle")</f>
        <v>data saving / pickle</v>
      </c>
      <c r="T43" s="50">
        <f t="shared" si="1"/>
        <v>1</v>
      </c>
      <c r="U43" s="72" t="str">
        <f>IFERROR(__xludf.DUMMYFUNCTION("""COMPUTED_VALUE"""),"round 2")</f>
        <v>round 2</v>
      </c>
      <c r="V43" s="72" t="str">
        <f>IFERROR(__xludf.DUMMYFUNCTION("""COMPUTED_VALUE"""),"(('session', 'run'), ('session', '_run'), ('session', '_do_run'), ('session', '_do_call'))")</f>
        <v>(('session', 'run'), ('session', '_run'), ('session', '_do_run'), ('session', '_do_call'))</v>
      </c>
      <c r="W43" s="72" t="str">
        <f>IFERROR(__xludf.DUMMYFUNCTION("""COMPUTED_VALUE"""),"parallelization")</f>
        <v>parallelization</v>
      </c>
      <c r="X43" s="50">
        <f t="shared" si="2"/>
        <v>1</v>
      </c>
      <c r="Y43" s="72" t="str">
        <f>IFERROR(__xludf.DUMMYFUNCTION("""COMPUTED_VALUE"""),"round 1")</f>
        <v>round 1</v>
      </c>
      <c r="Z43" s="72" t="str">
        <f>IFERROR(__xludf.DUMMYFUNCTION("""COMPUTED_VALUE"""),"(('pickle', 'save'), ('pickle', 'save_dict'), ('pickle', '_batch_setitems'), ('pickle', 'save'))")</f>
        <v>(('pickle', 'save'), ('pickle', 'save_dict'), ('pickle', '_batch_setitems'), ('pickle', 'save'))</v>
      </c>
      <c r="AA43" s="72" t="str">
        <f>IFERROR(__xludf.DUMMYFUNCTION("""COMPUTED_VALUE"""),"data saving / pickle")</f>
        <v>data saving / pickle</v>
      </c>
      <c r="AB43" s="72">
        <f>IFERROR(__xludf.DUMMYFUNCTION("""COMPUTED_VALUE"""),1.0)</f>
        <v>1</v>
      </c>
    </row>
    <row r="44">
      <c r="A44" s="77">
        <v>42.0</v>
      </c>
      <c r="B44" s="54" t="s">
        <v>5333</v>
      </c>
      <c r="C44" s="72" t="s">
        <v>778</v>
      </c>
      <c r="D44" s="76" t="s">
        <v>316</v>
      </c>
      <c r="E44" s="72" t="str">
        <f>IFERROR(__xludf.DUMMYFUNCTION("""COMPUTED_VALUE"""),"(('numpy_pickle', 'save'), ('pickle', 'save'), ('pickle', 'save_reduce'), ('numpy_pickle', 'save'), ('pickle', 'save'), ('pickle', 'save_dict'), ('pickle', '_batch_setitems'), ('numpy_pickle', 'save'), ('pickle', 'save'), ('pickle', 'save_reduce'), ('nump"&amp;"y_pickle', 'save'), ('pickle', 'save'), ('pickle', 'save_dict'), ('pickle', '_batch_setitems'), ('numpy_pickle', 'save'), ('pickle', 'save'))")</f>
        <v>(('numpy_pickle', 'save'), ('pickle', 'save'), ('pickle', 'save_reduce'), ('numpy_pickle', 'save'), ('pickle', 'save'), ('pickle', 'save_dict'), ('pickle', '_batch_setitems'), ('numpy_pickle', 'save'), ('pickle', 'save'), ('pickle', 'save_reduce'), ('numpy_pickle', 'save'), ('pickle', 'save'), ('pickle', 'save_dict'), ('pickle', '_batch_setitems'), ('numpy_pickle', 'save'), ('pickle', 'save'))</v>
      </c>
      <c r="F44" s="213">
        <f t="shared" si="3"/>
        <v>1</v>
      </c>
      <c r="G44" s="98"/>
      <c r="I44" s="77">
        <v>42.0</v>
      </c>
      <c r="J44" s="54" t="s">
        <v>5334</v>
      </c>
      <c r="K44" s="96" t="s">
        <v>2259</v>
      </c>
      <c r="L44" s="169" t="s">
        <v>384</v>
      </c>
      <c r="M44" s="72" t="str">
        <f>IFERROR(__xludf.DUMMYFUNCTION("""COMPUTED_VALUE"""),"(('session', 'run'), ('session', '_run'), ('session', '_do_run'), ('session', '_do_call'))")</f>
        <v>(('session', 'run'), ('session', '_run'), ('session', '_do_run'), ('session', '_do_call'))</v>
      </c>
      <c r="N44" s="213">
        <f t="shared" si="5"/>
        <v>1</v>
      </c>
      <c r="O44" s="98"/>
      <c r="Q44" s="72" t="str">
        <f>IFERROR(__xludf.DUMMYFUNCTION("""COMPUTED_VALUE"""),"round 1")</f>
        <v>round 1</v>
      </c>
      <c r="R44" s="72" t="str">
        <f>IFERROR(__xludf.DUMMYFUNCTION("""COMPUTED_VALUE"""),"(('ioloop', 'start'),)")</f>
        <v>(('ioloop', 'start'),)</v>
      </c>
      <c r="S44" s="72" t="str">
        <f>IFERROR(__xludf.DUMMYFUNCTION("""COMPUTED_VALUE"""),"parallelization")</f>
        <v>parallelization</v>
      </c>
      <c r="T44" s="50">
        <f t="shared" si="1"/>
        <v>1</v>
      </c>
      <c r="U44" s="72" t="str">
        <f>IFERROR(__xludf.DUMMYFUNCTION("""COMPUTED_VALUE"""),"round 2")</f>
        <v>round 2</v>
      </c>
      <c r="V44" s="72" t="str">
        <f>IFERROR(__xludf.DUMMYFUNCTION("""COMPUTED_VALUE"""),"(('training', 'train_on_batch'), ('training', '_standardize_user_data'), ('training', '_standardize_input_data'))")</f>
        <v>(('training', 'train_on_batch'), ('training', '_standardize_user_data'), ('training', '_standardize_input_data'))</v>
      </c>
      <c r="W44" s="72" t="str">
        <f>IFERROR(__xludf.DUMMYFUNCTION("""COMPUTED_VALUE"""),"data transformation")</f>
        <v>data transformation</v>
      </c>
      <c r="X44" s="50">
        <f t="shared" si="2"/>
        <v>1</v>
      </c>
      <c r="Y44" s="72" t="str">
        <f>IFERROR(__xludf.DUMMYFUNCTION("""COMPUTED_VALUE"""),"round 1")</f>
        <v>round 1</v>
      </c>
      <c r="Z44" s="72" t="str">
        <f>IFERROR(__xludf.DUMMYFUNCTION("""COMPUTED_VALUE"""),"(('numpy_pickle', 'save'), ('pickle', 'save'), ('pickle', 'save_reduce'), ('numpy_pickle', 'save'), ('pickle', 'save'), ('pickle', 'save_dict'), ('pickle', '_batch_setitems'), ('numpy_pickle', 'save'), ('pickle', 'save'), ('pickle', 'save_reduce'), ('nump"&amp;"y_pickle', 'save'), ('pickle', 'save'), ('pickle', 'save_dict'), ('pickle', '_batch_setitems'), ('numpy_pickle', 'save'), ('pickle', 'save'))")</f>
        <v>(('numpy_pickle', 'save'), ('pickle', 'save'), ('pickle', 'save_reduce'), ('numpy_pickle', 'save'), ('pickle', 'save'), ('pickle', 'save_dict'), ('pickle', '_batch_setitems'), ('numpy_pickle', 'save'), ('pickle', 'save'), ('pickle', 'save_reduce'), ('numpy_pickle', 'save'), ('pickle', 'save'), ('pickle', 'save_dict'), ('pickle', '_batch_setitems'), ('numpy_pickle', 'save'), ('pickle', 'save'))</v>
      </c>
      <c r="AA44" s="72" t="str">
        <f>IFERROR(__xludf.DUMMYFUNCTION("""COMPUTED_VALUE"""),"data saving / pickle")</f>
        <v>data saving / pickle</v>
      </c>
      <c r="AB44" s="72">
        <f>IFERROR(__xludf.DUMMYFUNCTION("""COMPUTED_VALUE"""),1.0)</f>
        <v>1</v>
      </c>
    </row>
    <row r="45">
      <c r="A45" s="77">
        <v>43.0</v>
      </c>
      <c r="B45" s="54" t="s">
        <v>5333</v>
      </c>
      <c r="C45" s="72" t="s">
        <v>785</v>
      </c>
      <c r="D45" s="76" t="s">
        <v>316</v>
      </c>
      <c r="E45" s="72" t="str">
        <f>IFERROR(__xludf.DUMMYFUNCTION("""COMPUTED_VALUE"""),"(('ioloop', 'start'),)")</f>
        <v>(('ioloop', 'start'),)</v>
      </c>
      <c r="F45" s="213">
        <f t="shared" si="3"/>
        <v>1</v>
      </c>
      <c r="G45" s="98"/>
      <c r="I45" s="77">
        <v>43.0</v>
      </c>
      <c r="J45" s="54" t="s">
        <v>5334</v>
      </c>
      <c r="K45" s="96" t="s">
        <v>2266</v>
      </c>
      <c r="L45" s="77" t="s">
        <v>480</v>
      </c>
      <c r="M45" s="72" t="str">
        <f>IFERROR(__xludf.DUMMYFUNCTION("""COMPUTED_VALUE"""),"(('training', 'train_on_batch'), ('training', '_standardize_user_data'), ('training', '_standardize_input_data'))")</f>
        <v>(('training', 'train_on_batch'), ('training', '_standardize_user_data'), ('training', '_standardize_input_data'))</v>
      </c>
      <c r="N45" s="213">
        <f t="shared" si="5"/>
        <v>1</v>
      </c>
      <c r="O45" s="98"/>
      <c r="Q45" s="72" t="str">
        <f>IFERROR(__xludf.DUMMYFUNCTION("""COMPUTED_VALUE"""),"round 1")</f>
        <v>round 1</v>
      </c>
      <c r="R45" s="72" t="str">
        <f>IFERROR(__xludf.DUMMYFUNCTION("""COMPUTED_VALUE"""),"(('pyimod03_importers', 'exec_module'), ('pyimod03_importers', 'exec_module'), ('pyimod03_importers', 'exec_module'), ('pyimod03_importers', 'exec_module'), ('pyimod03_importers', 'exec_module'))")</f>
        <v>(('pyimod03_importers', 'exec_module'), ('pyimod03_importers', 'exec_module'), ('pyimod03_importers', 'exec_module'), ('pyimod03_importers', 'exec_module'), ('pyimod03_importers', 'exec_module'))</v>
      </c>
      <c r="S45" s="72" t="str">
        <f>IFERROR(__xludf.DUMMYFUNCTION("""COMPUTED_VALUE"""),"external module execution")</f>
        <v>external module execution</v>
      </c>
      <c r="T45" s="50">
        <f t="shared" si="1"/>
        <v>1</v>
      </c>
      <c r="U45" s="72" t="str">
        <f>IFERROR(__xludf.DUMMYFUNCTION("""COMPUTED_VALUE"""),"round 2")</f>
        <v>round 2</v>
      </c>
      <c r="V45" s="72" t="str">
        <f>IFERROR(__xludf.DUMMYFUNCTION("""COMPUTED_VALUE"""),"(('ops', 'internal_convert_to_tensor'),)")</f>
        <v>(('ops', 'internal_convert_to_tensor'),)</v>
      </c>
      <c r="W45" s="72" t="str">
        <f>IFERROR(__xludf.DUMMYFUNCTION("""COMPUTED_VALUE"""),"data transformation")</f>
        <v>data transformation</v>
      </c>
      <c r="X45" s="50">
        <f t="shared" si="2"/>
        <v>1</v>
      </c>
      <c r="Y45" s="72" t="str">
        <f>IFERROR(__xludf.DUMMYFUNCTION("""COMPUTED_VALUE"""),"round 1")</f>
        <v>round 1</v>
      </c>
      <c r="Z45" s="72" t="str">
        <f>IFERROR(__xludf.DUMMYFUNCTION("""COMPUTED_VALUE"""),"(('ioloop', 'start'),)")</f>
        <v>(('ioloop', 'start'),)</v>
      </c>
      <c r="AA45" s="72" t="str">
        <f>IFERROR(__xludf.DUMMYFUNCTION("""COMPUTED_VALUE"""),"parallelization")</f>
        <v>parallelization</v>
      </c>
      <c r="AB45" s="72">
        <f>IFERROR(__xludf.DUMMYFUNCTION("""COMPUTED_VALUE"""),1.0)</f>
        <v>1</v>
      </c>
    </row>
    <row r="46">
      <c r="A46" s="77">
        <v>44.0</v>
      </c>
      <c r="B46" s="54" t="s">
        <v>5333</v>
      </c>
      <c r="C46" s="72" t="s">
        <v>794</v>
      </c>
      <c r="D46" s="76" t="s">
        <v>480</v>
      </c>
      <c r="E46" s="72" t="str">
        <f>IFERROR(__xludf.DUMMYFUNCTION("""COMPUTED_VALUE"""),"(('pyimod03_importers', 'exec_module'), ('pyimod03_importers', 'exec_module'), ('pyimod03_importers', 'exec_module'), ('pyimod03_importers', 'exec_module'), ('pyimod03_importers', 'exec_module'))")</f>
        <v>(('pyimod03_importers', 'exec_module'), ('pyimod03_importers', 'exec_module'), ('pyimod03_importers', 'exec_module'), ('pyimod03_importers', 'exec_module'), ('pyimod03_importers', 'exec_module'))</v>
      </c>
      <c r="F46" s="213">
        <f t="shared" si="3"/>
        <v>1</v>
      </c>
      <c r="G46" s="98"/>
      <c r="I46" s="77">
        <v>44.0</v>
      </c>
      <c r="J46" s="54" t="s">
        <v>5334</v>
      </c>
      <c r="K46" s="96" t="s">
        <v>2273</v>
      </c>
      <c r="L46" s="169" t="s">
        <v>727</v>
      </c>
      <c r="M46" s="72" t="str">
        <f>IFERROR(__xludf.DUMMYFUNCTION("""COMPUTED_VALUE"""),"(('ops', 'internal_convert_to_tensor'),)")</f>
        <v>(('ops', 'internal_convert_to_tensor'),)</v>
      </c>
      <c r="N46" s="213">
        <f t="shared" si="5"/>
        <v>1</v>
      </c>
      <c r="O46" s="98"/>
      <c r="Q46" s="72" t="str">
        <f>IFERROR(__xludf.DUMMYFUNCTION("""COMPUTED_VALUE"""),"round 1")</f>
        <v>round 1</v>
      </c>
      <c r="R46" s="72" t="str">
        <f>IFERROR(__xludf.DUMMYFUNCTION("""COMPUTED_VALUE"""),"(('validation', 'inner_f'), ('_search', 'fit'))")</f>
        <v>(('validation', 'inner_f'), ('_search', 'fit'))</v>
      </c>
      <c r="S46" s="72" t="str">
        <f>IFERROR(__xludf.DUMMYFUNCTION("""COMPUTED_VALUE"""),"model training / learning")</f>
        <v>model training / learning</v>
      </c>
      <c r="T46" s="50">
        <f t="shared" si="1"/>
        <v>1</v>
      </c>
      <c r="U46" s="72" t="str">
        <f>IFERROR(__xludf.DUMMYFUNCTION("""COMPUTED_VALUE"""),"round 2")</f>
        <v>round 2</v>
      </c>
      <c r="V46" s="72" t="str">
        <f>IFERROR(__xludf.DUMMYFUNCTION("""COMPUTED_VALUE"""),"(('interfaces', 'wrapper'), ('network', '__init__'), ('network', '_init_graph_network'))")</f>
        <v>(('interfaces', 'wrapper'), ('network', '__init__'), ('network', '_init_graph_network'))</v>
      </c>
      <c r="W46" s="72" t="str">
        <f>IFERROR(__xludf.DUMMYFUNCTION("""COMPUTED_VALUE"""),"model training / construction")</f>
        <v>model training / construction</v>
      </c>
      <c r="X46" s="50">
        <f t="shared" si="2"/>
        <v>1</v>
      </c>
      <c r="Y46" s="72" t="str">
        <f>IFERROR(__xludf.DUMMYFUNCTION("""COMPUTED_VALUE"""),"round 1")</f>
        <v>round 1</v>
      </c>
      <c r="Z46" s="72" t="str">
        <f>IFERROR(__xludf.DUMMYFUNCTION("""COMPUTED_VALUE"""),"(('pyimod03_importers', 'exec_module'), ('pyimod03_importers', 'exec_module'), ('pyimod03_importers', 'exec_module'), ('pyimod03_importers', 'exec_module'), ('pyimod03_importers', 'exec_module'))")</f>
        <v>(('pyimod03_importers', 'exec_module'), ('pyimod03_importers', 'exec_module'), ('pyimod03_importers', 'exec_module'), ('pyimod03_importers', 'exec_module'), ('pyimod03_importers', 'exec_module'))</v>
      </c>
      <c r="AA46" s="72" t="str">
        <f>IFERROR(__xludf.DUMMYFUNCTION("""COMPUTED_VALUE"""),"external module execution")</f>
        <v>external module execution</v>
      </c>
      <c r="AB46" s="72">
        <f>IFERROR(__xludf.DUMMYFUNCTION("""COMPUTED_VALUE"""),1.0)</f>
        <v>1</v>
      </c>
    </row>
    <row r="47">
      <c r="A47" s="77">
        <v>45.0</v>
      </c>
      <c r="B47" s="54" t="s">
        <v>5333</v>
      </c>
      <c r="C47" s="72" t="s">
        <v>806</v>
      </c>
      <c r="D47" s="76" t="s">
        <v>285</v>
      </c>
      <c r="E47" s="72" t="str">
        <f>IFERROR(__xludf.DUMMYFUNCTION("""COMPUTED_VALUE"""),"(('validation', 'inner_f'), ('_search', 'fit'))")</f>
        <v>(('validation', 'inner_f'), ('_search', 'fit'))</v>
      </c>
      <c r="F47" s="213">
        <f t="shared" si="3"/>
        <v>1</v>
      </c>
      <c r="G47" s="98"/>
      <c r="I47" s="77">
        <v>45.0</v>
      </c>
      <c r="J47" s="54" t="s">
        <v>5334</v>
      </c>
      <c r="K47" s="96" t="s">
        <v>2276</v>
      </c>
      <c r="L47" s="169" t="s">
        <v>727</v>
      </c>
      <c r="M47" s="72" t="str">
        <f>IFERROR(__xludf.DUMMYFUNCTION("""COMPUTED_VALUE"""),"(('interfaces', 'wrapper'), ('network', '__init__'), ('network', '_init_graph_network'))")</f>
        <v>(('interfaces', 'wrapper'), ('network', '__init__'), ('network', '_init_graph_network'))</v>
      </c>
      <c r="N47" s="213">
        <f t="shared" si="5"/>
        <v>1</v>
      </c>
      <c r="O47" s="98"/>
      <c r="Q47" s="72" t="str">
        <f>IFERROR(__xludf.DUMMYFUNCTION("""COMPUTED_VALUE"""),"round 1")</f>
        <v>round 1</v>
      </c>
      <c r="R47" s="72" t="str">
        <f>IFERROR(__xludf.DUMMYFUNCTION("""COMPUTED_VALUE"""),"(('main', 'main'),)")</f>
        <v>(('main', 'main'),)</v>
      </c>
      <c r="S47" s="72" t="str">
        <f>IFERROR(__xludf.DUMMYFUNCTION("""COMPUTED_VALUE"""),"python basic syntax")</f>
        <v>python basic syntax</v>
      </c>
      <c r="T47" s="50">
        <f t="shared" si="1"/>
        <v>1</v>
      </c>
      <c r="U47" s="72" t="str">
        <f>IFERROR(__xludf.DUMMYFUNCTION("""COMPUTED_VALUE"""),"round 2")</f>
        <v>round 2</v>
      </c>
      <c r="V47" s="72" t="str">
        <f>IFERROR(__xludf.DUMMYFUNCTION("""COMPUTED_VALUE"""),"(('learning', 'train_step'),)")</f>
        <v>(('learning', 'train_step'),)</v>
      </c>
      <c r="W47" s="72" t="str">
        <f>IFERROR(__xludf.DUMMYFUNCTION("""COMPUTED_VALUE"""),"model training / learning")</f>
        <v>model training / learning</v>
      </c>
      <c r="X47" s="50">
        <f t="shared" si="2"/>
        <v>1</v>
      </c>
      <c r="Y47" s="72" t="str">
        <f>IFERROR(__xludf.DUMMYFUNCTION("""COMPUTED_VALUE"""),"round 1")</f>
        <v>round 1</v>
      </c>
      <c r="Z47" s="72" t="str">
        <f>IFERROR(__xludf.DUMMYFUNCTION("""COMPUTED_VALUE"""),"(('validation', 'inner_f'), ('_search', 'fit'))")</f>
        <v>(('validation', 'inner_f'), ('_search', 'fit'))</v>
      </c>
      <c r="AA47" s="72" t="str">
        <f>IFERROR(__xludf.DUMMYFUNCTION("""COMPUTED_VALUE"""),"model training / learning")</f>
        <v>model training / learning</v>
      </c>
      <c r="AB47" s="72">
        <f>IFERROR(__xludf.DUMMYFUNCTION("""COMPUTED_VALUE"""),1.0)</f>
        <v>1</v>
      </c>
    </row>
    <row r="48">
      <c r="A48" s="77">
        <v>46.0</v>
      </c>
      <c r="B48" s="54" t="s">
        <v>5333</v>
      </c>
      <c r="C48" s="72" t="s">
        <v>811</v>
      </c>
      <c r="D48" s="226" t="s">
        <v>7</v>
      </c>
      <c r="E48" s="72" t="str">
        <f>IFERROR(__xludf.DUMMYFUNCTION("""COMPUTED_VALUE"""),"(('main', 'main'),)")</f>
        <v>(('main', 'main'),)</v>
      </c>
      <c r="F48" s="213">
        <f t="shared" si="3"/>
        <v>1</v>
      </c>
      <c r="G48" s="98"/>
      <c r="I48" s="77">
        <v>46.0</v>
      </c>
      <c r="J48" s="54" t="s">
        <v>5334</v>
      </c>
      <c r="K48" s="96" t="s">
        <v>2282</v>
      </c>
      <c r="L48" s="169" t="s">
        <v>1485</v>
      </c>
      <c r="M48" s="72" t="str">
        <f>IFERROR(__xludf.DUMMYFUNCTION("""COMPUTED_VALUE"""),"(('learning', 'train_step'),)")</f>
        <v>(('learning', 'train_step'),)</v>
      </c>
      <c r="N48" s="213">
        <f t="shared" si="5"/>
        <v>1</v>
      </c>
      <c r="O48" s="98"/>
      <c r="Q48" s="72" t="str">
        <f>IFERROR(__xludf.DUMMYFUNCTION("""COMPUTED_VALUE"""),"round 1")</f>
        <v>round 1</v>
      </c>
      <c r="R48" s="72" t="str">
        <f>IFERROR(__xludf.DUMMYFUNCTION("""COMPUTED_VALUE"""),"(('pickle', 'save'), ('pickle', 'save_reduce'), ('pickle', 'save'))")</f>
        <v>(('pickle', 'save'), ('pickle', 'save_reduce'), ('pickle', 'save'))</v>
      </c>
      <c r="S48" s="72" t="str">
        <f>IFERROR(__xludf.DUMMYFUNCTION("""COMPUTED_VALUE"""),"data saving / pickle")</f>
        <v>data saving / pickle</v>
      </c>
      <c r="T48" s="50">
        <f t="shared" si="1"/>
        <v>1</v>
      </c>
      <c r="U48" s="72" t="str">
        <f>IFERROR(__xludf.DUMMYFUNCTION("""COMPUTED_VALUE"""),"round 2")</f>
        <v>round 2</v>
      </c>
      <c r="V48" s="72" t="str">
        <f>IFERROR(__xludf.DUMMYFUNCTION("""COMPUTED_VALUE"""),"(('session', '_run_fn'),)")</f>
        <v>(('session', '_run_fn'),)</v>
      </c>
      <c r="W48" s="72" t="str">
        <f>IFERROR(__xludf.DUMMYFUNCTION("""COMPUTED_VALUE"""),"parallelization")</f>
        <v>parallelization</v>
      </c>
      <c r="X48" s="50">
        <f t="shared" si="2"/>
        <v>1</v>
      </c>
      <c r="Y48" s="72" t="str">
        <f>IFERROR(__xludf.DUMMYFUNCTION("""COMPUTED_VALUE"""),"round 1")</f>
        <v>round 1</v>
      </c>
      <c r="Z48" s="72" t="str">
        <f>IFERROR(__xludf.DUMMYFUNCTION("""COMPUTED_VALUE"""),"(('main', 'main'),)")</f>
        <v>(('main', 'main'),)</v>
      </c>
      <c r="AA48" s="72" t="str">
        <f>IFERROR(__xludf.DUMMYFUNCTION("""COMPUTED_VALUE"""),"python basic syntax")</f>
        <v>python basic syntax</v>
      </c>
      <c r="AB48" s="72">
        <f>IFERROR(__xludf.DUMMYFUNCTION("""COMPUTED_VALUE"""),1.0)</f>
        <v>1</v>
      </c>
    </row>
    <row r="49">
      <c r="A49" s="77">
        <v>47.0</v>
      </c>
      <c r="B49" s="54" t="s">
        <v>5333</v>
      </c>
      <c r="C49" s="72" t="s">
        <v>819</v>
      </c>
      <c r="D49" s="76" t="s">
        <v>269</v>
      </c>
      <c r="E49" s="72" t="str">
        <f>IFERROR(__xludf.DUMMYFUNCTION("""COMPUTED_VALUE"""),"(('pickle', 'save'), ('pickle', 'save_reduce'), ('pickle', 'save'))")</f>
        <v>(('pickle', 'save'), ('pickle', 'save_reduce'), ('pickle', 'save'))</v>
      </c>
      <c r="F49" s="213">
        <f t="shared" si="3"/>
        <v>1</v>
      </c>
      <c r="G49" s="98"/>
      <c r="I49" s="77">
        <v>47.0</v>
      </c>
      <c r="J49" s="54" t="s">
        <v>5334</v>
      </c>
      <c r="K49" s="96" t="s">
        <v>2289</v>
      </c>
      <c r="L49" s="169" t="s">
        <v>7</v>
      </c>
      <c r="M49" s="72" t="str">
        <f>IFERROR(__xludf.DUMMYFUNCTION("""COMPUTED_VALUE"""),"(('session', '_run_fn'),)")</f>
        <v>(('session', '_run_fn'),)</v>
      </c>
      <c r="N49" s="213">
        <f t="shared" si="5"/>
        <v>1</v>
      </c>
      <c r="O49" s="98"/>
      <c r="Q49" s="72" t="str">
        <f>IFERROR(__xludf.DUMMYFUNCTION("""COMPUTED_VALUE"""),"round 1")</f>
        <v>round 1</v>
      </c>
      <c r="R49" s="72" t="str">
        <f>IFERROR(__xludf.DUMMYFUNCTION("""COMPUTED_VALUE"""),"(('process', 'start'),)")</f>
        <v>(('process', 'start'),)</v>
      </c>
      <c r="S49" s="72" t="str">
        <f>IFERROR(__xludf.DUMMYFUNCTION("""COMPUTED_VALUE"""),"parallelization")</f>
        <v>parallelization</v>
      </c>
      <c r="T49" s="50">
        <f t="shared" si="1"/>
        <v>1</v>
      </c>
      <c r="U49" s="72" t="str">
        <f>IFERROR(__xludf.DUMMYFUNCTION("""COMPUTED_VALUE"""),"round 2")</f>
        <v>round 2</v>
      </c>
      <c r="V49" s="72" t="str">
        <f>IFERROR(__xludf.DUMMYFUNCTION("""COMPUTED_VALUE"""),"(('estimator', '_train_model'),)")</f>
        <v>(('estimator', '_train_model'),)</v>
      </c>
      <c r="W49" s="72" t="str">
        <f>IFERROR(__xludf.DUMMYFUNCTION("""COMPUTED_VALUE"""),"model training / learning")</f>
        <v>model training / learning</v>
      </c>
      <c r="X49" s="50">
        <f t="shared" si="2"/>
        <v>1</v>
      </c>
      <c r="Y49" s="72" t="str">
        <f>IFERROR(__xludf.DUMMYFUNCTION("""COMPUTED_VALUE"""),"round 1")</f>
        <v>round 1</v>
      </c>
      <c r="Z49" s="72" t="str">
        <f>IFERROR(__xludf.DUMMYFUNCTION("""COMPUTED_VALUE"""),"(('pickle', 'save'), ('pickle', 'save_reduce'), ('pickle', 'save'))")</f>
        <v>(('pickle', 'save'), ('pickle', 'save_reduce'), ('pickle', 'save'))</v>
      </c>
      <c r="AA49" s="72" t="str">
        <f>IFERROR(__xludf.DUMMYFUNCTION("""COMPUTED_VALUE"""),"data saving / pickle")</f>
        <v>data saving / pickle</v>
      </c>
      <c r="AB49" s="72">
        <f>IFERROR(__xludf.DUMMYFUNCTION("""COMPUTED_VALUE"""),1.0)</f>
        <v>1</v>
      </c>
    </row>
    <row r="50">
      <c r="A50" s="77">
        <v>48.0</v>
      </c>
      <c r="B50" s="54" t="s">
        <v>5333</v>
      </c>
      <c r="C50" s="72" t="s">
        <v>828</v>
      </c>
      <c r="D50" s="76" t="s">
        <v>316</v>
      </c>
      <c r="E50" s="72" t="str">
        <f>IFERROR(__xludf.DUMMYFUNCTION("""COMPUTED_VALUE"""),"(('process', 'start'),)")</f>
        <v>(('process', 'start'),)</v>
      </c>
      <c r="F50" s="213">
        <f t="shared" si="3"/>
        <v>1</v>
      </c>
      <c r="G50" s="98"/>
      <c r="I50" s="77">
        <v>48.0</v>
      </c>
      <c r="J50" s="54" t="s">
        <v>5334</v>
      </c>
      <c r="K50" s="96" t="s">
        <v>2295</v>
      </c>
      <c r="L50" s="169" t="s">
        <v>480</v>
      </c>
      <c r="M50" s="72" t="str">
        <f>IFERROR(__xludf.DUMMYFUNCTION("""COMPUTED_VALUE"""),"(('estimator', '_train_model'),)")</f>
        <v>(('estimator', '_train_model'),)</v>
      </c>
      <c r="N50" s="213">
        <f t="shared" si="5"/>
        <v>1</v>
      </c>
      <c r="O50" s="98"/>
      <c r="Q50" s="72" t="str">
        <f>IFERROR(__xludf.DUMMYFUNCTION("""COMPUTED_VALUE"""),"round 1")</f>
        <v>round 1</v>
      </c>
      <c r="R50" s="72" t="str">
        <f>IFERROR(__xludf.DUMMYFUNCTION("""COMPUTED_VALUE"""),"(('kernelbase', 'execute_request'),)")</f>
        <v>(('kernelbase', 'execute_request'),)</v>
      </c>
      <c r="S50" s="72" t="str">
        <f>IFERROR(__xludf.DUMMYFUNCTION("""COMPUTED_VALUE"""),"subprocess invocation")</f>
        <v>subprocess invocation</v>
      </c>
      <c r="T50" s="50">
        <f t="shared" si="1"/>
        <v>1</v>
      </c>
      <c r="U50" s="72" t="str">
        <f>IFERROR(__xludf.DUMMYFUNCTION("""COMPUTED_VALUE"""),"round 2")</f>
        <v>round 2</v>
      </c>
      <c r="V50" s="72" t="str">
        <f>IFERROR(__xludf.DUMMYFUNCTION("""COMPUTED_VALUE"""),"(('variables', 'lambda'), ('variable_scope', 'default_variable_creator'), ('variables', '__call__'))")</f>
        <v>(('variables', 'lambda'), ('variable_scope', 'default_variable_creator'), ('variables', '__call__'))</v>
      </c>
      <c r="W50" s="72" t="str">
        <f>IFERROR(__xludf.DUMMYFUNCTION("""COMPUTED_VALUE"""),"data transformation")</f>
        <v>data transformation</v>
      </c>
      <c r="X50" s="50">
        <f t="shared" si="2"/>
        <v>1</v>
      </c>
      <c r="Y50" s="72" t="str">
        <f>IFERROR(__xludf.DUMMYFUNCTION("""COMPUTED_VALUE"""),"round 1")</f>
        <v>round 1</v>
      </c>
      <c r="Z50" s="72" t="str">
        <f>IFERROR(__xludf.DUMMYFUNCTION("""COMPUTED_VALUE"""),"(('process', 'start'),)")</f>
        <v>(('process', 'start'),)</v>
      </c>
      <c r="AA50" s="72" t="str">
        <f>IFERROR(__xludf.DUMMYFUNCTION("""COMPUTED_VALUE"""),"parallelization")</f>
        <v>parallelization</v>
      </c>
      <c r="AB50" s="72">
        <f>IFERROR(__xludf.DUMMYFUNCTION("""COMPUTED_VALUE"""),1.0)</f>
        <v>1</v>
      </c>
    </row>
    <row r="51">
      <c r="A51" s="77">
        <v>49.0</v>
      </c>
      <c r="B51" s="54" t="s">
        <v>5333</v>
      </c>
      <c r="C51" s="72" t="s">
        <v>834</v>
      </c>
      <c r="D51" s="76" t="s">
        <v>480</v>
      </c>
      <c r="E51" s="72" t="str">
        <f>IFERROR(__xludf.DUMMYFUNCTION("""COMPUTED_VALUE"""),"(('kernelbase', 'execute_request'),)")</f>
        <v>(('kernelbase', 'execute_request'),)</v>
      </c>
      <c r="F51" s="213">
        <f t="shared" si="3"/>
        <v>1</v>
      </c>
      <c r="G51" s="98"/>
      <c r="I51" s="77">
        <v>49.0</v>
      </c>
      <c r="J51" s="54" t="s">
        <v>5334</v>
      </c>
      <c r="K51" s="96" t="s">
        <v>2299</v>
      </c>
      <c r="L51" s="169" t="s">
        <v>7</v>
      </c>
      <c r="M51" s="72" t="str">
        <f>IFERROR(__xludf.DUMMYFUNCTION("""COMPUTED_VALUE"""),"(('variables', 'lambda'), ('variable_scope', 'default_variable_creator'), ('variables', '__call__'))")</f>
        <v>(('variables', 'lambda'), ('variable_scope', 'default_variable_creator'), ('variables', '__call__'))</v>
      </c>
      <c r="N51" s="213">
        <f t="shared" si="5"/>
        <v>1</v>
      </c>
      <c r="O51" s="98"/>
      <c r="Q51" s="72" t="str">
        <f>IFERROR(__xludf.DUMMYFUNCTION("""COMPUTED_VALUE"""),"round 1")</f>
        <v>round 1</v>
      </c>
      <c r="R51" s="72" t="str">
        <f>IFERROR(__xludf.DUMMYFUNCTION("""COMPUTED_VALUE"""),"(('core', 'invoke'),)")</f>
        <v>(('core', 'invoke'),)</v>
      </c>
      <c r="S51" s="72" t="str">
        <f>IFERROR(__xludf.DUMMYFUNCTION("""COMPUTED_VALUE"""),"python basic syntax")</f>
        <v>python basic syntax</v>
      </c>
      <c r="T51" s="50">
        <f t="shared" si="1"/>
        <v>1</v>
      </c>
      <c r="U51" s="72" t="str">
        <f>IFERROR(__xludf.DUMMYFUNCTION("""COMPUTED_VALUE"""),"round 2")</f>
        <v>round 2</v>
      </c>
      <c r="V51" s="72" t="str">
        <f>IFERROR(__xludf.DUMMYFUNCTION("""COMPUTED_VALUE"""),"(('session', 'run'), ('session', '_run'), ('session', '_do_run'), ('session', '_do_call'), ('runpy', '_run_module_as_main'), ('runpy', '_run_code'), ('ipykernel_launcher', 'module'), ('application', 'launch_instance'), ('kernelapp', 'start'), ('asyncio', "&amp;"'start'), ('base_events', 'run_forever'), ('base_events', '_run_once'), ('events', '_run'), ('ioloop', 'lambda'), ('ioloop', '_run_callback'), ('gen', 'inner'), ('gen', 'run'), ('kernelbase', 'process_one'), ('gen', 'wrapper'), ('kernelbase', 'dispatch_sh"&amp;"ell'), ('gen', 'wrapper'), ('kernelbase', 'execute_request'), ('gen', 'wrapper'), ('ipkernel', 'do_execute'), ('zmqshell', 'run_cell'), ('interactiveshell', 'run_cell'), ('interactiveshell', '_run_cell'), ('async_helpers', '_pseudo_sync_runner'), ('intera"&amp;"ctiveshell', 'run_cell_async'), ('interactiveshell', 'run_ast_nodes'), ('interactiveshell', 'run_code'))")</f>
        <v>(('session', 'run'), ('session', '_run'), ('session', '_do_run'), ('session', '_do_call'), ('runpy', '_run_module_as_main'), ('runpy', '_run_code'), ('ipykernel_launcher', 'module'), ('application', 'launch_instance'), ('kernelapp', 'start'), ('asyncio', 'start'), ('base_events', 'run_forever'), ('base_events', '_run_once'), ('events', '_run'), ('ioloop', 'lambda'), ('ioloop', '_run_callback'), ('gen', 'inner'), ('gen', 'run'), ('kernelbase', 'process_one'), ('gen', 'wrapper'), ('kernelbase', 'dispatch_shell'), ('gen', 'wrapper'), ('kernelbase', 'execute_request'), ('gen', 'wrapper'), ('ipkernel', 'do_execute'), ('zmqshell', 'run_cell'), ('interactiveshell', 'run_cell'), ('interactiveshell', '_run_cell'), ('async_helpers', '_pseudo_sync_runner'), ('interactiveshell', 'run_cell_async'), ('interactiveshell', 'run_ast_nodes'), ('interactiveshell', 'run_code'))</v>
      </c>
      <c r="W51" s="72" t="str">
        <f>IFERROR(__xludf.DUMMYFUNCTION("""COMPUTED_VALUE"""),"subprocess invocation")</f>
        <v>subprocess invocation</v>
      </c>
      <c r="X51" s="50">
        <f t="shared" si="2"/>
        <v>1</v>
      </c>
      <c r="Y51" s="72" t="str">
        <f>IFERROR(__xludf.DUMMYFUNCTION("""COMPUTED_VALUE"""),"round 1")</f>
        <v>round 1</v>
      </c>
      <c r="Z51" s="72" t="str">
        <f>IFERROR(__xludf.DUMMYFUNCTION("""COMPUTED_VALUE"""),"(('kernelbase', 'execute_request'),)")</f>
        <v>(('kernelbase', 'execute_request'),)</v>
      </c>
      <c r="AA51" s="72" t="str">
        <f>IFERROR(__xludf.DUMMYFUNCTION("""COMPUTED_VALUE"""),"subprocess invocation")</f>
        <v>subprocess invocation</v>
      </c>
      <c r="AB51" s="72">
        <f>IFERROR(__xludf.DUMMYFUNCTION("""COMPUTED_VALUE"""),1.0)</f>
        <v>1</v>
      </c>
    </row>
    <row r="52">
      <c r="A52" s="77">
        <v>50.0</v>
      </c>
      <c r="B52" s="54" t="s">
        <v>5333</v>
      </c>
      <c r="C52" s="72" t="s">
        <v>843</v>
      </c>
      <c r="D52" s="76" t="s">
        <v>416</v>
      </c>
      <c r="E52" s="72" t="str">
        <f>IFERROR(__xludf.DUMMYFUNCTION("""COMPUTED_VALUE"""),"(('core', 'invoke'),)")</f>
        <v>(('core', 'invoke'),)</v>
      </c>
      <c r="F52" s="213">
        <f t="shared" si="3"/>
        <v>1</v>
      </c>
      <c r="G52" s="98"/>
      <c r="I52" s="77">
        <v>50.0</v>
      </c>
      <c r="J52" s="54" t="s">
        <v>5334</v>
      </c>
      <c r="K52" s="96" t="s">
        <v>2305</v>
      </c>
      <c r="L52" s="169" t="s">
        <v>727</v>
      </c>
      <c r="M52" s="72" t="str">
        <f>IFERROR(__xludf.DUMMYFUNCTION("""COMPUTED_VALUE"""),"(('session', 'run'), ('session', '_run'), ('session', '_do_run'), ('session', '_do_call'), ('runpy', '_run_module_as_main'), ('runpy', '_run_code'), ('ipykernel_launcher', 'module'), ('application', 'launch_instance'), ('kernelapp', 'start'), ('asyncio', "&amp;"'start'), ('base_events', 'run_forever'), ('base_events', '_run_once'), ('events', '_run'), ('ioloop', 'lambda'), ('ioloop', '_run_callback'), ('gen', 'inner'), ('gen', 'run'), ('kernelbase', 'process_one'), ('gen', 'wrapper'), ('kernelbase', 'dispatch_sh"&amp;"ell'), ('gen', 'wrapper'), ('kernelbase', 'execute_request'), ('gen', 'wrapper'), ('ipkernel', 'do_execute'), ('zmqshell', 'run_cell'), ('interactiveshell', 'run_cell'), ('interactiveshell', '_run_cell'), ('async_helpers', '_pseudo_sync_runner'), ('intera"&amp;"ctiveshell', 'run_cell_async'), ('interactiveshell', 'run_ast_nodes'), ('interactiveshell', 'run_code'))")</f>
        <v>(('session', 'run'), ('session', '_run'), ('session', '_do_run'), ('session', '_do_call'), ('runpy', '_run_module_as_main'), ('runpy', '_run_code'), ('ipykernel_launcher', 'module'), ('application', 'launch_instance'), ('kernelapp', 'start'), ('asyncio', 'start'), ('base_events', 'run_forever'), ('base_events', '_run_once'), ('events', '_run'), ('ioloop', 'lambda'), ('ioloop', '_run_callback'), ('gen', 'inner'), ('gen', 'run'), ('kernelbase', 'process_one'), ('gen', 'wrapper'), ('kernelbase', 'dispatch_shell'), ('gen', 'wrapper'), ('kernelbase', 'execute_request'), ('gen', 'wrapper'), ('ipkernel', 'do_execute'), ('zmqshell', 'run_cell'), ('interactiveshell', 'run_cell'), ('interactiveshell', '_run_cell'), ('async_helpers', '_pseudo_sync_runner'), ('interactiveshell', 'run_cell_async'), ('interactiveshell', 'run_ast_nodes'), ('interactiveshell', 'run_code'))</v>
      </c>
      <c r="N52" s="213">
        <f t="shared" si="5"/>
        <v>1</v>
      </c>
      <c r="O52" s="98"/>
      <c r="Q52" s="72" t="str">
        <f>IFERROR(__xludf.DUMMYFUNCTION("""COMPUTED_VALUE"""),"round 1")</f>
        <v>round 1</v>
      </c>
      <c r="R52" s="72" t="str">
        <f>IFERROR(__xludf.DUMMYFUNCTION("""COMPUTED_VALUE"""),"(('_search', 'fit'),)")</f>
        <v>(('_search', 'fit'),)</v>
      </c>
      <c r="S52" s="72" t="str">
        <f>IFERROR(__xludf.DUMMYFUNCTION("""COMPUTED_VALUE"""),"model training / learning")</f>
        <v>model training / learning</v>
      </c>
      <c r="T52" s="50">
        <f t="shared" si="1"/>
        <v>1</v>
      </c>
      <c r="U52" s="72" t="str">
        <f>IFERROR(__xludf.DUMMYFUNCTION("""COMPUTED_VALUE"""),"round 2")</f>
        <v>round 2</v>
      </c>
      <c r="V52" s="72" t="str">
        <f>IFERROR(__xludf.DUMMYFUNCTION("""COMPUTED_VALUE"""),"(('index', '_get_pages'), ('index', '_get_page'), ('index', 'get_page'))")</f>
        <v>(('index', '_get_pages'), ('index', '_get_page'), ('index', 'get_page'))</v>
      </c>
      <c r="W52" s="72" t="str">
        <f>IFERROR(__xludf.DUMMYFUNCTION("""COMPUTED_VALUE"""),"syntax / attribute extraction")</f>
        <v>syntax / attribute extraction</v>
      </c>
      <c r="X52" s="50">
        <f t="shared" si="2"/>
        <v>1</v>
      </c>
      <c r="Y52" s="72" t="str">
        <f>IFERROR(__xludf.DUMMYFUNCTION("""COMPUTED_VALUE"""),"round 1")</f>
        <v>round 1</v>
      </c>
      <c r="Z52" s="72" t="str">
        <f>IFERROR(__xludf.DUMMYFUNCTION("""COMPUTED_VALUE"""),"(('core', 'invoke'),)")</f>
        <v>(('core', 'invoke'),)</v>
      </c>
      <c r="AA52" s="72" t="str">
        <f>IFERROR(__xludf.DUMMYFUNCTION("""COMPUTED_VALUE"""),"python basic syntax")</f>
        <v>python basic syntax</v>
      </c>
      <c r="AB52" s="72">
        <f>IFERROR(__xludf.DUMMYFUNCTION("""COMPUTED_VALUE"""),1.0)</f>
        <v>1</v>
      </c>
    </row>
    <row r="53">
      <c r="A53" s="77">
        <v>51.0</v>
      </c>
      <c r="B53" s="54" t="s">
        <v>5333</v>
      </c>
      <c r="C53" s="72" t="s">
        <v>854</v>
      </c>
      <c r="D53" s="76" t="s">
        <v>269</v>
      </c>
      <c r="E53" s="72" t="str">
        <f>IFERROR(__xludf.DUMMYFUNCTION("""COMPUTED_VALUE"""),"(('_search', 'fit'),)")</f>
        <v>(('_search', 'fit'),)</v>
      </c>
      <c r="F53" s="213">
        <f t="shared" si="3"/>
        <v>1</v>
      </c>
      <c r="G53" s="98"/>
      <c r="I53" s="77">
        <v>51.0</v>
      </c>
      <c r="J53" s="54" t="s">
        <v>5334</v>
      </c>
      <c r="K53" s="96" t="s">
        <v>2312</v>
      </c>
      <c r="L53" s="77" t="s">
        <v>416</v>
      </c>
      <c r="M53" s="72" t="str">
        <f>IFERROR(__xludf.DUMMYFUNCTION("""COMPUTED_VALUE"""),"(('index', '_get_pages'), ('index', '_get_page'), ('index', 'get_page'))")</f>
        <v>(('index', '_get_pages'), ('index', '_get_page'), ('index', 'get_page'))</v>
      </c>
      <c r="N53" s="213">
        <f t="shared" si="5"/>
        <v>1</v>
      </c>
      <c r="O53" s="98"/>
      <c r="Q53" s="72" t="str">
        <f>IFERROR(__xludf.DUMMYFUNCTION("""COMPUTED_VALUE"""),"round 1")</f>
        <v>round 1</v>
      </c>
      <c r="R53" s="72" t="str">
        <f>IFERROR(__xludf.DUMMYFUNCTION("""COMPUTED_VALUE"""),"(('pydev_import_hook', 'do_import'),)")</f>
        <v>(('pydev_import_hook', 'do_import'),)</v>
      </c>
      <c r="S53" s="72" t="str">
        <f>IFERROR(__xludf.DUMMYFUNCTION("""COMPUTED_VALUE"""),"python basic syntax")</f>
        <v>python basic syntax</v>
      </c>
      <c r="T53" s="50">
        <f t="shared" si="1"/>
        <v>1</v>
      </c>
      <c r="U53" s="72" t="str">
        <f>IFERROR(__xludf.DUMMYFUNCTION("""COMPUTED_VALUE"""),"round 2")</f>
        <v>round 2</v>
      </c>
      <c r="V53" s="72" t="str">
        <f>IFERROR(__xludf.DUMMYFUNCTION("""COMPUTED_VALUE"""),"(('function', '_maybe_define_function'), ('function', '_create_graph_function'), ('func_graph', 'func_graph_from_py_func'), ('def_function', 'wrapped_fn'))")</f>
        <v>(('function', '_maybe_define_function'), ('function', '_create_graph_function'), ('func_graph', 'func_graph_from_py_func'), ('def_function', 'wrapped_fn'))</v>
      </c>
      <c r="W53" s="72" t="str">
        <f>IFERROR(__xludf.DUMMYFUNCTION("""COMPUTED_VALUE"""),"method wrapper")</f>
        <v>method wrapper</v>
      </c>
      <c r="X53" s="50">
        <f t="shared" si="2"/>
        <v>1</v>
      </c>
      <c r="Y53" s="72" t="str">
        <f>IFERROR(__xludf.DUMMYFUNCTION("""COMPUTED_VALUE"""),"round 1")</f>
        <v>round 1</v>
      </c>
      <c r="Z53" s="72" t="str">
        <f>IFERROR(__xludf.DUMMYFUNCTION("""COMPUTED_VALUE"""),"(('_search', 'fit'),)")</f>
        <v>(('_search', 'fit'),)</v>
      </c>
      <c r="AA53" s="72" t="str">
        <f>IFERROR(__xludf.DUMMYFUNCTION("""COMPUTED_VALUE"""),"model training / learning")</f>
        <v>model training / learning</v>
      </c>
      <c r="AB53" s="72">
        <f>IFERROR(__xludf.DUMMYFUNCTION("""COMPUTED_VALUE"""),1.0)</f>
        <v>1</v>
      </c>
    </row>
    <row r="54">
      <c r="A54" s="77">
        <v>52.0</v>
      </c>
      <c r="B54" s="54" t="s">
        <v>5333</v>
      </c>
      <c r="C54" s="72" t="s">
        <v>866</v>
      </c>
      <c r="D54" s="76" t="s">
        <v>7</v>
      </c>
      <c r="E54" s="72" t="str">
        <f>IFERROR(__xludf.DUMMYFUNCTION("""COMPUTED_VALUE"""),"(('pydev_import_hook', 'do_import'),)")</f>
        <v>(('pydev_import_hook', 'do_import'),)</v>
      </c>
      <c r="F54" s="213">
        <f t="shared" si="3"/>
        <v>1</v>
      </c>
      <c r="G54" s="98"/>
      <c r="I54" s="77">
        <v>52.0</v>
      </c>
      <c r="J54" s="54" t="s">
        <v>5334</v>
      </c>
      <c r="K54" s="96" t="s">
        <v>2315</v>
      </c>
      <c r="L54" s="77" t="s">
        <v>684</v>
      </c>
      <c r="M54" s="72" t="str">
        <f>IFERROR(__xludf.DUMMYFUNCTION("""COMPUTED_VALUE"""),"(('function', '_maybe_define_function'), ('function', '_create_graph_function'), ('func_graph', 'func_graph_from_py_func'), ('def_function', 'wrapped_fn'))")</f>
        <v>(('function', '_maybe_define_function'), ('function', '_create_graph_function'), ('func_graph', 'func_graph_from_py_func'), ('def_function', 'wrapped_fn'))</v>
      </c>
      <c r="N54" s="213">
        <f t="shared" si="5"/>
        <v>1</v>
      </c>
      <c r="O54" s="98"/>
      <c r="Q54" s="72" t="str">
        <f>IFERROR(__xludf.DUMMYFUNCTION("""COMPUTED_VALUE"""),"round 1")</f>
        <v>round 1</v>
      </c>
      <c r="R54" s="72" t="str">
        <f>IFERROR(__xludf.DUMMYFUNCTION("""COMPUTED_VALUE"""),"(('validation', 'check_consistent_length'),)")</f>
        <v>(('validation', 'check_consistent_length'),)</v>
      </c>
      <c r="S54" s="72" t="str">
        <f>IFERROR(__xludf.DUMMYFUNCTION("""COMPUTED_VALUE"""),"data validation")</f>
        <v>data validation</v>
      </c>
      <c r="T54" s="50">
        <f t="shared" si="1"/>
        <v>1</v>
      </c>
      <c r="U54" s="72" t="str">
        <f>IFERROR(__xludf.DUMMYFUNCTION("""COMPUTED_VALUE"""),"round 2")</f>
        <v>round 2</v>
      </c>
      <c r="V54" s="72" t="str">
        <f>IFERROR(__xludf.DUMMYFUNCTION("""COMPUTED_VALUE"""),"(('array_ops', 'placeholder'), ('gen_array_ops', '_placeholder'), ('op_def_library', '_apply_op_helper'), ('ops', 'create_op'), ('ops', '__init__'))")</f>
        <v>(('array_ops', 'placeholder'), ('gen_array_ops', '_placeholder'), ('op_def_library', '_apply_op_helper'), ('ops', 'create_op'), ('ops', '__init__'))</v>
      </c>
      <c r="W54" s="72" t="str">
        <f>IFERROR(__xludf.DUMMYFUNCTION("""COMPUTED_VALUE"""),"data operation")</f>
        <v>data operation</v>
      </c>
      <c r="X54" s="50">
        <f t="shared" si="2"/>
        <v>1</v>
      </c>
      <c r="Y54" s="72" t="str">
        <f>IFERROR(__xludf.DUMMYFUNCTION("""COMPUTED_VALUE"""),"round 1")</f>
        <v>round 1</v>
      </c>
      <c r="Z54" s="72" t="str">
        <f>IFERROR(__xludf.DUMMYFUNCTION("""COMPUTED_VALUE"""),"(('pydev_import_hook', 'do_import'),)")</f>
        <v>(('pydev_import_hook', 'do_import'),)</v>
      </c>
      <c r="AA54" s="72" t="str">
        <f>IFERROR(__xludf.DUMMYFUNCTION("""COMPUTED_VALUE"""),"python basic syntax")</f>
        <v>python basic syntax</v>
      </c>
      <c r="AB54" s="72">
        <f>IFERROR(__xludf.DUMMYFUNCTION("""COMPUTED_VALUE"""),1.0)</f>
        <v>1</v>
      </c>
    </row>
    <row r="55">
      <c r="A55" s="77">
        <v>53.0</v>
      </c>
      <c r="B55" s="54" t="s">
        <v>5333</v>
      </c>
      <c r="C55" s="72" t="s">
        <v>876</v>
      </c>
      <c r="D55" s="76" t="s">
        <v>269</v>
      </c>
      <c r="E55" s="72" t="str">
        <f>IFERROR(__xludf.DUMMYFUNCTION("""COMPUTED_VALUE"""),"(('validation', 'check_consistent_length'),)")</f>
        <v>(('validation', 'check_consistent_length'),)</v>
      </c>
      <c r="F55" s="213">
        <f t="shared" si="3"/>
        <v>1</v>
      </c>
      <c r="G55" s="98"/>
      <c r="I55" s="77">
        <v>53.0</v>
      </c>
      <c r="J55" s="54" t="s">
        <v>5334</v>
      </c>
      <c r="K55" s="96" t="s">
        <v>2320</v>
      </c>
      <c r="L55" s="169" t="s">
        <v>384</v>
      </c>
      <c r="M55" s="72" t="str">
        <f>IFERROR(__xludf.DUMMYFUNCTION("""COMPUTED_VALUE"""),"(('array_ops', 'placeholder'), ('gen_array_ops', '_placeholder'), ('op_def_library', '_apply_op_helper'), ('ops', 'create_op'), ('ops', '__init__'))")</f>
        <v>(('array_ops', 'placeholder'), ('gen_array_ops', '_placeholder'), ('op_def_library', '_apply_op_helper'), ('ops', 'create_op'), ('ops', '__init__'))</v>
      </c>
      <c r="N55" s="213">
        <f t="shared" si="5"/>
        <v>1</v>
      </c>
      <c r="O55" s="98"/>
      <c r="Q55" s="72" t="str">
        <f>IFERROR(__xludf.DUMMYFUNCTION("""COMPUTED_VALUE"""),"round 1")</f>
        <v>round 1</v>
      </c>
      <c r="R55" s="72" t="str">
        <f>IFERROR(__xludf.DUMMYFUNCTION("""COMPUTED_VALUE"""),"(('pyimod03_importers', 'exec_module'), ('pyimod03_importers', 'exec_module'))")</f>
        <v>(('pyimod03_importers', 'exec_module'), ('pyimod03_importers', 'exec_module'))</v>
      </c>
      <c r="S55" s="72" t="str">
        <f>IFERROR(__xludf.DUMMYFUNCTION("""COMPUTED_VALUE"""),"external module execution")</f>
        <v>external module execution</v>
      </c>
      <c r="T55" s="50">
        <f t="shared" si="1"/>
        <v>1</v>
      </c>
      <c r="U55" s="72" t="str">
        <f>IFERROR(__xludf.DUMMYFUNCTION("""COMPUTED_VALUE"""),"round 2")</f>
        <v>round 2</v>
      </c>
      <c r="V55" s="72" t="str">
        <f>IFERROR(__xludf.DUMMYFUNCTION("""COMPUTED_VALUE"""),"(('network', '_init_graph_network'),)")</f>
        <v>(('network', '_init_graph_network'),)</v>
      </c>
      <c r="W55" s="72" t="str">
        <f>IFERROR(__xludf.DUMMYFUNCTION("""COMPUTED_VALUE"""),"model training / construction")</f>
        <v>model training / construction</v>
      </c>
      <c r="X55" s="50">
        <f t="shared" si="2"/>
        <v>1</v>
      </c>
      <c r="Y55" s="72" t="str">
        <f>IFERROR(__xludf.DUMMYFUNCTION("""COMPUTED_VALUE"""),"round 1")</f>
        <v>round 1</v>
      </c>
      <c r="Z55" s="72" t="str">
        <f>IFERROR(__xludf.DUMMYFUNCTION("""COMPUTED_VALUE"""),"(('validation', 'check_consistent_length'),)")</f>
        <v>(('validation', 'check_consistent_length'),)</v>
      </c>
      <c r="AA55" s="72" t="str">
        <f>IFERROR(__xludf.DUMMYFUNCTION("""COMPUTED_VALUE"""),"data validation")</f>
        <v>data validation</v>
      </c>
      <c r="AB55" s="72">
        <f>IFERROR(__xludf.DUMMYFUNCTION("""COMPUTED_VALUE"""),1.0)</f>
        <v>1</v>
      </c>
    </row>
    <row r="56">
      <c r="A56" s="77">
        <v>54.0</v>
      </c>
      <c r="B56" s="54" t="s">
        <v>5333</v>
      </c>
      <c r="C56" s="72" t="s">
        <v>541</v>
      </c>
      <c r="D56" s="226" t="s">
        <v>896</v>
      </c>
      <c r="E56" s="72" t="str">
        <f>IFERROR(__xludf.DUMMYFUNCTION("""COMPUTED_VALUE"""),"(('pyimod03_importers', 'exec_module'), ('pyimod03_importers', 'exec_module'))")</f>
        <v>(('pyimod03_importers', 'exec_module'), ('pyimod03_importers', 'exec_module'))</v>
      </c>
      <c r="F56" s="213">
        <f t="shared" si="3"/>
        <v>1</v>
      </c>
      <c r="G56" s="98"/>
      <c r="I56" s="77">
        <v>54.0</v>
      </c>
      <c r="J56" s="54" t="s">
        <v>5334</v>
      </c>
      <c r="K56" s="96" t="s">
        <v>2327</v>
      </c>
      <c r="L56" s="169" t="s">
        <v>1768</v>
      </c>
      <c r="M56" s="72" t="str">
        <f>IFERROR(__xludf.DUMMYFUNCTION("""COMPUTED_VALUE"""),"(('network', '_init_graph_network'),)")</f>
        <v>(('network', '_init_graph_network'),)</v>
      </c>
      <c r="N56" s="213">
        <f t="shared" si="5"/>
        <v>1</v>
      </c>
      <c r="O56" s="98"/>
      <c r="Q56" s="72" t="str">
        <f>IFERROR(__xludf.DUMMYFUNCTION("""COMPUTED_VALUE"""),"round 1")</f>
        <v>round 1</v>
      </c>
      <c r="R56" s="72" t="str">
        <f>IFERROR(__xludf.DUMMYFUNCTION("""COMPUTED_VALUE"""),"(('core', 'setup'), ('dist', 'run_commands'), ('dist', 'run_command'))")</f>
        <v>(('core', 'setup'), ('dist', 'run_commands'), ('dist', 'run_command'))</v>
      </c>
      <c r="S56" s="72" t="str">
        <f>IFERROR(__xludf.DUMMYFUNCTION("""COMPUTED_VALUE"""),"subprocess invocation")</f>
        <v>subprocess invocation</v>
      </c>
      <c r="T56" s="50">
        <f t="shared" si="1"/>
        <v>1</v>
      </c>
      <c r="U56" s="72" t="str">
        <f>IFERROR(__xludf.DUMMYFUNCTION("""COMPUTED_VALUE"""),"round 2")</f>
        <v>round 2</v>
      </c>
      <c r="V56" s="72" t="str">
        <f>IFERROR(__xludf.DUMMYFUNCTION("""COMPUTED_VALUE"""),"(('tensorflow_backend', '__call__'), ('tensorflow_backend', '_call'), ('session', '__call__'), ('errors_impl', '__exit__'))")</f>
        <v>(('tensorflow_backend', '__call__'), ('tensorflow_backend', '_call'), ('session', '__call__'), ('errors_impl', '__exit__'))</v>
      </c>
      <c r="W56" s="72" t="str">
        <f>IFERROR(__xludf.DUMMYFUNCTION("""COMPUTED_VALUE"""),"model training / learning")</f>
        <v>model training / learning</v>
      </c>
      <c r="X56" s="50">
        <f t="shared" si="2"/>
        <v>1</v>
      </c>
      <c r="Y56" s="72" t="str">
        <f>IFERROR(__xludf.DUMMYFUNCTION("""COMPUTED_VALUE"""),"round 1")</f>
        <v>round 1</v>
      </c>
      <c r="Z56" s="72" t="str">
        <f>IFERROR(__xludf.DUMMYFUNCTION("""COMPUTED_VALUE"""),"(('pyimod03_importers', 'exec_module'), ('pyimod03_importers', 'exec_module'))")</f>
        <v>(('pyimod03_importers', 'exec_module'), ('pyimod03_importers', 'exec_module'))</v>
      </c>
      <c r="AA56" s="72" t="str">
        <f>IFERROR(__xludf.DUMMYFUNCTION("""COMPUTED_VALUE"""),"external module execution")</f>
        <v>external module execution</v>
      </c>
      <c r="AB56" s="72">
        <f>IFERROR(__xludf.DUMMYFUNCTION("""COMPUTED_VALUE"""),1.0)</f>
        <v>1</v>
      </c>
    </row>
    <row r="57">
      <c r="A57" s="77">
        <v>55.0</v>
      </c>
      <c r="B57" s="54" t="s">
        <v>5333</v>
      </c>
      <c r="C57" s="72" t="s">
        <v>897</v>
      </c>
      <c r="D57" s="76" t="s">
        <v>285</v>
      </c>
      <c r="E57" s="72" t="str">
        <f>IFERROR(__xludf.DUMMYFUNCTION("""COMPUTED_VALUE"""),"(('core', 'setup'), ('dist', 'run_commands'), ('dist', 'run_command'))")</f>
        <v>(('core', 'setup'), ('dist', 'run_commands'), ('dist', 'run_command'))</v>
      </c>
      <c r="F57" s="213">
        <f t="shared" si="3"/>
        <v>1</v>
      </c>
      <c r="G57" s="98"/>
      <c r="I57" s="77">
        <v>55.0</v>
      </c>
      <c r="J57" s="54" t="s">
        <v>5334</v>
      </c>
      <c r="K57" s="96" t="s">
        <v>2334</v>
      </c>
      <c r="L57" s="169" t="s">
        <v>1485</v>
      </c>
      <c r="M57" s="72" t="str">
        <f>IFERROR(__xludf.DUMMYFUNCTION("""COMPUTED_VALUE"""),"(('tensorflow_backend', '__call__'), ('tensorflow_backend', '_call'), ('session', '__call__'), ('errors_impl', '__exit__'))")</f>
        <v>(('tensorflow_backend', '__call__'), ('tensorflow_backend', '_call'), ('session', '__call__'), ('errors_impl', '__exit__'))</v>
      </c>
      <c r="N57" s="213">
        <f t="shared" si="5"/>
        <v>1</v>
      </c>
      <c r="O57" s="98"/>
      <c r="Q57" s="72" t="str">
        <f>IFERROR(__xludf.DUMMYFUNCTION("""COMPUTED_VALUE"""),"round 1")</f>
        <v>round 1</v>
      </c>
      <c r="R57" s="72" t="str">
        <f>IFERROR(__xludf.DUMMYFUNCTION("""COMPUTED_VALUE"""),"(('pipeline', 'fit'),)")</f>
        <v>(('pipeline', 'fit'),)</v>
      </c>
      <c r="S57" s="72" t="str">
        <f>IFERROR(__xludf.DUMMYFUNCTION("""COMPUTED_VALUE"""),"model training / learning")</f>
        <v>model training / learning</v>
      </c>
      <c r="T57" s="50">
        <f t="shared" si="1"/>
        <v>1</v>
      </c>
      <c r="U57" s="72" t="str">
        <f>IFERROR(__xludf.DUMMYFUNCTION("""COMPUTED_VALUE"""),"round 2")</f>
        <v>round 2</v>
      </c>
      <c r="V57" s="72" t="str">
        <f>IFERROR(__xludf.DUMMYFUNCTION("""COMPUTED_VALUE"""),"(('threading', '_bootstrap_inner'),)")</f>
        <v>(('threading', '_bootstrap_inner'),)</v>
      </c>
      <c r="W57" s="72" t="str">
        <f>IFERROR(__xludf.DUMMYFUNCTION("""COMPUTED_VALUE"""),"parallelization")</f>
        <v>parallelization</v>
      </c>
      <c r="X57" s="50">
        <f t="shared" si="2"/>
        <v>1</v>
      </c>
      <c r="Y57" s="72" t="str">
        <f>IFERROR(__xludf.DUMMYFUNCTION("""COMPUTED_VALUE"""),"round 1")</f>
        <v>round 1</v>
      </c>
      <c r="Z57" s="72" t="str">
        <f>IFERROR(__xludf.DUMMYFUNCTION("""COMPUTED_VALUE"""),"(('core', 'setup'), ('dist', 'run_commands'), ('dist', 'run_command'))")</f>
        <v>(('core', 'setup'), ('dist', 'run_commands'), ('dist', 'run_command'))</v>
      </c>
      <c r="AA57" s="72" t="str">
        <f>IFERROR(__xludf.DUMMYFUNCTION("""COMPUTED_VALUE"""),"subprocess invocation")</f>
        <v>subprocess invocation</v>
      </c>
      <c r="AB57" s="72">
        <f>IFERROR(__xludf.DUMMYFUNCTION("""COMPUTED_VALUE"""),1.0)</f>
        <v>1</v>
      </c>
    </row>
    <row r="58">
      <c r="A58" s="77">
        <v>56.0</v>
      </c>
      <c r="B58" s="54" t="s">
        <v>5333</v>
      </c>
      <c r="C58" s="72" t="s">
        <v>905</v>
      </c>
      <c r="D58" s="76" t="s">
        <v>416</v>
      </c>
      <c r="E58" s="72" t="str">
        <f>IFERROR(__xludf.DUMMYFUNCTION("""COMPUTED_VALUE"""),"(('pipeline', 'fit'),)")</f>
        <v>(('pipeline', 'fit'),)</v>
      </c>
      <c r="F58" s="213">
        <f t="shared" si="3"/>
        <v>1</v>
      </c>
      <c r="G58" s="98"/>
      <c r="I58" s="77">
        <v>56.0</v>
      </c>
      <c r="J58" s="54" t="s">
        <v>5334</v>
      </c>
      <c r="K58" s="96" t="s">
        <v>2340</v>
      </c>
      <c r="L58" s="169" t="s">
        <v>7</v>
      </c>
      <c r="M58" s="72" t="str">
        <f>IFERROR(__xludf.DUMMYFUNCTION("""COMPUTED_VALUE"""),"(('threading', '_bootstrap_inner'),)")</f>
        <v>(('threading', '_bootstrap_inner'),)</v>
      </c>
      <c r="N58" s="213">
        <f t="shared" si="5"/>
        <v>1</v>
      </c>
      <c r="O58" s="98"/>
      <c r="Q58" s="72" t="str">
        <f>IFERROR(__xludf.DUMMYFUNCTION("""COMPUTED_VALUE"""),"round 1")</f>
        <v>round 1</v>
      </c>
      <c r="R58" s="72"/>
      <c r="S58" s="72" t="str">
        <f>IFERROR(__xludf.DUMMYFUNCTION("""COMPUTED_VALUE"""),"python basic syntax")</f>
        <v>python basic syntax</v>
      </c>
      <c r="T58" s="50">
        <f t="shared" si="1"/>
        <v>0</v>
      </c>
      <c r="U58" s="72" t="str">
        <f>IFERROR(__xludf.DUMMYFUNCTION("""COMPUTED_VALUE"""),"round 2")</f>
        <v>round 2</v>
      </c>
      <c r="V58" s="72" t="str">
        <f>IFERROR(__xludf.DUMMYFUNCTION("""COMPUTED_VALUE"""),"(('function', '_create_graph_function'), ('func_graph', 'func_graph_from_py_func'), ('def_function', 'wrapped_fn'), ('func_graph', 'wrapper'))")</f>
        <v>(('function', '_create_graph_function'), ('func_graph', 'func_graph_from_py_func'), ('def_function', 'wrapped_fn'), ('func_graph', 'wrapper'))</v>
      </c>
      <c r="W58" s="72" t="str">
        <f>IFERROR(__xludf.DUMMYFUNCTION("""COMPUTED_VALUE"""),"method wrapper")</f>
        <v>method wrapper</v>
      </c>
      <c r="X58" s="50">
        <f t="shared" si="2"/>
        <v>1</v>
      </c>
      <c r="Y58" s="72" t="str">
        <f>IFERROR(__xludf.DUMMYFUNCTION("""COMPUTED_VALUE"""),"round 1")</f>
        <v>round 1</v>
      </c>
      <c r="Z58" s="72" t="str">
        <f>IFERROR(__xludf.DUMMYFUNCTION("""COMPUTED_VALUE"""),"(('pipeline', 'fit'),)")</f>
        <v>(('pipeline', 'fit'),)</v>
      </c>
      <c r="AA58" s="72" t="str">
        <f>IFERROR(__xludf.DUMMYFUNCTION("""COMPUTED_VALUE"""),"model training / learning")</f>
        <v>model training / learning</v>
      </c>
      <c r="AB58" s="72">
        <f>IFERROR(__xludf.DUMMYFUNCTION("""COMPUTED_VALUE"""),1.0)</f>
        <v>1</v>
      </c>
    </row>
    <row r="59">
      <c r="A59" s="77">
        <v>57.0</v>
      </c>
      <c r="B59" s="54" t="s">
        <v>5333</v>
      </c>
      <c r="C59" s="72" t="s">
        <v>916</v>
      </c>
      <c r="D59" s="76" t="s">
        <v>7</v>
      </c>
      <c r="E59" s="72"/>
      <c r="F59" s="213">
        <f t="shared" si="3"/>
        <v>0</v>
      </c>
      <c r="G59" s="98"/>
      <c r="I59" s="77">
        <v>57.0</v>
      </c>
      <c r="J59" s="54" t="s">
        <v>5334</v>
      </c>
      <c r="K59" s="96" t="s">
        <v>2345</v>
      </c>
      <c r="L59" s="169" t="s">
        <v>480</v>
      </c>
      <c r="M59" s="72" t="str">
        <f>IFERROR(__xludf.DUMMYFUNCTION("""COMPUTED_VALUE"""),"(('function', '_create_graph_function'), ('func_graph', 'func_graph_from_py_func'), ('def_function', 'wrapped_fn'), ('func_graph', 'wrapper'))")</f>
        <v>(('function', '_create_graph_function'), ('func_graph', 'func_graph_from_py_func'), ('def_function', 'wrapped_fn'), ('func_graph', 'wrapper'))</v>
      </c>
      <c r="N59" s="213">
        <f t="shared" si="5"/>
        <v>1</v>
      </c>
      <c r="O59" s="98"/>
      <c r="Q59" s="72" t="str">
        <f>IFERROR(__xludf.DUMMYFUNCTION("""COMPUTED_VALUE"""),"round 1")</f>
        <v>round 1</v>
      </c>
      <c r="R59" s="72" t="str">
        <f>IFERROR(__xludf.DUMMYFUNCTION("""COMPUTED_VALUE"""),"(('testing', 'module'),)")</f>
        <v>(('testing', 'module'),)</v>
      </c>
      <c r="S59" s="72" t="str">
        <f>IFERROR(__xludf.DUMMYFUNCTION("""COMPUTED_VALUE"""),"python basic syntax")</f>
        <v>python basic syntax</v>
      </c>
      <c r="T59" s="50">
        <f t="shared" si="1"/>
        <v>1</v>
      </c>
      <c r="U59" s="72" t="str">
        <f>IFERROR(__xludf.DUMMYFUNCTION("""COMPUTED_VALUE"""),"round 2")</f>
        <v>round 2</v>
      </c>
      <c r="V59" s="72" t="str">
        <f>IFERROR(__xludf.DUMMYFUNCTION("""COMPUTED_VALUE"""),"(('ops', 'create_op'), ('ops', 'set_shapes_for_outputs'), ('ops', 'call_with_requiring'))")</f>
        <v>(('ops', 'create_op'), ('ops', 'set_shapes_for_outputs'), ('ops', 'call_with_requiring'))</v>
      </c>
      <c r="W59" s="72" t="str">
        <f>IFERROR(__xludf.DUMMYFUNCTION("""COMPUTED_VALUE"""),"data operation")</f>
        <v>data operation</v>
      </c>
      <c r="X59" s="50">
        <f t="shared" si="2"/>
        <v>1</v>
      </c>
      <c r="Y59" s="72" t="str">
        <f>IFERROR(__xludf.DUMMYFUNCTION("""COMPUTED_VALUE"""),"round 1")</f>
        <v>round 1</v>
      </c>
      <c r="Z59" s="72"/>
      <c r="AA59" s="72" t="str">
        <f>IFERROR(__xludf.DUMMYFUNCTION("""COMPUTED_VALUE"""),"python basic syntax")</f>
        <v>python basic syntax</v>
      </c>
      <c r="AB59" s="72">
        <f>IFERROR(__xludf.DUMMYFUNCTION("""COMPUTED_VALUE"""),0.0)</f>
        <v>0</v>
      </c>
    </row>
    <row r="60">
      <c r="A60" s="77">
        <v>58.0</v>
      </c>
      <c r="B60" s="54" t="s">
        <v>5333</v>
      </c>
      <c r="D60" s="76" t="s">
        <v>269</v>
      </c>
      <c r="E60" s="72" t="str">
        <f>IFERROR(__xludf.DUMMYFUNCTION("""COMPUTED_VALUE"""),"(('testing', 'module'),)")</f>
        <v>(('testing', 'module'),)</v>
      </c>
      <c r="F60" s="213">
        <f t="shared" si="3"/>
        <v>1</v>
      </c>
      <c r="G60" s="98"/>
      <c r="I60" s="77">
        <v>58.0</v>
      </c>
      <c r="J60" s="54" t="s">
        <v>5334</v>
      </c>
      <c r="K60" s="96" t="s">
        <v>2350</v>
      </c>
      <c r="L60" s="169" t="s">
        <v>384</v>
      </c>
      <c r="M60" s="72" t="str">
        <f>IFERROR(__xludf.DUMMYFUNCTION("""COMPUTED_VALUE"""),"(('ops', 'create_op'), ('ops', 'set_shapes_for_outputs'), ('ops', 'call_with_requiring'))")</f>
        <v>(('ops', 'create_op'), ('ops', 'set_shapes_for_outputs'), ('ops', 'call_with_requiring'))</v>
      </c>
      <c r="N60" s="213">
        <f t="shared" si="5"/>
        <v>1</v>
      </c>
      <c r="O60" s="98"/>
      <c r="Q60" s="72" t="str">
        <f>IFERROR(__xludf.DUMMYFUNCTION("""COMPUTED_VALUE"""),"round 1")</f>
        <v>round 1</v>
      </c>
      <c r="R60" s="72" t="str">
        <f>IFERROR(__xludf.DUMMYFUNCTION("""COMPUTED_VALUE"""),"(('runpy', '_run_module_as_main'), ('runpy', '_run_code'), ('__main__', 'module'))")</f>
        <v>(('runpy', '_run_module_as_main'), ('runpy', '_run_code'), ('__main__', 'module'))</v>
      </c>
      <c r="S60" s="72" t="str">
        <f>IFERROR(__xludf.DUMMYFUNCTION("""COMPUTED_VALUE"""),"external module execution")</f>
        <v>external module execution</v>
      </c>
      <c r="T60" s="50">
        <f t="shared" si="1"/>
        <v>1</v>
      </c>
      <c r="U60" s="72" t="str">
        <f>IFERROR(__xludf.DUMMYFUNCTION("""COMPUTED_VALUE"""),"round 2")</f>
        <v>round 2</v>
      </c>
      <c r="V60" s="72" t="str">
        <f>IFERROR(__xludf.DUMMYFUNCTION("""COMPUTED_VALUE"""),"(('ops', '__init__'), ('ops', '_create_c_op'))")</f>
        <v>(('ops', '__init__'), ('ops', '_create_c_op'))</v>
      </c>
      <c r="W60" s="72" t="str">
        <f>IFERROR(__xludf.DUMMYFUNCTION("""COMPUTED_VALUE"""),"data operation")</f>
        <v>data operation</v>
      </c>
      <c r="X60" s="50">
        <f t="shared" si="2"/>
        <v>1</v>
      </c>
      <c r="Y60" s="72" t="str">
        <f>IFERROR(__xludf.DUMMYFUNCTION("""COMPUTED_VALUE"""),"round 1")</f>
        <v>round 1</v>
      </c>
      <c r="Z60" s="72" t="str">
        <f>IFERROR(__xludf.DUMMYFUNCTION("""COMPUTED_VALUE"""),"(('testing', 'module'),)")</f>
        <v>(('testing', 'module'),)</v>
      </c>
      <c r="AA60" s="72" t="str">
        <f>IFERROR(__xludf.DUMMYFUNCTION("""COMPUTED_VALUE"""),"python basic syntax")</f>
        <v>python basic syntax</v>
      </c>
      <c r="AB60" s="72">
        <f>IFERROR(__xludf.DUMMYFUNCTION("""COMPUTED_VALUE"""),1.0)</f>
        <v>1</v>
      </c>
    </row>
    <row r="61">
      <c r="A61" s="77">
        <v>59.0</v>
      </c>
      <c r="B61" s="54" t="s">
        <v>5333</v>
      </c>
      <c r="C61" s="72" t="s">
        <v>936</v>
      </c>
      <c r="D61" s="76" t="s">
        <v>269</v>
      </c>
      <c r="E61" s="72" t="str">
        <f>IFERROR(__xludf.DUMMYFUNCTION("""COMPUTED_VALUE"""),"(('runpy', '_run_module_as_main'), ('runpy', '_run_code'), ('__main__', 'module'))")</f>
        <v>(('runpy', '_run_module_as_main'), ('runpy', '_run_code'), ('__main__', 'module'))</v>
      </c>
      <c r="F61" s="213">
        <f t="shared" si="3"/>
        <v>1</v>
      </c>
      <c r="G61" s="98"/>
      <c r="I61" s="77">
        <v>59.0</v>
      </c>
      <c r="J61" s="54" t="s">
        <v>5334</v>
      </c>
      <c r="K61" s="98" t="s">
        <v>2356</v>
      </c>
      <c r="L61" s="77" t="s">
        <v>1768</v>
      </c>
      <c r="M61" s="72" t="str">
        <f>IFERROR(__xludf.DUMMYFUNCTION("""COMPUTED_VALUE"""),"(('ops', '__init__'), ('ops', '_create_c_op'))")</f>
        <v>(('ops', '__init__'), ('ops', '_create_c_op'))</v>
      </c>
      <c r="N61" s="213">
        <f t="shared" si="5"/>
        <v>1</v>
      </c>
      <c r="O61" s="98"/>
      <c r="Q61" s="72" t="str">
        <f>IFERROR(__xludf.DUMMYFUNCTION("""COMPUTED_VALUE"""),"round 1")</f>
        <v>round 1</v>
      </c>
      <c r="R61" s="72" t="str">
        <f>IFERROR(__xludf.DUMMYFUNCTION("""COMPUTED_VALUE"""),"(('classification', 'module'),)")</f>
        <v>(('classification', 'module'),)</v>
      </c>
      <c r="S61" s="72" t="str">
        <f>IFERROR(__xludf.DUMMYFUNCTION("""COMPUTED_VALUE"""),"python basic syntax")</f>
        <v>python basic syntax</v>
      </c>
      <c r="T61" s="50">
        <f t="shared" si="1"/>
        <v>1</v>
      </c>
      <c r="U61" s="72" t="str">
        <f>IFERROR(__xludf.DUMMYFUNCTION("""COMPUTED_VALUE"""),"round 2")</f>
        <v>round 2</v>
      </c>
      <c r="V61" s="72" t="str">
        <f>IFERROR(__xludf.DUMMYFUNCTION("""COMPUTED_VALUE"""),"(('function', '_maybe_define_function'), ('function', '_create_graph_function'), ('func_graph', 'func_graph_from_py_func'), ('def_function', 'wrapped_fn'), ('func_graph', 'wrapper'))")</f>
        <v>(('function', '_maybe_define_function'), ('function', '_create_graph_function'), ('func_graph', 'func_graph_from_py_func'), ('def_function', 'wrapped_fn'), ('func_graph', 'wrapper'))</v>
      </c>
      <c r="W61" s="72" t="str">
        <f>IFERROR(__xludf.DUMMYFUNCTION("""COMPUTED_VALUE"""),"method wrapper")</f>
        <v>method wrapper</v>
      </c>
      <c r="X61" s="50">
        <f t="shared" si="2"/>
        <v>1</v>
      </c>
      <c r="Y61" s="72" t="str">
        <f>IFERROR(__xludf.DUMMYFUNCTION("""COMPUTED_VALUE"""),"round 1")</f>
        <v>round 1</v>
      </c>
      <c r="Z61" s="72" t="str">
        <f>IFERROR(__xludf.DUMMYFUNCTION("""COMPUTED_VALUE"""),"(('runpy', '_run_module_as_main'), ('runpy', '_run_code'), ('__main__', 'module'))")</f>
        <v>(('runpy', '_run_module_as_main'), ('runpy', '_run_code'), ('__main__', 'module'))</v>
      </c>
      <c r="AA61" s="72" t="str">
        <f>IFERROR(__xludf.DUMMYFUNCTION("""COMPUTED_VALUE"""),"external module execution")</f>
        <v>external module execution</v>
      </c>
      <c r="AB61" s="72">
        <f>IFERROR(__xludf.DUMMYFUNCTION("""COMPUTED_VALUE"""),1.0)</f>
        <v>1</v>
      </c>
    </row>
    <row r="62">
      <c r="A62" s="77">
        <v>60.0</v>
      </c>
      <c r="B62" s="54" t="s">
        <v>5333</v>
      </c>
      <c r="C62" s="72" t="s">
        <v>945</v>
      </c>
      <c r="D62" s="76" t="s">
        <v>285</v>
      </c>
      <c r="E62" s="72" t="str">
        <f>IFERROR(__xludf.DUMMYFUNCTION("""COMPUTED_VALUE"""),"(('classification', 'module'),)")</f>
        <v>(('classification', 'module'),)</v>
      </c>
      <c r="F62" s="213">
        <f t="shared" si="3"/>
        <v>1</v>
      </c>
      <c r="G62" s="98"/>
      <c r="I62" s="77">
        <v>60.0</v>
      </c>
      <c r="J62" s="54" t="s">
        <v>5334</v>
      </c>
      <c r="K62" s="98" t="s">
        <v>618</v>
      </c>
      <c r="L62" s="77" t="s">
        <v>1768</v>
      </c>
      <c r="M62" s="72" t="str">
        <f>IFERROR(__xludf.DUMMYFUNCTION("""COMPUTED_VALUE"""),"(('function', '_maybe_define_function'), ('function', '_create_graph_function'), ('func_graph', 'func_graph_from_py_func'), ('def_function', 'wrapped_fn'), ('func_graph', 'wrapper'))")</f>
        <v>(('function', '_maybe_define_function'), ('function', '_create_graph_function'), ('func_graph', 'func_graph_from_py_func'), ('def_function', 'wrapped_fn'), ('func_graph', 'wrapper'))</v>
      </c>
      <c r="N62" s="213">
        <f t="shared" si="5"/>
        <v>1</v>
      </c>
      <c r="O62" s="98"/>
      <c r="Q62" s="72" t="str">
        <f>IFERROR(__xludf.DUMMYFUNCTION("""COMPUTED_VALUE"""),"round 1")</f>
        <v>round 1</v>
      </c>
      <c r="R62" s="72" t="str">
        <f>IFERROR(__xludf.DUMMYFUNCTION("""COMPUTED_VALUE"""),"(('pyplot', 'imshow'), ('__init__', 'inner'))")</f>
        <v>(('pyplot', 'imshow'), ('__init__', 'inner'))</v>
      </c>
      <c r="S62" s="72" t="str">
        <f>IFERROR(__xludf.DUMMYFUNCTION("""COMPUTED_VALUE"""),"python basic syntax")</f>
        <v>python basic syntax</v>
      </c>
      <c r="T62" s="50">
        <f t="shared" si="1"/>
        <v>1</v>
      </c>
      <c r="U62" s="72" t="str">
        <f>IFERROR(__xludf.DUMMYFUNCTION("""COMPUTED_VALUE"""),"round 2")</f>
        <v>round 2</v>
      </c>
      <c r="V62" s="72" t="str">
        <f>IFERROR(__xludf.DUMMYFUNCTION("""COMPUTED_VALUE"""),"(('training', 'fit'), ('data_adapter', '__init__'))")</f>
        <v>(('training', 'fit'), ('data_adapter', '__init__'))</v>
      </c>
      <c r="W62" s="72" t="str">
        <f>IFERROR(__xludf.DUMMYFUNCTION("""COMPUTED_VALUE"""),"model training / learning")</f>
        <v>model training / learning</v>
      </c>
      <c r="X62" s="50">
        <f t="shared" si="2"/>
        <v>1</v>
      </c>
      <c r="Y62" s="72" t="str">
        <f>IFERROR(__xludf.DUMMYFUNCTION("""COMPUTED_VALUE"""),"round 1")</f>
        <v>round 1</v>
      </c>
      <c r="Z62" s="72" t="str">
        <f>IFERROR(__xludf.DUMMYFUNCTION("""COMPUTED_VALUE"""),"(('classification', 'module'),)")</f>
        <v>(('classification', 'module'),)</v>
      </c>
      <c r="AA62" s="72" t="str">
        <f>IFERROR(__xludf.DUMMYFUNCTION("""COMPUTED_VALUE"""),"python basic syntax")</f>
        <v>python basic syntax</v>
      </c>
      <c r="AB62" s="72">
        <f>IFERROR(__xludf.DUMMYFUNCTION("""COMPUTED_VALUE"""),1.0)</f>
        <v>1</v>
      </c>
    </row>
    <row r="63">
      <c r="A63" s="77">
        <v>61.0</v>
      </c>
      <c r="B63" s="54" t="s">
        <v>5333</v>
      </c>
      <c r="C63" s="72" t="s">
        <v>953</v>
      </c>
      <c r="D63" s="76" t="s">
        <v>269</v>
      </c>
      <c r="E63" s="72" t="str">
        <f>IFERROR(__xludf.DUMMYFUNCTION("""COMPUTED_VALUE"""),"(('pyplot', 'imshow'), ('__init__', 'inner'))")</f>
        <v>(('pyplot', 'imshow'), ('__init__', 'inner'))</v>
      </c>
      <c r="F63" s="213">
        <f t="shared" si="3"/>
        <v>1</v>
      </c>
      <c r="G63" s="98"/>
      <c r="I63" s="77">
        <v>61.0</v>
      </c>
      <c r="J63" s="54" t="s">
        <v>5334</v>
      </c>
      <c r="K63" s="96" t="s">
        <v>2367</v>
      </c>
      <c r="L63" s="77" t="s">
        <v>384</v>
      </c>
      <c r="M63" s="72" t="str">
        <f>IFERROR(__xludf.DUMMYFUNCTION("""COMPUTED_VALUE"""),"(('training', 'fit'), ('data_adapter', '__init__'))")</f>
        <v>(('training', 'fit'), ('data_adapter', '__init__'))</v>
      </c>
      <c r="N63" s="213">
        <f t="shared" si="5"/>
        <v>1</v>
      </c>
      <c r="O63" s="98"/>
      <c r="Q63" s="72" t="str">
        <f>IFERROR(__xludf.DUMMYFUNCTION("""COMPUTED_VALUE"""),"round 1")</f>
        <v>round 1</v>
      </c>
      <c r="R63" s="72" t="str">
        <f>IFERROR(__xludf.DUMMYFUNCTION("""COMPUTED_VALUE"""),"(('threading', 'wait'),)")</f>
        <v>(('threading', 'wait'),)</v>
      </c>
      <c r="S63" s="72" t="str">
        <f>IFERROR(__xludf.DUMMYFUNCTION("""COMPUTED_VALUE"""),"parallelization")</f>
        <v>parallelization</v>
      </c>
      <c r="T63" s="50">
        <f t="shared" si="1"/>
        <v>1</v>
      </c>
      <c r="U63" s="72" t="str">
        <f>IFERROR(__xludf.DUMMYFUNCTION("""COMPUTED_VALUE"""),"round 2")</f>
        <v>round 2</v>
      </c>
      <c r="V63" s="72" t="str">
        <f>IFERROR(__xludf.DUMMYFUNCTION("""COMPUTED_VALUE"""),"(('ops', 'convert_to_tensor'), ('ops', 'convert_to_tensor_v2'), ('ops', 'internal_convert_to_tensor'), ('constant_op', '_constant_tensor_conversion_function'), ('constant_op', 'constant'), ('constant_op', '_constant_impl'))")</f>
        <v>(('ops', 'convert_to_tensor'), ('ops', 'convert_to_tensor_v2'), ('ops', 'internal_convert_to_tensor'), ('constant_op', '_constant_tensor_conversion_function'), ('constant_op', 'constant'), ('constant_op', '_constant_impl'))</v>
      </c>
      <c r="W63" s="72" t="str">
        <f>IFERROR(__xludf.DUMMYFUNCTION("""COMPUTED_VALUE"""),"data transformation")</f>
        <v>data transformation</v>
      </c>
      <c r="X63" s="50">
        <f t="shared" si="2"/>
        <v>1</v>
      </c>
      <c r="Y63" s="72" t="str">
        <f>IFERROR(__xludf.DUMMYFUNCTION("""COMPUTED_VALUE"""),"round 1")</f>
        <v>round 1</v>
      </c>
      <c r="Z63" s="72" t="str">
        <f>IFERROR(__xludf.DUMMYFUNCTION("""COMPUTED_VALUE"""),"(('pyplot', 'imshow'), ('__init__', 'inner'))")</f>
        <v>(('pyplot', 'imshow'), ('__init__', 'inner'))</v>
      </c>
      <c r="AA63" s="72" t="str">
        <f>IFERROR(__xludf.DUMMYFUNCTION("""COMPUTED_VALUE"""),"python basic syntax")</f>
        <v>python basic syntax</v>
      </c>
      <c r="AB63" s="72">
        <f>IFERROR(__xludf.DUMMYFUNCTION("""COMPUTED_VALUE"""),1.0)</f>
        <v>1</v>
      </c>
    </row>
    <row r="64">
      <c r="A64" s="77">
        <v>62.0</v>
      </c>
      <c r="B64" s="54" t="s">
        <v>5333</v>
      </c>
      <c r="C64" s="72" t="s">
        <v>962</v>
      </c>
      <c r="D64" s="76" t="s">
        <v>269</v>
      </c>
      <c r="E64" s="72" t="str">
        <f>IFERROR(__xludf.DUMMYFUNCTION("""COMPUTED_VALUE"""),"(('threading', 'wait'),)")</f>
        <v>(('threading', 'wait'),)</v>
      </c>
      <c r="F64" s="213">
        <f t="shared" si="3"/>
        <v>1</v>
      </c>
      <c r="G64" s="98"/>
      <c r="I64" s="77">
        <v>62.0</v>
      </c>
      <c r="J64" s="54" t="s">
        <v>5334</v>
      </c>
      <c r="K64" s="98" t="s">
        <v>2370</v>
      </c>
      <c r="L64" s="77" t="s">
        <v>7</v>
      </c>
      <c r="M64" s="72" t="str">
        <f>IFERROR(__xludf.DUMMYFUNCTION("""COMPUTED_VALUE"""),"(('ops', 'convert_to_tensor'), ('ops', 'convert_to_tensor_v2'), ('ops', 'internal_convert_to_tensor'), ('constant_op', '_constant_tensor_conversion_function'), ('constant_op', 'constant'), ('constant_op', '_constant_impl'))")</f>
        <v>(('ops', 'convert_to_tensor'), ('ops', 'convert_to_tensor_v2'), ('ops', 'internal_convert_to_tensor'), ('constant_op', '_constant_tensor_conversion_function'), ('constant_op', 'constant'), ('constant_op', '_constant_impl'))</v>
      </c>
      <c r="N64" s="213">
        <f t="shared" si="5"/>
        <v>1</v>
      </c>
      <c r="O64" s="98"/>
      <c r="Q64" s="72" t="str">
        <f>IFERROR(__xludf.DUMMYFUNCTION("""COMPUTED_VALUE"""),"round 1")</f>
        <v>round 1</v>
      </c>
      <c r="R64" s="72" t="str">
        <f>IFERROR(__xludf.DUMMYFUNCTION("""COMPUTED_VALUE"""),"(('_base', '_invoke_callbacks'), ('parallel', '__call__'), ('parallel', 'dispatch_next'), ('parallel', 'dispatch_one_batch'), ('parallel', '_dispatch'), ('_parallel_backends', 'apply_async'), ('reusable_executor', 'submit'), ('process_executor', 'submit')"&amp;")")</f>
        <v>(('_base', '_invoke_callbacks'), ('parallel', '__call__'), ('parallel', 'dispatch_next'), ('parallel', 'dispatch_one_batch'), ('parallel', '_dispatch'), ('_parallel_backends', 'apply_async'), ('reusable_executor', 'submit'), ('process_executor', 'submit'))</v>
      </c>
      <c r="S64" s="72" t="str">
        <f>IFERROR(__xludf.DUMMYFUNCTION("""COMPUTED_VALUE"""),"parallelization")</f>
        <v>parallelization</v>
      </c>
      <c r="T64" s="50">
        <f t="shared" si="1"/>
        <v>1</v>
      </c>
      <c r="U64" s="72" t="str">
        <f>IFERROR(__xludf.DUMMYFUNCTION("""COMPUTED_VALUE"""),"round 2")</f>
        <v>round 2</v>
      </c>
      <c r="V64" s="72" t="str">
        <f>IFERROR(__xludf.DUMMYFUNCTION("""COMPUTED_VALUE"""),"(('__init__', 'module'), ('__init__', 'module'), ('__init__', 'module'), ('__init__', 'module'))")</f>
        <v>(('__init__', 'module'), ('__init__', 'module'), ('__init__', 'module'), ('__init__', 'module'))</v>
      </c>
      <c r="W64" s="72" t="str">
        <f>IFERROR(__xludf.DUMMYFUNCTION("""COMPUTED_VALUE"""),"python basic syntax")</f>
        <v>python basic syntax</v>
      </c>
      <c r="X64" s="50">
        <f t="shared" si="2"/>
        <v>1</v>
      </c>
      <c r="Y64" s="72" t="str">
        <f>IFERROR(__xludf.DUMMYFUNCTION("""COMPUTED_VALUE"""),"round 1")</f>
        <v>round 1</v>
      </c>
      <c r="Z64" s="72" t="str">
        <f>IFERROR(__xludf.DUMMYFUNCTION("""COMPUTED_VALUE"""),"(('threading', 'wait'),)")</f>
        <v>(('threading', 'wait'),)</v>
      </c>
      <c r="AA64" s="72" t="str">
        <f>IFERROR(__xludf.DUMMYFUNCTION("""COMPUTED_VALUE"""),"parallelization")</f>
        <v>parallelization</v>
      </c>
      <c r="AB64" s="72">
        <f>IFERROR(__xludf.DUMMYFUNCTION("""COMPUTED_VALUE"""),1.0)</f>
        <v>1</v>
      </c>
    </row>
    <row r="65">
      <c r="A65" s="77">
        <v>63.0</v>
      </c>
      <c r="B65" s="54" t="s">
        <v>5333</v>
      </c>
      <c r="C65" s="72" t="s">
        <v>972</v>
      </c>
      <c r="D65" s="76" t="s">
        <v>480</v>
      </c>
      <c r="E65" s="72" t="str">
        <f>IFERROR(__xludf.DUMMYFUNCTION("""COMPUTED_VALUE"""),"(('_base', '_invoke_callbacks'), ('parallel', '__call__'), ('parallel', 'dispatch_next'), ('parallel', 'dispatch_one_batch'), ('parallel', '_dispatch'), ('_parallel_backends', 'apply_async'), ('reusable_executor', 'submit'), ('process_executor', 'submit')"&amp;")")</f>
        <v>(('_base', '_invoke_callbacks'), ('parallel', '__call__'), ('parallel', 'dispatch_next'), ('parallel', 'dispatch_one_batch'), ('parallel', '_dispatch'), ('_parallel_backends', 'apply_async'), ('reusable_executor', 'submit'), ('process_executor', 'submit'))</v>
      </c>
      <c r="F65" s="213">
        <f t="shared" si="3"/>
        <v>1</v>
      </c>
      <c r="G65" s="98"/>
      <c r="I65" s="77">
        <v>63.0</v>
      </c>
      <c r="J65" s="54" t="s">
        <v>5334</v>
      </c>
      <c r="K65" s="96" t="s">
        <v>2377</v>
      </c>
      <c r="L65" s="169" t="s">
        <v>727</v>
      </c>
      <c r="M65" s="72" t="str">
        <f>IFERROR(__xludf.DUMMYFUNCTION("""COMPUTED_VALUE"""),"(('__init__', 'module'), ('__init__', 'module'), ('__init__', 'module'), ('__init__', 'module'))")</f>
        <v>(('__init__', 'module'), ('__init__', 'module'), ('__init__', 'module'), ('__init__', 'module'))</v>
      </c>
      <c r="N65" s="213">
        <f t="shared" si="5"/>
        <v>1</v>
      </c>
      <c r="O65" s="98"/>
      <c r="Q65" s="72" t="str">
        <f>IFERROR(__xludf.DUMMYFUNCTION("""COMPUTED_VALUE"""),"round 1")</f>
        <v>round 1</v>
      </c>
      <c r="R65" s="72" t="str">
        <f>IFERROR(__xludf.DUMMYFUNCTION("""COMPUTED_VALUE"""),"(('numpy_pickle', 'save'), ('pickle', 'save'), ('pickle', 'save_reduce'), ('numpy_pickle', 'save'), ('pickle', 'save'), ('pickle', 'save_dict'), ('pickle', '_batch_setitems'), ('numpy_pickle', 'save'), ('pickle', 'save'), ('pickle', 'save_list'), ('pickle"&amp;"', '_batch_appends'), ('numpy_pickle', 'save'), ('pickle', 'save'), ('pickle', 'save_reduce'), ('numpy_pickle', 'save'), ('pickle', 'save'), ('pickle', 'save_dict'), ('pickle', '_batch_setitems'), ('numpy_pickle', 'save'), ('pickle', 'save'))")</f>
        <v>(('numpy_pickle', 'save'), ('pickle', 'save'), ('pickle', 'save_reduce'), ('numpy_pickle', 'save'), ('pickle', 'save'), ('pickle', 'save_dict'), ('pickle', '_batch_setitems'), ('numpy_pickle', 'save'), ('pickle', 'save'), ('pickle', 'save_list'), ('pickle', '_batch_appends'), ('numpy_pickle', 'save'), ('pickle', 'save'), ('pickle', 'save_reduce'), ('numpy_pickle', 'save'), ('pickle', 'save'), ('pickle', 'save_dict'), ('pickle', '_batch_setitems'), ('numpy_pickle', 'save'), ('pickle', 'save'))</v>
      </c>
      <c r="S65" s="72" t="str">
        <f>IFERROR(__xludf.DUMMYFUNCTION("""COMPUTED_VALUE"""),"data saving / pickle")</f>
        <v>data saving / pickle</v>
      </c>
      <c r="T65" s="50">
        <f t="shared" si="1"/>
        <v>1</v>
      </c>
      <c r="U65" s="72" t="str">
        <f>IFERROR(__xludf.DUMMYFUNCTION("""COMPUTED_VALUE"""),"round 2")</f>
        <v>round 2</v>
      </c>
      <c r="V65" s="72" t="str">
        <f>IFERROR(__xludf.DUMMYFUNCTION("""COMPUTED_VALUE"""),"(('training', 'fit'), ('training', '_standardize_user_data'), ('training_utils', 'standardize_input_data'))")</f>
        <v>(('training', 'fit'), ('training', '_standardize_user_data'), ('training_utils', 'standardize_input_data'))</v>
      </c>
      <c r="W65" s="72" t="str">
        <f>IFERROR(__xludf.DUMMYFUNCTION("""COMPUTED_VALUE"""),"data transformation")</f>
        <v>data transformation</v>
      </c>
      <c r="X65" s="50">
        <f t="shared" si="2"/>
        <v>1</v>
      </c>
      <c r="Y65" s="72" t="str">
        <f>IFERROR(__xludf.DUMMYFUNCTION("""COMPUTED_VALUE"""),"round 1")</f>
        <v>round 1</v>
      </c>
      <c r="Z65" s="72" t="str">
        <f>IFERROR(__xludf.DUMMYFUNCTION("""COMPUTED_VALUE"""),"(('_base', '_invoke_callbacks'), ('parallel', '__call__'), ('parallel', 'dispatch_next'), ('parallel', 'dispatch_one_batch'), ('parallel', '_dispatch'), ('_parallel_backends', 'apply_async'), ('reusable_executor', 'submit'), ('process_executor', 'submit')"&amp;")")</f>
        <v>(('_base', '_invoke_callbacks'), ('parallel', '__call__'), ('parallel', 'dispatch_next'), ('parallel', 'dispatch_one_batch'), ('parallel', '_dispatch'), ('_parallel_backends', 'apply_async'), ('reusable_executor', 'submit'), ('process_executor', 'submit'))</v>
      </c>
      <c r="AA65" s="72" t="str">
        <f>IFERROR(__xludf.DUMMYFUNCTION("""COMPUTED_VALUE"""),"parallelization")</f>
        <v>parallelization</v>
      </c>
      <c r="AB65" s="72">
        <f>IFERROR(__xludf.DUMMYFUNCTION("""COMPUTED_VALUE"""),1.0)</f>
        <v>1</v>
      </c>
    </row>
    <row r="66">
      <c r="A66" s="77">
        <v>64.0</v>
      </c>
      <c r="B66" s="54" t="s">
        <v>5333</v>
      </c>
      <c r="C66" s="72" t="s">
        <v>981</v>
      </c>
      <c r="D66" s="76" t="s">
        <v>480</v>
      </c>
      <c r="E66" s="72" t="str">
        <f>IFERROR(__xludf.DUMMYFUNCTION("""COMPUTED_VALUE"""),"(('numpy_pickle', 'save'), ('pickle', 'save'), ('pickle', 'save_reduce'), ('numpy_pickle', 'save'), ('pickle', 'save'), ('pickle', 'save_dict'), ('pickle', '_batch_setitems'), ('numpy_pickle', 'save'), ('pickle', 'save'), ('pickle', 'save_list'), ('pickle"&amp;"', '_batch_appends'), ('numpy_pickle', 'save'), ('pickle', 'save'), ('pickle', 'save_reduce'), ('numpy_pickle', 'save'), ('pickle', 'save'), ('pickle', 'save_dict'), ('pickle', '_batch_setitems'), ('numpy_pickle', 'save'), ('pickle', 'save'))")</f>
        <v>(('numpy_pickle', 'save'), ('pickle', 'save'), ('pickle', 'save_reduce'), ('numpy_pickle', 'save'), ('pickle', 'save'), ('pickle', 'save_dict'), ('pickle', '_batch_setitems'), ('numpy_pickle', 'save'), ('pickle', 'save'), ('pickle', 'save_list'), ('pickle', '_batch_appends'), ('numpy_pickle', 'save'), ('pickle', 'save'), ('pickle', 'save_reduce'), ('numpy_pickle', 'save'), ('pickle', 'save'), ('pickle', 'save_dict'), ('pickle', '_batch_setitems'), ('numpy_pickle', 'save'), ('pickle', 'save'))</v>
      </c>
      <c r="F66" s="213">
        <f t="shared" si="3"/>
        <v>1</v>
      </c>
      <c r="G66" s="98"/>
      <c r="I66" s="77">
        <v>64.0</v>
      </c>
      <c r="J66" s="54" t="s">
        <v>5334</v>
      </c>
      <c r="K66" s="96" t="s">
        <v>2381</v>
      </c>
      <c r="L66" s="169" t="s">
        <v>269</v>
      </c>
      <c r="M66" s="72" t="str">
        <f>IFERROR(__xludf.DUMMYFUNCTION("""COMPUTED_VALUE"""),"(('training', 'fit'), ('training', '_standardize_user_data'), ('training_utils', 'standardize_input_data'))")</f>
        <v>(('training', 'fit'), ('training', '_standardize_user_data'), ('training_utils', 'standardize_input_data'))</v>
      </c>
      <c r="N66" s="213">
        <f t="shared" si="5"/>
        <v>1</v>
      </c>
      <c r="O66" s="98"/>
      <c r="Q66" s="72" t="str">
        <f>IFERROR(__xludf.DUMMYFUNCTION("""COMPUTED_VALUE"""),"round 1")</f>
        <v>round 1</v>
      </c>
      <c r="R66" s="72" t="str">
        <f>IFERROR(__xludf.DUMMYFUNCTION("""COMPUTED_VALUE"""),"(('process', 'run'),)")</f>
        <v>(('process', 'run'),)</v>
      </c>
      <c r="S66" s="72" t="str">
        <f>IFERROR(__xludf.DUMMYFUNCTION("""COMPUTED_VALUE"""),"subprocess invocation")</f>
        <v>subprocess invocation</v>
      </c>
      <c r="T66" s="50">
        <f t="shared" si="1"/>
        <v>1</v>
      </c>
      <c r="U66" s="72" t="str">
        <f>IFERROR(__xludf.DUMMYFUNCTION("""COMPUTED_VALUE"""),"round 2")</f>
        <v>round 2</v>
      </c>
      <c r="V66" s="72" t="str">
        <f>IFERROR(__xludf.DUMMYFUNCTION("""COMPUTED_VALUE"""),"(('variables', '_init_from_args'),)")</f>
        <v>(('variables', '_init_from_args'),)</v>
      </c>
      <c r="W66" s="72" t="str">
        <f>IFERROR(__xludf.DUMMYFUNCTION("""COMPUTED_VALUE"""),"data creation")</f>
        <v>data creation</v>
      </c>
      <c r="X66" s="50">
        <f t="shared" si="2"/>
        <v>1</v>
      </c>
      <c r="Y66" s="72" t="str">
        <f>IFERROR(__xludf.DUMMYFUNCTION("""COMPUTED_VALUE"""),"round 1")</f>
        <v>round 1</v>
      </c>
      <c r="Z66" s="72" t="str">
        <f>IFERROR(__xludf.DUMMYFUNCTION("""COMPUTED_VALUE"""),"(('numpy_pickle', 'save'), ('pickle', 'save'), ('pickle', 'save_reduce'), ('numpy_pickle', 'save'), ('pickle', 'save'), ('pickle', 'save_dict'), ('pickle', '_batch_setitems'), ('numpy_pickle', 'save'), ('pickle', 'save'), ('pickle', 'save_list'), ('pickle"&amp;"', '_batch_appends'), ('numpy_pickle', 'save'), ('pickle', 'save'), ('pickle', 'save_reduce'), ('numpy_pickle', 'save'), ('pickle', 'save'), ('pickle', 'save_dict'), ('pickle', '_batch_setitems'), ('numpy_pickle', 'save'), ('pickle', 'save'))")</f>
        <v>(('numpy_pickle', 'save'), ('pickle', 'save'), ('pickle', 'save_reduce'), ('numpy_pickle', 'save'), ('pickle', 'save'), ('pickle', 'save_dict'), ('pickle', '_batch_setitems'), ('numpy_pickle', 'save'), ('pickle', 'save'), ('pickle', 'save_list'), ('pickle', '_batch_appends'), ('numpy_pickle', 'save'), ('pickle', 'save'), ('pickle', 'save_reduce'), ('numpy_pickle', 'save'), ('pickle', 'save'), ('pickle', 'save_dict'), ('pickle', '_batch_setitems'), ('numpy_pickle', 'save'), ('pickle', 'save'))</v>
      </c>
      <c r="AA66" s="72" t="str">
        <f>IFERROR(__xludf.DUMMYFUNCTION("""COMPUTED_VALUE"""),"data saving / pickle")</f>
        <v>data saving / pickle</v>
      </c>
      <c r="AB66" s="72">
        <f>IFERROR(__xludf.DUMMYFUNCTION("""COMPUTED_VALUE"""),1.0)</f>
        <v>1</v>
      </c>
    </row>
    <row r="67">
      <c r="A67" s="77">
        <v>65.0</v>
      </c>
      <c r="B67" s="54" t="s">
        <v>5333</v>
      </c>
      <c r="C67" s="72" t="s">
        <v>988</v>
      </c>
      <c r="D67" s="76" t="s">
        <v>316</v>
      </c>
      <c r="E67" s="72" t="str">
        <f>IFERROR(__xludf.DUMMYFUNCTION("""COMPUTED_VALUE"""),"(('process', 'run'),)")</f>
        <v>(('process', 'run'),)</v>
      </c>
      <c r="F67" s="213">
        <f t="shared" si="3"/>
        <v>1</v>
      </c>
      <c r="G67" s="98"/>
      <c r="I67" s="77">
        <v>65.0</v>
      </c>
      <c r="J67" s="54" t="s">
        <v>5334</v>
      </c>
      <c r="K67" s="96" t="s">
        <v>2386</v>
      </c>
      <c r="L67" s="169" t="s">
        <v>727</v>
      </c>
      <c r="M67" s="72" t="str">
        <f>IFERROR(__xludf.DUMMYFUNCTION("""COMPUTED_VALUE"""),"(('variables', '_init_from_args'),)")</f>
        <v>(('variables', '_init_from_args'),)</v>
      </c>
      <c r="N67" s="213">
        <f t="shared" si="5"/>
        <v>1</v>
      </c>
      <c r="O67" s="98"/>
      <c r="Q67" s="72" t="str">
        <f>IFERROR(__xludf.DUMMYFUNCTION("""COMPUTED_VALUE"""),"round 1")</f>
        <v>round 1</v>
      </c>
      <c r="R67" s="72" t="str">
        <f>IFERROR(__xludf.DUMMYFUNCTION("""COMPUTED_VALUE"""),"(('series', '__getitem__'),)")</f>
        <v>(('series', '__getitem__'),)</v>
      </c>
      <c r="S67" s="72" t="str">
        <f>IFERROR(__xludf.DUMMYFUNCTION("""COMPUTED_VALUE"""),"syntax / attribute extraction")</f>
        <v>syntax / attribute extraction</v>
      </c>
      <c r="T67" s="50">
        <f t="shared" si="1"/>
        <v>1</v>
      </c>
      <c r="U67" s="72" t="str">
        <f>IFERROR(__xludf.DUMMYFUNCTION("""COMPUTED_VALUE"""),"round 2")</f>
        <v>round 2</v>
      </c>
      <c r="V67" s="72" t="str">
        <f>IFERROR(__xludf.DUMMYFUNCTION("""COMPUTED_VALUE"""),"(('feeding_queue_runner', '_run'), ('session', 'run'), ('session', '_run'), ('session', '_do_run'), ('session', '_do_call'))")</f>
        <v>(('feeding_queue_runner', '_run'), ('session', 'run'), ('session', '_run'), ('session', '_do_run'), ('session', '_do_call'))</v>
      </c>
      <c r="W67" s="72" t="str">
        <f>IFERROR(__xludf.DUMMYFUNCTION("""COMPUTED_VALUE"""),"parallelization")</f>
        <v>parallelization</v>
      </c>
      <c r="X67" s="50">
        <f t="shared" si="2"/>
        <v>1</v>
      </c>
      <c r="Y67" s="72" t="str">
        <f>IFERROR(__xludf.DUMMYFUNCTION("""COMPUTED_VALUE"""),"round 1")</f>
        <v>round 1</v>
      </c>
      <c r="Z67" s="72" t="str">
        <f>IFERROR(__xludf.DUMMYFUNCTION("""COMPUTED_VALUE"""),"(('process', 'run'),)")</f>
        <v>(('process', 'run'),)</v>
      </c>
      <c r="AA67" s="72" t="str">
        <f>IFERROR(__xludf.DUMMYFUNCTION("""COMPUTED_VALUE"""),"subprocess invocation")</f>
        <v>subprocess invocation</v>
      </c>
      <c r="AB67" s="72">
        <f>IFERROR(__xludf.DUMMYFUNCTION("""COMPUTED_VALUE"""),1.0)</f>
        <v>1</v>
      </c>
    </row>
    <row r="68">
      <c r="A68" s="77">
        <v>66.0</v>
      </c>
      <c r="B68" s="54" t="s">
        <v>5333</v>
      </c>
      <c r="C68" s="72" t="s">
        <v>992</v>
      </c>
      <c r="D68" s="76" t="s">
        <v>416</v>
      </c>
      <c r="E68" s="72" t="str">
        <f>IFERROR(__xludf.DUMMYFUNCTION("""COMPUTED_VALUE"""),"(('series', '__getitem__'),)")</f>
        <v>(('series', '__getitem__'),)</v>
      </c>
      <c r="F68" s="213">
        <f t="shared" si="3"/>
        <v>1</v>
      </c>
      <c r="G68" s="98"/>
      <c r="I68" s="77">
        <v>66.0</v>
      </c>
      <c r="J68" s="54" t="s">
        <v>5334</v>
      </c>
      <c r="K68" s="96" t="s">
        <v>2393</v>
      </c>
      <c r="L68" s="77" t="s">
        <v>1955</v>
      </c>
      <c r="M68" s="72" t="str">
        <f>IFERROR(__xludf.DUMMYFUNCTION("""COMPUTED_VALUE"""),"(('feeding_queue_runner', '_run'), ('session', 'run'), ('session', '_run'), ('session', '_do_run'), ('session', '_do_call'))")</f>
        <v>(('feeding_queue_runner', '_run'), ('session', 'run'), ('session', '_run'), ('session', '_do_run'), ('session', '_do_call'))</v>
      </c>
      <c r="N68" s="213">
        <f t="shared" si="5"/>
        <v>1</v>
      </c>
      <c r="O68" s="98"/>
      <c r="Q68" s="72" t="str">
        <f>IFERROR(__xludf.DUMMYFUNCTION("""COMPUTED_VALUE"""),"round 1")</f>
        <v>round 1</v>
      </c>
      <c r="R68" s="72" t="str">
        <f>IFERROR(__xludf.DUMMYFUNCTION("""COMPUTED_VALUE"""),"(('frame', '__getitem__'),)")</f>
        <v>(('frame', '__getitem__'),)</v>
      </c>
      <c r="S68" s="72" t="str">
        <f>IFERROR(__xludf.DUMMYFUNCTION("""COMPUTED_VALUE"""),"syntax / attribute extraction")</f>
        <v>syntax / attribute extraction</v>
      </c>
      <c r="T68" s="50">
        <f t="shared" si="1"/>
        <v>1</v>
      </c>
      <c r="U68" s="72" t="str">
        <f>IFERROR(__xludf.DUMMYFUNCTION("""COMPUTED_VALUE"""),"round 2")</f>
        <v>round 2</v>
      </c>
      <c r="V68" s="72" t="str">
        <f>IFERROR(__xludf.DUMMYFUNCTION("""COMPUTED_VALUE"""),"(('ops', 'eval'), ('ops', '_eval_using_default_session'))")</f>
        <v>(('ops', 'eval'), ('ops', '_eval_using_default_session'))</v>
      </c>
      <c r="W68" s="72" t="str">
        <f>IFERROR(__xludf.DUMMYFUNCTION("""COMPUTED_VALUE"""),"parallelization")</f>
        <v>parallelization</v>
      </c>
      <c r="X68" s="50">
        <f t="shared" si="2"/>
        <v>1</v>
      </c>
      <c r="Y68" s="72" t="str">
        <f>IFERROR(__xludf.DUMMYFUNCTION("""COMPUTED_VALUE"""),"round 1")</f>
        <v>round 1</v>
      </c>
      <c r="Z68" s="72" t="str">
        <f>IFERROR(__xludf.DUMMYFUNCTION("""COMPUTED_VALUE"""),"(('series', '__getitem__'),)")</f>
        <v>(('series', '__getitem__'),)</v>
      </c>
      <c r="AA68" s="72" t="str">
        <f>IFERROR(__xludf.DUMMYFUNCTION("""COMPUTED_VALUE"""),"syntax / attribute extraction")</f>
        <v>syntax / attribute extraction</v>
      </c>
      <c r="AB68" s="72">
        <f>IFERROR(__xludf.DUMMYFUNCTION("""COMPUTED_VALUE"""),1.0)</f>
        <v>1</v>
      </c>
    </row>
    <row r="69">
      <c r="A69" s="77">
        <v>67.0</v>
      </c>
      <c r="B69" s="54" t="s">
        <v>5333</v>
      </c>
      <c r="C69" s="72" t="s">
        <v>1000</v>
      </c>
      <c r="D69" s="76" t="s">
        <v>684</v>
      </c>
      <c r="E69" s="72" t="str">
        <f>IFERROR(__xludf.DUMMYFUNCTION("""COMPUTED_VALUE"""),"(('frame', '__getitem__'),)")</f>
        <v>(('frame', '__getitem__'),)</v>
      </c>
      <c r="F69" s="213">
        <f t="shared" si="3"/>
        <v>1</v>
      </c>
      <c r="G69" s="98"/>
      <c r="I69" s="77">
        <v>67.0</v>
      </c>
      <c r="J69" s="54" t="s">
        <v>5334</v>
      </c>
      <c r="K69" s="96" t="s">
        <v>2402</v>
      </c>
      <c r="L69" s="77" t="s">
        <v>480</v>
      </c>
      <c r="M69" s="72" t="str">
        <f>IFERROR(__xludf.DUMMYFUNCTION("""COMPUTED_VALUE"""),"(('ops', 'eval'), ('ops', '_eval_using_default_session'))")</f>
        <v>(('ops', 'eval'), ('ops', '_eval_using_default_session'))</v>
      </c>
      <c r="N69" s="213">
        <f t="shared" si="5"/>
        <v>1</v>
      </c>
      <c r="O69" s="98"/>
      <c r="Q69" s="72" t="str">
        <f>IFERROR(__xludf.DUMMYFUNCTION("""COMPUTED_VALUE"""),"round 1")</f>
        <v>round 1</v>
      </c>
      <c r="R69" s="72" t="str">
        <f>IFERROR(__xludf.DUMMYFUNCTION("""COMPUTED_VALUE"""),"(('_search', 'fit'), ('base', 'clone'))")</f>
        <v>(('_search', 'fit'), ('base', 'clone'))</v>
      </c>
      <c r="S69" s="72" t="str">
        <f>IFERROR(__xludf.DUMMYFUNCTION("""COMPUTED_VALUE"""),"model copy")</f>
        <v>model copy</v>
      </c>
      <c r="T69" s="50">
        <f t="shared" si="1"/>
        <v>1</v>
      </c>
      <c r="U69" s="72" t="str">
        <f>IFERROR(__xludf.DUMMYFUNCTION("""COMPUTED_VALUE"""),"round 2")</f>
        <v>round 2</v>
      </c>
      <c r="V69" s="72" t="str">
        <f>IFERROR(__xludf.DUMMYFUNCTION("""COMPUTED_VALUE"""),"(('pywrap_tensorflow', 'module'), ('pywrap_tensorflow_internal', 'module'), ('pywrap_tensorflow_internal', 'swig_import_helper'), ('imp', 'load_module'), ('imp', 'load_dynamic'))")</f>
        <v>(('pywrap_tensorflow', 'module'), ('pywrap_tensorflow_internal', 'module'), ('pywrap_tensorflow_internal', 'swig_import_helper'), ('imp', 'load_module'), ('imp', 'load_dynamic'))</v>
      </c>
      <c r="W69" s="72" t="str">
        <f>IFERROR(__xludf.DUMMYFUNCTION("""COMPUTED_VALUE"""),"external module execution")</f>
        <v>external module execution</v>
      </c>
      <c r="X69" s="50">
        <f t="shared" si="2"/>
        <v>1</v>
      </c>
      <c r="Y69" s="72" t="str">
        <f>IFERROR(__xludf.DUMMYFUNCTION("""COMPUTED_VALUE"""),"round 1")</f>
        <v>round 1</v>
      </c>
      <c r="Z69" s="72" t="str">
        <f>IFERROR(__xludf.DUMMYFUNCTION("""COMPUTED_VALUE"""),"(('frame', '__getitem__'),)")</f>
        <v>(('frame', '__getitem__'),)</v>
      </c>
      <c r="AA69" s="72" t="str">
        <f>IFERROR(__xludf.DUMMYFUNCTION("""COMPUTED_VALUE"""),"syntax / attribute extraction")</f>
        <v>syntax / attribute extraction</v>
      </c>
      <c r="AB69" s="72">
        <f>IFERROR(__xludf.DUMMYFUNCTION("""COMPUTED_VALUE"""),1.0)</f>
        <v>1</v>
      </c>
    </row>
    <row r="70">
      <c r="A70" s="77">
        <v>68.0</v>
      </c>
      <c r="B70" s="54" t="s">
        <v>5333</v>
      </c>
      <c r="C70" s="72" t="s">
        <v>1008</v>
      </c>
      <c r="D70" s="76" t="s">
        <v>684</v>
      </c>
      <c r="E70" s="72" t="str">
        <f>IFERROR(__xludf.DUMMYFUNCTION("""COMPUTED_VALUE"""),"(('_search', 'fit'), ('base', 'clone'))")</f>
        <v>(('_search', 'fit'), ('base', 'clone'))</v>
      </c>
      <c r="F70" s="213">
        <f t="shared" si="3"/>
        <v>1</v>
      </c>
      <c r="G70" s="98"/>
      <c r="I70" s="77">
        <v>68.0</v>
      </c>
      <c r="J70" s="54" t="s">
        <v>5334</v>
      </c>
      <c r="K70" s="96" t="s">
        <v>2407</v>
      </c>
      <c r="L70" s="77" t="s">
        <v>480</v>
      </c>
      <c r="M70" s="72" t="str">
        <f>IFERROR(__xludf.DUMMYFUNCTION("""COMPUTED_VALUE"""),"(('pywrap_tensorflow', 'module'), ('pywrap_tensorflow_internal', 'module'), ('pywrap_tensorflow_internal', 'swig_import_helper'), ('imp', 'load_module'), ('imp', 'load_dynamic'))")</f>
        <v>(('pywrap_tensorflow', 'module'), ('pywrap_tensorflow_internal', 'module'), ('pywrap_tensorflow_internal', 'swig_import_helper'), ('imp', 'load_module'), ('imp', 'load_dynamic'))</v>
      </c>
      <c r="N70" s="213">
        <f t="shared" si="5"/>
        <v>1</v>
      </c>
      <c r="O70" s="98"/>
      <c r="Q70" s="72" t="str">
        <f>IFERROR(__xludf.DUMMYFUNCTION("""COMPUTED_VALUE"""),"round 1")</f>
        <v>round 1</v>
      </c>
      <c r="R70" s="72" t="str">
        <f>IFERROR(__xludf.DUMMYFUNCTION("""COMPUTED_VALUE"""),"(('parallel', 'dispatch_one_batch'), ('parallel', '_dispatch'), ('_parallel_backends', 'apply_async'))")</f>
        <v>(('parallel', 'dispatch_one_batch'), ('parallel', '_dispatch'), ('_parallel_backends', 'apply_async'))</v>
      </c>
      <c r="S70" s="72" t="str">
        <f>IFERROR(__xludf.DUMMYFUNCTION("""COMPUTED_VALUE"""),"parallelization")</f>
        <v>parallelization</v>
      </c>
      <c r="T70" s="50">
        <f t="shared" si="1"/>
        <v>1</v>
      </c>
      <c r="U70" s="72" t="str">
        <f>IFERROR(__xludf.DUMMYFUNCTION("""COMPUTED_VALUE"""),"round 2")</f>
        <v>round 2</v>
      </c>
      <c r="V70" s="72" t="str">
        <f>IFERROR(__xludf.DUMMYFUNCTION("""COMPUTED_VALUE"""),"(('pool', 'get'),)")</f>
        <v>(('pool', 'get'),)</v>
      </c>
      <c r="W70" s="72" t="str">
        <f>IFERROR(__xludf.DUMMYFUNCTION("""COMPUTED_VALUE"""),"parallelization")</f>
        <v>parallelization</v>
      </c>
      <c r="X70" s="50">
        <f t="shared" si="2"/>
        <v>1</v>
      </c>
      <c r="Y70" s="72" t="str">
        <f>IFERROR(__xludf.DUMMYFUNCTION("""COMPUTED_VALUE"""),"round 1")</f>
        <v>round 1</v>
      </c>
      <c r="Z70" s="72" t="str">
        <f>IFERROR(__xludf.DUMMYFUNCTION("""COMPUTED_VALUE"""),"(('_search', 'fit'), ('base', 'clone'))")</f>
        <v>(('_search', 'fit'), ('base', 'clone'))</v>
      </c>
      <c r="AA70" s="72" t="str">
        <f>IFERROR(__xludf.DUMMYFUNCTION("""COMPUTED_VALUE"""),"model copy")</f>
        <v>model copy</v>
      </c>
      <c r="AB70" s="72">
        <f>IFERROR(__xludf.DUMMYFUNCTION("""COMPUTED_VALUE"""),1.0)</f>
        <v>1</v>
      </c>
    </row>
    <row r="71">
      <c r="A71" s="77">
        <v>69.0</v>
      </c>
      <c r="B71" s="54" t="s">
        <v>5333</v>
      </c>
      <c r="C71" s="72" t="s">
        <v>1017</v>
      </c>
      <c r="D71" s="76" t="s">
        <v>492</v>
      </c>
      <c r="E71" s="72" t="str">
        <f>IFERROR(__xludf.DUMMYFUNCTION("""COMPUTED_VALUE"""),"(('parallel', 'dispatch_one_batch'), ('parallel', '_dispatch'), ('_parallel_backends', 'apply_async'))")</f>
        <v>(('parallel', 'dispatch_one_batch'), ('parallel', '_dispatch'), ('_parallel_backends', 'apply_async'))</v>
      </c>
      <c r="F71" s="213">
        <f t="shared" si="3"/>
        <v>1</v>
      </c>
      <c r="G71" s="98"/>
      <c r="I71" s="77">
        <v>69.0</v>
      </c>
      <c r="J71" s="54" t="s">
        <v>5334</v>
      </c>
      <c r="K71" s="96" t="s">
        <v>2414</v>
      </c>
      <c r="L71" s="169" t="s">
        <v>285</v>
      </c>
      <c r="M71" s="72" t="str">
        <f>IFERROR(__xludf.DUMMYFUNCTION("""COMPUTED_VALUE"""),"(('pool', 'get'),)")</f>
        <v>(('pool', 'get'),)</v>
      </c>
      <c r="N71" s="213">
        <f t="shared" si="5"/>
        <v>1</v>
      </c>
      <c r="O71" s="98"/>
      <c r="Q71" s="72" t="str">
        <f>IFERROR(__xludf.DUMMYFUNCTION("""COMPUTED_VALUE"""),"round 1")</f>
        <v>round 1</v>
      </c>
      <c r="R71" s="72" t="str">
        <f>IFERROR(__xludf.DUMMYFUNCTION("""COMPUTED_VALUE"""),"(('network', 'get_config'),)")</f>
        <v>(('network', 'get_config'),)</v>
      </c>
      <c r="S71" s="72" t="str">
        <f>IFERROR(__xludf.DUMMYFUNCTION("""COMPUTED_VALUE"""),"syntax / attribute extraction")</f>
        <v>syntax / attribute extraction</v>
      </c>
      <c r="T71" s="50">
        <f t="shared" si="1"/>
        <v>1</v>
      </c>
      <c r="U71" s="72" t="str">
        <f>IFERROR(__xludf.DUMMYFUNCTION("""COMPUTED_VALUE"""),"round 2")</f>
        <v>round 2</v>
      </c>
      <c r="V71" s="72" t="str">
        <f>IFERROR(__xludf.DUMMYFUNCTION("""COMPUTED_VALUE"""),"(('pywrap_tensorflow', 'module'), ('pywrap_tensorflow', 'module'), ('pywrap_tensorflow_internal', 'module'), ('pywrap_tensorflow_internal', 'swig_import_helper'))")</f>
        <v>(('pywrap_tensorflow', 'module'), ('pywrap_tensorflow', 'module'), ('pywrap_tensorflow_internal', 'module'), ('pywrap_tensorflow_internal', 'swig_import_helper'))</v>
      </c>
      <c r="W71" s="72" t="str">
        <f>IFERROR(__xludf.DUMMYFUNCTION("""COMPUTED_VALUE"""),"python basic syntax")</f>
        <v>python basic syntax</v>
      </c>
      <c r="X71" s="50">
        <f t="shared" si="2"/>
        <v>1</v>
      </c>
      <c r="Y71" s="72" t="str">
        <f>IFERROR(__xludf.DUMMYFUNCTION("""COMPUTED_VALUE"""),"round 1")</f>
        <v>round 1</v>
      </c>
      <c r="Z71" s="72" t="str">
        <f>IFERROR(__xludf.DUMMYFUNCTION("""COMPUTED_VALUE"""),"(('parallel', 'dispatch_one_batch'), ('parallel', '_dispatch'), ('_parallel_backends', 'apply_async'))")</f>
        <v>(('parallel', 'dispatch_one_batch'), ('parallel', '_dispatch'), ('_parallel_backends', 'apply_async'))</v>
      </c>
      <c r="AA71" s="72" t="str">
        <f>IFERROR(__xludf.DUMMYFUNCTION("""COMPUTED_VALUE"""),"parallelization")</f>
        <v>parallelization</v>
      </c>
      <c r="AB71" s="72">
        <f>IFERROR(__xludf.DUMMYFUNCTION("""COMPUTED_VALUE"""),1.0)</f>
        <v>1</v>
      </c>
    </row>
    <row r="72">
      <c r="A72" s="77">
        <v>70.0</v>
      </c>
      <c r="B72" s="54" t="s">
        <v>5333</v>
      </c>
      <c r="C72" s="72" t="s">
        <v>1023</v>
      </c>
      <c r="D72" s="76" t="s">
        <v>480</v>
      </c>
      <c r="E72" s="72" t="str">
        <f>IFERROR(__xludf.DUMMYFUNCTION("""COMPUTED_VALUE"""),"(('network', 'get_config'),)")</f>
        <v>(('network', 'get_config'),)</v>
      </c>
      <c r="F72" s="213">
        <f t="shared" si="3"/>
        <v>1</v>
      </c>
      <c r="G72" s="98"/>
      <c r="I72" s="77">
        <v>70.0</v>
      </c>
      <c r="J72" s="54" t="s">
        <v>5334</v>
      </c>
      <c r="K72" s="96" t="s">
        <v>1422</v>
      </c>
      <c r="L72" s="77" t="s">
        <v>480</v>
      </c>
      <c r="M72" s="72" t="str">
        <f>IFERROR(__xludf.DUMMYFUNCTION("""COMPUTED_VALUE"""),"(('pywrap_tensorflow', 'module'), ('pywrap_tensorflow', 'module'), ('pywrap_tensorflow_internal', 'module'), ('pywrap_tensorflow_internal', 'swig_import_helper'))")</f>
        <v>(('pywrap_tensorflow', 'module'), ('pywrap_tensorflow', 'module'), ('pywrap_tensorflow_internal', 'module'), ('pywrap_tensorflow_internal', 'swig_import_helper'))</v>
      </c>
      <c r="N72" s="213">
        <f t="shared" si="5"/>
        <v>1</v>
      </c>
      <c r="O72" s="98"/>
      <c r="Q72" s="72" t="str">
        <f>IFERROR(__xludf.DUMMYFUNCTION("""COMPUTED_VALUE"""),"round 1")</f>
        <v>round 1</v>
      </c>
      <c r="R72" s="72" t="str">
        <f>IFERROR(__xludf.DUMMYFUNCTION("""COMPUTED_VALUE"""),"(('train', 'train'),)")</f>
        <v>(('train', 'train'),)</v>
      </c>
      <c r="S72" s="72" t="str">
        <f>IFERROR(__xludf.DUMMYFUNCTION("""COMPUTED_VALUE"""),"model training / learning")</f>
        <v>model training / learning</v>
      </c>
      <c r="T72" s="50">
        <f t="shared" si="1"/>
        <v>1</v>
      </c>
      <c r="U72" s="72" t="str">
        <f>IFERROR(__xludf.DUMMYFUNCTION("""COMPUTED_VALUE"""),"round 2")</f>
        <v>round 2</v>
      </c>
      <c r="V72" s="72" t="str">
        <f>IFERROR(__xludf.DUMMYFUNCTION("""COMPUTED_VALUE"""),"(('__init__', 'module'),)")</f>
        <v>(('__init__', 'module'),)</v>
      </c>
      <c r="W72" s="72" t="str">
        <f>IFERROR(__xludf.DUMMYFUNCTION("""COMPUTED_VALUE"""),"python basic syntax")</f>
        <v>python basic syntax</v>
      </c>
      <c r="X72" s="50">
        <f t="shared" si="2"/>
        <v>1</v>
      </c>
      <c r="Y72" s="72" t="str">
        <f>IFERROR(__xludf.DUMMYFUNCTION("""COMPUTED_VALUE"""),"round 1")</f>
        <v>round 1</v>
      </c>
      <c r="Z72" s="72" t="str">
        <f>IFERROR(__xludf.DUMMYFUNCTION("""COMPUTED_VALUE"""),"(('network', 'get_config'),)")</f>
        <v>(('network', 'get_config'),)</v>
      </c>
      <c r="AA72" s="72" t="str">
        <f>IFERROR(__xludf.DUMMYFUNCTION("""COMPUTED_VALUE"""),"syntax / attribute extraction")</f>
        <v>syntax / attribute extraction</v>
      </c>
      <c r="AB72" s="72">
        <f>IFERROR(__xludf.DUMMYFUNCTION("""COMPUTED_VALUE"""),1.0)</f>
        <v>1</v>
      </c>
    </row>
    <row r="73">
      <c r="A73" s="77">
        <v>71.0</v>
      </c>
      <c r="B73" s="54" t="s">
        <v>5333</v>
      </c>
      <c r="C73" s="72" t="s">
        <v>495</v>
      </c>
      <c r="D73" s="76" t="s">
        <v>684</v>
      </c>
      <c r="E73" s="72" t="str">
        <f>IFERROR(__xludf.DUMMYFUNCTION("""COMPUTED_VALUE"""),"(('train', 'train'),)")</f>
        <v>(('train', 'train'),)</v>
      </c>
      <c r="F73" s="213">
        <f t="shared" si="3"/>
        <v>1</v>
      </c>
      <c r="G73" s="98"/>
      <c r="I73" s="77">
        <v>71.0</v>
      </c>
      <c r="J73" s="54" t="s">
        <v>5334</v>
      </c>
      <c r="K73" s="96" t="s">
        <v>2423</v>
      </c>
      <c r="L73" s="169" t="s">
        <v>269</v>
      </c>
      <c r="M73" s="72" t="str">
        <f>IFERROR(__xludf.DUMMYFUNCTION("""COMPUTED_VALUE"""),"(('__init__', 'module'),)")</f>
        <v>(('__init__', 'module'),)</v>
      </c>
      <c r="N73" s="213">
        <f t="shared" si="5"/>
        <v>1</v>
      </c>
      <c r="O73" s="98"/>
      <c r="Q73" s="72" t="str">
        <f>IFERROR(__xludf.DUMMYFUNCTION("""COMPUTED_VALUE"""),"round 1")</f>
        <v>round 1</v>
      </c>
      <c r="R73" s="72" t="str">
        <f>IFERROR(__xludf.DUMMYFUNCTION("""COMPUTED_VALUE"""),"(('pydevd', 'module'),)")</f>
        <v>(('pydevd', 'module'),)</v>
      </c>
      <c r="S73" s="72" t="str">
        <f>IFERROR(__xludf.DUMMYFUNCTION("""COMPUTED_VALUE"""),"python basic syntax")</f>
        <v>python basic syntax</v>
      </c>
      <c r="T73" s="50">
        <f t="shared" si="1"/>
        <v>1</v>
      </c>
      <c r="U73" s="72" t="str">
        <f>IFERROR(__xludf.DUMMYFUNCTION("""COMPUTED_VALUE"""),"round 2")</f>
        <v>round 2</v>
      </c>
      <c r="V73" s="72" t="str">
        <f>IFERROR(__xludf.DUMMYFUNCTION("""COMPUTED_VALUE"""),"(('estimator', '_evaluate_model'),)")</f>
        <v>(('estimator', '_evaluate_model'),)</v>
      </c>
      <c r="W73" s="72" t="str">
        <f>IFERROR(__xludf.DUMMYFUNCTION("""COMPUTED_VALUE"""),"model validation")</f>
        <v>model validation</v>
      </c>
      <c r="X73" s="50">
        <f t="shared" si="2"/>
        <v>1</v>
      </c>
      <c r="Y73" s="72" t="str">
        <f>IFERROR(__xludf.DUMMYFUNCTION("""COMPUTED_VALUE"""),"round 1")</f>
        <v>round 1</v>
      </c>
      <c r="Z73" s="72" t="str">
        <f>IFERROR(__xludf.DUMMYFUNCTION("""COMPUTED_VALUE"""),"(('train', 'train'),)")</f>
        <v>(('train', 'train'),)</v>
      </c>
      <c r="AA73" s="72" t="str">
        <f>IFERROR(__xludf.DUMMYFUNCTION("""COMPUTED_VALUE"""),"model training / learning")</f>
        <v>model training / learning</v>
      </c>
      <c r="AB73" s="72">
        <f>IFERROR(__xludf.DUMMYFUNCTION("""COMPUTED_VALUE"""),1.0)</f>
        <v>1</v>
      </c>
    </row>
    <row r="74">
      <c r="A74" s="77">
        <v>72.0</v>
      </c>
      <c r="B74" s="54" t="s">
        <v>5333</v>
      </c>
      <c r="C74" s="72" t="s">
        <v>1038</v>
      </c>
      <c r="D74" s="76" t="s">
        <v>7</v>
      </c>
      <c r="E74" s="72" t="str">
        <f>IFERROR(__xludf.DUMMYFUNCTION("""COMPUTED_VALUE"""),"(('pydevd', 'module'),)")</f>
        <v>(('pydevd', 'module'),)</v>
      </c>
      <c r="F74" s="213">
        <f t="shared" si="3"/>
        <v>1</v>
      </c>
      <c r="G74" s="98"/>
      <c r="I74" s="77">
        <v>72.0</v>
      </c>
      <c r="J74" s="54" t="s">
        <v>5334</v>
      </c>
      <c r="K74" s="96" t="s">
        <v>256</v>
      </c>
      <c r="L74" s="169" t="s">
        <v>269</v>
      </c>
      <c r="M74" s="72" t="str">
        <f>IFERROR(__xludf.DUMMYFUNCTION("""COMPUTED_VALUE"""),"(('estimator', '_evaluate_model'),)")</f>
        <v>(('estimator', '_evaluate_model'),)</v>
      </c>
      <c r="N74" s="213">
        <f t="shared" si="5"/>
        <v>1</v>
      </c>
      <c r="O74" s="98"/>
      <c r="Q74" s="72" t="str">
        <f>IFERROR(__xludf.DUMMYFUNCTION("""COMPUTED_VALUE"""),"round 1")</f>
        <v>round 1</v>
      </c>
      <c r="R74" s="72" t="str">
        <f>IFERROR(__xludf.DUMMYFUNCTION("""COMPUTED_VALUE"""),"(('scikit_learn', 'fit'),)")</f>
        <v>(('scikit_learn', 'fit'),)</v>
      </c>
      <c r="S74" s="72" t="str">
        <f>IFERROR(__xludf.DUMMYFUNCTION("""COMPUTED_VALUE"""),"model training / learning")</f>
        <v>model training / learning</v>
      </c>
      <c r="T74" s="50">
        <f t="shared" si="1"/>
        <v>1</v>
      </c>
      <c r="U74" s="72" t="str">
        <f>IFERROR(__xludf.DUMMYFUNCTION("""COMPUTED_VALUE"""),"round 2")</f>
        <v>round 2</v>
      </c>
      <c r="V74" s="72" t="str">
        <f>IFERROR(__xludf.DUMMYFUNCTION("""COMPUTED_VALUE"""),"(('convolutional', '__init__'),)")</f>
        <v>(('convolutional', '__init__'),)</v>
      </c>
      <c r="W74" s="72" t="str">
        <f>IFERROR(__xludf.DUMMYFUNCTION("""COMPUTED_VALUE"""),"model saving / loading")</f>
        <v>model saving / loading</v>
      </c>
      <c r="X74" s="50">
        <f t="shared" si="2"/>
        <v>1</v>
      </c>
      <c r="Y74" s="72" t="str">
        <f>IFERROR(__xludf.DUMMYFUNCTION("""COMPUTED_VALUE"""),"round 1")</f>
        <v>round 1</v>
      </c>
      <c r="Z74" s="72" t="str">
        <f>IFERROR(__xludf.DUMMYFUNCTION("""COMPUTED_VALUE"""),"(('pydevd', 'module'),)")</f>
        <v>(('pydevd', 'module'),)</v>
      </c>
      <c r="AA74" s="72" t="str">
        <f>IFERROR(__xludf.DUMMYFUNCTION("""COMPUTED_VALUE"""),"python basic syntax")</f>
        <v>python basic syntax</v>
      </c>
      <c r="AB74" s="72">
        <f>IFERROR(__xludf.DUMMYFUNCTION("""COMPUTED_VALUE"""),1.0)</f>
        <v>1</v>
      </c>
    </row>
    <row r="75">
      <c r="A75" s="77">
        <v>73.0</v>
      </c>
      <c r="B75" s="54" t="s">
        <v>5333</v>
      </c>
      <c r="C75" s="72" t="s">
        <v>1047</v>
      </c>
      <c r="D75" s="76" t="s">
        <v>269</v>
      </c>
      <c r="E75" s="72" t="str">
        <f>IFERROR(__xludf.DUMMYFUNCTION("""COMPUTED_VALUE"""),"(('scikit_learn', 'fit'),)")</f>
        <v>(('scikit_learn', 'fit'),)</v>
      </c>
      <c r="F75" s="213">
        <f t="shared" si="3"/>
        <v>1</v>
      </c>
      <c r="G75" s="98"/>
      <c r="I75" s="77">
        <v>73.0</v>
      </c>
      <c r="J75" s="54" t="s">
        <v>5334</v>
      </c>
      <c r="K75" s="96" t="s">
        <v>2433</v>
      </c>
      <c r="L75" s="169" t="s">
        <v>1297</v>
      </c>
      <c r="M75" s="72" t="str">
        <f>IFERROR(__xludf.DUMMYFUNCTION("""COMPUTED_VALUE"""),"(('convolutional', '__init__'),)")</f>
        <v>(('convolutional', '__init__'),)</v>
      </c>
      <c r="N75" s="213">
        <f t="shared" si="5"/>
        <v>1</v>
      </c>
      <c r="O75" s="98"/>
      <c r="Q75" s="72" t="str">
        <f>IFERROR(__xludf.DUMMYFUNCTION("""COMPUTED_VALUE"""),"round 1")</f>
        <v>round 1</v>
      </c>
      <c r="R75" s="72" t="str">
        <f>IFERROR(__xludf.DUMMYFUNCTION("""COMPUTED_VALUE"""),"(('__init__', 'import_module'),)")</f>
        <v>(('__init__', 'import_module'),)</v>
      </c>
      <c r="S75" s="72" t="str">
        <f>IFERROR(__xludf.DUMMYFUNCTION("""COMPUTED_VALUE"""),"python basic syntax")</f>
        <v>python basic syntax</v>
      </c>
      <c r="T75" s="50">
        <f t="shared" si="1"/>
        <v>1</v>
      </c>
      <c r="U75" s="72" t="str">
        <f>IFERROR(__xludf.DUMMYFUNCTION("""COMPUTED_VALUE"""),"round 2")</f>
        <v>round 2</v>
      </c>
      <c r="V75" s="72" t="str">
        <f>IFERROR(__xludf.DUMMYFUNCTION("""COMPUTED_VALUE"""),"(('conv_utils', 'module'),)")</f>
        <v>(('conv_utils', 'module'),)</v>
      </c>
      <c r="W75" s="72" t="str">
        <f>IFERROR(__xludf.DUMMYFUNCTION("""COMPUTED_VALUE"""),"python basic syntax")</f>
        <v>python basic syntax</v>
      </c>
      <c r="X75" s="50">
        <f t="shared" si="2"/>
        <v>1</v>
      </c>
      <c r="Y75" s="72" t="str">
        <f>IFERROR(__xludf.DUMMYFUNCTION("""COMPUTED_VALUE"""),"round 1")</f>
        <v>round 1</v>
      </c>
      <c r="Z75" s="72" t="str">
        <f>IFERROR(__xludf.DUMMYFUNCTION("""COMPUTED_VALUE"""),"(('scikit_learn', 'fit'),)")</f>
        <v>(('scikit_learn', 'fit'),)</v>
      </c>
      <c r="AA75" s="72" t="str">
        <f>IFERROR(__xludf.DUMMYFUNCTION("""COMPUTED_VALUE"""),"model training / learning")</f>
        <v>model training / learning</v>
      </c>
      <c r="AB75" s="72">
        <f>IFERROR(__xludf.DUMMYFUNCTION("""COMPUTED_VALUE"""),1.0)</f>
        <v>1</v>
      </c>
    </row>
    <row r="76">
      <c r="A76" s="77">
        <v>74.0</v>
      </c>
      <c r="B76" s="54" t="s">
        <v>5333</v>
      </c>
      <c r="C76" s="72" t="s">
        <v>1056</v>
      </c>
      <c r="D76" s="76" t="s">
        <v>7</v>
      </c>
      <c r="E76" s="72" t="str">
        <f>IFERROR(__xludf.DUMMYFUNCTION("""COMPUTED_VALUE"""),"(('__init__', 'import_module'),)")</f>
        <v>(('__init__', 'import_module'),)</v>
      </c>
      <c r="F76" s="213">
        <f t="shared" si="3"/>
        <v>1</v>
      </c>
      <c r="G76" s="98"/>
      <c r="I76" s="77">
        <v>74.0</v>
      </c>
      <c r="J76" s="54" t="s">
        <v>5334</v>
      </c>
      <c r="K76" s="96" t="s">
        <v>2440</v>
      </c>
      <c r="L76" s="227" t="s">
        <v>50</v>
      </c>
      <c r="M76" s="72" t="str">
        <f>IFERROR(__xludf.DUMMYFUNCTION("""COMPUTED_VALUE"""),"(('conv_utils', 'module'),)")</f>
        <v>(('conv_utils', 'module'),)</v>
      </c>
      <c r="N76" s="213">
        <f t="shared" si="5"/>
        <v>1</v>
      </c>
      <c r="O76" s="98"/>
      <c r="Q76" s="72" t="str">
        <f>IFERROR(__xludf.DUMMYFUNCTION("""COMPUTED_VALUE"""),"round 1")</f>
        <v>round 1</v>
      </c>
      <c r="R76" s="72" t="str">
        <f>IFERROR(__xludf.DUMMYFUNCTION("""COMPUTED_VALUE"""),"(('spawn', 'spawn_main'), ('spawn', '_main'))")</f>
        <v>(('spawn', 'spawn_main'), ('spawn', '_main'))</v>
      </c>
      <c r="S76" s="72" t="str">
        <f>IFERROR(__xludf.DUMMYFUNCTION("""COMPUTED_VALUE"""),"subprocess invocation")</f>
        <v>subprocess invocation</v>
      </c>
      <c r="T76" s="50">
        <f t="shared" si="1"/>
        <v>1</v>
      </c>
      <c r="U76" s="72" t="str">
        <f>IFERROR(__xludf.DUMMYFUNCTION("""COMPUTED_VALUE"""),"round 2")</f>
        <v>round 2</v>
      </c>
      <c r="V76" s="72" t="str">
        <f>IFERROR(__xludf.DUMMYFUNCTION("""COMPUTED_VALUE"""),"(('function', '_maybe_define_function'), ('function', '_create_graph_function'), ('func_graph', 'func_graph_from_py_func'))")</f>
        <v>(('function', '_maybe_define_function'), ('function', '_create_graph_function'), ('func_graph', 'func_graph_from_py_func'))</v>
      </c>
      <c r="W76" s="72" t="str">
        <f>IFERROR(__xludf.DUMMYFUNCTION("""COMPUTED_VALUE"""),"data transformation")</f>
        <v>data transformation</v>
      </c>
      <c r="X76" s="50">
        <f t="shared" si="2"/>
        <v>1</v>
      </c>
      <c r="Y76" s="72" t="str">
        <f>IFERROR(__xludf.DUMMYFUNCTION("""COMPUTED_VALUE"""),"round 1")</f>
        <v>round 1</v>
      </c>
      <c r="Z76" s="72" t="str">
        <f>IFERROR(__xludf.DUMMYFUNCTION("""COMPUTED_VALUE"""),"(('__init__', 'import_module'),)")</f>
        <v>(('__init__', 'import_module'),)</v>
      </c>
      <c r="AA76" s="72" t="str">
        <f>IFERROR(__xludf.DUMMYFUNCTION("""COMPUTED_VALUE"""),"python basic syntax")</f>
        <v>python basic syntax</v>
      </c>
      <c r="AB76" s="72">
        <f>IFERROR(__xludf.DUMMYFUNCTION("""COMPUTED_VALUE"""),1.0)</f>
        <v>1</v>
      </c>
    </row>
    <row r="77">
      <c r="A77" s="77">
        <v>75.0</v>
      </c>
      <c r="B77" s="54" t="s">
        <v>5333</v>
      </c>
      <c r="C77" s="72" t="s">
        <v>1064</v>
      </c>
      <c r="D77" s="76" t="s">
        <v>269</v>
      </c>
      <c r="E77" s="72" t="str">
        <f>IFERROR(__xludf.DUMMYFUNCTION("""COMPUTED_VALUE"""),"(('spawn', 'spawn_main'), ('spawn', '_main'))")</f>
        <v>(('spawn', 'spawn_main'), ('spawn', '_main'))</v>
      </c>
      <c r="F77" s="213">
        <f t="shared" si="3"/>
        <v>1</v>
      </c>
      <c r="G77" s="98"/>
      <c r="I77" s="77">
        <v>75.0</v>
      </c>
      <c r="J77" s="54" t="s">
        <v>5334</v>
      </c>
      <c r="K77" s="96" t="s">
        <v>2446</v>
      </c>
      <c r="L77" s="169" t="s">
        <v>269</v>
      </c>
      <c r="M77" s="72" t="str">
        <f>IFERROR(__xludf.DUMMYFUNCTION("""COMPUTED_VALUE"""),"(('function', '_maybe_define_function'), ('function', '_create_graph_function'), ('func_graph', 'func_graph_from_py_func'))")</f>
        <v>(('function', '_maybe_define_function'), ('function', '_create_graph_function'), ('func_graph', 'func_graph_from_py_func'))</v>
      </c>
      <c r="N77" s="213">
        <f t="shared" si="5"/>
        <v>1</v>
      </c>
      <c r="O77" s="98"/>
      <c r="Q77" s="72" t="str">
        <f>IFERROR(__xludf.DUMMYFUNCTION("""COMPUTED_VALUE"""),"round 1")</f>
        <v>round 1</v>
      </c>
      <c r="R77" s="72" t="str">
        <f>IFERROR(__xludf.DUMMYFUNCTION("""COMPUTED_VALUE"""),"(('app', '__call__'), ('app', 'wsgi_app'), ('app', 'handle_exception'), ('_compat', 'reraise'), ('app', 'wsgi_app'), ('app', 'full_dispatch_request'), ('app', 'handle_user_exception'), ('_compat', 'reraise'), ('app', 'full_dispatch_request'), ('app', 'dis"&amp;"patch_request'))")</f>
        <v>(('app', '__call__'), ('app', 'wsgi_app'), ('app', 'handle_exception'), ('_compat', 'reraise'), ('app', 'wsgi_app'), ('app', 'full_dispatch_request'), ('app', 'handle_user_exception'), ('_compat', 'reraise'), ('app', 'full_dispatch_request'), ('app', 'dispatch_request'))</v>
      </c>
      <c r="S77" s="72" t="str">
        <f>IFERROR(__xludf.DUMMYFUNCTION("""COMPUTED_VALUE"""),"subprocess invocation")</f>
        <v>subprocess invocation</v>
      </c>
      <c r="T77" s="50">
        <f t="shared" si="1"/>
        <v>1</v>
      </c>
      <c r="U77" s="72" t="str">
        <f>IFERROR(__xludf.DUMMYFUNCTION("""COMPUTED_VALUE"""),"round 2")</f>
        <v>round 2</v>
      </c>
      <c r="V77" s="72" t="str">
        <f>IFERROR(__xludf.DUMMYFUNCTION("""COMPUTED_VALUE"""),"(('__init__', 'module'), ('__init__', 'module'), ('context', 'module'), ('pywrap_tfe', 'module'), ('pywrap_tensorflow', 'module'), ('pywrap_tensorflow', 'module'))")</f>
        <v>(('__init__', 'module'), ('__init__', 'module'), ('context', 'module'), ('pywrap_tfe', 'module'), ('pywrap_tensorflow', 'module'), ('pywrap_tensorflow', 'module'))</v>
      </c>
      <c r="W77" s="72" t="str">
        <f>IFERROR(__xludf.DUMMYFUNCTION("""COMPUTED_VALUE"""),"method wrapper")</f>
        <v>method wrapper</v>
      </c>
      <c r="X77" s="50">
        <f t="shared" si="2"/>
        <v>1</v>
      </c>
      <c r="Y77" s="72" t="str">
        <f>IFERROR(__xludf.DUMMYFUNCTION("""COMPUTED_VALUE"""),"round 1")</f>
        <v>round 1</v>
      </c>
      <c r="Z77" s="72" t="str">
        <f>IFERROR(__xludf.DUMMYFUNCTION("""COMPUTED_VALUE"""),"(('spawn', 'spawn_main'), ('spawn', '_main'))")</f>
        <v>(('spawn', 'spawn_main'), ('spawn', '_main'))</v>
      </c>
      <c r="AA77" s="72" t="str">
        <f>IFERROR(__xludf.DUMMYFUNCTION("""COMPUTED_VALUE"""),"subprocess invocation")</f>
        <v>subprocess invocation</v>
      </c>
      <c r="AB77" s="72">
        <f>IFERROR(__xludf.DUMMYFUNCTION("""COMPUTED_VALUE"""),1.0)</f>
        <v>1</v>
      </c>
    </row>
    <row r="78">
      <c r="A78" s="77">
        <v>76.0</v>
      </c>
      <c r="B78" s="54" t="s">
        <v>5333</v>
      </c>
      <c r="C78" s="72" t="s">
        <v>1072</v>
      </c>
      <c r="D78" s="76" t="s">
        <v>416</v>
      </c>
      <c r="E78" s="72" t="str">
        <f>IFERROR(__xludf.DUMMYFUNCTION("""COMPUTED_VALUE"""),"(('app', '__call__'), ('app', 'wsgi_app'), ('app', 'handle_exception'), ('_compat', 'reraise'), ('app', 'wsgi_app'), ('app', 'full_dispatch_request'), ('app', 'handle_user_exception'), ('_compat', 'reraise'), ('app', 'full_dispatch_request'), ('app', 'dis"&amp;"patch_request'))")</f>
        <v>(('app', '__call__'), ('app', 'wsgi_app'), ('app', 'handle_exception'), ('_compat', 'reraise'), ('app', 'wsgi_app'), ('app', 'full_dispatch_request'), ('app', 'handle_user_exception'), ('_compat', 'reraise'), ('app', 'full_dispatch_request'), ('app', 'dispatch_request'))</v>
      </c>
      <c r="F78" s="213">
        <f t="shared" si="3"/>
        <v>1</v>
      </c>
      <c r="G78" s="98"/>
      <c r="I78" s="77">
        <v>76.0</v>
      </c>
      <c r="J78" s="54" t="s">
        <v>5334</v>
      </c>
      <c r="K78" s="98" t="s">
        <v>2452</v>
      </c>
      <c r="L78" s="77" t="s">
        <v>727</v>
      </c>
      <c r="M78" s="72" t="str">
        <f>IFERROR(__xludf.DUMMYFUNCTION("""COMPUTED_VALUE"""),"(('__init__', 'module'), ('__init__', 'module'), ('context', 'module'), ('pywrap_tfe', 'module'), ('pywrap_tensorflow', 'module'), ('pywrap_tensorflow', 'module'))")</f>
        <v>(('__init__', 'module'), ('__init__', 'module'), ('context', 'module'), ('pywrap_tfe', 'module'), ('pywrap_tensorflow', 'module'), ('pywrap_tensorflow', 'module'))</v>
      </c>
      <c r="N78" s="213">
        <f t="shared" si="5"/>
        <v>1</v>
      </c>
      <c r="O78" s="98"/>
      <c r="Q78" s="72" t="str">
        <f>IFERROR(__xludf.DUMMYFUNCTION("""COMPUTED_VALUE"""),"round 1")</f>
        <v>round 1</v>
      </c>
      <c r="R78" s="72" t="str">
        <f>IFERROR(__xludf.DUMMYFUNCTION("""COMPUTED_VALUE"""),"(('__init__', 'module'), ('pywrap_tensorflow', 'module'))")</f>
        <v>(('__init__', 'module'), ('pywrap_tensorflow', 'module'))</v>
      </c>
      <c r="S78" s="72" t="str">
        <f>IFERROR(__xludf.DUMMYFUNCTION("""COMPUTED_VALUE"""),"python basic syntax")</f>
        <v>python basic syntax</v>
      </c>
      <c r="T78" s="50">
        <f t="shared" si="1"/>
        <v>1</v>
      </c>
      <c r="U78" s="72" t="str">
        <f>IFERROR(__xludf.DUMMYFUNCTION("""COMPUTED_VALUE"""),"round 2")</f>
        <v>round 2</v>
      </c>
      <c r="V78" s="72" t="str">
        <f>IFERROR(__xludf.DUMMYFUNCTION("""COMPUTED_VALUE"""),"(('export_inference_graph', 'module'), ('app', 'run'), ('export_inference_graph', 'main'))")</f>
        <v>(('export_inference_graph', 'module'), ('app', 'run'), ('export_inference_graph', 'main'))</v>
      </c>
      <c r="W78" s="72" t="str">
        <f>IFERROR(__xludf.DUMMYFUNCTION("""COMPUTED_VALUE"""),"subprocess invocation")</f>
        <v>subprocess invocation</v>
      </c>
      <c r="X78" s="50">
        <f t="shared" si="2"/>
        <v>1</v>
      </c>
      <c r="Y78" s="72" t="str">
        <f>IFERROR(__xludf.DUMMYFUNCTION("""COMPUTED_VALUE"""),"round 1")</f>
        <v>round 1</v>
      </c>
      <c r="Z78" s="72" t="str">
        <f>IFERROR(__xludf.DUMMYFUNCTION("""COMPUTED_VALUE"""),"(('app', '__call__'), ('app', 'wsgi_app'), ('app', 'handle_exception'), ('_compat', 'reraise'), ('app', 'wsgi_app'), ('app', 'full_dispatch_request'), ('app', 'handle_user_exception'), ('_compat', 'reraise'), ('app', 'full_dispatch_request'), ('app', 'dis"&amp;"patch_request'))")</f>
        <v>(('app', '__call__'), ('app', 'wsgi_app'), ('app', 'handle_exception'), ('_compat', 'reraise'), ('app', 'wsgi_app'), ('app', 'full_dispatch_request'), ('app', 'handle_user_exception'), ('_compat', 'reraise'), ('app', 'full_dispatch_request'), ('app', 'dispatch_request'))</v>
      </c>
      <c r="AA78" s="72" t="str">
        <f>IFERROR(__xludf.DUMMYFUNCTION("""COMPUTED_VALUE"""),"subprocess invocation")</f>
        <v>subprocess invocation</v>
      </c>
      <c r="AB78" s="72">
        <f>IFERROR(__xludf.DUMMYFUNCTION("""COMPUTED_VALUE"""),1.0)</f>
        <v>1</v>
      </c>
    </row>
    <row r="79">
      <c r="A79" s="77">
        <v>77.0</v>
      </c>
      <c r="B79" s="54" t="s">
        <v>5333</v>
      </c>
      <c r="C79" s="72" t="s">
        <v>1077</v>
      </c>
      <c r="D79" s="76" t="s">
        <v>416</v>
      </c>
      <c r="E79" s="72" t="str">
        <f>IFERROR(__xludf.DUMMYFUNCTION("""COMPUTED_VALUE"""),"(('__init__', 'module'), ('pywrap_tensorflow', 'module'))")</f>
        <v>(('__init__', 'module'), ('pywrap_tensorflow', 'module'))</v>
      </c>
      <c r="F79" s="213">
        <f t="shared" si="3"/>
        <v>1</v>
      </c>
      <c r="G79" s="98"/>
      <c r="I79" s="77">
        <v>77.0</v>
      </c>
      <c r="J79" s="54" t="s">
        <v>5334</v>
      </c>
      <c r="K79" s="96" t="s">
        <v>2459</v>
      </c>
      <c r="L79" s="169" t="s">
        <v>384</v>
      </c>
      <c r="M79" s="72" t="str">
        <f>IFERROR(__xludf.DUMMYFUNCTION("""COMPUTED_VALUE"""),"(('export_inference_graph', 'module'), ('app', 'run'), ('export_inference_graph', 'main'))")</f>
        <v>(('export_inference_graph', 'module'), ('app', 'run'), ('export_inference_graph', 'main'))</v>
      </c>
      <c r="N79" s="213">
        <f t="shared" si="5"/>
        <v>1</v>
      </c>
      <c r="O79" s="98"/>
      <c r="Q79" s="72" t="str">
        <f>IFERROR(__xludf.DUMMYFUNCTION("""COMPUTED_VALUE"""),"round 1")</f>
        <v>round 1</v>
      </c>
      <c r="R79" s="72" t="str">
        <f>IFERROR(__xludf.DUMMYFUNCTION("""COMPUTED_VALUE"""),"(('model', '__init__'),)")</f>
        <v>(('model', '__init__'),)</v>
      </c>
      <c r="S79" s="72" t="str">
        <f>IFERROR(__xludf.DUMMYFUNCTION("""COMPUTED_VALUE"""),"python basic syntax")</f>
        <v>python basic syntax</v>
      </c>
      <c r="T79" s="50">
        <f t="shared" si="1"/>
        <v>1</v>
      </c>
      <c r="U79" s="72" t="str">
        <f>IFERROR(__xludf.DUMMYFUNCTION("""COMPUTED_VALUE"""),"round 2")</f>
        <v>round 2</v>
      </c>
      <c r="V79" s="72" t="str">
        <f>IFERROR(__xludf.DUMMYFUNCTION("""COMPUTED_VALUE"""),"(('session', '_do_run'), ('session', '_do_call'))")</f>
        <v>(('session', '_do_run'), ('session', '_do_call'))</v>
      </c>
      <c r="W79" s="72" t="str">
        <f>IFERROR(__xludf.DUMMYFUNCTION("""COMPUTED_VALUE"""),"parallelization")</f>
        <v>parallelization</v>
      </c>
      <c r="X79" s="50">
        <f t="shared" si="2"/>
        <v>1</v>
      </c>
      <c r="Y79" s="72" t="str">
        <f>IFERROR(__xludf.DUMMYFUNCTION("""COMPUTED_VALUE"""),"round 1")</f>
        <v>round 1</v>
      </c>
      <c r="Z79" s="72" t="str">
        <f>IFERROR(__xludf.DUMMYFUNCTION("""COMPUTED_VALUE"""),"(('__init__', 'module'), ('pywrap_tensorflow', 'module'))")</f>
        <v>(('__init__', 'module'), ('pywrap_tensorflow', 'module'))</v>
      </c>
      <c r="AA79" s="72" t="str">
        <f>IFERROR(__xludf.DUMMYFUNCTION("""COMPUTED_VALUE"""),"python basic syntax")</f>
        <v>python basic syntax</v>
      </c>
      <c r="AB79" s="72">
        <f>IFERROR(__xludf.DUMMYFUNCTION("""COMPUTED_VALUE"""),1.0)</f>
        <v>1</v>
      </c>
    </row>
    <row r="80">
      <c r="A80" s="77">
        <v>78.0</v>
      </c>
      <c r="B80" s="54" t="s">
        <v>5333</v>
      </c>
      <c r="C80" s="72" t="s">
        <v>1084</v>
      </c>
      <c r="D80" s="76" t="s">
        <v>269</v>
      </c>
      <c r="E80" s="72" t="str">
        <f>IFERROR(__xludf.DUMMYFUNCTION("""COMPUTED_VALUE"""),"(('model', '__init__'),)")</f>
        <v>(('model', '__init__'),)</v>
      </c>
      <c r="F80" s="213">
        <f t="shared" si="3"/>
        <v>1</v>
      </c>
      <c r="G80" s="98"/>
      <c r="I80" s="77">
        <v>78.0</v>
      </c>
      <c r="J80" s="54" t="s">
        <v>5334</v>
      </c>
      <c r="K80" s="96" t="s">
        <v>2466</v>
      </c>
      <c r="L80" s="169" t="s">
        <v>416</v>
      </c>
      <c r="M80" s="72" t="str">
        <f>IFERROR(__xludf.DUMMYFUNCTION("""COMPUTED_VALUE"""),"(('session', '_do_run'), ('session', '_do_call'))")</f>
        <v>(('session', '_do_run'), ('session', '_do_call'))</v>
      </c>
      <c r="N80" s="213">
        <f t="shared" si="5"/>
        <v>1</v>
      </c>
      <c r="O80" s="98"/>
      <c r="Q80" s="72" t="str">
        <f>IFERROR(__xludf.DUMMYFUNCTION("""COMPUTED_VALUE"""),"round 1")</f>
        <v>round 1</v>
      </c>
      <c r="R80" s="72" t="str">
        <f>IFERROR(__xludf.DUMMYFUNCTION("""COMPUTED_VALUE"""),"(('__init__', 'module'), ('_distributor_init', 'module'), ('__init__', '__init__'))")</f>
        <v>(('__init__', 'module'), ('_distributor_init', 'module'), ('__init__', '__init__'))</v>
      </c>
      <c r="S80" s="72" t="str">
        <f>IFERROR(__xludf.DUMMYFUNCTION("""COMPUTED_VALUE"""),"python basic syntax")</f>
        <v>python basic syntax</v>
      </c>
      <c r="T80" s="50">
        <f t="shared" si="1"/>
        <v>1</v>
      </c>
      <c r="U80" s="72" t="str">
        <f>IFERROR(__xludf.DUMMYFUNCTION("""COMPUTED_VALUE"""),"round 2")</f>
        <v>round 2</v>
      </c>
      <c r="V80" s="72" t="str">
        <f>IFERROR(__xludf.DUMMYFUNCTION("""COMPUTED_VALUE"""),"(('libenv', '__del__'), ('libenv', 'close'), ('api', '__getattr__'), ('api', 'make_accessor'), ('api', 'accessor_function'), ('api', '_get_cached_btype'), ('model', 'get_cached_btype'), ('model', 'build_backend_type'))")</f>
        <v>(('libenv', '__del__'), ('libenv', 'close'), ('api', '__getattr__'), ('api', 'make_accessor'), ('api', 'accessor_function'), ('api', '_get_cached_btype'), ('model', 'get_cached_btype'), ('model', 'build_backend_type'))</v>
      </c>
      <c r="W80" s="72" t="str">
        <f>IFERROR(__xludf.DUMMYFUNCTION("""COMPUTED_VALUE"""),"syntax / attribute extraction")</f>
        <v>syntax / attribute extraction</v>
      </c>
      <c r="X80" s="50">
        <f t="shared" si="2"/>
        <v>1</v>
      </c>
      <c r="Y80" s="72" t="str">
        <f>IFERROR(__xludf.DUMMYFUNCTION("""COMPUTED_VALUE"""),"round 1")</f>
        <v>round 1</v>
      </c>
      <c r="Z80" s="72" t="str">
        <f>IFERROR(__xludf.DUMMYFUNCTION("""COMPUTED_VALUE"""),"(('model', '__init__'),)")</f>
        <v>(('model', '__init__'),)</v>
      </c>
      <c r="AA80" s="72" t="str">
        <f>IFERROR(__xludf.DUMMYFUNCTION("""COMPUTED_VALUE"""),"python basic syntax")</f>
        <v>python basic syntax</v>
      </c>
      <c r="AB80" s="72">
        <f>IFERROR(__xludf.DUMMYFUNCTION("""COMPUTED_VALUE"""),1.0)</f>
        <v>1</v>
      </c>
    </row>
    <row r="81">
      <c r="A81" s="77">
        <v>79.0</v>
      </c>
      <c r="B81" s="54" t="s">
        <v>5333</v>
      </c>
      <c r="C81" s="72" t="s">
        <v>1093</v>
      </c>
      <c r="D81" s="76" t="s">
        <v>269</v>
      </c>
      <c r="E81" s="72" t="str">
        <f>IFERROR(__xludf.DUMMYFUNCTION("""COMPUTED_VALUE"""),"(('__init__', 'module'), ('_distributor_init', 'module'), ('__init__', '__init__'))")</f>
        <v>(('__init__', 'module'), ('_distributor_init', 'module'), ('__init__', '__init__'))</v>
      </c>
      <c r="F81" s="213">
        <f t="shared" si="3"/>
        <v>1</v>
      </c>
      <c r="G81" s="98"/>
      <c r="I81" s="77">
        <v>79.0</v>
      </c>
      <c r="J81" s="54" t="s">
        <v>5334</v>
      </c>
      <c r="K81" s="96" t="s">
        <v>2470</v>
      </c>
      <c r="L81" s="77" t="s">
        <v>480</v>
      </c>
      <c r="M81" s="72" t="str">
        <f>IFERROR(__xludf.DUMMYFUNCTION("""COMPUTED_VALUE"""),"(('libenv', '__del__'), ('libenv', 'close'), ('api', '__getattr__'), ('api', 'make_accessor'), ('api', 'accessor_function'), ('api', '_get_cached_btype'), ('model', 'get_cached_btype'), ('model', 'build_backend_type'))")</f>
        <v>(('libenv', '__del__'), ('libenv', 'close'), ('api', '__getattr__'), ('api', 'make_accessor'), ('api', 'accessor_function'), ('api', '_get_cached_btype'), ('model', 'get_cached_btype'), ('model', 'build_backend_type'))</v>
      </c>
      <c r="N81" s="213">
        <f t="shared" si="5"/>
        <v>1</v>
      </c>
      <c r="O81" s="98"/>
      <c r="Q81" s="72" t="str">
        <f>IFERROR(__xludf.DUMMYFUNCTION("""COMPUTED_VALUE"""),"round 1")</f>
        <v>round 1</v>
      </c>
      <c r="R81" s="72" t="str">
        <f>IFERROR(__xludf.DUMMYFUNCTION("""COMPUTED_VALUE"""),"(('Image', 'open'),)")</f>
        <v>(('Image', 'open'),)</v>
      </c>
      <c r="S81" s="72" t="str">
        <f>IFERROR(__xludf.DUMMYFUNCTION("""COMPUTED_VALUE"""),"file operation")</f>
        <v>file operation</v>
      </c>
      <c r="T81" s="50">
        <f t="shared" si="1"/>
        <v>1</v>
      </c>
      <c r="U81" s="72" t="str">
        <f>IFERROR(__xludf.DUMMYFUNCTION("""COMPUTED_VALUE"""),"round 2")</f>
        <v>round 2</v>
      </c>
      <c r="V81" s="72" t="str">
        <f>IFERROR(__xludf.DUMMYFUNCTION("""COMPUTED_VALUE"""),"(('tensor_util', 'make_tensor_proto'),)")</f>
        <v>(('tensor_util', 'make_tensor_proto'),)</v>
      </c>
      <c r="W81" s="72" t="str">
        <f>IFERROR(__xludf.DUMMYFUNCTION("""COMPUTED_VALUE"""),"data creation")</f>
        <v>data creation</v>
      </c>
      <c r="X81" s="50">
        <f t="shared" si="2"/>
        <v>1</v>
      </c>
      <c r="Y81" s="72" t="str">
        <f>IFERROR(__xludf.DUMMYFUNCTION("""COMPUTED_VALUE"""),"round 1")</f>
        <v>round 1</v>
      </c>
      <c r="Z81" s="72" t="str">
        <f>IFERROR(__xludf.DUMMYFUNCTION("""COMPUTED_VALUE"""),"(('__init__', 'module'), ('_distributor_init', 'module'), ('__init__', '__init__'))")</f>
        <v>(('__init__', 'module'), ('_distributor_init', 'module'), ('__init__', '__init__'))</v>
      </c>
      <c r="AA81" s="72" t="str">
        <f>IFERROR(__xludf.DUMMYFUNCTION("""COMPUTED_VALUE"""),"python basic syntax")</f>
        <v>python basic syntax</v>
      </c>
      <c r="AB81" s="72">
        <f>IFERROR(__xludf.DUMMYFUNCTION("""COMPUTED_VALUE"""),1.0)</f>
        <v>1</v>
      </c>
    </row>
    <row r="82">
      <c r="A82" s="77">
        <v>80.0</v>
      </c>
      <c r="B82" s="54" t="s">
        <v>5333</v>
      </c>
      <c r="C82" s="72" t="s">
        <v>1100</v>
      </c>
      <c r="D82" s="76" t="s">
        <v>269</v>
      </c>
      <c r="E82" s="72" t="str">
        <f>IFERROR(__xludf.DUMMYFUNCTION("""COMPUTED_VALUE"""),"(('Image', 'open'),)")</f>
        <v>(('Image', 'open'),)</v>
      </c>
      <c r="F82" s="213">
        <f t="shared" si="3"/>
        <v>1</v>
      </c>
      <c r="G82" s="98"/>
      <c r="I82" s="77">
        <v>80.0</v>
      </c>
      <c r="J82" s="54" t="s">
        <v>5334</v>
      </c>
      <c r="K82" s="98" t="s">
        <v>2475</v>
      </c>
      <c r="L82" s="77" t="s">
        <v>684</v>
      </c>
      <c r="M82" s="72" t="str">
        <f>IFERROR(__xludf.DUMMYFUNCTION("""COMPUTED_VALUE"""),"(('tensor_util', 'make_tensor_proto'),)")</f>
        <v>(('tensor_util', 'make_tensor_proto'),)</v>
      </c>
      <c r="N82" s="213">
        <f t="shared" si="5"/>
        <v>1</v>
      </c>
      <c r="O82" s="98"/>
      <c r="Q82" s="72" t="str">
        <f>IFERROR(__xludf.DUMMYFUNCTION("""COMPUTED_VALUE"""),"round 1")</f>
        <v>round 1</v>
      </c>
      <c r="R82" s="72" t="str">
        <f>IFERROR(__xludf.DUMMYFUNCTION("""COMPUTED_VALUE"""),"(('pyimod03_importers', 'exec_module'), ('pyimod03_importers', 'exec_module'), ('pyimod03_importers', 'exec_module'), ('pyimod03_importers', 'exec_module'), ('pyimod03_importers', 'exec_module'), ('pyimod03_importers', 'exec_module'))")</f>
        <v>(('pyimod03_importers', 'exec_module'), ('pyimod03_importers', 'exec_module'), ('pyimod03_importers', 'exec_module'), ('pyimod03_importers', 'exec_module'), ('pyimod03_importers', 'exec_module'), ('pyimod03_importers', 'exec_module'))</v>
      </c>
      <c r="S82" s="72" t="str">
        <f>IFERROR(__xludf.DUMMYFUNCTION("""COMPUTED_VALUE"""),"external module execution")</f>
        <v>external module execution</v>
      </c>
      <c r="T82" s="50">
        <f t="shared" si="1"/>
        <v>1</v>
      </c>
      <c r="U82" s="72" t="str">
        <f>IFERROR(__xludf.DUMMYFUNCTION("""COMPUTED_VALUE"""),"round 2")</f>
        <v>round 2</v>
      </c>
      <c r="V82" s="72" t="str">
        <f>IFERROR(__xludf.DUMMYFUNCTION("""COMPUTED_VALUE"""),"(('pywrap_tensorflow', 'module'), ('pywrap_tensorflow_internal', 'module'), ('pywrap_tensorflow_internal', 'swig_import_helper'))")</f>
        <v>(('pywrap_tensorflow', 'module'), ('pywrap_tensorflow_internal', 'module'), ('pywrap_tensorflow_internal', 'swig_import_helper'))</v>
      </c>
      <c r="W82" s="72" t="str">
        <f>IFERROR(__xludf.DUMMYFUNCTION("""COMPUTED_VALUE"""),"python basic syntax")</f>
        <v>python basic syntax</v>
      </c>
      <c r="X82" s="50">
        <f t="shared" si="2"/>
        <v>1</v>
      </c>
      <c r="Y82" s="72" t="str">
        <f>IFERROR(__xludf.DUMMYFUNCTION("""COMPUTED_VALUE"""),"round 1")</f>
        <v>round 1</v>
      </c>
      <c r="Z82" s="72" t="str">
        <f>IFERROR(__xludf.DUMMYFUNCTION("""COMPUTED_VALUE"""),"(('Image', 'open'),)")</f>
        <v>(('Image', 'open'),)</v>
      </c>
      <c r="AA82" s="72" t="str">
        <f>IFERROR(__xludf.DUMMYFUNCTION("""COMPUTED_VALUE"""),"file operation")</f>
        <v>file operation</v>
      </c>
      <c r="AB82" s="72">
        <f>IFERROR(__xludf.DUMMYFUNCTION("""COMPUTED_VALUE"""),1.0)</f>
        <v>1</v>
      </c>
    </row>
    <row r="83">
      <c r="A83" s="77">
        <v>81.0</v>
      </c>
      <c r="B83" s="54" t="s">
        <v>5333</v>
      </c>
      <c r="C83" s="72" t="s">
        <v>1108</v>
      </c>
      <c r="D83" s="76" t="s">
        <v>333</v>
      </c>
      <c r="E83" s="72" t="str">
        <f>IFERROR(__xludf.DUMMYFUNCTION("""COMPUTED_VALUE"""),"(('pyimod03_importers', 'exec_module'), ('pyimod03_importers', 'exec_module'), ('pyimod03_importers', 'exec_module'), ('pyimod03_importers', 'exec_module'), ('pyimod03_importers', 'exec_module'), ('pyimod03_importers', 'exec_module'))")</f>
        <v>(('pyimod03_importers', 'exec_module'), ('pyimod03_importers', 'exec_module'), ('pyimod03_importers', 'exec_module'), ('pyimod03_importers', 'exec_module'), ('pyimod03_importers', 'exec_module'), ('pyimod03_importers', 'exec_module'))</v>
      </c>
      <c r="F83" s="213">
        <f t="shared" si="3"/>
        <v>1</v>
      </c>
      <c r="G83" s="98"/>
      <c r="I83" s="77">
        <v>81.0</v>
      </c>
      <c r="J83" s="54" t="s">
        <v>5334</v>
      </c>
      <c r="K83" s="96" t="s">
        <v>2478</v>
      </c>
      <c r="L83" s="77" t="s">
        <v>1955</v>
      </c>
      <c r="M83" s="72" t="str">
        <f>IFERROR(__xludf.DUMMYFUNCTION("""COMPUTED_VALUE"""),"(('pywrap_tensorflow', 'module'), ('pywrap_tensorflow_internal', 'module'), ('pywrap_tensorflow_internal', 'swig_import_helper'))")</f>
        <v>(('pywrap_tensorflow', 'module'), ('pywrap_tensorflow_internal', 'module'), ('pywrap_tensorflow_internal', 'swig_import_helper'))</v>
      </c>
      <c r="N83" s="213">
        <f t="shared" si="5"/>
        <v>1</v>
      </c>
      <c r="O83" s="98"/>
      <c r="Q83" s="72" t="str">
        <f>IFERROR(__xludf.DUMMYFUNCTION("""COMPUTED_VALUE"""),"round 1")</f>
        <v>round 1</v>
      </c>
      <c r="R83" s="72" t="str">
        <f>IFERROR(__xludf.DUMMYFUNCTION("""COMPUTED_VALUE"""),"(('parallel', '__call__'), ('parallel', 'retrieve'), ('_parallel_backends', 'wrap_future_result'), ('_base', 'result'), ('_base', '__get_result'))")</f>
        <v>(('parallel', '__call__'), ('parallel', 'retrieve'), ('_parallel_backends', 'wrap_future_result'), ('_base', 'result'), ('_base', '__get_result'))</v>
      </c>
      <c r="S83" s="72" t="str">
        <f>IFERROR(__xludf.DUMMYFUNCTION("""COMPUTED_VALUE"""),"parallelization")</f>
        <v>parallelization</v>
      </c>
      <c r="T83" s="50">
        <f t="shared" si="1"/>
        <v>1</v>
      </c>
      <c r="U83" s="72" t="str">
        <f>IFERROR(__xludf.DUMMYFUNCTION("""COMPUTED_VALUE"""),"round 2")</f>
        <v>round 2</v>
      </c>
      <c r="V83" s="72" t="str">
        <f>IFERROR(__xludf.DUMMYFUNCTION("""COMPUTED_VALUE"""),"(('session', 'run'), ('session', '_run'), ('session', '_do_run'), ('session', '_do_call'), ('app', 'run'), ('app', 'run'), ('app', '_run_main'))")</f>
        <v>(('session', 'run'), ('session', '_run'), ('session', '_do_run'), ('session', '_do_call'), ('app', 'run'), ('app', 'run'), ('app', '_run_main'))</v>
      </c>
      <c r="W83" s="72" t="str">
        <f>IFERROR(__xludf.DUMMYFUNCTION("""COMPUTED_VALUE"""),"subprocess invocation")</f>
        <v>subprocess invocation</v>
      </c>
      <c r="X83" s="50">
        <f t="shared" si="2"/>
        <v>1</v>
      </c>
      <c r="Y83" s="72" t="str">
        <f>IFERROR(__xludf.DUMMYFUNCTION("""COMPUTED_VALUE"""),"round 1")</f>
        <v>round 1</v>
      </c>
      <c r="Z83" s="72" t="str">
        <f>IFERROR(__xludf.DUMMYFUNCTION("""COMPUTED_VALUE"""),"(('pyimod03_importers', 'exec_module'), ('pyimod03_importers', 'exec_module'), ('pyimod03_importers', 'exec_module'), ('pyimod03_importers', 'exec_module'), ('pyimod03_importers', 'exec_module'), ('pyimod03_importers', 'exec_module'))")</f>
        <v>(('pyimod03_importers', 'exec_module'), ('pyimod03_importers', 'exec_module'), ('pyimod03_importers', 'exec_module'), ('pyimod03_importers', 'exec_module'), ('pyimod03_importers', 'exec_module'), ('pyimod03_importers', 'exec_module'))</v>
      </c>
      <c r="AA83" s="72" t="str">
        <f>IFERROR(__xludf.DUMMYFUNCTION("""COMPUTED_VALUE"""),"external module execution")</f>
        <v>external module execution</v>
      </c>
      <c r="AB83" s="72">
        <f>IFERROR(__xludf.DUMMYFUNCTION("""COMPUTED_VALUE"""),1.0)</f>
        <v>1</v>
      </c>
    </row>
    <row r="84">
      <c r="A84" s="77">
        <v>82.0</v>
      </c>
      <c r="B84" s="54" t="s">
        <v>5333</v>
      </c>
      <c r="C84" s="72" t="s">
        <v>1116</v>
      </c>
      <c r="D84" s="76" t="s">
        <v>285</v>
      </c>
      <c r="E84" s="72" t="str">
        <f>IFERROR(__xludf.DUMMYFUNCTION("""COMPUTED_VALUE"""),"(('parallel', '__call__'), ('parallel', 'retrieve'), ('_parallel_backends', 'wrap_future_result'), ('_base', 'result'), ('_base', '__get_result'))")</f>
        <v>(('parallel', '__call__'), ('parallel', 'retrieve'), ('_parallel_backends', 'wrap_future_result'), ('_base', 'result'), ('_base', '__get_result'))</v>
      </c>
      <c r="F84" s="213">
        <f t="shared" si="3"/>
        <v>1</v>
      </c>
      <c r="G84" s="98"/>
      <c r="I84" s="77">
        <v>82.0</v>
      </c>
      <c r="J84" s="54" t="s">
        <v>5334</v>
      </c>
      <c r="K84" s="96" t="s">
        <v>2484</v>
      </c>
      <c r="L84" s="169" t="s">
        <v>269</v>
      </c>
      <c r="M84" s="72" t="str">
        <f>IFERROR(__xludf.DUMMYFUNCTION("""COMPUTED_VALUE"""),"(('session', 'run'), ('session', '_run'), ('session', '_do_run'), ('session', '_do_call'), ('app', 'run'), ('app', 'run'), ('app', '_run_main'))")</f>
        <v>(('session', 'run'), ('session', '_run'), ('session', '_do_run'), ('session', '_do_call'), ('app', 'run'), ('app', 'run'), ('app', '_run_main'))</v>
      </c>
      <c r="N84" s="213">
        <f t="shared" si="5"/>
        <v>1</v>
      </c>
      <c r="O84" s="98"/>
      <c r="Q84" s="72" t="str">
        <f>IFERROR(__xludf.DUMMYFUNCTION("""COMPUTED_VALUE"""),"round 1")</f>
        <v>round 1</v>
      </c>
      <c r="R84" s="72" t="str">
        <f>IFERROR(__xludf.DUMMYFUNCTION("""COMPUTED_VALUE"""),"(('basecommand', 'main'),)")</f>
        <v>(('basecommand', 'main'),)</v>
      </c>
      <c r="S84" s="72" t="str">
        <f>IFERROR(__xludf.DUMMYFUNCTION("""COMPUTED_VALUE"""),"python basic syntax")</f>
        <v>python basic syntax</v>
      </c>
      <c r="T84" s="50">
        <f t="shared" si="1"/>
        <v>1</v>
      </c>
      <c r="U84" s="72" t="str">
        <f>IFERROR(__xludf.DUMMYFUNCTION("""COMPUTED_VALUE"""),"round 2")</f>
        <v>round 2</v>
      </c>
      <c r="V84" s="72" t="str">
        <f>IFERROR(__xludf.DUMMYFUNCTION("""COMPUTED_VALUE"""),"(('network', 'build_map'), ('network', 'build_map'))")</f>
        <v>(('network', 'build_map'), ('network', 'build_map'))</v>
      </c>
      <c r="W84" s="72" t="str">
        <f>IFERROR(__xludf.DUMMYFUNCTION("""COMPUTED_VALUE"""),"model training / construction")</f>
        <v>model training / construction</v>
      </c>
      <c r="X84" s="50">
        <f t="shared" si="2"/>
        <v>1</v>
      </c>
      <c r="Y84" s="72" t="str">
        <f>IFERROR(__xludf.DUMMYFUNCTION("""COMPUTED_VALUE"""),"round 1")</f>
        <v>round 1</v>
      </c>
      <c r="Z84" s="72" t="str">
        <f>IFERROR(__xludf.DUMMYFUNCTION("""COMPUTED_VALUE"""),"(('parallel', '__call__'), ('parallel', 'retrieve'), ('_parallel_backends', 'wrap_future_result'), ('_base', 'result'), ('_base', '__get_result'))")</f>
        <v>(('parallel', '__call__'), ('parallel', 'retrieve'), ('_parallel_backends', 'wrap_future_result'), ('_base', 'result'), ('_base', '__get_result'))</v>
      </c>
      <c r="AA84" s="72" t="str">
        <f>IFERROR(__xludf.DUMMYFUNCTION("""COMPUTED_VALUE"""),"parallelization")</f>
        <v>parallelization</v>
      </c>
      <c r="AB84" s="72">
        <f>IFERROR(__xludf.DUMMYFUNCTION("""COMPUTED_VALUE"""),1.0)</f>
        <v>1</v>
      </c>
    </row>
    <row r="85">
      <c r="A85" s="77">
        <v>83.0</v>
      </c>
      <c r="B85" s="54" t="s">
        <v>5333</v>
      </c>
      <c r="C85" s="72" t="s">
        <v>1119</v>
      </c>
      <c r="D85" s="76" t="s">
        <v>480</v>
      </c>
      <c r="E85" s="72" t="str">
        <f>IFERROR(__xludf.DUMMYFUNCTION("""COMPUTED_VALUE"""),"(('basecommand', 'main'),)")</f>
        <v>(('basecommand', 'main'),)</v>
      </c>
      <c r="F85" s="213">
        <f t="shared" si="3"/>
        <v>1</v>
      </c>
      <c r="G85" s="98"/>
      <c r="I85" s="77">
        <v>83.0</v>
      </c>
      <c r="J85" s="54" t="s">
        <v>5334</v>
      </c>
      <c r="K85" s="96" t="s">
        <v>2488</v>
      </c>
      <c r="L85" s="169" t="s">
        <v>416</v>
      </c>
      <c r="M85" s="72" t="str">
        <f>IFERROR(__xludf.DUMMYFUNCTION("""COMPUTED_VALUE"""),"(('network', 'build_map'), ('network', 'build_map'))")</f>
        <v>(('network', 'build_map'), ('network', 'build_map'))</v>
      </c>
      <c r="N85" s="213">
        <f t="shared" si="5"/>
        <v>1</v>
      </c>
      <c r="O85" s="98"/>
      <c r="Q85" s="72" t="str">
        <f>IFERROR(__xludf.DUMMYFUNCTION("""COMPUTED_VALUE"""),"round 1")</f>
        <v>round 1</v>
      </c>
      <c r="R85" s="72" t="str">
        <f>IFERROR(__xludf.DUMMYFUNCTION("""COMPUTED_VALUE"""),"(('pydevd', 'run'),)")</f>
        <v>(('pydevd', 'run'),)</v>
      </c>
      <c r="S85" s="72" t="str">
        <f>IFERROR(__xludf.DUMMYFUNCTION("""COMPUTED_VALUE"""),"external module execution")</f>
        <v>external module execution</v>
      </c>
      <c r="T85" s="50">
        <f t="shared" si="1"/>
        <v>1</v>
      </c>
      <c r="U85" s="72" t="str">
        <f>IFERROR(__xludf.DUMMYFUNCTION("""COMPUTED_VALUE"""),"round 2")</f>
        <v>round 2</v>
      </c>
      <c r="V85" s="72" t="str">
        <f>IFERROR(__xludf.DUMMYFUNCTION("""COMPUTED_VALUE"""),"(('monitored_session', 'run'), ('monitored_session', 'run'))")</f>
        <v>(('monitored_session', 'run'), ('monitored_session', 'run'))</v>
      </c>
      <c r="W85" s="72" t="str">
        <f>IFERROR(__xludf.DUMMYFUNCTION("""COMPUTED_VALUE"""),"parallelization")</f>
        <v>parallelization</v>
      </c>
      <c r="X85" s="50">
        <f t="shared" si="2"/>
        <v>1</v>
      </c>
      <c r="Y85" s="72" t="str">
        <f>IFERROR(__xludf.DUMMYFUNCTION("""COMPUTED_VALUE"""),"round 1")</f>
        <v>round 1</v>
      </c>
      <c r="Z85" s="72" t="str">
        <f>IFERROR(__xludf.DUMMYFUNCTION("""COMPUTED_VALUE"""),"(('basecommand', 'main'),)")</f>
        <v>(('basecommand', 'main'),)</v>
      </c>
      <c r="AA85" s="72" t="str">
        <f>IFERROR(__xludf.DUMMYFUNCTION("""COMPUTED_VALUE"""),"python basic syntax")</f>
        <v>python basic syntax</v>
      </c>
      <c r="AB85" s="72">
        <f>IFERROR(__xludf.DUMMYFUNCTION("""COMPUTED_VALUE"""),1.0)</f>
        <v>1</v>
      </c>
    </row>
    <row r="86">
      <c r="A86" s="77">
        <v>84.0</v>
      </c>
      <c r="B86" s="54" t="s">
        <v>5333</v>
      </c>
      <c r="C86" s="72" t="s">
        <v>1127</v>
      </c>
      <c r="D86" s="76" t="s">
        <v>269</v>
      </c>
      <c r="E86" s="72" t="str">
        <f>IFERROR(__xludf.DUMMYFUNCTION("""COMPUTED_VALUE"""),"(('pydevd', 'run'),)")</f>
        <v>(('pydevd', 'run'),)</v>
      </c>
      <c r="F86" s="213">
        <f t="shared" si="3"/>
        <v>1</v>
      </c>
      <c r="G86" s="98"/>
      <c r="I86" s="77">
        <v>84.0</v>
      </c>
      <c r="J86" s="54" t="s">
        <v>5334</v>
      </c>
      <c r="K86" s="96" t="s">
        <v>604</v>
      </c>
      <c r="L86" s="169" t="s">
        <v>1485</v>
      </c>
      <c r="M86" s="72" t="str">
        <f>IFERROR(__xludf.DUMMYFUNCTION("""COMPUTED_VALUE"""),"(('monitored_session', 'run'), ('monitored_session', 'run'))")</f>
        <v>(('monitored_session', 'run'), ('monitored_session', 'run'))</v>
      </c>
      <c r="N86" s="213">
        <f t="shared" si="5"/>
        <v>1</v>
      </c>
      <c r="O86" s="98"/>
      <c r="Q86" s="72" t="str">
        <f>IFERROR(__xludf.DUMMYFUNCTION("""COMPUTED_VALUE"""),"round 1")</f>
        <v>round 1</v>
      </c>
      <c r="R86" s="72" t="str">
        <f>IFERROR(__xludf.DUMMYFUNCTION("""COMPUTED_VALUE"""),"(('validation', 'check_array'),)")</f>
        <v>(('validation', 'check_array'),)</v>
      </c>
      <c r="S86" s="72" t="str">
        <f>IFERROR(__xludf.DUMMYFUNCTION("""COMPUTED_VALUE"""),"data validation")</f>
        <v>data validation</v>
      </c>
      <c r="T86" s="50">
        <f t="shared" si="1"/>
        <v>1</v>
      </c>
      <c r="U86" s="72" t="str">
        <f>IFERROR(__xludf.DUMMYFUNCTION("""COMPUTED_VALUE"""),"round 2")</f>
        <v>round 2</v>
      </c>
      <c r="V86" s="72" t="str">
        <f>IFERROR(__xludf.DUMMYFUNCTION("""COMPUTED_VALUE"""),"(('pywrap_tensorflow_internal', 'module'), ('pywrap_tensorflow_internal', 'swig_import_helper'))")</f>
        <v>(('pywrap_tensorflow_internal', 'module'), ('pywrap_tensorflow_internal', 'swig_import_helper'))</v>
      </c>
      <c r="W86" s="72" t="str">
        <f>IFERROR(__xludf.DUMMYFUNCTION("""COMPUTED_VALUE"""),"python basic syntax")</f>
        <v>python basic syntax</v>
      </c>
      <c r="X86" s="50">
        <f t="shared" si="2"/>
        <v>1</v>
      </c>
      <c r="Y86" s="72" t="str">
        <f>IFERROR(__xludf.DUMMYFUNCTION("""COMPUTED_VALUE"""),"round 1")</f>
        <v>round 1</v>
      </c>
      <c r="Z86" s="72" t="str">
        <f>IFERROR(__xludf.DUMMYFUNCTION("""COMPUTED_VALUE"""),"(('pydevd', 'run'),)")</f>
        <v>(('pydevd', 'run'),)</v>
      </c>
      <c r="AA86" s="72" t="str">
        <f>IFERROR(__xludf.DUMMYFUNCTION("""COMPUTED_VALUE"""),"external module execution")</f>
        <v>external module execution</v>
      </c>
      <c r="AB86" s="72">
        <f>IFERROR(__xludf.DUMMYFUNCTION("""COMPUTED_VALUE"""),1.0)</f>
        <v>1</v>
      </c>
    </row>
    <row r="87">
      <c r="A87" s="77">
        <v>85.0</v>
      </c>
      <c r="B87" s="54" t="s">
        <v>5333</v>
      </c>
      <c r="C87" s="72" t="s">
        <v>1138</v>
      </c>
      <c r="D87" s="76" t="s">
        <v>285</v>
      </c>
      <c r="E87" s="72" t="str">
        <f>IFERROR(__xludf.DUMMYFUNCTION("""COMPUTED_VALUE"""),"(('validation', 'check_array'),)")</f>
        <v>(('validation', 'check_array'),)</v>
      </c>
      <c r="F87" s="213">
        <f t="shared" si="3"/>
        <v>1</v>
      </c>
      <c r="G87" s="98"/>
      <c r="I87" s="77">
        <v>85.0</v>
      </c>
      <c r="J87" s="54" t="s">
        <v>5334</v>
      </c>
      <c r="K87" s="98" t="s">
        <v>2496</v>
      </c>
      <c r="L87" s="77" t="s">
        <v>480</v>
      </c>
      <c r="M87" s="72" t="str">
        <f>IFERROR(__xludf.DUMMYFUNCTION("""COMPUTED_VALUE"""),"(('pywrap_tensorflow_internal', 'module'), ('pywrap_tensorflow_internal', 'swig_import_helper'))")</f>
        <v>(('pywrap_tensorflow_internal', 'module'), ('pywrap_tensorflow_internal', 'swig_import_helper'))</v>
      </c>
      <c r="N87" s="213">
        <f t="shared" si="5"/>
        <v>1</v>
      </c>
      <c r="O87" s="98"/>
      <c r="Q87" s="72" t="str">
        <f>IFERROR(__xludf.DUMMYFUNCTION("""COMPUTED_VALUE"""),"round 1")</f>
        <v>round 1</v>
      </c>
      <c r="R87" s="72" t="str">
        <f>IFERROR(__xludf.DUMMYFUNCTION("""COMPUTED_VALUE"""),"(('Test', 'module'),)")</f>
        <v>(('Test', 'module'),)</v>
      </c>
      <c r="S87" s="72" t="str">
        <f>IFERROR(__xludf.DUMMYFUNCTION("""COMPUTED_VALUE"""),"python basic syntax")</f>
        <v>python basic syntax</v>
      </c>
      <c r="T87" s="50">
        <f t="shared" si="1"/>
        <v>2</v>
      </c>
      <c r="U87" s="72" t="str">
        <f>IFERROR(__xludf.DUMMYFUNCTION("""COMPUTED_VALUE"""),"round 2")</f>
        <v>round 2</v>
      </c>
      <c r="V87" s="72" t="str">
        <f>IFERROR(__xludf.DUMMYFUNCTION("""COMPUTED_VALUE"""),"(('gen_math_ops', 'arg_max'),)")</f>
        <v>(('gen_math_ops', 'arg_max'),)</v>
      </c>
      <c r="W87" s="72" t="str">
        <f>IFERROR(__xludf.DUMMYFUNCTION("""COMPUTED_VALUE"""),"data operation")</f>
        <v>data operation</v>
      </c>
      <c r="X87" s="50">
        <f t="shared" si="2"/>
        <v>1</v>
      </c>
      <c r="Y87" s="72" t="str">
        <f>IFERROR(__xludf.DUMMYFUNCTION("""COMPUTED_VALUE"""),"round 1")</f>
        <v>round 1</v>
      </c>
      <c r="Z87" s="72" t="str">
        <f>IFERROR(__xludf.DUMMYFUNCTION("""COMPUTED_VALUE"""),"(('validation', 'check_array'),)")</f>
        <v>(('validation', 'check_array'),)</v>
      </c>
      <c r="AA87" s="72" t="str">
        <f>IFERROR(__xludf.DUMMYFUNCTION("""COMPUTED_VALUE"""),"data validation")</f>
        <v>data validation</v>
      </c>
      <c r="AB87" s="72">
        <f>IFERROR(__xludf.DUMMYFUNCTION("""COMPUTED_VALUE"""),1.0)</f>
        <v>1</v>
      </c>
    </row>
    <row r="88">
      <c r="A88" s="77">
        <v>86.0</v>
      </c>
      <c r="B88" s="54" t="s">
        <v>5333</v>
      </c>
      <c r="C88" s="72" t="s">
        <v>1139</v>
      </c>
      <c r="D88" s="226" t="s">
        <v>896</v>
      </c>
      <c r="E88" s="72" t="str">
        <f>IFERROR(__xludf.DUMMYFUNCTION("""COMPUTED_VALUE"""),"(('Test', 'module'),)")</f>
        <v>(('Test', 'module'),)</v>
      </c>
      <c r="F88" s="213">
        <f t="shared" si="3"/>
        <v>1</v>
      </c>
      <c r="G88" s="98"/>
      <c r="I88" s="77">
        <v>86.0</v>
      </c>
      <c r="J88" s="54" t="s">
        <v>5334</v>
      </c>
      <c r="K88" s="96" t="s">
        <v>2502</v>
      </c>
      <c r="L88" s="169" t="s">
        <v>269</v>
      </c>
      <c r="M88" s="72" t="str">
        <f>IFERROR(__xludf.DUMMYFUNCTION("""COMPUTED_VALUE"""),"(('gen_math_ops', 'arg_max'),)")</f>
        <v>(('gen_math_ops', 'arg_max'),)</v>
      </c>
      <c r="N88" s="213">
        <f t="shared" si="5"/>
        <v>1</v>
      </c>
      <c r="O88" s="98"/>
      <c r="Q88" s="72" t="str">
        <f>IFERROR(__xludf.DUMMYFUNCTION("""COMPUTED_VALUE"""),"round 1")</f>
        <v>round 1</v>
      </c>
      <c r="R88" s="72" t="str">
        <f>IFERROR(__xludf.DUMMYFUNCTION("""COMPUTED_VALUE"""),"(('parallel', '__call__'), ('parallel', 'dispatch_one_batch'), ('parallel', '_dispatch'), ('_parallel_backends', 'apply_async'), ('_parallel_backends', '__init__'), ('parallel', '__call__'), ('parallel', 'listcomp'))")</f>
        <v>(('parallel', '__call__'), ('parallel', 'dispatch_one_batch'), ('parallel', '_dispatch'), ('_parallel_backends', 'apply_async'), ('_parallel_backends', '__init__'), ('parallel', '__call__'), ('parallel', 'listcomp'))</v>
      </c>
      <c r="S88" s="72" t="str">
        <f>IFERROR(__xludf.DUMMYFUNCTION("""COMPUTED_VALUE"""),"parallelization")</f>
        <v>parallelization</v>
      </c>
      <c r="T88" s="50">
        <f t="shared" si="1"/>
        <v>1</v>
      </c>
      <c r="U88" s="72" t="str">
        <f>IFERROR(__xludf.DUMMYFUNCTION("""COMPUTED_VALUE"""),"round 2")</f>
        <v>round 2</v>
      </c>
      <c r="V88" s="72" t="str">
        <f>IFERROR(__xludf.DUMMYFUNCTION("""COMPUTED_VALUE"""),"(('stack_context', 'null_wrapper'), ('zmqstream', '_handle_events'), ('zmqstream', '_handle_recv'), ('zmqstream', '_run_callback'), ('stack_context', 'null_wrapper'))")</f>
        <v>(('stack_context', 'null_wrapper'), ('zmqstream', '_handle_events'), ('zmqstream', '_handle_recv'), ('zmqstream', '_run_callback'), ('stack_context', 'null_wrapper'))</v>
      </c>
      <c r="W88" s="72" t="str">
        <f>IFERROR(__xludf.DUMMYFUNCTION("""COMPUTED_VALUE"""),"method wrapper")</f>
        <v>method wrapper</v>
      </c>
      <c r="X88" s="50">
        <f t="shared" si="2"/>
        <v>1</v>
      </c>
      <c r="Y88" s="72" t="str">
        <f>IFERROR(__xludf.DUMMYFUNCTION("""COMPUTED_VALUE"""),"round 1")</f>
        <v>round 1</v>
      </c>
      <c r="Z88" s="72" t="str">
        <f>IFERROR(__xludf.DUMMYFUNCTION("""COMPUTED_VALUE"""),"(('Test', 'module'),)")</f>
        <v>(('Test', 'module'),)</v>
      </c>
      <c r="AA88" s="72" t="str">
        <f>IFERROR(__xludf.DUMMYFUNCTION("""COMPUTED_VALUE"""),"python basic syntax")</f>
        <v>python basic syntax</v>
      </c>
      <c r="AB88" s="72">
        <f>IFERROR(__xludf.DUMMYFUNCTION("""COMPUTED_VALUE"""),2.0)</f>
        <v>2</v>
      </c>
    </row>
    <row r="89">
      <c r="A89" s="77">
        <v>87.0</v>
      </c>
      <c r="B89" s="54" t="s">
        <v>5333</v>
      </c>
      <c r="C89" s="72" t="s">
        <v>1147</v>
      </c>
      <c r="D89" s="76" t="s">
        <v>269</v>
      </c>
      <c r="E89" s="72" t="str">
        <f>IFERROR(__xludf.DUMMYFUNCTION("""COMPUTED_VALUE"""),"(('parallel', '__call__'), ('parallel', 'dispatch_one_batch'), ('parallel', '_dispatch'), ('_parallel_backends', 'apply_async'), ('_parallel_backends', '__init__'), ('parallel', '__call__'), ('parallel', 'listcomp'))")</f>
        <v>(('parallel', '__call__'), ('parallel', 'dispatch_one_batch'), ('parallel', '_dispatch'), ('_parallel_backends', 'apply_async'), ('_parallel_backends', '__init__'), ('parallel', '__call__'), ('parallel', 'listcomp'))</v>
      </c>
      <c r="F89" s="213">
        <f t="shared" si="3"/>
        <v>1</v>
      </c>
      <c r="G89" s="98"/>
      <c r="I89" s="77">
        <v>87.0</v>
      </c>
      <c r="J89" s="54" t="s">
        <v>5334</v>
      </c>
      <c r="K89" s="96" t="s">
        <v>2506</v>
      </c>
      <c r="L89" s="169" t="s">
        <v>1768</v>
      </c>
      <c r="M89" s="72" t="str">
        <f>IFERROR(__xludf.DUMMYFUNCTION("""COMPUTED_VALUE"""),"(('stack_context', 'null_wrapper'), ('zmqstream', '_handle_events'), ('zmqstream', '_handle_recv'), ('zmqstream', '_run_callback'), ('stack_context', 'null_wrapper'))")</f>
        <v>(('stack_context', 'null_wrapper'), ('zmqstream', '_handle_events'), ('zmqstream', '_handle_recv'), ('zmqstream', '_run_callback'), ('stack_context', 'null_wrapper'))</v>
      </c>
      <c r="N89" s="213">
        <f t="shared" si="5"/>
        <v>1</v>
      </c>
      <c r="O89" s="98"/>
      <c r="Q89" s="72" t="str">
        <f>IFERROR(__xludf.DUMMYFUNCTION("""COMPUTED_VALUE"""),"round 1")</f>
        <v>round 1</v>
      </c>
      <c r="R89" s="72" t="str">
        <f>IFERROR(__xludf.DUMMYFUNCTION("""COMPUTED_VALUE"""),"(('__init__', 'wrapper'),)")</f>
        <v>(('__init__', 'wrapper'),)</v>
      </c>
      <c r="S89" s="72" t="str">
        <f>IFERROR(__xludf.DUMMYFUNCTION("""COMPUTED_VALUE"""),"method wrapper")</f>
        <v>method wrapper</v>
      </c>
      <c r="T89" s="50">
        <f t="shared" si="1"/>
        <v>1</v>
      </c>
      <c r="U89" s="72" t="str">
        <f>IFERROR(__xludf.DUMMYFUNCTION("""COMPUTED_VALUE"""),"round 2")</f>
        <v>round 2</v>
      </c>
      <c r="V89" s="72" t="str">
        <f>IFERROR(__xludf.DUMMYFUNCTION("""COMPUTED_VALUE"""),"(('pywrap_tensorflow', 'swig_import_helper'),)")</f>
        <v>(('pywrap_tensorflow', 'swig_import_helper'),)</v>
      </c>
      <c r="W89" s="72" t="str">
        <f>IFERROR(__xludf.DUMMYFUNCTION("""COMPUTED_VALUE"""),"python basic syntax")</f>
        <v>python basic syntax</v>
      </c>
      <c r="X89" s="50">
        <f t="shared" si="2"/>
        <v>1</v>
      </c>
      <c r="Y89" s="72" t="str">
        <f>IFERROR(__xludf.DUMMYFUNCTION("""COMPUTED_VALUE"""),"round 1")</f>
        <v>round 1</v>
      </c>
      <c r="Z89" s="72" t="str">
        <f>IFERROR(__xludf.DUMMYFUNCTION("""COMPUTED_VALUE"""),"(('parallel', '__call__'), ('parallel', 'dispatch_one_batch'), ('parallel', '_dispatch'), ('_parallel_backends', 'apply_async'), ('_parallel_backends', '__init__'), ('parallel', '__call__'), ('parallel', 'listcomp'))")</f>
        <v>(('parallel', '__call__'), ('parallel', 'dispatch_one_batch'), ('parallel', '_dispatch'), ('_parallel_backends', 'apply_async'), ('_parallel_backends', '__init__'), ('parallel', '__call__'), ('parallel', 'listcomp'))</v>
      </c>
      <c r="AA89" s="72" t="str">
        <f>IFERROR(__xludf.DUMMYFUNCTION("""COMPUTED_VALUE"""),"parallelization")</f>
        <v>parallelization</v>
      </c>
      <c r="AB89" s="72">
        <f>IFERROR(__xludf.DUMMYFUNCTION("""COMPUTED_VALUE"""),1.0)</f>
        <v>1</v>
      </c>
    </row>
    <row r="90">
      <c r="A90" s="77">
        <v>88.0</v>
      </c>
      <c r="B90" s="54" t="s">
        <v>5333</v>
      </c>
      <c r="C90" s="72" t="s">
        <v>1153</v>
      </c>
      <c r="D90" s="76" t="s">
        <v>480</v>
      </c>
      <c r="E90" s="72" t="str">
        <f>IFERROR(__xludf.DUMMYFUNCTION("""COMPUTED_VALUE"""),"(('__init__', 'wrapper'),)")</f>
        <v>(('__init__', 'wrapper'),)</v>
      </c>
      <c r="F90" s="213">
        <f t="shared" si="3"/>
        <v>1</v>
      </c>
      <c r="G90" s="98"/>
      <c r="I90" s="77">
        <v>88.0</v>
      </c>
      <c r="J90" s="54" t="s">
        <v>5334</v>
      </c>
      <c r="K90" s="96" t="s">
        <v>2513</v>
      </c>
      <c r="L90" s="169" t="s">
        <v>384</v>
      </c>
      <c r="M90" s="72" t="str">
        <f>IFERROR(__xludf.DUMMYFUNCTION("""COMPUTED_VALUE"""),"(('pywrap_tensorflow', 'swig_import_helper'),)")</f>
        <v>(('pywrap_tensorflow', 'swig_import_helper'),)</v>
      </c>
      <c r="N90" s="213">
        <f t="shared" si="5"/>
        <v>1</v>
      </c>
      <c r="O90" s="98"/>
      <c r="Q90" s="72" t="str">
        <f>IFERROR(__xludf.DUMMYFUNCTION("""COMPUTED_VALUE"""),"round 1")</f>
        <v>round 1</v>
      </c>
      <c r="R90" s="72" t="str">
        <f>IFERROR(__xludf.DUMMYFUNCTION("""COMPUTED_VALUE"""),"(('basecommand', 'main'), ('install', 'run'), ('req_set', 'install'), ('req_install', 'uninstall'), ('req_uninstall', 'remove'), ('__init__', 'renames'), ('shutil', 'move'))")</f>
        <v>(('basecommand', 'main'), ('install', 'run'), ('req_set', 'install'), ('req_install', 'uninstall'), ('req_uninstall', 'remove'), ('__init__', 'renames'), ('shutil', 'move'))</v>
      </c>
      <c r="S90" s="72" t="str">
        <f>IFERROR(__xludf.DUMMYFUNCTION("""COMPUTED_VALUE"""),"package installation")</f>
        <v>package installation</v>
      </c>
      <c r="T90" s="50">
        <f t="shared" si="1"/>
        <v>1</v>
      </c>
      <c r="U90" s="72" t="str">
        <f>IFERROR(__xludf.DUMMYFUNCTION("""COMPUTED_VALUE"""),"round 2")</f>
        <v>round 2</v>
      </c>
      <c r="V90" s="72" t="str">
        <f>IFERROR(__xludf.DUMMYFUNCTION("""COMPUTED_VALUE"""),"(('array_ops', 'zeros'),)")</f>
        <v>(('array_ops', 'zeros'),)</v>
      </c>
      <c r="W90" s="72" t="str">
        <f>IFERROR(__xludf.DUMMYFUNCTION("""COMPUTED_VALUE"""),"data creation")</f>
        <v>data creation</v>
      </c>
      <c r="X90" s="50">
        <f t="shared" si="2"/>
        <v>1</v>
      </c>
      <c r="Y90" s="72" t="str">
        <f>IFERROR(__xludf.DUMMYFUNCTION("""COMPUTED_VALUE"""),"round 1")</f>
        <v>round 1</v>
      </c>
      <c r="Z90" s="72" t="str">
        <f>IFERROR(__xludf.DUMMYFUNCTION("""COMPUTED_VALUE"""),"(('__init__', 'wrapper'),)")</f>
        <v>(('__init__', 'wrapper'),)</v>
      </c>
      <c r="AA90" s="72" t="str">
        <f>IFERROR(__xludf.DUMMYFUNCTION("""COMPUTED_VALUE"""),"method wrapper")</f>
        <v>method wrapper</v>
      </c>
      <c r="AB90" s="72">
        <f>IFERROR(__xludf.DUMMYFUNCTION("""COMPUTED_VALUE"""),1.0)</f>
        <v>1</v>
      </c>
    </row>
    <row r="91">
      <c r="A91" s="77">
        <v>89.0</v>
      </c>
      <c r="B91" s="54" t="s">
        <v>5333</v>
      </c>
      <c r="C91" s="72" t="s">
        <v>1160</v>
      </c>
      <c r="D91" s="76" t="s">
        <v>384</v>
      </c>
      <c r="E91" s="72" t="str">
        <f>IFERROR(__xludf.DUMMYFUNCTION("""COMPUTED_VALUE"""),"(('basecommand', 'main'), ('install', 'run'), ('req_set', 'install'), ('req_install', 'uninstall'), ('req_uninstall', 'remove'), ('__init__', 'renames'), ('shutil', 'move'))")</f>
        <v>(('basecommand', 'main'), ('install', 'run'), ('req_set', 'install'), ('req_install', 'uninstall'), ('req_uninstall', 'remove'), ('__init__', 'renames'), ('shutil', 'move'))</v>
      </c>
      <c r="F91" s="213">
        <f t="shared" si="3"/>
        <v>1</v>
      </c>
      <c r="G91" s="98"/>
      <c r="I91" s="77">
        <v>89.0</v>
      </c>
      <c r="J91" s="54" t="s">
        <v>5334</v>
      </c>
      <c r="K91" s="96" t="s">
        <v>2519</v>
      </c>
      <c r="L91" s="169" t="s">
        <v>269</v>
      </c>
      <c r="M91" s="72" t="str">
        <f>IFERROR(__xludf.DUMMYFUNCTION("""COMPUTED_VALUE"""),"(('array_ops', 'zeros'),)")</f>
        <v>(('array_ops', 'zeros'),)</v>
      </c>
      <c r="N91" s="213">
        <f t="shared" si="5"/>
        <v>1</v>
      </c>
      <c r="O91" s="98"/>
      <c r="Q91" s="72" t="str">
        <f>IFERROR(__xludf.DUMMYFUNCTION("""COMPUTED_VALUE"""),"round 1")</f>
        <v>round 1</v>
      </c>
      <c r="R91" s="72" t="str">
        <f>IFERROR(__xludf.DUMMYFUNCTION("""COMPUTED_VALUE"""),"(('ipkernel', 'do_execute'), ('zmqshell', 'run_cell'), ('interactiveshell', 'run_cell'))")</f>
        <v>(('ipkernel', 'do_execute'), ('zmqshell', 'run_cell'), ('interactiveshell', 'run_cell'))</v>
      </c>
      <c r="S91" s="72" t="str">
        <f>IFERROR(__xludf.DUMMYFUNCTION("""COMPUTED_VALUE"""),"subprocess invocation")</f>
        <v>subprocess invocation</v>
      </c>
      <c r="T91" s="50">
        <f t="shared" si="1"/>
        <v>1</v>
      </c>
      <c r="U91" s="72" t="str">
        <f>IFERROR(__xludf.DUMMYFUNCTION("""COMPUTED_VALUE"""),"round 2")</f>
        <v>round 2</v>
      </c>
      <c r="V91" s="72" t="str">
        <f>IFERROR(__xludf.DUMMYFUNCTION("""COMPUTED_VALUE"""),"(('tpu_estimator', 'train'), ('estimator', 'train'))")</f>
        <v>(('tpu_estimator', 'train'), ('estimator', 'train'))</v>
      </c>
      <c r="W91" s="72" t="str">
        <f>IFERROR(__xludf.DUMMYFUNCTION("""COMPUTED_VALUE"""),"model training / learning")</f>
        <v>model training / learning</v>
      </c>
      <c r="X91" s="50">
        <f t="shared" si="2"/>
        <v>1</v>
      </c>
      <c r="Y91" s="72" t="str">
        <f>IFERROR(__xludf.DUMMYFUNCTION("""COMPUTED_VALUE"""),"round 1")</f>
        <v>round 1</v>
      </c>
      <c r="Z91" s="72" t="str">
        <f>IFERROR(__xludf.DUMMYFUNCTION("""COMPUTED_VALUE"""),"(('basecommand', 'main'), ('install', 'run'), ('req_set', 'install'), ('req_install', 'uninstall'), ('req_uninstall', 'remove'), ('__init__', 'renames'), ('shutil', 'move'))")</f>
        <v>(('basecommand', 'main'), ('install', 'run'), ('req_set', 'install'), ('req_install', 'uninstall'), ('req_uninstall', 'remove'), ('__init__', 'renames'), ('shutil', 'move'))</v>
      </c>
      <c r="AA91" s="72" t="str">
        <f>IFERROR(__xludf.DUMMYFUNCTION("""COMPUTED_VALUE"""),"package installation")</f>
        <v>package installation</v>
      </c>
      <c r="AB91" s="72">
        <f>IFERROR(__xludf.DUMMYFUNCTION("""COMPUTED_VALUE"""),1.0)</f>
        <v>1</v>
      </c>
    </row>
    <row r="92">
      <c r="A92" s="77">
        <v>90.0</v>
      </c>
      <c r="B92" s="54" t="s">
        <v>5333</v>
      </c>
      <c r="C92" s="72" t="s">
        <v>1169</v>
      </c>
      <c r="D92" s="76" t="s">
        <v>215</v>
      </c>
      <c r="E92" s="72" t="str">
        <f>IFERROR(__xludf.DUMMYFUNCTION("""COMPUTED_VALUE"""),"(('ipkernel', 'do_execute'), ('zmqshell', 'run_cell'), ('interactiveshell', 'run_cell'))")</f>
        <v>(('ipkernel', 'do_execute'), ('zmqshell', 'run_cell'), ('interactiveshell', 'run_cell'))</v>
      </c>
      <c r="F92" s="213">
        <f t="shared" si="3"/>
        <v>1</v>
      </c>
      <c r="G92" s="98"/>
      <c r="I92" s="77">
        <v>90.0</v>
      </c>
      <c r="J92" s="54" t="s">
        <v>5334</v>
      </c>
      <c r="K92" s="96" t="s">
        <v>2524</v>
      </c>
      <c r="L92" s="77" t="s">
        <v>1955</v>
      </c>
      <c r="M92" s="72" t="str">
        <f>IFERROR(__xludf.DUMMYFUNCTION("""COMPUTED_VALUE"""),"(('tpu_estimator', 'train'), ('estimator', 'train'))")</f>
        <v>(('tpu_estimator', 'train'), ('estimator', 'train'))</v>
      </c>
      <c r="N92" s="213">
        <f t="shared" si="5"/>
        <v>1</v>
      </c>
      <c r="O92" s="98"/>
      <c r="Q92" s="72" t="str">
        <f>IFERROR(__xludf.DUMMYFUNCTION("""COMPUTED_VALUE"""),"round 1")</f>
        <v>round 1</v>
      </c>
      <c r="R92" s="72" t="str">
        <f>IFERROR(__xludf.DUMMYFUNCTION("""COMPUTED_VALUE"""),"(('pickle', 'save'), ('pickle', 'save_reduce'))")</f>
        <v>(('pickle', 'save'), ('pickle', 'save_reduce'))</v>
      </c>
      <c r="S92" s="72" t="str">
        <f>IFERROR(__xludf.DUMMYFUNCTION("""COMPUTED_VALUE"""),"data saving / pickle")</f>
        <v>data saving / pickle</v>
      </c>
      <c r="T92" s="50">
        <f t="shared" si="1"/>
        <v>1</v>
      </c>
      <c r="U92" s="72" t="str">
        <f>IFERROR(__xludf.DUMMYFUNCTION("""COMPUTED_VALUE"""),"round 2")</f>
        <v>round 2</v>
      </c>
      <c r="V92" s="72" t="str">
        <f>IFERROR(__xludf.DUMMYFUNCTION("""COMPUTED_VALUE"""),"(('deprecation', 'new_func'), ('importer', 'import_graph_def'), ('importer', '_ProcessNewOps'), ('ops', '_add_new_tf_operations'), ('ops', 'listcomp'), ('ops', '_create_op_from_tf_operation'))")</f>
        <v>(('deprecation', 'new_func'), ('importer', 'import_graph_def'), ('importer', '_ProcessNewOps'), ('ops', '_add_new_tf_operations'), ('ops', 'listcomp'), ('ops', '_create_op_from_tf_operation'))</v>
      </c>
      <c r="W92" s="72" t="str">
        <f>IFERROR(__xludf.DUMMYFUNCTION("""COMPUTED_VALUE"""),"data operation")</f>
        <v>data operation</v>
      </c>
      <c r="X92" s="50">
        <f t="shared" si="2"/>
        <v>1</v>
      </c>
      <c r="Y92" s="72" t="str">
        <f>IFERROR(__xludf.DUMMYFUNCTION("""COMPUTED_VALUE"""),"round 1")</f>
        <v>round 1</v>
      </c>
      <c r="Z92" s="72" t="str">
        <f>IFERROR(__xludf.DUMMYFUNCTION("""COMPUTED_VALUE"""),"(('ipkernel', 'do_execute'), ('zmqshell', 'run_cell'), ('interactiveshell', 'run_cell'))")</f>
        <v>(('ipkernel', 'do_execute'), ('zmqshell', 'run_cell'), ('interactiveshell', 'run_cell'))</v>
      </c>
      <c r="AA92" s="72" t="str">
        <f>IFERROR(__xludf.DUMMYFUNCTION("""COMPUTED_VALUE"""),"subprocess invocation")</f>
        <v>subprocess invocation</v>
      </c>
      <c r="AB92" s="72">
        <f>IFERROR(__xludf.DUMMYFUNCTION("""COMPUTED_VALUE"""),1.0)</f>
        <v>1</v>
      </c>
    </row>
    <row r="93">
      <c r="A93" s="77">
        <v>91.0</v>
      </c>
      <c r="B93" s="54" t="s">
        <v>5333</v>
      </c>
      <c r="C93" s="72" t="s">
        <v>1176</v>
      </c>
      <c r="D93" s="76" t="s">
        <v>416</v>
      </c>
      <c r="E93" s="72" t="str">
        <f>IFERROR(__xludf.DUMMYFUNCTION("""COMPUTED_VALUE"""),"(('pickle', 'save'), ('pickle', 'save_reduce'))")</f>
        <v>(('pickle', 'save'), ('pickle', 'save_reduce'))</v>
      </c>
      <c r="F93" s="213">
        <f t="shared" si="3"/>
        <v>1</v>
      </c>
      <c r="G93" s="98"/>
      <c r="I93" s="77">
        <v>91.0</v>
      </c>
      <c r="J93" s="54" t="s">
        <v>5334</v>
      </c>
      <c r="K93" s="96" t="s">
        <v>2529</v>
      </c>
      <c r="L93" s="169" t="s">
        <v>7</v>
      </c>
      <c r="M93" s="72" t="str">
        <f>IFERROR(__xludf.DUMMYFUNCTION("""COMPUTED_VALUE"""),"(('deprecation', 'new_func'), ('importer', 'import_graph_def'), ('importer', '_ProcessNewOps'), ('ops', '_add_new_tf_operations'), ('ops', 'listcomp'), ('ops', '_create_op_from_tf_operation'))")</f>
        <v>(('deprecation', 'new_func'), ('importer', 'import_graph_def'), ('importer', '_ProcessNewOps'), ('ops', '_add_new_tf_operations'), ('ops', 'listcomp'), ('ops', '_create_op_from_tf_operation'))</v>
      </c>
      <c r="N93" s="213">
        <f t="shared" si="5"/>
        <v>1</v>
      </c>
      <c r="O93" s="98"/>
      <c r="Q93" s="72" t="str">
        <f>IFERROR(__xludf.DUMMYFUNCTION("""COMPUTED_VALUE"""),"round 1")</f>
        <v>round 1</v>
      </c>
      <c r="R93" s="72" t="str">
        <f>IFERROR(__xludf.DUMMYFUNCTION("""COMPUTED_VALUE"""),"(('request', '_call_chain'),)")</f>
        <v>(('request', '_call_chain'),)</v>
      </c>
      <c r="S93" s="72" t="str">
        <f>IFERROR(__xludf.DUMMYFUNCTION("""COMPUTED_VALUE"""),"API call / HTTP request")</f>
        <v>API call / HTTP request</v>
      </c>
      <c r="T93" s="50">
        <f t="shared" si="1"/>
        <v>1</v>
      </c>
      <c r="U93" s="72" t="str">
        <f>IFERROR(__xludf.DUMMYFUNCTION("""COMPUTED_VALUE"""),"round 2")</f>
        <v>round 2</v>
      </c>
      <c r="V93" s="72" t="str">
        <f>IFERROR(__xludf.DUMMYFUNCTION("""COMPUTED_VALUE"""),"(('session', 'run'), ('session', '_run'))")</f>
        <v>(('session', 'run'), ('session', '_run'))</v>
      </c>
      <c r="W93" s="72" t="str">
        <f>IFERROR(__xludf.DUMMYFUNCTION("""COMPUTED_VALUE"""),"parallelization")</f>
        <v>parallelization</v>
      </c>
      <c r="X93" s="50">
        <f t="shared" si="2"/>
        <v>1</v>
      </c>
      <c r="Y93" s="72" t="str">
        <f>IFERROR(__xludf.DUMMYFUNCTION("""COMPUTED_VALUE"""),"round 1")</f>
        <v>round 1</v>
      </c>
      <c r="Z93" s="72" t="str">
        <f>IFERROR(__xludf.DUMMYFUNCTION("""COMPUTED_VALUE"""),"(('pickle', 'save'), ('pickle', 'save_reduce'))")</f>
        <v>(('pickle', 'save'), ('pickle', 'save_reduce'))</v>
      </c>
      <c r="AA93" s="72" t="str">
        <f>IFERROR(__xludf.DUMMYFUNCTION("""COMPUTED_VALUE"""),"data saving / pickle")</f>
        <v>data saving / pickle</v>
      </c>
      <c r="AB93" s="72">
        <f>IFERROR(__xludf.DUMMYFUNCTION("""COMPUTED_VALUE"""),1.0)</f>
        <v>1</v>
      </c>
    </row>
    <row r="94">
      <c r="A94" s="77">
        <v>92.0</v>
      </c>
      <c r="B94" s="54" t="s">
        <v>5333</v>
      </c>
      <c r="C94" s="72" t="s">
        <v>1179</v>
      </c>
      <c r="D94" s="76" t="s">
        <v>316</v>
      </c>
      <c r="E94" s="72" t="str">
        <f>IFERROR(__xludf.DUMMYFUNCTION("""COMPUTED_VALUE"""),"(('request', '_call_chain'),)")</f>
        <v>(('request', '_call_chain'),)</v>
      </c>
      <c r="F94" s="213">
        <f t="shared" si="3"/>
        <v>1</v>
      </c>
      <c r="G94" s="98"/>
      <c r="I94" s="77">
        <v>92.0</v>
      </c>
      <c r="J94" s="54" t="s">
        <v>5334</v>
      </c>
      <c r="K94" s="96" t="s">
        <v>2536</v>
      </c>
      <c r="L94" s="169" t="s">
        <v>1768</v>
      </c>
      <c r="M94" s="72" t="str">
        <f>IFERROR(__xludf.DUMMYFUNCTION("""COMPUTED_VALUE"""),"(('session', 'run'), ('session', '_run'))")</f>
        <v>(('session', 'run'), ('session', '_run'))</v>
      </c>
      <c r="N94" s="213">
        <f t="shared" si="5"/>
        <v>1</v>
      </c>
      <c r="O94" s="98"/>
      <c r="Q94" s="72" t="str">
        <f>IFERROR(__xludf.DUMMYFUNCTION("""COMPUTED_VALUE"""),"round 1")</f>
        <v>round 1</v>
      </c>
      <c r="R94" s="72" t="str">
        <f>IFERROR(__xludf.DUMMYFUNCTION("""COMPUTED_VALUE"""),"(('copy', 'deepcopy'),)")</f>
        <v>(('copy', 'deepcopy'),)</v>
      </c>
      <c r="S94" s="72" t="str">
        <f>IFERROR(__xludf.DUMMYFUNCTION("""COMPUTED_VALUE"""),"object copy")</f>
        <v>object copy</v>
      </c>
      <c r="T94" s="50">
        <f t="shared" si="1"/>
        <v>1</v>
      </c>
      <c r="U94" s="72" t="str">
        <f>IFERROR(__xludf.DUMMYFUNCTION("""COMPUTED_VALUE"""),"round 2")</f>
        <v>round 2</v>
      </c>
      <c r="V94" s="72" t="str">
        <f>IFERROR(__xludf.DUMMYFUNCTION("""COMPUTED_VALUE"""),"(('interactiveshell', 'run_cell'),)")</f>
        <v>(('interactiveshell', 'run_cell'),)</v>
      </c>
      <c r="W94" s="72" t="str">
        <f>IFERROR(__xludf.DUMMYFUNCTION("""COMPUTED_VALUE"""),"subprocess invocation")</f>
        <v>subprocess invocation</v>
      </c>
      <c r="X94" s="50">
        <f t="shared" si="2"/>
        <v>1</v>
      </c>
      <c r="Y94" s="72" t="str">
        <f>IFERROR(__xludf.DUMMYFUNCTION("""COMPUTED_VALUE"""),"round 1")</f>
        <v>round 1</v>
      </c>
      <c r="Z94" s="72" t="str">
        <f>IFERROR(__xludf.DUMMYFUNCTION("""COMPUTED_VALUE"""),"(('request', '_call_chain'),)")</f>
        <v>(('request', '_call_chain'),)</v>
      </c>
      <c r="AA94" s="72" t="str">
        <f>IFERROR(__xludf.DUMMYFUNCTION("""COMPUTED_VALUE"""),"API call / HTTP request")</f>
        <v>API call / HTTP request</v>
      </c>
      <c r="AB94" s="72">
        <f>IFERROR(__xludf.DUMMYFUNCTION("""COMPUTED_VALUE"""),1.0)</f>
        <v>1</v>
      </c>
    </row>
    <row r="95">
      <c r="A95" s="77">
        <v>93.0</v>
      </c>
      <c r="B95" s="54" t="s">
        <v>5333</v>
      </c>
      <c r="C95" s="72" t="s">
        <v>555</v>
      </c>
      <c r="D95" s="76" t="s">
        <v>1192</v>
      </c>
      <c r="E95" s="72" t="str">
        <f>IFERROR(__xludf.DUMMYFUNCTION("""COMPUTED_VALUE"""),"(('copy', 'deepcopy'),)")</f>
        <v>(('copy', 'deepcopy'),)</v>
      </c>
      <c r="F95" s="213">
        <f t="shared" si="3"/>
        <v>1</v>
      </c>
      <c r="G95" s="98"/>
      <c r="I95" s="77">
        <v>93.0</v>
      </c>
      <c r="J95" s="54" t="s">
        <v>5334</v>
      </c>
      <c r="K95" s="96" t="s">
        <v>2543</v>
      </c>
      <c r="L95" s="169" t="s">
        <v>480</v>
      </c>
      <c r="M95" s="72" t="str">
        <f>IFERROR(__xludf.DUMMYFUNCTION("""COMPUTED_VALUE"""),"(('interactiveshell', 'run_cell'),)")</f>
        <v>(('interactiveshell', 'run_cell'),)</v>
      </c>
      <c r="N95" s="213">
        <f t="shared" si="5"/>
        <v>1</v>
      </c>
      <c r="O95" s="98"/>
      <c r="Q95" s="72" t="str">
        <f>IFERROR(__xludf.DUMMYFUNCTION("""COMPUTED_VALUE"""),"round 1")</f>
        <v>round 1</v>
      </c>
      <c r="R95" s="72" t="str">
        <f>IFERROR(__xludf.DUMMYFUNCTION("""COMPUTED_VALUE"""),"(('__init__', 'module'), ('base', 'module'), ('__init__', 'module'))")</f>
        <v>(('__init__', 'module'), ('base', 'module'), ('__init__', 'module'))</v>
      </c>
      <c r="S95" s="72" t="str">
        <f>IFERROR(__xludf.DUMMYFUNCTION("""COMPUTED_VALUE"""),"python basic syntax")</f>
        <v>python basic syntax</v>
      </c>
      <c r="T95" s="50">
        <f t="shared" si="1"/>
        <v>1</v>
      </c>
      <c r="U95" s="72" t="str">
        <f>IFERROR(__xludf.DUMMYFUNCTION("""COMPUTED_VALUE"""),"round 2")</f>
        <v>round 2</v>
      </c>
      <c r="V95" s="72" t="str">
        <f>IFERROR(__xludf.DUMMYFUNCTION("""COMPUTED_VALUE"""),"(('ops', '_as_graph_def'),)")</f>
        <v>(('ops', '_as_graph_def'),)</v>
      </c>
      <c r="W95" s="72" t="str">
        <f>IFERROR(__xludf.DUMMYFUNCTION("""COMPUTED_VALUE"""),"data transformation")</f>
        <v>data transformation</v>
      </c>
      <c r="X95" s="50">
        <f t="shared" si="2"/>
        <v>1</v>
      </c>
      <c r="Y95" s="72" t="str">
        <f>IFERROR(__xludf.DUMMYFUNCTION("""COMPUTED_VALUE"""),"round 1")</f>
        <v>round 1</v>
      </c>
      <c r="Z95" s="72" t="str">
        <f>IFERROR(__xludf.DUMMYFUNCTION("""COMPUTED_VALUE"""),"(('copy', 'deepcopy'),)")</f>
        <v>(('copy', 'deepcopy'),)</v>
      </c>
      <c r="AA95" s="72" t="str">
        <f>IFERROR(__xludf.DUMMYFUNCTION("""COMPUTED_VALUE"""),"object copy")</f>
        <v>object copy</v>
      </c>
      <c r="AB95" s="72">
        <f>IFERROR(__xludf.DUMMYFUNCTION("""COMPUTED_VALUE"""),1.0)</f>
        <v>1</v>
      </c>
    </row>
    <row r="96">
      <c r="A96" s="77">
        <v>94.0</v>
      </c>
      <c r="B96" s="54" t="s">
        <v>5333</v>
      </c>
      <c r="C96" s="72" t="s">
        <v>565</v>
      </c>
      <c r="D96" s="76" t="s">
        <v>1199</v>
      </c>
      <c r="E96" s="72" t="str">
        <f>IFERROR(__xludf.DUMMYFUNCTION("""COMPUTED_VALUE"""),"(('__init__', 'module'), ('base', 'module'), ('__init__', 'module'))")</f>
        <v>(('__init__', 'module'), ('base', 'module'), ('__init__', 'module'))</v>
      </c>
      <c r="F96" s="213">
        <f t="shared" si="3"/>
        <v>1</v>
      </c>
      <c r="G96" s="98"/>
      <c r="I96" s="77">
        <v>94.0</v>
      </c>
      <c r="J96" s="54" t="s">
        <v>5334</v>
      </c>
      <c r="K96" s="96" t="s">
        <v>2548</v>
      </c>
      <c r="L96" s="169" t="s">
        <v>416</v>
      </c>
      <c r="M96" s="72" t="str">
        <f>IFERROR(__xludf.DUMMYFUNCTION("""COMPUTED_VALUE"""),"(('ops', '_as_graph_def'),)")</f>
        <v>(('ops', '_as_graph_def'),)</v>
      </c>
      <c r="N96" s="213">
        <f t="shared" si="5"/>
        <v>1</v>
      </c>
      <c r="O96" s="98"/>
      <c r="Q96" s="72" t="str">
        <f>IFERROR(__xludf.DUMMYFUNCTION("""COMPUTED_VALUE"""),"round 1")</f>
        <v>round 1</v>
      </c>
      <c r="R96" s="72" t="str">
        <f>IFERROR(__xludf.DUMMYFUNCTION("""COMPUTED_VALUE"""),"(('runpy', '_run_module_as_main'),)")</f>
        <v>(('runpy', '_run_module_as_main'),)</v>
      </c>
      <c r="S96" s="72" t="str">
        <f>IFERROR(__xludf.DUMMYFUNCTION("""COMPUTED_VALUE"""),"external module execution")</f>
        <v>external module execution</v>
      </c>
      <c r="T96" s="50">
        <f t="shared" si="1"/>
        <v>1</v>
      </c>
      <c r="U96" s="72" t="str">
        <f>IFERROR(__xludf.DUMMYFUNCTION("""COMPUTED_VALUE"""),"round 2")</f>
        <v>round 2</v>
      </c>
      <c r="V96" s="72" t="str">
        <f>IFERROR(__xludf.DUMMYFUNCTION("""COMPUTED_VALUE"""),"(('estimator', 'fit'),)")</f>
        <v>(('estimator', 'fit'),)</v>
      </c>
      <c r="W96" s="72" t="str">
        <f>IFERROR(__xludf.DUMMYFUNCTION("""COMPUTED_VALUE"""),"model training / learning")</f>
        <v>model training / learning</v>
      </c>
      <c r="X96" s="50">
        <f t="shared" si="2"/>
        <v>1</v>
      </c>
      <c r="Y96" s="72" t="str">
        <f>IFERROR(__xludf.DUMMYFUNCTION("""COMPUTED_VALUE"""),"round 1")</f>
        <v>round 1</v>
      </c>
      <c r="Z96" s="72" t="str">
        <f>IFERROR(__xludf.DUMMYFUNCTION("""COMPUTED_VALUE"""),"(('__init__', 'module'), ('base', 'module'), ('__init__', 'module'))")</f>
        <v>(('__init__', 'module'), ('base', 'module'), ('__init__', 'module'))</v>
      </c>
      <c r="AA96" s="72" t="str">
        <f>IFERROR(__xludf.DUMMYFUNCTION("""COMPUTED_VALUE"""),"python basic syntax")</f>
        <v>python basic syntax</v>
      </c>
      <c r="AB96" s="72">
        <f>IFERROR(__xludf.DUMMYFUNCTION("""COMPUTED_VALUE"""),1.0)</f>
        <v>1</v>
      </c>
    </row>
    <row r="97">
      <c r="A97" s="77">
        <v>95.0</v>
      </c>
      <c r="B97" s="54" t="s">
        <v>5333</v>
      </c>
      <c r="C97" s="72" t="s">
        <v>1201</v>
      </c>
      <c r="D97" s="76" t="s">
        <v>269</v>
      </c>
      <c r="E97" s="72" t="str">
        <f>IFERROR(__xludf.DUMMYFUNCTION("""COMPUTED_VALUE"""),"(('runpy', '_run_module_as_main'),)")</f>
        <v>(('runpy', '_run_module_as_main'),)</v>
      </c>
      <c r="F97" s="213">
        <f t="shared" si="3"/>
        <v>1</v>
      </c>
      <c r="G97" s="98"/>
      <c r="I97" s="77">
        <v>95.0</v>
      </c>
      <c r="J97" s="54" t="s">
        <v>5334</v>
      </c>
      <c r="K97" s="96" t="s">
        <v>2553</v>
      </c>
      <c r="L97" s="169" t="s">
        <v>727</v>
      </c>
      <c r="M97" s="72" t="str">
        <f>IFERROR(__xludf.DUMMYFUNCTION("""COMPUTED_VALUE"""),"(('estimator', 'fit'),)")</f>
        <v>(('estimator', 'fit'),)</v>
      </c>
      <c r="N97" s="213">
        <f t="shared" si="5"/>
        <v>1</v>
      </c>
      <c r="O97" s="98"/>
      <c r="Q97" s="72" t="str">
        <f>IFERROR(__xludf.DUMMYFUNCTION("""COMPUTED_VALUE"""),"round 1")</f>
        <v>round 1</v>
      </c>
      <c r="R97" s="72" t="str">
        <f>IFERROR(__xludf.DUMMYFUNCTION("""COMPUTED_VALUE"""),"(('_base', '__get_result'),)")</f>
        <v>(('_base', '__get_result'),)</v>
      </c>
      <c r="S97" s="72" t="str">
        <f>IFERROR(__xludf.DUMMYFUNCTION("""COMPUTED_VALUE"""),"syntax / attribute extraction")</f>
        <v>syntax / attribute extraction</v>
      </c>
      <c r="T97" s="50">
        <f t="shared" si="1"/>
        <v>1</v>
      </c>
      <c r="U97" s="72" t="str">
        <f>IFERROR(__xludf.DUMMYFUNCTION("""COMPUTED_VALUE"""),"round 2")</f>
        <v>round 2</v>
      </c>
      <c r="V97" s="72" t="str">
        <f>IFERROR(__xludf.DUMMYFUNCTION("""COMPUTED_VALUE"""),"(('monitored_session', 'run'), ('monitored_session', 'run'), ('monitored_session', 'run'))")</f>
        <v>(('monitored_session', 'run'), ('monitored_session', 'run'), ('monitored_session', 'run'))</v>
      </c>
      <c r="W97" s="72" t="str">
        <f>IFERROR(__xludf.DUMMYFUNCTION("""COMPUTED_VALUE"""),"parallelization")</f>
        <v>parallelization</v>
      </c>
      <c r="X97" s="50">
        <f t="shared" si="2"/>
        <v>1</v>
      </c>
      <c r="Y97" s="72" t="str">
        <f>IFERROR(__xludf.DUMMYFUNCTION("""COMPUTED_VALUE"""),"round 1")</f>
        <v>round 1</v>
      </c>
      <c r="Z97" s="72" t="str">
        <f>IFERROR(__xludf.DUMMYFUNCTION("""COMPUTED_VALUE"""),"(('runpy', '_run_module_as_main'),)")</f>
        <v>(('runpy', '_run_module_as_main'),)</v>
      </c>
      <c r="AA97" s="72" t="str">
        <f>IFERROR(__xludf.DUMMYFUNCTION("""COMPUTED_VALUE"""),"external module execution")</f>
        <v>external module execution</v>
      </c>
      <c r="AB97" s="72">
        <f>IFERROR(__xludf.DUMMYFUNCTION("""COMPUTED_VALUE"""),1.0)</f>
        <v>1</v>
      </c>
    </row>
    <row r="98">
      <c r="A98" s="77">
        <v>96.0</v>
      </c>
      <c r="B98" s="54" t="s">
        <v>5333</v>
      </c>
      <c r="C98" s="72" t="s">
        <v>1209</v>
      </c>
      <c r="D98" s="76" t="s">
        <v>285</v>
      </c>
      <c r="E98" s="72" t="str">
        <f>IFERROR(__xludf.DUMMYFUNCTION("""COMPUTED_VALUE"""),"(('_base', '__get_result'),)")</f>
        <v>(('_base', '__get_result'),)</v>
      </c>
      <c r="F98" s="213">
        <f t="shared" si="3"/>
        <v>1</v>
      </c>
      <c r="G98" s="98"/>
      <c r="I98" s="77">
        <v>96.0</v>
      </c>
      <c r="J98" s="54" t="s">
        <v>5334</v>
      </c>
      <c r="K98" s="96" t="s">
        <v>2560</v>
      </c>
      <c r="L98" s="169" t="s">
        <v>7</v>
      </c>
      <c r="M98" s="72" t="str">
        <f>IFERROR(__xludf.DUMMYFUNCTION("""COMPUTED_VALUE"""),"(('monitored_session', 'run'), ('monitored_session', 'run'), ('monitored_session', 'run'))")</f>
        <v>(('monitored_session', 'run'), ('monitored_session', 'run'), ('monitored_session', 'run'))</v>
      </c>
      <c r="N98" s="213">
        <f t="shared" si="5"/>
        <v>1</v>
      </c>
      <c r="O98" s="98"/>
      <c r="Q98" s="72" t="str">
        <f>IFERROR(__xludf.DUMMYFUNCTION("""COMPUTED_VALUE"""),"round 1")</f>
        <v>round 1</v>
      </c>
      <c r="R98" s="72" t="str">
        <f>IFERROR(__xludf.DUMMYFUNCTION("""COMPUTED_VALUE"""),"(('temp', 'module'),)")</f>
        <v>(('temp', 'module'),)</v>
      </c>
      <c r="S98" s="72" t="str">
        <f>IFERROR(__xludf.DUMMYFUNCTION("""COMPUTED_VALUE"""),"python basic syntax")</f>
        <v>python basic syntax</v>
      </c>
      <c r="T98" s="50">
        <f t="shared" si="1"/>
        <v>1</v>
      </c>
      <c r="U98" s="72" t="str">
        <f>IFERROR(__xludf.DUMMYFUNCTION("""COMPUTED_VALUE"""),"round 2")</f>
        <v>round 2</v>
      </c>
      <c r="V98" s="72" t="str">
        <f>IFERROR(__xludf.DUMMYFUNCTION("""COMPUTED_VALUE"""),"(('model_main', 'module'), ('app', 'run'), ('app', 'run'))")</f>
        <v>(('model_main', 'module'), ('app', 'run'), ('app', 'run'))</v>
      </c>
      <c r="W98" s="72" t="str">
        <f>IFERROR(__xludf.DUMMYFUNCTION("""COMPUTED_VALUE"""),"subprocess invocation")</f>
        <v>subprocess invocation</v>
      </c>
      <c r="X98" s="50">
        <f t="shared" si="2"/>
        <v>1</v>
      </c>
      <c r="Y98" s="72" t="str">
        <f>IFERROR(__xludf.DUMMYFUNCTION("""COMPUTED_VALUE"""),"round 1")</f>
        <v>round 1</v>
      </c>
      <c r="Z98" s="72" t="str">
        <f>IFERROR(__xludf.DUMMYFUNCTION("""COMPUTED_VALUE"""),"(('_base', '__get_result'),)")</f>
        <v>(('_base', '__get_result'),)</v>
      </c>
      <c r="AA98" s="72" t="str">
        <f>IFERROR(__xludf.DUMMYFUNCTION("""COMPUTED_VALUE"""),"syntax / attribute extraction")</f>
        <v>syntax / attribute extraction</v>
      </c>
      <c r="AB98" s="72">
        <f>IFERROR(__xludf.DUMMYFUNCTION("""COMPUTED_VALUE"""),1.0)</f>
        <v>1</v>
      </c>
    </row>
    <row r="99">
      <c r="A99" s="77">
        <v>97.0</v>
      </c>
      <c r="B99" s="54" t="s">
        <v>5333</v>
      </c>
      <c r="C99" s="72" t="s">
        <v>1216</v>
      </c>
      <c r="D99" s="76" t="s">
        <v>684</v>
      </c>
      <c r="E99" s="72" t="str">
        <f>IFERROR(__xludf.DUMMYFUNCTION("""COMPUTED_VALUE"""),"(('temp', 'module'),)")</f>
        <v>(('temp', 'module'),)</v>
      </c>
      <c r="F99" s="213">
        <f t="shared" si="3"/>
        <v>1</v>
      </c>
      <c r="G99" s="98"/>
      <c r="I99" s="77">
        <v>97.0</v>
      </c>
      <c r="J99" s="54" t="s">
        <v>5334</v>
      </c>
      <c r="K99" s="96" t="s">
        <v>2566</v>
      </c>
      <c r="L99" s="169" t="s">
        <v>480</v>
      </c>
      <c r="M99" s="72" t="str">
        <f>IFERROR(__xludf.DUMMYFUNCTION("""COMPUTED_VALUE"""),"(('model_main', 'module'), ('app', 'run'), ('app', 'run'))")</f>
        <v>(('model_main', 'module'), ('app', 'run'), ('app', 'run'))</v>
      </c>
      <c r="N99" s="213">
        <f t="shared" si="5"/>
        <v>1</v>
      </c>
      <c r="O99" s="98"/>
      <c r="Q99" s="72" t="str">
        <f>IFERROR(__xludf.DUMMYFUNCTION("""COMPUTED_VALUE"""),"round 1")</f>
        <v>round 1</v>
      </c>
      <c r="R99" s="72" t="str">
        <f>IFERROR(__xludf.DUMMYFUNCTION("""COMPUTED_VALUE"""),"(('pipeline', '_fit'),)")</f>
        <v>(('pipeline', '_fit'),)</v>
      </c>
      <c r="S99" s="72" t="str">
        <f>IFERROR(__xludf.DUMMYFUNCTION("""COMPUTED_VALUE"""),"model training / learning")</f>
        <v>model training / learning</v>
      </c>
      <c r="T99" s="50">
        <f t="shared" si="1"/>
        <v>1</v>
      </c>
      <c r="U99" s="72" t="str">
        <f>IFERROR(__xludf.DUMMYFUNCTION("""COMPUTED_VALUE"""),"round 2")</f>
        <v>round 2</v>
      </c>
      <c r="V99" s="72" t="str">
        <f>IFERROR(__xludf.DUMMYFUNCTION("""COMPUTED_VALUE"""),"(('function', '__call__'), ('function', '_filtered_call'), ('function', '_call_flat'))")</f>
        <v>(('function', '__call__'), ('function', '_filtered_call'), ('function', '_call_flat'))</v>
      </c>
      <c r="W99" s="72" t="str">
        <f>IFERROR(__xludf.DUMMYFUNCTION("""COMPUTED_VALUE"""),"method wrapper")</f>
        <v>method wrapper</v>
      </c>
      <c r="X99" s="50">
        <f t="shared" si="2"/>
        <v>1</v>
      </c>
      <c r="Y99" s="72" t="str">
        <f>IFERROR(__xludf.DUMMYFUNCTION("""COMPUTED_VALUE"""),"round 1")</f>
        <v>round 1</v>
      </c>
      <c r="Z99" s="72" t="str">
        <f>IFERROR(__xludf.DUMMYFUNCTION("""COMPUTED_VALUE"""),"(('temp', 'module'),)")</f>
        <v>(('temp', 'module'),)</v>
      </c>
      <c r="AA99" s="72" t="str">
        <f>IFERROR(__xludf.DUMMYFUNCTION("""COMPUTED_VALUE"""),"python basic syntax")</f>
        <v>python basic syntax</v>
      </c>
      <c r="AB99" s="72">
        <f>IFERROR(__xludf.DUMMYFUNCTION("""COMPUTED_VALUE"""),1.0)</f>
        <v>1</v>
      </c>
    </row>
    <row r="100">
      <c r="A100" s="77">
        <v>98.0</v>
      </c>
      <c r="B100" s="54" t="s">
        <v>5333</v>
      </c>
      <c r="C100" s="72" t="s">
        <v>1223</v>
      </c>
      <c r="D100" s="76" t="s">
        <v>269</v>
      </c>
      <c r="E100" s="72" t="str">
        <f>IFERROR(__xludf.DUMMYFUNCTION("""COMPUTED_VALUE"""),"(('pipeline', '_fit'),)")</f>
        <v>(('pipeline', '_fit'),)</v>
      </c>
      <c r="F100" s="213">
        <f t="shared" si="3"/>
        <v>1</v>
      </c>
      <c r="G100" s="98"/>
      <c r="I100" s="77">
        <v>98.0</v>
      </c>
      <c r="J100" s="54" t="s">
        <v>5334</v>
      </c>
      <c r="K100" s="96" t="s">
        <v>2568</v>
      </c>
      <c r="L100" s="169" t="s">
        <v>416</v>
      </c>
      <c r="M100" s="72" t="str">
        <f>IFERROR(__xludf.DUMMYFUNCTION("""COMPUTED_VALUE"""),"(('function', '__call__'), ('function', '_filtered_call'), ('function', '_call_flat'))")</f>
        <v>(('function', '__call__'), ('function', '_filtered_call'), ('function', '_call_flat'))</v>
      </c>
      <c r="N100" s="213">
        <f t="shared" si="5"/>
        <v>1</v>
      </c>
      <c r="O100" s="98"/>
      <c r="Q100" s="72" t="str">
        <f>IFERROR(__xludf.DUMMYFUNCTION("""COMPUTED_VALUE"""),"round 1")</f>
        <v>round 1</v>
      </c>
      <c r="R100" s="72" t="str">
        <f>IFERROR(__xludf.DUMMYFUNCTION("""COMPUTED_VALUE"""),"(('api', 'wrapper'),)")</f>
        <v>(('api', 'wrapper'),)</v>
      </c>
      <c r="S100" s="72" t="str">
        <f>IFERROR(__xludf.DUMMYFUNCTION("""COMPUTED_VALUE"""),"method wrapper")</f>
        <v>method wrapper</v>
      </c>
      <c r="T100" s="50">
        <f t="shared" si="1"/>
        <v>1</v>
      </c>
      <c r="U100" s="72" t="str">
        <f>IFERROR(__xludf.DUMMYFUNCTION("""COMPUTED_VALUE"""),"round 2")</f>
        <v>round 2</v>
      </c>
      <c r="V100" s="72" t="str">
        <f>IFERROR(__xludf.DUMMYFUNCTION("""COMPUTED_VALUE"""),"(('app', 'run'),)")</f>
        <v>(('app', 'run'),)</v>
      </c>
      <c r="W100" s="72" t="str">
        <f>IFERROR(__xludf.DUMMYFUNCTION("""COMPUTED_VALUE"""),"subprocess invocation")</f>
        <v>subprocess invocation</v>
      </c>
      <c r="X100" s="50">
        <f t="shared" si="2"/>
        <v>1</v>
      </c>
      <c r="Y100" s="72" t="str">
        <f>IFERROR(__xludf.DUMMYFUNCTION("""COMPUTED_VALUE"""),"round 1")</f>
        <v>round 1</v>
      </c>
      <c r="Z100" s="72" t="str">
        <f>IFERROR(__xludf.DUMMYFUNCTION("""COMPUTED_VALUE"""),"(('pipeline', '_fit'),)")</f>
        <v>(('pipeline', '_fit'),)</v>
      </c>
      <c r="AA100" s="72" t="str">
        <f>IFERROR(__xludf.DUMMYFUNCTION("""COMPUTED_VALUE"""),"model training / learning")</f>
        <v>model training / learning</v>
      </c>
      <c r="AB100" s="72">
        <f>IFERROR(__xludf.DUMMYFUNCTION("""COMPUTED_VALUE"""),1.0)</f>
        <v>1</v>
      </c>
    </row>
    <row r="101">
      <c r="A101" s="77">
        <v>99.0</v>
      </c>
      <c r="B101" s="54" t="s">
        <v>5333</v>
      </c>
      <c r="C101" s="72" t="s">
        <v>1231</v>
      </c>
      <c r="D101" s="76" t="s">
        <v>7</v>
      </c>
      <c r="E101" s="72" t="str">
        <f>IFERROR(__xludf.DUMMYFUNCTION("""COMPUTED_VALUE"""),"(('api', 'wrapper'),)")</f>
        <v>(('api', 'wrapper'),)</v>
      </c>
      <c r="F101" s="213">
        <f t="shared" si="3"/>
        <v>1</v>
      </c>
      <c r="G101" s="98"/>
      <c r="I101" s="77">
        <v>99.0</v>
      </c>
      <c r="J101" s="54" t="s">
        <v>5334</v>
      </c>
      <c r="K101" s="98" t="s">
        <v>2573</v>
      </c>
      <c r="L101" s="77" t="s">
        <v>384</v>
      </c>
      <c r="M101" s="72" t="str">
        <f>IFERROR(__xludf.DUMMYFUNCTION("""COMPUTED_VALUE"""),"(('app', 'run'),)")</f>
        <v>(('app', 'run'),)</v>
      </c>
      <c r="N101" s="213">
        <f t="shared" si="5"/>
        <v>1</v>
      </c>
      <c r="O101" s="98"/>
      <c r="Q101" s="72" t="str">
        <f>IFERROR(__xludf.DUMMYFUNCTION("""COMPUTED_VALUE"""),"round 1")</f>
        <v>round 1</v>
      </c>
      <c r="R101" s="72" t="str">
        <f>IFERROR(__xludf.DUMMYFUNCTION("""COMPUTED_VALUE"""),"(('threading', 'run'),)")</f>
        <v>(('threading', 'run'),)</v>
      </c>
      <c r="S101" s="72" t="str">
        <f>IFERROR(__xludf.DUMMYFUNCTION("""COMPUTED_VALUE"""),"parallelization")</f>
        <v>parallelization</v>
      </c>
      <c r="T101" s="50">
        <f t="shared" si="1"/>
        <v>1</v>
      </c>
      <c r="U101" s="72" t="str">
        <f>IFERROR(__xludf.DUMMYFUNCTION("""COMPUTED_VALUE"""),"round 2")</f>
        <v>round 2</v>
      </c>
      <c r="V101" s="72" t="str">
        <f>IFERROR(__xludf.DUMMYFUNCTION("""COMPUTED_VALUE"""),"(('interactiveshell', 'run_cell'), ('interactiveshell', 'run_ast_nodes'), ('interactiveshell', 'run_code'))")</f>
        <v>(('interactiveshell', 'run_cell'), ('interactiveshell', 'run_ast_nodes'), ('interactiveshell', 'run_code'))</v>
      </c>
      <c r="W101" s="72" t="str">
        <f>IFERROR(__xludf.DUMMYFUNCTION("""COMPUTED_VALUE"""),"subprocess invocation")</f>
        <v>subprocess invocation</v>
      </c>
      <c r="X101" s="50">
        <f t="shared" si="2"/>
        <v>1</v>
      </c>
      <c r="Y101" s="72" t="str">
        <f>IFERROR(__xludf.DUMMYFUNCTION("""COMPUTED_VALUE"""),"round 1")</f>
        <v>round 1</v>
      </c>
      <c r="Z101" s="72" t="str">
        <f>IFERROR(__xludf.DUMMYFUNCTION("""COMPUTED_VALUE"""),"(('api', 'wrapper'),)")</f>
        <v>(('api', 'wrapper'),)</v>
      </c>
      <c r="AA101" s="72" t="str">
        <f>IFERROR(__xludf.DUMMYFUNCTION("""COMPUTED_VALUE"""),"method wrapper")</f>
        <v>method wrapper</v>
      </c>
      <c r="AB101" s="72">
        <f>IFERROR(__xludf.DUMMYFUNCTION("""COMPUTED_VALUE"""),1.0)</f>
        <v>1</v>
      </c>
    </row>
    <row r="102">
      <c r="A102" s="77">
        <v>100.0</v>
      </c>
      <c r="B102" s="54" t="s">
        <v>5333</v>
      </c>
      <c r="C102" s="72" t="s">
        <v>1238</v>
      </c>
      <c r="D102" s="76" t="s">
        <v>384</v>
      </c>
      <c r="E102" s="72" t="str">
        <f>IFERROR(__xludf.DUMMYFUNCTION("""COMPUTED_VALUE"""),"(('threading', 'run'),)")</f>
        <v>(('threading', 'run'),)</v>
      </c>
      <c r="F102" s="213">
        <f t="shared" si="3"/>
        <v>1</v>
      </c>
      <c r="G102" s="98"/>
      <c r="I102" s="77">
        <v>100.0</v>
      </c>
      <c r="J102" s="54" t="s">
        <v>5334</v>
      </c>
      <c r="K102" s="96" t="s">
        <v>2577</v>
      </c>
      <c r="L102" s="169" t="s">
        <v>416</v>
      </c>
      <c r="M102" s="72" t="str">
        <f>IFERROR(__xludf.DUMMYFUNCTION("""COMPUTED_VALUE"""),"(('interactiveshell', 'run_cell'), ('interactiveshell', 'run_ast_nodes'), ('interactiveshell', 'run_code'))")</f>
        <v>(('interactiveshell', 'run_cell'), ('interactiveshell', 'run_ast_nodes'), ('interactiveshell', 'run_code'))</v>
      </c>
      <c r="N102" s="213">
        <f t="shared" si="5"/>
        <v>1</v>
      </c>
      <c r="O102" s="98"/>
      <c r="Q102" s="72" t="str">
        <f>IFERROR(__xludf.DUMMYFUNCTION("""COMPUTED_VALUE"""),"round 1")</f>
        <v>round 1</v>
      </c>
      <c r="R102" s="72" t="str">
        <f>IFERROR(__xludf.DUMMYFUNCTION("""COMPUTED_VALUE"""),"(('__main__', 'main'),)")</f>
        <v>(('__main__', 'main'),)</v>
      </c>
      <c r="S102" s="72" t="str">
        <f>IFERROR(__xludf.DUMMYFUNCTION("""COMPUTED_VALUE"""),"python basic syntax")</f>
        <v>python basic syntax</v>
      </c>
      <c r="T102" s="50">
        <f t="shared" si="1"/>
        <v>1</v>
      </c>
      <c r="U102" s="72" t="str">
        <f>IFERROR(__xludf.DUMMYFUNCTION("""COMPUTED_VALUE"""),"round 2")</f>
        <v>round 2</v>
      </c>
      <c r="V102" s="72" t="str">
        <f>IFERROR(__xludf.DUMMYFUNCTION("""COMPUTED_VALUE"""),"(('session', '_do_call'), ('runpy', '_run_module_as_main'), ('runpy', '_run_code'), ('ipykernel_launcher', 'module'), ('application', 'launch_instance'), ('kernelapp', 'start'), ('ioloop', 'start'))")</f>
        <v>(('session', '_do_call'), ('runpy', '_run_module_as_main'), ('runpy', '_run_code'), ('ipykernel_launcher', 'module'), ('application', 'launch_instance'), ('kernelapp', 'start'), ('ioloop', 'start'))</v>
      </c>
      <c r="W102" s="72" t="str">
        <f>IFERROR(__xludf.DUMMYFUNCTION("""COMPUTED_VALUE"""),"parallelization")</f>
        <v>parallelization</v>
      </c>
      <c r="X102" s="50">
        <f t="shared" si="2"/>
        <v>1</v>
      </c>
      <c r="Y102" s="72" t="str">
        <f>IFERROR(__xludf.DUMMYFUNCTION("""COMPUTED_VALUE"""),"round 1")</f>
        <v>round 1</v>
      </c>
      <c r="Z102" s="72" t="str">
        <f>IFERROR(__xludf.DUMMYFUNCTION("""COMPUTED_VALUE"""),"(('threading', 'run'),)")</f>
        <v>(('threading', 'run'),)</v>
      </c>
      <c r="AA102" s="72" t="str">
        <f>IFERROR(__xludf.DUMMYFUNCTION("""COMPUTED_VALUE"""),"parallelization")</f>
        <v>parallelization</v>
      </c>
      <c r="AB102" s="72">
        <f>IFERROR(__xludf.DUMMYFUNCTION("""COMPUTED_VALUE"""),1.0)</f>
        <v>1</v>
      </c>
    </row>
    <row r="103">
      <c r="A103" s="77">
        <v>101.0</v>
      </c>
      <c r="B103" s="54" t="s">
        <v>5333</v>
      </c>
      <c r="C103" s="72" t="s">
        <v>1247</v>
      </c>
      <c r="D103" s="76" t="s">
        <v>480</v>
      </c>
      <c r="E103" s="72" t="str">
        <f>IFERROR(__xludf.DUMMYFUNCTION("""COMPUTED_VALUE"""),"(('__main__', 'main'),)")</f>
        <v>(('__main__', 'main'),)</v>
      </c>
      <c r="F103" s="213">
        <f t="shared" si="3"/>
        <v>1</v>
      </c>
      <c r="G103" s="98"/>
      <c r="I103" s="77">
        <v>101.0</v>
      </c>
      <c r="J103" s="54" t="s">
        <v>5334</v>
      </c>
      <c r="K103" s="96" t="s">
        <v>2582</v>
      </c>
      <c r="L103" s="169" t="s">
        <v>416</v>
      </c>
      <c r="M103" s="72" t="str">
        <f>IFERROR(__xludf.DUMMYFUNCTION("""COMPUTED_VALUE"""),"(('session', '_do_call'), ('runpy', '_run_module_as_main'), ('runpy', '_run_code'), ('ipykernel_launcher', 'module'), ('application', 'launch_instance'), ('kernelapp', 'start'), ('ioloop', 'start'))")</f>
        <v>(('session', '_do_call'), ('runpy', '_run_module_as_main'), ('runpy', '_run_code'), ('ipykernel_launcher', 'module'), ('application', 'launch_instance'), ('kernelapp', 'start'), ('ioloop', 'start'))</v>
      </c>
      <c r="N103" s="213">
        <f t="shared" si="5"/>
        <v>1</v>
      </c>
      <c r="O103" s="98"/>
      <c r="Q103" s="72" t="str">
        <f>IFERROR(__xludf.DUMMYFUNCTION("""COMPUTED_VALUE"""),"round 1")</f>
        <v>round 1</v>
      </c>
      <c r="R103" s="72" t="str">
        <f>IFERROR(__xludf.DUMMYFUNCTION("""COMPUTED_VALUE"""),"(('fromnumeric', '_wrapfunc'), ('fromnumeric', '_wrapit'))")</f>
        <v>(('fromnumeric', '_wrapfunc'), ('fromnumeric', '_wrapit'))</v>
      </c>
      <c r="S103" s="72" t="str">
        <f>IFERROR(__xludf.DUMMYFUNCTION("""COMPUTED_VALUE"""),"method wrapper")</f>
        <v>method wrapper</v>
      </c>
      <c r="T103" s="50">
        <f t="shared" si="1"/>
        <v>1</v>
      </c>
      <c r="U103" s="72" t="str">
        <f>IFERROR(__xludf.DUMMYFUNCTION("""COMPUTED_VALUE"""),"round 2")</f>
        <v>round 2</v>
      </c>
      <c r="V103" s="72" t="str">
        <f>IFERROR(__xludf.DUMMYFUNCTION("""COMPUTED_VALUE"""),"(('imp', 'load_module'),)")</f>
        <v>(('imp', 'load_module'),)</v>
      </c>
      <c r="W103" s="72" t="str">
        <f>IFERROR(__xludf.DUMMYFUNCTION("""COMPUTED_VALUE"""),"external module execution")</f>
        <v>external module execution</v>
      </c>
      <c r="X103" s="50">
        <f t="shared" si="2"/>
        <v>1</v>
      </c>
      <c r="Y103" s="72" t="str">
        <f>IFERROR(__xludf.DUMMYFUNCTION("""COMPUTED_VALUE"""),"round 1")</f>
        <v>round 1</v>
      </c>
      <c r="Z103" s="72" t="str">
        <f>IFERROR(__xludf.DUMMYFUNCTION("""COMPUTED_VALUE"""),"(('__main__', 'main'),)")</f>
        <v>(('__main__', 'main'),)</v>
      </c>
      <c r="AA103" s="72" t="str">
        <f>IFERROR(__xludf.DUMMYFUNCTION("""COMPUTED_VALUE"""),"python basic syntax")</f>
        <v>python basic syntax</v>
      </c>
      <c r="AB103" s="72">
        <f>IFERROR(__xludf.DUMMYFUNCTION("""COMPUTED_VALUE"""),1.0)</f>
        <v>1</v>
      </c>
    </row>
    <row r="104">
      <c r="A104" s="77">
        <v>102.0</v>
      </c>
      <c r="B104" s="54" t="s">
        <v>5333</v>
      </c>
      <c r="C104" s="72" t="s">
        <v>1256</v>
      </c>
      <c r="D104" s="76" t="s">
        <v>269</v>
      </c>
      <c r="E104" s="72" t="str">
        <f>IFERROR(__xludf.DUMMYFUNCTION("""COMPUTED_VALUE"""),"(('fromnumeric', '_wrapfunc'), ('fromnumeric', '_wrapit'))")</f>
        <v>(('fromnumeric', '_wrapfunc'), ('fromnumeric', '_wrapit'))</v>
      </c>
      <c r="F104" s="213">
        <f t="shared" si="3"/>
        <v>1</v>
      </c>
      <c r="G104" s="98"/>
      <c r="I104" s="77">
        <v>102.0</v>
      </c>
      <c r="J104" s="54" t="s">
        <v>5334</v>
      </c>
      <c r="K104" s="96" t="s">
        <v>2585</v>
      </c>
      <c r="L104" s="77" t="s">
        <v>480</v>
      </c>
      <c r="M104" s="72" t="str">
        <f>IFERROR(__xludf.DUMMYFUNCTION("""COMPUTED_VALUE"""),"(('imp', 'load_module'),)")</f>
        <v>(('imp', 'load_module'),)</v>
      </c>
      <c r="N104" s="213">
        <f t="shared" si="5"/>
        <v>1</v>
      </c>
      <c r="O104" s="98"/>
      <c r="Q104" s="72" t="str">
        <f>IFERROR(__xludf.DUMMYFUNCTION("""COMPUTED_VALUE"""),"round 1")</f>
        <v>round 1</v>
      </c>
      <c r="R104" s="72" t="str">
        <f>IFERROR(__xludf.DUMMYFUNCTION("""COMPUTED_VALUE"""),"(('modeling_utils', 'from_pretrained'),)")</f>
        <v>(('modeling_utils', 'from_pretrained'),)</v>
      </c>
      <c r="S104" s="72" t="str">
        <f>IFERROR(__xludf.DUMMYFUNCTION("""COMPUTED_VALUE"""),"model saving / loading")</f>
        <v>model saving / loading</v>
      </c>
      <c r="T104" s="50">
        <f t="shared" si="1"/>
        <v>1</v>
      </c>
      <c r="U104" s="72" t="str">
        <f>IFERROR(__xludf.DUMMYFUNCTION("""COMPUTED_VALUE"""),"round 2")</f>
        <v>round 2</v>
      </c>
      <c r="V104" s="72" t="str">
        <f>IFERROR(__xludf.DUMMYFUNCTION("""COMPUTED_VALUE"""),"(('pywrap_tensorflow_internal', 'module'), ('pywrap_tensorflow_internal', 'swig_import_helper'), ('__init__', 'import_module'), ('__init__', 'module'), ('__init__', 'module'), ('pywrap_tensorflow', 'module'), ('pywrap_tensorflow_internal', 'swig_import_he"&amp;"lper'), ('__init__', 'import_module'), ('pywrap_tensorflow', 'module'), ('pywrap_tensorflow_internal', 'module'), ('pywrap_tensorflow_internal', 'swig_import_helper'), ('__init__', 'import_module'))")</f>
        <v>(('pywrap_tensorflow_internal', 'module'), ('pywrap_tensorflow_internal', 'swig_import_helper'), ('__init__', 'import_module'), ('__init__', 'module'), ('__init__', 'module'), ('pywrap_tensorflow', 'module'), ('pywrap_tensorflow_internal', 'swig_import_helper'), ('__init__', 'import_module'), ('pywrap_tensorflow', 'module'), ('pywrap_tensorflow_internal', 'module'), ('pywrap_tensorflow_internal', 'swig_import_helper'), ('__init__', 'import_module'))</v>
      </c>
      <c r="W104" s="72" t="str">
        <f>IFERROR(__xludf.DUMMYFUNCTION("""COMPUTED_VALUE"""),"python basic syntax")</f>
        <v>python basic syntax</v>
      </c>
      <c r="X104" s="50">
        <f t="shared" si="2"/>
        <v>1</v>
      </c>
      <c r="Y104" s="72" t="str">
        <f>IFERROR(__xludf.DUMMYFUNCTION("""COMPUTED_VALUE"""),"round 1")</f>
        <v>round 1</v>
      </c>
      <c r="Z104" s="72" t="str">
        <f>IFERROR(__xludf.DUMMYFUNCTION("""COMPUTED_VALUE"""),"(('fromnumeric', '_wrapfunc'), ('fromnumeric', '_wrapit'))")</f>
        <v>(('fromnumeric', '_wrapfunc'), ('fromnumeric', '_wrapit'))</v>
      </c>
      <c r="AA104" s="72" t="str">
        <f>IFERROR(__xludf.DUMMYFUNCTION("""COMPUTED_VALUE"""),"method wrapper")</f>
        <v>method wrapper</v>
      </c>
      <c r="AB104" s="72">
        <f>IFERROR(__xludf.DUMMYFUNCTION("""COMPUTED_VALUE"""),1.0)</f>
        <v>1</v>
      </c>
    </row>
    <row r="105">
      <c r="A105" s="77">
        <v>103.0</v>
      </c>
      <c r="B105" s="54" t="s">
        <v>5333</v>
      </c>
      <c r="C105" s="72" t="s">
        <v>1262</v>
      </c>
      <c r="D105" s="76" t="s">
        <v>384</v>
      </c>
      <c r="E105" s="72" t="str">
        <f>IFERROR(__xludf.DUMMYFUNCTION("""COMPUTED_VALUE"""),"(('modeling_utils', 'from_pretrained'),)")</f>
        <v>(('modeling_utils', 'from_pretrained'),)</v>
      </c>
      <c r="F105" s="213">
        <f t="shared" si="3"/>
        <v>1</v>
      </c>
      <c r="G105" s="98"/>
      <c r="I105" s="77">
        <v>103.0</v>
      </c>
      <c r="J105" s="54" t="s">
        <v>5334</v>
      </c>
      <c r="K105" s="96" t="s">
        <v>2589</v>
      </c>
      <c r="L105" s="169" t="s">
        <v>285</v>
      </c>
      <c r="M105" s="72" t="str">
        <f>IFERROR(__xludf.DUMMYFUNCTION("""COMPUTED_VALUE"""),"(('pywrap_tensorflow_internal', 'module'), ('pywrap_tensorflow_internal', 'swig_import_helper'), ('__init__', 'import_module'), ('__init__', 'module'), ('__init__', 'module'), ('pywrap_tensorflow', 'module'), ('pywrap_tensorflow_internal', 'swig_import_he"&amp;"lper'), ('__init__', 'import_module'), ('pywrap_tensorflow', 'module'), ('pywrap_tensorflow_internal', 'module'), ('pywrap_tensorflow_internal', 'swig_import_helper'), ('__init__', 'import_module'))")</f>
        <v>(('pywrap_tensorflow_internal', 'module'), ('pywrap_tensorflow_internal', 'swig_import_helper'), ('__init__', 'import_module'), ('__init__', 'module'), ('__init__', 'module'), ('pywrap_tensorflow', 'module'), ('pywrap_tensorflow_internal', 'swig_import_helper'), ('__init__', 'import_module'), ('pywrap_tensorflow', 'module'), ('pywrap_tensorflow_internal', 'module'), ('pywrap_tensorflow_internal', 'swig_import_helper'), ('__init__', 'import_module'))</v>
      </c>
      <c r="N105" s="213">
        <f t="shared" si="5"/>
        <v>1</v>
      </c>
      <c r="O105" s="98"/>
      <c r="Q105" s="72" t="str">
        <f>IFERROR(__xludf.DUMMYFUNCTION("""COMPUTED_VALUE"""),"round 1")</f>
        <v>round 1</v>
      </c>
      <c r="R105" s="72" t="str">
        <f>IFERROR(__xludf.DUMMYFUNCTION("""COMPUTED_VALUE"""),"(('__init__', 'from'),)")</f>
        <v>(('__init__', 'from'),)</v>
      </c>
      <c r="S105" s="72" t="str">
        <f>IFERROR(__xludf.DUMMYFUNCTION("""COMPUTED_VALUE"""),"ignore")</f>
        <v>ignore</v>
      </c>
      <c r="T105" s="50">
        <f t="shared" si="1"/>
        <v>1</v>
      </c>
      <c r="U105" s="72" t="str">
        <f>IFERROR(__xludf.DUMMYFUNCTION("""COMPUTED_VALUE"""),"round 2")</f>
        <v>round 2</v>
      </c>
      <c r="V105" s="72" t="str">
        <f>IFERROR(__xludf.DUMMYFUNCTION("""COMPUTED_VALUE"""),"(('spawn', 'spawn_main'), ('spawn', '_main'))")</f>
        <v>(('spawn', 'spawn_main'), ('spawn', '_main'))</v>
      </c>
      <c r="W105" s="72" t="str">
        <f>IFERROR(__xludf.DUMMYFUNCTION("""COMPUTED_VALUE"""),"subprocess invocation")</f>
        <v>subprocess invocation</v>
      </c>
      <c r="X105" s="50">
        <f t="shared" si="2"/>
        <v>1</v>
      </c>
      <c r="Y105" s="72" t="str">
        <f>IFERROR(__xludf.DUMMYFUNCTION("""COMPUTED_VALUE"""),"round 1")</f>
        <v>round 1</v>
      </c>
      <c r="Z105" s="72" t="str">
        <f>IFERROR(__xludf.DUMMYFUNCTION("""COMPUTED_VALUE"""),"(('modeling_utils', 'from_pretrained'),)")</f>
        <v>(('modeling_utils', 'from_pretrained'),)</v>
      </c>
      <c r="AA105" s="72" t="str">
        <f>IFERROR(__xludf.DUMMYFUNCTION("""COMPUTED_VALUE"""),"model saving / loading")</f>
        <v>model saving / loading</v>
      </c>
      <c r="AB105" s="72">
        <f>IFERROR(__xludf.DUMMYFUNCTION("""COMPUTED_VALUE"""),1.0)</f>
        <v>1</v>
      </c>
    </row>
    <row r="106">
      <c r="A106" s="77">
        <v>104.0</v>
      </c>
      <c r="B106" s="54" t="s">
        <v>5333</v>
      </c>
      <c r="C106" s="72" t="s">
        <v>579</v>
      </c>
      <c r="D106" s="220" t="s">
        <v>50</v>
      </c>
      <c r="E106" s="72" t="str">
        <f>IFERROR(__xludf.DUMMYFUNCTION("""COMPUTED_VALUE"""),"(('__init__', 'from'),)")</f>
        <v>(('__init__', 'from'),)</v>
      </c>
      <c r="F106" s="213">
        <f t="shared" si="3"/>
        <v>1</v>
      </c>
      <c r="G106" s="98"/>
      <c r="I106" s="77">
        <v>104.0</v>
      </c>
      <c r="J106" s="54" t="s">
        <v>5334</v>
      </c>
      <c r="K106" s="96" t="s">
        <v>2595</v>
      </c>
      <c r="L106" s="169" t="s">
        <v>269</v>
      </c>
      <c r="M106" s="72" t="str">
        <f>IFERROR(__xludf.DUMMYFUNCTION("""COMPUTED_VALUE"""),"(('spawn', 'spawn_main'), ('spawn', '_main'))")</f>
        <v>(('spawn', 'spawn_main'), ('spawn', '_main'))</v>
      </c>
      <c r="N106" s="213">
        <f t="shared" si="5"/>
        <v>1</v>
      </c>
      <c r="O106" s="98"/>
      <c r="Q106" s="72" t="str">
        <f>IFERROR(__xludf.DUMMYFUNCTION("""COMPUTED_VALUE"""),"round 1")</f>
        <v>round 1</v>
      </c>
      <c r="R106" s="72" t="str">
        <f>IFERROR(__xludf.DUMMYFUNCTION("""COMPUTED_VALUE"""),"(('deprecation', 'wrapper'),)")</f>
        <v>(('deprecation', 'wrapper'),)</v>
      </c>
      <c r="S106" s="72" t="str">
        <f>IFERROR(__xludf.DUMMYFUNCTION("""COMPUTED_VALUE"""),"method wrapper")</f>
        <v>method wrapper</v>
      </c>
      <c r="T106" s="50">
        <f t="shared" si="1"/>
        <v>1</v>
      </c>
      <c r="U106" s="72" t="str">
        <f>IFERROR(__xludf.DUMMYFUNCTION("""COMPUTED_VALUE"""),"round 2")</f>
        <v>round 2</v>
      </c>
      <c r="V106" s="72" t="str">
        <f>IFERROR(__xludf.DUMMYFUNCTION("""COMPUTED_VALUE"""),"(('data_adapter', '__init__'), ('data_adapter', '__init__'), ('data_adapter', '__init__'))")</f>
        <v>(('data_adapter', '__init__'), ('data_adapter', '__init__'), ('data_adapter', '__init__'))</v>
      </c>
      <c r="W106" s="72" t="str">
        <f>IFERROR(__xludf.DUMMYFUNCTION("""COMPUTED_VALUE"""),"data transformation")</f>
        <v>data transformation</v>
      </c>
      <c r="X106" s="50">
        <f t="shared" si="2"/>
        <v>1</v>
      </c>
      <c r="Y106" s="72" t="str">
        <f>IFERROR(__xludf.DUMMYFUNCTION("""COMPUTED_VALUE"""),"round 1")</f>
        <v>round 1</v>
      </c>
      <c r="Z106" s="72" t="str">
        <f>IFERROR(__xludf.DUMMYFUNCTION("""COMPUTED_VALUE"""),"(('__init__', 'from'),)")</f>
        <v>(('__init__', 'from'),)</v>
      </c>
      <c r="AA106" s="72" t="str">
        <f>IFERROR(__xludf.DUMMYFUNCTION("""COMPUTED_VALUE"""),"ignore")</f>
        <v>ignore</v>
      </c>
      <c r="AB106" s="72">
        <f>IFERROR(__xludf.DUMMYFUNCTION("""COMPUTED_VALUE"""),1.0)</f>
        <v>1</v>
      </c>
    </row>
    <row r="107">
      <c r="A107" s="77">
        <v>105.0</v>
      </c>
      <c r="B107" s="54" t="s">
        <v>5333</v>
      </c>
      <c r="C107" s="72" t="s">
        <v>1277</v>
      </c>
      <c r="D107" s="76" t="s">
        <v>464</v>
      </c>
      <c r="E107" s="72" t="str">
        <f>IFERROR(__xludf.DUMMYFUNCTION("""COMPUTED_VALUE"""),"(('deprecation', 'wrapper'),)")</f>
        <v>(('deprecation', 'wrapper'),)</v>
      </c>
      <c r="F107" s="213">
        <f t="shared" si="3"/>
        <v>1</v>
      </c>
      <c r="G107" s="98"/>
      <c r="I107" s="77">
        <v>105.0</v>
      </c>
      <c r="J107" s="54" t="s">
        <v>5334</v>
      </c>
      <c r="K107" s="96" t="s">
        <v>1072</v>
      </c>
      <c r="L107" s="77" t="s">
        <v>416</v>
      </c>
      <c r="M107" s="72" t="str">
        <f>IFERROR(__xludf.DUMMYFUNCTION("""COMPUTED_VALUE"""),"(('data_adapter', '__init__'), ('data_adapter', '__init__'), ('data_adapter', '__init__'))")</f>
        <v>(('data_adapter', '__init__'), ('data_adapter', '__init__'), ('data_adapter', '__init__'))</v>
      </c>
      <c r="N107" s="213">
        <f t="shared" si="5"/>
        <v>1</v>
      </c>
      <c r="O107" s="98"/>
      <c r="Q107" s="72" t="str">
        <f>IFERROR(__xludf.DUMMYFUNCTION("""COMPUTED_VALUE"""),"round 1")</f>
        <v>round 1</v>
      </c>
      <c r="R107" s="72" t="str">
        <f>IFERROR(__xludf.DUMMYFUNCTION("""COMPUTED_VALUE"""),"(('_validation', 'cross_val_score'), ('_validation', 'cross_validate'), ('parallel', '__call__'), ('parallel', 'dispatch_one_batch'), ('parallel', '_dispatch'), ('_parallel_backends', 'apply_async'), ('_parallel_backends', '__init__'), ('parallel', '__cal"&amp;"l__'), ('parallel', 'listcomp'), ('_validation', '_fit_and_score'))")</f>
        <v>(('_validation', 'cross_val_score'), ('_validation', 'cross_validate'), ('parallel', '__call__'), ('parallel', 'dispatch_one_batch'), ('parallel', '_dispatch'), ('_parallel_backends', 'apply_async'), ('_parallel_backends', '__init__'), ('parallel', '__call__'), ('parallel', 'listcomp'), ('_validation', '_fit_and_score'))</v>
      </c>
      <c r="S107" s="72" t="str">
        <f>IFERROR(__xludf.DUMMYFUNCTION("""COMPUTED_VALUE"""),"model validation")</f>
        <v>model validation</v>
      </c>
      <c r="T107" s="50">
        <f t="shared" si="1"/>
        <v>1</v>
      </c>
      <c r="U107" s="72" t="str">
        <f>IFERROR(__xludf.DUMMYFUNCTION("""COMPUTED_VALUE"""),"round 2")</f>
        <v>round 2</v>
      </c>
      <c r="V107" s="72" t="str">
        <f>IFERROR(__xludf.DUMMYFUNCTION("""COMPUTED_VALUE"""),"(('estimator', '_call_model_fn'), ('linear', '_model_fn'), ('linear', '_linear_model_fn'), ('linear', 'linear_logit_fn'))")</f>
        <v>(('estimator', '_call_model_fn'), ('linear', '_model_fn'), ('linear', '_linear_model_fn'), ('linear', 'linear_logit_fn'))</v>
      </c>
      <c r="W107" s="72" t="str">
        <f>IFERROR(__xludf.DUMMYFUNCTION("""COMPUTED_VALUE"""),"model training / learning")</f>
        <v>model training / learning</v>
      </c>
      <c r="X107" s="50">
        <f t="shared" si="2"/>
        <v>1</v>
      </c>
      <c r="Y107" s="72" t="str">
        <f>IFERROR(__xludf.DUMMYFUNCTION("""COMPUTED_VALUE"""),"round 1")</f>
        <v>round 1</v>
      </c>
      <c r="Z107" s="72" t="str">
        <f>IFERROR(__xludf.DUMMYFUNCTION("""COMPUTED_VALUE"""),"(('deprecation', 'wrapper'),)")</f>
        <v>(('deprecation', 'wrapper'),)</v>
      </c>
      <c r="AA107" s="72" t="str">
        <f>IFERROR(__xludf.DUMMYFUNCTION("""COMPUTED_VALUE"""),"method wrapper")</f>
        <v>method wrapper</v>
      </c>
      <c r="AB107" s="72">
        <f>IFERROR(__xludf.DUMMYFUNCTION("""COMPUTED_VALUE"""),1.0)</f>
        <v>1</v>
      </c>
    </row>
    <row r="108">
      <c r="A108" s="77">
        <v>106.0</v>
      </c>
      <c r="B108" s="54" t="s">
        <v>5333</v>
      </c>
      <c r="C108" s="72" t="s">
        <v>1285</v>
      </c>
      <c r="D108" s="76" t="s">
        <v>384</v>
      </c>
      <c r="E108" s="72" t="str">
        <f>IFERROR(__xludf.DUMMYFUNCTION("""COMPUTED_VALUE"""),"(('_validation', 'cross_val_score'), ('_validation', 'cross_validate'), ('parallel', '__call__'), ('parallel', 'dispatch_one_batch'), ('parallel', '_dispatch'), ('_parallel_backends', 'apply_async'), ('_parallel_backends', '__init__'), ('parallel', '__cal"&amp;"l__'), ('parallel', 'listcomp'), ('_validation', '_fit_and_score'))")</f>
        <v>(('_validation', 'cross_val_score'), ('_validation', 'cross_validate'), ('parallel', '__call__'), ('parallel', 'dispatch_one_batch'), ('parallel', '_dispatch'), ('_parallel_backends', 'apply_async'), ('_parallel_backends', '__init__'), ('parallel', '__call__'), ('parallel', 'listcomp'), ('_validation', '_fit_and_score'))</v>
      </c>
      <c r="F108" s="213">
        <f t="shared" si="3"/>
        <v>1</v>
      </c>
      <c r="G108" s="98"/>
      <c r="I108" s="77">
        <v>106.0</v>
      </c>
      <c r="J108" s="54" t="s">
        <v>5334</v>
      </c>
      <c r="K108" s="96" t="s">
        <v>2604</v>
      </c>
      <c r="L108" s="169" t="s">
        <v>727</v>
      </c>
      <c r="M108" s="72" t="str">
        <f>IFERROR(__xludf.DUMMYFUNCTION("""COMPUTED_VALUE"""),"(('estimator', '_call_model_fn'), ('linear', '_model_fn'), ('linear', '_linear_model_fn'), ('linear', 'linear_logit_fn'))")</f>
        <v>(('estimator', '_call_model_fn'), ('linear', '_model_fn'), ('linear', '_linear_model_fn'), ('linear', 'linear_logit_fn'))</v>
      </c>
      <c r="N108" s="213">
        <f t="shared" si="5"/>
        <v>1</v>
      </c>
      <c r="O108" s="98"/>
      <c r="Q108" s="72" t="str">
        <f>IFERROR(__xludf.DUMMYFUNCTION("""COMPUTED_VALUE"""),"round 1")</f>
        <v>round 1</v>
      </c>
      <c r="R108" s="72" t="str">
        <f>IFERROR(__xludf.DUMMYFUNCTION("""COMPUTED_VALUE"""),"(('validation', 'check_X_y'),)")</f>
        <v>(('validation', 'check_X_y'),)</v>
      </c>
      <c r="S108" s="72" t="str">
        <f>IFERROR(__xludf.DUMMYFUNCTION("""COMPUTED_VALUE"""),"data validation")</f>
        <v>data validation</v>
      </c>
      <c r="T108" s="50">
        <f t="shared" si="1"/>
        <v>1</v>
      </c>
      <c r="U108" s="72" t="str">
        <f>IFERROR(__xludf.DUMMYFUNCTION("""COMPUTED_VALUE"""),"round 2")</f>
        <v>round 2</v>
      </c>
      <c r="V108" s="72" t="str">
        <f>IFERROR(__xludf.DUMMYFUNCTION("""COMPUTED_VALUE"""),"(('estimator', 'train'), ('estimator', '_train_model'), ('estimator', '_train_model_default'), ('estimator', '_call_model_fn'), ('linear', '_model_fn'), ('linear', '_linear_model_fn'))")</f>
        <v>(('estimator', 'train'), ('estimator', '_train_model'), ('estimator', '_train_model_default'), ('estimator', '_call_model_fn'), ('linear', '_model_fn'), ('linear', '_linear_model_fn'))</v>
      </c>
      <c r="W108" s="72" t="str">
        <f>IFERROR(__xludf.DUMMYFUNCTION("""COMPUTED_VALUE"""),"model training / learning")</f>
        <v>model training / learning</v>
      </c>
      <c r="X108" s="50">
        <f t="shared" si="2"/>
        <v>1</v>
      </c>
      <c r="Y108" s="72" t="str">
        <f>IFERROR(__xludf.DUMMYFUNCTION("""COMPUTED_VALUE"""),"round 1")</f>
        <v>round 1</v>
      </c>
      <c r="Z108" s="72" t="str">
        <f>IFERROR(__xludf.DUMMYFUNCTION("""COMPUTED_VALUE"""),"(('_validation', 'cross_val_score'), ('_validation', 'cross_validate'), ('parallel', '__call__'), ('parallel', 'dispatch_one_batch'), ('parallel', '_dispatch'), ('_parallel_backends', 'apply_async'), ('_parallel_backends', '__init__'), ('parallel', '__cal"&amp;"l__'), ('parallel', 'listcomp'), ('_validation', '_fit_and_score'))")</f>
        <v>(('_validation', 'cross_val_score'), ('_validation', 'cross_validate'), ('parallel', '__call__'), ('parallel', 'dispatch_one_batch'), ('parallel', '_dispatch'), ('_parallel_backends', 'apply_async'), ('_parallel_backends', '__init__'), ('parallel', '__call__'), ('parallel', 'listcomp'), ('_validation', '_fit_and_score'))</v>
      </c>
      <c r="AA108" s="72" t="str">
        <f>IFERROR(__xludf.DUMMYFUNCTION("""COMPUTED_VALUE"""),"model validation")</f>
        <v>model validation</v>
      </c>
      <c r="AB108" s="72">
        <f>IFERROR(__xludf.DUMMYFUNCTION("""COMPUTED_VALUE"""),1.0)</f>
        <v>1</v>
      </c>
    </row>
    <row r="109">
      <c r="A109" s="77">
        <v>107.0</v>
      </c>
      <c r="B109" s="54" t="s">
        <v>5333</v>
      </c>
      <c r="C109" s="72" t="s">
        <v>1291</v>
      </c>
      <c r="D109" s="76" t="s">
        <v>1297</v>
      </c>
      <c r="E109" s="72" t="str">
        <f>IFERROR(__xludf.DUMMYFUNCTION("""COMPUTED_VALUE"""),"(('validation', 'check_X_y'),)")</f>
        <v>(('validation', 'check_X_y'),)</v>
      </c>
      <c r="F109" s="213">
        <f t="shared" si="3"/>
        <v>1</v>
      </c>
      <c r="G109" s="98"/>
      <c r="I109" s="77">
        <v>107.0</v>
      </c>
      <c r="J109" s="54" t="s">
        <v>5334</v>
      </c>
      <c r="K109" s="96" t="s">
        <v>2610</v>
      </c>
      <c r="L109" s="169" t="s">
        <v>7</v>
      </c>
      <c r="M109" s="72" t="str">
        <f>IFERROR(__xludf.DUMMYFUNCTION("""COMPUTED_VALUE"""),"(('estimator', 'train'), ('estimator', '_train_model'), ('estimator', '_train_model_default'), ('estimator', '_call_model_fn'), ('linear', '_model_fn'), ('linear', '_linear_model_fn'))")</f>
        <v>(('estimator', 'train'), ('estimator', '_train_model'), ('estimator', '_train_model_default'), ('estimator', '_call_model_fn'), ('linear', '_model_fn'), ('linear', '_linear_model_fn'))</v>
      </c>
      <c r="N109" s="213">
        <f t="shared" si="5"/>
        <v>1</v>
      </c>
      <c r="O109" s="98"/>
      <c r="Q109" s="72" t="str">
        <f>IFERROR(__xludf.DUMMYFUNCTION("""COMPUTED_VALUE"""),"round 1")</f>
        <v>round 1</v>
      </c>
      <c r="R109" s="72" t="str">
        <f>IFERROR(__xludf.DUMMYFUNCTION("""COMPUTED_VALUE"""),"(('kernelbase', 'dispatch_shell'),)")</f>
        <v>(('kernelbase', 'dispatch_shell'),)</v>
      </c>
      <c r="S109" s="72" t="str">
        <f>IFERROR(__xludf.DUMMYFUNCTION("""COMPUTED_VALUE"""),"subprocess invocation")</f>
        <v>subprocess invocation</v>
      </c>
      <c r="T109" s="50">
        <f t="shared" si="1"/>
        <v>1</v>
      </c>
      <c r="U109" s="72" t="str">
        <f>IFERROR(__xludf.DUMMYFUNCTION("""COMPUTED_VALUE"""),"round 2")</f>
        <v>round 2</v>
      </c>
      <c r="V109" s="72" t="str">
        <f>IFERROR(__xludf.DUMMYFUNCTION("""COMPUTED_VALUE"""),"(('copy', 'deepcopy'), ('copy', '_deepcopy_dict'), ('copy', 'deepcopy'), ('copy', '_reconstruct'), ('copy', 'deepcopy'), ('copy', '_deepcopy_dict'), ('copy', 'deepcopy'), ('copy', '_deepcopy_dict'), ('copy', 'deepcopy'), ('copy', '_reconstruct'), ('copy',"&amp;" 'deepcopy'), ('copy', '_deepcopy_dict'), ('copy', 'deepcopy'))")</f>
        <v>(('copy', 'deepcopy'), ('copy', '_deepcopy_dict'), ('copy', 'deepcopy'), ('copy', '_reconstruct'), ('copy', 'deepcopy'), ('copy', '_deepcopy_dict'), ('copy', 'deepcopy'), ('copy', '_deepcopy_dict'), ('copy', 'deepcopy'), ('copy', '_reconstruct'), ('copy', 'deepcopy'), ('copy', '_deepcopy_dict'), ('copy', 'deepcopy'))</v>
      </c>
      <c r="W109" s="72" t="str">
        <f>IFERROR(__xludf.DUMMYFUNCTION("""COMPUTED_VALUE"""),"object copy")</f>
        <v>object copy</v>
      </c>
      <c r="X109" s="50">
        <f t="shared" si="2"/>
        <v>1</v>
      </c>
      <c r="Y109" s="72" t="str">
        <f>IFERROR(__xludf.DUMMYFUNCTION("""COMPUTED_VALUE"""),"round 1")</f>
        <v>round 1</v>
      </c>
      <c r="Z109" s="72" t="str">
        <f>IFERROR(__xludf.DUMMYFUNCTION("""COMPUTED_VALUE"""),"(('validation', 'check_X_y'),)")</f>
        <v>(('validation', 'check_X_y'),)</v>
      </c>
      <c r="AA109" s="72" t="str">
        <f>IFERROR(__xludf.DUMMYFUNCTION("""COMPUTED_VALUE"""),"data validation")</f>
        <v>data validation</v>
      </c>
      <c r="AB109" s="72">
        <f>IFERROR(__xludf.DUMMYFUNCTION("""COMPUTED_VALUE"""),1.0)</f>
        <v>1</v>
      </c>
    </row>
    <row r="110">
      <c r="A110" s="77">
        <v>108.0</v>
      </c>
      <c r="B110" s="54" t="s">
        <v>5333</v>
      </c>
      <c r="C110" s="72" t="s">
        <v>1298</v>
      </c>
      <c r="D110" s="76" t="s">
        <v>896</v>
      </c>
      <c r="E110" s="72" t="str">
        <f>IFERROR(__xludf.DUMMYFUNCTION("""COMPUTED_VALUE"""),"(('kernelbase', 'dispatch_shell'),)")</f>
        <v>(('kernelbase', 'dispatch_shell'),)</v>
      </c>
      <c r="F110" s="213">
        <f t="shared" si="3"/>
        <v>1</v>
      </c>
      <c r="G110" s="98"/>
      <c r="I110" s="77">
        <v>108.0</v>
      </c>
      <c r="J110" s="54" t="s">
        <v>5334</v>
      </c>
      <c r="K110" s="96" t="s">
        <v>2615</v>
      </c>
      <c r="L110" s="169" t="s">
        <v>7</v>
      </c>
      <c r="M110" s="72" t="str">
        <f>IFERROR(__xludf.DUMMYFUNCTION("""COMPUTED_VALUE"""),"(('copy', 'deepcopy'), ('copy', '_deepcopy_dict'), ('copy', 'deepcopy'), ('copy', '_reconstruct'), ('copy', 'deepcopy'), ('copy', '_deepcopy_dict'), ('copy', 'deepcopy'), ('copy', '_deepcopy_dict'), ('copy', 'deepcopy'), ('copy', '_reconstruct'), ('copy',"&amp;" 'deepcopy'), ('copy', '_deepcopy_dict'), ('copy', 'deepcopy'))")</f>
        <v>(('copy', 'deepcopy'), ('copy', '_deepcopy_dict'), ('copy', 'deepcopy'), ('copy', '_reconstruct'), ('copy', 'deepcopy'), ('copy', '_deepcopy_dict'), ('copy', 'deepcopy'), ('copy', '_deepcopy_dict'), ('copy', 'deepcopy'), ('copy', '_reconstruct'), ('copy', 'deepcopy'), ('copy', '_deepcopy_dict'), ('copy', 'deepcopy'))</v>
      </c>
      <c r="N110" s="213">
        <f t="shared" si="5"/>
        <v>1</v>
      </c>
      <c r="O110" s="98"/>
      <c r="Q110" s="72" t="str">
        <f>IFERROR(__xludf.DUMMYFUNCTION("""COMPUTED_VALUE"""),"round 1")</f>
        <v>round 1</v>
      </c>
      <c r="R110" s="72" t="str">
        <f>IFERROR(__xludf.DUMMYFUNCTION("""COMPUTED_VALUE"""),"(('ops', 'create_op'), ('ops', '__init__'))")</f>
        <v>(('ops', 'create_op'), ('ops', '__init__'))</v>
      </c>
      <c r="S110" s="72" t="str">
        <f>IFERROR(__xludf.DUMMYFUNCTION("""COMPUTED_VALUE"""),"python basic syntax")</f>
        <v>python basic syntax</v>
      </c>
      <c r="T110" s="50">
        <f t="shared" si="1"/>
        <v>1</v>
      </c>
      <c r="U110" s="72" t="str">
        <f>IFERROR(__xludf.DUMMYFUNCTION("""COMPUTED_VALUE"""),"round 2")</f>
        <v>round 2</v>
      </c>
      <c r="V110" s="72" t="str">
        <f>IFERROR(__xludf.DUMMYFUNCTION("""COMPUTED_VALUE"""),"(('estimator', 'train'), ('estimator', '_train_model'))")</f>
        <v>(('estimator', 'train'), ('estimator', '_train_model'))</v>
      </c>
      <c r="W110" s="72" t="str">
        <f>IFERROR(__xludf.DUMMYFUNCTION("""COMPUTED_VALUE"""),"model training / learning")</f>
        <v>model training / learning</v>
      </c>
      <c r="X110" s="50">
        <f t="shared" si="2"/>
        <v>1</v>
      </c>
      <c r="Y110" s="72" t="str">
        <f>IFERROR(__xludf.DUMMYFUNCTION("""COMPUTED_VALUE"""),"round 1")</f>
        <v>round 1</v>
      </c>
      <c r="Z110" s="72" t="str">
        <f>IFERROR(__xludf.DUMMYFUNCTION("""COMPUTED_VALUE"""),"(('kernelbase', 'dispatch_shell'),)")</f>
        <v>(('kernelbase', 'dispatch_shell'),)</v>
      </c>
      <c r="AA110" s="72" t="str">
        <f>IFERROR(__xludf.DUMMYFUNCTION("""COMPUTED_VALUE"""),"subprocess invocation")</f>
        <v>subprocess invocation</v>
      </c>
      <c r="AB110" s="72">
        <f>IFERROR(__xludf.DUMMYFUNCTION("""COMPUTED_VALUE"""),1.0)</f>
        <v>1</v>
      </c>
    </row>
    <row r="111">
      <c r="A111" s="77">
        <v>109.0</v>
      </c>
      <c r="B111" s="54" t="s">
        <v>5333</v>
      </c>
      <c r="C111" s="72" t="s">
        <v>1307</v>
      </c>
      <c r="D111" s="76" t="s">
        <v>416</v>
      </c>
      <c r="E111" s="72" t="str">
        <f>IFERROR(__xludf.DUMMYFUNCTION("""COMPUTED_VALUE"""),"(('ops', 'create_op'), ('ops', '__init__'))")</f>
        <v>(('ops', 'create_op'), ('ops', '__init__'))</v>
      </c>
      <c r="F111" s="213">
        <f t="shared" si="3"/>
        <v>1</v>
      </c>
      <c r="G111" s="98"/>
      <c r="I111" s="77">
        <v>109.0</v>
      </c>
      <c r="J111" s="54" t="s">
        <v>5334</v>
      </c>
      <c r="K111" s="96" t="s">
        <v>2621</v>
      </c>
      <c r="L111" s="77" t="s">
        <v>1199</v>
      </c>
      <c r="M111" s="72" t="str">
        <f>IFERROR(__xludf.DUMMYFUNCTION("""COMPUTED_VALUE"""),"(('estimator', 'train'), ('estimator', '_train_model'))")</f>
        <v>(('estimator', 'train'), ('estimator', '_train_model'))</v>
      </c>
      <c r="N111" s="213">
        <f t="shared" si="5"/>
        <v>1</v>
      </c>
      <c r="O111" s="98"/>
      <c r="Q111" s="72" t="str">
        <f>IFERROR(__xludf.DUMMYFUNCTION("""COMPUTED_VALUE"""),"round 1")</f>
        <v>round 1</v>
      </c>
      <c r="R111" s="72" t="str">
        <f>IFERROR(__xludf.DUMMYFUNCTION("""COMPUTED_VALUE"""),"(('basecommand', 'main'), ('install', 'run'), ('req_set', 'install'))")</f>
        <v>(('basecommand', 'main'), ('install', 'run'), ('req_set', 'install'))</v>
      </c>
      <c r="S111" s="72" t="str">
        <f>IFERROR(__xludf.DUMMYFUNCTION("""COMPUTED_VALUE"""),"package installation")</f>
        <v>package installation</v>
      </c>
      <c r="T111" s="50">
        <f t="shared" si="1"/>
        <v>1</v>
      </c>
      <c r="U111" s="72" t="str">
        <f>IFERROR(__xludf.DUMMYFUNCTION("""COMPUTED_VALUE"""),"round 2")</f>
        <v>round 2</v>
      </c>
      <c r="V111" s="72" t="str">
        <f>IFERROR(__xludf.DUMMYFUNCTION("""COMPUTED_VALUE"""),"(('save', 'load_model'),)")</f>
        <v>(('save', 'load_model'),)</v>
      </c>
      <c r="W111" s="72" t="str">
        <f>IFERROR(__xludf.DUMMYFUNCTION("""COMPUTED_VALUE"""),"model saving / loading")</f>
        <v>model saving / loading</v>
      </c>
      <c r="X111" s="50">
        <f t="shared" si="2"/>
        <v>1</v>
      </c>
      <c r="Y111" s="72" t="str">
        <f>IFERROR(__xludf.DUMMYFUNCTION("""COMPUTED_VALUE"""),"round 1")</f>
        <v>round 1</v>
      </c>
      <c r="Z111" s="72" t="str">
        <f>IFERROR(__xludf.DUMMYFUNCTION("""COMPUTED_VALUE"""),"(('ops', 'create_op'), ('ops', '__init__'))")</f>
        <v>(('ops', 'create_op'), ('ops', '__init__'))</v>
      </c>
      <c r="AA111" s="72" t="str">
        <f>IFERROR(__xludf.DUMMYFUNCTION("""COMPUTED_VALUE"""),"python basic syntax")</f>
        <v>python basic syntax</v>
      </c>
      <c r="AB111" s="72">
        <f>IFERROR(__xludf.DUMMYFUNCTION("""COMPUTED_VALUE"""),1.0)</f>
        <v>1</v>
      </c>
    </row>
    <row r="112">
      <c r="A112" s="77">
        <v>110.0</v>
      </c>
      <c r="B112" s="54" t="s">
        <v>5333</v>
      </c>
      <c r="C112" s="72" t="s">
        <v>1311</v>
      </c>
      <c r="D112" s="76" t="s">
        <v>269</v>
      </c>
      <c r="E112" s="72" t="str">
        <f>IFERROR(__xludf.DUMMYFUNCTION("""COMPUTED_VALUE"""),"(('basecommand', 'main'), ('install', 'run'), ('req_set', 'install'))")</f>
        <v>(('basecommand', 'main'), ('install', 'run'), ('req_set', 'install'))</v>
      </c>
      <c r="F112" s="213">
        <f t="shared" si="3"/>
        <v>1</v>
      </c>
      <c r="G112" s="98"/>
      <c r="I112" s="77">
        <v>110.0</v>
      </c>
      <c r="J112" s="54" t="s">
        <v>5334</v>
      </c>
      <c r="K112" s="96" t="s">
        <v>2623</v>
      </c>
      <c r="L112" s="169" t="s">
        <v>7</v>
      </c>
      <c r="M112" s="72" t="str">
        <f>IFERROR(__xludf.DUMMYFUNCTION("""COMPUTED_VALUE"""),"(('save', 'load_model'),)")</f>
        <v>(('save', 'load_model'),)</v>
      </c>
      <c r="N112" s="213">
        <f t="shared" si="5"/>
        <v>1</v>
      </c>
      <c r="O112" s="98"/>
      <c r="Q112" s="72" t="str">
        <f>IFERROR(__xludf.DUMMYFUNCTION("""COMPUTED_VALUE"""),"round 1")</f>
        <v>round 1</v>
      </c>
      <c r="R112" s="72" t="str">
        <f>IFERROR(__xludf.DUMMYFUNCTION("""COMPUTED_VALUE"""),"(('base', 'clone'), ('base', 'listcomp'), ('base', 'clone'))")</f>
        <v>(('base', 'clone'), ('base', 'listcomp'), ('base', 'clone'))</v>
      </c>
      <c r="S112" s="72" t="str">
        <f>IFERROR(__xludf.DUMMYFUNCTION("""COMPUTED_VALUE"""),"model copy")</f>
        <v>model copy</v>
      </c>
      <c r="T112" s="50">
        <f t="shared" si="1"/>
        <v>1</v>
      </c>
      <c r="U112" s="72" t="str">
        <f>IFERROR(__xludf.DUMMYFUNCTION("""COMPUTED_VALUE"""),"round 2")</f>
        <v>round 2</v>
      </c>
      <c r="V112" s="72" t="str">
        <f>IFERROR(__xludf.DUMMYFUNCTION("""COMPUTED_VALUE"""),"(('training', '_method_wrapper'), ('training', 'fit'), ('def_function', '__call__'), ('def_function', '_call'))")</f>
        <v>(('training', '_method_wrapper'), ('training', 'fit'), ('def_function', '__call__'), ('def_function', '_call'))</v>
      </c>
      <c r="W112" s="72" t="str">
        <f>IFERROR(__xludf.DUMMYFUNCTION("""COMPUTED_VALUE"""),"model training / learning")</f>
        <v>model training / learning</v>
      </c>
      <c r="X112" s="50">
        <f t="shared" si="2"/>
        <v>1</v>
      </c>
      <c r="Y112" s="72" t="str">
        <f>IFERROR(__xludf.DUMMYFUNCTION("""COMPUTED_VALUE"""),"round 1")</f>
        <v>round 1</v>
      </c>
      <c r="Z112" s="72" t="str">
        <f>IFERROR(__xludf.DUMMYFUNCTION("""COMPUTED_VALUE"""),"(('basecommand', 'main'), ('install', 'run'), ('req_set', 'install'))")</f>
        <v>(('basecommand', 'main'), ('install', 'run'), ('req_set', 'install'))</v>
      </c>
      <c r="AA112" s="72" t="str">
        <f>IFERROR(__xludf.DUMMYFUNCTION("""COMPUTED_VALUE"""),"package installation")</f>
        <v>package installation</v>
      </c>
      <c r="AB112" s="72">
        <f>IFERROR(__xludf.DUMMYFUNCTION("""COMPUTED_VALUE"""),1.0)</f>
        <v>1</v>
      </c>
    </row>
    <row r="113">
      <c r="A113" s="77">
        <v>111.0</v>
      </c>
      <c r="B113" s="54" t="s">
        <v>5333</v>
      </c>
      <c r="C113" s="72" t="s">
        <v>1319</v>
      </c>
      <c r="D113" s="76" t="s">
        <v>215</v>
      </c>
      <c r="E113" s="72" t="str">
        <f>IFERROR(__xludf.DUMMYFUNCTION("""COMPUTED_VALUE"""),"(('base', 'clone'), ('base', 'listcomp'), ('base', 'clone'))")</f>
        <v>(('base', 'clone'), ('base', 'listcomp'), ('base', 'clone'))</v>
      </c>
      <c r="F113" s="213">
        <f t="shared" si="3"/>
        <v>1</v>
      </c>
      <c r="G113" s="98"/>
      <c r="I113" s="77">
        <v>111.0</v>
      </c>
      <c r="J113" s="54" t="s">
        <v>5334</v>
      </c>
      <c r="K113" s="98" t="s">
        <v>2628</v>
      </c>
      <c r="L113" s="227" t="s">
        <v>50</v>
      </c>
      <c r="M113" s="72" t="str">
        <f>IFERROR(__xludf.DUMMYFUNCTION("""COMPUTED_VALUE"""),"(('training', '_method_wrapper'), ('training', 'fit'), ('def_function', '__call__'), ('def_function', '_call'))")</f>
        <v>(('training', '_method_wrapper'), ('training', 'fit'), ('def_function', '__call__'), ('def_function', '_call'))</v>
      </c>
      <c r="N113" s="213">
        <f t="shared" si="5"/>
        <v>1</v>
      </c>
      <c r="O113" s="98"/>
      <c r="Q113" s="72" t="str">
        <f>IFERROR(__xludf.DUMMYFUNCTION("""COMPUTED_VALUE"""),"round 1")</f>
        <v>round 1</v>
      </c>
      <c r="R113" s="72" t="str">
        <f>IFERROR(__xludf.DUMMYFUNCTION("""COMPUTED_VALUE"""),"(('core', 'module'),)")</f>
        <v>(('core', 'module'),)</v>
      </c>
      <c r="S113" s="72" t="str">
        <f>IFERROR(__xludf.DUMMYFUNCTION("""COMPUTED_VALUE"""),"python basic syntax")</f>
        <v>python basic syntax</v>
      </c>
      <c r="T113" s="50">
        <f t="shared" si="1"/>
        <v>1</v>
      </c>
      <c r="U113" s="72" t="str">
        <f>IFERROR(__xludf.DUMMYFUNCTION("""COMPUTED_VALUE"""),"round 2")</f>
        <v>round 2</v>
      </c>
      <c r="V113" s="72" t="str">
        <f>IFERROR(__xludf.DUMMYFUNCTION("""COMPUTED_VALUE"""),"(('threading', 'run'), ('threading', '_bootstrap_inner'), ('threading', '_bootstrap'))")</f>
        <v>(('threading', 'run'), ('threading', '_bootstrap_inner'), ('threading', '_bootstrap'))</v>
      </c>
      <c r="W113" s="72" t="str">
        <f>IFERROR(__xludf.DUMMYFUNCTION("""COMPUTED_VALUE"""),"parallelization")</f>
        <v>parallelization</v>
      </c>
      <c r="X113" s="50">
        <f t="shared" si="2"/>
        <v>1</v>
      </c>
      <c r="Y113" s="72" t="str">
        <f>IFERROR(__xludf.DUMMYFUNCTION("""COMPUTED_VALUE"""),"round 1")</f>
        <v>round 1</v>
      </c>
      <c r="Z113" s="72" t="str">
        <f>IFERROR(__xludf.DUMMYFUNCTION("""COMPUTED_VALUE"""),"(('base', 'clone'), ('base', 'listcomp'), ('base', 'clone'))")</f>
        <v>(('base', 'clone'), ('base', 'listcomp'), ('base', 'clone'))</v>
      </c>
      <c r="AA113" s="72" t="str">
        <f>IFERROR(__xludf.DUMMYFUNCTION("""COMPUTED_VALUE"""),"model copy")</f>
        <v>model copy</v>
      </c>
      <c r="AB113" s="72">
        <f>IFERROR(__xludf.DUMMYFUNCTION("""COMPUTED_VALUE"""),1.0)</f>
        <v>1</v>
      </c>
    </row>
    <row r="114">
      <c r="A114" s="77">
        <v>112.0</v>
      </c>
      <c r="B114" s="54" t="s">
        <v>5333</v>
      </c>
      <c r="C114" s="72" t="s">
        <v>1326</v>
      </c>
      <c r="D114" s="76" t="s">
        <v>492</v>
      </c>
      <c r="E114" s="72" t="str">
        <f>IFERROR(__xludf.DUMMYFUNCTION("""COMPUTED_VALUE"""),"(('core', 'module'),)")</f>
        <v>(('core', 'module'),)</v>
      </c>
      <c r="F114" s="213">
        <f t="shared" si="3"/>
        <v>1</v>
      </c>
      <c r="G114" s="98"/>
      <c r="I114" s="77">
        <v>112.0</v>
      </c>
      <c r="J114" s="54" t="s">
        <v>5334</v>
      </c>
      <c r="K114" s="96" t="s">
        <v>2634</v>
      </c>
      <c r="L114" s="169" t="s">
        <v>7</v>
      </c>
      <c r="M114" s="72" t="str">
        <f>IFERROR(__xludf.DUMMYFUNCTION("""COMPUTED_VALUE"""),"(('threading', 'run'), ('threading', '_bootstrap_inner'), ('threading', '_bootstrap'))")</f>
        <v>(('threading', 'run'), ('threading', '_bootstrap_inner'), ('threading', '_bootstrap'))</v>
      </c>
      <c r="N114" s="213">
        <f t="shared" si="5"/>
        <v>1</v>
      </c>
      <c r="O114" s="98"/>
      <c r="Q114" s="72" t="str">
        <f>IFERROR(__xludf.DUMMYFUNCTION("""COMPUTED_VALUE"""),"round 1")</f>
        <v>round 1</v>
      </c>
      <c r="R114" s="72" t="str">
        <f>IFERROR(__xludf.DUMMYFUNCTION("""COMPUTED_VALUE"""),"(('dataset', '__getitem__'),)")</f>
        <v>(('dataset', '__getitem__'),)</v>
      </c>
      <c r="S114" s="72" t="str">
        <f>IFERROR(__xludf.DUMMYFUNCTION("""COMPUTED_VALUE"""),"syntax / attribute extraction")</f>
        <v>syntax / attribute extraction</v>
      </c>
      <c r="T114" s="50">
        <f t="shared" si="1"/>
        <v>1</v>
      </c>
      <c r="U114" s="72" t="str">
        <f>IFERROR(__xludf.DUMMYFUNCTION("""COMPUTED_VALUE"""),"round 2")</f>
        <v>round 2</v>
      </c>
      <c r="V114" s="72" t="str">
        <f>IFERROR(__xludf.DUMMYFUNCTION("""COMPUTED_VALUE"""),"(('interactiveshell', 'showtraceback'), ('ultratb', 'structured_traceback'))")</f>
        <v>(('interactiveshell', 'showtraceback'), ('ultratb', 'structured_traceback'))</v>
      </c>
      <c r="W114" s="72" t="str">
        <f>IFERROR(__xludf.DUMMYFUNCTION("""COMPUTED_VALUE"""),"subprocess invocation")</f>
        <v>subprocess invocation</v>
      </c>
      <c r="X114" s="50">
        <f t="shared" si="2"/>
        <v>1</v>
      </c>
      <c r="Y114" s="72" t="str">
        <f>IFERROR(__xludf.DUMMYFUNCTION("""COMPUTED_VALUE"""),"round 1")</f>
        <v>round 1</v>
      </c>
      <c r="Z114" s="72" t="str">
        <f>IFERROR(__xludf.DUMMYFUNCTION("""COMPUTED_VALUE"""),"(('core', 'module'),)")</f>
        <v>(('core', 'module'),)</v>
      </c>
      <c r="AA114" s="72" t="str">
        <f>IFERROR(__xludf.DUMMYFUNCTION("""COMPUTED_VALUE"""),"python basic syntax")</f>
        <v>python basic syntax</v>
      </c>
      <c r="AB114" s="72">
        <f>IFERROR(__xludf.DUMMYFUNCTION("""COMPUTED_VALUE"""),1.0)</f>
        <v>1</v>
      </c>
    </row>
    <row r="115">
      <c r="A115" s="77">
        <v>113.0</v>
      </c>
      <c r="B115" s="54" t="s">
        <v>5333</v>
      </c>
      <c r="C115" s="72" t="s">
        <v>1332</v>
      </c>
      <c r="D115" s="76" t="s">
        <v>269</v>
      </c>
      <c r="E115" s="72" t="str">
        <f>IFERROR(__xludf.DUMMYFUNCTION("""COMPUTED_VALUE"""),"(('dataset', '__getitem__'),)")</f>
        <v>(('dataset', '__getitem__'),)</v>
      </c>
      <c r="F115" s="213">
        <f t="shared" si="3"/>
        <v>1</v>
      </c>
      <c r="G115" s="98"/>
      <c r="I115" s="77">
        <v>113.0</v>
      </c>
      <c r="J115" s="54" t="s">
        <v>5334</v>
      </c>
      <c r="K115" s="96" t="s">
        <v>2640</v>
      </c>
      <c r="L115" s="77" t="s">
        <v>480</v>
      </c>
      <c r="M115" s="72" t="str">
        <f>IFERROR(__xludf.DUMMYFUNCTION("""COMPUTED_VALUE"""),"(('interactiveshell', 'showtraceback'), ('ultratb', 'structured_traceback'))")</f>
        <v>(('interactiveshell', 'showtraceback'), ('ultratb', 'structured_traceback'))</v>
      </c>
      <c r="N115" s="213">
        <f t="shared" si="5"/>
        <v>1</v>
      </c>
      <c r="O115" s="98"/>
      <c r="Q115" s="72" t="str">
        <f>IFERROR(__xludf.DUMMYFUNCTION("""COMPUTED_VALUE"""),"round 1")</f>
        <v>round 1</v>
      </c>
      <c r="R115" s="72" t="str">
        <f>IFERROR(__xludf.DUMMYFUNCTION("""COMPUTED_VALUE"""),"(('script_ops', '__call__'), ('ranking', 'roc_auc_score'), ('base', '_average_binary_score'), ('ranking', '_binary_roc_auc_score'))")</f>
        <v>(('script_ops', '__call__'), ('ranking', 'roc_auc_score'), ('base', '_average_binary_score'), ('ranking', '_binary_roc_auc_score'))</v>
      </c>
      <c r="S115" s="72" t="str">
        <f>IFERROR(__xludf.DUMMYFUNCTION("""COMPUTED_VALUE"""),"model validation")</f>
        <v>model validation</v>
      </c>
      <c r="T115" s="50">
        <f t="shared" si="1"/>
        <v>1</v>
      </c>
      <c r="U115" s="72" t="str">
        <f>IFERROR(__xludf.DUMMYFUNCTION("""COMPUTED_VALUE"""),"round 2")</f>
        <v>round 2</v>
      </c>
      <c r="V115" s="72" t="str">
        <f>IFERROR(__xludf.DUMMYFUNCTION("""COMPUTED_VALUE"""),"(('nn_ops', 'conv2d_transpose'),)")</f>
        <v>(('nn_ops', 'conv2d_transpose'),)</v>
      </c>
      <c r="W115" s="72" t="str">
        <f>IFERROR(__xludf.DUMMYFUNCTION("""COMPUTED_VALUE"""),"data transformation")</f>
        <v>data transformation</v>
      </c>
      <c r="X115" s="50">
        <f t="shared" si="2"/>
        <v>1</v>
      </c>
      <c r="Y115" s="72" t="str">
        <f>IFERROR(__xludf.DUMMYFUNCTION("""COMPUTED_VALUE"""),"round 1")</f>
        <v>round 1</v>
      </c>
      <c r="Z115" s="72" t="str">
        <f>IFERROR(__xludf.DUMMYFUNCTION("""COMPUTED_VALUE"""),"(('dataset', '__getitem__'),)")</f>
        <v>(('dataset', '__getitem__'),)</v>
      </c>
      <c r="AA115" s="72" t="str">
        <f>IFERROR(__xludf.DUMMYFUNCTION("""COMPUTED_VALUE"""),"syntax / attribute extraction")</f>
        <v>syntax / attribute extraction</v>
      </c>
      <c r="AB115" s="72">
        <f>IFERROR(__xludf.DUMMYFUNCTION("""COMPUTED_VALUE"""),1.0)</f>
        <v>1</v>
      </c>
    </row>
    <row r="116">
      <c r="A116" s="77">
        <v>114.0</v>
      </c>
      <c r="B116" s="54" t="s">
        <v>5333</v>
      </c>
      <c r="C116" s="72" t="s">
        <v>1339</v>
      </c>
      <c r="D116" s="76" t="s">
        <v>684</v>
      </c>
      <c r="E116" s="72" t="str">
        <f>IFERROR(__xludf.DUMMYFUNCTION("""COMPUTED_VALUE"""),"(('script_ops', '__call__'), ('ranking', 'roc_auc_score'), ('base', '_average_binary_score'), ('ranking', '_binary_roc_auc_score'))")</f>
        <v>(('script_ops', '__call__'), ('ranking', 'roc_auc_score'), ('base', '_average_binary_score'), ('ranking', '_binary_roc_auc_score'))</v>
      </c>
      <c r="F116" s="213">
        <f t="shared" si="3"/>
        <v>1</v>
      </c>
      <c r="G116" s="98"/>
      <c r="I116" s="77">
        <v>114.0</v>
      </c>
      <c r="J116" s="54" t="s">
        <v>5334</v>
      </c>
      <c r="K116" s="96" t="s">
        <v>2643</v>
      </c>
      <c r="L116" s="169" t="s">
        <v>416</v>
      </c>
      <c r="M116" s="72" t="str">
        <f>IFERROR(__xludf.DUMMYFUNCTION("""COMPUTED_VALUE"""),"(('nn_ops', 'conv2d_transpose'),)")</f>
        <v>(('nn_ops', 'conv2d_transpose'),)</v>
      </c>
      <c r="N116" s="213">
        <f t="shared" si="5"/>
        <v>1</v>
      </c>
      <c r="O116" s="98"/>
      <c r="Q116" s="72" t="str">
        <f>IFERROR(__xludf.DUMMYFUNCTION("""COMPUTED_VALUE"""),"round 1")</f>
        <v>round 1</v>
      </c>
      <c r="R116" s="72" t="str">
        <f>IFERROR(__xludf.DUMMYFUNCTION("""COMPUTED_VALUE"""),"(('parallel', '__call__'), ('parallel', 'dispatch_one_batch'))")</f>
        <v>(('parallel', '__call__'), ('parallel', 'dispatch_one_batch'))</v>
      </c>
      <c r="S116" s="72" t="str">
        <f>IFERROR(__xludf.DUMMYFUNCTION("""COMPUTED_VALUE"""),"parallelization")</f>
        <v>parallelization</v>
      </c>
      <c r="T116" s="50">
        <f t="shared" si="1"/>
        <v>1</v>
      </c>
      <c r="U116" s="72" t="str">
        <f>IFERROR(__xludf.DUMMYFUNCTION("""COMPUTED_VALUE"""),"round 2")</f>
        <v>round 2</v>
      </c>
      <c r="V116" s="72" t="str">
        <f>IFERROR(__xludf.DUMMYFUNCTION("""COMPUTED_VALUE"""),"(('session', '_do_call'), ('session', '_run_fn'), ('session', '_call_tf_sessionrun'))")</f>
        <v>(('session', '_do_call'), ('session', '_run_fn'), ('session', '_call_tf_sessionrun'))</v>
      </c>
      <c r="W116" s="72" t="str">
        <f>IFERROR(__xludf.DUMMYFUNCTION("""COMPUTED_VALUE"""),"parallelization")</f>
        <v>parallelization</v>
      </c>
      <c r="X116" s="50">
        <f t="shared" si="2"/>
        <v>1</v>
      </c>
      <c r="Y116" s="72" t="str">
        <f>IFERROR(__xludf.DUMMYFUNCTION("""COMPUTED_VALUE"""),"round 1")</f>
        <v>round 1</v>
      </c>
      <c r="Z116" s="72" t="str">
        <f>IFERROR(__xludf.DUMMYFUNCTION("""COMPUTED_VALUE"""),"(('script_ops', '__call__'), ('ranking', 'roc_auc_score'), ('base', '_average_binary_score'), ('ranking', '_binary_roc_auc_score'))")</f>
        <v>(('script_ops', '__call__'), ('ranking', 'roc_auc_score'), ('base', '_average_binary_score'), ('ranking', '_binary_roc_auc_score'))</v>
      </c>
      <c r="AA116" s="72" t="str">
        <f>IFERROR(__xludf.DUMMYFUNCTION("""COMPUTED_VALUE"""),"model validation")</f>
        <v>model validation</v>
      </c>
      <c r="AB116" s="72">
        <f>IFERROR(__xludf.DUMMYFUNCTION("""COMPUTED_VALUE"""),1.0)</f>
        <v>1</v>
      </c>
    </row>
    <row r="117">
      <c r="A117" s="77">
        <v>115.0</v>
      </c>
      <c r="B117" s="54" t="s">
        <v>5333</v>
      </c>
      <c r="C117" s="72" t="s">
        <v>1347</v>
      </c>
      <c r="D117" s="76" t="s">
        <v>1297</v>
      </c>
      <c r="E117" s="72" t="str">
        <f>IFERROR(__xludf.DUMMYFUNCTION("""COMPUTED_VALUE"""),"(('parallel', '__call__'), ('parallel', 'dispatch_one_batch'))")</f>
        <v>(('parallel', '__call__'), ('parallel', 'dispatch_one_batch'))</v>
      </c>
      <c r="F117" s="213">
        <f t="shared" si="3"/>
        <v>1</v>
      </c>
      <c r="G117" s="98"/>
      <c r="I117" s="77">
        <v>115.0</v>
      </c>
      <c r="J117" s="54" t="s">
        <v>5334</v>
      </c>
      <c r="K117" s="96" t="s">
        <v>2646</v>
      </c>
      <c r="L117" s="169" t="s">
        <v>727</v>
      </c>
      <c r="M117" s="72" t="str">
        <f>IFERROR(__xludf.DUMMYFUNCTION("""COMPUTED_VALUE"""),"(('session', '_do_call'), ('session', '_run_fn'), ('session', '_call_tf_sessionrun'))")</f>
        <v>(('session', '_do_call'), ('session', '_run_fn'), ('session', '_call_tf_sessionrun'))</v>
      </c>
      <c r="N117" s="213">
        <f t="shared" si="5"/>
        <v>1</v>
      </c>
      <c r="O117" s="98"/>
      <c r="Q117" s="72" t="str">
        <f>IFERROR(__xludf.DUMMYFUNCTION("""COMPUTED_VALUE"""),"round 1")</f>
        <v>round 1</v>
      </c>
      <c r="R117" s="72" t="str">
        <f>IFERROR(__xludf.DUMMYFUNCTION("""COMPUTED_VALUE"""),"(('connection', 'recv'),)")</f>
        <v>(('connection', 'recv'),)</v>
      </c>
      <c r="S117" s="72" t="str">
        <f>IFERROR(__xludf.DUMMYFUNCTION("""COMPUTED_VALUE"""),"parallelization")</f>
        <v>parallelization</v>
      </c>
      <c r="T117" s="50">
        <f t="shared" si="1"/>
        <v>1</v>
      </c>
      <c r="U117" s="72" t="str">
        <f>IFERROR(__xludf.DUMMYFUNCTION("""COMPUTED_VALUE"""),"round 2")</f>
        <v>round 2</v>
      </c>
      <c r="V117" s="72" t="str">
        <f>IFERROR(__xludf.DUMMYFUNCTION("""COMPUTED_VALUE"""),"(('function', '_get_concrete_function_internal_garbage_collected'), ('function', '_maybe_define_function'))")</f>
        <v>(('function', '_get_concrete_function_internal_garbage_collected'), ('function', '_maybe_define_function'))</v>
      </c>
      <c r="W117" s="72" t="str">
        <f>IFERROR(__xludf.DUMMYFUNCTION("""COMPUTED_VALUE"""),"method wrapper")</f>
        <v>method wrapper</v>
      </c>
      <c r="X117" s="50">
        <f t="shared" si="2"/>
        <v>1</v>
      </c>
      <c r="Y117" s="72" t="str">
        <f>IFERROR(__xludf.DUMMYFUNCTION("""COMPUTED_VALUE"""),"round 1")</f>
        <v>round 1</v>
      </c>
      <c r="Z117" s="72" t="str">
        <f>IFERROR(__xludf.DUMMYFUNCTION("""COMPUTED_VALUE"""),"(('parallel', '__call__'), ('parallel', 'dispatch_one_batch'))")</f>
        <v>(('parallel', '__call__'), ('parallel', 'dispatch_one_batch'))</v>
      </c>
      <c r="AA117" s="72" t="str">
        <f>IFERROR(__xludf.DUMMYFUNCTION("""COMPUTED_VALUE"""),"parallelization")</f>
        <v>parallelization</v>
      </c>
      <c r="AB117" s="72">
        <f>IFERROR(__xludf.DUMMYFUNCTION("""COMPUTED_VALUE"""),1.0)</f>
        <v>1</v>
      </c>
    </row>
    <row r="118">
      <c r="A118" s="77">
        <v>116.0</v>
      </c>
      <c r="B118" s="54" t="s">
        <v>5333</v>
      </c>
      <c r="C118" s="72" t="s">
        <v>1355</v>
      </c>
      <c r="D118" s="76" t="s">
        <v>480</v>
      </c>
      <c r="E118" s="72" t="str">
        <f>IFERROR(__xludf.DUMMYFUNCTION("""COMPUTED_VALUE"""),"(('connection', 'recv'),)")</f>
        <v>(('connection', 'recv'),)</v>
      </c>
      <c r="F118" s="213">
        <f t="shared" si="3"/>
        <v>1</v>
      </c>
      <c r="G118" s="98"/>
      <c r="I118" s="77">
        <v>116.0</v>
      </c>
      <c r="J118" s="54" t="s">
        <v>5334</v>
      </c>
      <c r="K118" s="96" t="s">
        <v>2650</v>
      </c>
      <c r="L118" s="77" t="s">
        <v>480</v>
      </c>
      <c r="M118" s="72" t="str">
        <f>IFERROR(__xludf.DUMMYFUNCTION("""COMPUTED_VALUE"""),"(('function', '_get_concrete_function_internal_garbage_collected'), ('function', '_maybe_define_function'))")</f>
        <v>(('function', '_get_concrete_function_internal_garbage_collected'), ('function', '_maybe_define_function'))</v>
      </c>
      <c r="N118" s="213">
        <f t="shared" si="5"/>
        <v>1</v>
      </c>
      <c r="O118" s="98"/>
      <c r="Q118" s="72" t="str">
        <f>IFERROR(__xludf.DUMMYFUNCTION("""COMPUTED_VALUE"""),"round 1")</f>
        <v>round 1</v>
      </c>
      <c r="R118" s="72" t="str">
        <f>IFERROR(__xludf.DUMMYFUNCTION("""COMPUTED_VALUE"""),"(('scikit_learn', 'fit'), ('scikit_learn', 'fit'))")</f>
        <v>(('scikit_learn', 'fit'), ('scikit_learn', 'fit'))</v>
      </c>
      <c r="S118" s="72" t="str">
        <f>IFERROR(__xludf.DUMMYFUNCTION("""COMPUTED_VALUE"""),"model training / learning")</f>
        <v>model training / learning</v>
      </c>
      <c r="T118" s="50">
        <f t="shared" si="1"/>
        <v>1</v>
      </c>
      <c r="U118" s="72" t="str">
        <f>IFERROR(__xludf.DUMMYFUNCTION("""COMPUTED_VALUE"""),"round 2")</f>
        <v>round 2</v>
      </c>
      <c r="V118" s="72" t="str">
        <f>IFERROR(__xludf.DUMMYFUNCTION("""COMPUTED_VALUE"""),"(('training', '_standardize_user_data'), ('training_utils', 'standardize_input_data'))")</f>
        <v>(('training', '_standardize_user_data'), ('training_utils', 'standardize_input_data'))</v>
      </c>
      <c r="W118" s="72" t="str">
        <f>IFERROR(__xludf.DUMMYFUNCTION("""COMPUTED_VALUE"""),"data transformation")</f>
        <v>data transformation</v>
      </c>
      <c r="X118" s="50">
        <f t="shared" si="2"/>
        <v>1</v>
      </c>
      <c r="Y118" s="72" t="str">
        <f>IFERROR(__xludf.DUMMYFUNCTION("""COMPUTED_VALUE"""),"round 1")</f>
        <v>round 1</v>
      </c>
      <c r="Z118" s="72" t="str">
        <f>IFERROR(__xludf.DUMMYFUNCTION("""COMPUTED_VALUE"""),"(('connection', 'recv'),)")</f>
        <v>(('connection', 'recv'),)</v>
      </c>
      <c r="AA118" s="72" t="str">
        <f>IFERROR(__xludf.DUMMYFUNCTION("""COMPUTED_VALUE"""),"parallelization")</f>
        <v>parallelization</v>
      </c>
      <c r="AB118" s="72">
        <f>IFERROR(__xludf.DUMMYFUNCTION("""COMPUTED_VALUE"""),1.0)</f>
        <v>1</v>
      </c>
    </row>
    <row r="119">
      <c r="A119" s="77">
        <v>117.0</v>
      </c>
      <c r="B119" s="54" t="s">
        <v>5333</v>
      </c>
      <c r="C119" s="72" t="s">
        <v>1361</v>
      </c>
      <c r="D119" s="76" t="s">
        <v>480</v>
      </c>
      <c r="E119" s="72" t="str">
        <f>IFERROR(__xludf.DUMMYFUNCTION("""COMPUTED_VALUE"""),"(('scikit_learn', 'fit'), ('scikit_learn', 'fit'))")</f>
        <v>(('scikit_learn', 'fit'), ('scikit_learn', 'fit'))</v>
      </c>
      <c r="F119" s="213">
        <f t="shared" si="3"/>
        <v>1</v>
      </c>
      <c r="G119" s="98"/>
      <c r="I119" s="77">
        <v>117.0</v>
      </c>
      <c r="J119" s="54" t="s">
        <v>5334</v>
      </c>
      <c r="K119" s="96" t="s">
        <v>2654</v>
      </c>
      <c r="L119" s="169" t="s">
        <v>384</v>
      </c>
      <c r="M119" s="72" t="str">
        <f>IFERROR(__xludf.DUMMYFUNCTION("""COMPUTED_VALUE"""),"(('training', '_standardize_user_data'), ('training_utils', 'standardize_input_data'))")</f>
        <v>(('training', '_standardize_user_data'), ('training_utils', 'standardize_input_data'))</v>
      </c>
      <c r="N119" s="213">
        <f t="shared" si="5"/>
        <v>1</v>
      </c>
      <c r="O119" s="98"/>
      <c r="Q119" s="72" t="str">
        <f>IFERROR(__xludf.DUMMYFUNCTION("""COMPUTED_VALUE"""),"round 1")</f>
        <v>round 1</v>
      </c>
      <c r="R119" s="72" t="str">
        <f>IFERROR(__xludf.DUMMYFUNCTION("""COMPUTED_VALUE"""),"(('pickle', 'save'), ('pickle', 'save_global'))")</f>
        <v>(('pickle', 'save'), ('pickle', 'save_global'))</v>
      </c>
      <c r="S119" s="72" t="str">
        <f>IFERROR(__xludf.DUMMYFUNCTION("""COMPUTED_VALUE"""),"data saving / pickle")</f>
        <v>data saving / pickle</v>
      </c>
      <c r="T119" s="50">
        <f t="shared" si="1"/>
        <v>1</v>
      </c>
      <c r="U119" s="72" t="str">
        <f>IFERROR(__xludf.DUMMYFUNCTION("""COMPUTED_VALUE"""),"round 2")</f>
        <v>round 2</v>
      </c>
      <c r="V119" s="72" t="str">
        <f>IFERROR(__xludf.DUMMYFUNCTION("""COMPUTED_VALUE"""),"(('serialization', 'deserialize'), ('generic_utils', 'deserialize_keras_object'), ('feature_column_v2', 'from_config'))")</f>
        <v>(('serialization', 'deserialize'), ('generic_utils', 'deserialize_keras_object'), ('feature_column_v2', 'from_config'))</v>
      </c>
      <c r="W119" s="72" t="str">
        <f>IFERROR(__xludf.DUMMYFUNCTION("""COMPUTED_VALUE"""),"model saving / loading")</f>
        <v>model saving / loading</v>
      </c>
      <c r="X119" s="50">
        <f t="shared" si="2"/>
        <v>1</v>
      </c>
      <c r="Y119" s="72" t="str">
        <f>IFERROR(__xludf.DUMMYFUNCTION("""COMPUTED_VALUE"""),"round 1")</f>
        <v>round 1</v>
      </c>
      <c r="Z119" s="72" t="str">
        <f>IFERROR(__xludf.DUMMYFUNCTION("""COMPUTED_VALUE"""),"(('scikit_learn', 'fit'), ('scikit_learn', 'fit'))")</f>
        <v>(('scikit_learn', 'fit'), ('scikit_learn', 'fit'))</v>
      </c>
      <c r="AA119" s="72" t="str">
        <f>IFERROR(__xludf.DUMMYFUNCTION("""COMPUTED_VALUE"""),"model training / learning")</f>
        <v>model training / learning</v>
      </c>
      <c r="AB119" s="72">
        <f>IFERROR(__xludf.DUMMYFUNCTION("""COMPUTED_VALUE"""),1.0)</f>
        <v>1</v>
      </c>
    </row>
    <row r="120">
      <c r="A120" s="77">
        <v>118.0</v>
      </c>
      <c r="B120" s="54" t="s">
        <v>5333</v>
      </c>
      <c r="C120" s="72" t="s">
        <v>1370</v>
      </c>
      <c r="D120" s="76" t="s">
        <v>7</v>
      </c>
      <c r="E120" s="72" t="str">
        <f>IFERROR(__xludf.DUMMYFUNCTION("""COMPUTED_VALUE"""),"(('pickle', 'save'), ('pickle', 'save_global'))")</f>
        <v>(('pickle', 'save'), ('pickle', 'save_global'))</v>
      </c>
      <c r="F120" s="213">
        <f t="shared" si="3"/>
        <v>1</v>
      </c>
      <c r="G120" s="98"/>
      <c r="I120" s="77">
        <v>118.0</v>
      </c>
      <c r="J120" s="54" t="s">
        <v>5334</v>
      </c>
      <c r="K120" s="96" t="s">
        <v>516</v>
      </c>
      <c r="L120" s="169" t="s">
        <v>727</v>
      </c>
      <c r="M120" s="72" t="str">
        <f>IFERROR(__xludf.DUMMYFUNCTION("""COMPUTED_VALUE"""),"(('serialization', 'deserialize'), ('generic_utils', 'deserialize_keras_object'), ('feature_column_v2', 'from_config'))")</f>
        <v>(('serialization', 'deserialize'), ('generic_utils', 'deserialize_keras_object'), ('feature_column_v2', 'from_config'))</v>
      </c>
      <c r="N120" s="213">
        <f t="shared" si="5"/>
        <v>1</v>
      </c>
      <c r="O120" s="98"/>
      <c r="Q120" s="72" t="str">
        <f>IFERROR(__xludf.DUMMYFUNCTION("""COMPUTED_VALUE"""),"round 1")</f>
        <v>round 1</v>
      </c>
      <c r="R120" s="72" t="str">
        <f>IFERROR(__xludf.DUMMYFUNCTION("""COMPUTED_VALUE"""),"(('pyimod03_importers', 'exec_module'), ('pyimod03_importers', 'exec_module'), ('pyimod03_importers', 'exec_module'), ('pyimod03_importers', 'exec_module'), ('pyimod03_importers', 'exec_module'), ('pyimod03_importers', 'exec_module'), ('pyimod03_importers"&amp;"', 'exec_module'))")</f>
        <v>(('pyimod03_importers', 'exec_module'), ('pyimod03_importers', 'exec_module'), ('pyimod03_importers', 'exec_module'), ('pyimod03_importers', 'exec_module'), ('pyimod03_importers', 'exec_module'), ('pyimod03_importers', 'exec_module'), ('pyimod03_importers', 'exec_module'))</v>
      </c>
      <c r="S120" s="72" t="str">
        <f>IFERROR(__xludf.DUMMYFUNCTION("""COMPUTED_VALUE"""),"external module execution")</f>
        <v>external module execution</v>
      </c>
      <c r="T120" s="50">
        <f t="shared" si="1"/>
        <v>1</v>
      </c>
      <c r="U120" s="72" t="str">
        <f>IFERROR(__xludf.DUMMYFUNCTION("""COMPUTED_VALUE"""),"round 2")</f>
        <v>round 2</v>
      </c>
      <c r="V120" s="72" t="str">
        <f>IFERROR(__xludf.DUMMYFUNCTION("""COMPUTED_VALUE"""),"(('pywrap_tensorflow', 'module'), ('pywrap_tensorflow', 'module'))")</f>
        <v>(('pywrap_tensorflow', 'module'), ('pywrap_tensorflow', 'module'))</v>
      </c>
      <c r="W120" s="72" t="str">
        <f>IFERROR(__xludf.DUMMYFUNCTION("""COMPUTED_VALUE"""),"method wrapper")</f>
        <v>method wrapper</v>
      </c>
      <c r="X120" s="50">
        <f t="shared" si="2"/>
        <v>1</v>
      </c>
      <c r="Y120" s="72" t="str">
        <f>IFERROR(__xludf.DUMMYFUNCTION("""COMPUTED_VALUE"""),"round 1")</f>
        <v>round 1</v>
      </c>
      <c r="Z120" s="72" t="str">
        <f>IFERROR(__xludf.DUMMYFUNCTION("""COMPUTED_VALUE"""),"(('pickle', 'save'), ('pickle', 'save_global'))")</f>
        <v>(('pickle', 'save'), ('pickle', 'save_global'))</v>
      </c>
      <c r="AA120" s="72" t="str">
        <f>IFERROR(__xludf.DUMMYFUNCTION("""COMPUTED_VALUE"""),"data saving / pickle")</f>
        <v>data saving / pickle</v>
      </c>
      <c r="AB120" s="72">
        <f>IFERROR(__xludf.DUMMYFUNCTION("""COMPUTED_VALUE"""),1.0)</f>
        <v>1</v>
      </c>
    </row>
    <row r="121">
      <c r="A121" s="77">
        <v>119.0</v>
      </c>
      <c r="B121" s="54" t="s">
        <v>5333</v>
      </c>
      <c r="C121" s="72" t="s">
        <v>1376</v>
      </c>
      <c r="D121" s="76" t="s">
        <v>316</v>
      </c>
      <c r="E121" s="72" t="str">
        <f>IFERROR(__xludf.DUMMYFUNCTION("""COMPUTED_VALUE"""),"(('pyimod03_importers', 'exec_module'), ('pyimod03_importers', 'exec_module'), ('pyimod03_importers', 'exec_module'), ('pyimod03_importers', 'exec_module'), ('pyimod03_importers', 'exec_module'), ('pyimod03_importers', 'exec_module'), ('pyimod03_importers"&amp;"', 'exec_module'))")</f>
        <v>(('pyimod03_importers', 'exec_module'), ('pyimod03_importers', 'exec_module'), ('pyimod03_importers', 'exec_module'), ('pyimod03_importers', 'exec_module'), ('pyimod03_importers', 'exec_module'), ('pyimod03_importers', 'exec_module'), ('pyimod03_importers', 'exec_module'))</v>
      </c>
      <c r="F121" s="213">
        <f t="shared" si="3"/>
        <v>1</v>
      </c>
      <c r="G121" s="98"/>
      <c r="I121" s="77">
        <v>119.0</v>
      </c>
      <c r="J121" s="54" t="s">
        <v>5334</v>
      </c>
      <c r="K121" s="96" t="s">
        <v>2666</v>
      </c>
      <c r="L121" s="227" t="s">
        <v>50</v>
      </c>
      <c r="M121" s="72" t="str">
        <f>IFERROR(__xludf.DUMMYFUNCTION("""COMPUTED_VALUE"""),"(('pywrap_tensorflow', 'module'), ('pywrap_tensorflow', 'module'))")</f>
        <v>(('pywrap_tensorflow', 'module'), ('pywrap_tensorflow', 'module'))</v>
      </c>
      <c r="N121" s="213">
        <f t="shared" si="5"/>
        <v>1</v>
      </c>
      <c r="O121" s="98"/>
      <c r="Q121" s="72" t="str">
        <f>IFERROR(__xludf.DUMMYFUNCTION("""COMPUTED_VALUE"""),"round 1")</f>
        <v>round 1</v>
      </c>
      <c r="R121" s="72" t="str">
        <f>IFERROR(__xludf.DUMMYFUNCTION("""COMPUTED_VALUE"""),"(('pyimod03_importers', 'exec_module'), ('pyimod03_importers', 'exec_module'), ('pyimod03_importers', 'exec_module'), ('pyimod03_importers', 'exec_module'), ('pyimod03_importers', 'exec_module'), ('pyimod03_importers', 'exec_module'), ('pyimod03_importers"&amp;"', 'exec_module'), ('pyimod03_importers', 'exec_module'), ('pyimod03_importers', 'exec_module'))")</f>
        <v>(('pyimod03_importers', 'exec_module'), ('pyimod03_importers', 'exec_module'), ('pyimod03_importers', 'exec_module'), ('pyimod03_importers', 'exec_module'), ('pyimod03_importers', 'exec_module'), ('pyimod03_importers', 'exec_module'), ('pyimod03_importers', 'exec_module'), ('pyimod03_importers', 'exec_module'), ('pyimod03_importers', 'exec_module'))</v>
      </c>
      <c r="S121" s="72" t="str">
        <f>IFERROR(__xludf.DUMMYFUNCTION("""COMPUTED_VALUE"""),"external module execution")</f>
        <v>external module execution</v>
      </c>
      <c r="T121" s="50">
        <f t="shared" si="1"/>
        <v>1</v>
      </c>
      <c r="U121" s="72" t="str">
        <f>IFERROR(__xludf.DUMMYFUNCTION("""COMPUTED_VALUE"""),"round 2")</f>
        <v>round 2</v>
      </c>
      <c r="V121" s="72" t="str">
        <f>IFERROR(__xludf.DUMMYFUNCTION("""COMPUTED_VALUE"""),"(('__init__', 'module'), ('__init__', 'module'), ('pywrap_tensorflow', 'module'), ('pywrap_tensorflow', 'module'), ('pywrap_tensorflow_internal', 'module'), ('pywrap_tensorflow_internal', 'swig_import_helper'), ('imp', 'load_module'), ('imp', 'load_dynami"&amp;"c'))")</f>
        <v>(('__init__', 'module'), ('__init__', 'module'), ('pywrap_tensorflow', 'module'), ('pywrap_tensorflow', 'module'), ('pywrap_tensorflow_internal', 'module'), ('pywrap_tensorflow_internal', 'swig_import_helper'), ('imp', 'load_module'), ('imp', 'load_dynamic'))</v>
      </c>
      <c r="W121" s="72" t="str">
        <f>IFERROR(__xludf.DUMMYFUNCTION("""COMPUTED_VALUE"""),"external module execution")</f>
        <v>external module execution</v>
      </c>
      <c r="X121" s="50">
        <f t="shared" si="2"/>
        <v>1</v>
      </c>
      <c r="Y121" s="72" t="str">
        <f>IFERROR(__xludf.DUMMYFUNCTION("""COMPUTED_VALUE"""),"round 1")</f>
        <v>round 1</v>
      </c>
      <c r="Z121" s="72" t="str">
        <f>IFERROR(__xludf.DUMMYFUNCTION("""COMPUTED_VALUE"""),"(('pyimod03_importers', 'exec_module'), ('pyimod03_importers', 'exec_module'), ('pyimod03_importers', 'exec_module'), ('pyimod03_importers', 'exec_module'), ('pyimod03_importers', 'exec_module'), ('pyimod03_importers', 'exec_module'), ('pyimod03_importers"&amp;"', 'exec_module'))")</f>
        <v>(('pyimod03_importers', 'exec_module'), ('pyimod03_importers', 'exec_module'), ('pyimod03_importers', 'exec_module'), ('pyimod03_importers', 'exec_module'), ('pyimod03_importers', 'exec_module'), ('pyimod03_importers', 'exec_module'), ('pyimod03_importers', 'exec_module'))</v>
      </c>
      <c r="AA121" s="72" t="str">
        <f>IFERROR(__xludf.DUMMYFUNCTION("""COMPUTED_VALUE"""),"external module execution")</f>
        <v>external module execution</v>
      </c>
      <c r="AB121" s="72">
        <f>IFERROR(__xludf.DUMMYFUNCTION("""COMPUTED_VALUE"""),1.0)</f>
        <v>1</v>
      </c>
    </row>
    <row r="122">
      <c r="A122" s="77">
        <v>120.0</v>
      </c>
      <c r="B122" s="54" t="s">
        <v>5333</v>
      </c>
      <c r="C122" s="72" t="s">
        <v>1380</v>
      </c>
      <c r="D122" s="76" t="s">
        <v>285</v>
      </c>
      <c r="E122" s="72" t="str">
        <f>IFERROR(__xludf.DUMMYFUNCTION("""COMPUTED_VALUE"""),"(('pyimod03_importers', 'exec_module'), ('pyimod03_importers', 'exec_module'), ('pyimod03_importers', 'exec_module'), ('pyimod03_importers', 'exec_module'), ('pyimod03_importers', 'exec_module'), ('pyimod03_importers', 'exec_module'), ('pyimod03_importers"&amp;"', 'exec_module'), ('pyimod03_importers', 'exec_module'), ('pyimod03_importers', 'exec_module'))")</f>
        <v>(('pyimod03_importers', 'exec_module'), ('pyimod03_importers', 'exec_module'), ('pyimod03_importers', 'exec_module'), ('pyimod03_importers', 'exec_module'), ('pyimod03_importers', 'exec_module'), ('pyimod03_importers', 'exec_module'), ('pyimod03_importers', 'exec_module'), ('pyimod03_importers', 'exec_module'), ('pyimod03_importers', 'exec_module'))</v>
      </c>
      <c r="F122" s="213">
        <f t="shared" si="3"/>
        <v>1</v>
      </c>
      <c r="G122" s="98"/>
      <c r="I122" s="77">
        <v>120.0</v>
      </c>
      <c r="J122" s="54" t="s">
        <v>5334</v>
      </c>
      <c r="K122" s="96" t="s">
        <v>2669</v>
      </c>
      <c r="L122" s="169" t="s">
        <v>384</v>
      </c>
      <c r="M122" s="72" t="str">
        <f>IFERROR(__xludf.DUMMYFUNCTION("""COMPUTED_VALUE"""),"(('__init__', 'module'), ('__init__', 'module'), ('pywrap_tensorflow', 'module'), ('pywrap_tensorflow', 'module'), ('pywrap_tensorflow_internal', 'module'), ('pywrap_tensorflow_internal', 'swig_import_helper'), ('imp', 'load_module'), ('imp', 'load_dynami"&amp;"c'))")</f>
        <v>(('__init__', 'module'), ('__init__', 'module'), ('pywrap_tensorflow', 'module'), ('pywrap_tensorflow', 'module'), ('pywrap_tensorflow_internal', 'module'), ('pywrap_tensorflow_internal', 'swig_import_helper'), ('imp', 'load_module'), ('imp', 'load_dynamic'))</v>
      </c>
      <c r="N122" s="213">
        <f t="shared" si="5"/>
        <v>1</v>
      </c>
      <c r="O122" s="98"/>
      <c r="Q122" s="72" t="str">
        <f>IFERROR(__xludf.DUMMYFUNCTION("""COMPUTED_VALUE"""),"round 1")</f>
        <v>round 1</v>
      </c>
      <c r="R122" s="72" t="str">
        <f>IFERROR(__xludf.DUMMYFUNCTION("""COMPUTED_VALUE"""),"(('_split', 'train_test_split'),)")</f>
        <v>(('_split', 'train_test_split'),)</v>
      </c>
      <c r="S122" s="72" t="str">
        <f>IFERROR(__xludf.DUMMYFUNCTION("""COMPUTED_VALUE"""),"model validation")</f>
        <v>model validation</v>
      </c>
      <c r="T122" s="50">
        <f t="shared" si="1"/>
        <v>1</v>
      </c>
      <c r="U122" s="72" t="str">
        <f>IFERROR(__xludf.DUMMYFUNCTION("""COMPUTED_VALUE"""),"round 2")</f>
        <v>round 2</v>
      </c>
      <c r="V122" s="72" t="str">
        <f>IFERROR(__xludf.DUMMYFUNCTION("""COMPUTED_VALUE"""),"(('topology', 'load_weights'),)")</f>
        <v>(('topology', 'load_weights'),)</v>
      </c>
      <c r="W122" s="72" t="str">
        <f>IFERROR(__xludf.DUMMYFUNCTION("""COMPUTED_VALUE"""),"model saving / loading")</f>
        <v>model saving / loading</v>
      </c>
      <c r="X122" s="50">
        <f t="shared" si="2"/>
        <v>1</v>
      </c>
      <c r="Y122" s="72" t="str">
        <f>IFERROR(__xludf.DUMMYFUNCTION("""COMPUTED_VALUE"""),"round 1")</f>
        <v>round 1</v>
      </c>
      <c r="Z122" s="72" t="str">
        <f>IFERROR(__xludf.DUMMYFUNCTION("""COMPUTED_VALUE"""),"(('pyimod03_importers', 'exec_module'), ('pyimod03_importers', 'exec_module'), ('pyimod03_importers', 'exec_module'), ('pyimod03_importers', 'exec_module'), ('pyimod03_importers', 'exec_module'), ('pyimod03_importers', 'exec_module'), ('pyimod03_importers"&amp;"', 'exec_module'), ('pyimod03_importers', 'exec_module'), ('pyimod03_importers', 'exec_module'))")</f>
        <v>(('pyimod03_importers', 'exec_module'), ('pyimod03_importers', 'exec_module'), ('pyimod03_importers', 'exec_module'), ('pyimod03_importers', 'exec_module'), ('pyimod03_importers', 'exec_module'), ('pyimod03_importers', 'exec_module'), ('pyimod03_importers', 'exec_module'), ('pyimod03_importers', 'exec_module'), ('pyimod03_importers', 'exec_module'))</v>
      </c>
      <c r="AA122" s="72" t="str">
        <f>IFERROR(__xludf.DUMMYFUNCTION("""COMPUTED_VALUE"""),"external module execution")</f>
        <v>external module execution</v>
      </c>
      <c r="AB122" s="72">
        <f>IFERROR(__xludf.DUMMYFUNCTION("""COMPUTED_VALUE"""),1.0)</f>
        <v>1</v>
      </c>
    </row>
    <row r="123">
      <c r="A123" s="77">
        <v>121.0</v>
      </c>
      <c r="B123" s="54" t="s">
        <v>5333</v>
      </c>
      <c r="C123" s="72" t="s">
        <v>1383</v>
      </c>
      <c r="D123" s="76" t="s">
        <v>285</v>
      </c>
      <c r="E123" s="72" t="str">
        <f>IFERROR(__xludf.DUMMYFUNCTION("""COMPUTED_VALUE"""),"(('_split', 'train_test_split'),)")</f>
        <v>(('_split', 'train_test_split'),)</v>
      </c>
      <c r="F123" s="213">
        <f t="shared" si="3"/>
        <v>1</v>
      </c>
      <c r="G123" s="98"/>
      <c r="I123" s="77">
        <v>121.0</v>
      </c>
      <c r="J123" s="54" t="s">
        <v>5334</v>
      </c>
      <c r="K123" s="96" t="s">
        <v>2675</v>
      </c>
      <c r="L123" s="169" t="s">
        <v>285</v>
      </c>
      <c r="M123" s="72" t="str">
        <f>IFERROR(__xludf.DUMMYFUNCTION("""COMPUTED_VALUE"""),"(('topology', 'load_weights'),)")</f>
        <v>(('topology', 'load_weights'),)</v>
      </c>
      <c r="N123" s="213">
        <f t="shared" si="5"/>
        <v>1</v>
      </c>
      <c r="O123" s="98"/>
      <c r="Q123" s="72" t="str">
        <f>IFERROR(__xludf.DUMMYFUNCTION("""COMPUTED_VALUE"""),"round 1")</f>
        <v>round 1</v>
      </c>
      <c r="R123" s="72" t="str">
        <f>IFERROR(__xludf.DUMMYFUNCTION("""COMPUTED_VALUE"""),"(('process', '_bootstrap'), ('process', 'run'), ('pool', 'worker'))")</f>
        <v>(('process', '_bootstrap'), ('process', 'run'), ('pool', 'worker'))</v>
      </c>
      <c r="S123" s="72" t="str">
        <f>IFERROR(__xludf.DUMMYFUNCTION("""COMPUTED_VALUE"""),"parallelization")</f>
        <v>parallelization</v>
      </c>
      <c r="T123" s="50">
        <f t="shared" si="1"/>
        <v>1</v>
      </c>
      <c r="U123" s="72" t="str">
        <f>IFERROR(__xludf.DUMMYFUNCTION("""COMPUTED_VALUE"""),"round 2")</f>
        <v>round 2</v>
      </c>
      <c r="V123" s="72" t="str">
        <f>IFERROR(__xludf.DUMMYFUNCTION("""COMPUTED_VALUE"""),"(('build_meta', 'run_setup'),)")</f>
        <v>(('build_meta', 'run_setup'),)</v>
      </c>
      <c r="W123" s="72" t="str">
        <f>IFERROR(__xludf.DUMMYFUNCTION("""COMPUTED_VALUE"""),"subprocess invocation")</f>
        <v>subprocess invocation</v>
      </c>
      <c r="X123" s="50">
        <f t="shared" si="2"/>
        <v>1</v>
      </c>
      <c r="Y123" s="72" t="str">
        <f>IFERROR(__xludf.DUMMYFUNCTION("""COMPUTED_VALUE"""),"round 1")</f>
        <v>round 1</v>
      </c>
      <c r="Z123" s="72" t="str">
        <f>IFERROR(__xludf.DUMMYFUNCTION("""COMPUTED_VALUE"""),"(('_split', 'train_test_split'),)")</f>
        <v>(('_split', 'train_test_split'),)</v>
      </c>
      <c r="AA123" s="72" t="str">
        <f>IFERROR(__xludf.DUMMYFUNCTION("""COMPUTED_VALUE"""),"model validation")</f>
        <v>model validation</v>
      </c>
      <c r="AB123" s="72">
        <f>IFERROR(__xludf.DUMMYFUNCTION("""COMPUTED_VALUE"""),1.0)</f>
        <v>1</v>
      </c>
    </row>
    <row r="124">
      <c r="A124" s="77">
        <v>122.0</v>
      </c>
      <c r="B124" s="54" t="s">
        <v>5333</v>
      </c>
      <c r="C124" s="72" t="s">
        <v>1388</v>
      </c>
      <c r="D124" s="76" t="s">
        <v>1297</v>
      </c>
      <c r="E124" s="72" t="str">
        <f>IFERROR(__xludf.DUMMYFUNCTION("""COMPUTED_VALUE"""),"(('process', '_bootstrap'), ('process', 'run'), ('pool', 'worker'))")</f>
        <v>(('process', '_bootstrap'), ('process', 'run'), ('pool', 'worker'))</v>
      </c>
      <c r="F124" s="213">
        <f t="shared" si="3"/>
        <v>1</v>
      </c>
      <c r="G124" s="98"/>
      <c r="I124" s="77">
        <v>122.0</v>
      </c>
      <c r="J124" s="54" t="s">
        <v>5334</v>
      </c>
      <c r="K124" s="96" t="s">
        <v>2681</v>
      </c>
      <c r="L124" s="227" t="s">
        <v>50</v>
      </c>
      <c r="M124" s="72" t="str">
        <f>IFERROR(__xludf.DUMMYFUNCTION("""COMPUTED_VALUE"""),"(('build_meta', 'run_setup'),)")</f>
        <v>(('build_meta', 'run_setup'),)</v>
      </c>
      <c r="N124" s="213">
        <f t="shared" si="5"/>
        <v>1</v>
      </c>
      <c r="O124" s="98"/>
      <c r="Q124" s="72" t="str">
        <f>IFERROR(__xludf.DUMMYFUNCTION("""COMPUTED_VALUE"""),"round 1")</f>
        <v>round 1</v>
      </c>
      <c r="R124" s="72" t="str">
        <f>IFERROR(__xludf.DUMMYFUNCTION("""COMPUTED_VALUE"""),"(('app', 'full_dispatch_request'), ('app', 'dispatch_request'))")</f>
        <v>(('app', 'full_dispatch_request'), ('app', 'dispatch_request'))</v>
      </c>
      <c r="S124" s="72" t="str">
        <f>IFERROR(__xludf.DUMMYFUNCTION("""COMPUTED_VALUE"""),"subprocess invocation")</f>
        <v>subprocess invocation</v>
      </c>
      <c r="T124" s="50">
        <f t="shared" si="1"/>
        <v>1</v>
      </c>
      <c r="U124" s="72" t="str">
        <f>IFERROR(__xludf.DUMMYFUNCTION("""COMPUTED_VALUE"""),"round 2")</f>
        <v>round 2</v>
      </c>
      <c r="V124" s="72" t="str">
        <f>IFERROR(__xludf.DUMMYFUNCTION("""COMPUTED_VALUE"""),"(('stack_context', 'null_wrapper'), ('zmqstream', '_handle_events'), ('zmqstream', '_handle_recv'), ('zmqstream', '_run_callback'), ('stack_context', 'null_wrapper'), ('kernelbase', 'dispatcher'), ('kernelbase', 'dispatch_shell'), ('kernelbase', 'execute_"&amp;"request'), ('ipkernel', 'do_execute'), ('zmqshell', 'run_cell'), ('interactiveshell', 'run_cell'), ('interactiveshell', 'run_ast_nodes'), ('interactiveshell', 'run_code'))")</f>
        <v>(('stack_context', 'null_wrapper'), ('zmqstream', '_handle_events'), ('zmqstream', '_handle_recv'), ('zmqstream', '_run_callback'), ('stack_context', 'null_wrapper'), ('kernelbase', 'dispatcher'), ('kernelbase', 'dispatch_shell'), ('kernelbase', 'execute_request'), ('ipkernel', 'do_execute'), ('zmqshell', 'run_cell'), ('interactiveshell', 'run_cell'), ('interactiveshell', 'run_ast_nodes'), ('interactiveshell', 'run_code'))</v>
      </c>
      <c r="W124" s="72" t="str">
        <f>IFERROR(__xludf.DUMMYFUNCTION("""COMPUTED_VALUE"""),"subprocess invocation")</f>
        <v>subprocess invocation</v>
      </c>
      <c r="X124" s="50">
        <f t="shared" si="2"/>
        <v>1</v>
      </c>
      <c r="Y124" s="72" t="str">
        <f>IFERROR(__xludf.DUMMYFUNCTION("""COMPUTED_VALUE"""),"round 1")</f>
        <v>round 1</v>
      </c>
      <c r="Z124" s="72" t="str">
        <f>IFERROR(__xludf.DUMMYFUNCTION("""COMPUTED_VALUE"""),"(('process', '_bootstrap'), ('process', 'run'), ('pool', 'worker'))")</f>
        <v>(('process', '_bootstrap'), ('process', 'run'), ('pool', 'worker'))</v>
      </c>
      <c r="AA124" s="72" t="str">
        <f>IFERROR(__xludf.DUMMYFUNCTION("""COMPUTED_VALUE"""),"parallelization")</f>
        <v>parallelization</v>
      </c>
      <c r="AB124" s="72">
        <f>IFERROR(__xludf.DUMMYFUNCTION("""COMPUTED_VALUE"""),1.0)</f>
        <v>1</v>
      </c>
    </row>
    <row r="125">
      <c r="A125" s="77">
        <v>123.0</v>
      </c>
      <c r="B125" s="54" t="s">
        <v>5333</v>
      </c>
      <c r="C125" s="72" t="s">
        <v>1398</v>
      </c>
      <c r="D125" s="76" t="s">
        <v>480</v>
      </c>
      <c r="E125" s="72" t="str">
        <f>IFERROR(__xludf.DUMMYFUNCTION("""COMPUTED_VALUE"""),"(('app', 'full_dispatch_request'), ('app', 'dispatch_request'))")</f>
        <v>(('app', 'full_dispatch_request'), ('app', 'dispatch_request'))</v>
      </c>
      <c r="F125" s="213">
        <f t="shared" si="3"/>
        <v>1</v>
      </c>
      <c r="G125" s="98"/>
      <c r="I125" s="77">
        <v>123.0</v>
      </c>
      <c r="J125" s="54" t="s">
        <v>5334</v>
      </c>
      <c r="K125" s="96" t="s">
        <v>2688</v>
      </c>
      <c r="L125" s="169" t="s">
        <v>416</v>
      </c>
      <c r="M125" s="72" t="str">
        <f>IFERROR(__xludf.DUMMYFUNCTION("""COMPUTED_VALUE"""),"(('stack_context', 'null_wrapper'), ('zmqstream', '_handle_events'), ('zmqstream', '_handle_recv'), ('zmqstream', '_run_callback'), ('stack_context', 'null_wrapper'), ('kernelbase', 'dispatcher'), ('kernelbase', 'dispatch_shell'), ('kernelbase', 'execute_"&amp;"request'), ('ipkernel', 'do_execute'), ('zmqshell', 'run_cell'), ('interactiveshell', 'run_cell'), ('interactiveshell', 'run_ast_nodes'), ('interactiveshell', 'run_code'))")</f>
        <v>(('stack_context', 'null_wrapper'), ('zmqstream', '_handle_events'), ('zmqstream', '_handle_recv'), ('zmqstream', '_run_callback'), ('stack_context', 'null_wrapper'), ('kernelbase', 'dispatcher'), ('kernelbase', 'dispatch_shell'), ('kernelbase', 'execute_request'), ('ipkernel', 'do_execute'), ('zmqshell', 'run_cell'), ('interactiveshell', 'run_cell'), ('interactiveshell', 'run_ast_nodes'), ('interactiveshell', 'run_code'))</v>
      </c>
      <c r="N125" s="213">
        <f t="shared" si="5"/>
        <v>1</v>
      </c>
      <c r="O125" s="98"/>
      <c r="Q125" s="72" t="str">
        <f>IFERROR(__xludf.DUMMYFUNCTION("""COMPUTED_VALUE"""),"round 1")</f>
        <v>round 1</v>
      </c>
      <c r="R125" s="72" t="str">
        <f>IFERROR(__xludf.DUMMYFUNCTION("""COMPUTED_VALUE"""),"(('threading', '__bootstrap_inner'), ('threading', 'run'))")</f>
        <v>(('threading', '__bootstrap_inner'), ('threading', 'run'))</v>
      </c>
      <c r="S125" s="72" t="str">
        <f>IFERROR(__xludf.DUMMYFUNCTION("""COMPUTED_VALUE"""),"parallelization")</f>
        <v>parallelization</v>
      </c>
      <c r="T125" s="50">
        <f t="shared" si="1"/>
        <v>1</v>
      </c>
      <c r="U125" s="72" t="str">
        <f>IFERROR(__xludf.DUMMYFUNCTION("""COMPUTED_VALUE"""),"round 2")</f>
        <v>round 2</v>
      </c>
      <c r="V125" s="72" t="str">
        <f>IFERROR(__xludf.DUMMYFUNCTION("""COMPUTED_VALUE"""),"(('threading', '_bootstrap_inner'), ('threading', 'run'))")</f>
        <v>(('threading', '_bootstrap_inner'), ('threading', 'run'))</v>
      </c>
      <c r="W125" s="72" t="str">
        <f>IFERROR(__xludf.DUMMYFUNCTION("""COMPUTED_VALUE"""),"parallelization")</f>
        <v>parallelization</v>
      </c>
      <c r="X125" s="50">
        <f t="shared" si="2"/>
        <v>1</v>
      </c>
      <c r="Y125" s="72" t="str">
        <f>IFERROR(__xludf.DUMMYFUNCTION("""COMPUTED_VALUE"""),"round 1")</f>
        <v>round 1</v>
      </c>
      <c r="Z125" s="72" t="str">
        <f>IFERROR(__xludf.DUMMYFUNCTION("""COMPUTED_VALUE"""),"(('app', 'full_dispatch_request'), ('app', 'dispatch_request'))")</f>
        <v>(('app', 'full_dispatch_request'), ('app', 'dispatch_request'))</v>
      </c>
      <c r="AA125" s="72" t="str">
        <f>IFERROR(__xludf.DUMMYFUNCTION("""COMPUTED_VALUE"""),"subprocess invocation")</f>
        <v>subprocess invocation</v>
      </c>
      <c r="AB125" s="72">
        <f>IFERROR(__xludf.DUMMYFUNCTION("""COMPUTED_VALUE"""),1.0)</f>
        <v>1</v>
      </c>
    </row>
    <row r="126">
      <c r="A126" s="77">
        <v>124.0</v>
      </c>
      <c r="B126" s="54" t="s">
        <v>5333</v>
      </c>
      <c r="C126" s="72" t="s">
        <v>1404</v>
      </c>
      <c r="D126" s="76" t="s">
        <v>416</v>
      </c>
      <c r="E126" s="72" t="str">
        <f>IFERROR(__xludf.DUMMYFUNCTION("""COMPUTED_VALUE"""),"(('threading', '__bootstrap_inner'), ('threading', 'run'))")</f>
        <v>(('threading', '__bootstrap_inner'), ('threading', 'run'))</v>
      </c>
      <c r="F126" s="213">
        <f t="shared" si="3"/>
        <v>1</v>
      </c>
      <c r="G126" s="98"/>
      <c r="I126" s="77">
        <v>124.0</v>
      </c>
      <c r="J126" s="54" t="s">
        <v>5334</v>
      </c>
      <c r="K126" s="96" t="s">
        <v>2690</v>
      </c>
      <c r="L126" s="169" t="s">
        <v>416</v>
      </c>
      <c r="M126" s="72" t="str">
        <f>IFERROR(__xludf.DUMMYFUNCTION("""COMPUTED_VALUE"""),"(('threading', '_bootstrap_inner'), ('threading', 'run'))")</f>
        <v>(('threading', '_bootstrap_inner'), ('threading', 'run'))</v>
      </c>
      <c r="N126" s="213">
        <f t="shared" si="5"/>
        <v>1</v>
      </c>
      <c r="O126" s="98"/>
      <c r="Q126" s="72" t="str">
        <f>IFERROR(__xludf.DUMMYFUNCTION("""COMPUTED_VALUE"""),"round 1")</f>
        <v>round 1</v>
      </c>
      <c r="R126" s="72" t="str">
        <f>IFERROR(__xludf.DUMMYFUNCTION("""COMPUTED_VALUE"""),"(('pool', 'get'),)")</f>
        <v>(('pool', 'get'),)</v>
      </c>
      <c r="S126" s="72" t="str">
        <f>IFERROR(__xludf.DUMMYFUNCTION("""COMPUTED_VALUE"""),"syntax / attribute extraction")</f>
        <v>syntax / attribute extraction</v>
      </c>
      <c r="T126" s="50">
        <f t="shared" si="1"/>
        <v>1</v>
      </c>
      <c r="U126" s="72" t="str">
        <f>IFERROR(__xludf.DUMMYFUNCTION("""COMPUTED_VALUE"""),"round 2")</f>
        <v>round 2</v>
      </c>
      <c r="V126" s="72" t="str">
        <f>IFERROR(__xludf.DUMMYFUNCTION("""COMPUTED_VALUE"""),"(('base', 'fit'),)")</f>
        <v>(('base', 'fit'),)</v>
      </c>
      <c r="W126" s="72" t="str">
        <f>IFERROR(__xludf.DUMMYFUNCTION("""COMPUTED_VALUE"""),"model training / learning")</f>
        <v>model training / learning</v>
      </c>
      <c r="X126" s="50">
        <f t="shared" si="2"/>
        <v>1</v>
      </c>
      <c r="Y126" s="72" t="str">
        <f>IFERROR(__xludf.DUMMYFUNCTION("""COMPUTED_VALUE"""),"round 1")</f>
        <v>round 1</v>
      </c>
      <c r="Z126" s="72" t="str">
        <f>IFERROR(__xludf.DUMMYFUNCTION("""COMPUTED_VALUE"""),"(('threading', '__bootstrap_inner'), ('threading', 'run'))")</f>
        <v>(('threading', '__bootstrap_inner'), ('threading', 'run'))</v>
      </c>
      <c r="AA126" s="72" t="str">
        <f>IFERROR(__xludf.DUMMYFUNCTION("""COMPUTED_VALUE"""),"parallelization")</f>
        <v>parallelization</v>
      </c>
      <c r="AB126" s="72">
        <f>IFERROR(__xludf.DUMMYFUNCTION("""COMPUTED_VALUE"""),1.0)</f>
        <v>1</v>
      </c>
    </row>
    <row r="127">
      <c r="A127" s="77">
        <v>125.0</v>
      </c>
      <c r="B127" s="54" t="s">
        <v>5333</v>
      </c>
      <c r="C127" s="72" t="s">
        <v>1413</v>
      </c>
      <c r="D127" s="76" t="s">
        <v>480</v>
      </c>
      <c r="E127" s="72" t="str">
        <f>IFERROR(__xludf.DUMMYFUNCTION("""COMPUTED_VALUE"""),"(('pool', 'get'),)")</f>
        <v>(('pool', 'get'),)</v>
      </c>
      <c r="F127" s="213">
        <f t="shared" si="3"/>
        <v>1</v>
      </c>
      <c r="G127" s="98"/>
      <c r="I127" s="77">
        <v>125.0</v>
      </c>
      <c r="J127" s="54" t="s">
        <v>5334</v>
      </c>
      <c r="K127" s="96" t="s">
        <v>1886</v>
      </c>
      <c r="L127" s="77" t="s">
        <v>480</v>
      </c>
      <c r="M127" s="72" t="str">
        <f>IFERROR(__xludf.DUMMYFUNCTION("""COMPUTED_VALUE"""),"(('base', 'fit'),)")</f>
        <v>(('base', 'fit'),)</v>
      </c>
      <c r="N127" s="213">
        <f t="shared" si="5"/>
        <v>1</v>
      </c>
      <c r="O127" s="98"/>
      <c r="Q127" s="72" t="str">
        <f>IFERROR(__xludf.DUMMYFUNCTION("""COMPUTED_VALUE"""),"round 1")</f>
        <v>round 1</v>
      </c>
      <c r="R127" s="72" t="str">
        <f>IFERROR(__xludf.DUMMYFUNCTION("""COMPUTED_VALUE"""),"(('stack_context', 'null_wrapper'),)")</f>
        <v>(('stack_context', 'null_wrapper'),)</v>
      </c>
      <c r="S127" s="72" t="str">
        <f>IFERROR(__xludf.DUMMYFUNCTION("""COMPUTED_VALUE"""),"method wrapper")</f>
        <v>method wrapper</v>
      </c>
      <c r="T127" s="50">
        <f t="shared" si="1"/>
        <v>1</v>
      </c>
      <c r="U127" s="72" t="str">
        <f>IFERROR(__xludf.DUMMYFUNCTION("""COMPUTED_VALUE"""),"round 2")</f>
        <v>round 2</v>
      </c>
      <c r="V127" s="72" t="str">
        <f>IFERROR(__xludf.DUMMYFUNCTION("""COMPUTED_VALUE"""),"(('series', '__getitem__'), ('base', 'get_value'))")</f>
        <v>(('series', '__getitem__'), ('base', 'get_value'))</v>
      </c>
      <c r="W127" s="72" t="str">
        <f>IFERROR(__xludf.DUMMYFUNCTION("""COMPUTED_VALUE"""),"syntax / attribute extraction")</f>
        <v>syntax / attribute extraction</v>
      </c>
      <c r="X127" s="50">
        <f t="shared" si="2"/>
        <v>1</v>
      </c>
      <c r="Y127" s="72" t="str">
        <f>IFERROR(__xludf.DUMMYFUNCTION("""COMPUTED_VALUE"""),"round 1")</f>
        <v>round 1</v>
      </c>
      <c r="Z127" s="72" t="str">
        <f>IFERROR(__xludf.DUMMYFUNCTION("""COMPUTED_VALUE"""),"(('pool', 'get'),)")</f>
        <v>(('pool', 'get'),)</v>
      </c>
      <c r="AA127" s="72" t="str">
        <f>IFERROR(__xludf.DUMMYFUNCTION("""COMPUTED_VALUE"""),"syntax / attribute extraction")</f>
        <v>syntax / attribute extraction</v>
      </c>
      <c r="AB127" s="72">
        <f>IFERROR(__xludf.DUMMYFUNCTION("""COMPUTED_VALUE"""),1.0)</f>
        <v>1</v>
      </c>
    </row>
    <row r="128">
      <c r="A128" s="77">
        <v>126.0</v>
      </c>
      <c r="B128" s="54" t="s">
        <v>5333</v>
      </c>
      <c r="C128" s="72" t="s">
        <v>1422</v>
      </c>
      <c r="D128" s="76" t="s">
        <v>684</v>
      </c>
      <c r="E128" s="72" t="str">
        <f>IFERROR(__xludf.DUMMYFUNCTION("""COMPUTED_VALUE"""),"(('stack_context', 'null_wrapper'),)")</f>
        <v>(('stack_context', 'null_wrapper'),)</v>
      </c>
      <c r="F128" s="213">
        <f t="shared" si="3"/>
        <v>1</v>
      </c>
      <c r="G128" s="98"/>
      <c r="I128" s="77">
        <v>126.0</v>
      </c>
      <c r="J128" s="54" t="s">
        <v>5334</v>
      </c>
      <c r="K128" s="96" t="s">
        <v>1699</v>
      </c>
      <c r="L128" s="169" t="s">
        <v>7</v>
      </c>
      <c r="M128" s="72" t="str">
        <f>IFERROR(__xludf.DUMMYFUNCTION("""COMPUTED_VALUE"""),"(('series', '__getitem__'), ('base', 'get_value'))")</f>
        <v>(('series', '__getitem__'), ('base', 'get_value'))</v>
      </c>
      <c r="N128" s="213">
        <f t="shared" si="5"/>
        <v>1</v>
      </c>
      <c r="O128" s="98"/>
      <c r="Q128" s="72" t="str">
        <f>IFERROR(__xludf.DUMMYFUNCTION("""COMPUTED_VALUE"""),"round 1")</f>
        <v>round 1</v>
      </c>
      <c r="R128" s="72" t="str">
        <f>IFERROR(__xludf.DUMMYFUNCTION("""COMPUTED_VALUE"""),"(('base', 'get_loc'), ('index', 'pandas'), ('index', 'pandas'))")</f>
        <v>(('base', 'get_loc'), ('index', 'pandas'), ('index', 'pandas'))</v>
      </c>
      <c r="S128" s="72" t="str">
        <f>IFERROR(__xludf.DUMMYFUNCTION("""COMPUTED_VALUE"""),"syntax / attribute extraction")</f>
        <v>syntax / attribute extraction</v>
      </c>
      <c r="T128" s="50">
        <f t="shared" si="1"/>
        <v>1</v>
      </c>
      <c r="U128" s="72" t="str">
        <f>IFERROR(__xludf.DUMMYFUNCTION("""COMPUTED_VALUE"""),"round 2")</f>
        <v>round 2</v>
      </c>
      <c r="V128" s="72" t="str">
        <f>IFERROR(__xludf.DUMMYFUNCTION("""COMPUTED_VALUE"""),"(('kernelbase', 'dispatch_shell'),)")</f>
        <v>(('kernelbase', 'dispatch_shell'),)</v>
      </c>
      <c r="W128" s="72" t="str">
        <f>IFERROR(__xludf.DUMMYFUNCTION("""COMPUTED_VALUE"""),"subprocess invocation")</f>
        <v>subprocess invocation</v>
      </c>
      <c r="X128" s="50">
        <f t="shared" si="2"/>
        <v>1</v>
      </c>
      <c r="Y128" s="72" t="str">
        <f>IFERROR(__xludf.DUMMYFUNCTION("""COMPUTED_VALUE"""),"round 1")</f>
        <v>round 1</v>
      </c>
      <c r="Z128" s="72" t="str">
        <f>IFERROR(__xludf.DUMMYFUNCTION("""COMPUTED_VALUE"""),"(('stack_context', 'null_wrapper'),)")</f>
        <v>(('stack_context', 'null_wrapper'),)</v>
      </c>
      <c r="AA128" s="72" t="str">
        <f>IFERROR(__xludf.DUMMYFUNCTION("""COMPUTED_VALUE"""),"method wrapper")</f>
        <v>method wrapper</v>
      </c>
      <c r="AB128" s="72">
        <f>IFERROR(__xludf.DUMMYFUNCTION("""COMPUTED_VALUE"""),1.0)</f>
        <v>1</v>
      </c>
    </row>
    <row r="129">
      <c r="A129" s="77">
        <v>127.0</v>
      </c>
      <c r="B129" s="54" t="s">
        <v>5333</v>
      </c>
      <c r="C129" s="72" t="s">
        <v>1428</v>
      </c>
      <c r="D129" s="76" t="s">
        <v>384</v>
      </c>
      <c r="E129" s="72" t="str">
        <f>IFERROR(__xludf.DUMMYFUNCTION("""COMPUTED_VALUE"""),"(('base', 'get_loc'), ('index', 'pandas'), ('index', 'pandas'))")</f>
        <v>(('base', 'get_loc'), ('index', 'pandas'), ('index', 'pandas'))</v>
      </c>
      <c r="F129" s="213">
        <f t="shared" si="3"/>
        <v>1</v>
      </c>
      <c r="G129" s="98"/>
      <c r="I129" s="77">
        <v>127.0</v>
      </c>
      <c r="J129" s="54" t="s">
        <v>5334</v>
      </c>
      <c r="K129" s="96" t="s">
        <v>1799</v>
      </c>
      <c r="L129" s="77" t="s">
        <v>684</v>
      </c>
      <c r="M129" s="72" t="str">
        <f>IFERROR(__xludf.DUMMYFUNCTION("""COMPUTED_VALUE"""),"(('kernelbase', 'dispatch_shell'),)")</f>
        <v>(('kernelbase', 'dispatch_shell'),)</v>
      </c>
      <c r="N129" s="213">
        <f t="shared" si="5"/>
        <v>1</v>
      </c>
      <c r="O129" s="98"/>
      <c r="Q129" s="72" t="str">
        <f>IFERROR(__xludf.DUMMYFUNCTION("""COMPUTED_VALUE"""),"round 1")</f>
        <v>round 1</v>
      </c>
      <c r="R129" s="72" t="str">
        <f>IFERROR(__xludf.DUMMYFUNCTION("""COMPUTED_VALUE"""),"(('core', 'setup'),)")</f>
        <v>(('core', 'setup'),)</v>
      </c>
      <c r="S129" s="72" t="str">
        <f>IFERROR(__xludf.DUMMYFUNCTION("""COMPUTED_VALUE"""),"package installation")</f>
        <v>package installation</v>
      </c>
      <c r="T129" s="50">
        <f t="shared" si="1"/>
        <v>1</v>
      </c>
      <c r="U129" s="72" t="str">
        <f>IFERROR(__xludf.DUMMYFUNCTION("""COMPUTED_VALUE"""),"round 2")</f>
        <v>round 2</v>
      </c>
      <c r="V129" s="72" t="str">
        <f>IFERROR(__xludf.DUMMYFUNCTION("""COMPUTED_VALUE"""),"(('base_command', '_main'), ('req_command', 'wrapper'), ('install', 'run'), ('resolver', 'resolve'), ('resolver', '_resolve_one'), ('resolver', '_get_abstract_dist_for'), ('prepare', 'prepare_linked_requirement'), ('prepare', 'unpack_url'), ('prepare', 'g"&amp;"et_http_url'), ('prepare', '_download_http_url'), ('progress_bars', 'iter'), ('utils', 'response_chunks'), ('response', 'stream'), ('response', 'read'))")</f>
        <v>(('base_command', '_main'), ('req_command', 'wrapper'), ('install', 'run'), ('resolver', 'resolve'), ('resolver', '_resolve_one'), ('resolver', '_get_abstract_dist_for'), ('prepare', 'prepare_linked_requirement'), ('prepare', 'unpack_url'), ('prepare', 'get_http_url'), ('prepare', '_download_http_url'), ('progress_bars', 'iter'), ('utils', 'response_chunks'), ('response', 'stream'), ('response', 'read'))</v>
      </c>
      <c r="W129" s="72" t="str">
        <f>IFERROR(__xludf.DUMMYFUNCTION("""COMPUTED_VALUE"""),"API call / HTTP request")</f>
        <v>API call / HTTP request</v>
      </c>
      <c r="X129" s="50">
        <f t="shared" si="2"/>
        <v>1</v>
      </c>
      <c r="Y129" s="72" t="str">
        <f>IFERROR(__xludf.DUMMYFUNCTION("""COMPUTED_VALUE"""),"round 1")</f>
        <v>round 1</v>
      </c>
      <c r="Z129" s="72" t="str">
        <f>IFERROR(__xludf.DUMMYFUNCTION("""COMPUTED_VALUE"""),"(('base', 'get_loc'), ('index', 'pandas'), ('index', 'pandas'))")</f>
        <v>(('base', 'get_loc'), ('index', 'pandas'), ('index', 'pandas'))</v>
      </c>
      <c r="AA129" s="72" t="str">
        <f>IFERROR(__xludf.DUMMYFUNCTION("""COMPUTED_VALUE"""),"syntax / attribute extraction")</f>
        <v>syntax / attribute extraction</v>
      </c>
      <c r="AB129" s="72">
        <f>IFERROR(__xludf.DUMMYFUNCTION("""COMPUTED_VALUE"""),1.0)</f>
        <v>1</v>
      </c>
    </row>
    <row r="130">
      <c r="A130" s="77">
        <v>128.0</v>
      </c>
      <c r="B130" s="54" t="s">
        <v>5333</v>
      </c>
      <c r="C130" s="72" t="s">
        <v>1436</v>
      </c>
      <c r="D130" s="76" t="s">
        <v>684</v>
      </c>
      <c r="E130" s="72" t="str">
        <f>IFERROR(__xludf.DUMMYFUNCTION("""COMPUTED_VALUE"""),"(('core', 'setup'),)")</f>
        <v>(('core', 'setup'),)</v>
      </c>
      <c r="F130" s="213">
        <f t="shared" si="3"/>
        <v>1</v>
      </c>
      <c r="G130" s="98"/>
      <c r="I130" s="77">
        <v>128.0</v>
      </c>
      <c r="J130" s="54" t="s">
        <v>5334</v>
      </c>
      <c r="K130" s="96" t="s">
        <v>1307</v>
      </c>
      <c r="L130" s="169" t="s">
        <v>416</v>
      </c>
      <c r="M130" s="72" t="str">
        <f>IFERROR(__xludf.DUMMYFUNCTION("""COMPUTED_VALUE"""),"(('base_command', '_main'), ('req_command', 'wrapper'), ('install', 'run'), ('resolver', 'resolve'), ('resolver', '_resolve_one'), ('resolver', '_get_abstract_dist_for'), ('prepare', 'prepare_linked_requirement'), ('prepare', 'unpack_url'), ('prepare', 'g"&amp;"et_http_url'), ('prepare', '_download_http_url'), ('progress_bars', 'iter'), ('utils', 'response_chunks'), ('response', 'stream'), ('response', 'read'))")</f>
        <v>(('base_command', '_main'), ('req_command', 'wrapper'), ('install', 'run'), ('resolver', 'resolve'), ('resolver', '_resolve_one'), ('resolver', '_get_abstract_dist_for'), ('prepare', 'prepare_linked_requirement'), ('prepare', 'unpack_url'), ('prepare', 'get_http_url'), ('prepare', '_download_http_url'), ('progress_bars', 'iter'), ('utils', 'response_chunks'), ('response', 'stream'), ('response', 'read'))</v>
      </c>
      <c r="N130" s="213">
        <f t="shared" si="5"/>
        <v>1</v>
      </c>
      <c r="O130" s="98"/>
      <c r="Q130" s="72" t="str">
        <f>IFERROR(__xludf.DUMMYFUNCTION("""COMPUTED_VALUE"""),"round 1")</f>
        <v>round 1</v>
      </c>
      <c r="R130" s="72" t="str">
        <f>IFERROR(__xludf.DUMMYFUNCTION("""COMPUTED_VALUE"""),"(('train', 'module'),)")</f>
        <v>(('train', 'module'),)</v>
      </c>
      <c r="S130" s="72" t="str">
        <f>IFERROR(__xludf.DUMMYFUNCTION("""COMPUTED_VALUE"""),"python basic syntax")</f>
        <v>python basic syntax</v>
      </c>
      <c r="T130" s="50">
        <f t="shared" si="1"/>
        <v>1</v>
      </c>
      <c r="U130" s="72" t="str">
        <f>IFERROR(__xludf.DUMMYFUNCTION("""COMPUTED_VALUE"""),"round 2")</f>
        <v>round 2</v>
      </c>
      <c r="V130" s="72" t="str">
        <f>IFERROR(__xludf.DUMMYFUNCTION("""COMPUTED_VALUE"""),"(('resource_variable_ops', '_init_from_args'),)")</f>
        <v>(('resource_variable_ops', '_init_from_args'),)</v>
      </c>
      <c r="W130" s="72" t="str">
        <f>IFERROR(__xludf.DUMMYFUNCTION("""COMPUTED_VALUE"""),"data creation")</f>
        <v>data creation</v>
      </c>
      <c r="X130" s="50">
        <f t="shared" si="2"/>
        <v>1</v>
      </c>
      <c r="Y130" s="72" t="str">
        <f>IFERROR(__xludf.DUMMYFUNCTION("""COMPUTED_VALUE"""),"round 1")</f>
        <v>round 1</v>
      </c>
      <c r="Z130" s="72" t="str">
        <f>IFERROR(__xludf.DUMMYFUNCTION("""COMPUTED_VALUE"""),"(('core', 'setup'),)")</f>
        <v>(('core', 'setup'),)</v>
      </c>
      <c r="AA130" s="72" t="str">
        <f>IFERROR(__xludf.DUMMYFUNCTION("""COMPUTED_VALUE"""),"package installation")</f>
        <v>package installation</v>
      </c>
      <c r="AB130" s="72">
        <f>IFERROR(__xludf.DUMMYFUNCTION("""COMPUTED_VALUE"""),1.0)</f>
        <v>1</v>
      </c>
    </row>
    <row r="131">
      <c r="A131" s="77">
        <v>129.0</v>
      </c>
      <c r="B131" s="54" t="s">
        <v>5333</v>
      </c>
      <c r="C131" s="72" t="s">
        <v>1444</v>
      </c>
      <c r="D131" s="76" t="s">
        <v>215</v>
      </c>
      <c r="E131" s="72" t="str">
        <f>IFERROR(__xludf.DUMMYFUNCTION("""COMPUTED_VALUE"""),"(('train', 'module'),)")</f>
        <v>(('train', 'module'),)</v>
      </c>
      <c r="F131" s="213">
        <f t="shared" si="3"/>
        <v>1</v>
      </c>
      <c r="G131" s="98"/>
      <c r="I131" s="77">
        <v>129.0</v>
      </c>
      <c r="J131" s="54" t="s">
        <v>5334</v>
      </c>
      <c r="K131" s="98" t="s">
        <v>2711</v>
      </c>
      <c r="L131" s="77" t="s">
        <v>1192</v>
      </c>
      <c r="M131" s="72" t="str">
        <f>IFERROR(__xludf.DUMMYFUNCTION("""COMPUTED_VALUE"""),"(('resource_variable_ops', '_init_from_args'),)")</f>
        <v>(('resource_variable_ops', '_init_from_args'),)</v>
      </c>
      <c r="N131" s="213">
        <f t="shared" si="5"/>
        <v>1</v>
      </c>
      <c r="O131" s="98"/>
      <c r="Q131" s="72" t="str">
        <f>IFERROR(__xludf.DUMMYFUNCTION("""COMPUTED_VALUE"""),"round 1")</f>
        <v>round 1</v>
      </c>
      <c r="R131" s="72" t="str">
        <f>IFERROR(__xludf.DUMMYFUNCTION("""COMPUTED_VALUE"""),"(('process', '_bootstrap'),)")</f>
        <v>(('process', '_bootstrap'),)</v>
      </c>
      <c r="S131" s="72" t="str">
        <f>IFERROR(__xludf.DUMMYFUNCTION("""COMPUTED_VALUE"""),"parallelization")</f>
        <v>parallelization</v>
      </c>
      <c r="T131" s="50">
        <f t="shared" si="1"/>
        <v>1</v>
      </c>
      <c r="U131" s="72" t="str">
        <f>IFERROR(__xludf.DUMMYFUNCTION("""COMPUTED_VALUE"""),"round 2")</f>
        <v>round 2</v>
      </c>
      <c r="V131" s="72" t="str">
        <f>IFERROR(__xludf.DUMMYFUNCTION("""COMPUTED_VALUE"""),"(('dataset_builder', 'build'),)")</f>
        <v>(('dataset_builder', 'build'),)</v>
      </c>
      <c r="W131" s="72" t="str">
        <f>IFERROR(__xludf.DUMMYFUNCTION("""COMPUTED_VALUE"""),"data creation")</f>
        <v>data creation</v>
      </c>
      <c r="X131" s="50">
        <f t="shared" si="2"/>
        <v>1</v>
      </c>
      <c r="Y131" s="72" t="str">
        <f>IFERROR(__xludf.DUMMYFUNCTION("""COMPUTED_VALUE"""),"round 1")</f>
        <v>round 1</v>
      </c>
      <c r="Z131" s="72" t="str">
        <f>IFERROR(__xludf.DUMMYFUNCTION("""COMPUTED_VALUE"""),"(('train', 'module'),)")</f>
        <v>(('train', 'module'),)</v>
      </c>
      <c r="AA131" s="72" t="str">
        <f>IFERROR(__xludf.DUMMYFUNCTION("""COMPUTED_VALUE"""),"python basic syntax")</f>
        <v>python basic syntax</v>
      </c>
      <c r="AB131" s="72">
        <f>IFERROR(__xludf.DUMMYFUNCTION("""COMPUTED_VALUE"""),1.0)</f>
        <v>1</v>
      </c>
    </row>
    <row r="132">
      <c r="A132" s="77">
        <v>130.0</v>
      </c>
      <c r="B132" s="54" t="s">
        <v>5333</v>
      </c>
      <c r="C132" s="72" t="s">
        <v>1453</v>
      </c>
      <c r="D132" s="76" t="s">
        <v>269</v>
      </c>
      <c r="E132" s="72" t="str">
        <f>IFERROR(__xludf.DUMMYFUNCTION("""COMPUTED_VALUE"""),"(('process', '_bootstrap'),)")</f>
        <v>(('process', '_bootstrap'),)</v>
      </c>
      <c r="F132" s="213">
        <f t="shared" si="3"/>
        <v>1</v>
      </c>
      <c r="G132" s="98"/>
      <c r="I132" s="77">
        <v>130.0</v>
      </c>
      <c r="J132" s="54" t="s">
        <v>5334</v>
      </c>
      <c r="K132" s="96" t="s">
        <v>2717</v>
      </c>
      <c r="L132" s="77" t="s">
        <v>1955</v>
      </c>
      <c r="M132" s="72" t="str">
        <f>IFERROR(__xludf.DUMMYFUNCTION("""COMPUTED_VALUE"""),"(('dataset_builder', 'build'),)")</f>
        <v>(('dataset_builder', 'build'),)</v>
      </c>
      <c r="N132" s="213">
        <f t="shared" si="5"/>
        <v>1</v>
      </c>
      <c r="O132" s="98"/>
      <c r="Q132" s="72" t="str">
        <f>IFERROR(__xludf.DUMMYFUNCTION("""COMPUTED_VALUE"""),"round 1")</f>
        <v>round 1</v>
      </c>
      <c r="R132" s="72" t="str">
        <f>IFERROR(__xludf.DUMMYFUNCTION("""COMPUTED_VALUE"""),"(('base', 'module'),)")</f>
        <v>(('base', 'module'),)</v>
      </c>
      <c r="S132" s="72" t="str">
        <f>IFERROR(__xludf.DUMMYFUNCTION("""COMPUTED_VALUE"""),"python basic syntax")</f>
        <v>python basic syntax</v>
      </c>
      <c r="T132" s="50">
        <f t="shared" si="1"/>
        <v>1</v>
      </c>
      <c r="U132" s="72" t="str">
        <f>IFERROR(__xludf.DUMMYFUNCTION("""COMPUTED_VALUE"""),"round 2")</f>
        <v>round 2</v>
      </c>
      <c r="V132" s="72" t="str">
        <f>IFERROR(__xludf.DUMMYFUNCTION("""COMPUTED_VALUE"""),"(('array_ops', 'placeholder'), ('gen_array_ops', 'placeholder'), ('op_def_library', '_apply_op_helper'), ('deprecation', 'new_func'), ('ops', 'create_op'), ('ops', '__init__'))")</f>
        <v>(('array_ops', 'placeholder'), ('gen_array_ops', 'placeholder'), ('op_def_library', '_apply_op_helper'), ('deprecation', 'new_func'), ('ops', 'create_op'), ('ops', '__init__'))</v>
      </c>
      <c r="W132" s="72" t="str">
        <f>IFERROR(__xludf.DUMMYFUNCTION("""COMPUTED_VALUE"""),"data operation")</f>
        <v>data operation</v>
      </c>
      <c r="X132" s="50">
        <f t="shared" si="2"/>
        <v>1</v>
      </c>
      <c r="Y132" s="72" t="str">
        <f>IFERROR(__xludf.DUMMYFUNCTION("""COMPUTED_VALUE"""),"round 1")</f>
        <v>round 1</v>
      </c>
      <c r="Z132" s="72" t="str">
        <f>IFERROR(__xludf.DUMMYFUNCTION("""COMPUTED_VALUE"""),"(('process', '_bootstrap'),)")</f>
        <v>(('process', '_bootstrap'),)</v>
      </c>
      <c r="AA132" s="72" t="str">
        <f>IFERROR(__xludf.DUMMYFUNCTION("""COMPUTED_VALUE"""),"parallelization")</f>
        <v>parallelization</v>
      </c>
      <c r="AB132" s="72">
        <f>IFERROR(__xludf.DUMMYFUNCTION("""COMPUTED_VALUE"""),1.0)</f>
        <v>1</v>
      </c>
    </row>
    <row r="133">
      <c r="A133" s="77">
        <v>131.0</v>
      </c>
      <c r="B133" s="54" t="s">
        <v>5333</v>
      </c>
      <c r="C133" s="72" t="s">
        <v>1462</v>
      </c>
      <c r="D133" s="76" t="s">
        <v>480</v>
      </c>
      <c r="E133" s="72" t="str">
        <f>IFERROR(__xludf.DUMMYFUNCTION("""COMPUTED_VALUE"""),"(('base', 'module'),)")</f>
        <v>(('base', 'module'),)</v>
      </c>
      <c r="F133" s="213">
        <f t="shared" si="3"/>
        <v>1</v>
      </c>
      <c r="G133" s="98"/>
      <c r="I133" s="77">
        <v>131.0</v>
      </c>
      <c r="J133" s="54" t="s">
        <v>5334</v>
      </c>
      <c r="K133" s="96" t="s">
        <v>2722</v>
      </c>
      <c r="L133" s="77" t="s">
        <v>1955</v>
      </c>
      <c r="M133" s="72" t="str">
        <f>IFERROR(__xludf.DUMMYFUNCTION("""COMPUTED_VALUE"""),"(('array_ops', 'placeholder'), ('gen_array_ops', 'placeholder'), ('op_def_library', '_apply_op_helper'), ('deprecation', 'new_func'), ('ops', 'create_op'), ('ops', '__init__'))")</f>
        <v>(('array_ops', 'placeholder'), ('gen_array_ops', 'placeholder'), ('op_def_library', '_apply_op_helper'), ('deprecation', 'new_func'), ('ops', 'create_op'), ('ops', '__init__'))</v>
      </c>
      <c r="N133" s="213">
        <f t="shared" si="5"/>
        <v>1</v>
      </c>
      <c r="O133" s="98"/>
      <c r="Q133" s="72" t="str">
        <f>IFERROR(__xludf.DUMMYFUNCTION("""COMPUTED_VALUE"""),"round 1")</f>
        <v>round 1</v>
      </c>
      <c r="R133" s="72" t="str">
        <f>IFERROR(__xludf.DUMMYFUNCTION("""COMPUTED_VALUE"""),"(('module', '_call_impl'), ('modeling_bert', 'forward'))")</f>
        <v>(('module', '_call_impl'), ('modeling_bert', 'forward'))</v>
      </c>
      <c r="S133" s="72" t="str">
        <f>IFERROR(__xludf.DUMMYFUNCTION("""COMPUTED_VALUE"""),"model training / construction")</f>
        <v>model training / construction</v>
      </c>
      <c r="T133" s="50">
        <f t="shared" si="1"/>
        <v>1</v>
      </c>
      <c r="U133" s="72" t="str">
        <f>IFERROR(__xludf.DUMMYFUNCTION("""COMPUTED_VALUE"""),"round 2")</f>
        <v>round 2</v>
      </c>
      <c r="V133" s="72" t="str">
        <f>IFERROR(__xludf.DUMMYFUNCTION("""COMPUTED_VALUE"""),"(('__init__', 'module'), ('__init__', 'module'))")</f>
        <v>(('__init__', 'module'), ('__init__', 'module'))</v>
      </c>
      <c r="W133" s="72" t="str">
        <f>IFERROR(__xludf.DUMMYFUNCTION("""COMPUTED_VALUE"""),"python basic syntax")</f>
        <v>python basic syntax</v>
      </c>
      <c r="X133" s="50">
        <f t="shared" si="2"/>
        <v>1</v>
      </c>
      <c r="Y133" s="72" t="str">
        <f>IFERROR(__xludf.DUMMYFUNCTION("""COMPUTED_VALUE"""),"round 1")</f>
        <v>round 1</v>
      </c>
      <c r="Z133" s="72" t="str">
        <f>IFERROR(__xludf.DUMMYFUNCTION("""COMPUTED_VALUE"""),"(('base', 'module'),)")</f>
        <v>(('base', 'module'),)</v>
      </c>
      <c r="AA133" s="72" t="str">
        <f>IFERROR(__xludf.DUMMYFUNCTION("""COMPUTED_VALUE"""),"python basic syntax")</f>
        <v>python basic syntax</v>
      </c>
      <c r="AB133" s="72">
        <f>IFERROR(__xludf.DUMMYFUNCTION("""COMPUTED_VALUE"""),1.0)</f>
        <v>1</v>
      </c>
    </row>
    <row r="134">
      <c r="A134" s="77">
        <v>132.0</v>
      </c>
      <c r="B134" s="54" t="s">
        <v>5333</v>
      </c>
      <c r="C134" s="72" t="s">
        <v>1468</v>
      </c>
      <c r="D134" s="76" t="s">
        <v>269</v>
      </c>
      <c r="E134" s="72" t="str">
        <f>IFERROR(__xludf.DUMMYFUNCTION("""COMPUTED_VALUE"""),"(('module', '_call_impl'), ('modeling_bert', 'forward'))")</f>
        <v>(('module', '_call_impl'), ('modeling_bert', 'forward'))</v>
      </c>
      <c r="F134" s="213">
        <f t="shared" si="3"/>
        <v>1</v>
      </c>
      <c r="G134" s="98"/>
      <c r="I134" s="77">
        <v>132.0</v>
      </c>
      <c r="J134" s="54" t="s">
        <v>5334</v>
      </c>
      <c r="K134" s="96" t="s">
        <v>2730</v>
      </c>
      <c r="L134" s="169" t="s">
        <v>1768</v>
      </c>
      <c r="M134" s="72" t="str">
        <f>IFERROR(__xludf.DUMMYFUNCTION("""COMPUTED_VALUE"""),"(('__init__', 'module'), ('__init__', 'module'))")</f>
        <v>(('__init__', 'module'), ('__init__', 'module'))</v>
      </c>
      <c r="N134" s="213">
        <f t="shared" si="5"/>
        <v>1</v>
      </c>
      <c r="O134" s="98"/>
      <c r="Q134" s="72" t="str">
        <f>IFERROR(__xludf.DUMMYFUNCTION("""COMPUTED_VALUE"""),"round 1")</f>
        <v>round 1</v>
      </c>
      <c r="R134" s="72" t="str">
        <f>IFERROR(__xludf.DUMMYFUNCTION("""COMPUTED_VALUE"""),"(('main', 'module'), ('main', 'main'))")</f>
        <v>(('main', 'module'), ('main', 'main'))</v>
      </c>
      <c r="S134" s="72" t="str">
        <f>IFERROR(__xludf.DUMMYFUNCTION("""COMPUTED_VALUE"""),"python basic syntax")</f>
        <v>python basic syntax</v>
      </c>
      <c r="T134" s="50">
        <f t="shared" si="1"/>
        <v>1</v>
      </c>
      <c r="U134" s="72" t="str">
        <f>IFERROR(__xludf.DUMMYFUNCTION("""COMPUTED_VALUE"""),"round 2")</f>
        <v>round 2</v>
      </c>
      <c r="V134" s="72" t="str">
        <f>IFERROR(__xludf.DUMMYFUNCTION("""COMPUTED_VALUE"""),"(('data_flow_ops', 'dequeue_many'), ('gen_data_flow_ops', '_queue_dequeue_many'), ('op_def_library', 'apply_op'), ('ops', 'create_op'), ('ops', '__init__'))")</f>
        <v>(('data_flow_ops', 'dequeue_many'), ('gen_data_flow_ops', '_queue_dequeue_many'), ('op_def_library', 'apply_op'), ('ops', 'create_op'), ('ops', '__init__'))</v>
      </c>
      <c r="W134" s="72" t="str">
        <f>IFERROR(__xludf.DUMMYFUNCTION("""COMPUTED_VALUE"""),"data operation")</f>
        <v>data operation</v>
      </c>
      <c r="X134" s="50">
        <f t="shared" si="2"/>
        <v>1</v>
      </c>
      <c r="Y134" s="72" t="str">
        <f>IFERROR(__xludf.DUMMYFUNCTION("""COMPUTED_VALUE"""),"round 1")</f>
        <v>round 1</v>
      </c>
      <c r="Z134" s="72" t="str">
        <f>IFERROR(__xludf.DUMMYFUNCTION("""COMPUTED_VALUE"""),"(('module', '_call_impl'), ('modeling_bert', 'forward'))")</f>
        <v>(('module', '_call_impl'), ('modeling_bert', 'forward'))</v>
      </c>
      <c r="AA134" s="72" t="str">
        <f>IFERROR(__xludf.DUMMYFUNCTION("""COMPUTED_VALUE"""),"model training / construction")</f>
        <v>model training / construction</v>
      </c>
      <c r="AB134" s="72">
        <f>IFERROR(__xludf.DUMMYFUNCTION("""COMPUTED_VALUE"""),1.0)</f>
        <v>1</v>
      </c>
    </row>
    <row r="135">
      <c r="A135" s="77">
        <v>133.0</v>
      </c>
      <c r="B135" s="54" t="s">
        <v>5333</v>
      </c>
      <c r="C135" s="72" t="s">
        <v>1476</v>
      </c>
      <c r="D135" s="76" t="s">
        <v>1485</v>
      </c>
      <c r="E135" s="72" t="str">
        <f>IFERROR(__xludf.DUMMYFUNCTION("""COMPUTED_VALUE"""),"(('main', 'module'), ('main', 'main'))")</f>
        <v>(('main', 'module'), ('main', 'main'))</v>
      </c>
      <c r="F135" s="213">
        <f t="shared" si="3"/>
        <v>1</v>
      </c>
      <c r="G135" s="98"/>
      <c r="I135" s="77">
        <v>133.0</v>
      </c>
      <c r="J135" s="54" t="s">
        <v>5334</v>
      </c>
      <c r="K135" s="96" t="s">
        <v>927</v>
      </c>
      <c r="L135" s="169" t="s">
        <v>269</v>
      </c>
      <c r="M135" s="72" t="str">
        <f>IFERROR(__xludf.DUMMYFUNCTION("""COMPUTED_VALUE"""),"(('data_flow_ops', 'dequeue_many'), ('gen_data_flow_ops', '_queue_dequeue_many'), ('op_def_library', 'apply_op'), ('ops', 'create_op'), ('ops', '__init__'))")</f>
        <v>(('data_flow_ops', 'dequeue_many'), ('gen_data_flow_ops', '_queue_dequeue_many'), ('op_def_library', 'apply_op'), ('ops', 'create_op'), ('ops', '__init__'))</v>
      </c>
      <c r="N135" s="213">
        <f t="shared" si="5"/>
        <v>1</v>
      </c>
      <c r="O135" s="98"/>
      <c r="Q135" s="72" t="str">
        <f>IFERROR(__xludf.DUMMYFUNCTION("""COMPUTED_VALUE"""),"round 1")</f>
        <v>round 1</v>
      </c>
      <c r="R135" s="72" t="str">
        <f>IFERROR(__xludf.DUMMYFUNCTION("""COMPUTED_VALUE"""),"(('shutil', 'rmtree'),)")</f>
        <v>(('shutil', 'rmtree'),)</v>
      </c>
      <c r="S135" s="72" t="str">
        <f>IFERROR(__xludf.DUMMYFUNCTION("""COMPUTED_VALUE"""),"file operation")</f>
        <v>file operation</v>
      </c>
      <c r="T135" s="50">
        <f t="shared" si="1"/>
        <v>1</v>
      </c>
      <c r="U135" s="72" t="str">
        <f>IFERROR(__xludf.DUMMYFUNCTION("""COMPUTED_VALUE"""),"round 2")</f>
        <v>round 2</v>
      </c>
      <c r="V135" s="72" t="str">
        <f>IFERROR(__xludf.DUMMYFUNCTION("""COMPUTED_VALUE"""),"(('math_ops', 'r_binary_op_wrapper'), ('ops', 'convert_to_tensor'))")</f>
        <v>(('math_ops', 'r_binary_op_wrapper'), ('ops', 'convert_to_tensor'))</v>
      </c>
      <c r="W135" s="72" t="str">
        <f>IFERROR(__xludf.DUMMYFUNCTION("""COMPUTED_VALUE"""),"data operation")</f>
        <v>data operation</v>
      </c>
      <c r="X135" s="50">
        <f t="shared" si="2"/>
        <v>1</v>
      </c>
      <c r="Y135" s="72" t="str">
        <f>IFERROR(__xludf.DUMMYFUNCTION("""COMPUTED_VALUE"""),"round 1")</f>
        <v>round 1</v>
      </c>
      <c r="Z135" s="72" t="str">
        <f>IFERROR(__xludf.DUMMYFUNCTION("""COMPUTED_VALUE"""),"(('main', 'module'), ('main', 'main'))")</f>
        <v>(('main', 'module'), ('main', 'main'))</v>
      </c>
      <c r="AA135" s="72" t="str">
        <f>IFERROR(__xludf.DUMMYFUNCTION("""COMPUTED_VALUE"""),"python basic syntax")</f>
        <v>python basic syntax</v>
      </c>
      <c r="AB135" s="72">
        <f>IFERROR(__xludf.DUMMYFUNCTION("""COMPUTED_VALUE"""),1.0)</f>
        <v>1</v>
      </c>
    </row>
    <row r="136">
      <c r="A136" s="77">
        <v>134.0</v>
      </c>
      <c r="B136" s="54" t="s">
        <v>5333</v>
      </c>
      <c r="C136" s="72" t="s">
        <v>1486</v>
      </c>
      <c r="D136" s="76" t="s">
        <v>269</v>
      </c>
      <c r="E136" s="72" t="str">
        <f>IFERROR(__xludf.DUMMYFUNCTION("""COMPUTED_VALUE"""),"(('shutil', 'rmtree'),)")</f>
        <v>(('shutil', 'rmtree'),)</v>
      </c>
      <c r="F136" s="213">
        <f t="shared" si="3"/>
        <v>1</v>
      </c>
      <c r="G136" s="98"/>
      <c r="I136" s="77">
        <v>134.0</v>
      </c>
      <c r="J136" s="54" t="s">
        <v>5334</v>
      </c>
      <c r="K136" s="96" t="s">
        <v>2738</v>
      </c>
      <c r="L136" s="169" t="s">
        <v>1768</v>
      </c>
      <c r="M136" s="72" t="str">
        <f>IFERROR(__xludf.DUMMYFUNCTION("""COMPUTED_VALUE"""),"(('math_ops', 'r_binary_op_wrapper'), ('ops', 'convert_to_tensor'))")</f>
        <v>(('math_ops', 'r_binary_op_wrapper'), ('ops', 'convert_to_tensor'))</v>
      </c>
      <c r="N136" s="213">
        <f t="shared" si="5"/>
        <v>1</v>
      </c>
      <c r="O136" s="98"/>
      <c r="Q136" s="72" t="str">
        <f>IFERROR(__xludf.DUMMYFUNCTION("""COMPUTED_VALUE"""),"round 1")</f>
        <v>round 1</v>
      </c>
      <c r="R136" s="72" t="str">
        <f>IFERROR(__xludf.DUMMYFUNCTION("""COMPUTED_VALUE"""),"(('client', 'connect'),)")</f>
        <v>(('client', 'connect'),)</v>
      </c>
      <c r="S136" s="72" t="str">
        <f>IFERROR(__xludf.DUMMYFUNCTION("""COMPUTED_VALUE"""),"API call / HTTP request")</f>
        <v>API call / HTTP request</v>
      </c>
      <c r="T136" s="50">
        <f t="shared" si="1"/>
        <v>1</v>
      </c>
      <c r="U136" s="72" t="str">
        <f>IFERROR(__xludf.DUMMYFUNCTION("""COMPUTED_VALUE"""),"round 2")</f>
        <v>round 2</v>
      </c>
      <c r="V136" s="72" t="str">
        <f>IFERROR(__xludf.DUMMYFUNCTION("""COMPUTED_VALUE"""),"(('zmqstream', '_handle_events'), ('zmqstream', '_handle_recv'), ('zmqstream', '_run_callback'), ('stack_context', 'null_wrapper'), ('kernelbase', 'dispatcher'), ('kernelbase', 'dispatch_shell'), ('kernelbase', 'execute_request'), ('ipkernel', 'do_execute"&amp;"'), ('zmqshell', 'run_cell'), ('interactiveshell', 'run_cell'), ('interactiveshell', '_run_cell'), ('interactiveshell', 'run_ast_nodes'), ('interactiveshell', 'run_code'))")</f>
        <v>(('zmqstream', '_handle_events'), ('zmqstream', '_handle_recv'), ('zmqstream', '_run_callback'), ('stack_context', 'null_wrapper'), ('kernelbase', 'dispatcher'), ('kernelbase', 'dispatch_shell'), ('kernelbase', 'execute_request'), ('ipkernel', 'do_execute'), ('zmqshell', 'run_cell'), ('interactiveshell', 'run_cell'), ('interactiveshell', '_run_cell'), ('interactiveshell', 'run_ast_nodes'), ('interactiveshell', 'run_code'))</v>
      </c>
      <c r="W136" s="72" t="str">
        <f>IFERROR(__xludf.DUMMYFUNCTION("""COMPUTED_VALUE"""),"subprocess invocation")</f>
        <v>subprocess invocation</v>
      </c>
      <c r="X136" s="50">
        <f t="shared" si="2"/>
        <v>1</v>
      </c>
      <c r="Y136" s="72" t="str">
        <f>IFERROR(__xludf.DUMMYFUNCTION("""COMPUTED_VALUE"""),"round 1")</f>
        <v>round 1</v>
      </c>
      <c r="Z136" s="72" t="str">
        <f>IFERROR(__xludf.DUMMYFUNCTION("""COMPUTED_VALUE"""),"(('shutil', 'rmtree'),)")</f>
        <v>(('shutil', 'rmtree'),)</v>
      </c>
      <c r="AA136" s="72" t="str">
        <f>IFERROR(__xludf.DUMMYFUNCTION("""COMPUTED_VALUE"""),"file operation")</f>
        <v>file operation</v>
      </c>
      <c r="AB136" s="72">
        <f>IFERROR(__xludf.DUMMYFUNCTION("""COMPUTED_VALUE"""),1.0)</f>
        <v>1</v>
      </c>
    </row>
    <row r="137">
      <c r="A137" s="77">
        <v>135.0</v>
      </c>
      <c r="B137" s="54" t="s">
        <v>5333</v>
      </c>
      <c r="C137" s="72" t="s">
        <v>1494</v>
      </c>
      <c r="D137" s="76" t="s">
        <v>333</v>
      </c>
      <c r="E137" s="72" t="str">
        <f>IFERROR(__xludf.DUMMYFUNCTION("""COMPUTED_VALUE"""),"(('client', 'connect'),)")</f>
        <v>(('client', 'connect'),)</v>
      </c>
      <c r="F137" s="213">
        <f t="shared" si="3"/>
        <v>1</v>
      </c>
      <c r="G137" s="98"/>
      <c r="I137" s="77">
        <v>135.0</v>
      </c>
      <c r="J137" s="54" t="s">
        <v>5334</v>
      </c>
      <c r="K137" s="98" t="s">
        <v>2743</v>
      </c>
      <c r="L137" s="77" t="s">
        <v>1768</v>
      </c>
      <c r="M137" s="72" t="str">
        <f>IFERROR(__xludf.DUMMYFUNCTION("""COMPUTED_VALUE"""),"(('zmqstream', '_handle_events'), ('zmqstream', '_handle_recv'), ('zmqstream', '_run_callback'), ('stack_context', 'null_wrapper'), ('kernelbase', 'dispatcher'), ('kernelbase', 'dispatch_shell'), ('kernelbase', 'execute_request'), ('ipkernel', 'do_execute"&amp;"'), ('zmqshell', 'run_cell'), ('interactiveshell', 'run_cell'), ('interactiveshell', '_run_cell'), ('interactiveshell', 'run_ast_nodes'), ('interactiveshell', 'run_code'))")</f>
        <v>(('zmqstream', '_handle_events'), ('zmqstream', '_handle_recv'), ('zmqstream', '_run_callback'), ('stack_context', 'null_wrapper'), ('kernelbase', 'dispatcher'), ('kernelbase', 'dispatch_shell'), ('kernelbase', 'execute_request'), ('ipkernel', 'do_execute'), ('zmqshell', 'run_cell'), ('interactiveshell', 'run_cell'), ('interactiveshell', '_run_cell'), ('interactiveshell', 'run_ast_nodes'), ('interactiveshell', 'run_code'))</v>
      </c>
      <c r="N137" s="213">
        <f t="shared" si="5"/>
        <v>1</v>
      </c>
      <c r="O137" s="98"/>
      <c r="Q137" s="72" t="str">
        <f>IFERROR(__xludf.DUMMYFUNCTION("""COMPUTED_VALUE"""),"round 1")</f>
        <v>round 1</v>
      </c>
      <c r="R137" s="72" t="str">
        <f>IFERROR(__xludf.DUMMYFUNCTION("""COMPUTED_VALUE"""),"(('spydercustomize', 'runfile'), ('spydercustomize', 'execfile'))")</f>
        <v>(('spydercustomize', 'runfile'), ('spydercustomize', 'execfile'))</v>
      </c>
      <c r="S137" s="72" t="str">
        <f>IFERROR(__xludf.DUMMYFUNCTION("""COMPUTED_VALUE"""),"external module execution")</f>
        <v>external module execution</v>
      </c>
      <c r="T137" s="50">
        <f t="shared" si="1"/>
        <v>1</v>
      </c>
      <c r="U137" s="72" t="str">
        <f>IFERROR(__xludf.DUMMYFUNCTION("""COMPUTED_VALUE"""),"round 2")</f>
        <v>round 2</v>
      </c>
      <c r="V137" s="72" t="str">
        <f>IFERROR(__xludf.DUMMYFUNCTION("""COMPUTED_VALUE"""),"(('monitored_session', 'run'), ('monitored_session', 'run'), ('monitored_session', 'run'), ('six', 'reraise'), ('monitored_session', 'run'), ('monitored_session', 'run'))")</f>
        <v>(('monitored_session', 'run'), ('monitored_session', 'run'), ('monitored_session', 'run'), ('six', 'reraise'), ('monitored_session', 'run'), ('monitored_session', 'run'))</v>
      </c>
      <c r="W137" s="72" t="str">
        <f>IFERROR(__xludf.DUMMYFUNCTION("""COMPUTED_VALUE"""),"parallelization")</f>
        <v>parallelization</v>
      </c>
      <c r="X137" s="50">
        <f t="shared" si="2"/>
        <v>1</v>
      </c>
      <c r="Y137" s="72" t="str">
        <f>IFERROR(__xludf.DUMMYFUNCTION("""COMPUTED_VALUE"""),"round 1")</f>
        <v>round 1</v>
      </c>
      <c r="Z137" s="72" t="str">
        <f>IFERROR(__xludf.DUMMYFUNCTION("""COMPUTED_VALUE"""),"(('client', 'connect'),)")</f>
        <v>(('client', 'connect'),)</v>
      </c>
      <c r="AA137" s="72" t="str">
        <f>IFERROR(__xludf.DUMMYFUNCTION("""COMPUTED_VALUE"""),"API call / HTTP request")</f>
        <v>API call / HTTP request</v>
      </c>
      <c r="AB137" s="72">
        <f>IFERROR(__xludf.DUMMYFUNCTION("""COMPUTED_VALUE"""),1.0)</f>
        <v>1</v>
      </c>
    </row>
    <row r="138">
      <c r="A138" s="77">
        <v>136.0</v>
      </c>
      <c r="B138" s="54" t="s">
        <v>5333</v>
      </c>
      <c r="C138" s="72" t="s">
        <v>1501</v>
      </c>
      <c r="D138" s="76" t="s">
        <v>1192</v>
      </c>
      <c r="E138" s="72" t="str">
        <f>IFERROR(__xludf.DUMMYFUNCTION("""COMPUTED_VALUE"""),"(('spydercustomize', 'runfile'), ('spydercustomize', 'execfile'))")</f>
        <v>(('spydercustomize', 'runfile'), ('spydercustomize', 'execfile'))</v>
      </c>
      <c r="F138" s="213">
        <f t="shared" si="3"/>
        <v>1</v>
      </c>
      <c r="G138" s="98"/>
      <c r="I138" s="77">
        <v>136.0</v>
      </c>
      <c r="J138" s="54" t="s">
        <v>5334</v>
      </c>
      <c r="K138" s="96" t="s">
        <v>2747</v>
      </c>
      <c r="L138" s="169" t="s">
        <v>416</v>
      </c>
      <c r="M138" s="72" t="str">
        <f>IFERROR(__xludf.DUMMYFUNCTION("""COMPUTED_VALUE"""),"(('monitored_session', 'run'), ('monitored_session', 'run'), ('monitored_session', 'run'), ('six', 'reraise'), ('monitored_session', 'run'), ('monitored_session', 'run'))")</f>
        <v>(('monitored_session', 'run'), ('monitored_session', 'run'), ('monitored_session', 'run'), ('six', 'reraise'), ('monitored_session', 'run'), ('monitored_session', 'run'))</v>
      </c>
      <c r="N138" s="213">
        <f t="shared" si="5"/>
        <v>1</v>
      </c>
      <c r="O138" s="98"/>
      <c r="Q138" s="72" t="str">
        <f>IFERROR(__xludf.DUMMYFUNCTION("""COMPUTED_VALUE"""),"round 1")</f>
        <v>round 1</v>
      </c>
      <c r="R138" s="72" t="str">
        <f>IFERROR(__xludf.DUMMYFUNCTION("""COMPUTED_VALUE"""),"(('_pydev_execfile', 'execfile'),)")</f>
        <v>(('_pydev_execfile', 'execfile'),)</v>
      </c>
      <c r="S138" s="72" t="str">
        <f>IFERROR(__xludf.DUMMYFUNCTION("""COMPUTED_VALUE"""),"external module execution")</f>
        <v>external module execution</v>
      </c>
      <c r="T138" s="50">
        <f t="shared" si="1"/>
        <v>1</v>
      </c>
      <c r="U138" s="72" t="str">
        <f>IFERROR(__xludf.DUMMYFUNCTION("""COMPUTED_VALUE"""),"round 2")</f>
        <v>round 2</v>
      </c>
      <c r="V138" s="72" t="str">
        <f>IFERROR(__xludf.DUMMYFUNCTION("""COMPUTED_VALUE"""),"(('__init__', 'module'), ('__init__', 'module'), ('estimator', 'module'), ('__init__', 'module'), ('__init__', 'module'), ('__init__', 'module'), ('__init__', 'module'), ('dnn', 'module'), ('dnn_linear_combined', 'module'), ('estimator', 'module'), ('__in"&amp;"it__', 'module'), ('dask_io', 'module'), ('__init__', 'module'), ('core', 'module'))")</f>
        <v>(('__init__', 'module'), ('__init__', 'module'), ('estimator', 'module'), ('__init__', 'module'), ('__init__', 'module'), ('__init__', 'module'), ('__init__', 'module'), ('dnn', 'module'), ('dnn_linear_combined', 'module'), ('estimator', 'module'), ('__init__', 'module'), ('dask_io', 'module'), ('__init__', 'module'), ('core', 'module'))</v>
      </c>
      <c r="W138" s="72" t="str">
        <f>IFERROR(__xludf.DUMMYFUNCTION("""COMPUTED_VALUE"""),"python basic syntax")</f>
        <v>python basic syntax</v>
      </c>
      <c r="X138" s="50">
        <f t="shared" si="2"/>
        <v>1</v>
      </c>
      <c r="Y138" s="72" t="str">
        <f>IFERROR(__xludf.DUMMYFUNCTION("""COMPUTED_VALUE"""),"round 1")</f>
        <v>round 1</v>
      </c>
      <c r="Z138" s="72" t="str">
        <f>IFERROR(__xludf.DUMMYFUNCTION("""COMPUTED_VALUE"""),"(('spydercustomize', 'runfile'), ('spydercustomize', 'execfile'))")</f>
        <v>(('spydercustomize', 'runfile'), ('spydercustomize', 'execfile'))</v>
      </c>
      <c r="AA138" s="72" t="str">
        <f>IFERROR(__xludf.DUMMYFUNCTION("""COMPUTED_VALUE"""),"external module execution")</f>
        <v>external module execution</v>
      </c>
      <c r="AB138" s="72">
        <f>IFERROR(__xludf.DUMMYFUNCTION("""COMPUTED_VALUE"""),1.0)</f>
        <v>1</v>
      </c>
    </row>
    <row r="139">
      <c r="A139" s="77">
        <v>137.0</v>
      </c>
      <c r="B139" s="54" t="s">
        <v>5333</v>
      </c>
      <c r="C139" s="72" t="s">
        <v>1507</v>
      </c>
      <c r="D139" s="76" t="s">
        <v>285</v>
      </c>
      <c r="E139" s="72" t="str">
        <f>IFERROR(__xludf.DUMMYFUNCTION("""COMPUTED_VALUE"""),"(('_pydev_execfile', 'execfile'),)")</f>
        <v>(('_pydev_execfile', 'execfile'),)</v>
      </c>
      <c r="F139" s="213">
        <f t="shared" si="3"/>
        <v>1</v>
      </c>
      <c r="G139" s="98"/>
      <c r="I139" s="77">
        <v>137.0</v>
      </c>
      <c r="J139" s="54" t="s">
        <v>5334</v>
      </c>
      <c r="K139" s="96" t="s">
        <v>2750</v>
      </c>
      <c r="L139" s="169" t="s">
        <v>480</v>
      </c>
      <c r="M139" s="72" t="str">
        <f>IFERROR(__xludf.DUMMYFUNCTION("""COMPUTED_VALUE"""),"(('__init__', 'module'), ('__init__', 'module'), ('estimator', 'module'), ('__init__', 'module'), ('__init__', 'module'), ('__init__', 'module'), ('__init__', 'module'), ('dnn', 'module'), ('dnn_linear_combined', 'module'), ('estimator', 'module'), ('__in"&amp;"it__', 'module'), ('dask_io', 'module'), ('__init__', 'module'), ('core', 'module'))")</f>
        <v>(('__init__', 'module'), ('__init__', 'module'), ('estimator', 'module'), ('__init__', 'module'), ('__init__', 'module'), ('__init__', 'module'), ('__init__', 'module'), ('dnn', 'module'), ('dnn_linear_combined', 'module'), ('estimator', 'module'), ('__init__', 'module'), ('dask_io', 'module'), ('__init__', 'module'), ('core', 'module'))</v>
      </c>
      <c r="N139" s="213">
        <f t="shared" si="5"/>
        <v>1</v>
      </c>
      <c r="O139" s="98"/>
      <c r="Q139" s="72" t="str">
        <f>IFERROR(__xludf.DUMMYFUNCTION("""COMPUTED_VALUE"""),"round 1")</f>
        <v>round 1</v>
      </c>
      <c r="R139" s="72" t="str">
        <f>IFERROR(__xludf.DUMMYFUNCTION("""COMPUTED_VALUE"""),"(('pyimod03_importers', 'exec_module'),)")</f>
        <v>(('pyimod03_importers', 'exec_module'),)</v>
      </c>
      <c r="S139" s="72" t="str">
        <f>IFERROR(__xludf.DUMMYFUNCTION("""COMPUTED_VALUE"""),"external module execution")</f>
        <v>external module execution</v>
      </c>
      <c r="T139" s="50">
        <f t="shared" si="1"/>
        <v>1</v>
      </c>
      <c r="U139" s="72" t="str">
        <f>IFERROR(__xludf.DUMMYFUNCTION("""COMPUTED_VALUE"""),"round 2")</f>
        <v>round 2</v>
      </c>
      <c r="V139" s="72" t="str">
        <f>IFERROR(__xludf.DUMMYFUNCTION("""COMPUTED_VALUE"""),"(('deprecation', 'new_func'),)")</f>
        <v>(('deprecation', 'new_func'),)</v>
      </c>
      <c r="W139" s="72" t="str">
        <f>IFERROR(__xludf.DUMMYFUNCTION("""COMPUTED_VALUE"""),"data operation")</f>
        <v>data operation</v>
      </c>
      <c r="X139" s="50">
        <f t="shared" si="2"/>
        <v>1</v>
      </c>
      <c r="Y139" s="72" t="str">
        <f>IFERROR(__xludf.DUMMYFUNCTION("""COMPUTED_VALUE"""),"round 1")</f>
        <v>round 1</v>
      </c>
      <c r="Z139" s="72" t="str">
        <f>IFERROR(__xludf.DUMMYFUNCTION("""COMPUTED_VALUE"""),"(('_pydev_execfile', 'execfile'),)")</f>
        <v>(('_pydev_execfile', 'execfile'),)</v>
      </c>
      <c r="AA139" s="72" t="str">
        <f>IFERROR(__xludf.DUMMYFUNCTION("""COMPUTED_VALUE"""),"external module execution")</f>
        <v>external module execution</v>
      </c>
      <c r="AB139" s="72">
        <f>IFERROR(__xludf.DUMMYFUNCTION("""COMPUTED_VALUE"""),1.0)</f>
        <v>1</v>
      </c>
    </row>
    <row r="140">
      <c r="A140" s="77">
        <v>138.0</v>
      </c>
      <c r="B140" s="54" t="s">
        <v>5333</v>
      </c>
      <c r="C140" s="72" t="s">
        <v>1515</v>
      </c>
      <c r="D140" s="76" t="s">
        <v>285</v>
      </c>
      <c r="E140" s="72" t="str">
        <f>IFERROR(__xludf.DUMMYFUNCTION("""COMPUTED_VALUE"""),"(('pyimod03_importers', 'exec_module'),)")</f>
        <v>(('pyimod03_importers', 'exec_module'),)</v>
      </c>
      <c r="F140" s="213">
        <f t="shared" si="3"/>
        <v>1</v>
      </c>
      <c r="G140" s="98"/>
      <c r="I140" s="77">
        <v>138.0</v>
      </c>
      <c r="J140" s="54" t="s">
        <v>5334</v>
      </c>
      <c r="K140" s="96" t="s">
        <v>2753</v>
      </c>
      <c r="L140" s="169" t="s">
        <v>269</v>
      </c>
      <c r="M140" s="72" t="str">
        <f>IFERROR(__xludf.DUMMYFUNCTION("""COMPUTED_VALUE"""),"(('deprecation', 'new_func'),)")</f>
        <v>(('deprecation', 'new_func'),)</v>
      </c>
      <c r="N140" s="213">
        <f t="shared" si="5"/>
        <v>1</v>
      </c>
      <c r="O140" s="98"/>
      <c r="Q140" s="72" t="str">
        <f>IFERROR(__xludf.DUMMYFUNCTION("""COMPUTED_VALUE"""),"round 1")</f>
        <v>round 1</v>
      </c>
      <c r="R140" s="72" t="str">
        <f>IFERROR(__xludf.DUMMYFUNCTION("""COMPUTED_VALUE"""),"(('ptvsd_launcher', 'module'), ('__main__', 'main'), ('__main__', 'run_file'), ('runpy', 'run_path'), ('runpy', '_run_module_code'), ('runpy', '_run_code'))")</f>
        <v>(('ptvsd_launcher', 'module'), ('__main__', 'main'), ('__main__', 'run_file'), ('runpy', 'run_path'), ('runpy', '_run_module_code'), ('runpy', '_run_code'))</v>
      </c>
      <c r="S140" s="72" t="str">
        <f>IFERROR(__xludf.DUMMYFUNCTION("""COMPUTED_VALUE"""),"external module execution")</f>
        <v>external module execution</v>
      </c>
      <c r="T140" s="50">
        <f t="shared" si="1"/>
        <v>1</v>
      </c>
      <c r="U140" s="72" t="str">
        <f>IFERROR(__xludf.DUMMYFUNCTION("""COMPUTED_VALUE"""),"round 2")</f>
        <v>round 2</v>
      </c>
      <c r="V140" s="72" t="str">
        <f>IFERROR(__xludf.DUMMYFUNCTION("""COMPUTED_VALUE"""),"(('response', '_error_catcher'),)")</f>
        <v>(('response', '_error_catcher'),)</v>
      </c>
      <c r="W140" s="72" t="str">
        <f>IFERROR(__xludf.DUMMYFUNCTION("""COMPUTED_VALUE"""),"API call / HTTP request")</f>
        <v>API call / HTTP request</v>
      </c>
      <c r="X140" s="50">
        <f t="shared" si="2"/>
        <v>1</v>
      </c>
      <c r="Y140" s="72" t="str">
        <f>IFERROR(__xludf.DUMMYFUNCTION("""COMPUTED_VALUE"""),"round 1")</f>
        <v>round 1</v>
      </c>
      <c r="Z140" s="72" t="str">
        <f>IFERROR(__xludf.DUMMYFUNCTION("""COMPUTED_VALUE"""),"(('pyimod03_importers', 'exec_module'),)")</f>
        <v>(('pyimod03_importers', 'exec_module'),)</v>
      </c>
      <c r="AA140" s="72" t="str">
        <f>IFERROR(__xludf.DUMMYFUNCTION("""COMPUTED_VALUE"""),"external module execution")</f>
        <v>external module execution</v>
      </c>
      <c r="AB140" s="72">
        <f>IFERROR(__xludf.DUMMYFUNCTION("""COMPUTED_VALUE"""),1.0)</f>
        <v>1</v>
      </c>
    </row>
    <row r="141">
      <c r="A141" s="77">
        <v>139.0</v>
      </c>
      <c r="B141" s="54" t="s">
        <v>5333</v>
      </c>
      <c r="C141" s="72" t="s">
        <v>1522</v>
      </c>
      <c r="D141" s="76" t="s">
        <v>285</v>
      </c>
      <c r="E141" s="72" t="str">
        <f>IFERROR(__xludf.DUMMYFUNCTION("""COMPUTED_VALUE"""),"(('ptvsd_launcher', 'module'), ('__main__', 'main'), ('__main__', 'run_file'), ('runpy', 'run_path'), ('runpy', '_run_module_code'), ('runpy', '_run_code'))")</f>
        <v>(('ptvsd_launcher', 'module'), ('__main__', 'main'), ('__main__', 'run_file'), ('runpy', 'run_path'), ('runpy', '_run_module_code'), ('runpy', '_run_code'))</v>
      </c>
      <c r="F141" s="213">
        <f t="shared" si="3"/>
        <v>1</v>
      </c>
      <c r="G141" s="98"/>
      <c r="I141" s="77">
        <v>139.0</v>
      </c>
      <c r="J141" s="54" t="s">
        <v>5334</v>
      </c>
      <c r="K141" s="96" t="s">
        <v>2756</v>
      </c>
      <c r="L141" s="169" t="s">
        <v>1768</v>
      </c>
      <c r="M141" s="72" t="str">
        <f>IFERROR(__xludf.DUMMYFUNCTION("""COMPUTED_VALUE"""),"(('response', '_error_catcher'),)")</f>
        <v>(('response', '_error_catcher'),)</v>
      </c>
      <c r="N141" s="213">
        <f t="shared" si="5"/>
        <v>1</v>
      </c>
      <c r="O141" s="98"/>
      <c r="Q141" s="72" t="str">
        <f>IFERROR(__xludf.DUMMYFUNCTION("""COMPUTED_VALUE"""),"round 1")</f>
        <v>round 1</v>
      </c>
      <c r="R141" s="72" t="str">
        <f>IFERROR(__xludf.DUMMYFUNCTION("""COMPUTED_VALUE"""),"(('app', 'full_dispatch_request'),)")</f>
        <v>(('app', 'full_dispatch_request'),)</v>
      </c>
      <c r="S141" s="72" t="str">
        <f>IFERROR(__xludf.DUMMYFUNCTION("""COMPUTED_VALUE"""),"subprocess invocation")</f>
        <v>subprocess invocation</v>
      </c>
      <c r="T141" s="50">
        <f t="shared" si="1"/>
        <v>1</v>
      </c>
      <c r="U141" s="72" t="str">
        <f>IFERROR(__xludf.DUMMYFUNCTION("""COMPUTED_VALUE"""),"round 2")</f>
        <v>round 2</v>
      </c>
      <c r="V141" s="72" t="str">
        <f>IFERROR(__xludf.DUMMYFUNCTION("""COMPUTED_VALUE"""),"(('ops', 'name_scope'), ('contextlib', '__exit__'))")</f>
        <v>(('ops', 'name_scope'), ('contextlib', '__exit__'))</v>
      </c>
      <c r="W141" s="72" t="str">
        <f>IFERROR(__xludf.DUMMYFUNCTION("""COMPUTED_VALUE"""),"python basic syntax")</f>
        <v>python basic syntax</v>
      </c>
      <c r="X141" s="50">
        <f t="shared" si="2"/>
        <v>1</v>
      </c>
      <c r="Y141" s="72" t="str">
        <f>IFERROR(__xludf.DUMMYFUNCTION("""COMPUTED_VALUE"""),"round 1")</f>
        <v>round 1</v>
      </c>
      <c r="Z141" s="72" t="str">
        <f>IFERROR(__xludf.DUMMYFUNCTION("""COMPUTED_VALUE"""),"(('ptvsd_launcher', 'module'), ('__main__', 'main'), ('__main__', 'run_file'), ('runpy', 'run_path'), ('runpy', '_run_module_code'), ('runpy', '_run_code'))")</f>
        <v>(('ptvsd_launcher', 'module'), ('__main__', 'main'), ('__main__', 'run_file'), ('runpy', 'run_path'), ('runpy', '_run_module_code'), ('runpy', '_run_code'))</v>
      </c>
      <c r="AA141" s="72" t="str">
        <f>IFERROR(__xludf.DUMMYFUNCTION("""COMPUTED_VALUE"""),"external module execution")</f>
        <v>external module execution</v>
      </c>
      <c r="AB141" s="72">
        <f>IFERROR(__xludf.DUMMYFUNCTION("""COMPUTED_VALUE"""),1.0)</f>
        <v>1</v>
      </c>
    </row>
    <row r="142">
      <c r="A142" s="77">
        <v>140.0</v>
      </c>
      <c r="B142" s="54" t="s">
        <v>5333</v>
      </c>
      <c r="C142" s="72" t="s">
        <v>1528</v>
      </c>
      <c r="D142" s="76" t="s">
        <v>285</v>
      </c>
      <c r="E142" s="72" t="str">
        <f>IFERROR(__xludf.DUMMYFUNCTION("""COMPUTED_VALUE"""),"(('app', 'full_dispatch_request'),)")</f>
        <v>(('app', 'full_dispatch_request'),)</v>
      </c>
      <c r="F142" s="213">
        <f t="shared" si="3"/>
        <v>1</v>
      </c>
      <c r="G142" s="98"/>
      <c r="I142" s="77">
        <v>140.0</v>
      </c>
      <c r="J142" s="54" t="s">
        <v>5334</v>
      </c>
      <c r="K142" s="96" t="s">
        <v>2761</v>
      </c>
      <c r="L142" s="169" t="s">
        <v>1192</v>
      </c>
      <c r="M142" s="72" t="str">
        <f>IFERROR(__xludf.DUMMYFUNCTION("""COMPUTED_VALUE"""),"(('ops', 'name_scope'), ('contextlib', '__exit__'))")</f>
        <v>(('ops', 'name_scope'), ('contextlib', '__exit__'))</v>
      </c>
      <c r="N142" s="213">
        <f t="shared" si="5"/>
        <v>1</v>
      </c>
      <c r="O142" s="98"/>
      <c r="Q142" s="72" t="str">
        <f>IFERROR(__xludf.DUMMYFUNCTION("""COMPUTED_VALUE"""),"round 1")</f>
        <v>round 1</v>
      </c>
      <c r="R142" s="72" t="str">
        <f>IFERROR(__xludf.DUMMYFUNCTION("""COMPUTED_VALUE"""),"(('pool', 'worker'),)")</f>
        <v>(('pool', 'worker'),)</v>
      </c>
      <c r="S142" s="72" t="str">
        <f>IFERROR(__xludf.DUMMYFUNCTION("""COMPUTED_VALUE"""),"parallelization")</f>
        <v>parallelization</v>
      </c>
      <c r="T142" s="50">
        <f t="shared" si="1"/>
        <v>1</v>
      </c>
      <c r="U142" s="72" t="str">
        <f>IFERROR(__xludf.DUMMYFUNCTION("""COMPUTED_VALUE"""),"round 2")</f>
        <v>round 2</v>
      </c>
      <c r="V142" s="72" t="str">
        <f>IFERROR(__xludf.DUMMYFUNCTION("""COMPUTED_VALUE"""),"(('array_ops', 'split'),)")</f>
        <v>(('array_ops', 'split'),)</v>
      </c>
      <c r="W142" s="72" t="str">
        <f>IFERROR(__xludf.DUMMYFUNCTION("""COMPUTED_VALUE"""),"data transformation")</f>
        <v>data transformation</v>
      </c>
      <c r="X142" s="50">
        <f t="shared" si="2"/>
        <v>1</v>
      </c>
      <c r="Y142" s="72" t="str">
        <f>IFERROR(__xludf.DUMMYFUNCTION("""COMPUTED_VALUE"""),"round 1")</f>
        <v>round 1</v>
      </c>
      <c r="Z142" s="72" t="str">
        <f>IFERROR(__xludf.DUMMYFUNCTION("""COMPUTED_VALUE"""),"(('app', 'full_dispatch_request'),)")</f>
        <v>(('app', 'full_dispatch_request'),)</v>
      </c>
      <c r="AA142" s="72" t="str">
        <f>IFERROR(__xludf.DUMMYFUNCTION("""COMPUTED_VALUE"""),"subprocess invocation")</f>
        <v>subprocess invocation</v>
      </c>
      <c r="AB142" s="72">
        <f>IFERROR(__xludf.DUMMYFUNCTION("""COMPUTED_VALUE"""),1.0)</f>
        <v>1</v>
      </c>
    </row>
    <row r="143">
      <c r="A143" s="77">
        <v>141.0</v>
      </c>
      <c r="B143" s="54" t="s">
        <v>5333</v>
      </c>
      <c r="C143" s="72" t="s">
        <v>1533</v>
      </c>
      <c r="D143" s="76" t="s">
        <v>416</v>
      </c>
      <c r="E143" s="72" t="str">
        <f>IFERROR(__xludf.DUMMYFUNCTION("""COMPUTED_VALUE"""),"(('pool', 'worker'),)")</f>
        <v>(('pool', 'worker'),)</v>
      </c>
      <c r="F143" s="213">
        <f t="shared" si="3"/>
        <v>1</v>
      </c>
      <c r="G143" s="98"/>
      <c r="I143" s="77">
        <v>141.0</v>
      </c>
      <c r="J143" s="54" t="s">
        <v>5334</v>
      </c>
      <c r="K143" s="98" t="s">
        <v>2765</v>
      </c>
      <c r="L143" s="77" t="s">
        <v>269</v>
      </c>
      <c r="M143" s="72" t="str">
        <f>IFERROR(__xludf.DUMMYFUNCTION("""COMPUTED_VALUE"""),"(('array_ops', 'split'),)")</f>
        <v>(('array_ops', 'split'),)</v>
      </c>
      <c r="N143" s="213">
        <f t="shared" si="5"/>
        <v>1</v>
      </c>
      <c r="O143" s="98"/>
      <c r="Q143" s="72" t="str">
        <f>IFERROR(__xludf.DUMMYFUNCTION("""COMPUTED_VALUE"""),"round 1")</f>
        <v>round 1</v>
      </c>
      <c r="R143" s="72" t="str">
        <f>IFERROR(__xludf.DUMMYFUNCTION("""COMPUTED_VALUE"""),"(('numpy_pickle', 'save'), ('pickle', 'save'))")</f>
        <v>(('numpy_pickle', 'save'), ('pickle', 'save'))</v>
      </c>
      <c r="S143" s="72" t="str">
        <f>IFERROR(__xludf.DUMMYFUNCTION("""COMPUTED_VALUE"""),"data saving / pickle")</f>
        <v>data saving / pickle</v>
      </c>
      <c r="T143" s="50">
        <f t="shared" si="1"/>
        <v>1</v>
      </c>
      <c r="U143" s="72" t="str">
        <f>IFERROR(__xludf.DUMMYFUNCTION("""COMPUTED_VALUE"""),"round 2")</f>
        <v>round 2</v>
      </c>
      <c r="V143" s="72" t="str">
        <f>IFERROR(__xludf.DUMMYFUNCTION("""COMPUTED_VALUE"""),"(('function', '_maybe_define_function'), ('function', '_create_graph_function'), ('func_graph', 'func_graph_from_py_func'), ('def_function', 'wrapped_fn'), ('training_v2_utils', 'distributed_function'), ('distribute_lib', 'experimental_run_v2'), ('distrib"&amp;"ute_lib', 'call_for_each_replica'), ('distribute_lib', '_call_for_each_replica'), ('api', 'wrapper'), ('training_v2_utils', 'train_on_batch'), ('training_eager', 'train_on_batch'), ('training_eager', '_process_single_batch'), ('training_eager', '_model_lo"&amp;"ss'))")</f>
        <v>(('function', '_maybe_define_function'), ('function', '_create_graph_function'), ('func_graph', 'func_graph_from_py_func'), ('def_function', 'wrapped_fn'), ('training_v2_utils', 'distributed_function'), ('distribute_lib', 'experimental_run_v2'), ('distribute_lib', 'call_for_each_replica'), ('distribute_lib', '_call_for_each_replica'), ('api', 'wrapper'), ('training_v2_utils', 'train_on_batch'), ('training_eager', 'train_on_batch'), ('training_eager', '_process_single_batch'), ('training_eager', '_model_loss'))</v>
      </c>
      <c r="W143" s="72" t="str">
        <f>IFERROR(__xludf.DUMMYFUNCTION("""COMPUTED_VALUE"""),"model training / learning")</f>
        <v>model training / learning</v>
      </c>
      <c r="X143" s="50">
        <f t="shared" si="2"/>
        <v>1</v>
      </c>
      <c r="Y143" s="72" t="str">
        <f>IFERROR(__xludf.DUMMYFUNCTION("""COMPUTED_VALUE"""),"round 1")</f>
        <v>round 1</v>
      </c>
      <c r="Z143" s="72" t="str">
        <f>IFERROR(__xludf.DUMMYFUNCTION("""COMPUTED_VALUE"""),"(('pool', 'worker'),)")</f>
        <v>(('pool', 'worker'),)</v>
      </c>
      <c r="AA143" s="72" t="str">
        <f>IFERROR(__xludf.DUMMYFUNCTION("""COMPUTED_VALUE"""),"parallelization")</f>
        <v>parallelization</v>
      </c>
      <c r="AB143" s="72">
        <f>IFERROR(__xludf.DUMMYFUNCTION("""COMPUTED_VALUE"""),1.0)</f>
        <v>1</v>
      </c>
    </row>
    <row r="144">
      <c r="A144" s="77">
        <v>142.0</v>
      </c>
      <c r="B144" s="54" t="s">
        <v>5333</v>
      </c>
      <c r="C144" s="72" t="s">
        <v>1537</v>
      </c>
      <c r="D144" s="76" t="s">
        <v>480</v>
      </c>
      <c r="E144" s="72" t="str">
        <f>IFERROR(__xludf.DUMMYFUNCTION("""COMPUTED_VALUE"""),"(('numpy_pickle', 'save'), ('pickle', 'save'))")</f>
        <v>(('numpy_pickle', 'save'), ('pickle', 'save'))</v>
      </c>
      <c r="F144" s="213">
        <f t="shared" si="3"/>
        <v>1</v>
      </c>
      <c r="G144" s="98"/>
      <c r="I144" s="77">
        <v>142.0</v>
      </c>
      <c r="J144" s="54" t="s">
        <v>5334</v>
      </c>
      <c r="K144" s="96" t="s">
        <v>2768</v>
      </c>
      <c r="L144" s="169" t="s">
        <v>727</v>
      </c>
      <c r="M144" s="72" t="str">
        <f>IFERROR(__xludf.DUMMYFUNCTION("""COMPUTED_VALUE"""),"(('function', '_maybe_define_function'), ('function', '_create_graph_function'), ('func_graph', 'func_graph_from_py_func'), ('def_function', 'wrapped_fn'), ('training_v2_utils', 'distributed_function'), ('distribute_lib', 'experimental_run_v2'), ('distrib"&amp;"ute_lib', 'call_for_each_replica'), ('distribute_lib', '_call_for_each_replica'), ('api', 'wrapper'), ('training_v2_utils', 'train_on_batch'), ('training_eager', 'train_on_batch'), ('training_eager', '_process_single_batch'), ('training_eager', '_model_lo"&amp;"ss'))")</f>
        <v>(('function', '_maybe_define_function'), ('function', '_create_graph_function'), ('func_graph', 'func_graph_from_py_func'), ('def_function', 'wrapped_fn'), ('training_v2_utils', 'distributed_function'), ('distribute_lib', 'experimental_run_v2'), ('distribute_lib', 'call_for_each_replica'), ('distribute_lib', '_call_for_each_replica'), ('api', 'wrapper'), ('training_v2_utils', 'train_on_batch'), ('training_eager', 'train_on_batch'), ('training_eager', '_process_single_batch'), ('training_eager', '_model_loss'))</v>
      </c>
      <c r="N144" s="213">
        <f t="shared" si="5"/>
        <v>1</v>
      </c>
      <c r="O144" s="98"/>
      <c r="Q144" s="72" t="str">
        <f>IFERROR(__xludf.DUMMYFUNCTION("""COMPUTED_VALUE"""),"round 1")</f>
        <v>round 1</v>
      </c>
      <c r="R144" s="72" t="str">
        <f>IFERROR(__xludf.DUMMYFUNCTION("""COMPUTED_VALUE"""),"(('model', 'module'),)")</f>
        <v>(('model', 'module'),)</v>
      </c>
      <c r="S144" s="72" t="str">
        <f>IFERROR(__xludf.DUMMYFUNCTION("""COMPUTED_VALUE"""),"python basic syntax")</f>
        <v>python basic syntax</v>
      </c>
      <c r="T144" s="50">
        <f t="shared" si="1"/>
        <v>1</v>
      </c>
      <c r="U144" s="72" t="str">
        <f>IFERROR(__xludf.DUMMYFUNCTION("""COMPUTED_VALUE"""),"round 2")</f>
        <v>round 2</v>
      </c>
      <c r="V144" s="72" t="str">
        <f>IFERROR(__xludf.DUMMYFUNCTION("""COMPUTED_VALUE"""),"(('application', 'launch_instance'),)")</f>
        <v>(('application', 'launch_instance'),)</v>
      </c>
      <c r="W144" s="72" t="str">
        <f>IFERROR(__xludf.DUMMYFUNCTION("""COMPUTED_VALUE"""),"subprocess invocation")</f>
        <v>subprocess invocation</v>
      </c>
      <c r="X144" s="50">
        <f t="shared" si="2"/>
        <v>1</v>
      </c>
      <c r="Y144" s="72" t="str">
        <f>IFERROR(__xludf.DUMMYFUNCTION("""COMPUTED_VALUE"""),"round 1")</f>
        <v>round 1</v>
      </c>
      <c r="Z144" s="72" t="str">
        <f>IFERROR(__xludf.DUMMYFUNCTION("""COMPUTED_VALUE"""),"(('numpy_pickle', 'save'), ('pickle', 'save'))")</f>
        <v>(('numpy_pickle', 'save'), ('pickle', 'save'))</v>
      </c>
      <c r="AA144" s="72" t="str">
        <f>IFERROR(__xludf.DUMMYFUNCTION("""COMPUTED_VALUE"""),"data saving / pickle")</f>
        <v>data saving / pickle</v>
      </c>
      <c r="AB144" s="72">
        <f>IFERROR(__xludf.DUMMYFUNCTION("""COMPUTED_VALUE"""),1.0)</f>
        <v>1</v>
      </c>
    </row>
    <row r="145">
      <c r="A145" s="77">
        <v>143.0</v>
      </c>
      <c r="B145" s="54" t="s">
        <v>5333</v>
      </c>
      <c r="C145" s="72" t="s">
        <v>1544</v>
      </c>
      <c r="D145" s="76" t="s">
        <v>316</v>
      </c>
      <c r="E145" s="72" t="str">
        <f>IFERROR(__xludf.DUMMYFUNCTION("""COMPUTED_VALUE"""),"(('model', 'module'),)")</f>
        <v>(('model', 'module'),)</v>
      </c>
      <c r="F145" s="213">
        <f t="shared" si="3"/>
        <v>1</v>
      </c>
      <c r="G145" s="98"/>
      <c r="I145" s="77">
        <v>143.0</v>
      </c>
      <c r="J145" s="54" t="s">
        <v>5334</v>
      </c>
      <c r="K145" s="96" t="s">
        <v>2773</v>
      </c>
      <c r="L145" s="169" t="s">
        <v>7</v>
      </c>
      <c r="M145" s="72" t="str">
        <f>IFERROR(__xludf.DUMMYFUNCTION("""COMPUTED_VALUE"""),"(('application', 'launch_instance'),)")</f>
        <v>(('application', 'launch_instance'),)</v>
      </c>
      <c r="N145" s="213">
        <f t="shared" si="5"/>
        <v>1</v>
      </c>
      <c r="O145" s="98"/>
      <c r="Q145" s="72" t="str">
        <f>IFERROR(__xludf.DUMMYFUNCTION("""COMPUTED_VALUE"""),"round 1")</f>
        <v>round 1</v>
      </c>
      <c r="R145" s="72" t="str">
        <f>IFERROR(__xludf.DUMMYFUNCTION("""COMPUTED_VALUE"""),"(('cli', 'main'),)")</f>
        <v>(('cli', 'main'),)</v>
      </c>
      <c r="S145" s="72" t="str">
        <f>IFERROR(__xludf.DUMMYFUNCTION("""COMPUTED_VALUE"""),"python basic syntax")</f>
        <v>python basic syntax</v>
      </c>
      <c r="T145" s="50">
        <f t="shared" si="1"/>
        <v>1</v>
      </c>
      <c r="U145" s="72" t="str">
        <f>IFERROR(__xludf.DUMMYFUNCTION("""COMPUTED_VALUE"""),"round 2")</f>
        <v>round 2</v>
      </c>
      <c r="V145" s="72" t="str">
        <f>IFERROR(__xludf.DUMMYFUNCTION("""COMPUTED_VALUE"""),"(('pywrap_tensorflow', 'module'), ('pywrap_tensorflow_internal', 'module'))")</f>
        <v>(('pywrap_tensorflow', 'module'), ('pywrap_tensorflow_internal', 'module'))</v>
      </c>
      <c r="W145" s="72" t="str">
        <f>IFERROR(__xludf.DUMMYFUNCTION("""COMPUTED_VALUE"""),"method wrapper")</f>
        <v>method wrapper</v>
      </c>
      <c r="X145" s="50">
        <f t="shared" si="2"/>
        <v>1</v>
      </c>
      <c r="Y145" s="72" t="str">
        <f>IFERROR(__xludf.DUMMYFUNCTION("""COMPUTED_VALUE"""),"round 1")</f>
        <v>round 1</v>
      </c>
      <c r="Z145" s="72" t="str">
        <f>IFERROR(__xludf.DUMMYFUNCTION("""COMPUTED_VALUE"""),"(('model', 'module'),)")</f>
        <v>(('model', 'module'),)</v>
      </c>
      <c r="AA145" s="72" t="str">
        <f>IFERROR(__xludf.DUMMYFUNCTION("""COMPUTED_VALUE"""),"python basic syntax")</f>
        <v>python basic syntax</v>
      </c>
      <c r="AB145" s="72">
        <f>IFERROR(__xludf.DUMMYFUNCTION("""COMPUTED_VALUE"""),1.0)</f>
        <v>1</v>
      </c>
    </row>
    <row r="146">
      <c r="A146" s="77">
        <v>144.0</v>
      </c>
      <c r="B146" s="54" t="s">
        <v>5333</v>
      </c>
      <c r="C146" s="72" t="s">
        <v>1547</v>
      </c>
      <c r="D146" s="76" t="s">
        <v>269</v>
      </c>
      <c r="E146" s="72" t="str">
        <f>IFERROR(__xludf.DUMMYFUNCTION("""COMPUTED_VALUE"""),"(('cli', 'main'),)")</f>
        <v>(('cli', 'main'),)</v>
      </c>
      <c r="F146" s="213">
        <f t="shared" si="3"/>
        <v>1</v>
      </c>
      <c r="G146" s="98"/>
      <c r="I146" s="77">
        <v>144.0</v>
      </c>
      <c r="J146" s="54" t="s">
        <v>5334</v>
      </c>
      <c r="K146" s="96" t="s">
        <v>2778</v>
      </c>
      <c r="L146" s="169" t="s">
        <v>416</v>
      </c>
      <c r="M146" s="72" t="str">
        <f>IFERROR(__xludf.DUMMYFUNCTION("""COMPUTED_VALUE"""),"(('pywrap_tensorflow', 'module'), ('pywrap_tensorflow_internal', 'module'))")</f>
        <v>(('pywrap_tensorflow', 'module'), ('pywrap_tensorflow_internal', 'module'))</v>
      </c>
      <c r="N146" s="213">
        <f t="shared" si="5"/>
        <v>1</v>
      </c>
      <c r="O146" s="98"/>
      <c r="Q146" s="72" t="str">
        <f>IFERROR(__xludf.DUMMYFUNCTION("""COMPUTED_VALUE"""),"round 1")</f>
        <v>round 1</v>
      </c>
      <c r="R146" s="72" t="str">
        <f>IFERROR(__xludf.DUMMYFUNCTION("""COMPUTED_VALUE"""),"(('app', 'wsgi_app'), ('app', 'full_dispatch_request'), ('app', 'handle_user_exception'), ('_compat', 'reraise'), ('app', 'full_dispatch_request'), ('app', 'dispatch_request'))")</f>
        <v>(('app', 'wsgi_app'), ('app', 'full_dispatch_request'), ('app', 'handle_user_exception'), ('_compat', 'reraise'), ('app', 'full_dispatch_request'), ('app', 'dispatch_request'))</v>
      </c>
      <c r="S146" s="72" t="str">
        <f>IFERROR(__xludf.DUMMYFUNCTION("""COMPUTED_VALUE"""),"subprocess invocation")</f>
        <v>subprocess invocation</v>
      </c>
      <c r="T146" s="50">
        <f t="shared" si="1"/>
        <v>1</v>
      </c>
      <c r="U146" s="72" t="str">
        <f>IFERROR(__xludf.DUMMYFUNCTION("""COMPUTED_VALUE"""),"round 2")</f>
        <v>round 2</v>
      </c>
      <c r="V146" s="72" t="str">
        <f>IFERROR(__xludf.DUMMYFUNCTION("""COMPUTED_VALUE"""),"(('__init__', 'module'), ('__init__', 'module'), ('__init__', 'module'), ('pywrap_tensorflow', 'module'))")</f>
        <v>(('__init__', 'module'), ('__init__', 'module'), ('__init__', 'module'), ('pywrap_tensorflow', 'module'))</v>
      </c>
      <c r="W146" s="72" t="str">
        <f>IFERROR(__xludf.DUMMYFUNCTION("""COMPUTED_VALUE"""),"method wrapper")</f>
        <v>method wrapper</v>
      </c>
      <c r="X146" s="50">
        <f t="shared" si="2"/>
        <v>1</v>
      </c>
      <c r="Y146" s="72" t="str">
        <f>IFERROR(__xludf.DUMMYFUNCTION("""COMPUTED_VALUE"""),"round 1")</f>
        <v>round 1</v>
      </c>
      <c r="Z146" s="72" t="str">
        <f>IFERROR(__xludf.DUMMYFUNCTION("""COMPUTED_VALUE"""),"(('cli', 'main'),)")</f>
        <v>(('cli', 'main'),)</v>
      </c>
      <c r="AA146" s="72" t="str">
        <f>IFERROR(__xludf.DUMMYFUNCTION("""COMPUTED_VALUE"""),"python basic syntax")</f>
        <v>python basic syntax</v>
      </c>
      <c r="AB146" s="72">
        <f>IFERROR(__xludf.DUMMYFUNCTION("""COMPUTED_VALUE"""),1.0)</f>
        <v>1</v>
      </c>
    </row>
    <row r="147">
      <c r="A147" s="77">
        <v>145.0</v>
      </c>
      <c r="B147" s="54" t="s">
        <v>5333</v>
      </c>
      <c r="C147" s="72" t="s">
        <v>1554</v>
      </c>
      <c r="D147" s="76" t="s">
        <v>269</v>
      </c>
      <c r="E147" s="72" t="str">
        <f>IFERROR(__xludf.DUMMYFUNCTION("""COMPUTED_VALUE"""),"(('app', 'wsgi_app'), ('app', 'full_dispatch_request'), ('app', 'handle_user_exception'), ('_compat', 'reraise'), ('app', 'full_dispatch_request'), ('app', 'dispatch_request'))")</f>
        <v>(('app', 'wsgi_app'), ('app', 'full_dispatch_request'), ('app', 'handle_user_exception'), ('_compat', 'reraise'), ('app', 'full_dispatch_request'), ('app', 'dispatch_request'))</v>
      </c>
      <c r="F147" s="213">
        <f t="shared" si="3"/>
        <v>1</v>
      </c>
      <c r="G147" s="98"/>
      <c r="I147" s="77">
        <v>145.0</v>
      </c>
      <c r="J147" s="54" t="s">
        <v>5334</v>
      </c>
      <c r="K147" s="96" t="s">
        <v>2780</v>
      </c>
      <c r="L147" s="169" t="s">
        <v>384</v>
      </c>
      <c r="M147" s="72" t="str">
        <f>IFERROR(__xludf.DUMMYFUNCTION("""COMPUTED_VALUE"""),"(('__init__', 'module'), ('__init__', 'module'), ('__init__', 'module'), ('pywrap_tensorflow', 'module'))")</f>
        <v>(('__init__', 'module'), ('__init__', 'module'), ('__init__', 'module'), ('pywrap_tensorflow', 'module'))</v>
      </c>
      <c r="N147" s="213">
        <f t="shared" si="5"/>
        <v>1</v>
      </c>
      <c r="O147" s="98"/>
      <c r="Q147" s="72" t="str">
        <f>IFERROR(__xludf.DUMMYFUNCTION("""COMPUTED_VALUE"""),"round 1")</f>
        <v>round 1</v>
      </c>
      <c r="R147" s="72" t="str">
        <f>IFERROR(__xludf.DUMMYFUNCTION("""COMPUTED_VALUE"""),"(('main', 'module'),)")</f>
        <v>(('main', 'module'),)</v>
      </c>
      <c r="S147" s="72" t="str">
        <f>IFERROR(__xludf.DUMMYFUNCTION("""COMPUTED_VALUE"""),"python basic syntax")</f>
        <v>python basic syntax</v>
      </c>
      <c r="T147" s="50">
        <f t="shared" si="1"/>
        <v>1</v>
      </c>
      <c r="U147" s="72" t="str">
        <f>IFERROR(__xludf.DUMMYFUNCTION("""COMPUTED_VALUE"""),"round 2")</f>
        <v>round 2</v>
      </c>
      <c r="V147" s="72" t="str">
        <f>IFERROR(__xludf.DUMMYFUNCTION("""COMPUTED_VALUE"""),"(('network', 'build_map'), ('network', 'build_map'), ('network', 'build_map'), ('network', 'build_map'))")</f>
        <v>(('network', 'build_map'), ('network', 'build_map'), ('network', 'build_map'), ('network', 'build_map'))</v>
      </c>
      <c r="W147" s="72" t="str">
        <f>IFERROR(__xludf.DUMMYFUNCTION("""COMPUTED_VALUE"""),"model training / construction")</f>
        <v>model training / construction</v>
      </c>
      <c r="X147" s="50">
        <f t="shared" si="2"/>
        <v>1</v>
      </c>
      <c r="Y147" s="72" t="str">
        <f>IFERROR(__xludf.DUMMYFUNCTION("""COMPUTED_VALUE"""),"round 1")</f>
        <v>round 1</v>
      </c>
      <c r="Z147" s="72" t="str">
        <f>IFERROR(__xludf.DUMMYFUNCTION("""COMPUTED_VALUE"""),"(('app', 'wsgi_app'), ('app', 'full_dispatch_request'), ('app', 'handle_user_exception'), ('_compat', 'reraise'), ('app', 'full_dispatch_request'), ('app', 'dispatch_request'))")</f>
        <v>(('app', 'wsgi_app'), ('app', 'full_dispatch_request'), ('app', 'handle_user_exception'), ('_compat', 'reraise'), ('app', 'full_dispatch_request'), ('app', 'dispatch_request'))</v>
      </c>
      <c r="AA147" s="72" t="str">
        <f>IFERROR(__xludf.DUMMYFUNCTION("""COMPUTED_VALUE"""),"subprocess invocation")</f>
        <v>subprocess invocation</v>
      </c>
      <c r="AB147" s="72">
        <f>IFERROR(__xludf.DUMMYFUNCTION("""COMPUTED_VALUE"""),1.0)</f>
        <v>1</v>
      </c>
    </row>
    <row r="148">
      <c r="A148" s="77">
        <v>146.0</v>
      </c>
      <c r="B148" s="54" t="s">
        <v>5333</v>
      </c>
      <c r="C148" s="72" t="s">
        <v>1561</v>
      </c>
      <c r="D148" s="76" t="s">
        <v>416</v>
      </c>
      <c r="E148" s="72" t="str">
        <f>IFERROR(__xludf.DUMMYFUNCTION("""COMPUTED_VALUE"""),"(('main', 'module'),)")</f>
        <v>(('main', 'module'),)</v>
      </c>
      <c r="F148" s="213">
        <f t="shared" si="3"/>
        <v>1</v>
      </c>
      <c r="G148" s="98"/>
      <c r="I148" s="77">
        <v>146.0</v>
      </c>
      <c r="J148" s="54" t="s">
        <v>5334</v>
      </c>
      <c r="K148" s="96" t="s">
        <v>2782</v>
      </c>
      <c r="L148" s="169" t="s">
        <v>384</v>
      </c>
      <c r="M148" s="72" t="str">
        <f>IFERROR(__xludf.DUMMYFUNCTION("""COMPUTED_VALUE"""),"(('network', 'build_map'), ('network', 'build_map'), ('network', 'build_map'), ('network', 'build_map'))")</f>
        <v>(('network', 'build_map'), ('network', 'build_map'), ('network', 'build_map'), ('network', 'build_map'))</v>
      </c>
      <c r="N148" s="213">
        <f t="shared" si="5"/>
        <v>1</v>
      </c>
      <c r="O148" s="98"/>
      <c r="Q148" s="72" t="str">
        <f>IFERROR(__xludf.DUMMYFUNCTION("""COMPUTED_VALUE"""),"round 1")</f>
        <v>round 1</v>
      </c>
      <c r="R148" s="72" t="str">
        <f>IFERROR(__xludf.DUMMYFUNCTION("""COMPUTED_VALUE"""),"(('dist', 'run_command'),)")</f>
        <v>(('dist', 'run_command'),)</v>
      </c>
      <c r="S148" s="72" t="str">
        <f>IFERROR(__xludf.DUMMYFUNCTION("""COMPUTED_VALUE"""),"subprocess invocation")</f>
        <v>subprocess invocation</v>
      </c>
      <c r="T148" s="50">
        <f t="shared" si="1"/>
        <v>1</v>
      </c>
      <c r="U148" s="72" t="str">
        <f>IFERROR(__xludf.DUMMYFUNCTION("""COMPUTED_VALUE"""),"round 2")</f>
        <v>round 2</v>
      </c>
      <c r="V148" s="72" t="str">
        <f>IFERROR(__xludf.DUMMYFUNCTION("""COMPUTED_VALUE"""),"(('func_graph', 'wrapper'),)")</f>
        <v>(('func_graph', 'wrapper'),)</v>
      </c>
      <c r="W148" s="72" t="str">
        <f>IFERROR(__xludf.DUMMYFUNCTION("""COMPUTED_VALUE"""),"method wrapper")</f>
        <v>method wrapper</v>
      </c>
      <c r="X148" s="50">
        <f t="shared" si="2"/>
        <v>1</v>
      </c>
      <c r="Y148" s="72" t="str">
        <f>IFERROR(__xludf.DUMMYFUNCTION("""COMPUTED_VALUE"""),"round 1")</f>
        <v>round 1</v>
      </c>
      <c r="Z148" s="72" t="str">
        <f>IFERROR(__xludf.DUMMYFUNCTION("""COMPUTED_VALUE"""),"(('main', 'module'),)")</f>
        <v>(('main', 'module'),)</v>
      </c>
      <c r="AA148" s="72" t="str">
        <f>IFERROR(__xludf.DUMMYFUNCTION("""COMPUTED_VALUE"""),"python basic syntax")</f>
        <v>python basic syntax</v>
      </c>
      <c r="AB148" s="72">
        <f>IFERROR(__xludf.DUMMYFUNCTION("""COMPUTED_VALUE"""),1.0)</f>
        <v>1</v>
      </c>
    </row>
    <row r="149">
      <c r="A149" s="77">
        <v>147.0</v>
      </c>
      <c r="B149" s="54" t="s">
        <v>5333</v>
      </c>
      <c r="C149" s="72" t="s">
        <v>1568</v>
      </c>
      <c r="D149" s="76" t="s">
        <v>269</v>
      </c>
      <c r="E149" s="72" t="str">
        <f>IFERROR(__xludf.DUMMYFUNCTION("""COMPUTED_VALUE"""),"(('dist', 'run_command'),)")</f>
        <v>(('dist', 'run_command'),)</v>
      </c>
      <c r="F149" s="213">
        <f t="shared" si="3"/>
        <v>1</v>
      </c>
      <c r="G149" s="98"/>
      <c r="I149" s="77">
        <v>147.0</v>
      </c>
      <c r="J149" s="54" t="s">
        <v>5334</v>
      </c>
      <c r="K149" s="98" t="s">
        <v>2788</v>
      </c>
      <c r="L149" s="77" t="s">
        <v>1485</v>
      </c>
      <c r="M149" s="72" t="str">
        <f>IFERROR(__xludf.DUMMYFUNCTION("""COMPUTED_VALUE"""),"(('func_graph', 'wrapper'),)")</f>
        <v>(('func_graph', 'wrapper'),)</v>
      </c>
      <c r="N149" s="213">
        <f t="shared" si="5"/>
        <v>1</v>
      </c>
      <c r="O149" s="98"/>
      <c r="Q149" s="72" t="str">
        <f>IFERROR(__xludf.DUMMYFUNCTION("""COMPUTED_VALUE"""),"round 1")</f>
        <v>round 1</v>
      </c>
      <c r="R149" s="72" t="str">
        <f>IFERROR(__xludf.DUMMYFUNCTION("""COMPUTED_VALUE"""),"(('basecommand', 'main'), ('install', 'run'))")</f>
        <v>(('basecommand', 'main'), ('install', 'run'))</v>
      </c>
      <c r="S149" s="72" t="str">
        <f>IFERROR(__xludf.DUMMYFUNCTION("""COMPUTED_VALUE"""),"package installation")</f>
        <v>package installation</v>
      </c>
      <c r="T149" s="50">
        <f t="shared" si="1"/>
        <v>1</v>
      </c>
      <c r="U149" s="72" t="str">
        <f>IFERROR(__xludf.DUMMYFUNCTION("""COMPUTED_VALUE"""),"round 2")</f>
        <v>round 2</v>
      </c>
      <c r="V149" s="72" t="str">
        <f>IFERROR(__xludf.DUMMYFUNCTION("""COMPUTED_VALUE"""),"(('exceptions', 'module'),)")</f>
        <v>(('exceptions', 'module'),)</v>
      </c>
      <c r="W149" s="72" t="str">
        <f>IFERROR(__xludf.DUMMYFUNCTION("""COMPUTED_VALUE"""),"python basic syntax")</f>
        <v>python basic syntax</v>
      </c>
      <c r="X149" s="50">
        <f t="shared" si="2"/>
        <v>1</v>
      </c>
      <c r="Y149" s="72" t="str">
        <f>IFERROR(__xludf.DUMMYFUNCTION("""COMPUTED_VALUE"""),"round 1")</f>
        <v>round 1</v>
      </c>
      <c r="Z149" s="72" t="str">
        <f>IFERROR(__xludf.DUMMYFUNCTION("""COMPUTED_VALUE"""),"(('dist', 'run_command'),)")</f>
        <v>(('dist', 'run_command'),)</v>
      </c>
      <c r="AA149" s="72" t="str">
        <f>IFERROR(__xludf.DUMMYFUNCTION("""COMPUTED_VALUE"""),"subprocess invocation")</f>
        <v>subprocess invocation</v>
      </c>
      <c r="AB149" s="72">
        <f>IFERROR(__xludf.DUMMYFUNCTION("""COMPUTED_VALUE"""),1.0)</f>
        <v>1</v>
      </c>
    </row>
    <row r="150">
      <c r="A150" s="77">
        <v>148.0</v>
      </c>
      <c r="B150" s="54" t="s">
        <v>5333</v>
      </c>
      <c r="C150" s="72" t="s">
        <v>1574</v>
      </c>
      <c r="D150" s="76" t="s">
        <v>416</v>
      </c>
      <c r="E150" s="72" t="str">
        <f>IFERROR(__xludf.DUMMYFUNCTION("""COMPUTED_VALUE"""),"(('basecommand', 'main'), ('install', 'run'))")</f>
        <v>(('basecommand', 'main'), ('install', 'run'))</v>
      </c>
      <c r="F150" s="213">
        <f t="shared" si="3"/>
        <v>1</v>
      </c>
      <c r="G150" s="98"/>
      <c r="I150" s="77">
        <v>148.0</v>
      </c>
      <c r="J150" s="54" t="s">
        <v>5334</v>
      </c>
      <c r="K150" s="96" t="s">
        <v>757</v>
      </c>
      <c r="L150" s="77" t="s">
        <v>384</v>
      </c>
      <c r="M150" s="72" t="str">
        <f>IFERROR(__xludf.DUMMYFUNCTION("""COMPUTED_VALUE"""),"(('exceptions', 'module'),)")</f>
        <v>(('exceptions', 'module'),)</v>
      </c>
      <c r="N150" s="213">
        <f t="shared" si="5"/>
        <v>1</v>
      </c>
      <c r="O150" s="98"/>
      <c r="Q150" s="72" t="str">
        <f>IFERROR(__xludf.DUMMYFUNCTION("""COMPUTED_VALUE"""),"round 1")</f>
        <v>round 1</v>
      </c>
      <c r="R150" s="72" t="str">
        <f>IFERROR(__xludf.DUMMYFUNCTION("""COMPUTED_VALUE"""),"(('base', 'get_loc'),)")</f>
        <v>(('base', 'get_loc'),)</v>
      </c>
      <c r="S150" s="72" t="str">
        <f>IFERROR(__xludf.DUMMYFUNCTION("""COMPUTED_VALUE"""),"syntax / attribute extraction")</f>
        <v>syntax / attribute extraction</v>
      </c>
      <c r="T150" s="50">
        <f t="shared" si="1"/>
        <v>1</v>
      </c>
      <c r="U150" s="72" t="str">
        <f>IFERROR(__xludf.DUMMYFUNCTION("""COMPUTED_VALUE"""),"round 2")</f>
        <v>round 2</v>
      </c>
      <c r="V150" s="72" t="str">
        <f>IFERROR(__xludf.DUMMYFUNCTION("""COMPUTED_VALUE"""),"(('__init__', '__getattr__'), ('__init__', '_load'), ('__init__', 'import_module'))")</f>
        <v>(('__init__', '__getattr__'), ('__init__', '_load'), ('__init__', 'import_module'))</v>
      </c>
      <c r="W150" s="72" t="str">
        <f>IFERROR(__xludf.DUMMYFUNCTION("""COMPUTED_VALUE"""),"python basic syntax")</f>
        <v>python basic syntax</v>
      </c>
      <c r="X150" s="50">
        <f t="shared" si="2"/>
        <v>1</v>
      </c>
      <c r="Y150" s="72" t="str">
        <f>IFERROR(__xludf.DUMMYFUNCTION("""COMPUTED_VALUE"""),"round 1")</f>
        <v>round 1</v>
      </c>
      <c r="Z150" s="72" t="str">
        <f>IFERROR(__xludf.DUMMYFUNCTION("""COMPUTED_VALUE"""),"(('basecommand', 'main'), ('install', 'run'))")</f>
        <v>(('basecommand', 'main'), ('install', 'run'))</v>
      </c>
      <c r="AA150" s="72" t="str">
        <f>IFERROR(__xludf.DUMMYFUNCTION("""COMPUTED_VALUE"""),"package installation")</f>
        <v>package installation</v>
      </c>
      <c r="AB150" s="72">
        <f>IFERROR(__xludf.DUMMYFUNCTION("""COMPUTED_VALUE"""),1.0)</f>
        <v>1</v>
      </c>
    </row>
    <row r="151">
      <c r="A151" s="77">
        <v>149.0</v>
      </c>
      <c r="B151" s="54" t="s">
        <v>5333</v>
      </c>
      <c r="C151" s="72" t="s">
        <v>1580</v>
      </c>
      <c r="D151" s="76" t="s">
        <v>215</v>
      </c>
      <c r="E151" s="72" t="str">
        <f>IFERROR(__xludf.DUMMYFUNCTION("""COMPUTED_VALUE"""),"(('base', 'get_loc'),)")</f>
        <v>(('base', 'get_loc'),)</v>
      </c>
      <c r="F151" s="213">
        <f t="shared" si="3"/>
        <v>1</v>
      </c>
      <c r="G151" s="98"/>
      <c r="I151" s="77">
        <v>149.0</v>
      </c>
      <c r="J151" s="54" t="s">
        <v>5334</v>
      </c>
      <c r="K151" s="96" t="s">
        <v>2796</v>
      </c>
      <c r="L151" s="169" t="s">
        <v>269</v>
      </c>
      <c r="M151" s="72" t="str">
        <f>IFERROR(__xludf.DUMMYFUNCTION("""COMPUTED_VALUE"""),"(('__init__', '__getattr__'), ('__init__', '_load'), ('__init__', 'import_module'))")</f>
        <v>(('__init__', '__getattr__'), ('__init__', '_load'), ('__init__', 'import_module'))</v>
      </c>
      <c r="N151" s="213">
        <f t="shared" si="5"/>
        <v>1</v>
      </c>
      <c r="O151" s="98"/>
      <c r="Q151" s="72" t="str">
        <f>IFERROR(__xludf.DUMMYFUNCTION("""COMPUTED_VALUE"""),"round 1")</f>
        <v>round 1</v>
      </c>
      <c r="R151" s="72" t="str">
        <f>IFERROR(__xludf.DUMMYFUNCTION("""COMPUTED_VALUE"""),"(('install', 'run'),)")</f>
        <v>(('install', 'run'),)</v>
      </c>
      <c r="S151" s="72" t="str">
        <f>IFERROR(__xludf.DUMMYFUNCTION("""COMPUTED_VALUE"""),"package installation")</f>
        <v>package installation</v>
      </c>
      <c r="T151" s="50">
        <f t="shared" si="1"/>
        <v>1</v>
      </c>
      <c r="U151" s="72" t="str">
        <f>IFERROR(__xludf.DUMMYFUNCTION("""COMPUTED_VALUE"""),"round 2")</f>
        <v>round 2</v>
      </c>
      <c r="V151" s="72" t="str">
        <f>IFERROR(__xludf.DUMMYFUNCTION("""COMPUTED_VALUE"""),"(('contextlib', '__exit__'), ('errors_impl', 'raise_exception_on_not_ok_status'))")</f>
        <v>(('contextlib', '__exit__'), ('errors_impl', 'raise_exception_on_not_ok_status'))</v>
      </c>
      <c r="W151" s="72" t="str">
        <f>IFERROR(__xludf.DUMMYFUNCTION("""COMPUTED_VALUE"""),"python basic syntax")</f>
        <v>python basic syntax</v>
      </c>
      <c r="X151" s="50">
        <f t="shared" si="2"/>
        <v>1</v>
      </c>
      <c r="Y151" s="72" t="str">
        <f>IFERROR(__xludf.DUMMYFUNCTION("""COMPUTED_VALUE"""),"round 1")</f>
        <v>round 1</v>
      </c>
      <c r="Z151" s="72" t="str">
        <f>IFERROR(__xludf.DUMMYFUNCTION("""COMPUTED_VALUE"""),"(('base', 'get_loc'),)")</f>
        <v>(('base', 'get_loc'),)</v>
      </c>
      <c r="AA151" s="72" t="str">
        <f>IFERROR(__xludf.DUMMYFUNCTION("""COMPUTED_VALUE"""),"syntax / attribute extraction")</f>
        <v>syntax / attribute extraction</v>
      </c>
      <c r="AB151" s="72">
        <f>IFERROR(__xludf.DUMMYFUNCTION("""COMPUTED_VALUE"""),1.0)</f>
        <v>1</v>
      </c>
    </row>
    <row r="152">
      <c r="A152" s="77">
        <v>150.0</v>
      </c>
      <c r="B152" s="54" t="s">
        <v>5333</v>
      </c>
      <c r="C152" s="72" t="s">
        <v>1587</v>
      </c>
      <c r="D152" s="76" t="s">
        <v>684</v>
      </c>
      <c r="E152" s="72" t="str">
        <f>IFERROR(__xludf.DUMMYFUNCTION("""COMPUTED_VALUE"""),"(('install', 'run'),)")</f>
        <v>(('install', 'run'),)</v>
      </c>
      <c r="F152" s="213">
        <f t="shared" si="3"/>
        <v>1</v>
      </c>
      <c r="G152" s="98"/>
      <c r="I152" s="77">
        <v>150.0</v>
      </c>
      <c r="J152" s="54" t="s">
        <v>5334</v>
      </c>
      <c r="K152" s="96" t="s">
        <v>2801</v>
      </c>
      <c r="L152" s="77" t="s">
        <v>269</v>
      </c>
      <c r="M152" s="72" t="str">
        <f>IFERROR(__xludf.DUMMYFUNCTION("""COMPUTED_VALUE"""),"(('contextlib', '__exit__'), ('errors_impl', 'raise_exception_on_not_ok_status'))")</f>
        <v>(('contextlib', '__exit__'), ('errors_impl', 'raise_exception_on_not_ok_status'))</v>
      </c>
      <c r="N152" s="213">
        <f t="shared" si="5"/>
        <v>1</v>
      </c>
      <c r="O152" s="98"/>
      <c r="Q152" s="72" t="str">
        <f>IFERROR(__xludf.DUMMYFUNCTION("""COMPUTED_VALUE"""),"round 1")</f>
        <v>round 1</v>
      </c>
      <c r="R152" s="72" t="str">
        <f>IFERROR(__xludf.DUMMYFUNCTION("""COMPUTED_VALUE"""),"(('pickle', 'save'),)")</f>
        <v>(('pickle', 'save'),)</v>
      </c>
      <c r="S152" s="72" t="str">
        <f>IFERROR(__xludf.DUMMYFUNCTION("""COMPUTED_VALUE"""),"data saving / pickle")</f>
        <v>data saving / pickle</v>
      </c>
      <c r="T152" s="50">
        <f t="shared" si="1"/>
        <v>1</v>
      </c>
      <c r="U152" s="72" t="str">
        <f>IFERROR(__xludf.DUMMYFUNCTION("""COMPUTED_VALUE"""),"round 2")</f>
        <v>round 2</v>
      </c>
      <c r="V152" s="72" t="str">
        <f>IFERROR(__xludf.DUMMYFUNCTION("""COMPUTED_VALUE"""),"(('iterator_ops', 'get_next'), ('gen_dataset_ops', 'iterator_get_next'), ('op_def_library', '_apply_op_helper'), ('deprecation', 'new_func'), ('ops', 'create_op'), ('ops', '__init__'))")</f>
        <v>(('iterator_ops', 'get_next'), ('gen_dataset_ops', 'iterator_get_next'), ('op_def_library', '_apply_op_helper'), ('deprecation', 'new_func'), ('ops', 'create_op'), ('ops', '__init__'))</v>
      </c>
      <c r="W152" s="72" t="str">
        <f>IFERROR(__xludf.DUMMYFUNCTION("""COMPUTED_VALUE"""),"data operation")</f>
        <v>data operation</v>
      </c>
      <c r="X152" s="50">
        <f t="shared" si="2"/>
        <v>1</v>
      </c>
      <c r="Y152" s="72" t="str">
        <f>IFERROR(__xludf.DUMMYFUNCTION("""COMPUTED_VALUE"""),"round 1")</f>
        <v>round 1</v>
      </c>
      <c r="Z152" s="72" t="str">
        <f>IFERROR(__xludf.DUMMYFUNCTION("""COMPUTED_VALUE"""),"(('install', 'run'),)")</f>
        <v>(('install', 'run'),)</v>
      </c>
      <c r="AA152" s="72" t="str">
        <f>IFERROR(__xludf.DUMMYFUNCTION("""COMPUTED_VALUE"""),"package installation")</f>
        <v>package installation</v>
      </c>
      <c r="AB152" s="72">
        <f>IFERROR(__xludf.DUMMYFUNCTION("""COMPUTED_VALUE"""),1.0)</f>
        <v>1</v>
      </c>
    </row>
    <row r="153">
      <c r="A153" s="77">
        <v>151.0</v>
      </c>
      <c r="B153" s="54" t="s">
        <v>5333</v>
      </c>
      <c r="C153" s="72" t="s">
        <v>1595</v>
      </c>
      <c r="D153" s="76" t="s">
        <v>215</v>
      </c>
      <c r="E153" s="72" t="str">
        <f>IFERROR(__xludf.DUMMYFUNCTION("""COMPUTED_VALUE"""),"(('pickle', 'save'),)")</f>
        <v>(('pickle', 'save'),)</v>
      </c>
      <c r="F153" s="213">
        <f t="shared" si="3"/>
        <v>1</v>
      </c>
      <c r="G153" s="98"/>
      <c r="I153" s="77">
        <v>151.0</v>
      </c>
      <c r="J153" s="54" t="s">
        <v>5334</v>
      </c>
      <c r="K153" s="96" t="s">
        <v>2805</v>
      </c>
      <c r="L153" s="77" t="s">
        <v>269</v>
      </c>
      <c r="M153" s="72" t="str">
        <f>IFERROR(__xludf.DUMMYFUNCTION("""COMPUTED_VALUE"""),"(('iterator_ops', 'get_next'), ('gen_dataset_ops', 'iterator_get_next'), ('op_def_library', '_apply_op_helper'), ('deprecation', 'new_func'), ('ops', 'create_op'), ('ops', '__init__'))")</f>
        <v>(('iterator_ops', 'get_next'), ('gen_dataset_ops', 'iterator_get_next'), ('op_def_library', '_apply_op_helper'), ('deprecation', 'new_func'), ('ops', 'create_op'), ('ops', '__init__'))</v>
      </c>
      <c r="N153" s="213">
        <f t="shared" si="5"/>
        <v>1</v>
      </c>
      <c r="O153" s="98"/>
      <c r="Q153" s="72" t="str">
        <f>IFERROR(__xludf.DUMMYFUNCTION("""COMPUTED_VALUE"""),"round 1")</f>
        <v>round 1</v>
      </c>
      <c r="R153" s="72" t="str">
        <f>IFERROR(__xludf.DUMMYFUNCTION("""COMPUTED_VALUE"""),"(('runpy', '_run_module_as_main'), ('runpy', '_run_code'))")</f>
        <v>(('runpy', '_run_module_as_main'), ('runpy', '_run_code'))</v>
      </c>
      <c r="S153" s="72" t="str">
        <f>IFERROR(__xludf.DUMMYFUNCTION("""COMPUTED_VALUE"""),"external module execution")</f>
        <v>external module execution</v>
      </c>
      <c r="T153" s="50">
        <f t="shared" si="1"/>
        <v>1</v>
      </c>
      <c r="U153" s="72" t="str">
        <f>IFERROR(__xludf.DUMMYFUNCTION("""COMPUTED_VALUE"""),"round 2")</f>
        <v>round 2</v>
      </c>
      <c r="V153" s="72" t="str">
        <f>IFERROR(__xludf.DUMMYFUNCTION("""COMPUTED_VALUE"""),"(('generic_utils', 'deserialize_keras_object'), ('sequential', 'from_config'))")</f>
        <v>(('generic_utils', 'deserialize_keras_object'), ('sequential', 'from_config'))</v>
      </c>
      <c r="W153" s="72" t="str">
        <f>IFERROR(__xludf.DUMMYFUNCTION("""COMPUTED_VALUE"""),"model saving / loading")</f>
        <v>model saving / loading</v>
      </c>
      <c r="X153" s="50">
        <f t="shared" si="2"/>
        <v>1</v>
      </c>
      <c r="Y153" s="72" t="str">
        <f>IFERROR(__xludf.DUMMYFUNCTION("""COMPUTED_VALUE"""),"round 1")</f>
        <v>round 1</v>
      </c>
      <c r="Z153" s="72" t="str">
        <f>IFERROR(__xludf.DUMMYFUNCTION("""COMPUTED_VALUE"""),"(('pickle', 'save'),)")</f>
        <v>(('pickle', 'save'),)</v>
      </c>
      <c r="AA153" s="72" t="str">
        <f>IFERROR(__xludf.DUMMYFUNCTION("""COMPUTED_VALUE"""),"data saving / pickle")</f>
        <v>data saving / pickle</v>
      </c>
      <c r="AB153" s="72">
        <f>IFERROR(__xludf.DUMMYFUNCTION("""COMPUTED_VALUE"""),1.0)</f>
        <v>1</v>
      </c>
    </row>
    <row r="154">
      <c r="A154" s="77">
        <v>152.0</v>
      </c>
      <c r="B154" s="54" t="s">
        <v>5333</v>
      </c>
      <c r="C154" s="72" t="s">
        <v>1604</v>
      </c>
      <c r="D154" s="76" t="s">
        <v>316</v>
      </c>
      <c r="E154" s="72" t="str">
        <f>IFERROR(__xludf.DUMMYFUNCTION("""COMPUTED_VALUE"""),"(('runpy', '_run_module_as_main'), ('runpy', '_run_code'))")</f>
        <v>(('runpy', '_run_module_as_main'), ('runpy', '_run_code'))</v>
      </c>
      <c r="F154" s="213">
        <f t="shared" si="3"/>
        <v>1</v>
      </c>
      <c r="G154" s="98"/>
      <c r="I154" s="77">
        <v>152.0</v>
      </c>
      <c r="J154" s="54" t="s">
        <v>5334</v>
      </c>
      <c r="K154" s="96" t="s">
        <v>2810</v>
      </c>
      <c r="L154" s="169" t="s">
        <v>1768</v>
      </c>
      <c r="M154" s="72" t="str">
        <f>IFERROR(__xludf.DUMMYFUNCTION("""COMPUTED_VALUE"""),"(('generic_utils', 'deserialize_keras_object'), ('sequential', 'from_config'))")</f>
        <v>(('generic_utils', 'deserialize_keras_object'), ('sequential', 'from_config'))</v>
      </c>
      <c r="N154" s="213">
        <f t="shared" si="5"/>
        <v>1</v>
      </c>
      <c r="O154" s="98"/>
      <c r="Q154" s="72" t="str">
        <f>IFERROR(__xludf.DUMMYFUNCTION("""COMPUTED_VALUE"""),"round 1")</f>
        <v>round 1</v>
      </c>
      <c r="R154" s="72" t="str">
        <f>IFERROR(__xludf.DUMMYFUNCTION("""COMPUTED_VALUE"""),"(('runpy', '_run_code'),)")</f>
        <v>(('runpy', '_run_code'),)</v>
      </c>
      <c r="S154" s="72" t="str">
        <f>IFERROR(__xludf.DUMMYFUNCTION("""COMPUTED_VALUE"""),"external module execution")</f>
        <v>external module execution</v>
      </c>
      <c r="T154" s="50">
        <f t="shared" si="1"/>
        <v>1</v>
      </c>
      <c r="U154" s="72" t="str">
        <f>IFERROR(__xludf.DUMMYFUNCTION("""COMPUTED_VALUE"""),"round 2")</f>
        <v>round 2</v>
      </c>
      <c r="V154" s="72" t="str">
        <f>IFERROR(__xludf.DUMMYFUNCTION("""COMPUTED_VALUE"""),"(('pyimod03_importers', 'exec_module'), ('pyimod03_importers', 'exec_module'))")</f>
        <v>(('pyimod03_importers', 'exec_module'), ('pyimod03_importers', 'exec_module'))</v>
      </c>
      <c r="W154" s="72" t="str">
        <f>IFERROR(__xludf.DUMMYFUNCTION("""COMPUTED_VALUE"""),"external module execution")</f>
        <v>external module execution</v>
      </c>
      <c r="X154" s="50">
        <f t="shared" si="2"/>
        <v>1</v>
      </c>
      <c r="Y154" s="72" t="str">
        <f>IFERROR(__xludf.DUMMYFUNCTION("""COMPUTED_VALUE"""),"round 1")</f>
        <v>round 1</v>
      </c>
      <c r="Z154" s="72" t="str">
        <f>IFERROR(__xludf.DUMMYFUNCTION("""COMPUTED_VALUE"""),"(('runpy', '_run_module_as_main'), ('runpy', '_run_code'))")</f>
        <v>(('runpy', '_run_module_as_main'), ('runpy', '_run_code'))</v>
      </c>
      <c r="AA154" s="72" t="str">
        <f>IFERROR(__xludf.DUMMYFUNCTION("""COMPUTED_VALUE"""),"external module execution")</f>
        <v>external module execution</v>
      </c>
      <c r="AB154" s="72">
        <f>IFERROR(__xludf.DUMMYFUNCTION("""COMPUTED_VALUE"""),1.0)</f>
        <v>1</v>
      </c>
    </row>
    <row r="155">
      <c r="A155" s="77">
        <v>153.0</v>
      </c>
      <c r="B155" s="54" t="s">
        <v>5333</v>
      </c>
      <c r="C155" s="72" t="s">
        <v>1608</v>
      </c>
      <c r="D155" s="76" t="s">
        <v>285</v>
      </c>
      <c r="E155" s="72" t="str">
        <f>IFERROR(__xludf.DUMMYFUNCTION("""COMPUTED_VALUE"""),"(('runpy', '_run_code'),)")</f>
        <v>(('runpy', '_run_code'),)</v>
      </c>
      <c r="F155" s="213">
        <f t="shared" si="3"/>
        <v>1</v>
      </c>
      <c r="G155" s="98"/>
      <c r="I155" s="77">
        <v>153.0</v>
      </c>
      <c r="J155" s="54" t="s">
        <v>5334</v>
      </c>
      <c r="K155" s="96" t="s">
        <v>2814</v>
      </c>
      <c r="L155" s="227" t="s">
        <v>50</v>
      </c>
      <c r="M155" s="72" t="str">
        <f>IFERROR(__xludf.DUMMYFUNCTION("""COMPUTED_VALUE"""),"(('pyimod03_importers', 'exec_module'), ('pyimod03_importers', 'exec_module'))")</f>
        <v>(('pyimod03_importers', 'exec_module'), ('pyimod03_importers', 'exec_module'))</v>
      </c>
      <c r="N155" s="213">
        <f t="shared" si="5"/>
        <v>1</v>
      </c>
      <c r="O155" s="98"/>
      <c r="Q155" s="72" t="str">
        <f>IFERROR(__xludf.DUMMYFUNCTION("""COMPUTED_VALUE"""),"round 1")</f>
        <v>round 1</v>
      </c>
      <c r="R155" s="72" t="str">
        <f>IFERROR(__xludf.DUMMYFUNCTION("""COMPUTED_VALUE"""),"(('test', 'module'),)")</f>
        <v>(('test', 'module'),)</v>
      </c>
      <c r="S155" s="72" t="str">
        <f>IFERROR(__xludf.DUMMYFUNCTION("""COMPUTED_VALUE"""),"python basic syntax")</f>
        <v>python basic syntax</v>
      </c>
      <c r="T155" s="50">
        <f t="shared" si="1"/>
        <v>1</v>
      </c>
      <c r="U155" s="72" t="str">
        <f>IFERROR(__xludf.DUMMYFUNCTION("""COMPUTED_VALUE"""),"round 2")</f>
        <v>round 2</v>
      </c>
      <c r="V155" s="72" t="str">
        <f>IFERROR(__xludf.DUMMYFUNCTION("""COMPUTED_VALUE"""),"(('test', 'module'),)")</f>
        <v>(('test', 'module'),)</v>
      </c>
      <c r="W155" s="72" t="str">
        <f>IFERROR(__xludf.DUMMYFUNCTION("""COMPUTED_VALUE"""),"python basic syntax")</f>
        <v>python basic syntax</v>
      </c>
      <c r="X155" s="50">
        <f t="shared" si="2"/>
        <v>1</v>
      </c>
      <c r="Y155" s="72" t="str">
        <f>IFERROR(__xludf.DUMMYFUNCTION("""COMPUTED_VALUE"""),"round 1")</f>
        <v>round 1</v>
      </c>
      <c r="Z155" s="72" t="str">
        <f>IFERROR(__xludf.DUMMYFUNCTION("""COMPUTED_VALUE"""),"(('runpy', '_run_code'),)")</f>
        <v>(('runpy', '_run_code'),)</v>
      </c>
      <c r="AA155" s="72" t="str">
        <f>IFERROR(__xludf.DUMMYFUNCTION("""COMPUTED_VALUE"""),"external module execution")</f>
        <v>external module execution</v>
      </c>
      <c r="AB155" s="72">
        <f>IFERROR(__xludf.DUMMYFUNCTION("""COMPUTED_VALUE"""),1.0)</f>
        <v>1</v>
      </c>
    </row>
    <row r="156">
      <c r="A156" s="77">
        <v>154.0</v>
      </c>
      <c r="B156" s="54" t="s">
        <v>5333</v>
      </c>
      <c r="C156" s="72" t="s">
        <v>1616</v>
      </c>
      <c r="D156" s="76" t="s">
        <v>285</v>
      </c>
      <c r="E156" s="72" t="str">
        <f>IFERROR(__xludf.DUMMYFUNCTION("""COMPUTED_VALUE"""),"(('test', 'module'),)")</f>
        <v>(('test', 'module'),)</v>
      </c>
      <c r="F156" s="213">
        <f t="shared" si="3"/>
        <v>1</v>
      </c>
      <c r="G156" s="98"/>
      <c r="I156" s="77">
        <v>154.0</v>
      </c>
      <c r="J156" s="54" t="s">
        <v>5334</v>
      </c>
      <c r="K156" s="96" t="s">
        <v>897</v>
      </c>
      <c r="L156" s="169" t="s">
        <v>285</v>
      </c>
      <c r="M156" s="72" t="str">
        <f>IFERROR(__xludf.DUMMYFUNCTION("""COMPUTED_VALUE"""),"(('test', 'module'),)")</f>
        <v>(('test', 'module'),)</v>
      </c>
      <c r="N156" s="213">
        <f t="shared" si="5"/>
        <v>1</v>
      </c>
      <c r="O156" s="98"/>
      <c r="Q156" s="72" t="str">
        <f>IFERROR(__xludf.DUMMYFUNCTION("""COMPUTED_VALUE"""),"round 1")</f>
        <v>round 1</v>
      </c>
      <c r="R156" s="72" t="str">
        <f>IFERROR(__xludf.DUMMYFUNCTION("""COMPUTED_VALUE"""),"(('module', '__call__'),)")</f>
        <v>(('module', '__call__'),)</v>
      </c>
      <c r="S156" s="72" t="str">
        <f>IFERROR(__xludf.DUMMYFUNCTION("""COMPUTED_VALUE"""),"python basic syntax")</f>
        <v>python basic syntax</v>
      </c>
      <c r="T156" s="50">
        <f t="shared" si="1"/>
        <v>1</v>
      </c>
      <c r="U156" s="72" t="str">
        <f>IFERROR(__xludf.DUMMYFUNCTION("""COMPUTED_VALUE"""),"round 2")</f>
        <v>round 2</v>
      </c>
      <c r="V156" s="72" t="str">
        <f>IFERROR(__xludf.DUMMYFUNCTION("""COMPUTED_VALUE"""),"(('tf_utils', 'to_numpy_or_python_type'), ('nest', 'map_structure'), ('nest', 'listcomp'), ('tf_utils', '_to_single_numpy_or_python_type'), ('ops', 'numpy'), ('ops', '_numpy'))")</f>
        <v>(('tf_utils', 'to_numpy_or_python_type'), ('nest', 'map_structure'), ('nest', 'listcomp'), ('tf_utils', '_to_single_numpy_or_python_type'), ('ops', 'numpy'), ('ops', '_numpy'))</v>
      </c>
      <c r="W156" s="72" t="str">
        <f>IFERROR(__xludf.DUMMYFUNCTION("""COMPUTED_VALUE"""),"data transformation")</f>
        <v>data transformation</v>
      </c>
      <c r="X156" s="50">
        <f t="shared" si="2"/>
        <v>1</v>
      </c>
      <c r="Y156" s="72" t="str">
        <f>IFERROR(__xludf.DUMMYFUNCTION("""COMPUTED_VALUE"""),"round 1")</f>
        <v>round 1</v>
      </c>
      <c r="Z156" s="72" t="str">
        <f>IFERROR(__xludf.DUMMYFUNCTION("""COMPUTED_VALUE"""),"(('test', 'module'),)")</f>
        <v>(('test', 'module'),)</v>
      </c>
      <c r="AA156" s="72" t="str">
        <f>IFERROR(__xludf.DUMMYFUNCTION("""COMPUTED_VALUE"""),"python basic syntax")</f>
        <v>python basic syntax</v>
      </c>
      <c r="AB156" s="72">
        <f>IFERROR(__xludf.DUMMYFUNCTION("""COMPUTED_VALUE"""),1.0)</f>
        <v>1</v>
      </c>
    </row>
    <row r="157">
      <c r="A157" s="77">
        <v>155.0</v>
      </c>
      <c r="B157" s="54" t="s">
        <v>5333</v>
      </c>
      <c r="C157" s="72" t="s">
        <v>1621</v>
      </c>
      <c r="D157" s="76" t="s">
        <v>269</v>
      </c>
      <c r="E157" s="72" t="str">
        <f>IFERROR(__xludf.DUMMYFUNCTION("""COMPUTED_VALUE"""),"(('module', '__call__'),)")</f>
        <v>(('module', '__call__'),)</v>
      </c>
      <c r="F157" s="213">
        <f t="shared" si="3"/>
        <v>1</v>
      </c>
      <c r="G157" s="98"/>
      <c r="I157" s="77">
        <v>155.0</v>
      </c>
      <c r="J157" s="54" t="s">
        <v>5334</v>
      </c>
      <c r="K157" s="96" t="s">
        <v>1621</v>
      </c>
      <c r="L157" s="169" t="s">
        <v>269</v>
      </c>
      <c r="M157" s="72" t="str">
        <f>IFERROR(__xludf.DUMMYFUNCTION("""COMPUTED_VALUE"""),"(('tf_utils', 'to_numpy_or_python_type'), ('nest', 'map_structure'), ('nest', 'listcomp'), ('tf_utils', '_to_single_numpy_or_python_type'), ('ops', 'numpy'), ('ops', '_numpy'))")</f>
        <v>(('tf_utils', 'to_numpy_or_python_type'), ('nest', 'map_structure'), ('nest', 'listcomp'), ('tf_utils', '_to_single_numpy_or_python_type'), ('ops', 'numpy'), ('ops', '_numpy'))</v>
      </c>
      <c r="N157" s="213">
        <f t="shared" si="5"/>
        <v>1</v>
      </c>
      <c r="O157" s="98"/>
      <c r="Q157" s="72" t="str">
        <f>IFERROR(__xludf.DUMMYFUNCTION("""COMPUTED_VALUE"""),"round 1")</f>
        <v>round 1</v>
      </c>
      <c r="R157" s="72" t="str">
        <f>IFERROR(__xludf.DUMMYFUNCTION("""COMPUTED_VALUE"""),"(('core', 'invoke'), ('core', 'invoke'))")</f>
        <v>(('core', 'invoke'), ('core', 'invoke'))</v>
      </c>
      <c r="S157" s="72" t="str">
        <f>IFERROR(__xludf.DUMMYFUNCTION("""COMPUTED_VALUE"""),"python basic syntax")</f>
        <v>python basic syntax</v>
      </c>
      <c r="T157" s="50">
        <f t="shared" si="1"/>
        <v>1</v>
      </c>
      <c r="U157" s="72" t="str">
        <f>IFERROR(__xludf.DUMMYFUNCTION("""COMPUTED_VALUE"""),"round 2")</f>
        <v>round 2</v>
      </c>
      <c r="V157" s="72" t="str">
        <f>IFERROR(__xludf.DUMMYFUNCTION("""COMPUTED_VALUE"""),"(('sequential', 'add'),)")</f>
        <v>(('sequential', 'add'),)</v>
      </c>
      <c r="W157" s="72" t="str">
        <f>IFERROR(__xludf.DUMMYFUNCTION("""COMPUTED_VALUE"""),"model training / construction")</f>
        <v>model training / construction</v>
      </c>
      <c r="X157" s="50">
        <f t="shared" si="2"/>
        <v>1</v>
      </c>
      <c r="Y157" s="72" t="str">
        <f>IFERROR(__xludf.DUMMYFUNCTION("""COMPUTED_VALUE"""),"round 1")</f>
        <v>round 1</v>
      </c>
      <c r="Z157" s="72" t="str">
        <f>IFERROR(__xludf.DUMMYFUNCTION("""COMPUTED_VALUE"""),"(('module', '__call__'),)")</f>
        <v>(('module', '__call__'),)</v>
      </c>
      <c r="AA157" s="72" t="str">
        <f>IFERROR(__xludf.DUMMYFUNCTION("""COMPUTED_VALUE"""),"python basic syntax")</f>
        <v>python basic syntax</v>
      </c>
      <c r="AB157" s="72">
        <f>IFERROR(__xludf.DUMMYFUNCTION("""COMPUTED_VALUE"""),1.0)</f>
        <v>1</v>
      </c>
    </row>
    <row r="158">
      <c r="A158" s="77">
        <v>156.0</v>
      </c>
      <c r="B158" s="54" t="s">
        <v>5333</v>
      </c>
      <c r="C158" s="72" t="s">
        <v>1630</v>
      </c>
      <c r="D158" s="76" t="s">
        <v>269</v>
      </c>
      <c r="E158" s="72" t="str">
        <f>IFERROR(__xludf.DUMMYFUNCTION("""COMPUTED_VALUE"""),"(('core', 'invoke'), ('core', 'invoke'))")</f>
        <v>(('core', 'invoke'), ('core', 'invoke'))</v>
      </c>
      <c r="F158" s="213">
        <f t="shared" si="3"/>
        <v>1</v>
      </c>
      <c r="G158" s="98"/>
      <c r="I158" s="77">
        <v>156.0</v>
      </c>
      <c r="J158" s="54" t="s">
        <v>5334</v>
      </c>
      <c r="K158" s="98" t="s">
        <v>2827</v>
      </c>
      <c r="L158" s="77" t="s">
        <v>727</v>
      </c>
      <c r="M158" s="72" t="str">
        <f>IFERROR(__xludf.DUMMYFUNCTION("""COMPUTED_VALUE"""),"(('sequential', 'add'),)")</f>
        <v>(('sequential', 'add'),)</v>
      </c>
      <c r="N158" s="213">
        <f t="shared" si="5"/>
        <v>1</v>
      </c>
      <c r="O158" s="98"/>
      <c r="Q158" s="72" t="str">
        <f>IFERROR(__xludf.DUMMYFUNCTION("""COMPUTED_VALUE"""),"round 1")</f>
        <v>round 1</v>
      </c>
      <c r="R158" s="72" t="str">
        <f>IFERROR(__xludf.DUMMYFUNCTION("""COMPUTED_VALUE"""),"(('__init__', '__init__'),)")</f>
        <v>(('__init__', '__init__'),)</v>
      </c>
      <c r="S158" s="72" t="str">
        <f>IFERROR(__xludf.DUMMYFUNCTION("""COMPUTED_VALUE"""),"python basic syntax")</f>
        <v>python basic syntax</v>
      </c>
      <c r="T158" s="50">
        <f t="shared" si="1"/>
        <v>1</v>
      </c>
      <c r="U158" s="72" t="str">
        <f>IFERROR(__xludf.DUMMYFUNCTION("""COMPUTED_VALUE"""),"round 2")</f>
        <v>round 2</v>
      </c>
      <c r="V158" s="72" t="str">
        <f>IFERROR(__xludf.DUMMYFUNCTION("""COMPUTED_VALUE"""),"(('__init__', 'module'), ('__init__', 'module'), ('pywrap_tensorflow', 'module'), ('pywrap_tensorflow', 'module'), ('pywrap_tensorflow_internal', 'module'), ('pywrap_tensorflow_internal', 'swig_import_helper'))")</f>
        <v>(('__init__', 'module'), ('__init__', 'module'), ('pywrap_tensorflow', 'module'), ('pywrap_tensorflow', 'module'), ('pywrap_tensorflow_internal', 'module'), ('pywrap_tensorflow_internal', 'swig_import_helper'))</v>
      </c>
      <c r="W158" s="72" t="str">
        <f>IFERROR(__xludf.DUMMYFUNCTION("""COMPUTED_VALUE"""),"python basic syntax")</f>
        <v>python basic syntax</v>
      </c>
      <c r="X158" s="50">
        <f t="shared" si="2"/>
        <v>1</v>
      </c>
      <c r="Y158" s="72" t="str">
        <f>IFERROR(__xludf.DUMMYFUNCTION("""COMPUTED_VALUE"""),"round 1")</f>
        <v>round 1</v>
      </c>
      <c r="Z158" s="72" t="str">
        <f>IFERROR(__xludf.DUMMYFUNCTION("""COMPUTED_VALUE"""),"(('core', 'invoke'), ('core', 'invoke'))")</f>
        <v>(('core', 'invoke'), ('core', 'invoke'))</v>
      </c>
      <c r="AA158" s="72" t="str">
        <f>IFERROR(__xludf.DUMMYFUNCTION("""COMPUTED_VALUE"""),"python basic syntax")</f>
        <v>python basic syntax</v>
      </c>
      <c r="AB158" s="72">
        <f>IFERROR(__xludf.DUMMYFUNCTION("""COMPUTED_VALUE"""),1.0)</f>
        <v>1</v>
      </c>
    </row>
    <row r="159">
      <c r="A159" s="77">
        <v>157.0</v>
      </c>
      <c r="B159" s="54" t="s">
        <v>5333</v>
      </c>
      <c r="C159" s="72" t="s">
        <v>1639</v>
      </c>
      <c r="D159" s="76" t="s">
        <v>269</v>
      </c>
      <c r="E159" s="72" t="str">
        <f>IFERROR(__xludf.DUMMYFUNCTION("""COMPUTED_VALUE"""),"(('__init__', '__init__'),)")</f>
        <v>(('__init__', '__init__'),)</v>
      </c>
      <c r="F159" s="213">
        <f t="shared" si="3"/>
        <v>1</v>
      </c>
      <c r="G159" s="98"/>
      <c r="I159" s="77">
        <v>157.0</v>
      </c>
      <c r="J159" s="54" t="s">
        <v>5334</v>
      </c>
      <c r="K159" s="96" t="s">
        <v>2831</v>
      </c>
      <c r="L159" s="77" t="s">
        <v>1485</v>
      </c>
      <c r="M159" s="72" t="str">
        <f>IFERROR(__xludf.DUMMYFUNCTION("""COMPUTED_VALUE"""),"(('__init__', 'module'), ('__init__', 'module'), ('pywrap_tensorflow', 'module'), ('pywrap_tensorflow', 'module'), ('pywrap_tensorflow_internal', 'module'), ('pywrap_tensorflow_internal', 'swig_import_helper'))")</f>
        <v>(('__init__', 'module'), ('__init__', 'module'), ('pywrap_tensorflow', 'module'), ('pywrap_tensorflow', 'module'), ('pywrap_tensorflow_internal', 'module'), ('pywrap_tensorflow_internal', 'swig_import_helper'))</v>
      </c>
      <c r="N159" s="213">
        <f t="shared" si="5"/>
        <v>1</v>
      </c>
      <c r="O159" s="98"/>
      <c r="Q159" s="72" t="str">
        <f>IFERROR(__xludf.DUMMYFUNCTION("""COMPUTED_VALUE"""),"round 1")</f>
        <v>round 1</v>
      </c>
      <c r="R159" s="72" t="str">
        <f>IFERROR(__xludf.DUMMYFUNCTION("""COMPUTED_VALUE"""),"(('pickle', 'dump'),)")</f>
        <v>(('pickle', 'dump'),)</v>
      </c>
      <c r="S159" s="72" t="str">
        <f>IFERROR(__xludf.DUMMYFUNCTION("""COMPUTED_VALUE"""),"data saving / pickle")</f>
        <v>data saving / pickle</v>
      </c>
      <c r="T159" s="50">
        <f t="shared" si="1"/>
        <v>1</v>
      </c>
      <c r="U159" s="72" t="str">
        <f>IFERROR(__xludf.DUMMYFUNCTION("""COMPUTED_VALUE"""),"round 2")</f>
        <v>round 2</v>
      </c>
      <c r="V159" s="72" t="str">
        <f>IFERROR(__xludf.DUMMYFUNCTION("""COMPUTED_VALUE"""),"(('dispatch', 'wrapper'), ('array_ops', 'concat'), ('gen_array_ops', 'concat_v2'))")</f>
        <v>(('dispatch', 'wrapper'), ('array_ops', 'concat'), ('gen_array_ops', 'concat_v2'))</v>
      </c>
      <c r="W159" s="72" t="str">
        <f>IFERROR(__xludf.DUMMYFUNCTION("""COMPUTED_VALUE"""),"data transformation")</f>
        <v>data transformation</v>
      </c>
      <c r="X159" s="50">
        <f t="shared" si="2"/>
        <v>1</v>
      </c>
      <c r="Y159" s="72" t="str">
        <f>IFERROR(__xludf.DUMMYFUNCTION("""COMPUTED_VALUE"""),"round 1")</f>
        <v>round 1</v>
      </c>
      <c r="Z159" s="72" t="str">
        <f>IFERROR(__xludf.DUMMYFUNCTION("""COMPUTED_VALUE"""),"(('__init__', '__init__'),)")</f>
        <v>(('__init__', '__init__'),)</v>
      </c>
      <c r="AA159" s="72" t="str">
        <f>IFERROR(__xludf.DUMMYFUNCTION("""COMPUTED_VALUE"""),"python basic syntax")</f>
        <v>python basic syntax</v>
      </c>
      <c r="AB159" s="72">
        <f>IFERROR(__xludf.DUMMYFUNCTION("""COMPUTED_VALUE"""),1.0)</f>
        <v>1</v>
      </c>
    </row>
    <row r="160">
      <c r="A160" s="77">
        <v>158.0</v>
      </c>
      <c r="B160" s="54" t="s">
        <v>5333</v>
      </c>
      <c r="C160" s="72" t="s">
        <v>1642</v>
      </c>
      <c r="D160" s="76" t="s">
        <v>269</v>
      </c>
      <c r="E160" s="72" t="str">
        <f>IFERROR(__xludf.DUMMYFUNCTION("""COMPUTED_VALUE"""),"(('pickle', 'dump'),)")</f>
        <v>(('pickle', 'dump'),)</v>
      </c>
      <c r="F160" s="213">
        <f t="shared" si="3"/>
        <v>1</v>
      </c>
      <c r="G160" s="98"/>
      <c r="I160" s="77">
        <v>158.0</v>
      </c>
      <c r="J160" s="54" t="s">
        <v>5334</v>
      </c>
      <c r="K160" s="96" t="s">
        <v>2836</v>
      </c>
      <c r="L160" s="169" t="s">
        <v>269</v>
      </c>
      <c r="M160" s="72" t="str">
        <f>IFERROR(__xludf.DUMMYFUNCTION("""COMPUTED_VALUE"""),"(('dispatch', 'wrapper'), ('array_ops', 'concat'), ('gen_array_ops', 'concat_v2'))")</f>
        <v>(('dispatch', 'wrapper'), ('array_ops', 'concat'), ('gen_array_ops', 'concat_v2'))</v>
      </c>
      <c r="N160" s="213">
        <f t="shared" si="5"/>
        <v>1</v>
      </c>
      <c r="O160" s="98"/>
      <c r="Q160" s="72" t="str">
        <f>IFERROR(__xludf.DUMMYFUNCTION("""COMPUTED_VALUE"""),"round 1")</f>
        <v>round 1</v>
      </c>
      <c r="R160" s="72" t="str">
        <f>IFERROR(__xludf.DUMMYFUNCTION("""COMPUTED_VALUE"""),"(('interactiveshell', 'run_code'),)")</f>
        <v>(('interactiveshell', 'run_code'),)</v>
      </c>
      <c r="S160" s="72" t="str">
        <f>IFERROR(__xludf.DUMMYFUNCTION("""COMPUTED_VALUE"""),"subprocess invocation")</f>
        <v>subprocess invocation</v>
      </c>
      <c r="T160" s="50">
        <f t="shared" si="1"/>
        <v>1</v>
      </c>
      <c r="U160" s="72" t="str">
        <f>IFERROR(__xludf.DUMMYFUNCTION("""COMPUTED_VALUE"""),"round 2")</f>
        <v>round 2</v>
      </c>
      <c r="V160" s="72" t="str">
        <f>IFERROR(__xludf.DUMMYFUNCTION("""COMPUTED_VALUE"""),"(('session', '_run_fn'), ('session', '_call_tf_sessionrun'))")</f>
        <v>(('session', '_run_fn'), ('session', '_call_tf_sessionrun'))</v>
      </c>
      <c r="W160" s="72" t="str">
        <f>IFERROR(__xludf.DUMMYFUNCTION("""COMPUTED_VALUE"""),"parallelization")</f>
        <v>parallelization</v>
      </c>
      <c r="X160" s="50">
        <f t="shared" si="2"/>
        <v>1</v>
      </c>
      <c r="Y160" s="72" t="str">
        <f>IFERROR(__xludf.DUMMYFUNCTION("""COMPUTED_VALUE"""),"round 1")</f>
        <v>round 1</v>
      </c>
      <c r="Z160" s="72" t="str">
        <f>IFERROR(__xludf.DUMMYFUNCTION("""COMPUTED_VALUE"""),"(('pickle', 'dump'),)")</f>
        <v>(('pickle', 'dump'),)</v>
      </c>
      <c r="AA160" s="72" t="str">
        <f>IFERROR(__xludf.DUMMYFUNCTION("""COMPUTED_VALUE"""),"data saving / pickle")</f>
        <v>data saving / pickle</v>
      </c>
      <c r="AB160" s="72">
        <f>IFERROR(__xludf.DUMMYFUNCTION("""COMPUTED_VALUE"""),1.0)</f>
        <v>1</v>
      </c>
    </row>
    <row r="161">
      <c r="A161" s="77">
        <v>159.0</v>
      </c>
      <c r="B161" s="54" t="s">
        <v>5333</v>
      </c>
      <c r="C161" s="72" t="s">
        <v>1651</v>
      </c>
      <c r="D161" s="76" t="s">
        <v>316</v>
      </c>
      <c r="E161" s="72" t="str">
        <f>IFERROR(__xludf.DUMMYFUNCTION("""COMPUTED_VALUE"""),"(('interactiveshell', 'run_code'),)")</f>
        <v>(('interactiveshell', 'run_code'),)</v>
      </c>
      <c r="F161" s="213">
        <f t="shared" si="3"/>
        <v>1</v>
      </c>
      <c r="G161" s="98"/>
      <c r="I161" s="77">
        <v>159.0</v>
      </c>
      <c r="J161" s="54" t="s">
        <v>5334</v>
      </c>
      <c r="K161" s="96" t="s">
        <v>2842</v>
      </c>
      <c r="L161" s="169" t="s">
        <v>727</v>
      </c>
      <c r="M161" s="72" t="str">
        <f>IFERROR(__xludf.DUMMYFUNCTION("""COMPUTED_VALUE"""),"(('session', '_run_fn'), ('session', '_call_tf_sessionrun'))")</f>
        <v>(('session', '_run_fn'), ('session', '_call_tf_sessionrun'))</v>
      </c>
      <c r="N161" s="213">
        <f t="shared" si="5"/>
        <v>1</v>
      </c>
      <c r="O161" s="98"/>
      <c r="Q161" s="72" t="str">
        <f>IFERROR(__xludf.DUMMYFUNCTION("""COMPUTED_VALUE"""),"round 1")</f>
        <v>round 1</v>
      </c>
      <c r="R161" s="72" t="str">
        <f>IFERROR(__xludf.DUMMYFUNCTION("""COMPUTED_VALUE"""),"(('cmd', 'run_command'), ('dist', 'run_command'))")</f>
        <v>(('cmd', 'run_command'), ('dist', 'run_command'))</v>
      </c>
      <c r="S161" s="72" t="str">
        <f>IFERROR(__xludf.DUMMYFUNCTION("""COMPUTED_VALUE"""),"subprocess invocation")</f>
        <v>subprocess invocation</v>
      </c>
      <c r="T161" s="50">
        <f t="shared" si="1"/>
        <v>1</v>
      </c>
      <c r="U161" s="72" t="str">
        <f>IFERROR(__xludf.DUMMYFUNCTION("""COMPUTED_VALUE"""),"round 2")</f>
        <v>round 2</v>
      </c>
      <c r="V161" s="72" t="str">
        <f>IFERROR(__xludf.DUMMYFUNCTION("""COMPUTED_VALUE"""),"(('tensorflow_backend', 'module'), ('__init__', 'module'))")</f>
        <v>(('tensorflow_backend', 'module'), ('__init__', 'module'))</v>
      </c>
      <c r="W161" s="72" t="str">
        <f>IFERROR(__xludf.DUMMYFUNCTION("""COMPUTED_VALUE"""),"python basic syntax")</f>
        <v>python basic syntax</v>
      </c>
      <c r="X161" s="50">
        <f t="shared" si="2"/>
        <v>1</v>
      </c>
      <c r="Y161" s="72" t="str">
        <f>IFERROR(__xludf.DUMMYFUNCTION("""COMPUTED_VALUE"""),"round 1")</f>
        <v>round 1</v>
      </c>
      <c r="Z161" s="72" t="str">
        <f>IFERROR(__xludf.DUMMYFUNCTION("""COMPUTED_VALUE"""),"(('interactiveshell', 'run_code'),)")</f>
        <v>(('interactiveshell', 'run_code'),)</v>
      </c>
      <c r="AA161" s="72" t="str">
        <f>IFERROR(__xludf.DUMMYFUNCTION("""COMPUTED_VALUE"""),"subprocess invocation")</f>
        <v>subprocess invocation</v>
      </c>
      <c r="AB161" s="72">
        <f>IFERROR(__xludf.DUMMYFUNCTION("""COMPUTED_VALUE"""),1.0)</f>
        <v>1</v>
      </c>
    </row>
    <row r="162">
      <c r="A162" s="77">
        <v>160.0</v>
      </c>
      <c r="B162" s="54" t="s">
        <v>5333</v>
      </c>
      <c r="C162" s="72" t="s">
        <v>1655</v>
      </c>
      <c r="D162" s="76" t="s">
        <v>416</v>
      </c>
      <c r="E162" s="72" t="str">
        <f>IFERROR(__xludf.DUMMYFUNCTION("""COMPUTED_VALUE"""),"(('cmd', 'run_command'), ('dist', 'run_command'))")</f>
        <v>(('cmd', 'run_command'), ('dist', 'run_command'))</v>
      </c>
      <c r="F162" s="213">
        <f t="shared" si="3"/>
        <v>1</v>
      </c>
      <c r="G162" s="98"/>
      <c r="I162" s="77">
        <v>160.0</v>
      </c>
      <c r="J162" s="54" t="s">
        <v>5334</v>
      </c>
      <c r="K162" s="96" t="s">
        <v>2847</v>
      </c>
      <c r="L162" s="169" t="s">
        <v>480</v>
      </c>
      <c r="M162" s="72" t="str">
        <f>IFERROR(__xludf.DUMMYFUNCTION("""COMPUTED_VALUE"""),"(('tensorflow_backend', 'module'), ('__init__', 'module'))")</f>
        <v>(('tensorflow_backend', 'module'), ('__init__', 'module'))</v>
      </c>
      <c r="N162" s="213">
        <f t="shared" si="5"/>
        <v>1</v>
      </c>
      <c r="O162" s="98"/>
      <c r="Q162" s="72" t="str">
        <f>IFERROR(__xludf.DUMMYFUNCTION("""COMPUTED_VALUE"""),"round 1")</f>
        <v>round 1</v>
      </c>
      <c r="R162" s="72" t="str">
        <f>IFERROR(__xludf.DUMMYFUNCTION("""COMPUTED_VALUE"""),"(('base', '_get_response'),)")</f>
        <v>(('base', '_get_response'),)</v>
      </c>
      <c r="S162" s="72" t="str">
        <f>IFERROR(__xludf.DUMMYFUNCTION("""COMPUTED_VALUE"""),"syntax / attribute extraction")</f>
        <v>syntax / attribute extraction</v>
      </c>
      <c r="T162" s="50">
        <f t="shared" si="1"/>
        <v>1</v>
      </c>
      <c r="U162" s="72" t="str">
        <f>IFERROR(__xludf.DUMMYFUNCTION("""COMPUTED_VALUE"""),"round 2")</f>
        <v>round 2</v>
      </c>
      <c r="V162" s="72" t="str">
        <f>IFERROR(__xludf.DUMMYFUNCTION("""COMPUTED_VALUE"""),"(('training_v2', 'run_one_epoch'),)")</f>
        <v>(('training_v2', 'run_one_epoch'),)</v>
      </c>
      <c r="W162" s="72" t="str">
        <f>IFERROR(__xludf.DUMMYFUNCTION("""COMPUTED_VALUE"""),"model training / learning")</f>
        <v>model training / learning</v>
      </c>
      <c r="X162" s="50">
        <f t="shared" si="2"/>
        <v>1</v>
      </c>
      <c r="Y162" s="72" t="str">
        <f>IFERROR(__xludf.DUMMYFUNCTION("""COMPUTED_VALUE"""),"round 1")</f>
        <v>round 1</v>
      </c>
      <c r="Z162" s="72" t="str">
        <f>IFERROR(__xludf.DUMMYFUNCTION("""COMPUTED_VALUE"""),"(('cmd', 'run_command'), ('dist', 'run_command'))")</f>
        <v>(('cmd', 'run_command'), ('dist', 'run_command'))</v>
      </c>
      <c r="AA162" s="72" t="str">
        <f>IFERROR(__xludf.DUMMYFUNCTION("""COMPUTED_VALUE"""),"subprocess invocation")</f>
        <v>subprocess invocation</v>
      </c>
      <c r="AB162" s="72">
        <f>IFERROR(__xludf.DUMMYFUNCTION("""COMPUTED_VALUE"""),1.0)</f>
        <v>1</v>
      </c>
    </row>
    <row r="163">
      <c r="A163" s="77">
        <v>161.0</v>
      </c>
      <c r="B163" s="54" t="s">
        <v>5333</v>
      </c>
      <c r="C163" s="72" t="s">
        <v>1663</v>
      </c>
      <c r="D163" s="76" t="s">
        <v>416</v>
      </c>
      <c r="E163" s="72" t="str">
        <f>IFERROR(__xludf.DUMMYFUNCTION("""COMPUTED_VALUE"""),"(('base', '_get_response'),)")</f>
        <v>(('base', '_get_response'),)</v>
      </c>
      <c r="F163" s="213">
        <f t="shared" si="3"/>
        <v>1</v>
      </c>
      <c r="G163" s="98"/>
      <c r="I163" s="77">
        <v>161.0</v>
      </c>
      <c r="J163" s="54" t="s">
        <v>5334</v>
      </c>
      <c r="K163" s="96" t="s">
        <v>2852</v>
      </c>
      <c r="L163" s="169" t="s">
        <v>269</v>
      </c>
      <c r="M163" s="72" t="str">
        <f>IFERROR(__xludf.DUMMYFUNCTION("""COMPUTED_VALUE"""),"(('training_v2', 'run_one_epoch'),)")</f>
        <v>(('training_v2', 'run_one_epoch'),)</v>
      </c>
      <c r="N163" s="213">
        <f t="shared" si="5"/>
        <v>1</v>
      </c>
      <c r="O163" s="98"/>
      <c r="Q163" s="72" t="str">
        <f>IFERROR(__xludf.DUMMYFUNCTION("""COMPUTED_VALUE"""),"round 1")</f>
        <v>round 1</v>
      </c>
      <c r="R163" s="72" t="str">
        <f>IFERROR(__xludf.DUMMYFUNCTION("""COMPUTED_VALUE"""),"(('pickle', 'save'), ('pickle', 'save_reduce'), ('pickle', 'save'), ('pickle', 'save_dict'), ('pickle', '_batch_setitems'), ('pickle', 'save'))")</f>
        <v>(('pickle', 'save'), ('pickle', 'save_reduce'), ('pickle', 'save'), ('pickle', 'save_dict'), ('pickle', '_batch_setitems'), ('pickle', 'save'))</v>
      </c>
      <c r="S163" s="72" t="str">
        <f>IFERROR(__xludf.DUMMYFUNCTION("""COMPUTED_VALUE"""),"data saving / pickle")</f>
        <v>data saving / pickle</v>
      </c>
      <c r="T163" s="50">
        <f t="shared" si="1"/>
        <v>1</v>
      </c>
      <c r="U163" s="72" t="str">
        <f>IFERROR(__xludf.DUMMYFUNCTION("""COMPUTED_VALUE"""),"round 2")</f>
        <v>round 2</v>
      </c>
      <c r="V163" s="72" t="str">
        <f>IFERROR(__xludf.DUMMYFUNCTION("""COMPUTED_VALUE"""),"(('core', '__init__'),)")</f>
        <v>(('core', '__init__'),)</v>
      </c>
      <c r="W163" s="72" t="str">
        <f>IFERROR(__xludf.DUMMYFUNCTION("""COMPUTED_VALUE"""),"model saving / loading")</f>
        <v>model saving / loading</v>
      </c>
      <c r="X163" s="50">
        <f t="shared" si="2"/>
        <v>1</v>
      </c>
      <c r="Y163" s="72" t="str">
        <f>IFERROR(__xludf.DUMMYFUNCTION("""COMPUTED_VALUE"""),"round 1")</f>
        <v>round 1</v>
      </c>
      <c r="Z163" s="72" t="str">
        <f>IFERROR(__xludf.DUMMYFUNCTION("""COMPUTED_VALUE"""),"(('base', '_get_response'),)")</f>
        <v>(('base', '_get_response'),)</v>
      </c>
      <c r="AA163" s="72" t="str">
        <f>IFERROR(__xludf.DUMMYFUNCTION("""COMPUTED_VALUE"""),"syntax / attribute extraction")</f>
        <v>syntax / attribute extraction</v>
      </c>
      <c r="AB163" s="72">
        <f>IFERROR(__xludf.DUMMYFUNCTION("""COMPUTED_VALUE"""),1.0)</f>
        <v>1</v>
      </c>
    </row>
    <row r="164">
      <c r="A164" s="77">
        <v>162.0</v>
      </c>
      <c r="B164" s="54" t="s">
        <v>5333</v>
      </c>
      <c r="C164" s="72" t="s">
        <v>1671</v>
      </c>
      <c r="D164" s="76" t="s">
        <v>684</v>
      </c>
      <c r="E164" s="72" t="str">
        <f>IFERROR(__xludf.DUMMYFUNCTION("""COMPUTED_VALUE"""),"(('pickle', 'save'), ('pickle', 'save_reduce'), ('pickle', 'save'), ('pickle', 'save_dict'), ('pickle', '_batch_setitems'), ('pickle', 'save'))")</f>
        <v>(('pickle', 'save'), ('pickle', 'save_reduce'), ('pickle', 'save'), ('pickle', 'save_dict'), ('pickle', '_batch_setitems'), ('pickle', 'save'))</v>
      </c>
      <c r="F164" s="213">
        <f t="shared" si="3"/>
        <v>1</v>
      </c>
      <c r="G164" s="98"/>
      <c r="I164" s="77">
        <v>162.0</v>
      </c>
      <c r="J164" s="54" t="s">
        <v>5334</v>
      </c>
      <c r="K164" s="96" t="s">
        <v>2858</v>
      </c>
      <c r="L164" s="169" t="s">
        <v>7</v>
      </c>
      <c r="M164" s="72" t="str">
        <f>IFERROR(__xludf.DUMMYFUNCTION("""COMPUTED_VALUE"""),"(('core', '__init__'),)")</f>
        <v>(('core', '__init__'),)</v>
      </c>
      <c r="N164" s="213">
        <f t="shared" si="5"/>
        <v>1</v>
      </c>
      <c r="O164" s="98"/>
      <c r="Q164" s="72" t="str">
        <f>IFERROR(__xludf.DUMMYFUNCTION("""COMPUTED_VALUE"""),"round 1")</f>
        <v>round 1</v>
      </c>
      <c r="R164" s="72" t="str">
        <f>IFERROR(__xludf.DUMMYFUNCTION("""COMPUTED_VALUE"""),"(('setup', 'module'),)")</f>
        <v>(('setup', 'module'),)</v>
      </c>
      <c r="S164" s="72" t="str">
        <f>IFERROR(__xludf.DUMMYFUNCTION("""COMPUTED_VALUE"""),"package installation")</f>
        <v>package installation</v>
      </c>
      <c r="T164" s="50">
        <f t="shared" si="1"/>
        <v>1</v>
      </c>
      <c r="U164" s="72" t="str">
        <f>IFERROR(__xludf.DUMMYFUNCTION("""COMPUTED_VALUE"""),"round 2")</f>
        <v>round 2</v>
      </c>
      <c r="V164" s="72" t="str">
        <f>IFERROR(__xludf.DUMMYFUNCTION("""COMPUTED_VALUE"""),"(('interfaces', 'wrapper'), ('input_layer', '__init__'))")</f>
        <v>(('interfaces', 'wrapper'), ('input_layer', '__init__'))</v>
      </c>
      <c r="W164" s="72" t="str">
        <f>IFERROR(__xludf.DUMMYFUNCTION("""COMPUTED_VALUE"""),"model training / construction")</f>
        <v>model training / construction</v>
      </c>
      <c r="X164" s="50">
        <f t="shared" si="2"/>
        <v>1</v>
      </c>
      <c r="Y164" s="72" t="str">
        <f>IFERROR(__xludf.DUMMYFUNCTION("""COMPUTED_VALUE"""),"round 1")</f>
        <v>round 1</v>
      </c>
      <c r="Z164" s="72" t="str">
        <f>IFERROR(__xludf.DUMMYFUNCTION("""COMPUTED_VALUE"""),"(('pickle', 'save'), ('pickle', 'save_reduce'), ('pickle', 'save'), ('pickle', 'save_dict'), ('pickle', '_batch_setitems'), ('pickle', 'save'))")</f>
        <v>(('pickle', 'save'), ('pickle', 'save_reduce'), ('pickle', 'save'), ('pickle', 'save_dict'), ('pickle', '_batch_setitems'), ('pickle', 'save'))</v>
      </c>
      <c r="AA164" s="72" t="str">
        <f>IFERROR(__xludf.DUMMYFUNCTION("""COMPUTED_VALUE"""),"data saving / pickle")</f>
        <v>data saving / pickle</v>
      </c>
      <c r="AB164" s="72">
        <f>IFERROR(__xludf.DUMMYFUNCTION("""COMPUTED_VALUE"""),1.0)</f>
        <v>1</v>
      </c>
    </row>
    <row r="165">
      <c r="A165" s="77">
        <v>163.0</v>
      </c>
      <c r="B165" s="54" t="s">
        <v>5333</v>
      </c>
      <c r="C165" s="72" t="s">
        <v>1680</v>
      </c>
      <c r="D165" s="76" t="s">
        <v>316</v>
      </c>
      <c r="E165" s="72" t="str">
        <f>IFERROR(__xludf.DUMMYFUNCTION("""COMPUTED_VALUE"""),"(('setup', 'module'),)")</f>
        <v>(('setup', 'module'),)</v>
      </c>
      <c r="F165" s="213">
        <f t="shared" si="3"/>
        <v>1</v>
      </c>
      <c r="G165" s="98"/>
      <c r="I165" s="77">
        <v>163.0</v>
      </c>
      <c r="J165" s="54" t="s">
        <v>5334</v>
      </c>
      <c r="K165" s="96" t="s">
        <v>2865</v>
      </c>
      <c r="L165" s="227" t="s">
        <v>50</v>
      </c>
      <c r="M165" s="72" t="str">
        <f>IFERROR(__xludf.DUMMYFUNCTION("""COMPUTED_VALUE"""),"(('interfaces', 'wrapper'), ('input_layer', '__init__'))")</f>
        <v>(('interfaces', 'wrapper'), ('input_layer', '__init__'))</v>
      </c>
      <c r="N165" s="213">
        <f t="shared" si="5"/>
        <v>1</v>
      </c>
      <c r="O165" s="98"/>
      <c r="Q165" s="72" t="str">
        <f>IFERROR(__xludf.DUMMYFUNCTION("""COMPUTED_VALUE"""),"round 1")</f>
        <v>round 1</v>
      </c>
      <c r="R165" s="72" t="str">
        <f>IFERROR(__xludf.DUMMYFUNCTION("""COMPUTED_VALUE"""),"(('request', 'do_open'),)")</f>
        <v>(('request', 'do_open'),)</v>
      </c>
      <c r="S165" s="72" t="str">
        <f>IFERROR(__xludf.DUMMYFUNCTION("""COMPUTED_VALUE"""),"API call / HTTP request")</f>
        <v>API call / HTTP request</v>
      </c>
      <c r="T165" s="50">
        <f t="shared" si="1"/>
        <v>1</v>
      </c>
      <c r="U165" s="72" t="str">
        <f>IFERROR(__xludf.DUMMYFUNCTION("""COMPUTED_VALUE"""),"round 2")</f>
        <v>round 2</v>
      </c>
      <c r="V165" s="72" t="str">
        <f>IFERROR(__xludf.DUMMYFUNCTION("""COMPUTED_VALUE"""),"(('sequential', '__init__'),)")</f>
        <v>(('sequential', '__init__'),)</v>
      </c>
      <c r="W165" s="72" t="str">
        <f>IFERROR(__xludf.DUMMYFUNCTION("""COMPUTED_VALUE"""),"model training / construction")</f>
        <v>model training / construction</v>
      </c>
      <c r="X165" s="50">
        <f t="shared" si="2"/>
        <v>1</v>
      </c>
      <c r="Y165" s="72" t="str">
        <f>IFERROR(__xludf.DUMMYFUNCTION("""COMPUTED_VALUE"""),"round 1")</f>
        <v>round 1</v>
      </c>
      <c r="Z165" s="72" t="str">
        <f>IFERROR(__xludf.DUMMYFUNCTION("""COMPUTED_VALUE"""),"(('setup', 'module'),)")</f>
        <v>(('setup', 'module'),)</v>
      </c>
      <c r="AA165" s="72" t="str">
        <f>IFERROR(__xludf.DUMMYFUNCTION("""COMPUTED_VALUE"""),"package installation")</f>
        <v>package installation</v>
      </c>
      <c r="AB165" s="72">
        <f>IFERROR(__xludf.DUMMYFUNCTION("""COMPUTED_VALUE"""),1.0)</f>
        <v>1</v>
      </c>
    </row>
    <row r="166">
      <c r="A166" s="77">
        <v>164.0</v>
      </c>
      <c r="B166" s="54" t="s">
        <v>5333</v>
      </c>
      <c r="C166" s="72" t="s">
        <v>1684</v>
      </c>
      <c r="D166" s="76" t="s">
        <v>215</v>
      </c>
      <c r="E166" s="72" t="str">
        <f>IFERROR(__xludf.DUMMYFUNCTION("""COMPUTED_VALUE"""),"(('request', 'do_open'),)")</f>
        <v>(('request', 'do_open'),)</v>
      </c>
      <c r="F166" s="213">
        <f t="shared" si="3"/>
        <v>1</v>
      </c>
      <c r="G166" s="98"/>
      <c r="I166" s="77">
        <v>164.0</v>
      </c>
      <c r="J166" s="54" t="s">
        <v>5334</v>
      </c>
      <c r="K166" s="96" t="s">
        <v>2870</v>
      </c>
      <c r="L166" s="169" t="s">
        <v>1485</v>
      </c>
      <c r="M166" s="72" t="str">
        <f>IFERROR(__xludf.DUMMYFUNCTION("""COMPUTED_VALUE"""),"(('sequential', '__init__'),)")</f>
        <v>(('sequential', '__init__'),)</v>
      </c>
      <c r="N166" s="213">
        <f t="shared" si="5"/>
        <v>1</v>
      </c>
      <c r="O166" s="98"/>
      <c r="Q166" s="72" t="str">
        <f>IFERROR(__xludf.DUMMYFUNCTION("""COMPUTED_VALUE"""),"round 1")</f>
        <v>round 1</v>
      </c>
      <c r="R166" s="72" t="str">
        <f>IFERROR(__xludf.DUMMYFUNCTION("""COMPUTED_VALUE"""),"(('base', 'fit'),)")</f>
        <v>(('base', 'fit'),)</v>
      </c>
      <c r="S166" s="72" t="str">
        <f>IFERROR(__xludf.DUMMYFUNCTION("""COMPUTED_VALUE"""),"model training / learning")</f>
        <v>model training / learning</v>
      </c>
      <c r="T166" s="50">
        <f t="shared" si="1"/>
        <v>1</v>
      </c>
      <c r="U166" s="72" t="str">
        <f>IFERROR(__xludf.DUMMYFUNCTION("""COMPUTED_VALUE"""),"round 2")</f>
        <v>round 2</v>
      </c>
      <c r="V166" s="72" t="str">
        <f>IFERROR(__xludf.DUMMYFUNCTION("""COMPUTED_VALUE"""),"(('stacked_autoencoder', 'fit_transform'), ('stacked_autoencoder', 'fit'), ('stacked_autoencoder', 'run'))")</f>
        <v>(('stacked_autoencoder', 'fit_transform'), ('stacked_autoencoder', 'fit'), ('stacked_autoencoder', 'run'))</v>
      </c>
      <c r="W166" s="72" t="str">
        <f>IFERROR(__xludf.DUMMYFUNCTION("""COMPUTED_VALUE"""),"python basic syntax")</f>
        <v>python basic syntax</v>
      </c>
      <c r="X166" s="50">
        <f t="shared" si="2"/>
        <v>1</v>
      </c>
      <c r="Y166" s="72" t="str">
        <f>IFERROR(__xludf.DUMMYFUNCTION("""COMPUTED_VALUE"""),"round 1")</f>
        <v>round 1</v>
      </c>
      <c r="Z166" s="72" t="str">
        <f>IFERROR(__xludf.DUMMYFUNCTION("""COMPUTED_VALUE"""),"(('request', 'do_open'),)")</f>
        <v>(('request', 'do_open'),)</v>
      </c>
      <c r="AA166" s="72" t="str">
        <f>IFERROR(__xludf.DUMMYFUNCTION("""COMPUTED_VALUE"""),"API call / HTTP request")</f>
        <v>API call / HTTP request</v>
      </c>
      <c r="AB166" s="72">
        <f>IFERROR(__xludf.DUMMYFUNCTION("""COMPUTED_VALUE"""),1.0)</f>
        <v>1</v>
      </c>
    </row>
    <row r="167">
      <c r="A167" s="77">
        <v>165.0</v>
      </c>
      <c r="B167" s="54" t="s">
        <v>5333</v>
      </c>
      <c r="C167" s="72" t="s">
        <v>1692</v>
      </c>
      <c r="D167" s="76" t="s">
        <v>1192</v>
      </c>
      <c r="E167" s="72" t="str">
        <f>IFERROR(__xludf.DUMMYFUNCTION("""COMPUTED_VALUE"""),"(('base', 'fit'),)")</f>
        <v>(('base', 'fit'),)</v>
      </c>
      <c r="F167" s="213">
        <f t="shared" si="3"/>
        <v>1</v>
      </c>
      <c r="G167" s="98"/>
      <c r="I167" s="77">
        <v>165.0</v>
      </c>
      <c r="J167" s="54" t="s">
        <v>5334</v>
      </c>
      <c r="K167" s="96" t="s">
        <v>664</v>
      </c>
      <c r="L167" s="77" t="s">
        <v>1485</v>
      </c>
      <c r="M167" s="72" t="str">
        <f>IFERROR(__xludf.DUMMYFUNCTION("""COMPUTED_VALUE"""),"(('stacked_autoencoder', 'fit_transform'), ('stacked_autoencoder', 'fit'), ('stacked_autoencoder', 'run'))")</f>
        <v>(('stacked_autoencoder', 'fit_transform'), ('stacked_autoencoder', 'fit'), ('stacked_autoencoder', 'run'))</v>
      </c>
      <c r="N167" s="213">
        <f t="shared" si="5"/>
        <v>1</v>
      </c>
      <c r="O167" s="98"/>
      <c r="Q167" s="72" t="str">
        <f>IFERROR(__xludf.DUMMYFUNCTION("""COMPUTED_VALUE"""),"round 1")</f>
        <v>round 1</v>
      </c>
      <c r="R167" s="72" t="str">
        <f>IFERROR(__xludf.DUMMYFUNCTION("""COMPUTED_VALUE"""),"(('copy', 'deepcopy'), ('copy', '_reconstruct'), ('copy', 'deepcopy'), ('copy', '_deepcopy_dict'), ('copy', 'deepcopy'))")</f>
        <v>(('copy', 'deepcopy'), ('copy', '_reconstruct'), ('copy', 'deepcopy'), ('copy', '_deepcopy_dict'), ('copy', 'deepcopy'))</v>
      </c>
      <c r="S167" s="72" t="str">
        <f>IFERROR(__xludf.DUMMYFUNCTION("""COMPUTED_VALUE"""),"object copy")</f>
        <v>object copy</v>
      </c>
      <c r="T167" s="50">
        <f t="shared" si="1"/>
        <v>1</v>
      </c>
      <c r="U167" s="72" t="str">
        <f>IFERROR(__xludf.DUMMYFUNCTION("""COMPUTED_VALUE"""),"round 2")</f>
        <v>round 2</v>
      </c>
      <c r="V167" s="72" t="str">
        <f>IFERROR(__xludf.DUMMYFUNCTION("""COMPUTED_VALUE"""),"(('training_v2_utils', 'train_on_batch'),)")</f>
        <v>(('training_v2_utils', 'train_on_batch'),)</v>
      </c>
      <c r="W167" s="72" t="str">
        <f>IFERROR(__xludf.DUMMYFUNCTION("""COMPUTED_VALUE"""),"model training / learning")</f>
        <v>model training / learning</v>
      </c>
      <c r="X167" s="50">
        <f t="shared" si="2"/>
        <v>1</v>
      </c>
      <c r="Y167" s="72" t="str">
        <f>IFERROR(__xludf.DUMMYFUNCTION("""COMPUTED_VALUE"""),"round 1")</f>
        <v>round 1</v>
      </c>
      <c r="Z167" s="72" t="str">
        <f>IFERROR(__xludf.DUMMYFUNCTION("""COMPUTED_VALUE"""),"(('base', 'fit'),)")</f>
        <v>(('base', 'fit'),)</v>
      </c>
      <c r="AA167" s="72" t="str">
        <f>IFERROR(__xludf.DUMMYFUNCTION("""COMPUTED_VALUE"""),"model training / learning")</f>
        <v>model training / learning</v>
      </c>
      <c r="AB167" s="72">
        <f>IFERROR(__xludf.DUMMYFUNCTION("""COMPUTED_VALUE"""),1.0)</f>
        <v>1</v>
      </c>
    </row>
    <row r="168">
      <c r="A168" s="77">
        <v>166.0</v>
      </c>
      <c r="B168" s="54" t="s">
        <v>5333</v>
      </c>
      <c r="C168" s="72" t="s">
        <v>1699</v>
      </c>
      <c r="D168" s="76" t="s">
        <v>7</v>
      </c>
      <c r="E168" s="72" t="str">
        <f>IFERROR(__xludf.DUMMYFUNCTION("""COMPUTED_VALUE"""),"(('copy', 'deepcopy'), ('copy', '_reconstruct'), ('copy', 'deepcopy'), ('copy', '_deepcopy_dict'), ('copy', 'deepcopy'))")</f>
        <v>(('copy', 'deepcopy'), ('copy', '_reconstruct'), ('copy', 'deepcopy'), ('copy', '_deepcopy_dict'), ('copy', 'deepcopy'))</v>
      </c>
      <c r="F168" s="213">
        <f t="shared" si="3"/>
        <v>1</v>
      </c>
      <c r="G168" s="98"/>
      <c r="I168" s="77">
        <v>166.0</v>
      </c>
      <c r="J168" s="54" t="s">
        <v>5334</v>
      </c>
      <c r="K168" s="96" t="s">
        <v>2879</v>
      </c>
      <c r="L168" s="169" t="s">
        <v>269</v>
      </c>
      <c r="M168" s="72" t="str">
        <f>IFERROR(__xludf.DUMMYFUNCTION("""COMPUTED_VALUE"""),"(('training_v2_utils', 'train_on_batch'),)")</f>
        <v>(('training_v2_utils', 'train_on_batch'),)</v>
      </c>
      <c r="N168" s="213">
        <f t="shared" si="5"/>
        <v>1</v>
      </c>
      <c r="O168" s="98"/>
      <c r="Q168" s="72" t="str">
        <f>IFERROR(__xludf.DUMMYFUNCTION("""COMPUTED_VALUE"""),"round 1")</f>
        <v>round 1</v>
      </c>
      <c r="R168" s="72" t="str">
        <f>IFERROR(__xludf.DUMMYFUNCTION("""COMPUTED_VALUE"""),"(('context', '_Popen'),)")</f>
        <v>(('context', '_Popen'),)</v>
      </c>
      <c r="S168" s="72" t="str">
        <f>IFERROR(__xludf.DUMMYFUNCTION("""COMPUTED_VALUE"""),"subprocess invocation")</f>
        <v>subprocess invocation</v>
      </c>
      <c r="T168" s="50">
        <f t="shared" si="1"/>
        <v>1</v>
      </c>
      <c r="U168" s="72" t="str">
        <f>IFERROR(__xludf.DUMMYFUNCTION("""COMPUTED_VALUE"""),"round 2")</f>
        <v>round 2</v>
      </c>
      <c r="V168" s="72" t="str">
        <f>IFERROR(__xludf.DUMMYFUNCTION("""COMPUTED_VALUE"""),"(('contextlib', '__enter__'),)")</f>
        <v>(('contextlib', '__enter__'),)</v>
      </c>
      <c r="W168" s="72" t="str">
        <f>IFERROR(__xludf.DUMMYFUNCTION("""COMPUTED_VALUE"""),"python basic syntax")</f>
        <v>python basic syntax</v>
      </c>
      <c r="X168" s="50">
        <f t="shared" si="2"/>
        <v>1</v>
      </c>
      <c r="Y168" s="72" t="str">
        <f>IFERROR(__xludf.DUMMYFUNCTION("""COMPUTED_VALUE"""),"round 1")</f>
        <v>round 1</v>
      </c>
      <c r="Z168" s="72" t="str">
        <f>IFERROR(__xludf.DUMMYFUNCTION("""COMPUTED_VALUE"""),"(('copy', 'deepcopy'), ('copy', '_reconstruct'), ('copy', 'deepcopy'), ('copy', '_deepcopy_dict'), ('copy', 'deepcopy'))")</f>
        <v>(('copy', 'deepcopy'), ('copy', '_reconstruct'), ('copy', 'deepcopy'), ('copy', '_deepcopy_dict'), ('copy', 'deepcopy'))</v>
      </c>
      <c r="AA168" s="72" t="str">
        <f>IFERROR(__xludf.DUMMYFUNCTION("""COMPUTED_VALUE"""),"object copy")</f>
        <v>object copy</v>
      </c>
      <c r="AB168" s="72">
        <f>IFERROR(__xludf.DUMMYFUNCTION("""COMPUTED_VALUE"""),1.0)</f>
        <v>1</v>
      </c>
    </row>
    <row r="169">
      <c r="A169" s="77">
        <v>167.0</v>
      </c>
      <c r="B169" s="54" t="s">
        <v>5333</v>
      </c>
      <c r="C169" s="72" t="s">
        <v>1708</v>
      </c>
      <c r="D169" s="76" t="s">
        <v>1199</v>
      </c>
      <c r="E169" s="72" t="str">
        <f>IFERROR(__xludf.DUMMYFUNCTION("""COMPUTED_VALUE"""),"(('context', '_Popen'),)")</f>
        <v>(('context', '_Popen'),)</v>
      </c>
      <c r="F169" s="213">
        <f t="shared" si="3"/>
        <v>1</v>
      </c>
      <c r="G169" s="98"/>
      <c r="I169" s="77">
        <v>167.0</v>
      </c>
      <c r="J169" s="54" t="s">
        <v>5334</v>
      </c>
      <c r="K169" s="96" t="s">
        <v>2883</v>
      </c>
      <c r="L169" s="169" t="s">
        <v>7</v>
      </c>
      <c r="M169" s="72" t="str">
        <f>IFERROR(__xludf.DUMMYFUNCTION("""COMPUTED_VALUE"""),"(('contextlib', '__enter__'),)")</f>
        <v>(('contextlib', '__enter__'),)</v>
      </c>
      <c r="N169" s="213">
        <f t="shared" si="5"/>
        <v>1</v>
      </c>
      <c r="O169" s="98"/>
      <c r="Q169" s="72" t="str">
        <f>IFERROR(__xludf.DUMMYFUNCTION("""COMPUTED_VALUE"""),"round 1")</f>
        <v>round 1</v>
      </c>
      <c r="R169" s="72" t="str">
        <f>IFERROR(__xludf.DUMMYFUNCTION("""COMPUTED_VALUE"""),"(('app', 'wsgi_app'),)")</f>
        <v>(('app', 'wsgi_app'),)</v>
      </c>
      <c r="S169" s="72" t="str">
        <f>IFERROR(__xludf.DUMMYFUNCTION("""COMPUTED_VALUE"""),"subprocess invocation")</f>
        <v>subprocess invocation</v>
      </c>
      <c r="T169" s="50">
        <f t="shared" si="1"/>
        <v>1</v>
      </c>
      <c r="U169" s="72" t="str">
        <f>IFERROR(__xludf.DUMMYFUNCTION("""COMPUTED_VALUE"""),"round 2")</f>
        <v>round 2</v>
      </c>
      <c r="V169" s="72" t="str">
        <f>IFERROR(__xludf.DUMMYFUNCTION("""COMPUTED_VALUE"""),"(('variables', 'eval'), ('ops', 'eval'), ('ops', '_eval_using_default_session'))")</f>
        <v>(('variables', 'eval'), ('ops', 'eval'), ('ops', '_eval_using_default_session'))</v>
      </c>
      <c r="W169" s="72" t="str">
        <f>IFERROR(__xludf.DUMMYFUNCTION("""COMPUTED_VALUE"""),"parallelization")</f>
        <v>parallelization</v>
      </c>
      <c r="X169" s="50">
        <f t="shared" si="2"/>
        <v>1</v>
      </c>
      <c r="Y169" s="72" t="str">
        <f>IFERROR(__xludf.DUMMYFUNCTION("""COMPUTED_VALUE"""),"round 1")</f>
        <v>round 1</v>
      </c>
      <c r="Z169" s="72" t="str">
        <f>IFERROR(__xludf.DUMMYFUNCTION("""COMPUTED_VALUE"""),"(('context', '_Popen'),)")</f>
        <v>(('context', '_Popen'),)</v>
      </c>
      <c r="AA169" s="72" t="str">
        <f>IFERROR(__xludf.DUMMYFUNCTION("""COMPUTED_VALUE"""),"subprocess invocation")</f>
        <v>subprocess invocation</v>
      </c>
      <c r="AB169" s="72">
        <f>IFERROR(__xludf.DUMMYFUNCTION("""COMPUTED_VALUE"""),1.0)</f>
        <v>1</v>
      </c>
    </row>
    <row r="170">
      <c r="A170" s="77">
        <v>168.0</v>
      </c>
      <c r="B170" s="54" t="s">
        <v>5333</v>
      </c>
      <c r="C170" s="72" t="s">
        <v>1714</v>
      </c>
      <c r="D170" s="76" t="s">
        <v>416</v>
      </c>
      <c r="E170" s="72" t="str">
        <f>IFERROR(__xludf.DUMMYFUNCTION("""COMPUTED_VALUE"""),"(('app', 'wsgi_app'),)")</f>
        <v>(('app', 'wsgi_app'),)</v>
      </c>
      <c r="F170" s="213">
        <f t="shared" si="3"/>
        <v>1</v>
      </c>
      <c r="G170" s="98"/>
      <c r="I170" s="77">
        <v>168.0</v>
      </c>
      <c r="J170" s="54" t="s">
        <v>5334</v>
      </c>
      <c r="K170" s="98" t="s">
        <v>2889</v>
      </c>
      <c r="L170" s="77" t="s">
        <v>269</v>
      </c>
      <c r="M170" s="72" t="str">
        <f>IFERROR(__xludf.DUMMYFUNCTION("""COMPUTED_VALUE"""),"(('variables', 'eval'), ('ops', 'eval'), ('ops', '_eval_using_default_session'))")</f>
        <v>(('variables', 'eval'), ('ops', 'eval'), ('ops', '_eval_using_default_session'))</v>
      </c>
      <c r="N170" s="213">
        <f t="shared" si="5"/>
        <v>1</v>
      </c>
      <c r="O170" s="98"/>
      <c r="Q170" s="72" t="str">
        <f>IFERROR(__xludf.DUMMYFUNCTION("""COMPUTED_VALUE"""),"round 1")</f>
        <v>round 1</v>
      </c>
      <c r="R170" s="72" t="str">
        <f>IFERROR(__xludf.DUMMYFUNCTION("""COMPUTED_VALUE"""),"(('session', '_do_call'),)")</f>
        <v>(('session', '_do_call'),)</v>
      </c>
      <c r="S170" s="72" t="str">
        <f>IFERROR(__xludf.DUMMYFUNCTION("""COMPUTED_VALUE"""),"API call / HTTP request")</f>
        <v>API call / HTTP request</v>
      </c>
      <c r="T170" s="50">
        <f t="shared" si="1"/>
        <v>1</v>
      </c>
      <c r="U170" s="72" t="str">
        <f>IFERROR(__xludf.DUMMYFUNCTION("""COMPUTED_VALUE"""),"round 2")</f>
        <v>round 2</v>
      </c>
      <c r="V170" s="72" t="str">
        <f>IFERROR(__xludf.DUMMYFUNCTION("""COMPUTED_VALUE"""),"(('tpu_estimator', 'train'), ('estimator', 'train'), ('estimator', '_train_model'), ('estimator', '_train_model_default'))")</f>
        <v>(('tpu_estimator', 'train'), ('estimator', 'train'), ('estimator', '_train_model'), ('estimator', '_train_model_default'))</v>
      </c>
      <c r="W170" s="72" t="str">
        <f>IFERROR(__xludf.DUMMYFUNCTION("""COMPUTED_VALUE"""),"model training / learning")</f>
        <v>model training / learning</v>
      </c>
      <c r="X170" s="50">
        <f t="shared" si="2"/>
        <v>1</v>
      </c>
      <c r="Y170" s="72" t="str">
        <f>IFERROR(__xludf.DUMMYFUNCTION("""COMPUTED_VALUE"""),"round 1")</f>
        <v>round 1</v>
      </c>
      <c r="Z170" s="72" t="str">
        <f>IFERROR(__xludf.DUMMYFUNCTION("""COMPUTED_VALUE"""),"(('app', 'wsgi_app'),)")</f>
        <v>(('app', 'wsgi_app'),)</v>
      </c>
      <c r="AA170" s="72" t="str">
        <f>IFERROR(__xludf.DUMMYFUNCTION("""COMPUTED_VALUE"""),"subprocess invocation")</f>
        <v>subprocess invocation</v>
      </c>
      <c r="AB170" s="72">
        <f>IFERROR(__xludf.DUMMYFUNCTION("""COMPUTED_VALUE"""),1.0)</f>
        <v>1</v>
      </c>
    </row>
    <row r="171">
      <c r="A171" s="77">
        <v>169.0</v>
      </c>
      <c r="B171" s="54" t="s">
        <v>5333</v>
      </c>
      <c r="C171" s="72" t="s">
        <v>1720</v>
      </c>
      <c r="D171" s="76" t="s">
        <v>416</v>
      </c>
      <c r="E171" s="72" t="str">
        <f>IFERROR(__xludf.DUMMYFUNCTION("""COMPUTED_VALUE"""),"(('session', '_do_call'),)")</f>
        <v>(('session', '_do_call'),)</v>
      </c>
      <c r="F171" s="213">
        <f t="shared" si="3"/>
        <v>1</v>
      </c>
      <c r="G171" s="98"/>
      <c r="I171" s="77">
        <v>169.0</v>
      </c>
      <c r="J171" s="54" t="s">
        <v>5334</v>
      </c>
      <c r="K171" s="96" t="s">
        <v>2896</v>
      </c>
      <c r="L171" s="77" t="s">
        <v>480</v>
      </c>
      <c r="M171" s="72" t="str">
        <f>IFERROR(__xludf.DUMMYFUNCTION("""COMPUTED_VALUE"""),"(('tpu_estimator', 'train'), ('estimator', 'train'), ('estimator', '_train_model'), ('estimator', '_train_model_default'))")</f>
        <v>(('tpu_estimator', 'train'), ('estimator', 'train'), ('estimator', '_train_model'), ('estimator', '_train_model_default'))</v>
      </c>
      <c r="N171" s="213">
        <f t="shared" si="5"/>
        <v>1</v>
      </c>
      <c r="O171" s="98"/>
      <c r="Q171" s="72" t="str">
        <f>IFERROR(__xludf.DUMMYFUNCTION("""COMPUTED_VALUE"""),"round 1")</f>
        <v>round 1</v>
      </c>
      <c r="R171" s="72" t="str">
        <f>IFERROR(__xludf.DUMMYFUNCTION("""COMPUTED_VALUE"""),"(('process', 'start'), ('context', '_Popen'), ('context', '_Popen'))")</f>
        <v>(('process', 'start'), ('context', '_Popen'), ('context', '_Popen'))</v>
      </c>
      <c r="S171" s="72" t="str">
        <f>IFERROR(__xludf.DUMMYFUNCTION("""COMPUTED_VALUE"""),"subprocess invocation")</f>
        <v>subprocess invocation</v>
      </c>
      <c r="T171" s="50">
        <f t="shared" si="1"/>
        <v>1</v>
      </c>
      <c r="U171" s="72" t="str">
        <f>IFERROR(__xludf.DUMMYFUNCTION("""COMPUTED_VALUE"""),"round 2")</f>
        <v>round 2</v>
      </c>
      <c r="V171" s="72" t="str">
        <f>IFERROR(__xludf.DUMMYFUNCTION("""COMPUTED_VALUE"""),"(('__init__', 'import_module'), ('__init__', 'module'))")</f>
        <v>(('__init__', 'import_module'), ('__init__', 'module'))</v>
      </c>
      <c r="W171" s="72" t="str">
        <f>IFERROR(__xludf.DUMMYFUNCTION("""COMPUTED_VALUE"""),"python basic syntax")</f>
        <v>python basic syntax</v>
      </c>
      <c r="X171" s="50">
        <f t="shared" si="2"/>
        <v>1</v>
      </c>
      <c r="Y171" s="72" t="str">
        <f>IFERROR(__xludf.DUMMYFUNCTION("""COMPUTED_VALUE"""),"round 1")</f>
        <v>round 1</v>
      </c>
      <c r="Z171" s="72" t="str">
        <f>IFERROR(__xludf.DUMMYFUNCTION("""COMPUTED_VALUE"""),"(('session', '_do_call'),)")</f>
        <v>(('session', '_do_call'),)</v>
      </c>
      <c r="AA171" s="72" t="str">
        <f>IFERROR(__xludf.DUMMYFUNCTION("""COMPUTED_VALUE"""),"API call / HTTP request")</f>
        <v>API call / HTTP request</v>
      </c>
      <c r="AB171" s="72">
        <f>IFERROR(__xludf.DUMMYFUNCTION("""COMPUTED_VALUE"""),1.0)</f>
        <v>1</v>
      </c>
    </row>
    <row r="172">
      <c r="A172" s="77">
        <v>170.0</v>
      </c>
      <c r="B172" s="54" t="s">
        <v>5333</v>
      </c>
      <c r="C172" s="72" t="s">
        <v>1723</v>
      </c>
      <c r="D172" s="76" t="s">
        <v>1192</v>
      </c>
      <c r="E172" s="72" t="str">
        <f>IFERROR(__xludf.DUMMYFUNCTION("""COMPUTED_VALUE"""),"(('process', 'start'), ('context', '_Popen'), ('context', '_Popen'))")</f>
        <v>(('process', 'start'), ('context', '_Popen'), ('context', '_Popen'))</v>
      </c>
      <c r="F172" s="213">
        <f t="shared" si="3"/>
        <v>1</v>
      </c>
      <c r="G172" s="98"/>
      <c r="I172" s="77">
        <v>170.0</v>
      </c>
      <c r="J172" s="54" t="s">
        <v>5334</v>
      </c>
      <c r="K172" s="96" t="s">
        <v>2901</v>
      </c>
      <c r="L172" s="169" t="s">
        <v>7</v>
      </c>
      <c r="M172" s="72" t="str">
        <f>IFERROR(__xludf.DUMMYFUNCTION("""COMPUTED_VALUE"""),"(('__init__', 'import_module'), ('__init__', 'module'))")</f>
        <v>(('__init__', 'import_module'), ('__init__', 'module'))</v>
      </c>
      <c r="N172" s="213">
        <f t="shared" si="5"/>
        <v>1</v>
      </c>
      <c r="O172" s="98"/>
      <c r="Q172" s="72" t="str">
        <f>IFERROR(__xludf.DUMMYFUNCTION("""COMPUTED_VALUE"""),"round 1")</f>
        <v>round 1</v>
      </c>
      <c r="R172" s="72" t="str">
        <f>IFERROR(__xludf.DUMMYFUNCTION("""COMPUTED_VALUE"""),"(('socket', 'create_connection'),)")</f>
        <v>(('socket', 'create_connection'),)</v>
      </c>
      <c r="S172" s="72" t="str">
        <f>IFERROR(__xludf.DUMMYFUNCTION("""COMPUTED_VALUE"""),"API call / HTTP request")</f>
        <v>API call / HTTP request</v>
      </c>
      <c r="T172" s="50">
        <f t="shared" si="1"/>
        <v>1</v>
      </c>
      <c r="U172" s="72" t="str">
        <f>IFERROR(__xludf.DUMMYFUNCTION("""COMPUTED_VALUE"""),"round 2")</f>
        <v>round 2</v>
      </c>
      <c r="V172" s="72" t="str">
        <f>IFERROR(__xludf.DUMMYFUNCTION("""COMPUTED_VALUE"""),"(('ops', '_create_c_op'),)")</f>
        <v>(('ops', '_create_c_op'),)</v>
      </c>
      <c r="W172" s="72" t="str">
        <f>IFERROR(__xludf.DUMMYFUNCTION("""COMPUTED_VALUE"""),"data operation")</f>
        <v>data operation</v>
      </c>
      <c r="X172" s="50">
        <f t="shared" si="2"/>
        <v>1</v>
      </c>
      <c r="Y172" s="72" t="str">
        <f>IFERROR(__xludf.DUMMYFUNCTION("""COMPUTED_VALUE"""),"round 1")</f>
        <v>round 1</v>
      </c>
      <c r="Z172" s="72" t="str">
        <f>IFERROR(__xludf.DUMMYFUNCTION("""COMPUTED_VALUE"""),"(('process', 'start'), ('context', '_Popen'), ('context', '_Popen'))")</f>
        <v>(('process', 'start'), ('context', '_Popen'), ('context', '_Popen'))</v>
      </c>
      <c r="AA172" s="72" t="str">
        <f>IFERROR(__xludf.DUMMYFUNCTION("""COMPUTED_VALUE"""),"subprocess invocation")</f>
        <v>subprocess invocation</v>
      </c>
      <c r="AB172" s="72">
        <f>IFERROR(__xludf.DUMMYFUNCTION("""COMPUTED_VALUE"""),1.0)</f>
        <v>1</v>
      </c>
    </row>
    <row r="173">
      <c r="A173" s="77">
        <v>171.0</v>
      </c>
      <c r="B173" s="54" t="s">
        <v>5333</v>
      </c>
      <c r="C173" s="72" t="s">
        <v>1732</v>
      </c>
      <c r="D173" s="76" t="s">
        <v>416</v>
      </c>
      <c r="E173" s="72" t="str">
        <f>IFERROR(__xludf.DUMMYFUNCTION("""COMPUTED_VALUE"""),"(('socket', 'create_connection'),)")</f>
        <v>(('socket', 'create_connection'),)</v>
      </c>
      <c r="F173" s="213">
        <f t="shared" si="3"/>
        <v>1</v>
      </c>
      <c r="G173" s="98"/>
      <c r="I173" s="77">
        <v>171.0</v>
      </c>
      <c r="J173" s="54" t="s">
        <v>5334</v>
      </c>
      <c r="K173" s="96" t="s">
        <v>2903</v>
      </c>
      <c r="L173" s="77" t="s">
        <v>269</v>
      </c>
      <c r="M173" s="72" t="str">
        <f>IFERROR(__xludf.DUMMYFUNCTION("""COMPUTED_VALUE"""),"(('ops', '_create_c_op'),)")</f>
        <v>(('ops', '_create_c_op'),)</v>
      </c>
      <c r="N173" s="213">
        <f t="shared" si="5"/>
        <v>1</v>
      </c>
      <c r="O173" s="98"/>
      <c r="Q173" s="72" t="str">
        <f>IFERROR(__xludf.DUMMYFUNCTION("""COMPUTED_VALUE"""),"round 1")</f>
        <v>round 1</v>
      </c>
      <c r="R173" s="72" t="str">
        <f>IFERROR(__xludf.DUMMYFUNCTION("""COMPUTED_VALUE"""),"(('parallel', 'dispatch_one_batch'),)")</f>
        <v>(('parallel', 'dispatch_one_batch'),)</v>
      </c>
      <c r="S173" s="72" t="str">
        <f>IFERROR(__xludf.DUMMYFUNCTION("""COMPUTED_VALUE"""),"parallelization")</f>
        <v>parallelization</v>
      </c>
      <c r="T173" s="50">
        <f t="shared" si="1"/>
        <v>1</v>
      </c>
      <c r="U173" s="72" t="str">
        <f>IFERROR(__xludf.DUMMYFUNCTION("""COMPUTED_VALUE"""),"round 2")</f>
        <v>round 2</v>
      </c>
      <c r="V173" s="72" t="str">
        <f>IFERROR(__xludf.DUMMYFUNCTION("""COMPUTED_VALUE"""),"(('python_message', 'init'), ('containers', 'extend'))")</f>
        <v>(('python_message', 'init'), ('containers', 'extend'))</v>
      </c>
      <c r="W173" s="72" t="str">
        <f>IFERROR(__xludf.DUMMYFUNCTION("""COMPUTED_VALUE"""),"data validation")</f>
        <v>data validation</v>
      </c>
      <c r="X173" s="50">
        <f t="shared" si="2"/>
        <v>1</v>
      </c>
      <c r="Y173" s="72" t="str">
        <f>IFERROR(__xludf.DUMMYFUNCTION("""COMPUTED_VALUE"""),"round 1")</f>
        <v>round 1</v>
      </c>
      <c r="Z173" s="72" t="str">
        <f>IFERROR(__xludf.DUMMYFUNCTION("""COMPUTED_VALUE"""),"(('socket', 'create_connection'),)")</f>
        <v>(('socket', 'create_connection'),)</v>
      </c>
      <c r="AA173" s="72" t="str">
        <f>IFERROR(__xludf.DUMMYFUNCTION("""COMPUTED_VALUE"""),"API call / HTTP request")</f>
        <v>API call / HTTP request</v>
      </c>
      <c r="AB173" s="72">
        <f>IFERROR(__xludf.DUMMYFUNCTION("""COMPUTED_VALUE"""),1.0)</f>
        <v>1</v>
      </c>
    </row>
    <row r="174">
      <c r="A174" s="77">
        <v>172.0</v>
      </c>
      <c r="B174" s="54" t="s">
        <v>5333</v>
      </c>
      <c r="C174" s="72" t="s">
        <v>1738</v>
      </c>
      <c r="D174" s="76" t="s">
        <v>1192</v>
      </c>
      <c r="E174" s="72" t="str">
        <f>IFERROR(__xludf.DUMMYFUNCTION("""COMPUTED_VALUE"""),"(('parallel', 'dispatch_one_batch'),)")</f>
        <v>(('parallel', 'dispatch_one_batch'),)</v>
      </c>
      <c r="F174" s="213">
        <f t="shared" si="3"/>
        <v>1</v>
      </c>
      <c r="G174" s="98"/>
      <c r="I174" s="77">
        <v>172.0</v>
      </c>
      <c r="J174" s="54" t="s">
        <v>5334</v>
      </c>
      <c r="K174" s="96" t="s">
        <v>2909</v>
      </c>
      <c r="L174" s="169" t="s">
        <v>1768</v>
      </c>
      <c r="M174" s="72" t="str">
        <f>IFERROR(__xludf.DUMMYFUNCTION("""COMPUTED_VALUE"""),"(('python_message', 'init'), ('containers', 'extend'))")</f>
        <v>(('python_message', 'init'), ('containers', 'extend'))</v>
      </c>
      <c r="N174" s="213">
        <f t="shared" si="5"/>
        <v>1</v>
      </c>
      <c r="O174" s="98"/>
      <c r="Q174" s="72" t="str">
        <f>IFERROR(__xludf.DUMMYFUNCTION("""COMPUTED_VALUE"""),"round 1")</f>
        <v>round 1</v>
      </c>
      <c r="R174" s="72" t="str">
        <f>IFERROR(__xludf.DUMMYFUNCTION("""COMPUTED_VALUE"""),"(('sitecustomize', 'runfile'), ('sitecustomize', 'execfile'))")</f>
        <v>(('sitecustomize', 'runfile'), ('sitecustomize', 'execfile'))</v>
      </c>
      <c r="S174" s="72" t="str">
        <f>IFERROR(__xludf.DUMMYFUNCTION("""COMPUTED_VALUE"""),"subprocess invocation")</f>
        <v>subprocess invocation</v>
      </c>
      <c r="T174" s="50">
        <f t="shared" si="1"/>
        <v>1</v>
      </c>
      <c r="U174" s="72" t="str">
        <f>IFERROR(__xludf.DUMMYFUNCTION("""COMPUTED_VALUE"""),"round 2")</f>
        <v>round 2</v>
      </c>
      <c r="V174" s="72" t="str">
        <f>IFERROR(__xludf.DUMMYFUNCTION("""COMPUTED_VALUE"""),"(('common_shapes', '_call_cpp_shape_fn_impl'), ('errors_impl', '__exit__'))")</f>
        <v>(('common_shapes', '_call_cpp_shape_fn_impl'), ('errors_impl', '__exit__'))</v>
      </c>
      <c r="W174" s="72" t="str">
        <f>IFERROR(__xludf.DUMMYFUNCTION("""COMPUTED_VALUE"""),"data validation")</f>
        <v>data validation</v>
      </c>
      <c r="X174" s="50">
        <f t="shared" si="2"/>
        <v>1</v>
      </c>
      <c r="Y174" s="72" t="str">
        <f>IFERROR(__xludf.DUMMYFUNCTION("""COMPUTED_VALUE"""),"round 1")</f>
        <v>round 1</v>
      </c>
      <c r="Z174" s="72" t="str">
        <f>IFERROR(__xludf.DUMMYFUNCTION("""COMPUTED_VALUE"""),"(('parallel', 'dispatch_one_batch'),)")</f>
        <v>(('parallel', 'dispatch_one_batch'),)</v>
      </c>
      <c r="AA174" s="72" t="str">
        <f>IFERROR(__xludf.DUMMYFUNCTION("""COMPUTED_VALUE"""),"parallelization")</f>
        <v>parallelization</v>
      </c>
      <c r="AB174" s="72">
        <f>IFERROR(__xludf.DUMMYFUNCTION("""COMPUTED_VALUE"""),1.0)</f>
        <v>1</v>
      </c>
    </row>
    <row r="175">
      <c r="A175" s="77">
        <v>173.0</v>
      </c>
      <c r="B175" s="54" t="s">
        <v>5333</v>
      </c>
      <c r="C175" s="72" t="s">
        <v>437</v>
      </c>
      <c r="D175" s="76" t="s">
        <v>480</v>
      </c>
      <c r="E175" s="72" t="str">
        <f>IFERROR(__xludf.DUMMYFUNCTION("""COMPUTED_VALUE"""),"(('sitecustomize', 'runfile'), ('sitecustomize', 'execfile'))")</f>
        <v>(('sitecustomize', 'runfile'), ('sitecustomize', 'execfile'))</v>
      </c>
      <c r="F175" s="213">
        <f t="shared" si="3"/>
        <v>1</v>
      </c>
      <c r="G175" s="98"/>
      <c r="I175" s="77">
        <v>173.0</v>
      </c>
      <c r="J175" s="54" t="s">
        <v>5334</v>
      </c>
      <c r="K175" s="98" t="s">
        <v>2914</v>
      </c>
      <c r="L175" s="77" t="s">
        <v>896</v>
      </c>
      <c r="M175" s="72" t="str">
        <f>IFERROR(__xludf.DUMMYFUNCTION("""COMPUTED_VALUE"""),"(('common_shapes', '_call_cpp_shape_fn_impl'), ('errors_impl', '__exit__'))")</f>
        <v>(('common_shapes', '_call_cpp_shape_fn_impl'), ('errors_impl', '__exit__'))</v>
      </c>
      <c r="N175" s="213">
        <f t="shared" si="5"/>
        <v>1</v>
      </c>
      <c r="O175" s="98"/>
      <c r="Q175" s="72" t="str">
        <f>IFERROR(__xludf.DUMMYFUNCTION("""COMPUTED_VALUE"""),"round 1")</f>
        <v>round 1</v>
      </c>
      <c r="R175" s="72" t="str">
        <f>IFERROR(__xludf.DUMMYFUNCTION("""COMPUTED_VALUE"""),"(('op_def_library', '_apply_op_helper'),)")</f>
        <v>(('op_def_library', '_apply_op_helper'),)</v>
      </c>
      <c r="S175" s="72" t="str">
        <f>IFERROR(__xludf.DUMMYFUNCTION("""COMPUTED_VALUE"""),"data operation")</f>
        <v>data operation</v>
      </c>
      <c r="T175" s="50">
        <f t="shared" si="1"/>
        <v>1</v>
      </c>
      <c r="U175" s="72" t="str">
        <f>IFERROR(__xludf.DUMMYFUNCTION("""COMPUTED_VALUE"""),"round 2")</f>
        <v>round 2</v>
      </c>
      <c r="V175" s="72" t="str">
        <f>IFERROR(__xludf.DUMMYFUNCTION("""COMPUTED_VALUE"""),"(('head', 'create_estimator_spec'),)")</f>
        <v>(('head', 'create_estimator_spec'),)</v>
      </c>
      <c r="W175" s="72" t="str">
        <f>IFERROR(__xludf.DUMMYFUNCTION("""COMPUTED_VALUE"""),"model training / learning")</f>
        <v>model training / learning</v>
      </c>
      <c r="X175" s="50">
        <f t="shared" si="2"/>
        <v>1</v>
      </c>
      <c r="Y175" s="72" t="str">
        <f>IFERROR(__xludf.DUMMYFUNCTION("""COMPUTED_VALUE"""),"round 1")</f>
        <v>round 1</v>
      </c>
      <c r="Z175" s="72" t="str">
        <f>IFERROR(__xludf.DUMMYFUNCTION("""COMPUTED_VALUE"""),"(('sitecustomize', 'runfile'), ('sitecustomize', 'execfile'))")</f>
        <v>(('sitecustomize', 'runfile'), ('sitecustomize', 'execfile'))</v>
      </c>
      <c r="AA175" s="72" t="str">
        <f>IFERROR(__xludf.DUMMYFUNCTION("""COMPUTED_VALUE"""),"subprocess invocation")</f>
        <v>subprocess invocation</v>
      </c>
      <c r="AB175" s="72">
        <f>IFERROR(__xludf.DUMMYFUNCTION("""COMPUTED_VALUE"""),1.0)</f>
        <v>1</v>
      </c>
    </row>
    <row r="176">
      <c r="A176" s="77">
        <v>174.0</v>
      </c>
      <c r="B176" s="54" t="s">
        <v>5333</v>
      </c>
      <c r="C176" s="72" t="s">
        <v>1748</v>
      </c>
      <c r="D176" s="76" t="s">
        <v>416</v>
      </c>
      <c r="E176" s="72" t="str">
        <f>IFERROR(__xludf.DUMMYFUNCTION("""COMPUTED_VALUE"""),"(('op_def_library', '_apply_op_helper'),)")</f>
        <v>(('op_def_library', '_apply_op_helper'),)</v>
      </c>
      <c r="F176" s="213">
        <f t="shared" si="3"/>
        <v>1</v>
      </c>
      <c r="G176" s="98"/>
      <c r="I176" s="77">
        <v>174.0</v>
      </c>
      <c r="J176" s="54" t="s">
        <v>5334</v>
      </c>
      <c r="K176" s="98" t="s">
        <v>2920</v>
      </c>
      <c r="L176" s="77" t="s">
        <v>896</v>
      </c>
      <c r="M176" s="72" t="str">
        <f>IFERROR(__xludf.DUMMYFUNCTION("""COMPUTED_VALUE"""),"(('head', 'create_estimator_spec'),)")</f>
        <v>(('head', 'create_estimator_spec'),)</v>
      </c>
      <c r="N176" s="213">
        <f t="shared" si="5"/>
        <v>1</v>
      </c>
      <c r="O176" s="98"/>
      <c r="Q176" s="72" t="str">
        <f>IFERROR(__xludf.DUMMYFUNCTION("""COMPUTED_VALUE"""),"round 1")</f>
        <v>round 1</v>
      </c>
      <c r="R176" s="72" t="str">
        <f>IFERROR(__xludf.DUMMYFUNCTION("""COMPUTED_VALUE"""),"(('__init__', 'module'), ('add_newdocs', 'module'), ('__init__', 'module'), ('type_check', 'module'), ('__init__', 'module'))")</f>
        <v>(('__init__', 'module'), ('add_newdocs', 'module'), ('__init__', 'module'), ('type_check', 'module'), ('__init__', 'module'))</v>
      </c>
      <c r="S176" s="72" t="str">
        <f>IFERROR(__xludf.DUMMYFUNCTION("""COMPUTED_VALUE"""),"python basic syntax")</f>
        <v>python basic syntax</v>
      </c>
      <c r="T176" s="50">
        <f t="shared" si="1"/>
        <v>1</v>
      </c>
      <c r="U176" s="72" t="str">
        <f>IFERROR(__xludf.DUMMYFUNCTION("""COMPUTED_VALUE"""),"round 2")</f>
        <v>round 2</v>
      </c>
      <c r="V176" s="72" t="str">
        <f>IFERROR(__xludf.DUMMYFUNCTION("""COMPUTED_VALUE"""),"(('pywrap_tensorflow_internal', 'swig_import_helper'), ('imp', 'load_module'), ('imp', 'load_dynamic'))")</f>
        <v>(('pywrap_tensorflow_internal', 'swig_import_helper'), ('imp', 'load_module'), ('imp', 'load_dynamic'))</v>
      </c>
      <c r="W176" s="72" t="str">
        <f>IFERROR(__xludf.DUMMYFUNCTION("""COMPUTED_VALUE"""),"external module execution")</f>
        <v>external module execution</v>
      </c>
      <c r="X176" s="50">
        <f t="shared" si="2"/>
        <v>1</v>
      </c>
      <c r="Y176" s="72" t="str">
        <f>IFERROR(__xludf.DUMMYFUNCTION("""COMPUTED_VALUE"""),"round 1")</f>
        <v>round 1</v>
      </c>
      <c r="Z176" s="72" t="str">
        <f>IFERROR(__xludf.DUMMYFUNCTION("""COMPUTED_VALUE"""),"(('op_def_library', '_apply_op_helper'),)")</f>
        <v>(('op_def_library', '_apply_op_helper'),)</v>
      </c>
      <c r="AA176" s="72" t="str">
        <f>IFERROR(__xludf.DUMMYFUNCTION("""COMPUTED_VALUE"""),"data operation")</f>
        <v>data operation</v>
      </c>
      <c r="AB176" s="72">
        <f>IFERROR(__xludf.DUMMYFUNCTION("""COMPUTED_VALUE"""),1.0)</f>
        <v>1</v>
      </c>
    </row>
    <row r="177">
      <c r="A177" s="77">
        <v>175.0</v>
      </c>
      <c r="B177" s="54" t="s">
        <v>5333</v>
      </c>
      <c r="C177" s="72" t="s">
        <v>1757</v>
      </c>
      <c r="D177" s="76" t="s">
        <v>1768</v>
      </c>
      <c r="E177" s="72" t="str">
        <f>IFERROR(__xludf.DUMMYFUNCTION("""COMPUTED_VALUE"""),"(('__init__', 'module'), ('add_newdocs', 'module'), ('__init__', 'module'), ('type_check', 'module'), ('__init__', 'module'))")</f>
        <v>(('__init__', 'module'), ('add_newdocs', 'module'), ('__init__', 'module'), ('type_check', 'module'), ('__init__', 'module'))</v>
      </c>
      <c r="F177" s="213">
        <f t="shared" si="3"/>
        <v>1</v>
      </c>
      <c r="G177" s="98"/>
      <c r="I177" s="77">
        <v>175.0</v>
      </c>
      <c r="J177" s="54" t="s">
        <v>5334</v>
      </c>
      <c r="K177" s="98" t="s">
        <v>2926</v>
      </c>
      <c r="L177" s="77" t="s">
        <v>7</v>
      </c>
      <c r="M177" s="72" t="str">
        <f>IFERROR(__xludf.DUMMYFUNCTION("""COMPUTED_VALUE"""),"(('pywrap_tensorflow_internal', 'swig_import_helper'), ('imp', 'load_module'), ('imp', 'load_dynamic'))")</f>
        <v>(('pywrap_tensorflow_internal', 'swig_import_helper'), ('imp', 'load_module'), ('imp', 'load_dynamic'))</v>
      </c>
      <c r="N177" s="213">
        <f t="shared" si="5"/>
        <v>1</v>
      </c>
      <c r="O177" s="98"/>
      <c r="Q177" s="72" t="str">
        <f>IFERROR(__xludf.DUMMYFUNCTION("""COMPUTED_VALUE"""),"round 1")</f>
        <v>round 1</v>
      </c>
      <c r="R177" s="72" t="str">
        <f>IFERROR(__xludf.DUMMYFUNCTION("""COMPUTED_VALUE"""),"(('__init__', '__getattr__'), ('__init__', '_load'), ('__init__', 'import_module'), ('__init__', 'module'))")</f>
        <v>(('__init__', '__getattr__'), ('__init__', '_load'), ('__init__', 'import_module'), ('__init__', 'module'))</v>
      </c>
      <c r="S177" s="72" t="str">
        <f>IFERROR(__xludf.DUMMYFUNCTION("""COMPUTED_VALUE"""),"python basic syntax")</f>
        <v>python basic syntax</v>
      </c>
      <c r="T177" s="50">
        <f t="shared" si="1"/>
        <v>1</v>
      </c>
      <c r="U177" s="72" t="str">
        <f>IFERROR(__xludf.DUMMYFUNCTION("""COMPUTED_VALUE"""),"round 2")</f>
        <v>round 2</v>
      </c>
      <c r="V177" s="72" t="str">
        <f>IFERROR(__xludf.DUMMYFUNCTION("""COMPUTED_VALUE"""),"(('math_ops', 'to_float'), ('math_ops', 'cast'), ('gen_math_ops', 'cast'), ('op_def_library', 'apply_op'), ('ops', 'create_op'), ('ops', '__init__'))")</f>
        <v>(('math_ops', 'to_float'), ('math_ops', 'cast'), ('gen_math_ops', 'cast'), ('op_def_library', 'apply_op'), ('ops', 'create_op'), ('ops', '__init__'))</v>
      </c>
      <c r="W177" s="72" t="str">
        <f>IFERROR(__xludf.DUMMYFUNCTION("""COMPUTED_VALUE"""),"data operation")</f>
        <v>data operation</v>
      </c>
      <c r="X177" s="50">
        <f t="shared" si="2"/>
        <v>1</v>
      </c>
      <c r="Y177" s="72" t="str">
        <f>IFERROR(__xludf.DUMMYFUNCTION("""COMPUTED_VALUE"""),"round 1")</f>
        <v>round 1</v>
      </c>
      <c r="Z177" s="72" t="str">
        <f>IFERROR(__xludf.DUMMYFUNCTION("""COMPUTED_VALUE"""),"(('__init__', 'module'), ('add_newdocs', 'module'), ('__init__', 'module'), ('type_check', 'module'), ('__init__', 'module'))")</f>
        <v>(('__init__', 'module'), ('add_newdocs', 'module'), ('__init__', 'module'), ('type_check', 'module'), ('__init__', 'module'))</v>
      </c>
      <c r="AA177" s="72" t="str">
        <f>IFERROR(__xludf.DUMMYFUNCTION("""COMPUTED_VALUE"""),"python basic syntax")</f>
        <v>python basic syntax</v>
      </c>
      <c r="AB177" s="72">
        <f>IFERROR(__xludf.DUMMYFUNCTION("""COMPUTED_VALUE"""),1.0)</f>
        <v>1</v>
      </c>
    </row>
    <row r="178">
      <c r="A178" s="77">
        <v>176.0</v>
      </c>
      <c r="B178" s="54" t="s">
        <v>5333</v>
      </c>
      <c r="C178" s="72" t="s">
        <v>1770</v>
      </c>
      <c r="D178" s="76" t="s">
        <v>269</v>
      </c>
      <c r="E178" s="72" t="str">
        <f>IFERROR(__xludf.DUMMYFUNCTION("""COMPUTED_VALUE"""),"(('__init__', '__getattr__'), ('__init__', '_load'), ('__init__', 'import_module'), ('__init__', 'module'))")</f>
        <v>(('__init__', '__getattr__'), ('__init__', '_load'), ('__init__', 'import_module'), ('__init__', 'module'))</v>
      </c>
      <c r="F178" s="213">
        <f t="shared" si="3"/>
        <v>1</v>
      </c>
      <c r="G178" s="98"/>
      <c r="I178" s="77">
        <v>176.0</v>
      </c>
      <c r="J178" s="54" t="s">
        <v>5334</v>
      </c>
      <c r="K178" s="96" t="s">
        <v>2929</v>
      </c>
      <c r="L178" s="169" t="s">
        <v>285</v>
      </c>
      <c r="M178" s="72" t="str">
        <f>IFERROR(__xludf.DUMMYFUNCTION("""COMPUTED_VALUE"""),"(('math_ops', 'to_float'), ('math_ops', 'cast'), ('gen_math_ops', 'cast'), ('op_def_library', 'apply_op'), ('ops', 'create_op'), ('ops', '__init__'))")</f>
        <v>(('math_ops', 'to_float'), ('math_ops', 'cast'), ('gen_math_ops', 'cast'), ('op_def_library', 'apply_op'), ('ops', 'create_op'), ('ops', '__init__'))</v>
      </c>
      <c r="N178" s="213">
        <f t="shared" si="5"/>
        <v>1</v>
      </c>
      <c r="O178" s="98"/>
      <c r="Q178" s="72" t="str">
        <f>IFERROR(__xludf.DUMMYFUNCTION("""COMPUTED_VALUE"""),"round 1")</f>
        <v>round 1</v>
      </c>
      <c r="R178" s="72" t="str">
        <f>IFERROR(__xludf.DUMMYFUNCTION("""COMPUTED_VALUE"""),"(('app', 'wsgi_app'), ('app', 'full_dispatch_request'), ('app', 'handle_user_exception'))")</f>
        <v>(('app', 'wsgi_app'), ('app', 'full_dispatch_request'), ('app', 'handle_user_exception'))</v>
      </c>
      <c r="S178" s="72" t="str">
        <f>IFERROR(__xludf.DUMMYFUNCTION("""COMPUTED_VALUE"""),"subprocess invocation")</f>
        <v>subprocess invocation</v>
      </c>
      <c r="T178" s="50">
        <f t="shared" si="1"/>
        <v>1</v>
      </c>
      <c r="U178" s="72" t="str">
        <f>IFERROR(__xludf.DUMMYFUNCTION("""COMPUTED_VALUE"""),"round 2")</f>
        <v>round 2</v>
      </c>
      <c r="V178" s="72" t="str">
        <f>IFERROR(__xludf.DUMMYFUNCTION("""COMPUTED_VALUE"""),"(('ops', 'convert_to_tensor'),)")</f>
        <v>(('ops', 'convert_to_tensor'),)</v>
      </c>
      <c r="W178" s="72" t="str">
        <f>IFERROR(__xludf.DUMMYFUNCTION("""COMPUTED_VALUE"""),"data transformation")</f>
        <v>data transformation</v>
      </c>
      <c r="X178" s="50">
        <f t="shared" si="2"/>
        <v>1</v>
      </c>
      <c r="Y178" s="72" t="str">
        <f>IFERROR(__xludf.DUMMYFUNCTION("""COMPUTED_VALUE"""),"round 1")</f>
        <v>round 1</v>
      </c>
      <c r="Z178" s="72" t="str">
        <f>IFERROR(__xludf.DUMMYFUNCTION("""COMPUTED_VALUE"""),"(('__init__', '__getattr__'), ('__init__', '_load'), ('__init__', 'import_module'), ('__init__', 'module'))")</f>
        <v>(('__init__', '__getattr__'), ('__init__', '_load'), ('__init__', 'import_module'), ('__init__', 'module'))</v>
      </c>
      <c r="AA178" s="72" t="str">
        <f>IFERROR(__xludf.DUMMYFUNCTION("""COMPUTED_VALUE"""),"python basic syntax")</f>
        <v>python basic syntax</v>
      </c>
      <c r="AB178" s="72">
        <f>IFERROR(__xludf.DUMMYFUNCTION("""COMPUTED_VALUE"""),1.0)</f>
        <v>1</v>
      </c>
    </row>
    <row r="179">
      <c r="A179" s="77">
        <v>177.0</v>
      </c>
      <c r="B179" s="54" t="s">
        <v>5333</v>
      </c>
      <c r="C179" s="72" t="s">
        <v>1777</v>
      </c>
      <c r="D179" s="76" t="s">
        <v>269</v>
      </c>
      <c r="E179" s="72" t="str">
        <f>IFERROR(__xludf.DUMMYFUNCTION("""COMPUTED_VALUE"""),"(('app', 'wsgi_app'), ('app', 'full_dispatch_request'), ('app', 'handle_user_exception'))")</f>
        <v>(('app', 'wsgi_app'), ('app', 'full_dispatch_request'), ('app', 'handle_user_exception'))</v>
      </c>
      <c r="F179" s="213">
        <f t="shared" si="3"/>
        <v>1</v>
      </c>
      <c r="G179" s="98"/>
      <c r="I179" s="77">
        <v>177.0</v>
      </c>
      <c r="J179" s="54" t="s">
        <v>5334</v>
      </c>
      <c r="K179" s="96" t="s">
        <v>2933</v>
      </c>
      <c r="L179" s="169" t="s">
        <v>1768</v>
      </c>
      <c r="M179" s="72" t="str">
        <f>IFERROR(__xludf.DUMMYFUNCTION("""COMPUTED_VALUE"""),"(('ops', 'convert_to_tensor'),)")</f>
        <v>(('ops', 'convert_to_tensor'),)</v>
      </c>
      <c r="N179" s="213">
        <f t="shared" si="5"/>
        <v>1</v>
      </c>
      <c r="O179" s="98"/>
      <c r="Q179" s="72" t="str">
        <f>IFERROR(__xludf.DUMMYFUNCTION("""COMPUTED_VALUE"""),"round 1")</f>
        <v>round 1</v>
      </c>
      <c r="R179" s="72" t="str">
        <f>IFERROR(__xludf.DUMMYFUNCTION("""COMPUTED_VALUE"""),"(('__init__', 'inner'),)")</f>
        <v>(('__init__', 'inner'),)</v>
      </c>
      <c r="S179" s="72" t="str">
        <f>IFERROR(__xludf.DUMMYFUNCTION("""COMPUTED_VALUE"""),"python basic syntax")</f>
        <v>python basic syntax</v>
      </c>
      <c r="T179" s="50">
        <f t="shared" si="1"/>
        <v>1</v>
      </c>
      <c r="U179" s="72" t="str">
        <f>IFERROR(__xludf.DUMMYFUNCTION("""COMPUTED_VALUE"""),"round 2")</f>
        <v>round 2</v>
      </c>
      <c r="V179" s="72" t="str">
        <f>IFERROR(__xludf.DUMMYFUNCTION("""COMPUTED_VALUE"""),"(('saver', '__init__'), ('saver', 'build'), ('saver', '_build'))")</f>
        <v>(('saver', '__init__'), ('saver', 'build'), ('saver', '_build'))</v>
      </c>
      <c r="W179" s="72" t="str">
        <f>IFERROR(__xludf.DUMMYFUNCTION("""COMPUTED_VALUE"""),"model saving / loading")</f>
        <v>model saving / loading</v>
      </c>
      <c r="X179" s="50">
        <f t="shared" si="2"/>
        <v>1</v>
      </c>
      <c r="Y179" s="72" t="str">
        <f>IFERROR(__xludf.DUMMYFUNCTION("""COMPUTED_VALUE"""),"round 1")</f>
        <v>round 1</v>
      </c>
      <c r="Z179" s="72" t="str">
        <f>IFERROR(__xludf.DUMMYFUNCTION("""COMPUTED_VALUE"""),"(('app', 'wsgi_app'), ('app', 'full_dispatch_request'), ('app', 'handle_user_exception'))")</f>
        <v>(('app', 'wsgi_app'), ('app', 'full_dispatch_request'), ('app', 'handle_user_exception'))</v>
      </c>
      <c r="AA179" s="72" t="str">
        <f>IFERROR(__xludf.DUMMYFUNCTION("""COMPUTED_VALUE"""),"subprocess invocation")</f>
        <v>subprocess invocation</v>
      </c>
      <c r="AB179" s="72">
        <f>IFERROR(__xludf.DUMMYFUNCTION("""COMPUTED_VALUE"""),1.0)</f>
        <v>1</v>
      </c>
    </row>
    <row r="180">
      <c r="A180" s="77">
        <v>178.0</v>
      </c>
      <c r="B180" s="54" t="s">
        <v>5333</v>
      </c>
      <c r="C180" s="72" t="s">
        <v>1786</v>
      </c>
      <c r="D180" s="76" t="s">
        <v>416</v>
      </c>
      <c r="E180" s="72" t="str">
        <f>IFERROR(__xludf.DUMMYFUNCTION("""COMPUTED_VALUE"""),"(('__init__', 'inner'),)")</f>
        <v>(('__init__', 'inner'),)</v>
      </c>
      <c r="F180" s="213">
        <f t="shared" si="3"/>
        <v>1</v>
      </c>
      <c r="G180" s="98"/>
      <c r="I180" s="77">
        <v>178.0</v>
      </c>
      <c r="J180" s="54" t="s">
        <v>5334</v>
      </c>
      <c r="K180" s="96" t="s">
        <v>2936</v>
      </c>
      <c r="L180" s="169" t="s">
        <v>727</v>
      </c>
      <c r="M180" s="72" t="str">
        <f>IFERROR(__xludf.DUMMYFUNCTION("""COMPUTED_VALUE"""),"(('saver', '__init__'), ('saver', 'build'), ('saver', '_build'))")</f>
        <v>(('saver', '__init__'), ('saver', 'build'), ('saver', '_build'))</v>
      </c>
      <c r="N180" s="213">
        <f t="shared" si="5"/>
        <v>1</v>
      </c>
      <c r="O180" s="98"/>
      <c r="Q180" s="72" t="str">
        <f>IFERROR(__xludf.DUMMYFUNCTION("""COMPUTED_VALUE"""),"round 1")</f>
        <v>round 1</v>
      </c>
      <c r="R180" s="72" t="str">
        <f>IFERROR(__xludf.DUMMYFUNCTION("""COMPUTED_VALUE"""),"(('series', '__getitem__'), ('base', 'get_value'))")</f>
        <v>(('series', '__getitem__'), ('base', 'get_value'))</v>
      </c>
      <c r="S180" s="72" t="str">
        <f>IFERROR(__xludf.DUMMYFUNCTION("""COMPUTED_VALUE"""),"syntax / attribute extraction")</f>
        <v>syntax / attribute extraction</v>
      </c>
      <c r="T180" s="50">
        <f t="shared" si="1"/>
        <v>1</v>
      </c>
      <c r="U180" s="72" t="str">
        <f>IFERROR(__xludf.DUMMYFUNCTION("""COMPUTED_VALUE"""),"round 2")</f>
        <v>round 2</v>
      </c>
      <c r="V180" s="72" t="str">
        <f>IFERROR(__xludf.DUMMYFUNCTION("""COMPUTED_VALUE"""),"(('ops', 'convert_to_tensor_v2'), ('ops', 'internal_convert_to_tensor'), ('constant_op', '_constant_tensor_conversion_function'), ('constant_op', 'constant'), ('constant_op', '_constant_impl'))")</f>
        <v>(('ops', 'convert_to_tensor_v2'), ('ops', 'internal_convert_to_tensor'), ('constant_op', '_constant_tensor_conversion_function'), ('constant_op', 'constant'), ('constant_op', '_constant_impl'))</v>
      </c>
      <c r="W180" s="72" t="str">
        <f>IFERROR(__xludf.DUMMYFUNCTION("""COMPUTED_VALUE"""),"data transformation")</f>
        <v>data transformation</v>
      </c>
      <c r="X180" s="50">
        <f t="shared" si="2"/>
        <v>1</v>
      </c>
      <c r="Y180" s="72" t="str">
        <f>IFERROR(__xludf.DUMMYFUNCTION("""COMPUTED_VALUE"""),"round 1")</f>
        <v>round 1</v>
      </c>
      <c r="Z180" s="72" t="str">
        <f>IFERROR(__xludf.DUMMYFUNCTION("""COMPUTED_VALUE"""),"(('__init__', 'inner'),)")</f>
        <v>(('__init__', 'inner'),)</v>
      </c>
      <c r="AA180" s="72" t="str">
        <f>IFERROR(__xludf.DUMMYFUNCTION("""COMPUTED_VALUE"""),"python basic syntax")</f>
        <v>python basic syntax</v>
      </c>
      <c r="AB180" s="72">
        <f>IFERROR(__xludf.DUMMYFUNCTION("""COMPUTED_VALUE"""),1.0)</f>
        <v>1</v>
      </c>
    </row>
    <row r="181">
      <c r="A181" s="77">
        <v>179.0</v>
      </c>
      <c r="B181" s="54" t="s">
        <v>5333</v>
      </c>
      <c r="C181" s="72" t="s">
        <v>1792</v>
      </c>
      <c r="D181" s="76" t="s">
        <v>269</v>
      </c>
      <c r="E181" s="72" t="str">
        <f>IFERROR(__xludf.DUMMYFUNCTION("""COMPUTED_VALUE"""),"(('series', '__getitem__'), ('base', 'get_value'))")</f>
        <v>(('series', '__getitem__'), ('base', 'get_value'))</v>
      </c>
      <c r="F181" s="213">
        <f t="shared" si="3"/>
        <v>1</v>
      </c>
      <c r="G181" s="98"/>
      <c r="I181" s="77">
        <v>179.0</v>
      </c>
      <c r="J181" s="54" t="s">
        <v>5334</v>
      </c>
      <c r="K181" s="96" t="s">
        <v>2942</v>
      </c>
      <c r="L181" s="169" t="s">
        <v>50</v>
      </c>
      <c r="M181" s="72" t="str">
        <f>IFERROR(__xludf.DUMMYFUNCTION("""COMPUTED_VALUE"""),"(('ops', 'convert_to_tensor_v2'), ('ops', 'internal_convert_to_tensor'), ('constant_op', '_constant_tensor_conversion_function'), ('constant_op', 'constant'), ('constant_op', '_constant_impl'))")</f>
        <v>(('ops', 'convert_to_tensor_v2'), ('ops', 'internal_convert_to_tensor'), ('constant_op', '_constant_tensor_conversion_function'), ('constant_op', 'constant'), ('constant_op', '_constant_impl'))</v>
      </c>
      <c r="N181" s="213">
        <f t="shared" si="5"/>
        <v>1</v>
      </c>
      <c r="O181" s="98"/>
      <c r="Q181" s="72" t="str">
        <f>IFERROR(__xludf.DUMMYFUNCTION("""COMPUTED_VALUE"""),"round 1")</f>
        <v>round 1</v>
      </c>
      <c r="R181" s="72" t="str">
        <f>IFERROR(__xludf.DUMMYFUNCTION("""COMPUTED_VALUE"""),"(('_validation', 'cross_val_score'),)")</f>
        <v>(('_validation', 'cross_val_score'),)</v>
      </c>
      <c r="S181" s="72" t="str">
        <f>IFERROR(__xludf.DUMMYFUNCTION("""COMPUTED_VALUE"""),"model validation")</f>
        <v>model validation</v>
      </c>
      <c r="T181" s="50">
        <f t="shared" si="1"/>
        <v>1</v>
      </c>
      <c r="U181" s="72" t="str">
        <f>IFERROR(__xludf.DUMMYFUNCTION("""COMPUTED_VALUE"""),"round 2")</f>
        <v>round 2</v>
      </c>
      <c r="V181" s="72" t="str">
        <f>IFERROR(__xludf.DUMMYFUNCTION("""COMPUTED_VALUE"""),"(('retrain', 'main'),)")</f>
        <v>(('retrain', 'main'),)</v>
      </c>
      <c r="W181" s="72" t="str">
        <f>IFERROR(__xludf.DUMMYFUNCTION("""COMPUTED_VALUE"""),"model training / learning")</f>
        <v>model training / learning</v>
      </c>
      <c r="X181" s="50">
        <f t="shared" si="2"/>
        <v>1</v>
      </c>
      <c r="Y181" s="72" t="str">
        <f>IFERROR(__xludf.DUMMYFUNCTION("""COMPUTED_VALUE"""),"round 1")</f>
        <v>round 1</v>
      </c>
      <c r="Z181" s="72" t="str">
        <f>IFERROR(__xludf.DUMMYFUNCTION("""COMPUTED_VALUE"""),"(('series', '__getitem__'), ('base', 'get_value'))")</f>
        <v>(('series', '__getitem__'), ('base', 'get_value'))</v>
      </c>
      <c r="AA181" s="72" t="str">
        <f>IFERROR(__xludf.DUMMYFUNCTION("""COMPUTED_VALUE"""),"syntax / attribute extraction")</f>
        <v>syntax / attribute extraction</v>
      </c>
      <c r="AB181" s="72">
        <f>IFERROR(__xludf.DUMMYFUNCTION("""COMPUTED_VALUE"""),1.0)</f>
        <v>1</v>
      </c>
    </row>
    <row r="182">
      <c r="A182" s="77">
        <v>180.0</v>
      </c>
      <c r="B182" s="54" t="s">
        <v>5333</v>
      </c>
      <c r="C182" s="72" t="s">
        <v>1799</v>
      </c>
      <c r="D182" s="76" t="s">
        <v>684</v>
      </c>
      <c r="E182" s="72" t="str">
        <f>IFERROR(__xludf.DUMMYFUNCTION("""COMPUTED_VALUE"""),"(('_validation', 'cross_val_score'),)")</f>
        <v>(('_validation', 'cross_val_score'),)</v>
      </c>
      <c r="F182" s="213">
        <f t="shared" si="3"/>
        <v>1</v>
      </c>
      <c r="G182" s="98"/>
      <c r="I182" s="77">
        <v>180.0</v>
      </c>
      <c r="J182" s="54" t="s">
        <v>5334</v>
      </c>
      <c r="K182" s="96" t="s">
        <v>2948</v>
      </c>
      <c r="L182" s="169" t="s">
        <v>727</v>
      </c>
      <c r="M182" s="72" t="str">
        <f>IFERROR(__xludf.DUMMYFUNCTION("""COMPUTED_VALUE"""),"(('retrain', 'main'),)")</f>
        <v>(('retrain', 'main'),)</v>
      </c>
      <c r="N182" s="213">
        <f t="shared" si="5"/>
        <v>1</v>
      </c>
      <c r="O182" s="98"/>
      <c r="Q182" s="72" t="str">
        <f>IFERROR(__xludf.DUMMYFUNCTION("""COMPUTED_VALUE"""),"round 1")</f>
        <v>round 1</v>
      </c>
      <c r="R182" s="72" t="str">
        <f>IFERROR(__xludf.DUMMYFUNCTION("""COMPUTED_VALUE"""),"(('_axes', 'imshow'), ('image', 'set_data'))")</f>
        <v>(('_axes', 'imshow'), ('image', 'set_data'))</v>
      </c>
      <c r="S182" s="72" t="str">
        <f>IFERROR(__xludf.DUMMYFUNCTION("""COMPUTED_VALUE"""),"data transformation")</f>
        <v>data transformation</v>
      </c>
      <c r="T182" s="50">
        <f t="shared" si="1"/>
        <v>1</v>
      </c>
      <c r="U182" s="72" t="str">
        <f>IFERROR(__xludf.DUMMYFUNCTION("""COMPUTED_VALUE"""),"round 2")</f>
        <v>round 2</v>
      </c>
      <c r="V182" s="72" t="str">
        <f>IFERROR(__xludf.DUMMYFUNCTION("""COMPUTED_VALUE"""),"(('base_layer', '__call__'),)")</f>
        <v>(('base_layer', '__call__'),)</v>
      </c>
      <c r="W182" s="72" t="str">
        <f>IFERROR(__xludf.DUMMYFUNCTION("""COMPUTED_VALUE"""),"model training / learning")</f>
        <v>model training / learning</v>
      </c>
      <c r="X182" s="50">
        <f t="shared" si="2"/>
        <v>1</v>
      </c>
      <c r="Y182" s="72" t="str">
        <f>IFERROR(__xludf.DUMMYFUNCTION("""COMPUTED_VALUE"""),"round 1")</f>
        <v>round 1</v>
      </c>
      <c r="Z182" s="72" t="str">
        <f>IFERROR(__xludf.DUMMYFUNCTION("""COMPUTED_VALUE"""),"(('_validation', 'cross_val_score'),)")</f>
        <v>(('_validation', 'cross_val_score'),)</v>
      </c>
      <c r="AA182" s="72" t="str">
        <f>IFERROR(__xludf.DUMMYFUNCTION("""COMPUTED_VALUE"""),"model validation")</f>
        <v>model validation</v>
      </c>
      <c r="AB182" s="72">
        <f>IFERROR(__xludf.DUMMYFUNCTION("""COMPUTED_VALUE"""),1.0)</f>
        <v>1</v>
      </c>
    </row>
    <row r="183">
      <c r="A183" s="77">
        <v>181.0</v>
      </c>
      <c r="B183" s="54" t="s">
        <v>5333</v>
      </c>
      <c r="C183" s="72" t="s">
        <v>592</v>
      </c>
      <c r="D183" s="76" t="s">
        <v>1297</v>
      </c>
      <c r="E183" s="72" t="str">
        <f>IFERROR(__xludf.DUMMYFUNCTION("""COMPUTED_VALUE"""),"(('_axes', 'imshow'), ('image', 'set_data'))")</f>
        <v>(('_axes', 'imshow'), ('image', 'set_data'))</v>
      </c>
      <c r="F183" s="213">
        <f t="shared" si="3"/>
        <v>1</v>
      </c>
      <c r="G183" s="98"/>
      <c r="I183" s="77">
        <v>181.0</v>
      </c>
      <c r="J183" s="54" t="s">
        <v>5334</v>
      </c>
      <c r="K183" s="96" t="s">
        <v>2952</v>
      </c>
      <c r="L183" s="169" t="s">
        <v>7</v>
      </c>
      <c r="M183" s="72" t="str">
        <f>IFERROR(__xludf.DUMMYFUNCTION("""COMPUTED_VALUE"""),"(('base_layer', '__call__'),)")</f>
        <v>(('base_layer', '__call__'),)</v>
      </c>
      <c r="N183" s="213">
        <f t="shared" si="5"/>
        <v>1</v>
      </c>
      <c r="O183" s="98"/>
      <c r="Q183" s="72" t="str">
        <f>IFERROR(__xludf.DUMMYFUNCTION("""COMPUTED_VALUE"""),"round 1")</f>
        <v>round 1</v>
      </c>
      <c r="R183" s="72" t="str">
        <f>IFERROR(__xludf.DUMMYFUNCTION("""COMPUTED_VALUE"""),"(('pkg_resources', 'load_entry_point'),)")</f>
        <v>(('pkg_resources', 'load_entry_point'),)</v>
      </c>
      <c r="S183" s="72" t="str">
        <f>IFERROR(__xludf.DUMMYFUNCTION("""COMPUTED_VALUE"""),"package installation")</f>
        <v>package installation</v>
      </c>
      <c r="T183" s="50">
        <f t="shared" si="1"/>
        <v>1</v>
      </c>
      <c r="U183" s="72" t="str">
        <f>IFERROR(__xludf.DUMMYFUNCTION("""COMPUTED_VALUE"""),"round 2")</f>
        <v>round 2</v>
      </c>
      <c r="V183" s="72" t="str">
        <f>IFERROR(__xludf.DUMMYFUNCTION("""COMPUTED_VALUE"""),"(('pywrap_tensorflow', 'module'), ('pywrap_tensorflow_internal', 'module'), ('pywrap_tensorflow_internal', 'swig_import_helper'), ('__init__', 'import_module'), ('__init__', 'module'), ('__init__', 'module'), ('pywrap_tensorflow', 'module'), ('pywrap_tens"&amp;"orflow_internal', 'swig_import_helper'), ('__init__', 'import_module'), ('pywrap_tensorflow', 'module'), ('pywrap_tensorflow_internal', 'module'), ('pywrap_tensorflow_internal', 'swig_import_helper'), ('__init__', 'import_module'))")</f>
        <v>(('pywrap_tensorflow', 'module'), ('pywrap_tensorflow_internal', 'module'), ('pywrap_tensorflow_internal', 'swig_import_helper'), ('__init__', 'import_module'), ('__init__', 'module'), ('__init__', 'module'), ('pywrap_tensorflow', 'module'), ('pywrap_tensorflow_internal', 'swig_import_helper'), ('__init__', 'import_module'), ('pywrap_tensorflow', 'module'), ('pywrap_tensorflow_internal', 'module'), ('pywrap_tensorflow_internal', 'swig_import_helper'), ('__init__', 'import_module'))</v>
      </c>
      <c r="W183" s="72" t="str">
        <f>IFERROR(__xludf.DUMMYFUNCTION("""COMPUTED_VALUE"""),"python basic syntax")</f>
        <v>python basic syntax</v>
      </c>
      <c r="X183" s="50">
        <f t="shared" si="2"/>
        <v>1</v>
      </c>
      <c r="Y183" s="72" t="str">
        <f>IFERROR(__xludf.DUMMYFUNCTION("""COMPUTED_VALUE"""),"round 1")</f>
        <v>round 1</v>
      </c>
      <c r="Z183" s="72" t="str">
        <f>IFERROR(__xludf.DUMMYFUNCTION("""COMPUTED_VALUE"""),"(('_axes', 'imshow'), ('image', 'set_data'))")</f>
        <v>(('_axes', 'imshow'), ('image', 'set_data'))</v>
      </c>
      <c r="AA183" s="72" t="str">
        <f>IFERROR(__xludf.DUMMYFUNCTION("""COMPUTED_VALUE"""),"data transformation")</f>
        <v>data transformation</v>
      </c>
      <c r="AB183" s="72">
        <f>IFERROR(__xludf.DUMMYFUNCTION("""COMPUTED_VALUE"""),1.0)</f>
        <v>1</v>
      </c>
    </row>
    <row r="184">
      <c r="A184" s="77">
        <v>182.0</v>
      </c>
      <c r="B184" s="54" t="s">
        <v>5333</v>
      </c>
      <c r="C184" s="72" t="s">
        <v>1812</v>
      </c>
      <c r="D184" s="76" t="s">
        <v>727</v>
      </c>
      <c r="E184" s="72" t="str">
        <f>IFERROR(__xludf.DUMMYFUNCTION("""COMPUTED_VALUE"""),"(('pkg_resources', 'load_entry_point'),)")</f>
        <v>(('pkg_resources', 'load_entry_point'),)</v>
      </c>
      <c r="F184" s="213">
        <f t="shared" si="3"/>
        <v>1</v>
      </c>
      <c r="G184" s="98"/>
      <c r="I184" s="77">
        <v>182.0</v>
      </c>
      <c r="J184" s="54" t="s">
        <v>5334</v>
      </c>
      <c r="K184" s="96" t="s">
        <v>2959</v>
      </c>
      <c r="L184" s="169" t="s">
        <v>7</v>
      </c>
      <c r="M184" s="72" t="str">
        <f>IFERROR(__xludf.DUMMYFUNCTION("""COMPUTED_VALUE"""),"(('pywrap_tensorflow', 'module'), ('pywrap_tensorflow_internal', 'module'), ('pywrap_tensorflow_internal', 'swig_import_helper'), ('__init__', 'import_module'), ('__init__', 'module'), ('__init__', 'module'), ('pywrap_tensorflow', 'module'), ('pywrap_tens"&amp;"orflow_internal', 'swig_import_helper'), ('__init__', 'import_module'), ('pywrap_tensorflow', 'module'), ('pywrap_tensorflow_internal', 'module'), ('pywrap_tensorflow_internal', 'swig_import_helper'), ('__init__', 'import_module'))")</f>
        <v>(('pywrap_tensorflow', 'module'), ('pywrap_tensorflow_internal', 'module'), ('pywrap_tensorflow_internal', 'swig_import_helper'), ('__init__', 'import_module'), ('__init__', 'module'), ('__init__', 'module'), ('pywrap_tensorflow', 'module'), ('pywrap_tensorflow_internal', 'swig_import_helper'), ('__init__', 'import_module'), ('pywrap_tensorflow', 'module'), ('pywrap_tensorflow_internal', 'module'), ('pywrap_tensorflow_internal', 'swig_import_helper'), ('__init__', 'import_module'))</v>
      </c>
      <c r="N184" s="213">
        <f t="shared" si="5"/>
        <v>1</v>
      </c>
      <c r="O184" s="98"/>
      <c r="Q184" s="72" t="str">
        <f>IFERROR(__xludf.DUMMYFUNCTION("""COMPUTED_VALUE"""),"round 1")</f>
        <v>round 1</v>
      </c>
      <c r="R184" s="72" t="str">
        <f>IFERROR(__xludf.DUMMYFUNCTION("""COMPUTED_VALUE"""),"(('worker', 'main'), ('worker', 'process'), ('serializers', 'dump_stream'))")</f>
        <v>(('worker', 'main'), ('worker', 'process'), ('serializers', 'dump_stream'))</v>
      </c>
      <c r="S184" s="72" t="str">
        <f>IFERROR(__xludf.DUMMYFUNCTION("""COMPUTED_VALUE"""),"parallelization")</f>
        <v>parallelization</v>
      </c>
      <c r="T184" s="50">
        <f t="shared" si="1"/>
        <v>1</v>
      </c>
      <c r="U184" s="72" t="str">
        <f>IFERROR(__xludf.DUMMYFUNCTION("""COMPUTED_VALUE"""),"round 2")</f>
        <v>round 2</v>
      </c>
      <c r="V184" s="72" t="str">
        <f>IFERROR(__xludf.DUMMYFUNCTION("""COMPUTED_VALUE"""),"(('metrics', '__call__'),)")</f>
        <v>(('metrics', '__call__'),)</v>
      </c>
      <c r="W184" s="72" t="str">
        <f>IFERROR(__xludf.DUMMYFUNCTION("""COMPUTED_VALUE"""),"model validation")</f>
        <v>model validation</v>
      </c>
      <c r="X184" s="50">
        <f t="shared" si="2"/>
        <v>1</v>
      </c>
      <c r="Y184" s="72" t="str">
        <f>IFERROR(__xludf.DUMMYFUNCTION("""COMPUTED_VALUE"""),"round 1")</f>
        <v>round 1</v>
      </c>
      <c r="Z184" s="72" t="str">
        <f>IFERROR(__xludf.DUMMYFUNCTION("""COMPUTED_VALUE"""),"(('pkg_resources', 'load_entry_point'),)")</f>
        <v>(('pkg_resources', 'load_entry_point'),)</v>
      </c>
      <c r="AA184" s="72" t="str">
        <f>IFERROR(__xludf.DUMMYFUNCTION("""COMPUTED_VALUE"""),"package installation")</f>
        <v>package installation</v>
      </c>
      <c r="AB184" s="72">
        <f>IFERROR(__xludf.DUMMYFUNCTION("""COMPUTED_VALUE"""),1.0)</f>
        <v>1</v>
      </c>
    </row>
    <row r="185">
      <c r="A185" s="77">
        <v>183.0</v>
      </c>
      <c r="B185" s="54" t="s">
        <v>5333</v>
      </c>
      <c r="C185" s="72" t="s">
        <v>1817</v>
      </c>
      <c r="D185" s="76" t="s">
        <v>215</v>
      </c>
      <c r="E185" s="72" t="str">
        <f>IFERROR(__xludf.DUMMYFUNCTION("""COMPUTED_VALUE"""),"(('worker', 'main'), ('worker', 'process'), ('serializers', 'dump_stream'))")</f>
        <v>(('worker', 'main'), ('worker', 'process'), ('serializers', 'dump_stream'))</v>
      </c>
      <c r="F185" s="213">
        <f t="shared" si="3"/>
        <v>1</v>
      </c>
      <c r="G185" s="98"/>
      <c r="I185" s="77">
        <v>183.0</v>
      </c>
      <c r="J185" s="54" t="s">
        <v>5334</v>
      </c>
      <c r="K185" s="96" t="s">
        <v>2963</v>
      </c>
      <c r="L185" s="169" t="s">
        <v>269</v>
      </c>
      <c r="M185" s="72" t="str">
        <f>IFERROR(__xludf.DUMMYFUNCTION("""COMPUTED_VALUE"""),"(('metrics', '__call__'),)")</f>
        <v>(('metrics', '__call__'),)</v>
      </c>
      <c r="N185" s="213">
        <f t="shared" si="5"/>
        <v>1</v>
      </c>
      <c r="O185" s="98"/>
      <c r="Q185" s="72" t="str">
        <f>IFERROR(__xludf.DUMMYFUNCTION("""COMPUTED_VALUE"""),"round 1")</f>
        <v>round 1</v>
      </c>
      <c r="R185" s="72" t="str">
        <f>IFERROR(__xludf.DUMMYFUNCTION("""COMPUTED_VALUE"""),"(('_asarray', 'asarray'),)")</f>
        <v>(('_asarray', 'asarray'),)</v>
      </c>
      <c r="S185" s="72" t="str">
        <f>IFERROR(__xludf.DUMMYFUNCTION("""COMPUTED_VALUE"""),"data transformation")</f>
        <v>data transformation</v>
      </c>
      <c r="T185" s="50">
        <f t="shared" si="1"/>
        <v>1</v>
      </c>
      <c r="U185" s="72" t="str">
        <f>IFERROR(__xludf.DUMMYFUNCTION("""COMPUTED_VALUE"""),"round 2")</f>
        <v>round 2</v>
      </c>
      <c r="V185" s="72" t="str">
        <f>IFERROR(__xludf.DUMMYFUNCTION("""COMPUTED_VALUE"""),"(('__init__', 'module'), ('__init__', '__getattr__'), ('__init__', '_load'), ('__init__', 'import_module'), ('__init__', 'module'))")</f>
        <v>(('__init__', 'module'), ('__init__', '__getattr__'), ('__init__', '_load'), ('__init__', 'import_module'), ('__init__', 'module'))</v>
      </c>
      <c r="W185" s="72" t="str">
        <f>IFERROR(__xludf.DUMMYFUNCTION("""COMPUTED_VALUE"""),"python basic syntax")</f>
        <v>python basic syntax</v>
      </c>
      <c r="X185" s="50">
        <f t="shared" si="2"/>
        <v>1</v>
      </c>
      <c r="Y185" s="72" t="str">
        <f>IFERROR(__xludf.DUMMYFUNCTION("""COMPUTED_VALUE"""),"round 1")</f>
        <v>round 1</v>
      </c>
      <c r="Z185" s="72" t="str">
        <f>IFERROR(__xludf.DUMMYFUNCTION("""COMPUTED_VALUE"""),"(('worker', 'main'), ('worker', 'process'), ('serializers', 'dump_stream'))")</f>
        <v>(('worker', 'main'), ('worker', 'process'), ('serializers', 'dump_stream'))</v>
      </c>
      <c r="AA185" s="72" t="str">
        <f>IFERROR(__xludf.DUMMYFUNCTION("""COMPUTED_VALUE"""),"parallelization")</f>
        <v>parallelization</v>
      </c>
      <c r="AB185" s="72">
        <f>IFERROR(__xludf.DUMMYFUNCTION("""COMPUTED_VALUE"""),1.0)</f>
        <v>1</v>
      </c>
    </row>
    <row r="186">
      <c r="A186" s="77">
        <v>184.0</v>
      </c>
      <c r="B186" s="54" t="s">
        <v>5333</v>
      </c>
      <c r="C186" s="72" t="s">
        <v>1824</v>
      </c>
      <c r="D186" s="76" t="s">
        <v>480</v>
      </c>
      <c r="E186" s="72" t="str">
        <f>IFERROR(__xludf.DUMMYFUNCTION("""COMPUTED_VALUE"""),"(('_asarray', 'asarray'),)")</f>
        <v>(('_asarray', 'asarray'),)</v>
      </c>
      <c r="F186" s="213">
        <f t="shared" si="3"/>
        <v>1</v>
      </c>
      <c r="G186" s="98"/>
      <c r="I186" s="77">
        <v>184.0</v>
      </c>
      <c r="J186" s="54" t="s">
        <v>5334</v>
      </c>
      <c r="K186" s="96" t="s">
        <v>2965</v>
      </c>
      <c r="L186" s="169" t="s">
        <v>1297</v>
      </c>
      <c r="M186" s="72" t="str">
        <f>IFERROR(__xludf.DUMMYFUNCTION("""COMPUTED_VALUE"""),"(('__init__', 'module'), ('__init__', '__getattr__'), ('__init__', '_load'), ('__init__', 'import_module'), ('__init__', 'module'))")</f>
        <v>(('__init__', 'module'), ('__init__', '__getattr__'), ('__init__', '_load'), ('__init__', 'import_module'), ('__init__', 'module'))</v>
      </c>
      <c r="N186" s="213">
        <f t="shared" si="5"/>
        <v>1</v>
      </c>
      <c r="O186" s="98"/>
      <c r="Q186" s="72" t="str">
        <f>IFERROR(__xludf.DUMMYFUNCTION("""COMPUTED_VALUE"""),"round 1")</f>
        <v>round 1</v>
      </c>
      <c r="R186" s="72" t="str">
        <f>IFERROR(__xludf.DUMMYFUNCTION("""COMPUTED_VALUE"""),"(('pyimod03_importers', 'exec_module'), ('pyimod03_importers', 'exec_module'), ('pyimod03_importers', 'exec_module'), ('pyimod03_importers', 'exec_module'))")</f>
        <v>(('pyimod03_importers', 'exec_module'), ('pyimod03_importers', 'exec_module'), ('pyimod03_importers', 'exec_module'), ('pyimod03_importers', 'exec_module'))</v>
      </c>
      <c r="S186" s="72" t="str">
        <f>IFERROR(__xludf.DUMMYFUNCTION("""COMPUTED_VALUE"""),"external module execution")</f>
        <v>external module execution</v>
      </c>
      <c r="T186" s="50">
        <f t="shared" si="1"/>
        <v>1</v>
      </c>
      <c r="U186" s="72" t="str">
        <f>IFERROR(__xludf.DUMMYFUNCTION("""COMPUTED_VALUE"""),"round 2")</f>
        <v>round 2</v>
      </c>
      <c r="V186" s="72" t="str">
        <f>IFERROR(__xludf.DUMMYFUNCTION("""COMPUTED_VALUE"""),"(('pywrap_tensorflow_internal', 'swig_import_helper'), ('imp', 'load_module'))")</f>
        <v>(('pywrap_tensorflow_internal', 'swig_import_helper'), ('imp', 'load_module'))</v>
      </c>
      <c r="W186" s="72" t="str">
        <f>IFERROR(__xludf.DUMMYFUNCTION("""COMPUTED_VALUE"""),"external module execution")</f>
        <v>external module execution</v>
      </c>
      <c r="X186" s="50">
        <f t="shared" si="2"/>
        <v>1</v>
      </c>
      <c r="Y186" s="72" t="str">
        <f>IFERROR(__xludf.DUMMYFUNCTION("""COMPUTED_VALUE"""),"round 1")</f>
        <v>round 1</v>
      </c>
      <c r="Z186" s="72" t="str">
        <f>IFERROR(__xludf.DUMMYFUNCTION("""COMPUTED_VALUE"""),"(('_asarray', 'asarray'),)")</f>
        <v>(('_asarray', 'asarray'),)</v>
      </c>
      <c r="AA186" s="72" t="str">
        <f>IFERROR(__xludf.DUMMYFUNCTION("""COMPUTED_VALUE"""),"data transformation")</f>
        <v>data transformation</v>
      </c>
      <c r="AB186" s="72">
        <f>IFERROR(__xludf.DUMMYFUNCTION("""COMPUTED_VALUE"""),1.0)</f>
        <v>1</v>
      </c>
    </row>
    <row r="187">
      <c r="A187" s="77">
        <v>185.0</v>
      </c>
      <c r="B187" s="54" t="s">
        <v>5333</v>
      </c>
      <c r="C187" s="72" t="s">
        <v>1833</v>
      </c>
      <c r="D187" s="76" t="s">
        <v>727</v>
      </c>
      <c r="E187" s="72" t="str">
        <f>IFERROR(__xludf.DUMMYFUNCTION("""COMPUTED_VALUE"""),"(('pyimod03_importers', 'exec_module'), ('pyimod03_importers', 'exec_module'), ('pyimod03_importers', 'exec_module'), ('pyimod03_importers', 'exec_module'))")</f>
        <v>(('pyimod03_importers', 'exec_module'), ('pyimod03_importers', 'exec_module'), ('pyimod03_importers', 'exec_module'), ('pyimod03_importers', 'exec_module'))</v>
      </c>
      <c r="F187" s="213">
        <f t="shared" si="3"/>
        <v>1</v>
      </c>
      <c r="G187" s="98"/>
      <c r="I187" s="77">
        <v>185.0</v>
      </c>
      <c r="J187" s="54" t="s">
        <v>5334</v>
      </c>
      <c r="K187" s="96" t="s">
        <v>2970</v>
      </c>
      <c r="L187" s="77" t="s">
        <v>269</v>
      </c>
      <c r="M187" s="72" t="str">
        <f>IFERROR(__xludf.DUMMYFUNCTION("""COMPUTED_VALUE"""),"(('pywrap_tensorflow_internal', 'swig_import_helper'), ('imp', 'load_module'))")</f>
        <v>(('pywrap_tensorflow_internal', 'swig_import_helper'), ('imp', 'load_module'))</v>
      </c>
      <c r="N187" s="213">
        <f t="shared" si="5"/>
        <v>1</v>
      </c>
      <c r="O187" s="98"/>
      <c r="Q187" s="72" t="str">
        <f>IFERROR(__xludf.DUMMYFUNCTION("""COMPUTED_VALUE"""),"round 1")</f>
        <v>round 1</v>
      </c>
      <c r="R187" s="72" t="str">
        <f>IFERROR(__xludf.DUMMYFUNCTION("""COMPUTED_VALUE"""),"(('process', '_bootstrap'), ('process', 'run'))")</f>
        <v>(('process', '_bootstrap'), ('process', 'run'))</v>
      </c>
      <c r="S187" s="72" t="str">
        <f>IFERROR(__xludf.DUMMYFUNCTION("""COMPUTED_VALUE"""),"parallelization")</f>
        <v>parallelization</v>
      </c>
      <c r="T187" s="50">
        <f t="shared" si="1"/>
        <v>1</v>
      </c>
      <c r="U187" s="72" t="str">
        <f>IFERROR(__xludf.DUMMYFUNCTION("""COMPUTED_VALUE"""),"round 2")</f>
        <v>round 2</v>
      </c>
      <c r="V187" s="72" t="str">
        <f>IFERROR(__xludf.DUMMYFUNCTION("""COMPUTED_VALUE"""),"(('saving_utils', 'model_metadata'),)")</f>
        <v>(('saving_utils', 'model_metadata'),)</v>
      </c>
      <c r="W187" s="72" t="str">
        <f>IFERROR(__xludf.DUMMYFUNCTION("""COMPUTED_VALUE"""),"model saving / loading")</f>
        <v>model saving / loading</v>
      </c>
      <c r="X187" s="50">
        <f t="shared" si="2"/>
        <v>1</v>
      </c>
      <c r="Y187" s="72" t="str">
        <f>IFERROR(__xludf.DUMMYFUNCTION("""COMPUTED_VALUE"""),"round 1")</f>
        <v>round 1</v>
      </c>
      <c r="Z187" s="72" t="str">
        <f>IFERROR(__xludf.DUMMYFUNCTION("""COMPUTED_VALUE"""),"(('pyimod03_importers', 'exec_module'), ('pyimod03_importers', 'exec_module'), ('pyimod03_importers', 'exec_module'), ('pyimod03_importers', 'exec_module'))")</f>
        <v>(('pyimod03_importers', 'exec_module'), ('pyimod03_importers', 'exec_module'), ('pyimod03_importers', 'exec_module'), ('pyimod03_importers', 'exec_module'))</v>
      </c>
      <c r="AA187" s="72" t="str">
        <f>IFERROR(__xludf.DUMMYFUNCTION("""COMPUTED_VALUE"""),"external module execution")</f>
        <v>external module execution</v>
      </c>
      <c r="AB187" s="72">
        <f>IFERROR(__xludf.DUMMYFUNCTION("""COMPUTED_VALUE"""),1.0)</f>
        <v>1</v>
      </c>
    </row>
    <row r="188">
      <c r="A188" s="77">
        <v>186.0</v>
      </c>
      <c r="B188" s="54" t="s">
        <v>5333</v>
      </c>
      <c r="C188" s="72" t="s">
        <v>1843</v>
      </c>
      <c r="D188" s="76" t="s">
        <v>285</v>
      </c>
      <c r="E188" s="72" t="str">
        <f>IFERROR(__xludf.DUMMYFUNCTION("""COMPUTED_VALUE"""),"(('process', '_bootstrap'), ('process', 'run'))")</f>
        <v>(('process', '_bootstrap'), ('process', 'run'))</v>
      </c>
      <c r="F188" s="213">
        <f t="shared" si="3"/>
        <v>1</v>
      </c>
      <c r="G188" s="98"/>
      <c r="I188" s="77">
        <v>186.0</v>
      </c>
      <c r="J188" s="54" t="s">
        <v>5334</v>
      </c>
      <c r="K188" s="96" t="s">
        <v>2976</v>
      </c>
      <c r="L188" s="169" t="s">
        <v>285</v>
      </c>
      <c r="M188" s="72" t="str">
        <f>IFERROR(__xludf.DUMMYFUNCTION("""COMPUTED_VALUE"""),"(('saving_utils', 'model_metadata'),)")</f>
        <v>(('saving_utils', 'model_metadata'),)</v>
      </c>
      <c r="N188" s="213">
        <f t="shared" si="5"/>
        <v>1</v>
      </c>
      <c r="O188" s="98"/>
      <c r="Q188" s="72" t="str">
        <f>IFERROR(__xludf.DUMMYFUNCTION("""COMPUTED_VALUE"""),"round 1")</f>
        <v>round 1</v>
      </c>
      <c r="R188" s="72" t="str">
        <f>IFERROR(__xludf.DUMMYFUNCTION("""COMPUTED_VALUE"""),"(('py3compat', 'execfile'),)")</f>
        <v>(('py3compat', 'execfile'),)</v>
      </c>
      <c r="S188" s="72" t="str">
        <f>IFERROR(__xludf.DUMMYFUNCTION("""COMPUTED_VALUE"""),"external module execution")</f>
        <v>external module execution</v>
      </c>
      <c r="T188" s="50">
        <f t="shared" si="1"/>
        <v>1</v>
      </c>
      <c r="U188" s="72" t="str">
        <f>IFERROR(__xludf.DUMMYFUNCTION("""COMPUTED_VALUE"""),"round 2")</f>
        <v>round 2</v>
      </c>
      <c r="V188" s="72" t="str">
        <f>IFERROR(__xludf.DUMMYFUNCTION("""COMPUTED_VALUE"""),"(('app', 'run'), ('deprecation', 'new_func'), ('trainer', 'train'), ('model_deploy', 'create_clones'), ('trainer', '_create_losses'), ('faster_rcnn_meta_arch', 'predict'))")</f>
        <v>(('app', 'run'), ('deprecation', 'new_func'), ('trainer', 'train'), ('model_deploy', 'create_clones'), ('trainer', '_create_losses'), ('faster_rcnn_meta_arch', 'predict'))</v>
      </c>
      <c r="W188" s="72" t="str">
        <f>IFERROR(__xludf.DUMMYFUNCTION("""COMPUTED_VALUE"""),"model training / learning")</f>
        <v>model training / learning</v>
      </c>
      <c r="X188" s="50">
        <f t="shared" si="2"/>
        <v>1</v>
      </c>
      <c r="Y188" s="72" t="str">
        <f>IFERROR(__xludf.DUMMYFUNCTION("""COMPUTED_VALUE"""),"round 1")</f>
        <v>round 1</v>
      </c>
      <c r="Z188" s="72" t="str">
        <f>IFERROR(__xludf.DUMMYFUNCTION("""COMPUTED_VALUE"""),"(('process', '_bootstrap'), ('process', 'run'))")</f>
        <v>(('process', '_bootstrap'), ('process', 'run'))</v>
      </c>
      <c r="AA188" s="72" t="str">
        <f>IFERROR(__xludf.DUMMYFUNCTION("""COMPUTED_VALUE"""),"parallelization")</f>
        <v>parallelization</v>
      </c>
      <c r="AB188" s="72">
        <f>IFERROR(__xludf.DUMMYFUNCTION("""COMPUTED_VALUE"""),1.0)</f>
        <v>1</v>
      </c>
    </row>
    <row r="189">
      <c r="A189" s="77">
        <v>187.0</v>
      </c>
      <c r="B189" s="54" t="s">
        <v>5333</v>
      </c>
      <c r="C189" s="72" t="s">
        <v>1847</v>
      </c>
      <c r="D189" s="76" t="s">
        <v>480</v>
      </c>
      <c r="E189" s="72" t="str">
        <f>IFERROR(__xludf.DUMMYFUNCTION("""COMPUTED_VALUE"""),"(('py3compat', 'execfile'),)")</f>
        <v>(('py3compat', 'execfile'),)</v>
      </c>
      <c r="F189" s="213">
        <f t="shared" si="3"/>
        <v>1</v>
      </c>
      <c r="G189" s="98"/>
      <c r="I189" s="77">
        <v>187.0</v>
      </c>
      <c r="J189" s="54" t="s">
        <v>5334</v>
      </c>
      <c r="K189" s="96" t="s">
        <v>337</v>
      </c>
      <c r="L189" s="169" t="s">
        <v>50</v>
      </c>
      <c r="M189" s="72" t="str">
        <f>IFERROR(__xludf.DUMMYFUNCTION("""COMPUTED_VALUE"""),"(('app', 'run'), ('deprecation', 'new_func'), ('trainer', 'train'), ('model_deploy', 'create_clones'), ('trainer', '_create_losses'), ('faster_rcnn_meta_arch', 'predict'))")</f>
        <v>(('app', 'run'), ('deprecation', 'new_func'), ('trainer', 'train'), ('model_deploy', 'create_clones'), ('trainer', '_create_losses'), ('faster_rcnn_meta_arch', 'predict'))</v>
      </c>
      <c r="N189" s="213">
        <f t="shared" si="5"/>
        <v>1</v>
      </c>
      <c r="O189" s="98"/>
      <c r="Q189" s="72" t="str">
        <f>IFERROR(__xludf.DUMMYFUNCTION("""COMPUTED_VALUE"""),"round 1")</f>
        <v>round 1</v>
      </c>
      <c r="R189" s="72" t="str">
        <f>IFERROR(__xludf.DUMMYFUNCTION("""COMPUTED_VALUE"""),"(('data', 'inverse_transform'),)")</f>
        <v>(('data', 'inverse_transform'),)</v>
      </c>
      <c r="S189" s="72" t="str">
        <f>IFERROR(__xludf.DUMMYFUNCTION("""COMPUTED_VALUE"""),"data transformation")</f>
        <v>data transformation</v>
      </c>
      <c r="T189" s="50">
        <f t="shared" si="1"/>
        <v>1</v>
      </c>
      <c r="U189" s="72" t="str">
        <f>IFERROR(__xludf.DUMMYFUNCTION("""COMPUTED_VALUE"""),"round 2")</f>
        <v>round 2</v>
      </c>
      <c r="V189" s="72" t="str">
        <f>IFERROR(__xludf.DUMMYFUNCTION("""COMPUTED_VALUE"""),"(('__init__', 'module'), ('graph_pb2', 'module'), ('descriptor', 'module'))")</f>
        <v>(('__init__', 'module'), ('graph_pb2', 'module'), ('descriptor', 'module'))</v>
      </c>
      <c r="W189" s="72" t="str">
        <f>IFERROR(__xludf.DUMMYFUNCTION("""COMPUTED_VALUE"""),"python basic syntax")</f>
        <v>python basic syntax</v>
      </c>
      <c r="X189" s="50">
        <f t="shared" si="2"/>
        <v>1</v>
      </c>
      <c r="Y189" s="72" t="str">
        <f>IFERROR(__xludf.DUMMYFUNCTION("""COMPUTED_VALUE"""),"round 1")</f>
        <v>round 1</v>
      </c>
      <c r="Z189" s="72" t="str">
        <f>IFERROR(__xludf.DUMMYFUNCTION("""COMPUTED_VALUE"""),"(('py3compat', 'execfile'),)")</f>
        <v>(('py3compat', 'execfile'),)</v>
      </c>
      <c r="AA189" s="72" t="str">
        <f>IFERROR(__xludf.DUMMYFUNCTION("""COMPUTED_VALUE"""),"external module execution")</f>
        <v>external module execution</v>
      </c>
      <c r="AB189" s="72">
        <f>IFERROR(__xludf.DUMMYFUNCTION("""COMPUTED_VALUE"""),1.0)</f>
        <v>1</v>
      </c>
    </row>
    <row r="190">
      <c r="A190" s="77">
        <v>188.0</v>
      </c>
      <c r="B190" s="54" t="s">
        <v>5333</v>
      </c>
      <c r="C190" s="72" t="s">
        <v>1850</v>
      </c>
      <c r="D190" s="76" t="s">
        <v>285</v>
      </c>
      <c r="E190" s="72" t="str">
        <f>IFERROR(__xludf.DUMMYFUNCTION("""COMPUTED_VALUE"""),"(('data', 'inverse_transform'),)")</f>
        <v>(('data', 'inverse_transform'),)</v>
      </c>
      <c r="F190" s="213">
        <f t="shared" si="3"/>
        <v>1</v>
      </c>
      <c r="G190" s="98"/>
      <c r="I190" s="77">
        <v>188.0</v>
      </c>
      <c r="J190" s="54" t="s">
        <v>5334</v>
      </c>
      <c r="K190" s="96" t="s">
        <v>2980</v>
      </c>
      <c r="L190" s="77" t="s">
        <v>7</v>
      </c>
      <c r="M190" s="72" t="str">
        <f>IFERROR(__xludf.DUMMYFUNCTION("""COMPUTED_VALUE"""),"(('__init__', 'module'), ('graph_pb2', 'module'), ('descriptor', 'module'))")</f>
        <v>(('__init__', 'module'), ('graph_pb2', 'module'), ('descriptor', 'module'))</v>
      </c>
      <c r="N190" s="213">
        <f t="shared" si="5"/>
        <v>1</v>
      </c>
      <c r="O190" s="98"/>
      <c r="Q190" s="72" t="str">
        <f>IFERROR(__xludf.DUMMYFUNCTION("""COMPUTED_VALUE"""),"round 1")</f>
        <v>round 1</v>
      </c>
      <c r="R190" s="72" t="str">
        <f>IFERROR(__xludf.DUMMYFUNCTION("""COMPUTED_VALUE"""),"(('fromnumeric', '_wrapfunc'),)")</f>
        <v>(('fromnumeric', '_wrapfunc'),)</v>
      </c>
      <c r="S190" s="72" t="str">
        <f>IFERROR(__xludf.DUMMYFUNCTION("""COMPUTED_VALUE"""),"method wrapper")</f>
        <v>method wrapper</v>
      </c>
      <c r="T190" s="50">
        <f t="shared" si="1"/>
        <v>1</v>
      </c>
      <c r="U190" s="72" t="str">
        <f>IFERROR(__xludf.DUMMYFUNCTION("""COMPUTED_VALUE"""),"round 2")</f>
        <v>round 2</v>
      </c>
      <c r="V190" s="72" t="str">
        <f>IFERROR(__xludf.DUMMYFUNCTION("""COMPUTED_VALUE"""),"(('pywrap_tensorflow', 'module'), ('pywrap_tensorflow', 'swig_import_helper'))")</f>
        <v>(('pywrap_tensorflow', 'module'), ('pywrap_tensorflow', 'swig_import_helper'))</v>
      </c>
      <c r="W190" s="72" t="str">
        <f>IFERROR(__xludf.DUMMYFUNCTION("""COMPUTED_VALUE"""),"python basic syntax")</f>
        <v>python basic syntax</v>
      </c>
      <c r="X190" s="50">
        <f t="shared" si="2"/>
        <v>1</v>
      </c>
      <c r="Y190" s="72" t="str">
        <f>IFERROR(__xludf.DUMMYFUNCTION("""COMPUTED_VALUE"""),"round 1")</f>
        <v>round 1</v>
      </c>
      <c r="Z190" s="72" t="str">
        <f>IFERROR(__xludf.DUMMYFUNCTION("""COMPUTED_VALUE"""),"(('data', 'inverse_transform'),)")</f>
        <v>(('data', 'inverse_transform'),)</v>
      </c>
      <c r="AA190" s="72" t="str">
        <f>IFERROR(__xludf.DUMMYFUNCTION("""COMPUTED_VALUE"""),"data transformation")</f>
        <v>data transformation</v>
      </c>
      <c r="AB190" s="72">
        <f>IFERROR(__xludf.DUMMYFUNCTION("""COMPUTED_VALUE"""),1.0)</f>
        <v>1</v>
      </c>
    </row>
    <row r="191">
      <c r="A191" s="77">
        <v>189.0</v>
      </c>
      <c r="B191" s="54" t="s">
        <v>5333</v>
      </c>
      <c r="C191" s="72" t="s">
        <v>1857</v>
      </c>
      <c r="D191" s="226" t="s">
        <v>727</v>
      </c>
      <c r="E191" s="72" t="str">
        <f>IFERROR(__xludf.DUMMYFUNCTION("""COMPUTED_VALUE"""),"(('fromnumeric', '_wrapfunc'),)")</f>
        <v>(('fromnumeric', '_wrapfunc'),)</v>
      </c>
      <c r="F191" s="213">
        <f t="shared" si="3"/>
        <v>1</v>
      </c>
      <c r="G191" s="98"/>
      <c r="I191" s="77">
        <v>189.0</v>
      </c>
      <c r="J191" s="54" t="s">
        <v>5334</v>
      </c>
      <c r="K191" s="96" t="s">
        <v>2985</v>
      </c>
      <c r="L191" s="169" t="s">
        <v>269</v>
      </c>
      <c r="M191" s="72" t="str">
        <f>IFERROR(__xludf.DUMMYFUNCTION("""COMPUTED_VALUE"""),"(('pywrap_tensorflow', 'module'), ('pywrap_tensorflow', 'swig_import_helper'))")</f>
        <v>(('pywrap_tensorflow', 'module'), ('pywrap_tensorflow', 'swig_import_helper'))</v>
      </c>
      <c r="N191" s="213">
        <f t="shared" si="5"/>
        <v>1</v>
      </c>
      <c r="O191" s="98"/>
      <c r="Q191" s="72" t="str">
        <f>IFERROR(__xludf.DUMMYFUNCTION("""COMPUTED_VALUE"""),"round 1")</f>
        <v>round 1</v>
      </c>
      <c r="R191" s="72" t="str">
        <f>IFERROR(__xludf.DUMMYFUNCTION("""COMPUTED_VALUE"""),"(('app', 'wsgi_app'), ('app', 'full_dispatch_request'))")</f>
        <v>(('app', 'wsgi_app'), ('app', 'full_dispatch_request'))</v>
      </c>
      <c r="S191" s="72" t="str">
        <f>IFERROR(__xludf.DUMMYFUNCTION("""COMPUTED_VALUE"""),"subprocess invocation")</f>
        <v>subprocess invocation</v>
      </c>
      <c r="T191" s="50">
        <f t="shared" si="1"/>
        <v>1</v>
      </c>
      <c r="U191" s="72" t="str">
        <f>IFERROR(__xludf.DUMMYFUNCTION("""COMPUTED_VALUE"""),"round 2")</f>
        <v>round 2</v>
      </c>
      <c r="V191" s="72" t="str">
        <f>IFERROR(__xludf.DUMMYFUNCTION("""COMPUTED_VALUE"""),"(('session', '_call_tf_sessionrun'),)")</f>
        <v>(('session', '_call_tf_sessionrun'),)</v>
      </c>
      <c r="W191" s="72" t="str">
        <f>IFERROR(__xludf.DUMMYFUNCTION("""COMPUTED_VALUE"""),"parallelization")</f>
        <v>parallelization</v>
      </c>
      <c r="X191" s="50">
        <f t="shared" si="2"/>
        <v>1</v>
      </c>
      <c r="Y191" s="72" t="str">
        <f>IFERROR(__xludf.DUMMYFUNCTION("""COMPUTED_VALUE"""),"round 1")</f>
        <v>round 1</v>
      </c>
      <c r="Z191" s="72" t="str">
        <f>IFERROR(__xludf.DUMMYFUNCTION("""COMPUTED_VALUE"""),"(('fromnumeric', '_wrapfunc'),)")</f>
        <v>(('fromnumeric', '_wrapfunc'),)</v>
      </c>
      <c r="AA191" s="72" t="str">
        <f>IFERROR(__xludf.DUMMYFUNCTION("""COMPUTED_VALUE"""),"method wrapper")</f>
        <v>method wrapper</v>
      </c>
      <c r="AB191" s="72">
        <f>IFERROR(__xludf.DUMMYFUNCTION("""COMPUTED_VALUE"""),1.0)</f>
        <v>1</v>
      </c>
    </row>
    <row r="192">
      <c r="A192" s="77">
        <v>190.0</v>
      </c>
      <c r="B192" s="54" t="s">
        <v>5333</v>
      </c>
      <c r="C192" s="72" t="s">
        <v>1864</v>
      </c>
      <c r="D192" s="76" t="s">
        <v>384</v>
      </c>
      <c r="E192" s="72" t="str">
        <f>IFERROR(__xludf.DUMMYFUNCTION("""COMPUTED_VALUE"""),"(('app', 'wsgi_app'), ('app', 'full_dispatch_request'))")</f>
        <v>(('app', 'wsgi_app'), ('app', 'full_dispatch_request'))</v>
      </c>
      <c r="F192" s="213">
        <f t="shared" si="3"/>
        <v>1</v>
      </c>
      <c r="G192" s="98"/>
      <c r="I192" s="77">
        <v>190.0</v>
      </c>
      <c r="J192" s="54" t="s">
        <v>5334</v>
      </c>
      <c r="K192" s="96" t="s">
        <v>2991</v>
      </c>
      <c r="L192" s="169" t="s">
        <v>269</v>
      </c>
      <c r="M192" s="72" t="str">
        <f>IFERROR(__xludf.DUMMYFUNCTION("""COMPUTED_VALUE"""),"(('session', '_call_tf_sessionrun'),)")</f>
        <v>(('session', '_call_tf_sessionrun'),)</v>
      </c>
      <c r="N192" s="213">
        <f t="shared" si="5"/>
        <v>1</v>
      </c>
      <c r="O192" s="98"/>
      <c r="Q192" s="72" t="str">
        <f>IFERROR(__xludf.DUMMYFUNCTION("""COMPUTED_VALUE"""),"round 1")</f>
        <v>round 1</v>
      </c>
      <c r="R192" s="72" t="str">
        <f>IFERROR(__xludf.DUMMYFUNCTION("""COMPUTED_VALUE"""),"(('_compat', 'reraise'),)")</f>
        <v>(('_compat', 'reraise'),)</v>
      </c>
      <c r="S192" s="72" t="str">
        <f>IFERROR(__xludf.DUMMYFUNCTION("""COMPUTED_VALUE"""),"compatibilaty check")</f>
        <v>compatibilaty check</v>
      </c>
      <c r="T192" s="50">
        <f t="shared" si="1"/>
        <v>1</v>
      </c>
      <c r="U192" s="72" t="str">
        <f>IFERROR(__xludf.DUMMYFUNCTION("""COMPUTED_VALUE"""),"round 2")</f>
        <v>round 2</v>
      </c>
      <c r="V192" s="72" t="str">
        <f>IFERROR(__xludf.DUMMYFUNCTION("""COMPUTED_VALUE"""),"(('training', 'fit'), ('training_v2', 'fit'), ('training_v2', 'run_one_epoch'), ('training_v2_utils', 'execution_function'), ('def_function', '__call__'))")</f>
        <v>(('training', 'fit'), ('training_v2', 'fit'), ('training_v2', 'run_one_epoch'), ('training_v2_utils', 'execution_function'), ('def_function', '__call__'))</v>
      </c>
      <c r="W192" s="72" t="str">
        <f>IFERROR(__xludf.DUMMYFUNCTION("""COMPUTED_VALUE"""),"model training / learning")</f>
        <v>model training / learning</v>
      </c>
      <c r="X192" s="50">
        <f t="shared" si="2"/>
        <v>1</v>
      </c>
      <c r="Y192" s="72" t="str">
        <f>IFERROR(__xludf.DUMMYFUNCTION("""COMPUTED_VALUE"""),"round 1")</f>
        <v>round 1</v>
      </c>
      <c r="Z192" s="72" t="str">
        <f>IFERROR(__xludf.DUMMYFUNCTION("""COMPUTED_VALUE"""),"(('app', 'wsgi_app'), ('app', 'full_dispatch_request'))")</f>
        <v>(('app', 'wsgi_app'), ('app', 'full_dispatch_request'))</v>
      </c>
      <c r="AA192" s="72" t="str">
        <f>IFERROR(__xludf.DUMMYFUNCTION("""COMPUTED_VALUE"""),"subprocess invocation")</f>
        <v>subprocess invocation</v>
      </c>
      <c r="AB192" s="72">
        <f>IFERROR(__xludf.DUMMYFUNCTION("""COMPUTED_VALUE"""),1.0)</f>
        <v>1</v>
      </c>
    </row>
    <row r="193">
      <c r="A193" s="77">
        <v>191.0</v>
      </c>
      <c r="B193" s="54" t="s">
        <v>5333</v>
      </c>
      <c r="C193" s="72" t="s">
        <v>1870</v>
      </c>
      <c r="D193" s="76" t="s">
        <v>416</v>
      </c>
      <c r="E193" s="72" t="str">
        <f>IFERROR(__xludf.DUMMYFUNCTION("""COMPUTED_VALUE"""),"(('_compat', 'reraise'),)")</f>
        <v>(('_compat', 'reraise'),)</v>
      </c>
      <c r="F193" s="213">
        <f t="shared" si="3"/>
        <v>1</v>
      </c>
      <c r="G193" s="98"/>
      <c r="I193" s="77">
        <v>191.0</v>
      </c>
      <c r="J193" s="54" t="s">
        <v>5334</v>
      </c>
      <c r="K193" s="96" t="s">
        <v>2996</v>
      </c>
      <c r="L193" s="169" t="s">
        <v>480</v>
      </c>
      <c r="M193" s="72" t="str">
        <f>IFERROR(__xludf.DUMMYFUNCTION("""COMPUTED_VALUE"""),"(('training', 'fit'), ('training_v2', 'fit'), ('training_v2', 'run_one_epoch'), ('training_v2_utils', 'execution_function'), ('def_function', '__call__'))")</f>
        <v>(('training', 'fit'), ('training_v2', 'fit'), ('training_v2', 'run_one_epoch'), ('training_v2_utils', 'execution_function'), ('def_function', '__call__'))</v>
      </c>
      <c r="N193" s="213">
        <f t="shared" si="5"/>
        <v>1</v>
      </c>
      <c r="O193" s="98"/>
      <c r="Q193" s="72" t="str">
        <f>IFERROR(__xludf.DUMMYFUNCTION("""COMPUTED_VALUE"""),"round 1")</f>
        <v>round 1</v>
      </c>
      <c r="R193" s="72" t="str">
        <f>IFERROR(__xludf.DUMMYFUNCTION("""COMPUTED_VALUE"""),"(('index', 'pandas'),)")</f>
        <v>(('index', 'pandas'),)</v>
      </c>
      <c r="S193" s="72" t="str">
        <f>IFERROR(__xludf.DUMMYFUNCTION("""COMPUTED_VALUE"""),"ignore")</f>
        <v>ignore</v>
      </c>
      <c r="T193" s="50">
        <f t="shared" si="1"/>
        <v>1</v>
      </c>
      <c r="U193" s="72" t="str">
        <f>IFERROR(__xludf.DUMMYFUNCTION("""COMPUTED_VALUE"""),"round 2")</f>
        <v>round 2</v>
      </c>
      <c r="V193" s="72" t="str">
        <f>IFERROR(__xludf.DUMMYFUNCTION("""COMPUTED_VALUE"""),"(('autoreload', 'filename_and_mtime'), ('__init__', '__getattr__'), ('__init__', '_load'), ('__init__', 'import_module'), ('__init__', 'module'), ('__init__', 'module'), ('gen_audio_ops', 'module'), ('__init__', '__getattr__'), ('__init__', '_load'), ('__"&amp;"init__', 'import_module'), ('__init__', 'module'), ('pywrap_tensorflow', 'module'), ('pywrap_tensorflow', 'module'), ('pywrap_tensorflow_internal', 'module'), ('pywrap_tensorflow_internal', 'swig_import_helper'), ('imp', 'load_module'), ('imp', 'load_dyna"&amp;"mic'))")</f>
        <v>(('autoreload', 'filename_and_mtime'), ('__init__', '__getattr__'), ('__init__', '_load'), ('__init__', 'import_module'), ('__init__', 'module'), ('__init__', 'module'), ('gen_audio_ops', 'module'), ('__init__', '__getattr__'), ('__init__', '_load'), ('__init__', 'import_module'), ('__init__', 'module'), ('pywrap_tensorflow', 'module'), ('pywrap_tensorflow', 'module'), ('pywrap_tensorflow_internal', 'module'), ('pywrap_tensorflow_internal', 'swig_import_helper'), ('imp', 'load_module'), ('imp', 'load_dynamic'))</v>
      </c>
      <c r="W193" s="72" t="str">
        <f>IFERROR(__xludf.DUMMYFUNCTION("""COMPUTED_VALUE"""),"external module execution")</f>
        <v>external module execution</v>
      </c>
      <c r="X193" s="50">
        <f t="shared" si="2"/>
        <v>1</v>
      </c>
      <c r="Y193" s="72" t="str">
        <f>IFERROR(__xludf.DUMMYFUNCTION("""COMPUTED_VALUE"""),"round 1")</f>
        <v>round 1</v>
      </c>
      <c r="Z193" s="72" t="str">
        <f>IFERROR(__xludf.DUMMYFUNCTION("""COMPUTED_VALUE"""),"(('_compat', 'reraise'),)")</f>
        <v>(('_compat', 'reraise'),)</v>
      </c>
      <c r="AA193" s="72" t="str">
        <f>IFERROR(__xludf.DUMMYFUNCTION("""COMPUTED_VALUE"""),"compatibilaty check")</f>
        <v>compatibilaty check</v>
      </c>
      <c r="AB193" s="72">
        <f>IFERROR(__xludf.DUMMYFUNCTION("""COMPUTED_VALUE"""),1.0)</f>
        <v>1</v>
      </c>
    </row>
    <row r="194">
      <c r="A194" s="77">
        <v>192.0</v>
      </c>
      <c r="B194" s="54" t="s">
        <v>5333</v>
      </c>
      <c r="C194" s="72" t="s">
        <v>1873</v>
      </c>
      <c r="D194" s="76" t="s">
        <v>1878</v>
      </c>
      <c r="E194" s="72" t="str">
        <f>IFERROR(__xludf.DUMMYFUNCTION("""COMPUTED_VALUE"""),"(('index', 'pandas'),)")</f>
        <v>(('index', 'pandas'),)</v>
      </c>
      <c r="F194" s="213">
        <f t="shared" si="3"/>
        <v>1</v>
      </c>
      <c r="G194" s="98"/>
      <c r="I194" s="77">
        <v>192.0</v>
      </c>
      <c r="J194" s="54" t="s">
        <v>5334</v>
      </c>
      <c r="K194" s="96" t="s">
        <v>3000</v>
      </c>
      <c r="L194" s="169" t="s">
        <v>7</v>
      </c>
      <c r="M194" s="72" t="str">
        <f>IFERROR(__xludf.DUMMYFUNCTION("""COMPUTED_VALUE"""),"(('autoreload', 'filename_and_mtime'), ('__init__', '__getattr__'), ('__init__', '_load'), ('__init__', 'import_module'), ('__init__', 'module'), ('__init__', 'module'), ('gen_audio_ops', 'module'), ('__init__', '__getattr__'), ('__init__', '_load'), ('__"&amp;"init__', 'import_module'), ('__init__', 'module'), ('pywrap_tensorflow', 'module'), ('pywrap_tensorflow', 'module'), ('pywrap_tensorflow_internal', 'module'), ('pywrap_tensorflow_internal', 'swig_import_helper'), ('imp', 'load_module'), ('imp', 'load_dyna"&amp;"mic'))")</f>
        <v>(('autoreload', 'filename_and_mtime'), ('__init__', '__getattr__'), ('__init__', '_load'), ('__init__', 'import_module'), ('__init__', 'module'), ('__init__', 'module'), ('gen_audio_ops', 'module'), ('__init__', '__getattr__'), ('__init__', '_load'), ('__init__', 'import_module'), ('__init__', 'module'), ('pywrap_tensorflow', 'module'), ('pywrap_tensorflow', 'module'), ('pywrap_tensorflow_internal', 'module'), ('pywrap_tensorflow_internal', 'swig_import_helper'), ('imp', 'load_module'), ('imp', 'load_dynamic'))</v>
      </c>
      <c r="N194" s="213">
        <f t="shared" si="5"/>
        <v>1</v>
      </c>
      <c r="O194" s="98"/>
      <c r="Q194" s="72" t="str">
        <f>IFERROR(__xludf.DUMMYFUNCTION("""COMPUTED_VALUE"""),"round 1")</f>
        <v>round 1</v>
      </c>
      <c r="R194" s="72" t="str">
        <f>IFERROR(__xludf.DUMMYFUNCTION("""COMPUTED_VALUE"""),"(('threading', '_bootstrap_inner'), ('threading', 'run'))")</f>
        <v>(('threading', '_bootstrap_inner'), ('threading', 'run'))</v>
      </c>
      <c r="S194" s="72" t="str">
        <f>IFERROR(__xludf.DUMMYFUNCTION("""COMPUTED_VALUE"""),"parallelization")</f>
        <v>parallelization</v>
      </c>
      <c r="T194" s="50">
        <f t="shared" si="1"/>
        <v>1</v>
      </c>
      <c r="U194" s="72" t="str">
        <f>IFERROR(__xludf.DUMMYFUNCTION("""COMPUTED_VALUE"""),"round 2")</f>
        <v>round 2</v>
      </c>
      <c r="V194" s="72" t="str">
        <f>IFERROR(__xludf.DUMMYFUNCTION("""COMPUTED_VALUE"""),"(('_keras2_converter', '_convert'),)")</f>
        <v>(('_keras2_converter', '_convert'),)</v>
      </c>
      <c r="W194" s="72" t="str">
        <f>IFERROR(__xludf.DUMMYFUNCTION("""COMPUTED_VALUE"""),"model conversion")</f>
        <v>model conversion</v>
      </c>
      <c r="X194" s="50">
        <f t="shared" si="2"/>
        <v>1</v>
      </c>
      <c r="Y194" s="72" t="str">
        <f>IFERROR(__xludf.DUMMYFUNCTION("""COMPUTED_VALUE"""),"round 1")</f>
        <v>round 1</v>
      </c>
      <c r="Z194" s="72" t="str">
        <f>IFERROR(__xludf.DUMMYFUNCTION("""COMPUTED_VALUE"""),"(('index', 'pandas'),)")</f>
        <v>(('index', 'pandas'),)</v>
      </c>
      <c r="AA194" s="72" t="str">
        <f>IFERROR(__xludf.DUMMYFUNCTION("""COMPUTED_VALUE"""),"ignore")</f>
        <v>ignore</v>
      </c>
      <c r="AB194" s="72">
        <f>IFERROR(__xludf.DUMMYFUNCTION("""COMPUTED_VALUE"""),1.0)</f>
        <v>1</v>
      </c>
    </row>
    <row r="195">
      <c r="A195" s="77">
        <v>193.0</v>
      </c>
      <c r="B195" s="54" t="s">
        <v>5333</v>
      </c>
      <c r="C195" s="72" t="s">
        <v>1879</v>
      </c>
      <c r="D195" s="76" t="s">
        <v>464</v>
      </c>
      <c r="E195" s="72" t="str">
        <f>IFERROR(__xludf.DUMMYFUNCTION("""COMPUTED_VALUE"""),"(('threading', '_bootstrap_inner'), ('threading', 'run'))")</f>
        <v>(('threading', '_bootstrap_inner'), ('threading', 'run'))</v>
      </c>
      <c r="F195" s="213">
        <f t="shared" si="3"/>
        <v>1</v>
      </c>
      <c r="G195" s="98"/>
      <c r="I195" s="77">
        <v>193.0</v>
      </c>
      <c r="J195" s="54" t="s">
        <v>5334</v>
      </c>
      <c r="K195" s="96" t="s">
        <v>3006</v>
      </c>
      <c r="L195" s="169" t="s">
        <v>285</v>
      </c>
      <c r="M195" s="72" t="str">
        <f>IFERROR(__xludf.DUMMYFUNCTION("""COMPUTED_VALUE"""),"(('_keras2_converter', '_convert'),)")</f>
        <v>(('_keras2_converter', '_convert'),)</v>
      </c>
      <c r="N195" s="213">
        <f t="shared" si="5"/>
        <v>1</v>
      </c>
      <c r="O195" s="98"/>
      <c r="Q195" s="72" t="str">
        <f>IFERROR(__xludf.DUMMYFUNCTION("""COMPUTED_VALUE"""),"round 1")</f>
        <v>round 1</v>
      </c>
      <c r="R195" s="72" t="str">
        <f>IFERROR(__xludf.DUMMYFUNCTION("""COMPUTED_VALUE"""),"(('pickle', 'save'), ('pickle', 'save_dict'), ('pickle', '_batch_setitems'))")</f>
        <v>(('pickle', 'save'), ('pickle', 'save_dict'), ('pickle', '_batch_setitems'))</v>
      </c>
      <c r="S195" s="72" t="str">
        <f>IFERROR(__xludf.DUMMYFUNCTION("""COMPUTED_VALUE"""),"data saving / pickle")</f>
        <v>data saving / pickle</v>
      </c>
      <c r="T195" s="50">
        <f t="shared" si="1"/>
        <v>1</v>
      </c>
      <c r="U195" s="72" t="str">
        <f>IFERROR(__xludf.DUMMYFUNCTION("""COMPUTED_VALUE"""),"round 2")</f>
        <v>round 2</v>
      </c>
      <c r="V195" s="72" t="str">
        <f>IFERROR(__xludf.DUMMYFUNCTION("""COMPUTED_VALUE"""),"(('estimator', '_call_model_fn'), ('model_lib', 'model_fn'))")</f>
        <v>(('estimator', '_call_model_fn'), ('model_lib', 'model_fn'))</v>
      </c>
      <c r="W195" s="72" t="str">
        <f>IFERROR(__xludf.DUMMYFUNCTION("""COMPUTED_VALUE"""),"model training / learning")</f>
        <v>model training / learning</v>
      </c>
      <c r="X195" s="50">
        <f t="shared" si="2"/>
        <v>1</v>
      </c>
      <c r="Y195" s="72" t="str">
        <f>IFERROR(__xludf.DUMMYFUNCTION("""COMPUTED_VALUE"""),"round 1")</f>
        <v>round 1</v>
      </c>
      <c r="Z195" s="72" t="str">
        <f>IFERROR(__xludf.DUMMYFUNCTION("""COMPUTED_VALUE"""),"(('threading', '_bootstrap_inner'), ('threading', 'run'))")</f>
        <v>(('threading', '_bootstrap_inner'), ('threading', 'run'))</v>
      </c>
      <c r="AA195" s="72" t="str">
        <f>IFERROR(__xludf.DUMMYFUNCTION("""COMPUTED_VALUE"""),"parallelization")</f>
        <v>parallelization</v>
      </c>
      <c r="AB195" s="72">
        <f>IFERROR(__xludf.DUMMYFUNCTION("""COMPUTED_VALUE"""),1.0)</f>
        <v>1</v>
      </c>
    </row>
    <row r="196">
      <c r="A196" s="77">
        <v>194.0</v>
      </c>
      <c r="B196" s="54" t="s">
        <v>5333</v>
      </c>
      <c r="C196" s="72" t="s">
        <v>1886</v>
      </c>
      <c r="D196" s="76" t="s">
        <v>480</v>
      </c>
      <c r="E196" s="72" t="str">
        <f>IFERROR(__xludf.DUMMYFUNCTION("""COMPUTED_VALUE"""),"(('pickle', 'save'), ('pickle', 'save_dict'), ('pickle', '_batch_setitems'))")</f>
        <v>(('pickle', 'save'), ('pickle', 'save_dict'), ('pickle', '_batch_setitems'))</v>
      </c>
      <c r="F196" s="213">
        <f t="shared" si="3"/>
        <v>1</v>
      </c>
      <c r="G196" s="98"/>
      <c r="I196" s="77">
        <v>194.0</v>
      </c>
      <c r="J196" s="54" t="s">
        <v>5334</v>
      </c>
      <c r="K196" s="96" t="s">
        <v>3009</v>
      </c>
      <c r="L196" s="77" t="s">
        <v>2162</v>
      </c>
      <c r="M196" s="72" t="str">
        <f>IFERROR(__xludf.DUMMYFUNCTION("""COMPUTED_VALUE"""),"(('estimator', '_call_model_fn'), ('model_lib', 'model_fn'))")</f>
        <v>(('estimator', '_call_model_fn'), ('model_lib', 'model_fn'))</v>
      </c>
      <c r="N196" s="213">
        <f t="shared" si="5"/>
        <v>1</v>
      </c>
      <c r="O196" s="98"/>
      <c r="Q196" s="72" t="str">
        <f>IFERROR(__xludf.DUMMYFUNCTION("""COMPUTED_VALUE"""),"round 1")</f>
        <v>round 1</v>
      </c>
      <c r="R196" s="72" t="str">
        <f>IFERROR(__xludf.DUMMYFUNCTION("""COMPUTED_VALUE"""),"(('numpy_pickle', 'save'), ('pickle', 'save'), ('pickle', 'save_reduce'), ('numpy_pickle', 'save'), ('pickle', 'save'), ('pickle', 'save_dict'), ('pickle', '_batch_setitems'), ('numpy_pickle', 'save'), ('pickle', 'save'))")</f>
        <v>(('numpy_pickle', 'save'), ('pickle', 'save'), ('pickle', 'save_reduce'), ('numpy_pickle', 'save'), ('pickle', 'save'), ('pickle', 'save_dict'), ('pickle', '_batch_setitems'), ('numpy_pickle', 'save'), ('pickle', 'save'))</v>
      </c>
      <c r="S196" s="72" t="str">
        <f>IFERROR(__xludf.DUMMYFUNCTION("""COMPUTED_VALUE"""),"data saving / pickle")</f>
        <v>data saving / pickle</v>
      </c>
      <c r="T196" s="50">
        <f t="shared" si="1"/>
        <v>1</v>
      </c>
      <c r="U196" s="72" t="str">
        <f>IFERROR(__xludf.DUMMYFUNCTION("""COMPUTED_VALUE"""),"round 2")</f>
        <v>round 2</v>
      </c>
      <c r="V196" s="72" t="str">
        <f>IFERROR(__xludf.DUMMYFUNCTION("""COMPUTED_VALUE"""),"(('__init__', '__getattr__'), ('__init__', '_load'), ('__init__', 'import_module'), ('__init__', 'module'), ('__init__', 'module'), ('gen_audio_ops', 'module'), ('__init__', '__getattr__'), ('__init__', '_load'), ('__init__', 'import_module'), ('__init__'"&amp;", 'module'), ('pywrap_tensorflow', 'module'), ('pywrap_tensorflow', 'module'), ('pywrap_tensorflow_internal', 'module'), ('pywrap_tensorflow_internal', 'swig_import_helper'), ('imp', 'load_module'), ('imp', 'load_dynamic'))")</f>
        <v>(('__init__', '__getattr__'), ('__init__', '_load'), ('__init__', 'import_module'), ('__init__', 'module'), ('__init__', 'module'), ('gen_audio_ops', 'module'), ('__init__', '__getattr__'), ('__init__', '_load'), ('__init__', 'import_module'), ('__init__', 'module'), ('pywrap_tensorflow', 'module'), ('pywrap_tensorflow', 'module'), ('pywrap_tensorflow_internal', 'module'), ('pywrap_tensorflow_internal', 'swig_import_helper'), ('imp', 'load_module'), ('imp', 'load_dynamic'))</v>
      </c>
      <c r="W196" s="72" t="str">
        <f>IFERROR(__xludf.DUMMYFUNCTION("""COMPUTED_VALUE"""),"external module execution")</f>
        <v>external module execution</v>
      </c>
      <c r="X196" s="50">
        <f t="shared" si="2"/>
        <v>1</v>
      </c>
      <c r="Y196" s="72" t="str">
        <f>IFERROR(__xludf.DUMMYFUNCTION("""COMPUTED_VALUE"""),"round 1")</f>
        <v>round 1</v>
      </c>
      <c r="Z196" s="72" t="str">
        <f>IFERROR(__xludf.DUMMYFUNCTION("""COMPUTED_VALUE"""),"(('pickle', 'save'), ('pickle', 'save_dict'), ('pickle', '_batch_setitems'))")</f>
        <v>(('pickle', 'save'), ('pickle', 'save_dict'), ('pickle', '_batch_setitems'))</v>
      </c>
      <c r="AA196" s="72" t="str">
        <f>IFERROR(__xludf.DUMMYFUNCTION("""COMPUTED_VALUE"""),"data saving / pickle")</f>
        <v>data saving / pickle</v>
      </c>
      <c r="AB196" s="72">
        <f>IFERROR(__xludf.DUMMYFUNCTION("""COMPUTED_VALUE"""),1.0)</f>
        <v>1</v>
      </c>
    </row>
    <row r="197">
      <c r="A197" s="77">
        <v>195.0</v>
      </c>
      <c r="B197" s="54" t="s">
        <v>5333</v>
      </c>
      <c r="C197" s="72" t="s">
        <v>1893</v>
      </c>
      <c r="D197" s="76" t="s">
        <v>316</v>
      </c>
      <c r="E197" s="72" t="str">
        <f>IFERROR(__xludf.DUMMYFUNCTION("""COMPUTED_VALUE"""),"(('numpy_pickle', 'save'), ('pickle', 'save'), ('pickle', 'save_reduce'), ('numpy_pickle', 'save'), ('pickle', 'save'), ('pickle', 'save_dict'), ('pickle', '_batch_setitems'), ('numpy_pickle', 'save'), ('pickle', 'save'))")</f>
        <v>(('numpy_pickle', 'save'), ('pickle', 'save'), ('pickle', 'save_reduce'), ('numpy_pickle', 'save'), ('pickle', 'save'), ('pickle', 'save_dict'), ('pickle', '_batch_setitems'), ('numpy_pickle', 'save'), ('pickle', 'save'))</v>
      </c>
      <c r="F197" s="213">
        <f t="shared" si="3"/>
        <v>1</v>
      </c>
      <c r="G197" s="98"/>
      <c r="I197" s="77">
        <v>195.0</v>
      </c>
      <c r="J197" s="54" t="s">
        <v>5334</v>
      </c>
      <c r="K197" s="96" t="s">
        <v>3014</v>
      </c>
      <c r="L197" s="169" t="s">
        <v>7</v>
      </c>
      <c r="M197" s="72" t="str">
        <f>IFERROR(__xludf.DUMMYFUNCTION("""COMPUTED_VALUE"""),"(('__init__', '__getattr__'), ('__init__', '_load'), ('__init__', 'import_module'), ('__init__', 'module'), ('__init__', 'module'), ('gen_audio_ops', 'module'), ('__init__', '__getattr__'), ('__init__', '_load'), ('__init__', 'import_module'), ('__init__'"&amp;", 'module'), ('pywrap_tensorflow', 'module'), ('pywrap_tensorflow', 'module'), ('pywrap_tensorflow_internal', 'module'), ('pywrap_tensorflow_internal', 'swig_import_helper'), ('imp', 'load_module'), ('imp', 'load_dynamic'))")</f>
        <v>(('__init__', '__getattr__'), ('__init__', '_load'), ('__init__', 'import_module'), ('__init__', 'module'), ('__init__', 'module'), ('gen_audio_ops', 'module'), ('__init__', '__getattr__'), ('__init__', '_load'), ('__init__', 'import_module'), ('__init__', 'module'), ('pywrap_tensorflow', 'module'), ('pywrap_tensorflow', 'module'), ('pywrap_tensorflow_internal', 'module'), ('pywrap_tensorflow_internal', 'swig_import_helper'), ('imp', 'load_module'), ('imp', 'load_dynamic'))</v>
      </c>
      <c r="N197" s="213">
        <f t="shared" si="5"/>
        <v>1</v>
      </c>
      <c r="O197" s="98"/>
      <c r="Q197" s="72" t="str">
        <f>IFERROR(__xludf.DUMMYFUNCTION("""COMPUTED_VALUE"""),"round 1")</f>
        <v>round 1</v>
      </c>
      <c r="R197" s="72" t="str">
        <f>IFERROR(__xludf.DUMMYFUNCTION("""COMPUTED_VALUE"""),"(('shutil', '_rmtree_unsafe'),)")</f>
        <v>(('shutil', '_rmtree_unsafe'),)</v>
      </c>
      <c r="S197" s="72" t="str">
        <f>IFERROR(__xludf.DUMMYFUNCTION("""COMPUTED_VALUE"""),"file operation")</f>
        <v>file operation</v>
      </c>
      <c r="T197" s="50">
        <f t="shared" si="1"/>
        <v>1</v>
      </c>
      <c r="U197" s="72" t="str">
        <f>IFERROR(__xludf.DUMMYFUNCTION("""COMPUTED_VALUE"""),"round 2")</f>
        <v>round 2</v>
      </c>
      <c r="V197" s="72" t="str">
        <f>IFERROR(__xludf.DUMMYFUNCTION("""COMPUTED_VALUE"""),"(('training', 'fit_generator'), ('training_generator', 'fit_generator'))")</f>
        <v>(('training', 'fit_generator'), ('training_generator', 'fit_generator'))</v>
      </c>
      <c r="W197" s="72" t="str">
        <f>IFERROR(__xludf.DUMMYFUNCTION("""COMPUTED_VALUE"""),"model training / learning")</f>
        <v>model training / learning</v>
      </c>
      <c r="X197" s="50">
        <f t="shared" si="2"/>
        <v>1</v>
      </c>
      <c r="Y197" s="72" t="str">
        <f>IFERROR(__xludf.DUMMYFUNCTION("""COMPUTED_VALUE"""),"round 1")</f>
        <v>round 1</v>
      </c>
      <c r="Z197" s="72" t="str">
        <f>IFERROR(__xludf.DUMMYFUNCTION("""COMPUTED_VALUE"""),"(('numpy_pickle', 'save'), ('pickle', 'save'), ('pickle', 'save_reduce'), ('numpy_pickle', 'save'), ('pickle', 'save'), ('pickle', 'save_dict'), ('pickle', '_batch_setitems'), ('numpy_pickle', 'save'), ('pickle', 'save'))")</f>
        <v>(('numpy_pickle', 'save'), ('pickle', 'save'), ('pickle', 'save_reduce'), ('numpy_pickle', 'save'), ('pickle', 'save'), ('pickle', 'save_dict'), ('pickle', '_batch_setitems'), ('numpy_pickle', 'save'), ('pickle', 'save'))</v>
      </c>
      <c r="AA197" s="72" t="str">
        <f>IFERROR(__xludf.DUMMYFUNCTION("""COMPUTED_VALUE"""),"data saving / pickle")</f>
        <v>data saving / pickle</v>
      </c>
      <c r="AB197" s="72">
        <f>IFERROR(__xludf.DUMMYFUNCTION("""COMPUTED_VALUE"""),1.0)</f>
        <v>1</v>
      </c>
    </row>
    <row r="198">
      <c r="A198" s="77">
        <v>196.0</v>
      </c>
      <c r="B198" s="54" t="s">
        <v>5333</v>
      </c>
      <c r="C198" s="72" t="s">
        <v>1897</v>
      </c>
      <c r="D198" s="76" t="s">
        <v>316</v>
      </c>
      <c r="E198" s="72" t="str">
        <f>IFERROR(__xludf.DUMMYFUNCTION("""COMPUTED_VALUE"""),"(('shutil', '_rmtree_unsafe'),)")</f>
        <v>(('shutil', '_rmtree_unsafe'),)</v>
      </c>
      <c r="F198" s="213">
        <f t="shared" si="3"/>
        <v>1</v>
      </c>
      <c r="G198" s="98"/>
      <c r="I198" s="77">
        <v>196.0</v>
      </c>
      <c r="J198" s="54" t="s">
        <v>5334</v>
      </c>
      <c r="K198" s="96" t="s">
        <v>3017</v>
      </c>
      <c r="L198" s="169" t="s">
        <v>285</v>
      </c>
      <c r="M198" s="72" t="str">
        <f>IFERROR(__xludf.DUMMYFUNCTION("""COMPUTED_VALUE"""),"(('training', 'fit_generator'), ('training_generator', 'fit_generator'))")</f>
        <v>(('training', 'fit_generator'), ('training_generator', 'fit_generator'))</v>
      </c>
      <c r="N198" s="213">
        <f t="shared" si="5"/>
        <v>1</v>
      </c>
      <c r="O198" s="98"/>
      <c r="Q198" s="72" t="str">
        <f>IFERROR(__xludf.DUMMYFUNCTION("""COMPUTED_VALUE"""),"round 1")</f>
        <v>round 1</v>
      </c>
      <c r="R198" s="72" t="str">
        <f>IFERROR(__xludf.DUMMYFUNCTION("""COMPUTED_VALUE"""),"(('models', 'module'),)")</f>
        <v>(('models', 'module'),)</v>
      </c>
      <c r="S198" s="72" t="str">
        <f>IFERROR(__xludf.DUMMYFUNCTION("""COMPUTED_VALUE"""),"python basic syntax")</f>
        <v>python basic syntax</v>
      </c>
      <c r="T198" s="50">
        <f t="shared" si="1"/>
        <v>1</v>
      </c>
      <c r="U198" s="72" t="str">
        <f>IFERROR(__xludf.DUMMYFUNCTION("""COMPUTED_VALUE"""),"round 2")</f>
        <v>round 2</v>
      </c>
      <c r="V198" s="72" t="str">
        <f>IFERROR(__xludf.DUMMYFUNCTION("""COMPUTED_VALUE"""),"(('training', 'predict'), ('training_arrays', 'predict_loop'), ('backend', '__call__'))")</f>
        <v>(('training', 'predict'), ('training_arrays', 'predict_loop'), ('backend', '__call__'))</v>
      </c>
      <c r="W198" s="72" t="str">
        <f>IFERROR(__xludf.DUMMYFUNCTION("""COMPUTED_VALUE"""),"model training / learning")</f>
        <v>model training / learning</v>
      </c>
      <c r="X198" s="50">
        <f t="shared" si="2"/>
        <v>1</v>
      </c>
      <c r="Y198" s="72" t="str">
        <f>IFERROR(__xludf.DUMMYFUNCTION("""COMPUTED_VALUE"""),"round 1")</f>
        <v>round 1</v>
      </c>
      <c r="Z198" s="72" t="str">
        <f>IFERROR(__xludf.DUMMYFUNCTION("""COMPUTED_VALUE"""),"(('shutil', '_rmtree_unsafe'),)")</f>
        <v>(('shutil', '_rmtree_unsafe'),)</v>
      </c>
      <c r="AA198" s="72" t="str">
        <f>IFERROR(__xludf.DUMMYFUNCTION("""COMPUTED_VALUE"""),"file operation")</f>
        <v>file operation</v>
      </c>
      <c r="AB198" s="72">
        <f>IFERROR(__xludf.DUMMYFUNCTION("""COMPUTED_VALUE"""),1.0)</f>
        <v>1</v>
      </c>
    </row>
    <row r="199">
      <c r="A199" s="77">
        <v>197.0</v>
      </c>
      <c r="B199" s="54" t="s">
        <v>5333</v>
      </c>
      <c r="C199" s="72" t="s">
        <v>1900</v>
      </c>
      <c r="D199" s="76" t="s">
        <v>333</v>
      </c>
      <c r="E199" s="72" t="str">
        <f>IFERROR(__xludf.DUMMYFUNCTION("""COMPUTED_VALUE"""),"(('models', 'module'),)")</f>
        <v>(('models', 'module'),)</v>
      </c>
      <c r="F199" s="213">
        <f t="shared" si="3"/>
        <v>1</v>
      </c>
      <c r="G199" s="98"/>
      <c r="I199" s="77">
        <v>197.0</v>
      </c>
      <c r="J199" s="54" t="s">
        <v>5334</v>
      </c>
      <c r="K199" s="98" t="s">
        <v>3020</v>
      </c>
      <c r="L199" s="77" t="s">
        <v>7</v>
      </c>
      <c r="M199" s="72" t="str">
        <f>IFERROR(__xludf.DUMMYFUNCTION("""COMPUTED_VALUE"""),"(('training', 'predict'), ('training_arrays', 'predict_loop'), ('backend', '__call__'))")</f>
        <v>(('training', 'predict'), ('training_arrays', 'predict_loop'), ('backend', '__call__'))</v>
      </c>
      <c r="N199" s="213">
        <f t="shared" si="5"/>
        <v>1</v>
      </c>
      <c r="O199" s="98"/>
      <c r="Q199" s="72" t="str">
        <f>IFERROR(__xludf.DUMMYFUNCTION("""COMPUTED_VALUE"""),"round 1")</f>
        <v>round 1</v>
      </c>
      <c r="R199" s="72" t="str">
        <f>IFERROR(__xludf.DUMMYFUNCTION("""COMPUTED_VALUE"""),"(('pydot', 'create'),)")</f>
        <v>(('pydot', 'create'),)</v>
      </c>
      <c r="S199" s="72" t="str">
        <f>IFERROR(__xludf.DUMMYFUNCTION("""COMPUTED_VALUE"""),"data transformation")</f>
        <v>data transformation</v>
      </c>
      <c r="T199" s="50">
        <f t="shared" si="1"/>
        <v>1</v>
      </c>
      <c r="U199" s="72" t="str">
        <f>IFERROR(__xludf.DUMMYFUNCTION("""COMPUTED_VALUE"""),"round 2")</f>
        <v>round 2</v>
      </c>
      <c r="V199" s="72" t="str">
        <f>IFERROR(__xludf.DUMMYFUNCTION("""COMPUTED_VALUE"""),"(('loader_impl', 'load'),)")</f>
        <v>(('loader_impl', 'load'),)</v>
      </c>
      <c r="W199" s="72" t="str">
        <f>IFERROR(__xludf.DUMMYFUNCTION("""COMPUTED_VALUE"""),"model saving / loading")</f>
        <v>model saving / loading</v>
      </c>
      <c r="X199" s="50">
        <f t="shared" si="2"/>
        <v>1</v>
      </c>
      <c r="Y199" s="72" t="str">
        <f>IFERROR(__xludf.DUMMYFUNCTION("""COMPUTED_VALUE"""),"round 1")</f>
        <v>round 1</v>
      </c>
      <c r="Z199" s="72" t="str">
        <f>IFERROR(__xludf.DUMMYFUNCTION("""COMPUTED_VALUE"""),"(('models', 'module'),)")</f>
        <v>(('models', 'module'),)</v>
      </c>
      <c r="AA199" s="72" t="str">
        <f>IFERROR(__xludf.DUMMYFUNCTION("""COMPUTED_VALUE"""),"python basic syntax")</f>
        <v>python basic syntax</v>
      </c>
      <c r="AB199" s="72">
        <f>IFERROR(__xludf.DUMMYFUNCTION("""COMPUTED_VALUE"""),1.0)</f>
        <v>1</v>
      </c>
    </row>
    <row r="200">
      <c r="A200" s="77">
        <v>198.0</v>
      </c>
      <c r="B200" s="54" t="s">
        <v>5333</v>
      </c>
      <c r="C200" s="72" t="s">
        <v>1907</v>
      </c>
      <c r="D200" s="76" t="s">
        <v>269</v>
      </c>
      <c r="E200" s="72" t="str">
        <f>IFERROR(__xludf.DUMMYFUNCTION("""COMPUTED_VALUE"""),"(('pydot', 'create'),)")</f>
        <v>(('pydot', 'create'),)</v>
      </c>
      <c r="F200" s="213">
        <f t="shared" si="3"/>
        <v>1</v>
      </c>
      <c r="G200" s="98"/>
      <c r="I200" s="77">
        <v>198.0</v>
      </c>
      <c r="J200" s="54" t="s">
        <v>5334</v>
      </c>
      <c r="K200" s="96" t="s">
        <v>3024</v>
      </c>
      <c r="L200" s="169" t="s">
        <v>7</v>
      </c>
      <c r="M200" s="72" t="str">
        <f>IFERROR(__xludf.DUMMYFUNCTION("""COMPUTED_VALUE"""),"(('loader_impl', 'load'),)")</f>
        <v>(('loader_impl', 'load'),)</v>
      </c>
      <c r="N200" s="213">
        <f t="shared" si="5"/>
        <v>1</v>
      </c>
      <c r="O200" s="98"/>
      <c r="Q200" s="72" t="str">
        <f>IFERROR(__xludf.DUMMYFUNCTION("""COMPUTED_VALUE"""),"round 1")</f>
        <v>round 1</v>
      </c>
      <c r="R200" s="72" t="str">
        <f>IFERROR(__xludf.DUMMYFUNCTION("""COMPUTED_VALUE"""),"(('runpy', '_run_module_as_main'), ('runpy', '_run_code'), ('ipykernel_launcher', 'module'), ('application', 'launch_instance'), ('kernelapp', 'start'))")</f>
        <v>(('runpy', '_run_module_as_main'), ('runpy', '_run_code'), ('ipykernel_launcher', 'module'), ('application', 'launch_instance'), ('kernelapp', 'start'))</v>
      </c>
      <c r="S200" s="72" t="str">
        <f>IFERROR(__xludf.DUMMYFUNCTION("""COMPUTED_VALUE"""),"external module execution")</f>
        <v>external module execution</v>
      </c>
      <c r="T200" s="50">
        <f t="shared" si="1"/>
        <v>1</v>
      </c>
      <c r="U200" s="72" t="str">
        <f>IFERROR(__xludf.DUMMYFUNCTION("""COMPUTED_VALUE"""),"round 2")</f>
        <v>round 2</v>
      </c>
      <c r="V200" s="72" t="str">
        <f>IFERROR(__xludf.DUMMYFUNCTION("""COMPUTED_VALUE"""),"(('app', 'wsgi_app'), ('app', 'full_dispatch_request'))")</f>
        <v>(('app', 'wsgi_app'), ('app', 'full_dispatch_request'))</v>
      </c>
      <c r="W200" s="72" t="str">
        <f>IFERROR(__xludf.DUMMYFUNCTION("""COMPUTED_VALUE"""),"subprocess invocation")</f>
        <v>subprocess invocation</v>
      </c>
      <c r="X200" s="50">
        <f t="shared" si="2"/>
        <v>1</v>
      </c>
      <c r="Y200" s="72" t="str">
        <f>IFERROR(__xludf.DUMMYFUNCTION("""COMPUTED_VALUE"""),"round 1")</f>
        <v>round 1</v>
      </c>
      <c r="Z200" s="72" t="str">
        <f>IFERROR(__xludf.DUMMYFUNCTION("""COMPUTED_VALUE"""),"(('pydot', 'create'),)")</f>
        <v>(('pydot', 'create'),)</v>
      </c>
      <c r="AA200" s="72" t="str">
        <f>IFERROR(__xludf.DUMMYFUNCTION("""COMPUTED_VALUE"""),"data transformation")</f>
        <v>data transformation</v>
      </c>
      <c r="AB200" s="72">
        <f>IFERROR(__xludf.DUMMYFUNCTION("""COMPUTED_VALUE"""),1.0)</f>
        <v>1</v>
      </c>
    </row>
    <row r="201">
      <c r="A201" s="77">
        <v>199.0</v>
      </c>
      <c r="B201" s="54" t="s">
        <v>5333</v>
      </c>
      <c r="C201" s="72" t="s">
        <v>1915</v>
      </c>
      <c r="D201" s="76" t="s">
        <v>727</v>
      </c>
      <c r="E201" s="72" t="str">
        <f>IFERROR(__xludf.DUMMYFUNCTION("""COMPUTED_VALUE"""),"(('runpy', '_run_module_as_main'), ('runpy', '_run_code'), ('ipykernel_launcher', 'module'), ('application', 'launch_instance'), ('kernelapp', 'start'))")</f>
        <v>(('runpy', '_run_module_as_main'), ('runpy', '_run_code'), ('ipykernel_launcher', 'module'), ('application', 'launch_instance'), ('kernelapp', 'start'))</v>
      </c>
      <c r="F201" s="213">
        <f t="shared" si="3"/>
        <v>1</v>
      </c>
      <c r="G201" s="98"/>
      <c r="I201" s="77">
        <v>199.0</v>
      </c>
      <c r="J201" s="54" t="s">
        <v>5334</v>
      </c>
      <c r="K201" s="96" t="s">
        <v>3030</v>
      </c>
      <c r="L201" s="227" t="s">
        <v>50</v>
      </c>
      <c r="M201" s="72" t="str">
        <f>IFERROR(__xludf.DUMMYFUNCTION("""COMPUTED_VALUE"""),"(('app', 'wsgi_app'), ('app', 'full_dispatch_request'))")</f>
        <v>(('app', 'wsgi_app'), ('app', 'full_dispatch_request'))</v>
      </c>
      <c r="N201" s="213">
        <f t="shared" si="5"/>
        <v>1</v>
      </c>
      <c r="O201" s="98"/>
      <c r="Q201" s="72" t="str">
        <f>IFERROR(__xludf.DUMMYFUNCTION("""COMPUTED_VALUE"""),"round 1")</f>
        <v>round 1</v>
      </c>
      <c r="R201" s="72" t="str">
        <f>IFERROR(__xludf.DUMMYFUNCTION("""COMPUTED_VALUE"""),"(('training', '_standardize_user_data'),)")</f>
        <v>(('training', '_standardize_user_data'),)</v>
      </c>
      <c r="S201" s="72" t="str">
        <f>IFERROR(__xludf.DUMMYFUNCTION("""COMPUTED_VALUE"""),"data transformation")</f>
        <v>data transformation</v>
      </c>
      <c r="T201" s="50">
        <f t="shared" si="1"/>
        <v>1</v>
      </c>
      <c r="U201" s="72" t="str">
        <f>IFERROR(__xludf.DUMMYFUNCTION("""COMPUTED_VALUE"""),"round 2")</f>
        <v>round 2</v>
      </c>
      <c r="V201" s="72" t="str">
        <f>IFERROR(__xludf.DUMMYFUNCTION("""COMPUTED_VALUE"""),"(('training_v2', 'run_one_epoch'), ('training_v2_utils', 'execution_function'))")</f>
        <v>(('training_v2', 'run_one_epoch'), ('training_v2_utils', 'execution_function'))</v>
      </c>
      <c r="W201" s="72" t="str">
        <f>IFERROR(__xludf.DUMMYFUNCTION("""COMPUTED_VALUE"""),"model training / learning")</f>
        <v>model training / learning</v>
      </c>
      <c r="X201" s="50">
        <f t="shared" si="2"/>
        <v>1</v>
      </c>
      <c r="Y201" s="72" t="str">
        <f>IFERROR(__xludf.DUMMYFUNCTION("""COMPUTED_VALUE"""),"round 1")</f>
        <v>round 1</v>
      </c>
      <c r="Z201" s="72" t="str">
        <f>IFERROR(__xludf.DUMMYFUNCTION("""COMPUTED_VALUE"""),"(('runpy', '_run_module_as_main'), ('runpy', '_run_code'), ('ipykernel_launcher', 'module'), ('application', 'launch_instance'), ('kernelapp', 'start'))")</f>
        <v>(('runpy', '_run_module_as_main'), ('runpy', '_run_code'), ('ipykernel_launcher', 'module'), ('application', 'launch_instance'), ('kernelapp', 'start'))</v>
      </c>
      <c r="AA201" s="72" t="str">
        <f>IFERROR(__xludf.DUMMYFUNCTION("""COMPUTED_VALUE"""),"external module execution")</f>
        <v>external module execution</v>
      </c>
      <c r="AB201" s="72">
        <f>IFERROR(__xludf.DUMMYFUNCTION("""COMPUTED_VALUE"""),1.0)</f>
        <v>1</v>
      </c>
    </row>
    <row r="202">
      <c r="A202" s="77">
        <v>200.0</v>
      </c>
      <c r="B202" s="54" t="s">
        <v>5333</v>
      </c>
      <c r="C202" s="72" t="s">
        <v>1923</v>
      </c>
      <c r="D202" s="76" t="s">
        <v>285</v>
      </c>
      <c r="E202" s="72" t="str">
        <f>IFERROR(__xludf.DUMMYFUNCTION("""COMPUTED_VALUE"""),"(('training', '_standardize_user_data'),)")</f>
        <v>(('training', '_standardize_user_data'),)</v>
      </c>
      <c r="F202" s="213">
        <f t="shared" si="3"/>
        <v>1</v>
      </c>
      <c r="G202" s="98"/>
      <c r="I202" s="77">
        <v>200.0</v>
      </c>
      <c r="J202" s="54" t="s">
        <v>5334</v>
      </c>
      <c r="K202" s="96" t="s">
        <v>1870</v>
      </c>
      <c r="L202" s="77" t="s">
        <v>416</v>
      </c>
      <c r="M202" s="72" t="str">
        <f>IFERROR(__xludf.DUMMYFUNCTION("""COMPUTED_VALUE"""),"(('training_v2', 'run_one_epoch'), ('training_v2_utils', 'execution_function'))")</f>
        <v>(('training_v2', 'run_one_epoch'), ('training_v2_utils', 'execution_function'))</v>
      </c>
      <c r="N202" s="213">
        <f t="shared" si="5"/>
        <v>1</v>
      </c>
      <c r="O202" s="98"/>
      <c r="Q202" s="72" t="str">
        <f>IFERROR(__xludf.DUMMYFUNCTION("""COMPUTED_VALUE"""),"round 1")</f>
        <v>round 1</v>
      </c>
      <c r="R202" s="72" t="str">
        <f>IFERROR(__xludf.DUMMYFUNCTION("""COMPUTED_VALUE"""),"(('__init__', '__getattr__'),)")</f>
        <v>(('__init__', '__getattr__'),)</v>
      </c>
      <c r="S202" s="72" t="str">
        <f>IFERROR(__xludf.DUMMYFUNCTION("""COMPUTED_VALUE"""),"syntax / attribute extraction")</f>
        <v>syntax / attribute extraction</v>
      </c>
      <c r="T202" s="50">
        <f t="shared" si="1"/>
        <v>1</v>
      </c>
      <c r="U202" s="72" t="str">
        <f>IFERROR(__xludf.DUMMYFUNCTION("""COMPUTED_VALUE"""),"round 2")</f>
        <v>round 2</v>
      </c>
      <c r="V202" s="72" t="str">
        <f>IFERROR(__xludf.DUMMYFUNCTION("""COMPUTED_VALUE"""),"(('function', '_filtered_call'), ('function', '_call_flat'))")</f>
        <v>(('function', '_filtered_call'), ('function', '_call_flat'))</v>
      </c>
      <c r="W202" s="72" t="str">
        <f>IFERROR(__xludf.DUMMYFUNCTION("""COMPUTED_VALUE"""),"method wrapper")</f>
        <v>method wrapper</v>
      </c>
      <c r="X202" s="50">
        <f t="shared" si="2"/>
        <v>1</v>
      </c>
      <c r="Y202" s="72" t="str">
        <f>IFERROR(__xludf.DUMMYFUNCTION("""COMPUTED_VALUE"""),"round 1")</f>
        <v>round 1</v>
      </c>
      <c r="Z202" s="72" t="str">
        <f>IFERROR(__xludf.DUMMYFUNCTION("""COMPUTED_VALUE"""),"(('training', '_standardize_user_data'),)")</f>
        <v>(('training', '_standardize_user_data'),)</v>
      </c>
      <c r="AA202" s="72" t="str">
        <f>IFERROR(__xludf.DUMMYFUNCTION("""COMPUTED_VALUE"""),"data transformation")</f>
        <v>data transformation</v>
      </c>
      <c r="AB202" s="72">
        <f>IFERROR(__xludf.DUMMYFUNCTION("""COMPUTED_VALUE"""),1.0)</f>
        <v>1</v>
      </c>
    </row>
    <row r="203">
      <c r="A203" s="77">
        <v>201.0</v>
      </c>
      <c r="B203" s="54" t="s">
        <v>5333</v>
      </c>
      <c r="C203" s="72" t="s">
        <v>1931</v>
      </c>
      <c r="D203" s="76" t="s">
        <v>727</v>
      </c>
      <c r="E203" s="72" t="str">
        <f>IFERROR(__xludf.DUMMYFUNCTION("""COMPUTED_VALUE"""),"(('__init__', '__getattr__'),)")</f>
        <v>(('__init__', '__getattr__'),)</v>
      </c>
      <c r="F203" s="213">
        <f t="shared" si="3"/>
        <v>1</v>
      </c>
      <c r="G203" s="98"/>
      <c r="I203" s="77">
        <v>201.0</v>
      </c>
      <c r="J203" s="54" t="s">
        <v>5334</v>
      </c>
      <c r="K203" s="98" t="s">
        <v>3042</v>
      </c>
      <c r="L203" s="77" t="s">
        <v>7</v>
      </c>
      <c r="M203" s="72" t="str">
        <f>IFERROR(__xludf.DUMMYFUNCTION("""COMPUTED_VALUE"""),"(('function', '_filtered_call'), ('function', '_call_flat'))")</f>
        <v>(('function', '_filtered_call'), ('function', '_call_flat'))</v>
      </c>
      <c r="N203" s="213">
        <f t="shared" si="5"/>
        <v>1</v>
      </c>
      <c r="O203" s="98"/>
      <c r="Q203" s="72" t="str">
        <f>IFERROR(__xludf.DUMMYFUNCTION("""COMPUTED_VALUE"""),"round 1")</f>
        <v>round 1</v>
      </c>
      <c r="R203" s="72" t="str">
        <f>IFERROR(__xludf.DUMMYFUNCTION("""COMPUTED_VALUE"""),"(('numeric', 'ones'),)")</f>
        <v>(('numeric', 'ones'),)</v>
      </c>
      <c r="S203" s="72" t="str">
        <f>IFERROR(__xludf.DUMMYFUNCTION("""COMPUTED_VALUE"""),"data transformation")</f>
        <v>data transformation</v>
      </c>
      <c r="T203" s="50">
        <f t="shared" si="1"/>
        <v>1</v>
      </c>
      <c r="U203" s="72" t="str">
        <f>IFERROR(__xludf.DUMMYFUNCTION("""COMPUTED_VALUE"""),"round 2")</f>
        <v>round 2</v>
      </c>
      <c r="V203" s="72" t="str">
        <f>IFERROR(__xludf.DUMMYFUNCTION("""COMPUTED_VALUE"""),"(('descriptor', 'module'),)")</f>
        <v>(('descriptor', 'module'),)</v>
      </c>
      <c r="W203" s="72" t="str">
        <f>IFERROR(__xludf.DUMMYFUNCTION("""COMPUTED_VALUE"""),"python basic syntax")</f>
        <v>python basic syntax</v>
      </c>
      <c r="X203" s="50">
        <f t="shared" si="2"/>
        <v>1</v>
      </c>
      <c r="Y203" s="72" t="str">
        <f>IFERROR(__xludf.DUMMYFUNCTION("""COMPUTED_VALUE"""),"round 1")</f>
        <v>round 1</v>
      </c>
      <c r="Z203" s="72" t="str">
        <f>IFERROR(__xludf.DUMMYFUNCTION("""COMPUTED_VALUE"""),"(('__init__', '__getattr__'),)")</f>
        <v>(('__init__', '__getattr__'),)</v>
      </c>
      <c r="AA203" s="72" t="str">
        <f>IFERROR(__xludf.DUMMYFUNCTION("""COMPUTED_VALUE"""),"syntax / attribute extraction")</f>
        <v>syntax / attribute extraction</v>
      </c>
      <c r="AB203" s="72">
        <f>IFERROR(__xludf.DUMMYFUNCTION("""COMPUTED_VALUE"""),1.0)</f>
        <v>1</v>
      </c>
    </row>
    <row r="204">
      <c r="A204" s="77">
        <v>202.0</v>
      </c>
      <c r="B204" s="54" t="s">
        <v>5333</v>
      </c>
      <c r="C204" s="72" t="s">
        <v>1941</v>
      </c>
      <c r="D204" s="76" t="s">
        <v>684</v>
      </c>
      <c r="E204" s="72" t="str">
        <f>IFERROR(__xludf.DUMMYFUNCTION("""COMPUTED_VALUE"""),"(('numeric', 'ones'),)")</f>
        <v>(('numeric', 'ones'),)</v>
      </c>
      <c r="F204" s="213">
        <f t="shared" si="3"/>
        <v>1</v>
      </c>
      <c r="G204" s="98"/>
      <c r="I204" s="77">
        <v>202.0</v>
      </c>
      <c r="J204" s="54" t="s">
        <v>5334</v>
      </c>
      <c r="K204" s="98" t="s">
        <v>3046</v>
      </c>
      <c r="L204" s="77" t="s">
        <v>384</v>
      </c>
      <c r="M204" s="72" t="str">
        <f>IFERROR(__xludf.DUMMYFUNCTION("""COMPUTED_VALUE"""),"(('descriptor', 'module'),)")</f>
        <v>(('descriptor', 'module'),)</v>
      </c>
      <c r="N204" s="213">
        <f t="shared" si="5"/>
        <v>1</v>
      </c>
      <c r="O204" s="98"/>
      <c r="Q204" s="72" t="str">
        <f>IFERROR(__xludf.DUMMYFUNCTION("""COMPUTED_VALUE"""),"round 1")</f>
        <v>round 1</v>
      </c>
      <c r="R204" s="72" t="str">
        <f>IFERROR(__xludf.DUMMYFUNCTION("""COMPUTED_VALUE"""),"(('numeric', 'asarray'),)")</f>
        <v>(('numeric', 'asarray'),)</v>
      </c>
      <c r="S204" s="72" t="str">
        <f>IFERROR(__xludf.DUMMYFUNCTION("""COMPUTED_VALUE"""),"data transformation")</f>
        <v>data transformation</v>
      </c>
      <c r="T204" s="50">
        <f t="shared" si="1"/>
        <v>1</v>
      </c>
      <c r="U204" s="72" t="str">
        <f>IFERROR(__xludf.DUMMYFUNCTION("""COMPUTED_VALUE"""),"round 2")</f>
        <v>round 2</v>
      </c>
      <c r="V204" s="72" t="str">
        <f>IFERROR(__xludf.DUMMYFUNCTION("""COMPUTED_VALUE"""),"(('reference_executor', '_compute'), ('reference_executor', '_compute_tuple'), ('reference_executor', '_compute'), ('reference_executor', '_compute_call'))")</f>
        <v>(('reference_executor', '_compute'), ('reference_executor', '_compute_tuple'), ('reference_executor', '_compute'), ('reference_executor', '_compute_call'))</v>
      </c>
      <c r="W204" s="72" t="str">
        <f>IFERROR(__xludf.DUMMYFUNCTION("""COMPUTED_VALUE"""),"subprocess invocation")</f>
        <v>subprocess invocation</v>
      </c>
      <c r="X204" s="50">
        <f t="shared" si="2"/>
        <v>1</v>
      </c>
      <c r="Y204" s="72" t="str">
        <f>IFERROR(__xludf.DUMMYFUNCTION("""COMPUTED_VALUE"""),"round 1")</f>
        <v>round 1</v>
      </c>
      <c r="Z204" s="72" t="str">
        <f>IFERROR(__xludf.DUMMYFUNCTION("""COMPUTED_VALUE"""),"(('numeric', 'ones'),)")</f>
        <v>(('numeric', 'ones'),)</v>
      </c>
      <c r="AA204" s="72" t="str">
        <f>IFERROR(__xludf.DUMMYFUNCTION("""COMPUTED_VALUE"""),"data transformation")</f>
        <v>data transformation</v>
      </c>
      <c r="AB204" s="72">
        <f>IFERROR(__xludf.DUMMYFUNCTION("""COMPUTED_VALUE"""),1.0)</f>
        <v>1</v>
      </c>
    </row>
    <row r="205">
      <c r="A205" s="77">
        <v>203.0</v>
      </c>
      <c r="B205" s="54" t="s">
        <v>5333</v>
      </c>
      <c r="C205" s="72" t="s">
        <v>1949</v>
      </c>
      <c r="D205" s="76" t="s">
        <v>727</v>
      </c>
      <c r="E205" s="72" t="str">
        <f>IFERROR(__xludf.DUMMYFUNCTION("""COMPUTED_VALUE"""),"(('numeric', 'asarray'),)")</f>
        <v>(('numeric', 'asarray'),)</v>
      </c>
      <c r="F205" s="213">
        <f t="shared" si="3"/>
        <v>1</v>
      </c>
      <c r="G205" s="98"/>
      <c r="I205" s="77">
        <v>203.0</v>
      </c>
      <c r="J205" s="54" t="s">
        <v>5334</v>
      </c>
      <c r="K205" s="96" t="s">
        <v>3052</v>
      </c>
      <c r="L205" s="169" t="s">
        <v>269</v>
      </c>
      <c r="M205" s="72" t="str">
        <f>IFERROR(__xludf.DUMMYFUNCTION("""COMPUTED_VALUE"""),"(('reference_executor', '_compute'), ('reference_executor', '_compute_tuple'), ('reference_executor', '_compute'), ('reference_executor', '_compute_call'))")</f>
        <v>(('reference_executor', '_compute'), ('reference_executor', '_compute_tuple'), ('reference_executor', '_compute'), ('reference_executor', '_compute_call'))</v>
      </c>
      <c r="N205" s="213">
        <f t="shared" si="5"/>
        <v>1</v>
      </c>
      <c r="O205" s="98"/>
      <c r="Q205" s="72" t="str">
        <f>IFERROR(__xludf.DUMMYFUNCTION("""COMPUTED_VALUE"""),"round 1")</f>
        <v>round 1</v>
      </c>
      <c r="R205" s="72" t="str">
        <f>IFERROR(__xludf.DUMMYFUNCTION("""COMPUTED_VALUE"""),"(('__init__', 'module'), ('__init__', 'module'), ('__init__', 'module'))")</f>
        <v>(('__init__', 'module'), ('__init__', 'module'), ('__init__', 'module'))</v>
      </c>
      <c r="S205" s="72" t="str">
        <f>IFERROR(__xludf.DUMMYFUNCTION("""COMPUTED_VALUE"""),"python basic syntax")</f>
        <v>python basic syntax</v>
      </c>
      <c r="T205" s="50">
        <f t="shared" si="1"/>
        <v>1</v>
      </c>
      <c r="U205" s="72" t="str">
        <f>IFERROR(__xludf.DUMMYFUNCTION("""COMPUTED_VALUE"""),"round 2")</f>
        <v>round 2</v>
      </c>
      <c r="V205" s="72" t="str">
        <f>IFERROR(__xludf.DUMMYFUNCTION("""COMPUTED_VALUE"""),"(('__init__', '__getattr__'),)")</f>
        <v>(('__init__', '__getattr__'),)</v>
      </c>
      <c r="W205" s="72" t="str">
        <f>IFERROR(__xludf.DUMMYFUNCTION("""COMPUTED_VALUE"""),"syntax / attribute extraction")</f>
        <v>syntax / attribute extraction</v>
      </c>
      <c r="X205" s="50">
        <f t="shared" si="2"/>
        <v>1</v>
      </c>
      <c r="Y205" s="72" t="str">
        <f>IFERROR(__xludf.DUMMYFUNCTION("""COMPUTED_VALUE"""),"round 1")</f>
        <v>round 1</v>
      </c>
      <c r="Z205" s="72" t="str">
        <f>IFERROR(__xludf.DUMMYFUNCTION("""COMPUTED_VALUE"""),"(('numeric', 'asarray'),)")</f>
        <v>(('numeric', 'asarray'),)</v>
      </c>
      <c r="AA205" s="72" t="str">
        <f>IFERROR(__xludf.DUMMYFUNCTION("""COMPUTED_VALUE"""),"data transformation")</f>
        <v>data transformation</v>
      </c>
      <c r="AB205" s="72">
        <f>IFERROR(__xludf.DUMMYFUNCTION("""COMPUTED_VALUE"""),1.0)</f>
        <v>1</v>
      </c>
    </row>
    <row r="206">
      <c r="A206" s="77">
        <v>204.0</v>
      </c>
      <c r="B206" s="54" t="s">
        <v>5333</v>
      </c>
      <c r="C206" s="72" t="s">
        <v>1956</v>
      </c>
      <c r="D206" s="226" t="s">
        <v>727</v>
      </c>
      <c r="E206" s="72" t="str">
        <f>IFERROR(__xludf.DUMMYFUNCTION("""COMPUTED_VALUE"""),"(('__init__', 'module'), ('__init__', 'module'), ('__init__', 'module'))")</f>
        <v>(('__init__', 'module'), ('__init__', 'module'), ('__init__', 'module'))</v>
      </c>
      <c r="F206" s="213">
        <f t="shared" si="3"/>
        <v>1</v>
      </c>
      <c r="G206" s="98"/>
      <c r="I206" s="77">
        <v>204.0</v>
      </c>
      <c r="J206" s="54" t="s">
        <v>5334</v>
      </c>
      <c r="K206" s="98" t="s">
        <v>3056</v>
      </c>
      <c r="L206" s="77" t="s">
        <v>416</v>
      </c>
      <c r="M206" s="72" t="str">
        <f>IFERROR(__xludf.DUMMYFUNCTION("""COMPUTED_VALUE"""),"(('__init__', '__getattr__'),)")</f>
        <v>(('__init__', '__getattr__'),)</v>
      </c>
      <c r="N206" s="213">
        <f t="shared" si="5"/>
        <v>1</v>
      </c>
      <c r="O206" s="98"/>
      <c r="Q206" s="72" t="str">
        <f>IFERROR(__xludf.DUMMYFUNCTION("""COMPUTED_VALUE"""),"round 1")</f>
        <v>round 1</v>
      </c>
      <c r="R206" s="72" t="str">
        <f>IFERROR(__xludf.DUMMYFUNCTION("""COMPUTED_VALUE"""),"(('metrics', 'module'),)")</f>
        <v>(('metrics', 'module'),)</v>
      </c>
      <c r="S206" s="72" t="str">
        <f>IFERROR(__xludf.DUMMYFUNCTION("""COMPUTED_VALUE"""),"python basic syntax")</f>
        <v>python basic syntax</v>
      </c>
      <c r="T206" s="50">
        <f t="shared" si="1"/>
        <v>1</v>
      </c>
      <c r="U206" s="72" t="str">
        <f>IFERROR(__xludf.DUMMYFUNCTION("""COMPUTED_VALUE"""),"round 2")</f>
        <v>round 2</v>
      </c>
      <c r="V206" s="72" t="str">
        <f>IFERROR(__xludf.DUMMYFUNCTION("""COMPUTED_VALUE"""),"(('init_ops', '__call__'),)")</f>
        <v>(('init_ops', '__call__'),)</v>
      </c>
      <c r="W206" s="72" t="str">
        <f>IFERROR(__xludf.DUMMYFUNCTION("""COMPUTED_VALUE"""),"python basic syntax")</f>
        <v>python basic syntax</v>
      </c>
      <c r="X206" s="50">
        <f t="shared" si="2"/>
        <v>1</v>
      </c>
      <c r="Y206" s="72" t="str">
        <f>IFERROR(__xludf.DUMMYFUNCTION("""COMPUTED_VALUE"""),"round 1")</f>
        <v>round 1</v>
      </c>
      <c r="Z206" s="72" t="str">
        <f>IFERROR(__xludf.DUMMYFUNCTION("""COMPUTED_VALUE"""),"(('__init__', 'module'), ('__init__', 'module'), ('__init__', 'module'))")</f>
        <v>(('__init__', 'module'), ('__init__', 'module'), ('__init__', 'module'))</v>
      </c>
      <c r="AA206" s="72" t="str">
        <f>IFERROR(__xludf.DUMMYFUNCTION("""COMPUTED_VALUE"""),"python basic syntax")</f>
        <v>python basic syntax</v>
      </c>
      <c r="AB206" s="72">
        <f>IFERROR(__xludf.DUMMYFUNCTION("""COMPUTED_VALUE"""),1.0)</f>
        <v>1</v>
      </c>
    </row>
    <row r="207">
      <c r="A207" s="77">
        <v>205.0</v>
      </c>
      <c r="B207" s="54" t="s">
        <v>5333</v>
      </c>
      <c r="C207" s="72" t="s">
        <v>1965</v>
      </c>
      <c r="D207" s="76" t="s">
        <v>269</v>
      </c>
      <c r="E207" s="72" t="str">
        <f>IFERROR(__xludf.DUMMYFUNCTION("""COMPUTED_VALUE"""),"(('metrics', 'module'),)")</f>
        <v>(('metrics', 'module'),)</v>
      </c>
      <c r="F207" s="213">
        <f t="shared" si="3"/>
        <v>1</v>
      </c>
      <c r="G207" s="98"/>
      <c r="I207" s="77">
        <v>205.0</v>
      </c>
      <c r="J207" s="54" t="s">
        <v>5334</v>
      </c>
      <c r="K207" s="96" t="s">
        <v>1941</v>
      </c>
      <c r="L207" s="77" t="s">
        <v>684</v>
      </c>
      <c r="M207" s="72" t="str">
        <f>IFERROR(__xludf.DUMMYFUNCTION("""COMPUTED_VALUE"""),"(('init_ops', '__call__'),)")</f>
        <v>(('init_ops', '__call__'),)</v>
      </c>
      <c r="N207" s="213">
        <f t="shared" si="5"/>
        <v>1</v>
      </c>
      <c r="O207" s="98"/>
      <c r="Q207" s="72" t="str">
        <f>IFERROR(__xludf.DUMMYFUNCTION("""COMPUTED_VALUE"""),"round 1")</f>
        <v>round 1</v>
      </c>
      <c r="R207" s="72" t="str">
        <f>IFERROR(__xludf.DUMMYFUNCTION("""COMPUTED_VALUE"""),"(('pyimod03_importers', 'exec_module'), ('pyimod03_importers', 'exec_module'), ('pyimod03_importers', 'exec_module'), ('pyimod03_importers', 'exec_module'), ('pyimod03_importers', 'exec_module'), ('pyimod03_importers', 'exec_module'), ('pyimod03_importers"&amp;"', 'exec_module'), ('pyimod03_importers', 'exec_module'), ('pyimod03_importers', 'exec_module'), ('pyimod03_importers', 'exec_module'))")</f>
        <v>(('pyimod03_importers', 'exec_module'), ('pyimod03_importers', 'exec_module'), ('pyimod03_importers', 'exec_module'), ('pyimod03_importers', 'exec_module'), ('pyimod03_importers', 'exec_module'), ('pyimod03_importers', 'exec_module'), ('pyimod03_importers', 'exec_module'), ('pyimod03_importers', 'exec_module'), ('pyimod03_importers', 'exec_module'), ('pyimod03_importers', 'exec_module'))</v>
      </c>
      <c r="S207" s="72" t="str">
        <f>IFERROR(__xludf.DUMMYFUNCTION("""COMPUTED_VALUE"""),"external module execution")</f>
        <v>external module execution</v>
      </c>
      <c r="T207" s="50">
        <f t="shared" si="1"/>
        <v>1</v>
      </c>
      <c r="U207" s="72" t="str">
        <f>IFERROR(__xludf.DUMMYFUNCTION("""COMPUTED_VALUE"""),"round 2")</f>
        <v>round 2</v>
      </c>
      <c r="V207" s="72" t="str">
        <f>IFERROR(__xludf.DUMMYFUNCTION("""COMPUTED_VALUE"""),"(('app', 'run'), ('app', 'run'), ('app', '_run_main'))")</f>
        <v>(('app', 'run'), ('app', 'run'), ('app', '_run_main'))</v>
      </c>
      <c r="W207" s="72" t="str">
        <f>IFERROR(__xludf.DUMMYFUNCTION("""COMPUTED_VALUE"""),"subprocess invocation")</f>
        <v>subprocess invocation</v>
      </c>
      <c r="X207" s="50">
        <f t="shared" si="2"/>
        <v>1</v>
      </c>
      <c r="Y207" s="72" t="str">
        <f>IFERROR(__xludf.DUMMYFUNCTION("""COMPUTED_VALUE"""),"round 1")</f>
        <v>round 1</v>
      </c>
      <c r="Z207" s="72" t="str">
        <f>IFERROR(__xludf.DUMMYFUNCTION("""COMPUTED_VALUE"""),"(('metrics', 'module'),)")</f>
        <v>(('metrics', 'module'),)</v>
      </c>
      <c r="AA207" s="72" t="str">
        <f>IFERROR(__xludf.DUMMYFUNCTION("""COMPUTED_VALUE"""),"python basic syntax")</f>
        <v>python basic syntax</v>
      </c>
      <c r="AB207" s="72">
        <f>IFERROR(__xludf.DUMMYFUNCTION("""COMPUTED_VALUE"""),1.0)</f>
        <v>1</v>
      </c>
    </row>
    <row r="208">
      <c r="A208" s="77">
        <v>206.0</v>
      </c>
      <c r="B208" s="54" t="s">
        <v>5333</v>
      </c>
      <c r="C208" s="72" t="s">
        <v>1974</v>
      </c>
      <c r="D208" s="76" t="s">
        <v>269</v>
      </c>
      <c r="E208" s="72" t="str">
        <f>IFERROR(__xludf.DUMMYFUNCTION("""COMPUTED_VALUE"""),"(('pyimod03_importers', 'exec_module'), ('pyimod03_importers', 'exec_module'), ('pyimod03_importers', 'exec_module'), ('pyimod03_importers', 'exec_module'), ('pyimod03_importers', 'exec_module'), ('pyimod03_importers', 'exec_module'), ('pyimod03_importers"&amp;"', 'exec_module'), ('pyimod03_importers', 'exec_module'), ('pyimod03_importers', 'exec_module'), ('pyimod03_importers', 'exec_module'))")</f>
        <v>(('pyimod03_importers', 'exec_module'), ('pyimod03_importers', 'exec_module'), ('pyimod03_importers', 'exec_module'), ('pyimod03_importers', 'exec_module'), ('pyimod03_importers', 'exec_module'), ('pyimod03_importers', 'exec_module'), ('pyimod03_importers', 'exec_module'), ('pyimod03_importers', 'exec_module'), ('pyimod03_importers', 'exec_module'), ('pyimod03_importers', 'exec_module'))</v>
      </c>
      <c r="F208" s="213">
        <f t="shared" si="3"/>
        <v>1</v>
      </c>
      <c r="G208" s="98"/>
      <c r="I208" s="77">
        <v>206.0</v>
      </c>
      <c r="J208" s="54" t="s">
        <v>5334</v>
      </c>
      <c r="K208" s="96" t="s">
        <v>3064</v>
      </c>
      <c r="L208" s="77" t="s">
        <v>269</v>
      </c>
      <c r="M208" s="72" t="str">
        <f>IFERROR(__xludf.DUMMYFUNCTION("""COMPUTED_VALUE"""),"(('app', 'run'), ('app', 'run'), ('app', '_run_main'))")</f>
        <v>(('app', 'run'), ('app', 'run'), ('app', '_run_main'))</v>
      </c>
      <c r="N208" s="213">
        <f t="shared" si="5"/>
        <v>1</v>
      </c>
      <c r="O208" s="98"/>
      <c r="Q208" s="72" t="str">
        <f>IFERROR(__xludf.DUMMYFUNCTION("""COMPUTED_VALUE"""),"round 1")</f>
        <v>round 1</v>
      </c>
      <c r="R208" s="72" t="str">
        <f>IFERROR(__xludf.DUMMYFUNCTION("""COMPUTED_VALUE"""),"(('pywrap_tensorflow', 'module'),)")</f>
        <v>(('pywrap_tensorflow', 'module'),)</v>
      </c>
      <c r="S208" s="72" t="str">
        <f>IFERROR(__xludf.DUMMYFUNCTION("""COMPUTED_VALUE"""),"method wrapper")</f>
        <v>method wrapper</v>
      </c>
      <c r="T208" s="50">
        <f t="shared" si="1"/>
        <v>1</v>
      </c>
      <c r="U208" s="72" t="str">
        <f>IFERROR(__xludf.DUMMYFUNCTION("""COMPUTED_VALUE"""),"round 2")</f>
        <v>round 2</v>
      </c>
      <c r="V208" s="72" t="str">
        <f>IFERROR(__xludf.DUMMYFUNCTION("""COMPUTED_VALUE"""),"(('function', '_call_flat'),)")</f>
        <v>(('function', '_call_flat'),)</v>
      </c>
      <c r="W208" s="72" t="str">
        <f>IFERROR(__xludf.DUMMYFUNCTION("""COMPUTED_VALUE"""),"method wrapper")</f>
        <v>method wrapper</v>
      </c>
      <c r="X208" s="50">
        <f t="shared" si="2"/>
        <v>1</v>
      </c>
      <c r="Y208" s="72" t="str">
        <f>IFERROR(__xludf.DUMMYFUNCTION("""COMPUTED_VALUE"""),"round 1")</f>
        <v>round 1</v>
      </c>
      <c r="Z208" s="72" t="str">
        <f>IFERROR(__xludf.DUMMYFUNCTION("""COMPUTED_VALUE"""),"(('pyimod03_importers', 'exec_module'), ('pyimod03_importers', 'exec_module'), ('pyimod03_importers', 'exec_module'), ('pyimod03_importers', 'exec_module'), ('pyimod03_importers', 'exec_module'), ('pyimod03_importers', 'exec_module'), ('pyimod03_importers"&amp;"', 'exec_module'), ('pyimod03_importers', 'exec_module'), ('pyimod03_importers', 'exec_module'), ('pyimod03_importers', 'exec_module'))")</f>
        <v>(('pyimod03_importers', 'exec_module'), ('pyimod03_importers', 'exec_module'), ('pyimod03_importers', 'exec_module'), ('pyimod03_importers', 'exec_module'), ('pyimod03_importers', 'exec_module'), ('pyimod03_importers', 'exec_module'), ('pyimod03_importers', 'exec_module'), ('pyimod03_importers', 'exec_module'), ('pyimod03_importers', 'exec_module'), ('pyimod03_importers', 'exec_module'))</v>
      </c>
      <c r="AA208" s="72" t="str">
        <f>IFERROR(__xludf.DUMMYFUNCTION("""COMPUTED_VALUE"""),"external module execution")</f>
        <v>external module execution</v>
      </c>
      <c r="AB208" s="72">
        <f>IFERROR(__xludf.DUMMYFUNCTION("""COMPUTED_VALUE"""),1.0)</f>
        <v>1</v>
      </c>
    </row>
    <row r="209">
      <c r="A209" s="77">
        <v>207.0</v>
      </c>
      <c r="B209" s="54" t="s">
        <v>5333</v>
      </c>
      <c r="C209" s="72" t="s">
        <v>1983</v>
      </c>
      <c r="D209" s="76" t="s">
        <v>285</v>
      </c>
      <c r="E209" s="72" t="str">
        <f>IFERROR(__xludf.DUMMYFUNCTION("""COMPUTED_VALUE"""),"(('pywrap_tensorflow', 'module'),)")</f>
        <v>(('pywrap_tensorflow', 'module'),)</v>
      </c>
      <c r="F209" s="213">
        <f t="shared" si="3"/>
        <v>1</v>
      </c>
      <c r="G209" s="98"/>
      <c r="I209" s="77">
        <v>207.0</v>
      </c>
      <c r="J209" s="54" t="s">
        <v>5334</v>
      </c>
      <c r="K209" s="96" t="s">
        <v>3071</v>
      </c>
      <c r="L209" s="169" t="s">
        <v>416</v>
      </c>
      <c r="M209" s="72" t="str">
        <f>IFERROR(__xludf.DUMMYFUNCTION("""COMPUTED_VALUE"""),"(('function', '_call_flat'),)")</f>
        <v>(('function', '_call_flat'),)</v>
      </c>
      <c r="N209" s="213">
        <f t="shared" si="5"/>
        <v>1</v>
      </c>
      <c r="O209" s="98"/>
      <c r="Q209" s="72" t="str">
        <f>IFERROR(__xludf.DUMMYFUNCTION("""COMPUTED_VALUE"""),"round 1")</f>
        <v>round 1</v>
      </c>
      <c r="R209" s="72" t="str">
        <f>IFERROR(__xludf.DUMMYFUNCTION("""COMPUTED_VALUE"""),"(('imp', 'load_module'), ('imp', 'load_dynamic'))")</f>
        <v>(('imp', 'load_module'), ('imp', 'load_dynamic'))</v>
      </c>
      <c r="S209" s="72" t="str">
        <f>IFERROR(__xludf.DUMMYFUNCTION("""COMPUTED_VALUE"""),"external module execution")</f>
        <v>external module execution</v>
      </c>
      <c r="T209" s="50">
        <f t="shared" si="1"/>
        <v>1</v>
      </c>
      <c r="U209" s="72" t="str">
        <f>IFERROR(__xludf.DUMMYFUNCTION("""COMPUTED_VALUE"""),"round 2")</f>
        <v>round 2</v>
      </c>
      <c r="V209" s="72" t="str">
        <f>IFERROR(__xludf.DUMMYFUNCTION("""COMPUTED_VALUE"""),"(('base', '_method_wrapper'),)")</f>
        <v>(('base', '_method_wrapper'),)</v>
      </c>
      <c r="W209" s="72" t="str">
        <f>IFERROR(__xludf.DUMMYFUNCTION("""COMPUTED_VALUE"""),"method wrapper")</f>
        <v>method wrapper</v>
      </c>
      <c r="X209" s="50">
        <f t="shared" si="2"/>
        <v>1</v>
      </c>
      <c r="Y209" s="72" t="str">
        <f>IFERROR(__xludf.DUMMYFUNCTION("""COMPUTED_VALUE"""),"round 1")</f>
        <v>round 1</v>
      </c>
      <c r="Z209" s="72" t="str">
        <f>IFERROR(__xludf.DUMMYFUNCTION("""COMPUTED_VALUE"""),"(('pywrap_tensorflow', 'module'),)")</f>
        <v>(('pywrap_tensorflow', 'module'),)</v>
      </c>
      <c r="AA209" s="72" t="str">
        <f>IFERROR(__xludf.DUMMYFUNCTION("""COMPUTED_VALUE"""),"method wrapper")</f>
        <v>method wrapper</v>
      </c>
      <c r="AB209" s="72">
        <f>IFERROR(__xludf.DUMMYFUNCTION("""COMPUTED_VALUE"""),1.0)</f>
        <v>1</v>
      </c>
    </row>
    <row r="210">
      <c r="A210" s="77">
        <v>208.0</v>
      </c>
      <c r="B210" s="54" t="s">
        <v>5333</v>
      </c>
      <c r="C210" s="72" t="s">
        <v>1987</v>
      </c>
      <c r="D210" s="76" t="s">
        <v>384</v>
      </c>
      <c r="E210" s="72" t="str">
        <f>IFERROR(__xludf.DUMMYFUNCTION("""COMPUTED_VALUE"""),"(('imp', 'load_module'), ('imp', 'load_dynamic'))")</f>
        <v>(('imp', 'load_module'), ('imp', 'load_dynamic'))</v>
      </c>
      <c r="F210" s="213">
        <f t="shared" si="3"/>
        <v>1</v>
      </c>
      <c r="G210" s="98"/>
      <c r="I210" s="77">
        <v>208.0</v>
      </c>
      <c r="J210" s="54" t="s">
        <v>5334</v>
      </c>
      <c r="K210" s="98" t="s">
        <v>3077</v>
      </c>
      <c r="L210" s="77" t="s">
        <v>384</v>
      </c>
      <c r="M210" s="72" t="str">
        <f>IFERROR(__xludf.DUMMYFUNCTION("""COMPUTED_VALUE"""),"(('base', '_method_wrapper'),)")</f>
        <v>(('base', '_method_wrapper'),)</v>
      </c>
      <c r="N210" s="213">
        <f t="shared" si="5"/>
        <v>1</v>
      </c>
      <c r="O210" s="98"/>
      <c r="Q210" s="72" t="str">
        <f>IFERROR(__xludf.DUMMYFUNCTION("""COMPUTED_VALUE"""),"round 1")</f>
        <v>round 1</v>
      </c>
      <c r="R210" s="72" t="str">
        <f>IFERROR(__xludf.DUMMYFUNCTION("""COMPUTED_VALUE"""),"(('frame', '__getitem__'), ('base', 'get_loc'), ('index', 'pandas'), ('index', 'pandas'))")</f>
        <v>(('frame', '__getitem__'), ('base', 'get_loc'), ('index', 'pandas'), ('index', 'pandas'))</v>
      </c>
      <c r="S210" s="72" t="str">
        <f>IFERROR(__xludf.DUMMYFUNCTION("""COMPUTED_VALUE"""),"syntax / attribute extraction")</f>
        <v>syntax / attribute extraction</v>
      </c>
      <c r="T210" s="50">
        <f t="shared" si="1"/>
        <v>1</v>
      </c>
      <c r="U210" s="72" t="str">
        <f>IFERROR(__xludf.DUMMYFUNCTION("""COMPUTED_VALUE"""),"round 2")</f>
        <v>round 2</v>
      </c>
      <c r="V210" s="72" t="str">
        <f>IFERROR(__xludf.DUMMYFUNCTION("""COMPUTED_VALUE"""),"(('session', '_do_run'),)")</f>
        <v>(('session', '_do_run'),)</v>
      </c>
      <c r="W210" s="72" t="str">
        <f>IFERROR(__xludf.DUMMYFUNCTION("""COMPUTED_VALUE"""),"parallelization")</f>
        <v>parallelization</v>
      </c>
      <c r="X210" s="50">
        <f t="shared" si="2"/>
        <v>1</v>
      </c>
      <c r="Y210" s="72" t="str">
        <f>IFERROR(__xludf.DUMMYFUNCTION("""COMPUTED_VALUE"""),"round 1")</f>
        <v>round 1</v>
      </c>
      <c r="Z210" s="72" t="str">
        <f>IFERROR(__xludf.DUMMYFUNCTION("""COMPUTED_VALUE"""),"(('imp', 'load_module'), ('imp', 'load_dynamic'))")</f>
        <v>(('imp', 'load_module'), ('imp', 'load_dynamic'))</v>
      </c>
      <c r="AA210" s="72" t="str">
        <f>IFERROR(__xludf.DUMMYFUNCTION("""COMPUTED_VALUE"""),"external module execution")</f>
        <v>external module execution</v>
      </c>
      <c r="AB210" s="72">
        <f>IFERROR(__xludf.DUMMYFUNCTION("""COMPUTED_VALUE"""),1.0)</f>
        <v>1</v>
      </c>
    </row>
    <row r="211">
      <c r="A211" s="77">
        <v>209.0</v>
      </c>
      <c r="B211" s="54" t="s">
        <v>5333</v>
      </c>
      <c r="C211" s="72" t="s">
        <v>1995</v>
      </c>
      <c r="D211" s="76" t="s">
        <v>285</v>
      </c>
      <c r="E211" s="72" t="str">
        <f>IFERROR(__xludf.DUMMYFUNCTION("""COMPUTED_VALUE"""),"(('frame', '__getitem__'), ('base', 'get_loc'), ('index', 'pandas'), ('index', 'pandas'))")</f>
        <v>(('frame', '__getitem__'), ('base', 'get_loc'), ('index', 'pandas'), ('index', 'pandas'))</v>
      </c>
      <c r="F211" s="213">
        <f t="shared" si="3"/>
        <v>1</v>
      </c>
      <c r="G211" s="98"/>
      <c r="I211" s="77">
        <v>209.0</v>
      </c>
      <c r="J211" s="54" t="s">
        <v>5334</v>
      </c>
      <c r="K211" s="96" t="s">
        <v>364</v>
      </c>
      <c r="L211" s="77" t="s">
        <v>384</v>
      </c>
      <c r="M211" s="72" t="str">
        <f>IFERROR(__xludf.DUMMYFUNCTION("""COMPUTED_VALUE"""),"(('session', '_do_run'),)")</f>
        <v>(('session', '_do_run'),)</v>
      </c>
      <c r="N211" s="213">
        <f t="shared" si="5"/>
        <v>1</v>
      </c>
      <c r="O211" s="98"/>
      <c r="Q211" s="72" t="str">
        <f>IFERROR(__xludf.DUMMYFUNCTION("""COMPUTED_VALUE"""),"round 1")</f>
        <v>round 1</v>
      </c>
      <c r="R211" s="72" t="str">
        <f>IFERROR(__xludf.DUMMYFUNCTION("""COMPUTED_VALUE"""),"(('pyimod03_importers', 'exec_module'), ('pyimod03_importers', 'exec_module'), ('pyimod03_importers', 'exec_module'))")</f>
        <v>(('pyimod03_importers', 'exec_module'), ('pyimod03_importers', 'exec_module'), ('pyimod03_importers', 'exec_module'))</v>
      </c>
      <c r="S211" s="72" t="str">
        <f>IFERROR(__xludf.DUMMYFUNCTION("""COMPUTED_VALUE"""),"external module execution")</f>
        <v>external module execution</v>
      </c>
      <c r="T211" s="50">
        <f t="shared" si="1"/>
        <v>1</v>
      </c>
      <c r="U211" s="72" t="str">
        <f>IFERROR(__xludf.DUMMYFUNCTION("""COMPUTED_VALUE"""),"round 2")</f>
        <v>round 2</v>
      </c>
      <c r="V211" s="72" t="str">
        <f>IFERROR(__xludf.DUMMYFUNCTION("""COMPUTED_VALUE"""),"(('retrain', 'module'), ('__init__', 'module'), ('__init__', 'module'))")</f>
        <v>(('retrain', 'module'), ('__init__', 'module'), ('__init__', 'module'))</v>
      </c>
      <c r="W211" s="72" t="str">
        <f>IFERROR(__xludf.DUMMYFUNCTION("""COMPUTED_VALUE"""),"python basic syntax")</f>
        <v>python basic syntax</v>
      </c>
      <c r="X211" s="50">
        <f t="shared" si="2"/>
        <v>1</v>
      </c>
      <c r="Y211" s="72" t="str">
        <f>IFERROR(__xludf.DUMMYFUNCTION("""COMPUTED_VALUE"""),"round 1")</f>
        <v>round 1</v>
      </c>
      <c r="Z211" s="72" t="str">
        <f>IFERROR(__xludf.DUMMYFUNCTION("""COMPUTED_VALUE"""),"(('frame', '__getitem__'), ('base', 'get_loc'), ('index', 'pandas'), ('index', 'pandas'))")</f>
        <v>(('frame', '__getitem__'), ('base', 'get_loc'), ('index', 'pandas'), ('index', 'pandas'))</v>
      </c>
      <c r="AA211" s="72" t="str">
        <f>IFERROR(__xludf.DUMMYFUNCTION("""COMPUTED_VALUE"""),"syntax / attribute extraction")</f>
        <v>syntax / attribute extraction</v>
      </c>
      <c r="AB211" s="72">
        <f>IFERROR(__xludf.DUMMYFUNCTION("""COMPUTED_VALUE"""),1.0)</f>
        <v>1</v>
      </c>
    </row>
    <row r="212">
      <c r="A212" s="77">
        <v>210.0</v>
      </c>
      <c r="B212" s="54" t="s">
        <v>5333</v>
      </c>
      <c r="C212" s="72" t="s">
        <v>2005</v>
      </c>
      <c r="D212" s="76" t="s">
        <v>684</v>
      </c>
      <c r="E212" s="72" t="str">
        <f>IFERROR(__xludf.DUMMYFUNCTION("""COMPUTED_VALUE"""),"(('pyimod03_importers', 'exec_module'), ('pyimod03_importers', 'exec_module'), ('pyimod03_importers', 'exec_module'))")</f>
        <v>(('pyimod03_importers', 'exec_module'), ('pyimod03_importers', 'exec_module'), ('pyimod03_importers', 'exec_module'))</v>
      </c>
      <c r="F212" s="213">
        <f t="shared" si="3"/>
        <v>1</v>
      </c>
      <c r="G212" s="98"/>
      <c r="I212" s="77">
        <v>210.0</v>
      </c>
      <c r="J212" s="54" t="s">
        <v>5334</v>
      </c>
      <c r="K212" s="96" t="s">
        <v>3086</v>
      </c>
      <c r="L212" s="169" t="s">
        <v>480</v>
      </c>
      <c r="M212" s="72" t="str">
        <f>IFERROR(__xludf.DUMMYFUNCTION("""COMPUTED_VALUE"""),"(('retrain', 'module'), ('__init__', 'module'), ('__init__', 'module'))")</f>
        <v>(('retrain', 'module'), ('__init__', 'module'), ('__init__', 'module'))</v>
      </c>
      <c r="N212" s="213">
        <f t="shared" si="5"/>
        <v>1</v>
      </c>
      <c r="O212" s="98"/>
      <c r="Q212" s="72" t="str">
        <f>IFERROR(__xludf.DUMMYFUNCTION("""COMPUTED_VALUE"""),"round 1")</f>
        <v>round 1</v>
      </c>
      <c r="R212" s="72" t="str">
        <f>IFERROR(__xludf.DUMMYFUNCTION("""COMPUTED_VALUE"""),"(('frame', '__getitem__'), ('frame', '_getitem_column'), ('generic', '_get_item_cache'), ('internals', 'get'), ('base', 'get_loc'))")</f>
        <v>(('frame', '__getitem__'), ('frame', '_getitem_column'), ('generic', '_get_item_cache'), ('internals', 'get'), ('base', 'get_loc'))</v>
      </c>
      <c r="S212" s="72" t="str">
        <f>IFERROR(__xludf.DUMMYFUNCTION("""COMPUTED_VALUE"""),"syntax / attribute extraction")</f>
        <v>syntax / attribute extraction</v>
      </c>
      <c r="T212" s="50">
        <f t="shared" si="1"/>
        <v>1</v>
      </c>
      <c r="U212" s="72" t="str">
        <f>IFERROR(__xludf.DUMMYFUNCTION("""COMPUTED_VALUE"""),"round 2")</f>
        <v>round 2</v>
      </c>
      <c r="V212" s="72" t="str">
        <f>IFERROR(__xludf.DUMMYFUNCTION("""COMPUTED_VALUE"""),"(('pyimod03_importers', 'load_module'),)")</f>
        <v>(('pyimod03_importers', 'load_module'),)</v>
      </c>
      <c r="W212" s="72" t="str">
        <f>IFERROR(__xludf.DUMMYFUNCTION("""COMPUTED_VALUE"""),"external module execution")</f>
        <v>external module execution</v>
      </c>
      <c r="X212" s="50">
        <f t="shared" si="2"/>
        <v>1</v>
      </c>
      <c r="Y212" s="72" t="str">
        <f>IFERROR(__xludf.DUMMYFUNCTION("""COMPUTED_VALUE"""),"round 1")</f>
        <v>round 1</v>
      </c>
      <c r="Z212" s="72" t="str">
        <f>IFERROR(__xludf.DUMMYFUNCTION("""COMPUTED_VALUE"""),"(('pyimod03_importers', 'exec_module'), ('pyimod03_importers', 'exec_module'), ('pyimod03_importers', 'exec_module'))")</f>
        <v>(('pyimod03_importers', 'exec_module'), ('pyimod03_importers', 'exec_module'), ('pyimod03_importers', 'exec_module'))</v>
      </c>
      <c r="AA212" s="72" t="str">
        <f>IFERROR(__xludf.DUMMYFUNCTION("""COMPUTED_VALUE"""),"external module execution")</f>
        <v>external module execution</v>
      </c>
      <c r="AB212" s="72">
        <f>IFERROR(__xludf.DUMMYFUNCTION("""COMPUTED_VALUE"""),1.0)</f>
        <v>1</v>
      </c>
    </row>
    <row r="213">
      <c r="A213" s="77">
        <v>211.0</v>
      </c>
      <c r="B213" s="54" t="s">
        <v>5333</v>
      </c>
      <c r="C213" s="72" t="s">
        <v>2010</v>
      </c>
      <c r="D213" s="76" t="s">
        <v>285</v>
      </c>
      <c r="E213" s="72" t="str">
        <f>IFERROR(__xludf.DUMMYFUNCTION("""COMPUTED_VALUE"""),"(('frame', '__getitem__'), ('frame', '_getitem_column'), ('generic', '_get_item_cache'), ('internals', 'get'), ('base', 'get_loc'))")</f>
        <v>(('frame', '__getitem__'), ('frame', '_getitem_column'), ('generic', '_get_item_cache'), ('internals', 'get'), ('base', 'get_loc'))</v>
      </c>
      <c r="F213" s="213">
        <f t="shared" si="3"/>
        <v>1</v>
      </c>
      <c r="G213" s="98"/>
      <c r="I213" s="77">
        <v>211.0</v>
      </c>
      <c r="J213" s="54" t="s">
        <v>5334</v>
      </c>
      <c r="K213" s="96" t="s">
        <v>3091</v>
      </c>
      <c r="L213" s="169" t="s">
        <v>269</v>
      </c>
      <c r="M213" s="72" t="str">
        <f>IFERROR(__xludf.DUMMYFUNCTION("""COMPUTED_VALUE"""),"(('pyimod03_importers', 'load_module'),)")</f>
        <v>(('pyimod03_importers', 'load_module'),)</v>
      </c>
      <c r="N213" s="213">
        <f t="shared" si="5"/>
        <v>1</v>
      </c>
      <c r="O213" s="98"/>
      <c r="U213" s="72" t="str">
        <f>IFERROR(__xludf.DUMMYFUNCTION("""COMPUTED_VALUE"""),"round 2")</f>
        <v>round 2</v>
      </c>
      <c r="V213" s="72" t="str">
        <f>IFERROR(__xludf.DUMMYFUNCTION("""COMPUTED_VALUE"""),"(('training', '_method_wrapper'), ('training', 'fit'), ('training', '_method_wrapper'), ('training', 'evaluate'))")</f>
        <v>(('training', '_method_wrapper'), ('training', 'fit'), ('training', '_method_wrapper'), ('training', 'evaluate'))</v>
      </c>
      <c r="W213" s="72" t="str">
        <f>IFERROR(__xludf.DUMMYFUNCTION("""COMPUTED_VALUE"""),"model validation")</f>
        <v>model validation</v>
      </c>
      <c r="X213" s="50">
        <f t="shared" si="2"/>
        <v>1</v>
      </c>
      <c r="Y213" s="72" t="str">
        <f>IFERROR(__xludf.DUMMYFUNCTION("""COMPUTED_VALUE"""),"round 1")</f>
        <v>round 1</v>
      </c>
      <c r="Z213" s="72" t="str">
        <f>IFERROR(__xludf.DUMMYFUNCTION("""COMPUTED_VALUE"""),"(('frame', '__getitem__'), ('frame', '_getitem_column'), ('generic', '_get_item_cache'), ('internals', 'get'), ('base', 'get_loc'))")</f>
        <v>(('frame', '__getitem__'), ('frame', '_getitem_column'), ('generic', '_get_item_cache'), ('internals', 'get'), ('base', 'get_loc'))</v>
      </c>
      <c r="AA213" s="72" t="str">
        <f>IFERROR(__xludf.DUMMYFUNCTION("""COMPUTED_VALUE"""),"syntax / attribute extraction")</f>
        <v>syntax / attribute extraction</v>
      </c>
      <c r="AB213" s="72">
        <f>IFERROR(__xludf.DUMMYFUNCTION("""COMPUTED_VALUE"""),1.0)</f>
        <v>1</v>
      </c>
    </row>
    <row r="214">
      <c r="A214" s="77">
        <v>212.0</v>
      </c>
      <c r="B214" s="54" t="s">
        <v>5333</v>
      </c>
      <c r="C214" s="72" t="s">
        <v>2014</v>
      </c>
      <c r="D214" s="76" t="s">
        <v>684</v>
      </c>
      <c r="F214" s="213">
        <f t="shared" si="3"/>
        <v>0</v>
      </c>
      <c r="G214" s="98"/>
      <c r="I214" s="77">
        <v>212.0</v>
      </c>
      <c r="J214" s="54" t="s">
        <v>5334</v>
      </c>
      <c r="K214" s="96" t="s">
        <v>3096</v>
      </c>
      <c r="L214" s="169" t="s">
        <v>285</v>
      </c>
      <c r="M214" s="72" t="str">
        <f>IFERROR(__xludf.DUMMYFUNCTION("""COMPUTED_VALUE"""),"(('training', '_method_wrapper'), ('training', 'fit'), ('training', '_method_wrapper'), ('training', 'evaluate'))")</f>
        <v>(('training', '_method_wrapper'), ('training', 'fit'), ('training', '_method_wrapper'), ('training', 'evaluate'))</v>
      </c>
      <c r="N214" s="213">
        <f t="shared" si="5"/>
        <v>1</v>
      </c>
      <c r="O214" s="98"/>
      <c r="U214" s="72" t="str">
        <f>IFERROR(__xludf.DUMMYFUNCTION("""COMPUTED_VALUE"""),"round 2")</f>
        <v>round 2</v>
      </c>
      <c r="V214" s="72" t="str">
        <f>IFERROR(__xludf.DUMMYFUNCTION("""COMPUTED_VALUE"""),"(('pywrap_tensorflow', 'module'), ('pywrap_tensorflow', 'module'), ('pywrap_tensorflow_internal', 'module'), ('pywrap_tensorflow_internal', 'swig_import_helper'), ('imp', 'load_module'))")</f>
        <v>(('pywrap_tensorflow', 'module'), ('pywrap_tensorflow', 'module'), ('pywrap_tensorflow_internal', 'module'), ('pywrap_tensorflow_internal', 'swig_import_helper'), ('imp', 'load_module'))</v>
      </c>
      <c r="W214" s="72" t="str">
        <f>IFERROR(__xludf.DUMMYFUNCTION("""COMPUTED_VALUE"""),"external module execution")</f>
        <v>external module execution</v>
      </c>
      <c r="X214" s="50">
        <f t="shared" si="2"/>
        <v>1</v>
      </c>
      <c r="Y214" s="72" t="str">
        <f>IFERROR(__xludf.DUMMYFUNCTION("""COMPUTED_VALUE"""),"round 2")</f>
        <v>round 2</v>
      </c>
      <c r="Z214" s="72" t="str">
        <f>IFERROR(__xludf.DUMMYFUNCTION("""COMPUTED_VALUE"""),"(('java_gateway', '__call__'), ('utils', 'deco'))")</f>
        <v>(('java_gateway', '__call__'), ('utils', 'deco'))</v>
      </c>
      <c r="AA214" s="72" t="str">
        <f>IFERROR(__xludf.DUMMYFUNCTION("""COMPUTED_VALUE"""),"method wrapper")</f>
        <v>method wrapper</v>
      </c>
      <c r="AB214" s="72">
        <f>IFERROR(__xludf.DUMMYFUNCTION("""COMPUTED_VALUE"""),1.0)</f>
        <v>1</v>
      </c>
    </row>
    <row r="215">
      <c r="A215" s="73"/>
      <c r="D215" s="98"/>
      <c r="G215" s="98"/>
      <c r="I215" s="77">
        <v>213.0</v>
      </c>
      <c r="J215" s="54" t="s">
        <v>5334</v>
      </c>
      <c r="K215" s="96" t="s">
        <v>3102</v>
      </c>
      <c r="L215" s="169" t="s">
        <v>1297</v>
      </c>
      <c r="M215" s="72" t="str">
        <f>IFERROR(__xludf.DUMMYFUNCTION("""COMPUTED_VALUE"""),"(('pywrap_tensorflow', 'module'), ('pywrap_tensorflow', 'module'), ('pywrap_tensorflow_internal', 'module'), ('pywrap_tensorflow_internal', 'swig_import_helper'), ('imp', 'load_module'))")</f>
        <v>(('pywrap_tensorflow', 'module'), ('pywrap_tensorflow', 'module'), ('pywrap_tensorflow_internal', 'module'), ('pywrap_tensorflow_internal', 'swig_import_helper'), ('imp', 'load_module'))</v>
      </c>
      <c r="N215" s="213">
        <f t="shared" si="5"/>
        <v>1</v>
      </c>
      <c r="O215" s="98"/>
      <c r="U215" s="72" t="str">
        <f>IFERROR(__xludf.DUMMYFUNCTION("""COMPUTED_VALUE"""),"round 2")</f>
        <v>round 2</v>
      </c>
      <c r="V215" s="72" t="str">
        <f>IFERROR(__xludf.DUMMYFUNCTION("""COMPUTED_VALUE"""),"(('dataset_ops', '_as_variant_tensor'),)")</f>
        <v>(('dataset_ops', '_as_variant_tensor'),)</v>
      </c>
      <c r="W215" s="72" t="str">
        <f>IFERROR(__xludf.DUMMYFUNCTION("""COMPUTED_VALUE"""),"data transformation")</f>
        <v>data transformation</v>
      </c>
      <c r="X215" s="50">
        <f t="shared" si="2"/>
        <v>1</v>
      </c>
      <c r="Y215" s="72" t="str">
        <f>IFERROR(__xludf.DUMMYFUNCTION("""COMPUTED_VALUE"""),"round 2")</f>
        <v>round 2</v>
      </c>
      <c r="Z215" s="72" t="str">
        <f>IFERROR(__xludf.DUMMYFUNCTION("""COMPUTED_VALUE"""),"(('gen', 'run'),)")</f>
        <v>(('gen', 'run'),)</v>
      </c>
      <c r="AA215" s="72" t="str">
        <f>IFERROR(__xludf.DUMMYFUNCTION("""COMPUTED_VALUE"""),"subprocess invocation")</f>
        <v>subprocess invocation</v>
      </c>
      <c r="AB215" s="72">
        <f>IFERROR(__xludf.DUMMYFUNCTION("""COMPUTED_VALUE"""),1.0)</f>
        <v>1</v>
      </c>
    </row>
    <row r="216">
      <c r="A216" s="73"/>
      <c r="D216" s="98"/>
      <c r="G216" s="98"/>
      <c r="I216" s="77">
        <v>214.0</v>
      </c>
      <c r="J216" s="54" t="s">
        <v>5334</v>
      </c>
      <c r="K216" s="96" t="s">
        <v>3109</v>
      </c>
      <c r="L216" s="169" t="s">
        <v>285</v>
      </c>
      <c r="M216" s="72" t="str">
        <f>IFERROR(__xludf.DUMMYFUNCTION("""COMPUTED_VALUE"""),"(('dataset_ops', '_as_variant_tensor'),)")</f>
        <v>(('dataset_ops', '_as_variant_tensor'),)</v>
      </c>
      <c r="N216" s="213">
        <f t="shared" si="5"/>
        <v>1</v>
      </c>
      <c r="O216" s="98"/>
      <c r="U216" s="72" t="str">
        <f>IFERROR(__xludf.DUMMYFUNCTION("""COMPUTED_VALUE"""),"round 2")</f>
        <v>round 2</v>
      </c>
      <c r="V216" s="72" t="str">
        <f>IFERROR(__xludf.DUMMYFUNCTION("""COMPUTED_VALUE"""),"(('variable_scope', 'get_variable'), ('variable_scope', 'get_variable'), ('variable_scope', 'get_variable'), ('variable_scope', '_true_getter'), ('variable_scope', '_get_single_variable'), ('variables', '__init__'), ('variables', '_init_from_args'))")</f>
        <v>(('variable_scope', 'get_variable'), ('variable_scope', 'get_variable'), ('variable_scope', 'get_variable'), ('variable_scope', '_true_getter'), ('variable_scope', '_get_single_variable'), ('variables', '__init__'), ('variables', '_init_from_args'))</v>
      </c>
      <c r="W216" s="72" t="str">
        <f>IFERROR(__xludf.DUMMYFUNCTION("""COMPUTED_VALUE"""),"data creation")</f>
        <v>data creation</v>
      </c>
      <c r="X216" s="50">
        <f t="shared" si="2"/>
        <v>1</v>
      </c>
      <c r="Y216" s="72" t="str">
        <f>IFERROR(__xludf.DUMMYFUNCTION("""COMPUTED_VALUE"""),"round 2")</f>
        <v>round 2</v>
      </c>
      <c r="Z216" s="72" t="str">
        <f>IFERROR(__xludf.DUMMYFUNCTION("""COMPUTED_VALUE"""),"(('pywrap_tensorflow', 'module'),)")</f>
        <v>(('pywrap_tensorflow', 'module'),)</v>
      </c>
      <c r="AA216" s="72" t="str">
        <f>IFERROR(__xludf.DUMMYFUNCTION("""COMPUTED_VALUE"""),"method wrapper")</f>
        <v>method wrapper</v>
      </c>
      <c r="AB216" s="72">
        <f>IFERROR(__xludf.DUMMYFUNCTION("""COMPUTED_VALUE"""),1.0)</f>
        <v>1</v>
      </c>
    </row>
    <row r="217">
      <c r="A217" s="73"/>
      <c r="D217" s="98"/>
      <c r="G217" s="98"/>
      <c r="I217" s="77">
        <v>215.0</v>
      </c>
      <c r="J217" s="54" t="s">
        <v>5334</v>
      </c>
      <c r="K217" s="98" t="s">
        <v>3113</v>
      </c>
      <c r="L217" s="77" t="s">
        <v>727</v>
      </c>
      <c r="M217" s="72" t="str">
        <f>IFERROR(__xludf.DUMMYFUNCTION("""COMPUTED_VALUE"""),"(('variable_scope', 'get_variable'), ('variable_scope', 'get_variable'), ('variable_scope', 'get_variable'), ('variable_scope', '_true_getter'), ('variable_scope', '_get_single_variable'), ('variables', '__init__'), ('variables', '_init_from_args'))")</f>
        <v>(('variable_scope', 'get_variable'), ('variable_scope', 'get_variable'), ('variable_scope', 'get_variable'), ('variable_scope', '_true_getter'), ('variable_scope', '_get_single_variable'), ('variables', '__init__'), ('variables', '_init_from_args'))</v>
      </c>
      <c r="N217" s="213">
        <f t="shared" si="5"/>
        <v>1</v>
      </c>
      <c r="O217" s="98"/>
      <c r="U217" s="72" t="str">
        <f>IFERROR(__xludf.DUMMYFUNCTION("""COMPUTED_VALUE"""),"round 2")</f>
        <v>round 2</v>
      </c>
      <c r="V217" s="72" t="str">
        <f>IFERROR(__xludf.DUMMYFUNCTION("""COMPUTED_VALUE"""),"(('saver', 'save_op'), ('gen_io_ops', 'save_v2'))")</f>
        <v>(('saver', 'save_op'), ('gen_io_ops', 'save_v2'))</v>
      </c>
      <c r="W217" s="72" t="str">
        <f>IFERROR(__xludf.DUMMYFUNCTION("""COMPUTED_VALUE"""),"model saving / loading")</f>
        <v>model saving / loading</v>
      </c>
      <c r="X217" s="50">
        <f t="shared" si="2"/>
        <v>1</v>
      </c>
      <c r="Y217" s="72" t="str">
        <f>IFERROR(__xludf.DUMMYFUNCTION("""COMPUTED_VALUE"""),"round 2")</f>
        <v>round 2</v>
      </c>
      <c r="Z217" s="72" t="str">
        <f>IFERROR(__xludf.DUMMYFUNCTION("""COMPUTED_VALUE"""),"(('pywrap_tensorflow_internal', 'swig_import_helper'),)")</f>
        <v>(('pywrap_tensorflow_internal', 'swig_import_helper'),)</v>
      </c>
      <c r="AA217" s="72" t="str">
        <f>IFERROR(__xludf.DUMMYFUNCTION("""COMPUTED_VALUE"""),"python basic syntax")</f>
        <v>python basic syntax</v>
      </c>
      <c r="AB217" s="72">
        <f>IFERROR(__xludf.DUMMYFUNCTION("""COMPUTED_VALUE"""),1.0)</f>
        <v>1</v>
      </c>
    </row>
    <row r="218">
      <c r="A218" s="73"/>
      <c r="D218" s="98"/>
      <c r="G218" s="98"/>
      <c r="I218" s="77">
        <v>216.0</v>
      </c>
      <c r="J218" s="54" t="s">
        <v>5334</v>
      </c>
      <c r="K218" s="96" t="s">
        <v>3118</v>
      </c>
      <c r="L218" s="77" t="s">
        <v>1955</v>
      </c>
      <c r="M218" s="72" t="str">
        <f>IFERROR(__xludf.DUMMYFUNCTION("""COMPUTED_VALUE"""),"(('saver', 'save_op'), ('gen_io_ops', 'save_v2'))")</f>
        <v>(('saver', 'save_op'), ('gen_io_ops', 'save_v2'))</v>
      </c>
      <c r="N218" s="213">
        <f t="shared" si="5"/>
        <v>1</v>
      </c>
      <c r="O218" s="98"/>
      <c r="U218" s="72" t="str">
        <f>IFERROR(__xludf.DUMMYFUNCTION("""COMPUTED_VALUE"""),"round 2")</f>
        <v>round 2</v>
      </c>
      <c r="V218" s="72" t="str">
        <f>IFERROR(__xludf.DUMMYFUNCTION("""COMPUTED_VALUE"""),"(('six', '__getattr__'),)")</f>
        <v>(('six', '__getattr__'),)</v>
      </c>
      <c r="W218" s="72" t="str">
        <f>IFERROR(__xludf.DUMMYFUNCTION("""COMPUTED_VALUE"""),"syntax / attribute extraction")</f>
        <v>syntax / attribute extraction</v>
      </c>
      <c r="X218" s="50">
        <f t="shared" si="2"/>
        <v>1</v>
      </c>
      <c r="Y218" s="72" t="str">
        <f>IFERROR(__xludf.DUMMYFUNCTION("""COMPUTED_VALUE"""),"round 2")</f>
        <v>round 2</v>
      </c>
      <c r="Z218" s="72" t="str">
        <f>IFERROR(__xludf.DUMMYFUNCTION("""COMPUTED_VALUE"""),"(('training', 'fit'),)")</f>
        <v>(('training', 'fit'),)</v>
      </c>
      <c r="AA218" s="72" t="str">
        <f>IFERROR(__xludf.DUMMYFUNCTION("""COMPUTED_VALUE"""),"model training / learning")</f>
        <v>model training / learning</v>
      </c>
      <c r="AB218" s="72">
        <f>IFERROR(__xludf.DUMMYFUNCTION("""COMPUTED_VALUE"""),1.0)</f>
        <v>1</v>
      </c>
    </row>
    <row r="219">
      <c r="A219" s="73"/>
      <c r="D219" s="98"/>
      <c r="G219" s="98"/>
      <c r="I219" s="77">
        <v>217.0</v>
      </c>
      <c r="J219" s="54" t="s">
        <v>5334</v>
      </c>
      <c r="K219" s="96" t="s">
        <v>3122</v>
      </c>
      <c r="L219" s="77" t="s">
        <v>50</v>
      </c>
      <c r="M219" s="72" t="str">
        <f>IFERROR(__xludf.DUMMYFUNCTION("""COMPUTED_VALUE"""),"(('six', '__getattr__'),)")</f>
        <v>(('six', '__getattr__'),)</v>
      </c>
      <c r="N219" s="213">
        <f t="shared" si="5"/>
        <v>1</v>
      </c>
      <c r="O219" s="98"/>
      <c r="U219" s="72" t="str">
        <f>IFERROR(__xludf.DUMMYFUNCTION("""COMPUTED_VALUE"""),"round 2")</f>
        <v>round 2</v>
      </c>
      <c r="V219" s="72" t="str">
        <f>IFERROR(__xludf.DUMMYFUNCTION("""COMPUTED_VALUE"""),"(('base_layer', '__call__'), ('base_layer', '_maybe_build'))")</f>
        <v>(('base_layer', '__call__'), ('base_layer', '_maybe_build'))</v>
      </c>
      <c r="W219" s="72" t="str">
        <f>IFERROR(__xludf.DUMMYFUNCTION("""COMPUTED_VALUE"""),"model training / learning")</f>
        <v>model training / learning</v>
      </c>
      <c r="X219" s="50">
        <f t="shared" si="2"/>
        <v>1</v>
      </c>
      <c r="Y219" s="72" t="str">
        <f>IFERROR(__xludf.DUMMYFUNCTION("""COMPUTED_VALUE"""),"round 2")</f>
        <v>round 2</v>
      </c>
      <c r="Z219" s="72" t="str">
        <f>IFERROR(__xludf.DUMMYFUNCTION("""COMPUTED_VALUE"""),"(('interfaces', 'wrapper'), ('training', 'fit_generator'), ('training_generator', 'fit_generator'), ('training', 'train_on_batch'), ('training', '_standardize_user_data'), ('training_utils', 'standardize_input_data'))")</f>
        <v>(('interfaces', 'wrapper'), ('training', 'fit_generator'), ('training_generator', 'fit_generator'), ('training', 'train_on_batch'), ('training', '_standardize_user_data'), ('training_utils', 'standardize_input_data'))</v>
      </c>
      <c r="AA219" s="72" t="str">
        <f>IFERROR(__xludf.DUMMYFUNCTION("""COMPUTED_VALUE"""),"model training / learning")</f>
        <v>model training / learning</v>
      </c>
      <c r="AB219" s="72">
        <f>IFERROR(__xludf.DUMMYFUNCTION("""COMPUTED_VALUE"""),1.0)</f>
        <v>1</v>
      </c>
    </row>
    <row r="220">
      <c r="A220" s="73"/>
      <c r="D220" s="98"/>
      <c r="G220" s="98"/>
      <c r="I220" s="77">
        <v>218.0</v>
      </c>
      <c r="J220" s="54" t="s">
        <v>5334</v>
      </c>
      <c r="K220" s="96" t="s">
        <v>3126</v>
      </c>
      <c r="L220" s="77" t="s">
        <v>684</v>
      </c>
      <c r="M220" s="72" t="str">
        <f>IFERROR(__xludf.DUMMYFUNCTION("""COMPUTED_VALUE"""),"(('base_layer', '__call__'), ('base_layer', '_maybe_build'))")</f>
        <v>(('base_layer', '__call__'), ('base_layer', '_maybe_build'))</v>
      </c>
      <c r="N220" s="213">
        <f t="shared" si="5"/>
        <v>1</v>
      </c>
      <c r="O220" s="98"/>
      <c r="U220" s="72" t="str">
        <f>IFERROR(__xludf.DUMMYFUNCTION("""COMPUTED_VALUE"""),"round 2")</f>
        <v>round 2</v>
      </c>
      <c r="V220" s="72" t="str">
        <f>IFERROR(__xludf.DUMMYFUNCTION("""COMPUTED_VALUE"""),"(('zmqstream', '_handle_recv'), ('zmqstream', '_run_callback'), ('stack_context', 'null_wrapper'))")</f>
        <v>(('zmqstream', '_handle_recv'), ('zmqstream', '_run_callback'), ('stack_context', 'null_wrapper'))</v>
      </c>
      <c r="W220" s="72" t="str">
        <f>IFERROR(__xludf.DUMMYFUNCTION("""COMPUTED_VALUE"""),"method wrapper")</f>
        <v>method wrapper</v>
      </c>
      <c r="X220" s="50">
        <f t="shared" si="2"/>
        <v>1</v>
      </c>
      <c r="Y220" s="72" t="str">
        <f>IFERROR(__xludf.DUMMYFUNCTION("""COMPUTED_VALUE"""),"round 2")</f>
        <v>round 2</v>
      </c>
      <c r="Z220" s="72" t="str">
        <f>IFERROR(__xludf.DUMMYFUNCTION("""COMPUTED_VALUE"""),"(('app', '_run_main'),)")</f>
        <v>(('app', '_run_main'),)</v>
      </c>
      <c r="AA220" s="72" t="str">
        <f>IFERROR(__xludf.DUMMYFUNCTION("""COMPUTED_VALUE"""),"subprocess invocation")</f>
        <v>subprocess invocation</v>
      </c>
      <c r="AB220" s="72">
        <f>IFERROR(__xludf.DUMMYFUNCTION("""COMPUTED_VALUE"""),1.0)</f>
        <v>1</v>
      </c>
    </row>
    <row r="221">
      <c r="A221" s="73"/>
      <c r="D221" s="98"/>
      <c r="G221" s="98"/>
      <c r="I221" s="77">
        <v>219.0</v>
      </c>
      <c r="J221" s="54" t="s">
        <v>5334</v>
      </c>
      <c r="K221" s="96" t="s">
        <v>3129</v>
      </c>
      <c r="L221" s="169" t="s">
        <v>7</v>
      </c>
      <c r="M221" s="72" t="str">
        <f>IFERROR(__xludf.DUMMYFUNCTION("""COMPUTED_VALUE"""),"(('zmqstream', '_handle_recv'), ('zmqstream', '_run_callback'), ('stack_context', 'null_wrapper'))")</f>
        <v>(('zmqstream', '_handle_recv'), ('zmqstream', '_run_callback'), ('stack_context', 'null_wrapper'))</v>
      </c>
      <c r="N221" s="213">
        <f t="shared" si="5"/>
        <v>1</v>
      </c>
      <c r="O221" s="98"/>
      <c r="U221" s="72" t="str">
        <f>IFERROR(__xludf.DUMMYFUNCTION("""COMPUTED_VALUE"""),"round 2")</f>
        <v>round 2</v>
      </c>
      <c r="V221" s="72" t="str">
        <f>IFERROR(__xludf.DUMMYFUNCTION("""COMPUTED_VALUE"""),"(('optimizer_builder', 'build'), ('optimizer_builder', '_create_learning_rate'))")</f>
        <v>(('optimizer_builder', 'build'), ('optimizer_builder', '_create_learning_rate'))</v>
      </c>
      <c r="W221" s="72" t="str">
        <f>IFERROR(__xludf.DUMMYFUNCTION("""COMPUTED_VALUE"""),"Hyperparameter tuning")</f>
        <v>Hyperparameter tuning</v>
      </c>
      <c r="X221" s="50">
        <f t="shared" si="2"/>
        <v>1</v>
      </c>
      <c r="Y221" s="72" t="str">
        <f>IFERROR(__xludf.DUMMYFUNCTION("""COMPUTED_VALUE"""),"round 2")</f>
        <v>round 2</v>
      </c>
      <c r="Z221" s="72" t="str">
        <f>IFERROR(__xludf.DUMMYFUNCTION("""COMPUTED_VALUE"""),"(('training', 'fit_generator'),)")</f>
        <v>(('training', 'fit_generator'),)</v>
      </c>
      <c r="AA221" s="72" t="str">
        <f>IFERROR(__xludf.DUMMYFUNCTION("""COMPUTED_VALUE"""),"model training / learning")</f>
        <v>model training / learning</v>
      </c>
      <c r="AB221" s="72">
        <f>IFERROR(__xludf.DUMMYFUNCTION("""COMPUTED_VALUE"""),1.0)</f>
        <v>1</v>
      </c>
    </row>
    <row r="222">
      <c r="A222" s="73"/>
      <c r="D222" s="98"/>
      <c r="G222" s="98"/>
      <c r="I222" s="77">
        <v>220.0</v>
      </c>
      <c r="J222" s="54" t="s">
        <v>5334</v>
      </c>
      <c r="K222" s="96" t="s">
        <v>3134</v>
      </c>
      <c r="L222" s="169" t="s">
        <v>384</v>
      </c>
      <c r="M222" s="72" t="str">
        <f>IFERROR(__xludf.DUMMYFUNCTION("""COMPUTED_VALUE"""),"(('optimizer_builder', 'build'), ('optimizer_builder', '_create_learning_rate'))")</f>
        <v>(('optimizer_builder', 'build'), ('optimizer_builder', '_create_learning_rate'))</v>
      </c>
      <c r="N222" s="213">
        <f t="shared" si="5"/>
        <v>1</v>
      </c>
      <c r="O222" s="98"/>
      <c r="U222" s="72" t="str">
        <f>IFERROR(__xludf.DUMMYFUNCTION("""COMPUTED_VALUE"""),"round 2")</f>
        <v>round 2</v>
      </c>
      <c r="V222" s="72" t="str">
        <f>IFERROR(__xludf.DUMMYFUNCTION("""COMPUTED_VALUE"""),"(('ops', 'create_op'),)")</f>
        <v>(('ops', 'create_op'),)</v>
      </c>
      <c r="W222" s="72" t="str">
        <f>IFERROR(__xludf.DUMMYFUNCTION("""COMPUTED_VALUE"""),"data operation")</f>
        <v>data operation</v>
      </c>
      <c r="X222" s="50">
        <f t="shared" si="2"/>
        <v>1</v>
      </c>
      <c r="Y222" s="72" t="str">
        <f>IFERROR(__xludf.DUMMYFUNCTION("""COMPUTED_VALUE"""),"round 2")</f>
        <v>round 2</v>
      </c>
      <c r="Z222" s="72" t="str">
        <f>IFERROR(__xludf.DUMMYFUNCTION("""COMPUTED_VALUE"""),"(('response', 'read'),)")</f>
        <v>(('response', 'read'),)</v>
      </c>
      <c r="AA222" s="72" t="str">
        <f>IFERROR(__xludf.DUMMYFUNCTION("""COMPUTED_VALUE"""),"API call / HTTP request")</f>
        <v>API call / HTTP request</v>
      </c>
      <c r="AB222" s="72">
        <f>IFERROR(__xludf.DUMMYFUNCTION("""COMPUTED_VALUE"""),1.0)</f>
        <v>1</v>
      </c>
    </row>
    <row r="223">
      <c r="A223" s="73"/>
      <c r="D223" s="98"/>
      <c r="G223" s="98"/>
      <c r="I223" s="77">
        <v>221.0</v>
      </c>
      <c r="J223" s="54" t="s">
        <v>5334</v>
      </c>
      <c r="K223" s="98" t="s">
        <v>3140</v>
      </c>
      <c r="L223" s="77" t="s">
        <v>5336</v>
      </c>
      <c r="M223" s="72" t="str">
        <f>IFERROR(__xludf.DUMMYFUNCTION("""COMPUTED_VALUE"""),"(('ops', 'create_op'),)")</f>
        <v>(('ops', 'create_op'),)</v>
      </c>
      <c r="N223" s="213">
        <f t="shared" si="5"/>
        <v>1</v>
      </c>
      <c r="O223" s="98"/>
      <c r="U223" s="72" t="str">
        <f>IFERROR(__xludf.DUMMYFUNCTION("""COMPUTED_VALUE"""),"round 2")</f>
        <v>round 2</v>
      </c>
      <c r="V223" s="72" t="str">
        <f>IFERROR(__xludf.DUMMYFUNCTION("""COMPUTED_VALUE"""),"(('training', 'fit_generator'), ('training_generator', 'model_iteration'), ('training', 'train_on_batch'), ('backend', '__call__'), ('session', '__call__'))")</f>
        <v>(('training', 'fit_generator'), ('training_generator', 'model_iteration'), ('training', 'train_on_batch'), ('backend', '__call__'), ('session', '__call__'))</v>
      </c>
      <c r="W223" s="72" t="str">
        <f>IFERROR(__xludf.DUMMYFUNCTION("""COMPUTED_VALUE"""),"model training / learning")</f>
        <v>model training / learning</v>
      </c>
      <c r="X223" s="50">
        <f t="shared" si="2"/>
        <v>1</v>
      </c>
      <c r="Y223" s="72" t="str">
        <f>IFERROR(__xludf.DUMMYFUNCTION("""COMPUTED_VALUE"""),"round 2")</f>
        <v>round 2</v>
      </c>
      <c r="Z223" s="72"/>
      <c r="AA223" s="72" t="str">
        <f>IFERROR(__xludf.DUMMYFUNCTION("""COMPUTED_VALUE"""),"ignore")</f>
        <v>ignore</v>
      </c>
      <c r="AB223" s="72">
        <f>IFERROR(__xludf.DUMMYFUNCTION("""COMPUTED_VALUE"""),0.0)</f>
        <v>0</v>
      </c>
    </row>
    <row r="224">
      <c r="A224" s="73"/>
      <c r="D224" s="98"/>
      <c r="G224" s="98"/>
      <c r="I224" s="77">
        <v>222.0</v>
      </c>
      <c r="J224" s="54" t="s">
        <v>5334</v>
      </c>
      <c r="K224" s="96" t="s">
        <v>3146</v>
      </c>
      <c r="L224" s="169" t="s">
        <v>1768</v>
      </c>
      <c r="M224" s="72" t="str">
        <f>IFERROR(__xludf.DUMMYFUNCTION("""COMPUTED_VALUE"""),"(('training', 'fit_generator'), ('training_generator', 'model_iteration'), ('training', 'train_on_batch'), ('backend', '__call__'), ('session', '__call__'))")</f>
        <v>(('training', 'fit_generator'), ('training_generator', 'model_iteration'), ('training', 'train_on_batch'), ('backend', '__call__'), ('session', '__call__'))</v>
      </c>
      <c r="N224" s="213">
        <f t="shared" si="5"/>
        <v>1</v>
      </c>
      <c r="O224" s="98"/>
      <c r="U224" s="72" t="str">
        <f>IFERROR(__xludf.DUMMYFUNCTION("""COMPUTED_VALUE"""),"round 2")</f>
        <v>round 2</v>
      </c>
      <c r="V224" s="72" t="str">
        <f>IFERROR(__xludf.DUMMYFUNCTION("""COMPUTED_VALUE"""),"(('estimator', '_call_model_fn'),)")</f>
        <v>(('estimator', '_call_model_fn'),)</v>
      </c>
      <c r="W224" s="72" t="str">
        <f>IFERROR(__xludf.DUMMYFUNCTION("""COMPUTED_VALUE"""),"model training / learning")</f>
        <v>model training / learning</v>
      </c>
      <c r="X224" s="50">
        <f t="shared" si="2"/>
        <v>1</v>
      </c>
      <c r="Y224" s="72" t="str">
        <f>IFERROR(__xludf.DUMMYFUNCTION("""COMPUTED_VALUE"""),"round 2")</f>
        <v>round 2</v>
      </c>
      <c r="Z224" s="72" t="str">
        <f>IFERROR(__xludf.DUMMYFUNCTION("""COMPUTED_VALUE"""),"(('function', '_filtered_call'), ('function', '_call_flat'), ('function', 'call'))")</f>
        <v>(('function', '_filtered_call'), ('function', '_call_flat'), ('function', 'call'))</v>
      </c>
      <c r="AA224" s="72" t="str">
        <f>IFERROR(__xludf.DUMMYFUNCTION("""COMPUTED_VALUE"""),"method wrapper")</f>
        <v>method wrapper</v>
      </c>
      <c r="AB224" s="72">
        <f>IFERROR(__xludf.DUMMYFUNCTION("""COMPUTED_VALUE"""),1.0)</f>
        <v>1</v>
      </c>
    </row>
    <row r="225">
      <c r="A225" s="73"/>
      <c r="D225" s="98"/>
      <c r="G225" s="98"/>
      <c r="I225" s="77">
        <v>223.0</v>
      </c>
      <c r="J225" s="54" t="s">
        <v>5334</v>
      </c>
      <c r="K225" s="96" t="s">
        <v>3150</v>
      </c>
      <c r="L225" s="77" t="s">
        <v>7</v>
      </c>
      <c r="M225" s="72" t="str">
        <f>IFERROR(__xludf.DUMMYFUNCTION("""COMPUTED_VALUE"""),"(('estimator', '_call_model_fn'),)")</f>
        <v>(('estimator', '_call_model_fn'),)</v>
      </c>
      <c r="N225" s="213">
        <f t="shared" si="5"/>
        <v>1</v>
      </c>
      <c r="O225" s="98"/>
      <c r="U225" s="72" t="str">
        <f>IFERROR(__xludf.DUMMYFUNCTION("""COMPUTED_VALUE"""),"round 2")</f>
        <v>round 2</v>
      </c>
      <c r="V225" s="72" t="str">
        <f>IFERROR(__xludf.DUMMYFUNCTION("""COMPUTED_VALUE"""),"(('contextlib', '__exit__'), ('ops', 'get_controller'))")</f>
        <v>(('contextlib', '__exit__'), ('ops', 'get_controller'))</v>
      </c>
      <c r="W225" s="72" t="str">
        <f>IFERROR(__xludf.DUMMYFUNCTION("""COMPUTED_VALUE"""),"syntax / attribute extraction")</f>
        <v>syntax / attribute extraction</v>
      </c>
      <c r="X225" s="50">
        <f t="shared" si="2"/>
        <v>1</v>
      </c>
      <c r="Y225" s="72" t="str">
        <f>IFERROR(__xludf.DUMMYFUNCTION("""COMPUTED_VALUE"""),"round 2")</f>
        <v>round 2</v>
      </c>
      <c r="Z225" s="72" t="str">
        <f>IFERROR(__xludf.DUMMYFUNCTION("""COMPUTED_VALUE"""),"(('training', 'train_and_evaluate'), ('training', 'run'), ('training', 'run_local'), ('estimator', 'train'), ('estimator', '_train_model'), ('estimator', '_train_model_default'))")</f>
        <v>(('training', 'train_and_evaluate'), ('training', 'run'), ('training', 'run_local'), ('estimator', 'train'), ('estimator', '_train_model'), ('estimator', '_train_model_default'))</v>
      </c>
      <c r="AA225" s="72" t="str">
        <f>IFERROR(__xludf.DUMMYFUNCTION("""COMPUTED_VALUE"""),"model training / learning")</f>
        <v>model training / learning</v>
      </c>
      <c r="AB225" s="72">
        <f>IFERROR(__xludf.DUMMYFUNCTION("""COMPUTED_VALUE"""),1.0)</f>
        <v>1</v>
      </c>
    </row>
    <row r="226">
      <c r="A226" s="73"/>
      <c r="D226" s="98"/>
      <c r="G226" s="98"/>
      <c r="I226" s="77">
        <v>224.0</v>
      </c>
      <c r="J226" s="54" t="s">
        <v>5334</v>
      </c>
      <c r="K226" s="96" t="s">
        <v>3156</v>
      </c>
      <c r="L226" s="169" t="s">
        <v>7</v>
      </c>
      <c r="M226" s="72" t="str">
        <f>IFERROR(__xludf.DUMMYFUNCTION("""COMPUTED_VALUE"""),"(('contextlib', '__exit__'), ('ops', 'get_controller'))")</f>
        <v>(('contextlib', '__exit__'), ('ops', 'get_controller'))</v>
      </c>
      <c r="N226" s="213">
        <f t="shared" si="5"/>
        <v>1</v>
      </c>
      <c r="O226" s="98"/>
      <c r="U226" s="72" t="str">
        <f>IFERROR(__xludf.DUMMYFUNCTION("""COMPUTED_VALUE"""),"round 2")</f>
        <v>round 2</v>
      </c>
      <c r="V226" s="72" t="str">
        <f>IFERROR(__xludf.DUMMYFUNCTION("""COMPUTED_VALUE"""),"(('saving', 'load_model'), ('saving', '_deserialize_model'))")</f>
        <v>(('saving', 'load_model'), ('saving', '_deserialize_model'))</v>
      </c>
      <c r="W226" s="72" t="str">
        <f>IFERROR(__xludf.DUMMYFUNCTION("""COMPUTED_VALUE"""),"model saving / loading")</f>
        <v>model saving / loading</v>
      </c>
      <c r="X226" s="50">
        <f t="shared" si="2"/>
        <v>1</v>
      </c>
      <c r="Y226" s="72" t="str">
        <f>IFERROR(__xludf.DUMMYFUNCTION("""COMPUTED_VALUE"""),"round 2")</f>
        <v>round 2</v>
      </c>
      <c r="Z226" s="72" t="str">
        <f>IFERROR(__xludf.DUMMYFUNCTION("""COMPUTED_VALUE"""),"(('base_layer', '__call__'), ('convolutional', 'call'), ('nn_ops', '__call__'), ('nn_ops', '__call__'), ('nn_ops', '__call__'))")</f>
        <v>(('base_layer', '__call__'), ('convolutional', 'call'), ('nn_ops', '__call__'), ('nn_ops', '__call__'), ('nn_ops', '__call__'))</v>
      </c>
      <c r="AA226" s="72" t="str">
        <f>IFERROR(__xludf.DUMMYFUNCTION("""COMPUTED_VALUE"""),"model training / construction")</f>
        <v>model training / construction</v>
      </c>
      <c r="AB226" s="72">
        <f>IFERROR(__xludf.DUMMYFUNCTION("""COMPUTED_VALUE"""),1.0)</f>
        <v>1</v>
      </c>
    </row>
    <row r="227">
      <c r="A227" s="73"/>
      <c r="D227" s="98"/>
      <c r="G227" s="98"/>
      <c r="I227" s="77">
        <v>225.0</v>
      </c>
      <c r="J227" s="54" t="s">
        <v>5334</v>
      </c>
      <c r="K227" s="96" t="s">
        <v>3159</v>
      </c>
      <c r="L227" s="169" t="s">
        <v>684</v>
      </c>
      <c r="M227" s="72" t="str">
        <f>IFERROR(__xludf.DUMMYFUNCTION("""COMPUTED_VALUE"""),"(('saving', 'load_model'), ('saving', '_deserialize_model'))")</f>
        <v>(('saving', 'load_model'), ('saving', '_deserialize_model'))</v>
      </c>
      <c r="N227" s="213">
        <f t="shared" si="5"/>
        <v>1</v>
      </c>
      <c r="O227" s="98"/>
      <c r="U227" s="72" t="str">
        <f>IFERROR(__xludf.DUMMYFUNCTION("""COMPUTED_VALUE"""),"round 2")</f>
        <v>round 2</v>
      </c>
      <c r="V227" s="72" t="str">
        <f>IFERROR(__xludf.DUMMYFUNCTION("""COMPUTED_VALUE"""),"(('session', '_do_call'), ('session', '_run_fn'))")</f>
        <v>(('session', '_do_call'), ('session', '_run_fn'))</v>
      </c>
      <c r="W227" s="72" t="str">
        <f>IFERROR(__xludf.DUMMYFUNCTION("""COMPUTED_VALUE"""),"parallelization")</f>
        <v>parallelization</v>
      </c>
      <c r="X227" s="50">
        <f t="shared" si="2"/>
        <v>1</v>
      </c>
      <c r="Y227" s="72" t="str">
        <f>IFERROR(__xludf.DUMMYFUNCTION("""COMPUTED_VALUE"""),"round 2")</f>
        <v>round 2</v>
      </c>
      <c r="Z227" s="72" t="str">
        <f>IFERROR(__xludf.DUMMYFUNCTION("""COMPUTED_VALUE"""),"(('interactiveshell', 'showtraceback'), ('pywrap_tensorflow', 'module'), ('pywrap_tensorflow_internal', 'module'), ('pywrap_tensorflow_internal', 'swig_import_helper'), ('imp', 'load_module'), ('imp', 'load_dynamic'))")</f>
        <v>(('interactiveshell', 'showtraceback'), ('pywrap_tensorflow', 'module'), ('pywrap_tensorflow_internal', 'module'), ('pywrap_tensorflow_internal', 'swig_import_helper'), ('imp', 'load_module'), ('imp', 'load_dynamic'))</v>
      </c>
      <c r="AA227" s="72" t="str">
        <f>IFERROR(__xludf.DUMMYFUNCTION("""COMPUTED_VALUE"""),"external module execution")</f>
        <v>external module execution</v>
      </c>
      <c r="AB227" s="72">
        <f>IFERROR(__xludf.DUMMYFUNCTION("""COMPUTED_VALUE"""),1.0)</f>
        <v>1</v>
      </c>
    </row>
    <row r="228">
      <c r="A228" s="73"/>
      <c r="D228" s="98"/>
      <c r="G228" s="98"/>
      <c r="I228" s="77">
        <v>226.0</v>
      </c>
      <c r="J228" s="54" t="s">
        <v>5334</v>
      </c>
      <c r="K228" s="96" t="s">
        <v>3165</v>
      </c>
      <c r="L228" s="227" t="s">
        <v>50</v>
      </c>
      <c r="M228" s="72" t="str">
        <f>IFERROR(__xludf.DUMMYFUNCTION("""COMPUTED_VALUE"""),"(('session', '_do_call'), ('session', '_run_fn'))")</f>
        <v>(('session', '_do_call'), ('session', '_run_fn'))</v>
      </c>
      <c r="N228" s="213">
        <f t="shared" si="5"/>
        <v>1</v>
      </c>
      <c r="O228" s="98"/>
      <c r="U228" s="72" t="str">
        <f>IFERROR(__xludf.DUMMYFUNCTION("""COMPUTED_VALUE"""),"round 2")</f>
        <v>round 2</v>
      </c>
      <c r="V228" s="72" t="str">
        <f>IFERROR(__xludf.DUMMYFUNCTION("""COMPUTED_VALUE"""),"(('monitored_session', 'run'), ('monitored_session', 'run'), ('monitored_session', 'run'), ('monitored_session', 'run'), ('monitored_session', 'run'))")</f>
        <v>(('monitored_session', 'run'), ('monitored_session', 'run'), ('monitored_session', 'run'), ('monitored_session', 'run'), ('monitored_session', 'run'))</v>
      </c>
      <c r="W228" s="72" t="str">
        <f>IFERROR(__xludf.DUMMYFUNCTION("""COMPUTED_VALUE"""),"parallelization")</f>
        <v>parallelization</v>
      </c>
      <c r="X228" s="50">
        <f t="shared" si="2"/>
        <v>1</v>
      </c>
      <c r="Y228" s="72" t="str">
        <f>IFERROR(__xludf.DUMMYFUNCTION("""COMPUTED_VALUE"""),"round 2")</f>
        <v>round 2</v>
      </c>
      <c r="Z228" s="72" t="str">
        <f>IFERROR(__xludf.DUMMYFUNCTION("""COMPUTED_VALUE"""),"(('pywrap_tensorflow_internal', 'module'), ('pywrap_tensorflow_internal', 'swig_import_helper'), ('imp', 'load_module'), ('imp', 'load_dynamic'))")</f>
        <v>(('pywrap_tensorflow_internal', 'module'), ('pywrap_tensorflow_internal', 'swig_import_helper'), ('imp', 'load_module'), ('imp', 'load_dynamic'))</v>
      </c>
      <c r="AA228" s="72" t="str">
        <f>IFERROR(__xludf.DUMMYFUNCTION("""COMPUTED_VALUE"""),"external module execution")</f>
        <v>external module execution</v>
      </c>
      <c r="AB228" s="72">
        <f>IFERROR(__xludf.DUMMYFUNCTION("""COMPUTED_VALUE"""),1.0)</f>
        <v>1</v>
      </c>
    </row>
    <row r="229">
      <c r="A229" s="73"/>
      <c r="D229" s="98"/>
      <c r="G229" s="98"/>
      <c r="I229" s="77">
        <v>227.0</v>
      </c>
      <c r="J229" s="54" t="s">
        <v>5334</v>
      </c>
      <c r="K229" s="96" t="s">
        <v>3170</v>
      </c>
      <c r="L229" s="77" t="s">
        <v>480</v>
      </c>
      <c r="M229" s="72" t="str">
        <f>IFERROR(__xludf.DUMMYFUNCTION("""COMPUTED_VALUE"""),"(('monitored_session', 'run'), ('monitored_session', 'run'), ('monitored_session', 'run'), ('monitored_session', 'run'), ('monitored_session', 'run'))")</f>
        <v>(('monitored_session', 'run'), ('monitored_session', 'run'), ('monitored_session', 'run'), ('monitored_session', 'run'), ('monitored_session', 'run'))</v>
      </c>
      <c r="N229" s="213">
        <f t="shared" si="5"/>
        <v>1</v>
      </c>
      <c r="O229" s="98"/>
      <c r="U229" s="72" t="str">
        <f>IFERROR(__xludf.DUMMYFUNCTION("""COMPUTED_VALUE"""),"round 2")</f>
        <v>round 2</v>
      </c>
      <c r="V229" s="72" t="str">
        <f>IFERROR(__xludf.DUMMYFUNCTION("""COMPUTED_VALUE"""),"(('generic_utils', 'deserialize_keras_object'), ('generic_utils', 'class_and_config_for_serialized_keras_object'))")</f>
        <v>(('generic_utils', 'deserialize_keras_object'), ('generic_utils', 'class_and_config_for_serialized_keras_object'))</v>
      </c>
      <c r="W229" s="72" t="str">
        <f>IFERROR(__xludf.DUMMYFUNCTION("""COMPUTED_VALUE"""),"model saving / loading")</f>
        <v>model saving / loading</v>
      </c>
      <c r="X229" s="50">
        <f t="shared" si="2"/>
        <v>1</v>
      </c>
      <c r="Y229" s="72" t="str">
        <f>IFERROR(__xludf.DUMMYFUNCTION("""COMPUTED_VALUE"""),"round 2")</f>
        <v>round 2</v>
      </c>
      <c r="Z229" s="72" t="str">
        <f>IFERROR(__xludf.DUMMYFUNCTION("""COMPUTED_VALUE"""),"(('pydev_import_hook', 'do_import'),)")</f>
        <v>(('pydev_import_hook', 'do_import'),)</v>
      </c>
      <c r="AA229" s="72" t="str">
        <f>IFERROR(__xludf.DUMMYFUNCTION("""COMPUTED_VALUE"""),"python basic syntax")</f>
        <v>python basic syntax</v>
      </c>
      <c r="AB229" s="72">
        <f>IFERROR(__xludf.DUMMYFUNCTION("""COMPUTED_VALUE"""),1.0)</f>
        <v>1</v>
      </c>
    </row>
    <row r="230">
      <c r="A230" s="73"/>
      <c r="D230" s="98"/>
      <c r="G230" s="98"/>
      <c r="I230" s="77">
        <v>228.0</v>
      </c>
      <c r="J230" s="54" t="s">
        <v>5334</v>
      </c>
      <c r="K230" s="96" t="s">
        <v>3174</v>
      </c>
      <c r="L230" s="169" t="s">
        <v>480</v>
      </c>
      <c r="M230" s="72" t="str">
        <f>IFERROR(__xludf.DUMMYFUNCTION("""COMPUTED_VALUE"""),"(('generic_utils', 'deserialize_keras_object'), ('generic_utils', 'class_and_config_for_serialized_keras_object'))")</f>
        <v>(('generic_utils', 'deserialize_keras_object'), ('generic_utils', 'class_and_config_for_serialized_keras_object'))</v>
      </c>
      <c r="N230" s="213">
        <f t="shared" si="5"/>
        <v>1</v>
      </c>
      <c r="O230" s="98"/>
      <c r="U230" s="72" t="str">
        <f>IFERROR(__xludf.DUMMYFUNCTION("""COMPUTED_VALUE"""),"round 2")</f>
        <v>round 2</v>
      </c>
      <c r="V230" s="72" t="str">
        <f>IFERROR(__xludf.DUMMYFUNCTION("""COMPUTED_VALUE"""),"(('recurrent', 'call'), ('recurrent', 'call'))")</f>
        <v>(('recurrent', 'call'), ('recurrent', 'call'))</v>
      </c>
      <c r="W230" s="72" t="str">
        <f>IFERROR(__xludf.DUMMYFUNCTION("""COMPUTED_VALUE"""),"model training / construction")</f>
        <v>model training / construction</v>
      </c>
      <c r="X230" s="50">
        <f t="shared" si="2"/>
        <v>1</v>
      </c>
      <c r="Y230" s="72" t="str">
        <f>IFERROR(__xludf.DUMMYFUNCTION("""COMPUTED_VALUE"""),"round 2")</f>
        <v>round 2</v>
      </c>
      <c r="Z230" s="72" t="str">
        <f>IFERROR(__xludf.DUMMYFUNCTION("""COMPUTED_VALUE"""),"(('script_ops', '__call__'),)")</f>
        <v>(('script_ops', '__call__'),)</v>
      </c>
      <c r="AA230" s="72" t="str">
        <f>IFERROR(__xludf.DUMMYFUNCTION("""COMPUTED_VALUE"""),"data operation")</f>
        <v>data operation</v>
      </c>
      <c r="AB230" s="72">
        <f>IFERROR(__xludf.DUMMYFUNCTION("""COMPUTED_VALUE"""),1.0)</f>
        <v>1</v>
      </c>
    </row>
    <row r="231">
      <c r="A231" s="73"/>
      <c r="D231" s="98"/>
      <c r="G231" s="98"/>
      <c r="I231" s="77">
        <v>229.0</v>
      </c>
      <c r="J231" s="54" t="s">
        <v>5334</v>
      </c>
      <c r="K231" s="96" t="s">
        <v>3177</v>
      </c>
      <c r="L231" s="227" t="s">
        <v>50</v>
      </c>
      <c r="M231" s="72" t="str">
        <f>IFERROR(__xludf.DUMMYFUNCTION("""COMPUTED_VALUE"""),"(('recurrent', 'call'), ('recurrent', 'call'))")</f>
        <v>(('recurrent', 'call'), ('recurrent', 'call'))</v>
      </c>
      <c r="N231" s="213">
        <f t="shared" si="5"/>
        <v>1</v>
      </c>
      <c r="O231" s="98"/>
      <c r="U231" s="72" t="str">
        <f>IFERROR(__xludf.DUMMYFUNCTION("""COMPUTED_VALUE"""),"round 2")</f>
        <v>round 2</v>
      </c>
      <c r="V231" s="72" t="str">
        <f>IFERROR(__xludf.DUMMYFUNCTION("""COMPUTED_VALUE"""),"(('def_function', '__call__'),)")</f>
        <v>(('def_function', '__call__'),)</v>
      </c>
      <c r="W231" s="72" t="str">
        <f>IFERROR(__xludf.DUMMYFUNCTION("""COMPUTED_VALUE"""),"method wrapper")</f>
        <v>method wrapper</v>
      </c>
      <c r="X231" s="50">
        <f t="shared" si="2"/>
        <v>1</v>
      </c>
      <c r="Y231" s="72" t="str">
        <f>IFERROR(__xludf.DUMMYFUNCTION("""COMPUTED_VALUE"""),"round 2")</f>
        <v>round 2</v>
      </c>
      <c r="Z231" s="72" t="str">
        <f>IFERROR(__xludf.DUMMYFUNCTION("""COMPUTED_VALUE"""),"(('session', '_do_call'), ('runpy', '_run_module_as_main'), ('runpy', '_run_code'))")</f>
        <v>(('session', '_do_call'), ('runpy', '_run_module_as_main'), ('runpy', '_run_code'))</v>
      </c>
      <c r="AA231" s="72" t="str">
        <f>IFERROR(__xludf.DUMMYFUNCTION("""COMPUTED_VALUE"""),"external module execution")</f>
        <v>external module execution</v>
      </c>
      <c r="AB231" s="72">
        <f>IFERROR(__xludf.DUMMYFUNCTION("""COMPUTED_VALUE"""),1.0)</f>
        <v>1</v>
      </c>
    </row>
    <row r="232">
      <c r="A232" s="73"/>
      <c r="D232" s="98"/>
      <c r="G232" s="98"/>
      <c r="I232" s="77">
        <v>230.0</v>
      </c>
      <c r="J232" s="54" t="s">
        <v>5334</v>
      </c>
      <c r="K232" s="96" t="s">
        <v>3183</v>
      </c>
      <c r="L232" s="169" t="s">
        <v>1485</v>
      </c>
      <c r="M232" s="72" t="str">
        <f>IFERROR(__xludf.DUMMYFUNCTION("""COMPUTED_VALUE"""),"(('def_function', '__call__'),)")</f>
        <v>(('def_function', '__call__'),)</v>
      </c>
      <c r="N232" s="213">
        <f t="shared" si="5"/>
        <v>1</v>
      </c>
      <c r="O232" s="98"/>
      <c r="U232" s="72" t="str">
        <f>IFERROR(__xludf.DUMMYFUNCTION("""COMPUTED_VALUE"""),"round 2")</f>
        <v>round 2</v>
      </c>
      <c r="V232" s="72" t="str">
        <f>IFERROR(__xludf.DUMMYFUNCTION("""COMPUTED_VALUE"""),"(('func_graph', 'func_graph_from_py_func'), ('def_function', 'wrapped_fn'))")</f>
        <v>(('func_graph', 'func_graph_from_py_func'), ('def_function', 'wrapped_fn'))</v>
      </c>
      <c r="W232" s="72" t="str">
        <f>IFERROR(__xludf.DUMMYFUNCTION("""COMPUTED_VALUE"""),"method wrapper")</f>
        <v>method wrapper</v>
      </c>
      <c r="X232" s="50">
        <f t="shared" si="2"/>
        <v>1</v>
      </c>
      <c r="Y232" s="72" t="str">
        <f>IFERROR(__xludf.DUMMYFUNCTION("""COMPUTED_VALUE"""),"round 2")</f>
        <v>round 2</v>
      </c>
      <c r="Z232" s="72" t="str">
        <f>IFERROR(__xludf.DUMMYFUNCTION("""COMPUTED_VALUE"""),"(('message', 'ParseFromString'), ('python_message', 'MergeFromString'))")</f>
        <v>(('message', 'ParseFromString'), ('python_message', 'MergeFromString'))</v>
      </c>
      <c r="AA232" s="72" t="str">
        <f>IFERROR(__xludf.DUMMYFUNCTION("""COMPUTED_VALUE"""),"model saving / loading")</f>
        <v>model saving / loading</v>
      </c>
      <c r="AB232" s="72">
        <f>IFERROR(__xludf.DUMMYFUNCTION("""COMPUTED_VALUE"""),1.0)</f>
        <v>1</v>
      </c>
    </row>
    <row r="233">
      <c r="A233" s="73"/>
      <c r="D233" s="98"/>
      <c r="G233" s="98"/>
      <c r="I233" s="77">
        <v>231.0</v>
      </c>
      <c r="J233" s="54" t="s">
        <v>5334</v>
      </c>
      <c r="K233" s="96" t="s">
        <v>3188</v>
      </c>
      <c r="L233" s="169" t="s">
        <v>384</v>
      </c>
      <c r="M233" s="72" t="str">
        <f>IFERROR(__xludf.DUMMYFUNCTION("""COMPUTED_VALUE"""),"(('func_graph', 'func_graph_from_py_func'), ('def_function', 'wrapped_fn'))")</f>
        <v>(('func_graph', 'func_graph_from_py_func'), ('def_function', 'wrapped_fn'))</v>
      </c>
      <c r="N233" s="213">
        <f t="shared" si="5"/>
        <v>1</v>
      </c>
      <c r="O233" s="98"/>
      <c r="U233" s="72" t="str">
        <f>IFERROR(__xludf.DUMMYFUNCTION("""COMPUTED_VALUE"""),"round 2")</f>
        <v>round 2</v>
      </c>
      <c r="V233" s="72" t="str">
        <f>IFERROR(__xludf.DUMMYFUNCTION("""COMPUTED_VALUE"""),"(('ops', 'internal_convert_to_tensor'), ('constant_op', '_constant_tensor_conversion_function'), ('constant_op', 'constant'))")</f>
        <v>(('ops', 'internal_convert_to_tensor'), ('constant_op', '_constant_tensor_conversion_function'), ('constant_op', 'constant'))</v>
      </c>
      <c r="W233" s="72" t="str">
        <f>IFERROR(__xludf.DUMMYFUNCTION("""COMPUTED_VALUE"""),"data transformation")</f>
        <v>data transformation</v>
      </c>
      <c r="X233" s="50">
        <f t="shared" si="2"/>
        <v>1</v>
      </c>
      <c r="Y233" s="72" t="str">
        <f>IFERROR(__xludf.DUMMYFUNCTION("""COMPUTED_VALUE"""),"round 2")</f>
        <v>round 2</v>
      </c>
      <c r="Z233" s="72" t="str">
        <f>IFERROR(__xludf.DUMMYFUNCTION("""COMPUTED_VALUE"""),"(('variable_scope', 'get_variable'), ('variable_scope', 'get_variable'))")</f>
        <v>(('variable_scope', 'get_variable'), ('variable_scope', 'get_variable'))</v>
      </c>
      <c r="AA233" s="72" t="str">
        <f>IFERROR(__xludf.DUMMYFUNCTION("""COMPUTED_VALUE"""),"syntax / attribute extraction")</f>
        <v>syntax / attribute extraction</v>
      </c>
      <c r="AB233" s="72">
        <f>IFERROR(__xludf.DUMMYFUNCTION("""COMPUTED_VALUE"""),1.0)</f>
        <v>1</v>
      </c>
    </row>
    <row r="234">
      <c r="A234" s="73"/>
      <c r="D234" s="98"/>
      <c r="G234" s="98"/>
      <c r="I234" s="77">
        <v>232.0</v>
      </c>
      <c r="J234" s="54" t="s">
        <v>5334</v>
      </c>
      <c r="K234" s="96" t="s">
        <v>3193</v>
      </c>
      <c r="L234" s="169" t="s">
        <v>384</v>
      </c>
      <c r="M234" s="72" t="str">
        <f>IFERROR(__xludf.DUMMYFUNCTION("""COMPUTED_VALUE"""),"(('ops', 'internal_convert_to_tensor'), ('constant_op', '_constant_tensor_conversion_function'), ('constant_op', 'constant'))")</f>
        <v>(('ops', 'internal_convert_to_tensor'), ('constant_op', '_constant_tensor_conversion_function'), ('constant_op', 'constant'))</v>
      </c>
      <c r="N234" s="213">
        <f t="shared" si="5"/>
        <v>1</v>
      </c>
      <c r="O234" s="98"/>
      <c r="U234" s="72" t="str">
        <f>IFERROR(__xludf.DUMMYFUNCTION("""COMPUTED_VALUE"""),"round 2")</f>
        <v>round 2</v>
      </c>
      <c r="V234" s="72" t="str">
        <f>IFERROR(__xludf.DUMMYFUNCTION("""COMPUTED_VALUE"""),"(('op_def_library', '_apply_op_helper'),)")</f>
        <v>(('op_def_library', '_apply_op_helper'),)</v>
      </c>
      <c r="W234" s="72" t="str">
        <f>IFERROR(__xludf.DUMMYFUNCTION("""COMPUTED_VALUE"""),"data operation")</f>
        <v>data operation</v>
      </c>
      <c r="X234" s="50">
        <f t="shared" si="2"/>
        <v>1</v>
      </c>
      <c r="Y234" s="72" t="str">
        <f>IFERROR(__xludf.DUMMYFUNCTION("""COMPUTED_VALUE"""),"round 2")</f>
        <v>round 2</v>
      </c>
      <c r="Z234" s="72" t="str">
        <f>IFERROR(__xludf.DUMMYFUNCTION("""COMPUTED_VALUE"""),"(('__init__', 'module'), ('_distributor_init', 'module'))")</f>
        <v>(('__init__', 'module'), ('_distributor_init', 'module'))</v>
      </c>
      <c r="AA234" s="72" t="str">
        <f>IFERROR(__xludf.DUMMYFUNCTION("""COMPUTED_VALUE"""),"python basic syntax")</f>
        <v>python basic syntax</v>
      </c>
      <c r="AB234" s="72">
        <f>IFERROR(__xludf.DUMMYFUNCTION("""COMPUTED_VALUE"""),1.0)</f>
        <v>1</v>
      </c>
    </row>
    <row r="235">
      <c r="A235" s="73"/>
      <c r="D235" s="98"/>
      <c r="G235" s="98"/>
      <c r="I235" s="77">
        <v>233.0</v>
      </c>
      <c r="J235" s="54" t="s">
        <v>5334</v>
      </c>
      <c r="K235" s="96" t="s">
        <v>3198</v>
      </c>
      <c r="L235" s="169" t="s">
        <v>727</v>
      </c>
      <c r="M235" s="72" t="str">
        <f>IFERROR(__xludf.DUMMYFUNCTION("""COMPUTED_VALUE"""),"(('op_def_library', '_apply_op_helper'),)")</f>
        <v>(('op_def_library', '_apply_op_helper'),)</v>
      </c>
      <c r="N235" s="213">
        <f t="shared" si="5"/>
        <v>1</v>
      </c>
      <c r="O235" s="98"/>
      <c r="U235" s="72" t="str">
        <f>IFERROR(__xludf.DUMMYFUNCTION("""COMPUTED_VALUE"""),"round 2")</f>
        <v>round 2</v>
      </c>
      <c r="V235" s="72" t="str">
        <f>IFERROR(__xludf.DUMMYFUNCTION("""COMPUTED_VALUE"""),"(('function', '_call_flat'), ('function', 'call'))")</f>
        <v>(('function', '_call_flat'), ('function', 'call'))</v>
      </c>
      <c r="W235" s="72" t="str">
        <f>IFERROR(__xludf.DUMMYFUNCTION("""COMPUTED_VALUE"""),"method wrapper")</f>
        <v>method wrapper</v>
      </c>
      <c r="X235" s="50">
        <f t="shared" si="2"/>
        <v>1</v>
      </c>
      <c r="Y235" s="72" t="str">
        <f>IFERROR(__xludf.DUMMYFUNCTION("""COMPUTED_VALUE"""),"round 2")</f>
        <v>round 2</v>
      </c>
      <c r="Z235" s="72" t="str">
        <f>IFERROR(__xludf.DUMMYFUNCTION("""COMPUTED_VALUE"""),"(('session', 'run'),)")</f>
        <v>(('session', 'run'),)</v>
      </c>
      <c r="AA235" s="72" t="str">
        <f>IFERROR(__xludf.DUMMYFUNCTION("""COMPUTED_VALUE"""),"parallelization")</f>
        <v>parallelization</v>
      </c>
      <c r="AB235" s="72">
        <f>IFERROR(__xludf.DUMMYFUNCTION("""COMPUTED_VALUE"""),1.0)</f>
        <v>1</v>
      </c>
    </row>
    <row r="236">
      <c r="A236" s="73"/>
      <c r="D236" s="98"/>
      <c r="G236" s="98"/>
      <c r="I236" s="77">
        <v>234.0</v>
      </c>
      <c r="J236" s="54" t="s">
        <v>5334</v>
      </c>
      <c r="K236" s="96" t="s">
        <v>1757</v>
      </c>
      <c r="L236" s="169" t="s">
        <v>1768</v>
      </c>
      <c r="M236" s="72" t="str">
        <f>IFERROR(__xludf.DUMMYFUNCTION("""COMPUTED_VALUE"""),"(('function', '_call_flat'), ('function', 'call'))")</f>
        <v>(('function', '_call_flat'), ('function', 'call'))</v>
      </c>
      <c r="N236" s="213">
        <f t="shared" si="5"/>
        <v>1</v>
      </c>
      <c r="O236" s="98"/>
      <c r="U236" s="72" t="str">
        <f>IFERROR(__xludf.DUMMYFUNCTION("""COMPUTED_VALUE"""),"round 2")</f>
        <v>round 2</v>
      </c>
      <c r="V236" s="72" t="str">
        <f>IFERROR(__xludf.DUMMYFUNCTION("""COMPUTED_VALUE"""),"(('ops', 'internal_convert_to_tensor'), ('constant_op', '_constant_tensor_conversion_function'), ('constant_op', 'constant'), ('constant_op', '_constant_impl'), ('tensor_util', 'make_tensor_proto'))")</f>
        <v>(('ops', 'internal_convert_to_tensor'), ('constant_op', '_constant_tensor_conversion_function'), ('constant_op', 'constant'), ('constant_op', '_constant_impl'), ('tensor_util', 'make_tensor_proto'))</v>
      </c>
      <c r="W236" s="72" t="str">
        <f>IFERROR(__xludf.DUMMYFUNCTION("""COMPUTED_VALUE"""),"data transformation")</f>
        <v>data transformation</v>
      </c>
      <c r="X236" s="50">
        <f t="shared" si="2"/>
        <v>1</v>
      </c>
      <c r="Y236" s="72" t="str">
        <f>IFERROR(__xludf.DUMMYFUNCTION("""COMPUTED_VALUE"""),"round 2")</f>
        <v>round 2</v>
      </c>
      <c r="Z236" s="72" t="str">
        <f>IFERROR(__xludf.DUMMYFUNCTION("""COMPUTED_VALUE"""),"(('tflite_convert', 'main'), ('app', 'run'), ('tflite_convert', 'run_main'), ('tflite_convert', '_convert_model'), ('tflite_convert', '_get_toco_converter'), ('lite', 'from_frozen_graph'))")</f>
        <v>(('tflite_convert', 'main'), ('app', 'run'), ('tflite_convert', 'run_main'), ('tflite_convert', '_convert_model'), ('tflite_convert', '_get_toco_converter'), ('lite', 'from_frozen_graph'))</v>
      </c>
      <c r="AA236" s="72" t="str">
        <f>IFERROR(__xludf.DUMMYFUNCTION("""COMPUTED_VALUE"""),"model conversion")</f>
        <v>model conversion</v>
      </c>
      <c r="AB236" s="72">
        <f>IFERROR(__xludf.DUMMYFUNCTION("""COMPUTED_VALUE"""),1.0)</f>
        <v>1</v>
      </c>
    </row>
    <row r="237">
      <c r="A237" s="73"/>
      <c r="D237" s="98"/>
      <c r="G237" s="98"/>
      <c r="I237" s="77">
        <v>235.0</v>
      </c>
      <c r="J237" s="54" t="s">
        <v>5334</v>
      </c>
      <c r="K237" s="96" t="s">
        <v>3209</v>
      </c>
      <c r="L237" s="169" t="s">
        <v>384</v>
      </c>
      <c r="M237" s="72" t="str">
        <f>IFERROR(__xludf.DUMMYFUNCTION("""COMPUTED_VALUE"""),"(('ops', 'internal_convert_to_tensor'), ('constant_op', '_constant_tensor_conversion_function'), ('constant_op', 'constant'), ('constant_op', '_constant_impl'), ('tensor_util', 'make_tensor_proto'))")</f>
        <v>(('ops', 'internal_convert_to_tensor'), ('constant_op', '_constant_tensor_conversion_function'), ('constant_op', 'constant'), ('constant_op', '_constant_impl'), ('tensor_util', 'make_tensor_proto'))</v>
      </c>
      <c r="N237" s="213">
        <f t="shared" si="5"/>
        <v>1</v>
      </c>
      <c r="O237" s="98"/>
      <c r="U237" s="72" t="str">
        <f>IFERROR(__xludf.DUMMYFUNCTION("""COMPUTED_VALUE"""),"round 2")</f>
        <v>round 2</v>
      </c>
      <c r="V237" s="72" t="str">
        <f>IFERROR(__xludf.DUMMYFUNCTION("""COMPUTED_VALUE"""),"(('ops', '_create_c_op'), ('ops', '_create_c_op'))")</f>
        <v>(('ops', '_create_c_op'), ('ops', '_create_c_op'))</v>
      </c>
      <c r="W237" s="72" t="str">
        <f>IFERROR(__xludf.DUMMYFUNCTION("""COMPUTED_VALUE"""),"data operation")</f>
        <v>data operation</v>
      </c>
      <c r="X237" s="50">
        <f t="shared" si="2"/>
        <v>1</v>
      </c>
      <c r="Y237" s="72" t="str">
        <f>IFERROR(__xludf.DUMMYFUNCTION("""COMPUTED_VALUE"""),"round 2")</f>
        <v>round 2</v>
      </c>
      <c r="Z237" s="72" t="str">
        <f>IFERROR(__xludf.DUMMYFUNCTION("""COMPUTED_VALUE"""),"(('__init__', 'module'), ('activations', 'module'), ('__init__', 'module'))")</f>
        <v>(('__init__', 'module'), ('activations', 'module'), ('__init__', 'module'))</v>
      </c>
      <c r="AA237" s="72" t="str">
        <f>IFERROR(__xludf.DUMMYFUNCTION("""COMPUTED_VALUE"""),"python basic syntax")</f>
        <v>python basic syntax</v>
      </c>
      <c r="AB237" s="72">
        <f>IFERROR(__xludf.DUMMYFUNCTION("""COMPUTED_VALUE"""),1.0)</f>
        <v>1</v>
      </c>
    </row>
    <row r="238">
      <c r="A238" s="73"/>
      <c r="D238" s="98"/>
      <c r="G238" s="98"/>
      <c r="I238" s="77">
        <v>236.0</v>
      </c>
      <c r="J238" s="54" t="s">
        <v>5334</v>
      </c>
      <c r="K238" s="96" t="s">
        <v>3215</v>
      </c>
      <c r="L238" s="169" t="s">
        <v>727</v>
      </c>
      <c r="M238" s="72" t="str">
        <f>IFERROR(__xludf.DUMMYFUNCTION("""COMPUTED_VALUE"""),"(('ops', '_create_c_op'), ('ops', '_create_c_op'))")</f>
        <v>(('ops', '_create_c_op'), ('ops', '_create_c_op'))</v>
      </c>
      <c r="N238" s="213">
        <f t="shared" si="5"/>
        <v>1</v>
      </c>
      <c r="O238" s="98"/>
      <c r="U238" s="72" t="str">
        <f>IFERROR(__xludf.DUMMYFUNCTION("""COMPUTED_VALUE"""),"round 2")</f>
        <v>round 2</v>
      </c>
      <c r="V238" s="72" t="str">
        <f>IFERROR(__xludf.DUMMYFUNCTION("""COMPUTED_VALUE"""),"(('def_function', '__call__'), ('def_function', '_call'), ('def_function', '_initialize'))")</f>
        <v>(('def_function', '__call__'), ('def_function', '_call'), ('def_function', '_initialize'))</v>
      </c>
      <c r="W238" s="72" t="str">
        <f>IFERROR(__xludf.DUMMYFUNCTION("""COMPUTED_VALUE"""),"method wrapper")</f>
        <v>method wrapper</v>
      </c>
      <c r="X238" s="50">
        <f t="shared" si="2"/>
        <v>1</v>
      </c>
      <c r="Y238" s="72" t="str">
        <f>IFERROR(__xludf.DUMMYFUNCTION("""COMPUTED_VALUE"""),"round 2")</f>
        <v>round 2</v>
      </c>
      <c r="Z238" s="72" t="str">
        <f>IFERROR(__xludf.DUMMYFUNCTION("""COMPUTED_VALUE"""),"(('errors', 'raise_exception_on_not_ok_status'),)")</f>
        <v>(('errors', 'raise_exception_on_not_ok_status'),)</v>
      </c>
      <c r="AA238" s="72" t="str">
        <f>IFERROR(__xludf.DUMMYFUNCTION("""COMPUTED_VALUE"""),"python basic syntax")</f>
        <v>python basic syntax</v>
      </c>
      <c r="AB238" s="72">
        <f>IFERROR(__xludf.DUMMYFUNCTION("""COMPUTED_VALUE"""),1.0)</f>
        <v>1</v>
      </c>
    </row>
    <row r="239">
      <c r="A239" s="73"/>
      <c r="D239" s="98"/>
      <c r="G239" s="98"/>
      <c r="I239" s="77">
        <v>237.0</v>
      </c>
      <c r="J239" s="54" t="s">
        <v>5334</v>
      </c>
      <c r="K239" s="96" t="s">
        <v>3217</v>
      </c>
      <c r="L239" s="169" t="s">
        <v>1768</v>
      </c>
      <c r="M239" s="72" t="str">
        <f>IFERROR(__xludf.DUMMYFUNCTION("""COMPUTED_VALUE"""),"(('def_function', '__call__'), ('def_function', '_call'), ('def_function', '_initialize'))")</f>
        <v>(('def_function', '__call__'), ('def_function', '_call'), ('def_function', '_initialize'))</v>
      </c>
      <c r="N239" s="213">
        <f t="shared" si="5"/>
        <v>1</v>
      </c>
      <c r="O239" s="98"/>
      <c r="U239" s="72" t="str">
        <f>IFERROR(__xludf.DUMMYFUNCTION("""COMPUTED_VALUE"""),"round 2")</f>
        <v>round 2</v>
      </c>
      <c r="V239" s="72" t="str">
        <f>IFERROR(__xludf.DUMMYFUNCTION("""COMPUTED_VALUE"""),"(('module_v2', 'load'), ('load', 'load'), ('load', 'load_internal'), ('load', '__init__'))")</f>
        <v>(('module_v2', 'load'), ('load', 'load'), ('load', 'load_internal'), ('load', '__init__'))</v>
      </c>
      <c r="W239" s="72" t="str">
        <f>IFERROR(__xludf.DUMMYFUNCTION("""COMPUTED_VALUE"""),"model saving / loading")</f>
        <v>model saving / loading</v>
      </c>
      <c r="X239" s="50">
        <f t="shared" si="2"/>
        <v>1</v>
      </c>
      <c r="Y239" s="72" t="str">
        <f>IFERROR(__xludf.DUMMYFUNCTION("""COMPUTED_VALUE"""),"round 2")</f>
        <v>round 2</v>
      </c>
      <c r="Z239" s="72" t="str">
        <f>IFERROR(__xludf.DUMMYFUNCTION("""COMPUTED_VALUE"""),"(('training', 'fit'), ('training_arrays', 'model_iteration'), ('backend', '__call__'), ('session', '__call__'), ('errors_impl', '__exit__'))")</f>
        <v>(('training', 'fit'), ('training_arrays', 'model_iteration'), ('backend', '__call__'), ('session', '__call__'), ('errors_impl', '__exit__'))</v>
      </c>
      <c r="AA239" s="72" t="str">
        <f>IFERROR(__xludf.DUMMYFUNCTION("""COMPUTED_VALUE"""),"model training / learning")</f>
        <v>model training / learning</v>
      </c>
      <c r="AB239" s="72">
        <f>IFERROR(__xludf.DUMMYFUNCTION("""COMPUTED_VALUE"""),1.0)</f>
        <v>1</v>
      </c>
    </row>
    <row r="240">
      <c r="A240" s="73"/>
      <c r="D240" s="98"/>
      <c r="G240" s="98"/>
      <c r="I240" s="77">
        <v>238.0</v>
      </c>
      <c r="J240" s="54" t="s">
        <v>5334</v>
      </c>
      <c r="K240" s="96" t="s">
        <v>3224</v>
      </c>
      <c r="L240" s="169" t="s">
        <v>384</v>
      </c>
      <c r="M240" s="72" t="str">
        <f>IFERROR(__xludf.DUMMYFUNCTION("""COMPUTED_VALUE"""),"(('module_v2', 'load'), ('load', 'load'), ('load', 'load_internal'), ('load', '__init__'))")</f>
        <v>(('module_v2', 'load'), ('load', 'load'), ('load', 'load_internal'), ('load', '__init__'))</v>
      </c>
      <c r="N240" s="213">
        <f t="shared" si="5"/>
        <v>1</v>
      </c>
      <c r="O240" s="98"/>
      <c r="U240" s="72" t="str">
        <f>IFERROR(__xludf.DUMMYFUNCTION("""COMPUTED_VALUE"""),"round 2")</f>
        <v>round 2</v>
      </c>
      <c r="V240" s="72" t="str">
        <f>IFERROR(__xludf.DUMMYFUNCTION("""COMPUTED_VALUE"""),"(('control_flow_ops', '_EnforceShapeInvariant'),)")</f>
        <v>(('control_flow_ops', '_EnforceShapeInvariant'),)</v>
      </c>
      <c r="W240" s="72" t="str">
        <f>IFERROR(__xludf.DUMMYFUNCTION("""COMPUTED_VALUE"""),"data validation")</f>
        <v>data validation</v>
      </c>
      <c r="X240" s="50">
        <f t="shared" si="2"/>
        <v>1</v>
      </c>
      <c r="Y240" s="72" t="str">
        <f>IFERROR(__xludf.DUMMYFUNCTION("""COMPUTED_VALUE"""),"round 2")</f>
        <v>round 2</v>
      </c>
      <c r="Z240" s="72" t="str">
        <f>IFERROR(__xludf.DUMMYFUNCTION("""COMPUTED_VALUE"""),"(('estimator', '_train_model'), ('estimator', '_call_model_fn'), ('dnn', '_model_fn'), ('dnn', '_dnn_model_fn'))")</f>
        <v>(('estimator', '_train_model'), ('estimator', '_call_model_fn'), ('dnn', '_model_fn'), ('dnn', '_dnn_model_fn'))</v>
      </c>
      <c r="AA240" s="72" t="str">
        <f>IFERROR(__xludf.DUMMYFUNCTION("""COMPUTED_VALUE"""),"model training / learning")</f>
        <v>model training / learning</v>
      </c>
      <c r="AB240" s="72">
        <f>IFERROR(__xludf.DUMMYFUNCTION("""COMPUTED_VALUE"""),1.0)</f>
        <v>1</v>
      </c>
    </row>
    <row r="241">
      <c r="A241" s="73"/>
      <c r="D241" s="98"/>
      <c r="G241" s="98"/>
      <c r="I241" s="77">
        <v>239.0</v>
      </c>
      <c r="J241" s="54" t="s">
        <v>5334</v>
      </c>
      <c r="K241" s="96" t="s">
        <v>3229</v>
      </c>
      <c r="L241" s="227" t="s">
        <v>50</v>
      </c>
      <c r="M241" s="72" t="str">
        <f>IFERROR(__xludf.DUMMYFUNCTION("""COMPUTED_VALUE"""),"(('control_flow_ops', '_EnforceShapeInvariant'),)")</f>
        <v>(('control_flow_ops', '_EnforceShapeInvariant'),)</v>
      </c>
      <c r="N241" s="213">
        <f t="shared" si="5"/>
        <v>1</v>
      </c>
      <c r="O241" s="98"/>
      <c r="U241" s="72" t="str">
        <f>IFERROR(__xludf.DUMMYFUNCTION("""COMPUTED_VALUE"""),"round 2")</f>
        <v>round 2</v>
      </c>
      <c r="V241" s="72" t="str">
        <f>IFERROR(__xludf.DUMMYFUNCTION("""COMPUTED_VALUE"""),"(('training', 'fit'), ('def_function', '__call__'), ('def_function', '_call'))")</f>
        <v>(('training', 'fit'), ('def_function', '__call__'), ('def_function', '_call'))</v>
      </c>
      <c r="W241" s="72" t="str">
        <f>IFERROR(__xludf.DUMMYFUNCTION("""COMPUTED_VALUE"""),"model training / learning")</f>
        <v>model training / learning</v>
      </c>
      <c r="X241" s="50">
        <f t="shared" si="2"/>
        <v>1</v>
      </c>
      <c r="Y241" s="72" t="str">
        <f>IFERROR(__xludf.DUMMYFUNCTION("""COMPUTED_VALUE"""),"round 2")</f>
        <v>round 2</v>
      </c>
      <c r="Z241" s="72" t="str">
        <f>IFERROR(__xludf.DUMMYFUNCTION("""COMPUTED_VALUE"""),"(('function', '_maybe_define_function'), ('function', '_create_graph_function'), ('func_graph', 'func_graph_from_py_func'), ('func_graph', 'wrapper'))")</f>
        <v>(('function', '_maybe_define_function'), ('function', '_create_graph_function'), ('func_graph', 'func_graph_from_py_func'), ('func_graph', 'wrapper'))</v>
      </c>
      <c r="AA241" s="72" t="str">
        <f>IFERROR(__xludf.DUMMYFUNCTION("""COMPUTED_VALUE"""),"method wrapper")</f>
        <v>method wrapper</v>
      </c>
      <c r="AB241" s="72">
        <f>IFERROR(__xludf.DUMMYFUNCTION("""COMPUTED_VALUE"""),1.0)</f>
        <v>1</v>
      </c>
    </row>
    <row r="242">
      <c r="A242" s="73"/>
      <c r="D242" s="98"/>
      <c r="G242" s="98"/>
      <c r="I242" s="77">
        <v>240.0</v>
      </c>
      <c r="J242" s="54" t="s">
        <v>5334</v>
      </c>
      <c r="K242" s="96" t="s">
        <v>3232</v>
      </c>
      <c r="L242" s="169" t="s">
        <v>896</v>
      </c>
      <c r="M242" s="72" t="str">
        <f>IFERROR(__xludf.DUMMYFUNCTION("""COMPUTED_VALUE"""),"(('training', 'fit'), ('def_function', '__call__'), ('def_function', '_call'))")</f>
        <v>(('training', 'fit'), ('def_function', '__call__'), ('def_function', '_call'))</v>
      </c>
      <c r="N242" s="213">
        <f t="shared" si="5"/>
        <v>1</v>
      </c>
      <c r="O242" s="98"/>
      <c r="U242" s="72" t="str">
        <f>IFERROR(__xludf.DUMMYFUNCTION("""COMPUTED_VALUE"""),"round 2")</f>
        <v>round 2</v>
      </c>
      <c r="V242" s="72" t="str">
        <f>IFERROR(__xludf.DUMMYFUNCTION("""COMPUTED_VALUE"""),"(('training', 'fit'), ('def_function', '__call__'), ('def_function', '_call'), ('function', '__call__'), ('function', '_filtered_call'), ('function', '_call_flat'), ('function', 'call'), ('execute', 'quick_execute'))")</f>
        <v>(('training', 'fit'), ('def_function', '__call__'), ('def_function', '_call'), ('function', '__call__'), ('function', '_filtered_call'), ('function', '_call_flat'), ('function', 'call'), ('execute', 'quick_execute'))</v>
      </c>
      <c r="W242" s="72" t="str">
        <f>IFERROR(__xludf.DUMMYFUNCTION("""COMPUTED_VALUE"""),"data operation")</f>
        <v>data operation</v>
      </c>
      <c r="X242" s="50">
        <f t="shared" si="2"/>
        <v>1</v>
      </c>
      <c r="Y242" s="72" t="str">
        <f>IFERROR(__xludf.DUMMYFUNCTION("""COMPUTED_VALUE"""),"round 2")</f>
        <v>round 2</v>
      </c>
      <c r="Z242" s="72" t="str">
        <f>IFERROR(__xludf.DUMMYFUNCTION("""COMPUTED_VALUE"""),"(('copy', 'deepcopy'), ('copy', '_reconstruct'), ('copy', 'deepcopy'), ('copy', '_deepcopy_dict'), ('copy', 'deepcopy'), ('copy', '_deepcopy_list'), ('copy', 'deepcopy'))")</f>
        <v>(('copy', 'deepcopy'), ('copy', '_reconstruct'), ('copy', 'deepcopy'), ('copy', '_deepcopy_dict'), ('copy', 'deepcopy'), ('copy', '_deepcopy_list'), ('copy', 'deepcopy'))</v>
      </c>
      <c r="AA242" s="72" t="str">
        <f>IFERROR(__xludf.DUMMYFUNCTION("""COMPUTED_VALUE"""),"object copy")</f>
        <v>object copy</v>
      </c>
      <c r="AB242" s="72">
        <f>IFERROR(__xludf.DUMMYFUNCTION("""COMPUTED_VALUE"""),1.0)</f>
        <v>1</v>
      </c>
    </row>
    <row r="243">
      <c r="A243" s="73"/>
      <c r="D243" s="98"/>
      <c r="G243" s="98"/>
      <c r="I243" s="77">
        <v>241.0</v>
      </c>
      <c r="J243" s="54" t="s">
        <v>5334</v>
      </c>
      <c r="K243" s="96" t="s">
        <v>3238</v>
      </c>
      <c r="L243" s="169" t="s">
        <v>7</v>
      </c>
      <c r="M243" s="72" t="str">
        <f>IFERROR(__xludf.DUMMYFUNCTION("""COMPUTED_VALUE"""),"(('training', 'fit'), ('def_function', '__call__'), ('def_function', '_call'), ('function', '__call__'), ('function', '_filtered_call'), ('function', '_call_flat'), ('function', 'call'), ('execute', 'quick_execute'))")</f>
        <v>(('training', 'fit'), ('def_function', '__call__'), ('def_function', '_call'), ('function', '__call__'), ('function', '_filtered_call'), ('function', '_call_flat'), ('function', 'call'), ('execute', 'quick_execute'))</v>
      </c>
      <c r="N243" s="213">
        <f t="shared" si="5"/>
        <v>1</v>
      </c>
      <c r="O243" s="98"/>
      <c r="U243" s="72" t="str">
        <f>IFERROR(__xludf.DUMMYFUNCTION("""COMPUTED_VALUE"""),"round 2")</f>
        <v>round 2</v>
      </c>
      <c r="V243" s="72" t="str">
        <f>IFERROR(__xludf.DUMMYFUNCTION("""COMPUTED_VALUE"""),"(('interfaces', 'wrapper'), ('models', 'fit_generator'), ('interfaces', 'wrapper'), ('training', 'fit_generator'), ('training', 'train_on_batch'), ('tensorflow_backend', '__call__'), ('session', 'run'), ('session', '_run'))")</f>
        <v>(('interfaces', 'wrapper'), ('models', 'fit_generator'), ('interfaces', 'wrapper'), ('training', 'fit_generator'), ('training', 'train_on_batch'), ('tensorflow_backend', '__call__'), ('session', 'run'), ('session', '_run'))</v>
      </c>
      <c r="W243" s="72" t="str">
        <f>IFERROR(__xludf.DUMMYFUNCTION("""COMPUTED_VALUE"""),"model training / learning")</f>
        <v>model training / learning</v>
      </c>
      <c r="X243" s="50">
        <f t="shared" si="2"/>
        <v>1</v>
      </c>
      <c r="Y243" s="72" t="str">
        <f>IFERROR(__xludf.DUMMYFUNCTION("""COMPUTED_VALUE"""),"round 2")</f>
        <v>round 2</v>
      </c>
      <c r="Z243" s="72" t="str">
        <f>IFERROR(__xludf.DUMMYFUNCTION("""COMPUTED_VALUE"""),"(('imp', 'load_dynamic'),)")</f>
        <v>(('imp', 'load_dynamic'),)</v>
      </c>
      <c r="AA243" s="72" t="str">
        <f>IFERROR(__xludf.DUMMYFUNCTION("""COMPUTED_VALUE"""),"external module execution")</f>
        <v>external module execution</v>
      </c>
      <c r="AB243" s="72">
        <f>IFERROR(__xludf.DUMMYFUNCTION("""COMPUTED_VALUE"""),1.0)</f>
        <v>1</v>
      </c>
    </row>
    <row r="244">
      <c r="A244" s="73"/>
      <c r="D244" s="98"/>
      <c r="G244" s="98"/>
      <c r="I244" s="77">
        <v>242.0</v>
      </c>
      <c r="J244" s="54" t="s">
        <v>5334</v>
      </c>
      <c r="K244" s="96" t="s">
        <v>3244</v>
      </c>
      <c r="L244" s="169" t="s">
        <v>1768</v>
      </c>
      <c r="M244" s="72" t="str">
        <f>IFERROR(__xludf.DUMMYFUNCTION("""COMPUTED_VALUE"""),"(('interfaces', 'wrapper'), ('models', 'fit_generator'), ('interfaces', 'wrapper'), ('training', 'fit_generator'), ('training', 'train_on_batch'), ('tensorflow_backend', '__call__'), ('session', 'run'), ('session', '_run'))")</f>
        <v>(('interfaces', 'wrapper'), ('models', 'fit_generator'), ('interfaces', 'wrapper'), ('training', 'fit_generator'), ('training', 'train_on_batch'), ('tensorflow_backend', '__call__'), ('session', 'run'), ('session', '_run'))</v>
      </c>
      <c r="N244" s="213">
        <f t="shared" si="5"/>
        <v>1</v>
      </c>
      <c r="O244" s="98"/>
      <c r="U244" s="72" t="str">
        <f>IFERROR(__xludf.DUMMYFUNCTION("""COMPUTED_VALUE"""),"round 2")</f>
        <v>round 2</v>
      </c>
      <c r="V244" s="72" t="str">
        <f>IFERROR(__xludf.DUMMYFUNCTION("""COMPUTED_VALUE"""),"(('op_def_library', '_apply_op_helper'), ('ops', 'create_op'))")</f>
        <v>(('op_def_library', '_apply_op_helper'), ('ops', 'create_op'))</v>
      </c>
      <c r="W244" s="72" t="str">
        <f>IFERROR(__xludf.DUMMYFUNCTION("""COMPUTED_VALUE"""),"data operation")</f>
        <v>data operation</v>
      </c>
      <c r="X244" s="50">
        <f t="shared" si="2"/>
        <v>1</v>
      </c>
      <c r="Y244" s="72" t="str">
        <f>IFERROR(__xludf.DUMMYFUNCTION("""COMPUTED_VALUE"""),"round 2")</f>
        <v>round 2</v>
      </c>
      <c r="Z244" s="72" t="str">
        <f>IFERROR(__xludf.DUMMYFUNCTION("""COMPUTED_VALUE"""),"(('copy', 'deepcopy'), ('copy', '_reconstruct'), ('copy', 'deepcopy'))")</f>
        <v>(('copy', 'deepcopy'), ('copy', '_reconstruct'), ('copy', 'deepcopy'))</v>
      </c>
      <c r="AA244" s="72" t="str">
        <f>IFERROR(__xludf.DUMMYFUNCTION("""COMPUTED_VALUE"""),"object copy")</f>
        <v>object copy</v>
      </c>
      <c r="AB244" s="72">
        <f>IFERROR(__xludf.DUMMYFUNCTION("""COMPUTED_VALUE"""),1.0)</f>
        <v>1</v>
      </c>
    </row>
    <row r="245">
      <c r="A245" s="73"/>
      <c r="D245" s="98"/>
      <c r="G245" s="98"/>
      <c r="I245" s="77">
        <v>243.0</v>
      </c>
      <c r="J245" s="54" t="s">
        <v>5334</v>
      </c>
      <c r="K245" s="96" t="s">
        <v>3248</v>
      </c>
      <c r="L245" s="169" t="s">
        <v>7</v>
      </c>
      <c r="M245" s="72" t="str">
        <f>IFERROR(__xludf.DUMMYFUNCTION("""COMPUTED_VALUE"""),"(('op_def_library', '_apply_op_helper'), ('ops', 'create_op'))")</f>
        <v>(('op_def_library', '_apply_op_helper'), ('ops', 'create_op'))</v>
      </c>
      <c r="N245" s="213">
        <f t="shared" si="5"/>
        <v>1</v>
      </c>
      <c r="O245" s="98"/>
      <c r="U245" s="72" t="str">
        <f>IFERROR(__xludf.DUMMYFUNCTION("""COMPUTED_VALUE"""),"round 2")</f>
        <v>round 2</v>
      </c>
      <c r="V245" s="72" t="str">
        <f>IFERROR(__xludf.DUMMYFUNCTION("""COMPUTED_VALUE"""),"(('api', 'wrapper'),)")</f>
        <v>(('api', 'wrapper'),)</v>
      </c>
      <c r="W245" s="72" t="str">
        <f>IFERROR(__xludf.DUMMYFUNCTION("""COMPUTED_VALUE"""),"method wrapper")</f>
        <v>method wrapper</v>
      </c>
      <c r="X245" s="50">
        <f t="shared" si="2"/>
        <v>1</v>
      </c>
      <c r="Y245" s="72" t="str">
        <f>IFERROR(__xludf.DUMMYFUNCTION("""COMPUTED_VALUE"""),"round 2")</f>
        <v>round 2</v>
      </c>
      <c r="Z245" s="72" t="str">
        <f>IFERROR(__xludf.DUMMYFUNCTION("""COMPUTED_VALUE"""),"(('session', '_do_call'),)")</f>
        <v>(('session', '_do_call'),)</v>
      </c>
      <c r="AA245" s="72" t="str">
        <f>IFERROR(__xludf.DUMMYFUNCTION("""COMPUTED_VALUE"""),"parallelization")</f>
        <v>parallelization</v>
      </c>
      <c r="AB245" s="72">
        <f>IFERROR(__xludf.DUMMYFUNCTION("""COMPUTED_VALUE"""),1.0)</f>
        <v>1</v>
      </c>
    </row>
    <row r="246">
      <c r="A246" s="73"/>
      <c r="D246" s="98"/>
      <c r="G246" s="98"/>
      <c r="I246" s="77">
        <v>244.0</v>
      </c>
      <c r="J246" s="54" t="s">
        <v>5334</v>
      </c>
      <c r="K246" s="96" t="s">
        <v>3252</v>
      </c>
      <c r="L246" s="169" t="s">
        <v>1768</v>
      </c>
      <c r="M246" s="72" t="str">
        <f>IFERROR(__xludf.DUMMYFUNCTION("""COMPUTED_VALUE"""),"(('api', 'wrapper'),)")</f>
        <v>(('api', 'wrapper'),)</v>
      </c>
      <c r="N246" s="213">
        <f t="shared" si="5"/>
        <v>1</v>
      </c>
      <c r="O246" s="98"/>
      <c r="U246" s="72" t="str">
        <f>IFERROR(__xludf.DUMMYFUNCTION("""COMPUTED_VALUE"""),"round 2")</f>
        <v>round 2</v>
      </c>
      <c r="V246" s="72" t="str">
        <f>IFERROR(__xludf.DUMMYFUNCTION("""COMPUTED_VALUE"""),"(('nn_ops', 'softmax_cross_entropy_with_logits_v2'),)")</f>
        <v>(('nn_ops', 'softmax_cross_entropy_with_logits_v2'),)</v>
      </c>
      <c r="W246" s="72" t="str">
        <f>IFERROR(__xludf.DUMMYFUNCTION("""COMPUTED_VALUE"""),"model training / learning")</f>
        <v>model training / learning</v>
      </c>
      <c r="X246" s="50">
        <f t="shared" si="2"/>
        <v>1</v>
      </c>
      <c r="Y246" s="72" t="str">
        <f>IFERROR(__xludf.DUMMYFUNCTION("""COMPUTED_VALUE"""),"round 2")</f>
        <v>round 2</v>
      </c>
      <c r="Z246" s="72" t="str">
        <f>IFERROR(__xludf.DUMMYFUNCTION("""COMPUTED_VALUE"""),"(('op_def_library', 'apply_op'), ('ops', 'create_op'))")</f>
        <v>(('op_def_library', 'apply_op'), ('ops', 'create_op'))</v>
      </c>
      <c r="AA246" s="72" t="str">
        <f>IFERROR(__xludf.DUMMYFUNCTION("""COMPUTED_VALUE"""),"data operation")</f>
        <v>data operation</v>
      </c>
      <c r="AB246" s="72">
        <f>IFERROR(__xludf.DUMMYFUNCTION("""COMPUTED_VALUE"""),1.0)</f>
        <v>1</v>
      </c>
    </row>
    <row r="247">
      <c r="A247" s="73"/>
      <c r="D247" s="98"/>
      <c r="G247" s="98"/>
      <c r="I247" s="77">
        <v>245.0</v>
      </c>
      <c r="J247" s="54" t="s">
        <v>5334</v>
      </c>
      <c r="K247" s="96" t="s">
        <v>1238</v>
      </c>
      <c r="L247" s="77" t="s">
        <v>384</v>
      </c>
      <c r="M247" s="72" t="str">
        <f>IFERROR(__xludf.DUMMYFUNCTION("""COMPUTED_VALUE"""),"(('nn_ops', 'softmax_cross_entropy_with_logits_v2'),)")</f>
        <v>(('nn_ops', 'softmax_cross_entropy_with_logits_v2'),)</v>
      </c>
      <c r="N247" s="213">
        <f t="shared" si="5"/>
        <v>1</v>
      </c>
      <c r="O247" s="98"/>
      <c r="U247" s="72" t="str">
        <f>IFERROR(__xludf.DUMMYFUNCTION("""COMPUTED_VALUE"""),"round 2")</f>
        <v>round 2</v>
      </c>
      <c r="V247" s="72" t="str">
        <f>IFERROR(__xludf.DUMMYFUNCTION("""COMPUTED_VALUE"""),"(('base_layer', 'assert_input_compatibility'),)")</f>
        <v>(('base_layer', 'assert_input_compatibility'),)</v>
      </c>
      <c r="W247" s="72" t="str">
        <f>IFERROR(__xludf.DUMMYFUNCTION("""COMPUTED_VALUE"""),"data validation")</f>
        <v>data validation</v>
      </c>
      <c r="X247" s="50">
        <f t="shared" si="2"/>
        <v>1</v>
      </c>
      <c r="Y247" s="72" t="str">
        <f>IFERROR(__xludf.DUMMYFUNCTION("""COMPUTED_VALUE"""),"round 2")</f>
        <v>round 2</v>
      </c>
      <c r="Z247" s="72" t="str">
        <f>IFERROR(__xludf.DUMMYFUNCTION("""COMPUTED_VALUE"""),"(('pywrap_tensorflow_internal', 'module'),)")</f>
        <v>(('pywrap_tensorflow_internal', 'module'),)</v>
      </c>
      <c r="AA247" s="72" t="str">
        <f>IFERROR(__xludf.DUMMYFUNCTION("""COMPUTED_VALUE"""),"method wrapper")</f>
        <v>method wrapper</v>
      </c>
      <c r="AB247" s="72">
        <f>IFERROR(__xludf.DUMMYFUNCTION("""COMPUTED_VALUE"""),1.0)</f>
        <v>1</v>
      </c>
    </row>
    <row r="248">
      <c r="A248" s="73"/>
      <c r="D248" s="98"/>
      <c r="G248" s="98"/>
      <c r="I248" s="77">
        <v>246.0</v>
      </c>
      <c r="J248" s="54" t="s">
        <v>5334</v>
      </c>
      <c r="K248" s="98" t="s">
        <v>3258</v>
      </c>
      <c r="L248" s="77" t="s">
        <v>7</v>
      </c>
      <c r="M248" s="72" t="str">
        <f>IFERROR(__xludf.DUMMYFUNCTION("""COMPUTED_VALUE"""),"(('base_layer', 'assert_input_compatibility'),)")</f>
        <v>(('base_layer', 'assert_input_compatibility'),)</v>
      </c>
      <c r="N248" s="213">
        <f t="shared" si="5"/>
        <v>1</v>
      </c>
      <c r="O248" s="98"/>
      <c r="U248" s="72" t="str">
        <f>IFERROR(__xludf.DUMMYFUNCTION("""COMPUTED_VALUE"""),"round 2")</f>
        <v>round 2</v>
      </c>
      <c r="V248" s="72" t="str">
        <f>IFERROR(__xludf.DUMMYFUNCTION("""COMPUTED_VALUE"""),"(('copy', 'deepcopy'), ('copy', '_reconstruct'), ('copy', 'deepcopy'), ('copy', '_deepcopy_dict'), ('copy', 'deepcopy'), ('copy', '_reconstruct'))")</f>
        <v>(('copy', 'deepcopy'), ('copy', '_reconstruct'), ('copy', 'deepcopy'), ('copy', '_deepcopy_dict'), ('copy', 'deepcopy'), ('copy', '_reconstruct'))</v>
      </c>
      <c r="W248" s="72" t="str">
        <f>IFERROR(__xludf.DUMMYFUNCTION("""COMPUTED_VALUE"""),"object copy")</f>
        <v>object copy</v>
      </c>
      <c r="X248" s="50">
        <f t="shared" si="2"/>
        <v>1</v>
      </c>
      <c r="Y248" s="72" t="str">
        <f>IFERROR(__xludf.DUMMYFUNCTION("""COMPUTED_VALUE"""),"round 2")</f>
        <v>round 2</v>
      </c>
      <c r="Z248" s="72" t="str">
        <f>IFERROR(__xludf.DUMMYFUNCTION("""COMPUTED_VALUE"""),"(('session', 'run'), ('session', '_run'), ('session', '_do_run'), ('session', '_do_call'), ('input', 'batch'))")</f>
        <v>(('session', 'run'), ('session', '_run'), ('session', '_do_run'), ('session', '_do_call'), ('input', 'batch'))</v>
      </c>
      <c r="AA248" s="72" t="str">
        <f>IFERROR(__xludf.DUMMYFUNCTION("""COMPUTED_VALUE"""),"parallelization")</f>
        <v>parallelization</v>
      </c>
      <c r="AB248" s="72">
        <f>IFERROR(__xludf.DUMMYFUNCTION("""COMPUTED_VALUE"""),1.0)</f>
        <v>1</v>
      </c>
    </row>
    <row r="249">
      <c r="A249" s="73"/>
      <c r="D249" s="98"/>
      <c r="G249" s="98"/>
      <c r="I249" s="77">
        <v>247.0</v>
      </c>
      <c r="J249" s="54" t="s">
        <v>5334</v>
      </c>
      <c r="K249" s="96" t="s">
        <v>3263</v>
      </c>
      <c r="L249" s="169" t="s">
        <v>896</v>
      </c>
      <c r="M249" s="72" t="str">
        <f>IFERROR(__xludf.DUMMYFUNCTION("""COMPUTED_VALUE"""),"(('copy', 'deepcopy'), ('copy', '_reconstruct'), ('copy', 'deepcopy'), ('copy', '_deepcopy_dict'), ('copy', 'deepcopy'), ('copy', '_reconstruct'))")</f>
        <v>(('copy', 'deepcopy'), ('copy', '_reconstruct'), ('copy', 'deepcopy'), ('copy', '_deepcopy_dict'), ('copy', 'deepcopy'), ('copy', '_reconstruct'))</v>
      </c>
      <c r="N249" s="213">
        <f t="shared" si="5"/>
        <v>1</v>
      </c>
      <c r="O249" s="98"/>
      <c r="U249" s="72" t="str">
        <f>IFERROR(__xludf.DUMMYFUNCTION("""COMPUTED_VALUE"""),"round 2")</f>
        <v>round 2</v>
      </c>
      <c r="V249" s="72" t="str">
        <f>IFERROR(__xludf.DUMMYFUNCTION("""COMPUTED_VALUE"""),"(('variable_scope', '_get_single_variable'),)")</f>
        <v>(('variable_scope', '_get_single_variable'),)</v>
      </c>
      <c r="W249" s="72" t="str">
        <f>IFERROR(__xludf.DUMMYFUNCTION("""COMPUTED_VALUE"""),"syntax / attribute extraction")</f>
        <v>syntax / attribute extraction</v>
      </c>
      <c r="X249" s="50">
        <f t="shared" si="2"/>
        <v>1</v>
      </c>
      <c r="Y249" s="72" t="str">
        <f>IFERROR(__xludf.DUMMYFUNCTION("""COMPUTED_VALUE"""),"round 2")</f>
        <v>round 2</v>
      </c>
      <c r="Z249" s="72" t="str">
        <f>IFERROR(__xludf.DUMMYFUNCTION("""COMPUTED_VALUE"""),"(('copy', 'deepcopy'), ('copy', '_deepcopy_dict'), ('copy', 'deepcopy'), ('copy', '_reconstruct'), ('copy', 'deepcopy'), ('copy', '_deepcopy_dict'), ('copy', 'deepcopy'))")</f>
        <v>(('copy', 'deepcopy'), ('copy', '_deepcopy_dict'), ('copy', 'deepcopy'), ('copy', '_reconstruct'), ('copy', 'deepcopy'), ('copy', '_deepcopy_dict'), ('copy', 'deepcopy'))</v>
      </c>
      <c r="AA249" s="72" t="str">
        <f>IFERROR(__xludf.DUMMYFUNCTION("""COMPUTED_VALUE"""),"object copy")</f>
        <v>object copy</v>
      </c>
      <c r="AB249" s="72">
        <f>IFERROR(__xludf.DUMMYFUNCTION("""COMPUTED_VALUE"""),1.0)</f>
        <v>1</v>
      </c>
    </row>
    <row r="250">
      <c r="A250" s="73"/>
      <c r="D250" s="98"/>
      <c r="G250" s="98"/>
      <c r="I250" s="77">
        <v>248.0</v>
      </c>
      <c r="J250" s="54" t="s">
        <v>5334</v>
      </c>
      <c r="K250" s="96" t="s">
        <v>3269</v>
      </c>
      <c r="L250" s="77" t="s">
        <v>1199</v>
      </c>
      <c r="M250" s="72" t="str">
        <f>IFERROR(__xludf.DUMMYFUNCTION("""COMPUTED_VALUE"""),"(('variable_scope', '_get_single_variable'),)")</f>
        <v>(('variable_scope', '_get_single_variable'),)</v>
      </c>
      <c r="N250" s="213">
        <f t="shared" si="5"/>
        <v>1</v>
      </c>
      <c r="O250" s="98"/>
      <c r="U250" s="72" t="str">
        <f>IFERROR(__xludf.DUMMYFUNCTION("""COMPUTED_VALUE"""),"round 2")</f>
        <v>round 2</v>
      </c>
      <c r="V250" s="72" t="str">
        <f>IFERROR(__xludf.DUMMYFUNCTION("""COMPUTED_VALUE"""),"(('saver', '_AddSaveOps'), ('saver', 'save_op'))")</f>
        <v>(('saver', '_AddSaveOps'), ('saver', 'save_op'))</v>
      </c>
      <c r="W250" s="72" t="str">
        <f>IFERROR(__xludf.DUMMYFUNCTION("""COMPUTED_VALUE"""),"model saving / loading")</f>
        <v>model saving / loading</v>
      </c>
      <c r="X250" s="50">
        <f t="shared" si="2"/>
        <v>1</v>
      </c>
      <c r="Y250" s="72" t="str">
        <f>IFERROR(__xludf.DUMMYFUNCTION("""COMPUTED_VALUE"""),"round 2")</f>
        <v>round 2</v>
      </c>
      <c r="Z250" s="72" t="str">
        <f>IFERROR(__xludf.DUMMYFUNCTION("""COMPUTED_VALUE"""),"(('interfaces', 'wrapper'), ('training', 'fit_generator'), ('training_generator', 'fit_generator'))")</f>
        <v>(('interfaces', 'wrapper'), ('training', 'fit_generator'), ('training_generator', 'fit_generator'))</v>
      </c>
      <c r="AA250" s="72" t="str">
        <f>IFERROR(__xludf.DUMMYFUNCTION("""COMPUTED_VALUE"""),"model training / learning")</f>
        <v>model training / learning</v>
      </c>
      <c r="AB250" s="72">
        <f>IFERROR(__xludf.DUMMYFUNCTION("""COMPUTED_VALUE"""),1.0)</f>
        <v>1</v>
      </c>
    </row>
    <row r="251">
      <c r="A251" s="73"/>
      <c r="D251" s="98"/>
      <c r="G251" s="98"/>
      <c r="I251" s="77">
        <v>249.0</v>
      </c>
      <c r="J251" s="54" t="s">
        <v>5334</v>
      </c>
      <c r="K251" s="96" t="s">
        <v>3271</v>
      </c>
      <c r="L251" s="77" t="s">
        <v>684</v>
      </c>
      <c r="M251" s="72" t="str">
        <f>IFERROR(__xludf.DUMMYFUNCTION("""COMPUTED_VALUE"""),"(('saver', '_AddSaveOps'), ('saver', 'save_op'))")</f>
        <v>(('saver', '_AddSaveOps'), ('saver', 'save_op'))</v>
      </c>
      <c r="N251" s="213">
        <f t="shared" si="5"/>
        <v>1</v>
      </c>
      <c r="O251" s="98"/>
      <c r="U251" s="72" t="str">
        <f>IFERROR(__xludf.DUMMYFUNCTION("""COMPUTED_VALUE"""),"round 2")</f>
        <v>round 2</v>
      </c>
      <c r="V251" s="72" t="str">
        <f>IFERROR(__xludf.DUMMYFUNCTION("""COMPUTED_VALUE"""),"(('ops', 'run'), ('ops', '_run_using_default_session'), ('session', 'run'))")</f>
        <v>(('ops', 'run'), ('ops', '_run_using_default_session'), ('session', 'run'))</v>
      </c>
      <c r="W251" s="72" t="str">
        <f>IFERROR(__xludf.DUMMYFUNCTION("""COMPUTED_VALUE"""),"parallelization")</f>
        <v>parallelization</v>
      </c>
      <c r="X251" s="50">
        <f t="shared" si="2"/>
        <v>1</v>
      </c>
      <c r="Y251" s="72" t="str">
        <f>IFERROR(__xludf.DUMMYFUNCTION("""COMPUTED_VALUE"""),"round 2")</f>
        <v>round 2</v>
      </c>
      <c r="Z251" s="72" t="str">
        <f>IFERROR(__xludf.DUMMYFUNCTION("""COMPUTED_VALUE"""),"(('__init__', 'import_module'), ('urls', 'module'))")</f>
        <v>(('__init__', 'import_module'), ('urls', 'module'))</v>
      </c>
      <c r="AA251" s="72" t="str">
        <f>IFERROR(__xludf.DUMMYFUNCTION("""COMPUTED_VALUE"""),"python basic syntax")</f>
        <v>python basic syntax</v>
      </c>
      <c r="AB251" s="72">
        <f>IFERROR(__xludf.DUMMYFUNCTION("""COMPUTED_VALUE"""),1.0)</f>
        <v>1</v>
      </c>
    </row>
    <row r="252">
      <c r="A252" s="73"/>
      <c r="D252" s="98"/>
      <c r="G252" s="98"/>
      <c r="I252" s="77">
        <v>250.0</v>
      </c>
      <c r="J252" s="54" t="s">
        <v>5334</v>
      </c>
      <c r="K252" s="96" t="s">
        <v>3275</v>
      </c>
      <c r="L252" s="169" t="s">
        <v>50</v>
      </c>
      <c r="M252" s="72" t="str">
        <f>IFERROR(__xludf.DUMMYFUNCTION("""COMPUTED_VALUE"""),"(('ops', 'run'), ('ops', '_run_using_default_session'), ('session', 'run'))")</f>
        <v>(('ops', 'run'), ('ops', '_run_using_default_session'), ('session', 'run'))</v>
      </c>
      <c r="N252" s="213">
        <f t="shared" si="5"/>
        <v>1</v>
      </c>
      <c r="O252" s="98"/>
      <c r="U252" s="72" t="str">
        <f>IFERROR(__xludf.DUMMYFUNCTION("""COMPUTED_VALUE"""),"round 2")</f>
        <v>round 2</v>
      </c>
      <c r="V252" s="72" t="str">
        <f>IFERROR(__xludf.DUMMYFUNCTION("""COMPUTED_VALUE"""),"(('ops', 'create_op'), ('ops', '__init__'), ('ops', '_create_c_op'))")</f>
        <v>(('ops', 'create_op'), ('ops', '__init__'), ('ops', '_create_c_op'))</v>
      </c>
      <c r="W252" s="72" t="str">
        <f>IFERROR(__xludf.DUMMYFUNCTION("""COMPUTED_VALUE"""),"data operation")</f>
        <v>data operation</v>
      </c>
      <c r="X252" s="50">
        <f t="shared" si="2"/>
        <v>1</v>
      </c>
      <c r="Y252" s="72" t="str">
        <f>IFERROR(__xludf.DUMMYFUNCTION("""COMPUTED_VALUE"""),"round 2")</f>
        <v>round 2</v>
      </c>
      <c r="Z252" s="72" t="str">
        <f>IFERROR(__xludf.DUMMYFUNCTION("""COMPUTED_VALUE"""),"(('constant_op', '_constant_tensor_conversion_function'), ('constant_op', 'constant'), ('constant_op', '_constant_impl'))")</f>
        <v>(('constant_op', '_constant_tensor_conversion_function'), ('constant_op', 'constant'), ('constant_op', '_constant_impl'))</v>
      </c>
      <c r="AA252" s="72" t="str">
        <f>IFERROR(__xludf.DUMMYFUNCTION("""COMPUTED_VALUE"""),"data transformation")</f>
        <v>data transformation</v>
      </c>
      <c r="AB252" s="72">
        <f>IFERROR(__xludf.DUMMYFUNCTION("""COMPUTED_VALUE"""),1.0)</f>
        <v>1</v>
      </c>
    </row>
    <row r="253">
      <c r="A253" s="73"/>
      <c r="D253" s="98"/>
      <c r="G253" s="98"/>
      <c r="I253" s="77">
        <v>251.0</v>
      </c>
      <c r="J253" s="54" t="s">
        <v>5334</v>
      </c>
      <c r="K253" s="96" t="s">
        <v>3277</v>
      </c>
      <c r="L253" s="169" t="s">
        <v>480</v>
      </c>
      <c r="M253" s="72" t="str">
        <f>IFERROR(__xludf.DUMMYFUNCTION("""COMPUTED_VALUE"""),"(('ops', 'create_op'), ('ops', '__init__'), ('ops', '_create_c_op'))")</f>
        <v>(('ops', 'create_op'), ('ops', '__init__'), ('ops', '_create_c_op'))</v>
      </c>
      <c r="N253" s="213">
        <f t="shared" si="5"/>
        <v>1</v>
      </c>
      <c r="O253" s="98"/>
      <c r="U253" s="72" t="str">
        <f>IFERROR(__xludf.DUMMYFUNCTION("""COMPUTED_VALUE"""),"round 2")</f>
        <v>round 2</v>
      </c>
      <c r="V253" s="72" t="str">
        <f>IFERROR(__xludf.DUMMYFUNCTION("""COMPUTED_VALUE"""),"(('response', '_error_catcher'), ('response', 'read'), ('filewrapper', 'read'), ('client', 'read'), ('client', 'readinto'), ('socket', 'readinto'), ('ssl', 'recv_into'), ('ssl', 'read'), ('base_command', '_main'))")</f>
        <v>(('response', '_error_catcher'), ('response', 'read'), ('filewrapper', 'read'), ('client', 'read'), ('client', 'readinto'), ('socket', 'readinto'), ('ssl', 'recv_into'), ('ssl', 'read'), ('base_command', '_main'))</v>
      </c>
      <c r="W253" s="72" t="str">
        <f>IFERROR(__xludf.DUMMYFUNCTION("""COMPUTED_VALUE"""),"API call / HTTP request")</f>
        <v>API call / HTTP request</v>
      </c>
      <c r="X253" s="50">
        <f t="shared" si="2"/>
        <v>1</v>
      </c>
      <c r="Y253" s="72" t="str">
        <f>IFERROR(__xludf.DUMMYFUNCTION("""COMPUTED_VALUE"""),"round 2")</f>
        <v>round 2</v>
      </c>
      <c r="Z253" s="72" t="str">
        <f>IFERROR(__xludf.DUMMYFUNCTION("""COMPUTED_VALUE"""),"(('__init__', 'module'), ('__init__', 'module'), ('__init__', '__getattr__'), ('__init__', '_load'), ('__init__', 'import_module'), ('__init__', 'module'), ('pywrap_tensorflow', 'module'))")</f>
        <v>(('__init__', 'module'), ('__init__', 'module'), ('__init__', '__getattr__'), ('__init__', '_load'), ('__init__', 'import_module'), ('__init__', 'module'), ('pywrap_tensorflow', 'module'))</v>
      </c>
      <c r="AA253" s="72" t="str">
        <f>IFERROR(__xludf.DUMMYFUNCTION("""COMPUTED_VALUE"""),"python basic syntax")</f>
        <v>python basic syntax</v>
      </c>
      <c r="AB253" s="72">
        <f>IFERROR(__xludf.DUMMYFUNCTION("""COMPUTED_VALUE"""),1.0)</f>
        <v>1</v>
      </c>
    </row>
    <row r="254">
      <c r="A254" s="73"/>
      <c r="D254" s="98"/>
      <c r="G254" s="98"/>
      <c r="I254" s="77">
        <v>252.0</v>
      </c>
      <c r="J254" s="54" t="s">
        <v>5334</v>
      </c>
      <c r="K254" s="96" t="s">
        <v>3282</v>
      </c>
      <c r="L254" s="169" t="s">
        <v>1768</v>
      </c>
      <c r="M254" s="72" t="str">
        <f>IFERROR(__xludf.DUMMYFUNCTION("""COMPUTED_VALUE"""),"(('response', '_error_catcher'), ('response', 'read'), ('filewrapper', 'read'), ('client', 'read'), ('client', 'readinto'), ('socket', 'readinto'), ('ssl', 'recv_into'), ('ssl', 'read'), ('base_command', '_main'))")</f>
        <v>(('response', '_error_catcher'), ('response', 'read'), ('filewrapper', 'read'), ('client', 'read'), ('client', 'readinto'), ('socket', 'readinto'), ('ssl', 'recv_into'), ('ssl', 'read'), ('base_command', '_main'))</v>
      </c>
      <c r="N254" s="213">
        <f t="shared" si="5"/>
        <v>1</v>
      </c>
      <c r="O254" s="98"/>
      <c r="U254" s="72" t="str">
        <f>IFERROR(__xludf.DUMMYFUNCTION("""COMPUTED_VALUE"""),"round 2")</f>
        <v>round 2</v>
      </c>
      <c r="V254" s="72" t="str">
        <f>IFERROR(__xludf.DUMMYFUNCTION("""COMPUTED_VALUE"""),"(('ops', 'name_scope'),)")</f>
        <v>(('ops', 'name_scope'),)</v>
      </c>
      <c r="W254" s="72" t="str">
        <f>IFERROR(__xludf.DUMMYFUNCTION("""COMPUTED_VALUE"""),"python basic syntax")</f>
        <v>python basic syntax</v>
      </c>
      <c r="X254" s="50">
        <f t="shared" si="2"/>
        <v>1</v>
      </c>
      <c r="Y254" s="72" t="str">
        <f>IFERROR(__xludf.DUMMYFUNCTION("""COMPUTED_VALUE"""),"round 2")</f>
        <v>round 2</v>
      </c>
      <c r="Z254" s="72" t="str">
        <f>IFERROR(__xludf.DUMMYFUNCTION("""COMPUTED_VALUE"""),"(('__init__', 'import_module'),)")</f>
        <v>(('__init__', 'import_module'),)</v>
      </c>
      <c r="AA254" s="72" t="str">
        <f>IFERROR(__xludf.DUMMYFUNCTION("""COMPUTED_VALUE"""),"python basic syntax")</f>
        <v>python basic syntax</v>
      </c>
      <c r="AB254" s="72">
        <f>IFERROR(__xludf.DUMMYFUNCTION("""COMPUTED_VALUE"""),1.0)</f>
        <v>1</v>
      </c>
    </row>
    <row r="255">
      <c r="A255" s="73"/>
      <c r="D255" s="98"/>
      <c r="G255" s="98"/>
      <c r="I255" s="77">
        <v>253.0</v>
      </c>
      <c r="J255" s="54" t="s">
        <v>5334</v>
      </c>
      <c r="K255" s="96" t="s">
        <v>3286</v>
      </c>
      <c r="L255" s="169" t="s">
        <v>1192</v>
      </c>
      <c r="M255" s="72" t="str">
        <f>IFERROR(__xludf.DUMMYFUNCTION("""COMPUTED_VALUE"""),"(('ops', 'name_scope'),)")</f>
        <v>(('ops', 'name_scope'),)</v>
      </c>
      <c r="N255" s="213">
        <f t="shared" si="5"/>
        <v>1</v>
      </c>
      <c r="O255" s="98"/>
      <c r="U255" s="72" t="str">
        <f>IFERROR(__xludf.DUMMYFUNCTION("""COMPUTED_VALUE"""),"round 2")</f>
        <v>round 2</v>
      </c>
      <c r="V255" s="72" t="str">
        <f>IFERROR(__xludf.DUMMYFUNCTION("""COMPUTED_VALUE"""),"(('convert', 'toco_convert_impl'),)")</f>
        <v>(('convert', 'toco_convert_impl'),)</v>
      </c>
      <c r="W255" s="72" t="str">
        <f>IFERROR(__xludf.DUMMYFUNCTION("""COMPUTED_VALUE"""),"model conversion")</f>
        <v>model conversion</v>
      </c>
      <c r="X255" s="50">
        <f t="shared" si="2"/>
        <v>1</v>
      </c>
      <c r="Y255" s="72" t="str">
        <f>IFERROR(__xludf.DUMMYFUNCTION("""COMPUTED_VALUE"""),"round 2")</f>
        <v>round 2</v>
      </c>
      <c r="Z255" s="72" t="str">
        <f>IFERROR(__xludf.DUMMYFUNCTION("""COMPUTED_VALUE"""),"(('__init__', 'module'), ('pywrap_tensorflow', 'module'), ('pywrap_tensorflow', 'module'))")</f>
        <v>(('__init__', 'module'), ('pywrap_tensorflow', 'module'), ('pywrap_tensorflow', 'module'))</v>
      </c>
      <c r="AA255" s="72" t="str">
        <f>IFERROR(__xludf.DUMMYFUNCTION("""COMPUTED_VALUE"""),"method wrapper")</f>
        <v>method wrapper</v>
      </c>
      <c r="AB255" s="72">
        <f>IFERROR(__xludf.DUMMYFUNCTION("""COMPUTED_VALUE"""),1.0)</f>
        <v>1</v>
      </c>
    </row>
    <row r="256">
      <c r="A256" s="73"/>
      <c r="D256" s="98"/>
      <c r="G256" s="98"/>
      <c r="I256" s="77">
        <v>254.0</v>
      </c>
      <c r="J256" s="54" t="s">
        <v>5334</v>
      </c>
      <c r="K256" s="98" t="s">
        <v>3288</v>
      </c>
      <c r="L256" s="77" t="s">
        <v>269</v>
      </c>
      <c r="M256" s="72" t="str">
        <f>IFERROR(__xludf.DUMMYFUNCTION("""COMPUTED_VALUE"""),"(('convert', 'toco_convert_impl'),)")</f>
        <v>(('convert', 'toco_convert_impl'),)</v>
      </c>
      <c r="N256" s="213">
        <f t="shared" si="5"/>
        <v>1</v>
      </c>
      <c r="O256" s="98"/>
      <c r="U256" s="72" t="str">
        <f>IFERROR(__xludf.DUMMYFUNCTION("""COMPUTED_VALUE"""),"round 2")</f>
        <v>round 2</v>
      </c>
      <c r="V256" s="72" t="str">
        <f>IFERROR(__xludf.DUMMYFUNCTION("""COMPUTED_VALUE"""),"(('session', 'for_fetch'), ('session', '__init__'), ('session', 'for_fetch'))")</f>
        <v>(('session', 'for_fetch'), ('session', '__init__'), ('session', 'for_fetch'))</v>
      </c>
      <c r="W256" s="72" t="str">
        <f>IFERROR(__xludf.DUMMYFUNCTION("""COMPUTED_VALUE"""),"parallelization")</f>
        <v>parallelization</v>
      </c>
      <c r="X256" s="50">
        <f t="shared" si="2"/>
        <v>1</v>
      </c>
      <c r="Y256" s="72" t="str">
        <f>IFERROR(__xludf.DUMMYFUNCTION("""COMPUTED_VALUE"""),"round 2")</f>
        <v>round 2</v>
      </c>
      <c r="Z256" s="72" t="str">
        <f>IFERROR(__xludf.DUMMYFUNCTION("""COMPUTED_VALUE"""),"(('session', 'run'), ('session', '_run'), ('session', '_do_run'), ('session', '_do_call'))")</f>
        <v>(('session', 'run'), ('session', '_run'), ('session', '_do_run'), ('session', '_do_call'))</v>
      </c>
      <c r="AA256" s="72" t="str">
        <f>IFERROR(__xludf.DUMMYFUNCTION("""COMPUTED_VALUE"""),"parallelization")</f>
        <v>parallelization</v>
      </c>
      <c r="AB256" s="72">
        <f>IFERROR(__xludf.DUMMYFUNCTION("""COMPUTED_VALUE"""),1.0)</f>
        <v>1</v>
      </c>
    </row>
    <row r="257">
      <c r="A257" s="73"/>
      <c r="D257" s="98"/>
      <c r="G257" s="98"/>
      <c r="I257" s="77">
        <v>255.0</v>
      </c>
      <c r="J257" s="54" t="s">
        <v>5334</v>
      </c>
      <c r="K257" s="96" t="s">
        <v>3294</v>
      </c>
      <c r="L257" s="77" t="s">
        <v>2162</v>
      </c>
      <c r="M257" s="72" t="str">
        <f>IFERROR(__xludf.DUMMYFUNCTION("""COMPUTED_VALUE"""),"(('session', 'for_fetch'), ('session', '__init__'), ('session', 'for_fetch'))")</f>
        <v>(('session', 'for_fetch'), ('session', '__init__'), ('session', 'for_fetch'))</v>
      </c>
      <c r="N257" s="213">
        <f t="shared" si="5"/>
        <v>1</v>
      </c>
      <c r="O257" s="98"/>
      <c r="U257" s="72" t="str">
        <f>IFERROR(__xludf.DUMMYFUNCTION("""COMPUTED_VALUE"""),"round 2")</f>
        <v>round 2</v>
      </c>
      <c r="V257" s="72" t="str">
        <f>IFERROR(__xludf.DUMMYFUNCTION("""COMPUTED_VALUE"""),"(('pywrap_tensorflow_internal', 'swig_import_helper'), ('__init__', 'import_module'), ('pywrap_tensorflow', 'module'))")</f>
        <v>(('pywrap_tensorflow_internal', 'swig_import_helper'), ('__init__', 'import_module'), ('pywrap_tensorflow', 'module'))</v>
      </c>
      <c r="W257" s="72" t="str">
        <f>IFERROR(__xludf.DUMMYFUNCTION("""COMPUTED_VALUE"""),"python basic syntax")</f>
        <v>python basic syntax</v>
      </c>
      <c r="X257" s="50">
        <f t="shared" si="2"/>
        <v>1</v>
      </c>
      <c r="Y257" s="72" t="str">
        <f>IFERROR(__xludf.DUMMYFUNCTION("""COMPUTED_VALUE"""),"round 2")</f>
        <v>round 2</v>
      </c>
      <c r="Z257" s="72" t="str">
        <f>IFERROR(__xludf.DUMMYFUNCTION("""COMPUTED_VALUE"""),"(('training', 'train_on_batch'), ('training', '_standardize_user_data'), ('training', '_standardize_input_data'))")</f>
        <v>(('training', 'train_on_batch'), ('training', '_standardize_user_data'), ('training', '_standardize_input_data'))</v>
      </c>
      <c r="AA257" s="72" t="str">
        <f>IFERROR(__xludf.DUMMYFUNCTION("""COMPUTED_VALUE"""),"data transformation")</f>
        <v>data transformation</v>
      </c>
      <c r="AB257" s="72">
        <f>IFERROR(__xludf.DUMMYFUNCTION("""COMPUTED_VALUE"""),1.0)</f>
        <v>1</v>
      </c>
    </row>
    <row r="258">
      <c r="A258" s="73"/>
      <c r="D258" s="98"/>
      <c r="G258" s="98"/>
      <c r="I258" s="77">
        <v>256.0</v>
      </c>
      <c r="J258" s="54" t="s">
        <v>5334</v>
      </c>
      <c r="K258" s="96" t="s">
        <v>3301</v>
      </c>
      <c r="L258" s="169" t="s">
        <v>480</v>
      </c>
      <c r="M258" s="72" t="str">
        <f>IFERROR(__xludf.DUMMYFUNCTION("""COMPUTED_VALUE"""),"(('pywrap_tensorflow_internal', 'swig_import_helper'), ('__init__', 'import_module'), ('pywrap_tensorflow', 'module'))")</f>
        <v>(('pywrap_tensorflow_internal', 'swig_import_helper'), ('__init__', 'import_module'), ('pywrap_tensorflow', 'module'))</v>
      </c>
      <c r="N258" s="213">
        <f t="shared" si="5"/>
        <v>1</v>
      </c>
      <c r="O258" s="98"/>
      <c r="U258" s="72" t="str">
        <f>IFERROR(__xludf.DUMMYFUNCTION("""COMPUTED_VALUE"""),"round 2")</f>
        <v>round 2</v>
      </c>
      <c r="V258" s="72" t="str">
        <f>IFERROR(__xludf.DUMMYFUNCTION("""COMPUTED_VALUE"""),"(('training', 'train_and_evaluate'), ('training', 'run'), ('training', 'run_local'), ('estimator', 'train'), ('estimator', '_train_model'), ('estimator', '_train_model_default'), ('estimator', '_call_model_fn'))")</f>
        <v>(('training', 'train_and_evaluate'), ('training', 'run'), ('training', 'run_local'), ('estimator', 'train'), ('estimator', '_train_model'), ('estimator', '_train_model_default'), ('estimator', '_call_model_fn'))</v>
      </c>
      <c r="W258" s="72" t="str">
        <f>IFERROR(__xludf.DUMMYFUNCTION("""COMPUTED_VALUE"""),"model training / learning")</f>
        <v>model training / learning</v>
      </c>
      <c r="X258" s="50">
        <f t="shared" si="2"/>
        <v>1</v>
      </c>
      <c r="Y258" s="72" t="str">
        <f>IFERROR(__xludf.DUMMYFUNCTION("""COMPUTED_VALUE"""),"round 2")</f>
        <v>round 2</v>
      </c>
      <c r="Z258" s="72" t="str">
        <f>IFERROR(__xludf.DUMMYFUNCTION("""COMPUTED_VALUE"""),"(('ops', 'internal_convert_to_tensor'),)")</f>
        <v>(('ops', 'internal_convert_to_tensor'),)</v>
      </c>
      <c r="AA258" s="72" t="str">
        <f>IFERROR(__xludf.DUMMYFUNCTION("""COMPUTED_VALUE"""),"data transformation")</f>
        <v>data transformation</v>
      </c>
      <c r="AB258" s="72">
        <f>IFERROR(__xludf.DUMMYFUNCTION("""COMPUTED_VALUE"""),1.0)</f>
        <v>1</v>
      </c>
    </row>
    <row r="259">
      <c r="A259" s="73"/>
      <c r="D259" s="98"/>
      <c r="G259" s="98"/>
      <c r="I259" s="77">
        <v>257.0</v>
      </c>
      <c r="J259" s="54" t="s">
        <v>5334</v>
      </c>
      <c r="K259" s="96" t="s">
        <v>3308</v>
      </c>
      <c r="L259" s="169" t="s">
        <v>269</v>
      </c>
      <c r="M259" s="72" t="str">
        <f>IFERROR(__xludf.DUMMYFUNCTION("""COMPUTED_VALUE"""),"(('training', 'train_and_evaluate'), ('training', 'run'), ('training', 'run_local'), ('estimator', 'train'), ('estimator', '_train_model'), ('estimator', '_train_model_default'), ('estimator', '_call_model_fn'))")</f>
        <v>(('training', 'train_and_evaluate'), ('training', 'run'), ('training', 'run_local'), ('estimator', 'train'), ('estimator', '_train_model'), ('estimator', '_train_model_default'), ('estimator', '_call_model_fn'))</v>
      </c>
      <c r="N259" s="213">
        <f t="shared" si="5"/>
        <v>1</v>
      </c>
      <c r="O259" s="98"/>
      <c r="U259" s="72" t="str">
        <f>IFERROR(__xludf.DUMMYFUNCTION("""COMPUTED_VALUE"""),"round 2")</f>
        <v>round 2</v>
      </c>
      <c r="V259" s="72" t="str">
        <f>IFERROR(__xludf.DUMMYFUNCTION("""COMPUTED_VALUE"""),"(('function', '_maybe_define_function'),)")</f>
        <v>(('function', '_maybe_define_function'),)</v>
      </c>
      <c r="W259" s="72" t="str">
        <f>IFERROR(__xludf.DUMMYFUNCTION("""COMPUTED_VALUE"""),"method wrapper")</f>
        <v>method wrapper</v>
      </c>
      <c r="X259" s="50">
        <f t="shared" si="2"/>
        <v>1</v>
      </c>
      <c r="Y259" s="72" t="str">
        <f>IFERROR(__xludf.DUMMYFUNCTION("""COMPUTED_VALUE"""),"round 2")</f>
        <v>round 2</v>
      </c>
      <c r="Z259" s="72" t="str">
        <f>IFERROR(__xludf.DUMMYFUNCTION("""COMPUTED_VALUE"""),"(('interfaces', 'wrapper'), ('network', '__init__'), ('network', '_init_graph_network'))")</f>
        <v>(('interfaces', 'wrapper'), ('network', '__init__'), ('network', '_init_graph_network'))</v>
      </c>
      <c r="AA259" s="72" t="str">
        <f>IFERROR(__xludf.DUMMYFUNCTION("""COMPUTED_VALUE"""),"model training / construction")</f>
        <v>model training / construction</v>
      </c>
      <c r="AB259" s="72">
        <f>IFERROR(__xludf.DUMMYFUNCTION("""COMPUTED_VALUE"""),1.0)</f>
        <v>1</v>
      </c>
    </row>
    <row r="260">
      <c r="A260" s="73"/>
      <c r="D260" s="98"/>
      <c r="G260" s="98"/>
      <c r="I260" s="77">
        <v>258.0</v>
      </c>
      <c r="J260" s="54" t="s">
        <v>5334</v>
      </c>
      <c r="K260" s="96" t="s">
        <v>3314</v>
      </c>
      <c r="L260" s="169" t="s">
        <v>7</v>
      </c>
      <c r="M260" s="72" t="str">
        <f>IFERROR(__xludf.DUMMYFUNCTION("""COMPUTED_VALUE"""),"(('function', '_maybe_define_function'),)")</f>
        <v>(('function', '_maybe_define_function'),)</v>
      </c>
      <c r="N260" s="213">
        <f t="shared" si="5"/>
        <v>1</v>
      </c>
      <c r="O260" s="98"/>
      <c r="U260" s="72" t="str">
        <f>IFERROR(__xludf.DUMMYFUNCTION("""COMPUTED_VALUE"""),"round 2")</f>
        <v>round 2</v>
      </c>
      <c r="V260" s="72" t="str">
        <f>IFERROR(__xludf.DUMMYFUNCTION("""COMPUTED_VALUE"""),"(('tfutil', 'run'),)")</f>
        <v>(('tfutil', 'run'),)</v>
      </c>
      <c r="W260" s="72" t="str">
        <f>IFERROR(__xludf.DUMMYFUNCTION("""COMPUTED_VALUE"""),"python basic syntax")</f>
        <v>python basic syntax</v>
      </c>
      <c r="X260" s="50">
        <f t="shared" si="2"/>
        <v>1</v>
      </c>
      <c r="Y260" s="72" t="str">
        <f>IFERROR(__xludf.DUMMYFUNCTION("""COMPUTED_VALUE"""),"round 2")</f>
        <v>round 2</v>
      </c>
      <c r="Z260" s="72" t="str">
        <f>IFERROR(__xludf.DUMMYFUNCTION("""COMPUTED_VALUE"""),"(('learning', 'train_step'),)")</f>
        <v>(('learning', 'train_step'),)</v>
      </c>
      <c r="AA260" s="72" t="str">
        <f>IFERROR(__xludf.DUMMYFUNCTION("""COMPUTED_VALUE"""),"model training / learning")</f>
        <v>model training / learning</v>
      </c>
      <c r="AB260" s="72">
        <f>IFERROR(__xludf.DUMMYFUNCTION("""COMPUTED_VALUE"""),1.0)</f>
        <v>1</v>
      </c>
    </row>
    <row r="261">
      <c r="A261" s="73"/>
      <c r="D261" s="98"/>
      <c r="G261" s="98"/>
      <c r="I261" s="77">
        <v>259.0</v>
      </c>
      <c r="J261" s="54" t="s">
        <v>5334</v>
      </c>
      <c r="K261" s="96" t="s">
        <v>3316</v>
      </c>
      <c r="L261" s="169" t="s">
        <v>384</v>
      </c>
      <c r="M261" s="72" t="str">
        <f>IFERROR(__xludf.DUMMYFUNCTION("""COMPUTED_VALUE"""),"(('tfutil', 'run'),)")</f>
        <v>(('tfutil', 'run'),)</v>
      </c>
      <c r="N261" s="213">
        <f t="shared" si="5"/>
        <v>1</v>
      </c>
      <c r="O261" s="98"/>
      <c r="U261" s="72" t="str">
        <f>IFERROR(__xludf.DUMMYFUNCTION("""COMPUTED_VALUE"""),"round 2")</f>
        <v>round 2</v>
      </c>
      <c r="V261" s="72" t="str">
        <f>IFERROR(__xludf.DUMMYFUNCTION("""COMPUTED_VALUE"""),"(('app', 'run'), ('session', 'run'), ('session', '_run'), ('session', '_do_run'), ('session', '_do_call'))")</f>
        <v>(('app', 'run'), ('session', 'run'), ('session', '_run'), ('session', '_do_run'), ('session', '_do_call'))</v>
      </c>
      <c r="W261" s="72" t="str">
        <f>IFERROR(__xludf.DUMMYFUNCTION("""COMPUTED_VALUE"""),"parallelization")</f>
        <v>parallelization</v>
      </c>
      <c r="X261" s="50">
        <f t="shared" si="2"/>
        <v>1</v>
      </c>
      <c r="Y261" s="72" t="str">
        <f>IFERROR(__xludf.DUMMYFUNCTION("""COMPUTED_VALUE"""),"round 2")</f>
        <v>round 2</v>
      </c>
      <c r="Z261" s="72" t="str">
        <f>IFERROR(__xludf.DUMMYFUNCTION("""COMPUTED_VALUE"""),"(('session', '_run_fn'),)")</f>
        <v>(('session', '_run_fn'),)</v>
      </c>
      <c r="AA261" s="72" t="str">
        <f>IFERROR(__xludf.DUMMYFUNCTION("""COMPUTED_VALUE"""),"parallelization")</f>
        <v>parallelization</v>
      </c>
      <c r="AB261" s="72">
        <f>IFERROR(__xludf.DUMMYFUNCTION("""COMPUTED_VALUE"""),1.0)</f>
        <v>1</v>
      </c>
    </row>
    <row r="262">
      <c r="A262" s="73"/>
      <c r="D262" s="98"/>
      <c r="G262" s="98"/>
      <c r="I262" s="77">
        <v>260.0</v>
      </c>
      <c r="J262" s="54" t="s">
        <v>5334</v>
      </c>
      <c r="K262" s="96" t="s">
        <v>3319</v>
      </c>
      <c r="L262" s="169" t="s">
        <v>269</v>
      </c>
      <c r="M262" s="72" t="str">
        <f>IFERROR(__xludf.DUMMYFUNCTION("""COMPUTED_VALUE"""),"(('app', 'run'), ('session', 'run'), ('session', '_run'), ('session', '_do_run'), ('session', '_do_call'))")</f>
        <v>(('app', 'run'), ('session', 'run'), ('session', '_run'), ('session', '_do_run'), ('session', '_do_call'))</v>
      </c>
      <c r="N262" s="213">
        <f t="shared" si="5"/>
        <v>1</v>
      </c>
      <c r="O262" s="98"/>
      <c r="U262" s="72" t="str">
        <f>IFERROR(__xludf.DUMMYFUNCTION("""COMPUTED_VALUE"""),"round 2")</f>
        <v>round 2</v>
      </c>
      <c r="V262" s="72" t="str">
        <f>IFERROR(__xludf.DUMMYFUNCTION("""COMPUTED_VALUE"""),"(('__init__', 'module'), ('__init__', 'module'), ('conv_utils', 'module'), ('__init__', 'module'), ('load_backend', 'module'), ('tensorflow_backend', 'module'))")</f>
        <v>(('__init__', 'module'), ('__init__', 'module'), ('conv_utils', 'module'), ('__init__', 'module'), ('load_backend', 'module'), ('tensorflow_backend', 'module'))</v>
      </c>
      <c r="W262" s="72" t="str">
        <f>IFERROR(__xludf.DUMMYFUNCTION("""COMPUTED_VALUE"""),"python basic syntax")</f>
        <v>python basic syntax</v>
      </c>
      <c r="X262" s="50">
        <f t="shared" si="2"/>
        <v>1</v>
      </c>
      <c r="Y262" s="72" t="str">
        <f>IFERROR(__xludf.DUMMYFUNCTION("""COMPUTED_VALUE"""),"round 2")</f>
        <v>round 2</v>
      </c>
      <c r="Z262" s="72" t="str">
        <f>IFERROR(__xludf.DUMMYFUNCTION("""COMPUTED_VALUE"""),"(('estimator', '_train_model'),)")</f>
        <v>(('estimator', '_train_model'),)</v>
      </c>
      <c r="AA262" s="72" t="str">
        <f>IFERROR(__xludf.DUMMYFUNCTION("""COMPUTED_VALUE"""),"model training / learning")</f>
        <v>model training / learning</v>
      </c>
      <c r="AB262" s="72">
        <f>IFERROR(__xludf.DUMMYFUNCTION("""COMPUTED_VALUE"""),1.0)</f>
        <v>1</v>
      </c>
    </row>
    <row r="263">
      <c r="A263" s="73"/>
      <c r="D263" s="98"/>
      <c r="G263" s="98"/>
      <c r="I263" s="77">
        <v>261.0</v>
      </c>
      <c r="J263" s="54" t="s">
        <v>5334</v>
      </c>
      <c r="K263" s="96" t="s">
        <v>3321</v>
      </c>
      <c r="L263" s="77" t="s">
        <v>480</v>
      </c>
      <c r="M263" s="72" t="str">
        <f>IFERROR(__xludf.DUMMYFUNCTION("""COMPUTED_VALUE"""),"(('__init__', 'module'), ('__init__', 'module'), ('conv_utils', 'module'), ('__init__', 'module'), ('load_backend', 'module'), ('tensorflow_backend', 'module'))")</f>
        <v>(('__init__', 'module'), ('__init__', 'module'), ('conv_utils', 'module'), ('__init__', 'module'), ('load_backend', 'module'), ('tensorflow_backend', 'module'))</v>
      </c>
      <c r="N263" s="213">
        <f t="shared" si="5"/>
        <v>1</v>
      </c>
      <c r="O263" s="98"/>
      <c r="U263" s="72" t="str">
        <f>IFERROR(__xludf.DUMMYFUNCTION("""COMPUTED_VALUE"""),"round 2")</f>
        <v>round 2</v>
      </c>
      <c r="V263" s="72" t="str">
        <f>IFERROR(__xludf.DUMMYFUNCTION("""COMPUTED_VALUE"""),"(('api', '_call_unconverted'),)")</f>
        <v>(('api', '_call_unconverted'),)</v>
      </c>
      <c r="W263" s="72" t="str">
        <f>IFERROR(__xludf.DUMMYFUNCTION("""COMPUTED_VALUE"""),"method wrapper")</f>
        <v>method wrapper</v>
      </c>
      <c r="X263" s="50">
        <f t="shared" si="2"/>
        <v>1</v>
      </c>
      <c r="Y263" s="72" t="str">
        <f>IFERROR(__xludf.DUMMYFUNCTION("""COMPUTED_VALUE"""),"round 2")</f>
        <v>round 2</v>
      </c>
      <c r="Z263" s="72" t="str">
        <f>IFERROR(__xludf.DUMMYFUNCTION("""COMPUTED_VALUE"""),"(('variables', 'lambda'), ('variable_scope', 'default_variable_creator'), ('variables', '__call__'))")</f>
        <v>(('variables', 'lambda'), ('variable_scope', 'default_variable_creator'), ('variables', '__call__'))</v>
      </c>
      <c r="AA263" s="72" t="str">
        <f>IFERROR(__xludf.DUMMYFUNCTION("""COMPUTED_VALUE"""),"data transformation")</f>
        <v>data transformation</v>
      </c>
      <c r="AB263" s="72">
        <f>IFERROR(__xludf.DUMMYFUNCTION("""COMPUTED_VALUE"""),1.0)</f>
        <v>1</v>
      </c>
    </row>
    <row r="264">
      <c r="A264" s="73"/>
      <c r="D264" s="98"/>
      <c r="G264" s="98"/>
      <c r="I264" s="77">
        <v>262.0</v>
      </c>
      <c r="J264" s="54" t="s">
        <v>5334</v>
      </c>
      <c r="K264" s="96" t="s">
        <v>3327</v>
      </c>
      <c r="L264" s="169" t="s">
        <v>269</v>
      </c>
      <c r="M264" s="72" t="str">
        <f>IFERROR(__xludf.DUMMYFUNCTION("""COMPUTED_VALUE"""),"(('api', '_call_unconverted'),)")</f>
        <v>(('api', '_call_unconverted'),)</v>
      </c>
      <c r="N264" s="213">
        <f t="shared" si="5"/>
        <v>1</v>
      </c>
      <c r="O264" s="98"/>
      <c r="U264" s="72" t="str">
        <f>IFERROR(__xludf.DUMMYFUNCTION("""COMPUTED_VALUE"""),"round 2")</f>
        <v>round 2</v>
      </c>
      <c r="V264" s="72" t="str">
        <f>IFERROR(__xludf.DUMMYFUNCTION("""COMPUTED_VALUE"""),"(('tensorflow_backend', 'module'), ('__init__', 'module'), ('__init__', 'module'))")</f>
        <v>(('tensorflow_backend', 'module'), ('__init__', 'module'), ('__init__', 'module'))</v>
      </c>
      <c r="W264" s="72" t="str">
        <f>IFERROR(__xludf.DUMMYFUNCTION("""COMPUTED_VALUE"""),"python basic syntax")</f>
        <v>python basic syntax</v>
      </c>
      <c r="X264" s="50">
        <f t="shared" si="2"/>
        <v>1</v>
      </c>
      <c r="Y264" s="72" t="str">
        <f>IFERROR(__xludf.DUMMYFUNCTION("""COMPUTED_VALUE"""),"round 2")</f>
        <v>round 2</v>
      </c>
      <c r="Z264" s="72" t="str">
        <f>IFERROR(__xludf.DUMMYFUNCTION("""COMPUTED_VALUE"""),"(('session', 'run'), ('session', '_run'), ('session', '_do_run'), ('session', '_do_call'), ('runpy', '_run_module_as_main'), ('runpy', '_run_code'), ('ipykernel_launcher', 'module'), ('application', 'launch_instance'), ('kernelapp', 'start'), ('asyncio', "&amp;"'start'), ('base_events', 'run_forever'), ('base_events', '_run_once'), ('events', '_run'), ('ioloop', 'lambda'), ('ioloop', '_run_callback'), ('gen', 'inner'), ('gen', 'run'), ('kernelbase', 'process_one'), ('gen', 'wrapper'), ('kernelbase', 'dispatch_sh"&amp;"ell'), ('gen', 'wrapper'), ('kernelbase', 'execute_request'), ('gen', 'wrapper'), ('ipkernel', 'do_execute'), ('zmqshell', 'run_cell'), ('interactiveshell', 'run_cell'), ('interactiveshell', '_run_cell'), ('async_helpers', '_pseudo_sync_runner'), ('intera"&amp;"ctiveshell', 'run_cell_async'), ('interactiveshell', 'run_ast_nodes'), ('interactiveshell', 'run_code'))")</f>
        <v>(('session', 'run'), ('session', '_run'), ('session', '_do_run'), ('session', '_do_call'), ('runpy', '_run_module_as_main'), ('runpy', '_run_code'), ('ipykernel_launcher', 'module'), ('application', 'launch_instance'), ('kernelapp', 'start'), ('asyncio', 'start'), ('base_events', 'run_forever'), ('base_events', '_run_once'), ('events', '_run'), ('ioloop', 'lambda'), ('ioloop', '_run_callback'), ('gen', 'inner'), ('gen', 'run'), ('kernelbase', 'process_one'), ('gen', 'wrapper'), ('kernelbase', 'dispatch_shell'), ('gen', 'wrapper'), ('kernelbase', 'execute_request'), ('gen', 'wrapper'), ('ipkernel', 'do_execute'), ('zmqshell', 'run_cell'), ('interactiveshell', 'run_cell'), ('interactiveshell', '_run_cell'), ('async_helpers', '_pseudo_sync_runner'), ('interactiveshell', 'run_cell_async'), ('interactiveshell', 'run_ast_nodes'), ('interactiveshell', 'run_code'))</v>
      </c>
      <c r="AA264" s="72" t="str">
        <f>IFERROR(__xludf.DUMMYFUNCTION("""COMPUTED_VALUE"""),"subprocess invocation")</f>
        <v>subprocess invocation</v>
      </c>
      <c r="AB264" s="72">
        <f>IFERROR(__xludf.DUMMYFUNCTION("""COMPUTED_VALUE"""),1.0)</f>
        <v>1</v>
      </c>
    </row>
    <row r="265">
      <c r="A265" s="73"/>
      <c r="D265" s="98"/>
      <c r="G265" s="98"/>
      <c r="I265" s="77">
        <v>263.0</v>
      </c>
      <c r="J265" s="54" t="s">
        <v>5334</v>
      </c>
      <c r="K265" s="98" t="s">
        <v>3334</v>
      </c>
      <c r="L265" s="77" t="s">
        <v>384</v>
      </c>
      <c r="M265" s="72" t="str">
        <f>IFERROR(__xludf.DUMMYFUNCTION("""COMPUTED_VALUE"""),"(('tensorflow_backend', 'module'), ('__init__', 'module'), ('__init__', 'module'))")</f>
        <v>(('tensorflow_backend', 'module'), ('__init__', 'module'), ('__init__', 'module'))</v>
      </c>
      <c r="N265" s="213">
        <f t="shared" si="5"/>
        <v>1</v>
      </c>
      <c r="O265" s="98"/>
      <c r="U265" s="72" t="str">
        <f>IFERROR(__xludf.DUMMYFUNCTION("""COMPUTED_VALUE"""),"round 2")</f>
        <v>round 2</v>
      </c>
      <c r="V265" s="72" t="str">
        <f>IFERROR(__xludf.DUMMYFUNCTION("""COMPUTED_VALUE"""),"(('autoreload', 'filename_and_mtime'), ('__init__', '__getattr__'), ('__init__', '_load'), ('__init__', 'import_module'))")</f>
        <v>(('autoreload', 'filename_and_mtime'), ('__init__', '__getattr__'), ('__init__', '_load'), ('__init__', 'import_module'))</v>
      </c>
      <c r="W265" s="72" t="str">
        <f>IFERROR(__xludf.DUMMYFUNCTION("""COMPUTED_VALUE"""),"python basic syntax")</f>
        <v>python basic syntax</v>
      </c>
      <c r="X265" s="50">
        <f t="shared" si="2"/>
        <v>1</v>
      </c>
      <c r="Y265" s="72" t="str">
        <f>IFERROR(__xludf.DUMMYFUNCTION("""COMPUTED_VALUE"""),"round 2")</f>
        <v>round 2</v>
      </c>
      <c r="Z265" s="72" t="str">
        <f>IFERROR(__xludf.DUMMYFUNCTION("""COMPUTED_VALUE"""),"(('index', '_get_pages'), ('index', '_get_page'), ('index', 'get_page'))")</f>
        <v>(('index', '_get_pages'), ('index', '_get_page'), ('index', 'get_page'))</v>
      </c>
      <c r="AA265" s="72" t="str">
        <f>IFERROR(__xludf.DUMMYFUNCTION("""COMPUTED_VALUE"""),"syntax / attribute extraction")</f>
        <v>syntax / attribute extraction</v>
      </c>
      <c r="AB265" s="72">
        <f>IFERROR(__xludf.DUMMYFUNCTION("""COMPUTED_VALUE"""),1.0)</f>
        <v>1</v>
      </c>
    </row>
    <row r="266">
      <c r="A266" s="73"/>
      <c r="D266" s="98"/>
      <c r="G266" s="98"/>
      <c r="I266" s="77">
        <v>264.0</v>
      </c>
      <c r="J266" s="54" t="s">
        <v>5334</v>
      </c>
      <c r="K266" s="96" t="s">
        <v>3340</v>
      </c>
      <c r="L266" s="169" t="s">
        <v>269</v>
      </c>
      <c r="M266" s="72" t="str">
        <f>IFERROR(__xludf.DUMMYFUNCTION("""COMPUTED_VALUE"""),"(('autoreload', 'filename_and_mtime'), ('__init__', '__getattr__'), ('__init__', '_load'), ('__init__', 'import_module'))")</f>
        <v>(('autoreload', 'filename_and_mtime'), ('__init__', '__getattr__'), ('__init__', '_load'), ('__init__', 'import_module'))</v>
      </c>
      <c r="N266" s="213">
        <f t="shared" si="5"/>
        <v>1</v>
      </c>
      <c r="O266" s="98"/>
      <c r="U266" s="72" t="str">
        <f>IFERROR(__xludf.DUMMYFUNCTION("""COMPUTED_VALUE"""),"round 2")</f>
        <v>round 2</v>
      </c>
      <c r="V266" s="72" t="str">
        <f>IFERROR(__xludf.DUMMYFUNCTION("""COMPUTED_VALUE"""),"(('training', 'predict'), ('training_arrays', 'predict_loop'), ('backend', '__call__'), ('session', '__call__'), ('errors_impl', '__exit__'))")</f>
        <v>(('training', 'predict'), ('training_arrays', 'predict_loop'), ('backend', '__call__'), ('session', '__call__'), ('errors_impl', '__exit__'))</v>
      </c>
      <c r="W266" s="72" t="str">
        <f>IFERROR(__xludf.DUMMYFUNCTION("""COMPUTED_VALUE"""),"model training / learning")</f>
        <v>model training / learning</v>
      </c>
      <c r="X266" s="50">
        <f t="shared" si="2"/>
        <v>1</v>
      </c>
      <c r="Y266" s="72" t="str">
        <f>IFERROR(__xludf.DUMMYFUNCTION("""COMPUTED_VALUE"""),"round 2")</f>
        <v>round 2</v>
      </c>
      <c r="Z266" s="72" t="str">
        <f>IFERROR(__xludf.DUMMYFUNCTION("""COMPUTED_VALUE"""),"(('function', '_maybe_define_function'), ('function', '_create_graph_function'), ('func_graph', 'func_graph_from_py_func'), ('def_function', 'wrapped_fn'))")</f>
        <v>(('function', '_maybe_define_function'), ('function', '_create_graph_function'), ('func_graph', 'func_graph_from_py_func'), ('def_function', 'wrapped_fn'))</v>
      </c>
      <c r="AA266" s="72" t="str">
        <f>IFERROR(__xludf.DUMMYFUNCTION("""COMPUTED_VALUE"""),"method wrapper")</f>
        <v>method wrapper</v>
      </c>
      <c r="AB266" s="72">
        <f>IFERROR(__xludf.DUMMYFUNCTION("""COMPUTED_VALUE"""),1.0)</f>
        <v>1</v>
      </c>
    </row>
    <row r="267">
      <c r="A267" s="73"/>
      <c r="D267" s="98"/>
      <c r="G267" s="98"/>
      <c r="I267" s="77">
        <v>265.0</v>
      </c>
      <c r="J267" s="54" t="s">
        <v>5334</v>
      </c>
      <c r="K267" s="96" t="s">
        <v>3344</v>
      </c>
      <c r="L267" s="77" t="s">
        <v>269</v>
      </c>
      <c r="M267" s="72" t="str">
        <f>IFERROR(__xludf.DUMMYFUNCTION("""COMPUTED_VALUE"""),"(('training', 'predict'), ('training_arrays', 'predict_loop'), ('backend', '__call__'), ('session', '__call__'), ('errors_impl', '__exit__'))")</f>
        <v>(('training', 'predict'), ('training_arrays', 'predict_loop'), ('backend', '__call__'), ('session', '__call__'), ('errors_impl', '__exit__'))</v>
      </c>
      <c r="N267" s="213">
        <f t="shared" si="5"/>
        <v>1</v>
      </c>
      <c r="O267" s="98"/>
      <c r="U267" s="72" t="str">
        <f>IFERROR(__xludf.DUMMYFUNCTION("""COMPUTED_VALUE"""),"round 2")</f>
        <v>round 2</v>
      </c>
      <c r="V267" s="72" t="str">
        <f>IFERROR(__xludf.DUMMYFUNCTION("""COMPUTED_VALUE"""),"(('load', 'load'),)")</f>
        <v>(('load', 'load'),)</v>
      </c>
      <c r="W267" s="72" t="str">
        <f>IFERROR(__xludf.DUMMYFUNCTION("""COMPUTED_VALUE"""),"model saving / loading")</f>
        <v>model saving / loading</v>
      </c>
      <c r="X267" s="50">
        <f t="shared" si="2"/>
        <v>1</v>
      </c>
      <c r="Y267" s="72" t="str">
        <f>IFERROR(__xludf.DUMMYFUNCTION("""COMPUTED_VALUE"""),"round 2")</f>
        <v>round 2</v>
      </c>
      <c r="Z267" s="72" t="str">
        <f>IFERROR(__xludf.DUMMYFUNCTION("""COMPUTED_VALUE"""),"(('array_ops', 'placeholder'), ('gen_array_ops', '_placeholder'), ('op_def_library', '_apply_op_helper'), ('ops', 'create_op'), ('ops', '__init__'))")</f>
        <v>(('array_ops', 'placeholder'), ('gen_array_ops', '_placeholder'), ('op_def_library', '_apply_op_helper'), ('ops', 'create_op'), ('ops', '__init__'))</v>
      </c>
      <c r="AA267" s="72" t="str">
        <f>IFERROR(__xludf.DUMMYFUNCTION("""COMPUTED_VALUE"""),"data operation")</f>
        <v>data operation</v>
      </c>
      <c r="AB267" s="72">
        <f>IFERROR(__xludf.DUMMYFUNCTION("""COMPUTED_VALUE"""),1.0)</f>
        <v>1</v>
      </c>
    </row>
    <row r="268">
      <c r="A268" s="73"/>
      <c r="D268" s="98"/>
      <c r="G268" s="98"/>
      <c r="I268" s="77">
        <v>266.0</v>
      </c>
      <c r="J268" s="54" t="s">
        <v>5334</v>
      </c>
      <c r="K268" s="96" t="s">
        <v>3347</v>
      </c>
      <c r="L268" s="169" t="s">
        <v>7</v>
      </c>
      <c r="M268" s="72" t="str">
        <f>IFERROR(__xludf.DUMMYFUNCTION("""COMPUTED_VALUE"""),"(('load', 'load'),)")</f>
        <v>(('load', 'load'),)</v>
      </c>
      <c r="N268" s="213">
        <f t="shared" si="5"/>
        <v>1</v>
      </c>
      <c r="O268" s="98"/>
      <c r="U268" s="72" t="str">
        <f>IFERROR(__xludf.DUMMYFUNCTION("""COMPUTED_VALUE"""),"round 2")</f>
        <v>round 2</v>
      </c>
      <c r="V268" s="72" t="str">
        <f>IFERROR(__xludf.DUMMYFUNCTION("""COMPUTED_VALUE"""),"(('session', '_run'),)")</f>
        <v>(('session', '_run'),)</v>
      </c>
      <c r="W268" s="72" t="str">
        <f>IFERROR(__xludf.DUMMYFUNCTION("""COMPUTED_VALUE"""),"parallelization")</f>
        <v>parallelization</v>
      </c>
      <c r="X268" s="50">
        <f t="shared" si="2"/>
        <v>1</v>
      </c>
      <c r="Y268" s="72" t="str">
        <f>IFERROR(__xludf.DUMMYFUNCTION("""COMPUTED_VALUE"""),"round 2")</f>
        <v>round 2</v>
      </c>
      <c r="Z268" s="72" t="str">
        <f>IFERROR(__xludf.DUMMYFUNCTION("""COMPUTED_VALUE"""),"(('network', '_init_graph_network'),)")</f>
        <v>(('network', '_init_graph_network'),)</v>
      </c>
      <c r="AA268" s="72" t="str">
        <f>IFERROR(__xludf.DUMMYFUNCTION("""COMPUTED_VALUE"""),"model training / construction")</f>
        <v>model training / construction</v>
      </c>
      <c r="AB268" s="72">
        <f>IFERROR(__xludf.DUMMYFUNCTION("""COMPUTED_VALUE"""),1.0)</f>
        <v>1</v>
      </c>
    </row>
    <row r="269">
      <c r="A269" s="73"/>
      <c r="D269" s="98"/>
      <c r="G269" s="98"/>
      <c r="I269" s="77">
        <v>267.0</v>
      </c>
      <c r="J269" s="54" t="s">
        <v>5334</v>
      </c>
      <c r="K269" s="96" t="s">
        <v>3352</v>
      </c>
      <c r="L269" s="227" t="s">
        <v>50</v>
      </c>
      <c r="M269" s="72" t="str">
        <f>IFERROR(__xludf.DUMMYFUNCTION("""COMPUTED_VALUE"""),"(('session', '_run'),)")</f>
        <v>(('session', '_run'),)</v>
      </c>
      <c r="N269" s="213">
        <f t="shared" si="5"/>
        <v>1</v>
      </c>
      <c r="O269" s="98"/>
      <c r="U269" s="72" t="str">
        <f>IFERROR(__xludf.DUMMYFUNCTION("""COMPUTED_VALUE"""),"round 2")</f>
        <v>round 2</v>
      </c>
      <c r="V269" s="72" t="str">
        <f>IFERROR(__xludf.DUMMYFUNCTION("""COMPUTED_VALUE"""),"(('__main__', 'module'),)")</f>
        <v>(('__main__', 'module'),)</v>
      </c>
      <c r="W269" s="72" t="str">
        <f>IFERROR(__xludf.DUMMYFUNCTION("""COMPUTED_VALUE"""),"python basic syntax")</f>
        <v>python basic syntax</v>
      </c>
      <c r="X269" s="50">
        <f t="shared" si="2"/>
        <v>1</v>
      </c>
      <c r="Y269" s="72" t="str">
        <f>IFERROR(__xludf.DUMMYFUNCTION("""COMPUTED_VALUE"""),"round 2")</f>
        <v>round 2</v>
      </c>
      <c r="Z269" s="72" t="str">
        <f>IFERROR(__xludf.DUMMYFUNCTION("""COMPUTED_VALUE"""),"(('tensorflow_backend', '__call__'), ('tensorflow_backend', '_call'), ('session', '__call__'), ('errors_impl', '__exit__'))")</f>
        <v>(('tensorflow_backend', '__call__'), ('tensorflow_backend', '_call'), ('session', '__call__'), ('errors_impl', '__exit__'))</v>
      </c>
      <c r="AA269" s="72" t="str">
        <f>IFERROR(__xludf.DUMMYFUNCTION("""COMPUTED_VALUE"""),"model training / learning")</f>
        <v>model training / learning</v>
      </c>
      <c r="AB269" s="72">
        <f>IFERROR(__xludf.DUMMYFUNCTION("""COMPUTED_VALUE"""),1.0)</f>
        <v>1</v>
      </c>
    </row>
    <row r="270">
      <c r="A270" s="73"/>
      <c r="D270" s="98"/>
      <c r="G270" s="98"/>
      <c r="I270" s="77">
        <v>268.0</v>
      </c>
      <c r="J270" s="54" t="s">
        <v>5334</v>
      </c>
      <c r="K270" s="96" t="s">
        <v>3359</v>
      </c>
      <c r="L270" s="169" t="s">
        <v>480</v>
      </c>
      <c r="M270" s="72" t="str">
        <f>IFERROR(__xludf.DUMMYFUNCTION("""COMPUTED_VALUE"""),"(('__main__', 'module'),)")</f>
        <v>(('__main__', 'module'),)</v>
      </c>
      <c r="N270" s="213">
        <f t="shared" si="5"/>
        <v>1</v>
      </c>
      <c r="O270" s="98"/>
      <c r="U270" s="72" t="str">
        <f>IFERROR(__xludf.DUMMYFUNCTION("""COMPUTED_VALUE"""),"round 2")</f>
        <v>round 2</v>
      </c>
      <c r="V270" s="72" t="str">
        <f>IFERROR(__xludf.DUMMYFUNCTION("""COMPUTED_VALUE"""),"(('constant_op', '_constant_impl'),)")</f>
        <v>(('constant_op', '_constant_impl'),)</v>
      </c>
      <c r="W270" s="72" t="str">
        <f>IFERROR(__xludf.DUMMYFUNCTION("""COMPUTED_VALUE"""),"data transformation")</f>
        <v>data transformation</v>
      </c>
      <c r="X270" s="50">
        <f t="shared" si="2"/>
        <v>1</v>
      </c>
      <c r="Y270" s="72" t="str">
        <f>IFERROR(__xludf.DUMMYFUNCTION("""COMPUTED_VALUE"""),"round 2")</f>
        <v>round 2</v>
      </c>
      <c r="Z270" s="72" t="str">
        <f>IFERROR(__xludf.DUMMYFUNCTION("""COMPUTED_VALUE"""),"(('threading', '_bootstrap_inner'),)")</f>
        <v>(('threading', '_bootstrap_inner'),)</v>
      </c>
      <c r="AA270" s="72" t="str">
        <f>IFERROR(__xludf.DUMMYFUNCTION("""COMPUTED_VALUE"""),"parallelization")</f>
        <v>parallelization</v>
      </c>
      <c r="AB270" s="72">
        <f>IFERROR(__xludf.DUMMYFUNCTION("""COMPUTED_VALUE"""),1.0)</f>
        <v>1</v>
      </c>
    </row>
    <row r="271">
      <c r="A271" s="73"/>
      <c r="D271" s="98"/>
      <c r="G271" s="98"/>
      <c r="I271" s="77">
        <v>269.0</v>
      </c>
      <c r="J271" s="54" t="s">
        <v>5334</v>
      </c>
      <c r="K271" s="96" t="s">
        <v>3364</v>
      </c>
      <c r="L271" s="169" t="s">
        <v>269</v>
      </c>
      <c r="M271" s="72" t="str">
        <f>IFERROR(__xludf.DUMMYFUNCTION("""COMPUTED_VALUE"""),"(('constant_op', '_constant_impl'),)")</f>
        <v>(('constant_op', '_constant_impl'),)</v>
      </c>
      <c r="N271" s="213">
        <f t="shared" si="5"/>
        <v>1</v>
      </c>
      <c r="O271" s="98"/>
      <c r="U271" s="72" t="str">
        <f>IFERROR(__xludf.DUMMYFUNCTION("""COMPUTED_VALUE"""),"round 2")</f>
        <v>round 2</v>
      </c>
      <c r="V271" s="72" t="str">
        <f>IFERROR(__xludf.DUMMYFUNCTION("""COMPUTED_VALUE"""),"(('data_adapter', '__init__'),)")</f>
        <v>(('data_adapter', '__init__'),)</v>
      </c>
      <c r="W271" s="72" t="str">
        <f>IFERROR(__xludf.DUMMYFUNCTION("""COMPUTED_VALUE"""),"data transformation")</f>
        <v>data transformation</v>
      </c>
      <c r="X271" s="50">
        <f t="shared" si="2"/>
        <v>1</v>
      </c>
      <c r="Y271" s="72" t="str">
        <f>IFERROR(__xludf.DUMMYFUNCTION("""COMPUTED_VALUE"""),"round 2")</f>
        <v>round 2</v>
      </c>
      <c r="Z271" s="72" t="str">
        <f>IFERROR(__xludf.DUMMYFUNCTION("""COMPUTED_VALUE"""),"(('function', '_create_graph_function'), ('func_graph', 'func_graph_from_py_func'), ('def_function', 'wrapped_fn'), ('func_graph', 'wrapper'))")</f>
        <v>(('function', '_create_graph_function'), ('func_graph', 'func_graph_from_py_func'), ('def_function', 'wrapped_fn'), ('func_graph', 'wrapper'))</v>
      </c>
      <c r="AA271" s="72" t="str">
        <f>IFERROR(__xludf.DUMMYFUNCTION("""COMPUTED_VALUE"""),"method wrapper")</f>
        <v>method wrapper</v>
      </c>
      <c r="AB271" s="72">
        <f>IFERROR(__xludf.DUMMYFUNCTION("""COMPUTED_VALUE"""),1.0)</f>
        <v>1</v>
      </c>
    </row>
    <row r="272">
      <c r="A272" s="73"/>
      <c r="D272" s="98"/>
      <c r="G272" s="98"/>
      <c r="I272" s="77">
        <v>270.0</v>
      </c>
      <c r="J272" s="54" t="s">
        <v>5334</v>
      </c>
      <c r="K272" s="96" t="s">
        <v>3368</v>
      </c>
      <c r="L272" s="169" t="s">
        <v>727</v>
      </c>
      <c r="M272" s="72" t="str">
        <f>IFERROR(__xludf.DUMMYFUNCTION("""COMPUTED_VALUE"""),"(('data_adapter', '__init__'),)")</f>
        <v>(('data_adapter', '__init__'),)</v>
      </c>
      <c r="N272" s="213">
        <f t="shared" si="5"/>
        <v>1</v>
      </c>
      <c r="O272" s="98"/>
      <c r="U272" s="72" t="str">
        <f>IFERROR(__xludf.DUMMYFUNCTION("""COMPUTED_VALUE"""),"round 2")</f>
        <v>round 2</v>
      </c>
      <c r="V272" s="72" t="str">
        <f>IFERROR(__xludf.DUMMYFUNCTION("""COMPUTED_VALUE"""),"(('runpy', '_run_module_as_main'), ('runpy', '_run_code'))")</f>
        <v>(('runpy', '_run_module_as_main'), ('runpy', '_run_code'))</v>
      </c>
      <c r="W272" s="72" t="str">
        <f>IFERROR(__xludf.DUMMYFUNCTION("""COMPUTED_VALUE"""),"external module execution")</f>
        <v>external module execution</v>
      </c>
      <c r="X272" s="50">
        <f t="shared" si="2"/>
        <v>1</v>
      </c>
      <c r="Y272" s="72" t="str">
        <f>IFERROR(__xludf.DUMMYFUNCTION("""COMPUTED_VALUE"""),"round 2")</f>
        <v>round 2</v>
      </c>
      <c r="Z272" s="72" t="str">
        <f>IFERROR(__xludf.DUMMYFUNCTION("""COMPUTED_VALUE"""),"(('ops', 'create_op'), ('ops', 'set_shapes_for_outputs'), ('ops', 'call_with_requiring'))")</f>
        <v>(('ops', 'create_op'), ('ops', 'set_shapes_for_outputs'), ('ops', 'call_with_requiring'))</v>
      </c>
      <c r="AA272" s="72" t="str">
        <f>IFERROR(__xludf.DUMMYFUNCTION("""COMPUTED_VALUE"""),"data operation")</f>
        <v>data operation</v>
      </c>
      <c r="AB272" s="72">
        <f>IFERROR(__xludf.DUMMYFUNCTION("""COMPUTED_VALUE"""),1.0)</f>
        <v>1</v>
      </c>
    </row>
    <row r="273">
      <c r="A273" s="73"/>
      <c r="D273" s="98"/>
      <c r="G273" s="98"/>
      <c r="I273" s="77">
        <v>271.0</v>
      </c>
      <c r="J273" s="54" t="s">
        <v>5334</v>
      </c>
      <c r="K273" s="98" t="s">
        <v>3374</v>
      </c>
      <c r="L273" s="77" t="s">
        <v>727</v>
      </c>
      <c r="M273" s="72" t="str">
        <f>IFERROR(__xludf.DUMMYFUNCTION("""COMPUTED_VALUE"""),"(('runpy', '_run_module_as_main'), ('runpy', '_run_code'))")</f>
        <v>(('runpy', '_run_module_as_main'), ('runpy', '_run_code'))</v>
      </c>
      <c r="N273" s="213">
        <f t="shared" si="5"/>
        <v>1</v>
      </c>
      <c r="O273" s="98"/>
      <c r="U273" s="72" t="str">
        <f>IFERROR(__xludf.DUMMYFUNCTION("""COMPUTED_VALUE"""),"round 2")</f>
        <v>round 2</v>
      </c>
      <c r="V273" s="72" t="str">
        <f>IFERROR(__xludf.DUMMYFUNCTION("""COMPUTED_VALUE"""),"(('base_tuner', 'search'),)")</f>
        <v>(('base_tuner', 'search'),)</v>
      </c>
      <c r="W273" s="72" t="str">
        <f>IFERROR(__xludf.DUMMYFUNCTION("""COMPUTED_VALUE"""),"Hyperparameter tuning")</f>
        <v>Hyperparameter tuning</v>
      </c>
      <c r="X273" s="50">
        <f t="shared" si="2"/>
        <v>1</v>
      </c>
      <c r="Y273" s="72" t="str">
        <f>IFERROR(__xludf.DUMMYFUNCTION("""COMPUTED_VALUE"""),"round 2")</f>
        <v>round 2</v>
      </c>
      <c r="Z273" s="72" t="str">
        <f>IFERROR(__xludf.DUMMYFUNCTION("""COMPUTED_VALUE"""),"(('ops', '__init__'), ('ops', '_create_c_op'))")</f>
        <v>(('ops', '__init__'), ('ops', '_create_c_op'))</v>
      </c>
      <c r="AA273" s="72" t="str">
        <f>IFERROR(__xludf.DUMMYFUNCTION("""COMPUTED_VALUE"""),"data operation")</f>
        <v>data operation</v>
      </c>
      <c r="AB273" s="72">
        <f>IFERROR(__xludf.DUMMYFUNCTION("""COMPUTED_VALUE"""),1.0)</f>
        <v>1</v>
      </c>
    </row>
    <row r="274">
      <c r="A274" s="73"/>
      <c r="D274" s="98"/>
      <c r="G274" s="98"/>
      <c r="I274" s="77">
        <v>272.0</v>
      </c>
      <c r="J274" s="54" t="s">
        <v>5334</v>
      </c>
      <c r="K274" s="96" t="s">
        <v>1608</v>
      </c>
      <c r="L274" s="77" t="s">
        <v>285</v>
      </c>
      <c r="M274" s="72" t="str">
        <f>IFERROR(__xludf.DUMMYFUNCTION("""COMPUTED_VALUE"""),"(('base_tuner', 'search'),)")</f>
        <v>(('base_tuner', 'search'),)</v>
      </c>
      <c r="N274" s="213">
        <f t="shared" si="5"/>
        <v>1</v>
      </c>
      <c r="O274" s="98"/>
      <c r="U274" s="72" t="str">
        <f>IFERROR(__xludf.DUMMYFUNCTION("""COMPUTED_VALUE"""),"round 2")</f>
        <v>round 2</v>
      </c>
      <c r="V274" s="72" t="str">
        <f>IFERROR(__xludf.DUMMYFUNCTION("""COMPUTED_VALUE"""),"(('runpy', '_run_module_as_main'),)")</f>
        <v>(('runpy', '_run_module_as_main'),)</v>
      </c>
      <c r="W274" s="72" t="str">
        <f>IFERROR(__xludf.DUMMYFUNCTION("""COMPUTED_VALUE"""),"external module execution")</f>
        <v>external module execution</v>
      </c>
      <c r="X274" s="50">
        <f t="shared" si="2"/>
        <v>1</v>
      </c>
      <c r="Y274" s="72" t="str">
        <f>IFERROR(__xludf.DUMMYFUNCTION("""COMPUTED_VALUE"""),"round 2")</f>
        <v>round 2</v>
      </c>
      <c r="Z274" s="72" t="str">
        <f>IFERROR(__xludf.DUMMYFUNCTION("""COMPUTED_VALUE"""),"(('function', '_maybe_define_function'), ('function', '_create_graph_function'), ('func_graph', 'func_graph_from_py_func'), ('def_function', 'wrapped_fn'), ('func_graph', 'wrapper'))")</f>
        <v>(('function', '_maybe_define_function'), ('function', '_create_graph_function'), ('func_graph', 'func_graph_from_py_func'), ('def_function', 'wrapped_fn'), ('func_graph', 'wrapper'))</v>
      </c>
      <c r="AA274" s="72" t="str">
        <f>IFERROR(__xludf.DUMMYFUNCTION("""COMPUTED_VALUE"""),"method wrapper")</f>
        <v>method wrapper</v>
      </c>
      <c r="AB274" s="72">
        <f>IFERROR(__xludf.DUMMYFUNCTION("""COMPUTED_VALUE"""),1.0)</f>
        <v>1</v>
      </c>
    </row>
    <row r="275">
      <c r="A275" s="73"/>
      <c r="D275" s="98"/>
      <c r="G275" s="98"/>
      <c r="I275" s="77">
        <v>273.0</v>
      </c>
      <c r="J275" s="54" t="s">
        <v>5334</v>
      </c>
      <c r="K275" s="96" t="s">
        <v>3383</v>
      </c>
      <c r="L275" s="77" t="s">
        <v>5336</v>
      </c>
      <c r="M275" s="72" t="str">
        <f>IFERROR(__xludf.DUMMYFUNCTION("""COMPUTED_VALUE"""),"(('runpy', '_run_module_as_main'),)")</f>
        <v>(('runpy', '_run_module_as_main'),)</v>
      </c>
      <c r="N275" s="213">
        <f t="shared" si="5"/>
        <v>1</v>
      </c>
      <c r="O275" s="98"/>
      <c r="U275" s="72" t="str">
        <f>IFERROR(__xludf.DUMMYFUNCTION("""COMPUTED_VALUE"""),"round 2")</f>
        <v>round 2</v>
      </c>
      <c r="V275" s="72" t="str">
        <f>IFERROR(__xludf.DUMMYFUNCTION("""COMPUTED_VALUE"""),"(('ops', '_as_graph_element_locked'),)")</f>
        <v>(('ops', '_as_graph_element_locked'),)</v>
      </c>
      <c r="W275" s="72" t="str">
        <f>IFERROR(__xludf.DUMMYFUNCTION("""COMPUTED_VALUE"""),"data validation")</f>
        <v>data validation</v>
      </c>
      <c r="X275" s="50">
        <f t="shared" si="2"/>
        <v>1</v>
      </c>
      <c r="Y275" s="72" t="str">
        <f>IFERROR(__xludf.DUMMYFUNCTION("""COMPUTED_VALUE"""),"round 2")</f>
        <v>round 2</v>
      </c>
      <c r="Z275" s="72" t="str">
        <f>IFERROR(__xludf.DUMMYFUNCTION("""COMPUTED_VALUE"""),"(('training', 'fit'), ('data_adapter', '__init__'))")</f>
        <v>(('training', 'fit'), ('data_adapter', '__init__'))</v>
      </c>
      <c r="AA275" s="72" t="str">
        <f>IFERROR(__xludf.DUMMYFUNCTION("""COMPUTED_VALUE"""),"model training / learning")</f>
        <v>model training / learning</v>
      </c>
      <c r="AB275" s="72">
        <f>IFERROR(__xludf.DUMMYFUNCTION("""COMPUTED_VALUE"""),1.0)</f>
        <v>1</v>
      </c>
    </row>
    <row r="276">
      <c r="A276" s="73"/>
      <c r="D276" s="98"/>
      <c r="G276" s="98"/>
      <c r="I276" s="77">
        <v>274.0</v>
      </c>
      <c r="J276" s="54" t="s">
        <v>5334</v>
      </c>
      <c r="K276" s="96" t="s">
        <v>1209</v>
      </c>
      <c r="L276" s="77" t="s">
        <v>285</v>
      </c>
      <c r="M276" s="72" t="str">
        <f>IFERROR(__xludf.DUMMYFUNCTION("""COMPUTED_VALUE"""),"(('ops', '_as_graph_element_locked'),)")</f>
        <v>(('ops', '_as_graph_element_locked'),)</v>
      </c>
      <c r="N276" s="213">
        <f t="shared" si="5"/>
        <v>1</v>
      </c>
      <c r="O276" s="98"/>
      <c r="U276" s="72" t="str">
        <f>IFERROR(__xludf.DUMMYFUNCTION("""COMPUTED_VALUE"""),"round 2")</f>
        <v>round 2</v>
      </c>
      <c r="V276" s="72" t="str">
        <f>IFERROR(__xludf.DUMMYFUNCTION("""COMPUTED_VALUE"""),"(('client', '_send_request'), ('client', 'endheaders'))")</f>
        <v>(('client', '_send_request'), ('client', 'endheaders'))</v>
      </c>
      <c r="W276" s="72" t="str">
        <f>IFERROR(__xludf.DUMMYFUNCTION("""COMPUTED_VALUE"""),"API call / HTTP request")</f>
        <v>API call / HTTP request</v>
      </c>
      <c r="X276" s="50">
        <f t="shared" si="2"/>
        <v>1</v>
      </c>
      <c r="Y276" s="72" t="str">
        <f>IFERROR(__xludf.DUMMYFUNCTION("""COMPUTED_VALUE"""),"round 2")</f>
        <v>round 2</v>
      </c>
      <c r="Z276" s="72" t="str">
        <f>IFERROR(__xludf.DUMMYFUNCTION("""COMPUTED_VALUE"""),"(('ops', 'convert_to_tensor'), ('ops', 'convert_to_tensor_v2'), ('ops', 'internal_convert_to_tensor'), ('constant_op', '_constant_tensor_conversion_function'), ('constant_op', 'constant'), ('constant_op', '_constant_impl'))")</f>
        <v>(('ops', 'convert_to_tensor'), ('ops', 'convert_to_tensor_v2'), ('ops', 'internal_convert_to_tensor'), ('constant_op', '_constant_tensor_conversion_function'), ('constant_op', 'constant'), ('constant_op', '_constant_impl'))</v>
      </c>
      <c r="AA276" s="72" t="str">
        <f>IFERROR(__xludf.DUMMYFUNCTION("""COMPUTED_VALUE"""),"data transformation")</f>
        <v>data transformation</v>
      </c>
      <c r="AB276" s="72">
        <f>IFERROR(__xludf.DUMMYFUNCTION("""COMPUTED_VALUE"""),1.0)</f>
        <v>1</v>
      </c>
    </row>
    <row r="277">
      <c r="A277" s="73"/>
      <c r="D277" s="98"/>
      <c r="G277" s="98"/>
      <c r="I277" s="77">
        <v>275.0</v>
      </c>
      <c r="J277" s="54" t="s">
        <v>5334</v>
      </c>
      <c r="K277" s="96" t="s">
        <v>3391</v>
      </c>
      <c r="L277" s="169" t="s">
        <v>896</v>
      </c>
      <c r="M277" s="72" t="str">
        <f>IFERROR(__xludf.DUMMYFUNCTION("""COMPUTED_VALUE"""),"(('client', '_send_request'), ('client', 'endheaders'))")</f>
        <v>(('client', '_send_request'), ('client', 'endheaders'))</v>
      </c>
      <c r="N277" s="213">
        <f t="shared" si="5"/>
        <v>1</v>
      </c>
      <c r="O277" s="98"/>
      <c r="U277" s="72" t="str">
        <f>IFERROR(__xludf.DUMMYFUNCTION("""COMPUTED_VALUE"""),"round 2")</f>
        <v>round 2</v>
      </c>
      <c r="V277" s="72" t="str">
        <f>IFERROR(__xludf.DUMMYFUNCTION("""COMPUTED_VALUE"""),"(('monitored_session', 'run'),)")</f>
        <v>(('monitored_session', 'run'),)</v>
      </c>
      <c r="W277" s="72" t="str">
        <f>IFERROR(__xludf.DUMMYFUNCTION("""COMPUTED_VALUE"""),"parallelization")</f>
        <v>parallelization</v>
      </c>
      <c r="X277" s="50">
        <f t="shared" si="2"/>
        <v>1</v>
      </c>
      <c r="Y277" s="72" t="str">
        <f>IFERROR(__xludf.DUMMYFUNCTION("""COMPUTED_VALUE"""),"round 2")</f>
        <v>round 2</v>
      </c>
      <c r="Z277" s="72" t="str">
        <f>IFERROR(__xludf.DUMMYFUNCTION("""COMPUTED_VALUE"""),"(('__init__', 'module'), ('__init__', 'module'), ('__init__', 'module'), ('__init__', 'module'))")</f>
        <v>(('__init__', 'module'), ('__init__', 'module'), ('__init__', 'module'), ('__init__', 'module'))</v>
      </c>
      <c r="AA277" s="72" t="str">
        <f>IFERROR(__xludf.DUMMYFUNCTION("""COMPUTED_VALUE"""),"python basic syntax")</f>
        <v>python basic syntax</v>
      </c>
      <c r="AB277" s="72">
        <f>IFERROR(__xludf.DUMMYFUNCTION("""COMPUTED_VALUE"""),1.0)</f>
        <v>1</v>
      </c>
    </row>
    <row r="278">
      <c r="A278" s="73"/>
      <c r="D278" s="98"/>
      <c r="G278" s="98"/>
      <c r="I278" s="77">
        <v>276.0</v>
      </c>
      <c r="J278" s="54" t="s">
        <v>5334</v>
      </c>
      <c r="K278" s="98" t="s">
        <v>3397</v>
      </c>
      <c r="L278" s="77" t="s">
        <v>1192</v>
      </c>
      <c r="M278" s="72" t="str">
        <f>IFERROR(__xludf.DUMMYFUNCTION("""COMPUTED_VALUE"""),"(('monitored_session', 'run'),)")</f>
        <v>(('monitored_session', 'run'),)</v>
      </c>
      <c r="N278" s="213">
        <f t="shared" si="5"/>
        <v>1</v>
      </c>
      <c r="O278" s="98"/>
      <c r="U278" s="72" t="str">
        <f>IFERROR(__xludf.DUMMYFUNCTION("""COMPUTED_VALUE"""),"round 2")</f>
        <v>round 2</v>
      </c>
      <c r="V278" s="72" t="str">
        <f>IFERROR(__xludf.DUMMYFUNCTION("""COMPUTED_VALUE"""),"(('deprecation', 'new_func'), ('importer', 'import_graph_def'))")</f>
        <v>(('deprecation', 'new_func'), ('importer', 'import_graph_def'))</v>
      </c>
      <c r="W278" s="72" t="str">
        <f>IFERROR(__xludf.DUMMYFUNCTION("""COMPUTED_VALUE"""),"model saving / loading")</f>
        <v>model saving / loading</v>
      </c>
      <c r="X278" s="50">
        <f t="shared" si="2"/>
        <v>1</v>
      </c>
      <c r="Y278" s="72" t="str">
        <f>IFERROR(__xludf.DUMMYFUNCTION("""COMPUTED_VALUE"""),"round 2")</f>
        <v>round 2</v>
      </c>
      <c r="Z278" s="72" t="str">
        <f>IFERROR(__xludf.DUMMYFUNCTION("""COMPUTED_VALUE"""),"(('training', 'fit'), ('training', '_standardize_user_data'), ('training_utils', 'standardize_input_data'))")</f>
        <v>(('training', 'fit'), ('training', '_standardize_user_data'), ('training_utils', 'standardize_input_data'))</v>
      </c>
      <c r="AA278" s="72" t="str">
        <f>IFERROR(__xludf.DUMMYFUNCTION("""COMPUTED_VALUE"""),"data transformation")</f>
        <v>data transformation</v>
      </c>
      <c r="AB278" s="72">
        <f>IFERROR(__xludf.DUMMYFUNCTION("""COMPUTED_VALUE"""),1.0)</f>
        <v>1</v>
      </c>
    </row>
    <row r="279">
      <c r="A279" s="73"/>
      <c r="D279" s="98"/>
      <c r="G279" s="98"/>
      <c r="I279" s="77">
        <v>277.0</v>
      </c>
      <c r="J279" s="54" t="s">
        <v>5334</v>
      </c>
      <c r="K279" s="96" t="s">
        <v>3400</v>
      </c>
      <c r="L279" s="169" t="s">
        <v>480</v>
      </c>
      <c r="M279" s="72" t="str">
        <f>IFERROR(__xludf.DUMMYFUNCTION("""COMPUTED_VALUE"""),"(('deprecation', 'new_func'), ('importer', 'import_graph_def'))")</f>
        <v>(('deprecation', 'new_func'), ('importer', 'import_graph_def'))</v>
      </c>
      <c r="N279" s="213">
        <f t="shared" si="5"/>
        <v>1</v>
      </c>
      <c r="O279" s="98"/>
      <c r="U279" s="72" t="str">
        <f>IFERROR(__xludf.DUMMYFUNCTION("""COMPUTED_VALUE"""),"round 2")</f>
        <v>round 2</v>
      </c>
      <c r="V279" s="72" t="str">
        <f>IFERROR(__xludf.DUMMYFUNCTION("""COMPUTED_VALUE"""),"(('variable_scope', 'get_variable'), ('variable_scope', 'get_variable'), ('variable_scope', 'get_variable'))")</f>
        <v>(('variable_scope', 'get_variable'), ('variable_scope', 'get_variable'), ('variable_scope', 'get_variable'))</v>
      </c>
      <c r="W279" s="72" t="str">
        <f>IFERROR(__xludf.DUMMYFUNCTION("""COMPUTED_VALUE"""),"syntax / attribute extraction")</f>
        <v>syntax / attribute extraction</v>
      </c>
      <c r="X279" s="50">
        <f t="shared" si="2"/>
        <v>1</v>
      </c>
      <c r="Y279" s="72" t="str">
        <f>IFERROR(__xludf.DUMMYFUNCTION("""COMPUTED_VALUE"""),"round 2")</f>
        <v>round 2</v>
      </c>
      <c r="Z279" s="72" t="str">
        <f>IFERROR(__xludf.DUMMYFUNCTION("""COMPUTED_VALUE"""),"(('variables', '_init_from_args'),)")</f>
        <v>(('variables', '_init_from_args'),)</v>
      </c>
      <c r="AA279" s="72" t="str">
        <f>IFERROR(__xludf.DUMMYFUNCTION("""COMPUTED_VALUE"""),"data creation")</f>
        <v>data creation</v>
      </c>
      <c r="AB279" s="72">
        <f>IFERROR(__xludf.DUMMYFUNCTION("""COMPUTED_VALUE"""),1.0)</f>
        <v>1</v>
      </c>
    </row>
    <row r="280">
      <c r="A280" s="73"/>
      <c r="D280" s="98"/>
      <c r="G280" s="98"/>
      <c r="I280" s="77">
        <v>278.0</v>
      </c>
      <c r="J280" s="54" t="s">
        <v>5334</v>
      </c>
      <c r="K280" s="98" t="s">
        <v>3402</v>
      </c>
      <c r="L280" s="227" t="s">
        <v>50</v>
      </c>
      <c r="M280" s="72" t="str">
        <f>IFERROR(__xludf.DUMMYFUNCTION("""COMPUTED_VALUE"""),"(('variable_scope', 'get_variable'), ('variable_scope', 'get_variable'), ('variable_scope', 'get_variable'))")</f>
        <v>(('variable_scope', 'get_variable'), ('variable_scope', 'get_variable'), ('variable_scope', 'get_variable'))</v>
      </c>
      <c r="N280" s="213">
        <f t="shared" si="5"/>
        <v>1</v>
      </c>
      <c r="O280" s="98"/>
      <c r="U280" s="72" t="str">
        <f>IFERROR(__xludf.DUMMYFUNCTION("""COMPUTED_VALUE"""),"round 2")</f>
        <v>round 2</v>
      </c>
      <c r="V280" s="72" t="str">
        <f>IFERROR(__xludf.DUMMYFUNCTION("""COMPUTED_VALUE"""),"(('__init__', 'from'),)")</f>
        <v>(('__init__', 'from'),)</v>
      </c>
      <c r="W280" s="72" t="str">
        <f>IFERROR(__xludf.DUMMYFUNCTION("""COMPUTED_VALUE"""),"ignore")</f>
        <v>ignore</v>
      </c>
      <c r="X280" s="50">
        <f t="shared" si="2"/>
        <v>1</v>
      </c>
      <c r="Y280" s="72" t="str">
        <f>IFERROR(__xludf.DUMMYFUNCTION("""COMPUTED_VALUE"""),"round 2")</f>
        <v>round 2</v>
      </c>
      <c r="Z280" s="72" t="str">
        <f>IFERROR(__xludf.DUMMYFUNCTION("""COMPUTED_VALUE"""),"(('feeding_queue_runner', '_run'), ('session', 'run'), ('session', '_run'), ('session', '_do_run'), ('session', '_do_call'))")</f>
        <v>(('feeding_queue_runner', '_run'), ('session', 'run'), ('session', '_run'), ('session', '_do_run'), ('session', '_do_call'))</v>
      </c>
      <c r="AA280" s="72" t="str">
        <f>IFERROR(__xludf.DUMMYFUNCTION("""COMPUTED_VALUE"""),"parallelization")</f>
        <v>parallelization</v>
      </c>
      <c r="AB280" s="72">
        <f>IFERROR(__xludf.DUMMYFUNCTION("""COMPUTED_VALUE"""),1.0)</f>
        <v>1</v>
      </c>
    </row>
    <row r="281">
      <c r="A281" s="73"/>
      <c r="D281" s="98"/>
      <c r="G281" s="98"/>
      <c r="I281" s="77">
        <v>279.0</v>
      </c>
      <c r="J281" s="54" t="s">
        <v>5334</v>
      </c>
      <c r="K281" s="96" t="s">
        <v>3407</v>
      </c>
      <c r="L281" s="77" t="s">
        <v>684</v>
      </c>
      <c r="M281" s="72" t="str">
        <f>IFERROR(__xludf.DUMMYFUNCTION("""COMPUTED_VALUE"""),"(('__init__', 'from'),)")</f>
        <v>(('__init__', 'from'),)</v>
      </c>
      <c r="N281" s="213">
        <f t="shared" si="5"/>
        <v>1</v>
      </c>
      <c r="O281" s="98"/>
      <c r="U281" s="72" t="str">
        <f>IFERROR(__xludf.DUMMYFUNCTION("""COMPUTED_VALUE"""),"round 2")</f>
        <v>round 2</v>
      </c>
      <c r="V281" s="72" t="str">
        <f>IFERROR(__xludf.DUMMYFUNCTION("""COMPUTED_VALUE"""),"(('pydev_import_hook', 'do_import'), ('__init__', 'module'), ('pydev_import_hook', 'do_import'))")</f>
        <v>(('pydev_import_hook', 'do_import'), ('__init__', 'module'), ('pydev_import_hook', 'do_import'))</v>
      </c>
      <c r="W281" s="72" t="str">
        <f>IFERROR(__xludf.DUMMYFUNCTION("""COMPUTED_VALUE"""),"python basic syntax")</f>
        <v>python basic syntax</v>
      </c>
      <c r="X281" s="50">
        <f t="shared" si="2"/>
        <v>1</v>
      </c>
      <c r="Y281" s="72" t="str">
        <f>IFERROR(__xludf.DUMMYFUNCTION("""COMPUTED_VALUE"""),"round 2")</f>
        <v>round 2</v>
      </c>
      <c r="Z281" s="72" t="str">
        <f>IFERROR(__xludf.DUMMYFUNCTION("""COMPUTED_VALUE"""),"(('ops', 'eval'), ('ops', '_eval_using_default_session'))")</f>
        <v>(('ops', 'eval'), ('ops', '_eval_using_default_session'))</v>
      </c>
      <c r="AA281" s="72" t="str">
        <f>IFERROR(__xludf.DUMMYFUNCTION("""COMPUTED_VALUE"""),"parallelization")</f>
        <v>parallelization</v>
      </c>
      <c r="AB281" s="72">
        <f>IFERROR(__xludf.DUMMYFUNCTION("""COMPUTED_VALUE"""),1.0)</f>
        <v>1</v>
      </c>
    </row>
    <row r="282">
      <c r="A282" s="73"/>
      <c r="D282" s="98"/>
      <c r="G282" s="98"/>
      <c r="I282" s="77">
        <v>280.0</v>
      </c>
      <c r="J282" s="54" t="s">
        <v>5334</v>
      </c>
      <c r="K282" s="96" t="s">
        <v>1277</v>
      </c>
      <c r="L282" s="77" t="s">
        <v>464</v>
      </c>
      <c r="M282" s="72" t="str">
        <f>IFERROR(__xludf.DUMMYFUNCTION("""COMPUTED_VALUE"""),"(('pydev_import_hook', 'do_import'), ('__init__', 'module'), ('pydev_import_hook', 'do_import'))")</f>
        <v>(('pydev_import_hook', 'do_import'), ('__init__', 'module'), ('pydev_import_hook', 'do_import'))</v>
      </c>
      <c r="N282" s="213">
        <f t="shared" si="5"/>
        <v>1</v>
      </c>
      <c r="O282" s="98"/>
      <c r="U282" s="72" t="str">
        <f>IFERROR(__xludf.DUMMYFUNCTION("""COMPUTED_VALUE"""),"round 2")</f>
        <v>round 2</v>
      </c>
      <c r="V282" s="72" t="str">
        <f>IFERROR(__xludf.DUMMYFUNCTION("""COMPUTED_VALUE"""),"(('dataset_ops', 'map'), ('dataset_ops', '__init__'), ('dataset_ops', '__init__'))")</f>
        <v>(('dataset_ops', 'map'), ('dataset_ops', '__init__'), ('dataset_ops', '__init__'))</v>
      </c>
      <c r="W282" s="72" t="str">
        <f>IFERROR(__xludf.DUMMYFUNCTION("""COMPUTED_VALUE"""),"data transformation")</f>
        <v>data transformation</v>
      </c>
      <c r="X282" s="50">
        <f t="shared" si="2"/>
        <v>1</v>
      </c>
      <c r="Y282" s="72" t="str">
        <f>IFERROR(__xludf.DUMMYFUNCTION("""COMPUTED_VALUE"""),"round 2")</f>
        <v>round 2</v>
      </c>
      <c r="Z282" s="72" t="str">
        <f>IFERROR(__xludf.DUMMYFUNCTION("""COMPUTED_VALUE"""),"(('pywrap_tensorflow', 'module'), ('pywrap_tensorflow_internal', 'module'), ('pywrap_tensorflow_internal', 'swig_import_helper'), ('imp', 'load_module'), ('imp', 'load_dynamic'))")</f>
        <v>(('pywrap_tensorflow', 'module'), ('pywrap_tensorflow_internal', 'module'), ('pywrap_tensorflow_internal', 'swig_import_helper'), ('imp', 'load_module'), ('imp', 'load_dynamic'))</v>
      </c>
      <c r="AA282" s="72" t="str">
        <f>IFERROR(__xludf.DUMMYFUNCTION("""COMPUTED_VALUE"""),"external module execution")</f>
        <v>external module execution</v>
      </c>
      <c r="AB282" s="72">
        <f>IFERROR(__xludf.DUMMYFUNCTION("""COMPUTED_VALUE"""),1.0)</f>
        <v>1</v>
      </c>
    </row>
    <row r="283">
      <c r="A283" s="73"/>
      <c r="D283" s="98"/>
      <c r="G283" s="98"/>
      <c r="I283" s="77">
        <v>281.0</v>
      </c>
      <c r="J283" s="54" t="s">
        <v>5334</v>
      </c>
      <c r="K283" s="96" t="s">
        <v>3414</v>
      </c>
      <c r="L283" s="169" t="s">
        <v>269</v>
      </c>
      <c r="M283" s="72" t="str">
        <f>IFERROR(__xludf.DUMMYFUNCTION("""COMPUTED_VALUE"""),"(('dataset_ops', 'map'), ('dataset_ops', '__init__'), ('dataset_ops', '__init__'))")</f>
        <v>(('dataset_ops', 'map'), ('dataset_ops', '__init__'), ('dataset_ops', '__init__'))</v>
      </c>
      <c r="N283" s="213">
        <f t="shared" si="5"/>
        <v>1</v>
      </c>
      <c r="O283" s="98"/>
      <c r="U283" s="72" t="str">
        <f>IFERROR(__xludf.DUMMYFUNCTION("""COMPUTED_VALUE"""),"round 2")</f>
        <v>round 2</v>
      </c>
      <c r="V283" s="72" t="str">
        <f>IFERROR(__xludf.DUMMYFUNCTION("""COMPUTED_VALUE"""),"(('training_utils', 'standardize_input_data'),)")</f>
        <v>(('training_utils', 'standardize_input_data'),)</v>
      </c>
      <c r="W283" s="72" t="str">
        <f>IFERROR(__xludf.DUMMYFUNCTION("""COMPUTED_VALUE"""),"data transformation")</f>
        <v>data transformation</v>
      </c>
      <c r="X283" s="50">
        <f t="shared" si="2"/>
        <v>1</v>
      </c>
      <c r="Y283" s="72" t="str">
        <f>IFERROR(__xludf.DUMMYFUNCTION("""COMPUTED_VALUE"""),"round 2")</f>
        <v>round 2</v>
      </c>
      <c r="Z283" s="72" t="str">
        <f>IFERROR(__xludf.DUMMYFUNCTION("""COMPUTED_VALUE"""),"(('pool', 'get'),)")</f>
        <v>(('pool', 'get'),)</v>
      </c>
      <c r="AA283" s="72" t="str">
        <f>IFERROR(__xludf.DUMMYFUNCTION("""COMPUTED_VALUE"""),"parallelization")</f>
        <v>parallelization</v>
      </c>
      <c r="AB283" s="72">
        <f>IFERROR(__xludf.DUMMYFUNCTION("""COMPUTED_VALUE"""),1.0)</f>
        <v>1</v>
      </c>
    </row>
    <row r="284">
      <c r="A284" s="73"/>
      <c r="D284" s="98"/>
      <c r="G284" s="98"/>
      <c r="I284" s="77">
        <v>282.0</v>
      </c>
      <c r="J284" s="54" t="s">
        <v>5334</v>
      </c>
      <c r="K284" s="98" t="s">
        <v>3417</v>
      </c>
      <c r="L284" s="77" t="s">
        <v>727</v>
      </c>
      <c r="M284" s="72" t="str">
        <f>IFERROR(__xludf.DUMMYFUNCTION("""COMPUTED_VALUE"""),"(('training_utils', 'standardize_input_data'),)")</f>
        <v>(('training_utils', 'standardize_input_data'),)</v>
      </c>
      <c r="N284" s="213">
        <f t="shared" si="5"/>
        <v>1</v>
      </c>
      <c r="O284" s="98"/>
      <c r="U284" s="72" t="str">
        <f>IFERROR(__xludf.DUMMYFUNCTION("""COMPUTED_VALUE"""),"round 2")</f>
        <v>round 2</v>
      </c>
      <c r="V284" s="72" t="str">
        <f>IFERROR(__xludf.DUMMYFUNCTION("""COMPUTED_VALUE"""),"(('runpy', '_run_module_as_main'), ('runpy', '_run_code'), ('__main__', 'module'))")</f>
        <v>(('runpy', '_run_module_as_main'), ('runpy', '_run_code'), ('__main__', 'module'))</v>
      </c>
      <c r="W284" s="72" t="str">
        <f>IFERROR(__xludf.DUMMYFUNCTION("""COMPUTED_VALUE"""),"external module execution")</f>
        <v>external module execution</v>
      </c>
      <c r="X284" s="50">
        <f t="shared" si="2"/>
        <v>1</v>
      </c>
      <c r="Y284" s="72" t="str">
        <f>IFERROR(__xludf.DUMMYFUNCTION("""COMPUTED_VALUE"""),"round 2")</f>
        <v>round 2</v>
      </c>
      <c r="Z284" s="72" t="str">
        <f>IFERROR(__xludf.DUMMYFUNCTION("""COMPUTED_VALUE"""),"(('pywrap_tensorflow', 'module'), ('pywrap_tensorflow', 'module'), ('pywrap_tensorflow_internal', 'module'), ('pywrap_tensorflow_internal', 'swig_import_helper'))")</f>
        <v>(('pywrap_tensorflow', 'module'), ('pywrap_tensorflow', 'module'), ('pywrap_tensorflow_internal', 'module'), ('pywrap_tensorflow_internal', 'swig_import_helper'))</v>
      </c>
      <c r="AA284" s="72" t="str">
        <f>IFERROR(__xludf.DUMMYFUNCTION("""COMPUTED_VALUE"""),"python basic syntax")</f>
        <v>python basic syntax</v>
      </c>
      <c r="AB284" s="72">
        <f>IFERROR(__xludf.DUMMYFUNCTION("""COMPUTED_VALUE"""),1.0)</f>
        <v>1</v>
      </c>
    </row>
    <row r="285">
      <c r="A285" s="73"/>
      <c r="D285" s="98"/>
      <c r="G285" s="98"/>
      <c r="I285" s="77">
        <v>283.0</v>
      </c>
      <c r="J285" s="54" t="s">
        <v>5334</v>
      </c>
      <c r="K285" s="96" t="s">
        <v>3422</v>
      </c>
      <c r="L285" s="169" t="s">
        <v>727</v>
      </c>
      <c r="M285" s="72" t="str">
        <f>IFERROR(__xludf.DUMMYFUNCTION("""COMPUTED_VALUE"""),"(('runpy', '_run_module_as_main'), ('runpy', '_run_code'), ('__main__', 'module'))")</f>
        <v>(('runpy', '_run_module_as_main'), ('runpy', '_run_code'), ('__main__', 'module'))</v>
      </c>
      <c r="N285" s="213">
        <f t="shared" si="5"/>
        <v>1</v>
      </c>
      <c r="O285" s="98"/>
      <c r="U285" s="72" t="str">
        <f>IFERROR(__xludf.DUMMYFUNCTION("""COMPUTED_VALUE"""),"round 2")</f>
        <v>round 2</v>
      </c>
      <c r="V285" s="72" t="str">
        <f>IFERROR(__xludf.DUMMYFUNCTION("""COMPUTED_VALUE"""),"(('__init__', 'module'), ('__init__', 'module'), ('pywrap_tensorflow', 'module'))")</f>
        <v>(('__init__', 'module'), ('__init__', 'module'), ('pywrap_tensorflow', 'module'))</v>
      </c>
      <c r="W285" s="72" t="str">
        <f>IFERROR(__xludf.DUMMYFUNCTION("""COMPUTED_VALUE"""),"method wrapper")</f>
        <v>method wrapper</v>
      </c>
      <c r="X285" s="50">
        <f t="shared" si="2"/>
        <v>1</v>
      </c>
      <c r="Y285" s="72" t="str">
        <f>IFERROR(__xludf.DUMMYFUNCTION("""COMPUTED_VALUE"""),"round 2")</f>
        <v>round 2</v>
      </c>
      <c r="Z285" s="72" t="str">
        <f>IFERROR(__xludf.DUMMYFUNCTION("""COMPUTED_VALUE"""),"(('__init__', 'module'),)")</f>
        <v>(('__init__', 'module'),)</v>
      </c>
      <c r="AA285" s="72" t="str">
        <f>IFERROR(__xludf.DUMMYFUNCTION("""COMPUTED_VALUE"""),"python basic syntax")</f>
        <v>python basic syntax</v>
      </c>
      <c r="AB285" s="72">
        <f>IFERROR(__xludf.DUMMYFUNCTION("""COMPUTED_VALUE"""),1.0)</f>
        <v>1</v>
      </c>
    </row>
    <row r="286">
      <c r="A286" s="73"/>
      <c r="D286" s="98"/>
      <c r="G286" s="98"/>
      <c r="I286" s="77">
        <v>284.0</v>
      </c>
      <c r="J286" s="54" t="s">
        <v>5334</v>
      </c>
      <c r="K286" s="96" t="s">
        <v>945</v>
      </c>
      <c r="L286" s="77" t="s">
        <v>285</v>
      </c>
      <c r="M286" s="72" t="str">
        <f>IFERROR(__xludf.DUMMYFUNCTION("""COMPUTED_VALUE"""),"(('__init__', 'module'), ('__init__', 'module'), ('pywrap_tensorflow', 'module'))")</f>
        <v>(('__init__', 'module'), ('__init__', 'module'), ('pywrap_tensorflow', 'module'))</v>
      </c>
      <c r="N286" s="213">
        <f t="shared" si="5"/>
        <v>1</v>
      </c>
      <c r="O286" s="98"/>
      <c r="U286" s="72" t="str">
        <f>IFERROR(__xludf.DUMMYFUNCTION("""COMPUTED_VALUE"""),"round 2")</f>
        <v>round 2</v>
      </c>
      <c r="V286" s="72" t="str">
        <f>IFERROR(__xludf.DUMMYFUNCTION("""COMPUTED_VALUE"""),"(('training', 'train_on_batch'), ('training', '_standardize_user_data'), ('training_utils', 'standardize_input_data'))")</f>
        <v>(('training', 'train_on_batch'), ('training', '_standardize_user_data'), ('training_utils', 'standardize_input_data'))</v>
      </c>
      <c r="W286" s="72" t="str">
        <f>IFERROR(__xludf.DUMMYFUNCTION("""COMPUTED_VALUE"""),"data transformation")</f>
        <v>data transformation</v>
      </c>
      <c r="X286" s="50">
        <f t="shared" si="2"/>
        <v>1</v>
      </c>
      <c r="Y286" s="72" t="str">
        <f>IFERROR(__xludf.DUMMYFUNCTION("""COMPUTED_VALUE"""),"round 2")</f>
        <v>round 2</v>
      </c>
      <c r="Z286" s="72" t="str">
        <f>IFERROR(__xludf.DUMMYFUNCTION("""COMPUTED_VALUE"""),"(('estimator', '_evaluate_model'),)")</f>
        <v>(('estimator', '_evaluate_model'),)</v>
      </c>
      <c r="AA286" s="72" t="str">
        <f>IFERROR(__xludf.DUMMYFUNCTION("""COMPUTED_VALUE"""),"model validation")</f>
        <v>model validation</v>
      </c>
      <c r="AB286" s="72">
        <f>IFERROR(__xludf.DUMMYFUNCTION("""COMPUTED_VALUE"""),1.0)</f>
        <v>1</v>
      </c>
    </row>
    <row r="287">
      <c r="A287" s="73"/>
      <c r="D287" s="98"/>
      <c r="G287" s="98"/>
      <c r="I287" s="77">
        <v>285.0</v>
      </c>
      <c r="J287" s="54" t="s">
        <v>5334</v>
      </c>
      <c r="K287" s="96" t="s">
        <v>3431</v>
      </c>
      <c r="L287" s="169" t="s">
        <v>384</v>
      </c>
      <c r="M287" s="72" t="str">
        <f>IFERROR(__xludf.DUMMYFUNCTION("""COMPUTED_VALUE"""),"(('training', 'train_on_batch'), ('training', '_standardize_user_data'), ('training_utils', 'standardize_input_data'))")</f>
        <v>(('training', 'train_on_batch'), ('training', '_standardize_user_data'), ('training_utils', 'standardize_input_data'))</v>
      </c>
      <c r="N287" s="213">
        <f t="shared" si="5"/>
        <v>1</v>
      </c>
      <c r="O287" s="98"/>
      <c r="U287" s="72" t="str">
        <f>IFERROR(__xludf.DUMMYFUNCTION("""COMPUTED_VALUE"""),"round 2")</f>
        <v>round 2</v>
      </c>
      <c r="V287" s="72" t="str">
        <f>IFERROR(__xludf.DUMMYFUNCTION("""COMPUTED_VALUE"""),"(('__init__', 'module'), ('pywrap_tensorflow', 'module'), ('pywrap_tensorflow', 'module'), ('pywrap_tensorflow_internal', 'module'), ('pywrap_tensorflow_internal', 'swig_import_helper'), ('imp', 'load_module'))")</f>
        <v>(('__init__', 'module'), ('pywrap_tensorflow', 'module'), ('pywrap_tensorflow', 'module'), ('pywrap_tensorflow_internal', 'module'), ('pywrap_tensorflow_internal', 'swig_import_helper'), ('imp', 'load_module'))</v>
      </c>
      <c r="W287" s="72" t="str">
        <f>IFERROR(__xludf.DUMMYFUNCTION("""COMPUTED_VALUE"""),"external module execution")</f>
        <v>external module execution</v>
      </c>
      <c r="X287" s="50">
        <f t="shared" si="2"/>
        <v>1</v>
      </c>
      <c r="Y287" s="72" t="str">
        <f>IFERROR(__xludf.DUMMYFUNCTION("""COMPUTED_VALUE"""),"round 2")</f>
        <v>round 2</v>
      </c>
      <c r="Z287" s="72" t="str">
        <f>IFERROR(__xludf.DUMMYFUNCTION("""COMPUTED_VALUE"""),"(('convolutional', '__init__'),)")</f>
        <v>(('convolutional', '__init__'),)</v>
      </c>
      <c r="AA287" s="72" t="str">
        <f>IFERROR(__xludf.DUMMYFUNCTION("""COMPUTED_VALUE"""),"model saving / loading")</f>
        <v>model saving / loading</v>
      </c>
      <c r="AB287" s="72">
        <f>IFERROR(__xludf.DUMMYFUNCTION("""COMPUTED_VALUE"""),1.0)</f>
        <v>1</v>
      </c>
    </row>
    <row r="288">
      <c r="A288" s="73"/>
      <c r="D288" s="98"/>
      <c r="G288" s="98"/>
      <c r="I288" s="77">
        <v>286.0</v>
      </c>
      <c r="J288" s="54" t="s">
        <v>5334</v>
      </c>
      <c r="K288" s="96" t="s">
        <v>3436</v>
      </c>
      <c r="L288" s="169" t="s">
        <v>727</v>
      </c>
      <c r="M288" s="72" t="str">
        <f>IFERROR(__xludf.DUMMYFUNCTION("""COMPUTED_VALUE"""),"(('__init__', 'module'), ('pywrap_tensorflow', 'module'), ('pywrap_tensorflow', 'module'), ('pywrap_tensorflow_internal', 'module'), ('pywrap_tensorflow_internal', 'swig_import_helper'), ('imp', 'load_module'))")</f>
        <v>(('__init__', 'module'), ('pywrap_tensorflow', 'module'), ('pywrap_tensorflow', 'module'), ('pywrap_tensorflow_internal', 'module'), ('pywrap_tensorflow_internal', 'swig_import_helper'), ('imp', 'load_module'))</v>
      </c>
      <c r="N288" s="213">
        <f t="shared" si="5"/>
        <v>1</v>
      </c>
      <c r="O288" s="98"/>
      <c r="U288" s="72" t="str">
        <f>IFERROR(__xludf.DUMMYFUNCTION("""COMPUTED_VALUE"""),"round 2")</f>
        <v>round 2</v>
      </c>
      <c r="V288" s="72" t="str">
        <f>IFERROR(__xludf.DUMMYFUNCTION("""COMPUTED_VALUE"""),"(('pywrap_tensorflow', 'module'), ('__init__', 'module'))")</f>
        <v>(('pywrap_tensorflow', 'module'), ('__init__', 'module'))</v>
      </c>
      <c r="W288" s="72" t="str">
        <f>IFERROR(__xludf.DUMMYFUNCTION("""COMPUTED_VALUE"""),"python basic syntax")</f>
        <v>python basic syntax</v>
      </c>
      <c r="X288" s="50">
        <f t="shared" si="2"/>
        <v>1</v>
      </c>
      <c r="Y288" s="72" t="str">
        <f>IFERROR(__xludf.DUMMYFUNCTION("""COMPUTED_VALUE"""),"round 2")</f>
        <v>round 2</v>
      </c>
      <c r="Z288" s="72" t="str">
        <f>IFERROR(__xludf.DUMMYFUNCTION("""COMPUTED_VALUE"""),"(('conv_utils', 'module'),)")</f>
        <v>(('conv_utils', 'module'),)</v>
      </c>
      <c r="AA288" s="72" t="str">
        <f>IFERROR(__xludf.DUMMYFUNCTION("""COMPUTED_VALUE"""),"python basic syntax")</f>
        <v>python basic syntax</v>
      </c>
      <c r="AB288" s="72">
        <f>IFERROR(__xludf.DUMMYFUNCTION("""COMPUTED_VALUE"""),1.0)</f>
        <v>1</v>
      </c>
    </row>
    <row r="289">
      <c r="A289" s="73"/>
      <c r="D289" s="98"/>
      <c r="G289" s="98"/>
      <c r="I289" s="77">
        <v>287.0</v>
      </c>
      <c r="J289" s="54" t="s">
        <v>5334</v>
      </c>
      <c r="K289" s="96" t="s">
        <v>3441</v>
      </c>
      <c r="L289" s="169" t="s">
        <v>285</v>
      </c>
      <c r="M289" s="72" t="str">
        <f>IFERROR(__xludf.DUMMYFUNCTION("""COMPUTED_VALUE"""),"(('pywrap_tensorflow', 'module'), ('__init__', 'module'))")</f>
        <v>(('pywrap_tensorflow', 'module'), ('__init__', 'module'))</v>
      </c>
      <c r="N289" s="213">
        <f t="shared" si="5"/>
        <v>1</v>
      </c>
      <c r="O289" s="98"/>
      <c r="U289" s="72" t="str">
        <f>IFERROR(__xludf.DUMMYFUNCTION("""COMPUTED_VALUE"""),"round 2")</f>
        <v>round 2</v>
      </c>
      <c r="V289" s="72" t="str">
        <f>IFERROR(__xludf.DUMMYFUNCTION("""COMPUTED_VALUE"""),"(('tensorflow_backend', '_call'), ('session', '__call__'))")</f>
        <v>(('tensorflow_backend', '_call'), ('session', '__call__'))</v>
      </c>
      <c r="W289" s="72" t="str">
        <f>IFERROR(__xludf.DUMMYFUNCTION("""COMPUTED_VALUE"""),"model training / learning")</f>
        <v>model training / learning</v>
      </c>
      <c r="X289" s="50">
        <f t="shared" si="2"/>
        <v>1</v>
      </c>
      <c r="Y289" s="72" t="str">
        <f>IFERROR(__xludf.DUMMYFUNCTION("""COMPUTED_VALUE"""),"round 2")</f>
        <v>round 2</v>
      </c>
      <c r="Z289" s="72" t="str">
        <f>IFERROR(__xludf.DUMMYFUNCTION("""COMPUTED_VALUE"""),"(('function', '_maybe_define_function'), ('function', '_create_graph_function'), ('func_graph', 'func_graph_from_py_func'))")</f>
        <v>(('function', '_maybe_define_function'), ('function', '_create_graph_function'), ('func_graph', 'func_graph_from_py_func'))</v>
      </c>
      <c r="AA289" s="72" t="str">
        <f>IFERROR(__xludf.DUMMYFUNCTION("""COMPUTED_VALUE"""),"data transformation")</f>
        <v>data transformation</v>
      </c>
      <c r="AB289" s="72">
        <f>IFERROR(__xludf.DUMMYFUNCTION("""COMPUTED_VALUE"""),1.0)</f>
        <v>1</v>
      </c>
    </row>
    <row r="290">
      <c r="A290" s="73"/>
      <c r="D290" s="98"/>
      <c r="G290" s="98"/>
      <c r="I290" s="77">
        <v>288.0</v>
      </c>
      <c r="J290" s="54" t="s">
        <v>5334</v>
      </c>
      <c r="K290" s="96" t="s">
        <v>3444</v>
      </c>
      <c r="L290" s="169" t="s">
        <v>269</v>
      </c>
      <c r="M290" s="72" t="str">
        <f>IFERROR(__xludf.DUMMYFUNCTION("""COMPUTED_VALUE"""),"(('tensorflow_backend', '_call'), ('session', '__call__'))")</f>
        <v>(('tensorflow_backend', '_call'), ('session', '__call__'))</v>
      </c>
      <c r="N290" s="213">
        <f t="shared" si="5"/>
        <v>1</v>
      </c>
      <c r="O290" s="98"/>
      <c r="U290" s="72" t="str">
        <f>IFERROR(__xludf.DUMMYFUNCTION("""COMPUTED_VALUE"""),"round 2")</f>
        <v>round 2</v>
      </c>
      <c r="V290" s="72" t="str">
        <f>IFERROR(__xludf.DUMMYFUNCTION("""COMPUTED_VALUE"""),"(('interfaces', 'wrapper'), ('training', 'fit_generator'), ('training_generator', 'fit_generator'), ('data_utils', 'get'), ('six', 'reraise'), ('data_utils', 'get'), ('pool', 'get'), ('pool', 'worker'), ('data_utils', 'next_sample'))")</f>
        <v>(('interfaces', 'wrapper'), ('training', 'fit_generator'), ('training_generator', 'fit_generator'), ('data_utils', 'get'), ('six', 'reraise'), ('data_utils', 'get'), ('pool', 'get'), ('pool', 'worker'), ('data_utils', 'next_sample'))</v>
      </c>
      <c r="W290" s="72" t="str">
        <f>IFERROR(__xludf.DUMMYFUNCTION("""COMPUTED_VALUE"""),"parallelization")</f>
        <v>parallelization</v>
      </c>
      <c r="X290" s="50">
        <f t="shared" si="2"/>
        <v>1</v>
      </c>
      <c r="Y290" s="72" t="str">
        <f>IFERROR(__xludf.DUMMYFUNCTION("""COMPUTED_VALUE"""),"round 2")</f>
        <v>round 2</v>
      </c>
      <c r="Z290" s="72" t="str">
        <f>IFERROR(__xludf.DUMMYFUNCTION("""COMPUTED_VALUE"""),"(('__init__', 'module'), ('__init__', 'module'), ('context', 'module'), ('pywrap_tfe', 'module'), ('pywrap_tensorflow', 'module'), ('pywrap_tensorflow', 'module'))")</f>
        <v>(('__init__', 'module'), ('__init__', 'module'), ('context', 'module'), ('pywrap_tfe', 'module'), ('pywrap_tensorflow', 'module'), ('pywrap_tensorflow', 'module'))</v>
      </c>
      <c r="AA290" s="72" t="str">
        <f>IFERROR(__xludf.DUMMYFUNCTION("""COMPUTED_VALUE"""),"method wrapper")</f>
        <v>method wrapper</v>
      </c>
      <c r="AB290" s="72">
        <f>IFERROR(__xludf.DUMMYFUNCTION("""COMPUTED_VALUE"""),1.0)</f>
        <v>1</v>
      </c>
    </row>
    <row r="291">
      <c r="A291" s="73"/>
      <c r="D291" s="98"/>
      <c r="G291" s="98"/>
      <c r="I291" s="77">
        <v>289.0</v>
      </c>
      <c r="J291" s="54" t="s">
        <v>5334</v>
      </c>
      <c r="K291" s="96" t="s">
        <v>3448</v>
      </c>
      <c r="L291" s="169" t="s">
        <v>7</v>
      </c>
      <c r="M291" s="72" t="str">
        <f>IFERROR(__xludf.DUMMYFUNCTION("""COMPUTED_VALUE"""),"(('interfaces', 'wrapper'), ('training', 'fit_generator'), ('training_generator', 'fit_generator'), ('data_utils', 'get'), ('six', 'reraise'), ('data_utils', 'get'), ('pool', 'get'), ('pool', 'worker'), ('data_utils', 'next_sample'))")</f>
        <v>(('interfaces', 'wrapper'), ('training', 'fit_generator'), ('training_generator', 'fit_generator'), ('data_utils', 'get'), ('six', 'reraise'), ('data_utils', 'get'), ('pool', 'get'), ('pool', 'worker'), ('data_utils', 'next_sample'))</v>
      </c>
      <c r="N291" s="213">
        <f t="shared" si="5"/>
        <v>1</v>
      </c>
      <c r="O291" s="98"/>
      <c r="U291" s="72" t="str">
        <f>IFERROR(__xludf.DUMMYFUNCTION("""COMPUTED_VALUE"""),"round 2")</f>
        <v>round 2</v>
      </c>
      <c r="V291" s="72" t="str">
        <f>IFERROR(__xludf.DUMMYFUNCTION("""COMPUTED_VALUE"""),"(('__init__', 'module'), ('pywrap_tensorflow', 'module'), ('pywrap_tensorflow', 'swig_import_helper'))")</f>
        <v>(('__init__', 'module'), ('pywrap_tensorflow', 'module'), ('pywrap_tensorflow', 'swig_import_helper'))</v>
      </c>
      <c r="W291" s="72" t="str">
        <f>IFERROR(__xludf.DUMMYFUNCTION("""COMPUTED_VALUE"""),"python basic syntax")</f>
        <v>python basic syntax</v>
      </c>
      <c r="X291" s="50">
        <f t="shared" si="2"/>
        <v>1</v>
      </c>
      <c r="Y291" s="72" t="str">
        <f>IFERROR(__xludf.DUMMYFUNCTION("""COMPUTED_VALUE"""),"round 2")</f>
        <v>round 2</v>
      </c>
      <c r="Z291" s="72" t="str">
        <f>IFERROR(__xludf.DUMMYFUNCTION("""COMPUTED_VALUE"""),"(('export_inference_graph', 'module'), ('app', 'run'), ('export_inference_graph', 'main'))")</f>
        <v>(('export_inference_graph', 'module'), ('app', 'run'), ('export_inference_graph', 'main'))</v>
      </c>
      <c r="AA291" s="72" t="str">
        <f>IFERROR(__xludf.DUMMYFUNCTION("""COMPUTED_VALUE"""),"subprocess invocation")</f>
        <v>subprocess invocation</v>
      </c>
      <c r="AB291" s="72">
        <f>IFERROR(__xludf.DUMMYFUNCTION("""COMPUTED_VALUE"""),1.0)</f>
        <v>1</v>
      </c>
    </row>
    <row r="292">
      <c r="A292" s="73"/>
      <c r="D292" s="98"/>
      <c r="G292" s="98"/>
      <c r="I292" s="77">
        <v>290.0</v>
      </c>
      <c r="J292" s="54" t="s">
        <v>5334</v>
      </c>
      <c r="K292" s="96" t="s">
        <v>3454</v>
      </c>
      <c r="L292" s="77" t="s">
        <v>480</v>
      </c>
      <c r="M292" s="72" t="str">
        <f>IFERROR(__xludf.DUMMYFUNCTION("""COMPUTED_VALUE"""),"(('__init__', 'module'), ('pywrap_tensorflow', 'module'), ('pywrap_tensorflow', 'swig_import_helper'))")</f>
        <v>(('__init__', 'module'), ('pywrap_tensorflow', 'module'), ('pywrap_tensorflow', 'swig_import_helper'))</v>
      </c>
      <c r="N292" s="213">
        <f t="shared" si="5"/>
        <v>1</v>
      </c>
      <c r="O292" s="98"/>
      <c r="U292" s="72" t="str">
        <f>IFERROR(__xludf.DUMMYFUNCTION("""COMPUTED_VALUE"""),"round 2")</f>
        <v>round 2</v>
      </c>
      <c r="V292" s="72" t="str">
        <f>IFERROR(__xludf.DUMMYFUNCTION("""COMPUTED_VALUE"""),"(('program', 'main'),)")</f>
        <v>(('program', 'main'),)</v>
      </c>
      <c r="W292" s="72" t="str">
        <f>IFERROR(__xludf.DUMMYFUNCTION("""COMPUTED_VALUE"""),"subprocess invocation")</f>
        <v>subprocess invocation</v>
      </c>
      <c r="X292" s="50">
        <f t="shared" si="2"/>
        <v>1</v>
      </c>
      <c r="Y292" s="72" t="str">
        <f>IFERROR(__xludf.DUMMYFUNCTION("""COMPUTED_VALUE"""),"round 2")</f>
        <v>round 2</v>
      </c>
      <c r="Z292" s="72" t="str">
        <f>IFERROR(__xludf.DUMMYFUNCTION("""COMPUTED_VALUE"""),"(('session', '_do_run'), ('session', '_do_call'))")</f>
        <v>(('session', '_do_run'), ('session', '_do_call'))</v>
      </c>
      <c r="AA292" s="72" t="str">
        <f>IFERROR(__xludf.DUMMYFUNCTION("""COMPUTED_VALUE"""),"parallelization")</f>
        <v>parallelization</v>
      </c>
      <c r="AB292" s="72">
        <f>IFERROR(__xludf.DUMMYFUNCTION("""COMPUTED_VALUE"""),1.0)</f>
        <v>1</v>
      </c>
    </row>
    <row r="293">
      <c r="A293" s="73"/>
      <c r="D293" s="98"/>
      <c r="G293" s="98"/>
      <c r="I293" s="77">
        <v>291.0</v>
      </c>
      <c r="J293" s="54" t="s">
        <v>5334</v>
      </c>
      <c r="K293" s="96" t="s">
        <v>3457</v>
      </c>
      <c r="L293" s="169" t="s">
        <v>269</v>
      </c>
      <c r="M293" s="72" t="str">
        <f>IFERROR(__xludf.DUMMYFUNCTION("""COMPUTED_VALUE"""),"(('program', 'main'),)")</f>
        <v>(('program', 'main'),)</v>
      </c>
      <c r="N293" s="213">
        <f t="shared" si="5"/>
        <v>1</v>
      </c>
      <c r="O293" s="98"/>
      <c r="U293" s="72" t="str">
        <f>IFERROR(__xludf.DUMMYFUNCTION("""COMPUTED_VALUE"""),"round 2")</f>
        <v>round 2</v>
      </c>
      <c r="V293" s="72" t="str">
        <f>IFERROR(__xludf.DUMMYFUNCTION("""COMPUTED_VALUE"""),"(('estimator', 'train'), ('estimator', '_train_model'), ('monitored_session', 'run'), ('monitored_session', 'run'), ('monitored_session', 'run'))")</f>
        <v>(('estimator', 'train'), ('estimator', '_train_model'), ('monitored_session', 'run'), ('monitored_session', 'run'), ('monitored_session', 'run'))</v>
      </c>
      <c r="W293" s="72" t="str">
        <f>IFERROR(__xludf.DUMMYFUNCTION("""COMPUTED_VALUE"""),"parallelization")</f>
        <v>parallelization</v>
      </c>
      <c r="X293" s="50">
        <f t="shared" si="2"/>
        <v>1</v>
      </c>
      <c r="Y293" s="72" t="str">
        <f>IFERROR(__xludf.DUMMYFUNCTION("""COMPUTED_VALUE"""),"round 2")</f>
        <v>round 2</v>
      </c>
      <c r="Z293" s="72" t="str">
        <f>IFERROR(__xludf.DUMMYFUNCTION("""COMPUTED_VALUE"""),"(('libenv', '__del__'), ('libenv', 'close'), ('api', '__getattr__'), ('api', 'make_accessor'), ('api', 'accessor_function'), ('api', '_get_cached_btype'), ('model', 'get_cached_btype'), ('model', 'build_backend_type'))")</f>
        <v>(('libenv', '__del__'), ('libenv', 'close'), ('api', '__getattr__'), ('api', 'make_accessor'), ('api', 'accessor_function'), ('api', '_get_cached_btype'), ('model', 'get_cached_btype'), ('model', 'build_backend_type'))</v>
      </c>
      <c r="AA293" s="72" t="str">
        <f>IFERROR(__xludf.DUMMYFUNCTION("""COMPUTED_VALUE"""),"syntax / attribute extraction")</f>
        <v>syntax / attribute extraction</v>
      </c>
      <c r="AB293" s="72">
        <f>IFERROR(__xludf.DUMMYFUNCTION("""COMPUTED_VALUE"""),1.0)</f>
        <v>1</v>
      </c>
    </row>
    <row r="294">
      <c r="A294" s="73"/>
      <c r="D294" s="98"/>
      <c r="G294" s="98"/>
      <c r="I294" s="77">
        <v>292.0</v>
      </c>
      <c r="J294" s="54" t="s">
        <v>5334</v>
      </c>
      <c r="K294" s="96" t="s">
        <v>3463</v>
      </c>
      <c r="L294" s="169" t="s">
        <v>416</v>
      </c>
      <c r="M294" s="72" t="str">
        <f>IFERROR(__xludf.DUMMYFUNCTION("""COMPUTED_VALUE"""),"(('estimator', 'train'), ('estimator', '_train_model'), ('monitored_session', 'run'), ('monitored_session', 'run'), ('monitored_session', 'run'))")</f>
        <v>(('estimator', 'train'), ('estimator', '_train_model'), ('monitored_session', 'run'), ('monitored_session', 'run'), ('monitored_session', 'run'))</v>
      </c>
      <c r="N294" s="213">
        <f t="shared" si="5"/>
        <v>1</v>
      </c>
      <c r="O294" s="98"/>
      <c r="U294" s="72" t="str">
        <f>IFERROR(__xludf.DUMMYFUNCTION("""COMPUTED_VALUE"""),"round 2")</f>
        <v>round 2</v>
      </c>
      <c r="V294" s="72" t="str">
        <f>IFERROR(__xludf.DUMMYFUNCTION("""COMPUTED_VALUE"""),"(('function', '_call_flat'), ('function', 'call'), ('execute', 'quick_execute'))")</f>
        <v>(('function', '_call_flat'), ('function', 'call'), ('execute', 'quick_execute'))</v>
      </c>
      <c r="W294" s="72" t="str">
        <f>IFERROR(__xludf.DUMMYFUNCTION("""COMPUTED_VALUE"""),"data operation")</f>
        <v>data operation</v>
      </c>
      <c r="X294" s="50">
        <f t="shared" si="2"/>
        <v>1</v>
      </c>
      <c r="Y294" s="72" t="str">
        <f>IFERROR(__xludf.DUMMYFUNCTION("""COMPUTED_VALUE"""),"round 2")</f>
        <v>round 2</v>
      </c>
      <c r="Z294" s="72" t="str">
        <f>IFERROR(__xludf.DUMMYFUNCTION("""COMPUTED_VALUE"""),"(('tensor_util', 'make_tensor_proto'),)")</f>
        <v>(('tensor_util', 'make_tensor_proto'),)</v>
      </c>
      <c r="AA294" s="72" t="str">
        <f>IFERROR(__xludf.DUMMYFUNCTION("""COMPUTED_VALUE"""),"data creation")</f>
        <v>data creation</v>
      </c>
      <c r="AB294" s="72">
        <f>IFERROR(__xludf.DUMMYFUNCTION("""COMPUTED_VALUE"""),1.0)</f>
        <v>1</v>
      </c>
    </row>
    <row r="295">
      <c r="A295" s="73"/>
      <c r="D295" s="98"/>
      <c r="G295" s="98"/>
      <c r="I295" s="77">
        <v>293.0</v>
      </c>
      <c r="J295" s="54" t="s">
        <v>5334</v>
      </c>
      <c r="K295" s="98" t="s">
        <v>3470</v>
      </c>
      <c r="L295" s="77" t="s">
        <v>480</v>
      </c>
      <c r="M295" s="72" t="str">
        <f>IFERROR(__xludf.DUMMYFUNCTION("""COMPUTED_VALUE"""),"(('function', '_call_flat'), ('function', 'call'), ('execute', 'quick_execute'))")</f>
        <v>(('function', '_call_flat'), ('function', 'call'), ('execute', 'quick_execute'))</v>
      </c>
      <c r="N295" s="213">
        <f t="shared" si="5"/>
        <v>1</v>
      </c>
      <c r="O295" s="98"/>
      <c r="U295" s="72" t="str">
        <f>IFERROR(__xludf.DUMMYFUNCTION("""COMPUTED_VALUE"""),"round 2")</f>
        <v>round 2</v>
      </c>
      <c r="V295" s="72" t="str">
        <f>IFERROR(__xludf.DUMMYFUNCTION("""COMPUTED_VALUE"""),"(('pywrap_tensorflow', 'module'), ('pywrap_tensorflow', 'module'), ('pywrap_tensorflow_internal', 'module'), ('pywrap_tensorflow_internal', 'swig_import_helper'), ('imp', 'load_module'), ('imp', 'load_dynamic'))")</f>
        <v>(('pywrap_tensorflow', 'module'), ('pywrap_tensorflow', 'module'), ('pywrap_tensorflow_internal', 'module'), ('pywrap_tensorflow_internal', 'swig_import_helper'), ('imp', 'load_module'), ('imp', 'load_dynamic'))</v>
      </c>
      <c r="W295" s="72" t="str">
        <f>IFERROR(__xludf.DUMMYFUNCTION("""COMPUTED_VALUE"""),"external module execution")</f>
        <v>external module execution</v>
      </c>
      <c r="X295" s="50">
        <f t="shared" si="2"/>
        <v>1</v>
      </c>
      <c r="Y295" s="72" t="str">
        <f>IFERROR(__xludf.DUMMYFUNCTION("""COMPUTED_VALUE"""),"round 2")</f>
        <v>round 2</v>
      </c>
      <c r="Z295" s="72" t="str">
        <f>IFERROR(__xludf.DUMMYFUNCTION("""COMPUTED_VALUE"""),"(('pywrap_tensorflow', 'module'), ('pywrap_tensorflow_internal', 'module'), ('pywrap_tensorflow_internal', 'swig_import_helper'))")</f>
        <v>(('pywrap_tensorflow', 'module'), ('pywrap_tensorflow_internal', 'module'), ('pywrap_tensorflow_internal', 'swig_import_helper'))</v>
      </c>
      <c r="AA295" s="72" t="str">
        <f>IFERROR(__xludf.DUMMYFUNCTION("""COMPUTED_VALUE"""),"python basic syntax")</f>
        <v>python basic syntax</v>
      </c>
      <c r="AB295" s="72">
        <f>IFERROR(__xludf.DUMMYFUNCTION("""COMPUTED_VALUE"""),1.0)</f>
        <v>1</v>
      </c>
    </row>
    <row r="296">
      <c r="A296" s="73"/>
      <c r="D296" s="98"/>
      <c r="G296" s="98"/>
      <c r="I296" s="77">
        <v>294.0</v>
      </c>
      <c r="J296" s="54" t="s">
        <v>5334</v>
      </c>
      <c r="K296" s="96" t="s">
        <v>3473</v>
      </c>
      <c r="L296" s="169" t="s">
        <v>1768</v>
      </c>
      <c r="M296" s="72" t="str">
        <f>IFERROR(__xludf.DUMMYFUNCTION("""COMPUTED_VALUE"""),"(('pywrap_tensorflow', 'module'), ('pywrap_tensorflow', 'module'), ('pywrap_tensorflow_internal', 'module'), ('pywrap_tensorflow_internal', 'swig_import_helper'), ('imp', 'load_module'), ('imp', 'load_dynamic'))")</f>
        <v>(('pywrap_tensorflow', 'module'), ('pywrap_tensorflow', 'module'), ('pywrap_tensorflow_internal', 'module'), ('pywrap_tensorflow_internal', 'swig_import_helper'), ('imp', 'load_module'), ('imp', 'load_dynamic'))</v>
      </c>
      <c r="N296" s="213">
        <f t="shared" si="5"/>
        <v>1</v>
      </c>
      <c r="O296" s="98"/>
      <c r="U296" s="72" t="str">
        <f>IFERROR(__xludf.DUMMYFUNCTION("""COMPUTED_VALUE"""),"round 2")</f>
        <v>round 2</v>
      </c>
      <c r="V296" s="72" t="str">
        <f>IFERROR(__xludf.DUMMYFUNCTION("""COMPUTED_VALUE"""),"(('saving', 'save_model'), ('saving', '_serialize_model'))")</f>
        <v>(('saving', 'save_model'), ('saving', '_serialize_model'))</v>
      </c>
      <c r="W296" s="72" t="str">
        <f>IFERROR(__xludf.DUMMYFUNCTION("""COMPUTED_VALUE"""),"model saving / loading")</f>
        <v>model saving / loading</v>
      </c>
      <c r="X296" s="50">
        <f t="shared" si="2"/>
        <v>1</v>
      </c>
      <c r="Y296" s="72" t="str">
        <f>IFERROR(__xludf.DUMMYFUNCTION("""COMPUTED_VALUE"""),"round 2")</f>
        <v>round 2</v>
      </c>
      <c r="Z296" s="72" t="str">
        <f>IFERROR(__xludf.DUMMYFUNCTION("""COMPUTED_VALUE"""),"(('session', 'run'), ('session', '_run'), ('session', '_do_run'), ('session', '_do_call'), ('app', 'run'), ('app', 'run'), ('app', '_run_main'))")</f>
        <v>(('session', 'run'), ('session', '_run'), ('session', '_do_run'), ('session', '_do_call'), ('app', 'run'), ('app', 'run'), ('app', '_run_main'))</v>
      </c>
      <c r="AA296" s="72" t="str">
        <f>IFERROR(__xludf.DUMMYFUNCTION("""COMPUTED_VALUE"""),"subprocess invocation")</f>
        <v>subprocess invocation</v>
      </c>
      <c r="AB296" s="72">
        <f>IFERROR(__xludf.DUMMYFUNCTION("""COMPUTED_VALUE"""),1.0)</f>
        <v>1</v>
      </c>
    </row>
    <row r="297">
      <c r="A297" s="73"/>
      <c r="D297" s="98"/>
      <c r="G297" s="98"/>
      <c r="I297" s="77">
        <v>295.0</v>
      </c>
      <c r="J297" s="54" t="s">
        <v>5334</v>
      </c>
      <c r="K297" s="96" t="s">
        <v>3475</v>
      </c>
      <c r="L297" s="169" t="s">
        <v>285</v>
      </c>
      <c r="M297" s="72" t="str">
        <f>IFERROR(__xludf.DUMMYFUNCTION("""COMPUTED_VALUE"""),"(('saving', 'save_model'), ('saving', '_serialize_model'))")</f>
        <v>(('saving', 'save_model'), ('saving', '_serialize_model'))</v>
      </c>
      <c r="N297" s="213">
        <f t="shared" si="5"/>
        <v>1</v>
      </c>
      <c r="O297" s="98"/>
      <c r="U297" s="72" t="str">
        <f>IFERROR(__xludf.DUMMYFUNCTION("""COMPUTED_VALUE"""),"round 2")</f>
        <v>round 2</v>
      </c>
      <c r="V297" s="72" t="str">
        <f>IFERROR(__xludf.DUMMYFUNCTION("""COMPUTED_VALUE"""),"(('convert', 'module'),)")</f>
        <v>(('convert', 'module'),)</v>
      </c>
      <c r="W297" s="72" t="str">
        <f>IFERROR(__xludf.DUMMYFUNCTION("""COMPUTED_VALUE"""),"python basic syntax")</f>
        <v>python basic syntax</v>
      </c>
      <c r="X297" s="50">
        <f t="shared" si="2"/>
        <v>1</v>
      </c>
      <c r="Y297" s="72" t="str">
        <f>IFERROR(__xludf.DUMMYFUNCTION("""COMPUTED_VALUE"""),"round 2")</f>
        <v>round 2</v>
      </c>
      <c r="Z297" s="72" t="str">
        <f>IFERROR(__xludf.DUMMYFUNCTION("""COMPUTED_VALUE"""),"(('network', 'build_map'), ('network', 'build_map'))")</f>
        <v>(('network', 'build_map'), ('network', 'build_map'))</v>
      </c>
      <c r="AA297" s="72" t="str">
        <f>IFERROR(__xludf.DUMMYFUNCTION("""COMPUTED_VALUE"""),"model training / construction")</f>
        <v>model training / construction</v>
      </c>
      <c r="AB297" s="72">
        <f>IFERROR(__xludf.DUMMYFUNCTION("""COMPUTED_VALUE"""),1.0)</f>
        <v>1</v>
      </c>
    </row>
    <row r="298">
      <c r="A298" s="73"/>
      <c r="D298" s="98"/>
      <c r="G298" s="98"/>
      <c r="I298" s="77">
        <v>296.0</v>
      </c>
      <c r="J298" s="54" t="s">
        <v>5334</v>
      </c>
      <c r="K298" s="96" t="s">
        <v>3477</v>
      </c>
      <c r="L298" s="169" t="s">
        <v>50</v>
      </c>
      <c r="M298" s="72" t="str">
        <f>IFERROR(__xludf.DUMMYFUNCTION("""COMPUTED_VALUE"""),"(('convert', 'module'),)")</f>
        <v>(('convert', 'module'),)</v>
      </c>
      <c r="N298" s="213">
        <f t="shared" si="5"/>
        <v>1</v>
      </c>
      <c r="O298" s="98"/>
      <c r="U298" s="72" t="str">
        <f>IFERROR(__xludf.DUMMYFUNCTION("""COMPUTED_VALUE"""),"round 2")</f>
        <v>round 2</v>
      </c>
      <c r="V298" s="72" t="str">
        <f>IFERROR(__xludf.DUMMYFUNCTION("""COMPUTED_VALUE"""),"(('_flagvalues', '__call__'),)")</f>
        <v>(('_flagvalues', '__call__'),)</v>
      </c>
      <c r="W298" s="72" t="str">
        <f>IFERROR(__xludf.DUMMYFUNCTION("""COMPUTED_VALUE"""),"python basic syntax")</f>
        <v>python basic syntax</v>
      </c>
      <c r="X298" s="50">
        <f t="shared" si="2"/>
        <v>1</v>
      </c>
      <c r="Y298" s="72" t="str">
        <f>IFERROR(__xludf.DUMMYFUNCTION("""COMPUTED_VALUE"""),"round 2")</f>
        <v>round 2</v>
      </c>
      <c r="Z298" s="72" t="str">
        <f>IFERROR(__xludf.DUMMYFUNCTION("""COMPUTED_VALUE"""),"(('monitored_session', 'run'), ('monitored_session', 'run'))")</f>
        <v>(('monitored_session', 'run'), ('monitored_session', 'run'))</v>
      </c>
      <c r="AA298" s="72" t="str">
        <f>IFERROR(__xludf.DUMMYFUNCTION("""COMPUTED_VALUE"""),"parallelization")</f>
        <v>parallelization</v>
      </c>
      <c r="AB298" s="72">
        <f>IFERROR(__xludf.DUMMYFUNCTION("""COMPUTED_VALUE"""),1.0)</f>
        <v>1</v>
      </c>
    </row>
    <row r="299">
      <c r="A299" s="73"/>
      <c r="D299" s="98"/>
      <c r="G299" s="98"/>
      <c r="I299" s="77">
        <v>297.0</v>
      </c>
      <c r="J299" s="54" t="s">
        <v>5334</v>
      </c>
      <c r="K299" s="96" t="s">
        <v>3482</v>
      </c>
      <c r="L299" s="169" t="s">
        <v>269</v>
      </c>
      <c r="M299" s="72" t="str">
        <f>IFERROR(__xludf.DUMMYFUNCTION("""COMPUTED_VALUE"""),"(('_flagvalues', '__call__'),)")</f>
        <v>(('_flagvalues', '__call__'),)</v>
      </c>
      <c r="N299" s="213">
        <f t="shared" si="5"/>
        <v>1</v>
      </c>
      <c r="O299" s="98"/>
      <c r="U299" s="72" t="str">
        <f>IFERROR(__xludf.DUMMYFUNCTION("""COMPUTED_VALUE"""),"round 2")</f>
        <v>round 2</v>
      </c>
      <c r="V299" s="72" t="str">
        <f>IFERROR(__xludf.DUMMYFUNCTION("""COMPUTED_VALUE"""),"(('topology', 'build_map_of_graph'), ('topology', 'build_map_of_graph'))")</f>
        <v>(('topology', 'build_map_of_graph'), ('topology', 'build_map_of_graph'))</v>
      </c>
      <c r="W299" s="72" t="str">
        <f>IFERROR(__xludf.DUMMYFUNCTION("""COMPUTED_VALUE"""),"model training / construction")</f>
        <v>model training / construction</v>
      </c>
      <c r="X299" s="50">
        <f t="shared" si="2"/>
        <v>1</v>
      </c>
      <c r="Y299" s="72" t="str">
        <f>IFERROR(__xludf.DUMMYFUNCTION("""COMPUTED_VALUE"""),"round 2")</f>
        <v>round 2</v>
      </c>
      <c r="Z299" s="72" t="str">
        <f>IFERROR(__xludf.DUMMYFUNCTION("""COMPUTED_VALUE"""),"(('pywrap_tensorflow_internal', 'module'), ('pywrap_tensorflow_internal', 'swig_import_helper'))")</f>
        <v>(('pywrap_tensorflow_internal', 'module'), ('pywrap_tensorflow_internal', 'swig_import_helper'))</v>
      </c>
      <c r="AA299" s="72" t="str">
        <f>IFERROR(__xludf.DUMMYFUNCTION("""COMPUTED_VALUE"""),"python basic syntax")</f>
        <v>python basic syntax</v>
      </c>
      <c r="AB299" s="72">
        <f>IFERROR(__xludf.DUMMYFUNCTION("""COMPUTED_VALUE"""),1.0)</f>
        <v>1</v>
      </c>
    </row>
    <row r="300">
      <c r="A300" s="73"/>
      <c r="D300" s="98"/>
      <c r="G300" s="98"/>
      <c r="I300" s="77">
        <v>298.0</v>
      </c>
      <c r="J300" s="54" t="s">
        <v>5334</v>
      </c>
      <c r="K300" s="98" t="s">
        <v>3486</v>
      </c>
      <c r="L300" s="77" t="s">
        <v>269</v>
      </c>
      <c r="M300" s="72" t="str">
        <f>IFERROR(__xludf.DUMMYFUNCTION("""COMPUTED_VALUE"""),"(('topology', 'build_map_of_graph'), ('topology', 'build_map_of_graph'))")</f>
        <v>(('topology', 'build_map_of_graph'), ('topology', 'build_map_of_graph'))</v>
      </c>
      <c r="N300" s="213">
        <f t="shared" si="5"/>
        <v>1</v>
      </c>
      <c r="O300" s="98"/>
      <c r="U300" s="72" t="str">
        <f>IFERROR(__xludf.DUMMYFUNCTION("""COMPUTED_VALUE"""),"round 2")</f>
        <v>round 2</v>
      </c>
      <c r="V300" s="72" t="str">
        <f>IFERROR(__xludf.DUMMYFUNCTION("""COMPUTED_VALUE"""),"(('base_layer', 'add_weight'), ('base', '_add_variable_with_custom_getter'), ('base_layer_utils', 'make_variable'), ('variables', '__call__'), ('variables', '_variable_v1_call'), ('variables', 'lambda'), ('variable_scope', 'default_variable_creator'), ('v"&amp;"ariables', '__call__'), ('resource_variable_ops', '__init__'), ('resource_variable_ops', '_init_from_args'))")</f>
        <v>(('base_layer', 'add_weight'), ('base', '_add_variable_with_custom_getter'), ('base_layer_utils', 'make_variable'), ('variables', '__call__'), ('variables', '_variable_v1_call'), ('variables', 'lambda'), ('variable_scope', 'default_variable_creator'), ('variables', '__call__'), ('resource_variable_ops', '__init__'), ('resource_variable_ops', '_init_from_args'))</v>
      </c>
      <c r="W300" s="72" t="str">
        <f>IFERROR(__xludf.DUMMYFUNCTION("""COMPUTED_VALUE"""),"model training / construction")</f>
        <v>model training / construction</v>
      </c>
      <c r="X300" s="50">
        <f t="shared" si="2"/>
        <v>1</v>
      </c>
      <c r="Y300" s="72" t="str">
        <f>IFERROR(__xludf.DUMMYFUNCTION("""COMPUTED_VALUE"""),"round 2")</f>
        <v>round 2</v>
      </c>
      <c r="Z300" s="72" t="str">
        <f>IFERROR(__xludf.DUMMYFUNCTION("""COMPUTED_VALUE"""),"(('gen_math_ops', 'arg_max'),)")</f>
        <v>(('gen_math_ops', 'arg_max'),)</v>
      </c>
      <c r="AA300" s="72" t="str">
        <f>IFERROR(__xludf.DUMMYFUNCTION("""COMPUTED_VALUE"""),"data operation")</f>
        <v>data operation</v>
      </c>
      <c r="AB300" s="72">
        <f>IFERROR(__xludf.DUMMYFUNCTION("""COMPUTED_VALUE"""),1.0)</f>
        <v>1</v>
      </c>
    </row>
    <row r="301">
      <c r="A301" s="73"/>
      <c r="D301" s="98"/>
      <c r="G301" s="98"/>
      <c r="I301" s="77">
        <v>299.0</v>
      </c>
      <c r="J301" s="54" t="s">
        <v>5334</v>
      </c>
      <c r="K301" s="96" t="s">
        <v>3490</v>
      </c>
      <c r="L301" s="169" t="s">
        <v>1485</v>
      </c>
      <c r="M301" s="72" t="str">
        <f>IFERROR(__xludf.DUMMYFUNCTION("""COMPUTED_VALUE"""),"(('base_layer', 'add_weight'), ('base', '_add_variable_with_custom_getter'), ('base_layer_utils', 'make_variable'), ('variables', '__call__'), ('variables', '_variable_v1_call'), ('variables', 'lambda'), ('variable_scope', 'default_variable_creator'), ('v"&amp;"ariables', '__call__'), ('resource_variable_ops', '__init__'), ('resource_variable_ops', '_init_from_args'))")</f>
        <v>(('base_layer', 'add_weight'), ('base', '_add_variable_with_custom_getter'), ('base_layer_utils', 'make_variable'), ('variables', '__call__'), ('variables', '_variable_v1_call'), ('variables', 'lambda'), ('variable_scope', 'default_variable_creator'), ('variables', '__call__'), ('resource_variable_ops', '__init__'), ('resource_variable_ops', '_init_from_args'))</v>
      </c>
      <c r="N301" s="213">
        <f t="shared" si="5"/>
        <v>1</v>
      </c>
      <c r="O301" s="98"/>
      <c r="U301" s="72" t="str">
        <f>IFERROR(__xludf.DUMMYFUNCTION("""COMPUTED_VALUE"""),"round 2")</f>
        <v>round 2</v>
      </c>
      <c r="V301" s="72" t="str">
        <f>IFERROR(__xludf.DUMMYFUNCTION("""COMPUTED_VALUE"""),"(('models', 'add'), ('topology', '__call__'), ('core', 'call'), ('tensorflow_backend', 'dot'), ('math_ops', 'matmul'), ('gen_math_ops', '_mat_mul'), ('op_def_library', 'apply_op'), ('ops', 'create_op'), ('ops', '__init__'))")</f>
        <v>(('models', 'add'), ('topology', '__call__'), ('core', 'call'), ('tensorflow_backend', 'dot'), ('math_ops', 'matmul'), ('gen_math_ops', '_mat_mul'), ('op_def_library', 'apply_op'), ('ops', 'create_op'), ('ops', '__init__'))</v>
      </c>
      <c r="W301" s="72" t="str">
        <f>IFERROR(__xludf.DUMMYFUNCTION("""COMPUTED_VALUE"""),"data operation")</f>
        <v>data operation</v>
      </c>
      <c r="X301" s="50">
        <f t="shared" si="2"/>
        <v>1</v>
      </c>
      <c r="Y301" s="72" t="str">
        <f>IFERROR(__xludf.DUMMYFUNCTION("""COMPUTED_VALUE"""),"round 2")</f>
        <v>round 2</v>
      </c>
      <c r="Z301" s="72" t="str">
        <f>IFERROR(__xludf.DUMMYFUNCTION("""COMPUTED_VALUE"""),"(('stack_context', 'null_wrapper'), ('zmqstream', '_handle_events'), ('zmqstream', '_handle_recv'), ('zmqstream', '_run_callback'), ('stack_context', 'null_wrapper'))")</f>
        <v>(('stack_context', 'null_wrapper'), ('zmqstream', '_handle_events'), ('zmqstream', '_handle_recv'), ('zmqstream', '_run_callback'), ('stack_context', 'null_wrapper'))</v>
      </c>
      <c r="AA301" s="72" t="str">
        <f>IFERROR(__xludf.DUMMYFUNCTION("""COMPUTED_VALUE"""),"method wrapper")</f>
        <v>method wrapper</v>
      </c>
      <c r="AB301" s="72">
        <f>IFERROR(__xludf.DUMMYFUNCTION("""COMPUTED_VALUE"""),1.0)</f>
        <v>1</v>
      </c>
    </row>
    <row r="302">
      <c r="A302" s="73"/>
      <c r="D302" s="98"/>
      <c r="G302" s="98"/>
      <c r="I302" s="77">
        <v>300.0</v>
      </c>
      <c r="J302" s="54" t="s">
        <v>5334</v>
      </c>
      <c r="K302" s="96" t="s">
        <v>3497</v>
      </c>
      <c r="L302" s="77" t="s">
        <v>1485</v>
      </c>
      <c r="M302" s="72" t="str">
        <f>IFERROR(__xludf.DUMMYFUNCTION("""COMPUTED_VALUE"""),"(('models', 'add'), ('topology', '__call__'), ('core', 'call'), ('tensorflow_backend', 'dot'), ('math_ops', 'matmul'), ('gen_math_ops', '_mat_mul'), ('op_def_library', 'apply_op'), ('ops', 'create_op'), ('ops', '__init__'))")</f>
        <v>(('models', 'add'), ('topology', '__call__'), ('core', 'call'), ('tensorflow_backend', 'dot'), ('math_ops', 'matmul'), ('gen_math_ops', '_mat_mul'), ('op_def_library', 'apply_op'), ('ops', 'create_op'), ('ops', '__init__'))</v>
      </c>
      <c r="N302" s="213">
        <f t="shared" si="5"/>
        <v>1</v>
      </c>
      <c r="O302" s="98"/>
      <c r="U302" s="72" t="str">
        <f>IFERROR(__xludf.DUMMYFUNCTION("""COMPUTED_VALUE"""),"round 2")</f>
        <v>round 2</v>
      </c>
      <c r="V302" s="72" t="str">
        <f>IFERROR(__xludf.DUMMYFUNCTION("""COMPUTED_VALUE"""),"(('training', 'fit'), ('def_function', '__call__'), ('def_function', '_call'), ('function', '__call__'))")</f>
        <v>(('training', 'fit'), ('def_function', '__call__'), ('def_function', '_call'), ('function', '__call__'))</v>
      </c>
      <c r="W302" s="72" t="str">
        <f>IFERROR(__xludf.DUMMYFUNCTION("""COMPUTED_VALUE"""),"model training / learning")</f>
        <v>model training / learning</v>
      </c>
      <c r="X302" s="50">
        <f t="shared" si="2"/>
        <v>1</v>
      </c>
      <c r="Y302" s="72" t="str">
        <f>IFERROR(__xludf.DUMMYFUNCTION("""COMPUTED_VALUE"""),"round 2")</f>
        <v>round 2</v>
      </c>
      <c r="Z302" s="72" t="str">
        <f>IFERROR(__xludf.DUMMYFUNCTION("""COMPUTED_VALUE"""),"(('pywrap_tensorflow', 'swig_import_helper'),)")</f>
        <v>(('pywrap_tensorflow', 'swig_import_helper'),)</v>
      </c>
      <c r="AA302" s="72" t="str">
        <f>IFERROR(__xludf.DUMMYFUNCTION("""COMPUTED_VALUE"""),"python basic syntax")</f>
        <v>python basic syntax</v>
      </c>
      <c r="AB302" s="72">
        <f>IFERROR(__xludf.DUMMYFUNCTION("""COMPUTED_VALUE"""),1.0)</f>
        <v>1</v>
      </c>
    </row>
    <row r="303">
      <c r="A303" s="73"/>
      <c r="D303" s="98"/>
      <c r="G303" s="98"/>
      <c r="I303" s="77">
        <v>301.0</v>
      </c>
      <c r="J303" s="54" t="s">
        <v>5334</v>
      </c>
      <c r="K303" s="96" t="s">
        <v>3500</v>
      </c>
      <c r="L303" s="169" t="s">
        <v>1768</v>
      </c>
      <c r="M303" s="72" t="str">
        <f>IFERROR(__xludf.DUMMYFUNCTION("""COMPUTED_VALUE"""),"(('training', 'fit'), ('def_function', '__call__'), ('def_function', '_call'), ('function', '__call__'))")</f>
        <v>(('training', 'fit'), ('def_function', '__call__'), ('def_function', '_call'), ('function', '__call__'))</v>
      </c>
      <c r="N303" s="213">
        <f t="shared" si="5"/>
        <v>1</v>
      </c>
      <c r="O303" s="98"/>
      <c r="U303" s="72" t="str">
        <f>IFERROR(__xludf.DUMMYFUNCTION("""COMPUTED_VALUE"""),"round 2")</f>
        <v>round 2</v>
      </c>
      <c r="V303" s="72" t="str">
        <f>IFERROR(__xludf.DUMMYFUNCTION("""COMPUTED_VALUE"""),"(('nn_impl', '_compute_sampled_logits'), ('math_ops', 'binary_op_wrapper'), ('gen_math_ops', 'sub'), ('op_def_library', '_apply_op_helper'))")</f>
        <v>(('nn_impl', '_compute_sampled_logits'), ('math_ops', 'binary_op_wrapper'), ('gen_math_ops', 'sub'), ('op_def_library', '_apply_op_helper'))</v>
      </c>
      <c r="W303" s="72" t="str">
        <f>IFERROR(__xludf.DUMMYFUNCTION("""COMPUTED_VALUE"""),"data operation")</f>
        <v>data operation</v>
      </c>
      <c r="X303" s="50">
        <f t="shared" si="2"/>
        <v>1</v>
      </c>
      <c r="Y303" s="72" t="str">
        <f>IFERROR(__xludf.DUMMYFUNCTION("""COMPUTED_VALUE"""),"round 2")</f>
        <v>round 2</v>
      </c>
      <c r="Z303" s="72" t="str">
        <f>IFERROR(__xludf.DUMMYFUNCTION("""COMPUTED_VALUE"""),"(('array_ops', 'zeros'),)")</f>
        <v>(('array_ops', 'zeros'),)</v>
      </c>
      <c r="AA303" s="72" t="str">
        <f>IFERROR(__xludf.DUMMYFUNCTION("""COMPUTED_VALUE"""),"data creation")</f>
        <v>data creation</v>
      </c>
      <c r="AB303" s="72">
        <f>IFERROR(__xludf.DUMMYFUNCTION("""COMPUTED_VALUE"""),1.0)</f>
        <v>1</v>
      </c>
    </row>
    <row r="304">
      <c r="A304" s="73"/>
      <c r="D304" s="98"/>
      <c r="G304" s="98"/>
      <c r="I304" s="77">
        <v>302.0</v>
      </c>
      <c r="J304" s="54" t="s">
        <v>5334</v>
      </c>
      <c r="K304" s="96" t="s">
        <v>3502</v>
      </c>
      <c r="L304" s="169" t="s">
        <v>7</v>
      </c>
      <c r="M304" s="72" t="str">
        <f>IFERROR(__xludf.DUMMYFUNCTION("""COMPUTED_VALUE"""),"(('nn_impl', '_compute_sampled_logits'), ('math_ops', 'binary_op_wrapper'), ('gen_math_ops', 'sub'), ('op_def_library', '_apply_op_helper'))")</f>
        <v>(('nn_impl', '_compute_sampled_logits'), ('math_ops', 'binary_op_wrapper'), ('gen_math_ops', 'sub'), ('op_def_library', '_apply_op_helper'))</v>
      </c>
      <c r="N304" s="213">
        <f t="shared" si="5"/>
        <v>1</v>
      </c>
      <c r="O304" s="98"/>
      <c r="U304" s="72" t="str">
        <f>IFERROR(__xludf.DUMMYFUNCTION("""COMPUTED_VALUE"""),"round 2")</f>
        <v>round 2</v>
      </c>
      <c r="V304" s="72" t="str">
        <f>IFERROR(__xludf.DUMMYFUNCTION("""COMPUTED_VALUE"""),"(('base', '__call__'),)")</f>
        <v>(('base', '__call__'),)</v>
      </c>
      <c r="W304" s="72" t="str">
        <f>IFERROR(__xludf.DUMMYFUNCTION("""COMPUTED_VALUE"""),"model training / construction")</f>
        <v>model training / construction</v>
      </c>
      <c r="X304" s="50">
        <f t="shared" si="2"/>
        <v>1</v>
      </c>
      <c r="Y304" s="72" t="str">
        <f>IFERROR(__xludf.DUMMYFUNCTION("""COMPUTED_VALUE"""),"round 2")</f>
        <v>round 2</v>
      </c>
      <c r="Z304" s="72" t="str">
        <f>IFERROR(__xludf.DUMMYFUNCTION("""COMPUTED_VALUE"""),"(('tpu_estimator', 'train'), ('estimator', 'train'))")</f>
        <v>(('tpu_estimator', 'train'), ('estimator', 'train'))</v>
      </c>
      <c r="AA304" s="72" t="str">
        <f>IFERROR(__xludf.DUMMYFUNCTION("""COMPUTED_VALUE"""),"model training / learning")</f>
        <v>model training / learning</v>
      </c>
      <c r="AB304" s="72">
        <f>IFERROR(__xludf.DUMMYFUNCTION("""COMPUTED_VALUE"""),1.0)</f>
        <v>1</v>
      </c>
    </row>
    <row r="305">
      <c r="A305" s="73"/>
      <c r="D305" s="98"/>
      <c r="G305" s="98"/>
      <c r="I305" s="77">
        <v>303.0</v>
      </c>
      <c r="J305" s="54" t="s">
        <v>5334</v>
      </c>
      <c r="K305" s="96" t="s">
        <v>3506</v>
      </c>
      <c r="L305" s="169" t="s">
        <v>1768</v>
      </c>
      <c r="M305" s="72" t="str">
        <f>IFERROR(__xludf.DUMMYFUNCTION("""COMPUTED_VALUE"""),"(('base', '__call__'),)")</f>
        <v>(('base', '__call__'),)</v>
      </c>
      <c r="N305" s="213">
        <f t="shared" si="5"/>
        <v>1</v>
      </c>
      <c r="O305" s="98"/>
      <c r="U305" s="72" t="str">
        <f>IFERROR(__xludf.DUMMYFUNCTION("""COMPUTED_VALUE"""),"round 2")</f>
        <v>round 2</v>
      </c>
      <c r="V305" s="72" t="str">
        <f>IFERROR(__xludf.DUMMYFUNCTION("""COMPUTED_VALUE"""),"(('zmqstream', '_handle_recv'), ('zmqstream', '_run_callback'), ('stack_context', 'null_wrapper'), ('kernelbase', 'dispatcher'), ('kernelbase', 'dispatch_shell'))")</f>
        <v>(('zmqstream', '_handle_recv'), ('zmqstream', '_run_callback'), ('stack_context', 'null_wrapper'), ('kernelbase', 'dispatcher'), ('kernelbase', 'dispatch_shell'))</v>
      </c>
      <c r="W305" s="72" t="str">
        <f>IFERROR(__xludf.DUMMYFUNCTION("""COMPUTED_VALUE"""),"subprocess invocation")</f>
        <v>subprocess invocation</v>
      </c>
      <c r="X305" s="50">
        <f t="shared" si="2"/>
        <v>1</v>
      </c>
      <c r="Y305" s="72" t="str">
        <f>IFERROR(__xludf.DUMMYFUNCTION("""COMPUTED_VALUE"""),"round 2")</f>
        <v>round 2</v>
      </c>
      <c r="Z305" s="72" t="str">
        <f>IFERROR(__xludf.DUMMYFUNCTION("""COMPUTED_VALUE"""),"(('deprecation', 'new_func'), ('importer', 'import_graph_def'), ('importer', '_ProcessNewOps'), ('ops', '_add_new_tf_operations'), ('ops', 'listcomp'), ('ops', '_create_op_from_tf_operation'))")</f>
        <v>(('deprecation', 'new_func'), ('importer', 'import_graph_def'), ('importer', '_ProcessNewOps'), ('ops', '_add_new_tf_operations'), ('ops', 'listcomp'), ('ops', '_create_op_from_tf_operation'))</v>
      </c>
      <c r="AA305" s="72" t="str">
        <f>IFERROR(__xludf.DUMMYFUNCTION("""COMPUTED_VALUE"""),"data operation")</f>
        <v>data operation</v>
      </c>
      <c r="AB305" s="72">
        <f>IFERROR(__xludf.DUMMYFUNCTION("""COMPUTED_VALUE"""),1.0)</f>
        <v>1</v>
      </c>
    </row>
    <row r="306">
      <c r="A306" s="73"/>
      <c r="D306" s="98"/>
      <c r="G306" s="98"/>
      <c r="I306" s="77">
        <v>304.0</v>
      </c>
      <c r="J306" s="54" t="s">
        <v>5334</v>
      </c>
      <c r="K306" s="96" t="s">
        <v>3510</v>
      </c>
      <c r="L306" s="169" t="s">
        <v>1485</v>
      </c>
      <c r="M306" s="72" t="str">
        <f>IFERROR(__xludf.DUMMYFUNCTION("""COMPUTED_VALUE"""),"(('zmqstream', '_handle_recv'), ('zmqstream', '_run_callback'), ('stack_context', 'null_wrapper'), ('kernelbase', 'dispatcher'), ('kernelbase', 'dispatch_shell'))")</f>
        <v>(('zmqstream', '_handle_recv'), ('zmqstream', '_run_callback'), ('stack_context', 'null_wrapper'), ('kernelbase', 'dispatcher'), ('kernelbase', 'dispatch_shell'))</v>
      </c>
      <c r="N306" s="213">
        <f t="shared" si="5"/>
        <v>1</v>
      </c>
      <c r="O306" s="98"/>
      <c r="U306" s="72" t="str">
        <f>IFERROR(__xludf.DUMMYFUNCTION("""COMPUTED_VALUE"""),"round 2")</f>
        <v>round 2</v>
      </c>
      <c r="V306" s="72" t="str">
        <f>IFERROR(__xludf.DUMMYFUNCTION("""COMPUTED_VALUE"""),"(('tpu_estimator', 'train'), ('error_handling', 'raise_errors'), ('six', 'reraise'), ('tpu_estimator', 'train'), ('estimator', 'train'), ('estimator', '_train_model'), ('estimator', '_train_model_default'), ('tpu_estimator', '_call_model_fn'), ('estimator"&amp;"', '_call_model_fn'), ('tpu_estimator', '_model_fn'), ('tpu_estimator', 'call_without_tpu'), ('tpu_estimator', '_call_model_fn'))")</f>
        <v>(('tpu_estimator', 'train'), ('error_handling', 'raise_errors'), ('six', 'reraise'), ('tpu_estimator', 'train'), ('estimator', 'train'), ('estimator', '_train_model'), ('estimator', '_train_model_default'), ('tpu_estimator', '_call_model_fn'), ('estimator', '_call_model_fn'), ('tpu_estimator', '_model_fn'), ('tpu_estimator', 'call_without_tpu'), ('tpu_estimator', '_call_model_fn'))</v>
      </c>
      <c r="W306" s="72" t="str">
        <f>IFERROR(__xludf.DUMMYFUNCTION("""COMPUTED_VALUE"""),"model training / learning")</f>
        <v>model training / learning</v>
      </c>
      <c r="X306" s="50">
        <f t="shared" si="2"/>
        <v>1</v>
      </c>
      <c r="Y306" s="72" t="str">
        <f>IFERROR(__xludf.DUMMYFUNCTION("""COMPUTED_VALUE"""),"round 2")</f>
        <v>round 2</v>
      </c>
      <c r="Z306" s="72" t="str">
        <f>IFERROR(__xludf.DUMMYFUNCTION("""COMPUTED_VALUE"""),"(('session', 'run'), ('session', '_run'))")</f>
        <v>(('session', 'run'), ('session', '_run'))</v>
      </c>
      <c r="AA306" s="72" t="str">
        <f>IFERROR(__xludf.DUMMYFUNCTION("""COMPUTED_VALUE"""),"parallelization")</f>
        <v>parallelization</v>
      </c>
      <c r="AB306" s="72">
        <f>IFERROR(__xludf.DUMMYFUNCTION("""COMPUTED_VALUE"""),1.0)</f>
        <v>1</v>
      </c>
    </row>
    <row r="307">
      <c r="A307" s="73"/>
      <c r="D307" s="98"/>
      <c r="G307" s="98"/>
      <c r="I307" s="77">
        <v>305.0</v>
      </c>
      <c r="J307" s="54" t="s">
        <v>5334</v>
      </c>
      <c r="K307" s="96" t="s">
        <v>3516</v>
      </c>
      <c r="L307" s="169" t="s">
        <v>416</v>
      </c>
      <c r="M307" s="72" t="str">
        <f>IFERROR(__xludf.DUMMYFUNCTION("""COMPUTED_VALUE"""),"(('tpu_estimator', 'train'), ('error_handling', 'raise_errors'), ('six', 'reraise'), ('tpu_estimator', 'train'), ('estimator', 'train'), ('estimator', '_train_model'), ('estimator', '_train_model_default'), ('tpu_estimator', '_call_model_fn'), ('estimator"&amp;"', '_call_model_fn'), ('tpu_estimator', '_model_fn'), ('tpu_estimator', 'call_without_tpu'), ('tpu_estimator', '_call_model_fn'))")</f>
        <v>(('tpu_estimator', 'train'), ('error_handling', 'raise_errors'), ('six', 'reraise'), ('tpu_estimator', 'train'), ('estimator', 'train'), ('estimator', '_train_model'), ('estimator', '_train_model_default'), ('tpu_estimator', '_call_model_fn'), ('estimator', '_call_model_fn'), ('tpu_estimator', '_model_fn'), ('tpu_estimator', 'call_without_tpu'), ('tpu_estimator', '_call_model_fn'))</v>
      </c>
      <c r="N307" s="213">
        <f t="shared" si="5"/>
        <v>1</v>
      </c>
      <c r="O307" s="98"/>
      <c r="U307" s="72" t="str">
        <f>IFERROR(__xludf.DUMMYFUNCTION("""COMPUTED_VALUE"""),"round 2")</f>
        <v>round 2</v>
      </c>
      <c r="V307" s="72" t="str">
        <f>IFERROR(__xludf.DUMMYFUNCTION("""COMPUTED_VALUE"""),"(('network', '_init_graph_network'), ('network', '_map_graph_network'))")</f>
        <v>(('network', '_init_graph_network'), ('network', '_map_graph_network'))</v>
      </c>
      <c r="W307" s="72" t="str">
        <f>IFERROR(__xludf.DUMMYFUNCTION("""COMPUTED_VALUE"""),"model training / construction")</f>
        <v>model training / construction</v>
      </c>
      <c r="X307" s="50">
        <f t="shared" si="2"/>
        <v>1</v>
      </c>
      <c r="Y307" s="72" t="str">
        <f>IFERROR(__xludf.DUMMYFUNCTION("""COMPUTED_VALUE"""),"round 2")</f>
        <v>round 2</v>
      </c>
      <c r="Z307" s="72" t="str">
        <f>IFERROR(__xludf.DUMMYFUNCTION("""COMPUTED_VALUE"""),"(('interactiveshell', 'run_cell'),)")</f>
        <v>(('interactiveshell', 'run_cell'),)</v>
      </c>
      <c r="AA307" s="72" t="str">
        <f>IFERROR(__xludf.DUMMYFUNCTION("""COMPUTED_VALUE"""),"subprocess invocation")</f>
        <v>subprocess invocation</v>
      </c>
      <c r="AB307" s="72">
        <f>IFERROR(__xludf.DUMMYFUNCTION("""COMPUTED_VALUE"""),1.0)</f>
        <v>1</v>
      </c>
    </row>
    <row r="308">
      <c r="A308" s="73"/>
      <c r="D308" s="98"/>
      <c r="G308" s="98"/>
      <c r="I308" s="77">
        <v>306.0</v>
      </c>
      <c r="J308" s="54" t="s">
        <v>5334</v>
      </c>
      <c r="K308" s="96" t="s">
        <v>3518</v>
      </c>
      <c r="L308" s="169" t="s">
        <v>7</v>
      </c>
      <c r="M308" s="72" t="str">
        <f>IFERROR(__xludf.DUMMYFUNCTION("""COMPUTED_VALUE"""),"(('network', '_init_graph_network'), ('network', '_map_graph_network'))")</f>
        <v>(('network', '_init_graph_network'), ('network', '_map_graph_network'))</v>
      </c>
      <c r="N308" s="213">
        <f t="shared" si="5"/>
        <v>1</v>
      </c>
      <c r="O308" s="98"/>
      <c r="U308" s="72" t="str">
        <f>IFERROR(__xludf.DUMMYFUNCTION("""COMPUTED_VALUE"""),"round 2")</f>
        <v>round 2</v>
      </c>
      <c r="V308" s="72" t="str">
        <f>IFERROR(__xludf.DUMMYFUNCTION("""COMPUTED_VALUE"""),"(('app', 'run'), ('trainer', 'train'))")</f>
        <v>(('app', 'run'), ('trainer', 'train'))</v>
      </c>
      <c r="W308" s="72" t="str">
        <f>IFERROR(__xludf.DUMMYFUNCTION("""COMPUTED_VALUE"""),"model training / learning")</f>
        <v>model training / learning</v>
      </c>
      <c r="X308" s="50">
        <f t="shared" si="2"/>
        <v>1</v>
      </c>
      <c r="Y308" s="72" t="str">
        <f>IFERROR(__xludf.DUMMYFUNCTION("""COMPUTED_VALUE"""),"round 2")</f>
        <v>round 2</v>
      </c>
      <c r="Z308" s="72" t="str">
        <f>IFERROR(__xludf.DUMMYFUNCTION("""COMPUTED_VALUE"""),"(('ops', '_as_graph_def'),)")</f>
        <v>(('ops', '_as_graph_def'),)</v>
      </c>
      <c r="AA308" s="72" t="str">
        <f>IFERROR(__xludf.DUMMYFUNCTION("""COMPUTED_VALUE"""),"data transformation")</f>
        <v>data transformation</v>
      </c>
      <c r="AB308" s="72">
        <f>IFERROR(__xludf.DUMMYFUNCTION("""COMPUTED_VALUE"""),1.0)</f>
        <v>1</v>
      </c>
    </row>
    <row r="309">
      <c r="A309" s="73"/>
      <c r="D309" s="98"/>
      <c r="G309" s="98"/>
      <c r="I309" s="77">
        <v>307.0</v>
      </c>
      <c r="J309" s="54" t="s">
        <v>5334</v>
      </c>
      <c r="K309" s="96" t="s">
        <v>3520</v>
      </c>
      <c r="L309" s="169" t="s">
        <v>1485</v>
      </c>
      <c r="M309" s="72" t="str">
        <f>IFERROR(__xludf.DUMMYFUNCTION("""COMPUTED_VALUE"""),"(('app', 'run'), ('trainer', 'train'))")</f>
        <v>(('app', 'run'), ('trainer', 'train'))</v>
      </c>
      <c r="N309" s="213">
        <f t="shared" si="5"/>
        <v>1</v>
      </c>
      <c r="O309" s="98"/>
      <c r="U309" s="72" t="str">
        <f>IFERROR(__xludf.DUMMYFUNCTION("""COMPUTED_VALUE"""),"round 2")</f>
        <v>round 2</v>
      </c>
      <c r="V309" s="72" t="str">
        <f>IFERROR(__xludf.DUMMYFUNCTION("""COMPUTED_VALUE"""),"(('__init__', 'module'), ('pywrap_tensorflow', 'module'), ('pywrap_tensorflow', 'module'), ('pywrap_tensorflow_internal', 'module'), ('pywrap_tensorflow_internal', 'swig_import_helper'), ('imp', 'load_module'), ('imp', 'load_dynamic'))")</f>
        <v>(('__init__', 'module'), ('pywrap_tensorflow', 'module'), ('pywrap_tensorflow', 'module'), ('pywrap_tensorflow_internal', 'module'), ('pywrap_tensorflow_internal', 'swig_import_helper'), ('imp', 'load_module'), ('imp', 'load_dynamic'))</v>
      </c>
      <c r="W309" s="72" t="str">
        <f>IFERROR(__xludf.DUMMYFUNCTION("""COMPUTED_VALUE"""),"external module execution")</f>
        <v>external module execution</v>
      </c>
      <c r="X309" s="50">
        <f t="shared" si="2"/>
        <v>1</v>
      </c>
      <c r="Y309" s="72" t="str">
        <f>IFERROR(__xludf.DUMMYFUNCTION("""COMPUTED_VALUE"""),"round 2")</f>
        <v>round 2</v>
      </c>
      <c r="Z309" s="72" t="str">
        <f>IFERROR(__xludf.DUMMYFUNCTION("""COMPUTED_VALUE"""),"(('estimator', 'fit'),)")</f>
        <v>(('estimator', 'fit'),)</v>
      </c>
      <c r="AA309" s="72" t="str">
        <f>IFERROR(__xludf.DUMMYFUNCTION("""COMPUTED_VALUE"""),"model training / learning")</f>
        <v>model training / learning</v>
      </c>
      <c r="AB309" s="72">
        <f>IFERROR(__xludf.DUMMYFUNCTION("""COMPUTED_VALUE"""),1.0)</f>
        <v>1</v>
      </c>
    </row>
    <row r="310">
      <c r="A310" s="73"/>
      <c r="D310" s="98"/>
      <c r="G310" s="98"/>
      <c r="I310" s="77">
        <v>308.0</v>
      </c>
      <c r="J310" s="54" t="s">
        <v>5334</v>
      </c>
      <c r="K310" s="96" t="s">
        <v>3525</v>
      </c>
      <c r="L310" s="169" t="s">
        <v>7</v>
      </c>
      <c r="M310" s="72" t="str">
        <f>IFERROR(__xludf.DUMMYFUNCTION("""COMPUTED_VALUE"""),"(('__init__', 'module'), ('pywrap_tensorflow', 'module'), ('pywrap_tensorflow', 'module'), ('pywrap_tensorflow_internal', 'module'), ('pywrap_tensorflow_internal', 'swig_import_helper'), ('imp', 'load_module'), ('imp', 'load_dynamic'))")</f>
        <v>(('__init__', 'module'), ('pywrap_tensorflow', 'module'), ('pywrap_tensorflow', 'module'), ('pywrap_tensorflow_internal', 'module'), ('pywrap_tensorflow_internal', 'swig_import_helper'), ('imp', 'load_module'), ('imp', 'load_dynamic'))</v>
      </c>
      <c r="N310" s="213">
        <f t="shared" si="5"/>
        <v>1</v>
      </c>
      <c r="O310" s="98"/>
      <c r="U310" s="72" t="str">
        <f>IFERROR(__xludf.DUMMYFUNCTION("""COMPUTED_VALUE"""),"round 2")</f>
        <v>round 2</v>
      </c>
      <c r="V310" s="72" t="str">
        <f>IFERROR(__xludf.DUMMYFUNCTION("""COMPUTED_VALUE"""),"(('function', '_get_concrete_function_internal_garbage_collected'), ('function', '_maybe_define_function'), ('function', '_create_graph_function'), ('func_graph', 'func_graph_from_py_func'))")</f>
        <v>(('function', '_get_concrete_function_internal_garbage_collected'), ('function', '_maybe_define_function'), ('function', '_create_graph_function'), ('func_graph', 'func_graph_from_py_func'))</v>
      </c>
      <c r="W310" s="72" t="str">
        <f>IFERROR(__xludf.DUMMYFUNCTION("""COMPUTED_VALUE"""),"data transformation")</f>
        <v>data transformation</v>
      </c>
      <c r="X310" s="50">
        <f t="shared" si="2"/>
        <v>1</v>
      </c>
      <c r="Y310" s="72" t="str">
        <f>IFERROR(__xludf.DUMMYFUNCTION("""COMPUTED_VALUE"""),"round 2")</f>
        <v>round 2</v>
      </c>
      <c r="Z310" s="72" t="str">
        <f>IFERROR(__xludf.DUMMYFUNCTION("""COMPUTED_VALUE"""),"(('monitored_session', 'run'), ('monitored_session', 'run'), ('monitored_session', 'run'))")</f>
        <v>(('monitored_session', 'run'), ('monitored_session', 'run'), ('monitored_session', 'run'))</v>
      </c>
      <c r="AA310" s="72" t="str">
        <f>IFERROR(__xludf.DUMMYFUNCTION("""COMPUTED_VALUE"""),"parallelization")</f>
        <v>parallelization</v>
      </c>
      <c r="AB310" s="72">
        <f>IFERROR(__xludf.DUMMYFUNCTION("""COMPUTED_VALUE"""),1.0)</f>
        <v>1</v>
      </c>
    </row>
    <row r="311">
      <c r="A311" s="73"/>
      <c r="D311" s="98"/>
      <c r="G311" s="98"/>
      <c r="I311" s="77">
        <v>309.0</v>
      </c>
      <c r="J311" s="54" t="s">
        <v>5334</v>
      </c>
      <c r="K311" s="96" t="s">
        <v>3529</v>
      </c>
      <c r="L311" s="169" t="s">
        <v>285</v>
      </c>
      <c r="M311" s="72" t="str">
        <f>IFERROR(__xludf.DUMMYFUNCTION("""COMPUTED_VALUE"""),"(('function', '_get_concrete_function_internal_garbage_collected'), ('function', '_maybe_define_function'), ('function', '_create_graph_function'), ('func_graph', 'func_graph_from_py_func'))")</f>
        <v>(('function', '_get_concrete_function_internal_garbage_collected'), ('function', '_maybe_define_function'), ('function', '_create_graph_function'), ('func_graph', 'func_graph_from_py_func'))</v>
      </c>
      <c r="N311" s="213">
        <f t="shared" si="5"/>
        <v>1</v>
      </c>
      <c r="O311" s="98"/>
      <c r="U311" s="72" t="str">
        <f>IFERROR(__xludf.DUMMYFUNCTION("""COMPUTED_VALUE"""),"round 2")</f>
        <v>round 2</v>
      </c>
      <c r="V311" s="72" t="str">
        <f>IFERROR(__xludf.DUMMYFUNCTION("""COMPUTED_VALUE"""),"(('pywrap_tensorflow', 'module'), ('pywrap_tensorflow_internal', 'module'), ('pywrap_tensorflow_internal', 'swig_import_helper'), ('imp', 'load_module'))")</f>
        <v>(('pywrap_tensorflow', 'module'), ('pywrap_tensorflow_internal', 'module'), ('pywrap_tensorflow_internal', 'swig_import_helper'), ('imp', 'load_module'))</v>
      </c>
      <c r="W311" s="72" t="str">
        <f>IFERROR(__xludf.DUMMYFUNCTION("""COMPUTED_VALUE"""),"external module execution")</f>
        <v>external module execution</v>
      </c>
      <c r="X311" s="50">
        <f t="shared" si="2"/>
        <v>1</v>
      </c>
      <c r="Y311" s="72" t="str">
        <f>IFERROR(__xludf.DUMMYFUNCTION("""COMPUTED_VALUE"""),"round 2")</f>
        <v>round 2</v>
      </c>
      <c r="Z311" s="72" t="str">
        <f>IFERROR(__xludf.DUMMYFUNCTION("""COMPUTED_VALUE"""),"(('model_main', 'module'), ('app', 'run'), ('app', 'run'))")</f>
        <v>(('model_main', 'module'), ('app', 'run'), ('app', 'run'))</v>
      </c>
      <c r="AA311" s="72" t="str">
        <f>IFERROR(__xludf.DUMMYFUNCTION("""COMPUTED_VALUE"""),"subprocess invocation")</f>
        <v>subprocess invocation</v>
      </c>
      <c r="AB311" s="72">
        <f>IFERROR(__xludf.DUMMYFUNCTION("""COMPUTED_VALUE"""),1.0)</f>
        <v>1</v>
      </c>
    </row>
    <row r="312">
      <c r="A312" s="73"/>
      <c r="D312" s="98"/>
      <c r="G312" s="98"/>
      <c r="I312" s="77">
        <v>310.0</v>
      </c>
      <c r="J312" s="54" t="s">
        <v>5334</v>
      </c>
      <c r="K312" s="98" t="s">
        <v>3531</v>
      </c>
      <c r="L312" s="77" t="s">
        <v>727</v>
      </c>
      <c r="M312" s="72" t="str">
        <f>IFERROR(__xludf.DUMMYFUNCTION("""COMPUTED_VALUE"""),"(('pywrap_tensorflow', 'module'), ('pywrap_tensorflow_internal', 'module'), ('pywrap_tensorflow_internal', 'swig_import_helper'), ('imp', 'load_module'))")</f>
        <v>(('pywrap_tensorflow', 'module'), ('pywrap_tensorflow_internal', 'module'), ('pywrap_tensorflow_internal', 'swig_import_helper'), ('imp', 'load_module'))</v>
      </c>
      <c r="N312" s="213">
        <f t="shared" si="5"/>
        <v>1</v>
      </c>
      <c r="O312" s="98"/>
      <c r="U312" s="72" t="str">
        <f>IFERROR(__xludf.DUMMYFUNCTION("""COMPUTED_VALUE"""),"round 2")</f>
        <v>round 2</v>
      </c>
      <c r="V312" s="72" t="str">
        <f>IFERROR(__xludf.DUMMYFUNCTION("""COMPUTED_VALUE"""),"(('backend', '__call__'), ('session', '__call__'))")</f>
        <v>(('backend', '__call__'), ('session', '__call__'))</v>
      </c>
      <c r="W312" s="72" t="str">
        <f>IFERROR(__xludf.DUMMYFUNCTION("""COMPUTED_VALUE"""),"model training / learning")</f>
        <v>model training / learning</v>
      </c>
      <c r="X312" s="50">
        <f t="shared" si="2"/>
        <v>1</v>
      </c>
      <c r="Y312" s="72" t="str">
        <f>IFERROR(__xludf.DUMMYFUNCTION("""COMPUTED_VALUE"""),"round 2")</f>
        <v>round 2</v>
      </c>
      <c r="Z312" s="72" t="str">
        <f>IFERROR(__xludf.DUMMYFUNCTION("""COMPUTED_VALUE"""),"(('function', '__call__'), ('function', '_filtered_call'), ('function', '_call_flat'))")</f>
        <v>(('function', '__call__'), ('function', '_filtered_call'), ('function', '_call_flat'))</v>
      </c>
      <c r="AA312" s="72" t="str">
        <f>IFERROR(__xludf.DUMMYFUNCTION("""COMPUTED_VALUE"""),"method wrapper")</f>
        <v>method wrapper</v>
      </c>
      <c r="AB312" s="72">
        <f>IFERROR(__xludf.DUMMYFUNCTION("""COMPUTED_VALUE"""),1.0)</f>
        <v>1</v>
      </c>
    </row>
    <row r="313">
      <c r="A313" s="73"/>
      <c r="D313" s="98"/>
      <c r="G313" s="98"/>
      <c r="I313" s="77">
        <v>311.0</v>
      </c>
      <c r="J313" s="54" t="s">
        <v>5334</v>
      </c>
      <c r="K313" s="96" t="s">
        <v>3534</v>
      </c>
      <c r="L313" s="169" t="s">
        <v>285</v>
      </c>
      <c r="M313" s="72" t="str">
        <f>IFERROR(__xludf.DUMMYFUNCTION("""COMPUTED_VALUE"""),"(('backend', '__call__'), ('session', '__call__'))")</f>
        <v>(('backend', '__call__'), ('session', '__call__'))</v>
      </c>
      <c r="N313" s="213">
        <f t="shared" si="5"/>
        <v>1</v>
      </c>
      <c r="O313" s="98"/>
      <c r="U313" s="72" t="str">
        <f>IFERROR(__xludf.DUMMYFUNCTION("""COMPUTED_VALUE"""),"round 2")</f>
        <v>round 2</v>
      </c>
      <c r="V313" s="72" t="str">
        <f>IFERROR(__xludf.DUMMYFUNCTION("""COMPUTED_VALUE"""),"(('def_function', '_call'), ('def_function', '_initialize'), ('function', '_get_concrete_function_internal_garbage_collected'), ('function', '_maybe_define_function'), ('function', '_create_graph_function'), ('func_graph', 'func_graph_from_py_func'))")</f>
        <v>(('def_function', '_call'), ('def_function', '_initialize'), ('function', '_get_concrete_function_internal_garbage_collected'), ('function', '_maybe_define_function'), ('function', '_create_graph_function'), ('func_graph', 'func_graph_from_py_func'))</v>
      </c>
      <c r="W313" s="72" t="str">
        <f>IFERROR(__xludf.DUMMYFUNCTION("""COMPUTED_VALUE"""),"data transformation")</f>
        <v>data transformation</v>
      </c>
      <c r="X313" s="50">
        <f t="shared" si="2"/>
        <v>1</v>
      </c>
      <c r="Y313" s="72" t="str">
        <f>IFERROR(__xludf.DUMMYFUNCTION("""COMPUTED_VALUE"""),"round 2")</f>
        <v>round 2</v>
      </c>
      <c r="Z313" s="72" t="str">
        <f>IFERROR(__xludf.DUMMYFUNCTION("""COMPUTED_VALUE"""),"(('app', 'run'),)")</f>
        <v>(('app', 'run'),)</v>
      </c>
      <c r="AA313" s="72" t="str">
        <f>IFERROR(__xludf.DUMMYFUNCTION("""COMPUTED_VALUE"""),"subprocess invocation")</f>
        <v>subprocess invocation</v>
      </c>
      <c r="AB313" s="72">
        <f>IFERROR(__xludf.DUMMYFUNCTION("""COMPUTED_VALUE"""),1.0)</f>
        <v>1</v>
      </c>
    </row>
    <row r="314">
      <c r="A314" s="73"/>
      <c r="D314" s="98"/>
      <c r="G314" s="98"/>
      <c r="I314" s="77">
        <v>312.0</v>
      </c>
      <c r="J314" s="54" t="s">
        <v>5334</v>
      </c>
      <c r="K314" s="96" t="s">
        <v>3537</v>
      </c>
      <c r="L314" s="169" t="s">
        <v>7</v>
      </c>
      <c r="M314" s="72" t="str">
        <f>IFERROR(__xludf.DUMMYFUNCTION("""COMPUTED_VALUE"""),"(('def_function', '_call'), ('def_function', '_initialize'), ('function', '_get_concrete_function_internal_garbage_collected'), ('function', '_maybe_define_function'), ('function', '_create_graph_function'), ('func_graph', 'func_graph_from_py_func'))")</f>
        <v>(('def_function', '_call'), ('def_function', '_initialize'), ('function', '_get_concrete_function_internal_garbage_collected'), ('function', '_maybe_define_function'), ('function', '_create_graph_function'), ('func_graph', 'func_graph_from_py_func'))</v>
      </c>
      <c r="N314" s="213">
        <f t="shared" si="5"/>
        <v>1</v>
      </c>
      <c r="O314" s="98"/>
      <c r="U314" s="72" t="str">
        <f>IFERROR(__xludf.DUMMYFUNCTION("""COMPUTED_VALUE"""),"round 2")</f>
        <v>round 2</v>
      </c>
      <c r="V314" s="72" t="str">
        <f>IFERROR(__xludf.DUMMYFUNCTION("""COMPUTED_VALUE"""),"(('rnn_cell_impl', 'call'),)")</f>
        <v>(('rnn_cell_impl', 'call'),)</v>
      </c>
      <c r="W314" s="72" t="str">
        <f>IFERROR(__xludf.DUMMYFUNCTION("""COMPUTED_VALUE"""),"model training / construction")</f>
        <v>model training / construction</v>
      </c>
      <c r="X314" s="50">
        <f t="shared" si="2"/>
        <v>1</v>
      </c>
      <c r="Y314" s="72" t="str">
        <f>IFERROR(__xludf.DUMMYFUNCTION("""COMPUTED_VALUE"""),"round 2")</f>
        <v>round 2</v>
      </c>
      <c r="Z314" s="72" t="str">
        <f>IFERROR(__xludf.DUMMYFUNCTION("""COMPUTED_VALUE"""),"(('interactiveshell', 'run_cell'), ('interactiveshell', 'run_ast_nodes'), ('interactiveshell', 'run_code'))")</f>
        <v>(('interactiveshell', 'run_cell'), ('interactiveshell', 'run_ast_nodes'), ('interactiveshell', 'run_code'))</v>
      </c>
      <c r="AA314" s="72" t="str">
        <f>IFERROR(__xludf.DUMMYFUNCTION("""COMPUTED_VALUE"""),"subprocess invocation")</f>
        <v>subprocess invocation</v>
      </c>
      <c r="AB314" s="72">
        <f>IFERROR(__xludf.DUMMYFUNCTION("""COMPUTED_VALUE"""),1.0)</f>
        <v>1</v>
      </c>
    </row>
    <row r="315">
      <c r="A315" s="73"/>
      <c r="D315" s="98"/>
      <c r="G315" s="98"/>
      <c r="I315" s="77">
        <v>313.0</v>
      </c>
      <c r="J315" s="54" t="s">
        <v>5334</v>
      </c>
      <c r="K315" s="98" t="s">
        <v>3542</v>
      </c>
      <c r="L315" s="77" t="s">
        <v>727</v>
      </c>
      <c r="M315" s="72" t="str">
        <f>IFERROR(__xludf.DUMMYFUNCTION("""COMPUTED_VALUE"""),"(('rnn_cell_impl', 'call'),)")</f>
        <v>(('rnn_cell_impl', 'call'),)</v>
      </c>
      <c r="N315" s="213">
        <f t="shared" si="5"/>
        <v>1</v>
      </c>
      <c r="O315" s="98"/>
      <c r="U315" s="72" t="str">
        <f>IFERROR(__xludf.DUMMYFUNCTION("""COMPUTED_VALUE"""),"round 2")</f>
        <v>round 2</v>
      </c>
      <c r="V315" s="72" t="str">
        <f>IFERROR(__xludf.DUMMYFUNCTION("""COMPUTED_VALUE"""),"(('math_ops', '_add_dispatch'), ('gen_math_ops', 'add_v2'), ('ops', 'raise_from_not_ok_status'))")</f>
        <v>(('math_ops', '_add_dispatch'), ('gen_math_ops', 'add_v2'), ('ops', 'raise_from_not_ok_status'))</v>
      </c>
      <c r="W315" s="72" t="str">
        <f>IFERROR(__xludf.DUMMYFUNCTION("""COMPUTED_VALUE"""),"data operation")</f>
        <v>data operation</v>
      </c>
      <c r="X315" s="50">
        <f t="shared" si="2"/>
        <v>1</v>
      </c>
      <c r="Y315" s="72" t="str">
        <f>IFERROR(__xludf.DUMMYFUNCTION("""COMPUTED_VALUE"""),"round 2")</f>
        <v>round 2</v>
      </c>
      <c r="Z315" s="72" t="str">
        <f>IFERROR(__xludf.DUMMYFUNCTION("""COMPUTED_VALUE"""),"(('session', '_do_call'), ('runpy', '_run_module_as_main'), ('runpy', '_run_code'), ('ipykernel_launcher', 'module'), ('application', 'launch_instance'), ('kernelapp', 'start'), ('ioloop', 'start'))")</f>
        <v>(('session', '_do_call'), ('runpy', '_run_module_as_main'), ('runpy', '_run_code'), ('ipykernel_launcher', 'module'), ('application', 'launch_instance'), ('kernelapp', 'start'), ('ioloop', 'start'))</v>
      </c>
      <c r="AA315" s="72" t="str">
        <f>IFERROR(__xludf.DUMMYFUNCTION("""COMPUTED_VALUE"""),"parallelization")</f>
        <v>parallelization</v>
      </c>
      <c r="AB315" s="72">
        <f>IFERROR(__xludf.DUMMYFUNCTION("""COMPUTED_VALUE"""),1.0)</f>
        <v>1</v>
      </c>
    </row>
    <row r="316">
      <c r="A316" s="73"/>
      <c r="D316" s="98"/>
      <c r="G316" s="98"/>
      <c r="I316" s="77">
        <v>314.0</v>
      </c>
      <c r="J316" s="54" t="s">
        <v>5334</v>
      </c>
      <c r="K316" s="96" t="s">
        <v>3544</v>
      </c>
      <c r="L316" s="169" t="s">
        <v>1485</v>
      </c>
      <c r="M316" s="72" t="str">
        <f>IFERROR(__xludf.DUMMYFUNCTION("""COMPUTED_VALUE"""),"(('math_ops', '_add_dispatch'), ('gen_math_ops', 'add_v2'), ('ops', 'raise_from_not_ok_status'))")</f>
        <v>(('math_ops', '_add_dispatch'), ('gen_math_ops', 'add_v2'), ('ops', 'raise_from_not_ok_status'))</v>
      </c>
      <c r="N316" s="213">
        <f t="shared" si="5"/>
        <v>1</v>
      </c>
      <c r="O316" s="98"/>
      <c r="U316" s="72" t="str">
        <f>IFERROR(__xludf.DUMMYFUNCTION("""COMPUTED_VALUE"""),"round 2")</f>
        <v>round 2</v>
      </c>
      <c r="V316" s="72" t="str">
        <f>IFERROR(__xludf.DUMMYFUNCTION("""COMPUTED_VALUE"""),"(('op_def_library', '_apply_op_helper'), ('deprecation', 'new_func'), ('ops', 'create_op'), ('ops', '__init__'))")</f>
        <v>(('op_def_library', '_apply_op_helper'), ('deprecation', 'new_func'), ('ops', 'create_op'), ('ops', '__init__'))</v>
      </c>
      <c r="W316" s="72" t="str">
        <f>IFERROR(__xludf.DUMMYFUNCTION("""COMPUTED_VALUE"""),"data operation")</f>
        <v>data operation</v>
      </c>
      <c r="X316" s="50">
        <f t="shared" si="2"/>
        <v>1</v>
      </c>
      <c r="Y316" s="72" t="str">
        <f>IFERROR(__xludf.DUMMYFUNCTION("""COMPUTED_VALUE"""),"round 2")</f>
        <v>round 2</v>
      </c>
      <c r="Z316" s="72" t="str">
        <f>IFERROR(__xludf.DUMMYFUNCTION("""COMPUTED_VALUE"""),"(('imp', 'load_module'),)")</f>
        <v>(('imp', 'load_module'),)</v>
      </c>
      <c r="AA316" s="72" t="str">
        <f>IFERROR(__xludf.DUMMYFUNCTION("""COMPUTED_VALUE"""),"external module execution")</f>
        <v>external module execution</v>
      </c>
      <c r="AB316" s="72">
        <f>IFERROR(__xludf.DUMMYFUNCTION("""COMPUTED_VALUE"""),1.0)</f>
        <v>1</v>
      </c>
    </row>
    <row r="317">
      <c r="A317" s="73"/>
      <c r="D317" s="98"/>
      <c r="G317" s="98"/>
      <c r="I317" s="77">
        <v>315.0</v>
      </c>
      <c r="J317" s="54" t="s">
        <v>5334</v>
      </c>
      <c r="K317" s="96" t="s">
        <v>3550</v>
      </c>
      <c r="L317" s="169" t="s">
        <v>1768</v>
      </c>
      <c r="M317" s="72" t="str">
        <f>IFERROR(__xludf.DUMMYFUNCTION("""COMPUTED_VALUE"""),"(('op_def_library', '_apply_op_helper'), ('deprecation', 'new_func'), ('ops', 'create_op'), ('ops', '__init__'))")</f>
        <v>(('op_def_library', '_apply_op_helper'), ('deprecation', 'new_func'), ('ops', 'create_op'), ('ops', '__init__'))</v>
      </c>
      <c r="N317" s="213">
        <f t="shared" si="5"/>
        <v>1</v>
      </c>
      <c r="O317" s="98"/>
      <c r="U317" s="72" t="str">
        <f>IFERROR(__xludf.DUMMYFUNCTION("""COMPUTED_VALUE"""),"round 2")</f>
        <v>round 2</v>
      </c>
      <c r="V317" s="72" t="str">
        <f>IFERROR(__xludf.DUMMYFUNCTION("""COMPUTED_VALUE"""),"(('dataset_ops', '__init__'),)")</f>
        <v>(('dataset_ops', '__init__'),)</v>
      </c>
      <c r="W317" s="72" t="str">
        <f>IFERROR(__xludf.DUMMYFUNCTION("""COMPUTED_VALUE"""),"method wrapper")</f>
        <v>method wrapper</v>
      </c>
      <c r="X317" s="50">
        <f t="shared" si="2"/>
        <v>1</v>
      </c>
      <c r="Y317" s="72" t="str">
        <f>IFERROR(__xludf.DUMMYFUNCTION("""COMPUTED_VALUE"""),"round 2")</f>
        <v>round 2</v>
      </c>
      <c r="Z317" s="72" t="str">
        <f>IFERROR(__xludf.DUMMYFUNCTION("""COMPUTED_VALUE"""),"(('pywrap_tensorflow_internal', 'module'), ('pywrap_tensorflow_internal', 'swig_import_helper'), ('__init__', 'import_module'), ('__init__', 'module'), ('__init__', 'module'), ('pywrap_tensorflow', 'module'), ('pywrap_tensorflow_internal', 'swig_import_he"&amp;"lper'), ('__init__', 'import_module'), ('pywrap_tensorflow', 'module'), ('pywrap_tensorflow_internal', 'module'), ('pywrap_tensorflow_internal', 'swig_import_helper'), ('__init__', 'import_module'))")</f>
        <v>(('pywrap_tensorflow_internal', 'module'), ('pywrap_tensorflow_internal', 'swig_import_helper'), ('__init__', 'import_module'), ('__init__', 'module'), ('__init__', 'module'), ('pywrap_tensorflow', 'module'), ('pywrap_tensorflow_internal', 'swig_import_helper'), ('__init__', 'import_module'), ('pywrap_tensorflow', 'module'), ('pywrap_tensorflow_internal', 'module'), ('pywrap_tensorflow_internal', 'swig_import_helper'), ('__init__', 'import_module'))</v>
      </c>
      <c r="AA317" s="72" t="str">
        <f>IFERROR(__xludf.DUMMYFUNCTION("""COMPUTED_VALUE"""),"python basic syntax")</f>
        <v>python basic syntax</v>
      </c>
      <c r="AB317" s="72">
        <f>IFERROR(__xludf.DUMMYFUNCTION("""COMPUTED_VALUE"""),1.0)</f>
        <v>1</v>
      </c>
    </row>
    <row r="318">
      <c r="A318" s="73"/>
      <c r="D318" s="98"/>
      <c r="G318" s="98"/>
      <c r="I318" s="77">
        <v>316.0</v>
      </c>
      <c r="J318" s="54" t="s">
        <v>5334</v>
      </c>
      <c r="K318" s="96" t="s">
        <v>3555</v>
      </c>
      <c r="L318" s="169" t="s">
        <v>1768</v>
      </c>
      <c r="M318" s="72" t="str">
        <f>IFERROR(__xludf.DUMMYFUNCTION("""COMPUTED_VALUE"""),"(('dataset_ops', '__init__'),)")</f>
        <v>(('dataset_ops', '__init__'),)</v>
      </c>
      <c r="N318" s="213">
        <f t="shared" si="5"/>
        <v>1</v>
      </c>
      <c r="O318" s="98"/>
      <c r="U318" s="72" t="str">
        <f>IFERROR(__xludf.DUMMYFUNCTION("""COMPUTED_VALUE"""),"round 2")</f>
        <v>round 2</v>
      </c>
      <c r="V318" s="72" t="str">
        <f>IFERROR(__xludf.DUMMYFUNCTION("""COMPUTED_VALUE"""),"(('saver', '__init__'), ('saver', 'build'))")</f>
        <v>(('saver', '__init__'), ('saver', 'build'))</v>
      </c>
      <c r="W318" s="72" t="str">
        <f>IFERROR(__xludf.DUMMYFUNCTION("""COMPUTED_VALUE"""),"model saving / loading")</f>
        <v>model saving / loading</v>
      </c>
      <c r="X318" s="50">
        <f t="shared" si="2"/>
        <v>1</v>
      </c>
      <c r="Y318" s="72" t="str">
        <f>IFERROR(__xludf.DUMMYFUNCTION("""COMPUTED_VALUE"""),"round 2")</f>
        <v>round 2</v>
      </c>
      <c r="Z318" s="72" t="str">
        <f>IFERROR(__xludf.DUMMYFUNCTION("""COMPUTED_VALUE"""),"(('spawn', 'spawn_main'), ('spawn', '_main'))")</f>
        <v>(('spawn', 'spawn_main'), ('spawn', '_main'))</v>
      </c>
      <c r="AA318" s="72" t="str">
        <f>IFERROR(__xludf.DUMMYFUNCTION("""COMPUTED_VALUE"""),"subprocess invocation")</f>
        <v>subprocess invocation</v>
      </c>
      <c r="AB318" s="72">
        <f>IFERROR(__xludf.DUMMYFUNCTION("""COMPUTED_VALUE"""),1.0)</f>
        <v>1</v>
      </c>
    </row>
    <row r="319">
      <c r="A319" s="73"/>
      <c r="D319" s="98"/>
      <c r="G319" s="98"/>
      <c r="I319" s="77">
        <v>317.0</v>
      </c>
      <c r="J319" s="54" t="s">
        <v>5334</v>
      </c>
      <c r="K319" s="96" t="s">
        <v>3559</v>
      </c>
      <c r="L319" s="169" t="s">
        <v>384</v>
      </c>
      <c r="M319" s="72" t="str">
        <f>IFERROR(__xludf.DUMMYFUNCTION("""COMPUTED_VALUE"""),"(('saver', '__init__'), ('saver', 'build'))")</f>
        <v>(('saver', '__init__'), ('saver', 'build'))</v>
      </c>
      <c r="N319" s="213">
        <f t="shared" si="5"/>
        <v>1</v>
      </c>
      <c r="O319" s="98"/>
      <c r="U319" s="72" t="str">
        <f>IFERROR(__xludf.DUMMYFUNCTION("""COMPUTED_VALUE"""),"round 2")</f>
        <v>round 2</v>
      </c>
      <c r="V319" s="72" t="str">
        <f>IFERROR(__xludf.DUMMYFUNCTION("""COMPUTED_VALUE"""),"(('rnn', 'dynamic_rnn'),)")</f>
        <v>(('rnn', 'dynamic_rnn'),)</v>
      </c>
      <c r="W319" s="72" t="str">
        <f>IFERROR(__xludf.DUMMYFUNCTION("""COMPUTED_VALUE"""),"model training / construction")</f>
        <v>model training / construction</v>
      </c>
      <c r="X319" s="50">
        <f t="shared" si="2"/>
        <v>1</v>
      </c>
      <c r="Y319" s="72" t="str">
        <f>IFERROR(__xludf.DUMMYFUNCTION("""COMPUTED_VALUE"""),"round 2")</f>
        <v>round 2</v>
      </c>
      <c r="Z319" s="72" t="str">
        <f>IFERROR(__xludf.DUMMYFUNCTION("""COMPUTED_VALUE"""),"(('data_adapter', '__init__'), ('data_adapter', '__init__'), ('data_adapter', '__init__'))")</f>
        <v>(('data_adapter', '__init__'), ('data_adapter', '__init__'), ('data_adapter', '__init__'))</v>
      </c>
      <c r="AA319" s="72" t="str">
        <f>IFERROR(__xludf.DUMMYFUNCTION("""COMPUTED_VALUE"""),"data transformation")</f>
        <v>data transformation</v>
      </c>
      <c r="AB319" s="72">
        <f>IFERROR(__xludf.DUMMYFUNCTION("""COMPUTED_VALUE"""),1.0)</f>
        <v>1</v>
      </c>
    </row>
    <row r="320">
      <c r="A320" s="73"/>
      <c r="D320" s="98"/>
      <c r="G320" s="98"/>
      <c r="I320" s="77">
        <v>318.0</v>
      </c>
      <c r="J320" s="54" t="s">
        <v>5334</v>
      </c>
      <c r="K320" s="96" t="s">
        <v>3563</v>
      </c>
      <c r="L320" s="169" t="s">
        <v>50</v>
      </c>
      <c r="M320" s="72" t="str">
        <f>IFERROR(__xludf.DUMMYFUNCTION("""COMPUTED_VALUE"""),"(('rnn', 'dynamic_rnn'),)")</f>
        <v>(('rnn', 'dynamic_rnn'),)</v>
      </c>
      <c r="N320" s="213">
        <f t="shared" si="5"/>
        <v>1</v>
      </c>
      <c r="O320" s="98"/>
      <c r="U320" s="72" t="str">
        <f>IFERROR(__xludf.DUMMYFUNCTION("""COMPUTED_VALUE"""),"round 2")</f>
        <v>round 2</v>
      </c>
      <c r="V320" s="72" t="str">
        <f>IFERROR(__xludf.DUMMYFUNCTION("""COMPUTED_VALUE"""),"(('kernelapp', 'start'), ('ioloop', 'start'), ('ioloop', 'start'), ('stack_context', 'null_wrapper'), ('zmqstream', '_handle_events'), ('zmqstream', '_handle_recv'), ('zmqstream', '_run_callback'), ('stack_context', 'null_wrapper'), ('kernelbase', 'dispat"&amp;"cher'), ('kernelbase', 'dispatch_shell'))")</f>
        <v>(('kernelapp', 'start'), ('ioloop', 'start'), ('ioloop', 'start'), ('stack_context', 'null_wrapper'), ('zmqstream', '_handle_events'), ('zmqstream', '_handle_recv'), ('zmqstream', '_run_callback'), ('stack_context', 'null_wrapper'), ('kernelbase', 'dispatcher'), ('kernelbase', 'dispatch_shell'))</v>
      </c>
      <c r="W320" s="72" t="str">
        <f>IFERROR(__xludf.DUMMYFUNCTION("""COMPUTED_VALUE"""),"subprocess invocation")</f>
        <v>subprocess invocation</v>
      </c>
      <c r="X320" s="50">
        <f t="shared" si="2"/>
        <v>1</v>
      </c>
      <c r="Y320" s="72" t="str">
        <f>IFERROR(__xludf.DUMMYFUNCTION("""COMPUTED_VALUE"""),"round 2")</f>
        <v>round 2</v>
      </c>
      <c r="Z320" s="72" t="str">
        <f>IFERROR(__xludf.DUMMYFUNCTION("""COMPUTED_VALUE"""),"(('estimator', '_call_model_fn'), ('linear', '_model_fn'), ('linear', '_linear_model_fn'), ('linear', 'linear_logit_fn'))")</f>
        <v>(('estimator', '_call_model_fn'), ('linear', '_model_fn'), ('linear', '_linear_model_fn'), ('linear', 'linear_logit_fn'))</v>
      </c>
      <c r="AA320" s="72" t="str">
        <f>IFERROR(__xludf.DUMMYFUNCTION("""COMPUTED_VALUE"""),"model training / learning")</f>
        <v>model training / learning</v>
      </c>
      <c r="AB320" s="72">
        <f>IFERROR(__xludf.DUMMYFUNCTION("""COMPUTED_VALUE"""),1.0)</f>
        <v>1</v>
      </c>
    </row>
    <row r="321">
      <c r="A321" s="73"/>
      <c r="D321" s="98"/>
      <c r="G321" s="98"/>
      <c r="I321" s="77">
        <v>319.0</v>
      </c>
      <c r="J321" s="54" t="s">
        <v>5334</v>
      </c>
      <c r="K321" s="96" t="s">
        <v>3568</v>
      </c>
      <c r="L321" s="169" t="s">
        <v>1485</v>
      </c>
      <c r="M321" s="72" t="str">
        <f>IFERROR(__xludf.DUMMYFUNCTION("""COMPUTED_VALUE"""),"(('kernelapp', 'start'), ('ioloop', 'start'), ('ioloop', 'start'), ('stack_context', 'null_wrapper'), ('zmqstream', '_handle_events'), ('zmqstream', '_handle_recv'), ('zmqstream', '_run_callback'), ('stack_context', 'null_wrapper'), ('kernelbase', 'dispat"&amp;"cher'), ('kernelbase', 'dispatch_shell'))")</f>
        <v>(('kernelapp', 'start'), ('ioloop', 'start'), ('ioloop', 'start'), ('stack_context', 'null_wrapper'), ('zmqstream', '_handle_events'), ('zmqstream', '_handle_recv'), ('zmqstream', '_run_callback'), ('stack_context', 'null_wrapper'), ('kernelbase', 'dispatcher'), ('kernelbase', 'dispatch_shell'))</v>
      </c>
      <c r="N321" s="213">
        <f t="shared" si="5"/>
        <v>1</v>
      </c>
      <c r="O321" s="98"/>
      <c r="U321" s="72" t="str">
        <f>IFERROR(__xludf.DUMMYFUNCTION("""COMPUTED_VALUE"""),"round 2")</f>
        <v>round 2</v>
      </c>
      <c r="V321" s="72" t="str">
        <f>IFERROR(__xludf.DUMMYFUNCTION("""COMPUTED_VALUE"""),"(('variables', 'assign'),)")</f>
        <v>(('variables', 'assign'),)</v>
      </c>
      <c r="W321" s="72" t="str">
        <f>IFERROR(__xludf.DUMMYFUNCTION("""COMPUTED_VALUE"""),"data operation")</f>
        <v>data operation</v>
      </c>
      <c r="X321" s="50">
        <f t="shared" si="2"/>
        <v>1</v>
      </c>
      <c r="Y321" s="72" t="str">
        <f>IFERROR(__xludf.DUMMYFUNCTION("""COMPUTED_VALUE"""),"round 2")</f>
        <v>round 2</v>
      </c>
      <c r="Z321" s="72" t="str">
        <f>IFERROR(__xludf.DUMMYFUNCTION("""COMPUTED_VALUE"""),"(('estimator', 'train'), ('estimator', '_train_model'), ('estimator', '_train_model_default'), ('estimator', '_call_model_fn'), ('linear', '_model_fn'), ('linear', '_linear_model_fn'))")</f>
        <v>(('estimator', 'train'), ('estimator', '_train_model'), ('estimator', '_train_model_default'), ('estimator', '_call_model_fn'), ('linear', '_model_fn'), ('linear', '_linear_model_fn'))</v>
      </c>
      <c r="AA321" s="72" t="str">
        <f>IFERROR(__xludf.DUMMYFUNCTION("""COMPUTED_VALUE"""),"model training / learning")</f>
        <v>model training / learning</v>
      </c>
      <c r="AB321" s="72">
        <f>IFERROR(__xludf.DUMMYFUNCTION("""COMPUTED_VALUE"""),1.0)</f>
        <v>1</v>
      </c>
    </row>
    <row r="322">
      <c r="A322" s="73"/>
      <c r="D322" s="98"/>
      <c r="G322" s="98"/>
      <c r="I322" s="77">
        <v>320.0</v>
      </c>
      <c r="J322" s="54" t="s">
        <v>5334</v>
      </c>
      <c r="K322" s="96" t="s">
        <v>3574</v>
      </c>
      <c r="L322" s="169" t="s">
        <v>416</v>
      </c>
      <c r="M322" s="72" t="str">
        <f>IFERROR(__xludf.DUMMYFUNCTION("""COMPUTED_VALUE"""),"(('variables', 'assign'),)")</f>
        <v>(('variables', 'assign'),)</v>
      </c>
      <c r="N322" s="213">
        <f t="shared" si="5"/>
        <v>1</v>
      </c>
      <c r="O322" s="98"/>
      <c r="U322" s="72" t="str">
        <f>IFERROR(__xludf.DUMMYFUNCTION("""COMPUTED_VALUE"""),"round 2")</f>
        <v>round 2</v>
      </c>
      <c r="V322" s="72" t="str">
        <f>IFERROR(__xludf.DUMMYFUNCTION("""COMPUTED_VALUE"""),"(('training', 'fit'), ('training_v2', 'fit'), ('training_v2', 'run_one_epoch'), ('training_v2_utils', 'execution_function'), ('def_function', '__call__'), ('def_function', '_call'), ('function', '__call__'))")</f>
        <v>(('training', 'fit'), ('training_v2', 'fit'), ('training_v2', 'run_one_epoch'), ('training_v2_utils', 'execution_function'), ('def_function', '__call__'), ('def_function', '_call'), ('function', '__call__'))</v>
      </c>
      <c r="W322" s="72" t="str">
        <f>IFERROR(__xludf.DUMMYFUNCTION("""COMPUTED_VALUE"""),"model training / learning")</f>
        <v>model training / learning</v>
      </c>
      <c r="X322" s="50">
        <f t="shared" si="2"/>
        <v>1</v>
      </c>
      <c r="Y322" s="72" t="str">
        <f>IFERROR(__xludf.DUMMYFUNCTION("""COMPUTED_VALUE"""),"round 2")</f>
        <v>round 2</v>
      </c>
      <c r="Z322" s="72" t="str">
        <f>IFERROR(__xludf.DUMMYFUNCTION("""COMPUTED_VALUE"""),"(('copy', 'deepcopy'), ('copy', '_deepcopy_dict'), ('copy', 'deepcopy'), ('copy', '_reconstruct'), ('copy', 'deepcopy'), ('copy', '_deepcopy_dict'), ('copy', 'deepcopy'), ('copy', '_deepcopy_dict'), ('copy', 'deepcopy'), ('copy', '_reconstruct'), ('copy',"&amp;" 'deepcopy'), ('copy', '_deepcopy_dict'), ('copy', 'deepcopy'))")</f>
        <v>(('copy', 'deepcopy'), ('copy', '_deepcopy_dict'), ('copy', 'deepcopy'), ('copy', '_reconstruct'), ('copy', 'deepcopy'), ('copy', '_deepcopy_dict'), ('copy', 'deepcopy'), ('copy', '_deepcopy_dict'), ('copy', 'deepcopy'), ('copy', '_reconstruct'), ('copy', 'deepcopy'), ('copy', '_deepcopy_dict'), ('copy', 'deepcopy'))</v>
      </c>
      <c r="AA322" s="72" t="str">
        <f>IFERROR(__xludf.DUMMYFUNCTION("""COMPUTED_VALUE"""),"object copy")</f>
        <v>object copy</v>
      </c>
      <c r="AB322" s="72">
        <f>IFERROR(__xludf.DUMMYFUNCTION("""COMPUTED_VALUE"""),1.0)</f>
        <v>1</v>
      </c>
    </row>
    <row r="323">
      <c r="A323" s="73"/>
      <c r="D323" s="98"/>
      <c r="G323" s="98"/>
      <c r="I323" s="77">
        <v>321.0</v>
      </c>
      <c r="J323" s="54" t="s">
        <v>5334</v>
      </c>
      <c r="K323" s="96" t="s">
        <v>3578</v>
      </c>
      <c r="L323" s="169" t="s">
        <v>1768</v>
      </c>
      <c r="M323" s="72" t="str">
        <f>IFERROR(__xludf.DUMMYFUNCTION("""COMPUTED_VALUE"""),"(('training', 'fit'), ('training_v2', 'fit'), ('training_v2', 'run_one_epoch'), ('training_v2_utils', 'execution_function'), ('def_function', '__call__'), ('def_function', '_call'), ('function', '__call__'))")</f>
        <v>(('training', 'fit'), ('training_v2', 'fit'), ('training_v2', 'run_one_epoch'), ('training_v2_utils', 'execution_function'), ('def_function', '__call__'), ('def_function', '_call'), ('function', '__call__'))</v>
      </c>
      <c r="N323" s="213">
        <f t="shared" si="5"/>
        <v>1</v>
      </c>
      <c r="O323" s="98"/>
      <c r="U323" s="72" t="str">
        <f>IFERROR(__xludf.DUMMYFUNCTION("""COMPUTED_VALUE"""),"round 2")</f>
        <v>round 2</v>
      </c>
      <c r="V323" s="72" t="str">
        <f>IFERROR(__xludf.DUMMYFUNCTION("""COMPUTED_VALUE"""),"(('training', 'fit'), ('training', '_make_train_function'), ('interfaces', 'wrapper'), ('optimizers', 'get_updates'), ('optimizers', 'get_gradients'))")</f>
        <v>(('training', 'fit'), ('training', '_make_train_function'), ('interfaces', 'wrapper'), ('optimizers', 'get_updates'), ('optimizers', 'get_gradients'))</v>
      </c>
      <c r="W323" s="72" t="str">
        <f>IFERROR(__xludf.DUMMYFUNCTION("""COMPUTED_VALUE"""),"syntax / attribute extraction")</f>
        <v>syntax / attribute extraction</v>
      </c>
      <c r="X323" s="50">
        <f t="shared" si="2"/>
        <v>1</v>
      </c>
      <c r="Y323" s="72" t="str">
        <f>IFERROR(__xludf.DUMMYFUNCTION("""COMPUTED_VALUE"""),"round 2")</f>
        <v>round 2</v>
      </c>
      <c r="Z323" s="72" t="str">
        <f>IFERROR(__xludf.DUMMYFUNCTION("""COMPUTED_VALUE"""),"(('estimator', 'train'), ('estimator', '_train_model'))")</f>
        <v>(('estimator', 'train'), ('estimator', '_train_model'))</v>
      </c>
      <c r="AA323" s="72" t="str">
        <f>IFERROR(__xludf.DUMMYFUNCTION("""COMPUTED_VALUE"""),"model training / learning")</f>
        <v>model training / learning</v>
      </c>
      <c r="AB323" s="72">
        <f>IFERROR(__xludf.DUMMYFUNCTION("""COMPUTED_VALUE"""),1.0)</f>
        <v>1</v>
      </c>
    </row>
    <row r="324">
      <c r="A324" s="73"/>
      <c r="D324" s="98"/>
      <c r="G324" s="98"/>
      <c r="I324" s="77">
        <v>322.0</v>
      </c>
      <c r="J324" s="54" t="s">
        <v>5334</v>
      </c>
      <c r="K324" s="96" t="s">
        <v>3584</v>
      </c>
      <c r="L324" s="169" t="s">
        <v>7</v>
      </c>
      <c r="M324" s="72" t="str">
        <f>IFERROR(__xludf.DUMMYFUNCTION("""COMPUTED_VALUE"""),"(('training', 'fit'), ('training', '_make_train_function'), ('interfaces', 'wrapper'), ('optimizers', 'get_updates'), ('optimizers', 'get_gradients'))")</f>
        <v>(('training', 'fit'), ('training', '_make_train_function'), ('interfaces', 'wrapper'), ('optimizers', 'get_updates'), ('optimizers', 'get_gradients'))</v>
      </c>
      <c r="N324" s="213">
        <f t="shared" si="5"/>
        <v>1</v>
      </c>
      <c r="O324" s="98"/>
      <c r="U324" s="72" t="str">
        <f>IFERROR(__xludf.DUMMYFUNCTION("""COMPUTED_VALUE"""),"round 2")</f>
        <v>round 2</v>
      </c>
      <c r="V324" s="72" t="str">
        <f>IFERROR(__xludf.DUMMYFUNCTION("""COMPUTED_VALUE"""),"(('saver', '__init__'), ('saver', 'build'), ('saver', '_build'), ('saver', '_build_internal'))")</f>
        <v>(('saver', '__init__'), ('saver', 'build'), ('saver', '_build'), ('saver', '_build_internal'))</v>
      </c>
      <c r="W324" s="72" t="str">
        <f>IFERROR(__xludf.DUMMYFUNCTION("""COMPUTED_VALUE"""),"model saving / loading")</f>
        <v>model saving / loading</v>
      </c>
      <c r="X324" s="50">
        <f t="shared" si="2"/>
        <v>1</v>
      </c>
      <c r="Y324" s="72" t="str">
        <f>IFERROR(__xludf.DUMMYFUNCTION("""COMPUTED_VALUE"""),"round 2")</f>
        <v>round 2</v>
      </c>
      <c r="Z324" s="72" t="str">
        <f>IFERROR(__xludf.DUMMYFUNCTION("""COMPUTED_VALUE"""),"(('save', 'load_model'),)")</f>
        <v>(('save', 'load_model'),)</v>
      </c>
      <c r="AA324" s="72" t="str">
        <f>IFERROR(__xludf.DUMMYFUNCTION("""COMPUTED_VALUE"""),"model saving / loading")</f>
        <v>model saving / loading</v>
      </c>
      <c r="AB324" s="72">
        <f>IFERROR(__xludf.DUMMYFUNCTION("""COMPUTED_VALUE"""),1.0)</f>
        <v>1</v>
      </c>
    </row>
    <row r="325">
      <c r="A325" s="73"/>
      <c r="D325" s="98"/>
      <c r="G325" s="98"/>
      <c r="I325" s="77">
        <v>323.0</v>
      </c>
      <c r="J325" s="54" t="s">
        <v>5334</v>
      </c>
      <c r="K325" s="96" t="s">
        <v>3588</v>
      </c>
      <c r="L325" s="77" t="s">
        <v>684</v>
      </c>
      <c r="M325" s="72" t="str">
        <f>IFERROR(__xludf.DUMMYFUNCTION("""COMPUTED_VALUE"""),"(('saver', '__init__'), ('saver', 'build'), ('saver', '_build'), ('saver', '_build_internal'))")</f>
        <v>(('saver', '__init__'), ('saver', 'build'), ('saver', '_build'), ('saver', '_build_internal'))</v>
      </c>
      <c r="N325" s="213">
        <f t="shared" si="5"/>
        <v>1</v>
      </c>
      <c r="O325" s="98"/>
      <c r="U325" s="72" t="str">
        <f>IFERROR(__xludf.DUMMYFUNCTION("""COMPUTED_VALUE"""),"round 2")</f>
        <v>round 2</v>
      </c>
      <c r="V325" s="72" t="str">
        <f>IFERROR(__xludf.DUMMYFUNCTION("""COMPUTED_VALUE"""),"(('tensorflow_backend', '__call__'),)")</f>
        <v>(('tensorflow_backend', '__call__'),)</v>
      </c>
      <c r="W325" s="72" t="str">
        <f>IFERROR(__xludf.DUMMYFUNCTION("""COMPUTED_VALUE"""),"model training / learning")</f>
        <v>model training / learning</v>
      </c>
      <c r="X325" s="50">
        <f t="shared" si="2"/>
        <v>1</v>
      </c>
      <c r="Y325" s="72" t="str">
        <f>IFERROR(__xludf.DUMMYFUNCTION("""COMPUTED_VALUE"""),"round 2")</f>
        <v>round 2</v>
      </c>
      <c r="Z325" s="72" t="str">
        <f>IFERROR(__xludf.DUMMYFUNCTION("""COMPUTED_VALUE"""),"(('training', '_method_wrapper'), ('training', 'fit'), ('def_function', '__call__'), ('def_function', '_call'))")</f>
        <v>(('training', '_method_wrapper'), ('training', 'fit'), ('def_function', '__call__'), ('def_function', '_call'))</v>
      </c>
      <c r="AA325" s="72" t="str">
        <f>IFERROR(__xludf.DUMMYFUNCTION("""COMPUTED_VALUE"""),"model training / learning")</f>
        <v>model training / learning</v>
      </c>
      <c r="AB325" s="72">
        <f>IFERROR(__xludf.DUMMYFUNCTION("""COMPUTED_VALUE"""),1.0)</f>
        <v>1</v>
      </c>
    </row>
    <row r="326">
      <c r="A326" s="73"/>
      <c r="D326" s="98"/>
      <c r="G326" s="98"/>
      <c r="I326" s="77">
        <v>324.0</v>
      </c>
      <c r="J326" s="54" t="s">
        <v>5334</v>
      </c>
      <c r="K326" s="96" t="s">
        <v>3595</v>
      </c>
      <c r="L326" s="169" t="s">
        <v>50</v>
      </c>
      <c r="M326" s="72" t="str">
        <f>IFERROR(__xludf.DUMMYFUNCTION("""COMPUTED_VALUE"""),"(('tensorflow_backend', '__call__'),)")</f>
        <v>(('tensorflow_backend', '__call__'),)</v>
      </c>
      <c r="N326" s="213">
        <f t="shared" si="5"/>
        <v>1</v>
      </c>
      <c r="O326" s="98"/>
      <c r="U326" s="72" t="str">
        <f>IFERROR(__xludf.DUMMYFUNCTION("""COMPUTED_VALUE"""),"round 2")</f>
        <v>round 2</v>
      </c>
      <c r="V326" s="72" t="str">
        <f>IFERROR(__xludf.DUMMYFUNCTION("""COMPUTED_VALUE"""),"(('session', '__init__'),)")</f>
        <v>(('session', '__init__'),)</v>
      </c>
      <c r="W326" s="72" t="str">
        <f>IFERROR(__xludf.DUMMYFUNCTION("""COMPUTED_VALUE"""),"parallelization")</f>
        <v>parallelization</v>
      </c>
      <c r="X326" s="50">
        <f t="shared" si="2"/>
        <v>1</v>
      </c>
      <c r="Y326" s="72" t="str">
        <f>IFERROR(__xludf.DUMMYFUNCTION("""COMPUTED_VALUE"""),"round 2")</f>
        <v>round 2</v>
      </c>
      <c r="Z326" s="72" t="str">
        <f>IFERROR(__xludf.DUMMYFUNCTION("""COMPUTED_VALUE"""),"(('threading', 'run'), ('threading', '_bootstrap_inner'), ('threading', '_bootstrap'))")</f>
        <v>(('threading', 'run'), ('threading', '_bootstrap_inner'), ('threading', '_bootstrap'))</v>
      </c>
      <c r="AA326" s="72" t="str">
        <f>IFERROR(__xludf.DUMMYFUNCTION("""COMPUTED_VALUE"""),"parallelization")</f>
        <v>parallelization</v>
      </c>
      <c r="AB326" s="72">
        <f>IFERROR(__xludf.DUMMYFUNCTION("""COMPUTED_VALUE"""),1.0)</f>
        <v>1</v>
      </c>
    </row>
    <row r="327">
      <c r="A327" s="73"/>
      <c r="D327" s="98"/>
      <c r="G327" s="98"/>
      <c r="I327" s="77">
        <v>325.0</v>
      </c>
      <c r="J327" s="54" t="s">
        <v>5334</v>
      </c>
      <c r="K327" s="96" t="s">
        <v>3599</v>
      </c>
      <c r="L327" s="169" t="s">
        <v>7</v>
      </c>
      <c r="M327" s="72" t="str">
        <f>IFERROR(__xludf.DUMMYFUNCTION("""COMPUTED_VALUE"""),"(('session', '__init__'),)")</f>
        <v>(('session', '__init__'),)</v>
      </c>
      <c r="N327" s="213">
        <f t="shared" si="5"/>
        <v>1</v>
      </c>
      <c r="O327" s="98"/>
      <c r="U327" s="72" t="str">
        <f>IFERROR(__xludf.DUMMYFUNCTION("""COMPUTED_VALUE"""),"round 2")</f>
        <v>round 2</v>
      </c>
      <c r="V327" s="72" t="str">
        <f>IFERROR(__xludf.DUMMYFUNCTION("""COMPUTED_VALUE"""),"(('saver', '_build'),)")</f>
        <v>(('saver', '_build'),)</v>
      </c>
      <c r="W327" s="72" t="str">
        <f>IFERROR(__xludf.DUMMYFUNCTION("""COMPUTED_VALUE"""),"model saving / loading")</f>
        <v>model saving / loading</v>
      </c>
      <c r="X327" s="50">
        <f t="shared" si="2"/>
        <v>1</v>
      </c>
      <c r="Y327" s="72" t="str">
        <f>IFERROR(__xludf.DUMMYFUNCTION("""COMPUTED_VALUE"""),"round 2")</f>
        <v>round 2</v>
      </c>
      <c r="Z327" s="72" t="str">
        <f>IFERROR(__xludf.DUMMYFUNCTION("""COMPUTED_VALUE"""),"(('interactiveshell', 'showtraceback'), ('ultratb', 'structured_traceback'))")</f>
        <v>(('interactiveshell', 'showtraceback'), ('ultratb', 'structured_traceback'))</v>
      </c>
      <c r="AA327" s="72" t="str">
        <f>IFERROR(__xludf.DUMMYFUNCTION("""COMPUTED_VALUE"""),"subprocess invocation")</f>
        <v>subprocess invocation</v>
      </c>
      <c r="AB327" s="72">
        <f>IFERROR(__xludf.DUMMYFUNCTION("""COMPUTED_VALUE"""),1.0)</f>
        <v>1</v>
      </c>
    </row>
    <row r="328">
      <c r="A328" s="73"/>
      <c r="D328" s="98"/>
      <c r="G328" s="98"/>
      <c r="I328" s="77">
        <v>326.0</v>
      </c>
      <c r="J328" s="54" t="s">
        <v>5334</v>
      </c>
      <c r="K328" s="96" t="s">
        <v>3602</v>
      </c>
      <c r="L328" s="169" t="s">
        <v>480</v>
      </c>
      <c r="M328" s="72" t="str">
        <f>IFERROR(__xludf.DUMMYFUNCTION("""COMPUTED_VALUE"""),"(('saver', '_build'),)")</f>
        <v>(('saver', '_build'),)</v>
      </c>
      <c r="N328" s="213">
        <f t="shared" si="5"/>
        <v>1</v>
      </c>
      <c r="O328" s="98"/>
      <c r="U328" s="72" t="str">
        <f>IFERROR(__xludf.DUMMYFUNCTION("""COMPUTED_VALUE"""),"round 2")</f>
        <v>round 2</v>
      </c>
      <c r="V328" s="72" t="str">
        <f>IFERROR(__xludf.DUMMYFUNCTION("""COMPUTED_VALUE"""),"(('parser_eval', 'module'), ('__init__', 'module'), ('__init__', 'module'), ('test', 'module'))")</f>
        <v>(('parser_eval', 'module'), ('__init__', 'module'), ('__init__', 'module'), ('test', 'module'))</v>
      </c>
      <c r="W328" s="72" t="str">
        <f>IFERROR(__xludf.DUMMYFUNCTION("""COMPUTED_VALUE"""),"python basic syntax")</f>
        <v>python basic syntax</v>
      </c>
      <c r="X328" s="50">
        <f t="shared" si="2"/>
        <v>1</v>
      </c>
      <c r="Y328" s="72" t="str">
        <f>IFERROR(__xludf.DUMMYFUNCTION("""COMPUTED_VALUE"""),"round 2")</f>
        <v>round 2</v>
      </c>
      <c r="Z328" s="72" t="str">
        <f>IFERROR(__xludf.DUMMYFUNCTION("""COMPUTED_VALUE"""),"(('nn_ops', 'conv2d_transpose'),)")</f>
        <v>(('nn_ops', 'conv2d_transpose'),)</v>
      </c>
      <c r="AA328" s="72" t="str">
        <f>IFERROR(__xludf.DUMMYFUNCTION("""COMPUTED_VALUE"""),"data transformation")</f>
        <v>data transformation</v>
      </c>
      <c r="AB328" s="72">
        <f>IFERROR(__xludf.DUMMYFUNCTION("""COMPUTED_VALUE"""),1.0)</f>
        <v>1</v>
      </c>
    </row>
    <row r="329">
      <c r="A329" s="73"/>
      <c r="D329" s="98"/>
      <c r="G329" s="98"/>
      <c r="I329" s="77">
        <v>327.0</v>
      </c>
      <c r="J329" s="54" t="s">
        <v>5334</v>
      </c>
      <c r="K329" s="96" t="s">
        <v>3607</v>
      </c>
      <c r="L329" s="169" t="s">
        <v>50</v>
      </c>
      <c r="M329" s="72" t="str">
        <f>IFERROR(__xludf.DUMMYFUNCTION("""COMPUTED_VALUE"""),"(('parser_eval', 'module'), ('__init__', 'module'), ('__init__', 'module'), ('test', 'module'))")</f>
        <v>(('parser_eval', 'module'), ('__init__', 'module'), ('__init__', 'module'), ('test', 'module'))</v>
      </c>
      <c r="N329" s="213">
        <f t="shared" si="5"/>
        <v>1</v>
      </c>
      <c r="O329" s="98"/>
      <c r="U329" s="72" t="str">
        <f>IFERROR(__xludf.DUMMYFUNCTION("""COMPUTED_VALUE"""),"round 2")</f>
        <v>round 2</v>
      </c>
      <c r="V329" s="72" t="str">
        <f>IFERROR(__xludf.DUMMYFUNCTION("""COMPUTED_VALUE"""),"(('data_adapter', '__init__'), ('data_adapter', '_peek_and_restore'), ('iterator', '__next__'), ('iterator', 'next'))")</f>
        <v>(('data_adapter', '__init__'), ('data_adapter', '_peek_and_restore'), ('iterator', '__next__'), ('iterator', 'next'))</v>
      </c>
      <c r="W329" s="72" t="str">
        <f>IFERROR(__xludf.DUMMYFUNCTION("""COMPUTED_VALUE"""),"data conversion")</f>
        <v>data conversion</v>
      </c>
      <c r="X329" s="50">
        <f t="shared" si="2"/>
        <v>1</v>
      </c>
      <c r="Y329" s="72" t="str">
        <f>IFERROR(__xludf.DUMMYFUNCTION("""COMPUTED_VALUE"""),"round 2")</f>
        <v>round 2</v>
      </c>
      <c r="Z329" s="72" t="str">
        <f>IFERROR(__xludf.DUMMYFUNCTION("""COMPUTED_VALUE"""),"(('session', '_do_call'), ('session', '_run_fn'), ('session', '_call_tf_sessionrun'))")</f>
        <v>(('session', '_do_call'), ('session', '_run_fn'), ('session', '_call_tf_sessionrun'))</v>
      </c>
      <c r="AA329" s="72" t="str">
        <f>IFERROR(__xludf.DUMMYFUNCTION("""COMPUTED_VALUE"""),"parallelization")</f>
        <v>parallelization</v>
      </c>
      <c r="AB329" s="72">
        <f>IFERROR(__xludf.DUMMYFUNCTION("""COMPUTED_VALUE"""),1.0)</f>
        <v>1</v>
      </c>
    </row>
    <row r="330">
      <c r="A330" s="73"/>
      <c r="D330" s="98"/>
      <c r="G330" s="98"/>
      <c r="I330" s="77">
        <v>328.0</v>
      </c>
      <c r="J330" s="54" t="s">
        <v>5334</v>
      </c>
      <c r="K330" s="96" t="s">
        <v>3612</v>
      </c>
      <c r="L330" s="169" t="s">
        <v>269</v>
      </c>
      <c r="M330" s="72" t="str">
        <f>IFERROR(__xludf.DUMMYFUNCTION("""COMPUTED_VALUE"""),"(('data_adapter', '__init__'), ('data_adapter', '_peek_and_restore'), ('iterator', '__next__'), ('iterator', 'next'))")</f>
        <v>(('data_adapter', '__init__'), ('data_adapter', '_peek_and_restore'), ('iterator', '__next__'), ('iterator', 'next'))</v>
      </c>
      <c r="N330" s="213">
        <f t="shared" si="5"/>
        <v>1</v>
      </c>
      <c r="O330" s="98"/>
      <c r="U330" s="72" t="str">
        <f>IFERROR(__xludf.DUMMYFUNCTION("""COMPUTED_VALUE"""),"round 2")</f>
        <v>round 2</v>
      </c>
      <c r="V330" s="72" t="str">
        <f>IFERROR(__xludf.DUMMYFUNCTION("""COMPUTED_VALUE"""),"(('training', '_standardize_user_data'), ('training', '_standardize_weights'), ('base', '_method_wrapper'), ('training', '_set_inputs'))")</f>
        <v>(('training', '_standardize_user_data'), ('training', '_standardize_weights'), ('base', '_method_wrapper'), ('training', '_set_inputs'))</v>
      </c>
      <c r="W330" s="72" t="str">
        <f>IFERROR(__xludf.DUMMYFUNCTION("""COMPUTED_VALUE"""),"data transformation")</f>
        <v>data transformation</v>
      </c>
      <c r="X330" s="50">
        <f t="shared" si="2"/>
        <v>1</v>
      </c>
      <c r="Y330" s="72" t="str">
        <f>IFERROR(__xludf.DUMMYFUNCTION("""COMPUTED_VALUE"""),"round 2")</f>
        <v>round 2</v>
      </c>
      <c r="Z330" s="72" t="str">
        <f>IFERROR(__xludf.DUMMYFUNCTION("""COMPUTED_VALUE"""),"(('function', '_get_concrete_function_internal_garbage_collected'), ('function', '_maybe_define_function'))")</f>
        <v>(('function', '_get_concrete_function_internal_garbage_collected'), ('function', '_maybe_define_function'))</v>
      </c>
      <c r="AA330" s="72" t="str">
        <f>IFERROR(__xludf.DUMMYFUNCTION("""COMPUTED_VALUE"""),"method wrapper")</f>
        <v>method wrapper</v>
      </c>
      <c r="AB330" s="72">
        <f>IFERROR(__xludf.DUMMYFUNCTION("""COMPUTED_VALUE"""),1.0)</f>
        <v>1</v>
      </c>
    </row>
    <row r="331">
      <c r="A331" s="73"/>
      <c r="D331" s="98"/>
      <c r="G331" s="98"/>
      <c r="I331" s="77">
        <v>329.0</v>
      </c>
      <c r="J331" s="54" t="s">
        <v>5334</v>
      </c>
      <c r="K331" s="96" t="s">
        <v>3614</v>
      </c>
      <c r="L331" s="77" t="s">
        <v>3617</v>
      </c>
      <c r="M331" s="72" t="str">
        <f>IFERROR(__xludf.DUMMYFUNCTION("""COMPUTED_VALUE"""),"(('training', '_standardize_user_data'), ('training', '_standardize_weights'), ('base', '_method_wrapper'), ('training', '_set_inputs'))")</f>
        <v>(('training', '_standardize_user_data'), ('training', '_standardize_weights'), ('base', '_method_wrapper'), ('training', '_set_inputs'))</v>
      </c>
      <c r="N331" s="213">
        <f t="shared" si="5"/>
        <v>1</v>
      </c>
      <c r="O331" s="98"/>
      <c r="U331" s="72" t="str">
        <f>IFERROR(__xludf.DUMMYFUNCTION("""COMPUTED_VALUE"""),"round 2")</f>
        <v>round 2</v>
      </c>
      <c r="V331" s="72" t="str">
        <f>IFERROR(__xludf.DUMMYFUNCTION("""COMPUTED_VALUE"""),"(('session', '_do_call'), ('session', '_run_fn'), ('errors_impl', '__exit__'), ('session', 'run'), ('session', '_run'), ('session', '_do_run'), ('session', '_do_call'), ('runpy', '_run_module_as_main'), ('runpy', '_run_code'), ('ipykernel_launcher', 'modu"&amp;"le'), ('application', 'launch_instance'), ('kernelapp', 'start'))")</f>
        <v>(('session', '_do_call'), ('session', '_run_fn'), ('errors_impl', '__exit__'), ('session', 'run'), ('session', '_run'), ('session', '_do_run'), ('session', '_do_call'), ('runpy', '_run_module_as_main'), ('runpy', '_run_code'), ('ipykernel_launcher', 'module'), ('application', 'launch_instance'), ('kernelapp', 'start'))</v>
      </c>
      <c r="W331" s="72" t="str">
        <f>IFERROR(__xludf.DUMMYFUNCTION("""COMPUTED_VALUE"""),"subprocess invocation")</f>
        <v>subprocess invocation</v>
      </c>
      <c r="X331" s="50">
        <f t="shared" si="2"/>
        <v>1</v>
      </c>
      <c r="Y331" s="72" t="str">
        <f>IFERROR(__xludf.DUMMYFUNCTION("""COMPUTED_VALUE"""),"round 2")</f>
        <v>round 2</v>
      </c>
      <c r="Z331" s="72" t="str">
        <f>IFERROR(__xludf.DUMMYFUNCTION("""COMPUTED_VALUE"""),"(('training', '_standardize_user_data'), ('training_utils', 'standardize_input_data'))")</f>
        <v>(('training', '_standardize_user_data'), ('training_utils', 'standardize_input_data'))</v>
      </c>
      <c r="AA331" s="72" t="str">
        <f>IFERROR(__xludf.DUMMYFUNCTION("""COMPUTED_VALUE"""),"data transformation")</f>
        <v>data transformation</v>
      </c>
      <c r="AB331" s="72">
        <f>IFERROR(__xludf.DUMMYFUNCTION("""COMPUTED_VALUE"""),1.0)</f>
        <v>1</v>
      </c>
    </row>
    <row r="332">
      <c r="A332" s="73"/>
      <c r="D332" s="98"/>
      <c r="G332" s="98"/>
      <c r="I332" s="77">
        <v>330.0</v>
      </c>
      <c r="J332" s="54" t="s">
        <v>5334</v>
      </c>
      <c r="K332" s="96" t="s">
        <v>3619</v>
      </c>
      <c r="L332" s="169" t="s">
        <v>727</v>
      </c>
      <c r="M332" s="72" t="str">
        <f>IFERROR(__xludf.DUMMYFUNCTION("""COMPUTED_VALUE"""),"(('session', '_do_call'), ('session', '_run_fn'), ('errors_impl', '__exit__'), ('session', 'run'), ('session', '_run'), ('session', '_do_run'), ('session', '_do_call'), ('runpy', '_run_module_as_main'), ('runpy', '_run_code'), ('ipykernel_launcher', 'modu"&amp;"le'), ('application', 'launch_instance'), ('kernelapp', 'start'))")</f>
        <v>(('session', '_do_call'), ('session', '_run_fn'), ('errors_impl', '__exit__'), ('session', 'run'), ('session', '_run'), ('session', '_do_run'), ('session', '_do_call'), ('runpy', '_run_module_as_main'), ('runpy', '_run_code'), ('ipykernel_launcher', 'module'), ('application', 'launch_instance'), ('kernelapp', 'start'))</v>
      </c>
      <c r="N332" s="213">
        <f t="shared" si="5"/>
        <v>1</v>
      </c>
      <c r="O332" s="98"/>
      <c r="U332" s="72" t="str">
        <f>IFERROR(__xludf.DUMMYFUNCTION("""COMPUTED_VALUE"""),"round 2")</f>
        <v>round 2</v>
      </c>
      <c r="V332" s="72" t="str">
        <f>IFERROR(__xludf.DUMMYFUNCTION("""COMPUTED_VALUE"""),"(('monitored_session', 'MonitoredTrainingSession'), ('monitored_session', '__init__'), ('monitored_session', '__init__'), ('monitored_session', '__init__'), ('monitored_session', '_create_session'), ('monitored_session', 'create_session'), ('monitored_ses"&amp;"sion', 'create_session'))")</f>
        <v>(('monitored_session', 'MonitoredTrainingSession'), ('monitored_session', '__init__'), ('monitored_session', '__init__'), ('monitored_session', '__init__'), ('monitored_session', '_create_session'), ('monitored_session', 'create_session'), ('monitored_session', 'create_session'))</v>
      </c>
      <c r="W332" s="72" t="str">
        <f>IFERROR(__xludf.DUMMYFUNCTION("""COMPUTED_VALUE"""),"parallelization")</f>
        <v>parallelization</v>
      </c>
      <c r="X332" s="50">
        <f t="shared" si="2"/>
        <v>1</v>
      </c>
      <c r="Y332" s="72" t="str">
        <f>IFERROR(__xludf.DUMMYFUNCTION("""COMPUTED_VALUE"""),"round 2")</f>
        <v>round 2</v>
      </c>
      <c r="Z332" s="72" t="str">
        <f>IFERROR(__xludf.DUMMYFUNCTION("""COMPUTED_VALUE"""),"(('serialization', 'deserialize'), ('generic_utils', 'deserialize_keras_object'), ('feature_column_v2', 'from_config'))")</f>
        <v>(('serialization', 'deserialize'), ('generic_utils', 'deserialize_keras_object'), ('feature_column_v2', 'from_config'))</v>
      </c>
      <c r="AA332" s="72" t="str">
        <f>IFERROR(__xludf.DUMMYFUNCTION("""COMPUTED_VALUE"""),"model saving / loading")</f>
        <v>model saving / loading</v>
      </c>
      <c r="AB332" s="72">
        <f>IFERROR(__xludf.DUMMYFUNCTION("""COMPUTED_VALUE"""),1.0)</f>
        <v>1</v>
      </c>
    </row>
    <row r="333">
      <c r="A333" s="73"/>
      <c r="D333" s="98"/>
      <c r="G333" s="98"/>
      <c r="I333" s="77">
        <v>331.0</v>
      </c>
      <c r="J333" s="54" t="s">
        <v>5334</v>
      </c>
      <c r="K333" s="96" t="s">
        <v>3623</v>
      </c>
      <c r="L333" s="77" t="s">
        <v>416</v>
      </c>
      <c r="M333" s="72" t="str">
        <f>IFERROR(__xludf.DUMMYFUNCTION("""COMPUTED_VALUE"""),"(('monitored_session', 'MonitoredTrainingSession'), ('monitored_session', '__init__'), ('monitored_session', '__init__'), ('monitored_session', '__init__'), ('monitored_session', '_create_session'), ('monitored_session', 'create_session'), ('monitored_ses"&amp;"sion', 'create_session'))")</f>
        <v>(('monitored_session', 'MonitoredTrainingSession'), ('monitored_session', '__init__'), ('monitored_session', '__init__'), ('monitored_session', '__init__'), ('monitored_session', '_create_session'), ('monitored_session', 'create_session'), ('monitored_session', 'create_session'))</v>
      </c>
      <c r="N333" s="213">
        <f t="shared" si="5"/>
        <v>1</v>
      </c>
      <c r="O333" s="98"/>
      <c r="U333" s="72" t="str">
        <f>IFERROR(__xludf.DUMMYFUNCTION("""COMPUTED_VALUE"""),"round 2")</f>
        <v>round 2</v>
      </c>
      <c r="V333" s="72" t="str">
        <f>IFERROR(__xludf.DUMMYFUNCTION("""COMPUTED_VALUE"""),"(('ops', '__init__'),)")</f>
        <v>(('ops', '__init__'),)</v>
      </c>
      <c r="W333" s="72" t="str">
        <f>IFERROR(__xludf.DUMMYFUNCTION("""COMPUTED_VALUE"""),"model training / construction")</f>
        <v>model training / construction</v>
      </c>
      <c r="X333" s="50">
        <f t="shared" si="2"/>
        <v>1</v>
      </c>
      <c r="Y333" s="72" t="str">
        <f>IFERROR(__xludf.DUMMYFUNCTION("""COMPUTED_VALUE"""),"round 2")</f>
        <v>round 2</v>
      </c>
      <c r="Z333" s="72" t="str">
        <f>IFERROR(__xludf.DUMMYFUNCTION("""COMPUTED_VALUE"""),"(('pywrap_tensorflow', 'module'), ('pywrap_tensorflow', 'module'))")</f>
        <v>(('pywrap_tensorflow', 'module'), ('pywrap_tensorflow', 'module'))</v>
      </c>
      <c r="AA333" s="72" t="str">
        <f>IFERROR(__xludf.DUMMYFUNCTION("""COMPUTED_VALUE"""),"method wrapper")</f>
        <v>method wrapper</v>
      </c>
      <c r="AB333" s="72">
        <f>IFERROR(__xludf.DUMMYFUNCTION("""COMPUTED_VALUE"""),1.0)</f>
        <v>1</v>
      </c>
    </row>
    <row r="334">
      <c r="A334" s="73"/>
      <c r="D334" s="98"/>
      <c r="G334" s="98"/>
      <c r="I334" s="77">
        <v>332.0</v>
      </c>
      <c r="J334" s="54" t="s">
        <v>5334</v>
      </c>
      <c r="K334" s="98" t="s">
        <v>3626</v>
      </c>
      <c r="L334" s="77" t="s">
        <v>480</v>
      </c>
      <c r="M334" s="72" t="str">
        <f>IFERROR(__xludf.DUMMYFUNCTION("""COMPUTED_VALUE"""),"(('ops', '__init__'),)")</f>
        <v>(('ops', '__init__'),)</v>
      </c>
      <c r="N334" s="213">
        <f t="shared" si="5"/>
        <v>1</v>
      </c>
      <c r="O334" s="98"/>
      <c r="U334" s="72" t="str">
        <f>IFERROR(__xludf.DUMMYFUNCTION("""COMPUTED_VALUE"""),"round 2")</f>
        <v>round 2</v>
      </c>
      <c r="V334" s="72" t="str">
        <f>IFERROR(__xludf.DUMMYFUNCTION("""COMPUTED_VALUE"""),"(('deprecation', 'new_func'), ('control_flow_ops', 'cond'), ('control_flow_ops', 'BuildCondBranch'))")</f>
        <v>(('deprecation', 'new_func'), ('control_flow_ops', 'cond'), ('control_flow_ops', 'BuildCondBranch'))</v>
      </c>
      <c r="W334" s="72" t="str">
        <f>IFERROR(__xludf.DUMMYFUNCTION("""COMPUTED_VALUE"""),"model training / construction")</f>
        <v>model training / construction</v>
      </c>
      <c r="X334" s="50">
        <f t="shared" si="2"/>
        <v>1</v>
      </c>
      <c r="Y334" s="72" t="str">
        <f>IFERROR(__xludf.DUMMYFUNCTION("""COMPUTED_VALUE"""),"round 2")</f>
        <v>round 2</v>
      </c>
      <c r="Z334" s="72" t="str">
        <f>IFERROR(__xludf.DUMMYFUNCTION("""COMPUTED_VALUE"""),"(('__init__', 'module'), ('__init__', 'module'), ('pywrap_tensorflow', 'module'), ('pywrap_tensorflow', 'module'), ('pywrap_tensorflow_internal', 'module'), ('pywrap_tensorflow_internal', 'swig_import_helper'), ('imp', 'load_module'), ('imp', 'load_dynami"&amp;"c'))")</f>
        <v>(('__init__', 'module'), ('__init__', 'module'), ('pywrap_tensorflow', 'module'), ('pywrap_tensorflow', 'module'), ('pywrap_tensorflow_internal', 'module'), ('pywrap_tensorflow_internal', 'swig_import_helper'), ('imp', 'load_module'), ('imp', 'load_dynamic'))</v>
      </c>
      <c r="AA334" s="72" t="str">
        <f>IFERROR(__xludf.DUMMYFUNCTION("""COMPUTED_VALUE"""),"external module execution")</f>
        <v>external module execution</v>
      </c>
      <c r="AB334" s="72">
        <f>IFERROR(__xludf.DUMMYFUNCTION("""COMPUTED_VALUE"""),1.0)</f>
        <v>1</v>
      </c>
    </row>
    <row r="335">
      <c r="A335" s="73"/>
      <c r="D335" s="98"/>
      <c r="G335" s="98"/>
      <c r="I335" s="77">
        <v>333.0</v>
      </c>
      <c r="J335" s="54" t="s">
        <v>5334</v>
      </c>
      <c r="K335" s="96" t="s">
        <v>3629</v>
      </c>
      <c r="L335" s="169" t="s">
        <v>1485</v>
      </c>
      <c r="M335" s="72" t="str">
        <f>IFERROR(__xludf.DUMMYFUNCTION("""COMPUTED_VALUE"""),"(('deprecation', 'new_func'), ('control_flow_ops', 'cond'), ('control_flow_ops', 'BuildCondBranch'))")</f>
        <v>(('deprecation', 'new_func'), ('control_flow_ops', 'cond'), ('control_flow_ops', 'BuildCondBranch'))</v>
      </c>
      <c r="N335" s="213">
        <f t="shared" si="5"/>
        <v>1</v>
      </c>
      <c r="O335" s="98"/>
      <c r="U335" s="72" t="str">
        <f>IFERROR(__xludf.DUMMYFUNCTION("""COMPUTED_VALUE"""),"round 2")</f>
        <v>round 2</v>
      </c>
      <c r="V335" s="72" t="str">
        <f>IFERROR(__xludf.DUMMYFUNCTION("""COMPUTED_VALUE"""),"(('rnn_cell_impl', '_rnn_get_variable'),)")</f>
        <v>(('rnn_cell_impl', '_rnn_get_variable'),)</v>
      </c>
      <c r="W335" s="72" t="str">
        <f>IFERROR(__xludf.DUMMYFUNCTION("""COMPUTED_VALUE"""),"syntax / attribute extraction")</f>
        <v>syntax / attribute extraction</v>
      </c>
      <c r="X335" s="50">
        <f t="shared" si="2"/>
        <v>1</v>
      </c>
      <c r="Y335" s="72" t="str">
        <f>IFERROR(__xludf.DUMMYFUNCTION("""COMPUTED_VALUE"""),"round 2")</f>
        <v>round 2</v>
      </c>
      <c r="Z335" s="72" t="str">
        <f>IFERROR(__xludf.DUMMYFUNCTION("""COMPUTED_VALUE"""),"(('topology', 'load_weights'),)")</f>
        <v>(('topology', 'load_weights'),)</v>
      </c>
      <c r="AA335" s="72" t="str">
        <f>IFERROR(__xludf.DUMMYFUNCTION("""COMPUTED_VALUE"""),"model saving / loading")</f>
        <v>model saving / loading</v>
      </c>
      <c r="AB335" s="72">
        <f>IFERROR(__xludf.DUMMYFUNCTION("""COMPUTED_VALUE"""),1.0)</f>
        <v>1</v>
      </c>
    </row>
    <row r="336">
      <c r="A336" s="73"/>
      <c r="D336" s="98"/>
      <c r="G336" s="98"/>
      <c r="I336" s="77">
        <v>334.0</v>
      </c>
      <c r="J336" s="54" t="s">
        <v>5334</v>
      </c>
      <c r="K336" s="96" t="s">
        <v>3634</v>
      </c>
      <c r="L336" s="169" t="s">
        <v>1485</v>
      </c>
      <c r="M336" s="72" t="str">
        <f>IFERROR(__xludf.DUMMYFUNCTION("""COMPUTED_VALUE"""),"(('rnn_cell_impl', '_rnn_get_variable'),)")</f>
        <v>(('rnn_cell_impl', '_rnn_get_variable'),)</v>
      </c>
      <c r="N336" s="213">
        <f t="shared" si="5"/>
        <v>1</v>
      </c>
      <c r="O336" s="98"/>
      <c r="U336" s="72" t="str">
        <f>IFERROR(__xludf.DUMMYFUNCTION("""COMPUTED_VALUE"""),"round 2")</f>
        <v>round 2</v>
      </c>
      <c r="V336" s="72" t="str">
        <f>IFERROR(__xludf.DUMMYFUNCTION("""COMPUTED_VALUE"""),"(('errors_impl', 'raise_exception_on_not_ok_status'),)")</f>
        <v>(('errors_impl', 'raise_exception_on_not_ok_status'),)</v>
      </c>
      <c r="W336" s="72" t="str">
        <f>IFERROR(__xludf.DUMMYFUNCTION("""COMPUTED_VALUE"""),"model training / learning")</f>
        <v>model training / learning</v>
      </c>
      <c r="X336" s="50">
        <f t="shared" si="2"/>
        <v>1</v>
      </c>
      <c r="Y336" s="72" t="str">
        <f>IFERROR(__xludf.DUMMYFUNCTION("""COMPUTED_VALUE"""),"round 2")</f>
        <v>round 2</v>
      </c>
      <c r="Z336" s="72" t="str">
        <f>IFERROR(__xludf.DUMMYFUNCTION("""COMPUTED_VALUE"""),"(('build_meta', 'run_setup'),)")</f>
        <v>(('build_meta', 'run_setup'),)</v>
      </c>
      <c r="AA336" s="72" t="str">
        <f>IFERROR(__xludf.DUMMYFUNCTION("""COMPUTED_VALUE"""),"subprocess invocation")</f>
        <v>subprocess invocation</v>
      </c>
      <c r="AB336" s="72">
        <f>IFERROR(__xludf.DUMMYFUNCTION("""COMPUTED_VALUE"""),1.0)</f>
        <v>1</v>
      </c>
    </row>
    <row r="337">
      <c r="A337" s="73"/>
      <c r="D337" s="98"/>
      <c r="G337" s="98"/>
      <c r="I337" s="77">
        <v>335.0</v>
      </c>
      <c r="J337" s="54" t="s">
        <v>5334</v>
      </c>
      <c r="K337" s="96" t="s">
        <v>3638</v>
      </c>
      <c r="L337" s="77" t="s">
        <v>684</v>
      </c>
      <c r="M337" s="72" t="str">
        <f>IFERROR(__xludf.DUMMYFUNCTION("""COMPUTED_VALUE"""),"(('errors_impl', 'raise_exception_on_not_ok_status'),)")</f>
        <v>(('errors_impl', 'raise_exception_on_not_ok_status'),)</v>
      </c>
      <c r="N337" s="213">
        <f t="shared" si="5"/>
        <v>1</v>
      </c>
      <c r="O337" s="98"/>
      <c r="U337" s="72" t="str">
        <f>IFERROR(__xludf.DUMMYFUNCTION("""COMPUTED_VALUE"""),"round 2")</f>
        <v>round 2</v>
      </c>
      <c r="V337" s="72" t="str">
        <f>IFERROR(__xludf.DUMMYFUNCTION("""COMPUTED_VALUE"""),"(('ops', 'create_op'), ('ops', '__init__'))")</f>
        <v>(('ops', 'create_op'), ('ops', '__init__'))</v>
      </c>
      <c r="W337" s="72" t="str">
        <f>IFERROR(__xludf.DUMMYFUNCTION("""COMPUTED_VALUE"""),"data operation")</f>
        <v>data operation</v>
      </c>
      <c r="X337" s="50">
        <f t="shared" si="2"/>
        <v>1</v>
      </c>
      <c r="Y337" s="72" t="str">
        <f>IFERROR(__xludf.DUMMYFUNCTION("""COMPUTED_VALUE"""),"round 2")</f>
        <v>round 2</v>
      </c>
      <c r="Z337" s="72" t="str">
        <f>IFERROR(__xludf.DUMMYFUNCTION("""COMPUTED_VALUE"""),"(('stack_context', 'null_wrapper'), ('zmqstream', '_handle_events'), ('zmqstream', '_handle_recv'), ('zmqstream', '_run_callback'), ('stack_context', 'null_wrapper'), ('kernelbase', 'dispatcher'), ('kernelbase', 'dispatch_shell'), ('kernelbase', 'execute_"&amp;"request'), ('ipkernel', 'do_execute'), ('zmqshell', 'run_cell'), ('interactiveshell', 'run_cell'), ('interactiveshell', 'run_ast_nodes'), ('interactiveshell', 'run_code'))")</f>
        <v>(('stack_context', 'null_wrapper'), ('zmqstream', '_handle_events'), ('zmqstream', '_handle_recv'), ('zmqstream', '_run_callback'), ('stack_context', 'null_wrapper'), ('kernelbase', 'dispatcher'), ('kernelbase', 'dispatch_shell'), ('kernelbase', 'execute_request'), ('ipkernel', 'do_execute'), ('zmqshell', 'run_cell'), ('interactiveshell', 'run_cell'), ('interactiveshell', 'run_ast_nodes'), ('interactiveshell', 'run_code'))</v>
      </c>
      <c r="AA337" s="72" t="str">
        <f>IFERROR(__xludf.DUMMYFUNCTION("""COMPUTED_VALUE"""),"subprocess invocation")</f>
        <v>subprocess invocation</v>
      </c>
      <c r="AB337" s="72">
        <f>IFERROR(__xludf.DUMMYFUNCTION("""COMPUTED_VALUE"""),1.0)</f>
        <v>1</v>
      </c>
    </row>
    <row r="338">
      <c r="A338" s="73"/>
      <c r="D338" s="98"/>
      <c r="G338" s="98"/>
      <c r="I338" s="77">
        <v>336.0</v>
      </c>
      <c r="J338" s="54" t="s">
        <v>5334</v>
      </c>
      <c r="K338" s="96" t="s">
        <v>3642</v>
      </c>
      <c r="L338" s="169" t="s">
        <v>7</v>
      </c>
      <c r="M338" s="72" t="str">
        <f>IFERROR(__xludf.DUMMYFUNCTION("""COMPUTED_VALUE"""),"(('ops', 'create_op'), ('ops', '__init__'))")</f>
        <v>(('ops', 'create_op'), ('ops', '__init__'))</v>
      </c>
      <c r="N338" s="213">
        <f t="shared" si="5"/>
        <v>1</v>
      </c>
      <c r="O338" s="98"/>
      <c r="U338" s="72" t="str">
        <f>IFERROR(__xludf.DUMMYFUNCTION("""COMPUTED_VALUE"""),"round 2")</f>
        <v>round 2</v>
      </c>
      <c r="V338" s="72" t="str">
        <f>IFERROR(__xludf.DUMMYFUNCTION("""COMPUTED_VALUE"""),"(('interactiveshell', 'run_ast_nodes'), ('interactiveshell', 'run_code'), ('array_ops', 'placeholder'), ('gen_array_ops', 'placeholder'), ('op_def_library', '_apply_op_helper'), ('ops', 'create_op'), ('ops', '__init__'))")</f>
        <v>(('interactiveshell', 'run_ast_nodes'), ('interactiveshell', 'run_code'), ('array_ops', 'placeholder'), ('gen_array_ops', 'placeholder'), ('op_def_library', '_apply_op_helper'), ('ops', 'create_op'), ('ops', '__init__'))</v>
      </c>
      <c r="W338" s="72" t="str">
        <f>IFERROR(__xludf.DUMMYFUNCTION("""COMPUTED_VALUE"""),"data operation")</f>
        <v>data operation</v>
      </c>
      <c r="X338" s="50">
        <f t="shared" si="2"/>
        <v>1</v>
      </c>
      <c r="Y338" s="72" t="str">
        <f>IFERROR(__xludf.DUMMYFUNCTION("""COMPUTED_VALUE"""),"round 2")</f>
        <v>round 2</v>
      </c>
      <c r="Z338" s="72" t="str">
        <f>IFERROR(__xludf.DUMMYFUNCTION("""COMPUTED_VALUE"""),"(('threading', '_bootstrap_inner'), ('threading', 'run'))")</f>
        <v>(('threading', '_bootstrap_inner'), ('threading', 'run'))</v>
      </c>
      <c r="AA338" s="72" t="str">
        <f>IFERROR(__xludf.DUMMYFUNCTION("""COMPUTED_VALUE"""),"parallelization")</f>
        <v>parallelization</v>
      </c>
      <c r="AB338" s="72">
        <f>IFERROR(__xludf.DUMMYFUNCTION("""COMPUTED_VALUE"""),1.0)</f>
        <v>1</v>
      </c>
    </row>
    <row r="339">
      <c r="A339" s="73"/>
      <c r="D339" s="98"/>
      <c r="G339" s="98"/>
      <c r="I339" s="77">
        <v>337.0</v>
      </c>
      <c r="J339" s="54" t="s">
        <v>5334</v>
      </c>
      <c r="K339" s="96" t="s">
        <v>1311</v>
      </c>
      <c r="L339" s="169" t="s">
        <v>1768</v>
      </c>
      <c r="M339" s="72" t="str">
        <f>IFERROR(__xludf.DUMMYFUNCTION("""COMPUTED_VALUE"""),"(('interactiveshell', 'run_ast_nodes'), ('interactiveshell', 'run_code'), ('array_ops', 'placeholder'), ('gen_array_ops', 'placeholder'), ('op_def_library', '_apply_op_helper'), ('ops', 'create_op'), ('ops', '__init__'))")</f>
        <v>(('interactiveshell', 'run_ast_nodes'), ('interactiveshell', 'run_code'), ('array_ops', 'placeholder'), ('gen_array_ops', 'placeholder'), ('op_def_library', '_apply_op_helper'), ('ops', 'create_op'), ('ops', '__init__'))</v>
      </c>
      <c r="N339" s="213">
        <f t="shared" si="5"/>
        <v>1</v>
      </c>
      <c r="O339" s="98"/>
      <c r="U339" s="72" t="str">
        <f>IFERROR(__xludf.DUMMYFUNCTION("""COMPUTED_VALUE"""),"round 2")</f>
        <v>round 2</v>
      </c>
      <c r="V339" s="72" t="str">
        <f>IFERROR(__xludf.DUMMYFUNCTION("""COMPUTED_VALUE"""),"(('topology', '__call__'),)")</f>
        <v>(('topology', '__call__'),)</v>
      </c>
      <c r="W339" s="72" t="str">
        <f>IFERROR(__xludf.DUMMYFUNCTION("""COMPUTED_VALUE"""),"model training / construction")</f>
        <v>model training / construction</v>
      </c>
      <c r="X339" s="50">
        <f t="shared" si="2"/>
        <v>1</v>
      </c>
      <c r="Y339" s="72" t="str">
        <f>IFERROR(__xludf.DUMMYFUNCTION("""COMPUTED_VALUE"""),"round 2")</f>
        <v>round 2</v>
      </c>
      <c r="Z339" s="72" t="str">
        <f>IFERROR(__xludf.DUMMYFUNCTION("""COMPUTED_VALUE"""),"(('base', 'fit'),)")</f>
        <v>(('base', 'fit'),)</v>
      </c>
      <c r="AA339" s="72" t="str">
        <f>IFERROR(__xludf.DUMMYFUNCTION("""COMPUTED_VALUE"""),"model training / learning")</f>
        <v>model training / learning</v>
      </c>
      <c r="AB339" s="72">
        <f>IFERROR(__xludf.DUMMYFUNCTION("""COMPUTED_VALUE"""),1.0)</f>
        <v>1</v>
      </c>
    </row>
    <row r="340">
      <c r="A340" s="73"/>
      <c r="D340" s="98"/>
      <c r="G340" s="98"/>
      <c r="I340" s="77">
        <v>338.0</v>
      </c>
      <c r="J340" s="54" t="s">
        <v>5334</v>
      </c>
      <c r="K340" s="96" t="s">
        <v>3650</v>
      </c>
      <c r="L340" s="169" t="s">
        <v>1768</v>
      </c>
      <c r="M340" s="72" t="str">
        <f>IFERROR(__xludf.DUMMYFUNCTION("""COMPUTED_VALUE"""),"(('topology', '__call__'),)")</f>
        <v>(('topology', '__call__'),)</v>
      </c>
      <c r="N340" s="213">
        <f t="shared" si="5"/>
        <v>1</v>
      </c>
      <c r="O340" s="98"/>
      <c r="U340" s="72" t="str">
        <f>IFERROR(__xludf.DUMMYFUNCTION("""COMPUTED_VALUE"""),"round 2")</f>
        <v>round 2</v>
      </c>
      <c r="V340" s="72" t="str">
        <f>IFERROR(__xludf.DUMMYFUNCTION("""COMPUTED_VALUE"""),"(('training', 'fit'), ('training', '_standardize_user_data'), ('training', '_standardize_weights'), ('training_utils', 'standardize_input_data'), ('training_utils', 'listcomp'), ('training_utils', 'standardize_single_array'))")</f>
        <v>(('training', 'fit'), ('training', '_standardize_user_data'), ('training', '_standardize_weights'), ('training_utils', 'standardize_input_data'), ('training_utils', 'listcomp'), ('training_utils', 'standardize_single_array'))</v>
      </c>
      <c r="W340" s="72" t="str">
        <f>IFERROR(__xludf.DUMMYFUNCTION("""COMPUTED_VALUE"""),"data transformation")</f>
        <v>data transformation</v>
      </c>
      <c r="X340" s="50">
        <f t="shared" si="2"/>
        <v>1</v>
      </c>
      <c r="Y340" s="72" t="str">
        <f>IFERROR(__xludf.DUMMYFUNCTION("""COMPUTED_VALUE"""),"round 2")</f>
        <v>round 2</v>
      </c>
      <c r="Z340" s="72" t="str">
        <f>IFERROR(__xludf.DUMMYFUNCTION("""COMPUTED_VALUE"""),"(('series', '__getitem__'), ('base', 'get_value'))")</f>
        <v>(('series', '__getitem__'), ('base', 'get_value'))</v>
      </c>
      <c r="AA340" s="72" t="str">
        <f>IFERROR(__xludf.DUMMYFUNCTION("""COMPUTED_VALUE"""),"syntax / attribute extraction")</f>
        <v>syntax / attribute extraction</v>
      </c>
      <c r="AB340" s="72">
        <f>IFERROR(__xludf.DUMMYFUNCTION("""COMPUTED_VALUE"""),1.0)</f>
        <v>1</v>
      </c>
    </row>
    <row r="341">
      <c r="A341" s="73"/>
      <c r="D341" s="98"/>
      <c r="G341" s="98"/>
      <c r="I341" s="77">
        <v>339.0</v>
      </c>
      <c r="J341" s="54" t="s">
        <v>5334</v>
      </c>
      <c r="K341" s="98" t="s">
        <v>3652</v>
      </c>
      <c r="L341" s="77" t="s">
        <v>1485</v>
      </c>
      <c r="M341" s="72" t="str">
        <f>IFERROR(__xludf.DUMMYFUNCTION("""COMPUTED_VALUE"""),"(('training', 'fit'), ('training', '_standardize_user_data'), ('training', '_standardize_weights'), ('training_utils', 'standardize_input_data'), ('training_utils', 'listcomp'), ('training_utils', 'standardize_single_array'))")</f>
        <v>(('training', 'fit'), ('training', '_standardize_user_data'), ('training', '_standardize_weights'), ('training_utils', 'standardize_input_data'), ('training_utils', 'listcomp'), ('training_utils', 'standardize_single_array'))</v>
      </c>
      <c r="N341" s="213">
        <f t="shared" si="5"/>
        <v>1</v>
      </c>
      <c r="O341" s="98"/>
      <c r="U341" s="72" t="str">
        <f>IFERROR(__xludf.DUMMYFUNCTION("""COMPUTED_VALUE"""),"round 2")</f>
        <v>round 2</v>
      </c>
      <c r="V341" s="72" t="str">
        <f>IFERROR(__xludf.DUMMYFUNCTION("""COMPUTED_VALUE"""),"(('base', '__call__'), ('core', 'call'))")</f>
        <v>(('base', '__call__'), ('core', 'call'))</v>
      </c>
      <c r="W341" s="72" t="str">
        <f>IFERROR(__xludf.DUMMYFUNCTION("""COMPUTED_VALUE"""),"model training / learning")</f>
        <v>model training / learning</v>
      </c>
      <c r="X341" s="50">
        <f t="shared" si="2"/>
        <v>1</v>
      </c>
      <c r="Y341" s="72" t="str">
        <f>IFERROR(__xludf.DUMMYFUNCTION("""COMPUTED_VALUE"""),"round 2")</f>
        <v>round 2</v>
      </c>
      <c r="Z341" s="72" t="str">
        <f>IFERROR(__xludf.DUMMYFUNCTION("""COMPUTED_VALUE"""),"(('kernelbase', 'dispatch_shell'),)")</f>
        <v>(('kernelbase', 'dispatch_shell'),)</v>
      </c>
      <c r="AA341" s="72" t="str">
        <f>IFERROR(__xludf.DUMMYFUNCTION("""COMPUTED_VALUE"""),"subprocess invocation")</f>
        <v>subprocess invocation</v>
      </c>
      <c r="AB341" s="72">
        <f>IFERROR(__xludf.DUMMYFUNCTION("""COMPUTED_VALUE"""),1.0)</f>
        <v>1</v>
      </c>
    </row>
    <row r="342">
      <c r="A342" s="73"/>
      <c r="D342" s="98"/>
      <c r="G342" s="98"/>
      <c r="I342" s="77">
        <v>340.0</v>
      </c>
      <c r="J342" s="54" t="s">
        <v>5334</v>
      </c>
      <c r="K342" s="96" t="s">
        <v>3657</v>
      </c>
      <c r="L342" s="169" t="s">
        <v>727</v>
      </c>
      <c r="M342" s="72" t="str">
        <f>IFERROR(__xludf.DUMMYFUNCTION("""COMPUTED_VALUE"""),"(('base', '__call__'), ('core', 'call'))")</f>
        <v>(('base', '__call__'), ('core', 'call'))</v>
      </c>
      <c r="N342" s="213">
        <f t="shared" si="5"/>
        <v>1</v>
      </c>
      <c r="O342" s="98"/>
      <c r="U342" s="72" t="str">
        <f>IFERROR(__xludf.DUMMYFUNCTION("""COMPUTED_VALUE"""),"round 2")</f>
        <v>round 2</v>
      </c>
      <c r="V342" s="72" t="str">
        <f>IFERROR(__xludf.DUMMYFUNCTION("""COMPUTED_VALUE"""),"(('freeze_graph', 'freeze_graph'),)")</f>
        <v>(('freeze_graph', 'freeze_graph'),)</v>
      </c>
      <c r="W342" s="72" t="str">
        <f>IFERROR(__xludf.DUMMYFUNCTION("""COMPUTED_VALUE"""),"model saving / loading")</f>
        <v>model saving / loading</v>
      </c>
      <c r="X342" s="50">
        <f t="shared" si="2"/>
        <v>1</v>
      </c>
      <c r="Y342" s="72" t="str">
        <f>IFERROR(__xludf.DUMMYFUNCTION("""COMPUTED_VALUE"""),"round 2")</f>
        <v>round 2</v>
      </c>
      <c r="Z342" s="72" t="str">
        <f>IFERROR(__xludf.DUMMYFUNCTION("""COMPUTED_VALUE"""),"(('base_command', '_main'), ('req_command', 'wrapper'), ('install', 'run'), ('resolver', 'resolve'), ('resolver', '_resolve_one'), ('resolver', '_get_abstract_dist_for'), ('prepare', 'prepare_linked_requirement'), ('prepare', 'unpack_url'), ('prepare', 'g"&amp;"et_http_url'), ('prepare', '_download_http_url'), ('progress_bars', 'iter'), ('utils', 'response_chunks'), ('response', 'stream'), ('response', 'read'))")</f>
        <v>(('base_command', '_main'), ('req_command', 'wrapper'), ('install', 'run'), ('resolver', 'resolve'), ('resolver', '_resolve_one'), ('resolver', '_get_abstract_dist_for'), ('prepare', 'prepare_linked_requirement'), ('prepare', 'unpack_url'), ('prepare', 'get_http_url'), ('prepare', '_download_http_url'), ('progress_bars', 'iter'), ('utils', 'response_chunks'), ('response', 'stream'), ('response', 'read'))</v>
      </c>
      <c r="AA342" s="72" t="str">
        <f>IFERROR(__xludf.DUMMYFUNCTION("""COMPUTED_VALUE"""),"API call / HTTP request")</f>
        <v>API call / HTTP request</v>
      </c>
      <c r="AB342" s="72">
        <f>IFERROR(__xludf.DUMMYFUNCTION("""COMPUTED_VALUE"""),1.0)</f>
        <v>1</v>
      </c>
    </row>
    <row r="343">
      <c r="A343" s="73"/>
      <c r="D343" s="98"/>
      <c r="G343" s="98"/>
      <c r="I343" s="77">
        <v>341.0</v>
      </c>
      <c r="J343" s="54" t="s">
        <v>5334</v>
      </c>
      <c r="K343" s="96" t="s">
        <v>3661</v>
      </c>
      <c r="L343" s="169" t="s">
        <v>7</v>
      </c>
      <c r="M343" s="72" t="str">
        <f>IFERROR(__xludf.DUMMYFUNCTION("""COMPUTED_VALUE"""),"(('freeze_graph', 'freeze_graph'),)")</f>
        <v>(('freeze_graph', 'freeze_graph'),)</v>
      </c>
      <c r="N343" s="213">
        <f t="shared" si="5"/>
        <v>1</v>
      </c>
      <c r="O343" s="98"/>
      <c r="U343" s="72" t="str">
        <f>IFERROR(__xludf.DUMMYFUNCTION("""COMPUTED_VALUE"""),"round 2")</f>
        <v>round 2</v>
      </c>
      <c r="V343" s="72" t="str">
        <f>IFERROR(__xludf.DUMMYFUNCTION("""COMPUTED_VALUE"""),"(('copy', 'deepcopy'), ('copy', '_reconstruct'), ('copy', 'deepcopy'), ('copy', '_deepcopy_dict'), ('copy', 'deepcopy'), ('copy', '_reconstruct'), ('copy', 'deepcopy'), ('copy', '_deepcopy_dict'), ('copy', 'deepcopy'), ('copy', '_reconstruct'), ('copy', '"&amp;"deepcopy'), ('copy', '_deepcopy_dict'), ('copy', 'deepcopy'))")</f>
        <v>(('copy', 'deepcopy'), ('copy', '_reconstruct'), ('copy', 'deepcopy'), ('copy', '_deepcopy_dict'), ('copy', 'deepcopy'), ('copy', '_reconstruct'), ('copy', 'deepcopy'), ('copy', '_deepcopy_dict'), ('copy', 'deepcopy'), ('copy', '_reconstruct'), ('copy', 'deepcopy'), ('copy', '_deepcopy_dict'), ('copy', 'deepcopy'))</v>
      </c>
      <c r="W343" s="72" t="str">
        <f>IFERROR(__xludf.DUMMYFUNCTION("""COMPUTED_VALUE"""),"object copy")</f>
        <v>object copy</v>
      </c>
      <c r="X343" s="50">
        <f t="shared" si="2"/>
        <v>1</v>
      </c>
      <c r="Y343" s="72" t="str">
        <f>IFERROR(__xludf.DUMMYFUNCTION("""COMPUTED_VALUE"""),"round 2")</f>
        <v>round 2</v>
      </c>
      <c r="Z343" s="72" t="str">
        <f>IFERROR(__xludf.DUMMYFUNCTION("""COMPUTED_VALUE"""),"(('resource_variable_ops', '_init_from_args'),)")</f>
        <v>(('resource_variable_ops', '_init_from_args'),)</v>
      </c>
      <c r="AA343" s="72" t="str">
        <f>IFERROR(__xludf.DUMMYFUNCTION("""COMPUTED_VALUE"""),"data creation")</f>
        <v>data creation</v>
      </c>
      <c r="AB343" s="72">
        <f>IFERROR(__xludf.DUMMYFUNCTION("""COMPUTED_VALUE"""),1.0)</f>
        <v>1</v>
      </c>
    </row>
    <row r="344">
      <c r="A344" s="73"/>
      <c r="D344" s="98"/>
      <c r="G344" s="98"/>
      <c r="I344" s="77">
        <v>342.0</v>
      </c>
      <c r="J344" s="54" t="s">
        <v>5334</v>
      </c>
      <c r="K344" s="98" t="s">
        <v>3664</v>
      </c>
      <c r="L344" s="77" t="s">
        <v>50</v>
      </c>
      <c r="M344" s="72" t="str">
        <f>IFERROR(__xludf.DUMMYFUNCTION("""COMPUTED_VALUE"""),"(('copy', 'deepcopy'), ('copy', '_reconstruct'), ('copy', 'deepcopy'), ('copy', '_deepcopy_dict'), ('copy', 'deepcopy'), ('copy', '_reconstruct'), ('copy', 'deepcopy'), ('copy', '_deepcopy_dict'), ('copy', 'deepcopy'), ('copy', '_reconstruct'), ('copy', '"&amp;"deepcopy'), ('copy', '_deepcopy_dict'), ('copy', 'deepcopy'))")</f>
        <v>(('copy', 'deepcopy'), ('copy', '_reconstruct'), ('copy', 'deepcopy'), ('copy', '_deepcopy_dict'), ('copy', 'deepcopy'), ('copy', '_reconstruct'), ('copy', 'deepcopy'), ('copy', '_deepcopy_dict'), ('copy', 'deepcopy'), ('copy', '_reconstruct'), ('copy', 'deepcopy'), ('copy', '_deepcopy_dict'), ('copy', 'deepcopy'))</v>
      </c>
      <c r="N344" s="213">
        <f t="shared" si="5"/>
        <v>1</v>
      </c>
      <c r="O344" s="98"/>
      <c r="U344" s="72" t="str">
        <f>IFERROR(__xludf.DUMMYFUNCTION("""COMPUTED_VALUE"""),"round 2")</f>
        <v>round 2</v>
      </c>
      <c r="V344" s="72" t="str">
        <f>IFERROR(__xludf.DUMMYFUNCTION("""COMPUTED_VALUE"""),"(('__init__', 'module'), ('__init__', 'module'), ('gen_audio_ops', 'module'))")</f>
        <v>(('__init__', 'module'), ('__init__', 'module'), ('gen_audio_ops', 'module'))</v>
      </c>
      <c r="W344" s="72" t="str">
        <f>IFERROR(__xludf.DUMMYFUNCTION("""COMPUTED_VALUE"""),"python basic syntax")</f>
        <v>python basic syntax</v>
      </c>
      <c r="X344" s="50">
        <f t="shared" si="2"/>
        <v>1</v>
      </c>
      <c r="Y344" s="72" t="str">
        <f>IFERROR(__xludf.DUMMYFUNCTION("""COMPUTED_VALUE"""),"round 2")</f>
        <v>round 2</v>
      </c>
      <c r="Z344" s="72" t="str">
        <f>IFERROR(__xludf.DUMMYFUNCTION("""COMPUTED_VALUE"""),"(('dataset_builder', 'build'),)")</f>
        <v>(('dataset_builder', 'build'),)</v>
      </c>
      <c r="AA344" s="72" t="str">
        <f>IFERROR(__xludf.DUMMYFUNCTION("""COMPUTED_VALUE"""),"data creation")</f>
        <v>data creation</v>
      </c>
      <c r="AB344" s="72">
        <f>IFERROR(__xludf.DUMMYFUNCTION("""COMPUTED_VALUE"""),1.0)</f>
        <v>1</v>
      </c>
    </row>
    <row r="345">
      <c r="A345" s="73"/>
      <c r="D345" s="98"/>
      <c r="G345" s="98"/>
      <c r="I345" s="77">
        <v>343.0</v>
      </c>
      <c r="J345" s="54" t="s">
        <v>5334</v>
      </c>
      <c r="K345" s="96" t="s">
        <v>3669</v>
      </c>
      <c r="L345" s="77" t="s">
        <v>1199</v>
      </c>
      <c r="M345" s="72" t="str">
        <f>IFERROR(__xludf.DUMMYFUNCTION("""COMPUTED_VALUE"""),"(('__init__', 'module'), ('__init__', 'module'), ('gen_audio_ops', 'module'))")</f>
        <v>(('__init__', 'module'), ('__init__', 'module'), ('gen_audio_ops', 'module'))</v>
      </c>
      <c r="N345" s="213">
        <f t="shared" si="5"/>
        <v>1</v>
      </c>
      <c r="O345" s="98"/>
      <c r="U345" s="72" t="str">
        <f>IFERROR(__xludf.DUMMYFUNCTION("""COMPUTED_VALUE"""),"round 2")</f>
        <v>round 2</v>
      </c>
      <c r="V345" s="72" t="str">
        <f>IFERROR(__xludf.DUMMYFUNCTION("""COMPUTED_VALUE"""),"(('interactiveshell', 'showtraceback'), ('interactiveshell', 'run_ast_nodes'), ('interactiveshell', 'run_code'), ('interactiveshell', 'showtraceback'), ('ultratb', 'structured_traceback'))")</f>
        <v>(('interactiveshell', 'showtraceback'), ('interactiveshell', 'run_ast_nodes'), ('interactiveshell', 'run_code'), ('interactiveshell', 'showtraceback'), ('ultratb', 'structured_traceback'))</v>
      </c>
      <c r="W345" s="72" t="str">
        <f>IFERROR(__xludf.DUMMYFUNCTION("""COMPUTED_VALUE"""),"subprocess invocation")</f>
        <v>subprocess invocation</v>
      </c>
      <c r="X345" s="50">
        <f t="shared" si="2"/>
        <v>1</v>
      </c>
      <c r="Y345" s="72" t="str">
        <f>IFERROR(__xludf.DUMMYFUNCTION("""COMPUTED_VALUE"""),"round 2")</f>
        <v>round 2</v>
      </c>
      <c r="Z345" s="72" t="str">
        <f>IFERROR(__xludf.DUMMYFUNCTION("""COMPUTED_VALUE"""),"(('array_ops', 'placeholder'), ('gen_array_ops', 'placeholder'), ('op_def_library', '_apply_op_helper'), ('deprecation', 'new_func'), ('ops', 'create_op'), ('ops', '__init__'))")</f>
        <v>(('array_ops', 'placeholder'), ('gen_array_ops', 'placeholder'), ('op_def_library', '_apply_op_helper'), ('deprecation', 'new_func'), ('ops', 'create_op'), ('ops', '__init__'))</v>
      </c>
      <c r="AA345" s="72" t="str">
        <f>IFERROR(__xludf.DUMMYFUNCTION("""COMPUTED_VALUE"""),"data operation")</f>
        <v>data operation</v>
      </c>
      <c r="AB345" s="72">
        <f>IFERROR(__xludf.DUMMYFUNCTION("""COMPUTED_VALUE"""),1.0)</f>
        <v>1</v>
      </c>
    </row>
    <row r="346">
      <c r="A346" s="73"/>
      <c r="D346" s="98"/>
      <c r="G346" s="98"/>
      <c r="I346" s="77">
        <v>344.0</v>
      </c>
      <c r="J346" s="54" t="s">
        <v>5334</v>
      </c>
      <c r="K346" s="96" t="s">
        <v>3672</v>
      </c>
      <c r="L346" s="169" t="s">
        <v>269</v>
      </c>
      <c r="M346" s="72" t="str">
        <f>IFERROR(__xludf.DUMMYFUNCTION("""COMPUTED_VALUE"""),"(('interactiveshell', 'showtraceback'), ('interactiveshell', 'run_ast_nodes'), ('interactiveshell', 'run_code'), ('interactiveshell', 'showtraceback'), ('ultratb', 'structured_traceback'))")</f>
        <v>(('interactiveshell', 'showtraceback'), ('interactiveshell', 'run_ast_nodes'), ('interactiveshell', 'run_code'), ('interactiveshell', 'showtraceback'), ('ultratb', 'structured_traceback'))</v>
      </c>
      <c r="N346" s="213">
        <f t="shared" si="5"/>
        <v>1</v>
      </c>
      <c r="O346" s="98"/>
      <c r="U346" s="72" t="str">
        <f>IFERROR(__xludf.DUMMYFUNCTION("""COMPUTED_VALUE"""),"round 2")</f>
        <v>round 2</v>
      </c>
      <c r="V346" s="72" t="str">
        <f>IFERROR(__xludf.DUMMYFUNCTION("""COMPUTED_VALUE"""),"(('session', '__init__'), ('session', '__init__'))")</f>
        <v>(('session', '__init__'), ('session', '__init__'))</v>
      </c>
      <c r="W346" s="72" t="str">
        <f>IFERROR(__xludf.DUMMYFUNCTION("""COMPUTED_VALUE"""),"parallelization")</f>
        <v>parallelization</v>
      </c>
      <c r="X346" s="50">
        <f t="shared" si="2"/>
        <v>1</v>
      </c>
      <c r="Y346" s="72" t="str">
        <f>IFERROR(__xludf.DUMMYFUNCTION("""COMPUTED_VALUE"""),"round 2")</f>
        <v>round 2</v>
      </c>
      <c r="Z346" s="72" t="str">
        <f>IFERROR(__xludf.DUMMYFUNCTION("""COMPUTED_VALUE"""),"(('__init__', 'module'), ('__init__', 'module'))")</f>
        <v>(('__init__', 'module'), ('__init__', 'module'))</v>
      </c>
      <c r="AA346" s="72" t="str">
        <f>IFERROR(__xludf.DUMMYFUNCTION("""COMPUTED_VALUE"""),"python basic syntax")</f>
        <v>python basic syntax</v>
      </c>
      <c r="AB346" s="72">
        <f>IFERROR(__xludf.DUMMYFUNCTION("""COMPUTED_VALUE"""),1.0)</f>
        <v>1</v>
      </c>
    </row>
    <row r="347">
      <c r="A347" s="73"/>
      <c r="D347" s="98"/>
      <c r="G347" s="98"/>
      <c r="I347" s="77">
        <v>345.0</v>
      </c>
      <c r="J347" s="54" t="s">
        <v>5334</v>
      </c>
      <c r="K347" s="98" t="s">
        <v>3676</v>
      </c>
      <c r="L347" s="77" t="s">
        <v>416</v>
      </c>
      <c r="M347" s="72" t="str">
        <f>IFERROR(__xludf.DUMMYFUNCTION("""COMPUTED_VALUE"""),"(('session', '__init__'), ('session', '__init__'))")</f>
        <v>(('session', '__init__'), ('session', '__init__'))</v>
      </c>
      <c r="N347" s="213">
        <f t="shared" si="5"/>
        <v>1</v>
      </c>
      <c r="O347" s="98"/>
      <c r="U347" s="72" t="str">
        <f>IFERROR(__xludf.DUMMYFUNCTION("""COMPUTED_VALUE"""),"round 2")</f>
        <v>round 2</v>
      </c>
      <c r="V347" s="72" t="str">
        <f>IFERROR(__xludf.DUMMYFUNCTION("""COMPUTED_VALUE"""),"(('kernelapp', 'start'), ('asyncio', 'start'), ('base_events', 'run_forever'), ('base_events', '_run_once'), ('events', '_run'), ('asyncio', '_handle_events'), ('stack_context', 'null_wrapper'), ('zmqstream', '_handle_events'), ('zmqstream', '_handle_recv"&amp;"'), ('zmqstream', '_run_callback'), ('stack_context', 'null_wrapper'), ('kernelbase', 'dispatcher'), ('kernelbase', 'dispatch_shell'), ('kernelbase', 'execute_request'), ('ipkernel', 'do_execute'), ('zmqshell', 'run_cell'), ('interactiveshell', 'run_cell'"&amp;"))")</f>
        <v>(('kernelapp', 'start'), ('asyncio', 'start'), ('base_events', 'run_forever'), ('base_events', '_run_once'), ('events', '_run'), ('asyncio', '_handle_events'), ('stack_context', 'null_wrapper'), ('zmqstream', '_handle_events'), ('zmqstream', '_handle_recv'), ('zmqstream', '_run_callback'), ('stack_context', 'null_wrapper'), ('kernelbase', 'dispatcher'), ('kernelbase', 'dispatch_shell'), ('kernelbase', 'execute_request'), ('ipkernel', 'do_execute'), ('zmqshell', 'run_cell'), ('interactiveshell', 'run_cell'))</v>
      </c>
      <c r="W347" s="72" t="str">
        <f>IFERROR(__xludf.DUMMYFUNCTION("""COMPUTED_VALUE"""),"subprocess invocation")</f>
        <v>subprocess invocation</v>
      </c>
      <c r="X347" s="50">
        <f t="shared" si="2"/>
        <v>1</v>
      </c>
      <c r="Y347" s="72" t="str">
        <f>IFERROR(__xludf.DUMMYFUNCTION("""COMPUTED_VALUE"""),"round 2")</f>
        <v>round 2</v>
      </c>
      <c r="Z347" s="72" t="str">
        <f>IFERROR(__xludf.DUMMYFUNCTION("""COMPUTED_VALUE"""),"(('data_flow_ops', 'dequeue_many'), ('gen_data_flow_ops', '_queue_dequeue_many'), ('op_def_library', 'apply_op'), ('ops', 'create_op'), ('ops', '__init__'))")</f>
        <v>(('data_flow_ops', 'dequeue_many'), ('gen_data_flow_ops', '_queue_dequeue_many'), ('op_def_library', 'apply_op'), ('ops', 'create_op'), ('ops', '__init__'))</v>
      </c>
      <c r="AA347" s="72" t="str">
        <f>IFERROR(__xludf.DUMMYFUNCTION("""COMPUTED_VALUE"""),"data operation")</f>
        <v>data operation</v>
      </c>
      <c r="AB347" s="72">
        <f>IFERROR(__xludf.DUMMYFUNCTION("""COMPUTED_VALUE"""),1.0)</f>
        <v>1</v>
      </c>
    </row>
    <row r="348">
      <c r="A348" s="73"/>
      <c r="D348" s="98"/>
      <c r="G348" s="98"/>
      <c r="I348" s="77">
        <v>346.0</v>
      </c>
      <c r="J348" s="54" t="s">
        <v>5334</v>
      </c>
      <c r="K348" s="98" t="s">
        <v>3678</v>
      </c>
      <c r="L348" s="77" t="s">
        <v>480</v>
      </c>
      <c r="M348" s="72" t="str">
        <f>IFERROR(__xludf.DUMMYFUNCTION("""COMPUTED_VALUE"""),"(('kernelapp', 'start'), ('asyncio', 'start'), ('base_events', 'run_forever'), ('base_events', '_run_once'), ('events', '_run'), ('asyncio', '_handle_events'), ('stack_context', 'null_wrapper'), ('zmqstream', '_handle_events'), ('zmqstream', '_handle_recv"&amp;"'), ('zmqstream', '_run_callback'), ('stack_context', 'null_wrapper'), ('kernelbase', 'dispatcher'), ('kernelbase', 'dispatch_shell'), ('kernelbase', 'execute_request'), ('ipkernel', 'do_execute'), ('zmqshell', 'run_cell'), ('interactiveshell', 'run_cell'"&amp;"))")</f>
        <v>(('kernelapp', 'start'), ('asyncio', 'start'), ('base_events', 'run_forever'), ('base_events', '_run_once'), ('events', '_run'), ('asyncio', '_handle_events'), ('stack_context', 'null_wrapper'), ('zmqstream', '_handle_events'), ('zmqstream', '_handle_recv'), ('zmqstream', '_run_callback'), ('stack_context', 'null_wrapper'), ('kernelbase', 'dispatcher'), ('kernelbase', 'dispatch_shell'), ('kernelbase', 'execute_request'), ('ipkernel', 'do_execute'), ('zmqshell', 'run_cell'), ('interactiveshell', 'run_cell'))</v>
      </c>
      <c r="N348" s="213">
        <f t="shared" si="5"/>
        <v>1</v>
      </c>
      <c r="O348" s="98"/>
      <c r="U348" s="72" t="str">
        <f>IFERROR(__xludf.DUMMYFUNCTION("""COMPUTED_VALUE"""),"round 2")</f>
        <v>round 2</v>
      </c>
      <c r="V348" s="72" t="str">
        <f>IFERROR(__xludf.DUMMYFUNCTION("""COMPUTED_VALUE"""),"(('application', 'launch_instance'), ('kernelapp', 'start'), ('ioloop', 'start'), ('ioloop', 'start'), ('stack_context', 'null_wrapper'), ('zmqstream', '_handle_events'), ('zmqstream', '_handle_recv'), ('zmqstream', '_run_callback'), ('stack_context', 'nu"&amp;"ll_wrapper'), ('kernelbase', 'dispatcher'), ('kernelbase', 'dispatch_shell'), ('kernelbase', 'execute_request'), ('ipkernel', 'do_execute'))")</f>
        <v>(('application', 'launch_instance'), ('kernelapp', 'start'), ('ioloop', 'start'), ('ioloop', 'start'), ('stack_context', 'null_wrapper'), ('zmqstream', '_handle_events'), ('zmqstream', '_handle_recv'), ('zmqstream', '_run_callback'), ('stack_context', 'null_wrapper'), ('kernelbase', 'dispatcher'), ('kernelbase', 'dispatch_shell'), ('kernelbase', 'execute_request'), ('ipkernel', 'do_execute'))</v>
      </c>
      <c r="W348" s="72" t="str">
        <f>IFERROR(__xludf.DUMMYFUNCTION("""COMPUTED_VALUE"""),"subprocess invocation")</f>
        <v>subprocess invocation</v>
      </c>
      <c r="X348" s="50">
        <f t="shared" si="2"/>
        <v>1</v>
      </c>
      <c r="Y348" s="72" t="str">
        <f>IFERROR(__xludf.DUMMYFUNCTION("""COMPUTED_VALUE"""),"round 2")</f>
        <v>round 2</v>
      </c>
      <c r="Z348" s="72" t="str">
        <f>IFERROR(__xludf.DUMMYFUNCTION("""COMPUTED_VALUE"""),"(('math_ops', 'r_binary_op_wrapper'), ('ops', 'convert_to_tensor'))")</f>
        <v>(('math_ops', 'r_binary_op_wrapper'), ('ops', 'convert_to_tensor'))</v>
      </c>
      <c r="AA348" s="72" t="str">
        <f>IFERROR(__xludf.DUMMYFUNCTION("""COMPUTED_VALUE"""),"data operation")</f>
        <v>data operation</v>
      </c>
      <c r="AB348" s="72">
        <f>IFERROR(__xludf.DUMMYFUNCTION("""COMPUTED_VALUE"""),1.0)</f>
        <v>1</v>
      </c>
    </row>
    <row r="349">
      <c r="A349" s="73"/>
      <c r="D349" s="98"/>
      <c r="G349" s="98"/>
      <c r="I349" s="77">
        <v>347.0</v>
      </c>
      <c r="J349" s="54" t="s">
        <v>5334</v>
      </c>
      <c r="K349" s="96" t="s">
        <v>3684</v>
      </c>
      <c r="L349" s="169" t="s">
        <v>416</v>
      </c>
      <c r="M349" s="72" t="str">
        <f>IFERROR(__xludf.DUMMYFUNCTION("""COMPUTED_VALUE"""),"(('application', 'launch_instance'), ('kernelapp', 'start'), ('ioloop', 'start'), ('ioloop', 'start'), ('stack_context', 'null_wrapper'), ('zmqstream', '_handle_events'), ('zmqstream', '_handle_recv'), ('zmqstream', '_run_callback'), ('stack_context', 'nu"&amp;"ll_wrapper'), ('kernelbase', 'dispatcher'), ('kernelbase', 'dispatch_shell'), ('kernelbase', 'execute_request'), ('ipkernel', 'do_execute'))")</f>
        <v>(('application', 'launch_instance'), ('kernelapp', 'start'), ('ioloop', 'start'), ('ioloop', 'start'), ('stack_context', 'null_wrapper'), ('zmqstream', '_handle_events'), ('zmqstream', '_handle_recv'), ('zmqstream', '_run_callback'), ('stack_context', 'null_wrapper'), ('kernelbase', 'dispatcher'), ('kernelbase', 'dispatch_shell'), ('kernelbase', 'execute_request'), ('ipkernel', 'do_execute'))</v>
      </c>
      <c r="N349" s="213">
        <f t="shared" si="5"/>
        <v>1</v>
      </c>
      <c r="O349" s="98"/>
      <c r="U349" s="72" t="str">
        <f>IFERROR(__xludf.DUMMYFUNCTION("""COMPUTED_VALUE"""),"round 2")</f>
        <v>round 2</v>
      </c>
      <c r="V349" s="72" t="str">
        <f>IFERROR(__xludf.DUMMYFUNCTION("""COMPUTED_VALUE"""),"(('ssl', 'read'),)")</f>
        <v>(('ssl', 'read'),)</v>
      </c>
      <c r="W349" s="72" t="str">
        <f>IFERROR(__xludf.DUMMYFUNCTION("""COMPUTED_VALUE"""),"API call / HTTP request")</f>
        <v>API call / HTTP request</v>
      </c>
      <c r="X349" s="50">
        <f t="shared" si="2"/>
        <v>1</v>
      </c>
      <c r="Y349" s="72" t="str">
        <f>IFERROR(__xludf.DUMMYFUNCTION("""COMPUTED_VALUE"""),"round 2")</f>
        <v>round 2</v>
      </c>
      <c r="Z349" s="72" t="str">
        <f>IFERROR(__xludf.DUMMYFUNCTION("""COMPUTED_VALUE"""),"(('zmqstream', '_handle_events'), ('zmqstream', '_handle_recv'), ('zmqstream', '_run_callback'), ('stack_context', 'null_wrapper'), ('kernelbase', 'dispatcher'), ('kernelbase', 'dispatch_shell'), ('kernelbase', 'execute_request'), ('ipkernel', 'do_execute"&amp;"'), ('zmqshell', 'run_cell'), ('interactiveshell', 'run_cell'), ('interactiveshell', '_run_cell'), ('interactiveshell', 'run_ast_nodes'), ('interactiveshell', 'run_code'))")</f>
        <v>(('zmqstream', '_handle_events'), ('zmqstream', '_handle_recv'), ('zmqstream', '_run_callback'), ('stack_context', 'null_wrapper'), ('kernelbase', 'dispatcher'), ('kernelbase', 'dispatch_shell'), ('kernelbase', 'execute_request'), ('ipkernel', 'do_execute'), ('zmqshell', 'run_cell'), ('interactiveshell', 'run_cell'), ('interactiveshell', '_run_cell'), ('interactiveshell', 'run_ast_nodes'), ('interactiveshell', 'run_code'))</v>
      </c>
      <c r="AA349" s="72" t="str">
        <f>IFERROR(__xludf.DUMMYFUNCTION("""COMPUTED_VALUE"""),"subprocess invocation")</f>
        <v>subprocess invocation</v>
      </c>
      <c r="AB349" s="72">
        <f>IFERROR(__xludf.DUMMYFUNCTION("""COMPUTED_VALUE"""),1.0)</f>
        <v>1</v>
      </c>
    </row>
    <row r="350">
      <c r="A350" s="73"/>
      <c r="D350" s="98"/>
      <c r="G350" s="98"/>
      <c r="I350" s="77">
        <v>348.0</v>
      </c>
      <c r="J350" s="54" t="s">
        <v>5334</v>
      </c>
      <c r="K350" s="96" t="s">
        <v>3686</v>
      </c>
      <c r="L350" s="169" t="s">
        <v>416</v>
      </c>
      <c r="M350" s="72" t="str">
        <f>IFERROR(__xludf.DUMMYFUNCTION("""COMPUTED_VALUE"""),"(('ssl', 'read'),)")</f>
        <v>(('ssl', 'read'),)</v>
      </c>
      <c r="N350" s="213">
        <f t="shared" si="5"/>
        <v>1</v>
      </c>
      <c r="O350" s="98"/>
      <c r="U350" s="72" t="str">
        <f>IFERROR(__xludf.DUMMYFUNCTION("""COMPUTED_VALUE"""),"round 2")</f>
        <v>round 2</v>
      </c>
      <c r="V350" s="72" t="str">
        <f>IFERROR(__xludf.DUMMYFUNCTION("""COMPUTED_VALUE"""),"(('pywrap_tensorflow', 'module'), ('pywrap_tensorflow_internal', 'module'), ('pywrap_tensorflow_internal', 'swig_import_helper'), ('imp', 'load_module'), ('imp', 'load_dynamic'), ('__init__', 'module'), ('__init__', 'module'), ('pywrap_tensorflow', 'modul"&amp;"e'), ('pywrap_tensorflow', 'module'), ('pywrap_tensorflow_internal', 'module'), ('pywrap_tensorflow_internal', 'swig_import_helper'), ('imp', 'load_module'), ('imp', 'load_dynamic'))")</f>
        <v>(('pywrap_tensorflow', 'module'), ('pywrap_tensorflow_internal', 'module'), ('pywrap_tensorflow_internal', 'swig_import_helper'), ('imp', 'load_module'), ('imp', 'load_dynamic'), ('__init__', 'module'), ('__init__', 'module'), ('pywrap_tensorflow', 'module'), ('pywrap_tensorflow', 'module'), ('pywrap_tensorflow_internal', 'module'), ('pywrap_tensorflow_internal', 'swig_import_helper'), ('imp', 'load_module'), ('imp', 'load_dynamic'))</v>
      </c>
      <c r="W350" s="72" t="str">
        <f>IFERROR(__xludf.DUMMYFUNCTION("""COMPUTED_VALUE"""),"external module execution")</f>
        <v>external module execution</v>
      </c>
      <c r="X350" s="50">
        <f t="shared" si="2"/>
        <v>1</v>
      </c>
      <c r="Y350" s="72" t="str">
        <f>IFERROR(__xludf.DUMMYFUNCTION("""COMPUTED_VALUE"""),"round 2")</f>
        <v>round 2</v>
      </c>
      <c r="Z350" s="72" t="str">
        <f>IFERROR(__xludf.DUMMYFUNCTION("""COMPUTED_VALUE"""),"(('monitored_session', 'run'), ('monitored_session', 'run'), ('monitored_session', 'run'), ('six', 'reraise'), ('monitored_session', 'run'), ('monitored_session', 'run'))")</f>
        <v>(('monitored_session', 'run'), ('monitored_session', 'run'), ('monitored_session', 'run'), ('six', 'reraise'), ('monitored_session', 'run'), ('monitored_session', 'run'))</v>
      </c>
      <c r="AA350" s="72" t="str">
        <f>IFERROR(__xludf.DUMMYFUNCTION("""COMPUTED_VALUE"""),"parallelization")</f>
        <v>parallelization</v>
      </c>
      <c r="AB350" s="72">
        <f>IFERROR(__xludf.DUMMYFUNCTION("""COMPUTED_VALUE"""),1.0)</f>
        <v>1</v>
      </c>
    </row>
    <row r="351">
      <c r="A351" s="73"/>
      <c r="D351" s="98"/>
      <c r="G351" s="98"/>
      <c r="I351" s="77">
        <v>349.0</v>
      </c>
      <c r="J351" s="54" t="s">
        <v>5334</v>
      </c>
      <c r="K351" s="96" t="s">
        <v>3688</v>
      </c>
      <c r="L351" s="220" t="s">
        <v>1192</v>
      </c>
      <c r="M351" s="72" t="str">
        <f>IFERROR(__xludf.DUMMYFUNCTION("""COMPUTED_VALUE"""),"(('pywrap_tensorflow', 'module'), ('pywrap_tensorflow_internal', 'module'), ('pywrap_tensorflow_internal', 'swig_import_helper'), ('imp', 'load_module'), ('imp', 'load_dynamic'), ('__init__', 'module'), ('__init__', 'module'), ('pywrap_tensorflow', 'modul"&amp;"e'), ('pywrap_tensorflow', 'module'), ('pywrap_tensorflow_internal', 'module'), ('pywrap_tensorflow_internal', 'swig_import_helper'), ('imp', 'load_module'), ('imp', 'load_dynamic'))")</f>
        <v>(('pywrap_tensorflow', 'module'), ('pywrap_tensorflow_internal', 'module'), ('pywrap_tensorflow_internal', 'swig_import_helper'), ('imp', 'load_module'), ('imp', 'load_dynamic'), ('__init__', 'module'), ('__init__', 'module'), ('pywrap_tensorflow', 'module'), ('pywrap_tensorflow', 'module'), ('pywrap_tensorflow_internal', 'module'), ('pywrap_tensorflow_internal', 'swig_import_helper'), ('imp', 'load_module'), ('imp', 'load_dynamic'))</v>
      </c>
      <c r="N351" s="213">
        <f t="shared" si="5"/>
        <v>1</v>
      </c>
      <c r="O351" s="98"/>
      <c r="U351" s="72" t="str">
        <f>IFERROR(__xludf.DUMMYFUNCTION("""COMPUTED_VALUE"""),"round 2")</f>
        <v>round 2</v>
      </c>
      <c r="V351" s="72" t="str">
        <f>IFERROR(__xludf.DUMMYFUNCTION("""COMPUTED_VALUE"""),"(('pywrap_tensorflow', 'module'), ('__init__', 'module'), ('__init__', 'module'), ('context', 'module'), ('pywrap_tfe', 'module'), ('pywrap_tensorflow', 'module'), ('pywrap_tensorflow', 'module'))")</f>
        <v>(('pywrap_tensorflow', 'module'), ('__init__', 'module'), ('__init__', 'module'), ('context', 'module'), ('pywrap_tfe', 'module'), ('pywrap_tensorflow', 'module'), ('pywrap_tensorflow', 'module'))</v>
      </c>
      <c r="W351" s="72" t="str">
        <f>IFERROR(__xludf.DUMMYFUNCTION("""COMPUTED_VALUE"""),"method wrapper")</f>
        <v>method wrapper</v>
      </c>
      <c r="X351" s="50">
        <f t="shared" si="2"/>
        <v>1</v>
      </c>
      <c r="Y351" s="72" t="str">
        <f>IFERROR(__xludf.DUMMYFUNCTION("""COMPUTED_VALUE"""),"round 2")</f>
        <v>round 2</v>
      </c>
      <c r="Z351" s="72" t="str">
        <f>IFERROR(__xludf.DUMMYFUNCTION("""COMPUTED_VALUE"""),"(('__init__', 'module'), ('__init__', 'module'), ('estimator', 'module'), ('__init__', 'module'), ('__init__', 'module'), ('__init__', 'module'), ('__init__', 'module'), ('dnn', 'module'), ('dnn_linear_combined', 'module'), ('estimator', 'module'), ('__in"&amp;"it__', 'module'), ('dask_io', 'module'), ('__init__', 'module'), ('core', 'module'))")</f>
        <v>(('__init__', 'module'), ('__init__', 'module'), ('estimator', 'module'), ('__init__', 'module'), ('__init__', 'module'), ('__init__', 'module'), ('__init__', 'module'), ('dnn', 'module'), ('dnn_linear_combined', 'module'), ('estimator', 'module'), ('__init__', 'module'), ('dask_io', 'module'), ('__init__', 'module'), ('core', 'module'))</v>
      </c>
      <c r="AA351" s="72" t="str">
        <f>IFERROR(__xludf.DUMMYFUNCTION("""COMPUTED_VALUE"""),"python basic syntax")</f>
        <v>python basic syntax</v>
      </c>
      <c r="AB351" s="72">
        <f>IFERROR(__xludf.DUMMYFUNCTION("""COMPUTED_VALUE"""),1.0)</f>
        <v>1</v>
      </c>
    </row>
    <row r="352">
      <c r="A352" s="73"/>
      <c r="D352" s="98"/>
      <c r="G352" s="98"/>
      <c r="I352" s="77">
        <v>350.0</v>
      </c>
      <c r="J352" s="54" t="s">
        <v>5334</v>
      </c>
      <c r="K352" s="96" t="s">
        <v>3691</v>
      </c>
      <c r="L352" s="169" t="s">
        <v>285</v>
      </c>
      <c r="M352" s="72" t="str">
        <f>IFERROR(__xludf.DUMMYFUNCTION("""COMPUTED_VALUE"""),"(('pywrap_tensorflow', 'module'), ('__init__', 'module'), ('__init__', 'module'), ('context', 'module'), ('pywrap_tfe', 'module'), ('pywrap_tensorflow', 'module'), ('pywrap_tensorflow', 'module'))")</f>
        <v>(('pywrap_tensorflow', 'module'), ('__init__', 'module'), ('__init__', 'module'), ('context', 'module'), ('pywrap_tfe', 'module'), ('pywrap_tensorflow', 'module'), ('pywrap_tensorflow', 'module'))</v>
      </c>
      <c r="N352" s="213">
        <f t="shared" si="5"/>
        <v>1</v>
      </c>
      <c r="O352" s="98"/>
      <c r="U352" s="72" t="str">
        <f>IFERROR(__xludf.DUMMYFUNCTION("""COMPUTED_VALUE"""),"round 2")</f>
        <v>round 2</v>
      </c>
      <c r="V352" s="72" t="str">
        <f>IFERROR(__xludf.DUMMYFUNCTION("""COMPUTED_VALUE"""),"(('deprecation', 'new_func'), ('trainer', 'train'))")</f>
        <v>(('deprecation', 'new_func'), ('trainer', 'train'))</v>
      </c>
      <c r="W352" s="72" t="str">
        <f>IFERROR(__xludf.DUMMYFUNCTION("""COMPUTED_VALUE"""),"model training / learning")</f>
        <v>model training / learning</v>
      </c>
      <c r="X352" s="50">
        <f t="shared" si="2"/>
        <v>1</v>
      </c>
      <c r="Y352" s="72" t="str">
        <f>IFERROR(__xludf.DUMMYFUNCTION("""COMPUTED_VALUE"""),"round 2")</f>
        <v>round 2</v>
      </c>
      <c r="Z352" s="72" t="str">
        <f>IFERROR(__xludf.DUMMYFUNCTION("""COMPUTED_VALUE"""),"(('deprecation', 'new_func'),)")</f>
        <v>(('deprecation', 'new_func'),)</v>
      </c>
      <c r="AA352" s="72" t="str">
        <f>IFERROR(__xludf.DUMMYFUNCTION("""COMPUTED_VALUE"""),"data operation")</f>
        <v>data operation</v>
      </c>
      <c r="AB352" s="72">
        <f>IFERROR(__xludf.DUMMYFUNCTION("""COMPUTED_VALUE"""),1.0)</f>
        <v>1</v>
      </c>
    </row>
    <row r="353">
      <c r="A353" s="73"/>
      <c r="D353" s="98"/>
      <c r="G353" s="98"/>
      <c r="I353" s="77">
        <v>351.0</v>
      </c>
      <c r="J353" s="54" t="s">
        <v>5334</v>
      </c>
      <c r="K353" s="96" t="s">
        <v>3696</v>
      </c>
      <c r="L353" s="169" t="s">
        <v>384</v>
      </c>
      <c r="M353" s="72" t="str">
        <f>IFERROR(__xludf.DUMMYFUNCTION("""COMPUTED_VALUE"""),"(('deprecation', 'new_func'), ('trainer', 'train'))")</f>
        <v>(('deprecation', 'new_func'), ('trainer', 'train'))</v>
      </c>
      <c r="N353" s="213">
        <f t="shared" si="5"/>
        <v>1</v>
      </c>
      <c r="O353" s="98"/>
      <c r="U353" s="72" t="str">
        <f>IFERROR(__xludf.DUMMYFUNCTION("""COMPUTED_VALUE"""),"round 2")</f>
        <v>round 2</v>
      </c>
      <c r="V353" s="72" t="str">
        <f>IFERROR(__xludf.DUMMYFUNCTION("""COMPUTED_VALUE"""),"(('optimizer', '_zeros_slot'), ('slot_creator', 'create_zeros_slot'), ('slot_creator', 'create_slot_with_initializer'), ('slot_creator', '_create_slot_var'), ('variable_scope', 'get_variable'), ('variable_scope', 'get_variable'), ('variable_scope', 'get_v"&amp;"ariable'), ('variable_scope', '_true_getter'), ('variable_scope', '_get_single_variable'), ('variables', '__init__'), ('variables', '_init_from_args'))")</f>
        <v>(('optimizer', '_zeros_slot'), ('slot_creator', 'create_zeros_slot'), ('slot_creator', 'create_slot_with_initializer'), ('slot_creator', '_create_slot_var'), ('variable_scope', 'get_variable'), ('variable_scope', 'get_variable'), ('variable_scope', 'get_variable'), ('variable_scope', '_true_getter'), ('variable_scope', '_get_single_variable'), ('variables', '__init__'), ('variables', '_init_from_args'))</v>
      </c>
      <c r="W353" s="72" t="str">
        <f>IFERROR(__xludf.DUMMYFUNCTION("""COMPUTED_VALUE"""),"data creation")</f>
        <v>data creation</v>
      </c>
      <c r="X353" s="50">
        <f t="shared" si="2"/>
        <v>1</v>
      </c>
      <c r="Y353" s="72" t="str">
        <f>IFERROR(__xludf.DUMMYFUNCTION("""COMPUTED_VALUE"""),"round 2")</f>
        <v>round 2</v>
      </c>
      <c r="Z353" s="72" t="str">
        <f>IFERROR(__xludf.DUMMYFUNCTION("""COMPUTED_VALUE"""),"(('response', '_error_catcher'),)")</f>
        <v>(('response', '_error_catcher'),)</v>
      </c>
      <c r="AA353" s="72" t="str">
        <f>IFERROR(__xludf.DUMMYFUNCTION("""COMPUTED_VALUE"""),"API call / HTTP request")</f>
        <v>API call / HTTP request</v>
      </c>
      <c r="AB353" s="72">
        <f>IFERROR(__xludf.DUMMYFUNCTION("""COMPUTED_VALUE"""),1.0)</f>
        <v>1</v>
      </c>
    </row>
    <row r="354">
      <c r="A354" s="73"/>
      <c r="D354" s="98"/>
      <c r="G354" s="98"/>
      <c r="I354" s="77">
        <v>352.0</v>
      </c>
      <c r="J354" s="54" t="s">
        <v>5334</v>
      </c>
      <c r="K354" s="96" t="s">
        <v>3701</v>
      </c>
      <c r="L354" s="169" t="s">
        <v>7</v>
      </c>
      <c r="M354" s="72" t="str">
        <f>IFERROR(__xludf.DUMMYFUNCTION("""COMPUTED_VALUE"""),"(('optimizer', '_zeros_slot'), ('slot_creator', 'create_zeros_slot'), ('slot_creator', 'create_slot_with_initializer'), ('slot_creator', '_create_slot_var'), ('variable_scope', 'get_variable'), ('variable_scope', 'get_variable'), ('variable_scope', 'get_v"&amp;"ariable'), ('variable_scope', '_true_getter'), ('variable_scope', '_get_single_variable'), ('variables', '__init__'), ('variables', '_init_from_args'))")</f>
        <v>(('optimizer', '_zeros_slot'), ('slot_creator', 'create_zeros_slot'), ('slot_creator', 'create_slot_with_initializer'), ('slot_creator', '_create_slot_var'), ('variable_scope', 'get_variable'), ('variable_scope', 'get_variable'), ('variable_scope', 'get_variable'), ('variable_scope', '_true_getter'), ('variable_scope', '_get_single_variable'), ('variables', '__init__'), ('variables', '_init_from_args'))</v>
      </c>
      <c r="N354" s="213">
        <f t="shared" si="5"/>
        <v>1</v>
      </c>
      <c r="O354" s="98"/>
      <c r="U354" s="72" t="str">
        <f>IFERROR(__xludf.DUMMYFUNCTION("""COMPUTED_VALUE"""),"round 2")</f>
        <v>round 2</v>
      </c>
      <c r="V354" s="72" t="str">
        <f>IFERROR(__xludf.DUMMYFUNCTION("""COMPUTED_VALUE"""),"(('training', 'train_on_batch'), ('training', '_standardize_user_data'))")</f>
        <v>(('training', 'train_on_batch'), ('training', '_standardize_user_data'))</v>
      </c>
      <c r="W354" s="72" t="str">
        <f>IFERROR(__xludf.DUMMYFUNCTION("""COMPUTED_VALUE"""),"data transformation")</f>
        <v>data transformation</v>
      </c>
      <c r="X354" s="50">
        <f t="shared" si="2"/>
        <v>1</v>
      </c>
      <c r="Y354" s="72" t="str">
        <f>IFERROR(__xludf.DUMMYFUNCTION("""COMPUTED_VALUE"""),"round 2")</f>
        <v>round 2</v>
      </c>
      <c r="Z354" s="72" t="str">
        <f>IFERROR(__xludf.DUMMYFUNCTION("""COMPUTED_VALUE"""),"(('ops', 'name_scope'), ('contextlib', '__exit__'))")</f>
        <v>(('ops', 'name_scope'), ('contextlib', '__exit__'))</v>
      </c>
      <c r="AA354" s="72" t="str">
        <f>IFERROR(__xludf.DUMMYFUNCTION("""COMPUTED_VALUE"""),"python basic syntax")</f>
        <v>python basic syntax</v>
      </c>
      <c r="AB354" s="72">
        <f>IFERROR(__xludf.DUMMYFUNCTION("""COMPUTED_VALUE"""),1.0)</f>
        <v>1</v>
      </c>
    </row>
    <row r="355">
      <c r="A355" s="73"/>
      <c r="D355" s="98"/>
      <c r="G355" s="98"/>
      <c r="I355" s="77">
        <v>353.0</v>
      </c>
      <c r="J355" s="54" t="s">
        <v>5334</v>
      </c>
      <c r="K355" s="96" t="s">
        <v>3705</v>
      </c>
      <c r="L355" s="77" t="s">
        <v>1955</v>
      </c>
      <c r="M355" s="72" t="str">
        <f>IFERROR(__xludf.DUMMYFUNCTION("""COMPUTED_VALUE"""),"(('training', 'train_on_batch'), ('training', '_standardize_user_data'))")</f>
        <v>(('training', 'train_on_batch'), ('training', '_standardize_user_data'))</v>
      </c>
      <c r="N355" s="213">
        <f t="shared" si="5"/>
        <v>1</v>
      </c>
      <c r="O355" s="98"/>
      <c r="U355" s="72" t="str">
        <f>IFERROR(__xludf.DUMMYFUNCTION("""COMPUTED_VALUE"""),"round 2")</f>
        <v>round 2</v>
      </c>
      <c r="V355" s="72" t="str">
        <f>IFERROR(__xludf.DUMMYFUNCTION("""COMPUTED_VALUE"""),"(('__init__', 'find_on_path'), ('__init__', 'find_on_path'), ('__init__', 'find_on_path'), ('__init__', 'find_on_path'), ('__init__', 'find_on_path'), ('__init__', 'find_on_path'), ('__init__', 'find_on_path'), ('__init__', 'find_on_path'), ('__init__', '"&amp;"find_on_path'), ('__init__', 'find_on_path'), ('__init__', 'find_on_path'), ('__init__', 'find_on_path'), ('__init__', 'find_on_path'), ('__init__', 'find_on_path'), ('__init__', 'find_on_path'), ('__init__', 'find_on_path'), ('__init__', 'find_on_path'),"&amp;" ('__init__', 'find_on_path'), ('__init__', 'find_on_path'), ('__init__', 'find_on_path'), ('__init__', 'find_on_path'), ('__init__', 'find_on_path'))")</f>
        <v>(('__init__',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v>
      </c>
      <c r="W355" s="72" t="str">
        <f>IFERROR(__xludf.DUMMYFUNCTION("""COMPUTED_VALUE"""),"file operation")</f>
        <v>file operation</v>
      </c>
      <c r="X355" s="50">
        <f t="shared" si="2"/>
        <v>1</v>
      </c>
      <c r="Y355" s="72" t="str">
        <f>IFERROR(__xludf.DUMMYFUNCTION("""COMPUTED_VALUE"""),"round 2")</f>
        <v>round 2</v>
      </c>
      <c r="Z355" s="72" t="str">
        <f>IFERROR(__xludf.DUMMYFUNCTION("""COMPUTED_VALUE"""),"(('array_ops', 'split'),)")</f>
        <v>(('array_ops', 'split'),)</v>
      </c>
      <c r="AA355" s="72" t="str">
        <f>IFERROR(__xludf.DUMMYFUNCTION("""COMPUTED_VALUE"""),"data transformation")</f>
        <v>data transformation</v>
      </c>
      <c r="AB355" s="72">
        <f>IFERROR(__xludf.DUMMYFUNCTION("""COMPUTED_VALUE"""),1.0)</f>
        <v>1</v>
      </c>
    </row>
    <row r="356">
      <c r="A356" s="73"/>
      <c r="D356" s="98"/>
      <c r="G356" s="98"/>
      <c r="I356" s="77">
        <v>354.0</v>
      </c>
      <c r="J356" s="54" t="s">
        <v>5334</v>
      </c>
      <c r="K356" s="96" t="s">
        <v>3707</v>
      </c>
      <c r="L356" s="169" t="s">
        <v>727</v>
      </c>
      <c r="M356" s="72" t="str">
        <f>IFERROR(__xludf.DUMMYFUNCTION("""COMPUTED_VALUE"""),"(('__init__', 'find_on_path'), ('__init__', 'find_on_path'), ('__init__', 'find_on_path'), ('__init__', 'find_on_path'), ('__init__', 'find_on_path'), ('__init__', 'find_on_path'), ('__init__', 'find_on_path'), ('__init__', 'find_on_path'), ('__init__', '"&amp;"find_on_path'), ('__init__', 'find_on_path'), ('__init__', 'find_on_path'), ('__init__', 'find_on_path'), ('__init__', 'find_on_path'), ('__init__', 'find_on_path'), ('__init__', 'find_on_path'), ('__init__', 'find_on_path'), ('__init__', 'find_on_path'),"&amp;" ('__init__', 'find_on_path'), ('__init__', 'find_on_path'), ('__init__', 'find_on_path'), ('__init__', 'find_on_path'), ('__init__', 'find_on_path'))")</f>
        <v>(('__init__',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v>
      </c>
      <c r="N356" s="213">
        <f t="shared" si="5"/>
        <v>1</v>
      </c>
      <c r="O356" s="98"/>
      <c r="U356" s="72" t="str">
        <f>IFERROR(__xludf.DUMMYFUNCTION("""COMPUTED_VALUE"""),"round 2")</f>
        <v>round 2</v>
      </c>
      <c r="V356" s="72" t="str">
        <f>IFERROR(__xludf.DUMMYFUNCTION("""COMPUTED_VALUE"""),"(('array_ops', 'placeholder'), ('gen_array_ops', '_placeholder'), ('op_def_library', 'apply_op'))")</f>
        <v>(('array_ops', 'placeholder'), ('gen_array_ops', '_placeholder'), ('op_def_library', 'apply_op'))</v>
      </c>
      <c r="W356" s="72" t="str">
        <f>IFERROR(__xludf.DUMMYFUNCTION("""COMPUTED_VALUE"""),"model training / construction")</f>
        <v>model training / construction</v>
      </c>
      <c r="X356" s="50">
        <f t="shared" si="2"/>
        <v>1</v>
      </c>
      <c r="Y356" s="72" t="str">
        <f>IFERROR(__xludf.DUMMYFUNCTION("""COMPUTED_VALUE"""),"round 2")</f>
        <v>round 2</v>
      </c>
      <c r="Z356" s="72" t="str">
        <f>IFERROR(__xludf.DUMMYFUNCTION("""COMPUTED_VALUE"""),"(('function', '_maybe_define_function'), ('function', '_create_graph_function'), ('func_graph', 'func_graph_from_py_func'), ('def_function', 'wrapped_fn'), ('training_v2_utils', 'distributed_function'), ('distribute_lib', 'experimental_run_v2'), ('distrib"&amp;"ute_lib', 'call_for_each_replica'), ('distribute_lib', '_call_for_each_replica'), ('api', 'wrapper'), ('training_v2_utils', 'train_on_batch'), ('training_eager', 'train_on_batch'), ('training_eager', '_process_single_batch'), ('training_eager', '_model_lo"&amp;"ss'))")</f>
        <v>(('function', '_maybe_define_function'), ('function', '_create_graph_function'), ('func_graph', 'func_graph_from_py_func'), ('def_function', 'wrapped_fn'), ('training_v2_utils', 'distributed_function'), ('distribute_lib', 'experimental_run_v2'), ('distribute_lib', 'call_for_each_replica'), ('distribute_lib', '_call_for_each_replica'), ('api', 'wrapper'), ('training_v2_utils', 'train_on_batch'), ('training_eager', 'train_on_batch'), ('training_eager', '_process_single_batch'), ('training_eager', '_model_loss'))</v>
      </c>
      <c r="AA356" s="72" t="str">
        <f>IFERROR(__xludf.DUMMYFUNCTION("""COMPUTED_VALUE"""),"model training / learning")</f>
        <v>model training / learning</v>
      </c>
      <c r="AB356" s="72">
        <f>IFERROR(__xludf.DUMMYFUNCTION("""COMPUTED_VALUE"""),1.0)</f>
        <v>1</v>
      </c>
    </row>
    <row r="357">
      <c r="A357" s="73"/>
      <c r="D357" s="98"/>
      <c r="G357" s="98"/>
      <c r="I357" s="77">
        <v>355.0</v>
      </c>
      <c r="J357" s="54" t="s">
        <v>5334</v>
      </c>
      <c r="K357" s="96" t="s">
        <v>3711</v>
      </c>
      <c r="L357" s="169" t="s">
        <v>333</v>
      </c>
      <c r="M357" s="72" t="str">
        <f>IFERROR(__xludf.DUMMYFUNCTION("""COMPUTED_VALUE"""),"(('array_ops', 'placeholder'), ('gen_array_ops', '_placeholder'), ('op_def_library', 'apply_op'))")</f>
        <v>(('array_ops', 'placeholder'), ('gen_array_ops', '_placeholder'), ('op_def_library', 'apply_op'))</v>
      </c>
      <c r="N357" s="213">
        <f t="shared" si="5"/>
        <v>1</v>
      </c>
      <c r="O357" s="98"/>
      <c r="U357" s="72" t="str">
        <f>IFERROR(__xludf.DUMMYFUNCTION("""COMPUTED_VALUE"""),"round 2")</f>
        <v>round 2</v>
      </c>
      <c r="V357" s="72" t="str">
        <f>IFERROR(__xludf.DUMMYFUNCTION("""COMPUTED_VALUE"""),"(('basecommand', 'main'), ('install', 'run'), ('req_set', 'install'), ('req_install', 'uninstall'), ('req_uninstall', 'remove'), ('__init__', 'renames'), ('shutil', 'move'), ('shutil', 'copy2'), ('shutil', 'copystat'))")</f>
        <v>(('basecommand', 'main'), ('install', 'run'), ('req_set', 'install'), ('req_install', 'uninstall'), ('req_uninstall', 'remove'), ('__init__', 'renames'), ('shutil', 'move'), ('shutil', 'copy2'), ('shutil', 'copystat'))</v>
      </c>
      <c r="W357" s="72" t="str">
        <f>IFERROR(__xludf.DUMMYFUNCTION("""COMPUTED_VALUE"""),"file operation")</f>
        <v>file operation</v>
      </c>
      <c r="X357" s="50">
        <f t="shared" si="2"/>
        <v>1</v>
      </c>
      <c r="Y357" s="72" t="str">
        <f>IFERROR(__xludf.DUMMYFUNCTION("""COMPUTED_VALUE"""),"round 2")</f>
        <v>round 2</v>
      </c>
      <c r="Z357" s="72" t="str">
        <f>IFERROR(__xludf.DUMMYFUNCTION("""COMPUTED_VALUE"""),"(('application', 'launch_instance'),)")</f>
        <v>(('application', 'launch_instance'),)</v>
      </c>
      <c r="AA357" s="72" t="str">
        <f>IFERROR(__xludf.DUMMYFUNCTION("""COMPUTED_VALUE"""),"subprocess invocation")</f>
        <v>subprocess invocation</v>
      </c>
      <c r="AB357" s="72">
        <f>IFERROR(__xludf.DUMMYFUNCTION("""COMPUTED_VALUE"""),1.0)</f>
        <v>1</v>
      </c>
    </row>
    <row r="358">
      <c r="A358" s="73"/>
      <c r="D358" s="98"/>
      <c r="G358" s="98"/>
      <c r="I358" s="77">
        <v>356.0</v>
      </c>
      <c r="J358" s="54" t="s">
        <v>5334</v>
      </c>
      <c r="K358" s="98" t="s">
        <v>3714</v>
      </c>
      <c r="L358" s="77" t="s">
        <v>1485</v>
      </c>
      <c r="M358" s="72" t="str">
        <f>IFERROR(__xludf.DUMMYFUNCTION("""COMPUTED_VALUE"""),"(('basecommand', 'main'), ('install', 'run'), ('req_set', 'install'), ('req_install', 'uninstall'), ('req_uninstall', 'remove'), ('__init__', 'renames'), ('shutil', 'move'), ('shutil', 'copy2'), ('shutil', 'copystat'))")</f>
        <v>(('basecommand', 'main'), ('install', 'run'), ('req_set', 'install'), ('req_install', 'uninstall'), ('req_uninstall', 'remove'), ('__init__', 'renames'), ('shutil', 'move'), ('shutil', 'copy2'), ('shutil', 'copystat'))</v>
      </c>
      <c r="N358" s="213">
        <f t="shared" si="5"/>
        <v>1</v>
      </c>
      <c r="O358" s="98"/>
      <c r="U358" s="72" t="str">
        <f>IFERROR(__xludf.DUMMYFUNCTION("""COMPUTED_VALUE"""),"round 2")</f>
        <v>round 2</v>
      </c>
      <c r="V358" s="72" t="str">
        <f>IFERROR(__xludf.DUMMYFUNCTION("""COMPUTED_VALUE"""),"(('training', 'fit'), ('training_arrays', 'fit_loop'))")</f>
        <v>(('training', 'fit'), ('training_arrays', 'fit_loop'))</v>
      </c>
      <c r="W358" s="72" t="str">
        <f>IFERROR(__xludf.DUMMYFUNCTION("""COMPUTED_VALUE"""),"model training / learning")</f>
        <v>model training / learning</v>
      </c>
      <c r="X358" s="50">
        <f t="shared" si="2"/>
        <v>1</v>
      </c>
      <c r="Y358" s="72" t="str">
        <f>IFERROR(__xludf.DUMMYFUNCTION("""COMPUTED_VALUE"""),"round 2")</f>
        <v>round 2</v>
      </c>
      <c r="Z358" s="72" t="str">
        <f>IFERROR(__xludf.DUMMYFUNCTION("""COMPUTED_VALUE"""),"(('pywrap_tensorflow', 'module'), ('pywrap_tensorflow_internal', 'module'))")</f>
        <v>(('pywrap_tensorflow', 'module'), ('pywrap_tensorflow_internal', 'module'))</v>
      </c>
      <c r="AA358" s="72" t="str">
        <f>IFERROR(__xludf.DUMMYFUNCTION("""COMPUTED_VALUE"""),"method wrapper")</f>
        <v>method wrapper</v>
      </c>
      <c r="AB358" s="72">
        <f>IFERROR(__xludf.DUMMYFUNCTION("""COMPUTED_VALUE"""),1.0)</f>
        <v>1</v>
      </c>
    </row>
    <row r="359">
      <c r="A359" s="73"/>
      <c r="D359" s="98"/>
      <c r="G359" s="98"/>
      <c r="I359" s="77">
        <v>357.0</v>
      </c>
      <c r="J359" s="54" t="s">
        <v>5334</v>
      </c>
      <c r="K359" s="96" t="s">
        <v>3718</v>
      </c>
      <c r="L359" s="77" t="s">
        <v>333</v>
      </c>
      <c r="M359" s="72" t="str">
        <f>IFERROR(__xludf.DUMMYFUNCTION("""COMPUTED_VALUE"""),"(('training', 'fit'), ('training_arrays', 'fit_loop'))")</f>
        <v>(('training', 'fit'), ('training_arrays', 'fit_loop'))</v>
      </c>
      <c r="N359" s="213">
        <f t="shared" si="5"/>
        <v>1</v>
      </c>
      <c r="O359" s="98"/>
      <c r="U359" s="72" t="str">
        <f>IFERROR(__xludf.DUMMYFUNCTION("""COMPUTED_VALUE"""),"round 2")</f>
        <v>round 2</v>
      </c>
      <c r="V359" s="72" t="str">
        <f>IFERROR(__xludf.DUMMYFUNCTION("""COMPUTED_VALUE"""),"(('stack_context', 'null_wrapper'),)")</f>
        <v>(('stack_context', 'null_wrapper'),)</v>
      </c>
      <c r="W359" s="72" t="str">
        <f>IFERROR(__xludf.DUMMYFUNCTION("""COMPUTED_VALUE"""),"method wrapper")</f>
        <v>method wrapper</v>
      </c>
      <c r="X359" s="50">
        <f t="shared" si="2"/>
        <v>1</v>
      </c>
      <c r="Y359" s="72" t="str">
        <f>IFERROR(__xludf.DUMMYFUNCTION("""COMPUTED_VALUE"""),"round 2")</f>
        <v>round 2</v>
      </c>
      <c r="Z359" s="72" t="str">
        <f>IFERROR(__xludf.DUMMYFUNCTION("""COMPUTED_VALUE"""),"(('__init__', 'module'), ('__init__', 'module'), ('__init__', 'module'), ('pywrap_tensorflow', 'module'))")</f>
        <v>(('__init__', 'module'), ('__init__', 'module'), ('__init__', 'module'), ('pywrap_tensorflow', 'module'))</v>
      </c>
      <c r="AA359" s="72" t="str">
        <f>IFERROR(__xludf.DUMMYFUNCTION("""COMPUTED_VALUE"""),"method wrapper")</f>
        <v>method wrapper</v>
      </c>
      <c r="AB359" s="72">
        <f>IFERROR(__xludf.DUMMYFUNCTION("""COMPUTED_VALUE"""),1.0)</f>
        <v>1</v>
      </c>
    </row>
    <row r="360">
      <c r="A360" s="73"/>
      <c r="D360" s="98"/>
      <c r="G360" s="98"/>
      <c r="I360" s="77">
        <v>358.0</v>
      </c>
      <c r="J360" s="54" t="s">
        <v>5334</v>
      </c>
      <c r="K360" s="96" t="s">
        <v>3721</v>
      </c>
      <c r="L360" s="169" t="s">
        <v>7</v>
      </c>
      <c r="M360" s="72" t="str">
        <f>IFERROR(__xludf.DUMMYFUNCTION("""COMPUTED_VALUE"""),"(('stack_context', 'null_wrapper'),)")</f>
        <v>(('stack_context', 'null_wrapper'),)</v>
      </c>
      <c r="N360" s="213">
        <f t="shared" si="5"/>
        <v>1</v>
      </c>
      <c r="O360" s="98"/>
      <c r="U360" s="72" t="str">
        <f>IFERROR(__xludf.DUMMYFUNCTION("""COMPUTED_VALUE"""),"round 2")</f>
        <v>round 2</v>
      </c>
      <c r="V360" s="72" t="str">
        <f>IFERROR(__xludf.DUMMYFUNCTION("""COMPUTED_VALUE"""),"(('__init__', 'module'), ('__init__', 'module'), ('__init__', 'module'), ('__init__', 'module'), ('__init__', 'module'), ('__init__', 'module'), ('__init__', 'module'), ('__init__', 'module'), ('__init__', 'module'), ('__init__', 'module'))")</f>
        <v>(('__init__', 'module'), ('__init__', 'module'), ('__init__', 'module'), ('__init__', 'module'), ('__init__', 'module'), ('__init__', 'module'), ('__init__', 'module'), ('__init__', 'module'), ('__init__', 'module'), ('__init__', 'module'))</v>
      </c>
      <c r="W360" s="72" t="str">
        <f>IFERROR(__xludf.DUMMYFUNCTION("""COMPUTED_VALUE"""),"python basic syntax")</f>
        <v>python basic syntax</v>
      </c>
      <c r="X360" s="50">
        <f t="shared" si="2"/>
        <v>1</v>
      </c>
      <c r="Y360" s="72" t="str">
        <f>IFERROR(__xludf.DUMMYFUNCTION("""COMPUTED_VALUE"""),"round 2")</f>
        <v>round 2</v>
      </c>
      <c r="Z360" s="72" t="str">
        <f>IFERROR(__xludf.DUMMYFUNCTION("""COMPUTED_VALUE"""),"(('network', 'build_map'), ('network', 'build_map'), ('network', 'build_map'), ('network', 'build_map'))")</f>
        <v>(('network', 'build_map'), ('network', 'build_map'), ('network', 'build_map'), ('network', 'build_map'))</v>
      </c>
      <c r="AA360" s="72" t="str">
        <f>IFERROR(__xludf.DUMMYFUNCTION("""COMPUTED_VALUE"""),"model training / construction")</f>
        <v>model training / construction</v>
      </c>
      <c r="AB360" s="72">
        <f>IFERROR(__xludf.DUMMYFUNCTION("""COMPUTED_VALUE"""),1.0)</f>
        <v>1</v>
      </c>
    </row>
    <row r="361">
      <c r="A361" s="73"/>
      <c r="D361" s="98"/>
      <c r="G361" s="98"/>
      <c r="I361" s="77">
        <v>359.0</v>
      </c>
      <c r="J361" s="54" t="s">
        <v>5334</v>
      </c>
      <c r="K361" s="96" t="s">
        <v>1428</v>
      </c>
      <c r="L361" s="77" t="s">
        <v>384</v>
      </c>
      <c r="M361" s="72" t="str">
        <f>IFERROR(__xludf.DUMMYFUNCTION("""COMPUTED_VALUE"""),"(('__init__', 'module'), ('__init__', 'module'), ('__init__', 'module'), ('__init__', 'module'), ('__init__', 'module'), ('__init__', 'module'), ('__init__', 'module'), ('__init__', 'module'), ('__init__', 'module'), ('__init__', 'module'))")</f>
        <v>(('__init__', 'module'), ('__init__', 'module'), ('__init__', 'module'), ('__init__', 'module'), ('__init__', 'module'), ('__init__', 'module'), ('__init__', 'module'), ('__init__', 'module'), ('__init__', 'module'), ('__init__', 'module'))</v>
      </c>
      <c r="N361" s="213">
        <f t="shared" si="5"/>
        <v>1</v>
      </c>
      <c r="O361" s="98"/>
      <c r="U361" s="72" t="str">
        <f>IFERROR(__xludf.DUMMYFUNCTION("""COMPUTED_VALUE"""),"round 2")</f>
        <v>round 2</v>
      </c>
      <c r="V361" s="72" t="str">
        <f>IFERROR(__xludf.DUMMYFUNCTION("""COMPUTED_VALUE"""),"(('copy', 'deepcopy'), ('copy', '_deepcopy_dict'), ('copy', 'deepcopy'))")</f>
        <v>(('copy', 'deepcopy'), ('copy', '_deepcopy_dict'), ('copy', 'deepcopy'))</v>
      </c>
      <c r="W361" s="72" t="str">
        <f>IFERROR(__xludf.DUMMYFUNCTION("""COMPUTED_VALUE"""),"object copy")</f>
        <v>object copy</v>
      </c>
      <c r="X361" s="50">
        <f t="shared" si="2"/>
        <v>1</v>
      </c>
      <c r="Y361" s="72" t="str">
        <f>IFERROR(__xludf.DUMMYFUNCTION("""COMPUTED_VALUE"""),"round 2")</f>
        <v>round 2</v>
      </c>
      <c r="Z361" s="72" t="str">
        <f>IFERROR(__xludf.DUMMYFUNCTION("""COMPUTED_VALUE"""),"(('func_graph', 'wrapper'),)")</f>
        <v>(('func_graph', 'wrapper'),)</v>
      </c>
      <c r="AA361" s="72" t="str">
        <f>IFERROR(__xludf.DUMMYFUNCTION("""COMPUTED_VALUE"""),"method wrapper")</f>
        <v>method wrapper</v>
      </c>
      <c r="AB361" s="72">
        <f>IFERROR(__xludf.DUMMYFUNCTION("""COMPUTED_VALUE"""),1.0)</f>
        <v>1</v>
      </c>
    </row>
    <row r="362">
      <c r="A362" s="73"/>
      <c r="D362" s="98"/>
      <c r="G362" s="98"/>
      <c r="I362" s="77">
        <v>360.0</v>
      </c>
      <c r="J362" s="54" t="s">
        <v>5334</v>
      </c>
      <c r="K362" s="96" t="s">
        <v>3730</v>
      </c>
      <c r="L362" s="169" t="s">
        <v>269</v>
      </c>
      <c r="M362" s="72" t="str">
        <f>IFERROR(__xludf.DUMMYFUNCTION("""COMPUTED_VALUE"""),"(('copy', 'deepcopy'), ('copy', '_deepcopy_dict'), ('copy', 'deepcopy'))")</f>
        <v>(('copy', 'deepcopy'), ('copy', '_deepcopy_dict'), ('copy', 'deepcopy'))</v>
      </c>
      <c r="N362" s="213">
        <f t="shared" si="5"/>
        <v>1</v>
      </c>
      <c r="O362" s="98"/>
      <c r="U362" s="72" t="str">
        <f>IFERROR(__xludf.DUMMYFUNCTION("""COMPUTED_VALUE"""),"round 2")</f>
        <v>round 2</v>
      </c>
      <c r="V362" s="72" t="str">
        <f>IFERROR(__xludf.DUMMYFUNCTION("""COMPUTED_VALUE"""),"(('__init__', 'module'), ('graph_pb2', 'module'))")</f>
        <v>(('__init__', 'module'), ('graph_pb2', 'module'))</v>
      </c>
      <c r="W362" s="72" t="str">
        <f>IFERROR(__xludf.DUMMYFUNCTION("""COMPUTED_VALUE"""),"python basic syntax")</f>
        <v>python basic syntax</v>
      </c>
      <c r="X362" s="50">
        <f t="shared" si="2"/>
        <v>1</v>
      </c>
      <c r="Y362" s="72" t="str">
        <f>IFERROR(__xludf.DUMMYFUNCTION("""COMPUTED_VALUE"""),"round 2")</f>
        <v>round 2</v>
      </c>
      <c r="Z362" s="72" t="str">
        <f>IFERROR(__xludf.DUMMYFUNCTION("""COMPUTED_VALUE"""),"(('exceptions', 'module'),)")</f>
        <v>(('exceptions', 'module'),)</v>
      </c>
      <c r="AA362" s="72" t="str">
        <f>IFERROR(__xludf.DUMMYFUNCTION("""COMPUTED_VALUE"""),"python basic syntax")</f>
        <v>python basic syntax</v>
      </c>
      <c r="AB362" s="72">
        <f>IFERROR(__xludf.DUMMYFUNCTION("""COMPUTED_VALUE"""),1.0)</f>
        <v>1</v>
      </c>
    </row>
    <row r="363">
      <c r="A363" s="73"/>
      <c r="D363" s="98"/>
      <c r="G363" s="98"/>
      <c r="I363" s="77">
        <v>361.0</v>
      </c>
      <c r="J363" s="54" t="s">
        <v>5334</v>
      </c>
      <c r="K363" s="96" t="s">
        <v>3733</v>
      </c>
      <c r="L363" s="77" t="s">
        <v>1199</v>
      </c>
      <c r="M363" s="72" t="str">
        <f>IFERROR(__xludf.DUMMYFUNCTION("""COMPUTED_VALUE"""),"(('__init__', 'module'), ('graph_pb2', 'module'))")</f>
        <v>(('__init__', 'module'), ('graph_pb2', 'module'))</v>
      </c>
      <c r="N363" s="213">
        <f t="shared" si="5"/>
        <v>1</v>
      </c>
      <c r="O363" s="98"/>
      <c r="U363" s="72" t="str">
        <f>IFERROR(__xludf.DUMMYFUNCTION("""COMPUTED_VALUE"""),"round 2")</f>
        <v>round 2</v>
      </c>
      <c r="V363" s="72" t="str">
        <f>IFERROR(__xludf.DUMMYFUNCTION("""COMPUTED_VALUE"""),"(('function', 'call'),)")</f>
        <v>(('function', 'call'),)</v>
      </c>
      <c r="W363" s="72" t="str">
        <f>IFERROR(__xludf.DUMMYFUNCTION("""COMPUTED_VALUE"""),"method wrapper")</f>
        <v>method wrapper</v>
      </c>
      <c r="X363" s="50">
        <f t="shared" si="2"/>
        <v>1</v>
      </c>
      <c r="Y363" s="72" t="str">
        <f>IFERROR(__xludf.DUMMYFUNCTION("""COMPUTED_VALUE"""),"round 2")</f>
        <v>round 2</v>
      </c>
      <c r="Z363" s="72" t="str">
        <f>IFERROR(__xludf.DUMMYFUNCTION("""COMPUTED_VALUE"""),"(('__init__', '__getattr__'), ('__init__', '_load'), ('__init__', 'import_module'))")</f>
        <v>(('__init__', '__getattr__'), ('__init__', '_load'), ('__init__', 'import_module'))</v>
      </c>
      <c r="AA363" s="72" t="str">
        <f>IFERROR(__xludf.DUMMYFUNCTION("""COMPUTED_VALUE"""),"python basic syntax")</f>
        <v>python basic syntax</v>
      </c>
      <c r="AB363" s="72">
        <f>IFERROR(__xludf.DUMMYFUNCTION("""COMPUTED_VALUE"""),1.0)</f>
        <v>1</v>
      </c>
    </row>
    <row r="364">
      <c r="A364" s="73"/>
      <c r="D364" s="98"/>
      <c r="G364" s="98"/>
      <c r="I364" s="77">
        <v>362.0</v>
      </c>
      <c r="J364" s="54" t="s">
        <v>5334</v>
      </c>
      <c r="K364" s="96" t="s">
        <v>3736</v>
      </c>
      <c r="L364" s="169" t="s">
        <v>269</v>
      </c>
      <c r="M364" s="72" t="str">
        <f>IFERROR(__xludf.DUMMYFUNCTION("""COMPUTED_VALUE"""),"(('function', 'call'),)")</f>
        <v>(('function', 'call'),)</v>
      </c>
      <c r="N364" s="213">
        <f t="shared" si="5"/>
        <v>1</v>
      </c>
      <c r="O364" s="98"/>
      <c r="U364" s="72" t="str">
        <f>IFERROR(__xludf.DUMMYFUNCTION("""COMPUTED_VALUE"""),"round 2")</f>
        <v>round 2</v>
      </c>
      <c r="V364" s="72" t="str">
        <f>IFERROR(__xludf.DUMMYFUNCTION("""COMPUTED_VALUE"""),"(('__init__', 'module'), ('__init__', 'module'), ('__init__', '__getattr__'), ('__init__', '_load'), ('__init__', 'import_module'), ('__init__', 'module'))")</f>
        <v>(('__init__', 'module'), ('__init__', 'module'), ('__init__', '__getattr__'), ('__init__', '_load'), ('__init__', 'import_module'), ('__init__', 'module'))</v>
      </c>
      <c r="W364" s="72" t="str">
        <f>IFERROR(__xludf.DUMMYFUNCTION("""COMPUTED_VALUE"""),"python basic syntax")</f>
        <v>python basic syntax</v>
      </c>
      <c r="X364" s="50">
        <f t="shared" si="2"/>
        <v>1</v>
      </c>
      <c r="Y364" s="72" t="str">
        <f>IFERROR(__xludf.DUMMYFUNCTION("""COMPUTED_VALUE"""),"round 2")</f>
        <v>round 2</v>
      </c>
      <c r="Z364" s="72" t="str">
        <f>IFERROR(__xludf.DUMMYFUNCTION("""COMPUTED_VALUE"""),"(('contextlib', '__exit__'), ('errors_impl', 'raise_exception_on_not_ok_status'))")</f>
        <v>(('contextlib', '__exit__'), ('errors_impl', 'raise_exception_on_not_ok_status'))</v>
      </c>
      <c r="AA364" s="72" t="str">
        <f>IFERROR(__xludf.DUMMYFUNCTION("""COMPUTED_VALUE"""),"python basic syntax")</f>
        <v>python basic syntax</v>
      </c>
      <c r="AB364" s="72">
        <f>IFERROR(__xludf.DUMMYFUNCTION("""COMPUTED_VALUE"""),1.0)</f>
        <v>1</v>
      </c>
    </row>
    <row r="365">
      <c r="A365" s="73"/>
      <c r="D365" s="98"/>
      <c r="G365" s="98"/>
      <c r="I365" s="77">
        <v>363.0</v>
      </c>
      <c r="J365" s="54" t="s">
        <v>5334</v>
      </c>
      <c r="K365" s="98" t="s">
        <v>3741</v>
      </c>
      <c r="L365" s="77" t="s">
        <v>384</v>
      </c>
      <c r="M365" s="72" t="str">
        <f>IFERROR(__xludf.DUMMYFUNCTION("""COMPUTED_VALUE"""),"(('__init__', 'module'), ('__init__', 'module'), ('__init__', '__getattr__'), ('__init__', '_load'), ('__init__', 'import_module'), ('__init__', 'module'))")</f>
        <v>(('__init__', 'module'), ('__init__', 'module'), ('__init__', '__getattr__'), ('__init__', '_load'), ('__init__', 'import_module'), ('__init__', 'module'))</v>
      </c>
      <c r="N365" s="213">
        <f t="shared" si="5"/>
        <v>1</v>
      </c>
      <c r="O365" s="98"/>
      <c r="U365" s="72" t="str">
        <f>IFERROR(__xludf.DUMMYFUNCTION("""COMPUTED_VALUE"""),"round 2")</f>
        <v>round 2</v>
      </c>
      <c r="V365" s="72" t="str">
        <f>IFERROR(__xludf.DUMMYFUNCTION("""COMPUTED_VALUE"""),"(('session', 'run'), ('session', '_run'), ('session', '__init__'), ('session', 'for_fetch'), ('session', '__init__'), ('session', 'listcomp'), ('session', 'for_fetch'), ('session', '__init__'))")</f>
        <v>(('session', 'run'), ('session', '_run'), ('session', '__init__'), ('session', 'for_fetch'), ('session', '__init__'), ('session', 'listcomp'), ('session', 'for_fetch'), ('session', '__init__'))</v>
      </c>
      <c r="W365" s="72" t="str">
        <f>IFERROR(__xludf.DUMMYFUNCTION("""COMPUTED_VALUE"""),"parallelization")</f>
        <v>parallelization</v>
      </c>
      <c r="X365" s="50">
        <f t="shared" si="2"/>
        <v>1</v>
      </c>
      <c r="Y365" s="72" t="str">
        <f>IFERROR(__xludf.DUMMYFUNCTION("""COMPUTED_VALUE"""),"round 2")</f>
        <v>round 2</v>
      </c>
      <c r="Z365" s="72" t="str">
        <f>IFERROR(__xludf.DUMMYFUNCTION("""COMPUTED_VALUE"""),"(('iterator_ops', 'get_next'), ('gen_dataset_ops', 'iterator_get_next'), ('op_def_library', '_apply_op_helper'), ('deprecation', 'new_func'), ('ops', 'create_op'), ('ops', '__init__'))")</f>
        <v>(('iterator_ops', 'get_next'), ('gen_dataset_ops', 'iterator_get_next'), ('op_def_library', '_apply_op_helper'), ('deprecation', 'new_func'), ('ops', 'create_op'), ('ops', '__init__'))</v>
      </c>
      <c r="AA365" s="72" t="str">
        <f>IFERROR(__xludf.DUMMYFUNCTION("""COMPUTED_VALUE"""),"data operation")</f>
        <v>data operation</v>
      </c>
      <c r="AB365" s="72">
        <f>IFERROR(__xludf.DUMMYFUNCTION("""COMPUTED_VALUE"""),1.0)</f>
        <v>1</v>
      </c>
    </row>
    <row r="366">
      <c r="A366" s="73"/>
      <c r="D366" s="98"/>
      <c r="G366" s="98"/>
      <c r="I366" s="77">
        <v>364.0</v>
      </c>
      <c r="J366" s="54" t="s">
        <v>5334</v>
      </c>
      <c r="K366" s="96" t="s">
        <v>3743</v>
      </c>
      <c r="L366" s="77" t="s">
        <v>269</v>
      </c>
      <c r="M366" s="72" t="str">
        <f>IFERROR(__xludf.DUMMYFUNCTION("""COMPUTED_VALUE"""),"(('session', 'run'), ('session', '_run'), ('session', '__init__'), ('session', 'for_fetch'), ('session', '__init__'), ('session', 'listcomp'), ('session', 'for_fetch'), ('session', '__init__'))")</f>
        <v>(('session', 'run'), ('session', '_run'), ('session', '__init__'), ('session', 'for_fetch'), ('session', '__init__'), ('session', 'listcomp'), ('session', 'for_fetch'), ('session', '__init__'))</v>
      </c>
      <c r="N366" s="213">
        <f t="shared" si="5"/>
        <v>1</v>
      </c>
      <c r="O366" s="98"/>
      <c r="U366" s="72" t="str">
        <f>IFERROR(__xludf.DUMMYFUNCTION("""COMPUTED_VALUE"""),"round 2")</f>
        <v>round 2</v>
      </c>
      <c r="V366" s="72" t="str">
        <f>IFERROR(__xludf.DUMMYFUNCTION("""COMPUTED_VALUE"""),"(('pickle', 'save'), ('pickle', 'save_reduce'), ('pickle', 'save'))")</f>
        <v>(('pickle', 'save'), ('pickle', 'save_reduce'), ('pickle', 'save'))</v>
      </c>
      <c r="W366" s="72" t="str">
        <f>IFERROR(__xludf.DUMMYFUNCTION("""COMPUTED_VALUE"""),"data saving / pickle")</f>
        <v>data saving / pickle</v>
      </c>
      <c r="X366" s="50">
        <f t="shared" si="2"/>
        <v>1</v>
      </c>
      <c r="Y366" s="72" t="str">
        <f>IFERROR(__xludf.DUMMYFUNCTION("""COMPUTED_VALUE"""),"round 2")</f>
        <v>round 2</v>
      </c>
      <c r="Z366" s="72" t="str">
        <f>IFERROR(__xludf.DUMMYFUNCTION("""COMPUTED_VALUE"""),"(('generic_utils', 'deserialize_keras_object'), ('sequential', 'from_config'))")</f>
        <v>(('generic_utils', 'deserialize_keras_object'), ('sequential', 'from_config'))</v>
      </c>
      <c r="AA366" s="72" t="str">
        <f>IFERROR(__xludf.DUMMYFUNCTION("""COMPUTED_VALUE"""),"model saving / loading")</f>
        <v>model saving / loading</v>
      </c>
      <c r="AB366" s="72">
        <f>IFERROR(__xludf.DUMMYFUNCTION("""COMPUTED_VALUE"""),1.0)</f>
        <v>1</v>
      </c>
    </row>
    <row r="367">
      <c r="A367" s="73"/>
      <c r="D367" s="98"/>
      <c r="G367" s="98"/>
      <c r="I367" s="77">
        <v>365.0</v>
      </c>
      <c r="J367" s="54" t="s">
        <v>5334</v>
      </c>
      <c r="K367" s="96" t="s">
        <v>3747</v>
      </c>
      <c r="L367" s="169" t="s">
        <v>480</v>
      </c>
      <c r="M367" s="72" t="str">
        <f>IFERROR(__xludf.DUMMYFUNCTION("""COMPUTED_VALUE"""),"(('pickle', 'save'), ('pickle', 'save_reduce'), ('pickle', 'save'))")</f>
        <v>(('pickle', 'save'), ('pickle', 'save_reduce'), ('pickle', 'save'))</v>
      </c>
      <c r="N367" s="213">
        <f t="shared" si="5"/>
        <v>1</v>
      </c>
      <c r="O367" s="98"/>
      <c r="U367" s="72" t="str">
        <f>IFERROR(__xludf.DUMMYFUNCTION("""COMPUTED_VALUE"""),"round 2")</f>
        <v>round 2</v>
      </c>
      <c r="V367" s="72" t="str">
        <f>IFERROR(__xludf.DUMMYFUNCTION("""COMPUTED_VALUE"""),"(('input_layer', 'Input'),)")</f>
        <v>(('input_layer', 'Input'),)</v>
      </c>
      <c r="W367" s="72" t="str">
        <f>IFERROR(__xludf.DUMMYFUNCTION("""COMPUTED_VALUE"""),"data creation")</f>
        <v>data creation</v>
      </c>
      <c r="X367" s="50">
        <f t="shared" si="2"/>
        <v>1</v>
      </c>
      <c r="Y367" s="72" t="str">
        <f>IFERROR(__xludf.DUMMYFUNCTION("""COMPUTED_VALUE"""),"round 2")</f>
        <v>round 2</v>
      </c>
      <c r="Z367" s="72" t="str">
        <f>IFERROR(__xludf.DUMMYFUNCTION("""COMPUTED_VALUE"""),"(('pyimod03_importers', 'exec_module'), ('pyimod03_importers', 'exec_module'))")</f>
        <v>(('pyimod03_importers', 'exec_module'), ('pyimod03_importers', 'exec_module'))</v>
      </c>
      <c r="AA367" s="72" t="str">
        <f>IFERROR(__xludf.DUMMYFUNCTION("""COMPUTED_VALUE"""),"external module execution")</f>
        <v>external module execution</v>
      </c>
      <c r="AB367" s="72">
        <f>IFERROR(__xludf.DUMMYFUNCTION("""COMPUTED_VALUE"""),1.0)</f>
        <v>1</v>
      </c>
    </row>
    <row r="368">
      <c r="A368" s="73"/>
      <c r="D368" s="98"/>
      <c r="G368" s="98"/>
      <c r="I368" s="77">
        <v>366.0</v>
      </c>
      <c r="J368" s="54" t="s">
        <v>5334</v>
      </c>
      <c r="K368" s="96" t="s">
        <v>828</v>
      </c>
      <c r="L368" s="77" t="s">
        <v>316</v>
      </c>
      <c r="M368" s="72" t="str">
        <f>IFERROR(__xludf.DUMMYFUNCTION("""COMPUTED_VALUE"""),"(('input_layer', 'Input'),)")</f>
        <v>(('input_layer', 'Input'),)</v>
      </c>
      <c r="N368" s="213">
        <f t="shared" si="5"/>
        <v>1</v>
      </c>
      <c r="O368" s="98"/>
      <c r="U368" s="72" t="str">
        <f>IFERROR(__xludf.DUMMYFUNCTION("""COMPUTED_VALUE"""),"round 2")</f>
        <v>round 2</v>
      </c>
      <c r="V368" s="72" t="str">
        <f>IFERROR(__xludf.DUMMYFUNCTION("""COMPUTED_VALUE"""),"(('function', '_maybe_define_function'), ('function', '_create_graph_function'), ('func_graph', 'func_graph_from_py_func'), ('def_function', 'wrapped_fn'), ('training_v2_utils', 'distributed_function'), ('distribute_lib', 'experimental_run_v2'), ('distrib"&amp;"ute_lib', 'call_for_each_replica'), ('distribute_lib', '_call_for_each_replica'), ('api', 'wrapper'))")</f>
        <v>(('function', '_maybe_define_function'), ('function', '_create_graph_function'), ('func_graph', 'func_graph_from_py_func'), ('def_function', 'wrapped_fn'), ('training_v2_utils', 'distributed_function'), ('distribute_lib', 'experimental_run_v2'), ('distribute_lib', 'call_for_each_replica'), ('distribute_lib', '_call_for_each_replica'), ('api', 'wrapper'))</v>
      </c>
      <c r="W368" s="72" t="str">
        <f>IFERROR(__xludf.DUMMYFUNCTION("""COMPUTED_VALUE"""),"method wrapper")</f>
        <v>method wrapper</v>
      </c>
      <c r="X368" s="50">
        <f t="shared" si="2"/>
        <v>1</v>
      </c>
      <c r="Y368" s="72" t="str">
        <f>IFERROR(__xludf.DUMMYFUNCTION("""COMPUTED_VALUE"""),"round 2")</f>
        <v>round 2</v>
      </c>
      <c r="Z368" s="72" t="str">
        <f>IFERROR(__xludf.DUMMYFUNCTION("""COMPUTED_VALUE"""),"(('test', 'module'),)")</f>
        <v>(('test', 'module'),)</v>
      </c>
      <c r="AA368" s="72" t="str">
        <f>IFERROR(__xludf.DUMMYFUNCTION("""COMPUTED_VALUE"""),"python basic syntax")</f>
        <v>python basic syntax</v>
      </c>
      <c r="AB368" s="72">
        <f>IFERROR(__xludf.DUMMYFUNCTION("""COMPUTED_VALUE"""),1.0)</f>
        <v>1</v>
      </c>
    </row>
    <row r="369">
      <c r="A369" s="73"/>
      <c r="D369" s="98"/>
      <c r="G369" s="98"/>
      <c r="I369" s="77">
        <v>367.0</v>
      </c>
      <c r="J369" s="54" t="s">
        <v>5334</v>
      </c>
      <c r="K369" s="96" t="s">
        <v>3754</v>
      </c>
      <c r="L369" s="77" t="s">
        <v>1955</v>
      </c>
      <c r="M369" s="72" t="str">
        <f>IFERROR(__xludf.DUMMYFUNCTION("""COMPUTED_VALUE"""),"(('function', '_maybe_define_function'), ('function', '_create_graph_function'), ('func_graph', 'func_graph_from_py_func'), ('def_function', 'wrapped_fn'), ('training_v2_utils', 'distributed_function'), ('distribute_lib', 'experimental_run_v2'), ('distrib"&amp;"ute_lib', 'call_for_each_replica'), ('distribute_lib', '_call_for_each_replica'), ('api', 'wrapper'))")</f>
        <v>(('function', '_maybe_define_function'), ('function', '_create_graph_function'), ('func_graph', 'func_graph_from_py_func'), ('def_function', 'wrapped_fn'), ('training_v2_utils', 'distributed_function'), ('distribute_lib', 'experimental_run_v2'), ('distribute_lib', 'call_for_each_replica'), ('distribute_lib', '_call_for_each_replica'), ('api', 'wrapper'))</v>
      </c>
      <c r="N369" s="213">
        <f t="shared" si="5"/>
        <v>1</v>
      </c>
      <c r="O369" s="98"/>
      <c r="U369" s="72" t="str">
        <f>IFERROR(__xludf.DUMMYFUNCTION("""COMPUTED_VALUE"""),"round 2")</f>
        <v>round 2</v>
      </c>
      <c r="V369" s="72" t="str">
        <f>IFERROR(__xludf.DUMMYFUNCTION("""COMPUTED_VALUE"""),"(('__init__', 'module'), ('config', 'module'), ('__init__', 'module'), ('__init__', 'module'), ('pywrap_tensorflow', 'module'), ('pywrap_tensorflow_internal', 'swig_import_helper'), ('imp', 'find_module'), ('pywrap_tensorflow', 'module'), ('pywrap_tensorf"&amp;"low_internal', 'module'), ('pywrap_tensorflow_internal', 'swig_import_helper'))")</f>
        <v>(('__init__', 'module'), ('config', 'module'), ('__init__', 'module'), ('__init__', 'module'), ('pywrap_tensorflow', 'module'), ('pywrap_tensorflow_internal', 'swig_import_helper'), ('imp', 'find_module'), ('pywrap_tensorflow', 'module'), ('pywrap_tensorflow_internal', 'module'), ('pywrap_tensorflow_internal', 'swig_import_helper'))</v>
      </c>
      <c r="W369" s="72" t="str">
        <f>IFERROR(__xludf.DUMMYFUNCTION("""COMPUTED_VALUE"""),"python basic syntax")</f>
        <v>python basic syntax</v>
      </c>
      <c r="X369" s="50">
        <f t="shared" si="2"/>
        <v>1</v>
      </c>
      <c r="Y369" s="72" t="str">
        <f>IFERROR(__xludf.DUMMYFUNCTION("""COMPUTED_VALUE"""),"round 2")</f>
        <v>round 2</v>
      </c>
      <c r="Z369" s="72" t="str">
        <f>IFERROR(__xludf.DUMMYFUNCTION("""COMPUTED_VALUE"""),"(('tf_utils', 'to_numpy_or_python_type'), ('nest', 'map_structure'), ('nest', 'listcomp'), ('tf_utils', '_to_single_numpy_or_python_type'), ('ops', 'numpy'), ('ops', '_numpy'))")</f>
        <v>(('tf_utils', 'to_numpy_or_python_type'), ('nest', 'map_structure'), ('nest', 'listcomp'), ('tf_utils', '_to_single_numpy_or_python_type'), ('ops', 'numpy'), ('ops', '_numpy'))</v>
      </c>
      <c r="AA369" s="72" t="str">
        <f>IFERROR(__xludf.DUMMYFUNCTION("""COMPUTED_VALUE"""),"data transformation")</f>
        <v>data transformation</v>
      </c>
      <c r="AB369" s="72">
        <f>IFERROR(__xludf.DUMMYFUNCTION("""COMPUTED_VALUE"""),1.0)</f>
        <v>1</v>
      </c>
    </row>
    <row r="370">
      <c r="A370" s="73"/>
      <c r="D370" s="98"/>
      <c r="G370" s="98"/>
      <c r="I370" s="77">
        <v>368.0</v>
      </c>
      <c r="J370" s="54" t="s">
        <v>5334</v>
      </c>
      <c r="K370" s="96" t="s">
        <v>3758</v>
      </c>
      <c r="L370" s="169" t="s">
        <v>384</v>
      </c>
      <c r="M370" s="72" t="str">
        <f>IFERROR(__xludf.DUMMYFUNCTION("""COMPUTED_VALUE"""),"(('__init__', 'module'), ('config', 'module'), ('__init__', 'module'), ('__init__', 'module'), ('pywrap_tensorflow', 'module'), ('pywrap_tensorflow_internal', 'swig_import_helper'), ('imp', 'find_module'), ('pywrap_tensorflow', 'module'), ('pywrap_tensorf"&amp;"low_internal', 'module'), ('pywrap_tensorflow_internal', 'swig_import_helper'))")</f>
        <v>(('__init__', 'module'), ('config', 'module'), ('__init__', 'module'), ('__init__', 'module'), ('pywrap_tensorflow', 'module'), ('pywrap_tensorflow_internal', 'swig_import_helper'), ('imp', 'find_module'), ('pywrap_tensorflow', 'module'), ('pywrap_tensorflow_internal', 'module'), ('pywrap_tensorflow_internal', 'swig_import_helper'))</v>
      </c>
      <c r="N370" s="213">
        <f t="shared" si="5"/>
        <v>1</v>
      </c>
      <c r="O370" s="98"/>
      <c r="U370" s="72" t="str">
        <f>IFERROR(__xludf.DUMMYFUNCTION("""COMPUTED_VALUE"""),"round 2")</f>
        <v>round 2</v>
      </c>
      <c r="V370" s="72" t="str">
        <f>IFERROR(__xludf.DUMMYFUNCTION("""COMPUTED_VALUE"""),"(('session', '_run_fn'), ('session', '_call_tf_sessionrun'), ('session', 'run'), ('session', '_run'), ('session', '_do_run'), ('session', '_do_call'), ('runpy', '_run_module_as_main'), ('runpy', '_run_code'), ('ipykernel_launcher', 'module'), ('applicatio"&amp;"n', 'launch_instance'), ('kernelapp', 'start'))")</f>
        <v>(('session', '_run_fn'), ('session', '_call_tf_sessionrun'), ('session', 'run'), ('session', '_run'), ('session', '_do_run'), ('session', '_do_call'), ('runpy', '_run_module_as_main'), ('runpy', '_run_code'), ('ipykernel_launcher', 'module'), ('application', 'launch_instance'), ('kernelapp', 'start'))</v>
      </c>
      <c r="W370" s="72" t="str">
        <f>IFERROR(__xludf.DUMMYFUNCTION("""COMPUTED_VALUE"""),"subprocess invocation")</f>
        <v>subprocess invocation</v>
      </c>
      <c r="X370" s="50">
        <f t="shared" si="2"/>
        <v>1</v>
      </c>
      <c r="Y370" s="72" t="str">
        <f>IFERROR(__xludf.DUMMYFUNCTION("""COMPUTED_VALUE"""),"round 2")</f>
        <v>round 2</v>
      </c>
      <c r="Z370" s="72" t="str">
        <f>IFERROR(__xludf.DUMMYFUNCTION("""COMPUTED_VALUE"""),"(('sequential', 'add'),)")</f>
        <v>(('sequential', 'add'),)</v>
      </c>
      <c r="AA370" s="72" t="str">
        <f>IFERROR(__xludf.DUMMYFUNCTION("""COMPUTED_VALUE"""),"model training / construction")</f>
        <v>model training / construction</v>
      </c>
      <c r="AB370" s="72">
        <f>IFERROR(__xludf.DUMMYFUNCTION("""COMPUTED_VALUE"""),1.0)</f>
        <v>1</v>
      </c>
    </row>
    <row r="371">
      <c r="A371" s="73"/>
      <c r="D371" s="98"/>
      <c r="G371" s="98"/>
      <c r="I371" s="77">
        <v>369.0</v>
      </c>
      <c r="J371" s="54" t="s">
        <v>5334</v>
      </c>
      <c r="K371" s="96" t="s">
        <v>3760</v>
      </c>
      <c r="L371" s="169" t="s">
        <v>269</v>
      </c>
      <c r="M371" s="72" t="str">
        <f>IFERROR(__xludf.DUMMYFUNCTION("""COMPUTED_VALUE"""),"(('session', '_run_fn'), ('session', '_call_tf_sessionrun'), ('session', 'run'), ('session', '_run'), ('session', '_do_run'), ('session', '_do_call'), ('runpy', '_run_module_as_main'), ('runpy', '_run_code'), ('ipykernel_launcher', 'module'), ('applicatio"&amp;"n', 'launch_instance'), ('kernelapp', 'start'))")</f>
        <v>(('session', '_run_fn'), ('session', '_call_tf_sessionrun'), ('session', 'run'), ('session', '_run'), ('session', '_do_run'), ('session', '_do_call'), ('runpy', '_run_module_as_main'), ('runpy', '_run_code'), ('ipykernel_launcher', 'module'), ('application', 'launch_instance'), ('kernelapp', 'start'))</v>
      </c>
      <c r="N371" s="213">
        <f t="shared" si="5"/>
        <v>1</v>
      </c>
      <c r="O371" s="98"/>
      <c r="U371" s="72" t="str">
        <f>IFERROR(__xludf.DUMMYFUNCTION("""COMPUTED_VALUE"""),"round 2")</f>
        <v>round 2</v>
      </c>
      <c r="V371" s="72" t="str">
        <f>IFERROR(__xludf.DUMMYFUNCTION("""COMPUTED_VALUE"""),"(('training', 'train_on_batch'), ('tensorflow_backend', '__call__'))")</f>
        <v>(('training', 'train_on_batch'), ('tensorflow_backend', '__call__'))</v>
      </c>
      <c r="W371" s="72" t="str">
        <f>IFERROR(__xludf.DUMMYFUNCTION("""COMPUTED_VALUE"""),"model training / learning")</f>
        <v>model training / learning</v>
      </c>
      <c r="X371" s="50">
        <f t="shared" si="2"/>
        <v>1</v>
      </c>
      <c r="Y371" s="72" t="str">
        <f>IFERROR(__xludf.DUMMYFUNCTION("""COMPUTED_VALUE"""),"round 2")</f>
        <v>round 2</v>
      </c>
      <c r="Z371" s="72" t="str">
        <f>IFERROR(__xludf.DUMMYFUNCTION("""COMPUTED_VALUE"""),"(('__init__', 'module'), ('__init__', 'module'), ('pywrap_tensorflow', 'module'), ('pywrap_tensorflow', 'module'), ('pywrap_tensorflow_internal', 'module'), ('pywrap_tensorflow_internal', 'swig_import_helper'))")</f>
        <v>(('__init__', 'module'), ('__init__', 'module'), ('pywrap_tensorflow', 'module'), ('pywrap_tensorflow', 'module'), ('pywrap_tensorflow_internal', 'module'), ('pywrap_tensorflow_internal', 'swig_import_helper'))</v>
      </c>
      <c r="AA371" s="72" t="str">
        <f>IFERROR(__xludf.DUMMYFUNCTION("""COMPUTED_VALUE"""),"python basic syntax")</f>
        <v>python basic syntax</v>
      </c>
      <c r="AB371" s="72">
        <f>IFERROR(__xludf.DUMMYFUNCTION("""COMPUTED_VALUE"""),1.0)</f>
        <v>1</v>
      </c>
    </row>
    <row r="372">
      <c r="A372" s="73"/>
      <c r="D372" s="98"/>
      <c r="G372" s="98"/>
      <c r="I372" s="77">
        <v>370.0</v>
      </c>
      <c r="J372" s="54" t="s">
        <v>5334</v>
      </c>
      <c r="K372" s="96" t="s">
        <v>3764</v>
      </c>
      <c r="L372" s="77" t="s">
        <v>416</v>
      </c>
      <c r="M372" s="72" t="str">
        <f>IFERROR(__xludf.DUMMYFUNCTION("""COMPUTED_VALUE"""),"(('training', 'train_on_batch'), ('tensorflow_backend', '__call__'))")</f>
        <v>(('training', 'train_on_batch'), ('tensorflow_backend', '__call__'))</v>
      </c>
      <c r="N372" s="213">
        <f t="shared" si="5"/>
        <v>1</v>
      </c>
      <c r="O372" s="98"/>
      <c r="U372" s="72" t="str">
        <f>IFERROR(__xludf.DUMMYFUNCTION("""COMPUTED_VALUE"""),"round 2")</f>
        <v>round 2</v>
      </c>
      <c r="V372" s="72" t="str">
        <f>IFERROR(__xludf.DUMMYFUNCTION("""COMPUTED_VALUE"""),"(('interactiveshell', 'run_code'),)")</f>
        <v>(('interactiveshell', 'run_code'),)</v>
      </c>
      <c r="W372" s="72" t="str">
        <f>IFERROR(__xludf.DUMMYFUNCTION("""COMPUTED_VALUE"""),"subprocess invocation")</f>
        <v>subprocess invocation</v>
      </c>
      <c r="X372" s="50">
        <f t="shared" si="2"/>
        <v>1</v>
      </c>
      <c r="Y372" s="72" t="str">
        <f>IFERROR(__xludf.DUMMYFUNCTION("""COMPUTED_VALUE"""),"round 2")</f>
        <v>round 2</v>
      </c>
      <c r="Z372" s="72" t="str">
        <f>IFERROR(__xludf.DUMMYFUNCTION("""COMPUTED_VALUE"""),"(('dispatch', 'wrapper'), ('array_ops', 'concat'), ('gen_array_ops', 'concat_v2'))")</f>
        <v>(('dispatch', 'wrapper'), ('array_ops', 'concat'), ('gen_array_ops', 'concat_v2'))</v>
      </c>
      <c r="AA372" s="72" t="str">
        <f>IFERROR(__xludf.DUMMYFUNCTION("""COMPUTED_VALUE"""),"data transformation")</f>
        <v>data transformation</v>
      </c>
      <c r="AB372" s="72">
        <f>IFERROR(__xludf.DUMMYFUNCTION("""COMPUTED_VALUE"""),1.0)</f>
        <v>1</v>
      </c>
    </row>
    <row r="373">
      <c r="A373" s="73"/>
      <c r="D373" s="98"/>
      <c r="G373" s="98"/>
      <c r="I373" s="77">
        <v>371.0</v>
      </c>
      <c r="J373" s="54" t="s">
        <v>5334</v>
      </c>
      <c r="K373" s="96" t="s">
        <v>3766</v>
      </c>
      <c r="L373" s="169" t="s">
        <v>7</v>
      </c>
      <c r="M373" s="72" t="str">
        <f>IFERROR(__xludf.DUMMYFUNCTION("""COMPUTED_VALUE"""),"(('interactiveshell', 'run_code'),)")</f>
        <v>(('interactiveshell', 'run_code'),)</v>
      </c>
      <c r="N373" s="213">
        <f t="shared" si="5"/>
        <v>1</v>
      </c>
      <c r="O373" s="98"/>
      <c r="U373" s="72" t="str">
        <f>IFERROR(__xludf.DUMMYFUNCTION("""COMPUTED_VALUE"""),"round 2")</f>
        <v>round 2</v>
      </c>
      <c r="V373" s="72" t="str">
        <f>IFERROR(__xludf.DUMMYFUNCTION("""COMPUTED_VALUE"""),"(('estimator', '_clone_and_build_model'),)")</f>
        <v>(('estimator', '_clone_and_build_model'),)</v>
      </c>
      <c r="W373" s="72" t="str">
        <f>IFERROR(__xludf.DUMMYFUNCTION("""COMPUTED_VALUE"""),"model training / construction")</f>
        <v>model training / construction</v>
      </c>
      <c r="X373" s="50">
        <f t="shared" si="2"/>
        <v>1</v>
      </c>
      <c r="Y373" s="72" t="str">
        <f>IFERROR(__xludf.DUMMYFUNCTION("""COMPUTED_VALUE"""),"round 2")</f>
        <v>round 2</v>
      </c>
      <c r="Z373" s="72" t="str">
        <f>IFERROR(__xludf.DUMMYFUNCTION("""COMPUTED_VALUE"""),"(('session', '_run_fn'), ('session', '_call_tf_sessionrun'))")</f>
        <v>(('session', '_run_fn'), ('session', '_call_tf_sessionrun'))</v>
      </c>
      <c r="AA373" s="72" t="str">
        <f>IFERROR(__xludf.DUMMYFUNCTION("""COMPUTED_VALUE"""),"parallelization")</f>
        <v>parallelization</v>
      </c>
      <c r="AB373" s="72">
        <f>IFERROR(__xludf.DUMMYFUNCTION("""COMPUTED_VALUE"""),1.0)</f>
        <v>1</v>
      </c>
    </row>
    <row r="374">
      <c r="A374" s="73"/>
      <c r="D374" s="98"/>
      <c r="G374" s="98"/>
      <c r="I374" s="77">
        <v>372.0</v>
      </c>
      <c r="J374" s="54" t="s">
        <v>5334</v>
      </c>
      <c r="K374" s="98" t="s">
        <v>1655</v>
      </c>
      <c r="L374" s="77" t="s">
        <v>416</v>
      </c>
      <c r="M374" s="72" t="str">
        <f>IFERROR(__xludf.DUMMYFUNCTION("""COMPUTED_VALUE"""),"(('estimator', '_clone_and_build_model'),)")</f>
        <v>(('estimator', '_clone_and_build_model'),)</v>
      </c>
      <c r="N374" s="213">
        <f t="shared" si="5"/>
        <v>1</v>
      </c>
      <c r="O374" s="98"/>
      <c r="U374" s="72" t="str">
        <f>IFERROR(__xludf.DUMMYFUNCTION("""COMPUTED_VALUE"""),"round 2")</f>
        <v>round 2</v>
      </c>
      <c r="V374" s="72" t="str">
        <f>IFERROR(__xludf.DUMMYFUNCTION("""COMPUTED_VALUE"""),"(('function', '_filtered_call'), ('function', '_call_flat'), ('function', 'call'), ('execute', 'quick_execute'))")</f>
        <v>(('function', '_filtered_call'), ('function', '_call_flat'), ('function', 'call'), ('execute', 'quick_execute'))</v>
      </c>
      <c r="W374" s="72" t="str">
        <f>IFERROR(__xludf.DUMMYFUNCTION("""COMPUTED_VALUE"""),"data operation")</f>
        <v>data operation</v>
      </c>
      <c r="X374" s="50">
        <f t="shared" si="2"/>
        <v>1</v>
      </c>
      <c r="Y374" s="72" t="str">
        <f>IFERROR(__xludf.DUMMYFUNCTION("""COMPUTED_VALUE"""),"round 2")</f>
        <v>round 2</v>
      </c>
      <c r="Z374" s="72" t="str">
        <f>IFERROR(__xludf.DUMMYFUNCTION("""COMPUTED_VALUE"""),"(('tensorflow_backend', 'module'), ('__init__', 'module'))")</f>
        <v>(('tensorflow_backend', 'module'), ('__init__', 'module'))</v>
      </c>
      <c r="AA374" s="72" t="str">
        <f>IFERROR(__xludf.DUMMYFUNCTION("""COMPUTED_VALUE"""),"python basic syntax")</f>
        <v>python basic syntax</v>
      </c>
      <c r="AB374" s="72">
        <f>IFERROR(__xludf.DUMMYFUNCTION("""COMPUTED_VALUE"""),1.0)</f>
        <v>1</v>
      </c>
    </row>
    <row r="375">
      <c r="A375" s="73"/>
      <c r="D375" s="98"/>
      <c r="G375" s="98"/>
      <c r="I375" s="77">
        <v>373.0</v>
      </c>
      <c r="J375" s="54" t="s">
        <v>5334</v>
      </c>
      <c r="K375" s="96" t="s">
        <v>3776</v>
      </c>
      <c r="L375" s="169" t="s">
        <v>1485</v>
      </c>
      <c r="M375" s="72" t="str">
        <f>IFERROR(__xludf.DUMMYFUNCTION("""COMPUTED_VALUE"""),"(('function', '_filtered_call'), ('function', '_call_flat'), ('function', 'call'), ('execute', 'quick_execute'))")</f>
        <v>(('function', '_filtered_call'), ('function', '_call_flat'), ('function', 'call'), ('execute', 'quick_execute'))</v>
      </c>
      <c r="N375" s="213">
        <f t="shared" si="5"/>
        <v>1</v>
      </c>
      <c r="O375" s="98"/>
      <c r="U375" s="72" t="str">
        <f>IFERROR(__xludf.DUMMYFUNCTION("""COMPUTED_VALUE"""),"round 2")</f>
        <v>round 2</v>
      </c>
      <c r="V375" s="72" t="str">
        <f>IFERROR(__xludf.DUMMYFUNCTION("""COMPUTED_VALUE"""),"(('ops', 'get_tensor_by_name'), ('ops', 'as_graph_element'), ('ops', '_as_graph_element_locked'))")</f>
        <v>(('ops', 'get_tensor_by_name'), ('ops', 'as_graph_element'), ('ops', '_as_graph_element_locked'))</v>
      </c>
      <c r="W375" s="72" t="str">
        <f>IFERROR(__xludf.DUMMYFUNCTION("""COMPUTED_VALUE"""),"data validation")</f>
        <v>data validation</v>
      </c>
      <c r="X375" s="50">
        <f t="shared" si="2"/>
        <v>1</v>
      </c>
      <c r="Y375" s="72" t="str">
        <f>IFERROR(__xludf.DUMMYFUNCTION("""COMPUTED_VALUE"""),"round 2")</f>
        <v>round 2</v>
      </c>
      <c r="Z375" s="72" t="str">
        <f>IFERROR(__xludf.DUMMYFUNCTION("""COMPUTED_VALUE"""),"(('training_v2', 'run_one_epoch'),)")</f>
        <v>(('training_v2', 'run_one_epoch'),)</v>
      </c>
      <c r="AA375" s="72" t="str">
        <f>IFERROR(__xludf.DUMMYFUNCTION("""COMPUTED_VALUE"""),"model training / learning")</f>
        <v>model training / learning</v>
      </c>
      <c r="AB375" s="72">
        <f>IFERROR(__xludf.DUMMYFUNCTION("""COMPUTED_VALUE"""),1.0)</f>
        <v>1</v>
      </c>
    </row>
    <row r="376">
      <c r="A376" s="73"/>
      <c r="D376" s="98"/>
      <c r="G376" s="98"/>
      <c r="I376" s="77">
        <v>374.0</v>
      </c>
      <c r="J376" s="54" t="s">
        <v>5334</v>
      </c>
      <c r="K376" s="96" t="s">
        <v>3779</v>
      </c>
      <c r="L376" s="169" t="s">
        <v>1768</v>
      </c>
      <c r="M376" s="72" t="str">
        <f>IFERROR(__xludf.DUMMYFUNCTION("""COMPUTED_VALUE"""),"(('ops', 'get_tensor_by_name'), ('ops', 'as_graph_element'), ('ops', '_as_graph_element_locked'))")</f>
        <v>(('ops', 'get_tensor_by_name'), ('ops', 'as_graph_element'), ('ops', '_as_graph_element_locked'))</v>
      </c>
      <c r="N376" s="213">
        <f t="shared" si="5"/>
        <v>1</v>
      </c>
      <c r="O376" s="98"/>
      <c r="U376" s="72" t="str">
        <f>IFERROR(__xludf.DUMMYFUNCTION("""COMPUTED_VALUE"""),"round 2")</f>
        <v>round 2</v>
      </c>
      <c r="V376" s="72" t="str">
        <f>IFERROR(__xludf.DUMMYFUNCTION("""COMPUTED_VALUE"""),"(('copy', 'deepcopy'), ('copy', '_deepcopy_dict'), ('copy', 'deepcopy'), ('copy', '_reconstruct'), ('copy', 'deepcopy'), ('copy', '_deepcopy_dict'), ('copy', 'deepcopy'), ('copy', '_reconstruct'), ('copy', 'deepcopy'), ('copy', '_deepcopy_dict'), ('copy',"&amp;" 'deepcopy'))")</f>
        <v>(('copy', 'deepcopy'), ('copy', '_deepcopy_dict'), ('copy', 'deepcopy'), ('copy', '_reconstruct'), ('copy', 'deepcopy'), ('copy', '_deepcopy_dict'), ('copy', 'deepcopy'), ('copy', '_reconstruct'), ('copy', 'deepcopy'), ('copy', '_deepcopy_dict'), ('copy', 'deepcopy'))</v>
      </c>
      <c r="W376" s="72" t="str">
        <f>IFERROR(__xludf.DUMMYFUNCTION("""COMPUTED_VALUE"""),"object copy")</f>
        <v>object copy</v>
      </c>
      <c r="X376" s="50">
        <f t="shared" si="2"/>
        <v>1</v>
      </c>
      <c r="Y376" s="72" t="str">
        <f>IFERROR(__xludf.DUMMYFUNCTION("""COMPUTED_VALUE"""),"round 2")</f>
        <v>round 2</v>
      </c>
      <c r="Z376" s="72" t="str">
        <f>IFERROR(__xludf.DUMMYFUNCTION("""COMPUTED_VALUE"""),"(('core', '__init__'),)")</f>
        <v>(('core', '__init__'),)</v>
      </c>
      <c r="AA376" s="72" t="str">
        <f>IFERROR(__xludf.DUMMYFUNCTION("""COMPUTED_VALUE"""),"model saving / loading")</f>
        <v>model saving / loading</v>
      </c>
      <c r="AB376" s="72">
        <f>IFERROR(__xludf.DUMMYFUNCTION("""COMPUTED_VALUE"""),1.0)</f>
        <v>1</v>
      </c>
    </row>
    <row r="377">
      <c r="A377" s="73"/>
      <c r="D377" s="98"/>
      <c r="G377" s="98"/>
      <c r="I377" s="77">
        <v>375.0</v>
      </c>
      <c r="J377" s="54" t="s">
        <v>5334</v>
      </c>
      <c r="K377" s="96" t="s">
        <v>3781</v>
      </c>
      <c r="L377" s="169" t="s">
        <v>896</v>
      </c>
      <c r="M377" s="72" t="str">
        <f>IFERROR(__xludf.DUMMYFUNCTION("""COMPUTED_VALUE"""),"(('copy', 'deepcopy'), ('copy', '_deepcopy_dict'), ('copy', 'deepcopy'), ('copy', '_reconstruct'), ('copy', 'deepcopy'), ('copy', '_deepcopy_dict'), ('copy', 'deepcopy'), ('copy', '_reconstruct'), ('copy', 'deepcopy'), ('copy', '_deepcopy_dict'), ('copy',"&amp;" 'deepcopy'))")</f>
        <v>(('copy', 'deepcopy'), ('copy', '_deepcopy_dict'), ('copy', 'deepcopy'), ('copy', '_reconstruct'), ('copy', 'deepcopy'), ('copy', '_deepcopy_dict'), ('copy', 'deepcopy'), ('copy', '_reconstruct'), ('copy', 'deepcopy'), ('copy', '_deepcopy_dict'), ('copy', 'deepcopy'))</v>
      </c>
      <c r="N377" s="213">
        <f t="shared" si="5"/>
        <v>1</v>
      </c>
      <c r="O377" s="98"/>
      <c r="U377" s="72" t="str">
        <f>IFERROR(__xludf.DUMMYFUNCTION("""COMPUTED_VALUE"""),"round 2")</f>
        <v>round 2</v>
      </c>
      <c r="V377" s="72" t="str">
        <f>IFERROR(__xludf.DUMMYFUNCTION("""COMPUTED_VALUE"""),"(('serialization', 'deserialize'),)")</f>
        <v>(('serialization', 'deserialize'),)</v>
      </c>
      <c r="W377" s="72" t="str">
        <f>IFERROR(__xludf.DUMMYFUNCTION("""COMPUTED_VALUE"""),"model saving / loading")</f>
        <v>model saving / loading</v>
      </c>
      <c r="X377" s="50">
        <f t="shared" si="2"/>
        <v>1</v>
      </c>
      <c r="Y377" s="72" t="str">
        <f>IFERROR(__xludf.DUMMYFUNCTION("""COMPUTED_VALUE"""),"round 2")</f>
        <v>round 2</v>
      </c>
      <c r="Z377" s="72" t="str">
        <f>IFERROR(__xludf.DUMMYFUNCTION("""COMPUTED_VALUE"""),"(('interfaces', 'wrapper'), ('input_layer', '__init__'))")</f>
        <v>(('interfaces', 'wrapper'), ('input_layer', '__init__'))</v>
      </c>
      <c r="AA377" s="72" t="str">
        <f>IFERROR(__xludf.DUMMYFUNCTION("""COMPUTED_VALUE"""),"model training / construction")</f>
        <v>model training / construction</v>
      </c>
      <c r="AB377" s="72">
        <f>IFERROR(__xludf.DUMMYFUNCTION("""COMPUTED_VALUE"""),1.0)</f>
        <v>1</v>
      </c>
    </row>
    <row r="378">
      <c r="A378" s="73"/>
      <c r="D378" s="98"/>
      <c r="G378" s="98"/>
      <c r="I378" s="77">
        <v>376.0</v>
      </c>
      <c r="J378" s="54" t="s">
        <v>5334</v>
      </c>
      <c r="K378" s="96" t="s">
        <v>3787</v>
      </c>
      <c r="L378" s="77" t="s">
        <v>1199</v>
      </c>
      <c r="M378" s="72" t="str">
        <f>IFERROR(__xludf.DUMMYFUNCTION("""COMPUTED_VALUE"""),"(('serialization', 'deserialize'),)")</f>
        <v>(('serialization', 'deserialize'),)</v>
      </c>
      <c r="N378" s="213">
        <f t="shared" si="5"/>
        <v>1</v>
      </c>
      <c r="O378" s="98"/>
      <c r="U378" s="72" t="str">
        <f>IFERROR(__xludf.DUMMYFUNCTION("""COMPUTED_VALUE"""),"round 2")</f>
        <v>round 2</v>
      </c>
      <c r="V378" s="72" t="str">
        <f>IFERROR(__xludf.DUMMYFUNCTION("""COMPUTED_VALUE"""),"(('constant_op', '_constant_tensor_conversion_function'), ('constant_op', 'constant'), ('constant_op', '_constant_impl'), ('tensor_util', 'make_tensor_proto'))")</f>
        <v>(('constant_op', '_constant_tensor_conversion_function'), ('constant_op', 'constant'), ('constant_op', '_constant_impl'), ('tensor_util', 'make_tensor_proto'))</v>
      </c>
      <c r="W378" s="72" t="str">
        <f>IFERROR(__xludf.DUMMYFUNCTION("""COMPUTED_VALUE"""),"data transformation")</f>
        <v>data transformation</v>
      </c>
      <c r="X378" s="50">
        <f t="shared" si="2"/>
        <v>1</v>
      </c>
      <c r="Y378" s="72" t="str">
        <f>IFERROR(__xludf.DUMMYFUNCTION("""COMPUTED_VALUE"""),"round 2")</f>
        <v>round 2</v>
      </c>
      <c r="Z378" s="72" t="str">
        <f>IFERROR(__xludf.DUMMYFUNCTION("""COMPUTED_VALUE"""),"(('sequential', '__init__'),)")</f>
        <v>(('sequential', '__init__'),)</v>
      </c>
      <c r="AA378" s="72" t="str">
        <f>IFERROR(__xludf.DUMMYFUNCTION("""COMPUTED_VALUE"""),"model training / construction")</f>
        <v>model training / construction</v>
      </c>
      <c r="AB378" s="72">
        <f>IFERROR(__xludf.DUMMYFUNCTION("""COMPUTED_VALUE"""),1.0)</f>
        <v>1</v>
      </c>
    </row>
    <row r="379">
      <c r="A379" s="73"/>
      <c r="D379" s="98"/>
      <c r="G379" s="98"/>
      <c r="I379" s="77">
        <v>377.0</v>
      </c>
      <c r="J379" s="54" t="s">
        <v>5334</v>
      </c>
      <c r="K379" s="96" t="s">
        <v>3789</v>
      </c>
      <c r="L379" s="227" t="s">
        <v>50</v>
      </c>
      <c r="M379" s="72" t="str">
        <f>IFERROR(__xludf.DUMMYFUNCTION("""COMPUTED_VALUE"""),"(('constant_op', '_constant_tensor_conversion_function'), ('constant_op', 'constant'), ('constant_op', '_constant_impl'), ('tensor_util', 'make_tensor_proto'))")</f>
        <v>(('constant_op', '_constant_tensor_conversion_function'), ('constant_op', 'constant'), ('constant_op', '_constant_impl'), ('tensor_util', 'make_tensor_proto'))</v>
      </c>
      <c r="N379" s="213">
        <f t="shared" si="5"/>
        <v>1</v>
      </c>
      <c r="O379" s="98"/>
      <c r="U379" s="72" t="str">
        <f>IFERROR(__xludf.DUMMYFUNCTION("""COMPUTED_VALUE"""),"round 2")</f>
        <v>round 2</v>
      </c>
      <c r="V379" s="72" t="str">
        <f>IFERROR(__xludf.DUMMYFUNCTION("""COMPUTED_VALUE"""),"(('zmqstream', '_handle_events'), ('zmqstream', '_handle_recv'), ('zmqstream', '_run_callback'), ('stack_context', 'null_wrapper'), ('kernelbase', 'dispatcher'), ('kernelbase', 'dispatch_shell'))")</f>
        <v>(('zmqstream', '_handle_events'), ('zmqstream', '_handle_recv'), ('zmqstream', '_run_callback'), ('stack_context', 'null_wrapper'), ('kernelbase', 'dispatcher'), ('kernelbase', 'dispatch_shell'))</v>
      </c>
      <c r="W379" s="72" t="str">
        <f>IFERROR(__xludf.DUMMYFUNCTION("""COMPUTED_VALUE"""),"subprocess invocation")</f>
        <v>subprocess invocation</v>
      </c>
      <c r="X379" s="50">
        <f t="shared" si="2"/>
        <v>1</v>
      </c>
      <c r="Y379" s="72" t="str">
        <f>IFERROR(__xludf.DUMMYFUNCTION("""COMPUTED_VALUE"""),"round 2")</f>
        <v>round 2</v>
      </c>
      <c r="Z379" s="72" t="str">
        <f>IFERROR(__xludf.DUMMYFUNCTION("""COMPUTED_VALUE"""),"(('stacked_autoencoder', 'fit_transform'), ('stacked_autoencoder', 'fit'), ('stacked_autoencoder', 'run'))")</f>
        <v>(('stacked_autoencoder', 'fit_transform'), ('stacked_autoencoder', 'fit'), ('stacked_autoencoder', 'run'))</v>
      </c>
      <c r="AA379" s="72" t="str">
        <f>IFERROR(__xludf.DUMMYFUNCTION("""COMPUTED_VALUE"""),"python basic syntax")</f>
        <v>python basic syntax</v>
      </c>
      <c r="AB379" s="72">
        <f>IFERROR(__xludf.DUMMYFUNCTION("""COMPUTED_VALUE"""),1.0)</f>
        <v>1</v>
      </c>
    </row>
    <row r="380">
      <c r="A380" s="73"/>
      <c r="D380" s="98"/>
      <c r="G380" s="98"/>
      <c r="I380" s="77">
        <v>378.0</v>
      </c>
      <c r="J380" s="54" t="s">
        <v>5334</v>
      </c>
      <c r="K380" s="96" t="s">
        <v>3794</v>
      </c>
      <c r="L380" s="169" t="s">
        <v>727</v>
      </c>
      <c r="M380" s="72" t="str">
        <f>IFERROR(__xludf.DUMMYFUNCTION("""COMPUTED_VALUE"""),"(('zmqstream', '_handle_events'), ('zmqstream', '_handle_recv'), ('zmqstream', '_run_callback'), ('stack_context', 'null_wrapper'), ('kernelbase', 'dispatcher'), ('kernelbase', 'dispatch_shell'))")</f>
        <v>(('zmqstream', '_handle_events'), ('zmqstream', '_handle_recv'), ('zmqstream', '_run_callback'), ('stack_context', 'null_wrapper'), ('kernelbase', 'dispatcher'), ('kernelbase', 'dispatch_shell'))</v>
      </c>
      <c r="N380" s="213">
        <f t="shared" si="5"/>
        <v>1</v>
      </c>
      <c r="O380" s="98"/>
      <c r="U380" s="72" t="str">
        <f>IFERROR(__xludf.DUMMYFUNCTION("""COMPUTED_VALUE"""),"round 2")</f>
        <v>round 2</v>
      </c>
      <c r="V380" s="72" t="str">
        <f>IFERROR(__xludf.DUMMYFUNCTION("""COMPUTED_VALUE"""),"(('function', '_create_graph_function'), ('func_graph', 'func_graph_from_py_func'), ('def_function', 'wrapped_fn'))")</f>
        <v>(('function', '_create_graph_function'), ('func_graph', 'func_graph_from_py_func'), ('def_function', 'wrapped_fn'))</v>
      </c>
      <c r="W380" s="72" t="str">
        <f>IFERROR(__xludf.DUMMYFUNCTION("""COMPUTED_VALUE"""),"method wrapper")</f>
        <v>method wrapper</v>
      </c>
      <c r="X380" s="50">
        <f t="shared" si="2"/>
        <v>1</v>
      </c>
      <c r="Y380" s="72" t="str">
        <f>IFERROR(__xludf.DUMMYFUNCTION("""COMPUTED_VALUE"""),"round 2")</f>
        <v>round 2</v>
      </c>
      <c r="Z380" s="72" t="str">
        <f>IFERROR(__xludf.DUMMYFUNCTION("""COMPUTED_VALUE"""),"(('training_v2_utils', 'train_on_batch'),)")</f>
        <v>(('training_v2_utils', 'train_on_batch'),)</v>
      </c>
      <c r="AA380" s="72" t="str">
        <f>IFERROR(__xludf.DUMMYFUNCTION("""COMPUTED_VALUE"""),"model training / learning")</f>
        <v>model training / learning</v>
      </c>
      <c r="AB380" s="72">
        <f>IFERROR(__xludf.DUMMYFUNCTION("""COMPUTED_VALUE"""),1.0)</f>
        <v>1</v>
      </c>
    </row>
    <row r="381">
      <c r="A381" s="73"/>
      <c r="D381" s="98"/>
      <c r="G381" s="98"/>
      <c r="I381" s="77">
        <v>379.0</v>
      </c>
      <c r="J381" s="54" t="s">
        <v>5334</v>
      </c>
      <c r="K381" s="96" t="s">
        <v>3798</v>
      </c>
      <c r="L381" s="169" t="s">
        <v>416</v>
      </c>
      <c r="M381" s="72" t="str">
        <f>IFERROR(__xludf.DUMMYFUNCTION("""COMPUTED_VALUE"""),"(('function', '_create_graph_function'), ('func_graph', 'func_graph_from_py_func'), ('def_function', 'wrapped_fn'))")</f>
        <v>(('function', '_create_graph_function'), ('func_graph', 'func_graph_from_py_func'), ('def_function', 'wrapped_fn'))</v>
      </c>
      <c r="N381" s="213">
        <f t="shared" si="5"/>
        <v>1</v>
      </c>
      <c r="O381" s="98"/>
      <c r="U381" s="72" t="str">
        <f>IFERROR(__xludf.DUMMYFUNCTION("""COMPUTED_VALUE"""),"round 2")</f>
        <v>round 2</v>
      </c>
      <c r="V381" s="72" t="str">
        <f>IFERROR(__xludf.DUMMYFUNCTION("""COMPUTED_VALUE"""),"(('functional_ops', 'compute'), ('functional_ops', 'listcomp'), ('tf_should_use', 'wrapped'), ('tensor_array_ops', 'write'), ('tf_should_use', 'wrapped'), ('tensor_array_ops', 'write'))")</f>
        <v>(('functional_ops', 'compute'), ('functional_ops', 'listcomp'), ('tf_should_use', 'wrapped'), ('tensor_array_ops', 'write'), ('tf_should_use', 'wrapped'), ('tensor_array_ops', 'write'))</v>
      </c>
      <c r="W381" s="72" t="str">
        <f>IFERROR(__xludf.DUMMYFUNCTION("""COMPUTED_VALUE"""),"data operation")</f>
        <v>data operation</v>
      </c>
      <c r="X381" s="50">
        <f t="shared" si="2"/>
        <v>1</v>
      </c>
      <c r="Y381" s="72" t="str">
        <f>IFERROR(__xludf.DUMMYFUNCTION("""COMPUTED_VALUE"""),"round 2")</f>
        <v>round 2</v>
      </c>
      <c r="Z381" s="72" t="str">
        <f>IFERROR(__xludf.DUMMYFUNCTION("""COMPUTED_VALUE"""),"(('contextlib', '__enter__'),)")</f>
        <v>(('contextlib', '__enter__'),)</v>
      </c>
      <c r="AA381" s="72" t="str">
        <f>IFERROR(__xludf.DUMMYFUNCTION("""COMPUTED_VALUE"""),"python basic syntax")</f>
        <v>python basic syntax</v>
      </c>
      <c r="AB381" s="72">
        <f>IFERROR(__xludf.DUMMYFUNCTION("""COMPUTED_VALUE"""),1.0)</f>
        <v>1</v>
      </c>
    </row>
    <row r="382">
      <c r="A382" s="73"/>
      <c r="D382" s="98"/>
      <c r="G382" s="98"/>
      <c r="I382" s="77">
        <v>380.0</v>
      </c>
      <c r="J382" s="54" t="s">
        <v>5334</v>
      </c>
      <c r="K382" s="96" t="s">
        <v>3800</v>
      </c>
      <c r="L382" s="77" t="s">
        <v>384</v>
      </c>
      <c r="M382" s="72" t="str">
        <f>IFERROR(__xludf.DUMMYFUNCTION("""COMPUTED_VALUE"""),"(('functional_ops', 'compute'), ('functional_ops', 'listcomp'), ('tf_should_use', 'wrapped'), ('tensor_array_ops', 'write'), ('tf_should_use', 'wrapped'), ('tensor_array_ops', 'write'))")</f>
        <v>(('functional_ops', 'compute'), ('functional_ops', 'listcomp'), ('tf_should_use', 'wrapped'), ('tensor_array_ops', 'write'), ('tf_should_use', 'wrapped'), ('tensor_array_ops', 'write'))</v>
      </c>
      <c r="N382" s="213">
        <f t="shared" si="5"/>
        <v>1</v>
      </c>
      <c r="O382" s="98"/>
      <c r="U382" s="72" t="str">
        <f>IFERROR(__xludf.DUMMYFUNCTION("""COMPUTED_VALUE"""),"round 2")</f>
        <v>round 2</v>
      </c>
      <c r="V382" s="72" t="str">
        <f>IFERROR(__xludf.DUMMYFUNCTION("""COMPUTED_VALUE"""),"(('ultratb', 'get_records'),)")</f>
        <v>(('ultratb', 'get_records'),)</v>
      </c>
      <c r="W382" s="72" t="str">
        <f>IFERROR(__xludf.DUMMYFUNCTION("""COMPUTED_VALUE"""),"syntax / attribute extraction")</f>
        <v>syntax / attribute extraction</v>
      </c>
      <c r="X382" s="50">
        <f t="shared" si="2"/>
        <v>1</v>
      </c>
      <c r="Y382" s="72" t="str">
        <f>IFERROR(__xludf.DUMMYFUNCTION("""COMPUTED_VALUE"""),"round 2")</f>
        <v>round 2</v>
      </c>
      <c r="Z382" s="72" t="str">
        <f>IFERROR(__xludf.DUMMYFUNCTION("""COMPUTED_VALUE"""),"(('variables', 'eval'), ('ops', 'eval'), ('ops', '_eval_using_default_session'))")</f>
        <v>(('variables', 'eval'), ('ops', 'eval'), ('ops', '_eval_using_default_session'))</v>
      </c>
      <c r="AA382" s="72" t="str">
        <f>IFERROR(__xludf.DUMMYFUNCTION("""COMPUTED_VALUE"""),"parallelization")</f>
        <v>parallelization</v>
      </c>
      <c r="AB382" s="72">
        <f>IFERROR(__xludf.DUMMYFUNCTION("""COMPUTED_VALUE"""),1.0)</f>
        <v>1</v>
      </c>
    </row>
    <row r="383">
      <c r="A383" s="73"/>
      <c r="D383" s="98"/>
      <c r="G383" s="98"/>
      <c r="I383" s="77">
        <v>381.0</v>
      </c>
      <c r="J383" s="54" t="s">
        <v>5334</v>
      </c>
      <c r="K383" s="96" t="s">
        <v>3803</v>
      </c>
      <c r="L383" s="169" t="s">
        <v>1768</v>
      </c>
      <c r="M383" s="72" t="str">
        <f>IFERROR(__xludf.DUMMYFUNCTION("""COMPUTED_VALUE"""),"(('ultratb', 'get_records'),)")</f>
        <v>(('ultratb', 'get_records'),)</v>
      </c>
      <c r="N383" s="213">
        <f t="shared" si="5"/>
        <v>1</v>
      </c>
      <c r="O383" s="98"/>
      <c r="U383" s="72" t="str">
        <f>IFERROR(__xludf.DUMMYFUNCTION("""COMPUTED_VALUE"""),"round 2")</f>
        <v>round 2</v>
      </c>
      <c r="V383" s="72" t="str">
        <f>IFERROR(__xludf.DUMMYFUNCTION("""COMPUTED_VALUE"""),"(('pywrap_tensorflow', 'module'), ('pywrap_tensorflow_internal', 'module'), ('pywrap_tensorflow_internal', 'swig_import_helper'), ('imp', 'load_module'), ('imp', 'load_dynamic'), ('__init__', 'module'), ('__init__', 'module'))")</f>
        <v>(('pywrap_tensorflow', 'module'), ('pywrap_tensorflow_internal', 'module'), ('pywrap_tensorflow_internal', 'swig_import_helper'), ('imp', 'load_module'), ('imp', 'load_dynamic'), ('__init__', 'module'), ('__init__', 'module'))</v>
      </c>
      <c r="W383" s="72" t="str">
        <f>IFERROR(__xludf.DUMMYFUNCTION("""COMPUTED_VALUE"""),"external module execution")</f>
        <v>external module execution</v>
      </c>
      <c r="X383" s="50">
        <f t="shared" si="2"/>
        <v>1</v>
      </c>
      <c r="Y383" s="72" t="str">
        <f>IFERROR(__xludf.DUMMYFUNCTION("""COMPUTED_VALUE"""),"round 2")</f>
        <v>round 2</v>
      </c>
      <c r="Z383" s="72" t="str">
        <f>IFERROR(__xludf.DUMMYFUNCTION("""COMPUTED_VALUE"""),"(('tpu_estimator', 'train'), ('estimator', 'train'), ('estimator', '_train_model'), ('estimator', '_train_model_default'))")</f>
        <v>(('tpu_estimator', 'train'), ('estimator', 'train'), ('estimator', '_train_model'), ('estimator', '_train_model_default'))</v>
      </c>
      <c r="AA383" s="72" t="str">
        <f>IFERROR(__xludf.DUMMYFUNCTION("""COMPUTED_VALUE"""),"model training / learning")</f>
        <v>model training / learning</v>
      </c>
      <c r="AB383" s="72">
        <f>IFERROR(__xludf.DUMMYFUNCTION("""COMPUTED_VALUE"""),1.0)</f>
        <v>1</v>
      </c>
    </row>
    <row r="384">
      <c r="A384" s="73"/>
      <c r="D384" s="98"/>
      <c r="G384" s="98"/>
      <c r="I384" s="77">
        <v>382.0</v>
      </c>
      <c r="J384" s="54" t="s">
        <v>5334</v>
      </c>
      <c r="K384" s="96" t="s">
        <v>3807</v>
      </c>
      <c r="L384" s="77" t="s">
        <v>684</v>
      </c>
      <c r="M384" s="72" t="str">
        <f>IFERROR(__xludf.DUMMYFUNCTION("""COMPUTED_VALUE"""),"(('pywrap_tensorflow', 'module'), ('pywrap_tensorflow_internal', 'module'), ('pywrap_tensorflow_internal', 'swig_import_helper'), ('imp', 'load_module'), ('imp', 'load_dynamic'), ('__init__', 'module'), ('__init__', 'module'))")</f>
        <v>(('pywrap_tensorflow', 'module'), ('pywrap_tensorflow_internal', 'module'), ('pywrap_tensorflow_internal', 'swig_import_helper'), ('imp', 'load_module'), ('imp', 'load_dynamic'), ('__init__', 'module'), ('__init__', 'module'))</v>
      </c>
      <c r="N384" s="213">
        <f t="shared" si="5"/>
        <v>1</v>
      </c>
      <c r="O384" s="98"/>
      <c r="U384" s="72" t="str">
        <f>IFERROR(__xludf.DUMMYFUNCTION("""COMPUTED_VALUE"""),"round 2")</f>
        <v>round 2</v>
      </c>
      <c r="V384" s="72" t="str">
        <f>IFERROR(__xludf.DUMMYFUNCTION("""COMPUTED_VALUE"""),"(('variable_scope', 'get_variable'), ('variable_scope', 'get_variable'), ('variable_scope', 'get_variable'), ('variable_scope', '_true_getter'), ('variable_scope', '_get_single_variable'))")</f>
        <v>(('variable_scope', 'get_variable'), ('variable_scope', 'get_variable'), ('variable_scope', 'get_variable'), ('variable_scope', '_true_getter'), ('variable_scope', '_get_single_variable'))</v>
      </c>
      <c r="W384" s="72" t="str">
        <f>IFERROR(__xludf.DUMMYFUNCTION("""COMPUTED_VALUE"""),"syntax / attribute extraction")</f>
        <v>syntax / attribute extraction</v>
      </c>
      <c r="X384" s="50">
        <f t="shared" si="2"/>
        <v>1</v>
      </c>
      <c r="Y384" s="72" t="str">
        <f>IFERROR(__xludf.DUMMYFUNCTION("""COMPUTED_VALUE"""),"round 2")</f>
        <v>round 2</v>
      </c>
      <c r="Z384" s="72" t="str">
        <f>IFERROR(__xludf.DUMMYFUNCTION("""COMPUTED_VALUE"""),"(('__init__', 'import_module'), ('__init__', 'module'))")</f>
        <v>(('__init__', 'import_module'), ('__init__', 'module'))</v>
      </c>
      <c r="AA384" s="72" t="str">
        <f>IFERROR(__xludf.DUMMYFUNCTION("""COMPUTED_VALUE"""),"python basic syntax")</f>
        <v>python basic syntax</v>
      </c>
      <c r="AB384" s="72">
        <f>IFERROR(__xludf.DUMMYFUNCTION("""COMPUTED_VALUE"""),1.0)</f>
        <v>1</v>
      </c>
    </row>
    <row r="385">
      <c r="A385" s="73"/>
      <c r="D385" s="98"/>
      <c r="G385" s="98"/>
      <c r="I385" s="77">
        <v>383.0</v>
      </c>
      <c r="J385" s="54" t="s">
        <v>5334</v>
      </c>
      <c r="K385" s="96" t="s">
        <v>3811</v>
      </c>
      <c r="L385" s="169" t="s">
        <v>285</v>
      </c>
      <c r="M385" s="72" t="str">
        <f>IFERROR(__xludf.DUMMYFUNCTION("""COMPUTED_VALUE"""),"(('variable_scope', 'get_variable'), ('variable_scope', 'get_variable'), ('variable_scope', 'get_variable'), ('variable_scope', '_true_getter'), ('variable_scope', '_get_single_variable'))")</f>
        <v>(('variable_scope', 'get_variable'), ('variable_scope', 'get_variable'), ('variable_scope', 'get_variable'), ('variable_scope', '_true_getter'), ('variable_scope', '_get_single_variable'))</v>
      </c>
      <c r="N385" s="213">
        <f t="shared" si="5"/>
        <v>1</v>
      </c>
      <c r="O385" s="98"/>
      <c r="U385" s="72" t="str">
        <f>IFERROR(__xludf.DUMMYFUNCTION("""COMPUTED_VALUE"""),"round 2")</f>
        <v>round 2</v>
      </c>
      <c r="V385" s="72" t="str">
        <f>IFERROR(__xludf.DUMMYFUNCTION("""COMPUTED_VALUE"""),"(('save', 'load_model'), ('load', 'load'), ('load', 'load_internal'), ('load', '__init__'), ('load', '__init__'), ('load', '_load_all'), ('load', '_recreate'), ('load', 'lambda'), ('load', '_recreate_user_object'), ('load', '_recreate_base_user_object'), "&amp;"('load', '_init_from_metadata'), ('input_layer', '__init__'))")</f>
        <v>(('save', 'load_model'), ('load', 'load'), ('load', 'load_internal'), ('load', '__init__'), ('load', '__init__'), ('load', '_load_all'), ('load', '_recreate'), ('load', 'lambda'), ('load', '_recreate_user_object'), ('load', '_recreate_base_user_object'), ('load', '_init_from_metadata'), ('input_layer', '__init__'))</v>
      </c>
      <c r="W385" s="72" t="str">
        <f>IFERROR(__xludf.DUMMYFUNCTION("""COMPUTED_VALUE"""),"model saving / loading")</f>
        <v>model saving / loading</v>
      </c>
      <c r="X385" s="50">
        <f t="shared" si="2"/>
        <v>1</v>
      </c>
      <c r="Y385" s="72" t="str">
        <f>IFERROR(__xludf.DUMMYFUNCTION("""COMPUTED_VALUE"""),"round 2")</f>
        <v>round 2</v>
      </c>
      <c r="Z385" s="72" t="str">
        <f>IFERROR(__xludf.DUMMYFUNCTION("""COMPUTED_VALUE"""),"(('ops', '_create_c_op'),)")</f>
        <v>(('ops', '_create_c_op'),)</v>
      </c>
      <c r="AA385" s="72" t="str">
        <f>IFERROR(__xludf.DUMMYFUNCTION("""COMPUTED_VALUE"""),"data operation")</f>
        <v>data operation</v>
      </c>
      <c r="AB385" s="72">
        <f>IFERROR(__xludf.DUMMYFUNCTION("""COMPUTED_VALUE"""),1.0)</f>
        <v>1</v>
      </c>
    </row>
    <row r="386">
      <c r="A386" s="73"/>
      <c r="D386" s="98"/>
      <c r="G386" s="98"/>
      <c r="I386" s="77">
        <v>384.0</v>
      </c>
      <c r="J386" s="54" t="s">
        <v>5334</v>
      </c>
      <c r="K386" s="96" t="s">
        <v>3814</v>
      </c>
      <c r="L386" s="169" t="s">
        <v>684</v>
      </c>
      <c r="M386" s="72" t="str">
        <f>IFERROR(__xludf.DUMMYFUNCTION("""COMPUTED_VALUE"""),"(('save', 'load_model'), ('load', 'load'), ('load', 'load_internal'), ('load', '__init__'), ('load', '__init__'), ('load', '_load_all'), ('load', '_recreate'), ('load', 'lambda'), ('load', '_recreate_user_object'), ('load', '_recreate_base_user_object'), "&amp;"('load', '_init_from_metadata'), ('input_layer', '__init__'))")</f>
        <v>(('save', 'load_model'), ('load', 'load'), ('load', 'load_internal'), ('load', '__init__'), ('load', '__init__'), ('load', '_load_all'), ('load', '_recreate'), ('load', 'lambda'), ('load', '_recreate_user_object'), ('load', '_recreate_base_user_object'), ('load', '_init_from_metadata'), ('input_layer', '__init__'))</v>
      </c>
      <c r="N386" s="213">
        <f t="shared" si="5"/>
        <v>1</v>
      </c>
      <c r="O386" s="98"/>
      <c r="U386" s="72" t="str">
        <f>IFERROR(__xludf.DUMMYFUNCTION("""COMPUTED_VALUE"""),"round 2")</f>
        <v>round 2</v>
      </c>
      <c r="V386" s="72" t="str">
        <f>IFERROR(__xludf.DUMMYFUNCTION("""COMPUTED_VALUE"""),"(('base_layer', '__call__'), ('sequential', 'call'))")</f>
        <v>(('base_layer', '__call__'), ('sequential', 'call'))</v>
      </c>
      <c r="W386" s="72" t="str">
        <f>IFERROR(__xludf.DUMMYFUNCTION("""COMPUTED_VALUE"""),"model training / learning")</f>
        <v>model training / learning</v>
      </c>
      <c r="X386" s="50">
        <f t="shared" si="2"/>
        <v>1</v>
      </c>
      <c r="Y386" s="72" t="str">
        <f>IFERROR(__xludf.DUMMYFUNCTION("""COMPUTED_VALUE"""),"round 2")</f>
        <v>round 2</v>
      </c>
      <c r="Z386" s="72" t="str">
        <f>IFERROR(__xludf.DUMMYFUNCTION("""COMPUTED_VALUE"""),"(('python_message', 'init'), ('containers', 'extend'))")</f>
        <v>(('python_message', 'init'), ('containers', 'extend'))</v>
      </c>
      <c r="AA386" s="72" t="str">
        <f>IFERROR(__xludf.DUMMYFUNCTION("""COMPUTED_VALUE"""),"data validation")</f>
        <v>data validation</v>
      </c>
      <c r="AB386" s="72">
        <f>IFERROR(__xludf.DUMMYFUNCTION("""COMPUTED_VALUE"""),1.0)</f>
        <v>1</v>
      </c>
    </row>
    <row r="387">
      <c r="A387" s="73"/>
      <c r="D387" s="98"/>
      <c r="G387" s="98"/>
      <c r="I387" s="77">
        <v>385.0</v>
      </c>
      <c r="J387" s="54" t="s">
        <v>5334</v>
      </c>
      <c r="K387" s="96" t="s">
        <v>3820</v>
      </c>
      <c r="L387" s="227" t="s">
        <v>50</v>
      </c>
      <c r="M387" s="72" t="str">
        <f>IFERROR(__xludf.DUMMYFUNCTION("""COMPUTED_VALUE"""),"(('base_layer', '__call__'), ('sequential', 'call'))")</f>
        <v>(('base_layer', '__call__'), ('sequential', 'call'))</v>
      </c>
      <c r="N387" s="213">
        <f t="shared" si="5"/>
        <v>1</v>
      </c>
      <c r="O387" s="98"/>
      <c r="U387" s="72" t="str">
        <f>IFERROR(__xludf.DUMMYFUNCTION("""COMPUTED_VALUE"""),"round 2")</f>
        <v>round 2</v>
      </c>
      <c r="V387" s="72" t="str">
        <f>IFERROR(__xludf.DUMMYFUNCTION("""COMPUTED_VALUE"""),"(('__init__', 'module'), ('__init__', 'module'), ('gen_audio_ops', 'module'), ('__init__', '__getattr__'), ('__init__', '_load'), ('__init__', 'import_module'), ('__init__', 'module'), ('pywrap_tensorflow', 'module'), ('pywrap_tensorflow', 'module'), ('py"&amp;"wrap_tensorflow_internal', 'module'), ('pywrap_tensorflow_internal', 'swig_import_helper'), ('imp', 'load_module'), ('imp', 'load_dynamic'))")</f>
        <v>(('__init__', 'module'), ('__init__', 'module'), ('gen_audio_ops', 'module'), ('__init__', '__getattr__'), ('__init__', '_load'), ('__init__', 'import_module'), ('__init__', 'module'), ('pywrap_tensorflow', 'module'), ('pywrap_tensorflow', 'module'), ('pywrap_tensorflow_internal', 'module'), ('pywrap_tensorflow_internal', 'swig_import_helper'), ('imp', 'load_module'), ('imp', 'load_dynamic'))</v>
      </c>
      <c r="W387" s="72" t="str">
        <f>IFERROR(__xludf.DUMMYFUNCTION("""COMPUTED_VALUE"""),"external module execution")</f>
        <v>external module execution</v>
      </c>
      <c r="X387" s="50">
        <f t="shared" si="2"/>
        <v>1</v>
      </c>
      <c r="Y387" s="72" t="str">
        <f>IFERROR(__xludf.DUMMYFUNCTION("""COMPUTED_VALUE"""),"round 2")</f>
        <v>round 2</v>
      </c>
      <c r="Z387" s="72" t="str">
        <f>IFERROR(__xludf.DUMMYFUNCTION("""COMPUTED_VALUE"""),"(('common_shapes', '_call_cpp_shape_fn_impl'), ('errors_impl', '__exit__'))")</f>
        <v>(('common_shapes', '_call_cpp_shape_fn_impl'), ('errors_impl', '__exit__'))</v>
      </c>
      <c r="AA387" s="72" t="str">
        <f>IFERROR(__xludf.DUMMYFUNCTION("""COMPUTED_VALUE"""),"data validation")</f>
        <v>data validation</v>
      </c>
      <c r="AB387" s="72">
        <f>IFERROR(__xludf.DUMMYFUNCTION("""COMPUTED_VALUE"""),1.0)</f>
        <v>1</v>
      </c>
    </row>
    <row r="388">
      <c r="A388" s="73"/>
      <c r="D388" s="98"/>
      <c r="G388" s="98"/>
      <c r="I388" s="77">
        <v>386.0</v>
      </c>
      <c r="J388" s="54" t="s">
        <v>5334</v>
      </c>
      <c r="K388" s="96" t="s">
        <v>3823</v>
      </c>
      <c r="L388" s="77" t="s">
        <v>7</v>
      </c>
      <c r="M388" s="72" t="str">
        <f>IFERROR(__xludf.DUMMYFUNCTION("""COMPUTED_VALUE"""),"(('__init__', 'module'), ('__init__', 'module'), ('gen_audio_ops', 'module'), ('__init__', '__getattr__'), ('__init__', '_load'), ('__init__', 'import_module'), ('__init__', 'module'), ('pywrap_tensorflow', 'module'), ('pywrap_tensorflow', 'module'), ('py"&amp;"wrap_tensorflow_internal', 'module'), ('pywrap_tensorflow_internal', 'swig_import_helper'), ('imp', 'load_module'), ('imp', 'load_dynamic'))")</f>
        <v>(('__init__', 'module'), ('__init__', 'module'), ('gen_audio_ops', 'module'), ('__init__', '__getattr__'), ('__init__', '_load'), ('__init__', 'import_module'), ('__init__', 'module'), ('pywrap_tensorflow', 'module'), ('pywrap_tensorflow', 'module'), ('pywrap_tensorflow_internal', 'module'), ('pywrap_tensorflow_internal', 'swig_import_helper'), ('imp', 'load_module'), ('imp', 'load_dynamic'))</v>
      </c>
      <c r="N388" s="213">
        <f t="shared" si="5"/>
        <v>1</v>
      </c>
      <c r="O388" s="98"/>
      <c r="U388" s="72" t="str">
        <f>IFERROR(__xludf.DUMMYFUNCTION("""COMPUTED_VALUE"""),"round 2")</f>
        <v>round 2</v>
      </c>
      <c r="V388" s="72" t="str">
        <f>IFERROR(__xludf.DUMMYFUNCTION("""COMPUTED_VALUE"""),"(('arg_scope', 'func_with_args'), ('layers', 'batch_norm'))")</f>
        <v>(('arg_scope', 'func_with_args'), ('layers', 'batch_norm'))</v>
      </c>
      <c r="W388" s="72" t="str">
        <f>IFERROR(__xludf.DUMMYFUNCTION("""COMPUTED_VALUE"""),"model training / learning")</f>
        <v>model training / learning</v>
      </c>
      <c r="X388" s="50">
        <f t="shared" si="2"/>
        <v>1</v>
      </c>
      <c r="Y388" s="72" t="str">
        <f>IFERROR(__xludf.DUMMYFUNCTION("""COMPUTED_VALUE"""),"round 2")</f>
        <v>round 2</v>
      </c>
      <c r="Z388" s="72" t="str">
        <f>IFERROR(__xludf.DUMMYFUNCTION("""COMPUTED_VALUE"""),"(('head', 'create_estimator_spec'),)")</f>
        <v>(('head', 'create_estimator_spec'),)</v>
      </c>
      <c r="AA388" s="72" t="str">
        <f>IFERROR(__xludf.DUMMYFUNCTION("""COMPUTED_VALUE"""),"model training / learning")</f>
        <v>model training / learning</v>
      </c>
      <c r="AB388" s="72">
        <f>IFERROR(__xludf.DUMMYFUNCTION("""COMPUTED_VALUE"""),1.0)</f>
        <v>1</v>
      </c>
    </row>
    <row r="389">
      <c r="A389" s="73"/>
      <c r="D389" s="98"/>
      <c r="G389" s="98"/>
      <c r="I389" s="77">
        <v>387.0</v>
      </c>
      <c r="J389" s="54" t="s">
        <v>5334</v>
      </c>
      <c r="K389" s="96" t="s">
        <v>3827</v>
      </c>
      <c r="L389" s="169" t="s">
        <v>285</v>
      </c>
      <c r="M389" s="72" t="str">
        <f>IFERROR(__xludf.DUMMYFUNCTION("""COMPUTED_VALUE"""),"(('arg_scope', 'func_with_args'), ('layers', 'batch_norm'))")</f>
        <v>(('arg_scope', 'func_with_args'), ('layers', 'batch_norm'))</v>
      </c>
      <c r="N389" s="213">
        <f t="shared" si="5"/>
        <v>1</v>
      </c>
      <c r="O389" s="98"/>
      <c r="U389" s="72" t="str">
        <f>IFERROR(__xludf.DUMMYFUNCTION("""COMPUTED_VALUE"""),"round 2")</f>
        <v>round 2</v>
      </c>
      <c r="V389" s="72" t="str">
        <f>IFERROR(__xludf.DUMMYFUNCTION("""COMPUTED_VALUE"""),"(('zmqstream', '_handle_recv'), ('zmqstream', '_run_callback'), ('stack_context', 'null_wrapper'), ('kernelbase', 'dispatcher'), ('kernelbase', 'dispatch_shell'), ('kernelbase', 'execute_request'), ('ipkernel', 'do_execute'), ('zmqshell', 'run_cell'), ('i"&amp;"nteractiveshell', 'run_cell'), ('interactiveshell', 'run_ast_nodes'), ('interactiveshell', 'run_code'))")</f>
        <v>(('zmqstream', '_handle_recv'), ('zmqstream', '_run_callback'), ('stack_context', 'null_wrapper'), ('kernelbase', 'dispatcher'), ('kernelbase', 'dispatch_shell'), ('kernelbase', 'execute_request'), ('ipkernel', 'do_execute'), ('zmqshell', 'run_cell'), ('interactiveshell', 'run_cell'), ('interactiveshell', 'run_ast_nodes'), ('interactiveshell', 'run_code'))</v>
      </c>
      <c r="W389" s="72" t="str">
        <f>IFERROR(__xludf.DUMMYFUNCTION("""COMPUTED_VALUE"""),"subprocess invocation")</f>
        <v>subprocess invocation</v>
      </c>
      <c r="X389" s="50">
        <f t="shared" si="2"/>
        <v>1</v>
      </c>
      <c r="Y389" s="72" t="str">
        <f>IFERROR(__xludf.DUMMYFUNCTION("""COMPUTED_VALUE"""),"round 2")</f>
        <v>round 2</v>
      </c>
      <c r="Z389" s="72" t="str">
        <f>IFERROR(__xludf.DUMMYFUNCTION("""COMPUTED_VALUE"""),"(('pywrap_tensorflow_internal', 'swig_import_helper'), ('imp', 'load_module'), ('imp', 'load_dynamic'))")</f>
        <v>(('pywrap_tensorflow_internal', 'swig_import_helper'), ('imp', 'load_module'), ('imp', 'load_dynamic'))</v>
      </c>
      <c r="AA389" s="72" t="str">
        <f>IFERROR(__xludf.DUMMYFUNCTION("""COMPUTED_VALUE"""),"external module execution")</f>
        <v>external module execution</v>
      </c>
      <c r="AB389" s="72">
        <f>IFERROR(__xludf.DUMMYFUNCTION("""COMPUTED_VALUE"""),1.0)</f>
        <v>1</v>
      </c>
    </row>
    <row r="390">
      <c r="A390" s="73"/>
      <c r="D390" s="98"/>
      <c r="G390" s="98"/>
      <c r="I390" s="77">
        <v>388.0</v>
      </c>
      <c r="J390" s="54" t="s">
        <v>5334</v>
      </c>
      <c r="K390" s="96" t="s">
        <v>3829</v>
      </c>
      <c r="L390" s="169" t="s">
        <v>7</v>
      </c>
      <c r="M390" s="72" t="str">
        <f>IFERROR(__xludf.DUMMYFUNCTION("""COMPUTED_VALUE"""),"(('zmqstream', '_handle_recv'), ('zmqstream', '_run_callback'), ('stack_context', 'null_wrapper'), ('kernelbase', 'dispatcher'), ('kernelbase', 'dispatch_shell'), ('kernelbase', 'execute_request'), ('ipkernel', 'do_execute'), ('zmqshell', 'run_cell'), ('i"&amp;"nteractiveshell', 'run_cell'), ('interactiveshell', 'run_ast_nodes'), ('interactiveshell', 'run_code'))")</f>
        <v>(('zmqstream', '_handle_recv'), ('zmqstream', '_run_callback'), ('stack_context', 'null_wrapper'), ('kernelbase', 'dispatcher'), ('kernelbase', 'dispatch_shell'), ('kernelbase', 'execute_request'), ('ipkernel', 'do_execute'), ('zmqshell', 'run_cell'), ('interactiveshell', 'run_cell'), ('interactiveshell', 'run_ast_nodes'), ('interactiveshell', 'run_code'))</v>
      </c>
      <c r="N390" s="213">
        <f t="shared" si="5"/>
        <v>1</v>
      </c>
      <c r="O390" s="98"/>
      <c r="U390" s="72" t="str">
        <f>IFERROR(__xludf.DUMMYFUNCTION("""COMPUTED_VALUE"""),"round 2")</f>
        <v>round 2</v>
      </c>
      <c r="V390" s="72" t="str">
        <f>IFERROR(__xludf.DUMMYFUNCTION("""COMPUTED_VALUE"""),"(('deprecation', 'new_func'), ('ops', 'create_op'), ('ops', '__init__'))")</f>
        <v>(('deprecation', 'new_func'), ('ops', 'create_op'), ('ops', '__init__'))</v>
      </c>
      <c r="W390" s="72" t="str">
        <f>IFERROR(__xludf.DUMMYFUNCTION("""COMPUTED_VALUE"""),"data operation")</f>
        <v>data operation</v>
      </c>
      <c r="X390" s="50">
        <f t="shared" si="2"/>
        <v>1</v>
      </c>
      <c r="Y390" s="72" t="str">
        <f>IFERROR(__xludf.DUMMYFUNCTION("""COMPUTED_VALUE"""),"round 2")</f>
        <v>round 2</v>
      </c>
      <c r="Z390" s="72" t="str">
        <f>IFERROR(__xludf.DUMMYFUNCTION("""COMPUTED_VALUE"""),"(('math_ops', 'to_float'), ('math_ops', 'cast'), ('gen_math_ops', 'cast'), ('op_def_library', 'apply_op'), ('ops', 'create_op'), ('ops', '__init__'))")</f>
        <v>(('math_ops', 'to_float'), ('math_ops', 'cast'), ('gen_math_ops', 'cast'), ('op_def_library', 'apply_op'), ('ops', 'create_op'), ('ops', '__init__'))</v>
      </c>
      <c r="AA390" s="72" t="str">
        <f>IFERROR(__xludf.DUMMYFUNCTION("""COMPUTED_VALUE"""),"data operation")</f>
        <v>data operation</v>
      </c>
      <c r="AB390" s="72">
        <f>IFERROR(__xludf.DUMMYFUNCTION("""COMPUTED_VALUE"""),1.0)</f>
        <v>1</v>
      </c>
    </row>
    <row r="391">
      <c r="A391" s="73"/>
      <c r="D391" s="98"/>
      <c r="G391" s="98"/>
      <c r="I391" s="77">
        <v>389.0</v>
      </c>
      <c r="J391" s="54" t="s">
        <v>5334</v>
      </c>
      <c r="K391" s="96" t="s">
        <v>3833</v>
      </c>
      <c r="L391" s="169" t="s">
        <v>416</v>
      </c>
      <c r="M391" s="72" t="str">
        <f>IFERROR(__xludf.DUMMYFUNCTION("""COMPUTED_VALUE"""),"(('deprecation', 'new_func'), ('ops', 'create_op'), ('ops', '__init__'))")</f>
        <v>(('deprecation', 'new_func'), ('ops', 'create_op'), ('ops', '__init__'))</v>
      </c>
      <c r="N391" s="213">
        <f t="shared" si="5"/>
        <v>1</v>
      </c>
      <c r="O391" s="98"/>
      <c r="U391" s="72" t="str">
        <f>IFERROR(__xludf.DUMMYFUNCTION("""COMPUTED_VALUE"""),"round 2")</f>
        <v>round 2</v>
      </c>
      <c r="V391" s="72" t="str">
        <f>IFERROR(__xludf.DUMMYFUNCTION("""COMPUTED_VALUE"""),"(('training', 'predict'),)")</f>
        <v>(('training', 'predict'),)</v>
      </c>
      <c r="W391" s="72" t="str">
        <f>IFERROR(__xludf.DUMMYFUNCTION("""COMPUTED_VALUE"""),"model training / learning")</f>
        <v>model training / learning</v>
      </c>
      <c r="X391" s="50">
        <f t="shared" si="2"/>
        <v>1</v>
      </c>
      <c r="Y391" s="72" t="str">
        <f>IFERROR(__xludf.DUMMYFUNCTION("""COMPUTED_VALUE"""),"round 2")</f>
        <v>round 2</v>
      </c>
      <c r="Z391" s="72" t="str">
        <f>IFERROR(__xludf.DUMMYFUNCTION("""COMPUTED_VALUE"""),"(('ops', 'convert_to_tensor'),)")</f>
        <v>(('ops', 'convert_to_tensor'),)</v>
      </c>
      <c r="AA391" s="72" t="str">
        <f>IFERROR(__xludf.DUMMYFUNCTION("""COMPUTED_VALUE"""),"data transformation")</f>
        <v>data transformation</v>
      </c>
      <c r="AB391" s="72">
        <f>IFERROR(__xludf.DUMMYFUNCTION("""COMPUTED_VALUE"""),1.0)</f>
        <v>1</v>
      </c>
    </row>
    <row r="392">
      <c r="A392" s="73"/>
      <c r="D392" s="98"/>
      <c r="G392" s="98"/>
      <c r="I392" s="77">
        <v>390.0</v>
      </c>
      <c r="J392" s="54" t="s">
        <v>5334</v>
      </c>
      <c r="K392" s="96" t="s">
        <v>3835</v>
      </c>
      <c r="L392" s="169" t="s">
        <v>1768</v>
      </c>
      <c r="M392" s="72" t="str">
        <f>IFERROR(__xludf.DUMMYFUNCTION("""COMPUTED_VALUE"""),"(('training', 'predict'),)")</f>
        <v>(('training', 'predict'),)</v>
      </c>
      <c r="N392" s="213">
        <f t="shared" si="5"/>
        <v>1</v>
      </c>
      <c r="O392" s="98"/>
      <c r="U392" s="72" t="str">
        <f>IFERROR(__xludf.DUMMYFUNCTION("""COMPUTED_VALUE"""),"round 2")</f>
        <v>round 2</v>
      </c>
      <c r="V392" s="72" t="str">
        <f>IFERROR(__xludf.DUMMYFUNCTION("""COMPUTED_VALUE"""),"(('training', '_method_wrapper'), ('training', 'fit'), ('def_function', '__call__'), ('def_function', '_call'), ('function', '__call__'), ('function', '_filtered_call'), ('function', '_call_flat'), ('function', 'call'), ('execute', 'quick_execute'))")</f>
        <v>(('training', '_method_wrapper'), ('training', 'fit'), ('def_function', '__call__'), ('def_function', '_call'), ('function', '__call__'), ('function', '_filtered_call'), ('function', '_call_flat'), ('function', 'call'), ('execute', 'quick_execute'))</v>
      </c>
      <c r="W392" s="72" t="str">
        <f>IFERROR(__xludf.DUMMYFUNCTION("""COMPUTED_VALUE"""),"data operation")</f>
        <v>data operation</v>
      </c>
      <c r="X392" s="50">
        <f t="shared" si="2"/>
        <v>1</v>
      </c>
      <c r="Y392" s="72" t="str">
        <f>IFERROR(__xludf.DUMMYFUNCTION("""COMPUTED_VALUE"""),"round 2")</f>
        <v>round 2</v>
      </c>
      <c r="Z392" s="72" t="str">
        <f>IFERROR(__xludf.DUMMYFUNCTION("""COMPUTED_VALUE"""),"(('saver', '__init__'), ('saver', 'build'), ('saver', '_build'))")</f>
        <v>(('saver', '__init__'), ('saver', 'build'), ('saver', '_build'))</v>
      </c>
      <c r="AA392" s="72" t="str">
        <f>IFERROR(__xludf.DUMMYFUNCTION("""COMPUTED_VALUE"""),"model saving / loading")</f>
        <v>model saving / loading</v>
      </c>
      <c r="AB392" s="72">
        <f>IFERROR(__xludf.DUMMYFUNCTION("""COMPUTED_VALUE"""),1.0)</f>
        <v>1</v>
      </c>
    </row>
    <row r="393">
      <c r="A393" s="73"/>
      <c r="D393" s="98"/>
      <c r="G393" s="98"/>
      <c r="I393" s="77">
        <v>391.0</v>
      </c>
      <c r="J393" s="54" t="s">
        <v>5334</v>
      </c>
      <c r="K393" s="96" t="s">
        <v>3837</v>
      </c>
      <c r="L393" s="77" t="s">
        <v>7</v>
      </c>
      <c r="M393" s="72" t="str">
        <f>IFERROR(__xludf.DUMMYFUNCTION("""COMPUTED_VALUE"""),"(('training', '_method_wrapper'), ('training', 'fit'), ('def_function', '__call__'), ('def_function', '_call'), ('function', '__call__'), ('function', '_filtered_call'), ('function', '_call_flat'), ('function', 'call'), ('execute', 'quick_execute'))")</f>
        <v>(('training', '_method_wrapper'), ('training', 'fit'), ('def_function', '__call__'), ('def_function', '_call'), ('function', '__call__'), ('function', '_filtered_call'), ('function', '_call_flat'), ('function', 'call'), ('execute', 'quick_execute'))</v>
      </c>
      <c r="N393" s="213">
        <f t="shared" si="5"/>
        <v>1</v>
      </c>
      <c r="O393" s="98"/>
      <c r="U393" s="72" t="str">
        <f>IFERROR(__xludf.DUMMYFUNCTION("""COMPUTED_VALUE"""),"round 2")</f>
        <v>round 2</v>
      </c>
      <c r="V393" s="72" t="str">
        <f>IFERROR(__xludf.DUMMYFUNCTION("""COMPUTED_VALUE"""),"(('saver', '_AddRestoreOps'),)")</f>
        <v>(('saver', '_AddRestoreOps'),)</v>
      </c>
      <c r="W393" s="72" t="str">
        <f>IFERROR(__xludf.DUMMYFUNCTION("""COMPUTED_VALUE"""),"model saving / loading")</f>
        <v>model saving / loading</v>
      </c>
      <c r="X393" s="50">
        <f t="shared" si="2"/>
        <v>1</v>
      </c>
      <c r="Y393" s="72" t="str">
        <f>IFERROR(__xludf.DUMMYFUNCTION("""COMPUTED_VALUE"""),"round 2")</f>
        <v>round 2</v>
      </c>
      <c r="Z393" s="72" t="str">
        <f>IFERROR(__xludf.DUMMYFUNCTION("""COMPUTED_VALUE"""),"(('ops', 'convert_to_tensor_v2'), ('ops', 'internal_convert_to_tensor'), ('constant_op', '_constant_tensor_conversion_function'), ('constant_op', 'constant'), ('constant_op', '_constant_impl'))")</f>
        <v>(('ops', 'convert_to_tensor_v2'), ('ops', 'internal_convert_to_tensor'), ('constant_op', '_constant_tensor_conversion_function'), ('constant_op', 'constant'), ('constant_op', '_constant_impl'))</v>
      </c>
      <c r="AA393" s="72" t="str">
        <f>IFERROR(__xludf.DUMMYFUNCTION("""COMPUTED_VALUE"""),"data transformation")</f>
        <v>data transformation</v>
      </c>
      <c r="AB393" s="72">
        <f>IFERROR(__xludf.DUMMYFUNCTION("""COMPUTED_VALUE"""),1.0)</f>
        <v>1</v>
      </c>
    </row>
    <row r="394">
      <c r="A394" s="73"/>
      <c r="D394" s="98"/>
      <c r="G394" s="98"/>
      <c r="I394" s="77">
        <v>392.0</v>
      </c>
      <c r="J394" s="54" t="s">
        <v>5334</v>
      </c>
      <c r="K394" s="96" t="s">
        <v>3841</v>
      </c>
      <c r="L394" s="169" t="s">
        <v>1768</v>
      </c>
      <c r="M394" s="72" t="str">
        <f>IFERROR(__xludf.DUMMYFUNCTION("""COMPUTED_VALUE"""),"(('saver', '_AddRestoreOps'),)")</f>
        <v>(('saver', '_AddRestoreOps'),)</v>
      </c>
      <c r="N394" s="213">
        <f t="shared" si="5"/>
        <v>1</v>
      </c>
      <c r="O394" s="98"/>
      <c r="U394" s="72" t="str">
        <f>IFERROR(__xludf.DUMMYFUNCTION("""COMPUTED_VALUE"""),"round 2")</f>
        <v>round 2</v>
      </c>
      <c r="V394" s="72" t="str">
        <f>IFERROR(__xludf.DUMMYFUNCTION("""COMPUTED_VALUE"""),"(('dataset_builder', 'download_and_prepare'), ('contextlib', '__exit__'), ('py_utils', 'incomplete_dir'), ('file_io', 'delete_recursively_v2'))")</f>
        <v>(('dataset_builder', 'download_and_prepare'), ('contextlib', '__exit__'), ('py_utils', 'incomplete_dir'), ('file_io', 'delete_recursively_v2'))</v>
      </c>
      <c r="W394" s="72" t="str">
        <f>IFERROR(__xludf.DUMMYFUNCTION("""COMPUTED_VALUE"""),"file operation")</f>
        <v>file operation</v>
      </c>
      <c r="X394" s="50">
        <f t="shared" si="2"/>
        <v>1</v>
      </c>
      <c r="Y394" s="72" t="str">
        <f>IFERROR(__xludf.DUMMYFUNCTION("""COMPUTED_VALUE"""),"round 2")</f>
        <v>round 2</v>
      </c>
      <c r="Z394" s="72" t="str">
        <f>IFERROR(__xludf.DUMMYFUNCTION("""COMPUTED_VALUE"""),"(('retrain', 'main'),)")</f>
        <v>(('retrain', 'main'),)</v>
      </c>
      <c r="AA394" s="72" t="str">
        <f>IFERROR(__xludf.DUMMYFUNCTION("""COMPUTED_VALUE"""),"model training / learning")</f>
        <v>model training / learning</v>
      </c>
      <c r="AB394" s="72">
        <f>IFERROR(__xludf.DUMMYFUNCTION("""COMPUTED_VALUE"""),1.0)</f>
        <v>1</v>
      </c>
    </row>
    <row r="395">
      <c r="A395" s="73"/>
      <c r="D395" s="98"/>
      <c r="G395" s="98"/>
      <c r="I395" s="77">
        <v>393.0</v>
      </c>
      <c r="J395" s="54" t="s">
        <v>5334</v>
      </c>
      <c r="K395" s="96" t="s">
        <v>3844</v>
      </c>
      <c r="L395" s="169" t="s">
        <v>50</v>
      </c>
      <c r="M395" s="72" t="str">
        <f>IFERROR(__xludf.DUMMYFUNCTION("""COMPUTED_VALUE"""),"(('dataset_builder', 'download_and_prepare'), ('contextlib', '__exit__'), ('py_utils', 'incomplete_dir'), ('file_io', 'delete_recursively_v2'))")</f>
        <v>(('dataset_builder', 'download_and_prepare'), ('contextlib', '__exit__'), ('py_utils', 'incomplete_dir'), ('file_io', 'delete_recursively_v2'))</v>
      </c>
      <c r="N395" s="213">
        <f t="shared" si="5"/>
        <v>1</v>
      </c>
      <c r="O395" s="98"/>
      <c r="U395" s="72" t="str">
        <f>IFERROR(__xludf.DUMMYFUNCTION("""COMPUTED_VALUE"""),"round 2")</f>
        <v>round 2</v>
      </c>
      <c r="V395" s="72" t="str">
        <f>IFERROR(__xludf.DUMMYFUNCTION("""COMPUTED_VALUE"""),"(('__init__', 'module'), ('pywrap_tensorflow', 'module'))")</f>
        <v>(('__init__', 'module'), ('pywrap_tensorflow', 'module'))</v>
      </c>
      <c r="W395" s="72" t="str">
        <f>IFERROR(__xludf.DUMMYFUNCTION("""COMPUTED_VALUE"""),"method wrapper")</f>
        <v>method wrapper</v>
      </c>
      <c r="X395" s="50">
        <f t="shared" si="2"/>
        <v>1</v>
      </c>
      <c r="Y395" s="72" t="str">
        <f>IFERROR(__xludf.DUMMYFUNCTION("""COMPUTED_VALUE"""),"round 2")</f>
        <v>round 2</v>
      </c>
      <c r="Z395" s="72" t="str">
        <f>IFERROR(__xludf.DUMMYFUNCTION("""COMPUTED_VALUE"""),"(('base_layer', '__call__'),)")</f>
        <v>(('base_layer', '__call__'),)</v>
      </c>
      <c r="AA395" s="72" t="str">
        <f>IFERROR(__xludf.DUMMYFUNCTION("""COMPUTED_VALUE"""),"model training / learning")</f>
        <v>model training / learning</v>
      </c>
      <c r="AB395" s="72">
        <f>IFERROR(__xludf.DUMMYFUNCTION("""COMPUTED_VALUE"""),1.0)</f>
        <v>1</v>
      </c>
    </row>
    <row r="396">
      <c r="A396" s="73"/>
      <c r="D396" s="98"/>
      <c r="G396" s="98"/>
      <c r="I396" s="77">
        <v>394.0</v>
      </c>
      <c r="J396" s="54" t="s">
        <v>5334</v>
      </c>
      <c r="K396" s="96" t="s">
        <v>3847</v>
      </c>
      <c r="L396" s="169" t="s">
        <v>333</v>
      </c>
      <c r="M396" s="72" t="str">
        <f>IFERROR(__xludf.DUMMYFUNCTION("""COMPUTED_VALUE"""),"(('__init__', 'module'), ('pywrap_tensorflow', 'module'))")</f>
        <v>(('__init__', 'module'), ('pywrap_tensorflow', 'module'))</v>
      </c>
      <c r="N396" s="213">
        <f t="shared" si="5"/>
        <v>1</v>
      </c>
      <c r="O396" s="98"/>
      <c r="U396" s="72" t="str">
        <f>IFERROR(__xludf.DUMMYFUNCTION("""COMPUTED_VALUE"""),"round 2")</f>
        <v>round 2</v>
      </c>
      <c r="V396" s="72" t="str">
        <f>IFERROR(__xludf.DUMMYFUNCTION("""COMPUTED_VALUE"""),"(('session', 'run'), ('session', '_run'), ('session', '_do_run'), ('session', '_do_call'), ('runpy', '_run_module_as_main'), ('runpy', '_run_code'), ('ipykernel_launcher', 'module'), ('application', 'launch_instance'), ('kernelapp', 'start'), ('asyncio', "&amp;"'start'), ('base_events', 'run_forever'), ('base_events', '_run_once'), ('events', '_run'), ('asyncio', '_handle_events'), ('stack_context', 'null_wrapper'), ('zmqstream', '_handle_events'), ('zmqstream', '_handle_recv'), ('zmqstream', '_run_callback'), ("&amp;"'stack_context', 'null_wrapper'), ('kernelbase', 'dispatcher'), ('kernelbase', 'dispatch_shell'), ('kernelbase', 'execute_request'), ('ipkernel', 'do_execute'), ('zmqshell', 'run_cell'), ('interactiveshell', 'run_cell'), ('interactiveshell', '_run_cell'),"&amp;" ('interactiveshell', 'run_ast_nodes'), ('interactiveshell', 'run_code'))")</f>
        <v>(('session', 'run'), ('session', '_run'), ('session', '_do_run'), ('session', '_do_call'), ('runpy', '_run_module_as_main'), ('runpy', '_run_code'), ('ipykernel_launcher', 'module'), ('application', 'launch_instance'), ('kernelapp', 'start'), ('asyncio', 'start'), ('base_events', 'run_forever'), ('base_events', '_run_once'), ('events', '_run'), ('asyncio', '_handle_events'), ('stack_context', 'null_wrapper'), ('zmqstream', '_handle_events'), ('zmqstream', '_handle_recv'), ('zmqstream', '_run_callback'), ('stack_context', 'null_wrapper'), ('kernelbase', 'dispatcher'), ('kernelbase', 'dispatch_shell'), ('kernelbase', 'execute_request'), ('ipkernel', 'do_execute'), ('zmqshell', 'run_cell'), ('interactiveshell', 'run_cell'), ('interactiveshell', '_run_cell'), ('interactiveshell', 'run_ast_nodes'), ('interactiveshell', 'run_code'))</v>
      </c>
      <c r="W396" s="72" t="str">
        <f>IFERROR(__xludf.DUMMYFUNCTION("""COMPUTED_VALUE"""),"subprocess invocation")</f>
        <v>subprocess invocation</v>
      </c>
      <c r="X396" s="50">
        <f t="shared" si="2"/>
        <v>1</v>
      </c>
      <c r="Y396" s="72" t="str">
        <f>IFERROR(__xludf.DUMMYFUNCTION("""COMPUTED_VALUE"""),"round 2")</f>
        <v>round 2</v>
      </c>
      <c r="Z396" s="72" t="str">
        <f>IFERROR(__xludf.DUMMYFUNCTION("""COMPUTED_VALUE"""),"(('pywrap_tensorflow', 'module'), ('pywrap_tensorflow_internal', 'module'), ('pywrap_tensorflow_internal', 'swig_import_helper'), ('__init__', 'import_module'), ('__init__', 'module'), ('__init__', 'module'), ('pywrap_tensorflow', 'module'), ('pywrap_tens"&amp;"orflow_internal', 'swig_import_helper'), ('__init__', 'import_module'), ('pywrap_tensorflow', 'module'), ('pywrap_tensorflow_internal', 'module'), ('pywrap_tensorflow_internal', 'swig_import_helper'), ('__init__', 'import_module'))")</f>
        <v>(('pywrap_tensorflow', 'module'), ('pywrap_tensorflow_internal', 'module'), ('pywrap_tensorflow_internal', 'swig_import_helper'), ('__init__', 'import_module'), ('__init__', 'module'), ('__init__', 'module'), ('pywrap_tensorflow', 'module'), ('pywrap_tensorflow_internal', 'swig_import_helper'), ('__init__', 'import_module'), ('pywrap_tensorflow', 'module'), ('pywrap_tensorflow_internal', 'module'), ('pywrap_tensorflow_internal', 'swig_import_helper'), ('__init__', 'import_module'))</v>
      </c>
      <c r="AA396" s="72" t="str">
        <f>IFERROR(__xludf.DUMMYFUNCTION("""COMPUTED_VALUE"""),"python basic syntax")</f>
        <v>python basic syntax</v>
      </c>
      <c r="AB396" s="72">
        <f>IFERROR(__xludf.DUMMYFUNCTION("""COMPUTED_VALUE"""),1.0)</f>
        <v>1</v>
      </c>
    </row>
    <row r="397">
      <c r="A397" s="73"/>
      <c r="D397" s="98"/>
      <c r="G397" s="98"/>
      <c r="I397" s="77">
        <v>395.0</v>
      </c>
      <c r="J397" s="54" t="s">
        <v>5334</v>
      </c>
      <c r="K397" s="96" t="s">
        <v>1084</v>
      </c>
      <c r="L397" s="169" t="s">
        <v>384</v>
      </c>
      <c r="M397" s="72" t="str">
        <f>IFERROR(__xludf.DUMMYFUNCTION("""COMPUTED_VALUE"""),"(('session', 'run'), ('session', '_run'), ('session', '_do_run'), ('session', '_do_call'), ('runpy', '_run_module_as_main'), ('runpy', '_run_code'), ('ipykernel_launcher', 'module'), ('application', 'launch_instance'), ('kernelapp', 'start'), ('asyncio', "&amp;"'start'), ('base_events', 'run_forever'), ('base_events', '_run_once'), ('events', '_run'), ('asyncio', '_handle_events'), ('stack_context', 'null_wrapper'), ('zmqstream', '_handle_events'), ('zmqstream', '_handle_recv'), ('zmqstream', '_run_callback'), ("&amp;"'stack_context', 'null_wrapper'), ('kernelbase', 'dispatcher'), ('kernelbase', 'dispatch_shell'), ('kernelbase', 'execute_request'), ('ipkernel', 'do_execute'), ('zmqshell', 'run_cell'), ('interactiveshell', 'run_cell'), ('interactiveshell', '_run_cell'),"&amp;" ('interactiveshell', 'run_ast_nodes'), ('interactiveshell', 'run_code'))")</f>
        <v>(('session', 'run'), ('session', '_run'), ('session', '_do_run'), ('session', '_do_call'), ('runpy', '_run_module_as_main'), ('runpy', '_run_code'), ('ipykernel_launcher', 'module'), ('application', 'launch_instance'), ('kernelapp', 'start'), ('asyncio', 'start'), ('base_events', 'run_forever'), ('base_events', '_run_once'), ('events', '_run'), ('asyncio', '_handle_events'), ('stack_context', 'null_wrapper'), ('zmqstream', '_handle_events'), ('zmqstream', '_handle_recv'), ('zmqstream', '_run_callback'), ('stack_context', 'null_wrapper'), ('kernelbase', 'dispatcher'), ('kernelbase', 'dispatch_shell'), ('kernelbase', 'execute_request'), ('ipkernel', 'do_execute'), ('zmqshell', 'run_cell'), ('interactiveshell', 'run_cell'), ('interactiveshell', '_run_cell'), ('interactiveshell', 'run_ast_nodes'), ('interactiveshell', 'run_code'))</v>
      </c>
      <c r="N397" s="213">
        <f t="shared" si="5"/>
        <v>1</v>
      </c>
      <c r="O397" s="98"/>
      <c r="U397" s="72" t="str">
        <f>IFERROR(__xludf.DUMMYFUNCTION("""COMPUTED_VALUE"""),"round 2")</f>
        <v>round 2</v>
      </c>
      <c r="V397" s="72" t="str">
        <f>IFERROR(__xludf.DUMMYFUNCTION("""COMPUTED_VALUE"""),"(('response', 'read'), ('filewrapper', 'read'))")</f>
        <v>(('response', 'read'), ('filewrapper', 'read'))</v>
      </c>
      <c r="W397" s="72" t="str">
        <f>IFERROR(__xludf.DUMMYFUNCTION("""COMPUTED_VALUE"""),"API call / HTTP request")</f>
        <v>API call / HTTP request</v>
      </c>
      <c r="X397" s="50">
        <f t="shared" si="2"/>
        <v>1</v>
      </c>
      <c r="Y397" s="72" t="str">
        <f>IFERROR(__xludf.DUMMYFUNCTION("""COMPUTED_VALUE"""),"round 2")</f>
        <v>round 2</v>
      </c>
      <c r="Z397" s="72" t="str">
        <f>IFERROR(__xludf.DUMMYFUNCTION("""COMPUTED_VALUE"""),"(('metrics', '__call__'),)")</f>
        <v>(('metrics', '__call__'),)</v>
      </c>
      <c r="AA397" s="72" t="str">
        <f>IFERROR(__xludf.DUMMYFUNCTION("""COMPUTED_VALUE"""),"model validation")</f>
        <v>model validation</v>
      </c>
      <c r="AB397" s="72">
        <f>IFERROR(__xludf.DUMMYFUNCTION("""COMPUTED_VALUE"""),1.0)</f>
        <v>1</v>
      </c>
    </row>
    <row r="398">
      <c r="A398" s="73"/>
      <c r="D398" s="98"/>
      <c r="G398" s="98"/>
      <c r="I398" s="77">
        <v>396.0</v>
      </c>
      <c r="J398" s="54" t="s">
        <v>5334</v>
      </c>
      <c r="K398" s="96" t="s">
        <v>3854</v>
      </c>
      <c r="L398" s="77" t="s">
        <v>416</v>
      </c>
      <c r="M398" s="72" t="str">
        <f>IFERROR(__xludf.DUMMYFUNCTION("""COMPUTED_VALUE"""),"(('response', 'read'), ('filewrapper', 'read'))")</f>
        <v>(('response', 'read'), ('filewrapper', 'read'))</v>
      </c>
      <c r="N398" s="213">
        <f t="shared" si="5"/>
        <v>1</v>
      </c>
      <c r="O398" s="98"/>
      <c r="U398" s="72" t="str">
        <f>IFERROR(__xludf.DUMMYFUNCTION("""COMPUTED_VALUE"""),"round 2")</f>
        <v>round 2</v>
      </c>
      <c r="V398" s="72" t="str">
        <f>IFERROR(__xludf.DUMMYFUNCTION("""COMPUTED_VALUE"""),"(('imp', 'load_dynamic'), ('interactiveshell', 'run_code'), ('__init__', 'module'), ('__init__', 'module'))")</f>
        <v>(('imp', 'load_dynamic'), ('interactiveshell', 'run_code'), ('__init__', 'module'), ('__init__', 'module'))</v>
      </c>
      <c r="W398" s="72" t="str">
        <f>IFERROR(__xludf.DUMMYFUNCTION("""COMPUTED_VALUE"""),"subprocess invocation")</f>
        <v>subprocess invocation</v>
      </c>
      <c r="X398" s="50">
        <f t="shared" si="2"/>
        <v>1</v>
      </c>
      <c r="Y398" s="72" t="str">
        <f>IFERROR(__xludf.DUMMYFUNCTION("""COMPUTED_VALUE"""),"round 2")</f>
        <v>round 2</v>
      </c>
      <c r="Z398" s="72" t="str">
        <f>IFERROR(__xludf.DUMMYFUNCTION("""COMPUTED_VALUE"""),"(('__init__', 'module'), ('__init__', '__getattr__'), ('__init__', '_load'), ('__init__', 'import_module'), ('__init__', 'module'))")</f>
        <v>(('__init__', 'module'), ('__init__', '__getattr__'), ('__init__', '_load'), ('__init__', 'import_module'), ('__init__', 'module'))</v>
      </c>
      <c r="AA398" s="72" t="str">
        <f>IFERROR(__xludf.DUMMYFUNCTION("""COMPUTED_VALUE"""),"python basic syntax")</f>
        <v>python basic syntax</v>
      </c>
      <c r="AB398" s="72">
        <f>IFERROR(__xludf.DUMMYFUNCTION("""COMPUTED_VALUE"""),1.0)</f>
        <v>1</v>
      </c>
    </row>
    <row r="399">
      <c r="A399" s="73"/>
      <c r="D399" s="98"/>
      <c r="G399" s="98"/>
      <c r="I399" s="77">
        <v>397.0</v>
      </c>
      <c r="J399" s="54" t="s">
        <v>5334</v>
      </c>
      <c r="K399" s="96" t="s">
        <v>3856</v>
      </c>
      <c r="L399" s="169" t="s">
        <v>1192</v>
      </c>
      <c r="M399" s="72" t="str">
        <f>IFERROR(__xludf.DUMMYFUNCTION("""COMPUTED_VALUE"""),"(('imp', 'load_dynamic'), ('interactiveshell', 'run_code'), ('__init__', 'module'), ('__init__', 'module'))")</f>
        <v>(('imp', 'load_dynamic'), ('interactiveshell', 'run_code'), ('__init__', 'module'), ('__init__', 'module'))</v>
      </c>
      <c r="N399" s="213">
        <f t="shared" si="5"/>
        <v>1</v>
      </c>
      <c r="O399" s="98"/>
      <c r="U399" s="72" t="str">
        <f>IFERROR(__xludf.DUMMYFUNCTION("""COMPUTED_VALUE"""),"round 2")</f>
        <v>round 2</v>
      </c>
      <c r="V399" s="72" t="str">
        <f>IFERROR(__xludf.DUMMYFUNCTION("""COMPUTED_VALUE"""),"(('save', 'save'),)")</f>
        <v>(('save', 'save'),)</v>
      </c>
      <c r="W399" s="72" t="str">
        <f>IFERROR(__xludf.DUMMYFUNCTION("""COMPUTED_VALUE"""),"model saving / loading")</f>
        <v>model saving / loading</v>
      </c>
      <c r="X399" s="50">
        <f t="shared" si="2"/>
        <v>1</v>
      </c>
      <c r="Y399" s="72" t="str">
        <f>IFERROR(__xludf.DUMMYFUNCTION("""COMPUTED_VALUE"""),"round 2")</f>
        <v>round 2</v>
      </c>
      <c r="Z399" s="72" t="str">
        <f>IFERROR(__xludf.DUMMYFUNCTION("""COMPUTED_VALUE"""),"(('pywrap_tensorflow_internal', 'swig_import_helper'), ('imp', 'load_module'))")</f>
        <v>(('pywrap_tensorflow_internal', 'swig_import_helper'), ('imp', 'load_module'))</v>
      </c>
      <c r="AA399" s="72" t="str">
        <f>IFERROR(__xludf.DUMMYFUNCTION("""COMPUTED_VALUE"""),"external module execution")</f>
        <v>external module execution</v>
      </c>
      <c r="AB399" s="72">
        <f>IFERROR(__xludf.DUMMYFUNCTION("""COMPUTED_VALUE"""),1.0)</f>
        <v>1</v>
      </c>
    </row>
    <row r="400">
      <c r="A400" s="73"/>
      <c r="D400" s="98"/>
      <c r="G400" s="98"/>
      <c r="I400" s="77">
        <v>398.0</v>
      </c>
      <c r="J400" s="54" t="s">
        <v>5334</v>
      </c>
      <c r="K400" s="98" t="s">
        <v>3858</v>
      </c>
      <c r="L400" s="77" t="s">
        <v>416</v>
      </c>
      <c r="M400" s="72" t="str">
        <f>IFERROR(__xludf.DUMMYFUNCTION("""COMPUTED_VALUE"""),"(('save', 'save'),)")</f>
        <v>(('save', 'save'),)</v>
      </c>
      <c r="N400" s="213">
        <f t="shared" si="5"/>
        <v>1</v>
      </c>
      <c r="O400" s="98"/>
      <c r="U400" s="72" t="str">
        <f>IFERROR(__xludf.DUMMYFUNCTION("""COMPUTED_VALUE"""),"round 2")</f>
        <v>round 2</v>
      </c>
      <c r="V400" s="72" t="str">
        <f>IFERROR(__xludf.DUMMYFUNCTION("""COMPUTED_VALUE"""),"(('function', '_call_impl'),)")</f>
        <v>(('function', '_call_impl'),)</v>
      </c>
      <c r="W400" s="72" t="str">
        <f>IFERROR(__xludf.DUMMYFUNCTION("""COMPUTED_VALUE"""),"method wrapper")</f>
        <v>method wrapper</v>
      </c>
      <c r="X400" s="50">
        <f t="shared" si="2"/>
        <v>1</v>
      </c>
      <c r="Y400" s="72" t="str">
        <f>IFERROR(__xludf.DUMMYFUNCTION("""COMPUTED_VALUE"""),"round 2")</f>
        <v>round 2</v>
      </c>
      <c r="Z400" s="72" t="str">
        <f>IFERROR(__xludf.DUMMYFUNCTION("""COMPUTED_VALUE"""),"(('saving_utils', 'model_metadata'),)")</f>
        <v>(('saving_utils', 'model_metadata'),)</v>
      </c>
      <c r="AA400" s="72" t="str">
        <f>IFERROR(__xludf.DUMMYFUNCTION("""COMPUTED_VALUE"""),"model saving / loading")</f>
        <v>model saving / loading</v>
      </c>
      <c r="AB400" s="72">
        <f>IFERROR(__xludf.DUMMYFUNCTION("""COMPUTED_VALUE"""),1.0)</f>
        <v>1</v>
      </c>
    </row>
    <row r="401">
      <c r="A401" s="73"/>
      <c r="D401" s="98"/>
      <c r="G401" s="98"/>
      <c r="I401" s="77">
        <v>399.0</v>
      </c>
      <c r="J401" s="54" t="s">
        <v>5334</v>
      </c>
      <c r="K401" s="96" t="s">
        <v>3861</v>
      </c>
      <c r="L401" s="169" t="s">
        <v>50</v>
      </c>
      <c r="M401" s="72" t="str">
        <f>IFERROR(__xludf.DUMMYFUNCTION("""COMPUTED_VALUE"""),"(('function', '_call_impl'),)")</f>
        <v>(('function', '_call_impl'),)</v>
      </c>
      <c r="N401" s="213">
        <f t="shared" si="5"/>
        <v>1</v>
      </c>
      <c r="O401" s="98"/>
      <c r="U401" s="72" t="str">
        <f>IFERROR(__xludf.DUMMYFUNCTION("""COMPUTED_VALUE"""),"round 2")</f>
        <v>round 2</v>
      </c>
      <c r="V401" s="72" t="str">
        <f>IFERROR(__xludf.DUMMYFUNCTION("""COMPUTED_VALUE"""),"(('def_function', '__call__'), ('def_function', '_call'), ('def_function', '_initialize'), ('function', '_get_concrete_function_internal_garbage_collected'), ('function', '_maybe_define_function'), ('function', '_create_graph_function'), ('func_graph', 'f"&amp;"unc_graph_from_py_func'), ('def_function', 'wrapped_fn'), ('func_graph', 'wrapper'))")</f>
        <v>(('def_function', '__call__'), ('def_function', '_call'), ('def_function', '_initialize'), ('function', '_get_concrete_function_internal_garbage_collected'), ('function', '_maybe_define_function'), ('function', '_create_graph_function'), ('func_graph', 'func_graph_from_py_func'), ('def_function', 'wrapped_fn'), ('func_graph', 'wrapper'))</v>
      </c>
      <c r="W401" s="72" t="str">
        <f>IFERROR(__xludf.DUMMYFUNCTION("""COMPUTED_VALUE"""),"method wrapper")</f>
        <v>method wrapper</v>
      </c>
      <c r="X401" s="50">
        <f t="shared" si="2"/>
        <v>1</v>
      </c>
      <c r="Y401" s="72" t="str">
        <f>IFERROR(__xludf.DUMMYFUNCTION("""COMPUTED_VALUE"""),"round 2")</f>
        <v>round 2</v>
      </c>
      <c r="Z401" s="72" t="str">
        <f>IFERROR(__xludf.DUMMYFUNCTION("""COMPUTED_VALUE"""),"(('app', 'run'), ('deprecation', 'new_func'), ('trainer', 'train'), ('model_deploy', 'create_clones'), ('trainer', '_create_losses'), ('faster_rcnn_meta_arch', 'predict'))")</f>
        <v>(('app', 'run'), ('deprecation', 'new_func'), ('trainer', 'train'), ('model_deploy', 'create_clones'), ('trainer', '_create_losses'), ('faster_rcnn_meta_arch', 'predict'))</v>
      </c>
      <c r="AA401" s="72" t="str">
        <f>IFERROR(__xludf.DUMMYFUNCTION("""COMPUTED_VALUE"""),"model training / learning")</f>
        <v>model training / learning</v>
      </c>
      <c r="AB401" s="72">
        <f>IFERROR(__xludf.DUMMYFUNCTION("""COMPUTED_VALUE"""),1.0)</f>
        <v>1</v>
      </c>
    </row>
    <row r="402">
      <c r="A402" s="73"/>
      <c r="D402" s="98"/>
      <c r="G402" s="98"/>
      <c r="I402" s="77">
        <v>400.0</v>
      </c>
      <c r="J402" s="54" t="s">
        <v>5334</v>
      </c>
      <c r="K402" s="96" t="s">
        <v>3867</v>
      </c>
      <c r="L402" s="169" t="s">
        <v>384</v>
      </c>
      <c r="M402" s="72" t="str">
        <f>IFERROR(__xludf.DUMMYFUNCTION("""COMPUTED_VALUE"""),"(('def_function', '__call__'), ('def_function', '_call'), ('def_function', '_initialize'), ('function', '_get_concrete_function_internal_garbage_collected'), ('function', '_maybe_define_function'), ('function', '_create_graph_function'), ('func_graph', 'f"&amp;"unc_graph_from_py_func'), ('def_function', 'wrapped_fn'), ('func_graph', 'wrapper'))")</f>
        <v>(('def_function', '__call__'), ('def_function', '_call'), ('def_function', '_initialize'), ('function', '_get_concrete_function_internal_garbage_collected'), ('function', '_maybe_define_function'), ('function', '_create_graph_function'), ('func_graph', 'func_graph_from_py_func'), ('def_function', 'wrapped_fn'), ('func_graph', 'wrapper'))</v>
      </c>
      <c r="N402" s="213">
        <f t="shared" si="5"/>
        <v>1</v>
      </c>
      <c r="O402" s="98"/>
      <c r="U402" s="72" t="str">
        <f>IFERROR(__xludf.DUMMYFUNCTION("""COMPUTED_VALUE"""),"round 2")</f>
        <v>round 2</v>
      </c>
      <c r="V402" s="72" t="str">
        <f>IFERROR(__xludf.DUMMYFUNCTION("""COMPUTED_VALUE"""),"(('__init__', '__getattr__'), ('__init__', '_load'))")</f>
        <v>(('__init__', '__getattr__'), ('__init__', '_load'))</v>
      </c>
      <c r="W402" s="72" t="str">
        <f>IFERROR(__xludf.DUMMYFUNCTION("""COMPUTED_VALUE"""),"python basic syntax")</f>
        <v>python basic syntax</v>
      </c>
      <c r="X402" s="50">
        <f t="shared" si="2"/>
        <v>1</v>
      </c>
      <c r="Y402" s="72" t="str">
        <f>IFERROR(__xludf.DUMMYFUNCTION("""COMPUTED_VALUE"""),"round 2")</f>
        <v>round 2</v>
      </c>
      <c r="Z402" s="72" t="str">
        <f>IFERROR(__xludf.DUMMYFUNCTION("""COMPUTED_VALUE"""),"(('__init__', 'module'), ('graph_pb2', 'module'), ('descriptor', 'module'))")</f>
        <v>(('__init__', 'module'), ('graph_pb2', 'module'), ('descriptor', 'module'))</v>
      </c>
      <c r="AA402" s="72" t="str">
        <f>IFERROR(__xludf.DUMMYFUNCTION("""COMPUTED_VALUE"""),"python basic syntax")</f>
        <v>python basic syntax</v>
      </c>
      <c r="AB402" s="72">
        <f>IFERROR(__xludf.DUMMYFUNCTION("""COMPUTED_VALUE"""),1.0)</f>
        <v>1</v>
      </c>
    </row>
    <row r="403">
      <c r="A403" s="73"/>
      <c r="D403" s="98"/>
      <c r="G403" s="98"/>
      <c r="I403" s="77">
        <v>401.0</v>
      </c>
      <c r="J403" s="54" t="s">
        <v>5334</v>
      </c>
      <c r="K403" s="96" t="s">
        <v>3874</v>
      </c>
      <c r="L403" s="169" t="s">
        <v>384</v>
      </c>
      <c r="M403" s="72" t="str">
        <f>IFERROR(__xludf.DUMMYFUNCTION("""COMPUTED_VALUE"""),"(('__init__', '__getattr__'), ('__init__', '_load'))")</f>
        <v>(('__init__', '__getattr__'), ('__init__', '_load'))</v>
      </c>
      <c r="N403" s="213">
        <f t="shared" si="5"/>
        <v>1</v>
      </c>
      <c r="O403" s="98"/>
      <c r="U403" s="72" t="str">
        <f>IFERROR(__xludf.DUMMYFUNCTION("""COMPUTED_VALUE"""),"round 2")</f>
        <v>round 2</v>
      </c>
      <c r="V403" s="72" t="str">
        <f>IFERROR(__xludf.DUMMYFUNCTION("""COMPUTED_VALUE"""),"(('def_function', '_initialize'),)")</f>
        <v>(('def_function', '_initialize'),)</v>
      </c>
      <c r="W403" s="72" t="str">
        <f>IFERROR(__xludf.DUMMYFUNCTION("""COMPUTED_VALUE"""),"model training / learning")</f>
        <v>model training / learning</v>
      </c>
      <c r="X403" s="50">
        <f t="shared" si="2"/>
        <v>1</v>
      </c>
      <c r="Y403" s="72" t="str">
        <f>IFERROR(__xludf.DUMMYFUNCTION("""COMPUTED_VALUE"""),"round 2")</f>
        <v>round 2</v>
      </c>
      <c r="Z403" s="72" t="str">
        <f>IFERROR(__xludf.DUMMYFUNCTION("""COMPUTED_VALUE"""),"(('pywrap_tensorflow', 'module'), ('pywrap_tensorflow', 'swig_import_helper'))")</f>
        <v>(('pywrap_tensorflow', 'module'), ('pywrap_tensorflow', 'swig_import_helper'))</v>
      </c>
      <c r="AA403" s="72" t="str">
        <f>IFERROR(__xludf.DUMMYFUNCTION("""COMPUTED_VALUE"""),"python basic syntax")</f>
        <v>python basic syntax</v>
      </c>
      <c r="AB403" s="72">
        <f>IFERROR(__xludf.DUMMYFUNCTION("""COMPUTED_VALUE"""),1.0)</f>
        <v>1</v>
      </c>
    </row>
    <row r="404">
      <c r="A404" s="73"/>
      <c r="D404" s="98"/>
      <c r="G404" s="98"/>
      <c r="I404" s="77">
        <v>402.0</v>
      </c>
      <c r="J404" s="54" t="s">
        <v>5334</v>
      </c>
      <c r="K404" s="96" t="s">
        <v>3876</v>
      </c>
      <c r="L404" s="169" t="s">
        <v>269</v>
      </c>
      <c r="M404" s="72" t="str">
        <f>IFERROR(__xludf.DUMMYFUNCTION("""COMPUTED_VALUE"""),"(('def_function', '_initialize'),)")</f>
        <v>(('def_function', '_initialize'),)</v>
      </c>
      <c r="N404" s="213">
        <f t="shared" si="5"/>
        <v>1</v>
      </c>
      <c r="O404" s="98"/>
      <c r="U404" s="72" t="str">
        <f>IFERROR(__xludf.DUMMYFUNCTION("""COMPUTED_VALUE"""),"round 2")</f>
        <v>round 2</v>
      </c>
      <c r="V404" s="72" t="str">
        <f>IFERROR(__xludf.DUMMYFUNCTION("""COMPUTED_VALUE"""),"(('pywrap_tensorflow_internal', 'swig_import_helper'), ('__init__', 'import_module'))")</f>
        <v>(('pywrap_tensorflow_internal', 'swig_import_helper'), ('__init__', 'import_module'))</v>
      </c>
      <c r="W404" s="72" t="str">
        <f>IFERROR(__xludf.DUMMYFUNCTION("""COMPUTED_VALUE"""),"python basic syntax")</f>
        <v>python basic syntax</v>
      </c>
      <c r="X404" s="50">
        <f t="shared" si="2"/>
        <v>1</v>
      </c>
      <c r="Y404" s="72" t="str">
        <f>IFERROR(__xludf.DUMMYFUNCTION("""COMPUTED_VALUE"""),"round 2")</f>
        <v>round 2</v>
      </c>
      <c r="Z404" s="72" t="str">
        <f>IFERROR(__xludf.DUMMYFUNCTION("""COMPUTED_VALUE"""),"(('session', '_call_tf_sessionrun'),)")</f>
        <v>(('session', '_call_tf_sessionrun'),)</v>
      </c>
      <c r="AA404" s="72" t="str">
        <f>IFERROR(__xludf.DUMMYFUNCTION("""COMPUTED_VALUE"""),"parallelization")</f>
        <v>parallelization</v>
      </c>
      <c r="AB404" s="72">
        <f>IFERROR(__xludf.DUMMYFUNCTION("""COMPUTED_VALUE"""),1.0)</f>
        <v>1</v>
      </c>
    </row>
    <row r="405">
      <c r="A405" s="73"/>
      <c r="D405" s="98"/>
      <c r="G405" s="98"/>
      <c r="I405" s="77">
        <v>403.0</v>
      </c>
      <c r="J405" s="54" t="s">
        <v>5334</v>
      </c>
      <c r="K405" s="96" t="s">
        <v>3878</v>
      </c>
      <c r="L405" s="169" t="s">
        <v>7</v>
      </c>
      <c r="M405" s="72" t="str">
        <f>IFERROR(__xludf.DUMMYFUNCTION("""COMPUTED_VALUE"""),"(('pywrap_tensorflow_internal', 'swig_import_helper'), ('__init__', 'import_module'))")</f>
        <v>(('pywrap_tensorflow_internal', 'swig_import_helper'), ('__init__', 'import_module'))</v>
      </c>
      <c r="N405" s="213">
        <f t="shared" si="5"/>
        <v>1</v>
      </c>
      <c r="O405" s="98"/>
      <c r="U405" s="72" t="str">
        <f>IFERROR(__xludf.DUMMYFUNCTION("""COMPUTED_VALUE"""),"round 2")</f>
        <v>round 2</v>
      </c>
      <c r="V405" s="72" t="str">
        <f>IFERROR(__xludf.DUMMYFUNCTION("""COMPUTED_VALUE"""),"(('constant_op', '_constant_tensor_conversion_function'), ('constant_op', 'constant'))")</f>
        <v>(('constant_op', '_constant_tensor_conversion_function'), ('constant_op', 'constant'))</v>
      </c>
      <c r="W405" s="72" t="str">
        <f>IFERROR(__xludf.DUMMYFUNCTION("""COMPUTED_VALUE"""),"data transformation")</f>
        <v>data transformation</v>
      </c>
      <c r="X405" s="50">
        <f t="shared" si="2"/>
        <v>1</v>
      </c>
      <c r="Y405" s="72" t="str">
        <f>IFERROR(__xludf.DUMMYFUNCTION("""COMPUTED_VALUE"""),"round 2")</f>
        <v>round 2</v>
      </c>
      <c r="Z405" s="72" t="str">
        <f>IFERROR(__xludf.DUMMYFUNCTION("""COMPUTED_VALUE"""),"(('training', 'fit'), ('training_v2', 'fit'), ('training_v2', 'run_one_epoch'), ('training_v2_utils', 'execution_function'), ('def_function', '__call__'))")</f>
        <v>(('training', 'fit'), ('training_v2', 'fit'), ('training_v2', 'run_one_epoch'), ('training_v2_utils', 'execution_function'), ('def_function', '__call__'))</v>
      </c>
      <c r="AA405" s="72" t="str">
        <f>IFERROR(__xludf.DUMMYFUNCTION("""COMPUTED_VALUE"""),"model training / learning")</f>
        <v>model training / learning</v>
      </c>
      <c r="AB405" s="72">
        <f>IFERROR(__xludf.DUMMYFUNCTION("""COMPUTED_VALUE"""),1.0)</f>
        <v>1</v>
      </c>
    </row>
    <row r="406">
      <c r="A406" s="73"/>
      <c r="D406" s="98"/>
      <c r="G406" s="98"/>
      <c r="I406" s="77">
        <v>404.0</v>
      </c>
      <c r="J406" s="54" t="s">
        <v>5334</v>
      </c>
      <c r="K406" s="96" t="s">
        <v>3880</v>
      </c>
      <c r="L406" s="77" t="s">
        <v>269</v>
      </c>
      <c r="M406" s="72" t="str">
        <f>IFERROR(__xludf.DUMMYFUNCTION("""COMPUTED_VALUE"""),"(('constant_op', '_constant_tensor_conversion_function'), ('constant_op', 'constant'))")</f>
        <v>(('constant_op', '_constant_tensor_conversion_function'), ('constant_op', 'constant'))</v>
      </c>
      <c r="N406" s="213">
        <f t="shared" si="5"/>
        <v>1</v>
      </c>
      <c r="O406" s="98"/>
      <c r="U406" s="72" t="str">
        <f>IFERROR(__xludf.DUMMYFUNCTION("""COMPUTED_VALUE"""),"round 2")</f>
        <v>round 2</v>
      </c>
      <c r="V406" s="72" t="str">
        <f>IFERROR(__xludf.DUMMYFUNCTION("""COMPUTED_VALUE"""),"(('training', 'fit_generator'), ('training_generator', 'model_iteration'), ('training', 'train_on_batch'))")</f>
        <v>(('training', 'fit_generator'), ('training_generator', 'model_iteration'), ('training', 'train_on_batch'))</v>
      </c>
      <c r="W406" s="72" t="str">
        <f>IFERROR(__xludf.DUMMYFUNCTION("""COMPUTED_VALUE"""),"model training / learning")</f>
        <v>model training / learning</v>
      </c>
      <c r="X406" s="50">
        <f t="shared" si="2"/>
        <v>1</v>
      </c>
      <c r="Y406" s="72" t="str">
        <f>IFERROR(__xludf.DUMMYFUNCTION("""COMPUTED_VALUE"""),"round 2")</f>
        <v>round 2</v>
      </c>
      <c r="Z406" s="72" t="str">
        <f>IFERROR(__xludf.DUMMYFUNCTION("""COMPUTED_VALUE"""),"(('autoreload', 'filename_and_mtime'), ('__init__', '__getattr__'), ('__init__', '_load'), ('__init__', 'import_module'), ('__init__', 'module'), ('__init__', 'module'), ('gen_audio_ops', 'module'), ('__init__', '__getattr__'), ('__init__', '_load'), ('__"&amp;"init__', 'import_module'), ('__init__', 'module'), ('pywrap_tensorflow', 'module'), ('pywrap_tensorflow', 'module'), ('pywrap_tensorflow_internal', 'module'), ('pywrap_tensorflow_internal', 'swig_import_helper'), ('imp', 'load_module'), ('imp', 'load_dyna"&amp;"mic'))")</f>
        <v>(('autoreload', 'filename_and_mtime'), ('__init__', '__getattr__'), ('__init__', '_load'), ('__init__', 'import_module'), ('__init__', 'module'), ('__init__', 'module'), ('gen_audio_ops', 'module'), ('__init__', '__getattr__'), ('__init__', '_load'), ('__init__', 'import_module'), ('__init__', 'module'), ('pywrap_tensorflow', 'module'), ('pywrap_tensorflow', 'module'), ('pywrap_tensorflow_internal', 'module'), ('pywrap_tensorflow_internal', 'swig_import_helper'), ('imp', 'load_module'), ('imp', 'load_dynamic'))</v>
      </c>
      <c r="AA406" s="72" t="str">
        <f>IFERROR(__xludf.DUMMYFUNCTION("""COMPUTED_VALUE"""),"external module execution")</f>
        <v>external module execution</v>
      </c>
      <c r="AB406" s="72">
        <f>IFERROR(__xludf.DUMMYFUNCTION("""COMPUTED_VALUE"""),1.0)</f>
        <v>1</v>
      </c>
    </row>
    <row r="407">
      <c r="A407" s="73"/>
      <c r="D407" s="98"/>
      <c r="G407" s="98"/>
      <c r="I407" s="77">
        <v>405.0</v>
      </c>
      <c r="J407" s="54" t="s">
        <v>5334</v>
      </c>
      <c r="K407" s="96" t="s">
        <v>3887</v>
      </c>
      <c r="L407" s="169" t="s">
        <v>727</v>
      </c>
      <c r="M407" s="72" t="str">
        <f>IFERROR(__xludf.DUMMYFUNCTION("""COMPUTED_VALUE"""),"(('training', 'fit_generator'), ('training_generator', 'model_iteration'), ('training', 'train_on_batch'))")</f>
        <v>(('training', 'fit_generator'), ('training_generator', 'model_iteration'), ('training', 'train_on_batch'))</v>
      </c>
      <c r="N407" s="213">
        <f t="shared" si="5"/>
        <v>1</v>
      </c>
      <c r="O407" s="98"/>
      <c r="U407" s="72" t="str">
        <f>IFERROR(__xludf.DUMMYFUNCTION("""COMPUTED_VALUE"""),"round 2")</f>
        <v>round 2</v>
      </c>
      <c r="V407" s="72" t="str">
        <f>IFERROR(__xludf.DUMMYFUNCTION("""COMPUTED_VALUE"""),"(('file_io', 'size'), ('file_io', 'stat'), ('file_io', 'stat_v2'))")</f>
        <v>(('file_io', 'size'), ('file_io', 'stat'), ('file_io', 'stat_v2'))</v>
      </c>
      <c r="W407" s="72" t="str">
        <f>IFERROR(__xludf.DUMMYFUNCTION("""COMPUTED_VALUE"""),"file operation")</f>
        <v>file operation</v>
      </c>
      <c r="X407" s="50">
        <f t="shared" si="2"/>
        <v>1</v>
      </c>
      <c r="Y407" s="72" t="str">
        <f>IFERROR(__xludf.DUMMYFUNCTION("""COMPUTED_VALUE"""),"round 2")</f>
        <v>round 2</v>
      </c>
      <c r="Z407" s="72" t="str">
        <f>IFERROR(__xludf.DUMMYFUNCTION("""COMPUTED_VALUE"""),"(('_keras2_converter', '_convert'),)")</f>
        <v>(('_keras2_converter', '_convert'),)</v>
      </c>
      <c r="AA407" s="72" t="str">
        <f>IFERROR(__xludf.DUMMYFUNCTION("""COMPUTED_VALUE"""),"model conversion")</f>
        <v>model conversion</v>
      </c>
      <c r="AB407" s="72">
        <f>IFERROR(__xludf.DUMMYFUNCTION("""COMPUTED_VALUE"""),1.0)</f>
        <v>1</v>
      </c>
    </row>
    <row r="408">
      <c r="A408" s="73"/>
      <c r="D408" s="98"/>
      <c r="G408" s="98"/>
      <c r="I408" s="77">
        <v>406.0</v>
      </c>
      <c r="J408" s="54" t="s">
        <v>5334</v>
      </c>
      <c r="K408" s="96" t="s">
        <v>3892</v>
      </c>
      <c r="L408" s="169" t="s">
        <v>7</v>
      </c>
      <c r="M408" s="72" t="str">
        <f>IFERROR(__xludf.DUMMYFUNCTION("""COMPUTED_VALUE"""),"(('file_io', 'size'), ('file_io', 'stat'), ('file_io', 'stat_v2'))")</f>
        <v>(('file_io', 'size'), ('file_io', 'stat'), ('file_io', 'stat_v2'))</v>
      </c>
      <c r="N408" s="213">
        <f t="shared" si="5"/>
        <v>1</v>
      </c>
      <c r="O408" s="98"/>
      <c r="U408" s="72" t="str">
        <f>IFERROR(__xludf.DUMMYFUNCTION("""COMPUTED_VALUE"""),"round 2")</f>
        <v>round 2</v>
      </c>
      <c r="V408" s="72" t="str">
        <f>IFERROR(__xludf.DUMMYFUNCTION("""COMPUTED_VALUE"""),"(('app', 'run'), ('monitored_session', 'MonitoredTrainingSession'), ('monitored_session', '__init__'), ('monitored_session', '__init__'), ('monitored_session', '__init__'), ('monitored_session', '_create_session'), ('monitored_session', 'create_session'))")</f>
        <v>(('app', 'run'), ('monitored_session', 'MonitoredTrainingSession'), ('monitored_session', '__init__'), ('monitored_session', '__init__'), ('monitored_session', '__init__'), ('monitored_session', '_create_session'), ('monitored_session', 'create_session'))</v>
      </c>
      <c r="W408" s="72" t="str">
        <f>IFERROR(__xludf.DUMMYFUNCTION("""COMPUTED_VALUE"""),"parallelization")</f>
        <v>parallelization</v>
      </c>
      <c r="X408" s="50">
        <f t="shared" si="2"/>
        <v>1</v>
      </c>
      <c r="Y408" s="72" t="str">
        <f>IFERROR(__xludf.DUMMYFUNCTION("""COMPUTED_VALUE"""),"round 2")</f>
        <v>round 2</v>
      </c>
      <c r="Z408" s="72" t="str">
        <f>IFERROR(__xludf.DUMMYFUNCTION("""COMPUTED_VALUE"""),"(('estimator', '_call_model_fn'), ('model_lib', 'model_fn'))")</f>
        <v>(('estimator', '_call_model_fn'), ('model_lib', 'model_fn'))</v>
      </c>
      <c r="AA408" s="72" t="str">
        <f>IFERROR(__xludf.DUMMYFUNCTION("""COMPUTED_VALUE"""),"model training / learning")</f>
        <v>model training / learning</v>
      </c>
      <c r="AB408" s="72">
        <f>IFERROR(__xludf.DUMMYFUNCTION("""COMPUTED_VALUE"""),1.0)</f>
        <v>1</v>
      </c>
    </row>
    <row r="409">
      <c r="A409" s="73"/>
      <c r="D409" s="98"/>
      <c r="G409" s="98"/>
      <c r="I409" s="77">
        <v>407.0</v>
      </c>
      <c r="J409" s="54" t="s">
        <v>5334</v>
      </c>
      <c r="K409" s="96" t="s">
        <v>3896</v>
      </c>
      <c r="L409" s="169" t="s">
        <v>333</v>
      </c>
      <c r="M409" s="72" t="str">
        <f>IFERROR(__xludf.DUMMYFUNCTION("""COMPUTED_VALUE"""),"(('app', 'run'), ('monitored_session', 'MonitoredTrainingSession'), ('monitored_session', '__init__'), ('monitored_session', '__init__'), ('monitored_session', '__init__'), ('monitored_session', '_create_session'), ('monitored_session', 'create_session'))")</f>
        <v>(('app', 'run'), ('monitored_session', 'MonitoredTrainingSession'), ('monitored_session', '__init__'), ('monitored_session', '__init__'), ('monitored_session', '__init__'), ('monitored_session', '_create_session'), ('monitored_session', 'create_session'))</v>
      </c>
      <c r="N409" s="213">
        <f t="shared" si="5"/>
        <v>1</v>
      </c>
      <c r="O409" s="98"/>
      <c r="U409" s="72" t="str">
        <f>IFERROR(__xludf.DUMMYFUNCTION("""COMPUTED_VALUE"""),"round 2")</f>
        <v>round 2</v>
      </c>
      <c r="V409" s="72" t="str">
        <f>IFERROR(__xludf.DUMMYFUNCTION("""COMPUTED_VALUE"""),"(('__init__', 'import_module'), ('__init__', 'module'), ('__init__', 'module'))")</f>
        <v>(('__init__', 'import_module'), ('__init__', 'module'), ('__init__', 'module'))</v>
      </c>
      <c r="W409" s="72" t="str">
        <f>IFERROR(__xludf.DUMMYFUNCTION("""COMPUTED_VALUE"""),"python basic syntax")</f>
        <v>python basic syntax</v>
      </c>
      <c r="X409" s="50">
        <f t="shared" si="2"/>
        <v>1</v>
      </c>
      <c r="Y409" s="72" t="str">
        <f>IFERROR(__xludf.DUMMYFUNCTION("""COMPUTED_VALUE"""),"round 2")</f>
        <v>round 2</v>
      </c>
      <c r="Z409" s="72" t="str">
        <f>IFERROR(__xludf.DUMMYFUNCTION("""COMPUTED_VALUE"""),"(('__init__', '__getattr__'), ('__init__', '_load'), ('__init__', 'import_module'), ('__init__', 'module'), ('__init__', 'module'), ('gen_audio_ops', 'module'), ('__init__', '__getattr__'), ('__init__', '_load'), ('__init__', 'import_module'), ('__init__'"&amp;", 'module'), ('pywrap_tensorflow', 'module'), ('pywrap_tensorflow', 'module'), ('pywrap_tensorflow_internal', 'module'), ('pywrap_tensorflow_internal', 'swig_import_helper'), ('imp', 'load_module'), ('imp', 'load_dynamic'))")</f>
        <v>(('__init__', '__getattr__'), ('__init__', '_load'), ('__init__', 'import_module'), ('__init__', 'module'), ('__init__', 'module'), ('gen_audio_ops', 'module'), ('__init__', '__getattr__'), ('__init__', '_load'), ('__init__', 'import_module'), ('__init__', 'module'), ('pywrap_tensorflow', 'module'), ('pywrap_tensorflow', 'module'), ('pywrap_tensorflow_internal', 'module'), ('pywrap_tensorflow_internal', 'swig_import_helper'), ('imp', 'load_module'), ('imp', 'load_dynamic'))</v>
      </c>
      <c r="AA409" s="72" t="str">
        <f>IFERROR(__xludf.DUMMYFUNCTION("""COMPUTED_VALUE"""),"external module execution")</f>
        <v>external module execution</v>
      </c>
      <c r="AB409" s="72">
        <f>IFERROR(__xludf.DUMMYFUNCTION("""COMPUTED_VALUE"""),1.0)</f>
        <v>1</v>
      </c>
    </row>
    <row r="410">
      <c r="A410" s="73"/>
      <c r="D410" s="98"/>
      <c r="G410" s="98"/>
      <c r="I410" s="77">
        <v>408.0</v>
      </c>
      <c r="J410" s="54" t="s">
        <v>5334</v>
      </c>
      <c r="K410" s="98" t="s">
        <v>3900</v>
      </c>
      <c r="L410" s="77" t="s">
        <v>480</v>
      </c>
      <c r="M410" s="72" t="str">
        <f>IFERROR(__xludf.DUMMYFUNCTION("""COMPUTED_VALUE"""),"(('__init__', 'import_module'), ('__init__', 'module'), ('__init__', 'module'))")</f>
        <v>(('__init__', 'import_module'), ('__init__', 'module'), ('__init__', 'module'))</v>
      </c>
      <c r="N410" s="213">
        <f t="shared" si="5"/>
        <v>1</v>
      </c>
      <c r="O410" s="98"/>
      <c r="U410" s="72" t="str">
        <f>IFERROR(__xludf.DUMMYFUNCTION("""COMPUTED_VALUE"""),"round 2")</f>
        <v>round 2</v>
      </c>
      <c r="V410" s="72" t="str">
        <f>IFERROR(__xludf.DUMMYFUNCTION("""COMPUTED_VALUE"""),"(('tensorflow_backend', '_call'),)")</f>
        <v>(('tensorflow_backend', '_call'),)</v>
      </c>
      <c r="W410" s="72" t="str">
        <f>IFERROR(__xludf.DUMMYFUNCTION("""COMPUTED_VALUE"""),"model training / learning")</f>
        <v>model training / learning</v>
      </c>
      <c r="X410" s="50">
        <f t="shared" si="2"/>
        <v>1</v>
      </c>
      <c r="Y410" s="72" t="str">
        <f>IFERROR(__xludf.DUMMYFUNCTION("""COMPUTED_VALUE"""),"round 2")</f>
        <v>round 2</v>
      </c>
      <c r="Z410" s="72" t="str">
        <f>IFERROR(__xludf.DUMMYFUNCTION("""COMPUTED_VALUE"""),"(('training', 'fit_generator'), ('training_generator', 'fit_generator'))")</f>
        <v>(('training', 'fit_generator'), ('training_generator', 'fit_generator'))</v>
      </c>
      <c r="AA410" s="72" t="str">
        <f>IFERROR(__xludf.DUMMYFUNCTION("""COMPUTED_VALUE"""),"model training / learning")</f>
        <v>model training / learning</v>
      </c>
      <c r="AB410" s="72">
        <f>IFERROR(__xludf.DUMMYFUNCTION("""COMPUTED_VALUE"""),1.0)</f>
        <v>1</v>
      </c>
    </row>
    <row r="411">
      <c r="A411" s="73"/>
      <c r="D411" s="98"/>
      <c r="G411" s="98"/>
      <c r="I411" s="77">
        <v>409.0</v>
      </c>
      <c r="J411" s="54" t="s">
        <v>5334</v>
      </c>
      <c r="K411" s="96" t="s">
        <v>3902</v>
      </c>
      <c r="L411" s="77" t="s">
        <v>269</v>
      </c>
      <c r="M411" s="72" t="str">
        <f>IFERROR(__xludf.DUMMYFUNCTION("""COMPUTED_VALUE"""),"(('tensorflow_backend', '_call'),)")</f>
        <v>(('tensorflow_backend', '_call'),)</v>
      </c>
      <c r="N411" s="213">
        <f t="shared" si="5"/>
        <v>1</v>
      </c>
      <c r="O411" s="98"/>
      <c r="U411" s="72" t="str">
        <f>IFERROR(__xludf.DUMMYFUNCTION("""COMPUTED_VALUE"""),"round 2")</f>
        <v>round 2</v>
      </c>
      <c r="V411" s="72" t="str">
        <f>IFERROR(__xludf.DUMMYFUNCTION("""COMPUTED_VALUE"""),"(('train', 'module'),)")</f>
        <v>(('train', 'module'),)</v>
      </c>
      <c r="W411" s="72" t="str">
        <f>IFERROR(__xludf.DUMMYFUNCTION("""COMPUTED_VALUE"""),"python basic syntax")</f>
        <v>python basic syntax</v>
      </c>
      <c r="X411" s="50">
        <f t="shared" si="2"/>
        <v>1</v>
      </c>
      <c r="Y411" s="72" t="str">
        <f>IFERROR(__xludf.DUMMYFUNCTION("""COMPUTED_VALUE"""),"round 2")</f>
        <v>round 2</v>
      </c>
      <c r="Z411" s="72" t="str">
        <f>IFERROR(__xludf.DUMMYFUNCTION("""COMPUTED_VALUE"""),"(('training', 'predict'), ('training_arrays', 'predict_loop'), ('backend', '__call__'))")</f>
        <v>(('training', 'predict'), ('training_arrays', 'predict_loop'), ('backend', '__call__'))</v>
      </c>
      <c r="AA411" s="72" t="str">
        <f>IFERROR(__xludf.DUMMYFUNCTION("""COMPUTED_VALUE"""),"model training / learning")</f>
        <v>model training / learning</v>
      </c>
      <c r="AB411" s="72">
        <f>IFERROR(__xludf.DUMMYFUNCTION("""COMPUTED_VALUE"""),1.0)</f>
        <v>1</v>
      </c>
    </row>
    <row r="412">
      <c r="A412" s="73"/>
      <c r="D412" s="98"/>
      <c r="G412" s="98"/>
      <c r="I412" s="77">
        <v>410.0</v>
      </c>
      <c r="J412" s="54" t="s">
        <v>5334</v>
      </c>
      <c r="K412" s="96" t="s">
        <v>3904</v>
      </c>
      <c r="L412" s="169" t="s">
        <v>7</v>
      </c>
      <c r="M412" s="72" t="str">
        <f>IFERROR(__xludf.DUMMYFUNCTION("""COMPUTED_VALUE"""),"(('train', 'module'),)")</f>
        <v>(('train', 'module'),)</v>
      </c>
      <c r="N412" s="213">
        <f t="shared" si="5"/>
        <v>1</v>
      </c>
      <c r="O412" s="98"/>
      <c r="U412" s="72" t="str">
        <f>IFERROR(__xludf.DUMMYFUNCTION("""COMPUTED_VALUE"""),"round 2")</f>
        <v>round 2</v>
      </c>
      <c r="V412" s="72" t="str">
        <f>IFERROR(__xludf.DUMMYFUNCTION("""COMPUTED_VALUE"""),"(('pool', 'worker'),)")</f>
        <v>(('pool', 'worker'),)</v>
      </c>
      <c r="W412" s="72" t="str">
        <f>IFERROR(__xludf.DUMMYFUNCTION("""COMPUTED_VALUE"""),"parallelization")</f>
        <v>parallelization</v>
      </c>
      <c r="X412" s="50">
        <f t="shared" si="2"/>
        <v>1</v>
      </c>
      <c r="Y412" s="72" t="str">
        <f>IFERROR(__xludf.DUMMYFUNCTION("""COMPUTED_VALUE"""),"round 2")</f>
        <v>round 2</v>
      </c>
      <c r="Z412" s="72" t="str">
        <f>IFERROR(__xludf.DUMMYFUNCTION("""COMPUTED_VALUE"""),"(('loader_impl', 'load'),)")</f>
        <v>(('loader_impl', 'load'),)</v>
      </c>
      <c r="AA412" s="72" t="str">
        <f>IFERROR(__xludf.DUMMYFUNCTION("""COMPUTED_VALUE"""),"model saving / loading")</f>
        <v>model saving / loading</v>
      </c>
      <c r="AB412" s="72">
        <f>IFERROR(__xludf.DUMMYFUNCTION("""COMPUTED_VALUE"""),1.0)</f>
        <v>1</v>
      </c>
    </row>
    <row r="413">
      <c r="A413" s="73"/>
      <c r="D413" s="98"/>
      <c r="G413" s="98"/>
      <c r="I413" s="77">
        <v>411.0</v>
      </c>
      <c r="J413" s="54" t="s">
        <v>5334</v>
      </c>
      <c r="K413" s="96" t="s">
        <v>1453</v>
      </c>
      <c r="L413" s="169" t="s">
        <v>269</v>
      </c>
      <c r="M413" s="72" t="str">
        <f>IFERROR(__xludf.DUMMYFUNCTION("""COMPUTED_VALUE"""),"(('pool', 'worker'),)")</f>
        <v>(('pool', 'worker'),)</v>
      </c>
      <c r="N413" s="213">
        <f t="shared" si="5"/>
        <v>1</v>
      </c>
      <c r="O413" s="98"/>
      <c r="U413" s="72" t="str">
        <f>IFERROR(__xludf.DUMMYFUNCTION("""COMPUTED_VALUE"""),"round 2")</f>
        <v>round 2</v>
      </c>
      <c r="V413" s="72" t="str">
        <f>IFERROR(__xludf.DUMMYFUNCTION("""COMPUTED_VALUE"""),"(('application', 'launch_instance'), ('kernelapp', 'start'), ('ioloop', 'start'), ('ioloop', 'start'), ('stack_context', 'null_wrapper'))")</f>
        <v>(('application', 'launch_instance'), ('kernelapp', 'start'), ('ioloop', 'start'), ('ioloop', 'start'), ('stack_context', 'null_wrapper'))</v>
      </c>
      <c r="W413" s="72" t="str">
        <f>IFERROR(__xludf.DUMMYFUNCTION("""COMPUTED_VALUE"""),"parallelization")</f>
        <v>parallelization</v>
      </c>
      <c r="X413" s="50">
        <f t="shared" si="2"/>
        <v>1</v>
      </c>
      <c r="Y413" s="72" t="str">
        <f>IFERROR(__xludf.DUMMYFUNCTION("""COMPUTED_VALUE"""),"round 2")</f>
        <v>round 2</v>
      </c>
      <c r="Z413" s="72" t="str">
        <f>IFERROR(__xludf.DUMMYFUNCTION("""COMPUTED_VALUE"""),"(('app', 'wsgi_app'), ('app', 'full_dispatch_request'))")</f>
        <v>(('app', 'wsgi_app'), ('app', 'full_dispatch_request'))</v>
      </c>
      <c r="AA413" s="72" t="str">
        <f>IFERROR(__xludf.DUMMYFUNCTION("""COMPUTED_VALUE"""),"subprocess invocation")</f>
        <v>subprocess invocation</v>
      </c>
      <c r="AB413" s="72">
        <f>IFERROR(__xludf.DUMMYFUNCTION("""COMPUTED_VALUE"""),1.0)</f>
        <v>1</v>
      </c>
    </row>
    <row r="414">
      <c r="A414" s="73"/>
      <c r="D414" s="98"/>
      <c r="G414" s="98"/>
      <c r="I414" s="77">
        <v>412.0</v>
      </c>
      <c r="J414" s="54" t="s">
        <v>5334</v>
      </c>
      <c r="K414" s="96" t="s">
        <v>1537</v>
      </c>
      <c r="L414" s="77" t="s">
        <v>480</v>
      </c>
      <c r="M414" s="72" t="str">
        <f>IFERROR(__xludf.DUMMYFUNCTION("""COMPUTED_VALUE"""),"(('application', 'launch_instance'), ('kernelapp', 'start'), ('ioloop', 'start'), ('ioloop', 'start'), ('stack_context', 'null_wrapper'))")</f>
        <v>(('application', 'launch_instance'), ('kernelapp', 'start'), ('ioloop', 'start'), ('ioloop', 'start'), ('stack_context', 'null_wrapper'))</v>
      </c>
      <c r="N414" s="213">
        <f t="shared" si="5"/>
        <v>1</v>
      </c>
      <c r="O414" s="98"/>
      <c r="U414" s="72" t="str">
        <f>IFERROR(__xludf.DUMMYFUNCTION("""COMPUTED_VALUE"""),"round 2")</f>
        <v>round 2</v>
      </c>
      <c r="V414" s="72" t="str">
        <f>IFERROR(__xludf.DUMMYFUNCTION("""COMPUTED_VALUE"""),"(('kernelapp', 'start'), ('ioloop', 'start'), ('ioloop', 'start'), ('stack_context', 'null_wrapper'), ('zmqstream', '_handle_events'), ('zmqstream', '_handle_recv'), ('zmqstream', '_run_callback'), ('stack_context', 'null_wrapper'), ('kernelbase', 'dispat"&amp;"cher'), ('kernelbase', 'dispatch_shell'), ('kernelbase', 'execute_request'), ('ipkernel', 'do_execute'), ('zmqshell', 'run_cell'), ('interactiveshell', 'run_cell'), ('interactiveshell', 'run_ast_nodes'), ('interactiveshell', 'run_code'))")</f>
        <v>(('kernelapp', 'start'), ('ioloop', 'start'), ('ioloop', 'start'), ('stack_context', 'null_wrapper'), ('zmqstream', '_handle_events'), ('zmqstream', '_handle_recv'), ('zmqstream', '_run_callback'), ('stack_context', 'null_wrapper'), ('kernelbase', 'dispatcher'), ('kernelbase', 'dispatch_shell'), ('kernelbase', 'execute_request'), ('ipkernel', 'do_execute'), ('zmqshell', 'run_cell'), ('interactiveshell', 'run_cell'), ('interactiveshell', 'run_ast_nodes'), ('interactiveshell', 'run_code'))</v>
      </c>
      <c r="W414" s="72" t="str">
        <f>IFERROR(__xludf.DUMMYFUNCTION("""COMPUTED_VALUE"""),"subprocess invocation")</f>
        <v>subprocess invocation</v>
      </c>
      <c r="X414" s="50">
        <f t="shared" si="2"/>
        <v>1</v>
      </c>
      <c r="Y414" s="72" t="str">
        <f>IFERROR(__xludf.DUMMYFUNCTION("""COMPUTED_VALUE"""),"round 2")</f>
        <v>round 2</v>
      </c>
      <c r="Z414" s="72" t="str">
        <f>IFERROR(__xludf.DUMMYFUNCTION("""COMPUTED_VALUE"""),"(('training_v2', 'run_one_epoch'), ('training_v2_utils', 'execution_function'))")</f>
        <v>(('training_v2', 'run_one_epoch'), ('training_v2_utils', 'execution_function'))</v>
      </c>
      <c r="AA414" s="72" t="str">
        <f>IFERROR(__xludf.DUMMYFUNCTION("""COMPUTED_VALUE"""),"model training / learning")</f>
        <v>model training / learning</v>
      </c>
      <c r="AB414" s="72">
        <f>IFERROR(__xludf.DUMMYFUNCTION("""COMPUTED_VALUE"""),1.0)</f>
        <v>1</v>
      </c>
    </row>
    <row r="415">
      <c r="A415" s="73"/>
      <c r="D415" s="98"/>
      <c r="G415" s="98"/>
      <c r="I415" s="77">
        <v>413.0</v>
      </c>
      <c r="J415" s="54" t="s">
        <v>5334</v>
      </c>
      <c r="K415" s="98" t="s">
        <v>3916</v>
      </c>
      <c r="L415" s="77" t="s">
        <v>480</v>
      </c>
      <c r="M415" s="72" t="str">
        <f>IFERROR(__xludf.DUMMYFUNCTION("""COMPUTED_VALUE"""),"(('kernelapp', 'start'), ('ioloop', 'start'), ('ioloop', 'start'), ('stack_context', 'null_wrapper'), ('zmqstream', '_handle_events'), ('zmqstream', '_handle_recv'), ('zmqstream', '_run_callback'), ('stack_context', 'null_wrapper'), ('kernelbase', 'dispat"&amp;"cher'), ('kernelbase', 'dispatch_shell'), ('kernelbase', 'execute_request'), ('ipkernel', 'do_execute'), ('zmqshell', 'run_cell'), ('interactiveshell', 'run_cell'), ('interactiveshell', 'run_ast_nodes'), ('interactiveshell', 'run_code'))")</f>
        <v>(('kernelapp', 'start'), ('ioloop', 'start'), ('ioloop', 'start'), ('stack_context', 'null_wrapper'), ('zmqstream', '_handle_events'), ('zmqstream', '_handle_recv'), ('zmqstream', '_run_callback'), ('stack_context', 'null_wrapper'), ('kernelbase', 'dispatcher'), ('kernelbase', 'dispatch_shell'), ('kernelbase', 'execute_request'), ('ipkernel', 'do_execute'), ('zmqshell', 'run_cell'), ('interactiveshell', 'run_cell'), ('interactiveshell', 'run_ast_nodes'), ('interactiveshell', 'run_code'))</v>
      </c>
      <c r="N415" s="213">
        <f t="shared" si="5"/>
        <v>1</v>
      </c>
      <c r="O415" s="98"/>
      <c r="U415" s="72" t="str">
        <f>IFERROR(__xludf.DUMMYFUNCTION("""COMPUTED_VALUE"""),"round 2")</f>
        <v>round 2</v>
      </c>
      <c r="V415" s="72" t="str">
        <f>IFERROR(__xludf.DUMMYFUNCTION("""COMPUTED_VALUE"""),"(('core', 'call'),)")</f>
        <v>(('core', 'call'),)</v>
      </c>
      <c r="W415" s="72" t="str">
        <f>IFERROR(__xludf.DUMMYFUNCTION("""COMPUTED_VALUE"""),"model training / construction")</f>
        <v>model training / construction</v>
      </c>
      <c r="X415" s="50">
        <f t="shared" si="2"/>
        <v>1</v>
      </c>
      <c r="Y415" s="72" t="str">
        <f>IFERROR(__xludf.DUMMYFUNCTION("""COMPUTED_VALUE"""),"round 2")</f>
        <v>round 2</v>
      </c>
      <c r="Z415" s="72" t="str">
        <f>IFERROR(__xludf.DUMMYFUNCTION("""COMPUTED_VALUE"""),"(('function', '_filtered_call'), ('function', '_call_flat'))")</f>
        <v>(('function', '_filtered_call'), ('function', '_call_flat'))</v>
      </c>
      <c r="AA415" s="72" t="str">
        <f>IFERROR(__xludf.DUMMYFUNCTION("""COMPUTED_VALUE"""),"method wrapper")</f>
        <v>method wrapper</v>
      </c>
      <c r="AB415" s="72">
        <f>IFERROR(__xludf.DUMMYFUNCTION("""COMPUTED_VALUE"""),1.0)</f>
        <v>1</v>
      </c>
    </row>
    <row r="416">
      <c r="A416" s="73"/>
      <c r="D416" s="98"/>
      <c r="G416" s="98"/>
      <c r="I416" s="77">
        <v>414.0</v>
      </c>
      <c r="J416" s="54" t="s">
        <v>5334</v>
      </c>
      <c r="K416" s="96" t="s">
        <v>3918</v>
      </c>
      <c r="L416" s="169" t="s">
        <v>416</v>
      </c>
      <c r="M416" s="72" t="str">
        <f>IFERROR(__xludf.DUMMYFUNCTION("""COMPUTED_VALUE"""),"(('core', 'call'),)")</f>
        <v>(('core', 'call'),)</v>
      </c>
      <c r="N416" s="213">
        <f t="shared" si="5"/>
        <v>1</v>
      </c>
      <c r="O416" s="98"/>
      <c r="U416" s="72" t="str">
        <f>IFERROR(__xludf.DUMMYFUNCTION("""COMPUTED_VALUE"""),"round 2")</f>
        <v>round 2</v>
      </c>
      <c r="V416" s="72" t="str">
        <f>IFERROR(__xludf.DUMMYFUNCTION("""COMPUTED_VALUE"""),"(('training', 'fit'), ('training_arrays', 'fit_loop'), ('tensorflow_backend', '__call__'), ('tensorflow_backend', '_call'), ('session', '__call__'), ('errors_impl', '__exit__'))")</f>
        <v>(('training', 'fit'), ('training_arrays', 'fit_loop'), ('tensorflow_backend', '__call__'), ('tensorflow_backend', '_call'), ('session', '__call__'), ('errors_impl', '__exit__'))</v>
      </c>
      <c r="W416" s="72" t="str">
        <f>IFERROR(__xludf.DUMMYFUNCTION("""COMPUTED_VALUE"""),"model training / learning")</f>
        <v>model training / learning</v>
      </c>
      <c r="X416" s="50">
        <f t="shared" si="2"/>
        <v>1</v>
      </c>
      <c r="Y416" s="72" t="str">
        <f>IFERROR(__xludf.DUMMYFUNCTION("""COMPUTED_VALUE"""),"round 2")</f>
        <v>round 2</v>
      </c>
      <c r="Z416" s="72" t="str">
        <f>IFERROR(__xludf.DUMMYFUNCTION("""COMPUTED_VALUE"""),"(('descriptor', 'module'),)")</f>
        <v>(('descriptor', 'module'),)</v>
      </c>
      <c r="AA416" s="72" t="str">
        <f>IFERROR(__xludf.DUMMYFUNCTION("""COMPUTED_VALUE"""),"python basic syntax")</f>
        <v>python basic syntax</v>
      </c>
      <c r="AB416" s="72">
        <f>IFERROR(__xludf.DUMMYFUNCTION("""COMPUTED_VALUE"""),1.0)</f>
        <v>1</v>
      </c>
    </row>
    <row r="417">
      <c r="A417" s="73"/>
      <c r="D417" s="98"/>
      <c r="G417" s="98"/>
      <c r="I417" s="77">
        <v>415.0</v>
      </c>
      <c r="J417" s="54" t="s">
        <v>5334</v>
      </c>
      <c r="K417" s="96" t="s">
        <v>3920</v>
      </c>
      <c r="L417" s="169" t="s">
        <v>1485</v>
      </c>
      <c r="M417" s="72" t="str">
        <f>IFERROR(__xludf.DUMMYFUNCTION("""COMPUTED_VALUE"""),"(('training', 'fit'), ('training_arrays', 'fit_loop'), ('tensorflow_backend', '__call__'), ('tensorflow_backend', '_call'), ('session', '__call__'), ('errors_impl', '__exit__'))")</f>
        <v>(('training', 'fit'), ('training_arrays', 'fit_loop'), ('tensorflow_backend', '__call__'), ('tensorflow_backend', '_call'), ('session', '__call__'), ('errors_impl', '__exit__'))</v>
      </c>
      <c r="N417" s="213">
        <f t="shared" si="5"/>
        <v>1</v>
      </c>
      <c r="O417" s="98"/>
      <c r="U417" s="72" t="str">
        <f>IFERROR(__xludf.DUMMYFUNCTION("""COMPUTED_VALUE"""),"round 2")</f>
        <v>round 2</v>
      </c>
      <c r="V417" s="72" t="str">
        <f>IFERROR(__xludf.DUMMYFUNCTION("""COMPUTED_VALUE"""),"(('ops', 'convert_to_tensor_v2'), ('ops', 'internal_convert_to_tensor'))")</f>
        <v>(('ops', 'convert_to_tensor_v2'), ('ops', 'internal_convert_to_tensor'))</v>
      </c>
      <c r="W417" s="72" t="str">
        <f>IFERROR(__xludf.DUMMYFUNCTION("""COMPUTED_VALUE"""),"data transformation")</f>
        <v>data transformation</v>
      </c>
      <c r="X417" s="50">
        <f t="shared" si="2"/>
        <v>1</v>
      </c>
      <c r="Y417" s="72" t="str">
        <f>IFERROR(__xludf.DUMMYFUNCTION("""COMPUTED_VALUE"""),"round 2")</f>
        <v>round 2</v>
      </c>
      <c r="Z417" s="72" t="str">
        <f>IFERROR(__xludf.DUMMYFUNCTION("""COMPUTED_VALUE"""),"(('reference_executor', '_compute'), ('reference_executor', '_compute_tuple'), ('reference_executor', '_compute'), ('reference_executor', '_compute_call'))")</f>
        <v>(('reference_executor', '_compute'), ('reference_executor', '_compute_tuple'), ('reference_executor', '_compute'), ('reference_executor', '_compute_call'))</v>
      </c>
      <c r="AA417" s="72" t="str">
        <f>IFERROR(__xludf.DUMMYFUNCTION("""COMPUTED_VALUE"""),"subprocess invocation")</f>
        <v>subprocess invocation</v>
      </c>
      <c r="AB417" s="72">
        <f>IFERROR(__xludf.DUMMYFUNCTION("""COMPUTED_VALUE"""),1.0)</f>
        <v>1</v>
      </c>
    </row>
    <row r="418">
      <c r="A418" s="73"/>
      <c r="D418" s="98"/>
      <c r="G418" s="98"/>
      <c r="I418" s="77">
        <v>416.0</v>
      </c>
      <c r="J418" s="54" t="s">
        <v>5334</v>
      </c>
      <c r="K418" s="96" t="s">
        <v>3924</v>
      </c>
      <c r="L418" s="169" t="s">
        <v>7</v>
      </c>
      <c r="M418" s="72" t="str">
        <f>IFERROR(__xludf.DUMMYFUNCTION("""COMPUTED_VALUE"""),"(('ops', 'convert_to_tensor_v2'), ('ops', 'internal_convert_to_tensor'))")</f>
        <v>(('ops', 'convert_to_tensor_v2'), ('ops', 'internal_convert_to_tensor'))</v>
      </c>
      <c r="N418" s="213">
        <f t="shared" si="5"/>
        <v>1</v>
      </c>
      <c r="O418" s="98"/>
      <c r="U418" s="72" t="str">
        <f>IFERROR(__xludf.DUMMYFUNCTION("""COMPUTED_VALUE"""),"round 2")</f>
        <v>round 2</v>
      </c>
      <c r="V418" s="72" t="str">
        <f>IFERROR(__xludf.DUMMYFUNCTION("""COMPUTED_VALUE"""),"(('ops', '_create_c_op'), ('dispatch', 'wrapper'))")</f>
        <v>(('ops', '_create_c_op'), ('dispatch', 'wrapper'))</v>
      </c>
      <c r="W418" s="72" t="str">
        <f>IFERROR(__xludf.DUMMYFUNCTION("""COMPUTED_VALUE"""),"data operation")</f>
        <v>data operation</v>
      </c>
      <c r="X418" s="50">
        <f t="shared" si="2"/>
        <v>1</v>
      </c>
      <c r="Y418" s="72" t="str">
        <f>IFERROR(__xludf.DUMMYFUNCTION("""COMPUTED_VALUE"""),"round 2")</f>
        <v>round 2</v>
      </c>
      <c r="Z418" s="72" t="str">
        <f>IFERROR(__xludf.DUMMYFUNCTION("""COMPUTED_VALUE"""),"(('__init__', '__getattr__'),)")</f>
        <v>(('__init__', '__getattr__'),)</v>
      </c>
      <c r="AA418" s="72" t="str">
        <f>IFERROR(__xludf.DUMMYFUNCTION("""COMPUTED_VALUE"""),"syntax / attribute extraction")</f>
        <v>syntax / attribute extraction</v>
      </c>
      <c r="AB418" s="72">
        <f>IFERROR(__xludf.DUMMYFUNCTION("""COMPUTED_VALUE"""),1.0)</f>
        <v>1</v>
      </c>
    </row>
    <row r="419">
      <c r="A419" s="73"/>
      <c r="D419" s="98"/>
      <c r="G419" s="98"/>
      <c r="I419" s="77">
        <v>417.0</v>
      </c>
      <c r="J419" s="54" t="s">
        <v>5334</v>
      </c>
      <c r="K419" s="96" t="s">
        <v>3928</v>
      </c>
      <c r="L419" s="169" t="s">
        <v>727</v>
      </c>
      <c r="M419" s="72" t="str">
        <f>IFERROR(__xludf.DUMMYFUNCTION("""COMPUTED_VALUE"""),"(('ops', '_create_c_op'), ('dispatch', 'wrapper'))")</f>
        <v>(('ops', '_create_c_op'), ('dispatch', 'wrapper'))</v>
      </c>
      <c r="N419" s="213">
        <f t="shared" si="5"/>
        <v>1</v>
      </c>
      <c r="O419" s="98"/>
      <c r="U419" s="72" t="str">
        <f>IFERROR(__xludf.DUMMYFUNCTION("""COMPUTED_VALUE"""),"round 2")</f>
        <v>round 2</v>
      </c>
      <c r="V419" s="72" t="str">
        <f>IFERROR(__xludf.DUMMYFUNCTION("""COMPUTED_VALUE"""),"(('serialization', 'deserialize'), ('generic_utils', 'deserialize_keras_object'))")</f>
        <v>(('serialization', 'deserialize'), ('generic_utils', 'deserialize_keras_object'))</v>
      </c>
      <c r="W419" s="72" t="str">
        <f>IFERROR(__xludf.DUMMYFUNCTION("""COMPUTED_VALUE"""),"model saving / loading")</f>
        <v>model saving / loading</v>
      </c>
      <c r="X419" s="50">
        <f t="shared" si="2"/>
        <v>1</v>
      </c>
      <c r="Y419" s="72" t="str">
        <f>IFERROR(__xludf.DUMMYFUNCTION("""COMPUTED_VALUE"""),"round 2")</f>
        <v>round 2</v>
      </c>
      <c r="Z419" s="72" t="str">
        <f>IFERROR(__xludf.DUMMYFUNCTION("""COMPUTED_VALUE"""),"(('init_ops', '__call__'),)")</f>
        <v>(('init_ops', '__call__'),)</v>
      </c>
      <c r="AA419" s="72" t="str">
        <f>IFERROR(__xludf.DUMMYFUNCTION("""COMPUTED_VALUE"""),"python basic syntax")</f>
        <v>python basic syntax</v>
      </c>
      <c r="AB419" s="72">
        <f>IFERROR(__xludf.DUMMYFUNCTION("""COMPUTED_VALUE"""),1.0)</f>
        <v>1</v>
      </c>
    </row>
    <row r="420">
      <c r="A420" s="73"/>
      <c r="D420" s="98"/>
      <c r="G420" s="98"/>
      <c r="I420" s="77">
        <v>418.0</v>
      </c>
      <c r="J420" s="54" t="s">
        <v>5334</v>
      </c>
      <c r="K420" s="96" t="s">
        <v>3930</v>
      </c>
      <c r="L420" s="169" t="s">
        <v>1768</v>
      </c>
      <c r="M420" s="72" t="str">
        <f>IFERROR(__xludf.DUMMYFUNCTION("""COMPUTED_VALUE"""),"(('serialization', 'deserialize'), ('generic_utils', 'deserialize_keras_object'))")</f>
        <v>(('serialization', 'deserialize'), ('generic_utils', 'deserialize_keras_object'))</v>
      </c>
      <c r="N420" s="213">
        <f t="shared" si="5"/>
        <v>1</v>
      </c>
      <c r="O420" s="98"/>
      <c r="U420" s="72" t="str">
        <f>IFERROR(__xludf.DUMMYFUNCTION("""COMPUTED_VALUE"""),"round 2")</f>
        <v>round 2</v>
      </c>
      <c r="V420" s="72" t="str">
        <f>IFERROR(__xludf.DUMMYFUNCTION("""COMPUTED_VALUE"""),"(('estimator', 'train'), ('estimator', '_train_model'), ('estimator', '_train_model_default'), ('estimator', '_train_with_estimator_spec'), ('monitored_session', 'MonitoredTrainingSession'), ('monitored_session', '__init__'), ('monitored_session', '__init"&amp;"__'))")</f>
        <v>(('estimator', 'train'), ('estimator', '_train_model'), ('estimator', '_train_model_default'), ('estimator', '_train_with_estimator_spec'), ('monitored_session', 'MonitoredTrainingSession'), ('monitored_session', '__init__'), ('monitored_session', '__init__'))</v>
      </c>
      <c r="W420" s="72" t="str">
        <f>IFERROR(__xludf.DUMMYFUNCTION("""COMPUTED_VALUE"""),"parallelization")</f>
        <v>parallelization</v>
      </c>
      <c r="X420" s="50">
        <f t="shared" si="2"/>
        <v>1</v>
      </c>
      <c r="Y420" s="72" t="str">
        <f>IFERROR(__xludf.DUMMYFUNCTION("""COMPUTED_VALUE"""),"round 2")</f>
        <v>round 2</v>
      </c>
      <c r="Z420" s="72" t="str">
        <f>IFERROR(__xludf.DUMMYFUNCTION("""COMPUTED_VALUE"""),"(('app', 'run'), ('app', 'run'), ('app', '_run_main'))")</f>
        <v>(('app', 'run'), ('app', 'run'), ('app', '_run_main'))</v>
      </c>
      <c r="AA420" s="72" t="str">
        <f>IFERROR(__xludf.DUMMYFUNCTION("""COMPUTED_VALUE"""),"subprocess invocation")</f>
        <v>subprocess invocation</v>
      </c>
      <c r="AB420" s="72">
        <f>IFERROR(__xludf.DUMMYFUNCTION("""COMPUTED_VALUE"""),1.0)</f>
        <v>1</v>
      </c>
    </row>
    <row r="421">
      <c r="A421" s="73"/>
      <c r="D421" s="98"/>
      <c r="G421" s="98"/>
      <c r="I421" s="77">
        <v>419.0</v>
      </c>
      <c r="J421" s="54" t="s">
        <v>5334</v>
      </c>
      <c r="K421" s="96" t="s">
        <v>3935</v>
      </c>
      <c r="L421" s="227" t="s">
        <v>50</v>
      </c>
      <c r="M421" s="72" t="str">
        <f>IFERROR(__xludf.DUMMYFUNCTION("""COMPUTED_VALUE"""),"(('estimator', 'train'), ('estimator', '_train_model'), ('estimator', '_train_model_default'), ('estimator', '_train_with_estimator_spec'), ('monitored_session', 'MonitoredTrainingSession'), ('monitored_session', '__init__'), ('monitored_session', '__init"&amp;"__'))")</f>
        <v>(('estimator', 'train'), ('estimator', '_train_model'), ('estimator', '_train_model_default'), ('estimator', '_train_with_estimator_spec'), ('monitored_session', 'MonitoredTrainingSession'), ('monitored_session', '__init__'), ('monitored_session', '__init__'))</v>
      </c>
      <c r="N421" s="213">
        <f t="shared" si="5"/>
        <v>1</v>
      </c>
      <c r="O421" s="98"/>
      <c r="U421" s="72" t="str">
        <f>IFERROR(__xludf.DUMMYFUNCTION("""COMPUTED_VALUE"""),"round 2")</f>
        <v>round 2</v>
      </c>
      <c r="V421" s="72" t="str">
        <f>IFERROR(__xludf.DUMMYFUNCTION("""COMPUTED_VALUE"""),"(('constant_op', 'constant'), ('tensor_util', 'make_tensor_proto'), ('tensor_util', '_AssertCompatible'))")</f>
        <v>(('constant_op', 'constant'), ('tensor_util', 'make_tensor_proto'), ('tensor_util', '_AssertCompatible'))</v>
      </c>
      <c r="W421" s="72" t="str">
        <f>IFERROR(__xludf.DUMMYFUNCTION("""COMPUTED_VALUE"""),"data creation")</f>
        <v>data creation</v>
      </c>
      <c r="X421" s="50">
        <f t="shared" si="2"/>
        <v>1</v>
      </c>
      <c r="Y421" s="72" t="str">
        <f>IFERROR(__xludf.DUMMYFUNCTION("""COMPUTED_VALUE"""),"round 2")</f>
        <v>round 2</v>
      </c>
      <c r="Z421" s="72" t="str">
        <f>IFERROR(__xludf.DUMMYFUNCTION("""COMPUTED_VALUE"""),"(('function', '_call_flat'),)")</f>
        <v>(('function', '_call_flat'),)</v>
      </c>
      <c r="AA421" s="72" t="str">
        <f>IFERROR(__xludf.DUMMYFUNCTION("""COMPUTED_VALUE"""),"method wrapper")</f>
        <v>method wrapper</v>
      </c>
      <c r="AB421" s="72">
        <f>IFERROR(__xludf.DUMMYFUNCTION("""COMPUTED_VALUE"""),1.0)</f>
        <v>1</v>
      </c>
    </row>
    <row r="422">
      <c r="A422" s="73"/>
      <c r="D422" s="98"/>
      <c r="G422" s="98"/>
      <c r="I422" s="77">
        <v>420.0</v>
      </c>
      <c r="J422" s="54" t="s">
        <v>5334</v>
      </c>
      <c r="K422" s="98" t="s">
        <v>3938</v>
      </c>
      <c r="L422" s="77" t="s">
        <v>480</v>
      </c>
      <c r="M422" s="72" t="str">
        <f>IFERROR(__xludf.DUMMYFUNCTION("""COMPUTED_VALUE"""),"(('constant_op', 'constant'), ('tensor_util', 'make_tensor_proto'), ('tensor_util', '_AssertCompatible'))")</f>
        <v>(('constant_op', 'constant'), ('tensor_util', 'make_tensor_proto'), ('tensor_util', '_AssertCompatible'))</v>
      </c>
      <c r="N422" s="213">
        <f t="shared" si="5"/>
        <v>1</v>
      </c>
      <c r="O422" s="98"/>
      <c r="U422" s="72" t="str">
        <f>IFERROR(__xludf.DUMMYFUNCTION("""COMPUTED_VALUE"""),"round 2")</f>
        <v>round 2</v>
      </c>
      <c r="V422" s="72" t="str">
        <f>IFERROR(__xludf.DUMMYFUNCTION("""COMPUTED_VALUE"""),"(('session', '_run'), ('session', '_do_run'), ('session', '_do_call'))")</f>
        <v>(('session', '_run'), ('session', '_do_run'), ('session', '_do_call'))</v>
      </c>
      <c r="W422" s="72" t="str">
        <f>IFERROR(__xludf.DUMMYFUNCTION("""COMPUTED_VALUE"""),"parallelization")</f>
        <v>parallelization</v>
      </c>
      <c r="X422" s="50">
        <f t="shared" si="2"/>
        <v>1</v>
      </c>
      <c r="Y422" s="72" t="str">
        <f>IFERROR(__xludf.DUMMYFUNCTION("""COMPUTED_VALUE"""),"round 2")</f>
        <v>round 2</v>
      </c>
      <c r="Z422" s="72" t="str">
        <f>IFERROR(__xludf.DUMMYFUNCTION("""COMPUTED_VALUE"""),"(('base', '_method_wrapper'),)")</f>
        <v>(('base', '_method_wrapper'),)</v>
      </c>
      <c r="AA422" s="72" t="str">
        <f>IFERROR(__xludf.DUMMYFUNCTION("""COMPUTED_VALUE"""),"method wrapper")</f>
        <v>method wrapper</v>
      </c>
      <c r="AB422" s="72">
        <f>IFERROR(__xludf.DUMMYFUNCTION("""COMPUTED_VALUE"""),1.0)</f>
        <v>1</v>
      </c>
    </row>
    <row r="423">
      <c r="A423" s="73"/>
      <c r="D423" s="98"/>
      <c r="G423" s="98"/>
      <c r="I423" s="77">
        <v>421.0</v>
      </c>
      <c r="J423" s="54" t="s">
        <v>5334</v>
      </c>
      <c r="K423" s="96" t="s">
        <v>3941</v>
      </c>
      <c r="L423" s="77" t="s">
        <v>1955</v>
      </c>
      <c r="M423" s="72" t="str">
        <f>IFERROR(__xludf.DUMMYFUNCTION("""COMPUTED_VALUE"""),"(('session', '_run'), ('session', '_do_run'), ('session', '_do_call'))")</f>
        <v>(('session', '_run'), ('session', '_do_run'), ('session', '_do_call'))</v>
      </c>
      <c r="N423" s="213">
        <f t="shared" si="5"/>
        <v>1</v>
      </c>
      <c r="O423" s="98"/>
      <c r="U423" s="72" t="str">
        <f>IFERROR(__xludf.DUMMYFUNCTION("""COMPUTED_VALUE"""),"round 2")</f>
        <v>round 2</v>
      </c>
      <c r="V423" s="72" t="str">
        <f>IFERROR(__xludf.DUMMYFUNCTION("""COMPUTED_VALUE"""),"(('training', '_method_wrapper'), ('training', 'fit'), ('training', '_method_wrapper'), ('training', 'evaluate'), ('data_adapter', '__init__'), ('data_adapter', '__init__'))")</f>
        <v>(('training', '_method_wrapper'), ('training', 'fit'), ('training', '_method_wrapper'), ('training', 'evaluate'), ('data_adapter', '__init__'), ('data_adapter', '__init__'))</v>
      </c>
      <c r="W423" s="72" t="str">
        <f>IFERROR(__xludf.DUMMYFUNCTION("""COMPUTED_VALUE"""),"data transformation")</f>
        <v>data transformation</v>
      </c>
      <c r="X423" s="50">
        <f t="shared" si="2"/>
        <v>1</v>
      </c>
      <c r="Y423" s="72" t="str">
        <f>IFERROR(__xludf.DUMMYFUNCTION("""COMPUTED_VALUE"""),"round 2")</f>
        <v>round 2</v>
      </c>
      <c r="Z423" s="72" t="str">
        <f>IFERROR(__xludf.DUMMYFUNCTION("""COMPUTED_VALUE"""),"(('session', '_do_run'),)")</f>
        <v>(('session', '_do_run'),)</v>
      </c>
      <c r="AA423" s="72" t="str">
        <f>IFERROR(__xludf.DUMMYFUNCTION("""COMPUTED_VALUE"""),"parallelization")</f>
        <v>parallelization</v>
      </c>
      <c r="AB423" s="72">
        <f>IFERROR(__xludf.DUMMYFUNCTION("""COMPUTED_VALUE"""),1.0)</f>
        <v>1</v>
      </c>
    </row>
    <row r="424">
      <c r="A424" s="73"/>
      <c r="D424" s="98"/>
      <c r="G424" s="98"/>
      <c r="I424" s="77">
        <v>422.0</v>
      </c>
      <c r="J424" s="54" t="s">
        <v>5334</v>
      </c>
      <c r="K424" s="96" t="s">
        <v>3947</v>
      </c>
      <c r="L424" s="77" t="s">
        <v>480</v>
      </c>
      <c r="M424" s="72" t="str">
        <f>IFERROR(__xludf.DUMMYFUNCTION("""COMPUTED_VALUE"""),"(('training', '_method_wrapper'), ('training', 'fit'), ('training', '_method_wrapper'), ('training', 'evaluate'), ('data_adapter', '__init__'), ('data_adapter', '__init__'))")</f>
        <v>(('training', '_method_wrapper'), ('training', 'fit'), ('training', '_method_wrapper'), ('training', 'evaluate'), ('data_adapter', '__init__'), ('data_adapter', '__init__'))</v>
      </c>
      <c r="N424" s="213">
        <f t="shared" si="5"/>
        <v>1</v>
      </c>
      <c r="O424" s="98"/>
      <c r="U424" s="72" t="str">
        <f>IFERROR(__xludf.DUMMYFUNCTION("""COMPUTED_VALUE"""),"round 2")</f>
        <v>round 2</v>
      </c>
      <c r="V424" s="72" t="str">
        <f>IFERROR(__xludf.DUMMYFUNCTION("""COMPUTED_VALUE"""),"(('constant_op', 'constant'), ('constant_op', '_constant_impl'))")</f>
        <v>(('constant_op', 'constant'), ('constant_op', '_constant_impl'))</v>
      </c>
      <c r="W424" s="72" t="str">
        <f>IFERROR(__xludf.DUMMYFUNCTION("""COMPUTED_VALUE"""),"data transformation")</f>
        <v>data transformation</v>
      </c>
      <c r="X424" s="50">
        <f t="shared" si="2"/>
        <v>1</v>
      </c>
      <c r="Y424" s="72" t="str">
        <f>IFERROR(__xludf.DUMMYFUNCTION("""COMPUTED_VALUE"""),"round 2")</f>
        <v>round 2</v>
      </c>
      <c r="Z424" s="72" t="str">
        <f>IFERROR(__xludf.DUMMYFUNCTION("""COMPUTED_VALUE"""),"(('retrain', 'module'), ('__init__', 'module'), ('__init__', 'module'))")</f>
        <v>(('retrain', 'module'), ('__init__', 'module'), ('__init__', 'module'))</v>
      </c>
      <c r="AA424" s="72" t="str">
        <f>IFERROR(__xludf.DUMMYFUNCTION("""COMPUTED_VALUE"""),"python basic syntax")</f>
        <v>python basic syntax</v>
      </c>
      <c r="AB424" s="72">
        <f>IFERROR(__xludf.DUMMYFUNCTION("""COMPUTED_VALUE"""),1.0)</f>
        <v>1</v>
      </c>
    </row>
    <row r="425">
      <c r="A425" s="73"/>
      <c r="D425" s="98"/>
      <c r="G425" s="98"/>
      <c r="I425" s="77">
        <v>423.0</v>
      </c>
      <c r="J425" s="54" t="s">
        <v>5334</v>
      </c>
      <c r="K425" s="96" t="s">
        <v>3949</v>
      </c>
      <c r="L425" s="169" t="s">
        <v>727</v>
      </c>
      <c r="M425" s="72" t="str">
        <f>IFERROR(__xludf.DUMMYFUNCTION("""COMPUTED_VALUE"""),"(('constant_op', 'constant'), ('constant_op', '_constant_impl'))")</f>
        <v>(('constant_op', 'constant'), ('constant_op', '_constant_impl'))</v>
      </c>
      <c r="N425" s="213">
        <f t="shared" si="5"/>
        <v>1</v>
      </c>
      <c r="O425" s="98"/>
      <c r="U425" s="72" t="str">
        <f>IFERROR(__xludf.DUMMYFUNCTION("""COMPUTED_VALUE"""),"round 2")</f>
        <v>round 2</v>
      </c>
      <c r="V425" s="72" t="str">
        <f>IFERROR(__xludf.DUMMYFUNCTION("""COMPUTED_VALUE"""),"(('estimator', 'fit'), ('estimator', '_train_model'), ('dnn_linear_combined', '_get_train_ops'), ('dnn_linear_combined', '_logits'), ('dnn_linear_combined', '_get_dnn_feature_columns'))")</f>
        <v>(('estimator', 'fit'), ('estimator', '_train_model'), ('dnn_linear_combined', '_get_train_ops'), ('dnn_linear_combined', '_logits'), ('dnn_linear_combined', '_get_dnn_feature_columns'))</v>
      </c>
      <c r="W425" s="72" t="str">
        <f>IFERROR(__xludf.DUMMYFUNCTION("""COMPUTED_VALUE"""),"syntax / attribute extraction")</f>
        <v>syntax / attribute extraction</v>
      </c>
      <c r="X425" s="50">
        <f t="shared" si="2"/>
        <v>1</v>
      </c>
      <c r="Y425" s="72" t="str">
        <f>IFERROR(__xludf.DUMMYFUNCTION("""COMPUTED_VALUE"""),"round 2")</f>
        <v>round 2</v>
      </c>
      <c r="Z425" s="72" t="str">
        <f>IFERROR(__xludf.DUMMYFUNCTION("""COMPUTED_VALUE"""),"(('pyimod03_importers', 'load_module'),)")</f>
        <v>(('pyimod03_importers', 'load_module'),)</v>
      </c>
      <c r="AA425" s="72" t="str">
        <f>IFERROR(__xludf.DUMMYFUNCTION("""COMPUTED_VALUE"""),"external module execution")</f>
        <v>external module execution</v>
      </c>
      <c r="AB425" s="72">
        <f>IFERROR(__xludf.DUMMYFUNCTION("""COMPUTED_VALUE"""),1.0)</f>
        <v>1</v>
      </c>
    </row>
    <row r="426">
      <c r="A426" s="73"/>
      <c r="D426" s="98"/>
      <c r="G426" s="98"/>
      <c r="I426" s="77">
        <v>424.0</v>
      </c>
      <c r="J426" s="54" t="s">
        <v>5334</v>
      </c>
      <c r="K426" s="96" t="s">
        <v>3951</v>
      </c>
      <c r="L426" s="169" t="s">
        <v>727</v>
      </c>
      <c r="M426" s="72" t="str">
        <f>IFERROR(__xludf.DUMMYFUNCTION("""COMPUTED_VALUE"""),"(('estimator', 'fit'), ('estimator', '_train_model'), ('dnn_linear_combined', '_get_train_ops'), ('dnn_linear_combined', '_logits'), ('dnn_linear_combined', '_get_dnn_feature_columns'))")</f>
        <v>(('estimator', 'fit'), ('estimator', '_train_model'), ('dnn_linear_combined', '_get_train_ops'), ('dnn_linear_combined', '_logits'), ('dnn_linear_combined', '_get_dnn_feature_columns'))</v>
      </c>
      <c r="N426" s="213">
        <f t="shared" si="5"/>
        <v>1</v>
      </c>
      <c r="O426" s="98"/>
      <c r="U426" s="72" t="str">
        <f>IFERROR(__xludf.DUMMYFUNCTION("""COMPUTED_VALUE"""),"round 2")</f>
        <v>round 2</v>
      </c>
      <c r="V426" s="72" t="str">
        <f>IFERROR(__xludf.DUMMYFUNCTION("""COMPUTED_VALUE"""),"(('network', 'get_config'), ('copy', 'deepcopy'), ('copy', '_deepcopy_dict'), ('copy', 'deepcopy'), ('copy', '_deepcopy_list'), ('copy', 'deepcopy'), ('copy', '_deepcopy_dict'), ('copy', 'deepcopy'), ('copy', '_deepcopy_dict'), ('copy', 'deepcopy'), ('cop"&amp;"y', '_deepcopy_tuple'), ('copy', 'listcomp'), ('copy', 'deepcopy'), ('copy', '_deepcopy_tuple'), ('copy', 'listcomp'), ('copy', 'deepcopy'), ('copy', '_reconstruct'), ('copy', 'deepcopy'))")</f>
        <v>(('network', 'get_config'), ('copy', 'deepcopy'), ('copy', '_deepcopy_dict'), ('copy', 'deepcopy'), ('copy', '_deepcopy_list'), ('copy', 'deepcopy'), ('copy', '_deepcopy_dict'), ('copy', 'deepcopy'), ('copy', '_deepcopy_dict'), ('copy', 'deepcopy'), ('copy', '_deepcopy_tuple'), ('copy', 'listcomp'), ('copy', 'deepcopy'), ('copy', '_deepcopy_tuple'), ('copy', 'listcomp'), ('copy', 'deepcopy'), ('copy', '_reconstruct'), ('copy', 'deepcopy'))</v>
      </c>
      <c r="W426" s="72" t="str">
        <f>IFERROR(__xludf.DUMMYFUNCTION("""COMPUTED_VALUE"""),"object copy")</f>
        <v>object copy</v>
      </c>
      <c r="X426" s="50">
        <f t="shared" si="2"/>
        <v>1</v>
      </c>
      <c r="Y426" s="72" t="str">
        <f>IFERROR(__xludf.DUMMYFUNCTION("""COMPUTED_VALUE"""),"round 2")</f>
        <v>round 2</v>
      </c>
      <c r="Z426" s="72" t="str">
        <f>IFERROR(__xludf.DUMMYFUNCTION("""COMPUTED_VALUE"""),"(('training', '_method_wrapper'), ('training', 'fit'), ('training', '_method_wrapper'), ('training', 'evaluate'))")</f>
        <v>(('training', '_method_wrapper'), ('training', 'fit'), ('training', '_method_wrapper'), ('training', 'evaluate'))</v>
      </c>
      <c r="AA426" s="72" t="str">
        <f>IFERROR(__xludf.DUMMYFUNCTION("""COMPUTED_VALUE"""),"model validation")</f>
        <v>model validation</v>
      </c>
      <c r="AB426" s="72">
        <f>IFERROR(__xludf.DUMMYFUNCTION("""COMPUTED_VALUE"""),1.0)</f>
        <v>1</v>
      </c>
    </row>
    <row r="427">
      <c r="A427" s="73"/>
      <c r="D427" s="98"/>
      <c r="G427" s="98"/>
      <c r="I427" s="77">
        <v>425.0</v>
      </c>
      <c r="J427" s="54" t="s">
        <v>5334</v>
      </c>
      <c r="K427" s="96" t="s">
        <v>3954</v>
      </c>
      <c r="L427" s="169" t="s">
        <v>684</v>
      </c>
      <c r="M427" s="72" t="str">
        <f>IFERROR(__xludf.DUMMYFUNCTION("""COMPUTED_VALUE"""),"(('network', 'get_config'), ('copy', 'deepcopy'), ('copy', '_deepcopy_dict'), ('copy', 'deepcopy'), ('copy', '_deepcopy_list'), ('copy', 'deepcopy'), ('copy', '_deepcopy_dict'), ('copy', 'deepcopy'), ('copy', '_deepcopy_dict'), ('copy', 'deepcopy'), ('cop"&amp;"y', '_deepcopy_tuple'), ('copy', 'listcomp'), ('copy', 'deepcopy'), ('copy', '_deepcopy_tuple'), ('copy', 'listcomp'), ('copy', 'deepcopy'), ('copy', '_reconstruct'), ('copy', 'deepcopy'))")</f>
        <v>(('network', 'get_config'), ('copy', 'deepcopy'), ('copy', '_deepcopy_dict'), ('copy', 'deepcopy'), ('copy', '_deepcopy_list'), ('copy', 'deepcopy'), ('copy', '_deepcopy_dict'), ('copy', 'deepcopy'), ('copy', '_deepcopy_dict'), ('copy', 'deepcopy'), ('copy', '_deepcopy_tuple'), ('copy', 'listcomp'), ('copy', 'deepcopy'), ('copy', '_deepcopy_tuple'), ('copy', 'listcomp'), ('copy', 'deepcopy'), ('copy', '_reconstruct'), ('copy', 'deepcopy'))</v>
      </c>
      <c r="N427" s="213">
        <f t="shared" si="5"/>
        <v>1</v>
      </c>
      <c r="O427" s="98"/>
      <c r="U427" s="72" t="str">
        <f>IFERROR(__xludf.DUMMYFUNCTION("""COMPUTED_VALUE"""),"round 2")</f>
        <v>round 2</v>
      </c>
      <c r="V427" s="72" t="str">
        <f>IFERROR(__xludf.DUMMYFUNCTION("""COMPUTED_VALUE"""),"(('def_function', '__call__'), ('def_function', '_call'))")</f>
        <v>(('def_function', '__call__'), ('def_function', '_call'))</v>
      </c>
      <c r="W427" s="72" t="str">
        <f>IFERROR(__xludf.DUMMYFUNCTION("""COMPUTED_VALUE"""),"model training / learning")</f>
        <v>model training / learning</v>
      </c>
      <c r="X427" s="50">
        <f t="shared" si="2"/>
        <v>1</v>
      </c>
      <c r="Y427" s="72" t="str">
        <f>IFERROR(__xludf.DUMMYFUNCTION("""COMPUTED_VALUE"""),"round 2")</f>
        <v>round 2</v>
      </c>
      <c r="Z427" s="72" t="str">
        <f>IFERROR(__xludf.DUMMYFUNCTION("""COMPUTED_VALUE"""),"(('pywrap_tensorflow', 'module'), ('pywrap_tensorflow', 'module'), ('pywrap_tensorflow_internal', 'module'), ('pywrap_tensorflow_internal', 'swig_import_helper'), ('imp', 'load_module'))")</f>
        <v>(('pywrap_tensorflow', 'module'), ('pywrap_tensorflow', 'module'), ('pywrap_tensorflow_internal', 'module'), ('pywrap_tensorflow_internal', 'swig_import_helper'), ('imp', 'load_module'))</v>
      </c>
      <c r="AA427" s="72" t="str">
        <f>IFERROR(__xludf.DUMMYFUNCTION("""COMPUTED_VALUE"""),"external module execution")</f>
        <v>external module execution</v>
      </c>
      <c r="AB427" s="72">
        <f>IFERROR(__xludf.DUMMYFUNCTION("""COMPUTED_VALUE"""),1.0)</f>
        <v>1</v>
      </c>
    </row>
    <row r="428">
      <c r="A428" s="73"/>
      <c r="D428" s="98"/>
      <c r="G428" s="98"/>
      <c r="I428" s="77">
        <v>426.0</v>
      </c>
      <c r="J428" s="54" t="s">
        <v>5334</v>
      </c>
      <c r="K428" s="96" t="s">
        <v>3958</v>
      </c>
      <c r="L428" s="77" t="s">
        <v>1199</v>
      </c>
      <c r="M428" s="72" t="str">
        <f>IFERROR(__xludf.DUMMYFUNCTION("""COMPUTED_VALUE"""),"(('def_function', '__call__'), ('def_function', '_call'))")</f>
        <v>(('def_function', '__call__'), ('def_function', '_call'))</v>
      </c>
      <c r="N428" s="213">
        <f t="shared" si="5"/>
        <v>1</v>
      </c>
      <c r="O428" s="98"/>
      <c r="U428" s="72" t="str">
        <f>IFERROR(__xludf.DUMMYFUNCTION("""COMPUTED_VALUE"""),"round 2")</f>
        <v>round 2</v>
      </c>
      <c r="V428" s="72" t="str">
        <f>IFERROR(__xludf.DUMMYFUNCTION("""COMPUTED_VALUE"""),"(('trainer', 'train'),)")</f>
        <v>(('trainer', 'train'),)</v>
      </c>
      <c r="W428" s="72" t="str">
        <f>IFERROR(__xludf.DUMMYFUNCTION("""COMPUTED_VALUE"""),"model training / learning")</f>
        <v>model training / learning</v>
      </c>
      <c r="X428" s="50">
        <f t="shared" si="2"/>
        <v>1</v>
      </c>
      <c r="Y428" s="72" t="str">
        <f>IFERROR(__xludf.DUMMYFUNCTION("""COMPUTED_VALUE"""),"round 2")</f>
        <v>round 2</v>
      </c>
      <c r="Z428" s="72" t="str">
        <f>IFERROR(__xludf.DUMMYFUNCTION("""COMPUTED_VALUE"""),"(('dataset_ops', '_as_variant_tensor'),)")</f>
        <v>(('dataset_ops', '_as_variant_tensor'),)</v>
      </c>
      <c r="AA428" s="72" t="str">
        <f>IFERROR(__xludf.DUMMYFUNCTION("""COMPUTED_VALUE"""),"data transformation")</f>
        <v>data transformation</v>
      </c>
      <c r="AB428" s="72">
        <f>IFERROR(__xludf.DUMMYFUNCTION("""COMPUTED_VALUE"""),1.0)</f>
        <v>1</v>
      </c>
    </row>
    <row r="429">
      <c r="A429" s="73"/>
      <c r="D429" s="98"/>
      <c r="G429" s="98"/>
      <c r="I429" s="77">
        <v>427.0</v>
      </c>
      <c r="J429" s="54" t="s">
        <v>5334</v>
      </c>
      <c r="K429" s="96" t="s">
        <v>3960</v>
      </c>
      <c r="L429" s="169" t="s">
        <v>7</v>
      </c>
      <c r="M429" s="72" t="str">
        <f>IFERROR(__xludf.DUMMYFUNCTION("""COMPUTED_VALUE"""),"(('trainer', 'train'),)")</f>
        <v>(('trainer', 'train'),)</v>
      </c>
      <c r="N429" s="213">
        <f t="shared" si="5"/>
        <v>1</v>
      </c>
      <c r="O429" s="98"/>
      <c r="U429" s="72" t="str">
        <f>IFERROR(__xludf.DUMMYFUNCTION("""COMPUTED_VALUE"""),"round 2")</f>
        <v>round 2</v>
      </c>
      <c r="V429" s="72" t="str">
        <f>IFERROR(__xludf.DUMMYFUNCTION("""COMPUTED_VALUE"""),"(('imp', 'load_module'), ('imp', 'load_dynamic'))")</f>
        <v>(('imp', 'load_module'), ('imp', 'load_dynamic'))</v>
      </c>
      <c r="W429" s="72" t="str">
        <f>IFERROR(__xludf.DUMMYFUNCTION("""COMPUTED_VALUE"""),"external module execution")</f>
        <v>external module execution</v>
      </c>
      <c r="X429" s="50">
        <f t="shared" si="2"/>
        <v>1</v>
      </c>
      <c r="Y429" s="72" t="str">
        <f>IFERROR(__xludf.DUMMYFUNCTION("""COMPUTED_VALUE"""),"round 2")</f>
        <v>round 2</v>
      </c>
      <c r="Z429" s="72" t="str">
        <f>IFERROR(__xludf.DUMMYFUNCTION("""COMPUTED_VALUE"""),"(('variable_scope', 'get_variable'), ('variable_scope', 'get_variable'), ('variable_scope', 'get_variable'), ('variable_scope', '_true_getter'), ('variable_scope', '_get_single_variable'), ('variables', '__init__'), ('variables', '_init_from_args'))")</f>
        <v>(('variable_scope', 'get_variable'), ('variable_scope', 'get_variable'), ('variable_scope', 'get_variable'), ('variable_scope', '_true_getter'), ('variable_scope', '_get_single_variable'), ('variables', '__init__'), ('variables', '_init_from_args'))</v>
      </c>
      <c r="AA429" s="72" t="str">
        <f>IFERROR(__xludf.DUMMYFUNCTION("""COMPUTED_VALUE"""),"data creation")</f>
        <v>data creation</v>
      </c>
      <c r="AB429" s="72">
        <f>IFERROR(__xludf.DUMMYFUNCTION("""COMPUTED_VALUE"""),1.0)</f>
        <v>1</v>
      </c>
    </row>
    <row r="430">
      <c r="A430" s="73"/>
      <c r="D430" s="98"/>
      <c r="G430" s="98"/>
      <c r="I430" s="77">
        <v>428.0</v>
      </c>
      <c r="J430" s="54" t="s">
        <v>5334</v>
      </c>
      <c r="K430" s="96" t="s">
        <v>767</v>
      </c>
      <c r="L430" s="169" t="s">
        <v>7</v>
      </c>
      <c r="M430" s="72" t="str">
        <f>IFERROR(__xludf.DUMMYFUNCTION("""COMPUTED_VALUE"""),"(('imp', 'load_module'), ('imp', 'load_dynamic'))")</f>
        <v>(('imp', 'load_module'), ('imp', 'load_dynamic'))</v>
      </c>
      <c r="N430" s="213">
        <f t="shared" si="5"/>
        <v>1</v>
      </c>
      <c r="O430" s="98"/>
      <c r="U430" s="72" t="str">
        <f>IFERROR(__xludf.DUMMYFUNCTION("""COMPUTED_VALUE"""),"round 2")</f>
        <v>round 2</v>
      </c>
      <c r="V430" s="72" t="str">
        <f>IFERROR(__xludf.DUMMYFUNCTION("""COMPUTED_VALUE"""),"(('session', '_do_call'), ('runpy', '_run_module_as_main'), ('runpy', '_run_code'), ('ipykernel_launcher', 'module'), ('application', 'launch_instance'), ('kernelapp', 'start'))")</f>
        <v>(('session', '_do_call'), ('runpy', '_run_module_as_main'), ('runpy', '_run_code'), ('ipykernel_launcher', 'module'), ('application', 'launch_instance'), ('kernelapp', 'start'))</v>
      </c>
      <c r="W430" s="72" t="str">
        <f>IFERROR(__xludf.DUMMYFUNCTION("""COMPUTED_VALUE"""),"subprocess invocation")</f>
        <v>subprocess invocation</v>
      </c>
      <c r="X430" s="50">
        <f t="shared" si="2"/>
        <v>1</v>
      </c>
      <c r="Y430" s="72" t="str">
        <f>IFERROR(__xludf.DUMMYFUNCTION("""COMPUTED_VALUE"""),"round 2")</f>
        <v>round 2</v>
      </c>
      <c r="Z430" s="72" t="str">
        <f>IFERROR(__xludf.DUMMYFUNCTION("""COMPUTED_VALUE"""),"(('saver', 'save_op'), ('gen_io_ops', 'save_v2'))")</f>
        <v>(('saver', 'save_op'), ('gen_io_ops', 'save_v2'))</v>
      </c>
      <c r="AA430" s="72" t="str">
        <f>IFERROR(__xludf.DUMMYFUNCTION("""COMPUTED_VALUE"""),"model saving / loading")</f>
        <v>model saving / loading</v>
      </c>
      <c r="AB430" s="72">
        <f>IFERROR(__xludf.DUMMYFUNCTION("""COMPUTED_VALUE"""),1.0)</f>
        <v>1</v>
      </c>
    </row>
    <row r="431">
      <c r="A431" s="73"/>
      <c r="D431" s="98"/>
      <c r="G431" s="98"/>
      <c r="I431" s="77">
        <v>429.0</v>
      </c>
      <c r="J431" s="54" t="s">
        <v>5334</v>
      </c>
      <c r="K431" s="96" t="s">
        <v>1995</v>
      </c>
      <c r="L431" s="169" t="s">
        <v>285</v>
      </c>
      <c r="M431" s="72" t="str">
        <f>IFERROR(__xludf.DUMMYFUNCTION("""COMPUTED_VALUE"""),"(('session', '_do_call'), ('runpy', '_run_module_as_main'), ('runpy', '_run_code'), ('ipykernel_launcher', 'module'), ('application', 'launch_instance'), ('kernelapp', 'start'))")</f>
        <v>(('session', '_do_call'), ('runpy', '_run_module_as_main'), ('runpy', '_run_code'), ('ipykernel_launcher', 'module'), ('application', 'launch_instance'), ('kernelapp', 'start'))</v>
      </c>
      <c r="N431" s="213">
        <f t="shared" si="5"/>
        <v>1</v>
      </c>
      <c r="O431" s="98"/>
      <c r="U431" s="72" t="str">
        <f>IFERROR(__xludf.DUMMYFUNCTION("""COMPUTED_VALUE"""),"round 2")</f>
        <v>round 2</v>
      </c>
      <c r="V431" s="72" t="str">
        <f>IFERROR(__xludf.DUMMYFUNCTION("""COMPUTED_VALUE"""),"(('app', 'handle_user_exception'), ('_compat', 'reraise'), ('app', 'full_dispatch_request'), ('app', 'dispatch_request'))")</f>
        <v>(('app', 'handle_user_exception'), ('_compat', 'reraise'), ('app', 'full_dispatch_request'), ('app', 'dispatch_request'))</v>
      </c>
      <c r="W431" s="72" t="str">
        <f>IFERROR(__xludf.DUMMYFUNCTION("""COMPUTED_VALUE"""),"subprocess invocation")</f>
        <v>subprocess invocation</v>
      </c>
      <c r="X431" s="50">
        <f t="shared" si="2"/>
        <v>1</v>
      </c>
      <c r="Y431" s="72" t="str">
        <f>IFERROR(__xludf.DUMMYFUNCTION("""COMPUTED_VALUE"""),"round 2")</f>
        <v>round 2</v>
      </c>
      <c r="Z431" s="72" t="str">
        <f>IFERROR(__xludf.DUMMYFUNCTION("""COMPUTED_VALUE"""),"(('six', '__getattr__'),)")</f>
        <v>(('six', '__getattr__'),)</v>
      </c>
      <c r="AA431" s="72" t="str">
        <f>IFERROR(__xludf.DUMMYFUNCTION("""COMPUTED_VALUE"""),"syntax / attribute extraction")</f>
        <v>syntax / attribute extraction</v>
      </c>
      <c r="AB431" s="72">
        <f>IFERROR(__xludf.DUMMYFUNCTION("""COMPUTED_VALUE"""),1.0)</f>
        <v>1</v>
      </c>
    </row>
    <row r="432">
      <c r="A432" s="73"/>
      <c r="D432" s="98"/>
      <c r="G432" s="98"/>
      <c r="I432" s="77">
        <v>430.0</v>
      </c>
      <c r="J432" s="54" t="s">
        <v>5334</v>
      </c>
      <c r="K432" s="96" t="s">
        <v>3968</v>
      </c>
      <c r="L432" s="77" t="s">
        <v>416</v>
      </c>
      <c r="M432" s="72" t="str">
        <f>IFERROR(__xludf.DUMMYFUNCTION("""COMPUTED_VALUE"""),"(('app', 'handle_user_exception'), ('_compat', 'reraise'), ('app', 'full_dispatch_request'), ('app', 'dispatch_request'))")</f>
        <v>(('app', 'handle_user_exception'), ('_compat', 'reraise'), ('app', 'full_dispatch_request'), ('app', 'dispatch_request'))</v>
      </c>
      <c r="N432" s="213">
        <f t="shared" si="5"/>
        <v>1</v>
      </c>
      <c r="O432" s="98"/>
      <c r="U432" s="72" t="str">
        <f>IFERROR(__xludf.DUMMYFUNCTION("""COMPUTED_VALUE"""),"round 2")</f>
        <v>round 2</v>
      </c>
      <c r="V432" s="72" t="str">
        <f>IFERROR(__xludf.DUMMYFUNCTION("""COMPUTED_VALUE"""),"(('common_shapes', '_call_cpp_shape_fn_impl'),)")</f>
        <v>(('common_shapes', '_call_cpp_shape_fn_impl'),)</v>
      </c>
      <c r="W432" s="72" t="str">
        <f>IFERROR(__xludf.DUMMYFUNCTION("""COMPUTED_VALUE"""),"data validation")</f>
        <v>data validation</v>
      </c>
      <c r="X432" s="50">
        <f t="shared" si="2"/>
        <v>1</v>
      </c>
      <c r="Y432" s="72" t="str">
        <f>IFERROR(__xludf.DUMMYFUNCTION("""COMPUTED_VALUE"""),"round 2")</f>
        <v>round 2</v>
      </c>
      <c r="Z432" s="72" t="str">
        <f>IFERROR(__xludf.DUMMYFUNCTION("""COMPUTED_VALUE"""),"(('base_layer', '__call__'), ('base_layer', '_maybe_build'))")</f>
        <v>(('base_layer', '__call__'), ('base_layer', '_maybe_build'))</v>
      </c>
      <c r="AA432" s="72" t="str">
        <f>IFERROR(__xludf.DUMMYFUNCTION("""COMPUTED_VALUE"""),"model training / learning")</f>
        <v>model training / learning</v>
      </c>
      <c r="AB432" s="72">
        <f>IFERROR(__xludf.DUMMYFUNCTION("""COMPUTED_VALUE"""),1.0)</f>
        <v>1</v>
      </c>
    </row>
    <row r="433">
      <c r="A433" s="73"/>
      <c r="D433" s="98"/>
      <c r="G433" s="98"/>
      <c r="I433" s="77">
        <v>431.0</v>
      </c>
      <c r="J433" s="54" t="s">
        <v>5334</v>
      </c>
      <c r="K433" s="96" t="s">
        <v>3970</v>
      </c>
      <c r="L433" s="169" t="s">
        <v>416</v>
      </c>
      <c r="M433" s="72" t="str">
        <f>IFERROR(__xludf.DUMMYFUNCTION("""COMPUTED_VALUE"""),"(('common_shapes', '_call_cpp_shape_fn_impl'),)")</f>
        <v>(('common_shapes', '_call_cpp_shape_fn_impl'),)</v>
      </c>
      <c r="N433" s="213">
        <f t="shared" si="5"/>
        <v>1</v>
      </c>
      <c r="O433" s="98"/>
      <c r="U433" s="72" t="str">
        <f>IFERROR(__xludf.DUMMYFUNCTION("""COMPUTED_VALUE"""),"round 2")</f>
        <v>round 2</v>
      </c>
      <c r="V433" s="72" t="str">
        <f>IFERROR(__xludf.DUMMYFUNCTION("""COMPUTED_VALUE"""),"(('op_def_library', 'apply_op'), ('ops', 'create_op'), ('ops', '__init__'))")</f>
        <v>(('op_def_library', 'apply_op'), ('ops', 'create_op'), ('ops', '__init__'))</v>
      </c>
      <c r="W433" s="72" t="str">
        <f>IFERROR(__xludf.DUMMYFUNCTION("""COMPUTED_VALUE"""),"data operation")</f>
        <v>data operation</v>
      </c>
      <c r="X433" s="50">
        <f t="shared" si="2"/>
        <v>1</v>
      </c>
      <c r="Y433" s="72" t="str">
        <f>IFERROR(__xludf.DUMMYFUNCTION("""COMPUTED_VALUE"""),"round 2")</f>
        <v>round 2</v>
      </c>
      <c r="Z433" s="72" t="str">
        <f>IFERROR(__xludf.DUMMYFUNCTION("""COMPUTED_VALUE"""),"(('zmqstream', '_handle_recv'), ('zmqstream', '_run_callback'), ('stack_context', 'null_wrapper'))")</f>
        <v>(('zmqstream', '_handle_recv'), ('zmqstream', '_run_callback'), ('stack_context', 'null_wrapper'))</v>
      </c>
      <c r="AA433" s="72" t="str">
        <f>IFERROR(__xludf.DUMMYFUNCTION("""COMPUTED_VALUE"""),"method wrapper")</f>
        <v>method wrapper</v>
      </c>
      <c r="AB433" s="72">
        <f>IFERROR(__xludf.DUMMYFUNCTION("""COMPUTED_VALUE"""),1.0)</f>
        <v>1</v>
      </c>
    </row>
    <row r="434">
      <c r="A434" s="73"/>
      <c r="D434" s="98"/>
      <c r="G434" s="98"/>
      <c r="I434" s="77">
        <v>432.0</v>
      </c>
      <c r="J434" s="54" t="s">
        <v>5334</v>
      </c>
      <c r="K434" s="98" t="s">
        <v>3972</v>
      </c>
      <c r="L434" s="77" t="s">
        <v>896</v>
      </c>
      <c r="M434" s="72" t="str">
        <f>IFERROR(__xludf.DUMMYFUNCTION("""COMPUTED_VALUE"""),"(('op_def_library', 'apply_op'), ('ops', 'create_op'), ('ops', '__init__'))")</f>
        <v>(('op_def_library', 'apply_op'), ('ops', 'create_op'), ('ops', '__init__'))</v>
      </c>
      <c r="N434" s="213">
        <f t="shared" si="5"/>
        <v>1</v>
      </c>
      <c r="O434" s="98"/>
      <c r="U434" s="72" t="str">
        <f>IFERROR(__xludf.DUMMYFUNCTION("""COMPUTED_VALUE"""),"round 2")</f>
        <v>round 2</v>
      </c>
      <c r="V434" s="72" t="str">
        <f>IFERROR(__xludf.DUMMYFUNCTION("""COMPUTED_VALUE"""),"(('session', 'run'), ('session', '_run'), ('session', '_do_run'), ('session', '_do_call'), ('runpy', '_run_module_as_main'), ('runpy', '_run_code'))")</f>
        <v>(('session', 'run'), ('session', '_run'), ('session', '_do_run'), ('session', '_do_call'), ('runpy', '_run_module_as_main'), ('runpy', '_run_code'))</v>
      </c>
      <c r="W434" s="72" t="str">
        <f>IFERROR(__xludf.DUMMYFUNCTION("""COMPUTED_VALUE"""),"external module execution")</f>
        <v>external module execution</v>
      </c>
      <c r="X434" s="50">
        <f t="shared" si="2"/>
        <v>1</v>
      </c>
      <c r="Y434" s="72" t="str">
        <f>IFERROR(__xludf.DUMMYFUNCTION("""COMPUTED_VALUE"""),"round 2")</f>
        <v>round 2</v>
      </c>
      <c r="Z434" s="72" t="str">
        <f>IFERROR(__xludf.DUMMYFUNCTION("""COMPUTED_VALUE"""),"(('optimizer_builder', 'build'), ('optimizer_builder', '_create_learning_rate'))")</f>
        <v>(('optimizer_builder', 'build'), ('optimizer_builder', '_create_learning_rate'))</v>
      </c>
      <c r="AA434" s="72" t="str">
        <f>IFERROR(__xludf.DUMMYFUNCTION("""COMPUTED_VALUE"""),"Hyperparameter tuning")</f>
        <v>Hyperparameter tuning</v>
      </c>
      <c r="AB434" s="72">
        <f>IFERROR(__xludf.DUMMYFUNCTION("""COMPUTED_VALUE"""),1.0)</f>
        <v>1</v>
      </c>
    </row>
    <row r="435">
      <c r="A435" s="73"/>
      <c r="D435" s="98"/>
      <c r="G435" s="98"/>
      <c r="I435" s="77">
        <v>433.0</v>
      </c>
      <c r="J435" s="54" t="s">
        <v>5334</v>
      </c>
      <c r="K435" s="96" t="s">
        <v>3977</v>
      </c>
      <c r="L435" s="169" t="s">
        <v>1768</v>
      </c>
      <c r="M435" s="72" t="str">
        <f>IFERROR(__xludf.DUMMYFUNCTION("""COMPUTED_VALUE"""),"(('session', 'run'), ('session', '_run'), ('session', '_do_run'), ('session', '_do_call'), ('runpy', '_run_module_as_main'), ('runpy', '_run_code'))")</f>
        <v>(('session', 'run'), ('session', '_run'), ('session', '_do_run'), ('session', '_do_call'), ('runpy', '_run_module_as_main'), ('runpy', '_run_code'))</v>
      </c>
      <c r="N435" s="213">
        <f t="shared" si="5"/>
        <v>1</v>
      </c>
      <c r="O435" s="98"/>
      <c r="U435" s="72" t="str">
        <f>IFERROR(__xludf.DUMMYFUNCTION("""COMPUTED_VALUE"""),"round 2")</f>
        <v>round 2</v>
      </c>
      <c r="V435" s="72" t="str">
        <f>IFERROR(__xludf.DUMMYFUNCTION("""COMPUTED_VALUE"""),"(('client', '_get_hostport'),)")</f>
        <v>(('client', '_get_hostport'),)</v>
      </c>
      <c r="W435" s="72" t="str">
        <f>IFERROR(__xludf.DUMMYFUNCTION("""COMPUTED_VALUE"""),"syntax / attribute extraction")</f>
        <v>syntax / attribute extraction</v>
      </c>
      <c r="X435" s="50">
        <f t="shared" si="2"/>
        <v>1</v>
      </c>
      <c r="Y435" s="72" t="str">
        <f>IFERROR(__xludf.DUMMYFUNCTION("""COMPUTED_VALUE"""),"round 2")</f>
        <v>round 2</v>
      </c>
      <c r="Z435" s="72" t="str">
        <f>IFERROR(__xludf.DUMMYFUNCTION("""COMPUTED_VALUE"""),"(('ops', 'create_op'),)")</f>
        <v>(('ops', 'create_op'),)</v>
      </c>
      <c r="AA435" s="72" t="str">
        <f>IFERROR(__xludf.DUMMYFUNCTION("""COMPUTED_VALUE"""),"data operation")</f>
        <v>data operation</v>
      </c>
      <c r="AB435" s="72">
        <f>IFERROR(__xludf.DUMMYFUNCTION("""COMPUTED_VALUE"""),1.0)</f>
        <v>1</v>
      </c>
    </row>
    <row r="436">
      <c r="A436" s="73"/>
      <c r="D436" s="98"/>
      <c r="G436" s="98"/>
      <c r="I436" s="77">
        <v>434.0</v>
      </c>
      <c r="J436" s="54" t="s">
        <v>5334</v>
      </c>
      <c r="K436" s="96" t="s">
        <v>3982</v>
      </c>
      <c r="L436" s="77" t="s">
        <v>285</v>
      </c>
      <c r="M436" s="72" t="str">
        <f>IFERROR(__xludf.DUMMYFUNCTION("""COMPUTED_VALUE"""),"(('client', '_get_hostport'),)")</f>
        <v>(('client', '_get_hostport'),)</v>
      </c>
      <c r="N436" s="213">
        <f t="shared" si="5"/>
        <v>1</v>
      </c>
      <c r="O436" s="98"/>
      <c r="U436" s="72" t="str">
        <f>IFERROR(__xludf.DUMMYFUNCTION("""COMPUTED_VALUE"""),"round 2")</f>
        <v>round 2</v>
      </c>
      <c r="V436" s="72" t="str">
        <f>IFERROR(__xludf.DUMMYFUNCTION("""COMPUTED_VALUE"""),"(('monitored_session', '__init__'),)")</f>
        <v>(('monitored_session', '__init__'),)</v>
      </c>
      <c r="W436" s="72" t="str">
        <f>IFERROR(__xludf.DUMMYFUNCTION("""COMPUTED_VALUE"""),"parallelization")</f>
        <v>parallelization</v>
      </c>
      <c r="X436" s="50">
        <f t="shared" si="2"/>
        <v>1</v>
      </c>
      <c r="Y436" s="72" t="str">
        <f>IFERROR(__xludf.DUMMYFUNCTION("""COMPUTED_VALUE"""),"round 2")</f>
        <v>round 2</v>
      </c>
      <c r="Z436" s="72" t="str">
        <f>IFERROR(__xludf.DUMMYFUNCTION("""COMPUTED_VALUE"""),"(('training', 'fit_generator'), ('training_generator', 'model_iteration'), ('training', 'train_on_batch'), ('backend', '__call__'), ('session', '__call__'))")</f>
        <v>(('training', 'fit_generator'), ('training_generator', 'model_iteration'), ('training', 'train_on_batch'), ('backend', '__call__'), ('session', '__call__'))</v>
      </c>
      <c r="AA436" s="72" t="str">
        <f>IFERROR(__xludf.DUMMYFUNCTION("""COMPUTED_VALUE"""),"model training / learning")</f>
        <v>model training / learning</v>
      </c>
      <c r="AB436" s="72">
        <f>IFERROR(__xludf.DUMMYFUNCTION("""COMPUTED_VALUE"""),1.0)</f>
        <v>1</v>
      </c>
    </row>
    <row r="437">
      <c r="A437" s="73"/>
      <c r="D437" s="98"/>
      <c r="G437" s="98"/>
      <c r="I437" s="77">
        <v>435.0</v>
      </c>
      <c r="J437" s="54" t="s">
        <v>5334</v>
      </c>
      <c r="K437" s="96" t="s">
        <v>3984</v>
      </c>
      <c r="L437" s="77" t="s">
        <v>684</v>
      </c>
      <c r="M437" s="72" t="str">
        <f>IFERROR(__xludf.DUMMYFUNCTION("""COMPUTED_VALUE"""),"(('monitored_session', '__init__'),)")</f>
        <v>(('monitored_session', '__init__'),)</v>
      </c>
      <c r="N437" s="213">
        <f t="shared" si="5"/>
        <v>1</v>
      </c>
      <c r="O437" s="98"/>
      <c r="U437" s="72" t="str">
        <f>IFERROR(__xludf.DUMMYFUNCTION("""COMPUTED_VALUE"""),"round 2")</f>
        <v>round 2</v>
      </c>
      <c r="V437" s="72" t="str">
        <f>IFERROR(__xludf.DUMMYFUNCTION("""COMPUTED_VALUE"""),"(('variable_scope', '__enter__'), ('variable_scope', '_enter_scope_uncached'))")</f>
        <v>(('variable_scope', '__enter__'), ('variable_scope', '_enter_scope_uncached'))</v>
      </c>
      <c r="W437" s="72" t="str">
        <f>IFERROR(__xludf.DUMMYFUNCTION("""COMPUTED_VALUE"""),"model training / construction")</f>
        <v>model training / construction</v>
      </c>
      <c r="X437" s="50">
        <f t="shared" si="2"/>
        <v>1</v>
      </c>
      <c r="Y437" s="72" t="str">
        <f>IFERROR(__xludf.DUMMYFUNCTION("""COMPUTED_VALUE"""),"round 2")</f>
        <v>round 2</v>
      </c>
      <c r="Z437" s="72" t="str">
        <f>IFERROR(__xludf.DUMMYFUNCTION("""COMPUTED_VALUE"""),"(('estimator', '_call_model_fn'),)")</f>
        <v>(('estimator', '_call_model_fn'),)</v>
      </c>
      <c r="AA437" s="72" t="str">
        <f>IFERROR(__xludf.DUMMYFUNCTION("""COMPUTED_VALUE"""),"model training / learning")</f>
        <v>model training / learning</v>
      </c>
      <c r="AB437" s="72">
        <f>IFERROR(__xludf.DUMMYFUNCTION("""COMPUTED_VALUE"""),1.0)</f>
        <v>1</v>
      </c>
    </row>
    <row r="438">
      <c r="A438" s="73"/>
      <c r="D438" s="98"/>
      <c r="G438" s="98"/>
      <c r="I438" s="77">
        <v>436.0</v>
      </c>
      <c r="J438" s="54" t="s">
        <v>5334</v>
      </c>
      <c r="K438" s="96" t="s">
        <v>3986</v>
      </c>
      <c r="L438" s="169" t="s">
        <v>480</v>
      </c>
      <c r="M438" s="72" t="str">
        <f>IFERROR(__xludf.DUMMYFUNCTION("""COMPUTED_VALUE"""),"(('variable_scope', '__enter__'), ('variable_scope', '_enter_scope_uncached'))")</f>
        <v>(('variable_scope', '__enter__'), ('variable_scope', '_enter_scope_uncached'))</v>
      </c>
      <c r="N438" s="213">
        <f t="shared" si="5"/>
        <v>1</v>
      </c>
      <c r="O438" s="98"/>
      <c r="U438" s="72" t="str">
        <f>IFERROR(__xludf.DUMMYFUNCTION("""COMPUTED_VALUE"""),"round 2")</f>
        <v>round 2</v>
      </c>
      <c r="V438" s="72" t="str">
        <f>IFERROR(__xludf.DUMMYFUNCTION("""COMPUTED_VALUE"""),"(('pywrap_tensorflow', 'module'), ('pywrap_tensorflow', 'swig_import_helper'), ('__init__', 'import_module'))")</f>
        <v>(('pywrap_tensorflow', 'module'), ('pywrap_tensorflow', 'swig_import_helper'), ('__init__', 'import_module'))</v>
      </c>
      <c r="W438" s="72" t="str">
        <f>IFERROR(__xludf.DUMMYFUNCTION("""COMPUTED_VALUE"""),"python basic syntax")</f>
        <v>python basic syntax</v>
      </c>
      <c r="X438" s="50">
        <f t="shared" si="2"/>
        <v>1</v>
      </c>
      <c r="Y438" s="72" t="str">
        <f>IFERROR(__xludf.DUMMYFUNCTION("""COMPUTED_VALUE"""),"round 2")</f>
        <v>round 2</v>
      </c>
      <c r="Z438" s="72" t="str">
        <f>IFERROR(__xludf.DUMMYFUNCTION("""COMPUTED_VALUE"""),"(('contextlib', '__exit__'), ('ops', 'get_controller'))")</f>
        <v>(('contextlib', '__exit__'), ('ops', 'get_controller'))</v>
      </c>
      <c r="AA438" s="72" t="str">
        <f>IFERROR(__xludf.DUMMYFUNCTION("""COMPUTED_VALUE"""),"syntax / attribute extraction")</f>
        <v>syntax / attribute extraction</v>
      </c>
      <c r="AB438" s="72">
        <f>IFERROR(__xludf.DUMMYFUNCTION("""COMPUTED_VALUE"""),1.0)</f>
        <v>1</v>
      </c>
    </row>
    <row r="439">
      <c r="A439" s="73"/>
      <c r="D439" s="98"/>
      <c r="G439" s="98"/>
      <c r="I439" s="77">
        <v>437.0</v>
      </c>
      <c r="J439" s="54" t="s">
        <v>5334</v>
      </c>
      <c r="K439" s="98" t="s">
        <v>3989</v>
      </c>
      <c r="L439" s="77" t="s">
        <v>1485</v>
      </c>
      <c r="M439" s="72" t="str">
        <f>IFERROR(__xludf.DUMMYFUNCTION("""COMPUTED_VALUE"""),"(('pywrap_tensorflow', 'module'), ('pywrap_tensorflow', 'swig_import_helper'), ('__init__', 'import_module'))")</f>
        <v>(('pywrap_tensorflow', 'module'), ('pywrap_tensorflow', 'swig_import_helper'), ('__init__', 'import_module'))</v>
      </c>
      <c r="N439" s="213">
        <f t="shared" si="5"/>
        <v>1</v>
      </c>
      <c r="O439" s="98"/>
      <c r="U439" s="72" t="str">
        <f>IFERROR(__xludf.DUMMYFUNCTION("""COMPUTED_VALUE"""),"round 2")</f>
        <v>round 2</v>
      </c>
      <c r="V439" s="72" t="str">
        <f>IFERROR(__xludf.DUMMYFUNCTION("""COMPUTED_VALUE"""),"(('training', 'fit'), ('data_adapter', '__init__'), ('data_adapter', '__init__'))")</f>
        <v>(('training', 'fit'), ('data_adapter', '__init__'), ('data_adapter', '__init__'))</v>
      </c>
      <c r="W439" s="72" t="str">
        <f>IFERROR(__xludf.DUMMYFUNCTION("""COMPUTED_VALUE"""),"data transformation")</f>
        <v>data transformation</v>
      </c>
      <c r="X439" s="50">
        <f t="shared" si="2"/>
        <v>1</v>
      </c>
      <c r="Y439" s="72" t="str">
        <f>IFERROR(__xludf.DUMMYFUNCTION("""COMPUTED_VALUE"""),"round 2")</f>
        <v>round 2</v>
      </c>
      <c r="Z439" s="72" t="str">
        <f>IFERROR(__xludf.DUMMYFUNCTION("""COMPUTED_VALUE"""),"(('saving', 'load_model'), ('saving', '_deserialize_model'))")</f>
        <v>(('saving', 'load_model'), ('saving', '_deserialize_model'))</v>
      </c>
      <c r="AA439" s="72" t="str">
        <f>IFERROR(__xludf.DUMMYFUNCTION("""COMPUTED_VALUE"""),"model saving / loading")</f>
        <v>model saving / loading</v>
      </c>
      <c r="AB439" s="72">
        <f>IFERROR(__xludf.DUMMYFUNCTION("""COMPUTED_VALUE"""),1.0)</f>
        <v>1</v>
      </c>
    </row>
    <row r="440">
      <c r="A440" s="73"/>
      <c r="D440" s="98"/>
      <c r="G440" s="98"/>
      <c r="I440" s="77">
        <v>438.0</v>
      </c>
      <c r="J440" s="54" t="s">
        <v>5334</v>
      </c>
      <c r="K440" s="96" t="s">
        <v>3993</v>
      </c>
      <c r="L440" s="77" t="s">
        <v>269</v>
      </c>
      <c r="M440" s="72" t="str">
        <f>IFERROR(__xludf.DUMMYFUNCTION("""COMPUTED_VALUE"""),"(('training', 'fit'), ('data_adapter', '__init__'), ('data_adapter', '__init__'))")</f>
        <v>(('training', 'fit'), ('data_adapter', '__init__'), ('data_adapter', '__init__'))</v>
      </c>
      <c r="N440" s="213">
        <f t="shared" si="5"/>
        <v>1</v>
      </c>
      <c r="O440" s="98"/>
      <c r="U440" s="72" t="str">
        <f>IFERROR(__xludf.DUMMYFUNCTION("""COMPUTED_VALUE"""),"round 2")</f>
        <v>round 2</v>
      </c>
      <c r="V440" s="72" t="str">
        <f>IFERROR(__xludf.DUMMYFUNCTION("""COMPUTED_VALUE"""),"(('interactiveshell', 'showtraceback'), ('ultratb', 'structured_traceback'), ('ultratb', 'structured_traceback'), ('ultratb', 'structured_traceback'))")</f>
        <v>(('interactiveshell', 'showtraceback'), ('ultratb', 'structured_traceback'), ('ultratb', 'structured_traceback'), ('ultratb', 'structured_traceback'))</v>
      </c>
      <c r="W440" s="72" t="str">
        <f>IFERROR(__xludf.DUMMYFUNCTION("""COMPUTED_VALUE"""),"subprocess invocation")</f>
        <v>subprocess invocation</v>
      </c>
      <c r="X440" s="50">
        <f t="shared" si="2"/>
        <v>1</v>
      </c>
      <c r="Y440" s="72" t="str">
        <f>IFERROR(__xludf.DUMMYFUNCTION("""COMPUTED_VALUE"""),"round 2")</f>
        <v>round 2</v>
      </c>
      <c r="Z440" s="72" t="str">
        <f>IFERROR(__xludf.DUMMYFUNCTION("""COMPUTED_VALUE"""),"(('session', '_do_call'), ('session', '_run_fn'))")</f>
        <v>(('session', '_do_call'), ('session', '_run_fn'))</v>
      </c>
      <c r="AA440" s="72" t="str">
        <f>IFERROR(__xludf.DUMMYFUNCTION("""COMPUTED_VALUE"""),"parallelization")</f>
        <v>parallelization</v>
      </c>
      <c r="AB440" s="72">
        <f>IFERROR(__xludf.DUMMYFUNCTION("""COMPUTED_VALUE"""),1.0)</f>
        <v>1</v>
      </c>
    </row>
    <row r="441">
      <c r="A441" s="73"/>
      <c r="D441" s="98"/>
      <c r="G441" s="98"/>
      <c r="I441" s="77">
        <v>439.0</v>
      </c>
      <c r="J441" s="54" t="s">
        <v>5334</v>
      </c>
      <c r="K441" s="96" t="s">
        <v>3998</v>
      </c>
      <c r="L441" s="169" t="s">
        <v>727</v>
      </c>
      <c r="M441" s="72" t="str">
        <f>IFERROR(__xludf.DUMMYFUNCTION("""COMPUTED_VALUE"""),"(('interactiveshell', 'showtraceback'), ('ultratb', 'structured_traceback'), ('ultratb', 'structured_traceback'), ('ultratb', 'structured_traceback'))")</f>
        <v>(('interactiveshell', 'showtraceback'), ('ultratb', 'structured_traceback'), ('ultratb', 'structured_traceback'), ('ultratb', 'structured_traceback'))</v>
      </c>
      <c r="N441" s="213">
        <f t="shared" si="5"/>
        <v>1</v>
      </c>
      <c r="O441" s="98"/>
      <c r="U441" s="72" t="str">
        <f>IFERROR(__xludf.DUMMYFUNCTION("""COMPUTED_VALUE"""),"round 2")</f>
        <v>round 2</v>
      </c>
      <c r="V441" s="72" t="str">
        <f>IFERROR(__xludf.DUMMYFUNCTION("""COMPUTED_VALUE"""),"(('imp', 'find_module'),)")</f>
        <v>(('imp', 'find_module'),)</v>
      </c>
      <c r="W441" s="72" t="str">
        <f>IFERROR(__xludf.DUMMYFUNCTION("""COMPUTED_VALUE"""),"python basic syntax")</f>
        <v>python basic syntax</v>
      </c>
      <c r="X441" s="50">
        <f t="shared" si="2"/>
        <v>1</v>
      </c>
      <c r="Y441" s="72" t="str">
        <f>IFERROR(__xludf.DUMMYFUNCTION("""COMPUTED_VALUE"""),"round 2")</f>
        <v>round 2</v>
      </c>
      <c r="Z441" s="72" t="str">
        <f>IFERROR(__xludf.DUMMYFUNCTION("""COMPUTED_VALUE"""),"(('monitored_session', 'run'), ('monitored_session', 'run'), ('monitored_session', 'run'), ('monitored_session', 'run'), ('monitored_session', 'run'))")</f>
        <v>(('monitored_session', 'run'), ('monitored_session', 'run'), ('monitored_session', 'run'), ('monitored_session', 'run'), ('monitored_session', 'run'))</v>
      </c>
      <c r="AA441" s="72" t="str">
        <f>IFERROR(__xludf.DUMMYFUNCTION("""COMPUTED_VALUE"""),"parallelization")</f>
        <v>parallelization</v>
      </c>
      <c r="AB441" s="72">
        <f>IFERROR(__xludf.DUMMYFUNCTION("""COMPUTED_VALUE"""),1.0)</f>
        <v>1</v>
      </c>
    </row>
    <row r="442">
      <c r="A442" s="73"/>
      <c r="D442" s="98"/>
      <c r="G442" s="98"/>
      <c r="I442" s="77">
        <v>440.0</v>
      </c>
      <c r="J442" s="54" t="s">
        <v>5334</v>
      </c>
      <c r="K442" s="96" t="s">
        <v>4002</v>
      </c>
      <c r="L442" s="169" t="s">
        <v>416</v>
      </c>
      <c r="M442" s="72" t="str">
        <f>IFERROR(__xludf.DUMMYFUNCTION("""COMPUTED_VALUE"""),"(('imp', 'find_module'),)")</f>
        <v>(('imp', 'find_module'),)</v>
      </c>
      <c r="N442" s="213">
        <f t="shared" si="5"/>
        <v>1</v>
      </c>
      <c r="O442" s="98"/>
      <c r="U442" s="72" t="str">
        <f>IFERROR(__xludf.DUMMYFUNCTION("""COMPUTED_VALUE"""),"round 2")</f>
        <v>round 2</v>
      </c>
      <c r="V442" s="72" t="str">
        <f>IFERROR(__xludf.DUMMYFUNCTION("""COMPUTED_VALUE"""),"(('training', '_method_wrapper'), ('training', 'fit'), ('def_function', '__call__'), ('def_function', '_call'), ('def_function', '_initialize'))")</f>
        <v>(('training', '_method_wrapper'), ('training', 'fit'), ('def_function', '__call__'), ('def_function', '_call'), ('def_function', '_initialize'))</v>
      </c>
      <c r="W442" s="72" t="str">
        <f>IFERROR(__xludf.DUMMYFUNCTION("""COMPUTED_VALUE"""),"model training / learning")</f>
        <v>model training / learning</v>
      </c>
      <c r="X442" s="50">
        <f t="shared" si="2"/>
        <v>1</v>
      </c>
      <c r="Y442" s="72" t="str">
        <f>IFERROR(__xludf.DUMMYFUNCTION("""COMPUTED_VALUE"""),"round 2")</f>
        <v>round 2</v>
      </c>
      <c r="Z442" s="72" t="str">
        <f>IFERROR(__xludf.DUMMYFUNCTION("""COMPUTED_VALUE"""),"(('generic_utils', 'deserialize_keras_object'), ('generic_utils', 'class_and_config_for_serialized_keras_object'))")</f>
        <v>(('generic_utils', 'deserialize_keras_object'), ('generic_utils', 'class_and_config_for_serialized_keras_object'))</v>
      </c>
      <c r="AA442" s="72" t="str">
        <f>IFERROR(__xludf.DUMMYFUNCTION("""COMPUTED_VALUE"""),"model saving / loading")</f>
        <v>model saving / loading</v>
      </c>
      <c r="AB442" s="72">
        <f>IFERROR(__xludf.DUMMYFUNCTION("""COMPUTED_VALUE"""),1.0)</f>
        <v>1</v>
      </c>
    </row>
    <row r="443">
      <c r="A443" s="73"/>
      <c r="D443" s="98"/>
      <c r="G443" s="98"/>
      <c r="I443" s="77">
        <v>441.0</v>
      </c>
      <c r="J443" s="54" t="s">
        <v>5334</v>
      </c>
      <c r="K443" s="96" t="s">
        <v>391</v>
      </c>
      <c r="L443" s="169" t="s">
        <v>269</v>
      </c>
      <c r="M443" s="72" t="str">
        <f>IFERROR(__xludf.DUMMYFUNCTION("""COMPUTED_VALUE"""),"(('training', '_method_wrapper'), ('training', 'fit'), ('def_function', '__call__'), ('def_function', '_call'), ('def_function', '_initialize'))")</f>
        <v>(('training', '_method_wrapper'), ('training', 'fit'), ('def_function', '__call__'), ('def_function', '_call'), ('def_function', '_initialize'))</v>
      </c>
      <c r="N443" s="213">
        <f t="shared" si="5"/>
        <v>1</v>
      </c>
      <c r="O443" s="98"/>
      <c r="U443" s="72" t="str">
        <f>IFERROR(__xludf.DUMMYFUNCTION("""COMPUTED_VALUE"""),"round 2")</f>
        <v>round 2</v>
      </c>
      <c r="V443" s="72" t="str">
        <f>IFERROR(__xludf.DUMMYFUNCTION("""COMPUTED_VALUE"""),"(('network', 'process_node'),)")</f>
        <v>(('network', 'process_node'),)</v>
      </c>
      <c r="W443" s="72" t="str">
        <f>IFERROR(__xludf.DUMMYFUNCTION("""COMPUTED_VALUE"""),"model training / learning")</f>
        <v>model training / learning</v>
      </c>
      <c r="X443" s="50">
        <f t="shared" si="2"/>
        <v>1</v>
      </c>
      <c r="Y443" s="72" t="str">
        <f>IFERROR(__xludf.DUMMYFUNCTION("""COMPUTED_VALUE"""),"round 2")</f>
        <v>round 2</v>
      </c>
      <c r="Z443" s="72" t="str">
        <f>IFERROR(__xludf.DUMMYFUNCTION("""COMPUTED_VALUE"""),"(('recurrent', 'call'), ('recurrent', 'call'))")</f>
        <v>(('recurrent', 'call'), ('recurrent', 'call'))</v>
      </c>
      <c r="AA443" s="72" t="str">
        <f>IFERROR(__xludf.DUMMYFUNCTION("""COMPUTED_VALUE"""),"model training / construction")</f>
        <v>model training / construction</v>
      </c>
      <c r="AB443" s="72">
        <f>IFERROR(__xludf.DUMMYFUNCTION("""COMPUTED_VALUE"""),1.0)</f>
        <v>1</v>
      </c>
    </row>
    <row r="444">
      <c r="A444" s="73"/>
      <c r="D444" s="98"/>
      <c r="G444" s="98"/>
      <c r="I444" s="77">
        <v>442.0</v>
      </c>
      <c r="J444" s="54" t="s">
        <v>5334</v>
      </c>
      <c r="K444" s="96" t="s">
        <v>4008</v>
      </c>
      <c r="L444" s="169" t="s">
        <v>7</v>
      </c>
      <c r="M444" s="72" t="str">
        <f>IFERROR(__xludf.DUMMYFUNCTION("""COMPUTED_VALUE"""),"(('network', 'process_node'),)")</f>
        <v>(('network', 'process_node'),)</v>
      </c>
      <c r="N444" s="213">
        <f t="shared" si="5"/>
        <v>1</v>
      </c>
      <c r="O444" s="98"/>
      <c r="U444" s="72" t="str">
        <f>IFERROR(__xludf.DUMMYFUNCTION("""COMPUTED_VALUE"""),"round 2")</f>
        <v>round 2</v>
      </c>
      <c r="V444" s="72" t="str">
        <f>IFERROR(__xludf.DUMMYFUNCTION("""COMPUTED_VALUE"""),"(('ops', 'set_shapes_for_outputs'),)")</f>
        <v>(('ops', 'set_shapes_for_outputs'),)</v>
      </c>
      <c r="W444" s="72" t="str">
        <f>IFERROR(__xludf.DUMMYFUNCTION("""COMPUTED_VALUE"""),"data operation")</f>
        <v>data operation</v>
      </c>
      <c r="X444" s="50">
        <f t="shared" si="2"/>
        <v>1</v>
      </c>
      <c r="Y444" s="72" t="str">
        <f>IFERROR(__xludf.DUMMYFUNCTION("""COMPUTED_VALUE"""),"round 2")</f>
        <v>round 2</v>
      </c>
      <c r="Z444" s="72" t="str">
        <f>IFERROR(__xludf.DUMMYFUNCTION("""COMPUTED_VALUE"""),"(('def_function', '__call__'),)")</f>
        <v>(('def_function', '__call__'),)</v>
      </c>
      <c r="AA444" s="72" t="str">
        <f>IFERROR(__xludf.DUMMYFUNCTION("""COMPUTED_VALUE"""),"method wrapper")</f>
        <v>method wrapper</v>
      </c>
      <c r="AB444" s="72">
        <f>IFERROR(__xludf.DUMMYFUNCTION("""COMPUTED_VALUE"""),1.0)</f>
        <v>1</v>
      </c>
    </row>
    <row r="445">
      <c r="A445" s="73"/>
      <c r="D445" s="98"/>
      <c r="G445" s="98"/>
      <c r="I445" s="77">
        <v>443.0</v>
      </c>
      <c r="J445" s="54" t="s">
        <v>5334</v>
      </c>
      <c r="K445" s="96" t="s">
        <v>4011</v>
      </c>
      <c r="L445" s="169" t="s">
        <v>7</v>
      </c>
      <c r="M445" s="72" t="str">
        <f>IFERROR(__xludf.DUMMYFUNCTION("""COMPUTED_VALUE"""),"(('ops', 'set_shapes_for_outputs'),)")</f>
        <v>(('ops', 'set_shapes_for_outputs'),)</v>
      </c>
      <c r="N445" s="213">
        <f t="shared" si="5"/>
        <v>1</v>
      </c>
      <c r="O445" s="98"/>
      <c r="U445" s="72" t="str">
        <f>IFERROR(__xludf.DUMMYFUNCTION("""COMPUTED_VALUE"""),"round 2")</f>
        <v>round 2</v>
      </c>
      <c r="V445" s="72" t="str">
        <f>IFERROR(__xludf.DUMMYFUNCTION("""COMPUTED_VALUE"""),"(('def_function', '_initialize'), ('function', '_get_concrete_function_internal_garbage_collected'), ('function', '_maybe_define_function'), ('function', '_create_graph_function'), ('func_graph', 'func_graph_from_py_func'), ('def_function', 'wrapped_fn'))")</f>
        <v>(('def_function', '_initialize'), ('function', '_get_concrete_function_internal_garbage_collected'), ('function', '_maybe_define_function'), ('function', '_create_graph_function'), ('func_graph', 'func_graph_from_py_func'), ('def_function', 'wrapped_fn'))</v>
      </c>
      <c r="W445" s="72" t="str">
        <f>IFERROR(__xludf.DUMMYFUNCTION("""COMPUTED_VALUE"""),"method wrapper")</f>
        <v>method wrapper</v>
      </c>
      <c r="X445" s="50">
        <f t="shared" si="2"/>
        <v>1</v>
      </c>
      <c r="Y445" s="72" t="str">
        <f>IFERROR(__xludf.DUMMYFUNCTION("""COMPUTED_VALUE"""),"round 2")</f>
        <v>round 2</v>
      </c>
      <c r="Z445" s="72" t="str">
        <f>IFERROR(__xludf.DUMMYFUNCTION("""COMPUTED_VALUE"""),"(('func_graph', 'func_graph_from_py_func'), ('def_function', 'wrapped_fn'))")</f>
        <v>(('func_graph', 'func_graph_from_py_func'), ('def_function', 'wrapped_fn'))</v>
      </c>
      <c r="AA445" s="72" t="str">
        <f>IFERROR(__xludf.DUMMYFUNCTION("""COMPUTED_VALUE"""),"method wrapper")</f>
        <v>method wrapper</v>
      </c>
      <c r="AB445" s="72">
        <f>IFERROR(__xludf.DUMMYFUNCTION("""COMPUTED_VALUE"""),1.0)</f>
        <v>1</v>
      </c>
    </row>
    <row r="446">
      <c r="A446" s="73"/>
      <c r="D446" s="98"/>
      <c r="G446" s="98"/>
      <c r="I446" s="77">
        <v>444.0</v>
      </c>
      <c r="J446" s="54" t="s">
        <v>5334</v>
      </c>
      <c r="K446" s="98" t="s">
        <v>4018</v>
      </c>
      <c r="L446" s="77" t="s">
        <v>1768</v>
      </c>
      <c r="M446" s="72" t="str">
        <f>IFERROR(__xludf.DUMMYFUNCTION("""COMPUTED_VALUE"""),"(('def_function', '_initialize'), ('function', '_get_concrete_function_internal_garbage_collected'), ('function', '_maybe_define_function'), ('function', '_create_graph_function'), ('func_graph', 'func_graph_from_py_func'), ('def_function', 'wrapped_fn'))")</f>
        <v>(('def_function', '_initialize'), ('function', '_get_concrete_function_internal_garbage_collected'), ('function', '_maybe_define_function'), ('function', '_create_graph_function'), ('func_graph', 'func_graph_from_py_func'), ('def_function', 'wrapped_fn'))</v>
      </c>
      <c r="N446" s="213">
        <f t="shared" si="5"/>
        <v>1</v>
      </c>
      <c r="O446" s="98"/>
      <c r="U446" s="72" t="str">
        <f>IFERROR(__xludf.DUMMYFUNCTION("""COMPUTED_VALUE"""),"round 2")</f>
        <v>round 2</v>
      </c>
      <c r="V446" s="72" t="str">
        <f>IFERROR(__xludf.DUMMYFUNCTION("""COMPUTED_VALUE"""),"(('ops', '__iter__'),)")</f>
        <v>(('ops', '__iter__'),)</v>
      </c>
      <c r="W446" s="72" t="str">
        <f>IFERROR(__xludf.DUMMYFUNCTION("""COMPUTED_VALUE"""),"data validation")</f>
        <v>data validation</v>
      </c>
      <c r="X446" s="50">
        <f t="shared" si="2"/>
        <v>1</v>
      </c>
      <c r="Y446" s="72" t="str">
        <f>IFERROR(__xludf.DUMMYFUNCTION("""COMPUTED_VALUE"""),"round 2")</f>
        <v>round 2</v>
      </c>
      <c r="Z446" s="72" t="str">
        <f>IFERROR(__xludf.DUMMYFUNCTION("""COMPUTED_VALUE"""),"(('ops', 'internal_convert_to_tensor'), ('constant_op', '_constant_tensor_conversion_function'), ('constant_op', 'constant'))")</f>
        <v>(('ops', 'internal_convert_to_tensor'), ('constant_op', '_constant_tensor_conversion_function'), ('constant_op', 'constant'))</v>
      </c>
      <c r="AA446" s="72" t="str">
        <f>IFERROR(__xludf.DUMMYFUNCTION("""COMPUTED_VALUE"""),"data transformation")</f>
        <v>data transformation</v>
      </c>
      <c r="AB446" s="72">
        <f>IFERROR(__xludf.DUMMYFUNCTION("""COMPUTED_VALUE"""),1.0)</f>
        <v>1</v>
      </c>
    </row>
    <row r="447">
      <c r="A447" s="73"/>
      <c r="D447" s="98"/>
      <c r="G447" s="98"/>
      <c r="I447" s="77">
        <v>445.0</v>
      </c>
      <c r="J447" s="54" t="s">
        <v>5334</v>
      </c>
      <c r="K447" s="98" t="s">
        <v>4023</v>
      </c>
      <c r="L447" s="77" t="s">
        <v>384</v>
      </c>
      <c r="M447" s="72" t="str">
        <f>IFERROR(__xludf.DUMMYFUNCTION("""COMPUTED_VALUE"""),"(('ops', '__iter__'),)")</f>
        <v>(('ops', '__iter__'),)</v>
      </c>
      <c r="N447" s="213">
        <f t="shared" si="5"/>
        <v>1</v>
      </c>
      <c r="O447" s="98"/>
      <c r="U447" s="72" t="str">
        <f>IFERROR(__xludf.DUMMYFUNCTION("""COMPUTED_VALUE"""),"round 2")</f>
        <v>round 2</v>
      </c>
      <c r="V447" s="72" t="str">
        <f>IFERROR(__xludf.DUMMYFUNCTION("""COMPUTED_VALUE"""),"(('copy', 'deepcopy'),)")</f>
        <v>(('copy', 'deepcopy'),)</v>
      </c>
      <c r="W447" s="72" t="str">
        <f>IFERROR(__xludf.DUMMYFUNCTION("""COMPUTED_VALUE"""),"object copy")</f>
        <v>object copy</v>
      </c>
      <c r="X447" s="50">
        <f t="shared" si="2"/>
        <v>1</v>
      </c>
      <c r="Y447" s="72" t="str">
        <f>IFERROR(__xludf.DUMMYFUNCTION("""COMPUTED_VALUE"""),"round 2")</f>
        <v>round 2</v>
      </c>
      <c r="Z447" s="72" t="str">
        <f>IFERROR(__xludf.DUMMYFUNCTION("""COMPUTED_VALUE"""),"(('op_def_library', '_apply_op_helper'),)")</f>
        <v>(('op_def_library', '_apply_op_helper'),)</v>
      </c>
      <c r="AA447" s="72" t="str">
        <f>IFERROR(__xludf.DUMMYFUNCTION("""COMPUTED_VALUE"""),"data operation")</f>
        <v>data operation</v>
      </c>
      <c r="AB447" s="72">
        <f>IFERROR(__xludf.DUMMYFUNCTION("""COMPUTED_VALUE"""),1.0)</f>
        <v>1</v>
      </c>
    </row>
    <row r="448">
      <c r="A448" s="73"/>
      <c r="D448" s="98"/>
      <c r="G448" s="98"/>
      <c r="I448" s="77">
        <v>446.0</v>
      </c>
      <c r="J448" s="54" t="s">
        <v>5334</v>
      </c>
      <c r="K448" s="96" t="s">
        <v>4027</v>
      </c>
      <c r="L448" s="169" t="s">
        <v>896</v>
      </c>
      <c r="M448" s="72" t="str">
        <f>IFERROR(__xludf.DUMMYFUNCTION("""COMPUTED_VALUE"""),"(('copy', 'deepcopy'),)")</f>
        <v>(('copy', 'deepcopy'),)</v>
      </c>
      <c r="N448" s="213">
        <f t="shared" si="5"/>
        <v>1</v>
      </c>
      <c r="O448" s="98"/>
      <c r="U448" s="72" t="str">
        <f>IFERROR(__xludf.DUMMYFUNCTION("""COMPUTED_VALUE"""),"round 2")</f>
        <v>round 2</v>
      </c>
      <c r="V448" s="72" t="str">
        <f>IFERROR(__xludf.DUMMYFUNCTION("""COMPUTED_VALUE"""),"(('slot_creator', '_create_slot_var'), ('variable_scope', 'get_variable'), ('variable_scope', 'get_variable'))")</f>
        <v>(('slot_creator', '_create_slot_var'), ('variable_scope', 'get_variable'), ('variable_scope', 'get_variable'))</v>
      </c>
      <c r="W448" s="72" t="str">
        <f>IFERROR(__xludf.DUMMYFUNCTION("""COMPUTED_VALUE"""),"syntax / attribute extraction")</f>
        <v>syntax / attribute extraction</v>
      </c>
      <c r="X448" s="50">
        <f t="shared" si="2"/>
        <v>1</v>
      </c>
      <c r="Y448" s="72" t="str">
        <f>IFERROR(__xludf.DUMMYFUNCTION("""COMPUTED_VALUE"""),"round 2")</f>
        <v>round 2</v>
      </c>
      <c r="Z448" s="72" t="str">
        <f>IFERROR(__xludf.DUMMYFUNCTION("""COMPUTED_VALUE"""),"(('function', '_call_flat'), ('function', 'call'))")</f>
        <v>(('function', '_call_flat'), ('function', 'call'))</v>
      </c>
      <c r="AA448" s="72" t="str">
        <f>IFERROR(__xludf.DUMMYFUNCTION("""COMPUTED_VALUE"""),"method wrapper")</f>
        <v>method wrapper</v>
      </c>
      <c r="AB448" s="72">
        <f>IFERROR(__xludf.DUMMYFUNCTION("""COMPUTED_VALUE"""),1.0)</f>
        <v>1</v>
      </c>
    </row>
    <row r="449">
      <c r="A449" s="73"/>
      <c r="D449" s="98"/>
      <c r="G449" s="98"/>
      <c r="I449" s="77">
        <v>447.0</v>
      </c>
      <c r="J449" s="54" t="s">
        <v>5334</v>
      </c>
      <c r="K449" s="96" t="s">
        <v>565</v>
      </c>
      <c r="L449" s="77" t="s">
        <v>1199</v>
      </c>
      <c r="M449" s="72" t="str">
        <f>IFERROR(__xludf.DUMMYFUNCTION("""COMPUTED_VALUE"""),"(('slot_creator', '_create_slot_var'), ('variable_scope', 'get_variable'), ('variable_scope', 'get_variable'))")</f>
        <v>(('slot_creator', '_create_slot_var'), ('variable_scope', 'get_variable'), ('variable_scope', 'get_variable'))</v>
      </c>
      <c r="N449" s="213">
        <f t="shared" si="5"/>
        <v>1</v>
      </c>
      <c r="O449" s="98"/>
      <c r="U449" s="72" t="str">
        <f>IFERROR(__xludf.DUMMYFUNCTION("""COMPUTED_VALUE"""),"round 2")</f>
        <v>round 2</v>
      </c>
      <c r="V449" s="72" t="str">
        <f>IFERROR(__xludf.DUMMYFUNCTION("""COMPUTED_VALUE"""),"(('models', 'fit'),)")</f>
        <v>(('models', 'fit'),)</v>
      </c>
      <c r="W449" s="72" t="str">
        <f>IFERROR(__xludf.DUMMYFUNCTION("""COMPUTED_VALUE"""),"model training / learning")</f>
        <v>model training / learning</v>
      </c>
      <c r="X449" s="50">
        <f t="shared" si="2"/>
        <v>1</v>
      </c>
      <c r="Y449" s="72" t="str">
        <f>IFERROR(__xludf.DUMMYFUNCTION("""COMPUTED_VALUE"""),"round 2")</f>
        <v>round 2</v>
      </c>
      <c r="Z449" s="72" t="str">
        <f>IFERROR(__xludf.DUMMYFUNCTION("""COMPUTED_VALUE"""),"(('ops', 'internal_convert_to_tensor'), ('constant_op', '_constant_tensor_conversion_function'), ('constant_op', 'constant'), ('constant_op', '_constant_impl'), ('tensor_util', 'make_tensor_proto'))")</f>
        <v>(('ops', 'internal_convert_to_tensor'), ('constant_op', '_constant_tensor_conversion_function'), ('constant_op', 'constant'), ('constant_op', '_constant_impl'), ('tensor_util', 'make_tensor_proto'))</v>
      </c>
      <c r="AA449" s="72" t="str">
        <f>IFERROR(__xludf.DUMMYFUNCTION("""COMPUTED_VALUE"""),"data transformation")</f>
        <v>data transformation</v>
      </c>
      <c r="AB449" s="72">
        <f>IFERROR(__xludf.DUMMYFUNCTION("""COMPUTED_VALUE"""),1.0)</f>
        <v>1</v>
      </c>
    </row>
    <row r="450">
      <c r="A450" s="73"/>
      <c r="D450" s="98"/>
      <c r="G450" s="98"/>
      <c r="I450" s="77">
        <v>448.0</v>
      </c>
      <c r="J450" s="54" t="s">
        <v>5334</v>
      </c>
      <c r="K450" s="96" t="s">
        <v>4037</v>
      </c>
      <c r="L450" s="77" t="s">
        <v>684</v>
      </c>
      <c r="M450" s="72" t="str">
        <f>IFERROR(__xludf.DUMMYFUNCTION("""COMPUTED_VALUE"""),"(('models', 'fit'),)")</f>
        <v>(('models', 'fit'),)</v>
      </c>
      <c r="N450" s="213">
        <f t="shared" si="5"/>
        <v>1</v>
      </c>
      <c r="O450" s="98"/>
      <c r="U450" s="72" t="str">
        <f>IFERROR(__xludf.DUMMYFUNCTION("""COMPUTED_VALUE"""),"round 2")</f>
        <v>round 2</v>
      </c>
      <c r="V450" s="72" t="str">
        <f>IFERROR(__xludf.DUMMYFUNCTION("""COMPUTED_VALUE"""),"(('tensor_shape', 'merge_with'),)")</f>
        <v>(('tensor_shape', 'merge_with'),)</v>
      </c>
      <c r="W450" s="72" t="str">
        <f>IFERROR(__xludf.DUMMYFUNCTION("""COMPUTED_VALUE"""),"data transformation")</f>
        <v>data transformation</v>
      </c>
      <c r="X450" s="50">
        <f t="shared" si="2"/>
        <v>1</v>
      </c>
      <c r="Y450" s="72" t="str">
        <f>IFERROR(__xludf.DUMMYFUNCTION("""COMPUTED_VALUE"""),"round 2")</f>
        <v>round 2</v>
      </c>
      <c r="Z450" s="72" t="str">
        <f>IFERROR(__xludf.DUMMYFUNCTION("""COMPUTED_VALUE"""),"(('ops', '_create_c_op'), ('ops', '_create_c_op'))")</f>
        <v>(('ops', '_create_c_op'), ('ops', '_create_c_op'))</v>
      </c>
      <c r="AA450" s="72" t="str">
        <f>IFERROR(__xludf.DUMMYFUNCTION("""COMPUTED_VALUE"""),"data operation")</f>
        <v>data operation</v>
      </c>
      <c r="AB450" s="72">
        <f>IFERROR(__xludf.DUMMYFUNCTION("""COMPUTED_VALUE"""),1.0)</f>
        <v>1</v>
      </c>
    </row>
    <row r="451">
      <c r="A451" s="73"/>
      <c r="D451" s="98"/>
      <c r="G451" s="98"/>
      <c r="I451" s="77">
        <v>449.0</v>
      </c>
      <c r="J451" s="54" t="s">
        <v>5334</v>
      </c>
      <c r="K451" s="96" t="s">
        <v>4040</v>
      </c>
      <c r="L451" s="77" t="s">
        <v>7</v>
      </c>
      <c r="M451" s="72" t="str">
        <f>IFERROR(__xludf.DUMMYFUNCTION("""COMPUTED_VALUE"""),"(('tensor_shape', 'merge_with'),)")</f>
        <v>(('tensor_shape', 'merge_with'),)</v>
      </c>
      <c r="N451" s="213">
        <f t="shared" si="5"/>
        <v>1</v>
      </c>
      <c r="O451" s="98"/>
      <c r="U451" s="72" t="str">
        <f>IFERROR(__xludf.DUMMYFUNCTION("""COMPUTED_VALUE"""),"round 2")</f>
        <v>round 2</v>
      </c>
      <c r="V451" s="72" t="str">
        <f>IFERROR(__xludf.DUMMYFUNCTION("""COMPUTED_VALUE"""),"(('estimator', 'train'),)")</f>
        <v>(('estimator', 'train'),)</v>
      </c>
      <c r="W451" s="72" t="str">
        <f>IFERROR(__xludf.DUMMYFUNCTION("""COMPUTED_VALUE"""),"model training / learning")</f>
        <v>model training / learning</v>
      </c>
      <c r="X451" s="50">
        <f t="shared" si="2"/>
        <v>1</v>
      </c>
      <c r="Y451" s="72" t="str">
        <f>IFERROR(__xludf.DUMMYFUNCTION("""COMPUTED_VALUE"""),"round 2")</f>
        <v>round 2</v>
      </c>
      <c r="Z451" s="72" t="str">
        <f>IFERROR(__xludf.DUMMYFUNCTION("""COMPUTED_VALUE"""),"(('def_function', '__call__'), ('def_function', '_call'), ('def_function', '_initialize'))")</f>
        <v>(('def_function', '__call__'), ('def_function', '_call'), ('def_function', '_initialize'))</v>
      </c>
      <c r="AA451" s="72" t="str">
        <f>IFERROR(__xludf.DUMMYFUNCTION("""COMPUTED_VALUE"""),"method wrapper")</f>
        <v>method wrapper</v>
      </c>
      <c r="AB451" s="72">
        <f>IFERROR(__xludf.DUMMYFUNCTION("""COMPUTED_VALUE"""),1.0)</f>
        <v>1</v>
      </c>
    </row>
    <row r="452">
      <c r="A452" s="73"/>
      <c r="D452" s="98"/>
      <c r="G452" s="98"/>
      <c r="I452" s="77">
        <v>450.0</v>
      </c>
      <c r="J452" s="54" t="s">
        <v>5334</v>
      </c>
      <c r="K452" s="96" t="s">
        <v>4045</v>
      </c>
      <c r="L452" s="169" t="s">
        <v>727</v>
      </c>
      <c r="M452" s="72" t="str">
        <f>IFERROR(__xludf.DUMMYFUNCTION("""COMPUTED_VALUE"""),"(('estimator', 'train'),)")</f>
        <v>(('estimator', 'train'),)</v>
      </c>
      <c r="N452" s="213">
        <f t="shared" si="5"/>
        <v>1</v>
      </c>
      <c r="O452" s="98"/>
      <c r="U452" s="72" t="str">
        <f>IFERROR(__xludf.DUMMYFUNCTION("""COMPUTED_VALUE"""),"round 2")</f>
        <v>round 2</v>
      </c>
      <c r="V452" s="72" t="str">
        <f>IFERROR(__xludf.DUMMYFUNCTION("""COMPUTED_VALUE"""),"(('tf_cnnvis', 'activation_visualization'), ('tf_cnnvis', '_get_visualization'))")</f>
        <v>(('tf_cnnvis', 'activation_visualization'), ('tf_cnnvis', '_get_visualization'))</v>
      </c>
      <c r="W452" s="72" t="str">
        <f>IFERROR(__xludf.DUMMYFUNCTION("""COMPUTED_VALUE"""),"syntax / attribute extraction")</f>
        <v>syntax / attribute extraction</v>
      </c>
      <c r="X452" s="50">
        <f t="shared" si="2"/>
        <v>1</v>
      </c>
      <c r="Y452" s="72" t="str">
        <f>IFERROR(__xludf.DUMMYFUNCTION("""COMPUTED_VALUE"""),"round 2")</f>
        <v>round 2</v>
      </c>
      <c r="Z452" s="72" t="str">
        <f>IFERROR(__xludf.DUMMYFUNCTION("""COMPUTED_VALUE"""),"(('module_v2', 'load'), ('load', 'load'), ('load', 'load_internal'), ('load', '__init__'))")</f>
        <v>(('module_v2', 'load'), ('load', 'load'), ('load', 'load_internal'), ('load', '__init__'))</v>
      </c>
      <c r="AA452" s="72" t="str">
        <f>IFERROR(__xludf.DUMMYFUNCTION("""COMPUTED_VALUE"""),"model saving / loading")</f>
        <v>model saving / loading</v>
      </c>
      <c r="AB452" s="72">
        <f>IFERROR(__xludf.DUMMYFUNCTION("""COMPUTED_VALUE"""),1.0)</f>
        <v>1</v>
      </c>
    </row>
    <row r="453">
      <c r="A453" s="73"/>
      <c r="D453" s="98"/>
      <c r="G453" s="98"/>
      <c r="I453" s="77">
        <v>451.0</v>
      </c>
      <c r="J453" s="54" t="s">
        <v>5334</v>
      </c>
      <c r="K453" s="96" t="s">
        <v>4052</v>
      </c>
      <c r="L453" s="169" t="s">
        <v>7</v>
      </c>
      <c r="M453" s="72" t="str">
        <f>IFERROR(__xludf.DUMMYFUNCTION("""COMPUTED_VALUE"""),"(('tf_cnnvis', 'activation_visualization'), ('tf_cnnvis', '_get_visualization'))")</f>
        <v>(('tf_cnnvis', 'activation_visualization'), ('tf_cnnvis', '_get_visualization'))</v>
      </c>
      <c r="N453" s="213">
        <f t="shared" si="5"/>
        <v>1</v>
      </c>
      <c r="O453" s="98"/>
      <c r="U453" s="72" t="str">
        <f>IFERROR(__xludf.DUMMYFUNCTION("""COMPUTED_VALUE"""),"round 2")</f>
        <v>round 2</v>
      </c>
      <c r="V453" s="72" t="str">
        <f>IFERROR(__xludf.DUMMYFUNCTION("""COMPUTED_VALUE"""),"(('gen_io_ops', 'restore_v2'),)")</f>
        <v>(('gen_io_ops', 'restore_v2'),)</v>
      </c>
      <c r="W453" s="72" t="str">
        <f>IFERROR(__xludf.DUMMYFUNCTION("""COMPUTED_VALUE"""),"data transformation")</f>
        <v>data transformation</v>
      </c>
      <c r="X453" s="50">
        <f t="shared" si="2"/>
        <v>1</v>
      </c>
      <c r="Y453" s="72" t="str">
        <f>IFERROR(__xludf.DUMMYFUNCTION("""COMPUTED_VALUE"""),"round 2")</f>
        <v>round 2</v>
      </c>
      <c r="Z453" s="72" t="str">
        <f>IFERROR(__xludf.DUMMYFUNCTION("""COMPUTED_VALUE"""),"(('control_flow_ops', '_EnforceShapeInvariant'),)")</f>
        <v>(('control_flow_ops', '_EnforceShapeInvariant'),)</v>
      </c>
      <c r="AA453" s="72" t="str">
        <f>IFERROR(__xludf.DUMMYFUNCTION("""COMPUTED_VALUE"""),"data validation")</f>
        <v>data validation</v>
      </c>
      <c r="AB453" s="72">
        <f>IFERROR(__xludf.DUMMYFUNCTION("""COMPUTED_VALUE"""),1.0)</f>
        <v>1</v>
      </c>
    </row>
    <row r="454">
      <c r="A454" s="73"/>
      <c r="D454" s="98"/>
      <c r="G454" s="98"/>
      <c r="I454" s="77">
        <v>452.0</v>
      </c>
      <c r="J454" s="54" t="s">
        <v>5334</v>
      </c>
      <c r="K454" s="96" t="s">
        <v>4057</v>
      </c>
      <c r="L454" s="77" t="s">
        <v>684</v>
      </c>
      <c r="M454" s="72" t="str">
        <f>IFERROR(__xludf.DUMMYFUNCTION("""COMPUTED_VALUE"""),"(('gen_io_ops', 'restore_v2'),)")</f>
        <v>(('gen_io_ops', 'restore_v2'),)</v>
      </c>
      <c r="N454" s="213">
        <f t="shared" si="5"/>
        <v>1</v>
      </c>
      <c r="O454" s="98"/>
      <c r="U454" s="72" t="str">
        <f>IFERROR(__xludf.DUMMYFUNCTION("""COMPUTED_VALUE"""),"round 2")</f>
        <v>round 2</v>
      </c>
      <c r="V454" s="72" t="str">
        <f>IFERROR(__xludf.DUMMYFUNCTION("""COMPUTED_VALUE"""),"(('__init__', 'find_on_path'), ('__init__', 'find_on_path'), ('__init__', 'find_on_path'), ('__init__', 'find_on_path'))")</f>
        <v>(('__init__', 'find_on_path'), ('__init__', 'find_on_path'), ('__init__', 'find_on_path'), ('__init__', 'find_on_path'))</v>
      </c>
      <c r="W454" s="72" t="str">
        <f>IFERROR(__xludf.DUMMYFUNCTION("""COMPUTED_VALUE"""),"file operation")</f>
        <v>file operation</v>
      </c>
      <c r="X454" s="50">
        <f t="shared" si="2"/>
        <v>1</v>
      </c>
      <c r="Y454" s="72" t="str">
        <f>IFERROR(__xludf.DUMMYFUNCTION("""COMPUTED_VALUE"""),"round 2")</f>
        <v>round 2</v>
      </c>
      <c r="Z454" s="72" t="str">
        <f>IFERROR(__xludf.DUMMYFUNCTION("""COMPUTED_VALUE"""),"(('training', 'fit'), ('def_function', '__call__'), ('def_function', '_call'))")</f>
        <v>(('training', 'fit'), ('def_function', '__call__'), ('def_function', '_call'))</v>
      </c>
      <c r="AA454" s="72" t="str">
        <f>IFERROR(__xludf.DUMMYFUNCTION("""COMPUTED_VALUE"""),"model training / learning")</f>
        <v>model training / learning</v>
      </c>
      <c r="AB454" s="72">
        <f>IFERROR(__xludf.DUMMYFUNCTION("""COMPUTED_VALUE"""),1.0)</f>
        <v>1</v>
      </c>
    </row>
    <row r="455">
      <c r="A455" s="73"/>
      <c r="D455" s="98"/>
      <c r="G455" s="98"/>
      <c r="I455" s="77">
        <v>453.0</v>
      </c>
      <c r="J455" s="54" t="s">
        <v>5334</v>
      </c>
      <c r="K455" s="96" t="s">
        <v>4059</v>
      </c>
      <c r="L455" s="169" t="s">
        <v>727</v>
      </c>
      <c r="M455" s="72" t="str">
        <f>IFERROR(__xludf.DUMMYFUNCTION("""COMPUTED_VALUE"""),"(('__init__', 'find_on_path'), ('__init__', 'find_on_path'), ('__init__', 'find_on_path'), ('__init__', 'find_on_path'))")</f>
        <v>(('__init__', 'find_on_path'), ('__init__', 'find_on_path'), ('__init__', 'find_on_path'), ('__init__', 'find_on_path'))</v>
      </c>
      <c r="N455" s="213">
        <f t="shared" si="5"/>
        <v>1</v>
      </c>
      <c r="O455" s="98"/>
      <c r="U455" s="72" t="str">
        <f>IFERROR(__xludf.DUMMYFUNCTION("""COMPUTED_VALUE"""),"round 2")</f>
        <v>round 2</v>
      </c>
      <c r="V455" s="72" t="str">
        <f>IFERROR(__xludf.DUMMYFUNCTION("""COMPUTED_VALUE"""),"(('constant_op', 'convert_to_eager_tensor'),)")</f>
        <v>(('constant_op', 'convert_to_eager_tensor'),)</v>
      </c>
      <c r="W455" s="72" t="str">
        <f>IFERROR(__xludf.DUMMYFUNCTION("""COMPUTED_VALUE"""),"data conversion")</f>
        <v>data conversion</v>
      </c>
      <c r="X455" s="50">
        <f t="shared" si="2"/>
        <v>1</v>
      </c>
      <c r="Y455" s="72" t="str">
        <f>IFERROR(__xludf.DUMMYFUNCTION("""COMPUTED_VALUE"""),"round 2")</f>
        <v>round 2</v>
      </c>
      <c r="Z455" s="72" t="str">
        <f>IFERROR(__xludf.DUMMYFUNCTION("""COMPUTED_VALUE"""),"(('training', 'fit'), ('def_function', '__call__'), ('def_function', '_call'), ('function', '__call__'), ('function', '_filtered_call'), ('function', '_call_flat'), ('function', 'call'), ('execute', 'quick_execute'))")</f>
        <v>(('training', 'fit'), ('def_function', '__call__'), ('def_function', '_call'), ('function', '__call__'), ('function', '_filtered_call'), ('function', '_call_flat'), ('function', 'call'), ('execute', 'quick_execute'))</v>
      </c>
      <c r="AA455" s="72" t="str">
        <f>IFERROR(__xludf.DUMMYFUNCTION("""COMPUTED_VALUE"""),"data operation")</f>
        <v>data operation</v>
      </c>
      <c r="AB455" s="72">
        <f>IFERROR(__xludf.DUMMYFUNCTION("""COMPUTED_VALUE"""),1.0)</f>
        <v>1</v>
      </c>
    </row>
    <row r="456">
      <c r="A456" s="73"/>
      <c r="D456" s="98"/>
      <c r="G456" s="98"/>
      <c r="I456" s="77">
        <v>454.0</v>
      </c>
      <c r="J456" s="54" t="s">
        <v>5334</v>
      </c>
      <c r="K456" s="96" t="s">
        <v>4062</v>
      </c>
      <c r="L456" s="169" t="s">
        <v>333</v>
      </c>
      <c r="M456" s="72" t="str">
        <f>IFERROR(__xludf.DUMMYFUNCTION("""COMPUTED_VALUE"""),"(('constant_op', 'convert_to_eager_tensor'),)")</f>
        <v>(('constant_op', 'convert_to_eager_tensor'),)</v>
      </c>
      <c r="N456" s="213">
        <f t="shared" si="5"/>
        <v>1</v>
      </c>
      <c r="O456" s="98"/>
      <c r="U456" s="72" t="str">
        <f>IFERROR(__xludf.DUMMYFUNCTION("""COMPUTED_VALUE"""),"round 2")</f>
        <v>round 2</v>
      </c>
      <c r="V456" s="72" t="str">
        <f>IFERROR(__xludf.DUMMYFUNCTION("""COMPUTED_VALUE"""),"(('coordinator', 'join'), ('queue_runner_impl', '_run'))")</f>
        <v>(('coordinator', 'join'), ('queue_runner_impl', '_run'))</v>
      </c>
      <c r="W456" s="72" t="str">
        <f>IFERROR(__xludf.DUMMYFUNCTION("""COMPUTED_VALUE"""),"parallelization")</f>
        <v>parallelization</v>
      </c>
      <c r="X456" s="50">
        <f t="shared" si="2"/>
        <v>1</v>
      </c>
      <c r="Y456" s="72" t="str">
        <f>IFERROR(__xludf.DUMMYFUNCTION("""COMPUTED_VALUE"""),"round 2")</f>
        <v>round 2</v>
      </c>
      <c r="Z456" s="72" t="str">
        <f>IFERROR(__xludf.DUMMYFUNCTION("""COMPUTED_VALUE"""),"(('interfaces', 'wrapper'), ('models', 'fit_generator'), ('interfaces', 'wrapper'), ('training', 'fit_generator'), ('training', 'train_on_batch'), ('tensorflow_backend', '__call__'), ('session', 'run'), ('session', '_run'))")</f>
        <v>(('interfaces', 'wrapper'), ('models', 'fit_generator'), ('interfaces', 'wrapper'), ('training', 'fit_generator'), ('training', 'train_on_batch'), ('tensorflow_backend', '__call__'), ('session', 'run'), ('session', '_run'))</v>
      </c>
      <c r="AA456" s="72" t="str">
        <f>IFERROR(__xludf.DUMMYFUNCTION("""COMPUTED_VALUE"""),"model training / learning")</f>
        <v>model training / learning</v>
      </c>
      <c r="AB456" s="72">
        <f>IFERROR(__xludf.DUMMYFUNCTION("""COMPUTED_VALUE"""),1.0)</f>
        <v>1</v>
      </c>
    </row>
    <row r="457">
      <c r="A457" s="73"/>
      <c r="D457" s="98"/>
      <c r="G457" s="98"/>
      <c r="I457" s="77">
        <v>455.0</v>
      </c>
      <c r="J457" s="54" t="s">
        <v>5334</v>
      </c>
      <c r="K457" s="96" t="s">
        <v>4064</v>
      </c>
      <c r="L457" s="77" t="s">
        <v>3617</v>
      </c>
      <c r="M457" s="72" t="str">
        <f>IFERROR(__xludf.DUMMYFUNCTION("""COMPUTED_VALUE"""),"(('coordinator', 'join'), ('queue_runner_impl', '_run'))")</f>
        <v>(('coordinator', 'join'), ('queue_runner_impl', '_run'))</v>
      </c>
      <c r="N457" s="213">
        <f t="shared" si="5"/>
        <v>1</v>
      </c>
      <c r="O457" s="98"/>
      <c r="U457" s="72" t="str">
        <f>IFERROR(__xludf.DUMMYFUNCTION("""COMPUTED_VALUE"""),"round 2")</f>
        <v>round 2</v>
      </c>
      <c r="V457" s="72" t="str">
        <f>IFERROR(__xludf.DUMMYFUNCTION("""COMPUTED_VALUE"""),"(('gen', 'wrapper'),)")</f>
        <v>(('gen', 'wrapper'),)</v>
      </c>
      <c r="W457" s="72" t="str">
        <f>IFERROR(__xludf.DUMMYFUNCTION("""COMPUTED_VALUE"""),"method wrapper")</f>
        <v>method wrapper</v>
      </c>
      <c r="X457" s="50">
        <f t="shared" si="2"/>
        <v>1</v>
      </c>
      <c r="Y457" s="72" t="str">
        <f>IFERROR(__xludf.DUMMYFUNCTION("""COMPUTED_VALUE"""),"round 2")</f>
        <v>round 2</v>
      </c>
      <c r="Z457" s="72" t="str">
        <f>IFERROR(__xludf.DUMMYFUNCTION("""COMPUTED_VALUE"""),"(('op_def_library', '_apply_op_helper'), ('ops', 'create_op'))")</f>
        <v>(('op_def_library', '_apply_op_helper'), ('ops', 'create_op'))</v>
      </c>
      <c r="AA457" s="72" t="str">
        <f>IFERROR(__xludf.DUMMYFUNCTION("""COMPUTED_VALUE"""),"data operation")</f>
        <v>data operation</v>
      </c>
      <c r="AB457" s="72">
        <f>IFERROR(__xludf.DUMMYFUNCTION("""COMPUTED_VALUE"""),1.0)</f>
        <v>1</v>
      </c>
    </row>
    <row r="458">
      <c r="A458" s="73"/>
      <c r="D458" s="98"/>
      <c r="G458" s="98"/>
      <c r="I458" s="77">
        <v>456.0</v>
      </c>
      <c r="J458" s="54" t="s">
        <v>5334</v>
      </c>
      <c r="K458" s="98" t="s">
        <v>4070</v>
      </c>
      <c r="L458" s="77" t="s">
        <v>480</v>
      </c>
      <c r="M458" s="72" t="str">
        <f>IFERROR(__xludf.DUMMYFUNCTION("""COMPUTED_VALUE"""),"(('gen', 'wrapper'),)")</f>
        <v>(('gen', 'wrapper'),)</v>
      </c>
      <c r="N458" s="213">
        <f t="shared" si="5"/>
        <v>1</v>
      </c>
      <c r="O458" s="98"/>
      <c r="U458" s="72" t="str">
        <f>IFERROR(__xludf.DUMMYFUNCTION("""COMPUTED_VALUE"""),"round 2")</f>
        <v>round 2</v>
      </c>
      <c r="V458" s="72" t="str">
        <f>IFERROR(__xludf.DUMMYFUNCTION("""COMPUTED_VALUE"""),"(('interactiveshell', 'run_code'), ('__init__', 'module'), ('__init__', 'module'), ('__init__', '__getattr__'), ('__init__', '_load'), ('__init__', 'import_module'), ('__init__', 'module'))")</f>
        <v>(('interactiveshell', 'run_code'), ('__init__', 'module'), ('__init__', 'module'), ('__init__', '__getattr__'), ('__init__', '_load'), ('__init__', 'import_module'), ('__init__', 'module'))</v>
      </c>
      <c r="W458" s="72" t="str">
        <f>IFERROR(__xludf.DUMMYFUNCTION("""COMPUTED_VALUE"""),"python basic syntax")</f>
        <v>python basic syntax</v>
      </c>
      <c r="X458" s="50">
        <f t="shared" si="2"/>
        <v>1</v>
      </c>
      <c r="Y458" s="72" t="str">
        <f>IFERROR(__xludf.DUMMYFUNCTION("""COMPUTED_VALUE"""),"round 2")</f>
        <v>round 2</v>
      </c>
      <c r="Z458" s="72" t="str">
        <f>IFERROR(__xludf.DUMMYFUNCTION("""COMPUTED_VALUE"""),"(('api', 'wrapper'),)")</f>
        <v>(('api', 'wrapper'),)</v>
      </c>
      <c r="AA458" s="72" t="str">
        <f>IFERROR(__xludf.DUMMYFUNCTION("""COMPUTED_VALUE"""),"method wrapper")</f>
        <v>method wrapper</v>
      </c>
      <c r="AB458" s="72">
        <f>IFERROR(__xludf.DUMMYFUNCTION("""COMPUTED_VALUE"""),1.0)</f>
        <v>1</v>
      </c>
    </row>
    <row r="459">
      <c r="A459" s="73"/>
      <c r="D459" s="98"/>
      <c r="G459" s="98"/>
      <c r="I459" s="77">
        <v>457.0</v>
      </c>
      <c r="J459" s="54" t="s">
        <v>5334</v>
      </c>
      <c r="K459" s="96" t="s">
        <v>580</v>
      </c>
      <c r="L459" s="169" t="s">
        <v>384</v>
      </c>
      <c r="M459" s="72" t="str">
        <f>IFERROR(__xludf.DUMMYFUNCTION("""COMPUTED_VALUE"""),"(('interactiveshell', 'run_code'), ('__init__', 'module'), ('__init__', 'module'), ('__init__', '__getattr__'), ('__init__', '_load'), ('__init__', 'import_module'), ('__init__', 'module'))")</f>
        <v>(('interactiveshell', 'run_code'), ('__init__', 'module'), ('__init__', 'module'), ('__init__', '__getattr__'), ('__init__', '_load'), ('__init__', 'import_module'), ('__init__', 'module'))</v>
      </c>
      <c r="N459" s="213">
        <f t="shared" si="5"/>
        <v>1</v>
      </c>
      <c r="O459" s="98"/>
      <c r="U459" s="72" t="str">
        <f>IFERROR(__xludf.DUMMYFUNCTION("""COMPUTED_VALUE"""),"round 2")</f>
        <v>round 2</v>
      </c>
      <c r="V459" s="72" t="str">
        <f>IFERROR(__xludf.DUMMYFUNCTION("""COMPUTED_VALUE"""),"(('estimator', 'evaluate'), ('estimator', '_evaluate_model'))")</f>
        <v>(('estimator', 'evaluate'), ('estimator', '_evaluate_model'))</v>
      </c>
      <c r="W459" s="72" t="str">
        <f>IFERROR(__xludf.DUMMYFUNCTION("""COMPUTED_VALUE"""),"python basic syntax")</f>
        <v>python basic syntax</v>
      </c>
      <c r="X459" s="50">
        <f t="shared" si="2"/>
        <v>1</v>
      </c>
      <c r="Y459" s="72" t="str">
        <f>IFERROR(__xludf.DUMMYFUNCTION("""COMPUTED_VALUE"""),"round 2")</f>
        <v>round 2</v>
      </c>
      <c r="Z459" s="72" t="str">
        <f>IFERROR(__xludf.DUMMYFUNCTION("""COMPUTED_VALUE"""),"(('nn_ops', 'softmax_cross_entropy_with_logits_v2'),)")</f>
        <v>(('nn_ops', 'softmax_cross_entropy_with_logits_v2'),)</v>
      </c>
      <c r="AA459" s="72" t="str">
        <f>IFERROR(__xludf.DUMMYFUNCTION("""COMPUTED_VALUE"""),"model training / learning")</f>
        <v>model training / learning</v>
      </c>
      <c r="AB459" s="72">
        <f>IFERROR(__xludf.DUMMYFUNCTION("""COMPUTED_VALUE"""),1.0)</f>
        <v>1</v>
      </c>
    </row>
    <row r="460">
      <c r="A460" s="73"/>
      <c r="D460" s="98"/>
      <c r="G460" s="98"/>
      <c r="I460" s="77">
        <v>458.0</v>
      </c>
      <c r="J460" s="54" t="s">
        <v>5334</v>
      </c>
      <c r="K460" s="96" t="s">
        <v>4075</v>
      </c>
      <c r="L460" s="77" t="s">
        <v>269</v>
      </c>
      <c r="M460" s="72" t="str">
        <f>IFERROR(__xludf.DUMMYFUNCTION("""COMPUTED_VALUE"""),"(('estimator', 'evaluate'), ('estimator', '_evaluate_model'))")</f>
        <v>(('estimator', 'evaluate'), ('estimator', '_evaluate_model'))</v>
      </c>
      <c r="N460" s="213">
        <f t="shared" si="5"/>
        <v>1</v>
      </c>
      <c r="O460" s="98"/>
      <c r="U460" s="72" t="str">
        <f>IFERROR(__xludf.DUMMYFUNCTION("""COMPUTED_VALUE"""),"round 2")</f>
        <v>round 2</v>
      </c>
      <c r="V460" s="72" t="str">
        <f>IFERROR(__xludf.DUMMYFUNCTION("""COMPUTED_VALUE"""),"(('imp', 'load_dynamic'), ('interactiveshell', 'run_code'), ('__init__', 'module'), ('__init__', 'module'), ('pywrap_tensorflow', 'module'), ('pywrap_tensorflow', 'module'), ('pywrap_tensorflow_internal', 'module'), ('pywrap_tensorflow_internal', 'swig_im"&amp;"port_helper'), ('imp', 'load_module'), ('imp', 'load_dynamic'), ('interactiveshell', 'showtraceback'))")</f>
        <v>(('imp', 'load_dynamic'), ('interactiveshell', 'run_code'), ('__init__', 'module'), ('__init__', 'module'), ('pywrap_tensorflow', 'module'), ('pywrap_tensorflow', 'module'), ('pywrap_tensorflow_internal', 'module'), ('pywrap_tensorflow_internal', 'swig_import_helper'), ('imp', 'load_module'), ('imp', 'load_dynamic'), ('interactiveshell', 'showtraceback'))</v>
      </c>
      <c r="W460" s="72" t="str">
        <f>IFERROR(__xludf.DUMMYFUNCTION("""COMPUTED_VALUE"""),"subprocess invocation")</f>
        <v>subprocess invocation</v>
      </c>
      <c r="X460" s="50">
        <f t="shared" si="2"/>
        <v>1</v>
      </c>
      <c r="Y460" s="72" t="str">
        <f>IFERROR(__xludf.DUMMYFUNCTION("""COMPUTED_VALUE"""),"round 2")</f>
        <v>round 2</v>
      </c>
      <c r="Z460" s="72" t="str">
        <f>IFERROR(__xludf.DUMMYFUNCTION("""COMPUTED_VALUE"""),"(('base_layer', 'assert_input_compatibility'),)")</f>
        <v>(('base_layer', 'assert_input_compatibility'),)</v>
      </c>
      <c r="AA460" s="72" t="str">
        <f>IFERROR(__xludf.DUMMYFUNCTION("""COMPUTED_VALUE"""),"data validation")</f>
        <v>data validation</v>
      </c>
      <c r="AB460" s="72">
        <f>IFERROR(__xludf.DUMMYFUNCTION("""COMPUTED_VALUE"""),1.0)</f>
        <v>1</v>
      </c>
    </row>
    <row r="461">
      <c r="A461" s="73"/>
      <c r="D461" s="98"/>
      <c r="G461" s="98"/>
      <c r="I461" s="77">
        <v>459.0</v>
      </c>
      <c r="J461" s="54" t="s">
        <v>5334</v>
      </c>
      <c r="K461" s="96" t="s">
        <v>4078</v>
      </c>
      <c r="L461" s="77" t="s">
        <v>269</v>
      </c>
      <c r="M461" s="72" t="str">
        <f>IFERROR(__xludf.DUMMYFUNCTION("""COMPUTED_VALUE"""),"(('imp', 'load_dynamic'), ('interactiveshell', 'run_code'), ('__init__', 'module'), ('__init__', 'module'), ('pywrap_tensorflow', 'module'), ('pywrap_tensorflow', 'module'), ('pywrap_tensorflow_internal', 'module'), ('pywrap_tensorflow_internal', 'swig_im"&amp;"port_helper'), ('imp', 'load_module'), ('imp', 'load_dynamic'), ('interactiveshell', 'showtraceback'))")</f>
        <v>(('imp', 'load_dynamic'), ('interactiveshell', 'run_code'), ('__init__', 'module'), ('__init__', 'module'), ('pywrap_tensorflow', 'module'), ('pywrap_tensorflow', 'module'), ('pywrap_tensorflow_internal', 'module'), ('pywrap_tensorflow_internal', 'swig_import_helper'), ('imp', 'load_module'), ('imp', 'load_dynamic'), ('interactiveshell', 'showtraceback'))</v>
      </c>
      <c r="N461" s="213">
        <f t="shared" si="5"/>
        <v>1</v>
      </c>
      <c r="O461" s="98"/>
      <c r="U461" s="72" t="str">
        <f>IFERROR(__xludf.DUMMYFUNCTION("""COMPUTED_VALUE"""),"round 2")</f>
        <v>round 2</v>
      </c>
      <c r="V461" s="72" t="str">
        <f>IFERROR(__xludf.DUMMYFUNCTION("""COMPUTED_VALUE"""),"(('interfaces', 'wrapper'), ('training', 'fit_generator'), ('training', 'train_on_batch'), ('tensorflow_backend', '__call__'), ('session', 'run'), ('session', '_run'), ('session', '_do_run'), ('session', '_do_call'))")</f>
        <v>(('interfaces', 'wrapper'), ('training', 'fit_generator'), ('training', 'train_on_batch'), ('tensorflow_backend', '__call__'), ('session', 'run'), ('session', '_run'), ('session', '_do_run'), ('session', '_do_call'))</v>
      </c>
      <c r="W461" s="72" t="str">
        <f>IFERROR(__xludf.DUMMYFUNCTION("""COMPUTED_VALUE"""),"model training / learning")</f>
        <v>model training / learning</v>
      </c>
      <c r="X461" s="50">
        <f t="shared" si="2"/>
        <v>1</v>
      </c>
      <c r="Y461" s="72" t="str">
        <f>IFERROR(__xludf.DUMMYFUNCTION("""COMPUTED_VALUE"""),"round 2")</f>
        <v>round 2</v>
      </c>
      <c r="Z461" s="72" t="str">
        <f>IFERROR(__xludf.DUMMYFUNCTION("""COMPUTED_VALUE"""),"(('copy', 'deepcopy'), ('copy', '_reconstruct'), ('copy', 'deepcopy'), ('copy', '_deepcopy_dict'), ('copy', 'deepcopy'), ('copy', '_reconstruct'))")</f>
        <v>(('copy', 'deepcopy'), ('copy', '_reconstruct'), ('copy', 'deepcopy'), ('copy', '_deepcopy_dict'), ('copy', 'deepcopy'), ('copy', '_reconstruct'))</v>
      </c>
      <c r="AA461" s="72" t="str">
        <f>IFERROR(__xludf.DUMMYFUNCTION("""COMPUTED_VALUE"""),"object copy")</f>
        <v>object copy</v>
      </c>
      <c r="AB461" s="72">
        <f>IFERROR(__xludf.DUMMYFUNCTION("""COMPUTED_VALUE"""),1.0)</f>
        <v>1</v>
      </c>
    </row>
    <row r="462">
      <c r="A462" s="73"/>
      <c r="D462" s="98"/>
      <c r="G462" s="98"/>
      <c r="I462" s="77">
        <v>460.0</v>
      </c>
      <c r="J462" s="54" t="s">
        <v>5334</v>
      </c>
      <c r="K462" s="96" t="s">
        <v>4080</v>
      </c>
      <c r="L462" s="169" t="s">
        <v>416</v>
      </c>
      <c r="M462" s="72" t="str">
        <f>IFERROR(__xludf.DUMMYFUNCTION("""COMPUTED_VALUE"""),"(('interfaces', 'wrapper'), ('training', 'fit_generator'), ('training', 'train_on_batch'), ('tensorflow_backend', '__call__'), ('session', 'run'), ('session', '_run'), ('session', '_do_run'), ('session', '_do_call'))")</f>
        <v>(('interfaces', 'wrapper'), ('training', 'fit_generator'), ('training', 'train_on_batch'), ('tensorflow_backend', '__call__'), ('session', 'run'), ('session', '_run'), ('session', '_do_run'), ('session', '_do_call'))</v>
      </c>
      <c r="N462" s="213">
        <f t="shared" si="5"/>
        <v>1</v>
      </c>
      <c r="O462" s="98"/>
      <c r="U462" s="72" t="str">
        <f>IFERROR(__xludf.DUMMYFUNCTION("""COMPUTED_VALUE"""),"round 2")</f>
        <v>round 2</v>
      </c>
      <c r="V462" s="72" t="str">
        <f>IFERROR(__xludf.DUMMYFUNCTION("""COMPUTED_VALUE"""),"(('training', '_evaluate'), ('training', 'evaluate_and_export'))")</f>
        <v>(('training', '_evaluate'), ('training', 'evaluate_and_export'))</v>
      </c>
      <c r="W462" s="72" t="str">
        <f>IFERROR(__xludf.DUMMYFUNCTION("""COMPUTED_VALUE"""),"model validation")</f>
        <v>model validation</v>
      </c>
      <c r="X462" s="50">
        <f t="shared" si="2"/>
        <v>1</v>
      </c>
      <c r="Y462" s="72" t="str">
        <f>IFERROR(__xludf.DUMMYFUNCTION("""COMPUTED_VALUE"""),"round 2")</f>
        <v>round 2</v>
      </c>
      <c r="Z462" s="72" t="str">
        <f>IFERROR(__xludf.DUMMYFUNCTION("""COMPUTED_VALUE"""),"(('variable_scope', '_get_single_variable'),)")</f>
        <v>(('variable_scope', '_get_single_variable'),)</v>
      </c>
      <c r="AA462" s="72" t="str">
        <f>IFERROR(__xludf.DUMMYFUNCTION("""COMPUTED_VALUE"""),"syntax / attribute extraction")</f>
        <v>syntax / attribute extraction</v>
      </c>
      <c r="AB462" s="72">
        <f>IFERROR(__xludf.DUMMYFUNCTION("""COMPUTED_VALUE"""),1.0)</f>
        <v>1</v>
      </c>
    </row>
    <row r="463">
      <c r="A463" s="73"/>
      <c r="D463" s="98"/>
      <c r="G463" s="98"/>
      <c r="I463" s="77">
        <v>461.0</v>
      </c>
      <c r="J463" s="54" t="s">
        <v>5334</v>
      </c>
      <c r="K463" s="96" t="s">
        <v>4082</v>
      </c>
      <c r="L463" s="77" t="s">
        <v>7</v>
      </c>
      <c r="M463" s="72" t="str">
        <f>IFERROR(__xludf.DUMMYFUNCTION("""COMPUTED_VALUE"""),"(('training', '_evaluate'), ('training', 'evaluate_and_export'))")</f>
        <v>(('training', '_evaluate'), ('training', 'evaluate_and_export'))</v>
      </c>
      <c r="N463" s="213">
        <f t="shared" si="5"/>
        <v>1</v>
      </c>
      <c r="O463" s="98"/>
      <c r="U463" s="72" t="str">
        <f>IFERROR(__xludf.DUMMYFUNCTION("""COMPUTED_VALUE"""),"round 2")</f>
        <v>round 2</v>
      </c>
      <c r="V463" s="72" t="str">
        <f>IFERROR(__xludf.DUMMYFUNCTION("""COMPUTED_VALUE"""),"(('deprecation', 'new_func'), ('ops', 'create_op'))")</f>
        <v>(('deprecation', 'new_func'), ('ops', 'create_op'))</v>
      </c>
      <c r="W463" s="72" t="str">
        <f>IFERROR(__xludf.DUMMYFUNCTION("""COMPUTED_VALUE"""),"data operation")</f>
        <v>data operation</v>
      </c>
      <c r="X463" s="50">
        <f t="shared" si="2"/>
        <v>1</v>
      </c>
      <c r="Y463" s="72" t="str">
        <f>IFERROR(__xludf.DUMMYFUNCTION("""COMPUTED_VALUE"""),"round 2")</f>
        <v>round 2</v>
      </c>
      <c r="Z463" s="72" t="str">
        <f>IFERROR(__xludf.DUMMYFUNCTION("""COMPUTED_VALUE"""),"(('saver', '_AddSaveOps'), ('saver', 'save_op'))")</f>
        <v>(('saver', '_AddSaveOps'), ('saver', 'save_op'))</v>
      </c>
      <c r="AA463" s="72" t="str">
        <f>IFERROR(__xludf.DUMMYFUNCTION("""COMPUTED_VALUE"""),"model saving / loading")</f>
        <v>model saving / loading</v>
      </c>
      <c r="AB463" s="72">
        <f>IFERROR(__xludf.DUMMYFUNCTION("""COMPUTED_VALUE"""),1.0)</f>
        <v>1</v>
      </c>
    </row>
    <row r="464">
      <c r="A464" s="73"/>
      <c r="D464" s="98"/>
      <c r="G464" s="98"/>
      <c r="I464" s="77">
        <v>462.0</v>
      </c>
      <c r="J464" s="54" t="s">
        <v>5334</v>
      </c>
      <c r="K464" s="96" t="s">
        <v>4085</v>
      </c>
      <c r="L464" s="169" t="s">
        <v>1297</v>
      </c>
      <c r="M464" s="72" t="str">
        <f>IFERROR(__xludf.DUMMYFUNCTION("""COMPUTED_VALUE"""),"(('deprecation', 'new_func'), ('ops', 'create_op'))")</f>
        <v>(('deprecation', 'new_func'), ('ops', 'create_op'))</v>
      </c>
      <c r="N464" s="213">
        <f t="shared" si="5"/>
        <v>1</v>
      </c>
      <c r="O464" s="98"/>
      <c r="U464" s="72" t="str">
        <f>IFERROR(__xludf.DUMMYFUNCTION("""COMPUTED_VALUE"""),"round 2")</f>
        <v>round 2</v>
      </c>
      <c r="V464" s="72" t="str">
        <f>IFERROR(__xludf.DUMMYFUNCTION("""COMPUTED_VALUE"""),"(('control_flow_ops', 'while_loop'), ('control_flow_ops', 'BuildLoop'), ('control_flow_ops', '_BuildLoop'))")</f>
        <v>(('control_flow_ops', 'while_loop'), ('control_flow_ops', 'BuildLoop'), ('control_flow_ops', '_BuildLoop'))</v>
      </c>
      <c r="W464" s="72" t="str">
        <f>IFERROR(__xludf.DUMMYFUNCTION("""COMPUTED_VALUE"""),"data operation")</f>
        <v>data operation</v>
      </c>
      <c r="X464" s="50">
        <f t="shared" si="2"/>
        <v>1</v>
      </c>
      <c r="Y464" s="72" t="str">
        <f>IFERROR(__xludf.DUMMYFUNCTION("""COMPUTED_VALUE"""),"round 2")</f>
        <v>round 2</v>
      </c>
      <c r="Z464" s="72" t="str">
        <f>IFERROR(__xludf.DUMMYFUNCTION("""COMPUTED_VALUE"""),"(('ops', 'run'), ('ops', '_run_using_default_session'), ('session', 'run'))")</f>
        <v>(('ops', 'run'), ('ops', '_run_using_default_session'), ('session', 'run'))</v>
      </c>
      <c r="AA464" s="72" t="str">
        <f>IFERROR(__xludf.DUMMYFUNCTION("""COMPUTED_VALUE"""),"parallelization")</f>
        <v>parallelization</v>
      </c>
      <c r="AB464" s="72">
        <f>IFERROR(__xludf.DUMMYFUNCTION("""COMPUTED_VALUE"""),1.0)</f>
        <v>1</v>
      </c>
    </row>
    <row r="465">
      <c r="A465" s="73"/>
      <c r="D465" s="98"/>
      <c r="G465" s="98"/>
      <c r="I465" s="77">
        <v>463.0</v>
      </c>
      <c r="J465" s="54" t="s">
        <v>5334</v>
      </c>
      <c r="K465" s="96" t="s">
        <v>4088</v>
      </c>
      <c r="L465" s="169" t="s">
        <v>1768</v>
      </c>
      <c r="M465" s="72" t="str">
        <f>IFERROR(__xludf.DUMMYFUNCTION("""COMPUTED_VALUE"""),"(('control_flow_ops', 'while_loop'), ('control_flow_ops', 'BuildLoop'), ('control_flow_ops', '_BuildLoop'))")</f>
        <v>(('control_flow_ops', 'while_loop'), ('control_flow_ops', 'BuildLoop'), ('control_flow_ops', '_BuildLoop'))</v>
      </c>
      <c r="N465" s="213">
        <f t="shared" si="5"/>
        <v>1</v>
      </c>
      <c r="O465" s="98"/>
      <c r="U465" s="72" t="str">
        <f>IFERROR(__xludf.DUMMYFUNCTION("""COMPUTED_VALUE"""),"round 2")</f>
        <v>round 2</v>
      </c>
      <c r="V465" s="72" t="str">
        <f>IFERROR(__xludf.DUMMYFUNCTION("""COMPUTED_VALUE"""),"(('session', 'run'), ('session', '_run'), ('session', '_do_run'), ('session', '_do_call'), ('optimizer', 'minimize'))")</f>
        <v>(('session', 'run'), ('session', '_run'), ('session', '_do_run'), ('session', '_do_call'), ('optimizer', 'minimize'))</v>
      </c>
      <c r="W465" s="72" t="str">
        <f>IFERROR(__xludf.DUMMYFUNCTION("""COMPUTED_VALUE"""),"model training / learning")</f>
        <v>model training / learning</v>
      </c>
      <c r="X465" s="50">
        <f t="shared" si="2"/>
        <v>1</v>
      </c>
      <c r="Y465" s="72" t="str">
        <f>IFERROR(__xludf.DUMMYFUNCTION("""COMPUTED_VALUE"""),"round 2")</f>
        <v>round 2</v>
      </c>
      <c r="Z465" s="72" t="str">
        <f>IFERROR(__xludf.DUMMYFUNCTION("""COMPUTED_VALUE"""),"(('ops', 'create_op'), ('ops', '__init__'), ('ops', '_create_c_op'))")</f>
        <v>(('ops', 'create_op'), ('ops', '__init__'), ('ops', '_create_c_op'))</v>
      </c>
      <c r="AA465" s="72" t="str">
        <f>IFERROR(__xludf.DUMMYFUNCTION("""COMPUTED_VALUE"""),"data operation")</f>
        <v>data operation</v>
      </c>
      <c r="AB465" s="72">
        <f>IFERROR(__xludf.DUMMYFUNCTION("""COMPUTED_VALUE"""),1.0)</f>
        <v>1</v>
      </c>
    </row>
    <row r="466">
      <c r="A466" s="73"/>
      <c r="D466" s="98"/>
      <c r="G466" s="98"/>
      <c r="I466" s="77">
        <v>464.0</v>
      </c>
      <c r="J466" s="54" t="s">
        <v>5334</v>
      </c>
      <c r="K466" s="98" t="s">
        <v>4092</v>
      </c>
      <c r="L466" s="77" t="s">
        <v>1768</v>
      </c>
      <c r="M466" s="72" t="str">
        <f>IFERROR(__xludf.DUMMYFUNCTION("""COMPUTED_VALUE"""),"(('session', 'run'), ('session', '_run'), ('session', '_do_run'), ('session', '_do_call'), ('optimizer', 'minimize'))")</f>
        <v>(('session', 'run'), ('session', '_run'), ('session', '_do_run'), ('session', '_do_call'), ('optimizer', 'minimize'))</v>
      </c>
      <c r="N466" s="213">
        <f t="shared" si="5"/>
        <v>1</v>
      </c>
      <c r="O466" s="98"/>
      <c r="U466" s="72" t="str">
        <f>IFERROR(__xludf.DUMMYFUNCTION("""COMPUTED_VALUE"""),"round 2")</f>
        <v>round 2</v>
      </c>
      <c r="V466" s="72" t="str">
        <f>IFERROR(__xludf.DUMMYFUNCTION("""COMPUTED_VALUE"""),"(('__init__', 'module'), ('__init__', 'module'), ('__init__', 'module'))")</f>
        <v>(('__init__', 'module'), ('__init__', 'module'), ('__init__', 'module'))</v>
      </c>
      <c r="W466" s="72" t="str">
        <f>IFERROR(__xludf.DUMMYFUNCTION("""COMPUTED_VALUE"""),"python basic syntax")</f>
        <v>python basic syntax</v>
      </c>
      <c r="X466" s="50">
        <f t="shared" si="2"/>
        <v>1</v>
      </c>
      <c r="Y466" s="72" t="str">
        <f>IFERROR(__xludf.DUMMYFUNCTION("""COMPUTED_VALUE"""),"round 2")</f>
        <v>round 2</v>
      </c>
      <c r="Z466" s="72" t="str">
        <f>IFERROR(__xludf.DUMMYFUNCTION("""COMPUTED_VALUE"""),"(('response', '_error_catcher'), ('response', 'read'), ('filewrapper', 'read'), ('client', 'read'), ('client', 'readinto'), ('socket', 'readinto'), ('ssl', 'recv_into'), ('ssl', 'read'), ('base_command', '_main'))")</f>
        <v>(('response', '_error_catcher'), ('response', 'read'), ('filewrapper', 'read'), ('client', 'read'), ('client', 'readinto'), ('socket', 'readinto'), ('ssl', 'recv_into'), ('ssl', 'read'), ('base_command', '_main'))</v>
      </c>
      <c r="AA466" s="72" t="str">
        <f>IFERROR(__xludf.DUMMYFUNCTION("""COMPUTED_VALUE"""),"API call / HTTP request")</f>
        <v>API call / HTTP request</v>
      </c>
      <c r="AB466" s="72">
        <f>IFERROR(__xludf.DUMMYFUNCTION("""COMPUTED_VALUE"""),1.0)</f>
        <v>1</v>
      </c>
    </row>
    <row r="467">
      <c r="A467" s="73"/>
      <c r="D467" s="98"/>
      <c r="G467" s="98"/>
      <c r="I467" s="77">
        <v>465.0</v>
      </c>
      <c r="J467" s="54" t="s">
        <v>5334</v>
      </c>
      <c r="K467" s="96" t="s">
        <v>4094</v>
      </c>
      <c r="L467" s="169" t="s">
        <v>7</v>
      </c>
      <c r="M467" s="72" t="str">
        <f>IFERROR(__xludf.DUMMYFUNCTION("""COMPUTED_VALUE"""),"(('__init__', 'module'), ('__init__', 'module'), ('__init__', 'module'))")</f>
        <v>(('__init__', 'module'), ('__init__', 'module'), ('__init__', 'module'))</v>
      </c>
      <c r="N467" s="213">
        <f t="shared" si="5"/>
        <v>1</v>
      </c>
      <c r="O467" s="98"/>
      <c r="U467" s="72" t="str">
        <f>IFERROR(__xludf.DUMMYFUNCTION("""COMPUTED_VALUE"""),"round 2")</f>
        <v>round 2</v>
      </c>
      <c r="V467" s="72" t="str">
        <f>IFERROR(__xludf.DUMMYFUNCTION("""COMPUTED_VALUE"""),"(('distribute_lib', 'call_for_each_replica'), ('distribute_lib', '_call_for_each_replica'), ('api', 'wrapper'))")</f>
        <v>(('distribute_lib', 'call_for_each_replica'), ('distribute_lib', '_call_for_each_replica'), ('api', 'wrapper'))</v>
      </c>
      <c r="W467" s="72" t="str">
        <f>IFERROR(__xludf.DUMMYFUNCTION("""COMPUTED_VALUE"""),"method wrapper")</f>
        <v>method wrapper</v>
      </c>
      <c r="X467" s="50">
        <f t="shared" si="2"/>
        <v>1</v>
      </c>
      <c r="Y467" s="72" t="str">
        <f>IFERROR(__xludf.DUMMYFUNCTION("""COMPUTED_VALUE"""),"round 2")</f>
        <v>round 2</v>
      </c>
      <c r="Z467" s="72" t="str">
        <f>IFERROR(__xludf.DUMMYFUNCTION("""COMPUTED_VALUE"""),"(('ops', 'name_scope'),)")</f>
        <v>(('ops', 'name_scope'),)</v>
      </c>
      <c r="AA467" s="72" t="str">
        <f>IFERROR(__xludf.DUMMYFUNCTION("""COMPUTED_VALUE"""),"python basic syntax")</f>
        <v>python basic syntax</v>
      </c>
      <c r="AB467" s="72">
        <f>IFERROR(__xludf.DUMMYFUNCTION("""COMPUTED_VALUE"""),1.0)</f>
        <v>1</v>
      </c>
    </row>
    <row r="468">
      <c r="A468" s="73"/>
      <c r="D468" s="98"/>
      <c r="G468" s="98"/>
      <c r="I468" s="77">
        <v>466.0</v>
      </c>
      <c r="J468" s="54" t="s">
        <v>5334</v>
      </c>
      <c r="K468" s="96" t="s">
        <v>1965</v>
      </c>
      <c r="L468" s="169" t="s">
        <v>269</v>
      </c>
      <c r="M468" s="72" t="str">
        <f>IFERROR(__xludf.DUMMYFUNCTION("""COMPUTED_VALUE"""),"(('distribute_lib', 'call_for_each_replica'), ('distribute_lib', '_call_for_each_replica'), ('api', 'wrapper'))")</f>
        <v>(('distribute_lib', 'call_for_each_replica'), ('distribute_lib', '_call_for_each_replica'), ('api', 'wrapper'))</v>
      </c>
      <c r="N468" s="213">
        <f t="shared" si="5"/>
        <v>1</v>
      </c>
      <c r="O468" s="98"/>
      <c r="U468" s="72" t="str">
        <f>IFERROR(__xludf.DUMMYFUNCTION("""COMPUTED_VALUE"""),"round 2")</f>
        <v>round 2</v>
      </c>
      <c r="V468" s="72" t="str">
        <f>IFERROR(__xludf.DUMMYFUNCTION("""COMPUTED_VALUE"""),"(('app', 'wsgi_app'), ('app', 'full_dispatch_request'), ('app', 'handle_user_exception'))")</f>
        <v>(('app', 'wsgi_app'), ('app', 'full_dispatch_request'), ('app', 'handle_user_exception'))</v>
      </c>
      <c r="W468" s="72" t="str">
        <f>IFERROR(__xludf.DUMMYFUNCTION("""COMPUTED_VALUE"""),"subprocess invocation")</f>
        <v>subprocess invocation</v>
      </c>
      <c r="X468" s="50">
        <f t="shared" si="2"/>
        <v>1</v>
      </c>
      <c r="Y468" s="72" t="str">
        <f>IFERROR(__xludf.DUMMYFUNCTION("""COMPUTED_VALUE"""),"round 2")</f>
        <v>round 2</v>
      </c>
      <c r="Z468" s="72" t="str">
        <f>IFERROR(__xludf.DUMMYFUNCTION("""COMPUTED_VALUE"""),"(('convert', 'toco_convert_impl'),)")</f>
        <v>(('convert', 'toco_convert_impl'),)</v>
      </c>
      <c r="AA468" s="72" t="str">
        <f>IFERROR(__xludf.DUMMYFUNCTION("""COMPUTED_VALUE"""),"model conversion")</f>
        <v>model conversion</v>
      </c>
      <c r="AB468" s="72">
        <f>IFERROR(__xludf.DUMMYFUNCTION("""COMPUTED_VALUE"""),1.0)</f>
        <v>1</v>
      </c>
    </row>
    <row r="469">
      <c r="A469" s="73"/>
      <c r="D469" s="98"/>
      <c r="G469" s="98"/>
      <c r="I469" s="77">
        <v>467.0</v>
      </c>
      <c r="J469" s="54" t="s">
        <v>5334</v>
      </c>
      <c r="K469" s="96" t="s">
        <v>4104</v>
      </c>
      <c r="L469" s="169" t="s">
        <v>384</v>
      </c>
      <c r="M469" s="72" t="str">
        <f>IFERROR(__xludf.DUMMYFUNCTION("""COMPUTED_VALUE"""),"(('app', 'wsgi_app'), ('app', 'full_dispatch_request'), ('app', 'handle_user_exception'))")</f>
        <v>(('app', 'wsgi_app'), ('app', 'full_dispatch_request'), ('app', 'handle_user_exception'))</v>
      </c>
      <c r="N469" s="213">
        <f t="shared" si="5"/>
        <v>1</v>
      </c>
      <c r="O469" s="98"/>
      <c r="U469" s="72" t="str">
        <f>IFERROR(__xludf.DUMMYFUNCTION("""COMPUTED_VALUE"""),"round 2")</f>
        <v>round 2</v>
      </c>
      <c r="V469" s="72" t="str">
        <f>IFERROR(__xludf.DUMMYFUNCTION("""COMPUTED_VALUE"""),"(('contextlib', '__exit__'),)")</f>
        <v>(('contextlib', '__exit__'),)</v>
      </c>
      <c r="W469" s="72" t="str">
        <f>IFERROR(__xludf.DUMMYFUNCTION("""COMPUTED_VALUE"""),"python basic syntax")</f>
        <v>python basic syntax</v>
      </c>
      <c r="X469" s="50">
        <f t="shared" si="2"/>
        <v>1</v>
      </c>
      <c r="Y469" s="72" t="str">
        <f>IFERROR(__xludf.DUMMYFUNCTION("""COMPUTED_VALUE"""),"round 2")</f>
        <v>round 2</v>
      </c>
      <c r="Z469" s="72" t="str">
        <f>IFERROR(__xludf.DUMMYFUNCTION("""COMPUTED_VALUE"""),"(('session', 'for_fetch'), ('session', '__init__'), ('session', 'for_fetch'))")</f>
        <v>(('session', 'for_fetch'), ('session', '__init__'), ('session', 'for_fetch'))</v>
      </c>
      <c r="AA469" s="72" t="str">
        <f>IFERROR(__xludf.DUMMYFUNCTION("""COMPUTED_VALUE"""),"parallelization")</f>
        <v>parallelization</v>
      </c>
      <c r="AB469" s="72">
        <f>IFERROR(__xludf.DUMMYFUNCTION("""COMPUTED_VALUE"""),1.0)</f>
        <v>1</v>
      </c>
    </row>
    <row r="470">
      <c r="A470" s="73"/>
      <c r="D470" s="98"/>
      <c r="G470" s="98"/>
      <c r="I470" s="77">
        <v>468.0</v>
      </c>
      <c r="J470" s="54" t="s">
        <v>5334</v>
      </c>
      <c r="K470" s="96" t="s">
        <v>1786</v>
      </c>
      <c r="L470" s="77" t="s">
        <v>416</v>
      </c>
      <c r="M470" s="72" t="str">
        <f>IFERROR(__xludf.DUMMYFUNCTION("""COMPUTED_VALUE"""),"(('contextlib', '__exit__'),)")</f>
        <v>(('contextlib', '__exit__'),)</v>
      </c>
      <c r="N470" s="213">
        <f t="shared" si="5"/>
        <v>1</v>
      </c>
      <c r="O470" s="98"/>
      <c r="U470" s="72" t="str">
        <f>IFERROR(__xludf.DUMMYFUNCTION("""COMPUTED_VALUE"""),"round 2")</f>
        <v>round 2</v>
      </c>
      <c r="V470" s="72" t="str">
        <f>IFERROR(__xludf.DUMMYFUNCTION("""COMPUTED_VALUE"""),"(('req_set', 'prepare_files'), ('req_set', '_prepare_file'))")</f>
        <v>(('req_set', 'prepare_files'), ('req_set', '_prepare_file'))</v>
      </c>
      <c r="W470" s="72" t="str">
        <f>IFERROR(__xludf.DUMMYFUNCTION("""COMPUTED_VALUE"""),"package installation")</f>
        <v>package installation</v>
      </c>
      <c r="X470" s="50">
        <f t="shared" si="2"/>
        <v>1</v>
      </c>
      <c r="Y470" s="72" t="str">
        <f>IFERROR(__xludf.DUMMYFUNCTION("""COMPUTED_VALUE"""),"round 2")</f>
        <v>round 2</v>
      </c>
      <c r="Z470" s="72" t="str">
        <f>IFERROR(__xludf.DUMMYFUNCTION("""COMPUTED_VALUE"""),"(('pywrap_tensorflow_internal', 'swig_import_helper'), ('__init__', 'import_module'), ('pywrap_tensorflow', 'module'))")</f>
        <v>(('pywrap_tensorflow_internal', 'swig_import_helper'), ('__init__', 'import_module'), ('pywrap_tensorflow', 'module'))</v>
      </c>
      <c r="AA470" s="72" t="str">
        <f>IFERROR(__xludf.DUMMYFUNCTION("""COMPUTED_VALUE"""),"python basic syntax")</f>
        <v>python basic syntax</v>
      </c>
      <c r="AB470" s="72">
        <f>IFERROR(__xludf.DUMMYFUNCTION("""COMPUTED_VALUE"""),1.0)</f>
        <v>1</v>
      </c>
    </row>
    <row r="471">
      <c r="A471" s="73"/>
      <c r="D471" s="98"/>
      <c r="G471" s="98"/>
      <c r="I471" s="77">
        <v>469.0</v>
      </c>
      <c r="J471" s="54" t="s">
        <v>5334</v>
      </c>
      <c r="K471" s="98" t="s">
        <v>4110</v>
      </c>
      <c r="L471" s="77" t="s">
        <v>269</v>
      </c>
      <c r="M471" s="72" t="str">
        <f>IFERROR(__xludf.DUMMYFUNCTION("""COMPUTED_VALUE"""),"(('req_set', 'prepare_files'), ('req_set', '_prepare_file'))")</f>
        <v>(('req_set', 'prepare_files'), ('req_set', '_prepare_file'))</v>
      </c>
      <c r="N471" s="213">
        <f t="shared" si="5"/>
        <v>1</v>
      </c>
      <c r="O471" s="98"/>
      <c r="U471" s="72" t="str">
        <f>IFERROR(__xludf.DUMMYFUNCTION("""COMPUTED_VALUE"""),"round 2")</f>
        <v>round 2</v>
      </c>
      <c r="V471" s="72" t="str">
        <f>IFERROR(__xludf.DUMMYFUNCTION("""COMPUTED_VALUE"""),"(('start_kernel', 'module'),)")</f>
        <v>(('start_kernel', 'module'),)</v>
      </c>
      <c r="W471" s="72" t="str">
        <f>IFERROR(__xludf.DUMMYFUNCTION("""COMPUTED_VALUE"""),"python basic syntax")</f>
        <v>python basic syntax</v>
      </c>
      <c r="X471" s="50">
        <f t="shared" si="2"/>
        <v>1</v>
      </c>
      <c r="Y471" s="72" t="str">
        <f>IFERROR(__xludf.DUMMYFUNCTION("""COMPUTED_VALUE"""),"round 2")</f>
        <v>round 2</v>
      </c>
      <c r="Z471" s="72" t="str">
        <f>IFERROR(__xludf.DUMMYFUNCTION("""COMPUTED_VALUE"""),"(('training', 'train_and_evaluate'), ('training', 'run'), ('training', 'run_local'), ('estimator', 'train'), ('estimator', '_train_model'), ('estimator', '_train_model_default'), ('estimator', '_call_model_fn'))")</f>
        <v>(('training', 'train_and_evaluate'), ('training', 'run'), ('training', 'run_local'), ('estimator', 'train'), ('estimator', '_train_model'), ('estimator', '_train_model_default'), ('estimator', '_call_model_fn'))</v>
      </c>
      <c r="AA471" s="72" t="str">
        <f>IFERROR(__xludf.DUMMYFUNCTION("""COMPUTED_VALUE"""),"model training / learning")</f>
        <v>model training / learning</v>
      </c>
      <c r="AB471" s="72">
        <f>IFERROR(__xludf.DUMMYFUNCTION("""COMPUTED_VALUE"""),1.0)</f>
        <v>1</v>
      </c>
    </row>
    <row r="472">
      <c r="A472" s="73"/>
      <c r="D472" s="98"/>
      <c r="G472" s="98"/>
      <c r="I472" s="77">
        <v>470.0</v>
      </c>
      <c r="J472" s="54" t="s">
        <v>5334</v>
      </c>
      <c r="K472" s="98" t="s">
        <v>4115</v>
      </c>
      <c r="L472" s="77" t="s">
        <v>215</v>
      </c>
      <c r="M472" s="72" t="str">
        <f>IFERROR(__xludf.DUMMYFUNCTION("""COMPUTED_VALUE"""),"(('start_kernel', 'module'),)")</f>
        <v>(('start_kernel', 'module'),)</v>
      </c>
      <c r="N472" s="213">
        <f t="shared" si="5"/>
        <v>1</v>
      </c>
      <c r="O472" s="98"/>
      <c r="U472" s="72" t="str">
        <f>IFERROR(__xludf.DUMMYFUNCTION("""COMPUTED_VALUE"""),"round 2")</f>
        <v>round 2</v>
      </c>
      <c r="V472" s="72" t="str">
        <f>IFERROR(__xludf.DUMMYFUNCTION("""COMPUTED_VALUE"""),"(('six', 'reraise'),)")</f>
        <v>(('six', 'reraise'),)</v>
      </c>
      <c r="W472" s="72" t="str">
        <f>IFERROR(__xludf.DUMMYFUNCTION("""COMPUTED_VALUE"""),"python basic syntax")</f>
        <v>python basic syntax</v>
      </c>
      <c r="X472" s="50">
        <f t="shared" si="2"/>
        <v>1</v>
      </c>
      <c r="Y472" s="72" t="str">
        <f>IFERROR(__xludf.DUMMYFUNCTION("""COMPUTED_VALUE"""),"round 2")</f>
        <v>round 2</v>
      </c>
      <c r="Z472" s="72" t="str">
        <f>IFERROR(__xludf.DUMMYFUNCTION("""COMPUTED_VALUE"""),"(('function', '_maybe_define_function'),)")</f>
        <v>(('function', '_maybe_define_function'),)</v>
      </c>
      <c r="AA472" s="72" t="str">
        <f>IFERROR(__xludf.DUMMYFUNCTION("""COMPUTED_VALUE"""),"method wrapper")</f>
        <v>method wrapper</v>
      </c>
      <c r="AB472" s="72">
        <f>IFERROR(__xludf.DUMMYFUNCTION("""COMPUTED_VALUE"""),1.0)</f>
        <v>1</v>
      </c>
    </row>
    <row r="473">
      <c r="A473" s="73"/>
      <c r="D473" s="98"/>
      <c r="G473" s="98"/>
      <c r="I473" s="77">
        <v>471.0</v>
      </c>
      <c r="J473" s="54" t="s">
        <v>5334</v>
      </c>
      <c r="K473" s="98" t="s">
        <v>4121</v>
      </c>
      <c r="L473" s="77" t="s">
        <v>269</v>
      </c>
      <c r="M473" s="72" t="str">
        <f>IFERROR(__xludf.DUMMYFUNCTION("""COMPUTED_VALUE"""),"(('six', 'reraise'),)")</f>
        <v>(('six', 'reraise'),)</v>
      </c>
      <c r="N473" s="213">
        <f t="shared" si="5"/>
        <v>1</v>
      </c>
      <c r="O473" s="98"/>
      <c r="U473" s="72" t="str">
        <f>IFERROR(__xludf.DUMMYFUNCTION("""COMPUTED_VALUE"""),"round 2")</f>
        <v>round 2</v>
      </c>
      <c r="V473" s="72" t="str">
        <f>IFERROR(__xludf.DUMMYFUNCTION("""COMPUTED_VALUE"""),"(('variable_scope', '_true_getter'),)")</f>
        <v>(('variable_scope', '_true_getter'),)</v>
      </c>
      <c r="W473" s="72" t="str">
        <f>IFERROR(__xludf.DUMMYFUNCTION("""COMPUTED_VALUE"""),"data operation")</f>
        <v>data operation</v>
      </c>
      <c r="X473" s="50">
        <f t="shared" si="2"/>
        <v>1</v>
      </c>
      <c r="Y473" s="72" t="str">
        <f>IFERROR(__xludf.DUMMYFUNCTION("""COMPUTED_VALUE"""),"round 2")</f>
        <v>round 2</v>
      </c>
      <c r="Z473" s="72" t="str">
        <f>IFERROR(__xludf.DUMMYFUNCTION("""COMPUTED_VALUE"""),"(('tfutil', 'run'),)")</f>
        <v>(('tfutil', 'run'),)</v>
      </c>
      <c r="AA473" s="72" t="str">
        <f>IFERROR(__xludf.DUMMYFUNCTION("""COMPUTED_VALUE"""),"python basic syntax")</f>
        <v>python basic syntax</v>
      </c>
      <c r="AB473" s="72">
        <f>IFERROR(__xludf.DUMMYFUNCTION("""COMPUTED_VALUE"""),1.0)</f>
        <v>1</v>
      </c>
    </row>
    <row r="474">
      <c r="A474" s="73"/>
      <c r="D474" s="98"/>
      <c r="G474" s="98"/>
      <c r="I474" s="77">
        <v>472.0</v>
      </c>
      <c r="J474" s="54" t="s">
        <v>5334</v>
      </c>
      <c r="K474" s="98" t="s">
        <v>4124</v>
      </c>
      <c r="L474" s="77" t="s">
        <v>269</v>
      </c>
      <c r="M474" s="72" t="str">
        <f>IFERROR(__xludf.DUMMYFUNCTION("""COMPUTED_VALUE"""),"(('variable_scope', '_true_getter'),)")</f>
        <v>(('variable_scope', '_true_getter'),)</v>
      </c>
      <c r="N474" s="213">
        <f t="shared" si="5"/>
        <v>1</v>
      </c>
      <c r="O474" s="98"/>
      <c r="U474" s="72" t="str">
        <f>IFERROR(__xludf.DUMMYFUNCTION("""COMPUTED_VALUE"""),"round 2")</f>
        <v>round 2</v>
      </c>
      <c r="V474" s="72" t="str">
        <f>IFERROR(__xludf.DUMMYFUNCTION("""COMPUTED_VALUE"""),"(('array_ops', 'concat'),)")</f>
        <v>(('array_ops', 'concat'),)</v>
      </c>
      <c r="W474" s="72" t="str">
        <f>IFERROR(__xludf.DUMMYFUNCTION("""COMPUTED_VALUE"""),"data operation")</f>
        <v>data operation</v>
      </c>
      <c r="X474" s="50">
        <f t="shared" si="2"/>
        <v>1</v>
      </c>
      <c r="Y474" s="72" t="str">
        <f>IFERROR(__xludf.DUMMYFUNCTION("""COMPUTED_VALUE"""),"round 2")</f>
        <v>round 2</v>
      </c>
      <c r="Z474" s="72" t="str">
        <f>IFERROR(__xludf.DUMMYFUNCTION("""COMPUTED_VALUE"""),"(('app', 'run'), ('session', 'run'), ('session', '_run'), ('session', '_do_run'), ('session', '_do_call'))")</f>
        <v>(('app', 'run'), ('session', 'run'), ('session', '_run'), ('session', '_do_run'), ('session', '_do_call'))</v>
      </c>
      <c r="AA474" s="72" t="str">
        <f>IFERROR(__xludf.DUMMYFUNCTION("""COMPUTED_VALUE"""),"parallelization")</f>
        <v>parallelization</v>
      </c>
      <c r="AB474" s="72">
        <f>IFERROR(__xludf.DUMMYFUNCTION("""COMPUTED_VALUE"""),1.0)</f>
        <v>1</v>
      </c>
    </row>
    <row r="475">
      <c r="A475" s="73"/>
      <c r="D475" s="98"/>
      <c r="G475" s="98"/>
      <c r="I475" s="77">
        <v>473.0</v>
      </c>
      <c r="J475" s="54" t="s">
        <v>5334</v>
      </c>
      <c r="K475" s="98" t="s">
        <v>4126</v>
      </c>
      <c r="L475" s="77" t="s">
        <v>1768</v>
      </c>
      <c r="M475" s="72" t="str">
        <f>IFERROR(__xludf.DUMMYFUNCTION("""COMPUTED_VALUE"""),"(('array_ops', 'concat'),)")</f>
        <v>(('array_ops', 'concat'),)</v>
      </c>
      <c r="N475" s="213">
        <f t="shared" si="5"/>
        <v>1</v>
      </c>
      <c r="O475" s="98"/>
      <c r="U475" s="72" t="str">
        <f>IFERROR(__xludf.DUMMYFUNCTION("""COMPUTED_VALUE"""),"round 2")</f>
        <v>round 2</v>
      </c>
      <c r="V475" s="72" t="str">
        <f>IFERROR(__xludf.DUMMYFUNCTION("""COMPUTED_VALUE"""),"(('lite', 'convert'), ('convert', 'toco_convert_impl'), ('convert', 'toco_convert_protos'))")</f>
        <v>(('lite', 'convert'), ('convert', 'toco_convert_impl'), ('convert', 'toco_convert_protos'))</v>
      </c>
      <c r="W475" s="72" t="str">
        <f>IFERROR(__xludf.DUMMYFUNCTION("""COMPUTED_VALUE"""),"model conversion")</f>
        <v>model conversion</v>
      </c>
      <c r="X475" s="50">
        <f t="shared" si="2"/>
        <v>1</v>
      </c>
      <c r="Y475" s="72" t="str">
        <f>IFERROR(__xludf.DUMMYFUNCTION("""COMPUTED_VALUE"""),"round 2")</f>
        <v>round 2</v>
      </c>
      <c r="Z475" s="72" t="str">
        <f>IFERROR(__xludf.DUMMYFUNCTION("""COMPUTED_VALUE"""),"(('__init__', 'module'), ('__init__', 'module'), ('conv_utils', 'module'), ('__init__', 'module'), ('load_backend', 'module'), ('tensorflow_backend', 'module'))")</f>
        <v>(('__init__', 'module'), ('__init__', 'module'), ('conv_utils', 'module'), ('__init__', 'module'), ('load_backend', 'module'), ('tensorflow_backend', 'module'))</v>
      </c>
      <c r="AA475" s="72" t="str">
        <f>IFERROR(__xludf.DUMMYFUNCTION("""COMPUTED_VALUE"""),"python basic syntax")</f>
        <v>python basic syntax</v>
      </c>
      <c r="AB475" s="72">
        <f>IFERROR(__xludf.DUMMYFUNCTION("""COMPUTED_VALUE"""),1.0)</f>
        <v>1</v>
      </c>
    </row>
    <row r="476">
      <c r="A476" s="73"/>
      <c r="D476" s="98"/>
      <c r="G476" s="98"/>
      <c r="I476" s="77">
        <v>474.0</v>
      </c>
      <c r="J476" s="54" t="s">
        <v>5334</v>
      </c>
      <c r="K476" s="96" t="s">
        <v>4130</v>
      </c>
      <c r="L476" s="169" t="s">
        <v>1768</v>
      </c>
      <c r="M476" s="72" t="str">
        <f>IFERROR(__xludf.DUMMYFUNCTION("""COMPUTED_VALUE"""),"(('lite', 'convert'), ('convert', 'toco_convert_impl'), ('convert', 'toco_convert_protos'))")</f>
        <v>(('lite', 'convert'), ('convert', 'toco_convert_impl'), ('convert', 'toco_convert_protos'))</v>
      </c>
      <c r="N476" s="213">
        <f t="shared" si="5"/>
        <v>1</v>
      </c>
      <c r="O476" s="98"/>
      <c r="U476" s="72" t="str">
        <f>IFERROR(__xludf.DUMMYFUNCTION("""COMPUTED_VALUE"""),"round 2")</f>
        <v>round 2</v>
      </c>
      <c r="V476" s="72" t="str">
        <f>IFERROR(__xludf.DUMMYFUNCTION("""COMPUTED_VALUE"""),"(('variable_scope', '_true_getter'), ('variable_scope', '_get_single_variable'))")</f>
        <v>(('variable_scope', '_true_getter'), ('variable_scope', '_get_single_variable'))</v>
      </c>
      <c r="W476" s="72" t="str">
        <f>IFERROR(__xludf.DUMMYFUNCTION("""COMPUTED_VALUE"""),"syntax / attribute extraction")</f>
        <v>syntax / attribute extraction</v>
      </c>
      <c r="X476" s="50">
        <f t="shared" si="2"/>
        <v>1</v>
      </c>
      <c r="Y476" s="72" t="str">
        <f>IFERROR(__xludf.DUMMYFUNCTION("""COMPUTED_VALUE"""),"round 2")</f>
        <v>round 2</v>
      </c>
      <c r="Z476" s="72" t="str">
        <f>IFERROR(__xludf.DUMMYFUNCTION("""COMPUTED_VALUE"""),"(('api', '_call_unconverted'),)")</f>
        <v>(('api', '_call_unconverted'),)</v>
      </c>
      <c r="AA476" s="72" t="str">
        <f>IFERROR(__xludf.DUMMYFUNCTION("""COMPUTED_VALUE"""),"method wrapper")</f>
        <v>method wrapper</v>
      </c>
      <c r="AB476" s="72">
        <f>IFERROR(__xludf.DUMMYFUNCTION("""COMPUTED_VALUE"""),1.0)</f>
        <v>1</v>
      </c>
    </row>
    <row r="477">
      <c r="A477" s="73"/>
      <c r="D477" s="98"/>
      <c r="G477" s="98"/>
      <c r="I477" s="77">
        <v>475.0</v>
      </c>
      <c r="J477" s="54" t="s">
        <v>5334</v>
      </c>
      <c r="K477" s="96" t="s">
        <v>4134</v>
      </c>
      <c r="L477" s="77" t="s">
        <v>2162</v>
      </c>
      <c r="M477" s="72" t="str">
        <f>IFERROR(__xludf.DUMMYFUNCTION("""COMPUTED_VALUE"""),"(('variable_scope', '_true_getter'), ('variable_scope', '_get_single_variable'))")</f>
        <v>(('variable_scope', '_true_getter'), ('variable_scope', '_get_single_variable'))</v>
      </c>
      <c r="N477" s="213">
        <f t="shared" si="5"/>
        <v>1</v>
      </c>
      <c r="O477" s="98"/>
      <c r="U477" s="72" t="str">
        <f>IFERROR(__xludf.DUMMYFUNCTION("""COMPUTED_VALUE"""),"round 2")</f>
        <v>round 2</v>
      </c>
      <c r="V477" s="72" t="str">
        <f>IFERROR(__xludf.DUMMYFUNCTION("""COMPUTED_VALUE"""),"(('client', 'request'),)")</f>
        <v>(('client', 'request'),)</v>
      </c>
      <c r="W477" s="72" t="str">
        <f>IFERROR(__xludf.DUMMYFUNCTION("""COMPUTED_VALUE"""),"API call / HTTP request")</f>
        <v>API call / HTTP request</v>
      </c>
      <c r="X477" s="50">
        <f t="shared" si="2"/>
        <v>1</v>
      </c>
      <c r="Y477" s="72" t="str">
        <f>IFERROR(__xludf.DUMMYFUNCTION("""COMPUTED_VALUE"""),"round 2")</f>
        <v>round 2</v>
      </c>
      <c r="Z477" s="72" t="str">
        <f>IFERROR(__xludf.DUMMYFUNCTION("""COMPUTED_VALUE"""),"(('tensorflow_backend', 'module'), ('__init__', 'module'), ('__init__', 'module'))")</f>
        <v>(('tensorflow_backend', 'module'), ('__init__', 'module'), ('__init__', 'module'))</v>
      </c>
      <c r="AA477" s="72" t="str">
        <f>IFERROR(__xludf.DUMMYFUNCTION("""COMPUTED_VALUE"""),"python basic syntax")</f>
        <v>python basic syntax</v>
      </c>
      <c r="AB477" s="72">
        <f>IFERROR(__xludf.DUMMYFUNCTION("""COMPUTED_VALUE"""),1.0)</f>
        <v>1</v>
      </c>
    </row>
    <row r="478">
      <c r="A478" s="73"/>
      <c r="D478" s="98"/>
      <c r="G478" s="98"/>
      <c r="I478" s="77">
        <v>476.0</v>
      </c>
      <c r="J478" s="54" t="s">
        <v>5334</v>
      </c>
      <c r="K478" s="96" t="s">
        <v>4138</v>
      </c>
      <c r="L478" s="77" t="s">
        <v>684</v>
      </c>
      <c r="M478" s="72" t="str">
        <f>IFERROR(__xludf.DUMMYFUNCTION("""COMPUTED_VALUE"""),"(('client', 'request'),)")</f>
        <v>(('client', 'request'),)</v>
      </c>
      <c r="N478" s="213">
        <f t="shared" si="5"/>
        <v>1</v>
      </c>
      <c r="O478" s="98"/>
      <c r="U478" s="72" t="str">
        <f>IFERROR(__xludf.DUMMYFUNCTION("""COMPUTED_VALUE"""),"round 2")</f>
        <v>round 2</v>
      </c>
      <c r="V478" s="72" t="str">
        <f>IFERROR(__xludf.DUMMYFUNCTION("""COMPUTED_VALUE"""),"(('saver', 'restore'), ('session', 'run'), ('session', '_run'), ('session', '_do_run'), ('session', '_do_call'), ('runpy', '_run_module_as_main'), ('runpy', '_run_code'), ('ipykernel_launcher', 'module'), ('application', 'launch_instance'), ('kernelapp', "&amp;"'start'))")</f>
        <v>(('saver', 'restore'), ('session', 'run'), ('session', '_run'), ('session', '_do_run'), ('session', '_do_call'), ('runpy', '_run_module_as_main'), ('runpy', '_run_code'), ('ipykernel_launcher', 'module'), ('application', 'launch_instance'), ('kernelapp', 'start'))</v>
      </c>
      <c r="W478" s="72" t="str">
        <f>IFERROR(__xludf.DUMMYFUNCTION("""COMPUTED_VALUE"""),"external module execution")</f>
        <v>external module execution</v>
      </c>
      <c r="X478" s="50">
        <f t="shared" si="2"/>
        <v>1</v>
      </c>
      <c r="Y478" s="72" t="str">
        <f>IFERROR(__xludf.DUMMYFUNCTION("""COMPUTED_VALUE"""),"round 2")</f>
        <v>round 2</v>
      </c>
      <c r="Z478" s="72" t="str">
        <f>IFERROR(__xludf.DUMMYFUNCTION("""COMPUTED_VALUE"""),"(('autoreload', 'filename_and_mtime'), ('__init__', '__getattr__'), ('__init__', '_load'), ('__init__', 'import_module'))")</f>
        <v>(('autoreload', 'filename_and_mtime'), ('__init__', '__getattr__'), ('__init__', '_load'), ('__init__', 'import_module'))</v>
      </c>
      <c r="AA478" s="72" t="str">
        <f>IFERROR(__xludf.DUMMYFUNCTION("""COMPUTED_VALUE"""),"python basic syntax")</f>
        <v>python basic syntax</v>
      </c>
      <c r="AB478" s="72">
        <f>IFERROR(__xludf.DUMMYFUNCTION("""COMPUTED_VALUE"""),1.0)</f>
        <v>1</v>
      </c>
    </row>
    <row r="479">
      <c r="A479" s="73"/>
      <c r="D479" s="98"/>
      <c r="G479" s="98"/>
      <c r="I479" s="77">
        <v>477.0</v>
      </c>
      <c r="J479" s="54" t="s">
        <v>5334</v>
      </c>
      <c r="K479" s="96" t="s">
        <v>4139</v>
      </c>
      <c r="L479" s="169" t="s">
        <v>1192</v>
      </c>
      <c r="M479" s="72" t="str">
        <f>IFERROR(__xludf.DUMMYFUNCTION("""COMPUTED_VALUE"""),"(('saver', 'restore'), ('session', 'run'), ('session', '_run'), ('session', '_do_run'), ('session', '_do_call'), ('runpy', '_run_module_as_main'), ('runpy', '_run_code'), ('ipykernel_launcher', 'module'), ('application', 'launch_instance'), ('kernelapp', "&amp;"'start'))")</f>
        <v>(('saver', 'restore'), ('session', 'run'), ('session', '_run'), ('session', '_do_run'), ('session', '_do_call'), ('runpy', '_run_module_as_main'), ('runpy', '_run_code'), ('ipykernel_launcher', 'module'), ('application', 'launch_instance'), ('kernelapp', 'start'))</v>
      </c>
      <c r="N479" s="213">
        <f t="shared" si="5"/>
        <v>1</v>
      </c>
      <c r="O479" s="98"/>
      <c r="U479" s="72" t="str">
        <f>IFERROR(__xludf.DUMMYFUNCTION("""COMPUTED_VALUE"""),"round 2")</f>
        <v>round 2</v>
      </c>
      <c r="V479" s="72" t="str">
        <f>IFERROR(__xludf.DUMMYFUNCTION("""COMPUTED_VALUE"""),"(('pywrap_tensorflow', 'module'), ('pywrap_tensorflow_internal', 'module'), ('pywrap_tensorflow_internal', 'swig_import_helper'), ('imp', 'load_module'), ('imp', 'load_dynamic'), ('__init__', 'module'))")</f>
        <v>(('pywrap_tensorflow', 'module'), ('pywrap_tensorflow_internal', 'module'), ('pywrap_tensorflow_internal', 'swig_import_helper'), ('imp', 'load_module'), ('imp', 'load_dynamic'), ('__init__', 'module'))</v>
      </c>
      <c r="W479" s="72" t="str">
        <f>IFERROR(__xludf.DUMMYFUNCTION("""COMPUTED_VALUE"""),"external module execution")</f>
        <v>external module execution</v>
      </c>
      <c r="X479" s="50">
        <f t="shared" si="2"/>
        <v>1</v>
      </c>
      <c r="Y479" s="72" t="str">
        <f>IFERROR(__xludf.DUMMYFUNCTION("""COMPUTED_VALUE"""),"round 2")</f>
        <v>round 2</v>
      </c>
      <c r="Z479" s="72" t="str">
        <f>IFERROR(__xludf.DUMMYFUNCTION("""COMPUTED_VALUE"""),"(('training', 'predict'), ('training_arrays', 'predict_loop'), ('backend', '__call__'), ('session', '__call__'), ('errors_impl', '__exit__'))")</f>
        <v>(('training', 'predict'), ('training_arrays', 'predict_loop'), ('backend', '__call__'), ('session', '__call__'), ('errors_impl', '__exit__'))</v>
      </c>
      <c r="AA479" s="72" t="str">
        <f>IFERROR(__xludf.DUMMYFUNCTION("""COMPUTED_VALUE"""),"model training / learning")</f>
        <v>model training / learning</v>
      </c>
      <c r="AB479" s="72">
        <f>IFERROR(__xludf.DUMMYFUNCTION("""COMPUTED_VALUE"""),1.0)</f>
        <v>1</v>
      </c>
    </row>
    <row r="480">
      <c r="A480" s="73"/>
      <c r="D480" s="98"/>
      <c r="G480" s="98"/>
      <c r="I480" s="77">
        <v>478.0</v>
      </c>
      <c r="J480" s="54" t="s">
        <v>5334</v>
      </c>
      <c r="K480" s="96" t="s">
        <v>4141</v>
      </c>
      <c r="L480" s="77" t="s">
        <v>285</v>
      </c>
      <c r="M480" s="72" t="str">
        <f>IFERROR(__xludf.DUMMYFUNCTION("""COMPUTED_VALUE"""),"(('pywrap_tensorflow', 'module'), ('pywrap_tensorflow_internal', 'module'), ('pywrap_tensorflow_internal', 'swig_import_helper'), ('imp', 'load_module'), ('imp', 'load_dynamic'), ('__init__', 'module'))")</f>
        <v>(('pywrap_tensorflow', 'module'), ('pywrap_tensorflow_internal', 'module'), ('pywrap_tensorflow_internal', 'swig_import_helper'), ('imp', 'load_module'), ('imp', 'load_dynamic'), ('__init__', 'module'))</v>
      </c>
      <c r="N480" s="213">
        <f t="shared" si="5"/>
        <v>1</v>
      </c>
      <c r="O480" s="98"/>
      <c r="U480" s="72" t="str">
        <f>IFERROR(__xludf.DUMMYFUNCTION("""COMPUTED_VALUE"""),"round 2")</f>
        <v>round 2</v>
      </c>
      <c r="V480" s="72" t="str">
        <f>IFERROR(__xludf.DUMMYFUNCTION("""COMPUTED_VALUE"""),"(('def_function', '__call__'), ('def_function', '_call'), ('function', '__call__'), ('function', '_filtered_call'), ('function', '_call_flat'))")</f>
        <v>(('def_function', '__call__'), ('def_function', '_call'), ('function', '__call__'), ('function', '_filtered_call'), ('function', '_call_flat'))</v>
      </c>
      <c r="W480" s="72" t="str">
        <f>IFERROR(__xludf.DUMMYFUNCTION("""COMPUTED_VALUE"""),"model training / learning")</f>
        <v>model training / learning</v>
      </c>
      <c r="X480" s="50">
        <f t="shared" si="2"/>
        <v>1</v>
      </c>
      <c r="Y480" s="72" t="str">
        <f>IFERROR(__xludf.DUMMYFUNCTION("""COMPUTED_VALUE"""),"round 2")</f>
        <v>round 2</v>
      </c>
      <c r="Z480" s="72" t="str">
        <f>IFERROR(__xludf.DUMMYFUNCTION("""COMPUTED_VALUE"""),"(('load', 'load'),)")</f>
        <v>(('load', 'load'),)</v>
      </c>
      <c r="AA480" s="72" t="str">
        <f>IFERROR(__xludf.DUMMYFUNCTION("""COMPUTED_VALUE"""),"model saving / loading")</f>
        <v>model saving / loading</v>
      </c>
      <c r="AB480" s="72">
        <f>IFERROR(__xludf.DUMMYFUNCTION("""COMPUTED_VALUE"""),1.0)</f>
        <v>1</v>
      </c>
    </row>
    <row r="481">
      <c r="A481" s="73"/>
      <c r="D481" s="98"/>
      <c r="G481" s="98"/>
      <c r="I481" s="77">
        <v>479.0</v>
      </c>
      <c r="J481" s="54" t="s">
        <v>5334</v>
      </c>
      <c r="K481" s="96" t="s">
        <v>4144</v>
      </c>
      <c r="L481" s="169" t="s">
        <v>285</v>
      </c>
      <c r="M481" s="72" t="str">
        <f>IFERROR(__xludf.DUMMYFUNCTION("""COMPUTED_VALUE"""),"(('def_function', '__call__'), ('def_function', '_call'), ('function', '__call__'), ('function', '_filtered_call'), ('function', '_call_flat'))")</f>
        <v>(('def_function', '__call__'), ('def_function', '_call'), ('function', '__call__'), ('function', '_filtered_call'), ('function', '_call_flat'))</v>
      </c>
      <c r="N481" s="213">
        <f t="shared" si="5"/>
        <v>1</v>
      </c>
      <c r="O481" s="98"/>
      <c r="U481" s="72" t="str">
        <f>IFERROR(__xludf.DUMMYFUNCTION("""COMPUTED_VALUE"""),"round 2")</f>
        <v>round 2</v>
      </c>
      <c r="V481" s="72" t="str">
        <f>IFERROR(__xludf.DUMMYFUNCTION("""COMPUTED_VALUE"""),"(('temp_dir', 'cleanup'), ('retrying', 'wrapped_f'), ('retrying', 'call'), ('retrying', 'get'), ('six', 'reraise'), ('retrying', 'call'), ('misc', 'rmtree'), ('shutil', 'rmtree'), ('shutil', '_rmtree_unsafe'), ('shutil', '_rmtree_unsafe'), ('shutil', '_rm"&amp;"tree_unsafe'), ('shutil', '_rmtree_unsafe'))")</f>
        <v>(('temp_dir', 'cleanup'), ('retrying', 'wrapped_f'), ('retrying', 'call'), ('retrying', 'get'), ('six', 'reraise'), ('retrying', 'call'), ('misc', 'rmtree'), ('shutil', 'rmtree'), ('shutil', '_rmtree_unsafe'), ('shutil', '_rmtree_unsafe'), ('shutil', '_rmtree_unsafe'), ('shutil', '_rmtree_unsafe'))</v>
      </c>
      <c r="W481" s="72" t="str">
        <f>IFERROR(__xludf.DUMMYFUNCTION("""COMPUTED_VALUE"""),"file operation")</f>
        <v>file operation</v>
      </c>
      <c r="X481" s="50">
        <f t="shared" si="2"/>
        <v>1</v>
      </c>
      <c r="Y481" s="72" t="str">
        <f>IFERROR(__xludf.DUMMYFUNCTION("""COMPUTED_VALUE"""),"round 2")</f>
        <v>round 2</v>
      </c>
      <c r="Z481" s="72" t="str">
        <f>IFERROR(__xludf.DUMMYFUNCTION("""COMPUTED_VALUE"""),"(('session', '_run'),)")</f>
        <v>(('session', '_run'),)</v>
      </c>
      <c r="AA481" s="72" t="str">
        <f>IFERROR(__xludf.DUMMYFUNCTION("""COMPUTED_VALUE"""),"parallelization")</f>
        <v>parallelization</v>
      </c>
      <c r="AB481" s="72">
        <f>IFERROR(__xludf.DUMMYFUNCTION("""COMPUTED_VALUE"""),1.0)</f>
        <v>1</v>
      </c>
    </row>
    <row r="482">
      <c r="A482" s="73"/>
      <c r="D482" s="98"/>
      <c r="G482" s="98"/>
      <c r="I482" s="77">
        <v>480.0</v>
      </c>
      <c r="J482" s="54" t="s">
        <v>5334</v>
      </c>
      <c r="K482" s="96" t="s">
        <v>4149</v>
      </c>
      <c r="L482" s="169" t="s">
        <v>7</v>
      </c>
      <c r="M482" s="72" t="str">
        <f>IFERROR(__xludf.DUMMYFUNCTION("""COMPUTED_VALUE"""),"(('temp_dir', 'cleanup'), ('retrying', 'wrapped_f'), ('retrying', 'call'), ('retrying', 'get'), ('six', 'reraise'), ('retrying', 'call'), ('misc', 'rmtree'), ('shutil', 'rmtree'), ('shutil', '_rmtree_unsafe'), ('shutil', '_rmtree_unsafe'), ('shutil', '_rm"&amp;"tree_unsafe'), ('shutil', '_rmtree_unsafe'))")</f>
        <v>(('temp_dir', 'cleanup'), ('retrying', 'wrapped_f'), ('retrying', 'call'), ('retrying', 'get'), ('six', 'reraise'), ('retrying', 'call'), ('misc', 'rmtree'), ('shutil', 'rmtree'), ('shutil', '_rmtree_unsafe'), ('shutil', '_rmtree_unsafe'), ('shutil', '_rmtree_unsafe'), ('shutil', '_rmtree_unsafe'))</v>
      </c>
      <c r="N482" s="213">
        <f t="shared" si="5"/>
        <v>1</v>
      </c>
      <c r="O482" s="98"/>
      <c r="U482" s="72" t="str">
        <f>IFERROR(__xludf.DUMMYFUNCTION("""COMPUTED_VALUE"""),"round 2")</f>
        <v>round 2</v>
      </c>
      <c r="V482" s="72" t="str">
        <f>IFERROR(__xludf.DUMMYFUNCTION("""COMPUTED_VALUE"""),"(('toco_from_protos', 'main'),)")</f>
        <v>(('toco_from_protos', 'main'),)</v>
      </c>
      <c r="W482" s="72" t="str">
        <f>IFERROR(__xludf.DUMMYFUNCTION("""COMPUTED_VALUE"""),"model conversion")</f>
        <v>model conversion</v>
      </c>
      <c r="X482" s="50">
        <f t="shared" si="2"/>
        <v>1</v>
      </c>
      <c r="Y482" s="72" t="str">
        <f>IFERROR(__xludf.DUMMYFUNCTION("""COMPUTED_VALUE"""),"round 2")</f>
        <v>round 2</v>
      </c>
      <c r="Z482" s="72" t="str">
        <f>IFERROR(__xludf.DUMMYFUNCTION("""COMPUTED_VALUE"""),"(('__main__', 'module'),)")</f>
        <v>(('__main__', 'module'),)</v>
      </c>
      <c r="AA482" s="72" t="str">
        <f>IFERROR(__xludf.DUMMYFUNCTION("""COMPUTED_VALUE"""),"python basic syntax")</f>
        <v>python basic syntax</v>
      </c>
      <c r="AB482" s="72">
        <f>IFERROR(__xludf.DUMMYFUNCTION("""COMPUTED_VALUE"""),1.0)</f>
        <v>1</v>
      </c>
    </row>
    <row r="483">
      <c r="A483" s="73"/>
      <c r="D483" s="98"/>
      <c r="G483" s="98"/>
      <c r="I483" s="77">
        <v>481.0</v>
      </c>
      <c r="J483" s="54" t="s">
        <v>5334</v>
      </c>
      <c r="K483" s="96" t="s">
        <v>4153</v>
      </c>
      <c r="L483" s="77" t="s">
        <v>333</v>
      </c>
      <c r="M483" s="72" t="str">
        <f>IFERROR(__xludf.DUMMYFUNCTION("""COMPUTED_VALUE"""),"(('toco_from_protos', 'main'),)")</f>
        <v>(('toco_from_protos', 'main'),)</v>
      </c>
      <c r="N483" s="213">
        <f t="shared" si="5"/>
        <v>1</v>
      </c>
      <c r="O483" s="98"/>
      <c r="U483" s="72" t="str">
        <f>IFERROR(__xludf.DUMMYFUNCTION("""COMPUTED_VALUE"""),"round 2")</f>
        <v>round 2</v>
      </c>
      <c r="V483" s="72" t="str">
        <f>IFERROR(__xludf.DUMMYFUNCTION("""COMPUTED_VALUE"""),"(('pickle', 'save'),)")</f>
        <v>(('pickle', 'save'),)</v>
      </c>
      <c r="W483" s="72" t="str">
        <f>IFERROR(__xludf.DUMMYFUNCTION("""COMPUTED_VALUE"""),"data saving / pickle")</f>
        <v>data saving / pickle</v>
      </c>
      <c r="X483" s="50">
        <f t="shared" si="2"/>
        <v>1</v>
      </c>
      <c r="Y483" s="72" t="str">
        <f>IFERROR(__xludf.DUMMYFUNCTION("""COMPUTED_VALUE"""),"round 2")</f>
        <v>round 2</v>
      </c>
      <c r="Z483" s="72" t="str">
        <f>IFERROR(__xludf.DUMMYFUNCTION("""COMPUTED_VALUE"""),"(('constant_op', '_constant_impl'),)")</f>
        <v>(('constant_op', '_constant_impl'),)</v>
      </c>
      <c r="AA483" s="72" t="str">
        <f>IFERROR(__xludf.DUMMYFUNCTION("""COMPUTED_VALUE"""),"data transformation")</f>
        <v>data transformation</v>
      </c>
      <c r="AB483" s="72">
        <f>IFERROR(__xludf.DUMMYFUNCTION("""COMPUTED_VALUE"""),1.0)</f>
        <v>1</v>
      </c>
    </row>
    <row r="484">
      <c r="A484" s="73"/>
      <c r="D484" s="98"/>
      <c r="G484" s="98"/>
      <c r="I484" s="77">
        <v>482.0</v>
      </c>
      <c r="J484" s="54" t="s">
        <v>5334</v>
      </c>
      <c r="K484" s="96" t="s">
        <v>4155</v>
      </c>
      <c r="L484" s="77" t="s">
        <v>2162</v>
      </c>
      <c r="M484" s="72" t="str">
        <f>IFERROR(__xludf.DUMMYFUNCTION("""COMPUTED_VALUE"""),"(('pickle', 'save'),)")</f>
        <v>(('pickle', 'save'),)</v>
      </c>
      <c r="N484" s="213">
        <f t="shared" si="5"/>
        <v>1</v>
      </c>
      <c r="O484" s="98"/>
      <c r="U484" s="72" t="str">
        <f>IFERROR(__xludf.DUMMYFUNCTION("""COMPUTED_VALUE"""),"round 2")</f>
        <v>round 2</v>
      </c>
      <c r="V484" s="72" t="str">
        <f>IFERROR(__xludf.DUMMYFUNCTION("""COMPUTED_VALUE"""),"(('saver', 'save_op'), ('gen_io_ops', 'save_v2'), ('op_def_library', '_apply_op_helper'))")</f>
        <v>(('saver', 'save_op'), ('gen_io_ops', 'save_v2'), ('op_def_library', '_apply_op_helper'))</v>
      </c>
      <c r="W484" s="72" t="str">
        <f>IFERROR(__xludf.DUMMYFUNCTION("""COMPUTED_VALUE"""),"data operation")</f>
        <v>data operation</v>
      </c>
      <c r="X484" s="50">
        <f t="shared" si="2"/>
        <v>1</v>
      </c>
      <c r="Y484" s="72" t="str">
        <f>IFERROR(__xludf.DUMMYFUNCTION("""COMPUTED_VALUE"""),"round 2")</f>
        <v>round 2</v>
      </c>
      <c r="Z484" s="72" t="str">
        <f>IFERROR(__xludf.DUMMYFUNCTION("""COMPUTED_VALUE"""),"(('data_adapter', '__init__'),)")</f>
        <v>(('data_adapter', '__init__'),)</v>
      </c>
      <c r="AA484" s="72" t="str">
        <f>IFERROR(__xludf.DUMMYFUNCTION("""COMPUTED_VALUE"""),"data transformation")</f>
        <v>data transformation</v>
      </c>
      <c r="AB484" s="72">
        <f>IFERROR(__xludf.DUMMYFUNCTION("""COMPUTED_VALUE"""),1.0)</f>
        <v>1</v>
      </c>
    </row>
    <row r="485">
      <c r="A485" s="73"/>
      <c r="D485" s="98"/>
      <c r="G485" s="98"/>
      <c r="I485" s="77">
        <v>483.0</v>
      </c>
      <c r="J485" s="54" t="s">
        <v>5334</v>
      </c>
      <c r="K485" s="96" t="s">
        <v>1604</v>
      </c>
      <c r="L485" s="77" t="s">
        <v>316</v>
      </c>
      <c r="M485" s="72" t="str">
        <f>IFERROR(__xludf.DUMMYFUNCTION("""COMPUTED_VALUE"""),"(('saver', 'save_op'), ('gen_io_ops', 'save_v2'), ('op_def_library', '_apply_op_helper'))")</f>
        <v>(('saver', 'save_op'), ('gen_io_ops', 'save_v2'), ('op_def_library', '_apply_op_helper'))</v>
      </c>
      <c r="N485" s="213">
        <f t="shared" si="5"/>
        <v>1</v>
      </c>
      <c r="O485" s="98"/>
      <c r="U485" s="72" t="str">
        <f>IFERROR(__xludf.DUMMYFUNCTION("""COMPUTED_VALUE"""),"round 2")</f>
        <v>round 2</v>
      </c>
      <c r="V485" s="72" t="str">
        <f>IFERROR(__xludf.DUMMYFUNCTION("""COMPUTED_VALUE"""),"(('base_events', 'run_forever'), ('base_events', '_run_once'), ('events', '_run'), ('ioloop', 'lambda'))")</f>
        <v>(('base_events', 'run_forever'), ('base_events', '_run_once'), ('events', '_run'), ('ioloop', 'lambda'))</v>
      </c>
      <c r="W485" s="72" t="str">
        <f>IFERROR(__xludf.DUMMYFUNCTION("""COMPUTED_VALUE"""),"parallelization")</f>
        <v>parallelization</v>
      </c>
      <c r="X485" s="50">
        <f t="shared" si="2"/>
        <v>1</v>
      </c>
      <c r="Y485" s="72" t="str">
        <f>IFERROR(__xludf.DUMMYFUNCTION("""COMPUTED_VALUE"""),"round 2")</f>
        <v>round 2</v>
      </c>
      <c r="Z485" s="72" t="str">
        <f>IFERROR(__xludf.DUMMYFUNCTION("""COMPUTED_VALUE"""),"(('runpy', '_run_module_as_main'), ('runpy', '_run_code'))")</f>
        <v>(('runpy', '_run_module_as_main'), ('runpy', '_run_code'))</v>
      </c>
      <c r="AA485" s="72" t="str">
        <f>IFERROR(__xludf.DUMMYFUNCTION("""COMPUTED_VALUE"""),"external module execution")</f>
        <v>external module execution</v>
      </c>
      <c r="AB485" s="72">
        <f>IFERROR(__xludf.DUMMYFUNCTION("""COMPUTED_VALUE"""),1.0)</f>
        <v>1</v>
      </c>
    </row>
    <row r="486">
      <c r="A486" s="73"/>
      <c r="D486" s="98"/>
      <c r="G486" s="98"/>
      <c r="I486" s="77">
        <v>484.0</v>
      </c>
      <c r="J486" s="54" t="s">
        <v>5334</v>
      </c>
      <c r="K486" s="96" t="s">
        <v>4162</v>
      </c>
      <c r="L486" s="169" t="s">
        <v>1768</v>
      </c>
      <c r="M486" s="72" t="str">
        <f>IFERROR(__xludf.DUMMYFUNCTION("""COMPUTED_VALUE"""),"(('base_events', 'run_forever'), ('base_events', '_run_once'), ('events', '_run'), ('ioloop', 'lambda'))")</f>
        <v>(('base_events', 'run_forever'), ('base_events', '_run_once'), ('events', '_run'), ('ioloop', 'lambda'))</v>
      </c>
      <c r="N486" s="213">
        <f t="shared" si="5"/>
        <v>1</v>
      </c>
      <c r="O486" s="98"/>
      <c r="U486" s="72" t="str">
        <f>IFERROR(__xludf.DUMMYFUNCTION("""COMPUTED_VALUE"""),"round 2")</f>
        <v>round 2</v>
      </c>
      <c r="V486" s="72" t="str">
        <f>IFERROR(__xludf.DUMMYFUNCTION("""COMPUTED_VALUE"""),"(('rnn_cell_impl', 'call'), ('rnn_cell_impl', '__call__'))")</f>
        <v>(('rnn_cell_impl', 'call'), ('rnn_cell_impl', '__call__'))</v>
      </c>
      <c r="W486" s="72" t="str">
        <f>IFERROR(__xludf.DUMMYFUNCTION("""COMPUTED_VALUE"""),"model training / construction")</f>
        <v>model training / construction</v>
      </c>
      <c r="X486" s="50">
        <f t="shared" si="2"/>
        <v>1</v>
      </c>
      <c r="Y486" s="72" t="str">
        <f>IFERROR(__xludf.DUMMYFUNCTION("""COMPUTED_VALUE"""),"round 2")</f>
        <v>round 2</v>
      </c>
      <c r="Z486" s="72" t="str">
        <f>IFERROR(__xludf.DUMMYFUNCTION("""COMPUTED_VALUE"""),"(('base_tuner', 'search'),)")</f>
        <v>(('base_tuner', 'search'),)</v>
      </c>
      <c r="AA486" s="72" t="str">
        <f>IFERROR(__xludf.DUMMYFUNCTION("""COMPUTED_VALUE"""),"Hyperparameter tuning")</f>
        <v>Hyperparameter tuning</v>
      </c>
      <c r="AB486" s="72">
        <f>IFERROR(__xludf.DUMMYFUNCTION("""COMPUTED_VALUE"""),1.0)</f>
        <v>1</v>
      </c>
    </row>
    <row r="487">
      <c r="A487" s="73"/>
      <c r="D487" s="98"/>
      <c r="G487" s="98"/>
      <c r="I487" s="77">
        <v>485.0</v>
      </c>
      <c r="J487" s="54" t="s">
        <v>5334</v>
      </c>
      <c r="K487" s="96" t="s">
        <v>4165</v>
      </c>
      <c r="L487" s="169" t="s">
        <v>480</v>
      </c>
      <c r="M487" s="72" t="str">
        <f>IFERROR(__xludf.DUMMYFUNCTION("""COMPUTED_VALUE"""),"(('rnn_cell_impl', 'call'), ('rnn_cell_impl', '__call__'))")</f>
        <v>(('rnn_cell_impl', 'call'), ('rnn_cell_impl', '__call__'))</v>
      </c>
      <c r="N487" s="213">
        <f t="shared" si="5"/>
        <v>1</v>
      </c>
      <c r="O487" s="98"/>
      <c r="U487" s="72" t="str">
        <f>IFERROR(__xludf.DUMMYFUNCTION("""COMPUTED_VALUE"""),"round 2")</f>
        <v>round 2</v>
      </c>
      <c r="V487" s="72" t="str">
        <f>IFERROR(__xludf.DUMMYFUNCTION("""COMPUTED_VALUE"""),"(('interfaces', 'wrapper'), ('training', 'fit_generator'))")</f>
        <v>(('interfaces', 'wrapper'), ('training', 'fit_generator'))</v>
      </c>
      <c r="W487" s="72" t="str">
        <f>IFERROR(__xludf.DUMMYFUNCTION("""COMPUTED_VALUE"""),"model training / learning")</f>
        <v>model training / learning</v>
      </c>
      <c r="X487" s="50">
        <f t="shared" si="2"/>
        <v>1</v>
      </c>
      <c r="Y487" s="72" t="str">
        <f>IFERROR(__xludf.DUMMYFUNCTION("""COMPUTED_VALUE"""),"round 2")</f>
        <v>round 2</v>
      </c>
      <c r="Z487" s="72" t="str">
        <f>IFERROR(__xludf.DUMMYFUNCTION("""COMPUTED_VALUE"""),"(('runpy', '_run_module_as_main'),)")</f>
        <v>(('runpy', '_run_module_as_main'),)</v>
      </c>
      <c r="AA487" s="72" t="str">
        <f>IFERROR(__xludf.DUMMYFUNCTION("""COMPUTED_VALUE"""),"external module execution")</f>
        <v>external module execution</v>
      </c>
      <c r="AB487" s="72">
        <f>IFERROR(__xludf.DUMMYFUNCTION("""COMPUTED_VALUE"""),1.0)</f>
        <v>1</v>
      </c>
    </row>
    <row r="488">
      <c r="A488" s="73"/>
      <c r="D488" s="98"/>
      <c r="G488" s="98"/>
      <c r="I488" s="77">
        <v>486.0</v>
      </c>
      <c r="J488" s="54" t="s">
        <v>5334</v>
      </c>
      <c r="K488" s="96" t="s">
        <v>4167</v>
      </c>
      <c r="L488" s="169" t="s">
        <v>1485</v>
      </c>
      <c r="M488" s="72" t="str">
        <f>IFERROR(__xludf.DUMMYFUNCTION("""COMPUTED_VALUE"""),"(('interfaces', 'wrapper'), ('training', 'fit_generator'))")</f>
        <v>(('interfaces', 'wrapper'), ('training', 'fit_generator'))</v>
      </c>
      <c r="N488" s="213">
        <f t="shared" si="5"/>
        <v>1</v>
      </c>
      <c r="O488" s="98"/>
      <c r="U488" s="72" t="str">
        <f>IFERROR(__xludf.DUMMYFUNCTION("""COMPUTED_VALUE"""),"round 2")</f>
        <v>round 2</v>
      </c>
      <c r="V488" s="72" t="str">
        <f>IFERROR(__xludf.DUMMYFUNCTION("""COMPUTED_VALUE"""),"(('session_manager', 'prepare_session'),)")</f>
        <v>(('session_manager', 'prepare_session'),)</v>
      </c>
      <c r="W488" s="72" t="str">
        <f>IFERROR(__xludf.DUMMYFUNCTION("""COMPUTED_VALUE"""),"parallelization")</f>
        <v>parallelization</v>
      </c>
      <c r="X488" s="50">
        <f t="shared" si="2"/>
        <v>1</v>
      </c>
      <c r="Y488" s="72" t="str">
        <f>IFERROR(__xludf.DUMMYFUNCTION("""COMPUTED_VALUE"""),"round 2")</f>
        <v>round 2</v>
      </c>
      <c r="Z488" s="72" t="str">
        <f>IFERROR(__xludf.DUMMYFUNCTION("""COMPUTED_VALUE"""),"(('ops', '_as_graph_element_locked'),)")</f>
        <v>(('ops', '_as_graph_element_locked'),)</v>
      </c>
      <c r="AA488" s="72" t="str">
        <f>IFERROR(__xludf.DUMMYFUNCTION("""COMPUTED_VALUE"""),"data validation")</f>
        <v>data validation</v>
      </c>
      <c r="AB488" s="72">
        <f>IFERROR(__xludf.DUMMYFUNCTION("""COMPUTED_VALUE"""),1.0)</f>
        <v>1</v>
      </c>
    </row>
    <row r="489">
      <c r="A489" s="73"/>
      <c r="D489" s="98"/>
      <c r="G489" s="98"/>
      <c r="I489" s="77">
        <v>487.0</v>
      </c>
      <c r="J489" s="54" t="s">
        <v>5334</v>
      </c>
      <c r="K489" s="96" t="s">
        <v>4170</v>
      </c>
      <c r="L489" s="77" t="s">
        <v>7</v>
      </c>
      <c r="M489" s="72" t="str">
        <f>IFERROR(__xludf.DUMMYFUNCTION("""COMPUTED_VALUE"""),"(('session_manager', 'prepare_session'),)")</f>
        <v>(('session_manager', 'prepare_session'),)</v>
      </c>
      <c r="N489" s="213">
        <f t="shared" si="5"/>
        <v>1</v>
      </c>
      <c r="O489" s="98"/>
      <c r="U489" s="72" t="str">
        <f>IFERROR(__xludf.DUMMYFUNCTION("""COMPUTED_VALUE"""),"round 2")</f>
        <v>round 2</v>
      </c>
      <c r="V489" s="72" t="str">
        <f>IFERROR(__xludf.DUMMYFUNCTION("""COMPUTED_VALUE"""),"(('dnn', '__init__'), ('trainer', '__init__'))")</f>
        <v>(('dnn', '__init__'), ('trainer', '__init__'))</v>
      </c>
      <c r="W489" s="72" t="str">
        <f>IFERROR(__xludf.DUMMYFUNCTION("""COMPUTED_VALUE"""),"model saving / loading")</f>
        <v>model saving / loading</v>
      </c>
      <c r="X489" s="50">
        <f t="shared" si="2"/>
        <v>1</v>
      </c>
      <c r="Y489" s="72" t="str">
        <f>IFERROR(__xludf.DUMMYFUNCTION("""COMPUTED_VALUE"""),"round 2")</f>
        <v>round 2</v>
      </c>
      <c r="Z489" s="72" t="str">
        <f>IFERROR(__xludf.DUMMYFUNCTION("""COMPUTED_VALUE"""),"(('client', '_send_request'), ('client', 'endheaders'))")</f>
        <v>(('client', '_send_request'), ('client', 'endheaders'))</v>
      </c>
      <c r="AA489" s="72" t="str">
        <f>IFERROR(__xludf.DUMMYFUNCTION("""COMPUTED_VALUE"""),"API call / HTTP request")</f>
        <v>API call / HTTP request</v>
      </c>
      <c r="AB489" s="72">
        <f>IFERROR(__xludf.DUMMYFUNCTION("""COMPUTED_VALUE"""),1.0)</f>
        <v>1</v>
      </c>
    </row>
    <row r="490">
      <c r="A490" s="73"/>
      <c r="D490" s="98"/>
      <c r="G490" s="98"/>
      <c r="I490" s="77">
        <v>488.0</v>
      </c>
      <c r="J490" s="54" t="s">
        <v>5334</v>
      </c>
      <c r="K490" s="96" t="s">
        <v>4175</v>
      </c>
      <c r="L490" s="169" t="s">
        <v>480</v>
      </c>
      <c r="M490" s="72" t="str">
        <f>IFERROR(__xludf.DUMMYFUNCTION("""COMPUTED_VALUE"""),"(('dnn', '__init__'), ('trainer', '__init__'))")</f>
        <v>(('dnn', '__init__'), ('trainer', '__init__'))</v>
      </c>
      <c r="N490" s="213">
        <f t="shared" si="5"/>
        <v>1</v>
      </c>
      <c r="O490" s="98"/>
      <c r="U490" s="72" t="str">
        <f>IFERROR(__xludf.DUMMYFUNCTION("""COMPUTED_VALUE"""),"round 2")</f>
        <v>round 2</v>
      </c>
      <c r="V490" s="72" t="str">
        <f>IFERROR(__xludf.DUMMYFUNCTION("""COMPUTED_VALUE"""),"(('callbacks', 'module'),)")</f>
        <v>(('callbacks', 'module'),)</v>
      </c>
      <c r="W490" s="72" t="str">
        <f>IFERROR(__xludf.DUMMYFUNCTION("""COMPUTED_VALUE"""),"python basic syntax")</f>
        <v>python basic syntax</v>
      </c>
      <c r="X490" s="50">
        <f t="shared" si="2"/>
        <v>1</v>
      </c>
      <c r="Y490" s="72" t="str">
        <f>IFERROR(__xludf.DUMMYFUNCTION("""COMPUTED_VALUE"""),"round 2")</f>
        <v>round 2</v>
      </c>
      <c r="Z490" s="72" t="str">
        <f>IFERROR(__xludf.DUMMYFUNCTION("""COMPUTED_VALUE"""),"(('monitored_session', 'run'),)")</f>
        <v>(('monitored_session', 'run'),)</v>
      </c>
      <c r="AA490" s="72" t="str">
        <f>IFERROR(__xludf.DUMMYFUNCTION("""COMPUTED_VALUE"""),"parallelization")</f>
        <v>parallelization</v>
      </c>
      <c r="AB490" s="72">
        <f>IFERROR(__xludf.DUMMYFUNCTION("""COMPUTED_VALUE"""),1.0)</f>
        <v>1</v>
      </c>
    </row>
    <row r="491">
      <c r="A491" s="73"/>
      <c r="D491" s="98"/>
      <c r="G491" s="98"/>
      <c r="I491" s="77">
        <v>489.0</v>
      </c>
      <c r="J491" s="54" t="s">
        <v>5334</v>
      </c>
      <c r="K491" s="96" t="s">
        <v>4178</v>
      </c>
      <c r="L491" s="227" t="s">
        <v>50</v>
      </c>
      <c r="M491" s="72" t="str">
        <f>IFERROR(__xludf.DUMMYFUNCTION("""COMPUTED_VALUE"""),"(('callbacks', 'module'),)")</f>
        <v>(('callbacks', 'module'),)</v>
      </c>
      <c r="N491" s="213">
        <f t="shared" si="5"/>
        <v>1</v>
      </c>
      <c r="O491" s="98"/>
      <c r="U491" s="72" t="str">
        <f>IFERROR(__xludf.DUMMYFUNCTION("""COMPUTED_VALUE"""),"round 2")</f>
        <v>round 2</v>
      </c>
      <c r="V491" s="72" t="str">
        <f>IFERROR(__xludf.DUMMYFUNCTION("""COMPUTED_VALUE"""),"(('network', 'process_node'), ('base_layer', '__call__'), ('core', 'call'))")</f>
        <v>(('network', 'process_node'), ('base_layer', '__call__'), ('core', 'call'))</v>
      </c>
      <c r="W491" s="72" t="str">
        <f>IFERROR(__xludf.DUMMYFUNCTION("""COMPUTED_VALUE"""),"model training / learning")</f>
        <v>model training / learning</v>
      </c>
      <c r="X491" s="50">
        <f t="shared" si="2"/>
        <v>1</v>
      </c>
      <c r="Y491" s="72" t="str">
        <f>IFERROR(__xludf.DUMMYFUNCTION("""COMPUTED_VALUE"""),"round 2")</f>
        <v>round 2</v>
      </c>
      <c r="Z491" s="72" t="str">
        <f>IFERROR(__xludf.DUMMYFUNCTION("""COMPUTED_VALUE"""),"(('deprecation', 'new_func'), ('importer', 'import_graph_def'))")</f>
        <v>(('deprecation', 'new_func'), ('importer', 'import_graph_def'))</v>
      </c>
      <c r="AA491" s="72" t="str">
        <f>IFERROR(__xludf.DUMMYFUNCTION("""COMPUTED_VALUE"""),"model saving / loading")</f>
        <v>model saving / loading</v>
      </c>
      <c r="AB491" s="72">
        <f>IFERROR(__xludf.DUMMYFUNCTION("""COMPUTED_VALUE"""),1.0)</f>
        <v>1</v>
      </c>
    </row>
    <row r="492">
      <c r="A492" s="73"/>
      <c r="D492" s="98"/>
      <c r="G492" s="98"/>
      <c r="I492" s="77">
        <v>490.0</v>
      </c>
      <c r="J492" s="54" t="s">
        <v>5334</v>
      </c>
      <c r="K492" s="96" t="s">
        <v>4182</v>
      </c>
      <c r="L492" s="169" t="s">
        <v>269</v>
      </c>
      <c r="M492" s="72" t="str">
        <f>IFERROR(__xludf.DUMMYFUNCTION("""COMPUTED_VALUE"""),"(('network', 'process_node'), ('base_layer', '__call__'), ('core', 'call'))")</f>
        <v>(('network', 'process_node'), ('base_layer', '__call__'), ('core', 'call'))</v>
      </c>
      <c r="N492" s="213">
        <f t="shared" si="5"/>
        <v>1</v>
      </c>
      <c r="O492" s="98"/>
      <c r="U492" s="72" t="str">
        <f>IFERROR(__xludf.DUMMYFUNCTION("""COMPUTED_VALUE"""),"round 2")</f>
        <v>round 2</v>
      </c>
      <c r="V492" s="72" t="str">
        <f>IFERROR(__xludf.DUMMYFUNCTION("""COMPUTED_VALUE"""),"(('network', 'build_map'),)")</f>
        <v>(('network', 'build_map'),)</v>
      </c>
      <c r="W492" s="72" t="str">
        <f>IFERROR(__xludf.DUMMYFUNCTION("""COMPUTED_VALUE"""),"model training / construction")</f>
        <v>model training / construction</v>
      </c>
      <c r="X492" s="50">
        <f t="shared" si="2"/>
        <v>1</v>
      </c>
      <c r="Y492" s="72" t="str">
        <f>IFERROR(__xludf.DUMMYFUNCTION("""COMPUTED_VALUE"""),"round 2")</f>
        <v>round 2</v>
      </c>
      <c r="Z492" s="72" t="str">
        <f>IFERROR(__xludf.DUMMYFUNCTION("""COMPUTED_VALUE"""),"(('variable_scope', 'get_variable'), ('variable_scope', 'get_variable'), ('variable_scope', 'get_variable'))")</f>
        <v>(('variable_scope', 'get_variable'), ('variable_scope', 'get_variable'), ('variable_scope', 'get_variable'))</v>
      </c>
      <c r="AA492" s="72" t="str">
        <f>IFERROR(__xludf.DUMMYFUNCTION("""COMPUTED_VALUE"""),"syntax / attribute extraction")</f>
        <v>syntax / attribute extraction</v>
      </c>
      <c r="AB492" s="72">
        <f>IFERROR(__xludf.DUMMYFUNCTION("""COMPUTED_VALUE"""),1.0)</f>
        <v>1</v>
      </c>
    </row>
    <row r="493">
      <c r="A493" s="73"/>
      <c r="D493" s="98"/>
      <c r="G493" s="98"/>
      <c r="I493" s="77">
        <v>491.0</v>
      </c>
      <c r="J493" s="54" t="s">
        <v>5334</v>
      </c>
      <c r="K493" s="96" t="s">
        <v>4187</v>
      </c>
      <c r="L493" s="169" t="s">
        <v>7</v>
      </c>
      <c r="M493" s="72" t="str">
        <f>IFERROR(__xludf.DUMMYFUNCTION("""COMPUTED_VALUE"""),"(('network', 'build_map'),)")</f>
        <v>(('network', 'build_map'),)</v>
      </c>
      <c r="N493" s="213">
        <f t="shared" si="5"/>
        <v>1</v>
      </c>
      <c r="O493" s="98"/>
      <c r="U493" s="72" t="str">
        <f>IFERROR(__xludf.DUMMYFUNCTION("""COMPUTED_VALUE"""),"round 2")</f>
        <v>round 2</v>
      </c>
      <c r="V493" s="72" t="str">
        <f>IFERROR(__xludf.DUMMYFUNCTION("""COMPUTED_VALUE"""),"(('inspect', 'module'),)")</f>
        <v>(('inspect', 'module'),)</v>
      </c>
      <c r="W493" s="72" t="str">
        <f>IFERROR(__xludf.DUMMYFUNCTION("""COMPUTED_VALUE"""),"python basic syntax")</f>
        <v>python basic syntax</v>
      </c>
      <c r="X493" s="50">
        <f t="shared" si="2"/>
        <v>1</v>
      </c>
      <c r="Y493" s="72" t="str">
        <f>IFERROR(__xludf.DUMMYFUNCTION("""COMPUTED_VALUE"""),"round 2")</f>
        <v>round 2</v>
      </c>
      <c r="Z493" s="72" t="str">
        <f>IFERROR(__xludf.DUMMYFUNCTION("""COMPUTED_VALUE"""),"(('__init__', 'from'),)")</f>
        <v>(('__init__', 'from'),)</v>
      </c>
      <c r="AA493" s="72" t="str">
        <f>IFERROR(__xludf.DUMMYFUNCTION("""COMPUTED_VALUE"""),"ignore")</f>
        <v>ignore</v>
      </c>
      <c r="AB493" s="72">
        <f>IFERROR(__xludf.DUMMYFUNCTION("""COMPUTED_VALUE"""),1.0)</f>
        <v>1</v>
      </c>
    </row>
    <row r="494">
      <c r="A494" s="73"/>
      <c r="D494" s="98"/>
      <c r="G494" s="98"/>
      <c r="I494" s="77">
        <v>492.0</v>
      </c>
      <c r="J494" s="54" t="s">
        <v>5334</v>
      </c>
      <c r="K494" s="96" t="s">
        <v>4189</v>
      </c>
      <c r="L494" s="169" t="s">
        <v>1485</v>
      </c>
      <c r="M494" s="72" t="str">
        <f>IFERROR(__xludf.DUMMYFUNCTION("""COMPUTED_VALUE"""),"(('inspect', 'module'),)")</f>
        <v>(('inspect', 'module'),)</v>
      </c>
      <c r="N494" s="213">
        <f t="shared" si="5"/>
        <v>1</v>
      </c>
      <c r="O494" s="98"/>
      <c r="U494" s="72" t="str">
        <f>IFERROR(__xludf.DUMMYFUNCTION("""COMPUTED_VALUE"""),"round 2")</f>
        <v>round 2</v>
      </c>
      <c r="V494" s="72" t="str">
        <f>IFERROR(__xludf.DUMMYFUNCTION("""COMPUTED_VALUE"""),"(('__init__', 'pos_tag'),)")</f>
        <v>(('__init__', 'pos_tag'),)</v>
      </c>
      <c r="W494" s="72" t="str">
        <f>IFERROR(__xludf.DUMMYFUNCTION("""COMPUTED_VALUE"""),"argument validation")</f>
        <v>argument validation</v>
      </c>
      <c r="X494" s="50">
        <f t="shared" si="2"/>
        <v>1</v>
      </c>
      <c r="Y494" s="72" t="str">
        <f>IFERROR(__xludf.DUMMYFUNCTION("""COMPUTED_VALUE"""),"round 2")</f>
        <v>round 2</v>
      </c>
      <c r="Z494" s="72" t="str">
        <f>IFERROR(__xludf.DUMMYFUNCTION("""COMPUTED_VALUE"""),"(('pydev_import_hook', 'do_import'), ('__init__', 'module'), ('pydev_import_hook', 'do_import'))")</f>
        <v>(('pydev_import_hook', 'do_import'), ('__init__', 'module'), ('pydev_import_hook', 'do_import'))</v>
      </c>
      <c r="AA494" s="72" t="str">
        <f>IFERROR(__xludf.DUMMYFUNCTION("""COMPUTED_VALUE"""),"python basic syntax")</f>
        <v>python basic syntax</v>
      </c>
      <c r="AB494" s="72">
        <f>IFERROR(__xludf.DUMMYFUNCTION("""COMPUTED_VALUE"""),1.0)</f>
        <v>1</v>
      </c>
    </row>
    <row r="495">
      <c r="A495" s="73"/>
      <c r="D495" s="98"/>
      <c r="G495" s="98"/>
      <c r="I495" s="77">
        <v>493.0</v>
      </c>
      <c r="J495" s="54" t="s">
        <v>5334</v>
      </c>
      <c r="K495" s="96" t="s">
        <v>4195</v>
      </c>
      <c r="L495" s="169" t="s">
        <v>269</v>
      </c>
      <c r="M495" s="72" t="str">
        <f>IFERROR(__xludf.DUMMYFUNCTION("""COMPUTED_VALUE"""),"(('__init__', 'pos_tag'),)")</f>
        <v>(('__init__', 'pos_tag'),)</v>
      </c>
      <c r="N495" s="213">
        <f t="shared" si="5"/>
        <v>1</v>
      </c>
      <c r="O495" s="98"/>
      <c r="U495" s="72" t="str">
        <f>IFERROR(__xludf.DUMMYFUNCTION("""COMPUTED_VALUE"""),"round 2")</f>
        <v>round 2</v>
      </c>
      <c r="V495" s="72" t="str">
        <f>IFERROR(__xludf.DUMMYFUNCTION("""COMPUTED_VALUE"""),"(('util', 'module'),)")</f>
        <v>(('util', 'module'),)</v>
      </c>
      <c r="W495" s="72" t="str">
        <f>IFERROR(__xludf.DUMMYFUNCTION("""COMPUTED_VALUE"""),"python basic syntax")</f>
        <v>python basic syntax</v>
      </c>
      <c r="X495" s="50">
        <f t="shared" si="2"/>
        <v>1</v>
      </c>
      <c r="Y495" s="72" t="str">
        <f>IFERROR(__xludf.DUMMYFUNCTION("""COMPUTED_VALUE"""),"round 2")</f>
        <v>round 2</v>
      </c>
      <c r="Z495" s="72" t="str">
        <f>IFERROR(__xludf.DUMMYFUNCTION("""COMPUTED_VALUE"""),"(('dataset_ops', 'map'), ('dataset_ops', '__init__'), ('dataset_ops', '__init__'))")</f>
        <v>(('dataset_ops', 'map'), ('dataset_ops', '__init__'), ('dataset_ops', '__init__'))</v>
      </c>
      <c r="AA495" s="72" t="str">
        <f>IFERROR(__xludf.DUMMYFUNCTION("""COMPUTED_VALUE"""),"data transformation")</f>
        <v>data transformation</v>
      </c>
      <c r="AB495" s="72">
        <f>IFERROR(__xludf.DUMMYFUNCTION("""COMPUTED_VALUE"""),1.0)</f>
        <v>1</v>
      </c>
    </row>
    <row r="496">
      <c r="A496" s="73"/>
      <c r="D496" s="98"/>
      <c r="G496" s="98"/>
      <c r="I496" s="77">
        <v>494.0</v>
      </c>
      <c r="J496" s="54" t="s">
        <v>5334</v>
      </c>
      <c r="K496" s="96" t="s">
        <v>4202</v>
      </c>
      <c r="L496" s="169" t="s">
        <v>303</v>
      </c>
      <c r="M496" s="72" t="str">
        <f>IFERROR(__xludf.DUMMYFUNCTION("""COMPUTED_VALUE"""),"(('util', 'module'),)")</f>
        <v>(('util', 'module'),)</v>
      </c>
      <c r="N496" s="213">
        <f t="shared" si="5"/>
        <v>1</v>
      </c>
      <c r="O496" s="98"/>
      <c r="U496" s="72" t="str">
        <f>IFERROR(__xludf.DUMMYFUNCTION("""COMPUTED_VALUE"""),"round 2")</f>
        <v>round 2</v>
      </c>
      <c r="V496" s="72" t="str">
        <f>IFERROR(__xludf.DUMMYFUNCTION("""COMPUTED_VALUE"""),"(('text', 'fit_transform'), ('text', '_count_vocab'), ('text', 'lambda'))")</f>
        <v>(('text', 'fit_transform'), ('text', '_count_vocab'), ('text', 'lambda'))</v>
      </c>
      <c r="W496" s="72" t="str">
        <f>IFERROR(__xludf.DUMMYFUNCTION("""COMPUTED_VALUE"""),"data transformation")</f>
        <v>data transformation</v>
      </c>
      <c r="X496" s="50">
        <f t="shared" si="2"/>
        <v>1</v>
      </c>
      <c r="Y496" s="72" t="str">
        <f>IFERROR(__xludf.DUMMYFUNCTION("""COMPUTED_VALUE"""),"round 2")</f>
        <v>round 2</v>
      </c>
      <c r="Z496" s="72" t="str">
        <f>IFERROR(__xludf.DUMMYFUNCTION("""COMPUTED_VALUE"""),"(('training_utils', 'standardize_input_data'),)")</f>
        <v>(('training_utils', 'standardize_input_data'),)</v>
      </c>
      <c r="AA496" s="72" t="str">
        <f>IFERROR(__xludf.DUMMYFUNCTION("""COMPUTED_VALUE"""),"data transformation")</f>
        <v>data transformation</v>
      </c>
      <c r="AB496" s="72">
        <f>IFERROR(__xludf.DUMMYFUNCTION("""COMPUTED_VALUE"""),1.0)</f>
        <v>1</v>
      </c>
    </row>
    <row r="497">
      <c r="A497" s="73"/>
      <c r="D497" s="98"/>
      <c r="G497" s="98"/>
      <c r="I497" s="77">
        <v>495.0</v>
      </c>
      <c r="J497" s="54" t="s">
        <v>5334</v>
      </c>
      <c r="K497" s="96" t="s">
        <v>4209</v>
      </c>
      <c r="L497" s="169" t="s">
        <v>269</v>
      </c>
      <c r="M497" s="72" t="str">
        <f>IFERROR(__xludf.DUMMYFUNCTION("""COMPUTED_VALUE"""),"(('text', 'fit_transform'), ('text', '_count_vocab'), ('text', 'lambda'))")</f>
        <v>(('text', 'fit_transform'), ('text', '_count_vocab'), ('text', 'lambda'))</v>
      </c>
      <c r="N497" s="213">
        <f t="shared" si="5"/>
        <v>1</v>
      </c>
      <c r="O497" s="98"/>
      <c r="U497" s="72" t="str">
        <f>IFERROR(__xludf.DUMMYFUNCTION("""COMPUTED_VALUE"""),"round 2")</f>
        <v>round 2</v>
      </c>
      <c r="V497" s="72" t="str">
        <f>IFERROR(__xludf.DUMMYFUNCTION("""COMPUTED_VALUE"""),"(('util', 'iterate_from'), ('plaintext', '_read_sent_block'), ('data', '__getattr__'), ('data', '__load'), ('data', 'load'), ('data', '_open'), ('data', 'find'))")</f>
        <v>(('util', 'iterate_from'), ('plaintext', '_read_sent_block'), ('data', '__getattr__'), ('data', '__load'), ('data', 'load'), ('data', '_open'), ('data', 'find'))</v>
      </c>
      <c r="W497" s="72" t="str">
        <f>IFERROR(__xludf.DUMMYFUNCTION("""COMPUTED_VALUE"""),"data loading")</f>
        <v>data loading</v>
      </c>
      <c r="X497" s="50">
        <f t="shared" si="2"/>
        <v>1</v>
      </c>
      <c r="Y497" s="72" t="str">
        <f>IFERROR(__xludf.DUMMYFUNCTION("""COMPUTED_VALUE"""),"round 2")</f>
        <v>round 2</v>
      </c>
      <c r="Z497" s="72" t="str">
        <f>IFERROR(__xludf.DUMMYFUNCTION("""COMPUTED_VALUE"""),"(('runpy', '_run_module_as_main'), ('runpy', '_run_code'), ('__main__', 'module'))")</f>
        <v>(('runpy', '_run_module_as_main'), ('runpy', '_run_code'), ('__main__', 'module'))</v>
      </c>
      <c r="AA497" s="72" t="str">
        <f>IFERROR(__xludf.DUMMYFUNCTION("""COMPUTED_VALUE"""),"external module execution")</f>
        <v>external module execution</v>
      </c>
      <c r="AB497" s="72">
        <f>IFERROR(__xludf.DUMMYFUNCTION("""COMPUTED_VALUE"""),1.0)</f>
        <v>1</v>
      </c>
    </row>
    <row r="498">
      <c r="A498" s="73"/>
      <c r="D498" s="98"/>
      <c r="G498" s="98"/>
      <c r="I498" s="77">
        <v>496.0</v>
      </c>
      <c r="J498" s="54" t="s">
        <v>5334</v>
      </c>
      <c r="K498" s="98" t="s">
        <v>4216</v>
      </c>
      <c r="L498" s="77" t="s">
        <v>727</v>
      </c>
      <c r="M498" s="72" t="str">
        <f>IFERROR(__xludf.DUMMYFUNCTION("""COMPUTED_VALUE"""),"(('util', 'iterate_from'), ('plaintext', '_read_sent_block'), ('data', '__getattr__'), ('data', '__load'), ('data', 'load'), ('data', '_open'), ('data', 'find'))")</f>
        <v>(('util', 'iterate_from'), ('plaintext', '_read_sent_block'), ('data', '__getattr__'), ('data', '__load'), ('data', 'load'), ('data', '_open'), ('data', 'find'))</v>
      </c>
      <c r="N498" s="213">
        <f t="shared" si="5"/>
        <v>1</v>
      </c>
      <c r="O498" s="98"/>
      <c r="U498" s="72" t="str">
        <f>IFERROR(__xludf.DUMMYFUNCTION("""COMPUTED_VALUE"""),"round 2")</f>
        <v>round 2</v>
      </c>
      <c r="V498" s="72" t="str">
        <f>IFERROR(__xludf.DUMMYFUNCTION("""COMPUTED_VALUE"""),"(('base', 'get_loc'),)")</f>
        <v>(('base', 'get_loc'),)</v>
      </c>
      <c r="W498" s="72" t="str">
        <f>IFERROR(__xludf.DUMMYFUNCTION("""COMPUTED_VALUE"""),"syntax / attribute extraction")</f>
        <v>syntax / attribute extraction</v>
      </c>
      <c r="X498" s="50">
        <f t="shared" si="2"/>
        <v>1</v>
      </c>
      <c r="Y498" s="72" t="str">
        <f>IFERROR(__xludf.DUMMYFUNCTION("""COMPUTED_VALUE"""),"round 2")</f>
        <v>round 2</v>
      </c>
      <c r="Z498" s="72" t="str">
        <f>IFERROR(__xludf.DUMMYFUNCTION("""COMPUTED_VALUE"""),"(('__init__', 'module'), ('__init__', 'module'), ('pywrap_tensorflow', 'module'))")</f>
        <v>(('__init__', 'module'), ('__init__', 'module'), ('pywrap_tensorflow', 'module'))</v>
      </c>
      <c r="AA498" s="72" t="str">
        <f>IFERROR(__xludf.DUMMYFUNCTION("""COMPUTED_VALUE"""),"method wrapper")</f>
        <v>method wrapper</v>
      </c>
      <c r="AB498" s="72">
        <f>IFERROR(__xludf.DUMMYFUNCTION("""COMPUTED_VALUE"""),1.0)</f>
        <v>1</v>
      </c>
    </row>
    <row r="499">
      <c r="A499" s="73"/>
      <c r="D499" s="98"/>
      <c r="G499" s="98"/>
      <c r="I499" s="77">
        <v>497.0</v>
      </c>
      <c r="J499" s="54" t="s">
        <v>5334</v>
      </c>
      <c r="K499" s="96" t="s">
        <v>4222</v>
      </c>
      <c r="L499" s="77" t="s">
        <v>4225</v>
      </c>
      <c r="M499" s="72" t="str">
        <f>IFERROR(__xludf.DUMMYFUNCTION("""COMPUTED_VALUE"""),"(('base', 'get_loc'),)")</f>
        <v>(('base', 'get_loc'),)</v>
      </c>
      <c r="N499" s="213">
        <f t="shared" si="5"/>
        <v>1</v>
      </c>
      <c r="O499" s="98"/>
      <c r="U499" s="72" t="str">
        <f>IFERROR(__xludf.DUMMYFUNCTION("""COMPUTED_VALUE"""),"round 2")</f>
        <v>round 2</v>
      </c>
      <c r="V499" s="72" t="str">
        <f>IFERROR(__xludf.DUMMYFUNCTION("""COMPUTED_VALUE"""),"(('threading', 'module'),)")</f>
        <v>(('threading', 'module'),)</v>
      </c>
      <c r="W499" s="72" t="str">
        <f>IFERROR(__xludf.DUMMYFUNCTION("""COMPUTED_VALUE"""),"python basic syntax")</f>
        <v>python basic syntax</v>
      </c>
      <c r="X499" s="50">
        <f t="shared" si="2"/>
        <v>1</v>
      </c>
      <c r="Y499" s="72" t="str">
        <f>IFERROR(__xludf.DUMMYFUNCTION("""COMPUTED_VALUE"""),"round 2")</f>
        <v>round 2</v>
      </c>
      <c r="Z499" s="72" t="str">
        <f>IFERROR(__xludf.DUMMYFUNCTION("""COMPUTED_VALUE"""),"(('training', 'train_on_batch'), ('training', '_standardize_user_data'), ('training_utils', 'standardize_input_data'))")</f>
        <v>(('training', 'train_on_batch'), ('training', '_standardize_user_data'), ('training_utils', 'standardize_input_data'))</v>
      </c>
      <c r="AA499" s="72" t="str">
        <f>IFERROR(__xludf.DUMMYFUNCTION("""COMPUTED_VALUE"""),"data transformation")</f>
        <v>data transformation</v>
      </c>
      <c r="AB499" s="72">
        <f>IFERROR(__xludf.DUMMYFUNCTION("""COMPUTED_VALUE"""),1.0)</f>
        <v>1</v>
      </c>
    </row>
    <row r="500">
      <c r="A500" s="73"/>
      <c r="D500" s="98"/>
      <c r="G500" s="98"/>
      <c r="I500" s="77">
        <v>498.0</v>
      </c>
      <c r="J500" s="54" t="s">
        <v>5334</v>
      </c>
      <c r="K500" s="96" t="s">
        <v>1587</v>
      </c>
      <c r="L500" s="77" t="s">
        <v>684</v>
      </c>
      <c r="M500" s="72" t="str">
        <f>IFERROR(__xludf.DUMMYFUNCTION("""COMPUTED_VALUE"""),"(('threading', 'module'),)")</f>
        <v>(('threading', 'module'),)</v>
      </c>
      <c r="N500" s="213">
        <f t="shared" si="5"/>
        <v>1</v>
      </c>
      <c r="O500" s="98"/>
      <c r="U500" s="72" t="str">
        <f>IFERROR(__xludf.DUMMYFUNCTION("""COMPUTED_VALUE"""),"round 2")</f>
        <v>round 2</v>
      </c>
      <c r="V500" s="72" t="str">
        <f>IFERROR(__xludf.DUMMYFUNCTION("""COMPUTED_VALUE"""),"(('__init__', 'module'), ('internals', 'module'))")</f>
        <v>(('__init__', 'module'), ('internals', 'module'))</v>
      </c>
      <c r="W500" s="72" t="str">
        <f>IFERROR(__xludf.DUMMYFUNCTION("""COMPUTED_VALUE"""),"python basic syntax")</f>
        <v>python basic syntax</v>
      </c>
      <c r="X500" s="50">
        <f t="shared" si="2"/>
        <v>1</v>
      </c>
      <c r="Y500" s="72" t="str">
        <f>IFERROR(__xludf.DUMMYFUNCTION("""COMPUTED_VALUE"""),"round 2")</f>
        <v>round 2</v>
      </c>
      <c r="Z500" s="72" t="str">
        <f>IFERROR(__xludf.DUMMYFUNCTION("""COMPUTED_VALUE"""),"(('__init__', 'module'), ('pywrap_tensorflow', 'module'), ('pywrap_tensorflow', 'module'), ('pywrap_tensorflow_internal', 'module'), ('pywrap_tensorflow_internal', 'swig_import_helper'), ('imp', 'load_module'))")</f>
        <v>(('__init__', 'module'), ('pywrap_tensorflow', 'module'), ('pywrap_tensorflow', 'module'), ('pywrap_tensorflow_internal', 'module'), ('pywrap_tensorflow_internal', 'swig_import_helper'), ('imp', 'load_module'))</v>
      </c>
      <c r="AA500" s="72" t="str">
        <f>IFERROR(__xludf.DUMMYFUNCTION("""COMPUTED_VALUE"""),"external module execution")</f>
        <v>external module execution</v>
      </c>
      <c r="AB500" s="72">
        <f>IFERROR(__xludf.DUMMYFUNCTION("""COMPUTED_VALUE"""),1.0)</f>
        <v>1</v>
      </c>
    </row>
    <row r="501">
      <c r="A501" s="73"/>
      <c r="D501" s="98"/>
      <c r="G501" s="98"/>
      <c r="I501" s="77">
        <v>499.0</v>
      </c>
      <c r="J501" s="54" t="s">
        <v>5334</v>
      </c>
      <c r="K501" s="96" t="s">
        <v>4228</v>
      </c>
      <c r="L501" s="77" t="s">
        <v>269</v>
      </c>
      <c r="M501" s="72" t="str">
        <f>IFERROR(__xludf.DUMMYFUNCTION("""COMPUTED_VALUE"""),"(('__init__', 'module'), ('internals', 'module'))")</f>
        <v>(('__init__', 'module'), ('internals', 'module'))</v>
      </c>
      <c r="N501" s="213">
        <f t="shared" si="5"/>
        <v>1</v>
      </c>
      <c r="O501" s="98"/>
      <c r="U501" s="72" t="str">
        <f>IFERROR(__xludf.DUMMYFUNCTION("""COMPUTED_VALUE"""),"round 2")</f>
        <v>round 2</v>
      </c>
      <c r="V501" s="72" t="str">
        <f>IFERROR(__xludf.DUMMYFUNCTION("""COMPUTED_VALUE"""),"(('__init__', 'module'), ('collocations', 'module'))")</f>
        <v>(('__init__', 'module'), ('collocations', 'module'))</v>
      </c>
      <c r="W501" s="72" t="str">
        <f>IFERROR(__xludf.DUMMYFUNCTION("""COMPUTED_VALUE"""),"python basic syntax")</f>
        <v>python basic syntax</v>
      </c>
      <c r="X501" s="50">
        <f t="shared" si="2"/>
        <v>1</v>
      </c>
      <c r="Y501" s="72" t="str">
        <f>IFERROR(__xludf.DUMMYFUNCTION("""COMPUTED_VALUE"""),"round 2")</f>
        <v>round 2</v>
      </c>
      <c r="Z501" s="72" t="str">
        <f>IFERROR(__xludf.DUMMYFUNCTION("""COMPUTED_VALUE"""),"(('pywrap_tensorflow', 'module'), ('__init__', 'module'))")</f>
        <v>(('pywrap_tensorflow', 'module'), ('__init__', 'module'))</v>
      </c>
      <c r="AA501" s="72" t="str">
        <f>IFERROR(__xludf.DUMMYFUNCTION("""COMPUTED_VALUE"""),"python basic syntax")</f>
        <v>python basic syntax</v>
      </c>
      <c r="AB501" s="72">
        <f>IFERROR(__xludf.DUMMYFUNCTION("""COMPUTED_VALUE"""),1.0)</f>
        <v>1</v>
      </c>
    </row>
    <row r="502">
      <c r="A502" s="73"/>
      <c r="D502" s="98"/>
      <c r="G502" s="98"/>
      <c r="I502" s="77">
        <v>500.0</v>
      </c>
      <c r="J502" s="54" t="s">
        <v>5334</v>
      </c>
      <c r="K502" s="96" t="s">
        <v>4232</v>
      </c>
      <c r="L502" s="169" t="s">
        <v>269</v>
      </c>
      <c r="M502" s="72" t="str">
        <f>IFERROR(__xludf.DUMMYFUNCTION("""COMPUTED_VALUE"""),"(('__init__', 'module'), ('collocations', 'module'))")</f>
        <v>(('__init__', 'module'), ('collocations', 'module'))</v>
      </c>
      <c r="N502" s="213">
        <f t="shared" si="5"/>
        <v>1</v>
      </c>
      <c r="O502" s="98"/>
      <c r="U502" s="72" t="str">
        <f>IFERROR(__xludf.DUMMYFUNCTION("""COMPUTED_VALUE"""),"round 2")</f>
        <v>round 2</v>
      </c>
      <c r="V502" s="72" t="str">
        <f>IFERROR(__xludf.DUMMYFUNCTION("""COMPUTED_VALUE"""),"(('__init__', 'module'), ('collocations', 'module'), ('__init__', 'module'), ('scores', 'module'), ('__init__', 'module'))")</f>
        <v>(('__init__', 'module'), ('collocations', 'module'), ('__init__', 'module'), ('scores', 'module'), ('__init__', 'module'))</v>
      </c>
      <c r="W502" s="72" t="str">
        <f>IFERROR(__xludf.DUMMYFUNCTION("""COMPUTED_VALUE"""),"python basic syntax")</f>
        <v>python basic syntax</v>
      </c>
      <c r="X502" s="50">
        <f t="shared" si="2"/>
        <v>1</v>
      </c>
      <c r="Y502" s="72" t="str">
        <f>IFERROR(__xludf.DUMMYFUNCTION("""COMPUTED_VALUE"""),"round 2")</f>
        <v>round 2</v>
      </c>
      <c r="Z502" s="72" t="str">
        <f>IFERROR(__xludf.DUMMYFUNCTION("""COMPUTED_VALUE"""),"(('tensorflow_backend', '_call'), ('session', '__call__'))")</f>
        <v>(('tensorflow_backend', '_call'), ('session', '__call__'))</v>
      </c>
      <c r="AA502" s="72" t="str">
        <f>IFERROR(__xludf.DUMMYFUNCTION("""COMPUTED_VALUE"""),"model training / learning")</f>
        <v>model training / learning</v>
      </c>
      <c r="AB502" s="72">
        <f>IFERROR(__xludf.DUMMYFUNCTION("""COMPUTED_VALUE"""),1.0)</f>
        <v>1</v>
      </c>
    </row>
    <row r="503">
      <c r="A503" s="73"/>
      <c r="D503" s="98"/>
      <c r="G503" s="98"/>
      <c r="I503" s="77">
        <v>501.0</v>
      </c>
      <c r="J503" s="54" t="s">
        <v>5334</v>
      </c>
      <c r="K503" s="96" t="s">
        <v>4237</v>
      </c>
      <c r="L503" s="169" t="s">
        <v>269</v>
      </c>
      <c r="M503" s="72" t="str">
        <f>IFERROR(__xludf.DUMMYFUNCTION("""COMPUTED_VALUE"""),"(('__init__', 'module'), ('collocations', 'module'), ('__init__', 'module'), ('scores', 'module'), ('__init__', 'module'))")</f>
        <v>(('__init__', 'module'), ('collocations', 'module'), ('__init__', 'module'), ('scores', 'module'), ('__init__', 'module'))</v>
      </c>
      <c r="N503" s="213">
        <f t="shared" si="5"/>
        <v>1</v>
      </c>
      <c r="O503" s="98"/>
      <c r="U503" s="72" t="str">
        <f>IFERROR(__xludf.DUMMYFUNCTION("""COMPUTED_VALUE"""),"round 2")</f>
        <v>round 2</v>
      </c>
      <c r="V503" s="72" t="str">
        <f>IFERROR(__xludf.DUMMYFUNCTION("""COMPUTED_VALUE"""),"(('internals', 'find_file_iter'),)")</f>
        <v>(('internals', 'find_file_iter'),)</v>
      </c>
      <c r="W503" s="72" t="str">
        <f>IFERROR(__xludf.DUMMYFUNCTION("""COMPUTED_VALUE"""),"file operation")</f>
        <v>file operation</v>
      </c>
      <c r="X503" s="50">
        <f t="shared" si="2"/>
        <v>1</v>
      </c>
      <c r="Y503" s="72" t="str">
        <f>IFERROR(__xludf.DUMMYFUNCTION("""COMPUTED_VALUE"""),"round 2")</f>
        <v>round 2</v>
      </c>
      <c r="Z503" s="72" t="str">
        <f>IFERROR(__xludf.DUMMYFUNCTION("""COMPUTED_VALUE"""),"(('interfaces', 'wrapper'), ('training', 'fit_generator'), ('training_generator', 'fit_generator'), ('data_utils', 'get'), ('six', 'reraise'), ('data_utils', 'get'), ('pool', 'get'), ('pool', 'worker'), ('data_utils', 'next_sample'))")</f>
        <v>(('interfaces', 'wrapper'), ('training', 'fit_generator'), ('training_generator', 'fit_generator'), ('data_utils', 'get'), ('six', 'reraise'), ('data_utils', 'get'), ('pool', 'get'), ('pool', 'worker'), ('data_utils', 'next_sample'))</v>
      </c>
      <c r="AA503" s="72" t="str">
        <f>IFERROR(__xludf.DUMMYFUNCTION("""COMPUTED_VALUE"""),"parallelization")</f>
        <v>parallelization</v>
      </c>
      <c r="AB503" s="72">
        <f>IFERROR(__xludf.DUMMYFUNCTION("""COMPUTED_VALUE"""),1.0)</f>
        <v>1</v>
      </c>
    </row>
    <row r="504">
      <c r="A504" s="73"/>
      <c r="D504" s="98"/>
      <c r="G504" s="98"/>
      <c r="I504" s="77">
        <v>502.0</v>
      </c>
      <c r="J504" s="54" t="s">
        <v>5334</v>
      </c>
      <c r="K504" s="96" t="s">
        <v>4245</v>
      </c>
      <c r="L504" s="169" t="s">
        <v>269</v>
      </c>
      <c r="M504" s="72" t="str">
        <f>IFERROR(__xludf.DUMMYFUNCTION("""COMPUTED_VALUE"""),"(('internals', 'find_file_iter'),)")</f>
        <v>(('internals', 'find_file_iter'),)</v>
      </c>
      <c r="N504" s="213">
        <f t="shared" si="5"/>
        <v>1</v>
      </c>
      <c r="O504" s="98"/>
      <c r="U504" s="72" t="str">
        <f>IFERROR(__xludf.DUMMYFUNCTION("""COMPUTED_VALUE"""),"round 2")</f>
        <v>round 2</v>
      </c>
      <c r="V504" s="72" t="str">
        <f>IFERROR(__xludf.DUMMYFUNCTION("""COMPUTED_VALUE"""),"(('data', '_read'), ('data', '_incr_decode'), ('utf_8', 'decode'))")</f>
        <v>(('data', '_read'), ('data', '_incr_decode'), ('utf_8', 'decode'))</v>
      </c>
      <c r="W504" s="72" t="str">
        <f>IFERROR(__xludf.DUMMYFUNCTION("""COMPUTED_VALUE"""),"data loading")</f>
        <v>data loading</v>
      </c>
      <c r="X504" s="50">
        <f t="shared" si="2"/>
        <v>1</v>
      </c>
      <c r="Y504" s="72" t="str">
        <f>IFERROR(__xludf.DUMMYFUNCTION("""COMPUTED_VALUE"""),"round 2")</f>
        <v>round 2</v>
      </c>
      <c r="Z504" s="72" t="str">
        <f>IFERROR(__xludf.DUMMYFUNCTION("""COMPUTED_VALUE"""),"(('__init__', 'module'), ('pywrap_tensorflow', 'module'), ('pywrap_tensorflow', 'swig_import_helper'))")</f>
        <v>(('__init__', 'module'), ('pywrap_tensorflow', 'module'), ('pywrap_tensorflow', 'swig_import_helper'))</v>
      </c>
      <c r="AA504" s="72" t="str">
        <f>IFERROR(__xludf.DUMMYFUNCTION("""COMPUTED_VALUE"""),"python basic syntax")</f>
        <v>python basic syntax</v>
      </c>
      <c r="AB504" s="72">
        <f>IFERROR(__xludf.DUMMYFUNCTION("""COMPUTED_VALUE"""),1.0)</f>
        <v>1</v>
      </c>
    </row>
    <row r="505">
      <c r="A505" s="73"/>
      <c r="D505" s="98"/>
      <c r="G505" s="98"/>
      <c r="I505" s="77">
        <v>503.0</v>
      </c>
      <c r="J505" s="54" t="s">
        <v>5334</v>
      </c>
      <c r="K505" s="96" t="s">
        <v>4248</v>
      </c>
      <c r="L505" s="169" t="s">
        <v>333</v>
      </c>
      <c r="M505" s="72" t="str">
        <f>IFERROR(__xludf.DUMMYFUNCTION("""COMPUTED_VALUE"""),"(('data', '_read'), ('data', '_incr_decode'), ('utf_8', 'decode'))")</f>
        <v>(('data', '_read'), ('data', '_incr_decode'), ('utf_8', 'decode'))</v>
      </c>
      <c r="N505" s="213">
        <f t="shared" si="5"/>
        <v>1</v>
      </c>
      <c r="O505" s="98"/>
      <c r="U505" s="72" t="str">
        <f>IFERROR(__xludf.DUMMYFUNCTION("""COMPUTED_VALUE"""),"round 2")</f>
        <v>round 2</v>
      </c>
      <c r="V505" s="72" t="str">
        <f>IFERROR(__xludf.DUMMYFUNCTION("""COMPUTED_VALUE"""),"(('training', '_standardize_user_data'), ('training', '_standardize_tensors'))")</f>
        <v>(('training', '_standardize_user_data'), ('training', '_standardize_tensors'))</v>
      </c>
      <c r="W505" s="72" t="str">
        <f>IFERROR(__xludf.DUMMYFUNCTION("""COMPUTED_VALUE"""),"data transformation")</f>
        <v>data transformation</v>
      </c>
      <c r="X505" s="50">
        <f t="shared" si="2"/>
        <v>1</v>
      </c>
      <c r="Y505" s="72" t="str">
        <f>IFERROR(__xludf.DUMMYFUNCTION("""COMPUTED_VALUE"""),"round 2")</f>
        <v>round 2</v>
      </c>
      <c r="Z505" s="72" t="str">
        <f>IFERROR(__xludf.DUMMYFUNCTION("""COMPUTED_VALUE"""),"(('program', 'main'),)")</f>
        <v>(('program', 'main'),)</v>
      </c>
      <c r="AA505" s="72" t="str">
        <f>IFERROR(__xludf.DUMMYFUNCTION("""COMPUTED_VALUE"""),"subprocess invocation")</f>
        <v>subprocess invocation</v>
      </c>
      <c r="AB505" s="72">
        <f>IFERROR(__xludf.DUMMYFUNCTION("""COMPUTED_VALUE"""),1.0)</f>
        <v>1</v>
      </c>
    </row>
    <row r="506">
      <c r="A506" s="73"/>
      <c r="D506" s="98"/>
      <c r="G506" s="98"/>
      <c r="I506" s="77">
        <v>504.0</v>
      </c>
      <c r="J506" s="54" t="s">
        <v>5334</v>
      </c>
      <c r="K506" s="96" t="s">
        <v>4255</v>
      </c>
      <c r="L506" s="77" t="s">
        <v>4225</v>
      </c>
      <c r="M506" s="72" t="str">
        <f>IFERROR(__xludf.DUMMYFUNCTION("""COMPUTED_VALUE"""),"(('training', '_standardize_user_data'), ('training', '_standardize_tensors'))")</f>
        <v>(('training', '_standardize_user_data'), ('training', '_standardize_tensors'))</v>
      </c>
      <c r="N506" s="213">
        <f t="shared" si="5"/>
        <v>1</v>
      </c>
      <c r="O506" s="98"/>
      <c r="U506" s="72" t="str">
        <f>IFERROR(__xludf.DUMMYFUNCTION("""COMPUTED_VALUE"""),"round 2")</f>
        <v>round 2</v>
      </c>
      <c r="V506" s="72" t="str">
        <f>IFERROR(__xludf.DUMMYFUNCTION("""COMPUTED_VALUE"""),"(('variables', '__call__'), ('variables', '_variable_v1_call'), ('variables', 'lambda'), ('variable_scope', 'default_variable_creator'), ('variables', '__call__'))")</f>
        <v>(('variables', '__call__'), ('variables', '_variable_v1_call'), ('variables', 'lambda'), ('variable_scope', 'default_variable_creator'), ('variables', '__call__'))</v>
      </c>
      <c r="W506" s="72" t="str">
        <f>IFERROR(__xludf.DUMMYFUNCTION("""COMPUTED_VALUE"""),"data transformation")</f>
        <v>data transformation</v>
      </c>
      <c r="X506" s="50">
        <f t="shared" si="2"/>
        <v>1</v>
      </c>
      <c r="Y506" s="72" t="str">
        <f>IFERROR(__xludf.DUMMYFUNCTION("""COMPUTED_VALUE"""),"round 2")</f>
        <v>round 2</v>
      </c>
      <c r="Z506" s="72" t="str">
        <f>IFERROR(__xludf.DUMMYFUNCTION("""COMPUTED_VALUE"""),"(('estimator', 'train'), ('estimator', '_train_model'), ('monitored_session', 'run'), ('monitored_session', 'run'), ('monitored_session', 'run'))")</f>
        <v>(('estimator', 'train'), ('estimator', '_train_model'), ('monitored_session', 'run'), ('monitored_session', 'run'), ('monitored_session', 'run'))</v>
      </c>
      <c r="AA506" s="72" t="str">
        <f>IFERROR(__xludf.DUMMYFUNCTION("""COMPUTED_VALUE"""),"parallelization")</f>
        <v>parallelization</v>
      </c>
      <c r="AB506" s="72">
        <f>IFERROR(__xludf.DUMMYFUNCTION("""COMPUTED_VALUE"""),1.0)</f>
        <v>1</v>
      </c>
    </row>
    <row r="507">
      <c r="A507" s="73"/>
      <c r="D507" s="98"/>
      <c r="G507" s="98"/>
      <c r="I507" s="77">
        <v>505.0</v>
      </c>
      <c r="J507" s="54" t="s">
        <v>5334</v>
      </c>
      <c r="K507" s="96" t="s">
        <v>4263</v>
      </c>
      <c r="L507" s="169" t="s">
        <v>727</v>
      </c>
      <c r="M507" s="72" t="str">
        <f>IFERROR(__xludf.DUMMYFUNCTION("""COMPUTED_VALUE"""),"(('variables', '__call__'), ('variables', '_variable_v1_call'), ('variables', 'lambda'), ('variable_scope', 'default_variable_creator'), ('variables', '__call__'))")</f>
        <v>(('variables', '__call__'), ('variables', '_variable_v1_call'), ('variables', 'lambda'), ('variable_scope', 'default_variable_creator'), ('variables', '__call__'))</v>
      </c>
      <c r="N507" s="213">
        <f t="shared" si="5"/>
        <v>1</v>
      </c>
      <c r="O507" s="98"/>
      <c r="U507" s="72" t="str">
        <f>IFERROR(__xludf.DUMMYFUNCTION("""COMPUTED_VALUE"""),"round 2")</f>
        <v>round 2</v>
      </c>
      <c r="V507" s="72" t="str">
        <f>IFERROR(__xludf.DUMMYFUNCTION("""COMPUTED_VALUE"""),"(('gen_array_ops', 'fill'), ('op_def_library', '_apply_op_helper'), ('deprecation', 'new_func'), ('ops', 'create_op'))")</f>
        <v>(('gen_array_ops', 'fill'), ('op_def_library', '_apply_op_helper'), ('deprecation', 'new_func'), ('ops', 'create_op'))</v>
      </c>
      <c r="W507" s="72" t="str">
        <f>IFERROR(__xludf.DUMMYFUNCTION("""COMPUTED_VALUE"""),"data operation")</f>
        <v>data operation</v>
      </c>
      <c r="X507" s="50">
        <f t="shared" si="2"/>
        <v>1</v>
      </c>
      <c r="Y507" s="72" t="str">
        <f>IFERROR(__xludf.DUMMYFUNCTION("""COMPUTED_VALUE"""),"round 2")</f>
        <v>round 2</v>
      </c>
      <c r="Z507" s="72" t="str">
        <f>IFERROR(__xludf.DUMMYFUNCTION("""COMPUTED_VALUE"""),"(('function', '_call_flat'), ('function', 'call'), ('execute', 'quick_execute'))")</f>
        <v>(('function', '_call_flat'), ('function', 'call'), ('execute', 'quick_execute'))</v>
      </c>
      <c r="AA507" s="72" t="str">
        <f>IFERROR(__xludf.DUMMYFUNCTION("""COMPUTED_VALUE"""),"data operation")</f>
        <v>data operation</v>
      </c>
      <c r="AB507" s="72">
        <f>IFERROR(__xludf.DUMMYFUNCTION("""COMPUTED_VALUE"""),1.0)</f>
        <v>1</v>
      </c>
    </row>
    <row r="508">
      <c r="A508" s="73"/>
      <c r="D508" s="98"/>
      <c r="G508" s="98"/>
      <c r="I508" s="77">
        <v>506.0</v>
      </c>
      <c r="J508" s="54" t="s">
        <v>5334</v>
      </c>
      <c r="K508" s="96" t="s">
        <v>4272</v>
      </c>
      <c r="L508" s="169" t="s">
        <v>727</v>
      </c>
      <c r="M508" s="72" t="str">
        <f>IFERROR(__xludf.DUMMYFUNCTION("""COMPUTED_VALUE"""),"(('gen_array_ops', 'fill'), ('op_def_library', '_apply_op_helper'), ('deprecation', 'new_func'), ('ops', 'create_op'))")</f>
        <v>(('gen_array_ops', 'fill'), ('op_def_library', '_apply_op_helper'), ('deprecation', 'new_func'), ('ops', 'create_op'))</v>
      </c>
      <c r="N508" s="213">
        <f t="shared" si="5"/>
        <v>1</v>
      </c>
      <c r="O508" s="98"/>
      <c r="U508" s="72" t="str">
        <f>IFERROR(__xludf.DUMMYFUNCTION("""COMPUTED_VALUE"""),"round 2")</f>
        <v>round 2</v>
      </c>
      <c r="V508" s="72" t="str">
        <f>IFERROR(__xludf.DUMMYFUNCTION("""COMPUTED_VALUE"""),"(('pydev_umd', 'runfile'), ('_pydev_execfile', 'execfile'))")</f>
        <v>(('pydev_umd', 'runfile'), ('_pydev_execfile', 'execfile'))</v>
      </c>
      <c r="W508" s="72" t="str">
        <f>IFERROR(__xludf.DUMMYFUNCTION("""COMPUTED_VALUE"""),"external module execution")</f>
        <v>external module execution</v>
      </c>
      <c r="X508" s="50">
        <f t="shared" si="2"/>
        <v>1</v>
      </c>
      <c r="Y508" s="72" t="str">
        <f>IFERROR(__xludf.DUMMYFUNCTION("""COMPUTED_VALUE"""),"round 2")</f>
        <v>round 2</v>
      </c>
      <c r="Z508" s="72" t="str">
        <f>IFERROR(__xludf.DUMMYFUNCTION("""COMPUTED_VALUE"""),"(('pywrap_tensorflow', 'module'), ('pywrap_tensorflow', 'module'), ('pywrap_tensorflow_internal', 'module'), ('pywrap_tensorflow_internal', 'swig_import_helper'), ('imp', 'load_module'), ('imp', 'load_dynamic'))")</f>
        <v>(('pywrap_tensorflow', 'module'), ('pywrap_tensorflow', 'module'), ('pywrap_tensorflow_internal', 'module'), ('pywrap_tensorflow_internal', 'swig_import_helper'), ('imp', 'load_module'), ('imp', 'load_dynamic'))</v>
      </c>
      <c r="AA508" s="72" t="str">
        <f>IFERROR(__xludf.DUMMYFUNCTION("""COMPUTED_VALUE"""),"external module execution")</f>
        <v>external module execution</v>
      </c>
      <c r="AB508" s="72">
        <f>IFERROR(__xludf.DUMMYFUNCTION("""COMPUTED_VALUE"""),1.0)</f>
        <v>1</v>
      </c>
    </row>
    <row r="509">
      <c r="A509" s="73"/>
      <c r="D509" s="98"/>
      <c r="G509" s="98"/>
      <c r="I509" s="77">
        <v>507.0</v>
      </c>
      <c r="J509" s="54" t="s">
        <v>5334</v>
      </c>
      <c r="K509" s="96" t="s">
        <v>4280</v>
      </c>
      <c r="L509" s="169" t="s">
        <v>1768</v>
      </c>
      <c r="M509" s="72" t="str">
        <f>IFERROR(__xludf.DUMMYFUNCTION("""COMPUTED_VALUE"""),"(('pydev_umd', 'runfile'), ('_pydev_execfile', 'execfile'))")</f>
        <v>(('pydev_umd', 'runfile'), ('_pydev_execfile', 'execfile'))</v>
      </c>
      <c r="N509" s="213">
        <f t="shared" si="5"/>
        <v>1</v>
      </c>
      <c r="O509" s="98"/>
      <c r="U509" s="72" t="str">
        <f>IFERROR(__xludf.DUMMYFUNCTION("""COMPUTED_VALUE"""),"round 2")</f>
        <v>round 2</v>
      </c>
      <c r="V509" s="72" t="str">
        <f>IFERROR(__xludf.DUMMYFUNCTION("""COMPUTED_VALUE"""),"(('constant_op', 'constant'),)")</f>
        <v>(('constant_op', 'constant'),)</v>
      </c>
      <c r="W509" s="72" t="str">
        <f>IFERROR(__xludf.DUMMYFUNCTION("""COMPUTED_VALUE"""),"data transformation")</f>
        <v>data transformation</v>
      </c>
      <c r="X509" s="50">
        <f t="shared" si="2"/>
        <v>1</v>
      </c>
      <c r="Y509" s="72" t="str">
        <f>IFERROR(__xludf.DUMMYFUNCTION("""COMPUTED_VALUE"""),"round 2")</f>
        <v>round 2</v>
      </c>
      <c r="Z509" s="72" t="str">
        <f>IFERROR(__xludf.DUMMYFUNCTION("""COMPUTED_VALUE"""),"(('saving', 'save_model'), ('saving', '_serialize_model'))")</f>
        <v>(('saving', 'save_model'), ('saving', '_serialize_model'))</v>
      </c>
      <c r="AA509" s="72" t="str">
        <f>IFERROR(__xludf.DUMMYFUNCTION("""COMPUTED_VALUE"""),"model saving / loading")</f>
        <v>model saving / loading</v>
      </c>
      <c r="AB509" s="72">
        <f>IFERROR(__xludf.DUMMYFUNCTION("""COMPUTED_VALUE"""),1.0)</f>
        <v>1</v>
      </c>
    </row>
    <row r="510">
      <c r="A510" s="73"/>
      <c r="D510" s="98"/>
      <c r="G510" s="98"/>
      <c r="I510" s="77">
        <v>508.0</v>
      </c>
      <c r="J510" s="54" t="s">
        <v>5334</v>
      </c>
      <c r="K510" s="96" t="s">
        <v>4282</v>
      </c>
      <c r="L510" s="169" t="s">
        <v>285</v>
      </c>
      <c r="M510" s="72" t="str">
        <f>IFERROR(__xludf.DUMMYFUNCTION("""COMPUTED_VALUE"""),"(('constant_op', 'constant'),)")</f>
        <v>(('constant_op', 'constant'),)</v>
      </c>
      <c r="N510" s="213">
        <f t="shared" si="5"/>
        <v>1</v>
      </c>
      <c r="O510" s="98"/>
      <c r="U510" s="72" t="str">
        <f>IFERROR(__xludf.DUMMYFUNCTION("""COMPUTED_VALUE"""),"round 2")</f>
        <v>round 2</v>
      </c>
      <c r="V510" s="72" t="str">
        <f>IFERROR(__xludf.DUMMYFUNCTION("""COMPUTED_VALUE"""),"(('topology', '__init__'),)")</f>
        <v>(('topology', '__init__'),)</v>
      </c>
      <c r="W510" s="72" t="str">
        <f>IFERROR(__xludf.DUMMYFUNCTION("""COMPUTED_VALUE"""),"model training / construction")</f>
        <v>model training / construction</v>
      </c>
      <c r="X510" s="50">
        <f t="shared" si="2"/>
        <v>1</v>
      </c>
      <c r="Y510" s="72" t="str">
        <f>IFERROR(__xludf.DUMMYFUNCTION("""COMPUTED_VALUE"""),"round 2")</f>
        <v>round 2</v>
      </c>
      <c r="Z510" s="72" t="str">
        <f>IFERROR(__xludf.DUMMYFUNCTION("""COMPUTED_VALUE"""),"(('convert', 'module'),)")</f>
        <v>(('convert', 'module'),)</v>
      </c>
      <c r="AA510" s="72" t="str">
        <f>IFERROR(__xludf.DUMMYFUNCTION("""COMPUTED_VALUE"""),"python basic syntax")</f>
        <v>python basic syntax</v>
      </c>
      <c r="AB510" s="72">
        <f>IFERROR(__xludf.DUMMYFUNCTION("""COMPUTED_VALUE"""),1.0)</f>
        <v>1</v>
      </c>
    </row>
    <row r="511">
      <c r="A511" s="73"/>
      <c r="D511" s="98"/>
      <c r="G511" s="98"/>
      <c r="I511" s="77">
        <v>509.0</v>
      </c>
      <c r="J511" s="54" t="s">
        <v>5334</v>
      </c>
      <c r="K511" s="96" t="s">
        <v>4285</v>
      </c>
      <c r="L511" s="169" t="s">
        <v>727</v>
      </c>
      <c r="M511" s="72" t="str">
        <f>IFERROR(__xludf.DUMMYFUNCTION("""COMPUTED_VALUE"""),"(('topology', '__init__'),)")</f>
        <v>(('topology', '__init__'),)</v>
      </c>
      <c r="N511" s="213">
        <f t="shared" si="5"/>
        <v>1</v>
      </c>
      <c r="O511" s="98"/>
      <c r="U511" s="72" t="str">
        <f>IFERROR(__xludf.DUMMYFUNCTION("""COMPUTED_VALUE"""),"round 2")</f>
        <v>round 2</v>
      </c>
      <c r="V511" s="72" t="str">
        <f>IFERROR(__xludf.DUMMYFUNCTION("""COMPUTED_VALUE"""),"(('runpy', 'run_path'), ('runpy', '_run_module_code'), ('runpy', '_run_code'))")</f>
        <v>(('runpy', 'run_path'), ('runpy', '_run_module_code'), ('runpy', '_run_code'))</v>
      </c>
      <c r="W511" s="72" t="str">
        <f>IFERROR(__xludf.DUMMYFUNCTION("""COMPUTED_VALUE"""),"external module execution")</f>
        <v>external module execution</v>
      </c>
      <c r="X511" s="50">
        <f t="shared" si="2"/>
        <v>1</v>
      </c>
      <c r="Y511" s="72" t="str">
        <f>IFERROR(__xludf.DUMMYFUNCTION("""COMPUTED_VALUE"""),"round 2")</f>
        <v>round 2</v>
      </c>
      <c r="Z511" s="72" t="str">
        <f>IFERROR(__xludf.DUMMYFUNCTION("""COMPUTED_VALUE"""),"(('_flagvalues', '__call__'),)")</f>
        <v>(('_flagvalues', '__call__'),)</v>
      </c>
      <c r="AA511" s="72" t="str">
        <f>IFERROR(__xludf.DUMMYFUNCTION("""COMPUTED_VALUE"""),"python basic syntax")</f>
        <v>python basic syntax</v>
      </c>
      <c r="AB511" s="72">
        <f>IFERROR(__xludf.DUMMYFUNCTION("""COMPUTED_VALUE"""),1.0)</f>
        <v>1</v>
      </c>
    </row>
    <row r="512">
      <c r="A512" s="73"/>
      <c r="D512" s="98"/>
      <c r="G512" s="98"/>
      <c r="I512" s="77">
        <v>510.0</v>
      </c>
      <c r="J512" s="54" t="s">
        <v>5334</v>
      </c>
      <c r="K512" s="96" t="s">
        <v>4294</v>
      </c>
      <c r="L512" s="169" t="s">
        <v>1485</v>
      </c>
      <c r="M512" s="72" t="str">
        <f>IFERROR(__xludf.DUMMYFUNCTION("""COMPUTED_VALUE"""),"(('runpy', 'run_path'), ('runpy', '_run_module_code'), ('runpy', '_run_code'))")</f>
        <v>(('runpy', 'run_path'), ('runpy', '_run_module_code'), ('runpy', '_run_code'))</v>
      </c>
      <c r="N512" s="213">
        <f t="shared" si="5"/>
        <v>1</v>
      </c>
      <c r="O512" s="98"/>
      <c r="U512" s="72" t="str">
        <f>IFERROR(__xludf.DUMMYFUNCTION("""COMPUTED_VALUE"""),"round 2")</f>
        <v>round 2</v>
      </c>
      <c r="V512" s="72" t="str">
        <f>IFERROR(__xludf.DUMMYFUNCTION("""COMPUTED_VALUE"""),"(('__init__', 'deserialize'), ('generic_utils', 'deserialize_keras_object'))")</f>
        <v>(('__init__', 'deserialize'), ('generic_utils', 'deserialize_keras_object'))</v>
      </c>
      <c r="W512" s="72" t="str">
        <f>IFERROR(__xludf.DUMMYFUNCTION("""COMPUTED_VALUE"""),"model saving / loading")</f>
        <v>model saving / loading</v>
      </c>
      <c r="X512" s="50">
        <f t="shared" si="2"/>
        <v>1</v>
      </c>
      <c r="Y512" s="72" t="str">
        <f>IFERROR(__xludf.DUMMYFUNCTION("""COMPUTED_VALUE"""),"round 2")</f>
        <v>round 2</v>
      </c>
      <c r="Z512" s="72" t="str">
        <f>IFERROR(__xludf.DUMMYFUNCTION("""COMPUTED_VALUE"""),"(('topology', 'build_map_of_graph'), ('topology', 'build_map_of_graph'))")</f>
        <v>(('topology', 'build_map_of_graph'), ('topology', 'build_map_of_graph'))</v>
      </c>
      <c r="AA512" s="72" t="str">
        <f>IFERROR(__xludf.DUMMYFUNCTION("""COMPUTED_VALUE"""),"model training / construction")</f>
        <v>model training / construction</v>
      </c>
      <c r="AB512" s="72">
        <f>IFERROR(__xludf.DUMMYFUNCTION("""COMPUTED_VALUE"""),1.0)</f>
        <v>1</v>
      </c>
    </row>
    <row r="513">
      <c r="A513" s="73"/>
      <c r="D513" s="98"/>
      <c r="G513" s="98"/>
      <c r="I513" s="77">
        <v>511.0</v>
      </c>
      <c r="J513" s="54" t="s">
        <v>5334</v>
      </c>
      <c r="K513" s="96" t="s">
        <v>290</v>
      </c>
      <c r="L513" s="77" t="s">
        <v>285</v>
      </c>
      <c r="M513" s="72" t="str">
        <f>IFERROR(__xludf.DUMMYFUNCTION("""COMPUTED_VALUE"""),"(('__init__', 'deserialize'), ('generic_utils', 'deserialize_keras_object'))")</f>
        <v>(('__init__', 'deserialize'), ('generic_utils', 'deserialize_keras_object'))</v>
      </c>
      <c r="N513" s="213">
        <f t="shared" si="5"/>
        <v>1</v>
      </c>
      <c r="O513" s="98"/>
      <c r="U513" s="72" t="str">
        <f>IFERROR(__xludf.DUMMYFUNCTION("""COMPUTED_VALUE"""),"round 2")</f>
        <v>round 2</v>
      </c>
      <c r="V513" s="72" t="str">
        <f>IFERROR(__xludf.DUMMYFUNCTION("""COMPUTED_VALUE"""),"(('interactiveshell', 'run_code'), ('pydev_umd', 'runfile'), ('_pydev_execfile', 'execfile'))")</f>
        <v>(('interactiveshell', 'run_code'), ('pydev_umd', 'runfile'), ('_pydev_execfile', 'execfile'))</v>
      </c>
      <c r="W513" s="72" t="str">
        <f>IFERROR(__xludf.DUMMYFUNCTION("""COMPUTED_VALUE"""),"external module execution")</f>
        <v>external module execution</v>
      </c>
      <c r="X513" s="50">
        <f t="shared" si="2"/>
        <v>1</v>
      </c>
      <c r="Y513" s="72" t="str">
        <f>IFERROR(__xludf.DUMMYFUNCTION("""COMPUTED_VALUE"""),"round 2")</f>
        <v>round 2</v>
      </c>
      <c r="Z513" s="72" t="str">
        <f>IFERROR(__xludf.DUMMYFUNCTION("""COMPUTED_VALUE"""),"(('base_layer', 'add_weight'), ('base', '_add_variable_with_custom_getter'), ('base_layer_utils', 'make_variable'), ('variables', '__call__'), ('variables', '_variable_v1_call'), ('variables', 'lambda'), ('variable_scope', 'default_variable_creator'), ('v"&amp;"ariables', '__call__'), ('resource_variable_ops', '__init__'), ('resource_variable_ops', '_init_from_args'))")</f>
        <v>(('base_layer', 'add_weight'), ('base', '_add_variable_with_custom_getter'), ('base_layer_utils', 'make_variable'), ('variables', '__call__'), ('variables', '_variable_v1_call'), ('variables', 'lambda'), ('variable_scope', 'default_variable_creator'), ('variables', '__call__'), ('resource_variable_ops', '__init__'), ('resource_variable_ops', '_init_from_args'))</v>
      </c>
      <c r="AA513" s="72" t="str">
        <f>IFERROR(__xludf.DUMMYFUNCTION("""COMPUTED_VALUE"""),"model training / construction")</f>
        <v>model training / construction</v>
      </c>
      <c r="AB513" s="72">
        <f>IFERROR(__xludf.DUMMYFUNCTION("""COMPUTED_VALUE"""),1.0)</f>
        <v>1</v>
      </c>
    </row>
    <row r="514">
      <c r="A514" s="73"/>
      <c r="D514" s="98"/>
      <c r="G514" s="98"/>
      <c r="I514" s="77">
        <v>512.0</v>
      </c>
      <c r="J514" s="54" t="s">
        <v>5334</v>
      </c>
      <c r="K514" s="96" t="s">
        <v>4314</v>
      </c>
      <c r="L514" s="227" t="s">
        <v>50</v>
      </c>
      <c r="M514" s="72" t="str">
        <f>IFERROR(__xludf.DUMMYFUNCTION("""COMPUTED_VALUE"""),"(('interactiveshell', 'run_code'), ('pydev_umd', 'runfile'), ('_pydev_execfile', 'execfile'))")</f>
        <v>(('interactiveshell', 'run_code'), ('pydev_umd', 'runfile'), ('_pydev_execfile', 'execfile'))</v>
      </c>
      <c r="N514" s="213">
        <f t="shared" si="5"/>
        <v>1</v>
      </c>
      <c r="O514" s="98"/>
      <c r="U514" s="72" t="str">
        <f>IFERROR(__xludf.DUMMYFUNCTION("""COMPUTED_VALUE"""),"round 2")</f>
        <v>round 2</v>
      </c>
      <c r="V514" s="72" t="str">
        <f>IFERROR(__xludf.DUMMYFUNCTION("""COMPUTED_VALUE"""),"(('training', 'fit_generator'), ('training_generator', 'model_iteration'), ('training', 'train_on_batch'), ('backend', '__call__'), ('function', '__call__'), ('function', '_call_flat'), ('function', 'call'), ('execute', 'quick_execute'))")</f>
        <v>(('training', 'fit_generator'), ('training_generator', 'model_iteration'), ('training', 'train_on_batch'), ('backend', '__call__'), ('function', '__call__'), ('function', '_call_flat'), ('function', 'call'), ('execute', 'quick_execute'))</v>
      </c>
      <c r="W514" s="72" t="str">
        <f>IFERROR(__xludf.DUMMYFUNCTION("""COMPUTED_VALUE"""),"data operation")</f>
        <v>data operation</v>
      </c>
      <c r="X514" s="50">
        <f t="shared" si="2"/>
        <v>1</v>
      </c>
      <c r="Y514" s="72" t="str">
        <f>IFERROR(__xludf.DUMMYFUNCTION("""COMPUTED_VALUE"""),"round 2")</f>
        <v>round 2</v>
      </c>
      <c r="Z514" s="72" t="str">
        <f>IFERROR(__xludf.DUMMYFUNCTION("""COMPUTED_VALUE"""),"(('models', 'add'), ('topology', '__call__'), ('core', 'call'), ('tensorflow_backend', 'dot'), ('math_ops', 'matmul'), ('gen_math_ops', '_mat_mul'), ('op_def_library', 'apply_op'), ('ops', 'create_op'), ('ops', '__init__'))")</f>
        <v>(('models', 'add'), ('topology', '__call__'), ('core', 'call'), ('tensorflow_backend', 'dot'), ('math_ops', 'matmul'), ('gen_math_ops', '_mat_mul'), ('op_def_library', 'apply_op'), ('ops', 'create_op'), ('ops', '__init__'))</v>
      </c>
      <c r="AA514" s="72" t="str">
        <f>IFERROR(__xludf.DUMMYFUNCTION("""COMPUTED_VALUE"""),"data operation")</f>
        <v>data operation</v>
      </c>
      <c r="AB514" s="72">
        <f>IFERROR(__xludf.DUMMYFUNCTION("""COMPUTED_VALUE"""),1.0)</f>
        <v>1</v>
      </c>
    </row>
    <row r="515">
      <c r="A515" s="73"/>
      <c r="D515" s="98"/>
      <c r="G515" s="98"/>
      <c r="I515" s="77">
        <v>513.0</v>
      </c>
      <c r="J515" s="54" t="s">
        <v>5334</v>
      </c>
      <c r="K515" s="96" t="s">
        <v>4319</v>
      </c>
      <c r="L515" s="169" t="s">
        <v>285</v>
      </c>
      <c r="M515" s="72" t="str">
        <f>IFERROR(__xludf.DUMMYFUNCTION("""COMPUTED_VALUE"""),"(('training', 'fit_generator'), ('training_generator', 'model_iteration'), ('training', 'train_on_batch'), ('backend', '__call__'), ('function', '__call__'), ('function', '_call_flat'), ('function', 'call'), ('execute', 'quick_execute'))")</f>
        <v>(('training', 'fit_generator'), ('training_generator', 'model_iteration'), ('training', 'train_on_batch'), ('backend', '__call__'), ('function', '__call__'), ('function', '_call_flat'), ('function', 'call'), ('execute', 'quick_execute'))</v>
      </c>
      <c r="N515" s="213">
        <f t="shared" si="5"/>
        <v>1</v>
      </c>
      <c r="O515" s="98"/>
      <c r="U515" s="72" t="str">
        <f>IFERROR(__xludf.DUMMYFUNCTION("""COMPUTED_VALUE"""),"round 2")</f>
        <v>round 2</v>
      </c>
      <c r="V515" s="72" t="str">
        <f>IFERROR(__xludf.DUMMYFUNCTION("""COMPUTED_VALUE"""),"(('network', 'get_config'),)")</f>
        <v>(('network', 'get_config'),)</v>
      </c>
      <c r="W515" s="72" t="str">
        <f>IFERROR(__xludf.DUMMYFUNCTION("""COMPUTED_VALUE"""),"syntax / attribute extraction")</f>
        <v>syntax / attribute extraction</v>
      </c>
      <c r="X515" s="50">
        <f t="shared" si="2"/>
        <v>1</v>
      </c>
      <c r="Y515" s="72" t="str">
        <f>IFERROR(__xludf.DUMMYFUNCTION("""COMPUTED_VALUE"""),"round 2")</f>
        <v>round 2</v>
      </c>
      <c r="Z515" s="72" t="str">
        <f>IFERROR(__xludf.DUMMYFUNCTION("""COMPUTED_VALUE"""),"(('training', 'fit'), ('def_function', '__call__'), ('def_function', '_call'), ('function', '__call__'))")</f>
        <v>(('training', 'fit'), ('def_function', '__call__'), ('def_function', '_call'), ('function', '__call__'))</v>
      </c>
      <c r="AA515" s="72" t="str">
        <f>IFERROR(__xludf.DUMMYFUNCTION("""COMPUTED_VALUE"""),"model training / learning")</f>
        <v>model training / learning</v>
      </c>
      <c r="AB515" s="72">
        <f>IFERROR(__xludf.DUMMYFUNCTION("""COMPUTED_VALUE"""),1.0)</f>
        <v>1</v>
      </c>
    </row>
    <row r="516">
      <c r="A516" s="73"/>
      <c r="D516" s="98"/>
      <c r="G516" s="98"/>
      <c r="I516" s="77">
        <v>514.0</v>
      </c>
      <c r="J516" s="54" t="s">
        <v>5334</v>
      </c>
      <c r="K516" s="96" t="s">
        <v>4321</v>
      </c>
      <c r="L516" s="169" t="s">
        <v>1768</v>
      </c>
      <c r="M516" s="72" t="str">
        <f>IFERROR(__xludf.DUMMYFUNCTION("""COMPUTED_VALUE"""),"(('network', 'get_config'),)")</f>
        <v>(('network', 'get_config'),)</v>
      </c>
      <c r="N516" s="213">
        <f t="shared" si="5"/>
        <v>1</v>
      </c>
      <c r="O516" s="98"/>
      <c r="U516" s="72" t="str">
        <f>IFERROR(__xludf.DUMMYFUNCTION("""COMPUTED_VALUE"""),"round 2")</f>
        <v>round 2</v>
      </c>
      <c r="V516" s="72" t="str">
        <f>IFERROR(__xludf.DUMMYFUNCTION("""COMPUTED_VALUE"""),"(('pickle', 'save_reduce'),)")</f>
        <v>(('pickle', 'save_reduce'),)</v>
      </c>
      <c r="W516" s="72" t="str">
        <f>IFERROR(__xludf.DUMMYFUNCTION("""COMPUTED_VALUE"""),"data saving / pickle")</f>
        <v>data saving / pickle</v>
      </c>
      <c r="X516" s="50">
        <f t="shared" si="2"/>
        <v>1</v>
      </c>
      <c r="Y516" s="72" t="str">
        <f>IFERROR(__xludf.DUMMYFUNCTION("""COMPUTED_VALUE"""),"round 2")</f>
        <v>round 2</v>
      </c>
      <c r="Z516" s="72" t="str">
        <f>IFERROR(__xludf.DUMMYFUNCTION("""COMPUTED_VALUE"""),"(('nn_impl', '_compute_sampled_logits'), ('math_ops', 'binary_op_wrapper'), ('gen_math_ops', 'sub'), ('op_def_library', '_apply_op_helper'))")</f>
        <v>(('nn_impl', '_compute_sampled_logits'), ('math_ops', 'binary_op_wrapper'), ('gen_math_ops', 'sub'), ('op_def_library', '_apply_op_helper'))</v>
      </c>
      <c r="AA516" s="72" t="str">
        <f>IFERROR(__xludf.DUMMYFUNCTION("""COMPUTED_VALUE"""),"data operation")</f>
        <v>data operation</v>
      </c>
      <c r="AB516" s="72">
        <f>IFERROR(__xludf.DUMMYFUNCTION("""COMPUTED_VALUE"""),1.0)</f>
        <v>1</v>
      </c>
    </row>
    <row r="517">
      <c r="A517" s="73"/>
      <c r="D517" s="98"/>
      <c r="G517" s="98"/>
      <c r="I517" s="77">
        <v>515.0</v>
      </c>
      <c r="J517" s="54" t="s">
        <v>5334</v>
      </c>
      <c r="K517" s="96" t="s">
        <v>495</v>
      </c>
      <c r="L517" s="77" t="s">
        <v>684</v>
      </c>
      <c r="M517" s="72" t="str">
        <f>IFERROR(__xludf.DUMMYFUNCTION("""COMPUTED_VALUE"""),"(('pickle', 'save_reduce'),)")</f>
        <v>(('pickle', 'save_reduce'),)</v>
      </c>
      <c r="N517" s="213">
        <f t="shared" si="5"/>
        <v>1</v>
      </c>
      <c r="O517" s="98"/>
      <c r="U517" s="72" t="str">
        <f>IFERROR(__xludf.DUMMYFUNCTION("""COMPUTED_VALUE"""),"round 2")</f>
        <v>round 2</v>
      </c>
      <c r="V517" s="72" t="str">
        <f>IFERROR(__xludf.DUMMYFUNCTION("""COMPUTED_VALUE"""),"(('__init__', 'module'), ('activations', 'module'))")</f>
        <v>(('__init__', 'module'), ('activations', 'module'))</v>
      </c>
      <c r="W517" s="72" t="str">
        <f>IFERROR(__xludf.DUMMYFUNCTION("""COMPUTED_VALUE"""),"python basic syntax")</f>
        <v>python basic syntax</v>
      </c>
      <c r="X517" s="50">
        <f t="shared" si="2"/>
        <v>1</v>
      </c>
      <c r="Y517" s="72" t="str">
        <f>IFERROR(__xludf.DUMMYFUNCTION("""COMPUTED_VALUE"""),"round 2")</f>
        <v>round 2</v>
      </c>
      <c r="Z517" s="72" t="str">
        <f>IFERROR(__xludf.DUMMYFUNCTION("""COMPUTED_VALUE"""),"(('base', '__call__'),)")</f>
        <v>(('base', '__call__'),)</v>
      </c>
      <c r="AA517" s="72" t="str">
        <f>IFERROR(__xludf.DUMMYFUNCTION("""COMPUTED_VALUE"""),"model training / construction")</f>
        <v>model training / construction</v>
      </c>
      <c r="AB517" s="72">
        <f>IFERROR(__xludf.DUMMYFUNCTION("""COMPUTED_VALUE"""),1.0)</f>
        <v>1</v>
      </c>
    </row>
    <row r="518">
      <c r="A518" s="73"/>
      <c r="D518" s="98"/>
      <c r="G518" s="98"/>
      <c r="I518" s="77">
        <v>516.0</v>
      </c>
      <c r="J518" s="54" t="s">
        <v>5334</v>
      </c>
      <c r="K518" s="96" t="s">
        <v>4327</v>
      </c>
      <c r="L518" s="77" t="s">
        <v>316</v>
      </c>
      <c r="M518" s="72" t="str">
        <f>IFERROR(__xludf.DUMMYFUNCTION("""COMPUTED_VALUE"""),"(('__init__', 'module'), ('activations', 'module'))")</f>
        <v>(('__init__', 'module'), ('activations', 'module'))</v>
      </c>
      <c r="N518" s="213">
        <f t="shared" si="5"/>
        <v>1</v>
      </c>
      <c r="O518" s="98"/>
      <c r="U518" s="72" t="str">
        <f>IFERROR(__xludf.DUMMYFUNCTION("""COMPUTED_VALUE"""),"round 2")</f>
        <v>round 2</v>
      </c>
      <c r="V518" s="72" t="str">
        <f>IFERROR(__xludf.DUMMYFUNCTION("""COMPUTED_VALUE"""),"(('models', 'evaluate'), ('training', 'evaluate'), ('training', '_standardize_user_data'))")</f>
        <v>(('models', 'evaluate'), ('training', 'evaluate'), ('training', '_standardize_user_data'))</v>
      </c>
      <c r="W518" s="72" t="str">
        <f>IFERROR(__xludf.DUMMYFUNCTION("""COMPUTED_VALUE"""),"data transformation")</f>
        <v>data transformation</v>
      </c>
      <c r="X518" s="50">
        <f t="shared" si="2"/>
        <v>1</v>
      </c>
      <c r="Y518" s="72" t="str">
        <f>IFERROR(__xludf.DUMMYFUNCTION("""COMPUTED_VALUE"""),"round 2")</f>
        <v>round 2</v>
      </c>
      <c r="Z518" s="72" t="str">
        <f>IFERROR(__xludf.DUMMYFUNCTION("""COMPUTED_VALUE"""),"(('zmqstream', '_handle_recv'), ('zmqstream', '_run_callback'), ('stack_context', 'null_wrapper'), ('kernelbase', 'dispatcher'), ('kernelbase', 'dispatch_shell'))")</f>
        <v>(('zmqstream', '_handle_recv'), ('zmqstream', '_run_callback'), ('stack_context', 'null_wrapper'), ('kernelbase', 'dispatcher'), ('kernelbase', 'dispatch_shell'))</v>
      </c>
      <c r="AA518" s="72" t="str">
        <f>IFERROR(__xludf.DUMMYFUNCTION("""COMPUTED_VALUE"""),"subprocess invocation")</f>
        <v>subprocess invocation</v>
      </c>
      <c r="AB518" s="72">
        <f>IFERROR(__xludf.DUMMYFUNCTION("""COMPUTED_VALUE"""),1.0)</f>
        <v>1</v>
      </c>
    </row>
    <row r="519">
      <c r="A519" s="73"/>
      <c r="D519" s="98"/>
      <c r="G519" s="98"/>
      <c r="I519" s="77">
        <v>517.0</v>
      </c>
      <c r="J519" s="54" t="s">
        <v>5334</v>
      </c>
      <c r="K519" s="96" t="s">
        <v>4329</v>
      </c>
      <c r="L519" s="169" t="s">
        <v>269</v>
      </c>
      <c r="M519" s="72" t="str">
        <f>IFERROR(__xludf.DUMMYFUNCTION("""COMPUTED_VALUE"""),"(('models', 'evaluate'), ('training', 'evaluate'), ('training', '_standardize_user_data'))")</f>
        <v>(('models', 'evaluate'), ('training', 'evaluate'), ('training', '_standardize_user_data'))</v>
      </c>
      <c r="N519" s="213">
        <f t="shared" si="5"/>
        <v>1</v>
      </c>
      <c r="O519" s="98"/>
      <c r="U519" s="72" t="str">
        <f>IFERROR(__xludf.DUMMYFUNCTION("""COMPUTED_VALUE"""),"round 2")</f>
        <v>round 2</v>
      </c>
      <c r="V519" s="72" t="str">
        <f>IFERROR(__xludf.DUMMYFUNCTION("""COMPUTED_VALUE"""),"(('ops', '__bool__'), ('ops', '_disallow_bool_casting'))")</f>
        <v>(('ops', '__bool__'), ('ops', '_disallow_bool_casting'))</v>
      </c>
      <c r="W519" s="72" t="str">
        <f>IFERROR(__xludf.DUMMYFUNCTION("""COMPUTED_VALUE"""),"data transformation")</f>
        <v>data transformation</v>
      </c>
      <c r="X519" s="50">
        <f t="shared" si="2"/>
        <v>1</v>
      </c>
      <c r="Y519" s="72" t="str">
        <f>IFERROR(__xludf.DUMMYFUNCTION("""COMPUTED_VALUE"""),"round 2")</f>
        <v>round 2</v>
      </c>
      <c r="Z519" s="72" t="str">
        <f>IFERROR(__xludf.DUMMYFUNCTION("""COMPUTED_VALUE"""),"(('tpu_estimator', 'train'), ('error_handling', 'raise_errors'), ('six', 'reraise'), ('tpu_estimator', 'train'), ('estimator', 'train'), ('estimator', '_train_model'), ('estimator', '_train_model_default'), ('tpu_estimator', '_call_model_fn'), ('estimator"&amp;"', '_call_model_fn'), ('tpu_estimator', '_model_fn'), ('tpu_estimator', 'call_without_tpu'), ('tpu_estimator', '_call_model_fn'))")</f>
        <v>(('tpu_estimator', 'train'), ('error_handling', 'raise_errors'), ('six', 'reraise'), ('tpu_estimator', 'train'), ('estimator', 'train'), ('estimator', '_train_model'), ('estimator', '_train_model_default'), ('tpu_estimator', '_call_model_fn'), ('estimator', '_call_model_fn'), ('tpu_estimator', '_model_fn'), ('tpu_estimator', 'call_without_tpu'), ('tpu_estimator', '_call_model_fn'))</v>
      </c>
      <c r="AA519" s="72" t="str">
        <f>IFERROR(__xludf.DUMMYFUNCTION("""COMPUTED_VALUE"""),"model training / learning")</f>
        <v>model training / learning</v>
      </c>
      <c r="AB519" s="72">
        <f>IFERROR(__xludf.DUMMYFUNCTION("""COMPUTED_VALUE"""),1.0)</f>
        <v>1</v>
      </c>
    </row>
    <row r="520">
      <c r="A520" s="73"/>
      <c r="D520" s="98"/>
      <c r="G520" s="98"/>
      <c r="I520" s="77">
        <v>518.0</v>
      </c>
      <c r="J520" s="54" t="s">
        <v>5334</v>
      </c>
      <c r="K520" s="96" t="s">
        <v>4334</v>
      </c>
      <c r="L520" s="169" t="s">
        <v>727</v>
      </c>
      <c r="M520" s="72" t="str">
        <f>IFERROR(__xludf.DUMMYFUNCTION("""COMPUTED_VALUE"""),"(('ops', '__bool__'), ('ops', '_disallow_bool_casting'))")</f>
        <v>(('ops', '__bool__'), ('ops', '_disallow_bool_casting'))</v>
      </c>
      <c r="N520" s="213">
        <f t="shared" si="5"/>
        <v>1</v>
      </c>
      <c r="O520" s="98"/>
      <c r="U520" s="72" t="str">
        <f>IFERROR(__xludf.DUMMYFUNCTION("""COMPUTED_VALUE"""),"round 2")</f>
        <v>round 2</v>
      </c>
      <c r="V520" s="72" t="str">
        <f>IFERROR(__xludf.DUMMYFUNCTION("""COMPUTED_VALUE"""),"(('hdf5_format', 'load_weights_from_hdf5_group'),)")</f>
        <v>(('hdf5_format', 'load_weights_from_hdf5_group'),)</v>
      </c>
      <c r="W520" s="72" t="str">
        <f>IFERROR(__xludf.DUMMYFUNCTION("""COMPUTED_VALUE"""),"model saving / loading")</f>
        <v>model saving / loading</v>
      </c>
      <c r="X520" s="50">
        <f t="shared" si="2"/>
        <v>1</v>
      </c>
      <c r="Y520" s="72" t="str">
        <f>IFERROR(__xludf.DUMMYFUNCTION("""COMPUTED_VALUE"""),"round 2")</f>
        <v>round 2</v>
      </c>
      <c r="Z520" s="72" t="str">
        <f>IFERROR(__xludf.DUMMYFUNCTION("""COMPUTED_VALUE"""),"(('network', '_init_graph_network'), ('network', '_map_graph_network'))")</f>
        <v>(('network', '_init_graph_network'), ('network', '_map_graph_network'))</v>
      </c>
      <c r="AA520" s="72" t="str">
        <f>IFERROR(__xludf.DUMMYFUNCTION("""COMPUTED_VALUE"""),"model training / construction")</f>
        <v>model training / construction</v>
      </c>
      <c r="AB520" s="72">
        <f>IFERROR(__xludf.DUMMYFUNCTION("""COMPUTED_VALUE"""),1.0)</f>
        <v>1</v>
      </c>
    </row>
    <row r="521">
      <c r="A521" s="73"/>
      <c r="D521" s="98"/>
      <c r="G521" s="98"/>
      <c r="I521" s="77">
        <v>519.0</v>
      </c>
      <c r="J521" s="54" t="s">
        <v>5334</v>
      </c>
      <c r="K521" s="96" t="s">
        <v>4337</v>
      </c>
      <c r="L521" s="169" t="s">
        <v>727</v>
      </c>
      <c r="M521" s="72" t="str">
        <f>IFERROR(__xludf.DUMMYFUNCTION("""COMPUTED_VALUE"""),"(('hdf5_format', 'load_weights_from_hdf5_group'),)")</f>
        <v>(('hdf5_format', 'load_weights_from_hdf5_group'),)</v>
      </c>
      <c r="N521" s="213">
        <f t="shared" si="5"/>
        <v>1</v>
      </c>
      <c r="O521" s="98"/>
      <c r="U521" s="72" t="str">
        <f>IFERROR(__xludf.DUMMYFUNCTION("""COMPUTED_VALUE"""),"round 2")</f>
        <v>round 2</v>
      </c>
      <c r="V521" s="72" t="str">
        <f>IFERROR(__xludf.DUMMYFUNCTION("""COMPUTED_VALUE"""),"(('interfaces', 'wrapper'),)")</f>
        <v>(('interfaces', 'wrapper'),)</v>
      </c>
      <c r="W521" s="72" t="str">
        <f>IFERROR(__xludf.DUMMYFUNCTION("""COMPUTED_VALUE"""),"method wrapper")</f>
        <v>method wrapper</v>
      </c>
      <c r="X521" s="50">
        <f t="shared" si="2"/>
        <v>1</v>
      </c>
      <c r="Y521" s="72" t="str">
        <f>IFERROR(__xludf.DUMMYFUNCTION("""COMPUTED_VALUE"""),"round 2")</f>
        <v>round 2</v>
      </c>
      <c r="Z521" s="72" t="str">
        <f>IFERROR(__xludf.DUMMYFUNCTION("""COMPUTED_VALUE"""),"(('app', 'run'), ('trainer', 'train'))")</f>
        <v>(('app', 'run'), ('trainer', 'train'))</v>
      </c>
      <c r="AA521" s="72" t="str">
        <f>IFERROR(__xludf.DUMMYFUNCTION("""COMPUTED_VALUE"""),"model training / learning")</f>
        <v>model training / learning</v>
      </c>
      <c r="AB521" s="72">
        <f>IFERROR(__xludf.DUMMYFUNCTION("""COMPUTED_VALUE"""),1.0)</f>
        <v>1</v>
      </c>
    </row>
    <row r="522">
      <c r="A522" s="73"/>
      <c r="D522" s="98"/>
      <c r="G522" s="98"/>
      <c r="I522" s="77">
        <v>520.0</v>
      </c>
      <c r="J522" s="54" t="s">
        <v>5334</v>
      </c>
      <c r="K522" s="96" t="s">
        <v>4348</v>
      </c>
      <c r="L522" s="227" t="s">
        <v>50</v>
      </c>
      <c r="M522" s="72" t="str">
        <f>IFERROR(__xludf.DUMMYFUNCTION("""COMPUTED_VALUE"""),"(('interfaces', 'wrapper'),)")</f>
        <v>(('interfaces', 'wrapper'),)</v>
      </c>
      <c r="N522" s="213">
        <f t="shared" si="5"/>
        <v>1</v>
      </c>
      <c r="O522" s="98"/>
      <c r="U522" s="72" t="str">
        <f>IFERROR(__xludf.DUMMYFUNCTION("""COMPUTED_VALUE"""),"round 2")</f>
        <v>round 2</v>
      </c>
      <c r="V522" s="72" t="str">
        <f>IFERROR(__xludf.DUMMYFUNCTION("""COMPUTED_VALUE"""),"(('network', 'build_map'), ('network', 'build_map'), ('network', 'build_map'), ('network', 'build_map'), ('network', 'build_map'), ('network', 'build_map'), ('network', 'build_map'))")</f>
        <v>(('network', 'build_map'), ('network', 'build_map'), ('network', 'build_map'), ('network', 'build_map'), ('network', 'build_map'), ('network', 'build_map'), ('network', 'build_map'))</v>
      </c>
      <c r="W522" s="72" t="str">
        <f>IFERROR(__xludf.DUMMYFUNCTION("""COMPUTED_VALUE"""),"model training / construction")</f>
        <v>model training / construction</v>
      </c>
      <c r="X522" s="50">
        <f t="shared" si="2"/>
        <v>1</v>
      </c>
      <c r="Y522" s="72" t="str">
        <f>IFERROR(__xludf.DUMMYFUNCTION("""COMPUTED_VALUE"""),"round 2")</f>
        <v>round 2</v>
      </c>
      <c r="Z522" s="72" t="str">
        <f>IFERROR(__xludf.DUMMYFUNCTION("""COMPUTED_VALUE"""),"(('__init__', 'module'), ('pywrap_tensorflow', 'module'), ('pywrap_tensorflow', 'module'), ('pywrap_tensorflow_internal', 'module'), ('pywrap_tensorflow_internal', 'swig_import_helper'), ('imp', 'load_module'), ('imp', 'load_dynamic'))")</f>
        <v>(('__init__', 'module'), ('pywrap_tensorflow', 'module'), ('pywrap_tensorflow', 'module'), ('pywrap_tensorflow_internal', 'module'), ('pywrap_tensorflow_internal', 'swig_import_helper'), ('imp', 'load_module'), ('imp', 'load_dynamic'))</v>
      </c>
      <c r="AA522" s="72" t="str">
        <f>IFERROR(__xludf.DUMMYFUNCTION("""COMPUTED_VALUE"""),"external module execution")</f>
        <v>external module execution</v>
      </c>
      <c r="AB522" s="72">
        <f>IFERROR(__xludf.DUMMYFUNCTION("""COMPUTED_VALUE"""),1.0)</f>
        <v>1</v>
      </c>
    </row>
    <row r="523">
      <c r="A523" s="73"/>
      <c r="D523" s="98"/>
      <c r="G523" s="98"/>
      <c r="I523" s="77">
        <v>521.0</v>
      </c>
      <c r="J523" s="54" t="s">
        <v>5334</v>
      </c>
      <c r="K523" s="96" t="s">
        <v>4362</v>
      </c>
      <c r="L523" s="169" t="s">
        <v>384</v>
      </c>
      <c r="M523" s="72" t="str">
        <f>IFERROR(__xludf.DUMMYFUNCTION("""COMPUTED_VALUE"""),"(('network', 'build_map'), ('network', 'build_map'), ('network', 'build_map'), ('network', 'build_map'), ('network', 'build_map'), ('network', 'build_map'), ('network', 'build_map'))")</f>
        <v>(('network', 'build_map'), ('network', 'build_map'), ('network', 'build_map'), ('network', 'build_map'), ('network', 'build_map'), ('network', 'build_map'), ('network', 'build_map'))</v>
      </c>
      <c r="N523" s="213">
        <f t="shared" si="5"/>
        <v>1</v>
      </c>
      <c r="O523" s="98"/>
      <c r="U523" s="72" t="str">
        <f>IFERROR(__xludf.DUMMYFUNCTION("""COMPUTED_VALUE"""),"round 2")</f>
        <v>round 2</v>
      </c>
      <c r="V523" s="72" t="str">
        <f>IFERROR(__xludf.DUMMYFUNCTION("""COMPUTED_VALUE"""),"(('network', 'process_node'), ('base_layer', '__call__'))")</f>
        <v>(('network', 'process_node'), ('base_layer', '__call__'))</v>
      </c>
      <c r="W523" s="72" t="str">
        <f>IFERROR(__xludf.DUMMYFUNCTION("""COMPUTED_VALUE"""),"model training / learning")</f>
        <v>model training / learning</v>
      </c>
      <c r="X523" s="50">
        <f t="shared" si="2"/>
        <v>1</v>
      </c>
      <c r="Y523" s="72" t="str">
        <f>IFERROR(__xludf.DUMMYFUNCTION("""COMPUTED_VALUE"""),"round 2")</f>
        <v>round 2</v>
      </c>
      <c r="Z523" s="72" t="str">
        <f>IFERROR(__xludf.DUMMYFUNCTION("""COMPUTED_VALUE"""),"(('function', '_get_concrete_function_internal_garbage_collected'), ('function', '_maybe_define_function'), ('function', '_create_graph_function'), ('func_graph', 'func_graph_from_py_func'))")</f>
        <v>(('function', '_get_concrete_function_internal_garbage_collected'), ('function', '_maybe_define_function'), ('function', '_create_graph_function'), ('func_graph', 'func_graph_from_py_func'))</v>
      </c>
      <c r="AA523" s="72" t="str">
        <f>IFERROR(__xludf.DUMMYFUNCTION("""COMPUTED_VALUE"""),"data transformation")</f>
        <v>data transformation</v>
      </c>
      <c r="AB523" s="72">
        <f>IFERROR(__xludf.DUMMYFUNCTION("""COMPUTED_VALUE"""),1.0)</f>
        <v>1</v>
      </c>
    </row>
    <row r="524">
      <c r="A524" s="73"/>
      <c r="D524" s="98"/>
      <c r="G524" s="98"/>
      <c r="I524" s="77">
        <v>522.0</v>
      </c>
      <c r="J524" s="54" t="s">
        <v>5334</v>
      </c>
      <c r="K524" s="96" t="s">
        <v>4368</v>
      </c>
      <c r="L524" s="169" t="s">
        <v>1485</v>
      </c>
      <c r="M524" s="72" t="str">
        <f>IFERROR(__xludf.DUMMYFUNCTION("""COMPUTED_VALUE"""),"(('network', 'process_node'), ('base_layer', '__call__'))")</f>
        <v>(('network', 'process_node'), ('base_layer', '__call__'))</v>
      </c>
      <c r="N524" s="213">
        <f t="shared" si="5"/>
        <v>1</v>
      </c>
      <c r="O524" s="98"/>
      <c r="U524" s="72" t="str">
        <f>IFERROR(__xludf.DUMMYFUNCTION("""COMPUTED_VALUE"""),"round 2")</f>
        <v>round 2</v>
      </c>
      <c r="V524" s="72" t="str">
        <f>IFERROR(__xludf.DUMMYFUNCTION("""COMPUTED_VALUE"""),"(('base_layer', 'add_weight'), ('base', '_add_variable_with_custom_getter'), ('base_layer_utils', 'make_variable'))")</f>
        <v>(('base_layer', 'add_weight'), ('base', '_add_variable_with_custom_getter'), ('base_layer_utils', 'make_variable'))</v>
      </c>
      <c r="W524" s="72" t="str">
        <f>IFERROR(__xludf.DUMMYFUNCTION("""COMPUTED_VALUE"""),"model training / learning")</f>
        <v>model training / learning</v>
      </c>
      <c r="X524" s="50">
        <f t="shared" si="2"/>
        <v>1</v>
      </c>
      <c r="Y524" s="72" t="str">
        <f>IFERROR(__xludf.DUMMYFUNCTION("""COMPUTED_VALUE"""),"round 2")</f>
        <v>round 2</v>
      </c>
      <c r="Z524" s="72" t="str">
        <f>IFERROR(__xludf.DUMMYFUNCTION("""COMPUTED_VALUE"""),"(('pywrap_tensorflow', 'module'), ('pywrap_tensorflow_internal', 'module'), ('pywrap_tensorflow_internal', 'swig_import_helper'), ('imp', 'load_module'))")</f>
        <v>(('pywrap_tensorflow', 'module'), ('pywrap_tensorflow_internal', 'module'), ('pywrap_tensorflow_internal', 'swig_import_helper'), ('imp', 'load_module'))</v>
      </c>
      <c r="AA524" s="72" t="str">
        <f>IFERROR(__xludf.DUMMYFUNCTION("""COMPUTED_VALUE"""),"external module execution")</f>
        <v>external module execution</v>
      </c>
      <c r="AB524" s="72">
        <f>IFERROR(__xludf.DUMMYFUNCTION("""COMPUTED_VALUE"""),1.0)</f>
        <v>1</v>
      </c>
    </row>
    <row r="525">
      <c r="A525" s="73"/>
      <c r="D525" s="98"/>
      <c r="G525" s="98"/>
      <c r="I525" s="77">
        <v>523.0</v>
      </c>
      <c r="J525" s="54" t="s">
        <v>5334</v>
      </c>
      <c r="K525" s="96" t="s">
        <v>4372</v>
      </c>
      <c r="L525" s="169" t="s">
        <v>7</v>
      </c>
      <c r="M525" s="72" t="str">
        <f>IFERROR(__xludf.DUMMYFUNCTION("""COMPUTED_VALUE"""),"(('base_layer', 'add_weight'), ('base', '_add_variable_with_custom_getter'), ('base_layer_utils', 'make_variable'))")</f>
        <v>(('base_layer', 'add_weight'), ('base', '_add_variable_with_custom_getter'), ('base_layer_utils', 'make_variable'))</v>
      </c>
      <c r="N525" s="213">
        <f t="shared" si="5"/>
        <v>1</v>
      </c>
      <c r="O525" s="98"/>
      <c r="U525" s="72" t="str">
        <f>IFERROR(__xludf.DUMMYFUNCTION("""COMPUTED_VALUE"""),"round 2")</f>
        <v>round 2</v>
      </c>
      <c r="V525" s="72" t="str">
        <f>IFERROR(__xludf.DUMMYFUNCTION("""COMPUTED_VALUE"""),"(('ops', 'control_dependencies'),)")</f>
        <v>(('ops', 'control_dependencies'),)</v>
      </c>
      <c r="W525" s="72" t="str">
        <f>IFERROR(__xludf.DUMMYFUNCTION("""COMPUTED_VALUE"""),"data validation")</f>
        <v>data validation</v>
      </c>
      <c r="X525" s="50">
        <f t="shared" si="2"/>
        <v>1</v>
      </c>
      <c r="Y525" s="72" t="str">
        <f>IFERROR(__xludf.DUMMYFUNCTION("""COMPUTED_VALUE"""),"round 2")</f>
        <v>round 2</v>
      </c>
      <c r="Z525" s="72" t="str">
        <f>IFERROR(__xludf.DUMMYFUNCTION("""COMPUTED_VALUE"""),"(('backend', '__call__'), ('session', '__call__'))")</f>
        <v>(('backend', '__call__'), ('session', '__call__'))</v>
      </c>
      <c r="AA525" s="72" t="str">
        <f>IFERROR(__xludf.DUMMYFUNCTION("""COMPUTED_VALUE"""),"model training / learning")</f>
        <v>model training / learning</v>
      </c>
      <c r="AB525" s="72">
        <f>IFERROR(__xludf.DUMMYFUNCTION("""COMPUTED_VALUE"""),1.0)</f>
        <v>1</v>
      </c>
    </row>
    <row r="526">
      <c r="A526" s="73"/>
      <c r="D526" s="98"/>
      <c r="G526" s="98"/>
      <c r="I526" s="77">
        <v>524.0</v>
      </c>
      <c r="J526" s="54" t="s">
        <v>5334</v>
      </c>
      <c r="K526" s="96" t="s">
        <v>4374</v>
      </c>
      <c r="L526" s="169" t="s">
        <v>7</v>
      </c>
      <c r="M526" s="72" t="str">
        <f>IFERROR(__xludf.DUMMYFUNCTION("""COMPUTED_VALUE"""),"(('ops', 'control_dependencies'),)")</f>
        <v>(('ops', 'control_dependencies'),)</v>
      </c>
      <c r="N526" s="213">
        <f t="shared" si="5"/>
        <v>1</v>
      </c>
      <c r="O526" s="98"/>
      <c r="U526" s="72" t="str">
        <f>IFERROR(__xludf.DUMMYFUNCTION("""COMPUTED_VALUE"""),"round 2")</f>
        <v>round 2</v>
      </c>
      <c r="V526" s="72" t="str">
        <f>IFERROR(__xludf.DUMMYFUNCTION("""COMPUTED_VALUE"""),"(('data_adapter', '__init__'), ('data_adapter', '__init__'))")</f>
        <v>(('data_adapter', '__init__'), ('data_adapter', '__init__'))</v>
      </c>
      <c r="W526" s="72" t="str">
        <f>IFERROR(__xludf.DUMMYFUNCTION("""COMPUTED_VALUE"""),"data transformation")</f>
        <v>data transformation</v>
      </c>
      <c r="X526" s="50">
        <f t="shared" si="2"/>
        <v>1</v>
      </c>
      <c r="Y526" s="72" t="str">
        <f>IFERROR(__xludf.DUMMYFUNCTION("""COMPUTED_VALUE"""),"round 2")</f>
        <v>round 2</v>
      </c>
      <c r="Z526" s="72" t="str">
        <f>IFERROR(__xludf.DUMMYFUNCTION("""COMPUTED_VALUE"""),"(('def_function', '_call'), ('def_function', '_initialize'), ('function', '_get_concrete_function_internal_garbage_collected'), ('function', '_maybe_define_function'), ('function', '_create_graph_function'), ('func_graph', 'func_graph_from_py_func'))")</f>
        <v>(('def_function', '_call'), ('def_function', '_initialize'), ('function', '_get_concrete_function_internal_garbage_collected'), ('function', '_maybe_define_function'), ('function', '_create_graph_function'), ('func_graph', 'func_graph_from_py_func'))</v>
      </c>
      <c r="AA526" s="72" t="str">
        <f>IFERROR(__xludf.DUMMYFUNCTION("""COMPUTED_VALUE"""),"data transformation")</f>
        <v>data transformation</v>
      </c>
      <c r="AB526" s="72">
        <f>IFERROR(__xludf.DUMMYFUNCTION("""COMPUTED_VALUE"""),1.0)</f>
        <v>1</v>
      </c>
    </row>
    <row r="527">
      <c r="A527" s="73"/>
      <c r="D527" s="98"/>
      <c r="G527" s="98"/>
      <c r="I527" s="77">
        <v>525.0</v>
      </c>
      <c r="J527" s="54" t="s">
        <v>5334</v>
      </c>
      <c r="K527" s="96" t="s">
        <v>4380</v>
      </c>
      <c r="L527" s="169" t="s">
        <v>896</v>
      </c>
      <c r="M527" s="72" t="str">
        <f>IFERROR(__xludf.DUMMYFUNCTION("""COMPUTED_VALUE"""),"(('data_adapter', '__init__'), ('data_adapter', '__init__'))")</f>
        <v>(('data_adapter', '__init__'), ('data_adapter', '__init__'))</v>
      </c>
      <c r="N527" s="213">
        <f t="shared" si="5"/>
        <v>1</v>
      </c>
      <c r="O527" s="98"/>
      <c r="U527" s="72" t="str">
        <f>IFERROR(__xludf.DUMMYFUNCTION("""COMPUTED_VALUE"""),"round 2")</f>
        <v>round 2</v>
      </c>
      <c r="V527" s="72" t="str">
        <f>IFERROR(__xludf.DUMMYFUNCTION("""COMPUTED_VALUE"""),"(('math_ops', 'binary_op_wrapper'),)")</f>
        <v>(('math_ops', 'binary_op_wrapper'),)</v>
      </c>
      <c r="W527" s="72" t="str">
        <f>IFERROR(__xludf.DUMMYFUNCTION("""COMPUTED_VALUE"""),"method wrapper")</f>
        <v>method wrapper</v>
      </c>
      <c r="X527" s="50">
        <f t="shared" si="2"/>
        <v>1</v>
      </c>
      <c r="Y527" s="72" t="str">
        <f>IFERROR(__xludf.DUMMYFUNCTION("""COMPUTED_VALUE"""),"round 2")</f>
        <v>round 2</v>
      </c>
      <c r="Z527" s="72" t="str">
        <f>IFERROR(__xludf.DUMMYFUNCTION("""COMPUTED_VALUE"""),"(('rnn_cell_impl', 'call'),)")</f>
        <v>(('rnn_cell_impl', 'call'),)</v>
      </c>
      <c r="AA527" s="72" t="str">
        <f>IFERROR(__xludf.DUMMYFUNCTION("""COMPUTED_VALUE"""),"model training / construction")</f>
        <v>model training / construction</v>
      </c>
      <c r="AB527" s="72">
        <f>IFERROR(__xludf.DUMMYFUNCTION("""COMPUTED_VALUE"""),1.0)</f>
        <v>1</v>
      </c>
    </row>
    <row r="528">
      <c r="A528" s="73"/>
      <c r="D528" s="98"/>
      <c r="G528" s="98"/>
      <c r="I528" s="77">
        <v>526.0</v>
      </c>
      <c r="J528" s="54" t="s">
        <v>5334</v>
      </c>
      <c r="K528" s="96" t="s">
        <v>4385</v>
      </c>
      <c r="L528" s="169" t="s">
        <v>727</v>
      </c>
      <c r="M528" s="72" t="str">
        <f>IFERROR(__xludf.DUMMYFUNCTION("""COMPUTED_VALUE"""),"(('math_ops', 'binary_op_wrapper'),)")</f>
        <v>(('math_ops', 'binary_op_wrapper'),)</v>
      </c>
      <c r="N528" s="213">
        <f t="shared" si="5"/>
        <v>1</v>
      </c>
      <c r="O528" s="98"/>
      <c r="U528" s="72" t="str">
        <f>IFERROR(__xludf.DUMMYFUNCTION("""COMPUTED_VALUE"""),"round 2")</f>
        <v>round 2</v>
      </c>
      <c r="V528" s="72" t="str">
        <f>IFERROR(__xludf.DUMMYFUNCTION("""COMPUTED_VALUE"""),"(('common_shapes', 'call_cpp_shape_fn'),)")</f>
        <v>(('common_shapes', 'call_cpp_shape_fn'),)</v>
      </c>
      <c r="W528" s="72" t="str">
        <f>IFERROR(__xludf.DUMMYFUNCTION("""COMPUTED_VALUE"""),"data validation")</f>
        <v>data validation</v>
      </c>
      <c r="X528" s="50">
        <f t="shared" si="2"/>
        <v>1</v>
      </c>
      <c r="Y528" s="72" t="str">
        <f>IFERROR(__xludf.DUMMYFUNCTION("""COMPUTED_VALUE"""),"round 2")</f>
        <v>round 2</v>
      </c>
      <c r="Z528" s="72" t="str">
        <f>IFERROR(__xludf.DUMMYFUNCTION("""COMPUTED_VALUE"""),"(('math_ops', '_add_dispatch'), ('gen_math_ops', 'add_v2'), ('ops', 'raise_from_not_ok_status'))")</f>
        <v>(('math_ops', '_add_dispatch'), ('gen_math_ops', 'add_v2'), ('ops', 'raise_from_not_ok_status'))</v>
      </c>
      <c r="AA528" s="72" t="str">
        <f>IFERROR(__xludf.DUMMYFUNCTION("""COMPUTED_VALUE"""),"data operation")</f>
        <v>data operation</v>
      </c>
      <c r="AB528" s="72">
        <f>IFERROR(__xludf.DUMMYFUNCTION("""COMPUTED_VALUE"""),1.0)</f>
        <v>1</v>
      </c>
    </row>
    <row r="529">
      <c r="A529" s="73"/>
      <c r="D529" s="98"/>
      <c r="G529" s="98"/>
      <c r="I529" s="77">
        <v>527.0</v>
      </c>
      <c r="J529" s="54" t="s">
        <v>5334</v>
      </c>
      <c r="K529" s="96" t="s">
        <v>4394</v>
      </c>
      <c r="L529" s="169" t="s">
        <v>384</v>
      </c>
      <c r="M529" s="72" t="str">
        <f>IFERROR(__xludf.DUMMYFUNCTION("""COMPUTED_VALUE"""),"(('common_shapes', 'call_cpp_shape_fn'),)")</f>
        <v>(('common_shapes', 'call_cpp_shape_fn'),)</v>
      </c>
      <c r="N529" s="213">
        <f t="shared" si="5"/>
        <v>1</v>
      </c>
      <c r="O529" s="98"/>
      <c r="U529" s="72" t="str">
        <f>IFERROR(__xludf.DUMMYFUNCTION("""COMPUTED_VALUE"""),"round 2")</f>
        <v>round 2</v>
      </c>
      <c r="V529" s="72" t="str">
        <f>IFERROR(__xludf.DUMMYFUNCTION("""COMPUTED_VALUE"""),"(('session', 'run'), ('session', '_run'), ('session', '__init__'))")</f>
        <v>(('session', 'run'), ('session', '_run'), ('session', '__init__'))</v>
      </c>
      <c r="W529" s="72" t="str">
        <f>IFERROR(__xludf.DUMMYFUNCTION("""COMPUTED_VALUE"""),"parallelization")</f>
        <v>parallelization</v>
      </c>
      <c r="X529" s="50">
        <f t="shared" si="2"/>
        <v>1</v>
      </c>
      <c r="Y529" s="72" t="str">
        <f>IFERROR(__xludf.DUMMYFUNCTION("""COMPUTED_VALUE"""),"round 2")</f>
        <v>round 2</v>
      </c>
      <c r="Z529" s="72" t="str">
        <f>IFERROR(__xludf.DUMMYFUNCTION("""COMPUTED_VALUE"""),"(('op_def_library', '_apply_op_helper'), ('deprecation', 'new_func'), ('ops', 'create_op'), ('ops', '__init__'))")</f>
        <v>(('op_def_library', '_apply_op_helper'), ('deprecation', 'new_func'), ('ops', 'create_op'), ('ops', '__init__'))</v>
      </c>
      <c r="AA529" s="72" t="str">
        <f>IFERROR(__xludf.DUMMYFUNCTION("""COMPUTED_VALUE"""),"data operation")</f>
        <v>data operation</v>
      </c>
      <c r="AB529" s="72">
        <f>IFERROR(__xludf.DUMMYFUNCTION("""COMPUTED_VALUE"""),1.0)</f>
        <v>1</v>
      </c>
    </row>
    <row r="530">
      <c r="A530" s="73"/>
      <c r="D530" s="98"/>
      <c r="G530" s="98"/>
      <c r="I530" s="77">
        <v>528.0</v>
      </c>
      <c r="J530" s="54" t="s">
        <v>5334</v>
      </c>
      <c r="K530" s="96" t="s">
        <v>4398</v>
      </c>
      <c r="L530" s="169" t="s">
        <v>896</v>
      </c>
      <c r="M530" s="72" t="str">
        <f>IFERROR(__xludf.DUMMYFUNCTION("""COMPUTED_VALUE"""),"(('session', 'run'), ('session', '_run'), ('session', '__init__'))")</f>
        <v>(('session', 'run'), ('session', '_run'), ('session', '__init__'))</v>
      </c>
      <c r="N530" s="213">
        <f t="shared" si="5"/>
        <v>1</v>
      </c>
      <c r="O530" s="98"/>
      <c r="U530" s="72" t="str">
        <f>IFERROR(__xludf.DUMMYFUNCTION("""COMPUTED_VALUE"""),"round 2")</f>
        <v>round 2</v>
      </c>
      <c r="V530" s="72" t="str">
        <f>IFERROR(__xludf.DUMMYFUNCTION("""COMPUTED_VALUE"""),"(('base_layer', 'add_weight'), ('initializers', '__call__'))")</f>
        <v>(('base_layer', 'add_weight'), ('initializers', '__call__'))</v>
      </c>
      <c r="W530" s="72" t="str">
        <f>IFERROR(__xludf.DUMMYFUNCTION("""COMPUTED_VALUE"""),"model training / learning")</f>
        <v>model training / learning</v>
      </c>
      <c r="X530" s="50">
        <f t="shared" si="2"/>
        <v>1</v>
      </c>
      <c r="Y530" s="72" t="str">
        <f>IFERROR(__xludf.DUMMYFUNCTION("""COMPUTED_VALUE"""),"round 2")</f>
        <v>round 2</v>
      </c>
      <c r="Z530" s="72" t="str">
        <f>IFERROR(__xludf.DUMMYFUNCTION("""COMPUTED_VALUE"""),"(('dataset_ops', '__init__'),)")</f>
        <v>(('dataset_ops', '__init__'),)</v>
      </c>
      <c r="AA530" s="72" t="str">
        <f>IFERROR(__xludf.DUMMYFUNCTION("""COMPUTED_VALUE"""),"method wrapper")</f>
        <v>method wrapper</v>
      </c>
      <c r="AB530" s="72">
        <f>IFERROR(__xludf.DUMMYFUNCTION("""COMPUTED_VALUE"""),1.0)</f>
        <v>1</v>
      </c>
    </row>
    <row r="531">
      <c r="A531" s="73"/>
      <c r="D531" s="98"/>
      <c r="G531" s="98"/>
      <c r="I531" s="77">
        <v>529.0</v>
      </c>
      <c r="J531" s="54" t="s">
        <v>5334</v>
      </c>
      <c r="K531" s="96" t="s">
        <v>4405</v>
      </c>
      <c r="L531" s="169" t="s">
        <v>480</v>
      </c>
      <c r="M531" s="72" t="str">
        <f>IFERROR(__xludf.DUMMYFUNCTION("""COMPUTED_VALUE"""),"(('base_layer', 'add_weight'), ('initializers', '__call__'))")</f>
        <v>(('base_layer', 'add_weight'), ('initializers', '__call__'))</v>
      </c>
      <c r="N531" s="213">
        <f t="shared" si="5"/>
        <v>1</v>
      </c>
      <c r="O531" s="98"/>
      <c r="U531" s="72" t="str">
        <f>IFERROR(__xludf.DUMMYFUNCTION("""COMPUTED_VALUE"""),"round 2")</f>
        <v>round 2</v>
      </c>
      <c r="V531" s="72" t="str">
        <f>IFERROR(__xludf.DUMMYFUNCTION("""COMPUTED_VALUE"""),"(('training', 'fit'), ('training_arrays', 'model_iteration'), ('backend', '__call__'))")</f>
        <v>(('training', 'fit'), ('training_arrays', 'model_iteration'), ('backend', '__call__'))</v>
      </c>
      <c r="W531" s="72" t="str">
        <f>IFERROR(__xludf.DUMMYFUNCTION("""COMPUTED_VALUE"""),"model training / learning")</f>
        <v>model training / learning</v>
      </c>
      <c r="X531" s="50">
        <f t="shared" si="2"/>
        <v>1</v>
      </c>
      <c r="Y531" s="72" t="str">
        <f>IFERROR(__xludf.DUMMYFUNCTION("""COMPUTED_VALUE"""),"round 2")</f>
        <v>round 2</v>
      </c>
      <c r="Z531" s="72" t="str">
        <f>IFERROR(__xludf.DUMMYFUNCTION("""COMPUTED_VALUE"""),"(('saver', '__init__'), ('saver', 'build'))")</f>
        <v>(('saver', '__init__'), ('saver', 'build'))</v>
      </c>
      <c r="AA531" s="72" t="str">
        <f>IFERROR(__xludf.DUMMYFUNCTION("""COMPUTED_VALUE"""),"model saving / loading")</f>
        <v>model saving / loading</v>
      </c>
      <c r="AB531" s="72">
        <f>IFERROR(__xludf.DUMMYFUNCTION("""COMPUTED_VALUE"""),1.0)</f>
        <v>1</v>
      </c>
    </row>
    <row r="532">
      <c r="A532" s="73"/>
      <c r="D532" s="98"/>
      <c r="G532" s="98"/>
      <c r="I532" s="77">
        <v>530.0</v>
      </c>
      <c r="J532" s="54" t="s">
        <v>5334</v>
      </c>
      <c r="K532" s="96" t="s">
        <v>4409</v>
      </c>
      <c r="L532" s="169" t="s">
        <v>7</v>
      </c>
      <c r="M532" s="72" t="str">
        <f>IFERROR(__xludf.DUMMYFUNCTION("""COMPUTED_VALUE"""),"(('training', 'fit'), ('training_arrays', 'model_iteration'), ('backend', '__call__'))")</f>
        <v>(('training', 'fit'), ('training_arrays', 'model_iteration'), ('backend', '__call__'))</v>
      </c>
      <c r="N532" s="213">
        <f t="shared" si="5"/>
        <v>1</v>
      </c>
      <c r="O532" s="98"/>
      <c r="U532" s="72" t="str">
        <f>IFERROR(__xludf.DUMMYFUNCTION("""COMPUTED_VALUE"""),"round 2")</f>
        <v>round 2</v>
      </c>
      <c r="V532" s="72" t="str">
        <f>IFERROR(__xludf.DUMMYFUNCTION("""COMPUTED_VALUE"""),"(('models', 'fit'), ('training', 'fit'))")</f>
        <v>(('models', 'fit'), ('training', 'fit'))</v>
      </c>
      <c r="W532" s="72" t="str">
        <f>IFERROR(__xludf.DUMMYFUNCTION("""COMPUTED_VALUE"""),"model training / learning")</f>
        <v>model training / learning</v>
      </c>
      <c r="X532" s="50">
        <f t="shared" si="2"/>
        <v>1</v>
      </c>
      <c r="Y532" s="72" t="str">
        <f>IFERROR(__xludf.DUMMYFUNCTION("""COMPUTED_VALUE"""),"round 2")</f>
        <v>round 2</v>
      </c>
      <c r="Z532" s="72" t="str">
        <f>IFERROR(__xludf.DUMMYFUNCTION("""COMPUTED_VALUE"""),"(('rnn', 'dynamic_rnn'),)")</f>
        <v>(('rnn', 'dynamic_rnn'),)</v>
      </c>
      <c r="AA532" s="72" t="str">
        <f>IFERROR(__xludf.DUMMYFUNCTION("""COMPUTED_VALUE"""),"model training / construction")</f>
        <v>model training / construction</v>
      </c>
      <c r="AB532" s="72">
        <f>IFERROR(__xludf.DUMMYFUNCTION("""COMPUTED_VALUE"""),1.0)</f>
        <v>1</v>
      </c>
    </row>
    <row r="533">
      <c r="A533" s="73"/>
      <c r="D533" s="98"/>
      <c r="G533" s="98"/>
      <c r="I533" s="77">
        <v>531.0</v>
      </c>
      <c r="J533" s="54" t="s">
        <v>5334</v>
      </c>
      <c r="K533" s="96" t="s">
        <v>4416</v>
      </c>
      <c r="L533" s="169" t="s">
        <v>7</v>
      </c>
      <c r="M533" s="72" t="str">
        <f>IFERROR(__xludf.DUMMYFUNCTION("""COMPUTED_VALUE"""),"(('models', 'fit'), ('training', 'fit'))")</f>
        <v>(('models', 'fit'), ('training', 'fit'))</v>
      </c>
      <c r="N533" s="213">
        <f t="shared" si="5"/>
        <v>1</v>
      </c>
      <c r="O533" s="98"/>
      <c r="U533" s="72" t="str">
        <f>IFERROR(__xludf.DUMMYFUNCTION("""COMPUTED_VALUE"""),"round 2")</f>
        <v>round 2</v>
      </c>
      <c r="V533" s="72" t="str">
        <f>IFERROR(__xludf.DUMMYFUNCTION("""COMPUTED_VALUE"""),"(('coremlconverter', 'module'), ('_keras_converter', 'convert'), ('_keras_converter', '_convert_to_spec'), ('_keras2_converter', '_convert'), ('saving', 'load_model'), ('saving', '_deserialize_model'))")</f>
        <v>(('coremlconverter', 'module'), ('_keras_converter', 'convert'), ('_keras_converter', '_convert_to_spec'), ('_keras2_converter', '_convert'), ('saving', 'load_model'), ('saving', '_deserialize_model'))</v>
      </c>
      <c r="W533" s="72" t="str">
        <f>IFERROR(__xludf.DUMMYFUNCTION("""COMPUTED_VALUE"""),"model saving / loading")</f>
        <v>model saving / loading</v>
      </c>
      <c r="X533" s="50">
        <f t="shared" si="2"/>
        <v>1</v>
      </c>
      <c r="Y533" s="72" t="str">
        <f>IFERROR(__xludf.DUMMYFUNCTION("""COMPUTED_VALUE"""),"round 2")</f>
        <v>round 2</v>
      </c>
      <c r="Z533" s="72" t="str">
        <f>IFERROR(__xludf.DUMMYFUNCTION("""COMPUTED_VALUE"""),"(('kernelapp', 'start'), ('ioloop', 'start'), ('ioloop', 'start'), ('stack_context', 'null_wrapper'), ('zmqstream', '_handle_events'), ('zmqstream', '_handle_recv'), ('zmqstream', '_run_callback'), ('stack_context', 'null_wrapper'), ('kernelbase', 'dispat"&amp;"cher'), ('kernelbase', 'dispatch_shell'))")</f>
        <v>(('kernelapp', 'start'), ('ioloop', 'start'), ('ioloop', 'start'), ('stack_context', 'null_wrapper'), ('zmqstream', '_handle_events'), ('zmqstream', '_handle_recv'), ('zmqstream', '_run_callback'), ('stack_context', 'null_wrapper'), ('kernelbase', 'dispatcher'), ('kernelbase', 'dispatch_shell'))</v>
      </c>
      <c r="AA533" s="72" t="str">
        <f>IFERROR(__xludf.DUMMYFUNCTION("""COMPUTED_VALUE"""),"subprocess invocation")</f>
        <v>subprocess invocation</v>
      </c>
      <c r="AB533" s="72">
        <f>IFERROR(__xludf.DUMMYFUNCTION("""COMPUTED_VALUE"""),1.0)</f>
        <v>1</v>
      </c>
    </row>
    <row r="534">
      <c r="A534" s="73"/>
      <c r="D534" s="98"/>
      <c r="G534" s="98"/>
      <c r="I534" s="77">
        <v>532.0</v>
      </c>
      <c r="J534" s="54" t="s">
        <v>5334</v>
      </c>
      <c r="K534" s="96" t="s">
        <v>4421</v>
      </c>
      <c r="L534" s="169" t="s">
        <v>7</v>
      </c>
      <c r="M534" s="72" t="str">
        <f>IFERROR(__xludf.DUMMYFUNCTION("""COMPUTED_VALUE"""),"(('coremlconverter', 'module'), ('_keras_converter', 'convert'), ('_keras_converter', '_convert_to_spec'), ('_keras2_converter', '_convert'), ('saving', 'load_model'), ('saving', '_deserialize_model'))")</f>
        <v>(('coremlconverter', 'module'), ('_keras_converter', 'convert'), ('_keras_converter', '_convert_to_spec'), ('_keras2_converter', '_convert'), ('saving', 'load_model'), ('saving', '_deserialize_model'))</v>
      </c>
      <c r="N534" s="213">
        <f t="shared" si="5"/>
        <v>1</v>
      </c>
      <c r="O534" s="98"/>
      <c r="U534" s="72" t="str">
        <f>IFERROR(__xludf.DUMMYFUNCTION("""COMPUTED_VALUE"""),"round 2")</f>
        <v>round 2</v>
      </c>
      <c r="V534" s="72" t="str">
        <f>IFERROR(__xludf.DUMMYFUNCTION("""COMPUTED_VALUE"""),"(('training', 'predict'), ('training_arrays', 'predict_loop'), ('tensorflow_backend', '__call__'), ('tensorflow_backend', '_call'), ('session', '__call__'), ('errors_impl', '__exit__'))")</f>
        <v>(('training', 'predict'), ('training_arrays', 'predict_loop'), ('tensorflow_backend', '__call__'), ('tensorflow_backend', '_call'), ('session', '__call__'), ('errors_impl', '__exit__'))</v>
      </c>
      <c r="W534" s="72" t="str">
        <f>IFERROR(__xludf.DUMMYFUNCTION("""COMPUTED_VALUE"""),"model training / learning")</f>
        <v>model training / learning</v>
      </c>
      <c r="X534" s="50">
        <f t="shared" si="2"/>
        <v>1</v>
      </c>
      <c r="Y534" s="72" t="str">
        <f>IFERROR(__xludf.DUMMYFUNCTION("""COMPUTED_VALUE"""),"round 2")</f>
        <v>round 2</v>
      </c>
      <c r="Z534" s="72" t="str">
        <f>IFERROR(__xludf.DUMMYFUNCTION("""COMPUTED_VALUE"""),"(('variables', 'assign'),)")</f>
        <v>(('variables', 'assign'),)</v>
      </c>
      <c r="AA534" s="72" t="str">
        <f>IFERROR(__xludf.DUMMYFUNCTION("""COMPUTED_VALUE"""),"data operation")</f>
        <v>data operation</v>
      </c>
      <c r="AB534" s="72">
        <f>IFERROR(__xludf.DUMMYFUNCTION("""COMPUTED_VALUE"""),1.0)</f>
        <v>1</v>
      </c>
    </row>
    <row r="535">
      <c r="A535" s="73"/>
      <c r="D535" s="98"/>
      <c r="G535" s="98"/>
      <c r="I535" s="77">
        <v>533.0</v>
      </c>
      <c r="J535" s="54" t="s">
        <v>5334</v>
      </c>
      <c r="K535" s="96" t="s">
        <v>4427</v>
      </c>
      <c r="L535" s="227" t="s">
        <v>50</v>
      </c>
      <c r="M535" s="72" t="str">
        <f>IFERROR(__xludf.DUMMYFUNCTION("""COMPUTED_VALUE"""),"(('training', 'predict'), ('training_arrays', 'predict_loop'), ('tensorflow_backend', '__call__'), ('tensorflow_backend', '_call'), ('session', '__call__'), ('errors_impl', '__exit__'))")</f>
        <v>(('training', 'predict'), ('training_arrays', 'predict_loop'), ('tensorflow_backend', '__call__'), ('tensorflow_backend', '_call'), ('session', '__call__'), ('errors_impl', '__exit__'))</v>
      </c>
      <c r="N535" s="213">
        <f t="shared" si="5"/>
        <v>1</v>
      </c>
      <c r="O535" s="98"/>
      <c r="U535" s="72" t="str">
        <f>IFERROR(__xludf.DUMMYFUNCTION("""COMPUTED_VALUE"""),"round 2")</f>
        <v>round 2</v>
      </c>
      <c r="V535" s="72" t="str">
        <f>IFERROR(__xludf.DUMMYFUNCTION("""COMPUTED_VALUE"""),"(('tensorflow_backend', '__call__'), ('session', 'run'), ('session', '_run'))")</f>
        <v>(('tensorflow_backend', '__call__'), ('session', 'run'), ('session', '_run'))</v>
      </c>
      <c r="W535" s="72" t="str">
        <f>IFERROR(__xludf.DUMMYFUNCTION("""COMPUTED_VALUE"""),"model training / learning")</f>
        <v>model training / learning</v>
      </c>
      <c r="X535" s="50">
        <f t="shared" si="2"/>
        <v>1</v>
      </c>
      <c r="Y535" s="72" t="str">
        <f>IFERROR(__xludf.DUMMYFUNCTION("""COMPUTED_VALUE"""),"round 2")</f>
        <v>round 2</v>
      </c>
      <c r="Z535" s="72" t="str">
        <f>IFERROR(__xludf.DUMMYFUNCTION("""COMPUTED_VALUE"""),"(('training', 'fit'), ('training_v2', 'fit'), ('training_v2', 'run_one_epoch'), ('training_v2_utils', 'execution_function'), ('def_function', '__call__'), ('def_function', '_call'), ('function', '__call__'))")</f>
        <v>(('training', 'fit'), ('training_v2', 'fit'), ('training_v2', 'run_one_epoch'), ('training_v2_utils', 'execution_function'), ('def_function', '__call__'), ('def_function', '_call'), ('function', '__call__'))</v>
      </c>
      <c r="AA535" s="72" t="str">
        <f>IFERROR(__xludf.DUMMYFUNCTION("""COMPUTED_VALUE"""),"model training / learning")</f>
        <v>model training / learning</v>
      </c>
      <c r="AB535" s="72">
        <f>IFERROR(__xludf.DUMMYFUNCTION("""COMPUTED_VALUE"""),1.0)</f>
        <v>1</v>
      </c>
    </row>
    <row r="536">
      <c r="A536" s="73"/>
      <c r="D536" s="98"/>
      <c r="G536" s="98"/>
      <c r="I536" s="77">
        <v>534.0</v>
      </c>
      <c r="J536" s="54" t="s">
        <v>5334</v>
      </c>
      <c r="K536" s="96" t="s">
        <v>4430</v>
      </c>
      <c r="L536" s="169" t="s">
        <v>7</v>
      </c>
      <c r="M536" s="72" t="str">
        <f>IFERROR(__xludf.DUMMYFUNCTION("""COMPUTED_VALUE"""),"(('tensorflow_backend', '__call__'), ('session', 'run'), ('session', '_run'))")</f>
        <v>(('tensorflow_backend', '__call__'), ('session', 'run'), ('session', '_run'))</v>
      </c>
      <c r="N536" s="213">
        <f t="shared" si="5"/>
        <v>1</v>
      </c>
      <c r="O536" s="98"/>
      <c r="U536" s="72" t="str">
        <f>IFERROR(__xludf.DUMMYFUNCTION("""COMPUTED_VALUE"""),"round 2")</f>
        <v>round 2</v>
      </c>
      <c r="V536" s="72" t="str">
        <f>IFERROR(__xludf.DUMMYFUNCTION("""COMPUTED_VALUE"""),"(('array_ops', 'placeholder'), ('gen_array_ops', 'placeholder'))")</f>
        <v>(('array_ops', 'placeholder'), ('gen_array_ops', 'placeholder'))</v>
      </c>
      <c r="W536" s="72" t="str">
        <f>IFERROR(__xludf.DUMMYFUNCTION("""COMPUTED_VALUE"""),"data operation")</f>
        <v>data operation</v>
      </c>
      <c r="X536" s="50">
        <f t="shared" si="2"/>
        <v>1</v>
      </c>
      <c r="Y536" s="72" t="str">
        <f>IFERROR(__xludf.DUMMYFUNCTION("""COMPUTED_VALUE"""),"round 2")</f>
        <v>round 2</v>
      </c>
      <c r="Z536" s="72" t="str">
        <f>IFERROR(__xludf.DUMMYFUNCTION("""COMPUTED_VALUE"""),"(('training', 'fit'), ('training', '_make_train_function'), ('interfaces', 'wrapper'), ('optimizers', 'get_updates'), ('optimizers', 'get_gradients'))")</f>
        <v>(('training', 'fit'), ('training', '_make_train_function'), ('interfaces', 'wrapper'), ('optimizers', 'get_updates'), ('optimizers', 'get_gradients'))</v>
      </c>
      <c r="AA536" s="72" t="str">
        <f>IFERROR(__xludf.DUMMYFUNCTION("""COMPUTED_VALUE"""),"syntax / attribute extraction")</f>
        <v>syntax / attribute extraction</v>
      </c>
      <c r="AB536" s="72">
        <f>IFERROR(__xludf.DUMMYFUNCTION("""COMPUTED_VALUE"""),1.0)</f>
        <v>1</v>
      </c>
    </row>
    <row r="537">
      <c r="A537" s="73"/>
      <c r="D537" s="98"/>
      <c r="G537" s="98"/>
      <c r="I537" s="77">
        <v>535.0</v>
      </c>
      <c r="J537" s="54" t="s">
        <v>5334</v>
      </c>
      <c r="K537" s="98" t="s">
        <v>4433</v>
      </c>
      <c r="L537" s="77" t="s">
        <v>7</v>
      </c>
      <c r="M537" s="72" t="str">
        <f>IFERROR(__xludf.DUMMYFUNCTION("""COMPUTED_VALUE"""),"(('array_ops', 'placeholder'), ('gen_array_ops', 'placeholder'))")</f>
        <v>(('array_ops', 'placeholder'), ('gen_array_ops', 'placeholder'))</v>
      </c>
      <c r="N537" s="213">
        <f t="shared" si="5"/>
        <v>1</v>
      </c>
      <c r="O537" s="98"/>
      <c r="U537" s="72" t="str">
        <f>IFERROR(__xludf.DUMMYFUNCTION("""COMPUTED_VALUE"""),"round 2")</f>
        <v>round 2</v>
      </c>
      <c r="V537" s="72" t="str">
        <f>IFERROR(__xludf.DUMMYFUNCTION("""COMPUTED_VALUE"""),"(('math_ops', 'binary_op_wrapper'), ('gen_math_ops', 'add'))")</f>
        <v>(('math_ops', 'binary_op_wrapper'), ('gen_math_ops', 'add'))</v>
      </c>
      <c r="W537" s="72" t="str">
        <f>IFERROR(__xludf.DUMMYFUNCTION("""COMPUTED_VALUE"""),"data operation")</f>
        <v>data operation</v>
      </c>
      <c r="X537" s="50">
        <f t="shared" si="2"/>
        <v>1</v>
      </c>
      <c r="Y537" s="72" t="str">
        <f>IFERROR(__xludf.DUMMYFUNCTION("""COMPUTED_VALUE"""),"round 2")</f>
        <v>round 2</v>
      </c>
      <c r="Z537" s="72" t="str">
        <f>IFERROR(__xludf.DUMMYFUNCTION("""COMPUTED_VALUE"""),"(('saver', '__init__'), ('saver', 'build'), ('saver', '_build'), ('saver', '_build_internal'))")</f>
        <v>(('saver', '__init__'), ('saver', 'build'), ('saver', '_build'), ('saver', '_build_internal'))</v>
      </c>
      <c r="AA537" s="72" t="str">
        <f>IFERROR(__xludf.DUMMYFUNCTION("""COMPUTED_VALUE"""),"model saving / loading")</f>
        <v>model saving / loading</v>
      </c>
      <c r="AB537" s="72">
        <f>IFERROR(__xludf.DUMMYFUNCTION("""COMPUTED_VALUE"""),1.0)</f>
        <v>1</v>
      </c>
    </row>
    <row r="538">
      <c r="A538" s="73"/>
      <c r="D538" s="98"/>
      <c r="G538" s="98"/>
      <c r="I538" s="77">
        <v>536.0</v>
      </c>
      <c r="J538" s="54" t="s">
        <v>5334</v>
      </c>
      <c r="K538" s="98" t="s">
        <v>4438</v>
      </c>
      <c r="L538" s="77" t="s">
        <v>1768</v>
      </c>
      <c r="M538" s="72" t="str">
        <f>IFERROR(__xludf.DUMMYFUNCTION("""COMPUTED_VALUE"""),"(('math_ops', 'binary_op_wrapper'), ('gen_math_ops', 'add'))")</f>
        <v>(('math_ops', 'binary_op_wrapper'), ('gen_math_ops', 'add'))</v>
      </c>
      <c r="N538" s="213">
        <f t="shared" si="5"/>
        <v>1</v>
      </c>
      <c r="O538" s="98"/>
      <c r="U538" s="72" t="str">
        <f>IFERROR(__xludf.DUMMYFUNCTION("""COMPUTED_VALUE"""),"round 2")</f>
        <v>round 2</v>
      </c>
      <c r="V538" s="72" t="str">
        <f>IFERROR(__xludf.DUMMYFUNCTION("""COMPUTED_VALUE"""),"(('training', 'fit'), ('training_v2', 'fit'), ('training_v2', 'run_one_epoch'), ('training_v2_utils', 'execution_function'))")</f>
        <v>(('training', 'fit'), ('training_v2', 'fit'), ('training_v2', 'run_one_epoch'), ('training_v2_utils', 'execution_function'))</v>
      </c>
      <c r="W538" s="72" t="str">
        <f>IFERROR(__xludf.DUMMYFUNCTION("""COMPUTED_VALUE"""),"model training / learning")</f>
        <v>model training / learning</v>
      </c>
      <c r="X538" s="50">
        <f t="shared" si="2"/>
        <v>1</v>
      </c>
      <c r="Y538" s="72" t="str">
        <f>IFERROR(__xludf.DUMMYFUNCTION("""COMPUTED_VALUE"""),"round 2")</f>
        <v>round 2</v>
      </c>
      <c r="Z538" s="72" t="str">
        <f>IFERROR(__xludf.DUMMYFUNCTION("""COMPUTED_VALUE"""),"(('tensorflow_backend', '__call__'),)")</f>
        <v>(('tensorflow_backend', '__call__'),)</v>
      </c>
      <c r="AA538" s="72" t="str">
        <f>IFERROR(__xludf.DUMMYFUNCTION("""COMPUTED_VALUE"""),"model training / learning")</f>
        <v>model training / learning</v>
      </c>
      <c r="AB538" s="72">
        <f>IFERROR(__xludf.DUMMYFUNCTION("""COMPUTED_VALUE"""),1.0)</f>
        <v>1</v>
      </c>
    </row>
    <row r="539">
      <c r="A539" s="73"/>
      <c r="D539" s="98"/>
      <c r="G539" s="98"/>
      <c r="I539" s="77">
        <v>537.0</v>
      </c>
      <c r="J539" s="54" t="s">
        <v>5334</v>
      </c>
      <c r="K539" s="96" t="s">
        <v>4443</v>
      </c>
      <c r="L539" s="169" t="s">
        <v>1768</v>
      </c>
      <c r="M539" s="72" t="str">
        <f>IFERROR(__xludf.DUMMYFUNCTION("""COMPUTED_VALUE"""),"(('training', 'fit'), ('training_v2', 'fit'), ('training_v2', 'run_one_epoch'), ('training_v2_utils', 'execution_function'))")</f>
        <v>(('training', 'fit'), ('training_v2', 'fit'), ('training_v2', 'run_one_epoch'), ('training_v2_utils', 'execution_function'))</v>
      </c>
      <c r="N539" s="213">
        <f t="shared" si="5"/>
        <v>1</v>
      </c>
      <c r="O539" s="98"/>
      <c r="U539" s="72" t="str">
        <f>IFERROR(__xludf.DUMMYFUNCTION("""COMPUTED_VALUE"""),"round 2")</f>
        <v>round 2</v>
      </c>
      <c r="V539" s="72" t="str">
        <f>IFERROR(__xludf.DUMMYFUNCTION("""COMPUTED_VALUE"""),"(('function', '__call__'), ('function', '_filtered_call'), ('function', '_call_flat'), ('function', 'call'), ('execute', 'quick_execute'))")</f>
        <v>(('function', '__call__'), ('function', '_filtered_call'), ('function', '_call_flat'), ('function', 'call'), ('execute', 'quick_execute'))</v>
      </c>
      <c r="W539" s="72" t="str">
        <f>IFERROR(__xludf.DUMMYFUNCTION("""COMPUTED_VALUE"""),"data operation")</f>
        <v>data operation</v>
      </c>
      <c r="X539" s="50">
        <f t="shared" si="2"/>
        <v>1</v>
      </c>
      <c r="Y539" s="72" t="str">
        <f>IFERROR(__xludf.DUMMYFUNCTION("""COMPUTED_VALUE"""),"round 2")</f>
        <v>round 2</v>
      </c>
      <c r="Z539" s="72" t="str">
        <f>IFERROR(__xludf.DUMMYFUNCTION("""COMPUTED_VALUE"""),"(('session', '__init__'),)")</f>
        <v>(('session', '__init__'),)</v>
      </c>
      <c r="AA539" s="72" t="str">
        <f>IFERROR(__xludf.DUMMYFUNCTION("""COMPUTED_VALUE"""),"parallelization")</f>
        <v>parallelization</v>
      </c>
      <c r="AB539" s="72">
        <f>IFERROR(__xludf.DUMMYFUNCTION("""COMPUTED_VALUE"""),1.0)</f>
        <v>1</v>
      </c>
    </row>
    <row r="540">
      <c r="A540" s="73"/>
      <c r="D540" s="98"/>
      <c r="G540" s="98"/>
      <c r="I540" s="77">
        <v>538.0</v>
      </c>
      <c r="J540" s="54" t="s">
        <v>5334</v>
      </c>
      <c r="K540" s="96" t="s">
        <v>4445</v>
      </c>
      <c r="L540" s="169" t="s">
        <v>7</v>
      </c>
      <c r="M540" s="72" t="str">
        <f>IFERROR(__xludf.DUMMYFUNCTION("""COMPUTED_VALUE"""),"(('function', '__call__'), ('function', '_filtered_call'), ('function', '_call_flat'), ('function', 'call'), ('execute', 'quick_execute'))")</f>
        <v>(('function', '__call__'), ('function', '_filtered_call'), ('function', '_call_flat'), ('function', 'call'), ('execute', 'quick_execute'))</v>
      </c>
      <c r="N540" s="213">
        <f t="shared" si="5"/>
        <v>1</v>
      </c>
      <c r="O540" s="98"/>
      <c r="U540" s="72" t="str">
        <f>IFERROR(__xludf.DUMMYFUNCTION("""COMPUTED_VALUE"""),"round 2")</f>
        <v>round 2</v>
      </c>
      <c r="V540" s="72" t="str">
        <f>IFERROR(__xludf.DUMMYFUNCTION("""COMPUTED_VALUE"""),"(('scikit_learn', 'fit'), ('training', 'fit'), ('training', '_standardize_user_data'), ('training_utils', 'standardize_input_data'))")</f>
        <v>(('scikit_learn', 'fit'), ('training', 'fit'), ('training', '_standardize_user_data'), ('training_utils', 'standardize_input_data'))</v>
      </c>
      <c r="W540" s="72" t="str">
        <f>IFERROR(__xludf.DUMMYFUNCTION("""COMPUTED_VALUE"""),"data transformation")</f>
        <v>data transformation</v>
      </c>
      <c r="X540" s="50">
        <f t="shared" si="2"/>
        <v>1</v>
      </c>
      <c r="Y540" s="72" t="str">
        <f>IFERROR(__xludf.DUMMYFUNCTION("""COMPUTED_VALUE"""),"round 2")</f>
        <v>round 2</v>
      </c>
      <c r="Z540" s="72" t="str">
        <f>IFERROR(__xludf.DUMMYFUNCTION("""COMPUTED_VALUE"""),"(('saver', '_build'),)")</f>
        <v>(('saver', '_build'),)</v>
      </c>
      <c r="AA540" s="72" t="str">
        <f>IFERROR(__xludf.DUMMYFUNCTION("""COMPUTED_VALUE"""),"model saving / loading")</f>
        <v>model saving / loading</v>
      </c>
      <c r="AB540" s="72">
        <f>IFERROR(__xludf.DUMMYFUNCTION("""COMPUTED_VALUE"""),1.0)</f>
        <v>1</v>
      </c>
    </row>
    <row r="541">
      <c r="A541" s="73"/>
      <c r="D541" s="98"/>
      <c r="G541" s="98"/>
      <c r="I541" s="77">
        <v>539.0</v>
      </c>
      <c r="J541" s="54" t="s">
        <v>5334</v>
      </c>
      <c r="K541" s="96" t="s">
        <v>4450</v>
      </c>
      <c r="L541" s="169" t="s">
        <v>1768</v>
      </c>
      <c r="M541" s="72" t="str">
        <f>IFERROR(__xludf.DUMMYFUNCTION("""COMPUTED_VALUE"""),"(('scikit_learn', 'fit'), ('training', 'fit'), ('training', '_standardize_user_data'), ('training_utils', 'standardize_input_data'))")</f>
        <v>(('scikit_learn', 'fit'), ('training', 'fit'), ('training', '_standardize_user_data'), ('training_utils', 'standardize_input_data'))</v>
      </c>
      <c r="N541" s="213">
        <f t="shared" si="5"/>
        <v>1</v>
      </c>
      <c r="O541" s="98"/>
      <c r="U541" s="72" t="str">
        <f>IFERROR(__xludf.DUMMYFUNCTION("""COMPUTED_VALUE"""),"round 2")</f>
        <v>round 2</v>
      </c>
      <c r="V541" s="72" t="str">
        <f>IFERROR(__xludf.DUMMYFUNCTION("""COMPUTED_VALUE"""),"(('__init__', 'inner'),)")</f>
        <v>(('__init__', 'inner'),)</v>
      </c>
      <c r="W541" s="72" t="str">
        <f>IFERROR(__xludf.DUMMYFUNCTION("""COMPUTED_VALUE"""),"data operation")</f>
        <v>data operation</v>
      </c>
      <c r="X541" s="50">
        <f t="shared" si="2"/>
        <v>1</v>
      </c>
      <c r="Y541" s="72" t="str">
        <f>IFERROR(__xludf.DUMMYFUNCTION("""COMPUTED_VALUE"""),"round 2")</f>
        <v>round 2</v>
      </c>
      <c r="Z541" s="72" t="str">
        <f>IFERROR(__xludf.DUMMYFUNCTION("""COMPUTED_VALUE"""),"(('parser_eval', 'module'), ('__init__', 'module'), ('__init__', 'module'), ('test', 'module'))")</f>
        <v>(('parser_eval', 'module'), ('__init__', 'module'), ('__init__', 'module'), ('test', 'module'))</v>
      </c>
      <c r="AA541" s="72" t="str">
        <f>IFERROR(__xludf.DUMMYFUNCTION("""COMPUTED_VALUE"""),"python basic syntax")</f>
        <v>python basic syntax</v>
      </c>
      <c r="AB541" s="72">
        <f>IFERROR(__xludf.DUMMYFUNCTION("""COMPUTED_VALUE"""),1.0)</f>
        <v>1</v>
      </c>
    </row>
    <row r="542">
      <c r="A542" s="73"/>
      <c r="D542" s="98"/>
      <c r="G542" s="98"/>
      <c r="I542" s="77">
        <v>540.0</v>
      </c>
      <c r="J542" s="54" t="s">
        <v>5334</v>
      </c>
      <c r="K542" s="96" t="s">
        <v>4454</v>
      </c>
      <c r="L542" s="169" t="s">
        <v>727</v>
      </c>
      <c r="M542" s="72" t="str">
        <f>IFERROR(__xludf.DUMMYFUNCTION("""COMPUTED_VALUE"""),"(('__init__', 'inner'),)")</f>
        <v>(('__init__', 'inner'),)</v>
      </c>
      <c r="N542" s="213">
        <f t="shared" si="5"/>
        <v>1</v>
      </c>
      <c r="O542" s="98"/>
      <c r="U542" s="72" t="str">
        <f>IFERROR(__xludf.DUMMYFUNCTION("""COMPUTED_VALUE"""),"round 2")</f>
        <v>round 2</v>
      </c>
      <c r="V542" s="72" t="str">
        <f>IFERROR(__xludf.DUMMYFUNCTION("""COMPUTED_VALUE"""),"(('parsers', 'pandas'), ('parsers', 'pandas'))")</f>
        <v>(('parsers', 'pandas'), ('parsers', 'pandas'))</v>
      </c>
      <c r="W542" s="72" t="str">
        <f>IFERROR(__xludf.DUMMYFUNCTION("""COMPUTED_VALUE"""),"ignore")</f>
        <v>ignore</v>
      </c>
      <c r="X542" s="50">
        <f t="shared" si="2"/>
        <v>1</v>
      </c>
      <c r="Y542" s="72" t="str">
        <f>IFERROR(__xludf.DUMMYFUNCTION("""COMPUTED_VALUE"""),"round 2")</f>
        <v>round 2</v>
      </c>
      <c r="Z542" s="72" t="str">
        <f>IFERROR(__xludf.DUMMYFUNCTION("""COMPUTED_VALUE"""),"(('data_adapter', '__init__'), ('data_adapter', '_peek_and_restore'), ('iterator', '__next__'), ('iterator', 'next'))")</f>
        <v>(('data_adapter', '__init__'), ('data_adapter', '_peek_and_restore'), ('iterator', '__next__'), ('iterator', 'next'))</v>
      </c>
      <c r="AA542" s="72" t="str">
        <f>IFERROR(__xludf.DUMMYFUNCTION("""COMPUTED_VALUE"""),"data conversion")</f>
        <v>data conversion</v>
      </c>
      <c r="AB542" s="72">
        <f>IFERROR(__xludf.DUMMYFUNCTION("""COMPUTED_VALUE"""),1.0)</f>
        <v>1</v>
      </c>
    </row>
    <row r="543">
      <c r="A543" s="73"/>
      <c r="D543" s="98"/>
      <c r="G543" s="98"/>
      <c r="I543" s="77">
        <v>541.0</v>
      </c>
      <c r="J543" s="54" t="s">
        <v>5334</v>
      </c>
      <c r="K543" s="98" t="s">
        <v>1792</v>
      </c>
      <c r="L543" s="77" t="s">
        <v>1768</v>
      </c>
      <c r="M543" s="72" t="str">
        <f>IFERROR(__xludf.DUMMYFUNCTION("""COMPUTED_VALUE"""),"(('parsers', 'pandas'), ('parsers', 'pandas'))")</f>
        <v>(('parsers', 'pandas'), ('parsers', 'pandas'))</v>
      </c>
      <c r="N543" s="213">
        <f t="shared" si="5"/>
        <v>1</v>
      </c>
      <c r="O543" s="98"/>
      <c r="U543" s="72" t="str">
        <f>IFERROR(__xludf.DUMMYFUNCTION("""COMPUTED_VALUE"""),"round 2")</f>
        <v>round 2</v>
      </c>
      <c r="V543" s="72" t="str">
        <f>IFERROR(__xludf.DUMMYFUNCTION("""COMPUTED_VALUE"""),"(('generic_utils', 'deserialize_keras_object'), ('network', 'from_config'), ('network', 'process_layer'))")</f>
        <v>(('generic_utils', 'deserialize_keras_object'), ('network', 'from_config'), ('network', 'process_layer'))</v>
      </c>
      <c r="W543" s="72" t="str">
        <f>IFERROR(__xludf.DUMMYFUNCTION("""COMPUTED_VALUE"""),"model saving / loading")</f>
        <v>model saving / loading</v>
      </c>
      <c r="X543" s="50">
        <f t="shared" si="2"/>
        <v>1</v>
      </c>
      <c r="Y543" s="72" t="str">
        <f>IFERROR(__xludf.DUMMYFUNCTION("""COMPUTED_VALUE"""),"round 2")</f>
        <v>round 2</v>
      </c>
      <c r="Z543" s="72" t="str">
        <f>IFERROR(__xludf.DUMMYFUNCTION("""COMPUTED_VALUE"""),"(('training', '_standardize_user_data'), ('training', '_standardize_weights'), ('base', '_method_wrapper'), ('training', '_set_inputs'))")</f>
        <v>(('training', '_standardize_user_data'), ('training', '_standardize_weights'), ('base', '_method_wrapper'), ('training', '_set_inputs'))</v>
      </c>
      <c r="AA543" s="72" t="str">
        <f>IFERROR(__xludf.DUMMYFUNCTION("""COMPUTED_VALUE"""),"data transformation")</f>
        <v>data transformation</v>
      </c>
      <c r="AB543" s="72">
        <f>IFERROR(__xludf.DUMMYFUNCTION("""COMPUTED_VALUE"""),1.0)</f>
        <v>1</v>
      </c>
    </row>
    <row r="544">
      <c r="A544" s="73"/>
      <c r="D544" s="98"/>
      <c r="G544" s="98"/>
      <c r="I544" s="77">
        <v>542.0</v>
      </c>
      <c r="J544" s="54" t="s">
        <v>5334</v>
      </c>
      <c r="K544" s="98" t="s">
        <v>4460</v>
      </c>
      <c r="L544" s="77" t="s">
        <v>464</v>
      </c>
      <c r="M544" s="72" t="str">
        <f>IFERROR(__xludf.DUMMYFUNCTION("""COMPUTED_VALUE"""),"(('generic_utils', 'deserialize_keras_object'), ('network', 'from_config'), ('network', 'process_layer'))")</f>
        <v>(('generic_utils', 'deserialize_keras_object'), ('network', 'from_config'), ('network', 'process_layer'))</v>
      </c>
      <c r="N544" s="213">
        <f t="shared" si="5"/>
        <v>1</v>
      </c>
      <c r="O544" s="98"/>
      <c r="U544" s="72" t="str">
        <f>IFERROR(__xludf.DUMMYFUNCTION("""COMPUTED_VALUE"""),"round 2")</f>
        <v>round 2</v>
      </c>
      <c r="V544" s="72" t="str">
        <f>IFERROR(__xludf.DUMMYFUNCTION("""COMPUTED_VALUE"""),"(('__init__', 'module'), ('pywrap_tensorflow', 'module'), ('pywrap_tensorflow', 'module'), ('pywrap_tensorflow_internal', 'module'), ('pywrap_tensorflow_internal', 'swig_import_helper'))")</f>
        <v>(('__init__', 'module'), ('pywrap_tensorflow', 'module'), ('pywrap_tensorflow', 'module'), ('pywrap_tensorflow_internal', 'module'), ('pywrap_tensorflow_internal', 'swig_import_helper'))</v>
      </c>
      <c r="W544" s="72" t="str">
        <f>IFERROR(__xludf.DUMMYFUNCTION("""COMPUTED_VALUE"""),"python basic syntax")</f>
        <v>python basic syntax</v>
      </c>
      <c r="X544" s="50">
        <f t="shared" si="2"/>
        <v>1</v>
      </c>
      <c r="Y544" s="72" t="str">
        <f>IFERROR(__xludf.DUMMYFUNCTION("""COMPUTED_VALUE"""),"round 2")</f>
        <v>round 2</v>
      </c>
      <c r="Z544" s="72" t="str">
        <f>IFERROR(__xludf.DUMMYFUNCTION("""COMPUTED_VALUE"""),"(('session', '_do_call'), ('session', '_run_fn'), ('errors_impl', '__exit__'), ('session', 'run'), ('session', '_run'), ('session', '_do_run'), ('session', '_do_call'), ('runpy', '_run_module_as_main'), ('runpy', '_run_code'), ('ipykernel_launcher', 'modu"&amp;"le'), ('application', 'launch_instance'), ('kernelapp', 'start'))")</f>
        <v>(('session', '_do_call'), ('session', '_run_fn'), ('errors_impl', '__exit__'), ('session', 'run'), ('session', '_run'), ('session', '_do_run'), ('session', '_do_call'), ('runpy', '_run_module_as_main'), ('runpy', '_run_code'), ('ipykernel_launcher', 'module'), ('application', 'launch_instance'), ('kernelapp', 'start'))</v>
      </c>
      <c r="AA544" s="72" t="str">
        <f>IFERROR(__xludf.DUMMYFUNCTION("""COMPUTED_VALUE"""),"subprocess invocation")</f>
        <v>subprocess invocation</v>
      </c>
      <c r="AB544" s="72">
        <f>IFERROR(__xludf.DUMMYFUNCTION("""COMPUTED_VALUE"""),1.0)</f>
        <v>1</v>
      </c>
    </row>
    <row r="545">
      <c r="A545" s="73"/>
      <c r="D545" s="98"/>
      <c r="G545" s="98"/>
      <c r="I545" s="77">
        <v>543.0</v>
      </c>
      <c r="J545" s="54" t="s">
        <v>5334</v>
      </c>
      <c r="K545" s="96" t="s">
        <v>4469</v>
      </c>
      <c r="L545" s="227" t="s">
        <v>50</v>
      </c>
      <c r="M545" s="72" t="str">
        <f>IFERROR(__xludf.DUMMYFUNCTION("""COMPUTED_VALUE"""),"(('__init__', 'module'), ('pywrap_tensorflow', 'module'), ('pywrap_tensorflow', 'module'), ('pywrap_tensorflow_internal', 'module'), ('pywrap_tensorflow_internal', 'swig_import_helper'))")</f>
        <v>(('__init__', 'module'), ('pywrap_tensorflow', 'module'), ('pywrap_tensorflow', 'module'), ('pywrap_tensorflow_internal', 'module'), ('pywrap_tensorflow_internal', 'swig_import_helper'))</v>
      </c>
      <c r="N545" s="213">
        <f t="shared" si="5"/>
        <v>1</v>
      </c>
      <c r="O545" s="98"/>
      <c r="U545" s="72" t="str">
        <f>IFERROR(__xludf.DUMMYFUNCTION("""COMPUTED_VALUE"""),"round 2")</f>
        <v>round 2</v>
      </c>
      <c r="V545" s="72" t="str">
        <f>IFERROR(__xludf.DUMMYFUNCTION("""COMPUTED_VALUE"""),"(('generic_utils', 'deserialize_keras_object'), ('network', 'from_config'))")</f>
        <v>(('generic_utils', 'deserialize_keras_object'), ('network', 'from_config'))</v>
      </c>
      <c r="W545" s="72" t="str">
        <f>IFERROR(__xludf.DUMMYFUNCTION("""COMPUTED_VALUE"""),"model saving / loading")</f>
        <v>model saving / loading</v>
      </c>
      <c r="X545" s="50">
        <f t="shared" si="2"/>
        <v>1</v>
      </c>
      <c r="Y545" s="72" t="str">
        <f>IFERROR(__xludf.DUMMYFUNCTION("""COMPUTED_VALUE"""),"round 2")</f>
        <v>round 2</v>
      </c>
      <c r="Z545" s="72" t="str">
        <f>IFERROR(__xludf.DUMMYFUNCTION("""COMPUTED_VALUE"""),"(('monitored_session', 'MonitoredTrainingSession'), ('monitored_session', '__init__'), ('monitored_session', '__init__'), ('monitored_session', '__init__'), ('monitored_session', '_create_session'), ('monitored_session', 'create_session'), ('monitored_ses"&amp;"sion', 'create_session'))")</f>
        <v>(('monitored_session', 'MonitoredTrainingSession'), ('monitored_session', '__init__'), ('monitored_session', '__init__'), ('monitored_session', '__init__'), ('monitored_session', '_create_session'), ('monitored_session', 'create_session'), ('monitored_session', 'create_session'))</v>
      </c>
      <c r="AA545" s="72" t="str">
        <f>IFERROR(__xludf.DUMMYFUNCTION("""COMPUTED_VALUE"""),"parallelization")</f>
        <v>parallelization</v>
      </c>
      <c r="AB545" s="72">
        <f>IFERROR(__xludf.DUMMYFUNCTION("""COMPUTED_VALUE"""),1.0)</f>
        <v>1</v>
      </c>
    </row>
    <row r="546">
      <c r="A546" s="73"/>
      <c r="D546" s="98"/>
      <c r="G546" s="98"/>
      <c r="I546" s="77">
        <v>544.0</v>
      </c>
      <c r="J546" s="54" t="s">
        <v>5334</v>
      </c>
      <c r="K546" s="96" t="s">
        <v>4479</v>
      </c>
      <c r="L546" s="169" t="s">
        <v>269</v>
      </c>
      <c r="M546" s="72" t="str">
        <f>IFERROR(__xludf.DUMMYFUNCTION("""COMPUTED_VALUE"""),"(('generic_utils', 'deserialize_keras_object'), ('network', 'from_config'))")</f>
        <v>(('generic_utils', 'deserialize_keras_object'), ('network', 'from_config'))</v>
      </c>
      <c r="N546" s="213">
        <f t="shared" si="5"/>
        <v>1</v>
      </c>
      <c r="O546" s="98"/>
      <c r="U546" s="72" t="str">
        <f>IFERROR(__xludf.DUMMYFUNCTION("""COMPUTED_VALUE"""),"round 2")</f>
        <v>round 2</v>
      </c>
      <c r="V546" s="72" t="str">
        <f>IFERROR(__xludf.DUMMYFUNCTION("""COMPUTED_VALUE"""),"(('topology', 'Input'), ('interfaces', 'wrapper'), ('topology', '__init__'), ('tensorflow_backend', 'placeholder'), ('array_ops', 'placeholder'))")</f>
        <v>(('topology', 'Input'), ('interfaces', 'wrapper'), ('topology', '__init__'), ('tensorflow_backend', 'placeholder'), ('array_ops', 'placeholder'))</v>
      </c>
      <c r="W546" s="72" t="str">
        <f>IFERROR(__xludf.DUMMYFUNCTION("""COMPUTED_VALUE"""),"model training / construction")</f>
        <v>model training / construction</v>
      </c>
      <c r="X546" s="50">
        <f t="shared" si="2"/>
        <v>1</v>
      </c>
      <c r="Y546" s="72" t="str">
        <f>IFERROR(__xludf.DUMMYFUNCTION("""COMPUTED_VALUE"""),"round 2")</f>
        <v>round 2</v>
      </c>
      <c r="Z546" s="72" t="str">
        <f>IFERROR(__xludf.DUMMYFUNCTION("""COMPUTED_VALUE"""),"(('ops', '__init__'),)")</f>
        <v>(('ops', '__init__'),)</v>
      </c>
      <c r="AA546" s="72" t="str">
        <f>IFERROR(__xludf.DUMMYFUNCTION("""COMPUTED_VALUE"""),"model training / construction")</f>
        <v>model training / construction</v>
      </c>
      <c r="AB546" s="72">
        <f>IFERROR(__xludf.DUMMYFUNCTION("""COMPUTED_VALUE"""),1.0)</f>
        <v>1</v>
      </c>
    </row>
    <row r="547">
      <c r="A547" s="73"/>
      <c r="D547" s="98"/>
      <c r="G547" s="98"/>
      <c r="I547" s="77">
        <v>545.0</v>
      </c>
      <c r="J547" s="54" t="s">
        <v>5334</v>
      </c>
      <c r="K547" s="96" t="s">
        <v>4481</v>
      </c>
      <c r="L547" s="227" t="s">
        <v>50</v>
      </c>
      <c r="M547" s="72" t="str">
        <f>IFERROR(__xludf.DUMMYFUNCTION("""COMPUTED_VALUE"""),"(('topology', 'Input'), ('interfaces', 'wrapper'), ('topology', '__init__'), ('tensorflow_backend', 'placeholder'), ('array_ops', 'placeholder'))")</f>
        <v>(('topology', 'Input'), ('interfaces', 'wrapper'), ('topology', '__init__'), ('tensorflow_backend', 'placeholder'), ('array_ops', 'placeholder'))</v>
      </c>
      <c r="N547" s="213">
        <f t="shared" si="5"/>
        <v>1</v>
      </c>
      <c r="O547" s="98"/>
      <c r="U547" s="72" t="str">
        <f>IFERROR(__xludf.DUMMYFUNCTION("""COMPUTED_VALUE"""),"round 2")</f>
        <v>round 2</v>
      </c>
      <c r="V547" s="72" t="str">
        <f>IFERROR(__xludf.DUMMYFUNCTION("""COMPUTED_VALUE"""),"(('app', 'full_dispatch_request'),)")</f>
        <v>(('app', 'full_dispatch_request'),)</v>
      </c>
      <c r="W547" s="72" t="str">
        <f>IFERROR(__xludf.DUMMYFUNCTION("""COMPUTED_VALUE"""),"subprocess invocation")</f>
        <v>subprocess invocation</v>
      </c>
      <c r="X547" s="50">
        <f t="shared" si="2"/>
        <v>1</v>
      </c>
      <c r="Y547" s="72" t="str">
        <f>IFERROR(__xludf.DUMMYFUNCTION("""COMPUTED_VALUE"""),"round 2")</f>
        <v>round 2</v>
      </c>
      <c r="Z547" s="72" t="str">
        <f>IFERROR(__xludf.DUMMYFUNCTION("""COMPUTED_VALUE"""),"(('deprecation', 'new_func'), ('control_flow_ops', 'cond'), ('control_flow_ops', 'BuildCondBranch'))")</f>
        <v>(('deprecation', 'new_func'), ('control_flow_ops', 'cond'), ('control_flow_ops', 'BuildCondBranch'))</v>
      </c>
      <c r="AA547" s="72" t="str">
        <f>IFERROR(__xludf.DUMMYFUNCTION("""COMPUTED_VALUE"""),"model training / construction")</f>
        <v>model training / construction</v>
      </c>
      <c r="AB547" s="72">
        <f>IFERROR(__xludf.DUMMYFUNCTION("""COMPUTED_VALUE"""),1.0)</f>
        <v>1</v>
      </c>
    </row>
    <row r="548">
      <c r="A548" s="73"/>
      <c r="D548" s="98"/>
      <c r="G548" s="98"/>
      <c r="I548" s="77">
        <v>546.0</v>
      </c>
      <c r="J548" s="54" t="s">
        <v>5334</v>
      </c>
      <c r="K548" s="98" t="s">
        <v>4496</v>
      </c>
      <c r="L548" s="77" t="s">
        <v>1485</v>
      </c>
      <c r="M548" s="72" t="str">
        <f>IFERROR(__xludf.DUMMYFUNCTION("""COMPUTED_VALUE"""),"(('app', 'full_dispatch_request'),)")</f>
        <v>(('app', 'full_dispatch_request'),)</v>
      </c>
      <c r="N548" s="213">
        <f t="shared" si="5"/>
        <v>1</v>
      </c>
      <c r="O548" s="98"/>
      <c r="U548" s="72" t="str">
        <f>IFERROR(__xludf.DUMMYFUNCTION("""COMPUTED_VALUE"""),"round 2")</f>
        <v>round 2</v>
      </c>
      <c r="V548" s="72" t="str">
        <f>IFERROR(__xludf.DUMMYFUNCTION("""COMPUTED_VALUE"""),"(('training', 'fit_generator'), ('training_generator', 'fit_generator'), ('data_utils', 'get'), ('six', 'reraise'))")</f>
        <v>(('training', 'fit_generator'), ('training_generator', 'fit_generator'), ('data_utils', 'get'), ('six', 'reraise'))</v>
      </c>
      <c r="W548" s="72" t="str">
        <f>IFERROR(__xludf.DUMMYFUNCTION("""COMPUTED_VALUE"""),"model training / learning")</f>
        <v>model training / learning</v>
      </c>
      <c r="X548" s="50">
        <f t="shared" si="2"/>
        <v>1</v>
      </c>
      <c r="Y548" s="72" t="str">
        <f>IFERROR(__xludf.DUMMYFUNCTION("""COMPUTED_VALUE"""),"round 2")</f>
        <v>round 2</v>
      </c>
      <c r="Z548" s="72" t="str">
        <f>IFERROR(__xludf.DUMMYFUNCTION("""COMPUTED_VALUE"""),"(('rnn_cell_impl', '_rnn_get_variable'),)")</f>
        <v>(('rnn_cell_impl', '_rnn_get_variable'),)</v>
      </c>
      <c r="AA548" s="72" t="str">
        <f>IFERROR(__xludf.DUMMYFUNCTION("""COMPUTED_VALUE"""),"syntax / attribute extraction")</f>
        <v>syntax / attribute extraction</v>
      </c>
      <c r="AB548" s="72">
        <f>IFERROR(__xludf.DUMMYFUNCTION("""COMPUTED_VALUE"""),1.0)</f>
        <v>1</v>
      </c>
    </row>
    <row r="549">
      <c r="A549" s="73"/>
      <c r="D549" s="98"/>
      <c r="G549" s="98"/>
      <c r="I549" s="77">
        <v>547.0</v>
      </c>
      <c r="J549" s="54" t="s">
        <v>5334</v>
      </c>
      <c r="K549" s="96" t="s">
        <v>1533</v>
      </c>
      <c r="L549" s="169" t="s">
        <v>416</v>
      </c>
      <c r="M549" s="72" t="str">
        <f>IFERROR(__xludf.DUMMYFUNCTION("""COMPUTED_VALUE"""),"(('training', 'fit_generator'), ('training_generator', 'fit_generator'), ('data_utils', 'get'), ('six', 'reraise'))")</f>
        <v>(('training', 'fit_generator'), ('training_generator', 'fit_generator'), ('data_utils', 'get'), ('six', 'reraise'))</v>
      </c>
      <c r="N549" s="213">
        <f t="shared" si="5"/>
        <v>1</v>
      </c>
      <c r="O549" s="98"/>
      <c r="U549" s="72" t="str">
        <f>IFERROR(__xludf.DUMMYFUNCTION("""COMPUTED_VALUE"""),"round 2")</f>
        <v>round 2</v>
      </c>
      <c r="V549" s="72" t="str">
        <f>IFERROR(__xludf.DUMMYFUNCTION("""COMPUTED_VALUE"""),"(('models', 'fit'), ('training', 'fit'), ('training', '_standardize_user_data'))")</f>
        <v>(('models', 'fit'), ('training', 'fit'), ('training', '_standardize_user_data'))</v>
      </c>
      <c r="W549" s="72" t="str">
        <f>IFERROR(__xludf.DUMMYFUNCTION("""COMPUTED_VALUE"""),"data transformation")</f>
        <v>data transformation</v>
      </c>
      <c r="X549" s="50">
        <f t="shared" si="2"/>
        <v>1</v>
      </c>
      <c r="Y549" s="72" t="str">
        <f>IFERROR(__xludf.DUMMYFUNCTION("""COMPUTED_VALUE"""),"round 2")</f>
        <v>round 2</v>
      </c>
      <c r="Z549" s="72" t="str">
        <f>IFERROR(__xludf.DUMMYFUNCTION("""COMPUTED_VALUE"""),"(('errors_impl', 'raise_exception_on_not_ok_status'),)")</f>
        <v>(('errors_impl', 'raise_exception_on_not_ok_status'),)</v>
      </c>
      <c r="AA549" s="72" t="str">
        <f>IFERROR(__xludf.DUMMYFUNCTION("""COMPUTED_VALUE"""),"model training / learning")</f>
        <v>model training / learning</v>
      </c>
      <c r="AB549" s="72">
        <f>IFERROR(__xludf.DUMMYFUNCTION("""COMPUTED_VALUE"""),1.0)</f>
        <v>1</v>
      </c>
    </row>
    <row r="550">
      <c r="A550" s="73"/>
      <c r="D550" s="98"/>
      <c r="G550" s="98"/>
      <c r="I550" s="77">
        <v>548.0</v>
      </c>
      <c r="J550" s="54" t="s">
        <v>5334</v>
      </c>
      <c r="K550" s="96" t="s">
        <v>4511</v>
      </c>
      <c r="L550" s="77" t="s">
        <v>7</v>
      </c>
      <c r="M550" s="72" t="str">
        <f>IFERROR(__xludf.DUMMYFUNCTION("""COMPUTED_VALUE"""),"(('models', 'fit'), ('training', 'fit'), ('training', '_standardize_user_data'))")</f>
        <v>(('models', 'fit'), ('training', 'fit'), ('training', '_standardize_user_data'))</v>
      </c>
      <c r="N550" s="213">
        <f t="shared" si="5"/>
        <v>1</v>
      </c>
      <c r="O550" s="98"/>
      <c r="U550" s="72" t="str">
        <f>IFERROR(__xludf.DUMMYFUNCTION("""COMPUTED_VALUE"""),"round 2")</f>
        <v>round 2</v>
      </c>
      <c r="V550" s="72" t="str">
        <f>IFERROR(__xludf.DUMMYFUNCTION("""COMPUTED_VALUE"""),"(('training', 'fit'), ('training_arrays', 'fit'), ('training_arrays', 'model_iteration'))")</f>
        <v>(('training', 'fit'), ('training_arrays', 'fit'), ('training_arrays', 'model_iteration'))</v>
      </c>
      <c r="W550" s="72" t="str">
        <f>IFERROR(__xludf.DUMMYFUNCTION("""COMPUTED_VALUE"""),"model training / learning")</f>
        <v>model training / learning</v>
      </c>
      <c r="X550" s="50">
        <f t="shared" si="2"/>
        <v>1</v>
      </c>
      <c r="Y550" s="72" t="str">
        <f>IFERROR(__xludf.DUMMYFUNCTION("""COMPUTED_VALUE"""),"round 2")</f>
        <v>round 2</v>
      </c>
      <c r="Z550" s="72" t="str">
        <f>IFERROR(__xludf.DUMMYFUNCTION("""COMPUTED_VALUE"""),"(('ops', 'create_op'), ('ops', '__init__'))")</f>
        <v>(('ops', 'create_op'), ('ops', '__init__'))</v>
      </c>
      <c r="AA550" s="72" t="str">
        <f>IFERROR(__xludf.DUMMYFUNCTION("""COMPUTED_VALUE"""),"data operation")</f>
        <v>data operation</v>
      </c>
      <c r="AB550" s="72">
        <f>IFERROR(__xludf.DUMMYFUNCTION("""COMPUTED_VALUE"""),1.0)</f>
        <v>1</v>
      </c>
    </row>
    <row r="551">
      <c r="A551" s="73"/>
      <c r="D551" s="98"/>
      <c r="G551" s="98"/>
      <c r="I551" s="77">
        <v>549.0</v>
      </c>
      <c r="J551" s="54" t="s">
        <v>5334</v>
      </c>
      <c r="K551" s="96" t="s">
        <v>4515</v>
      </c>
      <c r="L551" s="169" t="s">
        <v>727</v>
      </c>
      <c r="M551" s="72" t="str">
        <f>IFERROR(__xludf.DUMMYFUNCTION("""COMPUTED_VALUE"""),"(('training', 'fit'), ('training_arrays', 'fit'), ('training_arrays', 'model_iteration'))")</f>
        <v>(('training', 'fit'), ('training_arrays', 'fit'), ('training_arrays', 'model_iteration'))</v>
      </c>
      <c r="N551" s="213">
        <f t="shared" si="5"/>
        <v>1</v>
      </c>
      <c r="O551" s="98"/>
      <c r="U551" s="72" t="str">
        <f>IFERROR(__xludf.DUMMYFUNCTION("""COMPUTED_VALUE"""),"round 2")</f>
        <v>round 2</v>
      </c>
      <c r="V551" s="72" t="str">
        <f>IFERROR(__xludf.DUMMYFUNCTION("""COMPUTED_VALUE"""),"(('core', 'compute_output_shape'), ('core', '_fix_unknown_dimension'))")</f>
        <v>(('core', 'compute_output_shape'), ('core', '_fix_unknown_dimension'))</v>
      </c>
      <c r="W551" s="72" t="str">
        <f>IFERROR(__xludf.DUMMYFUNCTION("""COMPUTED_VALUE"""),"data validation")</f>
        <v>data validation</v>
      </c>
      <c r="X551" s="50">
        <f t="shared" si="2"/>
        <v>1</v>
      </c>
      <c r="Y551" s="72" t="str">
        <f>IFERROR(__xludf.DUMMYFUNCTION("""COMPUTED_VALUE"""),"round 2")</f>
        <v>round 2</v>
      </c>
      <c r="Z551" s="72" t="str">
        <f>IFERROR(__xludf.DUMMYFUNCTION("""COMPUTED_VALUE"""),"(('interactiveshell', 'run_ast_nodes'), ('interactiveshell', 'run_code'), ('array_ops', 'placeholder'), ('gen_array_ops', 'placeholder'), ('op_def_library', '_apply_op_helper'), ('ops', 'create_op'), ('ops', '__init__'))")</f>
        <v>(('interactiveshell', 'run_ast_nodes'), ('interactiveshell', 'run_code'), ('array_ops', 'placeholder'), ('gen_array_ops', 'placeholder'), ('op_def_library', '_apply_op_helper'), ('ops', 'create_op'), ('ops', '__init__'))</v>
      </c>
      <c r="AA551" s="72" t="str">
        <f>IFERROR(__xludf.DUMMYFUNCTION("""COMPUTED_VALUE"""),"data operation")</f>
        <v>data operation</v>
      </c>
      <c r="AB551" s="72">
        <f>IFERROR(__xludf.DUMMYFUNCTION("""COMPUTED_VALUE"""),1.0)</f>
        <v>1</v>
      </c>
    </row>
    <row r="552">
      <c r="A552" s="73"/>
      <c r="D552" s="98"/>
      <c r="G552" s="98"/>
      <c r="I552" s="77">
        <v>550.0</v>
      </c>
      <c r="J552" s="54" t="s">
        <v>5334</v>
      </c>
      <c r="K552" s="96" t="s">
        <v>4525</v>
      </c>
      <c r="L552" s="169" t="s">
        <v>7</v>
      </c>
      <c r="M552" s="72" t="str">
        <f>IFERROR(__xludf.DUMMYFUNCTION("""COMPUTED_VALUE"""),"(('core', 'compute_output_shape'), ('core', '_fix_unknown_dimension'))")</f>
        <v>(('core', 'compute_output_shape'), ('core', '_fix_unknown_dimension'))</v>
      </c>
      <c r="N552" s="213">
        <f t="shared" si="5"/>
        <v>1</v>
      </c>
      <c r="O552" s="98"/>
      <c r="U552" s="72" t="str">
        <f>IFERROR(__xludf.DUMMYFUNCTION("""COMPUTED_VALUE"""),"round 2")</f>
        <v>round 2</v>
      </c>
      <c r="V552" s="72" t="str">
        <f>IFERROR(__xludf.DUMMYFUNCTION("""COMPUTED_VALUE"""),"(('nn_ops', '__call__'), ('nn_ops', '__call__'), ('nn_ops', '__call__'), ('gen_nn_ops', 'conv2d'), ('op_def_library', '_apply_op_helper'))")</f>
        <v>(('nn_ops', '__call__'), ('nn_ops', '__call__'), ('nn_ops', '__call__'), ('gen_nn_ops', 'conv2d'), ('op_def_library', '_apply_op_helper'))</v>
      </c>
      <c r="W552" s="72" t="str">
        <f>IFERROR(__xludf.DUMMYFUNCTION("""COMPUTED_VALUE"""),"data operation")</f>
        <v>data operation</v>
      </c>
      <c r="X552" s="50">
        <f t="shared" si="2"/>
        <v>1</v>
      </c>
      <c r="Y552" s="72" t="str">
        <f>IFERROR(__xludf.DUMMYFUNCTION("""COMPUTED_VALUE"""),"round 2")</f>
        <v>round 2</v>
      </c>
      <c r="Z552" s="72" t="str">
        <f>IFERROR(__xludf.DUMMYFUNCTION("""COMPUTED_VALUE"""),"(('topology', '__call__'),)")</f>
        <v>(('topology', '__call__'),)</v>
      </c>
      <c r="AA552" s="72" t="str">
        <f>IFERROR(__xludf.DUMMYFUNCTION("""COMPUTED_VALUE"""),"model training / construction")</f>
        <v>model training / construction</v>
      </c>
      <c r="AB552" s="72">
        <f>IFERROR(__xludf.DUMMYFUNCTION("""COMPUTED_VALUE"""),1.0)</f>
        <v>1</v>
      </c>
    </row>
    <row r="553">
      <c r="A553" s="73"/>
      <c r="D553" s="98"/>
      <c r="G553" s="98"/>
      <c r="I553" s="77">
        <v>551.0</v>
      </c>
      <c r="J553" s="54" t="s">
        <v>5334</v>
      </c>
      <c r="K553" s="98" t="s">
        <v>4530</v>
      </c>
      <c r="L553" s="77" t="s">
        <v>896</v>
      </c>
      <c r="M553" s="72" t="str">
        <f>IFERROR(__xludf.DUMMYFUNCTION("""COMPUTED_VALUE"""),"(('nn_ops', '__call__'), ('nn_ops', '__call__'), ('nn_ops', '__call__'), ('gen_nn_ops', 'conv2d'), ('op_def_library', '_apply_op_helper'))")</f>
        <v>(('nn_ops', '__call__'), ('nn_ops', '__call__'), ('nn_ops', '__call__'), ('gen_nn_ops', 'conv2d'), ('op_def_library', '_apply_op_helper'))</v>
      </c>
      <c r="N553" s="213">
        <f t="shared" si="5"/>
        <v>1</v>
      </c>
      <c r="O553" s="98"/>
      <c r="U553" s="72" t="str">
        <f>IFERROR(__xludf.DUMMYFUNCTION("""COMPUTED_VALUE"""),"round 2")</f>
        <v>round 2</v>
      </c>
      <c r="V553" s="72" t="str">
        <f>IFERROR(__xludf.DUMMYFUNCTION("""COMPUTED_VALUE"""),"(('convolutional', 'call'),)")</f>
        <v>(('convolutional', 'call'),)</v>
      </c>
      <c r="W553" s="72" t="str">
        <f>IFERROR(__xludf.DUMMYFUNCTION("""COMPUTED_VALUE"""),"model training / construction")</f>
        <v>model training / construction</v>
      </c>
      <c r="X553" s="50">
        <f t="shared" si="2"/>
        <v>1</v>
      </c>
      <c r="Y553" s="72" t="str">
        <f>IFERROR(__xludf.DUMMYFUNCTION("""COMPUTED_VALUE"""),"round 2")</f>
        <v>round 2</v>
      </c>
      <c r="Z553" s="72" t="str">
        <f>IFERROR(__xludf.DUMMYFUNCTION("""COMPUTED_VALUE"""),"(('training', 'fit'), ('training', '_standardize_user_data'), ('training', '_standardize_weights'), ('training_utils', 'standardize_input_data'), ('training_utils', 'listcomp'), ('training_utils', 'standardize_single_array'))")</f>
        <v>(('training', 'fit'), ('training', '_standardize_user_data'), ('training', '_standardize_weights'), ('training_utils', 'standardize_input_data'), ('training_utils', 'listcomp'), ('training_utils', 'standardize_single_array'))</v>
      </c>
      <c r="AA553" s="72" t="str">
        <f>IFERROR(__xludf.DUMMYFUNCTION("""COMPUTED_VALUE"""),"data transformation")</f>
        <v>data transformation</v>
      </c>
      <c r="AB553" s="72">
        <f>IFERROR(__xludf.DUMMYFUNCTION("""COMPUTED_VALUE"""),1.0)</f>
        <v>1</v>
      </c>
    </row>
    <row r="554">
      <c r="A554" s="73"/>
      <c r="D554" s="98"/>
      <c r="G554" s="98"/>
      <c r="I554" s="77">
        <v>552.0</v>
      </c>
      <c r="J554" s="54" t="s">
        <v>5334</v>
      </c>
      <c r="K554" s="96" t="s">
        <v>4537</v>
      </c>
      <c r="L554" s="169" t="s">
        <v>1768</v>
      </c>
      <c r="M554" s="72" t="str">
        <f>IFERROR(__xludf.DUMMYFUNCTION("""COMPUTED_VALUE"""),"(('convolutional', 'call'),)")</f>
        <v>(('convolutional', 'call'),)</v>
      </c>
      <c r="N554" s="213">
        <f t="shared" si="5"/>
        <v>1</v>
      </c>
      <c r="O554" s="98"/>
      <c r="U554" s="72" t="str">
        <f>IFERROR(__xludf.DUMMYFUNCTION("""COMPUTED_VALUE"""),"round 2")</f>
        <v>round 2</v>
      </c>
      <c r="V554" s="72" t="str">
        <f>IFERROR(__xludf.DUMMYFUNCTION("""COMPUTED_VALUE"""),"(('def_function', '__call__'), ('def_function', '_call'), ('def_function', '_initialize'), ('function', '_get_concrete_function_internal_garbage_collected'), ('function', '_maybe_define_function'), ('function', '_create_graph_function'), ('func_graph', 'f"&amp;"unc_graph_from_py_func'))")</f>
        <v>(('def_function', '__call__'), ('def_function', '_call'), ('def_function', '_initialize'), ('function', '_get_concrete_function_internal_garbage_collected'), ('function', '_maybe_define_function'), ('function', '_create_graph_function'), ('func_graph', 'func_graph_from_py_func'))</v>
      </c>
      <c r="W554" s="72" t="str">
        <f>IFERROR(__xludf.DUMMYFUNCTION("""COMPUTED_VALUE"""),"data transformation")</f>
        <v>data transformation</v>
      </c>
      <c r="X554" s="50">
        <f t="shared" si="2"/>
        <v>1</v>
      </c>
      <c r="Y554" s="72" t="str">
        <f>IFERROR(__xludf.DUMMYFUNCTION("""COMPUTED_VALUE"""),"round 2")</f>
        <v>round 2</v>
      </c>
      <c r="Z554" s="72" t="str">
        <f>IFERROR(__xludf.DUMMYFUNCTION("""COMPUTED_VALUE"""),"(('base', '__call__'), ('core', 'call'))")</f>
        <v>(('base', '__call__'), ('core', 'call'))</v>
      </c>
      <c r="AA554" s="72" t="str">
        <f>IFERROR(__xludf.DUMMYFUNCTION("""COMPUTED_VALUE"""),"model training / learning")</f>
        <v>model training / learning</v>
      </c>
      <c r="AB554" s="72">
        <f>IFERROR(__xludf.DUMMYFUNCTION("""COMPUTED_VALUE"""),1.0)</f>
        <v>1</v>
      </c>
    </row>
    <row r="555">
      <c r="A555" s="73"/>
      <c r="D555" s="98"/>
      <c r="G555" s="98"/>
      <c r="I555" s="77">
        <v>553.0</v>
      </c>
      <c r="J555" s="54" t="s">
        <v>5334</v>
      </c>
      <c r="K555" s="98" t="s">
        <v>4540</v>
      </c>
      <c r="L555" s="77" t="s">
        <v>1485</v>
      </c>
      <c r="M555" s="72" t="str">
        <f>IFERROR(__xludf.DUMMYFUNCTION("""COMPUTED_VALUE"""),"(('def_function', '__call__'), ('def_function', '_call'), ('def_function', '_initialize'), ('function', '_get_concrete_function_internal_garbage_collected'), ('function', '_maybe_define_function'), ('function', '_create_graph_function'), ('func_graph', 'f"&amp;"unc_graph_from_py_func'))")</f>
        <v>(('def_function', '__call__'), ('def_function', '_call'), ('def_function', '_initialize'), ('function', '_get_concrete_function_internal_garbage_collected'), ('function', '_maybe_define_function'), ('function', '_create_graph_function'), ('func_graph', 'func_graph_from_py_func'))</v>
      </c>
      <c r="N555" s="213">
        <f t="shared" si="5"/>
        <v>1</v>
      </c>
      <c r="O555" s="98"/>
      <c r="U555" s="72" t="str">
        <f>IFERROR(__xludf.DUMMYFUNCTION("""COMPUTED_VALUE"""),"round 2")</f>
        <v>round 2</v>
      </c>
      <c r="V555" s="72" t="str">
        <f>IFERROR(__xludf.DUMMYFUNCTION("""COMPUTED_VALUE"""),"(('index', 'pandas'),)")</f>
        <v>(('index', 'pandas'),)</v>
      </c>
      <c r="W555" s="72" t="str">
        <f>IFERROR(__xludf.DUMMYFUNCTION("""COMPUTED_VALUE"""),"syntax / attribute extraction")</f>
        <v>syntax / attribute extraction</v>
      </c>
      <c r="X555" s="50">
        <f t="shared" si="2"/>
        <v>1</v>
      </c>
      <c r="Y555" s="72" t="str">
        <f>IFERROR(__xludf.DUMMYFUNCTION("""COMPUTED_VALUE"""),"round 2")</f>
        <v>round 2</v>
      </c>
      <c r="Z555" s="72" t="str">
        <f>IFERROR(__xludf.DUMMYFUNCTION("""COMPUTED_VALUE"""),"(('freeze_graph', 'freeze_graph'),)")</f>
        <v>(('freeze_graph', 'freeze_graph'),)</v>
      </c>
      <c r="AA555" s="72" t="str">
        <f>IFERROR(__xludf.DUMMYFUNCTION("""COMPUTED_VALUE"""),"model saving / loading")</f>
        <v>model saving / loading</v>
      </c>
      <c r="AB555" s="72">
        <f>IFERROR(__xludf.DUMMYFUNCTION("""COMPUTED_VALUE"""),1.0)</f>
        <v>1</v>
      </c>
    </row>
    <row r="556">
      <c r="A556" s="73"/>
      <c r="D556" s="98"/>
      <c r="G556" s="98"/>
      <c r="I556" s="77">
        <v>554.0</v>
      </c>
      <c r="J556" s="54" t="s">
        <v>5334</v>
      </c>
      <c r="K556" s="98" t="s">
        <v>4545</v>
      </c>
      <c r="L556" s="77" t="s">
        <v>727</v>
      </c>
      <c r="M556" s="72" t="str">
        <f>IFERROR(__xludf.DUMMYFUNCTION("""COMPUTED_VALUE"""),"(('index', 'pandas'),)")</f>
        <v>(('index', 'pandas'),)</v>
      </c>
      <c r="N556" s="213">
        <f t="shared" si="5"/>
        <v>1</v>
      </c>
      <c r="O556" s="98"/>
      <c r="U556" s="72" t="str">
        <f>IFERROR(__xludf.DUMMYFUNCTION("""COMPUTED_VALUE"""),"round 2")</f>
        <v>round 2</v>
      </c>
      <c r="V556" s="72" t="str">
        <f>IFERROR(__xludf.DUMMYFUNCTION("""COMPUTED_VALUE"""),"(('training_generator', 'fit_generator'),)")</f>
        <v>(('training_generator', 'fit_generator'),)</v>
      </c>
      <c r="W556" s="72" t="str">
        <f>IFERROR(__xludf.DUMMYFUNCTION("""COMPUTED_VALUE"""),"model training / learning")</f>
        <v>model training / learning</v>
      </c>
      <c r="X556" s="50">
        <f t="shared" si="2"/>
        <v>1</v>
      </c>
      <c r="Y556" s="72" t="str">
        <f>IFERROR(__xludf.DUMMYFUNCTION("""COMPUTED_VALUE"""),"round 2")</f>
        <v>round 2</v>
      </c>
      <c r="Z556" s="72" t="str">
        <f>IFERROR(__xludf.DUMMYFUNCTION("""COMPUTED_VALUE"""),"(('copy', 'deepcopy'), ('copy', '_reconstruct'), ('copy', 'deepcopy'), ('copy', '_deepcopy_dict'), ('copy', 'deepcopy'), ('copy', '_reconstruct'), ('copy', 'deepcopy'), ('copy', '_deepcopy_dict'), ('copy', 'deepcopy'), ('copy', '_reconstruct'), ('copy', '"&amp;"deepcopy'), ('copy', '_deepcopy_dict'), ('copy', 'deepcopy'))")</f>
        <v>(('copy', 'deepcopy'), ('copy', '_reconstruct'), ('copy', 'deepcopy'), ('copy', '_deepcopy_dict'), ('copy', 'deepcopy'), ('copy', '_reconstruct'), ('copy', 'deepcopy'), ('copy', '_deepcopy_dict'), ('copy', 'deepcopy'), ('copy', '_reconstruct'), ('copy', 'deepcopy'), ('copy', '_deepcopy_dict'), ('copy', 'deepcopy'))</v>
      </c>
      <c r="AA556" s="72" t="str">
        <f>IFERROR(__xludf.DUMMYFUNCTION("""COMPUTED_VALUE"""),"object copy")</f>
        <v>object copy</v>
      </c>
      <c r="AB556" s="72">
        <f>IFERROR(__xludf.DUMMYFUNCTION("""COMPUTED_VALUE"""),1.0)</f>
        <v>1</v>
      </c>
    </row>
    <row r="557">
      <c r="A557" s="73"/>
      <c r="D557" s="98"/>
      <c r="G557" s="98"/>
      <c r="I557" s="77">
        <v>555.0</v>
      </c>
      <c r="J557" s="54" t="s">
        <v>5334</v>
      </c>
      <c r="K557" s="96" t="s">
        <v>1879</v>
      </c>
      <c r="L557" s="169" t="s">
        <v>684</v>
      </c>
      <c r="M557" s="72" t="str">
        <f>IFERROR(__xludf.DUMMYFUNCTION("""COMPUTED_VALUE"""),"(('training_generator', 'fit_generator'),)")</f>
        <v>(('training_generator', 'fit_generator'),)</v>
      </c>
      <c r="N557" s="213">
        <f t="shared" si="5"/>
        <v>1</v>
      </c>
      <c r="O557" s="98"/>
      <c r="U557" s="72" t="str">
        <f>IFERROR(__xludf.DUMMYFUNCTION("""COMPUTED_VALUE"""),"round 2")</f>
        <v>round 2</v>
      </c>
      <c r="V557" s="72" t="str">
        <f>IFERROR(__xludf.DUMMYFUNCTION("""COMPUTED_VALUE"""),"(('save', 'load_model'), ('hdf5_format', 'load_model_from_hdf5'), ('model_config', 'model_from_config'), ('serialization', 'deserialize'), ('generic_utils', 'deserialize_keras_object'))")</f>
        <v>(('save', 'load_model'), ('hdf5_format', 'load_model_from_hdf5'), ('model_config', 'model_from_config'), ('serialization', 'deserialize'), ('generic_utils', 'deserialize_keras_object'))</v>
      </c>
      <c r="W557" s="72" t="str">
        <f>IFERROR(__xludf.DUMMYFUNCTION("""COMPUTED_VALUE"""),"model saving / loading")</f>
        <v>model saving / loading</v>
      </c>
      <c r="X557" s="50">
        <f t="shared" si="2"/>
        <v>1</v>
      </c>
      <c r="Y557" s="72" t="str">
        <f>IFERROR(__xludf.DUMMYFUNCTION("""COMPUTED_VALUE"""),"round 2")</f>
        <v>round 2</v>
      </c>
      <c r="Z557" s="72" t="str">
        <f>IFERROR(__xludf.DUMMYFUNCTION("""COMPUTED_VALUE"""),"(('__init__', 'module'), ('__init__', 'module'), ('gen_audio_ops', 'module'))")</f>
        <v>(('__init__', 'module'), ('__init__', 'module'), ('gen_audio_ops', 'module'))</v>
      </c>
      <c r="AA557" s="72" t="str">
        <f>IFERROR(__xludf.DUMMYFUNCTION("""COMPUTED_VALUE"""),"python basic syntax")</f>
        <v>python basic syntax</v>
      </c>
      <c r="AB557" s="72">
        <f>IFERROR(__xludf.DUMMYFUNCTION("""COMPUTED_VALUE"""),1.0)</f>
        <v>1</v>
      </c>
    </row>
    <row r="558">
      <c r="A558" s="73"/>
      <c r="D558" s="98"/>
      <c r="G558" s="98"/>
      <c r="I558" s="77">
        <v>556.0</v>
      </c>
      <c r="J558" s="54" t="s">
        <v>5334</v>
      </c>
      <c r="K558" s="96" t="s">
        <v>4551</v>
      </c>
      <c r="L558" s="77" t="s">
        <v>7</v>
      </c>
      <c r="M558" s="72" t="str">
        <f>IFERROR(__xludf.DUMMYFUNCTION("""COMPUTED_VALUE"""),"(('save', 'load_model'), ('hdf5_format', 'load_model_from_hdf5'), ('model_config', 'model_from_config'), ('serialization', 'deserialize'), ('generic_utils', 'deserialize_keras_object'))")</f>
        <v>(('save', 'load_model'), ('hdf5_format', 'load_model_from_hdf5'), ('model_config', 'model_from_config'), ('serialization', 'deserialize'), ('generic_utils', 'deserialize_keras_object'))</v>
      </c>
      <c r="N558" s="213">
        <f t="shared" si="5"/>
        <v>1</v>
      </c>
      <c r="O558" s="98"/>
      <c r="U558" s="72" t="str">
        <f>IFERROR(__xludf.DUMMYFUNCTION("""COMPUTED_VALUE"""),"round 2")</f>
        <v>round 2</v>
      </c>
      <c r="V558" s="72" t="str">
        <f>IFERROR(__xludf.DUMMYFUNCTION("""COMPUTED_VALUE"""),"(('topology', 'merge'),)")</f>
        <v>(('topology', 'merge'),)</v>
      </c>
      <c r="W558" s="72" t="str">
        <f>IFERROR(__xludf.DUMMYFUNCTION("""COMPUTED_VALUE"""),"model training / construction")</f>
        <v>model training / construction</v>
      </c>
      <c r="X558" s="50">
        <f t="shared" si="2"/>
        <v>1</v>
      </c>
      <c r="Y558" s="72" t="str">
        <f>IFERROR(__xludf.DUMMYFUNCTION("""COMPUTED_VALUE"""),"round 2")</f>
        <v>round 2</v>
      </c>
      <c r="Z558" s="72" t="str">
        <f>IFERROR(__xludf.DUMMYFUNCTION("""COMPUTED_VALUE"""),"(('interactiveshell', 'showtraceback'), ('interactiveshell', 'run_ast_nodes'), ('interactiveshell', 'run_code'), ('interactiveshell', 'showtraceback'), ('ultratb', 'structured_traceback'))")</f>
        <v>(('interactiveshell', 'showtraceback'), ('interactiveshell', 'run_ast_nodes'), ('interactiveshell', 'run_code'), ('interactiveshell', 'showtraceback'), ('ultratb', 'structured_traceback'))</v>
      </c>
      <c r="AA558" s="72" t="str">
        <f>IFERROR(__xludf.DUMMYFUNCTION("""COMPUTED_VALUE"""),"subprocess invocation")</f>
        <v>subprocess invocation</v>
      </c>
      <c r="AB558" s="72">
        <f>IFERROR(__xludf.DUMMYFUNCTION("""COMPUTED_VALUE"""),1.0)</f>
        <v>1</v>
      </c>
    </row>
    <row r="559">
      <c r="A559" s="73"/>
      <c r="D559" s="98"/>
      <c r="G559" s="98"/>
      <c r="I559" s="77">
        <v>557.0</v>
      </c>
      <c r="J559" s="54" t="s">
        <v>5334</v>
      </c>
      <c r="K559" s="96" t="s">
        <v>4555</v>
      </c>
      <c r="L559" s="227" t="s">
        <v>50</v>
      </c>
      <c r="M559" s="72" t="str">
        <f>IFERROR(__xludf.DUMMYFUNCTION("""COMPUTED_VALUE"""),"(('topology', 'merge'),)")</f>
        <v>(('topology', 'merge'),)</v>
      </c>
      <c r="N559" s="213">
        <f t="shared" si="5"/>
        <v>1</v>
      </c>
      <c r="O559" s="98"/>
      <c r="U559" s="72" t="str">
        <f>IFERROR(__xludf.DUMMYFUNCTION("""COMPUTED_VALUE"""),"round 2")</f>
        <v>round 2</v>
      </c>
      <c r="V559" s="72" t="str">
        <f>IFERROR(__xludf.DUMMYFUNCTION("""COMPUTED_VALUE"""),"(('app', 'wsgi_app'),)")</f>
        <v>(('app', 'wsgi_app'),)</v>
      </c>
      <c r="W559" s="72" t="str">
        <f>IFERROR(__xludf.DUMMYFUNCTION("""COMPUTED_VALUE"""),"subprocess invocation")</f>
        <v>subprocess invocation</v>
      </c>
      <c r="X559" s="50">
        <f t="shared" si="2"/>
        <v>1</v>
      </c>
      <c r="Y559" s="72" t="str">
        <f>IFERROR(__xludf.DUMMYFUNCTION("""COMPUTED_VALUE"""),"round 2")</f>
        <v>round 2</v>
      </c>
      <c r="Z559" s="72" t="str">
        <f>IFERROR(__xludf.DUMMYFUNCTION("""COMPUTED_VALUE"""),"(('session', '__init__'), ('session', '__init__'))")</f>
        <v>(('session', '__init__'), ('session', '__init__'))</v>
      </c>
      <c r="AA559" s="72" t="str">
        <f>IFERROR(__xludf.DUMMYFUNCTION("""COMPUTED_VALUE"""),"parallelization")</f>
        <v>parallelization</v>
      </c>
      <c r="AB559" s="72">
        <f>IFERROR(__xludf.DUMMYFUNCTION("""COMPUTED_VALUE"""),1.0)</f>
        <v>1</v>
      </c>
    </row>
    <row r="560">
      <c r="A560" s="73"/>
      <c r="D560" s="98"/>
      <c r="G560" s="98"/>
      <c r="I560" s="77">
        <v>558.0</v>
      </c>
      <c r="J560" s="54" t="s">
        <v>5334</v>
      </c>
      <c r="K560" s="98" t="s">
        <v>4559</v>
      </c>
      <c r="L560" s="77" t="s">
        <v>1485</v>
      </c>
      <c r="M560" s="72" t="str">
        <f>IFERROR(__xludf.DUMMYFUNCTION("""COMPUTED_VALUE"""),"(('app', 'wsgi_app'),)")</f>
        <v>(('app', 'wsgi_app'),)</v>
      </c>
      <c r="N560" s="213">
        <f t="shared" si="5"/>
        <v>1</v>
      </c>
      <c r="O560" s="98"/>
      <c r="U560" s="72" t="str">
        <f>IFERROR(__xludf.DUMMYFUNCTION("""COMPUTED_VALUE"""),"round 2")</f>
        <v>round 2</v>
      </c>
      <c r="V560" s="72" t="str">
        <f>IFERROR(__xludf.DUMMYFUNCTION("""COMPUTED_VALUE"""),"(('training', '_make_train_function'), ('optimizers', 'get_updates'))")</f>
        <v>(('training', '_make_train_function'), ('optimizers', 'get_updates'))</v>
      </c>
      <c r="W560" s="72" t="str">
        <f>IFERROR(__xludf.DUMMYFUNCTION("""COMPUTED_VALUE"""),"syntax / attribute extraction")</f>
        <v>syntax / attribute extraction</v>
      </c>
      <c r="X560" s="50">
        <f t="shared" si="2"/>
        <v>1</v>
      </c>
      <c r="Y560" s="72" t="str">
        <f>IFERROR(__xludf.DUMMYFUNCTION("""COMPUTED_VALUE"""),"round 2")</f>
        <v>round 2</v>
      </c>
      <c r="Z560" s="72" t="str">
        <f>IFERROR(__xludf.DUMMYFUNCTION("""COMPUTED_VALUE"""),"(('kernelapp', 'start'), ('asyncio', 'start'), ('base_events', 'run_forever'), ('base_events', '_run_once'), ('events', '_run'), ('asyncio', '_handle_events'), ('stack_context', 'null_wrapper'), ('zmqstream', '_handle_events'), ('zmqstream', '_handle_recv"&amp;"'), ('zmqstream', '_run_callback'), ('stack_context', 'null_wrapper'), ('kernelbase', 'dispatcher'), ('kernelbase', 'dispatch_shell'), ('kernelbase', 'execute_request'), ('ipkernel', 'do_execute'), ('zmqshell', 'run_cell'), ('interactiveshell', 'run_cell'"&amp;"))")</f>
        <v>(('kernelapp', 'start'), ('asyncio', 'start'), ('base_events', 'run_forever'), ('base_events', '_run_once'), ('events', '_run'), ('asyncio', '_handle_events'), ('stack_context', 'null_wrapper'), ('zmqstream', '_handle_events'), ('zmqstream', '_handle_recv'), ('zmqstream', '_run_callback'), ('stack_context', 'null_wrapper'), ('kernelbase', 'dispatcher'), ('kernelbase', 'dispatch_shell'), ('kernelbase', 'execute_request'), ('ipkernel', 'do_execute'), ('zmqshell', 'run_cell'), ('interactiveshell', 'run_cell'))</v>
      </c>
      <c r="AA560" s="72" t="str">
        <f>IFERROR(__xludf.DUMMYFUNCTION("""COMPUTED_VALUE"""),"subprocess invocation")</f>
        <v>subprocess invocation</v>
      </c>
      <c r="AB560" s="72">
        <f>IFERROR(__xludf.DUMMYFUNCTION("""COMPUTED_VALUE"""),1.0)</f>
        <v>1</v>
      </c>
    </row>
    <row r="561">
      <c r="A561" s="73"/>
      <c r="D561" s="98"/>
      <c r="G561" s="98"/>
      <c r="I561" s="77">
        <v>559.0</v>
      </c>
      <c r="J561" s="54" t="s">
        <v>5334</v>
      </c>
      <c r="K561" s="96" t="s">
        <v>1720</v>
      </c>
      <c r="L561" s="77" t="s">
        <v>416</v>
      </c>
      <c r="M561" s="72" t="str">
        <f>IFERROR(__xludf.DUMMYFUNCTION("""COMPUTED_VALUE"""),"(('training', '_make_train_function'), ('optimizers', 'get_updates'))")</f>
        <v>(('training', '_make_train_function'), ('optimizers', 'get_updates'))</v>
      </c>
      <c r="N561" s="213">
        <f t="shared" si="5"/>
        <v>1</v>
      </c>
      <c r="O561" s="98"/>
      <c r="U561" s="72" t="str">
        <f>IFERROR(__xludf.DUMMYFUNCTION("""COMPUTED_VALUE"""),"round 2")</f>
        <v>round 2</v>
      </c>
      <c r="V561" s="72" t="str">
        <f>IFERROR(__xludf.DUMMYFUNCTION("""COMPUTED_VALUE"""),"(('training', 'fit'), ('training_v2', 'fit'), ('training_v2', 'run_one_epoch'), ('training_v2_utils', 'execution_function'), ('def_function', '__call__'), ('def_function', '_call'))")</f>
        <v>(('training', 'fit'), ('training_v2', 'fit'), ('training_v2', 'run_one_epoch'), ('training_v2_utils', 'execution_function'), ('def_function', '__call__'), ('def_function', '_call'))</v>
      </c>
      <c r="W561" s="72" t="str">
        <f>IFERROR(__xludf.DUMMYFUNCTION("""COMPUTED_VALUE"""),"model training / learning")</f>
        <v>model training / learning</v>
      </c>
      <c r="X561" s="50">
        <f t="shared" si="2"/>
        <v>1</v>
      </c>
      <c r="Y561" s="72" t="str">
        <f>IFERROR(__xludf.DUMMYFUNCTION("""COMPUTED_VALUE"""),"round 2")</f>
        <v>round 2</v>
      </c>
      <c r="Z561" s="72" t="str">
        <f>IFERROR(__xludf.DUMMYFUNCTION("""COMPUTED_VALUE"""),"(('application', 'launch_instance'), ('kernelapp', 'start'), ('ioloop', 'start'), ('ioloop', 'start'), ('stack_context', 'null_wrapper'), ('zmqstream', '_handle_events'), ('zmqstream', '_handle_recv'), ('zmqstream', '_run_callback'), ('stack_context', 'nu"&amp;"ll_wrapper'), ('kernelbase', 'dispatcher'), ('kernelbase', 'dispatch_shell'), ('kernelbase', 'execute_request'), ('ipkernel', 'do_execute'))")</f>
        <v>(('application', 'launch_instance'), ('kernelapp', 'start'), ('ioloop', 'start'), ('ioloop', 'start'), ('stack_context', 'null_wrapper'), ('zmqstream', '_handle_events'), ('zmqstream', '_handle_recv'), ('zmqstream', '_run_callback'), ('stack_context', 'null_wrapper'), ('kernelbase', 'dispatcher'), ('kernelbase', 'dispatch_shell'), ('kernelbase', 'execute_request'), ('ipkernel', 'do_execute'))</v>
      </c>
      <c r="AA561" s="72" t="str">
        <f>IFERROR(__xludf.DUMMYFUNCTION("""COMPUTED_VALUE"""),"subprocess invocation")</f>
        <v>subprocess invocation</v>
      </c>
      <c r="AB561" s="72">
        <f>IFERROR(__xludf.DUMMYFUNCTION("""COMPUTED_VALUE"""),1.0)</f>
        <v>1</v>
      </c>
    </row>
    <row r="562">
      <c r="A562" s="73"/>
      <c r="D562" s="98"/>
      <c r="G562" s="98"/>
      <c r="I562" s="77">
        <v>560.0</v>
      </c>
      <c r="J562" s="54" t="s">
        <v>5334</v>
      </c>
      <c r="K562" s="96" t="s">
        <v>4563</v>
      </c>
      <c r="L562" s="77" t="s">
        <v>684</v>
      </c>
      <c r="M562" s="72" t="str">
        <f>IFERROR(__xludf.DUMMYFUNCTION("""COMPUTED_VALUE"""),"(('training', 'fit'), ('training_v2', 'fit'), ('training_v2', 'run_one_epoch'), ('training_v2_utils', 'execution_function'), ('def_function', '__call__'), ('def_function', '_call'))")</f>
        <v>(('training', 'fit'), ('training_v2', 'fit'), ('training_v2', 'run_one_epoch'), ('training_v2_utils', 'execution_function'), ('def_function', '__call__'), ('def_function', '_call'))</v>
      </c>
      <c r="N562" s="213">
        <f t="shared" si="5"/>
        <v>1</v>
      </c>
      <c r="O562" s="98"/>
      <c r="U562" s="72" t="str">
        <f>IFERROR(__xludf.DUMMYFUNCTION("""COMPUTED_VALUE"""),"round 2")</f>
        <v>round 2</v>
      </c>
      <c r="V562" s="72" t="str">
        <f>IFERROR(__xludf.DUMMYFUNCTION("""COMPUTED_VALUE"""),"(('__init__', 'module'), ('__init__', 'module'), ('conv_utils', 'module'))")</f>
        <v>(('__init__', 'module'), ('__init__', 'module'), ('conv_utils', 'module'))</v>
      </c>
      <c r="W562" s="72" t="str">
        <f>IFERROR(__xludf.DUMMYFUNCTION("""COMPUTED_VALUE"""),"python basic syntax")</f>
        <v>python basic syntax</v>
      </c>
      <c r="X562" s="50">
        <f t="shared" si="2"/>
        <v>1</v>
      </c>
      <c r="Y562" s="72" t="str">
        <f>IFERROR(__xludf.DUMMYFUNCTION("""COMPUTED_VALUE"""),"round 2")</f>
        <v>round 2</v>
      </c>
      <c r="Z562" s="72" t="str">
        <f>IFERROR(__xludf.DUMMYFUNCTION("""COMPUTED_VALUE"""),"(('ssl', 'read'),)")</f>
        <v>(('ssl', 'read'),)</v>
      </c>
      <c r="AA562" s="72" t="str">
        <f>IFERROR(__xludf.DUMMYFUNCTION("""COMPUTED_VALUE"""),"API call / HTTP request")</f>
        <v>API call / HTTP request</v>
      </c>
      <c r="AB562" s="72">
        <f>IFERROR(__xludf.DUMMYFUNCTION("""COMPUTED_VALUE"""),1.0)</f>
        <v>1</v>
      </c>
    </row>
    <row r="563">
      <c r="A563" s="73"/>
      <c r="D563" s="98"/>
      <c r="G563" s="98"/>
      <c r="I563" s="77">
        <v>561.0</v>
      </c>
      <c r="J563" s="54" t="s">
        <v>5334</v>
      </c>
      <c r="K563" s="96" t="s">
        <v>4568</v>
      </c>
      <c r="L563" s="169" t="s">
        <v>7</v>
      </c>
      <c r="M563" s="72" t="str">
        <f>IFERROR(__xludf.DUMMYFUNCTION("""COMPUTED_VALUE"""),"(('__init__', 'module'), ('__init__', 'module'), ('conv_utils', 'module'))")</f>
        <v>(('__init__', 'module'), ('__init__', 'module'), ('conv_utils', 'module'))</v>
      </c>
      <c r="N563" s="213">
        <f t="shared" si="5"/>
        <v>1</v>
      </c>
      <c r="O563" s="98"/>
      <c r="U563" s="72" t="str">
        <f>IFERROR(__xludf.DUMMYFUNCTION("""COMPUTED_VALUE"""),"round 2")</f>
        <v>round 2</v>
      </c>
      <c r="V563" s="72" t="str">
        <f>IFERROR(__xludf.DUMMYFUNCTION("""COMPUTED_VALUE"""),"(('model', 'data_generator'), ('model', 'load_image_gt'))")</f>
        <v>(('model', 'data_generator'), ('model', 'load_image_gt'))</v>
      </c>
      <c r="W563" s="72" t="str">
        <f>IFERROR(__xludf.DUMMYFUNCTION("""COMPUTED_VALUE"""),"model saving / loading")</f>
        <v>model saving / loading</v>
      </c>
      <c r="X563" s="50">
        <f t="shared" si="2"/>
        <v>1</v>
      </c>
      <c r="Y563" s="72" t="str">
        <f>IFERROR(__xludf.DUMMYFUNCTION("""COMPUTED_VALUE"""),"round 2")</f>
        <v>round 2</v>
      </c>
      <c r="Z563" s="72" t="str">
        <f>IFERROR(__xludf.DUMMYFUNCTION("""COMPUTED_VALUE"""),"(('pywrap_tensorflow', 'module'), ('pywrap_tensorflow_internal', 'module'), ('pywrap_tensorflow_internal', 'swig_import_helper'), ('imp', 'load_module'), ('imp', 'load_dynamic'), ('__init__', 'module'), ('__init__', 'module'), ('pywrap_tensorflow', 'modul"&amp;"e'), ('pywrap_tensorflow', 'module'), ('pywrap_tensorflow_internal', 'module'), ('pywrap_tensorflow_internal', 'swig_import_helper'), ('imp', 'load_module'), ('imp', 'load_dynamic'))")</f>
        <v>(('pywrap_tensorflow', 'module'), ('pywrap_tensorflow_internal', 'module'), ('pywrap_tensorflow_internal', 'swig_import_helper'), ('imp', 'load_module'), ('imp', 'load_dynamic'), ('__init__', 'module'), ('__init__', 'module'), ('pywrap_tensorflow', 'module'), ('pywrap_tensorflow', 'module'), ('pywrap_tensorflow_internal', 'module'), ('pywrap_tensorflow_internal', 'swig_import_helper'), ('imp', 'load_module'), ('imp', 'load_dynamic'))</v>
      </c>
      <c r="AA563" s="72" t="str">
        <f>IFERROR(__xludf.DUMMYFUNCTION("""COMPUTED_VALUE"""),"external module execution")</f>
        <v>external module execution</v>
      </c>
      <c r="AB563" s="72">
        <f>IFERROR(__xludf.DUMMYFUNCTION("""COMPUTED_VALUE"""),1.0)</f>
        <v>1</v>
      </c>
    </row>
    <row r="564">
      <c r="A564" s="73"/>
      <c r="D564" s="98"/>
      <c r="G564" s="98"/>
      <c r="I564" s="77">
        <v>562.0</v>
      </c>
      <c r="J564" s="54" t="s">
        <v>5334</v>
      </c>
      <c r="K564" s="96" t="s">
        <v>4572</v>
      </c>
      <c r="L564" s="169" t="s">
        <v>269</v>
      </c>
      <c r="M564" s="72" t="str">
        <f>IFERROR(__xludf.DUMMYFUNCTION("""COMPUTED_VALUE"""),"(('model', 'data_generator'), ('model', 'load_image_gt'))")</f>
        <v>(('model', 'data_generator'), ('model', 'load_image_gt'))</v>
      </c>
      <c r="N564" s="213">
        <f t="shared" si="5"/>
        <v>1</v>
      </c>
      <c r="O564" s="98"/>
      <c r="U564" s="72" t="str">
        <f>IFERROR(__xludf.DUMMYFUNCTION("""COMPUTED_VALUE"""),"round 2")</f>
        <v>round 2</v>
      </c>
      <c r="V564" s="72" t="str">
        <f>IFERROR(__xludf.DUMMYFUNCTION("""COMPUTED_VALUE"""),"(('image', 'module'),)")</f>
        <v>(('image', 'module'),)</v>
      </c>
      <c r="W564" s="72" t="str">
        <f>IFERROR(__xludf.DUMMYFUNCTION("""COMPUTED_VALUE"""),"python basic syntax")</f>
        <v>python basic syntax</v>
      </c>
      <c r="X564" s="50">
        <f t="shared" si="2"/>
        <v>1</v>
      </c>
      <c r="Y564" s="72" t="str">
        <f>IFERROR(__xludf.DUMMYFUNCTION("""COMPUTED_VALUE"""),"round 2")</f>
        <v>round 2</v>
      </c>
      <c r="Z564" s="72" t="str">
        <f>IFERROR(__xludf.DUMMYFUNCTION("""COMPUTED_VALUE"""),"(('pywrap_tensorflow', 'module'), ('__init__', 'module'), ('__init__', 'module'), ('context', 'module'), ('pywrap_tfe', 'module'), ('pywrap_tensorflow', 'module'), ('pywrap_tensorflow', 'module'))")</f>
        <v>(('pywrap_tensorflow', 'module'), ('__init__', 'module'), ('__init__', 'module'), ('context', 'module'), ('pywrap_tfe', 'module'), ('pywrap_tensorflow', 'module'), ('pywrap_tensorflow', 'module'))</v>
      </c>
      <c r="AA564" s="72" t="str">
        <f>IFERROR(__xludf.DUMMYFUNCTION("""COMPUTED_VALUE"""),"method wrapper")</f>
        <v>method wrapper</v>
      </c>
      <c r="AB564" s="72">
        <f>IFERROR(__xludf.DUMMYFUNCTION("""COMPUTED_VALUE"""),1.0)</f>
        <v>1</v>
      </c>
    </row>
    <row r="565">
      <c r="A565" s="73"/>
      <c r="D565" s="98"/>
      <c r="G565" s="98"/>
      <c r="I565" s="77">
        <v>563.0</v>
      </c>
      <c r="J565" s="54" t="s">
        <v>5334</v>
      </c>
      <c r="K565" s="96" t="s">
        <v>4577</v>
      </c>
      <c r="L565" s="227" t="s">
        <v>50</v>
      </c>
      <c r="M565" s="72" t="str">
        <f>IFERROR(__xludf.DUMMYFUNCTION("""COMPUTED_VALUE"""),"(('image', 'module'),)")</f>
        <v>(('image', 'module'),)</v>
      </c>
      <c r="N565" s="213">
        <f t="shared" si="5"/>
        <v>1</v>
      </c>
      <c r="O565" s="98"/>
      <c r="U565" s="72" t="str">
        <f>IFERROR(__xludf.DUMMYFUNCTION("""COMPUTED_VALUE"""),"round 2")</f>
        <v>round 2</v>
      </c>
      <c r="V565" s="72" t="str">
        <f>IFERROR(__xludf.DUMMYFUNCTION("""COMPUTED_VALUE"""),"(('training_v2_utils', 'train_on_batch'), ('training_eager', 'train_on_batch'), ('training_eager', '_process_single_batch'))")</f>
        <v>(('training_v2_utils', 'train_on_batch'), ('training_eager', 'train_on_batch'), ('training_eager', '_process_single_batch'))</v>
      </c>
      <c r="W565" s="72" t="str">
        <f>IFERROR(__xludf.DUMMYFUNCTION("""COMPUTED_VALUE"""),"model training / learning")</f>
        <v>model training / learning</v>
      </c>
      <c r="X565" s="50">
        <f t="shared" si="2"/>
        <v>1</v>
      </c>
      <c r="Y565" s="72" t="str">
        <f>IFERROR(__xludf.DUMMYFUNCTION("""COMPUTED_VALUE"""),"round 2")</f>
        <v>round 2</v>
      </c>
      <c r="Z565" s="72" t="str">
        <f>IFERROR(__xludf.DUMMYFUNCTION("""COMPUTED_VALUE"""),"(('deprecation', 'new_func'), ('trainer', 'train'))")</f>
        <v>(('deprecation', 'new_func'), ('trainer', 'train'))</v>
      </c>
      <c r="AA565" s="72" t="str">
        <f>IFERROR(__xludf.DUMMYFUNCTION("""COMPUTED_VALUE"""),"model training / learning")</f>
        <v>model training / learning</v>
      </c>
      <c r="AB565" s="72">
        <f>IFERROR(__xludf.DUMMYFUNCTION("""COMPUTED_VALUE"""),1.0)</f>
        <v>1</v>
      </c>
    </row>
    <row r="566">
      <c r="A566" s="73"/>
      <c r="D566" s="98"/>
      <c r="G566" s="98"/>
      <c r="I566" s="77">
        <v>564.0</v>
      </c>
      <c r="J566" s="54" t="s">
        <v>5334</v>
      </c>
      <c r="K566" s="96" t="s">
        <v>4581</v>
      </c>
      <c r="L566" s="169" t="s">
        <v>269</v>
      </c>
      <c r="M566" s="72" t="str">
        <f>IFERROR(__xludf.DUMMYFUNCTION("""COMPUTED_VALUE"""),"(('training_v2_utils', 'train_on_batch'), ('training_eager', 'train_on_batch'), ('training_eager', '_process_single_batch'))")</f>
        <v>(('training_v2_utils', 'train_on_batch'), ('training_eager', 'train_on_batch'), ('training_eager', '_process_single_batch'))</v>
      </c>
      <c r="N566" s="213">
        <f t="shared" si="5"/>
        <v>1</v>
      </c>
      <c r="O566" s="98"/>
      <c r="U566" s="72" t="str">
        <f>IFERROR(__xludf.DUMMYFUNCTION("""COMPUTED_VALUE"""),"round 2")</f>
        <v>round 2</v>
      </c>
      <c r="V566" s="72" t="str">
        <f>IFERROR(__xludf.DUMMYFUNCTION("""COMPUTED_VALUE"""),"(('network', '__init__'),)")</f>
        <v>(('network', '__init__'),)</v>
      </c>
      <c r="W566" s="72" t="str">
        <f>IFERROR(__xludf.DUMMYFUNCTION("""COMPUTED_VALUE"""),"model training / construction")</f>
        <v>model training / construction</v>
      </c>
      <c r="X566" s="50">
        <f t="shared" si="2"/>
        <v>1</v>
      </c>
      <c r="Y566" s="72" t="str">
        <f>IFERROR(__xludf.DUMMYFUNCTION("""COMPUTED_VALUE"""),"round 2")</f>
        <v>round 2</v>
      </c>
      <c r="Z566" s="72" t="str">
        <f>IFERROR(__xludf.DUMMYFUNCTION("""COMPUTED_VALUE"""),"(('optimizer', '_zeros_slot'), ('slot_creator', 'create_zeros_slot'), ('slot_creator', 'create_slot_with_initializer'), ('slot_creator', '_create_slot_var'), ('variable_scope', 'get_variable'), ('variable_scope', 'get_variable'), ('variable_scope', 'get_v"&amp;"ariable'), ('variable_scope', '_true_getter'), ('variable_scope', '_get_single_variable'), ('variables', '__init__'), ('variables', '_init_from_args'))")</f>
        <v>(('optimizer', '_zeros_slot'), ('slot_creator', 'create_zeros_slot'), ('slot_creator', 'create_slot_with_initializer'), ('slot_creator', '_create_slot_var'), ('variable_scope', 'get_variable'), ('variable_scope', 'get_variable'), ('variable_scope', 'get_variable'), ('variable_scope', '_true_getter'), ('variable_scope', '_get_single_variable'), ('variables', '__init__'), ('variables', '_init_from_args'))</v>
      </c>
      <c r="AA566" s="72" t="str">
        <f>IFERROR(__xludf.DUMMYFUNCTION("""COMPUTED_VALUE"""),"data creation")</f>
        <v>data creation</v>
      </c>
      <c r="AB566" s="72">
        <f>IFERROR(__xludf.DUMMYFUNCTION("""COMPUTED_VALUE"""),1.0)</f>
        <v>1</v>
      </c>
    </row>
    <row r="567">
      <c r="A567" s="73"/>
      <c r="D567" s="98"/>
      <c r="G567" s="98"/>
      <c r="I567" s="77">
        <v>565.0</v>
      </c>
      <c r="J567" s="54" t="s">
        <v>5334</v>
      </c>
      <c r="K567" s="96" t="s">
        <v>4585</v>
      </c>
      <c r="L567" s="169" t="s">
        <v>7</v>
      </c>
      <c r="M567" s="72" t="str">
        <f>IFERROR(__xludf.DUMMYFUNCTION("""COMPUTED_VALUE"""),"(('network', '__init__'),)")</f>
        <v>(('network', '__init__'),)</v>
      </c>
      <c r="N567" s="213">
        <f t="shared" si="5"/>
        <v>1</v>
      </c>
      <c r="O567" s="98"/>
      <c r="U567" s="72" t="str">
        <f>IFERROR(__xludf.DUMMYFUNCTION("""COMPUTED_VALUE"""),"round 2")</f>
        <v>round 2</v>
      </c>
      <c r="V567" s="72" t="str">
        <f>IFERROR(__xludf.DUMMYFUNCTION("""COMPUTED_VALUE"""),"(('interfaces', 'wrapper'), ('topology', '__init__'))")</f>
        <v>(('interfaces', 'wrapper'), ('topology', '__init__'))</v>
      </c>
      <c r="W567" s="72" t="str">
        <f>IFERROR(__xludf.DUMMYFUNCTION("""COMPUTED_VALUE"""),"model training / construction")</f>
        <v>model training / construction</v>
      </c>
      <c r="X567" s="50">
        <f t="shared" si="2"/>
        <v>1</v>
      </c>
      <c r="Y567" s="72" t="str">
        <f>IFERROR(__xludf.DUMMYFUNCTION("""COMPUTED_VALUE"""),"round 2")</f>
        <v>round 2</v>
      </c>
      <c r="Z567" s="72" t="str">
        <f>IFERROR(__xludf.DUMMYFUNCTION("""COMPUTED_VALUE"""),"(('training', 'train_on_batch'), ('training', '_standardize_user_data'))")</f>
        <v>(('training', 'train_on_batch'), ('training', '_standardize_user_data'))</v>
      </c>
      <c r="AA567" s="72" t="str">
        <f>IFERROR(__xludf.DUMMYFUNCTION("""COMPUTED_VALUE"""),"data transformation")</f>
        <v>data transformation</v>
      </c>
      <c r="AB567" s="72">
        <f>IFERROR(__xludf.DUMMYFUNCTION("""COMPUTED_VALUE"""),1.0)</f>
        <v>1</v>
      </c>
    </row>
    <row r="568">
      <c r="A568" s="73"/>
      <c r="D568" s="98"/>
      <c r="G568" s="98"/>
      <c r="I568" s="77">
        <v>566.0</v>
      </c>
      <c r="J568" s="54" t="s">
        <v>5334</v>
      </c>
      <c r="K568" s="96" t="s">
        <v>4588</v>
      </c>
      <c r="L568" s="169" t="s">
        <v>1485</v>
      </c>
      <c r="M568" s="72" t="str">
        <f>IFERROR(__xludf.DUMMYFUNCTION("""COMPUTED_VALUE"""),"(('interfaces', 'wrapper'), ('topology', '__init__'))")</f>
        <v>(('interfaces', 'wrapper'), ('topology', '__init__'))</v>
      </c>
      <c r="N568" s="213">
        <f t="shared" si="5"/>
        <v>1</v>
      </c>
      <c r="O568" s="98"/>
      <c r="U568" s="72" t="str">
        <f>IFERROR(__xludf.DUMMYFUNCTION("""COMPUTED_VALUE"""),"round 2")</f>
        <v>round 2</v>
      </c>
      <c r="V568" s="72" t="str">
        <f>IFERROR(__xludf.DUMMYFUNCTION("""COMPUTED_VALUE"""),"(('backend', 'get_session'), ('backend', '_initialize_variables'))")</f>
        <v>(('backend', 'get_session'), ('backend', '_initialize_variables'))</v>
      </c>
      <c r="W568" s="72" t="str">
        <f>IFERROR(__xludf.DUMMYFUNCTION("""COMPUTED_VALUE"""),"model training / learning")</f>
        <v>model training / learning</v>
      </c>
      <c r="X568" s="50">
        <f t="shared" si="2"/>
        <v>1</v>
      </c>
      <c r="Y568" s="72" t="str">
        <f>IFERROR(__xludf.DUMMYFUNCTION("""COMPUTED_VALUE"""),"round 2")</f>
        <v>round 2</v>
      </c>
      <c r="Z568" s="72" t="str">
        <f>IFERROR(__xludf.DUMMYFUNCTION("""COMPUTED_VALUE"""),"(('__init__', 'find_on_path'), ('__init__', 'find_on_path'), ('__init__', 'find_on_path'), ('__init__', 'find_on_path'), ('__init__', 'find_on_path'), ('__init__', 'find_on_path'), ('__init__', 'find_on_path'), ('__init__', 'find_on_path'), ('__init__', '"&amp;"find_on_path'), ('__init__', 'find_on_path'), ('__init__', 'find_on_path'), ('__init__', 'find_on_path'), ('__init__', 'find_on_path'), ('__init__', 'find_on_path'), ('__init__', 'find_on_path'), ('__init__', 'find_on_path'), ('__init__', 'find_on_path'),"&amp;" ('__init__', 'find_on_path'), ('__init__', 'find_on_path'), ('__init__', 'find_on_path'), ('__init__', 'find_on_path'), ('__init__', 'find_on_path'))")</f>
        <v>(('__init__',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 ('__init__', 'find_on_path'))</v>
      </c>
      <c r="AA568" s="72" t="str">
        <f>IFERROR(__xludf.DUMMYFUNCTION("""COMPUTED_VALUE"""),"file operation")</f>
        <v>file operation</v>
      </c>
      <c r="AB568" s="72">
        <f>IFERROR(__xludf.DUMMYFUNCTION("""COMPUTED_VALUE"""),1.0)</f>
        <v>1</v>
      </c>
    </row>
    <row r="569">
      <c r="A569" s="73"/>
      <c r="D569" s="98"/>
      <c r="G569" s="98"/>
      <c r="I569" s="77">
        <v>567.0</v>
      </c>
      <c r="J569" s="54" t="s">
        <v>5334</v>
      </c>
      <c r="K569" s="96" t="s">
        <v>4593</v>
      </c>
      <c r="L569" s="169" t="s">
        <v>1485</v>
      </c>
      <c r="M569" s="72" t="str">
        <f>IFERROR(__xludf.DUMMYFUNCTION("""COMPUTED_VALUE"""),"(('backend', 'get_session'), ('backend', '_initialize_variables'))")</f>
        <v>(('backend', 'get_session'), ('backend', '_initialize_variables'))</v>
      </c>
      <c r="N569" s="213">
        <f t="shared" si="5"/>
        <v>1</v>
      </c>
      <c r="O569" s="98"/>
      <c r="U569" s="72" t="str">
        <f>IFERROR(__xludf.DUMMYFUNCTION("""COMPUTED_VALUE"""),"round 2")</f>
        <v>round 2</v>
      </c>
      <c r="V569" s="72" t="str">
        <f>IFERROR(__xludf.DUMMYFUNCTION("""COMPUTED_VALUE"""),"(('models', 'fit'), ('training', 'fit'), ('training', '_fit_loop'), ('tensorflow_backend', '__call__'), ('session', 'run'), ('session', '_run'), ('numeric', 'asarray'))")</f>
        <v>(('models', 'fit'), ('training', 'fit'), ('training', '_fit_loop'), ('tensorflow_backend', '__call__'), ('session', 'run'), ('session', '_run'), ('numeric', 'asarray'))</v>
      </c>
      <c r="W569" s="72" t="str">
        <f>IFERROR(__xludf.DUMMYFUNCTION("""COMPUTED_VALUE"""),"data transformation")</f>
        <v>data transformation</v>
      </c>
      <c r="X569" s="50">
        <f t="shared" si="2"/>
        <v>1</v>
      </c>
      <c r="Y569" s="72" t="str">
        <f>IFERROR(__xludf.DUMMYFUNCTION("""COMPUTED_VALUE"""),"round 2")</f>
        <v>round 2</v>
      </c>
      <c r="Z569" s="72" t="str">
        <f>IFERROR(__xludf.DUMMYFUNCTION("""COMPUTED_VALUE"""),"(('array_ops', 'placeholder'), ('gen_array_ops', '_placeholder'), ('op_def_library', 'apply_op'))")</f>
        <v>(('array_ops', 'placeholder'), ('gen_array_ops', '_placeholder'), ('op_def_library', 'apply_op'))</v>
      </c>
      <c r="AA569" s="72" t="str">
        <f>IFERROR(__xludf.DUMMYFUNCTION("""COMPUTED_VALUE"""),"model training / construction")</f>
        <v>model training / construction</v>
      </c>
      <c r="AB569" s="72">
        <f>IFERROR(__xludf.DUMMYFUNCTION("""COMPUTED_VALUE"""),1.0)</f>
        <v>1</v>
      </c>
    </row>
    <row r="570">
      <c r="A570" s="73"/>
      <c r="D570" s="98"/>
      <c r="G570" s="98"/>
      <c r="I570" s="77">
        <v>568.0</v>
      </c>
      <c r="J570" s="54" t="s">
        <v>5334</v>
      </c>
      <c r="K570" s="96" t="s">
        <v>4599</v>
      </c>
      <c r="L570" s="169" t="s">
        <v>7</v>
      </c>
      <c r="M570" s="72" t="str">
        <f>IFERROR(__xludf.DUMMYFUNCTION("""COMPUTED_VALUE"""),"(('models', 'fit'), ('training', 'fit'), ('training', '_fit_loop'), ('tensorflow_backend', '__call__'), ('session', 'run'), ('session', '_run'), ('numeric', 'asarray'))")</f>
        <v>(('models', 'fit'), ('training', 'fit'), ('training', '_fit_loop'), ('tensorflow_backend', '__call__'), ('session', 'run'), ('session', '_run'), ('numeric', 'asarray'))</v>
      </c>
      <c r="N570" s="213">
        <f t="shared" si="5"/>
        <v>1</v>
      </c>
      <c r="O570" s="98"/>
      <c r="U570" s="72" t="str">
        <f>IFERROR(__xludf.DUMMYFUNCTION("""COMPUTED_VALUE"""),"round 2")</f>
        <v>round 2</v>
      </c>
      <c r="V570" s="72" t="str">
        <f>IFERROR(__xludf.DUMMYFUNCTION("""COMPUTED_VALUE"""),"(('convolutional', 'call'), ('tensorflow_backend', 'conv2d'), ('nn_ops', 'convolution'))")</f>
        <v>(('convolutional', 'call'), ('tensorflow_backend', 'conv2d'), ('nn_ops', 'convolution'))</v>
      </c>
      <c r="W570" s="72" t="str">
        <f>IFERROR(__xludf.DUMMYFUNCTION("""COMPUTED_VALUE"""),"model training / learning")</f>
        <v>model training / learning</v>
      </c>
      <c r="X570" s="50">
        <f t="shared" si="2"/>
        <v>1</v>
      </c>
      <c r="Y570" s="72" t="str">
        <f>IFERROR(__xludf.DUMMYFUNCTION("""COMPUTED_VALUE"""),"round 2")</f>
        <v>round 2</v>
      </c>
      <c r="Z570" s="72" t="str">
        <f>IFERROR(__xludf.DUMMYFUNCTION("""COMPUTED_VALUE"""),"(('basecommand', 'main'), ('install', 'run'), ('req_set', 'install'), ('req_install', 'uninstall'), ('req_uninstall', 'remove'), ('__init__', 'renames'), ('shutil', 'move'), ('shutil', 'copy2'), ('shutil', 'copystat'))")</f>
        <v>(('basecommand', 'main'), ('install', 'run'), ('req_set', 'install'), ('req_install', 'uninstall'), ('req_uninstall', 'remove'), ('__init__', 'renames'), ('shutil', 'move'), ('shutil', 'copy2'), ('shutil', 'copystat'))</v>
      </c>
      <c r="AA570" s="72" t="str">
        <f>IFERROR(__xludf.DUMMYFUNCTION("""COMPUTED_VALUE"""),"file operation")</f>
        <v>file operation</v>
      </c>
      <c r="AB570" s="72">
        <f>IFERROR(__xludf.DUMMYFUNCTION("""COMPUTED_VALUE"""),1.0)</f>
        <v>1</v>
      </c>
    </row>
    <row r="571">
      <c r="A571" s="73"/>
      <c r="D571" s="98"/>
      <c r="G571" s="98"/>
      <c r="I571" s="77">
        <v>569.0</v>
      </c>
      <c r="J571" s="54" t="s">
        <v>5334</v>
      </c>
      <c r="K571" s="96" t="s">
        <v>4602</v>
      </c>
      <c r="L571" s="169" t="s">
        <v>727</v>
      </c>
      <c r="M571" s="72" t="str">
        <f>IFERROR(__xludf.DUMMYFUNCTION("""COMPUTED_VALUE"""),"(('convolutional', 'call'), ('tensorflow_backend', 'conv2d'), ('nn_ops', 'convolution'))")</f>
        <v>(('convolutional', 'call'), ('tensorflow_backend', 'conv2d'), ('nn_ops', 'convolution'))</v>
      </c>
      <c r="N571" s="213">
        <f t="shared" si="5"/>
        <v>1</v>
      </c>
      <c r="O571" s="98"/>
      <c r="U571" s="72" t="str">
        <f>IFERROR(__xludf.DUMMYFUNCTION("""COMPUTED_VALUE"""),"round 2")</f>
        <v>round 2</v>
      </c>
      <c r="V571" s="72" t="str">
        <f>IFERROR(__xludf.DUMMYFUNCTION("""COMPUTED_VALUE"""),"(('numpy_pickle', 'save'), ('pickle', 'save'), ('pickle', 'save_list'), ('pickle', '_batch_appends'), ('numpy_pickle', 'save'), ('pickle', 'save'), ('pickle', 'save_reduce'), ('numpy_pickle', 'save'), ('pickle', 'save'), ('pickle', 'save_dict'), ('pickle'"&amp;", '_batch_setitems'), ('numpy_pickle', 'save'), ('pickle', 'save'), ('pickle', 'save_list'), ('pickle', '_batch_appends'), ('numpy_pickle', 'save'), ('pickle', 'save'), ('pickle', 'save_reduce'), ('numpy_pickle', 'save'), ('pickle', 'save'), ('pickle', 's"&amp;"ave_dict'), ('pickle', '_batch_setitems'), ('numpy_pickle', 'save'), ('pickle', 'save'), ('pickle', 'save_reduce'), ('numpy_pickle', 'save'), ('pickle', 'save'), ('pickle', 'save_dict'), ('pickle', '_batch_setitems'), ('numpy_pickle', 'save'), ('pickle', "&amp;"'save'), ('pickle', 'save_reduce'), ('numpy_pickle', 'save'), ('pickle', 'save'), ('pickle', 'save_dict'), ('pickle', '_batch_setitems'), ('numpy_pickle', 'save'), ('pickle', 'save'))")</f>
        <v>(('numpy_pickle', 'save'), ('pickle', 'save'), ('pickle', 'save_list'), ('pickle', '_batch_appends'), ('numpy_pickle', 'save'), ('pickle', 'save'), ('pickle', 'save_reduce'), ('numpy_pickle', 'save'), ('pickle', 'save'), ('pickle', 'save_dict'), ('pickle', '_batch_setitems'), ('numpy_pickle', 'save'), ('pickle', 'save'), ('pickle', 'save_list'), ('pickle', '_batch_appends'), ('numpy_pickle', 'save'), ('pickle', 'save'), ('pickle', 'save_reduce'), ('numpy_pickle', 'save'), ('pickle', 'save'), ('pickle', 'save_dict'), ('pickle', '_batch_setitems'), ('numpy_pickle', 'save'), ('pickle', 'save'), ('pickle', 'save_reduce'), ('numpy_pickle', 'save'), ('pickle', 'save'), ('pickle', 'save_dict'), ('pickle', '_batch_setitems'), ('numpy_pickle', 'save'), ('pickle', 'save'), ('pickle', 'save_reduce'), ('numpy_pickle', 'save'), ('pickle', 'save'), ('pickle', 'save_dict'), ('pickle', '_batch_setitems'), ('numpy_pickle', 'save'), ('pickle', 'save'))</v>
      </c>
      <c r="W571" s="72" t="str">
        <f>IFERROR(__xludf.DUMMYFUNCTION("""COMPUTED_VALUE"""),"data saving / pickle")</f>
        <v>data saving / pickle</v>
      </c>
      <c r="X571" s="50">
        <f t="shared" si="2"/>
        <v>1</v>
      </c>
      <c r="Y571" s="72" t="str">
        <f>IFERROR(__xludf.DUMMYFUNCTION("""COMPUTED_VALUE"""),"round 2")</f>
        <v>round 2</v>
      </c>
      <c r="Z571" s="72" t="str">
        <f>IFERROR(__xludf.DUMMYFUNCTION("""COMPUTED_VALUE"""),"(('training', 'fit'), ('training_arrays', 'fit_loop'))")</f>
        <v>(('training', 'fit'), ('training_arrays', 'fit_loop'))</v>
      </c>
      <c r="AA571" s="72" t="str">
        <f>IFERROR(__xludf.DUMMYFUNCTION("""COMPUTED_VALUE"""),"model training / learning")</f>
        <v>model training / learning</v>
      </c>
      <c r="AB571" s="72">
        <f>IFERROR(__xludf.DUMMYFUNCTION("""COMPUTED_VALUE"""),1.0)</f>
        <v>1</v>
      </c>
    </row>
    <row r="572">
      <c r="A572" s="73"/>
      <c r="D572" s="98"/>
      <c r="G572" s="98"/>
      <c r="I572" s="77">
        <v>570.0</v>
      </c>
      <c r="J572" s="54" t="s">
        <v>5334</v>
      </c>
      <c r="K572" s="96" t="s">
        <v>4609</v>
      </c>
      <c r="L572" s="169" t="s">
        <v>7</v>
      </c>
      <c r="M572" s="72" t="str">
        <f>IFERROR(__xludf.DUMMYFUNCTION("""COMPUTED_VALUE"""),"(('numpy_pickle', 'save'), ('pickle', 'save'), ('pickle', 'save_list'), ('pickle', '_batch_appends'), ('numpy_pickle', 'save'), ('pickle', 'save'), ('pickle', 'save_reduce'), ('numpy_pickle', 'save'), ('pickle', 'save'), ('pickle', 'save_dict'), ('pickle'"&amp;", '_batch_setitems'), ('numpy_pickle', 'save'), ('pickle', 'save'), ('pickle', 'save_list'), ('pickle', '_batch_appends'), ('numpy_pickle', 'save'), ('pickle', 'save'), ('pickle', 'save_reduce'), ('numpy_pickle', 'save'), ('pickle', 'save'), ('pickle', 's"&amp;"ave_dict'), ('pickle', '_batch_setitems'), ('numpy_pickle', 'save'), ('pickle', 'save'), ('pickle', 'save_reduce'), ('numpy_pickle', 'save'), ('pickle', 'save'), ('pickle', 'save_dict'), ('pickle', '_batch_setitems'), ('numpy_pickle', 'save'), ('pickle', "&amp;"'save'), ('pickle', 'save_reduce'), ('numpy_pickle', 'save'), ('pickle', 'save'), ('pickle', 'save_dict'), ('pickle', '_batch_setitems'), ('numpy_pickle', 'save'), ('pickle', 'save'))")</f>
        <v>(('numpy_pickle', 'save'), ('pickle', 'save'), ('pickle', 'save_list'), ('pickle', '_batch_appends'), ('numpy_pickle', 'save'), ('pickle', 'save'), ('pickle', 'save_reduce'), ('numpy_pickle', 'save'), ('pickle', 'save'), ('pickle', 'save_dict'), ('pickle', '_batch_setitems'), ('numpy_pickle', 'save'), ('pickle', 'save'), ('pickle', 'save_list'), ('pickle', '_batch_appends'), ('numpy_pickle', 'save'), ('pickle', 'save'), ('pickle', 'save_reduce'), ('numpy_pickle', 'save'), ('pickle', 'save'), ('pickle', 'save_dict'), ('pickle', '_batch_setitems'), ('numpy_pickle', 'save'), ('pickle', 'save'), ('pickle', 'save_reduce'), ('numpy_pickle', 'save'), ('pickle', 'save'), ('pickle', 'save_dict'), ('pickle', '_batch_setitems'), ('numpy_pickle', 'save'), ('pickle', 'save'), ('pickle', 'save_reduce'), ('numpy_pickle', 'save'), ('pickle', 'save'), ('pickle', 'save_dict'), ('pickle', '_batch_setitems'), ('numpy_pickle', 'save'), ('pickle', 'save'))</v>
      </c>
      <c r="N572" s="213">
        <f t="shared" si="5"/>
        <v>1</v>
      </c>
      <c r="O572" s="98"/>
      <c r="U572" s="72" t="str">
        <f>IFERROR(__xludf.DUMMYFUNCTION("""COMPUTED_VALUE"""),"round 2")</f>
        <v>round 2</v>
      </c>
      <c r="V572" s="72" t="str">
        <f>IFERROR(__xludf.DUMMYFUNCTION("""COMPUTED_VALUE"""),"(('training', 'train_on_batch'), ('backend', '__call__'))")</f>
        <v>(('training', 'train_on_batch'), ('backend', '__call__'))</v>
      </c>
      <c r="W572" s="72" t="str">
        <f>IFERROR(__xludf.DUMMYFUNCTION("""COMPUTED_VALUE"""),"model training / learning")</f>
        <v>model training / learning</v>
      </c>
      <c r="X572" s="50">
        <f t="shared" si="2"/>
        <v>1</v>
      </c>
      <c r="Y572" s="72" t="str">
        <f>IFERROR(__xludf.DUMMYFUNCTION("""COMPUTED_VALUE"""),"round 2")</f>
        <v>round 2</v>
      </c>
      <c r="Z572" s="72" t="str">
        <f>IFERROR(__xludf.DUMMYFUNCTION("""COMPUTED_VALUE"""),"(('stack_context', 'null_wrapper'),)")</f>
        <v>(('stack_context', 'null_wrapper'),)</v>
      </c>
      <c r="AA572" s="72" t="str">
        <f>IFERROR(__xludf.DUMMYFUNCTION("""COMPUTED_VALUE"""),"method wrapper")</f>
        <v>method wrapper</v>
      </c>
      <c r="AB572" s="72">
        <f>IFERROR(__xludf.DUMMYFUNCTION("""COMPUTED_VALUE"""),1.0)</f>
        <v>1</v>
      </c>
    </row>
    <row r="573">
      <c r="A573" s="73"/>
      <c r="D573" s="98"/>
      <c r="G573" s="98"/>
      <c r="I573" s="77">
        <v>571.0</v>
      </c>
      <c r="J573" s="54" t="s">
        <v>5334</v>
      </c>
      <c r="K573" s="96" t="s">
        <v>4616</v>
      </c>
      <c r="L573" s="77" t="s">
        <v>316</v>
      </c>
      <c r="M573" s="72" t="str">
        <f>IFERROR(__xludf.DUMMYFUNCTION("""COMPUTED_VALUE"""),"(('training', 'train_on_batch'), ('backend', '__call__'))")</f>
        <v>(('training', 'train_on_batch'), ('backend', '__call__'))</v>
      </c>
      <c r="N573" s="213">
        <f t="shared" si="5"/>
        <v>1</v>
      </c>
      <c r="O573" s="98"/>
      <c r="U573" s="72" t="str">
        <f>IFERROR(__xludf.DUMMYFUNCTION("""COMPUTED_VALUE"""),"round 2")</f>
        <v>round 2</v>
      </c>
      <c r="V573" s="72" t="str">
        <f>IFERROR(__xludf.DUMMYFUNCTION("""COMPUTED_VALUE"""),"(('def_function', '_initialize'), ('function', '_get_concrete_function_internal_garbage_collected'))")</f>
        <v>(('def_function', '_initialize'), ('function', '_get_concrete_function_internal_garbage_collected'))</v>
      </c>
      <c r="W573" s="72" t="str">
        <f>IFERROR(__xludf.DUMMYFUNCTION("""COMPUTED_VALUE"""),"syntax / attribute extraction")</f>
        <v>syntax / attribute extraction</v>
      </c>
      <c r="X573" s="50">
        <f t="shared" si="2"/>
        <v>1</v>
      </c>
      <c r="Y573" s="72" t="str">
        <f>IFERROR(__xludf.DUMMYFUNCTION("""COMPUTED_VALUE"""),"round 2")</f>
        <v>round 2</v>
      </c>
      <c r="Z573" s="72" t="str">
        <f>IFERROR(__xludf.DUMMYFUNCTION("""COMPUTED_VALUE"""),"(('__init__', 'module'), ('__init__', 'module'), ('__init__', 'module'), ('__init__', 'module'), ('__init__', 'module'), ('__init__', 'module'), ('__init__', 'module'), ('__init__', 'module'), ('__init__', 'module'), ('__init__', 'module'))")</f>
        <v>(('__init__', 'module'), ('__init__', 'module'), ('__init__', 'module'), ('__init__', 'module'), ('__init__', 'module'), ('__init__', 'module'), ('__init__', 'module'), ('__init__', 'module'), ('__init__', 'module'), ('__init__', 'module'))</v>
      </c>
      <c r="AA573" s="72" t="str">
        <f>IFERROR(__xludf.DUMMYFUNCTION("""COMPUTED_VALUE"""),"python basic syntax")</f>
        <v>python basic syntax</v>
      </c>
      <c r="AB573" s="72">
        <f>IFERROR(__xludf.DUMMYFUNCTION("""COMPUTED_VALUE"""),1.0)</f>
        <v>1</v>
      </c>
    </row>
    <row r="574">
      <c r="A574" s="73"/>
      <c r="D574" s="98"/>
      <c r="G574" s="98"/>
      <c r="I574" s="77">
        <v>572.0</v>
      </c>
      <c r="J574" s="54" t="s">
        <v>5334</v>
      </c>
      <c r="K574" s="96" t="s">
        <v>4618</v>
      </c>
      <c r="L574" s="169" t="s">
        <v>7</v>
      </c>
      <c r="M574" s="72" t="str">
        <f>IFERROR(__xludf.DUMMYFUNCTION("""COMPUTED_VALUE"""),"(('def_function', '_initialize'), ('function', '_get_concrete_function_internal_garbage_collected'))")</f>
        <v>(('def_function', '_initialize'), ('function', '_get_concrete_function_internal_garbage_collected'))</v>
      </c>
      <c r="N574" s="213">
        <f t="shared" si="5"/>
        <v>1</v>
      </c>
      <c r="O574" s="98"/>
      <c r="U574" s="72" t="str">
        <f>IFERROR(__xludf.DUMMYFUNCTION("""COMPUTED_VALUE"""),"round 2")</f>
        <v>round 2</v>
      </c>
      <c r="V574" s="72" t="str">
        <f>IFERROR(__xludf.DUMMYFUNCTION("""COMPUTED_VALUE"""),"(('training', '_make_train_function'), ('interfaces', 'wrapper'), ('optimizers', 'get_updates'))")</f>
        <v>(('training', '_make_train_function'), ('interfaces', 'wrapper'), ('optimizers', 'get_updates'))</v>
      </c>
      <c r="W574" s="72" t="str">
        <f>IFERROR(__xludf.DUMMYFUNCTION("""COMPUTED_VALUE"""),"syntax / attribute extraction")</f>
        <v>syntax / attribute extraction</v>
      </c>
      <c r="X574" s="50">
        <f t="shared" si="2"/>
        <v>1</v>
      </c>
      <c r="Y574" s="72" t="str">
        <f>IFERROR(__xludf.DUMMYFUNCTION("""COMPUTED_VALUE"""),"round 2")</f>
        <v>round 2</v>
      </c>
      <c r="Z574" s="72" t="str">
        <f>IFERROR(__xludf.DUMMYFUNCTION("""COMPUTED_VALUE"""),"(('copy', 'deepcopy'), ('copy', '_deepcopy_dict'), ('copy', 'deepcopy'))")</f>
        <v>(('copy', 'deepcopy'), ('copy', '_deepcopy_dict'), ('copy', 'deepcopy'))</v>
      </c>
      <c r="AA574" s="72" t="str">
        <f>IFERROR(__xludf.DUMMYFUNCTION("""COMPUTED_VALUE"""),"object copy")</f>
        <v>object copy</v>
      </c>
      <c r="AB574" s="72">
        <f>IFERROR(__xludf.DUMMYFUNCTION("""COMPUTED_VALUE"""),1.0)</f>
        <v>1</v>
      </c>
    </row>
    <row r="575">
      <c r="A575" s="73"/>
      <c r="D575" s="98"/>
      <c r="G575" s="98"/>
      <c r="I575" s="77">
        <v>573.0</v>
      </c>
      <c r="J575" s="54" t="s">
        <v>5334</v>
      </c>
      <c r="K575" s="98" t="s">
        <v>4620</v>
      </c>
      <c r="L575" s="77" t="s">
        <v>684</v>
      </c>
      <c r="M575" s="72" t="str">
        <f>IFERROR(__xludf.DUMMYFUNCTION("""COMPUTED_VALUE"""),"(('training', '_make_train_function'), ('interfaces', 'wrapper'), ('optimizers', 'get_updates'))")</f>
        <v>(('training', '_make_train_function'), ('interfaces', 'wrapper'), ('optimizers', 'get_updates'))</v>
      </c>
      <c r="N575" s="213">
        <f t="shared" si="5"/>
        <v>1</v>
      </c>
      <c r="O575" s="98"/>
      <c r="U575" s="72" t="str">
        <f>IFERROR(__xludf.DUMMYFUNCTION("""COMPUTED_VALUE"""),"round 2")</f>
        <v>round 2</v>
      </c>
      <c r="V575" s="72" t="str">
        <f>IFERROR(__xludf.DUMMYFUNCTION("""COMPUTED_VALUE"""),"(('training_v2', 'run_one_epoch'), ('training_v2_utils', 'execution_function'), ('def_function', '__call__'))")</f>
        <v>(('training_v2', 'run_one_epoch'), ('training_v2_utils', 'execution_function'), ('def_function', '__call__'))</v>
      </c>
      <c r="W575" s="72" t="str">
        <f>IFERROR(__xludf.DUMMYFUNCTION("""COMPUTED_VALUE"""),"model training / learning")</f>
        <v>model training / learning</v>
      </c>
      <c r="X575" s="50">
        <f t="shared" si="2"/>
        <v>1</v>
      </c>
      <c r="Y575" s="72" t="str">
        <f>IFERROR(__xludf.DUMMYFUNCTION("""COMPUTED_VALUE"""),"round 2")</f>
        <v>round 2</v>
      </c>
      <c r="Z575" s="72" t="str">
        <f>IFERROR(__xludf.DUMMYFUNCTION("""COMPUTED_VALUE"""),"(('__init__', 'module'), ('graph_pb2', 'module'))")</f>
        <v>(('__init__', 'module'), ('graph_pb2', 'module'))</v>
      </c>
      <c r="AA575" s="72" t="str">
        <f>IFERROR(__xludf.DUMMYFUNCTION("""COMPUTED_VALUE"""),"python basic syntax")</f>
        <v>python basic syntax</v>
      </c>
      <c r="AB575" s="72">
        <f>IFERROR(__xludf.DUMMYFUNCTION("""COMPUTED_VALUE"""),1.0)</f>
        <v>1</v>
      </c>
    </row>
    <row r="576">
      <c r="A576" s="73"/>
      <c r="D576" s="98"/>
      <c r="G576" s="98"/>
      <c r="I576" s="77">
        <v>574.0</v>
      </c>
      <c r="J576" s="54" t="s">
        <v>5334</v>
      </c>
      <c r="K576" s="96" t="s">
        <v>4622</v>
      </c>
      <c r="L576" s="77" t="s">
        <v>684</v>
      </c>
      <c r="M576" s="72" t="str">
        <f>IFERROR(__xludf.DUMMYFUNCTION("""COMPUTED_VALUE"""),"(('training_v2', 'run_one_epoch'), ('training_v2_utils', 'execution_function'), ('def_function', '__call__'))")</f>
        <v>(('training_v2', 'run_one_epoch'), ('training_v2_utils', 'execution_function'), ('def_function', '__call__'))</v>
      </c>
      <c r="N576" s="213">
        <f t="shared" si="5"/>
        <v>1</v>
      </c>
      <c r="O576" s="98"/>
      <c r="U576" s="72" t="str">
        <f>IFERROR(__xludf.DUMMYFUNCTION("""COMPUTED_VALUE"""),"round 2")</f>
        <v>round 2</v>
      </c>
      <c r="V576" s="72" t="str">
        <f>IFERROR(__xludf.DUMMYFUNCTION("""COMPUTED_VALUE"""),"(('execute', 'quick_execute'),)")</f>
        <v>(('execute', 'quick_execute'),)</v>
      </c>
      <c r="W576" s="72" t="str">
        <f>IFERROR(__xludf.DUMMYFUNCTION("""COMPUTED_VALUE"""),"data operation")</f>
        <v>data operation</v>
      </c>
      <c r="X576" s="50">
        <f t="shared" si="2"/>
        <v>1</v>
      </c>
      <c r="Y576" s="72" t="str">
        <f>IFERROR(__xludf.DUMMYFUNCTION("""COMPUTED_VALUE"""),"round 2")</f>
        <v>round 2</v>
      </c>
      <c r="Z576" s="72" t="str">
        <f>IFERROR(__xludf.DUMMYFUNCTION("""COMPUTED_VALUE"""),"(('function', 'call'),)")</f>
        <v>(('function', 'call'),)</v>
      </c>
      <c r="AA576" s="72" t="str">
        <f>IFERROR(__xludf.DUMMYFUNCTION("""COMPUTED_VALUE"""),"method wrapper")</f>
        <v>method wrapper</v>
      </c>
      <c r="AB576" s="72">
        <f>IFERROR(__xludf.DUMMYFUNCTION("""COMPUTED_VALUE"""),1.0)</f>
        <v>1</v>
      </c>
    </row>
    <row r="577">
      <c r="A577" s="73"/>
      <c r="D577" s="98"/>
      <c r="G577" s="98"/>
      <c r="I577" s="77">
        <v>575.0</v>
      </c>
      <c r="J577" s="54" t="s">
        <v>5334</v>
      </c>
      <c r="K577" s="96" t="s">
        <v>4627</v>
      </c>
      <c r="L577" s="169" t="s">
        <v>7</v>
      </c>
      <c r="M577" s="72" t="str">
        <f>IFERROR(__xludf.DUMMYFUNCTION("""COMPUTED_VALUE"""),"(('execute', 'quick_execute'),)")</f>
        <v>(('execute', 'quick_execute'),)</v>
      </c>
      <c r="N577" s="213">
        <f t="shared" si="5"/>
        <v>1</v>
      </c>
      <c r="O577" s="98"/>
      <c r="U577" s="72" t="str">
        <f>IFERROR(__xludf.DUMMYFUNCTION("""COMPUTED_VALUE"""),"round 2")</f>
        <v>round 2</v>
      </c>
      <c r="V577" s="72" t="str">
        <f>IFERROR(__xludf.DUMMYFUNCTION("""COMPUTED_VALUE"""),"(('gradients_impl', 'gradients'),)")</f>
        <v>(('gradients_impl', 'gradients'),)</v>
      </c>
      <c r="W577" s="72" t="str">
        <f>IFERROR(__xludf.DUMMYFUNCTION("""COMPUTED_VALUE"""),"Hyperparameter tuning")</f>
        <v>Hyperparameter tuning</v>
      </c>
      <c r="X577" s="50">
        <f t="shared" si="2"/>
        <v>1</v>
      </c>
      <c r="Y577" s="72" t="str">
        <f>IFERROR(__xludf.DUMMYFUNCTION("""COMPUTED_VALUE"""),"round 2")</f>
        <v>round 2</v>
      </c>
      <c r="Z577" s="72" t="str">
        <f>IFERROR(__xludf.DUMMYFUNCTION("""COMPUTED_VALUE"""),"(('__init__', 'module'), ('__init__', 'module'), ('__init__', '__getattr__'), ('__init__', '_load'), ('__init__', 'import_module'), ('__init__', 'module'))")</f>
        <v>(('__init__', 'module'), ('__init__', 'module'), ('__init__', '__getattr__'), ('__init__', '_load'), ('__init__', 'import_module'), ('__init__', 'module'))</v>
      </c>
      <c r="AA577" s="72" t="str">
        <f>IFERROR(__xludf.DUMMYFUNCTION("""COMPUTED_VALUE"""),"python basic syntax")</f>
        <v>python basic syntax</v>
      </c>
      <c r="AB577" s="72">
        <f>IFERROR(__xludf.DUMMYFUNCTION("""COMPUTED_VALUE"""),1.0)</f>
        <v>1</v>
      </c>
    </row>
    <row r="578">
      <c r="A578" s="73"/>
      <c r="D578" s="98"/>
      <c r="G578" s="98"/>
      <c r="I578" s="77">
        <v>576.0</v>
      </c>
      <c r="J578" s="54" t="s">
        <v>5334</v>
      </c>
      <c r="K578" s="98" t="s">
        <v>4632</v>
      </c>
      <c r="L578" s="77" t="s">
        <v>1768</v>
      </c>
      <c r="M578" s="72" t="str">
        <f>IFERROR(__xludf.DUMMYFUNCTION("""COMPUTED_VALUE"""),"(('gradients_impl', 'gradients'),)")</f>
        <v>(('gradients_impl', 'gradients'),)</v>
      </c>
      <c r="N578" s="213">
        <f t="shared" si="5"/>
        <v>1</v>
      </c>
      <c r="O578" s="98"/>
      <c r="U578" s="72" t="str">
        <f>IFERROR(__xludf.DUMMYFUNCTION("""COMPUTED_VALUE"""),"round 2")</f>
        <v>round 2</v>
      </c>
      <c r="V578" s="72" t="str">
        <f>IFERROR(__xludf.DUMMYFUNCTION("""COMPUTED_VALUE"""),"(('training', 'fit_generator'), ('training_generator', 'fit_generator'), ('callbacks', 'on_epoch_end'), ('callbacks', 'on_epoch_end'))")</f>
        <v>(('training', 'fit_generator'), ('training_generator', 'fit_generator'), ('callbacks', 'on_epoch_end'), ('callbacks', 'on_epoch_end'))</v>
      </c>
      <c r="W578" s="72" t="str">
        <f>IFERROR(__xludf.DUMMYFUNCTION("""COMPUTED_VALUE"""),"model training / learning")</f>
        <v>model training / learning</v>
      </c>
      <c r="X578" s="50">
        <f t="shared" si="2"/>
        <v>1</v>
      </c>
      <c r="Y578" s="72" t="str">
        <f>IFERROR(__xludf.DUMMYFUNCTION("""COMPUTED_VALUE"""),"round 2")</f>
        <v>round 2</v>
      </c>
      <c r="Z578" s="72" t="str">
        <f>IFERROR(__xludf.DUMMYFUNCTION("""COMPUTED_VALUE"""),"(('session', 'run'), ('session', '_run'), ('session', '__init__'), ('session', 'for_fetch'), ('session', '__init__'), ('session', 'listcomp'), ('session', 'for_fetch'), ('session', '__init__'))")</f>
        <v>(('session', 'run'), ('session', '_run'), ('session', '__init__'), ('session', 'for_fetch'), ('session', '__init__'), ('session', 'listcomp'), ('session', 'for_fetch'), ('session', '__init__'))</v>
      </c>
      <c r="AA578" s="72" t="str">
        <f>IFERROR(__xludf.DUMMYFUNCTION("""COMPUTED_VALUE"""),"parallelization")</f>
        <v>parallelization</v>
      </c>
      <c r="AB578" s="72">
        <f>IFERROR(__xludf.DUMMYFUNCTION("""COMPUTED_VALUE"""),1.0)</f>
        <v>1</v>
      </c>
    </row>
    <row r="579">
      <c r="A579" s="73"/>
      <c r="D579" s="98"/>
      <c r="G579" s="98"/>
      <c r="I579" s="77">
        <v>577.0</v>
      </c>
      <c r="J579" s="54" t="s">
        <v>5334</v>
      </c>
      <c r="K579" s="96" t="s">
        <v>4635</v>
      </c>
      <c r="L579" s="169" t="s">
        <v>5336</v>
      </c>
      <c r="M579" s="72" t="str">
        <f>IFERROR(__xludf.DUMMYFUNCTION("""COMPUTED_VALUE"""),"(('training', 'fit_generator'), ('training_generator', 'fit_generator'), ('callbacks', 'on_epoch_end'), ('callbacks', 'on_epoch_end'))")</f>
        <v>(('training', 'fit_generator'), ('training_generator', 'fit_generator'), ('callbacks', 'on_epoch_end'), ('callbacks', 'on_epoch_end'))</v>
      </c>
      <c r="N579" s="213">
        <f t="shared" si="5"/>
        <v>1</v>
      </c>
      <c r="O579" s="98"/>
      <c r="U579" s="72" t="str">
        <f>IFERROR(__xludf.DUMMYFUNCTION("""COMPUTED_VALUE"""),"round 2")</f>
        <v>round 2</v>
      </c>
      <c r="V579" s="72" t="str">
        <f>IFERROR(__xludf.DUMMYFUNCTION("""COMPUTED_VALUE"""),"(('tensorflow_backend', 'symbolic_fn_wrapper'), ('training', 'compile'), ('training', '_prepare_total_loss'), ('losses', '__call__'))")</f>
        <v>(('tensorflow_backend', 'symbolic_fn_wrapper'), ('training', 'compile'), ('training', '_prepare_total_loss'), ('losses', '__call__'))</v>
      </c>
      <c r="W579" s="72" t="str">
        <f>IFERROR(__xludf.DUMMYFUNCTION("""COMPUTED_VALUE"""),"model training / learning")</f>
        <v>model training / learning</v>
      </c>
      <c r="X579" s="50">
        <f t="shared" si="2"/>
        <v>1</v>
      </c>
      <c r="Y579" s="72" t="str">
        <f>IFERROR(__xludf.DUMMYFUNCTION("""COMPUTED_VALUE"""),"round 2")</f>
        <v>round 2</v>
      </c>
      <c r="Z579" s="72" t="str">
        <f>IFERROR(__xludf.DUMMYFUNCTION("""COMPUTED_VALUE"""),"(('pickle', 'save'), ('pickle', 'save_reduce'), ('pickle', 'save'))")</f>
        <v>(('pickle', 'save'), ('pickle', 'save_reduce'), ('pickle', 'save'))</v>
      </c>
      <c r="AA579" s="72" t="str">
        <f>IFERROR(__xludf.DUMMYFUNCTION("""COMPUTED_VALUE"""),"data saving / pickle")</f>
        <v>data saving / pickle</v>
      </c>
      <c r="AB579" s="72">
        <f>IFERROR(__xludf.DUMMYFUNCTION("""COMPUTED_VALUE"""),1.0)</f>
        <v>1</v>
      </c>
    </row>
    <row r="580">
      <c r="A580" s="73"/>
      <c r="D580" s="98"/>
      <c r="G580" s="98"/>
      <c r="I580" s="77">
        <v>578.0</v>
      </c>
      <c r="J580" s="54" t="s">
        <v>5334</v>
      </c>
      <c r="K580" s="96" t="s">
        <v>4643</v>
      </c>
      <c r="L580" s="77" t="s">
        <v>7</v>
      </c>
      <c r="M580" s="72" t="str">
        <f>IFERROR(__xludf.DUMMYFUNCTION("""COMPUTED_VALUE"""),"(('tensorflow_backend', 'symbolic_fn_wrapper'), ('training', 'compile'), ('training', '_prepare_total_loss'), ('losses', '__call__'))")</f>
        <v>(('tensorflow_backend', 'symbolic_fn_wrapper'), ('training', 'compile'), ('training', '_prepare_total_loss'), ('losses', '__call__'))</v>
      </c>
      <c r="N580" s="213">
        <f t="shared" si="5"/>
        <v>1</v>
      </c>
      <c r="O580" s="98"/>
      <c r="U580" s="72" t="str">
        <f>IFERROR(__xludf.DUMMYFUNCTION("""COMPUTED_VALUE"""),"round 2")</f>
        <v>round 2</v>
      </c>
      <c r="V580" s="72" t="str">
        <f>IFERROR(__xludf.DUMMYFUNCTION("""COMPUTED_VALUE"""),"(('saving', 'load_model'),)")</f>
        <v>(('saving', 'load_model'),)</v>
      </c>
      <c r="W580" s="72" t="str">
        <f>IFERROR(__xludf.DUMMYFUNCTION("""COMPUTED_VALUE"""),"model saving / loading")</f>
        <v>model saving / loading</v>
      </c>
      <c r="X580" s="50">
        <f t="shared" si="2"/>
        <v>1</v>
      </c>
      <c r="Y580" s="72" t="str">
        <f>IFERROR(__xludf.DUMMYFUNCTION("""COMPUTED_VALUE"""),"round 2")</f>
        <v>round 2</v>
      </c>
      <c r="Z580" s="72" t="str">
        <f>IFERROR(__xludf.DUMMYFUNCTION("""COMPUTED_VALUE"""),"(('input_layer', 'Input'),)")</f>
        <v>(('input_layer', 'Input'),)</v>
      </c>
      <c r="AA580" s="72" t="str">
        <f>IFERROR(__xludf.DUMMYFUNCTION("""COMPUTED_VALUE"""),"data creation")</f>
        <v>data creation</v>
      </c>
      <c r="AB580" s="72">
        <f>IFERROR(__xludf.DUMMYFUNCTION("""COMPUTED_VALUE"""),1.0)</f>
        <v>1</v>
      </c>
    </row>
    <row r="581">
      <c r="A581" s="73"/>
      <c r="D581" s="98"/>
      <c r="G581" s="98"/>
      <c r="I581" s="77">
        <v>579.0</v>
      </c>
      <c r="J581" s="54" t="s">
        <v>5334</v>
      </c>
      <c r="K581" s="98" t="s">
        <v>4648</v>
      </c>
      <c r="L581" s="77" t="s">
        <v>7</v>
      </c>
      <c r="M581" s="72" t="str">
        <f>IFERROR(__xludf.DUMMYFUNCTION("""COMPUTED_VALUE"""),"(('saving', 'load_model'),)")</f>
        <v>(('saving', 'load_model'),)</v>
      </c>
      <c r="N581" s="213">
        <f t="shared" si="5"/>
        <v>1</v>
      </c>
      <c r="O581" s="98"/>
      <c r="U581" s="72" t="str">
        <f>IFERROR(__xludf.DUMMYFUNCTION("""COMPUTED_VALUE"""),"round 2")</f>
        <v>round 2</v>
      </c>
      <c r="V581" s="72" t="str">
        <f>IFERROR(__xludf.DUMMYFUNCTION("""COMPUTED_VALUE"""),"(('topology', '__call__'), ('core', 'build'), ('topology', 'add_weight'))")</f>
        <v>(('topology', '__call__'), ('core', 'build'), ('topology', 'add_weight'))</v>
      </c>
      <c r="W581" s="72" t="str">
        <f>IFERROR(__xludf.DUMMYFUNCTION("""COMPUTED_VALUE"""),"model training / construction")</f>
        <v>model training / construction</v>
      </c>
      <c r="X581" s="50">
        <f t="shared" si="2"/>
        <v>1</v>
      </c>
      <c r="Y581" s="72" t="str">
        <f>IFERROR(__xludf.DUMMYFUNCTION("""COMPUTED_VALUE"""),"round 2")</f>
        <v>round 2</v>
      </c>
      <c r="Z581" s="72" t="str">
        <f>IFERROR(__xludf.DUMMYFUNCTION("""COMPUTED_VALUE"""),"(('function', '_maybe_define_function'), ('function', '_create_graph_function'), ('func_graph', 'func_graph_from_py_func'), ('def_function', 'wrapped_fn'), ('training_v2_utils', 'distributed_function'), ('distribute_lib', 'experimental_run_v2'), ('distrib"&amp;"ute_lib', 'call_for_each_replica'), ('distribute_lib', '_call_for_each_replica'), ('api', 'wrapper'))")</f>
        <v>(('function', '_maybe_define_function'), ('function', '_create_graph_function'), ('func_graph', 'func_graph_from_py_func'), ('def_function', 'wrapped_fn'), ('training_v2_utils', 'distributed_function'), ('distribute_lib', 'experimental_run_v2'), ('distribute_lib', 'call_for_each_replica'), ('distribute_lib', '_call_for_each_replica'), ('api', 'wrapper'))</v>
      </c>
      <c r="AA581" s="72" t="str">
        <f>IFERROR(__xludf.DUMMYFUNCTION("""COMPUTED_VALUE"""),"method wrapper")</f>
        <v>method wrapper</v>
      </c>
      <c r="AB581" s="72">
        <f>IFERROR(__xludf.DUMMYFUNCTION("""COMPUTED_VALUE"""),1.0)</f>
        <v>1</v>
      </c>
    </row>
    <row r="582">
      <c r="A582" s="73"/>
      <c r="D582" s="98"/>
      <c r="G582" s="98"/>
      <c r="I582" s="77">
        <v>580.0</v>
      </c>
      <c r="J582" s="54" t="s">
        <v>5334</v>
      </c>
      <c r="K582" s="96" t="s">
        <v>4654</v>
      </c>
      <c r="L582" s="227" t="s">
        <v>50</v>
      </c>
      <c r="M582" s="72" t="str">
        <f>IFERROR(__xludf.DUMMYFUNCTION("""COMPUTED_VALUE"""),"(('topology', '__call__'), ('core', 'build'), ('topology', 'add_weight'))")</f>
        <v>(('topology', '__call__'), ('core', 'build'), ('topology', 'add_weight'))</v>
      </c>
      <c r="N582" s="213">
        <f t="shared" si="5"/>
        <v>1</v>
      </c>
      <c r="O582" s="98"/>
      <c r="U582" s="72" t="str">
        <f>IFERROR(__xludf.DUMMYFUNCTION("""COMPUTED_VALUE"""),"round 2")</f>
        <v>round 2</v>
      </c>
      <c r="V582" s="72" t="str">
        <f>IFERROR(__xludf.DUMMYFUNCTION("""COMPUTED_VALUE"""),"(('main', 'main'),)")</f>
        <v>(('main', 'main'),)</v>
      </c>
      <c r="W582" s="72" t="str">
        <f>IFERROR(__xludf.DUMMYFUNCTION("""COMPUTED_VALUE"""),"python basic syntax")</f>
        <v>python basic syntax</v>
      </c>
      <c r="X582" s="50">
        <f t="shared" si="2"/>
        <v>1</v>
      </c>
      <c r="Y582" s="72" t="str">
        <f>IFERROR(__xludf.DUMMYFUNCTION("""COMPUTED_VALUE"""),"round 2")</f>
        <v>round 2</v>
      </c>
      <c r="Z582" s="72" t="str">
        <f>IFERROR(__xludf.DUMMYFUNCTION("""COMPUTED_VALUE"""),"(('__init__', 'module'), ('config', 'module'), ('__init__', 'module'), ('__init__', 'module'), ('pywrap_tensorflow', 'module'), ('pywrap_tensorflow_internal', 'swig_import_helper'), ('imp', 'find_module'), ('pywrap_tensorflow', 'module'), ('pywrap_tensorf"&amp;"low_internal', 'module'), ('pywrap_tensorflow_internal', 'swig_import_helper'))")</f>
        <v>(('__init__', 'module'), ('config', 'module'), ('__init__', 'module'), ('__init__', 'module'), ('pywrap_tensorflow', 'module'), ('pywrap_tensorflow_internal', 'swig_import_helper'), ('imp', 'find_module'), ('pywrap_tensorflow', 'module'), ('pywrap_tensorflow_internal', 'module'), ('pywrap_tensorflow_internal', 'swig_import_helper'))</v>
      </c>
      <c r="AA582" s="72" t="str">
        <f>IFERROR(__xludf.DUMMYFUNCTION("""COMPUTED_VALUE"""),"python basic syntax")</f>
        <v>python basic syntax</v>
      </c>
      <c r="AB582" s="72">
        <f>IFERROR(__xludf.DUMMYFUNCTION("""COMPUTED_VALUE"""),1.0)</f>
        <v>1</v>
      </c>
    </row>
    <row r="583">
      <c r="A583" s="73"/>
      <c r="D583" s="98"/>
      <c r="G583" s="98"/>
      <c r="I583" s="77">
        <v>581.0</v>
      </c>
      <c r="J583" s="54" t="s">
        <v>5334</v>
      </c>
      <c r="K583" s="96" t="s">
        <v>4658</v>
      </c>
      <c r="L583" s="169" t="s">
        <v>1485</v>
      </c>
      <c r="M583" s="72" t="str">
        <f>IFERROR(__xludf.DUMMYFUNCTION("""COMPUTED_VALUE"""),"(('main', 'main'),)")</f>
        <v>(('main', 'main'),)</v>
      </c>
      <c r="N583" s="213">
        <f t="shared" si="5"/>
        <v>1</v>
      </c>
      <c r="O583" s="98"/>
      <c r="U583" s="72" t="str">
        <f>IFERROR(__xludf.DUMMYFUNCTION("""COMPUTED_VALUE"""),"round 2")</f>
        <v>round 2</v>
      </c>
      <c r="V583" s="72" t="str">
        <f>IFERROR(__xludf.DUMMYFUNCTION("""COMPUTED_VALUE"""),"(('variables', '__call__'), ('resource_variable_ops', '__init__'), ('resource_variable_ops', '_init_from_args'))")</f>
        <v>(('variables', '__call__'), ('resource_variable_ops', '__init__'), ('resource_variable_ops', '_init_from_args'))</v>
      </c>
      <c r="W583" s="72" t="str">
        <f>IFERROR(__xludf.DUMMYFUNCTION("""COMPUTED_VALUE"""),"data creation")</f>
        <v>data creation</v>
      </c>
      <c r="X583" s="50">
        <f t="shared" si="2"/>
        <v>1</v>
      </c>
      <c r="Y583" s="72" t="str">
        <f>IFERROR(__xludf.DUMMYFUNCTION("""COMPUTED_VALUE"""),"round 2")</f>
        <v>round 2</v>
      </c>
      <c r="Z583" s="72" t="str">
        <f>IFERROR(__xludf.DUMMYFUNCTION("""COMPUTED_VALUE"""),"(('session', '_run_fn'), ('session', '_call_tf_sessionrun'), ('session', 'run'), ('session', '_run'), ('session', '_do_run'), ('session', '_do_call'), ('runpy', '_run_module_as_main'), ('runpy', '_run_code'), ('ipykernel_launcher', 'module'), ('applicatio"&amp;"n', 'launch_instance'), ('kernelapp', 'start'))")</f>
        <v>(('session', '_run_fn'), ('session', '_call_tf_sessionrun'), ('session', 'run'), ('session', '_run'), ('session', '_do_run'), ('session', '_do_call'), ('runpy', '_run_module_as_main'), ('runpy', '_run_code'), ('ipykernel_launcher', 'module'), ('application', 'launch_instance'), ('kernelapp', 'start'))</v>
      </c>
      <c r="AA583" s="72" t="str">
        <f>IFERROR(__xludf.DUMMYFUNCTION("""COMPUTED_VALUE"""),"subprocess invocation")</f>
        <v>subprocess invocation</v>
      </c>
      <c r="AB583" s="72">
        <f>IFERROR(__xludf.DUMMYFUNCTION("""COMPUTED_VALUE"""),1.0)</f>
        <v>1</v>
      </c>
    </row>
    <row r="584">
      <c r="A584" s="73"/>
      <c r="D584" s="98"/>
      <c r="G584" s="98"/>
      <c r="I584" s="77">
        <v>582.0</v>
      </c>
      <c r="J584" s="54" t="s">
        <v>5334</v>
      </c>
      <c r="K584" s="96" t="s">
        <v>819</v>
      </c>
      <c r="L584" s="169" t="s">
        <v>269</v>
      </c>
      <c r="M584" s="72" t="str">
        <f>IFERROR(__xludf.DUMMYFUNCTION("""COMPUTED_VALUE"""),"(('variables', '__call__'), ('resource_variable_ops', '__init__'), ('resource_variable_ops', '_init_from_args'))")</f>
        <v>(('variables', '__call__'), ('resource_variable_ops', '__init__'), ('resource_variable_ops', '_init_from_args'))</v>
      </c>
      <c r="N584" s="213">
        <f t="shared" si="5"/>
        <v>1</v>
      </c>
      <c r="O584" s="98"/>
      <c r="U584" s="72" t="str">
        <f>IFERROR(__xludf.DUMMYFUNCTION("""COMPUTED_VALUE"""),"round 2")</f>
        <v>round 2</v>
      </c>
      <c r="V584" s="72" t="str">
        <f>IFERROR(__xludf.DUMMYFUNCTION("""COMPUTED_VALUE"""),"(('_search', 'fit'), ('_search', '_fit'))")</f>
        <v>(('_search', 'fit'), ('_search', '_fit'))</v>
      </c>
      <c r="W584" s="72" t="str">
        <f>IFERROR(__xludf.DUMMYFUNCTION("""COMPUTED_VALUE"""),"model training / learning")</f>
        <v>model training / learning</v>
      </c>
      <c r="X584" s="50">
        <f t="shared" si="2"/>
        <v>1</v>
      </c>
      <c r="Y584" s="72" t="str">
        <f>IFERROR(__xludf.DUMMYFUNCTION("""COMPUTED_VALUE"""),"round 2")</f>
        <v>round 2</v>
      </c>
      <c r="Z584" s="72" t="str">
        <f>IFERROR(__xludf.DUMMYFUNCTION("""COMPUTED_VALUE"""),"(('training', 'train_on_batch'), ('tensorflow_backend', '__call__'))")</f>
        <v>(('training', 'train_on_batch'), ('tensorflow_backend', '__call__'))</v>
      </c>
      <c r="AA584" s="72" t="str">
        <f>IFERROR(__xludf.DUMMYFUNCTION("""COMPUTED_VALUE"""),"model training / learning")</f>
        <v>model training / learning</v>
      </c>
      <c r="AB584" s="72">
        <f>IFERROR(__xludf.DUMMYFUNCTION("""COMPUTED_VALUE"""),1.0)</f>
        <v>1</v>
      </c>
    </row>
    <row r="585">
      <c r="A585" s="73"/>
      <c r="D585" s="98"/>
      <c r="G585" s="98"/>
      <c r="I585" s="77">
        <v>583.0</v>
      </c>
      <c r="J585" s="54" t="s">
        <v>5334</v>
      </c>
      <c r="K585" s="96" t="s">
        <v>4667</v>
      </c>
      <c r="L585" s="77" t="s">
        <v>1955</v>
      </c>
      <c r="M585" s="72" t="str">
        <f>IFERROR(__xludf.DUMMYFUNCTION("""COMPUTED_VALUE"""),"(('_search', 'fit'), ('_search', '_fit'))")</f>
        <v>(('_search', 'fit'), ('_search', '_fit'))</v>
      </c>
      <c r="N585" s="213">
        <f t="shared" si="5"/>
        <v>1</v>
      </c>
      <c r="O585" s="98"/>
      <c r="U585" s="72" t="str">
        <f>IFERROR(__xludf.DUMMYFUNCTION("""COMPUTED_VALUE"""),"round 2")</f>
        <v>round 2</v>
      </c>
      <c r="V585" s="72" t="str">
        <f>IFERROR(__xludf.DUMMYFUNCTION("""COMPUTED_VALUE"""),"(('models', 'module'), ('__init__', 'module'))")</f>
        <v>(('models', 'module'), ('__init__', 'module'))</v>
      </c>
      <c r="W585" s="72" t="str">
        <f>IFERROR(__xludf.DUMMYFUNCTION("""COMPUTED_VALUE"""),"python basic syntax")</f>
        <v>python basic syntax</v>
      </c>
      <c r="X585" s="50">
        <f t="shared" si="2"/>
        <v>1</v>
      </c>
      <c r="Y585" s="72" t="str">
        <f>IFERROR(__xludf.DUMMYFUNCTION("""COMPUTED_VALUE"""),"round 2")</f>
        <v>round 2</v>
      </c>
      <c r="Z585" s="72" t="str">
        <f>IFERROR(__xludf.DUMMYFUNCTION("""COMPUTED_VALUE"""),"(('interactiveshell', 'run_code'),)")</f>
        <v>(('interactiveshell', 'run_code'),)</v>
      </c>
      <c r="AA585" s="72" t="str">
        <f>IFERROR(__xludf.DUMMYFUNCTION("""COMPUTED_VALUE"""),"subprocess invocation")</f>
        <v>subprocess invocation</v>
      </c>
      <c r="AB585" s="72">
        <f>IFERROR(__xludf.DUMMYFUNCTION("""COMPUTED_VALUE"""),1.0)</f>
        <v>1</v>
      </c>
    </row>
    <row r="586">
      <c r="A586" s="73"/>
      <c r="D586" s="98"/>
      <c r="G586" s="98"/>
      <c r="I586" s="77">
        <v>584.0</v>
      </c>
      <c r="J586" s="54" t="s">
        <v>5334</v>
      </c>
      <c r="K586" s="96" t="s">
        <v>4669</v>
      </c>
      <c r="L586" s="169" t="s">
        <v>7</v>
      </c>
      <c r="M586" s="72" t="str">
        <f>IFERROR(__xludf.DUMMYFUNCTION("""COMPUTED_VALUE"""),"(('models', 'module'), ('__init__', 'module'))")</f>
        <v>(('models', 'module'), ('__init__', 'module'))</v>
      </c>
      <c r="N586" s="213">
        <f t="shared" si="5"/>
        <v>1</v>
      </c>
      <c r="O586" s="98"/>
      <c r="U586" s="72" t="str">
        <f>IFERROR(__xludf.DUMMYFUNCTION("""COMPUTED_VALUE"""),"round 2")</f>
        <v>round 2</v>
      </c>
      <c r="V586" s="72" t="str">
        <f>IFERROR(__xludf.DUMMYFUNCTION("""COMPUTED_VALUE"""),"(('training', 'predict_generator'), ('training', 'predict_on_batch'))")</f>
        <v>(('training', 'predict_generator'), ('training', 'predict_on_batch'))</v>
      </c>
      <c r="W586" s="72" t="str">
        <f>IFERROR(__xludf.DUMMYFUNCTION("""COMPUTED_VALUE"""),"model training / learning")</f>
        <v>model training / learning</v>
      </c>
      <c r="X586" s="50">
        <f t="shared" si="2"/>
        <v>1</v>
      </c>
      <c r="Y586" s="72" t="str">
        <f>IFERROR(__xludf.DUMMYFUNCTION("""COMPUTED_VALUE"""),"round 2")</f>
        <v>round 2</v>
      </c>
      <c r="Z586" s="72" t="str">
        <f>IFERROR(__xludf.DUMMYFUNCTION("""COMPUTED_VALUE"""),"(('estimator', '_clone_and_build_model'),)")</f>
        <v>(('estimator', '_clone_and_build_model'),)</v>
      </c>
      <c r="AA586" s="72" t="str">
        <f>IFERROR(__xludf.DUMMYFUNCTION("""COMPUTED_VALUE"""),"model training / construction")</f>
        <v>model training / construction</v>
      </c>
      <c r="AB586" s="72">
        <f>IFERROR(__xludf.DUMMYFUNCTION("""COMPUTED_VALUE"""),1.0)</f>
        <v>1</v>
      </c>
    </row>
    <row r="587">
      <c r="A587" s="73"/>
      <c r="D587" s="98"/>
      <c r="G587" s="98"/>
      <c r="I587" s="77">
        <v>585.0</v>
      </c>
      <c r="J587" s="54" t="s">
        <v>5334</v>
      </c>
      <c r="K587" s="96" t="s">
        <v>4672</v>
      </c>
      <c r="L587" s="169" t="s">
        <v>269</v>
      </c>
      <c r="M587" s="72" t="str">
        <f>IFERROR(__xludf.DUMMYFUNCTION("""COMPUTED_VALUE"""),"(('training', 'predict_generator'), ('training', 'predict_on_batch'))")</f>
        <v>(('training', 'predict_generator'), ('training', 'predict_on_batch'))</v>
      </c>
      <c r="N587" s="213">
        <f t="shared" si="5"/>
        <v>1</v>
      </c>
      <c r="O587" s="98"/>
      <c r="U587" s="72" t="str">
        <f>IFERROR(__xludf.DUMMYFUNCTION("""COMPUTED_VALUE"""),"round 2")</f>
        <v>round 2</v>
      </c>
      <c r="V587" s="72" t="str">
        <f>IFERROR(__xludf.DUMMYFUNCTION("""COMPUTED_VALUE"""),"(('models', 'evaluate'), ('training', 'evaluate'))")</f>
        <v>(('models', 'evaluate'), ('training', 'evaluate'))</v>
      </c>
      <c r="W587" s="72" t="str">
        <f>IFERROR(__xludf.DUMMYFUNCTION("""COMPUTED_VALUE"""),"model validation")</f>
        <v>model validation</v>
      </c>
      <c r="X587" s="50">
        <f t="shared" si="2"/>
        <v>1</v>
      </c>
      <c r="Y587" s="72" t="str">
        <f>IFERROR(__xludf.DUMMYFUNCTION("""COMPUTED_VALUE"""),"round 2")</f>
        <v>round 2</v>
      </c>
      <c r="Z587" s="72" t="str">
        <f>IFERROR(__xludf.DUMMYFUNCTION("""COMPUTED_VALUE"""),"(('function', '_filtered_call'), ('function', '_call_flat'), ('function', 'call'), ('execute', 'quick_execute'))")</f>
        <v>(('function', '_filtered_call'), ('function', '_call_flat'), ('function', 'call'), ('execute', 'quick_execute'))</v>
      </c>
      <c r="AA587" s="72" t="str">
        <f>IFERROR(__xludf.DUMMYFUNCTION("""COMPUTED_VALUE"""),"data operation")</f>
        <v>data operation</v>
      </c>
      <c r="AB587" s="72">
        <f>IFERROR(__xludf.DUMMYFUNCTION("""COMPUTED_VALUE"""),1.0)</f>
        <v>1</v>
      </c>
    </row>
    <row r="588">
      <c r="A588" s="73"/>
      <c r="D588" s="98"/>
      <c r="G588" s="98"/>
      <c r="I588" s="77">
        <v>586.0</v>
      </c>
      <c r="J588" s="54" t="s">
        <v>5334</v>
      </c>
      <c r="K588" s="96" t="s">
        <v>4677</v>
      </c>
      <c r="L588" s="169" t="s">
        <v>7</v>
      </c>
      <c r="M588" s="72" t="str">
        <f>IFERROR(__xludf.DUMMYFUNCTION("""COMPUTED_VALUE"""),"(('models', 'evaluate'), ('training', 'evaluate'))")</f>
        <v>(('models', 'evaluate'), ('training', 'evaluate'))</v>
      </c>
      <c r="N588" s="213">
        <f t="shared" si="5"/>
        <v>1</v>
      </c>
      <c r="O588" s="98"/>
      <c r="U588" s="72" t="str">
        <f>IFERROR(__xludf.DUMMYFUNCTION("""COMPUTED_VALUE"""),"round 2")</f>
        <v>round 2</v>
      </c>
      <c r="V588" s="72" t="str">
        <f>IFERROR(__xludf.DUMMYFUNCTION("""COMPUTED_VALUE"""),"(('sitecustomize', 'runfile'), ('sitecustomize', 'execfile'))")</f>
        <v>(('sitecustomize', 'runfile'), ('sitecustomize', 'execfile'))</v>
      </c>
      <c r="W588" s="72" t="str">
        <f>IFERROR(__xludf.DUMMYFUNCTION("""COMPUTED_VALUE"""),"external module execution")</f>
        <v>external module execution</v>
      </c>
      <c r="X588" s="50">
        <f t="shared" si="2"/>
        <v>1</v>
      </c>
      <c r="Y588" s="72" t="str">
        <f>IFERROR(__xludf.DUMMYFUNCTION("""COMPUTED_VALUE"""),"round 2")</f>
        <v>round 2</v>
      </c>
      <c r="Z588" s="72" t="str">
        <f>IFERROR(__xludf.DUMMYFUNCTION("""COMPUTED_VALUE"""),"(('ops', 'get_tensor_by_name'), ('ops', 'as_graph_element'), ('ops', '_as_graph_element_locked'))")</f>
        <v>(('ops', 'get_tensor_by_name'), ('ops', 'as_graph_element'), ('ops', '_as_graph_element_locked'))</v>
      </c>
      <c r="AA588" s="72" t="str">
        <f>IFERROR(__xludf.DUMMYFUNCTION("""COMPUTED_VALUE"""),"data validation")</f>
        <v>data validation</v>
      </c>
      <c r="AB588" s="72">
        <f>IFERROR(__xludf.DUMMYFUNCTION("""COMPUTED_VALUE"""),1.0)</f>
        <v>1</v>
      </c>
    </row>
    <row r="589">
      <c r="A589" s="73"/>
      <c r="D589" s="98"/>
      <c r="G589" s="98"/>
      <c r="I589" s="77">
        <v>587.0</v>
      </c>
      <c r="J589" s="54" t="s">
        <v>5334</v>
      </c>
      <c r="K589" s="96" t="s">
        <v>4681</v>
      </c>
      <c r="L589" s="169" t="s">
        <v>1297</v>
      </c>
      <c r="M589" s="72" t="str">
        <f>IFERROR(__xludf.DUMMYFUNCTION("""COMPUTED_VALUE"""),"(('sitecustomize', 'runfile'), ('sitecustomize', 'execfile'))")</f>
        <v>(('sitecustomize', 'runfile'), ('sitecustomize', 'execfile'))</v>
      </c>
      <c r="N589" s="213">
        <f t="shared" si="5"/>
        <v>1</v>
      </c>
      <c r="O589" s="98"/>
      <c r="U589" s="72" t="str">
        <f>IFERROR(__xludf.DUMMYFUNCTION("""COMPUTED_VALUE"""),"round 2")</f>
        <v>round 2</v>
      </c>
      <c r="V589" s="72" t="str">
        <f>IFERROR(__xludf.DUMMYFUNCTION("""COMPUTED_VALUE"""),"(('pickle', 'save_reduce'), ('pickle', 'save'))")</f>
        <v>(('pickle', 'save_reduce'), ('pickle', 'save'))</v>
      </c>
      <c r="W589" s="72" t="str">
        <f>IFERROR(__xludf.DUMMYFUNCTION("""COMPUTED_VALUE"""),"data saving / pickle")</f>
        <v>data saving / pickle</v>
      </c>
      <c r="X589" s="50">
        <f t="shared" si="2"/>
        <v>1</v>
      </c>
      <c r="Y589" s="72" t="str">
        <f>IFERROR(__xludf.DUMMYFUNCTION("""COMPUTED_VALUE"""),"round 2")</f>
        <v>round 2</v>
      </c>
      <c r="Z589" s="72" t="str">
        <f>IFERROR(__xludf.DUMMYFUNCTION("""COMPUTED_VALUE"""),"(('copy', 'deepcopy'), ('copy', '_deepcopy_dict'), ('copy', 'deepcopy'), ('copy', '_reconstruct'), ('copy', 'deepcopy'), ('copy', '_deepcopy_dict'), ('copy', 'deepcopy'), ('copy', '_reconstruct'), ('copy', 'deepcopy'), ('copy', '_deepcopy_dict'), ('copy',"&amp;" 'deepcopy'))")</f>
        <v>(('copy', 'deepcopy'), ('copy', '_deepcopy_dict'), ('copy', 'deepcopy'), ('copy', '_reconstruct'), ('copy', 'deepcopy'), ('copy', '_deepcopy_dict'), ('copy', 'deepcopy'), ('copy', '_reconstruct'), ('copy', 'deepcopy'), ('copy', '_deepcopy_dict'), ('copy', 'deepcopy'))</v>
      </c>
      <c r="AA589" s="72" t="str">
        <f>IFERROR(__xludf.DUMMYFUNCTION("""COMPUTED_VALUE"""),"object copy")</f>
        <v>object copy</v>
      </c>
      <c r="AB589" s="72">
        <f>IFERROR(__xludf.DUMMYFUNCTION("""COMPUTED_VALUE"""),1.0)</f>
        <v>1</v>
      </c>
    </row>
    <row r="590">
      <c r="A590" s="73"/>
      <c r="D590" s="98"/>
      <c r="G590" s="98"/>
      <c r="I590" s="77">
        <v>588.0</v>
      </c>
      <c r="J590" s="54" t="s">
        <v>5334</v>
      </c>
      <c r="K590" s="96" t="s">
        <v>1748</v>
      </c>
      <c r="L590" s="169" t="s">
        <v>285</v>
      </c>
      <c r="M590" s="72" t="str">
        <f>IFERROR(__xludf.DUMMYFUNCTION("""COMPUTED_VALUE"""),"(('pickle', 'save_reduce'), ('pickle', 'save'))")</f>
        <v>(('pickle', 'save_reduce'), ('pickle', 'save'))</v>
      </c>
      <c r="N590" s="213">
        <f t="shared" si="5"/>
        <v>1</v>
      </c>
      <c r="O590" s="98"/>
      <c r="U590" s="72" t="str">
        <f>IFERROR(__xludf.DUMMYFUNCTION("""COMPUTED_VALUE"""),"round 2")</f>
        <v>round 2</v>
      </c>
      <c r="V590" s="72" t="str">
        <f>IFERROR(__xludf.DUMMYFUNCTION("""COMPUTED_VALUE"""),"(('recurrent', 'build'),)")</f>
        <v>(('recurrent', 'build'),)</v>
      </c>
      <c r="W590" s="72" t="str">
        <f>IFERROR(__xludf.DUMMYFUNCTION("""COMPUTED_VALUE"""),"method wrapper")</f>
        <v>method wrapper</v>
      </c>
      <c r="X590" s="50">
        <f t="shared" si="2"/>
        <v>1</v>
      </c>
      <c r="Y590" s="72" t="str">
        <f>IFERROR(__xludf.DUMMYFUNCTION("""COMPUTED_VALUE"""),"round 2")</f>
        <v>round 2</v>
      </c>
      <c r="Z590" s="72" t="str">
        <f>IFERROR(__xludf.DUMMYFUNCTION("""COMPUTED_VALUE"""),"(('serialization', 'deserialize'),)")</f>
        <v>(('serialization', 'deserialize'),)</v>
      </c>
      <c r="AA590" s="72" t="str">
        <f>IFERROR(__xludf.DUMMYFUNCTION("""COMPUTED_VALUE"""),"model saving / loading")</f>
        <v>model saving / loading</v>
      </c>
      <c r="AB590" s="72">
        <f>IFERROR(__xludf.DUMMYFUNCTION("""COMPUTED_VALUE"""),1.0)</f>
        <v>1</v>
      </c>
    </row>
    <row r="591">
      <c r="A591" s="73"/>
      <c r="D591" s="98"/>
      <c r="G591" s="98"/>
      <c r="I591" s="77">
        <v>589.0</v>
      </c>
      <c r="J591" s="54" t="s">
        <v>5334</v>
      </c>
      <c r="K591" s="96" t="s">
        <v>4691</v>
      </c>
      <c r="L591" s="77" t="s">
        <v>316</v>
      </c>
      <c r="M591" s="72" t="str">
        <f>IFERROR(__xludf.DUMMYFUNCTION("""COMPUTED_VALUE"""),"(('recurrent', 'build'),)")</f>
        <v>(('recurrent', 'build'),)</v>
      </c>
      <c r="N591" s="213">
        <f t="shared" si="5"/>
        <v>1</v>
      </c>
      <c r="O591" s="98"/>
      <c r="U591" s="72" t="str">
        <f>IFERROR(__xludf.DUMMYFUNCTION("""COMPUTED_VALUE"""),"round 2")</f>
        <v>round 2</v>
      </c>
      <c r="V591" s="72" t="str">
        <f>IFERROR(__xludf.DUMMYFUNCTION("""COMPUTED_VALUE"""),"(('copy', 'deepcopy'), ('copy', '_deepcopy_tuple'), ('copy', 'listcomp'), ('copy', 'deepcopy'), ('copy', '_deepcopy_tuple'), ('copy', 'listcomp'), ('copy', 'deepcopy'), ('copy', '_reconstruct'), ('copy', 'deepcopy'), ('copy', '_deepcopy_dict'), ('copy', '"&amp;"deepcopy'), ('copy', '_reconstruct'), ('copy', 'deepcopy'), ('copy', '_deepcopy_dict'), ('copy', 'deepcopy'), ('copy', '_reconstruct'), ('copy', 'deepcopy'), ('copy', '_deepcopy_dict'), ('copy', 'deepcopy'))")</f>
        <v>(('copy', 'deepcopy'), ('copy', '_deepcopy_tuple'), ('copy', 'listcomp'), ('copy', 'deepcopy'), ('copy', '_deepcopy_tuple'), ('copy', 'listcomp'), ('copy', 'deepcopy'), ('copy', '_reconstruct'), ('copy', 'deepcopy'), ('copy', '_deepcopy_dict'), ('copy', 'deepcopy'), ('copy', '_reconstruct'), ('copy', 'deepcopy'), ('copy', '_deepcopy_dict'), ('copy', 'deepcopy'), ('copy', '_reconstruct'), ('copy', 'deepcopy'), ('copy', '_deepcopy_dict'), ('copy', 'deepcopy'))</v>
      </c>
      <c r="W591" s="72" t="str">
        <f>IFERROR(__xludf.DUMMYFUNCTION("""COMPUTED_VALUE"""),"object copy")</f>
        <v>object copy</v>
      </c>
      <c r="X591" s="50">
        <f t="shared" si="2"/>
        <v>1</v>
      </c>
      <c r="Y591" s="72" t="str">
        <f>IFERROR(__xludf.DUMMYFUNCTION("""COMPUTED_VALUE"""),"round 2")</f>
        <v>round 2</v>
      </c>
      <c r="Z591" s="72" t="str">
        <f>IFERROR(__xludf.DUMMYFUNCTION("""COMPUTED_VALUE"""),"(('constant_op', '_constant_tensor_conversion_function'), ('constant_op', 'constant'), ('constant_op', '_constant_impl'), ('tensor_util', 'make_tensor_proto'))")</f>
        <v>(('constant_op', '_constant_tensor_conversion_function'), ('constant_op', 'constant'), ('constant_op', '_constant_impl'), ('tensor_util', 'make_tensor_proto'))</v>
      </c>
      <c r="AA591" s="72" t="str">
        <f>IFERROR(__xludf.DUMMYFUNCTION("""COMPUTED_VALUE"""),"data transformation")</f>
        <v>data transformation</v>
      </c>
      <c r="AB591" s="72">
        <f>IFERROR(__xludf.DUMMYFUNCTION("""COMPUTED_VALUE"""),1.0)</f>
        <v>1</v>
      </c>
    </row>
    <row r="592">
      <c r="A592" s="73"/>
      <c r="D592" s="98"/>
      <c r="G592" s="98"/>
      <c r="I592" s="77">
        <v>590.0</v>
      </c>
      <c r="J592" s="54" t="s">
        <v>5334</v>
      </c>
      <c r="K592" s="96" t="s">
        <v>4693</v>
      </c>
      <c r="L592" s="169" t="s">
        <v>384</v>
      </c>
      <c r="M592" s="72" t="str">
        <f>IFERROR(__xludf.DUMMYFUNCTION("""COMPUTED_VALUE"""),"(('copy', 'deepcopy'), ('copy', '_deepcopy_tuple'), ('copy', 'listcomp'), ('copy', 'deepcopy'), ('copy', '_deepcopy_tuple'), ('copy', 'listcomp'), ('copy', 'deepcopy'), ('copy', '_reconstruct'), ('copy', 'deepcopy'), ('copy', '_deepcopy_dict'), ('copy', '"&amp;"deepcopy'), ('copy', '_reconstruct'), ('copy', 'deepcopy'), ('copy', '_deepcopy_dict'), ('copy', 'deepcopy'), ('copy', '_reconstruct'), ('copy', 'deepcopy'), ('copy', '_deepcopy_dict'), ('copy', 'deepcopy'))")</f>
        <v>(('copy', 'deepcopy'), ('copy', '_deepcopy_tuple'), ('copy', 'listcomp'), ('copy', 'deepcopy'), ('copy', '_deepcopy_tuple'), ('copy', 'listcomp'), ('copy', 'deepcopy'), ('copy', '_reconstruct'), ('copy', 'deepcopy'), ('copy', '_deepcopy_dict'), ('copy', 'deepcopy'), ('copy', '_reconstruct'), ('copy', 'deepcopy'), ('copy', '_deepcopy_dict'), ('copy', 'deepcopy'), ('copy', '_reconstruct'), ('copy', 'deepcopy'), ('copy', '_deepcopy_dict'), ('copy', 'deepcopy'))</v>
      </c>
      <c r="N592" s="213">
        <f t="shared" si="5"/>
        <v>1</v>
      </c>
      <c r="O592" s="98"/>
      <c r="U592" s="72" t="str">
        <f>IFERROR(__xludf.DUMMYFUNCTION("""COMPUTED_VALUE"""),"round 2")</f>
        <v>round 2</v>
      </c>
      <c r="V592" s="72" t="str">
        <f>IFERROR(__xludf.DUMMYFUNCTION("""COMPUTED_VALUE"""),"(('training', 'compile'), ('training', 'weighted'), ('objectives', 'binary_crossentropy'))")</f>
        <v>(('training', 'compile'), ('training', 'weighted'), ('objectives', 'binary_crossentropy'))</v>
      </c>
      <c r="W592" s="72" t="str">
        <f>IFERROR(__xludf.DUMMYFUNCTION("""COMPUTED_VALUE"""),"model training / learning")</f>
        <v>model training / learning</v>
      </c>
      <c r="X592" s="50">
        <f t="shared" si="2"/>
        <v>1</v>
      </c>
      <c r="Y592" s="72" t="str">
        <f>IFERROR(__xludf.DUMMYFUNCTION("""COMPUTED_VALUE"""),"round 2")</f>
        <v>round 2</v>
      </c>
      <c r="Z592" s="72" t="str">
        <f>IFERROR(__xludf.DUMMYFUNCTION("""COMPUTED_VALUE"""),"(('zmqstream', '_handle_events'), ('zmqstream', '_handle_recv'), ('zmqstream', '_run_callback'), ('stack_context', 'null_wrapper'), ('kernelbase', 'dispatcher'), ('kernelbase', 'dispatch_shell'))")</f>
        <v>(('zmqstream', '_handle_events'), ('zmqstream', '_handle_recv'), ('zmqstream', '_run_callback'), ('stack_context', 'null_wrapper'), ('kernelbase', 'dispatcher'), ('kernelbase', 'dispatch_shell'))</v>
      </c>
      <c r="AA592" s="72" t="str">
        <f>IFERROR(__xludf.DUMMYFUNCTION("""COMPUTED_VALUE"""),"subprocess invocation")</f>
        <v>subprocess invocation</v>
      </c>
      <c r="AB592" s="72">
        <f>IFERROR(__xludf.DUMMYFUNCTION("""COMPUTED_VALUE"""),1.0)</f>
        <v>1</v>
      </c>
    </row>
    <row r="593">
      <c r="A593" s="73"/>
      <c r="D593" s="98"/>
      <c r="G593" s="98"/>
      <c r="I593" s="77">
        <v>591.0</v>
      </c>
      <c r="J593" s="54" t="s">
        <v>5334</v>
      </c>
      <c r="K593" s="96" t="s">
        <v>4702</v>
      </c>
      <c r="L593" s="77" t="s">
        <v>1199</v>
      </c>
      <c r="M593" s="72" t="str">
        <f>IFERROR(__xludf.DUMMYFUNCTION("""COMPUTED_VALUE"""),"(('training', 'compile'), ('training', 'weighted'), ('objectives', 'binary_crossentropy'))")</f>
        <v>(('training', 'compile'), ('training', 'weighted'), ('objectives', 'binary_crossentropy'))</v>
      </c>
      <c r="N593" s="213">
        <f t="shared" si="5"/>
        <v>1</v>
      </c>
      <c r="O593" s="98"/>
      <c r="U593" s="72" t="str">
        <f>IFERROR(__xludf.DUMMYFUNCTION("""COMPUTED_VALUE"""),"round 2")</f>
        <v>round 2</v>
      </c>
      <c r="V593" s="72" t="str">
        <f>IFERROR(__xludf.DUMMYFUNCTION("""COMPUTED_VALUE"""),"(('session', '__call__'),)")</f>
        <v>(('session', '__call__'),)</v>
      </c>
      <c r="W593" s="72" t="str">
        <f>IFERROR(__xludf.DUMMYFUNCTION("""COMPUTED_VALUE"""),"parallelization")</f>
        <v>parallelization</v>
      </c>
      <c r="X593" s="50">
        <f t="shared" si="2"/>
        <v>1</v>
      </c>
      <c r="Y593" s="72" t="str">
        <f>IFERROR(__xludf.DUMMYFUNCTION("""COMPUTED_VALUE"""),"round 2")</f>
        <v>round 2</v>
      </c>
      <c r="Z593" s="72" t="str">
        <f>IFERROR(__xludf.DUMMYFUNCTION("""COMPUTED_VALUE"""),"(('function', '_create_graph_function'), ('func_graph', 'func_graph_from_py_func'), ('def_function', 'wrapped_fn'))")</f>
        <v>(('function', '_create_graph_function'), ('func_graph', 'func_graph_from_py_func'), ('def_function', 'wrapped_fn'))</v>
      </c>
      <c r="AA593" s="72" t="str">
        <f>IFERROR(__xludf.DUMMYFUNCTION("""COMPUTED_VALUE"""),"method wrapper")</f>
        <v>method wrapper</v>
      </c>
      <c r="AB593" s="72">
        <f>IFERROR(__xludf.DUMMYFUNCTION("""COMPUTED_VALUE"""),1.0)</f>
        <v>1</v>
      </c>
    </row>
    <row r="594">
      <c r="A594" s="73"/>
      <c r="D594" s="98"/>
      <c r="G594" s="98"/>
      <c r="I594" s="77">
        <v>592.0</v>
      </c>
      <c r="J594" s="54" t="s">
        <v>5334</v>
      </c>
      <c r="K594" s="96" t="s">
        <v>4704</v>
      </c>
      <c r="L594" s="169" t="s">
        <v>7</v>
      </c>
      <c r="M594" s="72" t="str">
        <f>IFERROR(__xludf.DUMMYFUNCTION("""COMPUTED_VALUE"""),"(('session', '__call__'),)")</f>
        <v>(('session', '__call__'),)</v>
      </c>
      <c r="N594" s="213">
        <f t="shared" si="5"/>
        <v>1</v>
      </c>
      <c r="O594" s="98"/>
      <c r="U594" s="72" t="str">
        <f>IFERROR(__xludf.DUMMYFUNCTION("""COMPUTED_VALUE"""),"round 2")</f>
        <v>round 2</v>
      </c>
      <c r="V594" s="72" t="str">
        <f>IFERROR(__xludf.DUMMYFUNCTION("""COMPUTED_VALUE"""),"(('ops', '_create_op_internal'), ('ops', '__init__'))")</f>
        <v>(('ops', '_create_op_internal'), ('ops', '__init__'))</v>
      </c>
      <c r="W594" s="72" t="str">
        <f>IFERROR(__xludf.DUMMYFUNCTION("""COMPUTED_VALUE"""),"data operation")</f>
        <v>data operation</v>
      </c>
      <c r="X594" s="50">
        <f t="shared" si="2"/>
        <v>1</v>
      </c>
      <c r="Y594" s="72" t="str">
        <f>IFERROR(__xludf.DUMMYFUNCTION("""COMPUTED_VALUE"""),"round 2")</f>
        <v>round 2</v>
      </c>
      <c r="Z594" s="72" t="str">
        <f>IFERROR(__xludf.DUMMYFUNCTION("""COMPUTED_VALUE"""),"(('functional_ops', 'compute'), ('functional_ops', 'listcomp'), ('tf_should_use', 'wrapped'), ('tensor_array_ops', 'write'), ('tf_should_use', 'wrapped'), ('tensor_array_ops', 'write'))")</f>
        <v>(('functional_ops', 'compute'), ('functional_ops', 'listcomp'), ('tf_should_use', 'wrapped'), ('tensor_array_ops', 'write'), ('tf_should_use', 'wrapped'), ('tensor_array_ops', 'write'))</v>
      </c>
      <c r="AA594" s="72" t="str">
        <f>IFERROR(__xludf.DUMMYFUNCTION("""COMPUTED_VALUE"""),"data operation")</f>
        <v>data operation</v>
      </c>
      <c r="AB594" s="72">
        <f>IFERROR(__xludf.DUMMYFUNCTION("""COMPUTED_VALUE"""),1.0)</f>
        <v>1</v>
      </c>
    </row>
    <row r="595">
      <c r="A595" s="73"/>
      <c r="D595" s="98"/>
      <c r="G595" s="98"/>
      <c r="I595" s="77">
        <v>593.0</v>
      </c>
      <c r="J595" s="54" t="s">
        <v>5334</v>
      </c>
      <c r="K595" s="98" t="s">
        <v>4709</v>
      </c>
      <c r="L595" s="77" t="s">
        <v>480</v>
      </c>
      <c r="M595" s="72" t="str">
        <f>IFERROR(__xludf.DUMMYFUNCTION("""COMPUTED_VALUE"""),"(('ops', '_create_op_internal'), ('ops', '__init__'))")</f>
        <v>(('ops', '_create_op_internal'), ('ops', '__init__'))</v>
      </c>
      <c r="N595" s="213">
        <f t="shared" si="5"/>
        <v>1</v>
      </c>
      <c r="O595" s="98"/>
      <c r="U595" s="72" t="str">
        <f>IFERROR(__xludf.DUMMYFUNCTION("""COMPUTED_VALUE"""),"round 2")</f>
        <v>round 2</v>
      </c>
      <c r="V595" s="72" t="str">
        <f>IFERROR(__xludf.DUMMYFUNCTION("""COMPUTED_VALUE"""),"(('threading', 'run'), ('data_utils', 'data_generator_task'))")</f>
        <v>(('threading', 'run'), ('data_utils', 'data_generator_task'))</v>
      </c>
      <c r="W595" s="72" t="str">
        <f>IFERROR(__xludf.DUMMYFUNCTION("""COMPUTED_VALUE"""),"parallelization")</f>
        <v>parallelization</v>
      </c>
      <c r="X595" s="50">
        <f t="shared" si="2"/>
        <v>1</v>
      </c>
      <c r="Y595" s="72" t="str">
        <f>IFERROR(__xludf.DUMMYFUNCTION("""COMPUTED_VALUE"""),"round 2")</f>
        <v>round 2</v>
      </c>
      <c r="Z595" s="72" t="str">
        <f>IFERROR(__xludf.DUMMYFUNCTION("""COMPUTED_VALUE"""),"(('ultratb', 'get_records'),)")</f>
        <v>(('ultratb', 'get_records'),)</v>
      </c>
      <c r="AA595" s="72" t="str">
        <f>IFERROR(__xludf.DUMMYFUNCTION("""COMPUTED_VALUE"""),"syntax / attribute extraction")</f>
        <v>syntax / attribute extraction</v>
      </c>
      <c r="AB595" s="72">
        <f>IFERROR(__xludf.DUMMYFUNCTION("""COMPUTED_VALUE"""),1.0)</f>
        <v>1</v>
      </c>
    </row>
    <row r="596">
      <c r="A596" s="73"/>
      <c r="D596" s="98"/>
      <c r="G596" s="98"/>
      <c r="I596" s="77">
        <v>594.0</v>
      </c>
      <c r="J596" s="54" t="s">
        <v>5334</v>
      </c>
      <c r="K596" s="96" t="s">
        <v>4717</v>
      </c>
      <c r="L596" s="169" t="s">
        <v>1768</v>
      </c>
      <c r="M596" s="72" t="str">
        <f>IFERROR(__xludf.DUMMYFUNCTION("""COMPUTED_VALUE"""),"(('threading', 'run'), ('data_utils', 'data_generator_task'))")</f>
        <v>(('threading', 'run'), ('data_utils', 'data_generator_task'))</v>
      </c>
      <c r="N596" s="213">
        <f t="shared" si="5"/>
        <v>1</v>
      </c>
      <c r="O596" s="98"/>
      <c r="U596" s="72" t="str">
        <f>IFERROR(__xludf.DUMMYFUNCTION("""COMPUTED_VALUE"""),"round 2")</f>
        <v>round 2</v>
      </c>
      <c r="V596" s="72" t="str">
        <f>IFERROR(__xludf.DUMMYFUNCTION("""COMPUTED_VALUE"""),"(('interactiveshell', 'showtraceback'), ('ultratb', 'get_records'))")</f>
        <v>(('interactiveshell', 'showtraceback'), ('ultratb', 'get_records'))</v>
      </c>
      <c r="W596" s="72" t="str">
        <f>IFERROR(__xludf.DUMMYFUNCTION("""COMPUTED_VALUE"""),"syntax / attribute extraction")</f>
        <v>syntax / attribute extraction</v>
      </c>
      <c r="X596" s="50">
        <f t="shared" si="2"/>
        <v>1</v>
      </c>
      <c r="Y596" s="72" t="str">
        <f>IFERROR(__xludf.DUMMYFUNCTION("""COMPUTED_VALUE"""),"round 2")</f>
        <v>round 2</v>
      </c>
      <c r="Z596" s="72" t="str">
        <f>IFERROR(__xludf.DUMMYFUNCTION("""COMPUTED_VALUE"""),"(('pywrap_tensorflow', 'module'), ('pywrap_tensorflow_internal', 'module'), ('pywrap_tensorflow_internal', 'swig_import_helper'), ('imp', 'load_module'), ('imp', 'load_dynamic'), ('__init__', 'module'), ('__init__', 'module'))")</f>
        <v>(('pywrap_tensorflow', 'module'), ('pywrap_tensorflow_internal', 'module'), ('pywrap_tensorflow_internal', 'swig_import_helper'), ('imp', 'load_module'), ('imp', 'load_dynamic'), ('__init__', 'module'), ('__init__', 'module'))</v>
      </c>
      <c r="AA596" s="72" t="str">
        <f>IFERROR(__xludf.DUMMYFUNCTION("""COMPUTED_VALUE"""),"external module execution")</f>
        <v>external module execution</v>
      </c>
      <c r="AB596" s="72">
        <f>IFERROR(__xludf.DUMMYFUNCTION("""COMPUTED_VALUE"""),1.0)</f>
        <v>1</v>
      </c>
    </row>
    <row r="597">
      <c r="A597" s="73"/>
      <c r="D597" s="98"/>
      <c r="G597" s="98"/>
      <c r="I597" s="77">
        <v>595.0</v>
      </c>
      <c r="J597" s="54" t="s">
        <v>5334</v>
      </c>
      <c r="K597" s="96" t="s">
        <v>4722</v>
      </c>
      <c r="L597" s="77" t="s">
        <v>480</v>
      </c>
      <c r="M597" s="72" t="str">
        <f>IFERROR(__xludf.DUMMYFUNCTION("""COMPUTED_VALUE"""),"(('interactiveshell', 'showtraceback'), ('ultratb', 'get_records'))")</f>
        <v>(('interactiveshell', 'showtraceback'), ('ultratb', 'get_records'))</v>
      </c>
      <c r="N597" s="213">
        <f t="shared" si="5"/>
        <v>1</v>
      </c>
      <c r="O597" s="98"/>
      <c r="U597" s="72" t="str">
        <f>IFERROR(__xludf.DUMMYFUNCTION("""COMPUTED_VALUE"""),"round 2")</f>
        <v>round 2</v>
      </c>
      <c r="V597" s="72" t="str">
        <f>IFERROR(__xludf.DUMMYFUNCTION("""COMPUTED_VALUE"""),"(('generic_utils', 'deserialize_keras_object'),)")</f>
        <v>(('generic_utils', 'deserialize_keras_object'),)</v>
      </c>
      <c r="W597" s="72" t="str">
        <f>IFERROR(__xludf.DUMMYFUNCTION("""COMPUTED_VALUE"""),"model saving / loading")</f>
        <v>model saving / loading</v>
      </c>
      <c r="X597" s="50">
        <f t="shared" si="2"/>
        <v>1</v>
      </c>
      <c r="Y597" s="72" t="str">
        <f>IFERROR(__xludf.DUMMYFUNCTION("""COMPUTED_VALUE"""),"round 2")</f>
        <v>round 2</v>
      </c>
      <c r="Z597" s="72" t="str">
        <f>IFERROR(__xludf.DUMMYFUNCTION("""COMPUTED_VALUE"""),"(('variable_scope', 'get_variable'), ('variable_scope', 'get_variable'), ('variable_scope', 'get_variable'), ('variable_scope', '_true_getter'), ('variable_scope', '_get_single_variable'))")</f>
        <v>(('variable_scope', 'get_variable'), ('variable_scope', 'get_variable'), ('variable_scope', 'get_variable'), ('variable_scope', '_true_getter'), ('variable_scope', '_get_single_variable'))</v>
      </c>
      <c r="AA597" s="72" t="str">
        <f>IFERROR(__xludf.DUMMYFUNCTION("""COMPUTED_VALUE"""),"syntax / attribute extraction")</f>
        <v>syntax / attribute extraction</v>
      </c>
      <c r="AB597" s="72">
        <f>IFERROR(__xludf.DUMMYFUNCTION("""COMPUTED_VALUE"""),1.0)</f>
        <v>1</v>
      </c>
    </row>
    <row r="598">
      <c r="A598" s="73"/>
      <c r="D598" s="98"/>
      <c r="G598" s="98"/>
      <c r="I598" s="77">
        <v>596.0</v>
      </c>
      <c r="J598" s="54" t="s">
        <v>5334</v>
      </c>
      <c r="K598" s="96" t="s">
        <v>4726</v>
      </c>
      <c r="L598" s="77" t="s">
        <v>684</v>
      </c>
      <c r="M598" s="72" t="str">
        <f>IFERROR(__xludf.DUMMYFUNCTION("""COMPUTED_VALUE"""),"(('generic_utils', 'deserialize_keras_object'),)")</f>
        <v>(('generic_utils', 'deserialize_keras_object'),)</v>
      </c>
      <c r="N598" s="213">
        <f t="shared" si="5"/>
        <v>1</v>
      </c>
      <c r="O598" s="98"/>
      <c r="U598" s="72" t="str">
        <f>IFERROR(__xludf.DUMMYFUNCTION("""COMPUTED_VALUE"""),"round 2")</f>
        <v>round 2</v>
      </c>
      <c r="V598" s="72" t="str">
        <f>IFERROR(__xludf.DUMMYFUNCTION("""COMPUTED_VALUE"""),"(('saving', 'load_wrapper'), ('saving', 'load_model'))")</f>
        <v>(('saving', 'load_wrapper'), ('saving', 'load_model'))</v>
      </c>
      <c r="W598" s="72" t="str">
        <f>IFERROR(__xludf.DUMMYFUNCTION("""COMPUTED_VALUE"""),"model saving / loading")</f>
        <v>model saving / loading</v>
      </c>
      <c r="X598" s="50">
        <f t="shared" si="2"/>
        <v>1</v>
      </c>
      <c r="Y598" s="72" t="str">
        <f>IFERROR(__xludf.DUMMYFUNCTION("""COMPUTED_VALUE"""),"round 2")</f>
        <v>round 2</v>
      </c>
      <c r="Z598" s="72" t="str">
        <f>IFERROR(__xludf.DUMMYFUNCTION("""COMPUTED_VALUE"""),"(('save', 'load_model'), ('load', 'load'), ('load', 'load_internal'), ('load', '__init__'), ('load', '__init__'), ('load', '_load_all'), ('load', '_recreate'), ('load', 'lambda'), ('load', '_recreate_user_object'), ('load', '_recreate_base_user_object'), "&amp;"('load', '_init_from_metadata'), ('input_layer', '__init__'))")</f>
        <v>(('save', 'load_model'), ('load', 'load'), ('load', 'load_internal'), ('load', '__init__'), ('load', '__init__'), ('load', '_load_all'), ('load', '_recreate'), ('load', 'lambda'), ('load', '_recreate_user_object'), ('load', '_recreate_base_user_object'), ('load', '_init_from_metadata'), ('input_layer', '__init__'))</v>
      </c>
      <c r="AA598" s="72" t="str">
        <f>IFERROR(__xludf.DUMMYFUNCTION("""COMPUTED_VALUE"""),"model saving / loading")</f>
        <v>model saving / loading</v>
      </c>
      <c r="AB598" s="72">
        <f>IFERROR(__xludf.DUMMYFUNCTION("""COMPUTED_VALUE"""),1.0)</f>
        <v>1</v>
      </c>
    </row>
    <row r="599">
      <c r="A599" s="73"/>
      <c r="D599" s="98"/>
      <c r="G599" s="98"/>
      <c r="I599" s="77">
        <v>597.0</v>
      </c>
      <c r="J599" s="54" t="s">
        <v>5334</v>
      </c>
      <c r="K599" s="96" t="s">
        <v>4730</v>
      </c>
      <c r="L599" s="227" t="s">
        <v>50</v>
      </c>
      <c r="M599" s="72" t="str">
        <f>IFERROR(__xludf.DUMMYFUNCTION("""COMPUTED_VALUE"""),"(('saving', 'load_wrapper'), ('saving', 'load_model'))")</f>
        <v>(('saving', 'load_wrapper'), ('saving', 'load_model'))</v>
      </c>
      <c r="N599" s="213">
        <f t="shared" si="5"/>
        <v>1</v>
      </c>
      <c r="O599" s="98"/>
      <c r="U599" s="72" t="str">
        <f>IFERROR(__xludf.DUMMYFUNCTION("""COMPUTED_VALUE"""),"round 2")</f>
        <v>round 2</v>
      </c>
      <c r="V599" s="72" t="str">
        <f>IFERROR(__xludf.DUMMYFUNCTION("""COMPUTED_VALUE"""),"(('copy', 'deepcopy'), ('copy', '_reconstruct'))")</f>
        <v>(('copy', 'deepcopy'), ('copy', '_reconstruct'))</v>
      </c>
      <c r="W599" s="72" t="str">
        <f>IFERROR(__xludf.DUMMYFUNCTION("""COMPUTED_VALUE"""),"object copy")</f>
        <v>object copy</v>
      </c>
      <c r="X599" s="50">
        <f t="shared" si="2"/>
        <v>1</v>
      </c>
      <c r="Y599" s="72" t="str">
        <f>IFERROR(__xludf.DUMMYFUNCTION("""COMPUTED_VALUE"""),"round 2")</f>
        <v>round 2</v>
      </c>
      <c r="Z599" s="72" t="str">
        <f>IFERROR(__xludf.DUMMYFUNCTION("""COMPUTED_VALUE"""),"(('base_layer', '__call__'), ('sequential', 'call'))")</f>
        <v>(('base_layer', '__call__'), ('sequential', 'call'))</v>
      </c>
      <c r="AA599" s="72" t="str">
        <f>IFERROR(__xludf.DUMMYFUNCTION("""COMPUTED_VALUE"""),"model training / learning")</f>
        <v>model training / learning</v>
      </c>
      <c r="AB599" s="72">
        <f>IFERROR(__xludf.DUMMYFUNCTION("""COMPUTED_VALUE"""),1.0)</f>
        <v>1</v>
      </c>
    </row>
    <row r="600">
      <c r="A600" s="73"/>
      <c r="D600" s="98"/>
      <c r="G600" s="98"/>
      <c r="I600" s="77">
        <v>598.0</v>
      </c>
      <c r="J600" s="54" t="s">
        <v>5334</v>
      </c>
      <c r="K600" s="96" t="s">
        <v>4734</v>
      </c>
      <c r="L600" s="227" t="s">
        <v>50</v>
      </c>
      <c r="M600" s="72" t="str">
        <f>IFERROR(__xludf.DUMMYFUNCTION("""COMPUTED_VALUE"""),"(('copy', 'deepcopy'), ('copy', '_reconstruct'))")</f>
        <v>(('copy', 'deepcopy'), ('copy', '_reconstruct'))</v>
      </c>
      <c r="N600" s="213">
        <f t="shared" si="5"/>
        <v>1</v>
      </c>
      <c r="O600" s="98"/>
      <c r="U600" s="72" t="str">
        <f>IFERROR(__xludf.DUMMYFUNCTION("""COMPUTED_VALUE"""),"round 2")</f>
        <v>round 2</v>
      </c>
      <c r="V600" s="72" t="str">
        <f>IFERROR(__xludf.DUMMYFUNCTION("""COMPUTED_VALUE"""),"(('callbacks', 'self'),)")</f>
        <v>(('callbacks', 'self'),)</v>
      </c>
      <c r="W600" s="72" t="str">
        <f>IFERROR(__xludf.DUMMYFUNCTION("""COMPUTED_VALUE"""),"model training / learning")</f>
        <v>model training / learning</v>
      </c>
      <c r="X600" s="50">
        <f t="shared" si="2"/>
        <v>1</v>
      </c>
      <c r="Y600" s="72" t="str">
        <f>IFERROR(__xludf.DUMMYFUNCTION("""COMPUTED_VALUE"""),"round 2")</f>
        <v>round 2</v>
      </c>
      <c r="Z600" s="72" t="str">
        <f>IFERROR(__xludf.DUMMYFUNCTION("""COMPUTED_VALUE"""),"(('__init__', 'module'), ('__init__', 'module'), ('gen_audio_ops', 'module'), ('__init__', '__getattr__'), ('__init__', '_load'), ('__init__', 'import_module'), ('__init__', 'module'), ('pywrap_tensorflow', 'module'), ('pywrap_tensorflow', 'module'), ('py"&amp;"wrap_tensorflow_internal', 'module'), ('pywrap_tensorflow_internal', 'swig_import_helper'), ('imp', 'load_module'), ('imp', 'load_dynamic'))")</f>
        <v>(('__init__', 'module'), ('__init__', 'module'), ('gen_audio_ops', 'module'), ('__init__', '__getattr__'), ('__init__', '_load'), ('__init__', 'import_module'), ('__init__', 'module'), ('pywrap_tensorflow', 'module'), ('pywrap_tensorflow', 'module'), ('pywrap_tensorflow_internal', 'module'), ('pywrap_tensorflow_internal', 'swig_import_helper'), ('imp', 'load_module'), ('imp', 'load_dynamic'))</v>
      </c>
      <c r="AA600" s="72" t="str">
        <f>IFERROR(__xludf.DUMMYFUNCTION("""COMPUTED_VALUE"""),"external module execution")</f>
        <v>external module execution</v>
      </c>
      <c r="AB600" s="72">
        <f>IFERROR(__xludf.DUMMYFUNCTION("""COMPUTED_VALUE"""),1.0)</f>
        <v>1</v>
      </c>
    </row>
    <row r="601">
      <c r="A601" s="73"/>
      <c r="D601" s="98"/>
      <c r="G601" s="98"/>
      <c r="I601" s="77">
        <v>599.0</v>
      </c>
      <c r="J601" s="54" t="s">
        <v>5334</v>
      </c>
      <c r="K601" s="96" t="s">
        <v>4744</v>
      </c>
      <c r="L601" s="77" t="s">
        <v>1199</v>
      </c>
      <c r="M601" s="72" t="str">
        <f>IFERROR(__xludf.DUMMYFUNCTION("""COMPUTED_VALUE"""),"(('callbacks', 'self'),)")</f>
        <v>(('callbacks', 'self'),)</v>
      </c>
      <c r="N601" s="213">
        <f t="shared" si="5"/>
        <v>1</v>
      </c>
      <c r="O601" s="98"/>
      <c r="U601" s="72" t="str">
        <f>IFERROR(__xludf.DUMMYFUNCTION("""COMPUTED_VALUE"""),"round 2")</f>
        <v>round 2</v>
      </c>
      <c r="V601" s="72" t="str">
        <f>IFERROR(__xludf.DUMMYFUNCTION("""COMPUTED_VALUE"""),"(('base_layer', '__call__'), ('base_layer', '_maybe_build'), ('convolutional', 'build'), ('base_layer', 'add_weight'), ('base', '_add_variable_with_custom_getter'), ('base_layer_utils', 'make_variable'), ('variables', '__call__'), ('variables', '_variable"&amp;"_v1_call'), ('variables', 'lambda'), ('variable_scope', 'default_variable_creator'), ('variables', '__call__'), ('resource_variable_ops', '__init__'), ('resource_variable_ops', '_init_from_args'))")</f>
        <v>(('base_layer', '__call__'), ('base_layer', '_maybe_build'), ('convolutional', 'build'), ('base_layer', 'add_weight'), ('base', '_add_variable_with_custom_getter'), ('base_layer_utils', 'make_variable'), ('variables', '__call__'), ('variables', '_variable_v1_call'), ('variables', 'lambda'), ('variable_scope', 'default_variable_creator'), ('variables', '__call__'), ('resource_variable_ops', '__init__'), ('resource_variable_ops', '_init_from_args'))</v>
      </c>
      <c r="W601" s="72" t="str">
        <f>IFERROR(__xludf.DUMMYFUNCTION("""COMPUTED_VALUE"""),"data creation")</f>
        <v>data creation</v>
      </c>
      <c r="X601" s="50">
        <f t="shared" si="2"/>
        <v>1</v>
      </c>
      <c r="Y601" s="72" t="str">
        <f>IFERROR(__xludf.DUMMYFUNCTION("""COMPUTED_VALUE"""),"round 2")</f>
        <v>round 2</v>
      </c>
      <c r="Z601" s="72" t="str">
        <f>IFERROR(__xludf.DUMMYFUNCTION("""COMPUTED_VALUE"""),"(('arg_scope', 'func_with_args'), ('layers', 'batch_norm'))")</f>
        <v>(('arg_scope', 'func_with_args'), ('layers', 'batch_norm'))</v>
      </c>
      <c r="AA601" s="72" t="str">
        <f>IFERROR(__xludf.DUMMYFUNCTION("""COMPUTED_VALUE"""),"model training / learning")</f>
        <v>model training / learning</v>
      </c>
      <c r="AB601" s="72">
        <f>IFERROR(__xludf.DUMMYFUNCTION("""COMPUTED_VALUE"""),1.0)</f>
        <v>1</v>
      </c>
    </row>
    <row r="602">
      <c r="A602" s="73"/>
      <c r="D602" s="98"/>
      <c r="G602" s="98"/>
      <c r="I602" s="77">
        <v>600.0</v>
      </c>
      <c r="J602" s="54" t="s">
        <v>5334</v>
      </c>
      <c r="K602" s="96" t="s">
        <v>4746</v>
      </c>
      <c r="L602" s="169" t="s">
        <v>7</v>
      </c>
      <c r="M602" s="72" t="str">
        <f>IFERROR(__xludf.DUMMYFUNCTION("""COMPUTED_VALUE"""),"(('base_layer', '__call__'), ('base_layer', '_maybe_build'), ('convolutional', 'build'), ('base_layer', 'add_weight'), ('base', '_add_variable_with_custom_getter'), ('base_layer_utils', 'make_variable'), ('variables', '__call__'), ('variables', '_variable"&amp;"_v1_call'), ('variables', 'lambda'), ('variable_scope', 'default_variable_creator'), ('variables', '__call__'), ('resource_variable_ops', '__init__'), ('resource_variable_ops', '_init_from_args'))")</f>
        <v>(('base_layer', '__call__'), ('base_layer', '_maybe_build'), ('convolutional', 'build'), ('base_layer', 'add_weight'), ('base', '_add_variable_with_custom_getter'), ('base_layer_utils', 'make_variable'), ('variables', '__call__'), ('variables', '_variable_v1_call'), ('variables', 'lambda'), ('variable_scope', 'default_variable_creator'), ('variables', '__call__'), ('resource_variable_ops', '__init__'), ('resource_variable_ops', '_init_from_args'))</v>
      </c>
      <c r="N602" s="213">
        <f t="shared" si="5"/>
        <v>1</v>
      </c>
      <c r="O602" s="98"/>
      <c r="U602" s="72" t="str">
        <f>IFERROR(__xludf.DUMMYFUNCTION("""COMPUTED_VALUE"""),"round 2")</f>
        <v>round 2</v>
      </c>
      <c r="V602" s="72" t="str">
        <f>IFERROR(__xludf.DUMMYFUNCTION("""COMPUTED_VALUE"""),"(('base_layer', '__call__'), ('core', 'build'))")</f>
        <v>(('base_layer', '__call__'), ('core', 'build'))</v>
      </c>
      <c r="W602" s="72" t="str">
        <f>IFERROR(__xludf.DUMMYFUNCTION("""COMPUTED_VALUE"""),"model training / learning")</f>
        <v>model training / learning</v>
      </c>
      <c r="X602" s="50">
        <f t="shared" si="2"/>
        <v>1</v>
      </c>
      <c r="Y602" s="72" t="str">
        <f>IFERROR(__xludf.DUMMYFUNCTION("""COMPUTED_VALUE"""),"round 2")</f>
        <v>round 2</v>
      </c>
      <c r="Z602" s="72" t="str">
        <f>IFERROR(__xludf.DUMMYFUNCTION("""COMPUTED_VALUE"""),"(('zmqstream', '_handle_recv'), ('zmqstream', '_run_callback'), ('stack_context', 'null_wrapper'), ('kernelbase', 'dispatcher'), ('kernelbase', 'dispatch_shell'), ('kernelbase', 'execute_request'), ('ipkernel', 'do_execute'), ('zmqshell', 'run_cell'), ('i"&amp;"nteractiveshell', 'run_cell'), ('interactiveshell', 'run_ast_nodes'), ('interactiveshell', 'run_code'))")</f>
        <v>(('zmqstream', '_handle_recv'), ('zmqstream', '_run_callback'), ('stack_context', 'null_wrapper'), ('kernelbase', 'dispatcher'), ('kernelbase', 'dispatch_shell'), ('kernelbase', 'execute_request'), ('ipkernel', 'do_execute'), ('zmqshell', 'run_cell'), ('interactiveshell', 'run_cell'), ('interactiveshell', 'run_ast_nodes'), ('interactiveshell', 'run_code'))</v>
      </c>
      <c r="AA602" s="72" t="str">
        <f>IFERROR(__xludf.DUMMYFUNCTION("""COMPUTED_VALUE"""),"subprocess invocation")</f>
        <v>subprocess invocation</v>
      </c>
      <c r="AB602" s="72">
        <f>IFERROR(__xludf.DUMMYFUNCTION("""COMPUTED_VALUE"""),1.0)</f>
        <v>1</v>
      </c>
    </row>
    <row r="603">
      <c r="A603" s="73"/>
      <c r="D603" s="98"/>
      <c r="G603" s="98"/>
      <c r="I603" s="77">
        <v>601.0</v>
      </c>
      <c r="J603" s="54" t="s">
        <v>5334</v>
      </c>
      <c r="K603" s="96" t="s">
        <v>4750</v>
      </c>
      <c r="L603" s="77" t="s">
        <v>1955</v>
      </c>
      <c r="M603" s="72" t="str">
        <f>IFERROR(__xludf.DUMMYFUNCTION("""COMPUTED_VALUE"""),"(('base_layer', '__call__'), ('core', 'build'))")</f>
        <v>(('base_layer', '__call__'), ('core', 'build'))</v>
      </c>
      <c r="N603" s="213">
        <f t="shared" si="5"/>
        <v>1</v>
      </c>
      <c r="O603" s="98"/>
      <c r="U603" s="72" t="str">
        <f>IFERROR(__xludf.DUMMYFUNCTION("""COMPUTED_VALUE"""),"round 2")</f>
        <v>round 2</v>
      </c>
      <c r="V603" s="72" t="str">
        <f>IFERROR(__xludf.DUMMYFUNCTION("""COMPUTED_VALUE"""),"(('errors_impl', '__exit__'),)")</f>
        <v>(('errors_impl', '__exit__'),)</v>
      </c>
      <c r="W603" s="72" t="str">
        <f>IFERROR(__xludf.DUMMYFUNCTION("""COMPUTED_VALUE"""),"model training / learning")</f>
        <v>model training / learning</v>
      </c>
      <c r="X603" s="50">
        <f t="shared" si="2"/>
        <v>1</v>
      </c>
      <c r="Y603" s="72" t="str">
        <f>IFERROR(__xludf.DUMMYFUNCTION("""COMPUTED_VALUE"""),"round 2")</f>
        <v>round 2</v>
      </c>
      <c r="Z603" s="72" t="str">
        <f>IFERROR(__xludf.DUMMYFUNCTION("""COMPUTED_VALUE"""),"(('deprecation', 'new_func'), ('ops', 'create_op'), ('ops', '__init__'))")</f>
        <v>(('deprecation', 'new_func'), ('ops', 'create_op'), ('ops', '__init__'))</v>
      </c>
      <c r="AA603" s="72" t="str">
        <f>IFERROR(__xludf.DUMMYFUNCTION("""COMPUTED_VALUE"""),"data operation")</f>
        <v>data operation</v>
      </c>
      <c r="AB603" s="72">
        <f>IFERROR(__xludf.DUMMYFUNCTION("""COMPUTED_VALUE"""),1.0)</f>
        <v>1</v>
      </c>
    </row>
    <row r="604">
      <c r="A604" s="73"/>
      <c r="D604" s="98"/>
      <c r="G604" s="98"/>
      <c r="I604" s="77">
        <v>602.0</v>
      </c>
      <c r="J604" s="54" t="s">
        <v>5334</v>
      </c>
      <c r="K604" s="96" t="s">
        <v>4753</v>
      </c>
      <c r="L604" s="169" t="s">
        <v>7</v>
      </c>
      <c r="M604" s="72" t="str">
        <f>IFERROR(__xludf.DUMMYFUNCTION("""COMPUTED_VALUE"""),"(('errors_impl', '__exit__'),)")</f>
        <v>(('errors_impl', '__exit__'),)</v>
      </c>
      <c r="N604" s="213">
        <f t="shared" si="5"/>
        <v>1</v>
      </c>
      <c r="O604" s="98"/>
      <c r="U604" s="72" t="str">
        <f>IFERROR(__xludf.DUMMYFUNCTION("""COMPUTED_VALUE"""),"round 2")</f>
        <v>round 2</v>
      </c>
      <c r="V604" s="72" t="str">
        <f>IFERROR(__xludf.DUMMYFUNCTION("""COMPUTED_VALUE"""),"(('def_function', '_call'),)")</f>
        <v>(('def_function', '_call'),)</v>
      </c>
      <c r="W604" s="72" t="str">
        <f>IFERROR(__xludf.DUMMYFUNCTION("""COMPUTED_VALUE"""),"model training / learning")</f>
        <v>model training / learning</v>
      </c>
      <c r="X604" s="50">
        <f t="shared" si="2"/>
        <v>1</v>
      </c>
      <c r="Y604" s="72" t="str">
        <f>IFERROR(__xludf.DUMMYFUNCTION("""COMPUTED_VALUE"""),"round 2")</f>
        <v>round 2</v>
      </c>
      <c r="Z604" s="72" t="str">
        <f>IFERROR(__xludf.DUMMYFUNCTION("""COMPUTED_VALUE"""),"(('training', 'predict'),)")</f>
        <v>(('training', 'predict'),)</v>
      </c>
      <c r="AA604" s="72" t="str">
        <f>IFERROR(__xludf.DUMMYFUNCTION("""COMPUTED_VALUE"""),"model training / learning")</f>
        <v>model training / learning</v>
      </c>
      <c r="AB604" s="72">
        <f>IFERROR(__xludf.DUMMYFUNCTION("""COMPUTED_VALUE"""),1.0)</f>
        <v>1</v>
      </c>
    </row>
    <row r="605">
      <c r="A605" s="73"/>
      <c r="D605" s="98"/>
      <c r="G605" s="98"/>
      <c r="I605" s="77">
        <v>603.0</v>
      </c>
      <c r="J605" s="54" t="s">
        <v>5334</v>
      </c>
      <c r="K605" s="96" t="s">
        <v>4758</v>
      </c>
      <c r="L605" s="169" t="s">
        <v>7</v>
      </c>
      <c r="M605" s="72" t="str">
        <f>IFERROR(__xludf.DUMMYFUNCTION("""COMPUTED_VALUE"""),"(('def_function', '_call'),)")</f>
        <v>(('def_function', '_call'),)</v>
      </c>
      <c r="N605" s="213">
        <f t="shared" si="5"/>
        <v>1</v>
      </c>
      <c r="O605" s="98"/>
      <c r="U605" s="72" t="str">
        <f>IFERROR(__xludf.DUMMYFUNCTION("""COMPUTED_VALUE"""),"round 2")</f>
        <v>round 2</v>
      </c>
      <c r="V605" s="72" t="str">
        <f>IFERROR(__xludf.DUMMYFUNCTION("""COMPUTED_VALUE"""),"(('tensorflow_backend', 'module'),)")</f>
        <v>(('tensorflow_backend', 'module'),)</v>
      </c>
      <c r="W605" s="72" t="str">
        <f>IFERROR(__xludf.DUMMYFUNCTION("""COMPUTED_VALUE"""),"python basic syntax")</f>
        <v>python basic syntax</v>
      </c>
      <c r="X605" s="50">
        <f t="shared" si="2"/>
        <v>1</v>
      </c>
      <c r="Y605" s="72" t="str">
        <f>IFERROR(__xludf.DUMMYFUNCTION("""COMPUTED_VALUE"""),"round 2")</f>
        <v>round 2</v>
      </c>
      <c r="Z605" s="72" t="str">
        <f>IFERROR(__xludf.DUMMYFUNCTION("""COMPUTED_VALUE"""),"(('training', '_method_wrapper'), ('training', 'fit'), ('def_function', '__call__'), ('def_function', '_call'), ('function', '__call__'), ('function', '_filtered_call'), ('function', '_call_flat'), ('function', 'call'), ('execute', 'quick_execute'))")</f>
        <v>(('training', '_method_wrapper'), ('training', 'fit'), ('def_function', '__call__'), ('def_function', '_call'), ('function', '__call__'), ('function', '_filtered_call'), ('function', '_call_flat'), ('function', 'call'), ('execute', 'quick_execute'))</v>
      </c>
      <c r="AA605" s="72" t="str">
        <f>IFERROR(__xludf.DUMMYFUNCTION("""COMPUTED_VALUE"""),"data operation")</f>
        <v>data operation</v>
      </c>
      <c r="AB605" s="72">
        <f>IFERROR(__xludf.DUMMYFUNCTION("""COMPUTED_VALUE"""),1.0)</f>
        <v>1</v>
      </c>
    </row>
    <row r="606">
      <c r="A606" s="73"/>
      <c r="D606" s="98"/>
      <c r="G606" s="98"/>
      <c r="I606" s="77">
        <v>604.0</v>
      </c>
      <c r="J606" s="54" t="s">
        <v>5334</v>
      </c>
      <c r="K606" s="96" t="s">
        <v>4763</v>
      </c>
      <c r="L606" s="169" t="s">
        <v>7</v>
      </c>
      <c r="M606" s="72" t="str">
        <f>IFERROR(__xludf.DUMMYFUNCTION("""COMPUTED_VALUE"""),"(('tensorflow_backend', 'module'),)")</f>
        <v>(('tensorflow_backend', 'module'),)</v>
      </c>
      <c r="N606" s="213">
        <f t="shared" si="5"/>
        <v>1</v>
      </c>
      <c r="O606" s="98"/>
      <c r="U606" s="72" t="str">
        <f>IFERROR(__xludf.DUMMYFUNCTION("""COMPUTED_VALUE"""),"round 2")</f>
        <v>round 2</v>
      </c>
      <c r="V606" s="72" t="str">
        <f>IFERROR(__xludf.DUMMYFUNCTION("""COMPUTED_VALUE"""),"(('training', 'compile'),)")</f>
        <v>(('training', 'compile'),)</v>
      </c>
      <c r="W606" s="72" t="str">
        <f>IFERROR(__xludf.DUMMYFUNCTION("""COMPUTED_VALUE"""),"model training / learning")</f>
        <v>model training / learning</v>
      </c>
      <c r="X606" s="50">
        <f t="shared" si="2"/>
        <v>1</v>
      </c>
      <c r="Y606" s="72" t="str">
        <f>IFERROR(__xludf.DUMMYFUNCTION("""COMPUTED_VALUE"""),"round 2")</f>
        <v>round 2</v>
      </c>
      <c r="Z606" s="72" t="str">
        <f>IFERROR(__xludf.DUMMYFUNCTION("""COMPUTED_VALUE"""),"(('saver', '_AddRestoreOps'),)")</f>
        <v>(('saver', '_AddRestoreOps'),)</v>
      </c>
      <c r="AA606" s="72" t="str">
        <f>IFERROR(__xludf.DUMMYFUNCTION("""COMPUTED_VALUE"""),"model saving / loading")</f>
        <v>model saving / loading</v>
      </c>
      <c r="AB606" s="72">
        <f>IFERROR(__xludf.DUMMYFUNCTION("""COMPUTED_VALUE"""),1.0)</f>
        <v>1</v>
      </c>
    </row>
    <row r="607">
      <c r="A607" s="73"/>
      <c r="D607" s="98"/>
      <c r="G607" s="98"/>
      <c r="I607" s="77">
        <v>605.0</v>
      </c>
      <c r="J607" s="54" t="s">
        <v>5334</v>
      </c>
      <c r="K607" s="96" t="s">
        <v>4766</v>
      </c>
      <c r="L607" s="169" t="s">
        <v>269</v>
      </c>
      <c r="M607" s="72" t="str">
        <f>IFERROR(__xludf.DUMMYFUNCTION("""COMPUTED_VALUE"""),"(('training', 'compile'),)")</f>
        <v>(('training', 'compile'),)</v>
      </c>
      <c r="N607" s="213">
        <f t="shared" si="5"/>
        <v>1</v>
      </c>
      <c r="O607" s="98"/>
      <c r="U607" s="72" t="str">
        <f>IFERROR(__xludf.DUMMYFUNCTION("""COMPUTED_VALUE"""),"round 2")</f>
        <v>round 2</v>
      </c>
      <c r="V607" s="72" t="str">
        <f>IFERROR(__xludf.DUMMYFUNCTION("""COMPUTED_VALUE"""),"(('training', '_predict_loop'),)")</f>
        <v>(('training', '_predict_loop'),)</v>
      </c>
      <c r="W607" s="72" t="str">
        <f>IFERROR(__xludf.DUMMYFUNCTION("""COMPUTED_VALUE"""),"model training / learning")</f>
        <v>model training / learning</v>
      </c>
      <c r="X607" s="50">
        <f t="shared" si="2"/>
        <v>1</v>
      </c>
      <c r="Y607" s="72" t="str">
        <f>IFERROR(__xludf.DUMMYFUNCTION("""COMPUTED_VALUE"""),"round 2")</f>
        <v>round 2</v>
      </c>
      <c r="Z607" s="72" t="str">
        <f>IFERROR(__xludf.DUMMYFUNCTION("""COMPUTED_VALUE"""),"(('dataset_builder', 'download_and_prepare'), ('contextlib', '__exit__'), ('py_utils', 'incomplete_dir'), ('file_io', 'delete_recursively_v2'))")</f>
        <v>(('dataset_builder', 'download_and_prepare'), ('contextlib', '__exit__'), ('py_utils', 'incomplete_dir'), ('file_io', 'delete_recursively_v2'))</v>
      </c>
      <c r="AA607" s="72" t="str">
        <f>IFERROR(__xludf.DUMMYFUNCTION("""COMPUTED_VALUE"""),"file operation")</f>
        <v>file operation</v>
      </c>
      <c r="AB607" s="72">
        <f>IFERROR(__xludf.DUMMYFUNCTION("""COMPUTED_VALUE"""),1.0)</f>
        <v>1</v>
      </c>
    </row>
    <row r="608">
      <c r="A608" s="73"/>
      <c r="D608" s="98"/>
      <c r="G608" s="98"/>
      <c r="I608" s="77">
        <v>606.0</v>
      </c>
      <c r="J608" s="54" t="s">
        <v>5334</v>
      </c>
      <c r="K608" s="96" t="s">
        <v>4769</v>
      </c>
      <c r="L608" s="169" t="s">
        <v>7</v>
      </c>
      <c r="M608" s="72" t="str">
        <f>IFERROR(__xludf.DUMMYFUNCTION("""COMPUTED_VALUE"""),"(('training', '_predict_loop'),)")</f>
        <v>(('training', '_predict_loop'),)</v>
      </c>
      <c r="N608" s="213">
        <f t="shared" si="5"/>
        <v>1</v>
      </c>
      <c r="O608" s="98"/>
      <c r="U608" s="72" t="str">
        <f>IFERROR(__xludf.DUMMYFUNCTION("""COMPUTED_VALUE"""),"round 2")</f>
        <v>round 2</v>
      </c>
      <c r="V608" s="72" t="str">
        <f>IFERROR(__xludf.DUMMYFUNCTION("""COMPUTED_VALUE"""),"(('dataset_ops', 'generator_py_func'),)")</f>
        <v>(('dataset_ops', 'generator_py_func'),)</v>
      </c>
      <c r="W608" s="72" t="str">
        <f>IFERROR(__xludf.DUMMYFUNCTION("""COMPUTED_VALUE"""),"data transformation")</f>
        <v>data transformation</v>
      </c>
      <c r="X608" s="50">
        <f t="shared" si="2"/>
        <v>1</v>
      </c>
      <c r="Y608" s="72" t="str">
        <f>IFERROR(__xludf.DUMMYFUNCTION("""COMPUTED_VALUE"""),"round 2")</f>
        <v>round 2</v>
      </c>
      <c r="Z608" s="72" t="str">
        <f>IFERROR(__xludf.DUMMYFUNCTION("""COMPUTED_VALUE"""),"(('__init__', 'module'), ('pywrap_tensorflow', 'module'))")</f>
        <v>(('__init__', 'module'), ('pywrap_tensorflow', 'module'))</v>
      </c>
      <c r="AA608" s="72" t="str">
        <f>IFERROR(__xludf.DUMMYFUNCTION("""COMPUTED_VALUE"""),"method wrapper")</f>
        <v>method wrapper</v>
      </c>
      <c r="AB608" s="72">
        <f>IFERROR(__xludf.DUMMYFUNCTION("""COMPUTED_VALUE"""),1.0)</f>
        <v>1</v>
      </c>
    </row>
    <row r="609">
      <c r="A609" s="73"/>
      <c r="D609" s="98"/>
      <c r="G609" s="98"/>
      <c r="I609" s="77">
        <v>607.0</v>
      </c>
      <c r="J609" s="54" t="s">
        <v>5334</v>
      </c>
      <c r="K609" s="96" t="s">
        <v>4775</v>
      </c>
      <c r="L609" s="77" t="s">
        <v>7</v>
      </c>
      <c r="M609" s="72" t="str">
        <f>IFERROR(__xludf.DUMMYFUNCTION("""COMPUTED_VALUE"""),"(('dataset_ops', 'generator_py_func'),)")</f>
        <v>(('dataset_ops', 'generator_py_func'),)</v>
      </c>
      <c r="N609" s="213">
        <f t="shared" si="5"/>
        <v>1</v>
      </c>
      <c r="O609" s="98"/>
      <c r="U609" s="72" t="str">
        <f>IFERROR(__xludf.DUMMYFUNCTION("""COMPUTED_VALUE"""),"round 2")</f>
        <v>round 2</v>
      </c>
      <c r="V609" s="72" t="str">
        <f>IFERROR(__xludf.DUMMYFUNCTION("""COMPUTED_VALUE"""),"(('network', 'build_map'), ('network', 'build_map'), ('network', 'build_map'), ('network', 'build_map'), ('network', 'build_map'))")</f>
        <v>(('network', 'build_map'), ('network', 'build_map'), ('network', 'build_map'), ('network', 'build_map'), ('network', 'build_map'))</v>
      </c>
      <c r="W609" s="72" t="str">
        <f>IFERROR(__xludf.DUMMYFUNCTION("""COMPUTED_VALUE"""),"model training / construction")</f>
        <v>model training / construction</v>
      </c>
      <c r="X609" s="50">
        <f t="shared" si="2"/>
        <v>1</v>
      </c>
      <c r="Y609" s="72" t="str">
        <f>IFERROR(__xludf.DUMMYFUNCTION("""COMPUTED_VALUE"""),"round 2")</f>
        <v>round 2</v>
      </c>
      <c r="Z609" s="72" t="str">
        <f>IFERROR(__xludf.DUMMYFUNCTION("""COMPUTED_VALUE"""),"(('session', 'run'), ('session', '_run'), ('session', '_do_run'), ('session', '_do_call'), ('runpy', '_run_module_as_main'), ('runpy', '_run_code'), ('ipykernel_launcher', 'module'), ('application', 'launch_instance'), ('kernelapp', 'start'), ('asyncio', "&amp;"'start'), ('base_events', 'run_forever'), ('base_events', '_run_once'), ('events', '_run'), ('asyncio', '_handle_events'), ('stack_context', 'null_wrapper'), ('zmqstream', '_handle_events'), ('zmqstream', '_handle_recv'), ('zmqstream', '_run_callback'), ("&amp;"'stack_context', 'null_wrapper'), ('kernelbase', 'dispatcher'), ('kernelbase', 'dispatch_shell'), ('kernelbase', 'execute_request'), ('ipkernel', 'do_execute'), ('zmqshell', 'run_cell'), ('interactiveshell', 'run_cell'), ('interactiveshell', '_run_cell'),"&amp;" ('interactiveshell', 'run_ast_nodes'), ('interactiveshell', 'run_code'))")</f>
        <v>(('session', 'run'), ('session', '_run'), ('session', '_do_run'), ('session', '_do_call'), ('runpy', '_run_module_as_main'), ('runpy', '_run_code'), ('ipykernel_launcher', 'module'), ('application', 'launch_instance'), ('kernelapp', 'start'), ('asyncio', 'start'), ('base_events', 'run_forever'), ('base_events', '_run_once'), ('events', '_run'), ('asyncio', '_handle_events'), ('stack_context', 'null_wrapper'), ('zmqstream', '_handle_events'), ('zmqstream', '_handle_recv'), ('zmqstream', '_run_callback'), ('stack_context', 'null_wrapper'), ('kernelbase', 'dispatcher'), ('kernelbase', 'dispatch_shell'), ('kernelbase', 'execute_request'), ('ipkernel', 'do_execute'), ('zmqshell', 'run_cell'), ('interactiveshell', 'run_cell'), ('interactiveshell', '_run_cell'), ('interactiveshell', 'run_ast_nodes'), ('interactiveshell', 'run_code'))</v>
      </c>
      <c r="AA609" s="72" t="str">
        <f>IFERROR(__xludf.DUMMYFUNCTION("""COMPUTED_VALUE"""),"subprocess invocation")</f>
        <v>subprocess invocation</v>
      </c>
      <c r="AB609" s="72">
        <f>IFERROR(__xludf.DUMMYFUNCTION("""COMPUTED_VALUE"""),1.0)</f>
        <v>1</v>
      </c>
    </row>
    <row r="610">
      <c r="A610" s="73"/>
      <c r="D610" s="98"/>
      <c r="G610" s="98"/>
      <c r="I610" s="77">
        <v>608.0</v>
      </c>
      <c r="J610" s="54" t="s">
        <v>5334</v>
      </c>
      <c r="K610" s="98" t="s">
        <v>4781</v>
      </c>
      <c r="L610" s="77" t="s">
        <v>727</v>
      </c>
      <c r="M610" s="72" t="str">
        <f>IFERROR(__xludf.DUMMYFUNCTION("""COMPUTED_VALUE"""),"(('network', 'build_map'), ('network', 'build_map'), ('network', 'build_map'), ('network', 'build_map'), ('network', 'build_map'))")</f>
        <v>(('network', 'build_map'), ('network', 'build_map'), ('network', 'build_map'), ('network', 'build_map'), ('network', 'build_map'))</v>
      </c>
      <c r="N610" s="213">
        <f t="shared" si="5"/>
        <v>1</v>
      </c>
      <c r="O610" s="98"/>
      <c r="U610" s="72" t="str">
        <f>IFERROR(__xludf.DUMMYFUNCTION("""COMPUTED_VALUE"""),"round 2")</f>
        <v>round 2</v>
      </c>
      <c r="V610" s="72" t="str">
        <f>IFERROR(__xludf.DUMMYFUNCTION("""COMPUTED_VALUE"""),"(('load', '__init__'),)")</f>
        <v>(('load', '__init__'),)</v>
      </c>
      <c r="W610" s="72" t="str">
        <f>IFERROR(__xludf.DUMMYFUNCTION("""COMPUTED_VALUE"""),"model saving / loading")</f>
        <v>model saving / loading</v>
      </c>
      <c r="X610" s="50">
        <f t="shared" si="2"/>
        <v>1</v>
      </c>
      <c r="Y610" s="72" t="str">
        <f>IFERROR(__xludf.DUMMYFUNCTION("""COMPUTED_VALUE"""),"round 2")</f>
        <v>round 2</v>
      </c>
      <c r="Z610" s="72" t="str">
        <f>IFERROR(__xludf.DUMMYFUNCTION("""COMPUTED_VALUE"""),"(('response', 'read'), ('filewrapper', 'read'))")</f>
        <v>(('response', 'read'), ('filewrapper', 'read'))</v>
      </c>
      <c r="AA610" s="72" t="str">
        <f>IFERROR(__xludf.DUMMYFUNCTION("""COMPUTED_VALUE"""),"API call / HTTP request")</f>
        <v>API call / HTTP request</v>
      </c>
      <c r="AB610" s="72">
        <f>IFERROR(__xludf.DUMMYFUNCTION("""COMPUTED_VALUE"""),1.0)</f>
        <v>1</v>
      </c>
    </row>
    <row r="611">
      <c r="A611" s="73"/>
      <c r="D611" s="98"/>
      <c r="G611" s="98"/>
      <c r="I611" s="77">
        <v>609.0</v>
      </c>
      <c r="J611" s="54" t="s">
        <v>5334</v>
      </c>
      <c r="K611" s="96" t="s">
        <v>4790</v>
      </c>
      <c r="L611" s="169" t="s">
        <v>1485</v>
      </c>
      <c r="M611" s="72" t="str">
        <f>IFERROR(__xludf.DUMMYFUNCTION("""COMPUTED_VALUE"""),"(('load', '__init__'),)")</f>
        <v>(('load', '__init__'),)</v>
      </c>
      <c r="N611" s="213">
        <f t="shared" si="5"/>
        <v>1</v>
      </c>
      <c r="O611" s="98"/>
      <c r="U611" s="72" t="str">
        <f>IFERROR(__xludf.DUMMYFUNCTION("""COMPUTED_VALUE"""),"round 2")</f>
        <v>round 2</v>
      </c>
      <c r="V611" s="72" t="str">
        <f>IFERROR(__xludf.DUMMYFUNCTION("""COMPUTED_VALUE"""),"(('topology', 'save'), ('models', 'save_model'), ('topology', 'get_config'))")</f>
        <v>(('topology', 'save'), ('models', 'save_model'), ('topology', 'get_config'))</v>
      </c>
      <c r="W611" s="72" t="str">
        <f>IFERROR(__xludf.DUMMYFUNCTION("""COMPUTED_VALUE"""),"syntax / attribute extraction")</f>
        <v>syntax / attribute extraction</v>
      </c>
      <c r="X611" s="50">
        <f t="shared" si="2"/>
        <v>1</v>
      </c>
      <c r="Y611" s="72" t="str">
        <f>IFERROR(__xludf.DUMMYFUNCTION("""COMPUTED_VALUE"""),"round 2")</f>
        <v>round 2</v>
      </c>
      <c r="Z611" s="72" t="str">
        <f>IFERROR(__xludf.DUMMYFUNCTION("""COMPUTED_VALUE"""),"(('imp', 'load_dynamic'), ('interactiveshell', 'run_code'), ('__init__', 'module'), ('__init__', 'module'))")</f>
        <v>(('imp', 'load_dynamic'), ('interactiveshell', 'run_code'), ('__init__', 'module'), ('__init__', 'module'))</v>
      </c>
      <c r="AA611" s="72" t="str">
        <f>IFERROR(__xludf.DUMMYFUNCTION("""COMPUTED_VALUE"""),"subprocess invocation")</f>
        <v>subprocess invocation</v>
      </c>
      <c r="AB611" s="72">
        <f>IFERROR(__xludf.DUMMYFUNCTION("""COMPUTED_VALUE"""),1.0)</f>
        <v>1</v>
      </c>
    </row>
    <row r="612">
      <c r="A612" s="73"/>
      <c r="D612" s="98"/>
      <c r="G612" s="98"/>
      <c r="I612" s="77">
        <v>610.0</v>
      </c>
      <c r="J612" s="54" t="s">
        <v>5334</v>
      </c>
      <c r="K612" s="96" t="s">
        <v>4792</v>
      </c>
      <c r="L612" s="227" t="s">
        <v>50</v>
      </c>
      <c r="M612" s="72" t="str">
        <f>IFERROR(__xludf.DUMMYFUNCTION("""COMPUTED_VALUE"""),"(('topology', 'save'), ('models', 'save_model'), ('topology', 'get_config'))")</f>
        <v>(('topology', 'save'), ('models', 'save_model'), ('topology', 'get_config'))</v>
      </c>
      <c r="N612" s="213">
        <f t="shared" si="5"/>
        <v>1</v>
      </c>
      <c r="O612" s="98"/>
      <c r="U612" s="72" t="str">
        <f>IFERROR(__xludf.DUMMYFUNCTION("""COMPUTED_VALUE"""),"round 2")</f>
        <v>round 2</v>
      </c>
      <c r="V612" s="72" t="str">
        <f>IFERROR(__xludf.DUMMYFUNCTION("""COMPUTED_VALUE"""),"(('optimizers', 'get_updates'), ('tensorflow_backend', 'square'), ('math_ops', 'square'), ('gen_math_ops', 'square'), ('op_def_library', 'apply_op'))")</f>
        <v>(('optimizers', 'get_updates'), ('tensorflow_backend', 'square'), ('math_ops', 'square'), ('gen_math_ops', 'square'), ('op_def_library', 'apply_op'))</v>
      </c>
      <c r="W612" s="72" t="str">
        <f>IFERROR(__xludf.DUMMYFUNCTION("""COMPUTED_VALUE"""),"data operation")</f>
        <v>data operation</v>
      </c>
      <c r="X612" s="50">
        <f t="shared" si="2"/>
        <v>1</v>
      </c>
      <c r="Y612" s="72" t="str">
        <f>IFERROR(__xludf.DUMMYFUNCTION("""COMPUTED_VALUE"""),"round 2")</f>
        <v>round 2</v>
      </c>
      <c r="Z612" s="72" t="str">
        <f>IFERROR(__xludf.DUMMYFUNCTION("""COMPUTED_VALUE"""),"(('save', 'save'),)")</f>
        <v>(('save', 'save'),)</v>
      </c>
      <c r="AA612" s="72" t="str">
        <f>IFERROR(__xludf.DUMMYFUNCTION("""COMPUTED_VALUE"""),"model saving / loading")</f>
        <v>model saving / loading</v>
      </c>
      <c r="AB612" s="72">
        <f>IFERROR(__xludf.DUMMYFUNCTION("""COMPUTED_VALUE"""),1.0)</f>
        <v>1</v>
      </c>
    </row>
    <row r="613">
      <c r="A613" s="73"/>
      <c r="D613" s="98"/>
      <c r="G613" s="98"/>
      <c r="I613" s="77">
        <v>611.0</v>
      </c>
      <c r="J613" s="54" t="s">
        <v>5334</v>
      </c>
      <c r="K613" s="96" t="s">
        <v>4794</v>
      </c>
      <c r="L613" s="77" t="s">
        <v>684</v>
      </c>
      <c r="M613" s="72" t="str">
        <f>IFERROR(__xludf.DUMMYFUNCTION("""COMPUTED_VALUE"""),"(('optimizers', 'get_updates'), ('tensorflow_backend', 'square'), ('math_ops', 'square'), ('gen_math_ops', 'square'), ('op_def_library', 'apply_op'))")</f>
        <v>(('optimizers', 'get_updates'), ('tensorflow_backend', 'square'), ('math_ops', 'square'), ('gen_math_ops', 'square'), ('op_def_library', 'apply_op'))</v>
      </c>
      <c r="N613" s="213">
        <f t="shared" si="5"/>
        <v>1</v>
      </c>
      <c r="O613" s="98"/>
      <c r="U613" s="72" t="str">
        <f>IFERROR(__xludf.DUMMYFUNCTION("""COMPUTED_VALUE"""),"round 2")</f>
        <v>round 2</v>
      </c>
      <c r="V613" s="72" t="str">
        <f>IFERROR(__xludf.DUMMYFUNCTION("""COMPUTED_VALUE"""),"(('initializers', '__call__'),)")</f>
        <v>(('initializers', '__call__'),)</v>
      </c>
      <c r="W613" s="72" t="str">
        <f>IFERROR(__xludf.DUMMYFUNCTION("""COMPUTED_VALUE"""),"model training / construction")</f>
        <v>model training / construction</v>
      </c>
      <c r="X613" s="50">
        <f t="shared" si="2"/>
        <v>1</v>
      </c>
      <c r="Y613" s="72" t="str">
        <f>IFERROR(__xludf.DUMMYFUNCTION("""COMPUTED_VALUE"""),"round 2")</f>
        <v>round 2</v>
      </c>
      <c r="Z613" s="72" t="str">
        <f>IFERROR(__xludf.DUMMYFUNCTION("""COMPUTED_VALUE"""),"(('function', '_call_impl'),)")</f>
        <v>(('function', '_call_impl'),)</v>
      </c>
      <c r="AA613" s="72" t="str">
        <f>IFERROR(__xludf.DUMMYFUNCTION("""COMPUTED_VALUE"""),"method wrapper")</f>
        <v>method wrapper</v>
      </c>
      <c r="AB613" s="72">
        <f>IFERROR(__xludf.DUMMYFUNCTION("""COMPUTED_VALUE"""),1.0)</f>
        <v>1</v>
      </c>
    </row>
    <row r="614">
      <c r="A614" s="73"/>
      <c r="D614" s="98"/>
      <c r="G614" s="98"/>
      <c r="I614" s="77">
        <v>612.0</v>
      </c>
      <c r="J614" s="54" t="s">
        <v>5334</v>
      </c>
      <c r="K614" s="96" t="s">
        <v>4796</v>
      </c>
      <c r="L614" s="169" t="s">
        <v>1768</v>
      </c>
      <c r="M614" s="72" t="str">
        <f>IFERROR(__xludf.DUMMYFUNCTION("""COMPUTED_VALUE"""),"(('initializers', '__call__'),)")</f>
        <v>(('initializers', '__call__'),)</v>
      </c>
      <c r="N614" s="213">
        <f t="shared" si="5"/>
        <v>1</v>
      </c>
      <c r="O614" s="98"/>
      <c r="U614" s="72" t="str">
        <f>IFERROR(__xludf.DUMMYFUNCTION("""COMPUTED_VALUE"""),"round 2")</f>
        <v>round 2</v>
      </c>
      <c r="V614" s="72" t="str">
        <f>IFERROR(__xludf.DUMMYFUNCTION("""COMPUTED_VALUE"""),"(('numeric', 'asarray'),)")</f>
        <v>(('numeric', 'asarray'),)</v>
      </c>
      <c r="W614" s="72" t="str">
        <f>IFERROR(__xludf.DUMMYFUNCTION("""COMPUTED_VALUE"""),"data transformation")</f>
        <v>data transformation</v>
      </c>
      <c r="X614" s="50">
        <f t="shared" si="2"/>
        <v>1</v>
      </c>
      <c r="Y614" s="72" t="str">
        <f>IFERROR(__xludf.DUMMYFUNCTION("""COMPUTED_VALUE"""),"round 2")</f>
        <v>round 2</v>
      </c>
      <c r="Z614" s="72" t="str">
        <f>IFERROR(__xludf.DUMMYFUNCTION("""COMPUTED_VALUE"""),"(('def_function', '__call__'), ('def_function', '_call'), ('def_function', '_initialize'), ('function', '_get_concrete_function_internal_garbage_collected'), ('function', '_maybe_define_function'), ('function', '_create_graph_function'), ('func_graph', 'f"&amp;"unc_graph_from_py_func'), ('def_function', 'wrapped_fn'), ('func_graph', 'wrapper'))")</f>
        <v>(('def_function', '__call__'), ('def_function', '_call'), ('def_function', '_initialize'), ('function', '_get_concrete_function_internal_garbage_collected'), ('function', '_maybe_define_function'), ('function', '_create_graph_function'), ('func_graph', 'func_graph_from_py_func'), ('def_function', 'wrapped_fn'), ('func_graph', 'wrapper'))</v>
      </c>
      <c r="AA614" s="72" t="str">
        <f>IFERROR(__xludf.DUMMYFUNCTION("""COMPUTED_VALUE"""),"method wrapper")</f>
        <v>method wrapper</v>
      </c>
      <c r="AB614" s="72">
        <f>IFERROR(__xludf.DUMMYFUNCTION("""COMPUTED_VALUE"""),1.0)</f>
        <v>1</v>
      </c>
    </row>
    <row r="615">
      <c r="A615" s="73"/>
      <c r="D615" s="98"/>
      <c r="G615" s="98"/>
      <c r="I615" s="77">
        <v>613.0</v>
      </c>
      <c r="J615" s="54" t="s">
        <v>5334</v>
      </c>
      <c r="K615" s="98" t="s">
        <v>4799</v>
      </c>
      <c r="L615" s="77" t="s">
        <v>1485</v>
      </c>
      <c r="M615" s="72" t="str">
        <f>IFERROR(__xludf.DUMMYFUNCTION("""COMPUTED_VALUE"""),"(('numeric', 'asarray'),)")</f>
        <v>(('numeric', 'asarray'),)</v>
      </c>
      <c r="N615" s="213">
        <f t="shared" si="5"/>
        <v>1</v>
      </c>
      <c r="O615" s="98"/>
      <c r="U615" s="72" t="str">
        <f>IFERROR(__xludf.DUMMYFUNCTION("""COMPUTED_VALUE"""),"round 2")</f>
        <v>round 2</v>
      </c>
      <c r="V615" s="72" t="str">
        <f>IFERROR(__xludf.DUMMYFUNCTION("""COMPUTED_VALUE"""),"(('training_arrays', 'model_iteration'), ('backend', '__call__'))")</f>
        <v>(('training_arrays', 'model_iteration'), ('backend', '__call__'))</v>
      </c>
      <c r="W615" s="72" t="str">
        <f>IFERROR(__xludf.DUMMYFUNCTION("""COMPUTED_VALUE"""),"model training / learning")</f>
        <v>model training / learning</v>
      </c>
      <c r="X615" s="50">
        <f t="shared" si="2"/>
        <v>1</v>
      </c>
      <c r="Y615" s="72" t="str">
        <f>IFERROR(__xludf.DUMMYFUNCTION("""COMPUTED_VALUE"""),"round 2")</f>
        <v>round 2</v>
      </c>
      <c r="Z615" s="72" t="str">
        <f>IFERROR(__xludf.DUMMYFUNCTION("""COMPUTED_VALUE"""),"(('__init__', '__getattr__'), ('__init__', '_load'))")</f>
        <v>(('__init__', '__getattr__'), ('__init__', '_load'))</v>
      </c>
      <c r="AA615" s="72" t="str">
        <f>IFERROR(__xludf.DUMMYFUNCTION("""COMPUTED_VALUE"""),"python basic syntax")</f>
        <v>python basic syntax</v>
      </c>
      <c r="AB615" s="72">
        <f>IFERROR(__xludf.DUMMYFUNCTION("""COMPUTED_VALUE"""),1.0)</f>
        <v>1</v>
      </c>
    </row>
    <row r="616">
      <c r="A616" s="73"/>
      <c r="D616" s="98"/>
      <c r="G616" s="98"/>
      <c r="I616" s="77">
        <v>614.0</v>
      </c>
      <c r="J616" s="54" t="s">
        <v>5334</v>
      </c>
      <c r="K616" s="96" t="s">
        <v>1956</v>
      </c>
      <c r="L616" s="169" t="s">
        <v>727</v>
      </c>
      <c r="M616" s="72" t="str">
        <f>IFERROR(__xludf.DUMMYFUNCTION("""COMPUTED_VALUE"""),"(('training_arrays', 'model_iteration'), ('backend', '__call__'))")</f>
        <v>(('training_arrays', 'model_iteration'), ('backend', '__call__'))</v>
      </c>
      <c r="N616" s="213">
        <f t="shared" si="5"/>
        <v>1</v>
      </c>
      <c r="O616" s="98"/>
      <c r="U616" s="72" t="str">
        <f>IFERROR(__xludf.DUMMYFUNCTION("""COMPUTED_VALUE"""),"round 2")</f>
        <v>round 2</v>
      </c>
      <c r="V616" s="72" t="str">
        <f>IFERROR(__xludf.DUMMYFUNCTION("""COMPUTED_VALUE"""),"(('copy', 'deepcopy'), ('copy', '_deepcopy_dict'), ('copy', 'deepcopy'), ('copy', '_reconstruct'), ('copy', 'deepcopy'), ('copy', '_deepcopy_dict'), ('copy', 'deepcopy'), ('copy', '_reconstruct'))")</f>
        <v>(('copy', 'deepcopy'), ('copy', '_deepcopy_dict'), ('copy', 'deepcopy'), ('copy', '_reconstruct'), ('copy', 'deepcopy'), ('copy', '_deepcopy_dict'), ('copy', 'deepcopy'), ('copy', '_reconstruct'))</v>
      </c>
      <c r="W616" s="72" t="str">
        <f>IFERROR(__xludf.DUMMYFUNCTION("""COMPUTED_VALUE"""),"object copy")</f>
        <v>object copy</v>
      </c>
      <c r="X616" s="50">
        <f t="shared" si="2"/>
        <v>1</v>
      </c>
      <c r="Y616" s="72" t="str">
        <f>IFERROR(__xludf.DUMMYFUNCTION("""COMPUTED_VALUE"""),"round 2")</f>
        <v>round 2</v>
      </c>
      <c r="Z616" s="72" t="str">
        <f>IFERROR(__xludf.DUMMYFUNCTION("""COMPUTED_VALUE"""),"(('def_function', '_initialize'),)")</f>
        <v>(('def_function', '_initialize'),)</v>
      </c>
      <c r="AA616" s="72" t="str">
        <f>IFERROR(__xludf.DUMMYFUNCTION("""COMPUTED_VALUE"""),"model training / learning")</f>
        <v>model training / learning</v>
      </c>
      <c r="AB616" s="72">
        <f>IFERROR(__xludf.DUMMYFUNCTION("""COMPUTED_VALUE"""),1.0)</f>
        <v>1</v>
      </c>
    </row>
    <row r="617">
      <c r="A617" s="73"/>
      <c r="D617" s="98"/>
      <c r="G617" s="98"/>
      <c r="I617" s="77">
        <v>615.0</v>
      </c>
      <c r="J617" s="54" t="s">
        <v>5334</v>
      </c>
      <c r="K617" s="96" t="s">
        <v>4815</v>
      </c>
      <c r="L617" s="169" t="s">
        <v>7</v>
      </c>
      <c r="M617" s="72" t="str">
        <f>IFERROR(__xludf.DUMMYFUNCTION("""COMPUTED_VALUE"""),"(('copy', 'deepcopy'), ('copy', '_deepcopy_dict'), ('copy', 'deepcopy'), ('copy', '_reconstruct'), ('copy', 'deepcopy'), ('copy', '_deepcopy_dict'), ('copy', 'deepcopy'), ('copy', '_reconstruct'))")</f>
        <v>(('copy', 'deepcopy'), ('copy', '_deepcopy_dict'), ('copy', 'deepcopy'), ('copy', '_reconstruct'), ('copy', 'deepcopy'), ('copy', '_deepcopy_dict'), ('copy', 'deepcopy'), ('copy', '_reconstruct'))</v>
      </c>
      <c r="N617" s="213">
        <f t="shared" si="5"/>
        <v>1</v>
      </c>
      <c r="O617" s="98"/>
      <c r="U617" s="72" t="str">
        <f>IFERROR(__xludf.DUMMYFUNCTION("""COMPUTED_VALUE"""),"round 2")</f>
        <v>round 2</v>
      </c>
      <c r="V617" s="72" t="str">
        <f>IFERROR(__xludf.DUMMYFUNCTION("""COMPUTED_VALUE"""),"(('data_adapter', '__init__'), ('data_adapter', '__init__'), ('nest', 'map_structure'), ('nest', 'listcomp'), ('data_adapter', '_get_dynamic_shape'))")</f>
        <v>(('data_adapter', '__init__'), ('data_adapter', '__init__'), ('nest', 'map_structure'), ('nest', 'listcomp'), ('data_adapter', '_get_dynamic_shape'))</v>
      </c>
      <c r="W617" s="72" t="str">
        <f>IFERROR(__xludf.DUMMYFUNCTION("""COMPUTED_VALUE"""),"syntax / attribute extraction")</f>
        <v>syntax / attribute extraction</v>
      </c>
      <c r="X617" s="50">
        <f t="shared" si="2"/>
        <v>1</v>
      </c>
      <c r="Y617" s="72" t="str">
        <f>IFERROR(__xludf.DUMMYFUNCTION("""COMPUTED_VALUE"""),"round 2")</f>
        <v>round 2</v>
      </c>
      <c r="Z617" s="72" t="str">
        <f>IFERROR(__xludf.DUMMYFUNCTION("""COMPUTED_VALUE"""),"(('pywrap_tensorflow_internal', 'swig_import_helper'), ('__init__', 'import_module'))")</f>
        <v>(('pywrap_tensorflow_internal', 'swig_import_helper'), ('__init__', 'import_module'))</v>
      </c>
      <c r="AA617" s="72" t="str">
        <f>IFERROR(__xludf.DUMMYFUNCTION("""COMPUTED_VALUE"""),"python basic syntax")</f>
        <v>python basic syntax</v>
      </c>
      <c r="AB617" s="72">
        <f>IFERROR(__xludf.DUMMYFUNCTION("""COMPUTED_VALUE"""),1.0)</f>
        <v>1</v>
      </c>
    </row>
    <row r="618">
      <c r="A618" s="73"/>
      <c r="D618" s="98"/>
      <c r="G618" s="98"/>
      <c r="I618" s="77">
        <v>616.0</v>
      </c>
      <c r="J618" s="54" t="s">
        <v>5334</v>
      </c>
      <c r="K618" s="96" t="s">
        <v>4822</v>
      </c>
      <c r="L618" s="77" t="s">
        <v>1199</v>
      </c>
      <c r="M618" s="72" t="str">
        <f>IFERROR(__xludf.DUMMYFUNCTION("""COMPUTED_VALUE"""),"(('data_adapter', '__init__'), ('data_adapter', '__init__'), ('nest', 'map_structure'), ('nest', 'listcomp'), ('data_adapter', '_get_dynamic_shape'))")</f>
        <v>(('data_adapter', '__init__'), ('data_adapter', '__init__'), ('nest', 'map_structure'), ('nest', 'listcomp'), ('data_adapter', '_get_dynamic_shape'))</v>
      </c>
      <c r="N618" s="213">
        <f t="shared" si="5"/>
        <v>1</v>
      </c>
      <c r="O618" s="98"/>
      <c r="U618" s="72" t="str">
        <f>IFERROR(__xludf.DUMMYFUNCTION("""COMPUTED_VALUE"""),"round 2")</f>
        <v>round 2</v>
      </c>
      <c r="V618" s="72" t="str">
        <f>IFERROR(__xludf.DUMMYFUNCTION("""COMPUTED_VALUE"""),"(('training', 'fit'), ('training_arrays', 'fit_loop'), ('tensorflow_backend', '__call__'), ('tensorflow_backend', '_call'), ('session', '__call__'))")</f>
        <v>(('training', 'fit'), ('training_arrays', 'fit_loop'), ('tensorflow_backend', '__call__'), ('tensorflow_backend', '_call'), ('session', '__call__'))</v>
      </c>
      <c r="W618" s="72" t="str">
        <f>IFERROR(__xludf.DUMMYFUNCTION("""COMPUTED_VALUE"""),"model training / learning")</f>
        <v>model training / learning</v>
      </c>
      <c r="X618" s="50">
        <f t="shared" si="2"/>
        <v>1</v>
      </c>
      <c r="Y618" s="72" t="str">
        <f>IFERROR(__xludf.DUMMYFUNCTION("""COMPUTED_VALUE"""),"round 2")</f>
        <v>round 2</v>
      </c>
      <c r="Z618" s="72" t="str">
        <f>IFERROR(__xludf.DUMMYFUNCTION("""COMPUTED_VALUE"""),"(('constant_op', '_constant_tensor_conversion_function'), ('constant_op', 'constant'))")</f>
        <v>(('constant_op', '_constant_tensor_conversion_function'), ('constant_op', 'constant'))</v>
      </c>
      <c r="AA618" s="72" t="str">
        <f>IFERROR(__xludf.DUMMYFUNCTION("""COMPUTED_VALUE"""),"data transformation")</f>
        <v>data transformation</v>
      </c>
      <c r="AB618" s="72">
        <f>IFERROR(__xludf.DUMMYFUNCTION("""COMPUTED_VALUE"""),1.0)</f>
        <v>1</v>
      </c>
    </row>
    <row r="619">
      <c r="A619" s="73"/>
      <c r="D619" s="98"/>
      <c r="G619" s="98"/>
      <c r="I619" s="77">
        <v>617.0</v>
      </c>
      <c r="J619" s="54" t="s">
        <v>5334</v>
      </c>
      <c r="K619" s="96" t="s">
        <v>4824</v>
      </c>
      <c r="L619" s="77" t="s">
        <v>684</v>
      </c>
      <c r="M619" s="72" t="str">
        <f>IFERROR(__xludf.DUMMYFUNCTION("""COMPUTED_VALUE"""),"(('training', 'fit'), ('training_arrays', 'fit_loop'), ('tensorflow_backend', '__call__'), ('tensorflow_backend', '_call'), ('session', '__call__'))")</f>
        <v>(('training', 'fit'), ('training_arrays', 'fit_loop'), ('tensorflow_backend', '__call__'), ('tensorflow_backend', '_call'), ('session', '__call__'))</v>
      </c>
      <c r="N619" s="213">
        <f t="shared" si="5"/>
        <v>1</v>
      </c>
      <c r="O619" s="98"/>
      <c r="U619" s="72" t="str">
        <f>IFERROR(__xludf.DUMMYFUNCTION("""COMPUTED_VALUE"""),"round 2")</f>
        <v>round 2</v>
      </c>
      <c r="V619" s="72" t="str">
        <f>IFERROR(__xludf.DUMMYFUNCTION("""COMPUTED_VALUE"""),"(('__init__', 'deserialize'), ('generic_utils', 'deserialize_keras_object'), ('base_layer', 'from_config'), ('interfaces', 'wrapper'))")</f>
        <v>(('__init__', 'deserialize'), ('generic_utils', 'deserialize_keras_object'), ('base_layer', 'from_config'), ('interfaces', 'wrapper'))</v>
      </c>
      <c r="W619" s="72" t="str">
        <f>IFERROR(__xludf.DUMMYFUNCTION("""COMPUTED_VALUE"""),"model saving / loading")</f>
        <v>model saving / loading</v>
      </c>
      <c r="X619" s="50">
        <f t="shared" si="2"/>
        <v>1</v>
      </c>
      <c r="Y619" s="72" t="str">
        <f>IFERROR(__xludf.DUMMYFUNCTION("""COMPUTED_VALUE"""),"round 2")</f>
        <v>round 2</v>
      </c>
      <c r="Z619" s="72" t="str">
        <f>IFERROR(__xludf.DUMMYFUNCTION("""COMPUTED_VALUE"""),"(('training', 'fit_generator'), ('training_generator', 'model_iteration'), ('training', 'train_on_batch'))")</f>
        <v>(('training', 'fit_generator'), ('training_generator', 'model_iteration'), ('training', 'train_on_batch'))</v>
      </c>
      <c r="AA619" s="72" t="str">
        <f>IFERROR(__xludf.DUMMYFUNCTION("""COMPUTED_VALUE"""),"model training / learning")</f>
        <v>model training / learning</v>
      </c>
      <c r="AB619" s="72">
        <f>IFERROR(__xludf.DUMMYFUNCTION("""COMPUTED_VALUE"""),1.0)</f>
        <v>1</v>
      </c>
    </row>
    <row r="620">
      <c r="A620" s="73"/>
      <c r="D620" s="98"/>
      <c r="G620" s="98"/>
      <c r="I620" s="77">
        <v>618.0</v>
      </c>
      <c r="J620" s="54" t="s">
        <v>5334</v>
      </c>
      <c r="K620" s="96" t="s">
        <v>4826</v>
      </c>
      <c r="L620" s="169" t="s">
        <v>7</v>
      </c>
      <c r="M620" s="72" t="str">
        <f>IFERROR(__xludf.DUMMYFUNCTION("""COMPUTED_VALUE"""),"(('__init__', 'deserialize'), ('generic_utils', 'deserialize_keras_object'), ('base_layer', 'from_config'), ('interfaces', 'wrapper'))")</f>
        <v>(('__init__', 'deserialize'), ('generic_utils', 'deserialize_keras_object'), ('base_layer', 'from_config'), ('interfaces', 'wrapper'))</v>
      </c>
      <c r="N620" s="213">
        <f t="shared" si="5"/>
        <v>1</v>
      </c>
      <c r="O620" s="98"/>
      <c r="U620" s="72" t="str">
        <f>IFERROR(__xludf.DUMMYFUNCTION("""COMPUTED_VALUE"""),"round 2")</f>
        <v>round 2</v>
      </c>
      <c r="V620" s="72" t="str">
        <f>IFERROR(__xludf.DUMMYFUNCTION("""COMPUTED_VALUE"""),"(('pickle', 'save'), ('pickle', 'save_tuple'))")</f>
        <v>(('pickle', 'save'), ('pickle', 'save_tuple'))</v>
      </c>
      <c r="W620" s="72" t="str">
        <f>IFERROR(__xludf.DUMMYFUNCTION("""COMPUTED_VALUE"""),"data saving / pickle")</f>
        <v>data saving / pickle</v>
      </c>
      <c r="X620" s="50">
        <f t="shared" si="2"/>
        <v>1</v>
      </c>
      <c r="Y620" s="72" t="str">
        <f>IFERROR(__xludf.DUMMYFUNCTION("""COMPUTED_VALUE"""),"round 2")</f>
        <v>round 2</v>
      </c>
      <c r="Z620" s="72" t="str">
        <f>IFERROR(__xludf.DUMMYFUNCTION("""COMPUTED_VALUE"""),"(('file_io', 'size'), ('file_io', 'stat'), ('file_io', 'stat_v2'))")</f>
        <v>(('file_io', 'size'), ('file_io', 'stat'), ('file_io', 'stat_v2'))</v>
      </c>
      <c r="AA620" s="72" t="str">
        <f>IFERROR(__xludf.DUMMYFUNCTION("""COMPUTED_VALUE"""),"file operation")</f>
        <v>file operation</v>
      </c>
      <c r="AB620" s="72">
        <f>IFERROR(__xludf.DUMMYFUNCTION("""COMPUTED_VALUE"""),1.0)</f>
        <v>1</v>
      </c>
    </row>
    <row r="621">
      <c r="A621" s="73"/>
      <c r="D621" s="98"/>
      <c r="G621" s="98"/>
      <c r="I621" s="77">
        <v>619.0</v>
      </c>
      <c r="J621" s="54" t="s">
        <v>5334</v>
      </c>
      <c r="K621" s="96" t="s">
        <v>4830</v>
      </c>
      <c r="L621" s="227" t="s">
        <v>50</v>
      </c>
      <c r="M621" s="72" t="str">
        <f>IFERROR(__xludf.DUMMYFUNCTION("""COMPUTED_VALUE"""),"(('pickle', 'save'), ('pickle', 'save_tuple'))")</f>
        <v>(('pickle', 'save'), ('pickle', 'save_tuple'))</v>
      </c>
      <c r="N621" s="213">
        <f t="shared" si="5"/>
        <v>1</v>
      </c>
      <c r="O621" s="98"/>
      <c r="U621" s="72" t="str">
        <f>IFERROR(__xludf.DUMMYFUNCTION("""COMPUTED_VALUE"""),"round 2")</f>
        <v>round 2</v>
      </c>
      <c r="V621" s="72" t="str">
        <f>IFERROR(__xludf.DUMMYFUNCTION("""COMPUTED_VALUE"""),"(('op_def_library', '_apply_op_helper'), ('deprecation', 'new_func'), ('ops', 'create_op'))")</f>
        <v>(('op_def_library', '_apply_op_helper'), ('deprecation', 'new_func'), ('ops', 'create_op'))</v>
      </c>
      <c r="W621" s="72" t="str">
        <f>IFERROR(__xludf.DUMMYFUNCTION("""COMPUTED_VALUE"""),"data operation")</f>
        <v>data operation</v>
      </c>
      <c r="X621" s="50">
        <f t="shared" si="2"/>
        <v>1</v>
      </c>
      <c r="Y621" s="72" t="str">
        <f>IFERROR(__xludf.DUMMYFUNCTION("""COMPUTED_VALUE"""),"round 2")</f>
        <v>round 2</v>
      </c>
      <c r="Z621" s="72" t="str">
        <f>IFERROR(__xludf.DUMMYFUNCTION("""COMPUTED_VALUE"""),"(('app', 'run'), ('monitored_session', 'MonitoredTrainingSession'), ('monitored_session', '__init__'), ('monitored_session', '__init__'), ('monitored_session', '__init__'), ('monitored_session', '_create_session'), ('monitored_session', 'create_session'))")</f>
        <v>(('app', 'run'), ('monitored_session', 'MonitoredTrainingSession'), ('monitored_session', '__init__'), ('monitored_session', '__init__'), ('monitored_session', '__init__'), ('monitored_session', '_create_session'), ('monitored_session', 'create_session'))</v>
      </c>
      <c r="AA621" s="72" t="str">
        <f>IFERROR(__xludf.DUMMYFUNCTION("""COMPUTED_VALUE"""),"parallelization")</f>
        <v>parallelization</v>
      </c>
      <c r="AB621" s="72">
        <f>IFERROR(__xludf.DUMMYFUNCTION("""COMPUTED_VALUE"""),1.0)</f>
        <v>1</v>
      </c>
    </row>
    <row r="622">
      <c r="A622" s="73"/>
      <c r="D622" s="98"/>
      <c r="G622" s="98"/>
      <c r="I622" s="77">
        <v>620.0</v>
      </c>
      <c r="J622" s="54" t="s">
        <v>5334</v>
      </c>
      <c r="K622" s="96" t="s">
        <v>4832</v>
      </c>
      <c r="L622" s="77" t="s">
        <v>316</v>
      </c>
      <c r="M622" s="72" t="str">
        <f>IFERROR(__xludf.DUMMYFUNCTION("""COMPUTED_VALUE"""),"(('op_def_library', '_apply_op_helper'), ('deprecation', 'new_func'), ('ops', 'create_op'))")</f>
        <v>(('op_def_library', '_apply_op_helper'), ('deprecation', 'new_func'), ('ops', 'create_op'))</v>
      </c>
      <c r="N622" s="213">
        <f t="shared" si="5"/>
        <v>1</v>
      </c>
      <c r="O622" s="98"/>
      <c r="U622" s="72" t="str">
        <f>IFERROR(__xludf.DUMMYFUNCTION("""COMPUTED_VALUE"""),"round 2")</f>
        <v>round 2</v>
      </c>
      <c r="V622" s="72" t="str">
        <f>IFERROR(__xludf.DUMMYFUNCTION("""COMPUTED_VALUE"""),"(('math_ops', 'matmul'), ('gen_math_ops', '_mat_mul'), ('op_def_library', 'apply_op'), ('ops', 'create_op'), ('ops', '__init__'))")</f>
        <v>(('math_ops', 'matmul'), ('gen_math_ops', '_mat_mul'), ('op_def_library', 'apply_op'), ('ops', 'create_op'), ('ops', '__init__'))</v>
      </c>
      <c r="W622" s="72" t="str">
        <f>IFERROR(__xludf.DUMMYFUNCTION("""COMPUTED_VALUE"""),"data operation")</f>
        <v>data operation</v>
      </c>
      <c r="X622" s="50">
        <f t="shared" si="2"/>
        <v>1</v>
      </c>
      <c r="Y622" s="72" t="str">
        <f>IFERROR(__xludf.DUMMYFUNCTION("""COMPUTED_VALUE"""),"round 2")</f>
        <v>round 2</v>
      </c>
      <c r="Z622" s="72" t="str">
        <f>IFERROR(__xludf.DUMMYFUNCTION("""COMPUTED_VALUE"""),"(('__init__', 'import_module'), ('__init__', 'module'), ('__init__', 'module'))")</f>
        <v>(('__init__', 'import_module'), ('__init__', 'module'), ('__init__', 'module'))</v>
      </c>
      <c r="AA622" s="72" t="str">
        <f>IFERROR(__xludf.DUMMYFUNCTION("""COMPUTED_VALUE"""),"python basic syntax")</f>
        <v>python basic syntax</v>
      </c>
      <c r="AB622" s="72">
        <f>IFERROR(__xludf.DUMMYFUNCTION("""COMPUTED_VALUE"""),1.0)</f>
        <v>1</v>
      </c>
    </row>
    <row r="623">
      <c r="A623" s="73"/>
      <c r="D623" s="98"/>
      <c r="G623" s="98"/>
      <c r="I623" s="77">
        <v>621.0</v>
      </c>
      <c r="J623" s="54" t="s">
        <v>5334</v>
      </c>
      <c r="K623" s="96" t="s">
        <v>4834</v>
      </c>
      <c r="L623" s="169" t="s">
        <v>1768</v>
      </c>
      <c r="M623" s="72" t="str">
        <f>IFERROR(__xludf.DUMMYFUNCTION("""COMPUTED_VALUE"""),"(('math_ops', 'matmul'), ('gen_math_ops', '_mat_mul'), ('op_def_library', 'apply_op'), ('ops', 'create_op'), ('ops', '__init__'))")</f>
        <v>(('math_ops', 'matmul'), ('gen_math_ops', '_mat_mul'), ('op_def_library', 'apply_op'), ('ops', 'create_op'), ('ops', '__init__'))</v>
      </c>
      <c r="N623" s="213">
        <f t="shared" si="5"/>
        <v>1</v>
      </c>
      <c r="O623" s="98"/>
      <c r="U623" s="72" t="str">
        <f>IFERROR(__xludf.DUMMYFUNCTION("""COMPUTED_VALUE"""),"round 2")</f>
        <v>round 2</v>
      </c>
      <c r="V623" s="72" t="str">
        <f>IFERROR(__xludf.DUMMYFUNCTION("""COMPUTED_VALUE"""),"(('kernelapp', 'start'),)")</f>
        <v>(('kernelapp', 'start'),)</v>
      </c>
      <c r="W623" s="72" t="str">
        <f>IFERROR(__xludf.DUMMYFUNCTION("""COMPUTED_VALUE"""),"subprocess invocation")</f>
        <v>subprocess invocation</v>
      </c>
      <c r="X623" s="50">
        <f t="shared" si="2"/>
        <v>1</v>
      </c>
      <c r="Y623" s="72" t="str">
        <f>IFERROR(__xludf.DUMMYFUNCTION("""COMPUTED_VALUE"""),"round 2")</f>
        <v>round 2</v>
      </c>
      <c r="Z623" s="72" t="str">
        <f>IFERROR(__xludf.DUMMYFUNCTION("""COMPUTED_VALUE"""),"(('tensorflow_backend', '_call'),)")</f>
        <v>(('tensorflow_backend', '_call'),)</v>
      </c>
      <c r="AA623" s="72" t="str">
        <f>IFERROR(__xludf.DUMMYFUNCTION("""COMPUTED_VALUE"""),"model training / learning")</f>
        <v>model training / learning</v>
      </c>
      <c r="AB623" s="72">
        <f>IFERROR(__xludf.DUMMYFUNCTION("""COMPUTED_VALUE"""),1.0)</f>
        <v>1</v>
      </c>
    </row>
    <row r="624">
      <c r="A624" s="73"/>
      <c r="D624" s="98"/>
      <c r="G624" s="98"/>
      <c r="I624" s="77">
        <v>622.0</v>
      </c>
      <c r="J624" s="54" t="s">
        <v>5334</v>
      </c>
      <c r="K624" s="96" t="s">
        <v>4836</v>
      </c>
      <c r="L624" s="169" t="s">
        <v>1768</v>
      </c>
      <c r="M624" s="72" t="str">
        <f>IFERROR(__xludf.DUMMYFUNCTION("""COMPUTED_VALUE"""),"(('kernelapp', 'start'),)")</f>
        <v>(('kernelapp', 'start'),)</v>
      </c>
      <c r="N624" s="213">
        <f t="shared" si="5"/>
        <v>1</v>
      </c>
      <c r="O624" s="98"/>
      <c r="U624" s="72" t="str">
        <f>IFERROR(__xludf.DUMMYFUNCTION("""COMPUTED_VALUE"""),"round 2")</f>
        <v>round 2</v>
      </c>
      <c r="V624" s="72" t="str">
        <f>IFERROR(__xludf.DUMMYFUNCTION("""COMPUTED_VALUE"""),"(('shutil', '_rmtree_unsafe'),)")</f>
        <v>(('shutil', '_rmtree_unsafe'),)</v>
      </c>
      <c r="W624" s="72" t="str">
        <f>IFERROR(__xludf.DUMMYFUNCTION("""COMPUTED_VALUE"""),"file operation")</f>
        <v>file operation</v>
      </c>
      <c r="X624" s="50">
        <f t="shared" si="2"/>
        <v>1</v>
      </c>
      <c r="Y624" s="72" t="str">
        <f>IFERROR(__xludf.DUMMYFUNCTION("""COMPUTED_VALUE"""),"round 2")</f>
        <v>round 2</v>
      </c>
      <c r="Z624" s="72" t="str">
        <f>IFERROR(__xludf.DUMMYFUNCTION("""COMPUTED_VALUE"""),"(('train', 'module'),)")</f>
        <v>(('train', 'module'),)</v>
      </c>
      <c r="AA624" s="72" t="str">
        <f>IFERROR(__xludf.DUMMYFUNCTION("""COMPUTED_VALUE"""),"python basic syntax")</f>
        <v>python basic syntax</v>
      </c>
      <c r="AB624" s="72">
        <f>IFERROR(__xludf.DUMMYFUNCTION("""COMPUTED_VALUE"""),1.0)</f>
        <v>1</v>
      </c>
    </row>
    <row r="625">
      <c r="A625" s="73"/>
      <c r="D625" s="98"/>
      <c r="G625" s="98"/>
      <c r="I625" s="77">
        <v>623.0</v>
      </c>
      <c r="J625" s="54" t="s">
        <v>5334</v>
      </c>
      <c r="K625" s="96" t="s">
        <v>4845</v>
      </c>
      <c r="L625" s="169" t="s">
        <v>416</v>
      </c>
      <c r="M625" s="72" t="str">
        <f>IFERROR(__xludf.DUMMYFUNCTION("""COMPUTED_VALUE"""),"(('shutil', '_rmtree_unsafe'),)")</f>
        <v>(('shutil', '_rmtree_unsafe'),)</v>
      </c>
      <c r="N625" s="213">
        <f t="shared" si="5"/>
        <v>1</v>
      </c>
      <c r="O625" s="98"/>
      <c r="U625" s="72" t="str">
        <f>IFERROR(__xludf.DUMMYFUNCTION("""COMPUTED_VALUE"""),"round 2")</f>
        <v>round 2</v>
      </c>
      <c r="V625" s="72" t="str">
        <f>IFERROR(__xludf.DUMMYFUNCTION("""COMPUTED_VALUE"""),"(('training', 'fit'), ('training', '_standardize_user_data'), ('training', '_standardize_input_data'))")</f>
        <v>(('training', 'fit'), ('training', '_standardize_user_data'), ('training', '_standardize_input_data'))</v>
      </c>
      <c r="W625" s="72" t="str">
        <f>IFERROR(__xludf.DUMMYFUNCTION("""COMPUTED_VALUE"""),"data transformation")</f>
        <v>data transformation</v>
      </c>
      <c r="X625" s="50">
        <f t="shared" si="2"/>
        <v>1</v>
      </c>
      <c r="Y625" s="72" t="str">
        <f>IFERROR(__xludf.DUMMYFUNCTION("""COMPUTED_VALUE"""),"round 2")</f>
        <v>round 2</v>
      </c>
      <c r="Z625" s="72" t="str">
        <f>IFERROR(__xludf.DUMMYFUNCTION("""COMPUTED_VALUE"""),"(('pool', 'worker'),)")</f>
        <v>(('pool', 'worker'),)</v>
      </c>
      <c r="AA625" s="72" t="str">
        <f>IFERROR(__xludf.DUMMYFUNCTION("""COMPUTED_VALUE"""),"parallelization")</f>
        <v>parallelization</v>
      </c>
      <c r="AB625" s="72">
        <f>IFERROR(__xludf.DUMMYFUNCTION("""COMPUTED_VALUE"""),1.0)</f>
        <v>1</v>
      </c>
    </row>
    <row r="626">
      <c r="A626" s="73"/>
      <c r="D626" s="98"/>
      <c r="G626" s="98"/>
      <c r="I626" s="77">
        <v>624.0</v>
      </c>
      <c r="J626" s="54" t="s">
        <v>5334</v>
      </c>
      <c r="K626" s="96" t="s">
        <v>1900</v>
      </c>
      <c r="L626" s="77" t="s">
        <v>333</v>
      </c>
      <c r="M626" s="72" t="str">
        <f>IFERROR(__xludf.DUMMYFUNCTION("""COMPUTED_VALUE"""),"(('training', 'fit'), ('training', '_standardize_user_data'), ('training', '_standardize_input_data'))")</f>
        <v>(('training', 'fit'), ('training', '_standardize_user_data'), ('training', '_standardize_input_data'))</v>
      </c>
      <c r="N626" s="213">
        <f t="shared" si="5"/>
        <v>1</v>
      </c>
      <c r="O626" s="98"/>
      <c r="U626" s="72" t="str">
        <f>IFERROR(__xludf.DUMMYFUNCTION("""COMPUTED_VALUE"""),"round 2")</f>
        <v>round 2</v>
      </c>
      <c r="V626" s="72" t="str">
        <f>IFERROR(__xludf.DUMMYFUNCTION("""COMPUTED_VALUE"""),"(('rnn', 'forward'), ('rnn', 'forward'), ('rnn', 'forward'), ('rnn', 'forward'))")</f>
        <v>(('rnn', 'forward'), ('rnn', 'forward'), ('rnn', 'forward'), ('rnn', 'forward'))</v>
      </c>
      <c r="W626" s="72" t="str">
        <f>IFERROR(__xludf.DUMMYFUNCTION("""COMPUTED_VALUE"""),"model training / construction")</f>
        <v>model training / construction</v>
      </c>
      <c r="X626" s="50">
        <f t="shared" si="2"/>
        <v>1</v>
      </c>
      <c r="Y626" s="72" t="str">
        <f>IFERROR(__xludf.DUMMYFUNCTION("""COMPUTED_VALUE"""),"round 2")</f>
        <v>round 2</v>
      </c>
      <c r="Z626" s="72" t="str">
        <f>IFERROR(__xludf.DUMMYFUNCTION("""COMPUTED_VALUE"""),"(('application', 'launch_instance'), ('kernelapp', 'start'), ('ioloop', 'start'), ('ioloop', 'start'), ('stack_context', 'null_wrapper'))")</f>
        <v>(('application', 'launch_instance'), ('kernelapp', 'start'), ('ioloop', 'start'), ('ioloop', 'start'), ('stack_context', 'null_wrapper'))</v>
      </c>
      <c r="AA626" s="72" t="str">
        <f>IFERROR(__xludf.DUMMYFUNCTION("""COMPUTED_VALUE"""),"parallelization")</f>
        <v>parallelization</v>
      </c>
      <c r="AB626" s="72">
        <f>IFERROR(__xludf.DUMMYFUNCTION("""COMPUTED_VALUE"""),1.0)</f>
        <v>1</v>
      </c>
    </row>
    <row r="627">
      <c r="A627" s="73"/>
      <c r="D627" s="98"/>
      <c r="G627" s="98"/>
      <c r="I627" s="77">
        <v>625.0</v>
      </c>
      <c r="J627" s="54" t="s">
        <v>5334</v>
      </c>
      <c r="K627" s="96" t="s">
        <v>4851</v>
      </c>
      <c r="L627" s="169" t="s">
        <v>727</v>
      </c>
      <c r="M627" s="72" t="str">
        <f>IFERROR(__xludf.DUMMYFUNCTION("""COMPUTED_VALUE"""),"(('rnn', 'forward'), ('rnn', 'forward'), ('rnn', 'forward'), ('rnn', 'forward'))")</f>
        <v>(('rnn', 'forward'), ('rnn', 'forward'), ('rnn', 'forward'), ('rnn', 'forward'))</v>
      </c>
      <c r="N627" s="213">
        <f t="shared" si="5"/>
        <v>1</v>
      </c>
      <c r="O627" s="98"/>
      <c r="U627" s="72" t="str">
        <f>IFERROR(__xludf.DUMMYFUNCTION("""COMPUTED_VALUE"""),"round 2")</f>
        <v>round 2</v>
      </c>
      <c r="V627" s="72" t="str">
        <f>IFERROR(__xludf.DUMMYFUNCTION("""COMPUTED_VALUE"""),"(('download', 'unpack_url'), ('download', 'unpack_http_url'))")</f>
        <v>(('download', 'unpack_url'), ('download', 'unpack_http_url'))</v>
      </c>
      <c r="W627" s="72" t="str">
        <f>IFERROR(__xludf.DUMMYFUNCTION("""COMPUTED_VALUE"""),"package installation")</f>
        <v>package installation</v>
      </c>
      <c r="X627" s="50">
        <f t="shared" si="2"/>
        <v>1</v>
      </c>
      <c r="Y627" s="72" t="str">
        <f>IFERROR(__xludf.DUMMYFUNCTION("""COMPUTED_VALUE"""),"round 2")</f>
        <v>round 2</v>
      </c>
      <c r="Z627" s="72" t="str">
        <f>IFERROR(__xludf.DUMMYFUNCTION("""COMPUTED_VALUE"""),"(('kernelapp', 'start'), ('ioloop', 'start'), ('ioloop', 'start'), ('stack_context', 'null_wrapper'), ('zmqstream', '_handle_events'), ('zmqstream', '_handle_recv'), ('zmqstream', '_run_callback'), ('stack_context', 'null_wrapper'), ('kernelbase', 'dispat"&amp;"cher'), ('kernelbase', 'dispatch_shell'), ('kernelbase', 'execute_request'), ('ipkernel', 'do_execute'), ('zmqshell', 'run_cell'), ('interactiveshell', 'run_cell'), ('interactiveshell', 'run_ast_nodes'), ('interactiveshell', 'run_code'))")</f>
        <v>(('kernelapp', 'start'), ('ioloop', 'start'), ('ioloop', 'start'), ('stack_context', 'null_wrapper'), ('zmqstream', '_handle_events'), ('zmqstream', '_handle_recv'), ('zmqstream', '_run_callback'), ('stack_context', 'null_wrapper'), ('kernelbase', 'dispatcher'), ('kernelbase', 'dispatch_shell'), ('kernelbase', 'execute_request'), ('ipkernel', 'do_execute'), ('zmqshell', 'run_cell'), ('interactiveshell', 'run_cell'), ('interactiveshell', 'run_ast_nodes'), ('interactiveshell', 'run_code'))</v>
      </c>
      <c r="AA627" s="72" t="str">
        <f>IFERROR(__xludf.DUMMYFUNCTION("""COMPUTED_VALUE"""),"subprocess invocation")</f>
        <v>subprocess invocation</v>
      </c>
      <c r="AB627" s="72">
        <f>IFERROR(__xludf.DUMMYFUNCTION("""COMPUTED_VALUE"""),1.0)</f>
        <v>1</v>
      </c>
    </row>
    <row r="628">
      <c r="A628" s="73"/>
      <c r="D628" s="98"/>
      <c r="G628" s="98"/>
      <c r="I628" s="77">
        <v>626.0</v>
      </c>
      <c r="J628" s="54" t="s">
        <v>5334</v>
      </c>
      <c r="K628" s="96" t="s">
        <v>4858</v>
      </c>
      <c r="L628" s="169" t="s">
        <v>1485</v>
      </c>
      <c r="M628" s="72" t="str">
        <f>IFERROR(__xludf.DUMMYFUNCTION("""COMPUTED_VALUE"""),"(('download', 'unpack_url'), ('download', 'unpack_http_url'))")</f>
        <v>(('download', 'unpack_url'), ('download', 'unpack_http_url'))</v>
      </c>
      <c r="N628" s="213">
        <f t="shared" si="5"/>
        <v>1</v>
      </c>
      <c r="O628" s="98"/>
      <c r="U628" s="72" t="str">
        <f>IFERROR(__xludf.DUMMYFUNCTION("""COMPUTED_VALUE"""),"round 2")</f>
        <v>round 2</v>
      </c>
      <c r="V628" s="72" t="str">
        <f>IFERROR(__xludf.DUMMYFUNCTION("""COMPUTED_VALUE"""),"(('setup', 'module'), ('setup', 'module'))")</f>
        <v>(('setup', 'module'), ('setup', 'module'))</v>
      </c>
      <c r="W628" s="72" t="str">
        <f>IFERROR(__xludf.DUMMYFUNCTION("""COMPUTED_VALUE"""),"python basic syntax")</f>
        <v>python basic syntax</v>
      </c>
      <c r="X628" s="50">
        <f t="shared" si="2"/>
        <v>1</v>
      </c>
      <c r="Y628" s="72" t="str">
        <f>IFERROR(__xludf.DUMMYFUNCTION("""COMPUTED_VALUE"""),"round 2")</f>
        <v>round 2</v>
      </c>
      <c r="Z628" s="72" t="str">
        <f>IFERROR(__xludf.DUMMYFUNCTION("""COMPUTED_VALUE"""),"(('core', 'call'),)")</f>
        <v>(('core', 'call'),)</v>
      </c>
      <c r="AA628" s="72" t="str">
        <f>IFERROR(__xludf.DUMMYFUNCTION("""COMPUTED_VALUE"""),"model training / construction")</f>
        <v>model training / construction</v>
      </c>
      <c r="AB628" s="72">
        <f>IFERROR(__xludf.DUMMYFUNCTION("""COMPUTED_VALUE"""),1.0)</f>
        <v>1</v>
      </c>
    </row>
    <row r="629">
      <c r="A629" s="73"/>
      <c r="D629" s="98"/>
      <c r="G629" s="98"/>
      <c r="I629" s="77">
        <v>627.0</v>
      </c>
      <c r="J629" s="54" t="s">
        <v>5334</v>
      </c>
      <c r="K629" s="96" t="s">
        <v>4860</v>
      </c>
      <c r="L629" s="77" t="s">
        <v>215</v>
      </c>
      <c r="M629" s="72" t="str">
        <f>IFERROR(__xludf.DUMMYFUNCTION("""COMPUTED_VALUE"""),"(('setup', 'module'), ('setup', 'module'))")</f>
        <v>(('setup', 'module'), ('setup', 'module'))</v>
      </c>
      <c r="N629" s="213">
        <f t="shared" si="5"/>
        <v>1</v>
      </c>
      <c r="O629" s="98"/>
      <c r="U629" s="72" t="str">
        <f>IFERROR(__xludf.DUMMYFUNCTION("""COMPUTED_VALUE"""),"round 2")</f>
        <v>round 2</v>
      </c>
      <c r="V629" s="72" t="str">
        <f>IFERROR(__xludf.DUMMYFUNCTION("""COMPUTED_VALUE"""),"(('module', '__call__'), ('loss', 'forward'))")</f>
        <v>(('module', '__call__'), ('loss', 'forward'))</v>
      </c>
      <c r="W629" s="72" t="str">
        <f>IFERROR(__xludf.DUMMYFUNCTION("""COMPUTED_VALUE"""),"model training / learning")</f>
        <v>model training / learning</v>
      </c>
      <c r="X629" s="50">
        <f t="shared" si="2"/>
        <v>1</v>
      </c>
      <c r="Y629" s="72" t="str">
        <f>IFERROR(__xludf.DUMMYFUNCTION("""COMPUTED_VALUE"""),"round 2")</f>
        <v>round 2</v>
      </c>
      <c r="Z629" s="72" t="str">
        <f>IFERROR(__xludf.DUMMYFUNCTION("""COMPUTED_VALUE"""),"(('training', 'fit'), ('training_arrays', 'fit_loop'), ('tensorflow_backend', '__call__'), ('tensorflow_backend', '_call'), ('session', '__call__'), ('errors_impl', '__exit__'))")</f>
        <v>(('training', 'fit'), ('training_arrays', 'fit_loop'), ('tensorflow_backend', '__call__'), ('tensorflow_backend', '_call'), ('session', '__call__'), ('errors_impl', '__exit__'))</v>
      </c>
      <c r="AA629" s="72" t="str">
        <f>IFERROR(__xludf.DUMMYFUNCTION("""COMPUTED_VALUE"""),"model training / learning")</f>
        <v>model training / learning</v>
      </c>
      <c r="AB629" s="72">
        <f>IFERROR(__xludf.DUMMYFUNCTION("""COMPUTED_VALUE"""),1.0)</f>
        <v>1</v>
      </c>
    </row>
    <row r="630">
      <c r="A630" s="73"/>
      <c r="D630" s="98"/>
      <c r="G630" s="98"/>
      <c r="I630" s="77">
        <v>628.0</v>
      </c>
      <c r="J630" s="54" t="s">
        <v>5334</v>
      </c>
      <c r="K630" s="96" t="s">
        <v>4865</v>
      </c>
      <c r="L630" s="169" t="s">
        <v>269</v>
      </c>
      <c r="M630" s="72" t="str">
        <f>IFERROR(__xludf.DUMMYFUNCTION("""COMPUTED_VALUE"""),"(('module', '__call__'), ('loss', 'forward'))")</f>
        <v>(('module', '__call__'), ('loss', 'forward'))</v>
      </c>
      <c r="N630" s="213">
        <f t="shared" si="5"/>
        <v>1</v>
      </c>
      <c r="O630" s="98"/>
      <c r="U630" s="72" t="str">
        <f>IFERROR(__xludf.DUMMYFUNCTION("""COMPUTED_VALUE"""),"round 2")</f>
        <v>round 2</v>
      </c>
      <c r="V630" s="72" t="str">
        <f>IFERROR(__xludf.DUMMYFUNCTION("""COMPUTED_VALUE"""),"(('dataloader', '__init__'), ('process', 'start'), ('context', '_Popen'), ('context', '_Popen'), ('popen_spawn_win32', '__init__'))")</f>
        <v>(('dataloader', '__init__'), ('process', 'start'), ('context', '_Popen'), ('context', '_Popen'), ('popen_spawn_win32', '__init__'))</v>
      </c>
      <c r="W630" s="72" t="str">
        <f>IFERROR(__xludf.DUMMYFUNCTION("""COMPUTED_VALUE"""),"subprocess invocation")</f>
        <v>subprocess invocation</v>
      </c>
      <c r="X630" s="50">
        <f t="shared" si="2"/>
        <v>1</v>
      </c>
      <c r="Y630" s="72" t="str">
        <f>IFERROR(__xludf.DUMMYFUNCTION("""COMPUTED_VALUE"""),"round 2")</f>
        <v>round 2</v>
      </c>
      <c r="Z630" s="72" t="str">
        <f>IFERROR(__xludf.DUMMYFUNCTION("""COMPUTED_VALUE"""),"(('ops', 'convert_to_tensor_v2'), ('ops', 'internal_convert_to_tensor'))")</f>
        <v>(('ops', 'convert_to_tensor_v2'), ('ops', 'internal_convert_to_tensor'))</v>
      </c>
      <c r="AA630" s="72" t="str">
        <f>IFERROR(__xludf.DUMMYFUNCTION("""COMPUTED_VALUE"""),"data transformation")</f>
        <v>data transformation</v>
      </c>
      <c r="AB630" s="72">
        <f>IFERROR(__xludf.DUMMYFUNCTION("""COMPUTED_VALUE"""),1.0)</f>
        <v>1</v>
      </c>
    </row>
    <row r="631">
      <c r="A631" s="73"/>
      <c r="D631" s="98"/>
      <c r="G631" s="98"/>
      <c r="I631" s="77">
        <v>629.0</v>
      </c>
      <c r="J631" s="54" t="s">
        <v>5334</v>
      </c>
      <c r="K631" s="96" t="s">
        <v>4870</v>
      </c>
      <c r="L631" s="169" t="s">
        <v>7</v>
      </c>
      <c r="M631" s="72" t="str">
        <f>IFERROR(__xludf.DUMMYFUNCTION("""COMPUTED_VALUE"""),"(('dataloader', '__init__'), ('process', 'start'), ('context', '_Popen'), ('context', '_Popen'), ('popen_spawn_win32', '__init__'))")</f>
        <v>(('dataloader', '__init__'), ('process', 'start'), ('context', '_Popen'), ('context', '_Popen'), ('popen_spawn_win32', '__init__'))</v>
      </c>
      <c r="N631" s="213">
        <f t="shared" si="5"/>
        <v>1</v>
      </c>
      <c r="O631" s="98"/>
      <c r="U631" s="72" t="str">
        <f>IFERROR(__xludf.DUMMYFUNCTION("""COMPUTED_VALUE"""),"round 2")</f>
        <v>round 2</v>
      </c>
      <c r="V631" s="72" t="str">
        <f>IFERROR(__xludf.DUMMYFUNCTION("""COMPUTED_VALUE"""),"(('module', '__call__'),)")</f>
        <v>(('module', '__call__'),)</v>
      </c>
      <c r="W631" s="72" t="str">
        <f>IFERROR(__xludf.DUMMYFUNCTION("""COMPUTED_VALUE"""),"python basic syntax")</f>
        <v>python basic syntax</v>
      </c>
      <c r="X631" s="50">
        <f t="shared" si="2"/>
        <v>1</v>
      </c>
      <c r="Y631" s="72" t="str">
        <f>IFERROR(__xludf.DUMMYFUNCTION("""COMPUTED_VALUE"""),"round 2")</f>
        <v>round 2</v>
      </c>
      <c r="Z631" s="72" t="str">
        <f>IFERROR(__xludf.DUMMYFUNCTION("""COMPUTED_VALUE"""),"(('ops', '_create_c_op'), ('dispatch', 'wrapper'))")</f>
        <v>(('ops', '_create_c_op'), ('dispatch', 'wrapper'))</v>
      </c>
      <c r="AA631" s="72" t="str">
        <f>IFERROR(__xludf.DUMMYFUNCTION("""COMPUTED_VALUE"""),"data operation")</f>
        <v>data operation</v>
      </c>
      <c r="AB631" s="72">
        <f>IFERROR(__xludf.DUMMYFUNCTION("""COMPUTED_VALUE"""),1.0)</f>
        <v>1</v>
      </c>
    </row>
    <row r="632">
      <c r="A632" s="73"/>
      <c r="D632" s="98"/>
      <c r="G632" s="98"/>
      <c r="I632" s="77">
        <v>630.0</v>
      </c>
      <c r="J632" s="54" t="s">
        <v>5334</v>
      </c>
      <c r="K632" s="96" t="s">
        <v>4877</v>
      </c>
      <c r="L632" s="77" t="s">
        <v>416</v>
      </c>
      <c r="M632" s="72" t="str">
        <f>IFERROR(__xludf.DUMMYFUNCTION("""COMPUTED_VALUE"""),"(('module', '__call__'),)")</f>
        <v>(('module', '__call__'),)</v>
      </c>
      <c r="N632" s="213">
        <f t="shared" si="5"/>
        <v>1</v>
      </c>
      <c r="O632" s="98"/>
      <c r="U632" s="72" t="str">
        <f>IFERROR(__xludf.DUMMYFUNCTION("""COMPUTED_VALUE"""),"round 2")</f>
        <v>round 2</v>
      </c>
      <c r="V632" s="72" t="str">
        <f>IFERROR(__xludf.DUMMYFUNCTION("""COMPUTED_VALUE"""),"(('functional', 'linear'),)")</f>
        <v>(('functional', 'linear'),)</v>
      </c>
      <c r="W632" s="72" t="str">
        <f>IFERROR(__xludf.DUMMYFUNCTION("""COMPUTED_VALUE"""),"method wrapper")</f>
        <v>method wrapper</v>
      </c>
      <c r="X632" s="50">
        <f t="shared" si="2"/>
        <v>1</v>
      </c>
      <c r="Y632" s="72" t="str">
        <f>IFERROR(__xludf.DUMMYFUNCTION("""COMPUTED_VALUE"""),"round 2")</f>
        <v>round 2</v>
      </c>
      <c r="Z632" s="72" t="str">
        <f>IFERROR(__xludf.DUMMYFUNCTION("""COMPUTED_VALUE"""),"(('serialization', 'deserialize'), ('generic_utils', 'deserialize_keras_object'))")</f>
        <v>(('serialization', 'deserialize'), ('generic_utils', 'deserialize_keras_object'))</v>
      </c>
      <c r="AA632" s="72" t="str">
        <f>IFERROR(__xludf.DUMMYFUNCTION("""COMPUTED_VALUE"""),"model saving / loading")</f>
        <v>model saving / loading</v>
      </c>
      <c r="AB632" s="72">
        <f>IFERROR(__xludf.DUMMYFUNCTION("""COMPUTED_VALUE"""),1.0)</f>
        <v>1</v>
      </c>
    </row>
    <row r="633">
      <c r="A633" s="73"/>
      <c r="D633" s="98"/>
      <c r="G633" s="98"/>
      <c r="I633" s="77">
        <v>631.0</v>
      </c>
      <c r="J633" s="54" t="s">
        <v>5334</v>
      </c>
      <c r="K633" s="96" t="s">
        <v>1630</v>
      </c>
      <c r="L633" s="169" t="s">
        <v>269</v>
      </c>
      <c r="M633" s="72" t="str">
        <f>IFERROR(__xludf.DUMMYFUNCTION("""COMPUTED_VALUE"""),"(('functional', 'linear'),)")</f>
        <v>(('functional', 'linear'),)</v>
      </c>
      <c r="N633" s="213">
        <f t="shared" si="5"/>
        <v>1</v>
      </c>
      <c r="O633" s="98"/>
      <c r="U633" s="72" t="str">
        <f>IFERROR(__xludf.DUMMYFUNCTION("""COMPUTED_VALUE"""),"round 2")</f>
        <v>round 2</v>
      </c>
      <c r="V633" s="72" t="str">
        <f>IFERROR(__xludf.DUMMYFUNCTION("""COMPUTED_VALUE"""),"(('index', 'pandas'), ('index', 'pandas'))")</f>
        <v>(('index', 'pandas'), ('index', 'pandas'))</v>
      </c>
      <c r="W633" s="72" t="str">
        <f>IFERROR(__xludf.DUMMYFUNCTION("""COMPUTED_VALUE"""),"syntax / attribute extraction")</f>
        <v>syntax / attribute extraction</v>
      </c>
      <c r="X633" s="50">
        <f t="shared" si="2"/>
        <v>1</v>
      </c>
      <c r="Y633" s="72" t="str">
        <f>IFERROR(__xludf.DUMMYFUNCTION("""COMPUTED_VALUE"""),"round 2")</f>
        <v>round 2</v>
      </c>
      <c r="Z633" s="72" t="str">
        <f>IFERROR(__xludf.DUMMYFUNCTION("""COMPUTED_VALUE"""),"(('estimator', 'train'), ('estimator', '_train_model'), ('estimator', '_train_model_default'), ('estimator', '_train_with_estimator_spec'), ('monitored_session', 'MonitoredTrainingSession'), ('monitored_session', '__init__'), ('monitored_session', '__init"&amp;"__'))")</f>
        <v>(('estimator', 'train'), ('estimator', '_train_model'), ('estimator', '_train_model_default'), ('estimator', '_train_with_estimator_spec'), ('monitored_session', 'MonitoredTrainingSession'), ('monitored_session', '__init__'), ('monitored_session', '__init__'))</v>
      </c>
      <c r="AA633" s="72" t="str">
        <f>IFERROR(__xludf.DUMMYFUNCTION("""COMPUTED_VALUE"""),"parallelization")</f>
        <v>parallelization</v>
      </c>
      <c r="AB633" s="72">
        <f>IFERROR(__xludf.DUMMYFUNCTION("""COMPUTED_VALUE"""),1.0)</f>
        <v>1</v>
      </c>
    </row>
    <row r="634">
      <c r="A634" s="73"/>
      <c r="D634" s="98"/>
      <c r="G634" s="98"/>
      <c r="I634" s="77">
        <v>632.0</v>
      </c>
      <c r="J634" s="54" t="s">
        <v>5334</v>
      </c>
      <c r="K634" s="98" t="s">
        <v>4887</v>
      </c>
      <c r="L634" s="77" t="s">
        <v>384</v>
      </c>
      <c r="M634" s="72" t="str">
        <f>IFERROR(__xludf.DUMMYFUNCTION("""COMPUTED_VALUE"""),"(('index', 'pandas'), ('index', 'pandas'))")</f>
        <v>(('index', 'pandas'), ('index', 'pandas'))</v>
      </c>
      <c r="N634" s="213">
        <f t="shared" si="5"/>
        <v>1</v>
      </c>
      <c r="O634" s="98"/>
      <c r="U634" s="72" t="str">
        <f>IFERROR(__xludf.DUMMYFUNCTION("""COMPUTED_VALUE"""),"round 2")</f>
        <v>round 2</v>
      </c>
      <c r="V634" s="72" t="str">
        <f>IFERROR(__xludf.DUMMYFUNCTION("""COMPUTED_VALUE"""),"(('driver', 'cupy'), ('driver', 'cupy'), ('driver', 'cupy'))")</f>
        <v>(('driver', 'cupy'), ('driver', 'cupy'), ('driver', 'cupy'))</v>
      </c>
      <c r="W634" s="72" t="str">
        <f>IFERROR(__xludf.DUMMYFUNCTION("""COMPUTED_VALUE"""),"model saving / loading")</f>
        <v>model saving / loading</v>
      </c>
      <c r="X634" s="50">
        <f t="shared" si="2"/>
        <v>1</v>
      </c>
      <c r="Y634" s="72" t="str">
        <f>IFERROR(__xludf.DUMMYFUNCTION("""COMPUTED_VALUE"""),"round 2")</f>
        <v>round 2</v>
      </c>
      <c r="Z634" s="72" t="str">
        <f>IFERROR(__xludf.DUMMYFUNCTION("""COMPUTED_VALUE"""),"(('constant_op', 'constant'), ('tensor_util', 'make_tensor_proto'), ('tensor_util', '_AssertCompatible'))")</f>
        <v>(('constant_op', 'constant'), ('tensor_util', 'make_tensor_proto'), ('tensor_util', '_AssertCompatible'))</v>
      </c>
      <c r="AA634" s="72" t="str">
        <f>IFERROR(__xludf.DUMMYFUNCTION("""COMPUTED_VALUE"""),"data creation")</f>
        <v>data creation</v>
      </c>
      <c r="AB634" s="72">
        <f>IFERROR(__xludf.DUMMYFUNCTION("""COMPUTED_VALUE"""),1.0)</f>
        <v>1</v>
      </c>
    </row>
    <row r="635">
      <c r="A635" s="73"/>
      <c r="D635" s="98"/>
      <c r="G635" s="98"/>
      <c r="I635" s="77">
        <v>633.0</v>
      </c>
      <c r="J635" s="54" t="s">
        <v>5334</v>
      </c>
      <c r="K635" s="96" t="s">
        <v>453</v>
      </c>
      <c r="L635" s="169" t="s">
        <v>684</v>
      </c>
      <c r="M635" s="72" t="str">
        <f>IFERROR(__xludf.DUMMYFUNCTION("""COMPUTED_VALUE"""),"(('driver', 'cupy'), ('driver', 'cupy'), ('driver', 'cupy'))")</f>
        <v>(('driver', 'cupy'), ('driver', 'cupy'), ('driver', 'cupy'))</v>
      </c>
      <c r="N635" s="213">
        <f t="shared" si="5"/>
        <v>1</v>
      </c>
      <c r="O635" s="98"/>
      <c r="U635" s="72" t="str">
        <f>IFERROR(__xludf.DUMMYFUNCTION("""COMPUTED_VALUE"""),"round 2")</f>
        <v>round 2</v>
      </c>
      <c r="V635" s="72" t="str">
        <f>IFERROR(__xludf.DUMMYFUNCTION("""COMPUTED_VALUE"""),"(('linear', '__init__'),)")</f>
        <v>(('linear', '__init__'),)</v>
      </c>
      <c r="W635" s="72" t="str">
        <f>IFERROR(__xludf.DUMMYFUNCTION("""COMPUTED_VALUE"""),"python basic syntax")</f>
        <v>python basic syntax</v>
      </c>
      <c r="X635" s="50">
        <f t="shared" si="2"/>
        <v>1</v>
      </c>
      <c r="Y635" s="72" t="str">
        <f>IFERROR(__xludf.DUMMYFUNCTION("""COMPUTED_VALUE"""),"round 2")</f>
        <v>round 2</v>
      </c>
      <c r="Z635" s="72" t="str">
        <f>IFERROR(__xludf.DUMMYFUNCTION("""COMPUTED_VALUE"""),"(('session', '_run'), ('session', '_do_run'), ('session', '_do_call'))")</f>
        <v>(('session', '_run'), ('session', '_do_run'), ('session', '_do_call'))</v>
      </c>
      <c r="AA635" s="72" t="str">
        <f>IFERROR(__xludf.DUMMYFUNCTION("""COMPUTED_VALUE"""),"parallelization")</f>
        <v>parallelization</v>
      </c>
      <c r="AB635" s="72">
        <f>IFERROR(__xludf.DUMMYFUNCTION("""COMPUTED_VALUE"""),1.0)</f>
        <v>1</v>
      </c>
    </row>
    <row r="636">
      <c r="A636" s="73"/>
      <c r="D636" s="98"/>
      <c r="G636" s="98"/>
      <c r="I636" s="77">
        <v>634.0</v>
      </c>
      <c r="J636" s="54" t="s">
        <v>5334</v>
      </c>
      <c r="K636" s="96" t="s">
        <v>4897</v>
      </c>
      <c r="L636" s="227" t="s">
        <v>50</v>
      </c>
      <c r="M636" s="72" t="str">
        <f>IFERROR(__xludf.DUMMYFUNCTION("""COMPUTED_VALUE"""),"(('linear', '__init__'),)")</f>
        <v>(('linear', '__init__'),)</v>
      </c>
      <c r="N636" s="213">
        <f t="shared" si="5"/>
        <v>1</v>
      </c>
      <c r="O636" s="98"/>
      <c r="U636" s="72" t="str">
        <f>IFERROR(__xludf.DUMMYFUNCTION("""COMPUTED_VALUE"""),"round 2")</f>
        <v>round 2</v>
      </c>
      <c r="V636" s="72" t="str">
        <f>IFERROR(__xludf.DUMMYFUNCTION("""COMPUTED_VALUE"""),"(('driver', 'cupy'),)")</f>
        <v>(('driver', 'cupy'),)</v>
      </c>
      <c r="W636" s="72" t="str">
        <f>IFERROR(__xludf.DUMMYFUNCTION("""COMPUTED_VALUE"""),"model saving / loading")</f>
        <v>model saving / loading</v>
      </c>
      <c r="X636" s="50">
        <f t="shared" si="2"/>
        <v>1</v>
      </c>
      <c r="Y636" s="72" t="str">
        <f>IFERROR(__xludf.DUMMYFUNCTION("""COMPUTED_VALUE"""),"round 2")</f>
        <v>round 2</v>
      </c>
      <c r="Z636" s="72" t="str">
        <f>IFERROR(__xludf.DUMMYFUNCTION("""COMPUTED_VALUE"""),"(('training', '_method_wrapper'), ('training', 'fit'), ('training', '_method_wrapper'), ('training', 'evaluate'), ('data_adapter', '__init__'), ('data_adapter', '__init__'))")</f>
        <v>(('training', '_method_wrapper'), ('training', 'fit'), ('training', '_method_wrapper'), ('training', 'evaluate'), ('data_adapter', '__init__'), ('data_adapter', '__init__'))</v>
      </c>
      <c r="AA636" s="72" t="str">
        <f>IFERROR(__xludf.DUMMYFUNCTION("""COMPUTED_VALUE"""),"data transformation")</f>
        <v>data transformation</v>
      </c>
      <c r="AB636" s="72">
        <f>IFERROR(__xludf.DUMMYFUNCTION("""COMPUTED_VALUE"""),1.0)</f>
        <v>1</v>
      </c>
    </row>
    <row r="637">
      <c r="A637" s="73"/>
      <c r="D637" s="98"/>
      <c r="G637" s="98"/>
      <c r="I637" s="77">
        <v>635.0</v>
      </c>
      <c r="J637" s="54" t="s">
        <v>5334</v>
      </c>
      <c r="K637" s="98" t="s">
        <v>4900</v>
      </c>
      <c r="L637" s="77" t="s">
        <v>269</v>
      </c>
      <c r="M637" s="72" t="str">
        <f>IFERROR(__xludf.DUMMYFUNCTION("""COMPUTED_VALUE"""),"(('driver', 'cupy'),)")</f>
        <v>(('driver', 'cupy'),)</v>
      </c>
      <c r="N637" s="213">
        <f t="shared" si="5"/>
        <v>1</v>
      </c>
      <c r="O637" s="98"/>
      <c r="U637" s="72" t="str">
        <f>IFERROR(__xludf.DUMMYFUNCTION("""COMPUTED_VALUE"""),"round 2")</f>
        <v>round 2</v>
      </c>
      <c r="V637" s="72" t="str">
        <f>IFERROR(__xludf.DUMMYFUNCTION("""COMPUTED_VALUE"""),"(('module', '__call__'), ('modeling_gpt2', 'forward'), ('module', '__call__'))")</f>
        <v>(('module', '__call__'), ('modeling_gpt2', 'forward'), ('module', '__call__'))</v>
      </c>
      <c r="W637" s="72" t="str">
        <f>IFERROR(__xludf.DUMMYFUNCTION("""COMPUTED_VALUE"""),"model training / construction")</f>
        <v>model training / construction</v>
      </c>
      <c r="X637" s="50">
        <f t="shared" si="2"/>
        <v>1</v>
      </c>
      <c r="Y637" s="72" t="str">
        <f>IFERROR(__xludf.DUMMYFUNCTION("""COMPUTED_VALUE"""),"round 2")</f>
        <v>round 2</v>
      </c>
      <c r="Z637" s="72" t="str">
        <f>IFERROR(__xludf.DUMMYFUNCTION("""COMPUTED_VALUE"""),"(('constant_op', 'constant'), ('constant_op', '_constant_impl'))")</f>
        <v>(('constant_op', 'constant'), ('constant_op', '_constant_impl'))</v>
      </c>
      <c r="AA637" s="72" t="str">
        <f>IFERROR(__xludf.DUMMYFUNCTION("""COMPUTED_VALUE"""),"data transformation")</f>
        <v>data transformation</v>
      </c>
      <c r="AB637" s="72">
        <f>IFERROR(__xludf.DUMMYFUNCTION("""COMPUTED_VALUE"""),1.0)</f>
        <v>1</v>
      </c>
    </row>
    <row r="638">
      <c r="A638" s="73"/>
      <c r="D638" s="98"/>
      <c r="G638" s="98"/>
      <c r="I638" s="77">
        <v>636.0</v>
      </c>
      <c r="J638" s="54" t="s">
        <v>5334</v>
      </c>
      <c r="K638" s="96" t="s">
        <v>4904</v>
      </c>
      <c r="L638" s="227" t="s">
        <v>50</v>
      </c>
      <c r="M638" s="72" t="str">
        <f>IFERROR(__xludf.DUMMYFUNCTION("""COMPUTED_VALUE"""),"(('module', '__call__'), ('modeling_gpt2', 'forward'), ('module', '__call__'))")</f>
        <v>(('module', '__call__'), ('modeling_gpt2', 'forward'), ('module', '__call__'))</v>
      </c>
      <c r="N638" s="213">
        <f t="shared" si="5"/>
        <v>1</v>
      </c>
      <c r="O638" s="98"/>
      <c r="U638" s="72" t="str">
        <f>IFERROR(__xludf.DUMMYFUNCTION("""COMPUTED_VALUE"""),"round 2")</f>
        <v>round 2</v>
      </c>
      <c r="V638" s="72" t="str">
        <f>IFERROR(__xludf.DUMMYFUNCTION("""COMPUTED_VALUE"""),"(('transforms', '__call__'), ('functional', 'normalize'))")</f>
        <v>(('transforms', '__call__'), ('functional', 'normalize'))</v>
      </c>
      <c r="W638" s="72" t="str">
        <f>IFERROR(__xludf.DUMMYFUNCTION("""COMPUTED_VALUE"""),"data transformation")</f>
        <v>data transformation</v>
      </c>
      <c r="X638" s="50">
        <f t="shared" si="2"/>
        <v>1</v>
      </c>
      <c r="Y638" s="72" t="str">
        <f>IFERROR(__xludf.DUMMYFUNCTION("""COMPUTED_VALUE"""),"round 2")</f>
        <v>round 2</v>
      </c>
      <c r="Z638" s="72" t="str">
        <f>IFERROR(__xludf.DUMMYFUNCTION("""COMPUTED_VALUE"""),"(('estimator', 'fit'), ('estimator', '_train_model'), ('dnn_linear_combined', '_get_train_ops'), ('dnn_linear_combined', '_logits'), ('dnn_linear_combined', '_get_dnn_feature_columns'))")</f>
        <v>(('estimator', 'fit'), ('estimator', '_train_model'), ('dnn_linear_combined', '_get_train_ops'), ('dnn_linear_combined', '_logits'), ('dnn_linear_combined', '_get_dnn_feature_columns'))</v>
      </c>
      <c r="AA638" s="72" t="str">
        <f>IFERROR(__xludf.DUMMYFUNCTION("""COMPUTED_VALUE"""),"syntax / attribute extraction")</f>
        <v>syntax / attribute extraction</v>
      </c>
      <c r="AB638" s="72">
        <f>IFERROR(__xludf.DUMMYFUNCTION("""COMPUTED_VALUE"""),1.0)</f>
        <v>1</v>
      </c>
    </row>
    <row r="639">
      <c r="A639" s="73"/>
      <c r="D639" s="98"/>
      <c r="G639" s="98"/>
      <c r="I639" s="77">
        <v>637.0</v>
      </c>
      <c r="J639" s="54" t="s">
        <v>5334</v>
      </c>
      <c r="K639" s="96" t="s">
        <v>4907</v>
      </c>
      <c r="L639" s="169" t="s">
        <v>1485</v>
      </c>
      <c r="M639" s="72" t="str">
        <f>IFERROR(__xludf.DUMMYFUNCTION("""COMPUTED_VALUE"""),"(('transforms', '__call__'), ('functional', 'normalize'))")</f>
        <v>(('transforms', '__call__'), ('functional', 'normalize'))</v>
      </c>
      <c r="N639" s="213">
        <f t="shared" si="5"/>
        <v>1</v>
      </c>
      <c r="O639" s="98"/>
      <c r="U639" s="72" t="str">
        <f>IFERROR(__xludf.DUMMYFUNCTION("""COMPUTED_VALUE"""),"round 2")</f>
        <v>round 2</v>
      </c>
      <c r="V639" s="72" t="str">
        <f>IFERROR(__xludf.DUMMYFUNCTION("""COMPUTED_VALUE"""),"(('worker', '_worker_loop'),)")</f>
        <v>(('worker', '_worker_loop'),)</v>
      </c>
      <c r="W639" s="72" t="str">
        <f>IFERROR(__xludf.DUMMYFUNCTION("""COMPUTED_VALUE"""),"parallelization")</f>
        <v>parallelization</v>
      </c>
      <c r="X639" s="50">
        <f t="shared" si="2"/>
        <v>1</v>
      </c>
      <c r="Y639" s="72" t="str">
        <f>IFERROR(__xludf.DUMMYFUNCTION("""COMPUTED_VALUE"""),"round 2")</f>
        <v>round 2</v>
      </c>
      <c r="Z639" s="72" t="str">
        <f>IFERROR(__xludf.DUMMYFUNCTION("""COMPUTED_VALUE"""),"(('network', 'get_config'), ('copy', 'deepcopy'), ('copy', '_deepcopy_dict'), ('copy', 'deepcopy'), ('copy', '_deepcopy_list'), ('copy', 'deepcopy'), ('copy', '_deepcopy_dict'), ('copy', 'deepcopy'), ('copy', '_deepcopy_dict'), ('copy', 'deepcopy'), ('cop"&amp;"y', '_deepcopy_tuple'), ('copy', 'listcomp'), ('copy', 'deepcopy'), ('copy', '_deepcopy_tuple'), ('copy', 'listcomp'), ('copy', 'deepcopy'), ('copy', '_reconstruct'), ('copy', 'deepcopy'))")</f>
        <v>(('network', 'get_config'), ('copy', 'deepcopy'), ('copy', '_deepcopy_dict'), ('copy', 'deepcopy'), ('copy', '_deepcopy_list'), ('copy', 'deepcopy'), ('copy', '_deepcopy_dict'), ('copy', 'deepcopy'), ('copy', '_deepcopy_dict'), ('copy', 'deepcopy'), ('copy', '_deepcopy_tuple'), ('copy', 'listcomp'), ('copy', 'deepcopy'), ('copy', '_deepcopy_tuple'), ('copy', 'listcomp'), ('copy', 'deepcopy'), ('copy', '_reconstruct'), ('copy', 'deepcopy'))</v>
      </c>
      <c r="AA639" s="72" t="str">
        <f>IFERROR(__xludf.DUMMYFUNCTION("""COMPUTED_VALUE"""),"object copy")</f>
        <v>object copy</v>
      </c>
      <c r="AB639" s="72">
        <f>IFERROR(__xludf.DUMMYFUNCTION("""COMPUTED_VALUE"""),1.0)</f>
        <v>1</v>
      </c>
    </row>
    <row r="640">
      <c r="A640" s="73"/>
      <c r="D640" s="98"/>
      <c r="G640" s="98"/>
      <c r="I640" s="77">
        <v>638.0</v>
      </c>
      <c r="J640" s="54" t="s">
        <v>5334</v>
      </c>
      <c r="K640" s="96" t="s">
        <v>4910</v>
      </c>
      <c r="L640" s="169" t="s">
        <v>727</v>
      </c>
      <c r="M640" s="72" t="str">
        <f>IFERROR(__xludf.DUMMYFUNCTION("""COMPUTED_VALUE"""),"(('worker', '_worker_loop'),)")</f>
        <v>(('worker', '_worker_loop'),)</v>
      </c>
      <c r="N640" s="213">
        <f t="shared" si="5"/>
        <v>1</v>
      </c>
      <c r="O640" s="98"/>
      <c r="U640" s="72" t="str">
        <f>IFERROR(__xludf.DUMMYFUNCTION("""COMPUTED_VALUE"""),"round 2")</f>
        <v>round 2</v>
      </c>
      <c r="V640" s="72" t="str">
        <f>IFERROR(__xludf.DUMMYFUNCTION("""COMPUTED_VALUE"""),"(('serialization', 'load'),)")</f>
        <v>(('serialization', 'load'),)</v>
      </c>
      <c r="W640" s="72" t="str">
        <f>IFERROR(__xludf.DUMMYFUNCTION("""COMPUTED_VALUE"""),"model saving / loading")</f>
        <v>model saving / loading</v>
      </c>
      <c r="X640" s="50">
        <f t="shared" si="2"/>
        <v>1</v>
      </c>
      <c r="Y640" s="72" t="str">
        <f>IFERROR(__xludf.DUMMYFUNCTION("""COMPUTED_VALUE"""),"round 2")</f>
        <v>round 2</v>
      </c>
      <c r="Z640" s="72" t="str">
        <f>IFERROR(__xludf.DUMMYFUNCTION("""COMPUTED_VALUE"""),"(('def_function', '__call__'), ('def_function', '_call'))")</f>
        <v>(('def_function', '__call__'), ('def_function', '_call'))</v>
      </c>
      <c r="AA640" s="72" t="str">
        <f>IFERROR(__xludf.DUMMYFUNCTION("""COMPUTED_VALUE"""),"model training / learning")</f>
        <v>model training / learning</v>
      </c>
      <c r="AB640" s="72">
        <f>IFERROR(__xludf.DUMMYFUNCTION("""COMPUTED_VALUE"""),1.0)</f>
        <v>1</v>
      </c>
    </row>
    <row r="641">
      <c r="A641" s="73"/>
      <c r="D641" s="98"/>
      <c r="G641" s="98"/>
      <c r="I641" s="77">
        <v>639.0</v>
      </c>
      <c r="J641" s="54" t="s">
        <v>5334</v>
      </c>
      <c r="K641" s="98" t="s">
        <v>4923</v>
      </c>
      <c r="L641" s="77" t="s">
        <v>480</v>
      </c>
      <c r="M641" s="72" t="str">
        <f>IFERROR(__xludf.DUMMYFUNCTION("""COMPUTED_VALUE"""),"(('serialization', 'load'),)")</f>
        <v>(('serialization', 'load'),)</v>
      </c>
      <c r="N641" s="213">
        <f t="shared" si="5"/>
        <v>1</v>
      </c>
      <c r="O641" s="98"/>
      <c r="U641" s="72" t="str">
        <f>IFERROR(__xludf.DUMMYFUNCTION("""COMPUTED_VALUE"""),"round 2")</f>
        <v>round 2</v>
      </c>
      <c r="V641" s="72" t="str">
        <f>IFERROR(__xludf.DUMMYFUNCTION("""COMPUTED_VALUE"""),"(('serialization', 'load'), ('serialization', '_load'))")</f>
        <v>(('serialization', 'load'), ('serialization', '_load'))</v>
      </c>
      <c r="W641" s="72" t="str">
        <f>IFERROR(__xludf.DUMMYFUNCTION("""COMPUTED_VALUE"""),"model saving / loading")</f>
        <v>model saving / loading</v>
      </c>
      <c r="X641" s="50">
        <f t="shared" si="2"/>
        <v>1</v>
      </c>
      <c r="Y641" s="72" t="str">
        <f>IFERROR(__xludf.DUMMYFUNCTION("""COMPUTED_VALUE"""),"round 2")</f>
        <v>round 2</v>
      </c>
      <c r="Z641" s="72" t="str">
        <f>IFERROR(__xludf.DUMMYFUNCTION("""COMPUTED_VALUE"""),"(('trainer', 'train'),)")</f>
        <v>(('trainer', 'train'),)</v>
      </c>
      <c r="AA641" s="72" t="str">
        <f>IFERROR(__xludf.DUMMYFUNCTION("""COMPUTED_VALUE"""),"model training / learning")</f>
        <v>model training / learning</v>
      </c>
      <c r="AB641" s="72">
        <f>IFERROR(__xludf.DUMMYFUNCTION("""COMPUTED_VALUE"""),1.0)</f>
        <v>1</v>
      </c>
    </row>
    <row r="642">
      <c r="A642" s="73"/>
      <c r="D642" s="98"/>
      <c r="G642" s="98"/>
      <c r="I642" s="77">
        <v>640.0</v>
      </c>
      <c r="J642" s="54" t="s">
        <v>5334</v>
      </c>
      <c r="K642" s="98" t="s">
        <v>4927</v>
      </c>
      <c r="L642" s="227" t="s">
        <v>50</v>
      </c>
      <c r="M642" s="72" t="str">
        <f>IFERROR(__xludf.DUMMYFUNCTION("""COMPUTED_VALUE"""),"(('serialization', 'load'), ('serialization', '_load'))")</f>
        <v>(('serialization', 'load'), ('serialization', '_load'))</v>
      </c>
      <c r="N642" s="213">
        <f t="shared" si="5"/>
        <v>1</v>
      </c>
      <c r="O642" s="98"/>
      <c r="U642" s="72" t="str">
        <f>IFERROR(__xludf.DUMMYFUNCTION("""COMPUTED_VALUE"""),"round 2")</f>
        <v>round 2</v>
      </c>
      <c r="V642" s="72" t="str">
        <f>IFERROR(__xludf.DUMMYFUNCTION("""COMPUTED_VALUE"""),"(('functional', 'embedding'),)")</f>
        <v>(('functional', 'embedding'),)</v>
      </c>
      <c r="W642" s="72" t="str">
        <f>IFERROR(__xludf.DUMMYFUNCTION("""COMPUTED_VALUE"""),"argument validation")</f>
        <v>argument validation</v>
      </c>
      <c r="X642" s="50">
        <f t="shared" si="2"/>
        <v>1</v>
      </c>
      <c r="Y642" s="72" t="str">
        <f>IFERROR(__xludf.DUMMYFUNCTION("""COMPUTED_VALUE"""),"round 2")</f>
        <v>round 2</v>
      </c>
      <c r="Z642" s="72" t="str">
        <f>IFERROR(__xludf.DUMMYFUNCTION("""COMPUTED_VALUE"""),"(('imp', 'load_module'), ('imp', 'load_dynamic'))")</f>
        <v>(('imp', 'load_module'), ('imp', 'load_dynamic'))</v>
      </c>
      <c r="AA642" s="72" t="str">
        <f>IFERROR(__xludf.DUMMYFUNCTION("""COMPUTED_VALUE"""),"external module execution")</f>
        <v>external module execution</v>
      </c>
      <c r="AB642" s="72">
        <f>IFERROR(__xludf.DUMMYFUNCTION("""COMPUTED_VALUE"""),1.0)</f>
        <v>1</v>
      </c>
    </row>
    <row r="643">
      <c r="A643" s="73"/>
      <c r="D643" s="98"/>
      <c r="G643" s="98"/>
      <c r="I643" s="77">
        <v>641.0</v>
      </c>
      <c r="J643" s="54" t="s">
        <v>5334</v>
      </c>
      <c r="K643" s="96" t="s">
        <v>4934</v>
      </c>
      <c r="L643" s="227" t="s">
        <v>50</v>
      </c>
      <c r="M643" s="72" t="str">
        <f>IFERROR(__xludf.DUMMYFUNCTION("""COMPUTED_VALUE"""),"(('functional', 'embedding'),)")</f>
        <v>(('functional', 'embedding'),)</v>
      </c>
      <c r="N643" s="213">
        <f t="shared" si="5"/>
        <v>1</v>
      </c>
      <c r="O643" s="98"/>
      <c r="U643" s="72" t="str">
        <f>IFERROR(__xludf.DUMMYFUNCTION("""COMPUTED_VALUE"""),"round 2")</f>
        <v>round 2</v>
      </c>
      <c r="V643" s="72" t="str">
        <f>IFERROR(__xludf.DUMMYFUNCTION("""COMPUTED_VALUE"""),"(('functional', 'cross_entropy'),)")</f>
        <v>(('functional', 'cross_entropy'),)</v>
      </c>
      <c r="W643" s="72" t="str">
        <f>IFERROR(__xludf.DUMMYFUNCTION("""COMPUTED_VALUE"""),"model training / learning")</f>
        <v>model training / learning</v>
      </c>
      <c r="X643" s="50">
        <f t="shared" si="2"/>
        <v>1</v>
      </c>
      <c r="Y643" s="72" t="str">
        <f>IFERROR(__xludf.DUMMYFUNCTION("""COMPUTED_VALUE"""),"round 2")</f>
        <v>round 2</v>
      </c>
      <c r="Z643" s="72" t="str">
        <f>IFERROR(__xludf.DUMMYFUNCTION("""COMPUTED_VALUE"""),"(('session', '_do_call'), ('runpy', '_run_module_as_main'), ('runpy', '_run_code'), ('ipykernel_launcher', 'module'), ('application', 'launch_instance'), ('kernelapp', 'start'))")</f>
        <v>(('session', '_do_call'), ('runpy', '_run_module_as_main'), ('runpy', '_run_code'), ('ipykernel_launcher', 'module'), ('application', 'launch_instance'), ('kernelapp', 'start'))</v>
      </c>
      <c r="AA643" s="72" t="str">
        <f>IFERROR(__xludf.DUMMYFUNCTION("""COMPUTED_VALUE"""),"subprocess invocation")</f>
        <v>subprocess invocation</v>
      </c>
      <c r="AB643" s="72">
        <f>IFERROR(__xludf.DUMMYFUNCTION("""COMPUTED_VALUE"""),1.0)</f>
        <v>1</v>
      </c>
    </row>
    <row r="644">
      <c r="A644" s="73"/>
      <c r="D644" s="98"/>
      <c r="G644" s="98"/>
      <c r="I644" s="77">
        <v>642.0</v>
      </c>
      <c r="J644" s="54" t="s">
        <v>5334</v>
      </c>
      <c r="K644" s="96" t="s">
        <v>4938</v>
      </c>
      <c r="L644" s="169" t="s">
        <v>303</v>
      </c>
      <c r="M644" s="72" t="str">
        <f>IFERROR(__xludf.DUMMYFUNCTION("""COMPUTED_VALUE"""),"(('functional', 'cross_entropy'),)")</f>
        <v>(('functional', 'cross_entropy'),)</v>
      </c>
      <c r="N644" s="213">
        <f t="shared" si="5"/>
        <v>1</v>
      </c>
      <c r="O644" s="98"/>
      <c r="U644" s="72" t="str">
        <f>IFERROR(__xludf.DUMMYFUNCTION("""COMPUTED_VALUE"""),"round 2")</f>
        <v>round 2</v>
      </c>
      <c r="V644" s="72" t="str">
        <f>IFERROR(__xludf.DUMMYFUNCTION("""COMPUTED_VALUE"""),"(('text', 'fit_transform'),)")</f>
        <v>(('text', 'fit_transform'),)</v>
      </c>
      <c r="W644" s="72" t="str">
        <f>IFERROR(__xludf.DUMMYFUNCTION("""COMPUTED_VALUE"""),"model training / learning")</f>
        <v>model training / learning</v>
      </c>
      <c r="X644" s="50">
        <f t="shared" si="2"/>
        <v>1</v>
      </c>
      <c r="Y644" s="72" t="str">
        <f>IFERROR(__xludf.DUMMYFUNCTION("""COMPUTED_VALUE"""),"round 2")</f>
        <v>round 2</v>
      </c>
      <c r="Z644" s="72" t="str">
        <f>IFERROR(__xludf.DUMMYFUNCTION("""COMPUTED_VALUE"""),"(('app', 'handle_user_exception'), ('_compat', 'reraise'), ('app', 'full_dispatch_request'), ('app', 'dispatch_request'))")</f>
        <v>(('app', 'handle_user_exception'), ('_compat', 'reraise'), ('app', 'full_dispatch_request'), ('app', 'dispatch_request'))</v>
      </c>
      <c r="AA644" s="72" t="str">
        <f>IFERROR(__xludf.DUMMYFUNCTION("""COMPUTED_VALUE"""),"subprocess invocation")</f>
        <v>subprocess invocation</v>
      </c>
      <c r="AB644" s="72">
        <f>IFERROR(__xludf.DUMMYFUNCTION("""COMPUTED_VALUE"""),1.0)</f>
        <v>1</v>
      </c>
    </row>
    <row r="645">
      <c r="A645" s="73"/>
      <c r="D645" s="98"/>
      <c r="G645" s="98"/>
      <c r="I645" s="77">
        <v>643.0</v>
      </c>
      <c r="J645" s="54" t="s">
        <v>5334</v>
      </c>
      <c r="K645" s="96" t="s">
        <v>4947</v>
      </c>
      <c r="L645" s="169" t="s">
        <v>7</v>
      </c>
      <c r="M645" s="72" t="str">
        <f>IFERROR(__xludf.DUMMYFUNCTION("""COMPUTED_VALUE"""),"(('text', 'fit_transform'),)")</f>
        <v>(('text', 'fit_transform'),)</v>
      </c>
      <c r="N645" s="213">
        <f t="shared" si="5"/>
        <v>1</v>
      </c>
      <c r="O645" s="98"/>
      <c r="U645" s="72" t="str">
        <f>IFERROR(__xludf.DUMMYFUNCTION("""COMPUTED_VALUE"""),"round 2")</f>
        <v>round 2</v>
      </c>
      <c r="V645" s="72" t="str">
        <f>IFERROR(__xludf.DUMMYFUNCTION("""COMPUTED_VALUE"""),"(('pipeline', 'fit'), ('naive_bayes', 'fit'))")</f>
        <v>(('pipeline', 'fit'), ('naive_bayes', 'fit'))</v>
      </c>
      <c r="W645" s="72" t="str">
        <f>IFERROR(__xludf.DUMMYFUNCTION("""COMPUTED_VALUE"""),"model training / learning")</f>
        <v>model training / learning</v>
      </c>
      <c r="X645" s="50">
        <f t="shared" si="2"/>
        <v>1</v>
      </c>
      <c r="Y645" s="72" t="str">
        <f>IFERROR(__xludf.DUMMYFUNCTION("""COMPUTED_VALUE"""),"round 2")</f>
        <v>round 2</v>
      </c>
      <c r="Z645" s="72" t="str">
        <f>IFERROR(__xludf.DUMMYFUNCTION("""COMPUTED_VALUE"""),"(('common_shapes', '_call_cpp_shape_fn_impl'),)")</f>
        <v>(('common_shapes', '_call_cpp_shape_fn_impl'),)</v>
      </c>
      <c r="AA645" s="72" t="str">
        <f>IFERROR(__xludf.DUMMYFUNCTION("""COMPUTED_VALUE"""),"data validation")</f>
        <v>data validation</v>
      </c>
      <c r="AB645" s="72">
        <f>IFERROR(__xludf.DUMMYFUNCTION("""COMPUTED_VALUE"""),1.0)</f>
        <v>1</v>
      </c>
    </row>
    <row r="646">
      <c r="A646" s="73"/>
      <c r="D646" s="98"/>
      <c r="G646" s="98"/>
      <c r="I646" s="77">
        <v>644.0</v>
      </c>
      <c r="J646" s="54" t="s">
        <v>5334</v>
      </c>
      <c r="K646" s="96" t="s">
        <v>4958</v>
      </c>
      <c r="L646" s="77" t="s">
        <v>7</v>
      </c>
      <c r="M646" s="72" t="str">
        <f>IFERROR(__xludf.DUMMYFUNCTION("""COMPUTED_VALUE"""),"(('pipeline', 'fit'), ('naive_bayes', 'fit'))")</f>
        <v>(('pipeline', 'fit'), ('naive_bayes', 'fit'))</v>
      </c>
      <c r="N646" s="213">
        <f t="shared" si="5"/>
        <v>1</v>
      </c>
      <c r="O646" s="98"/>
      <c r="U646" s="72" t="str">
        <f>IFERROR(__xludf.DUMMYFUNCTION("""COMPUTED_VALUE"""),"round 2")</f>
        <v>round 2</v>
      </c>
      <c r="V646" s="72" t="str">
        <f>IFERROR(__xludf.DUMMYFUNCTION("""COMPUTED_VALUE"""),"(('cross_validation', '__init__'),)")</f>
        <v>(('cross_validation', '__init__'),)</v>
      </c>
      <c r="W646" s="72" t="str">
        <f>IFERROR(__xludf.DUMMYFUNCTION("""COMPUTED_VALUE"""),"model validation")</f>
        <v>model validation</v>
      </c>
      <c r="X646" s="50">
        <f t="shared" si="2"/>
        <v>1</v>
      </c>
      <c r="Y646" s="72" t="str">
        <f>IFERROR(__xludf.DUMMYFUNCTION("""COMPUTED_VALUE"""),"round 2")</f>
        <v>round 2</v>
      </c>
      <c r="Z646" s="72" t="str">
        <f>IFERROR(__xludf.DUMMYFUNCTION("""COMPUTED_VALUE"""),"(('op_def_library', 'apply_op'), ('ops', 'create_op'), ('ops', '__init__'))")</f>
        <v>(('op_def_library', 'apply_op'), ('ops', 'create_op'), ('ops', '__init__'))</v>
      </c>
      <c r="AA646" s="72" t="str">
        <f>IFERROR(__xludf.DUMMYFUNCTION("""COMPUTED_VALUE"""),"data operation")</f>
        <v>data operation</v>
      </c>
      <c r="AB646" s="72">
        <f>IFERROR(__xludf.DUMMYFUNCTION("""COMPUTED_VALUE"""),1.0)</f>
        <v>1</v>
      </c>
    </row>
    <row r="647">
      <c r="A647" s="73"/>
      <c r="D647" s="98"/>
      <c r="G647" s="98"/>
      <c r="I647" s="77">
        <v>645.0</v>
      </c>
      <c r="J647" s="54" t="s">
        <v>5334</v>
      </c>
      <c r="K647" s="96" t="s">
        <v>4965</v>
      </c>
      <c r="L647" s="169" t="s">
        <v>7</v>
      </c>
      <c r="M647" s="72" t="str">
        <f>IFERROR(__xludf.DUMMYFUNCTION("""COMPUTED_VALUE"""),"(('cross_validation', '__init__'),)")</f>
        <v>(('cross_validation', '__init__'),)</v>
      </c>
      <c r="N647" s="213">
        <f t="shared" si="5"/>
        <v>1</v>
      </c>
      <c r="O647" s="98"/>
      <c r="U647" s="72" t="str">
        <f>IFERROR(__xludf.DUMMYFUNCTION("""COMPUTED_VALUE"""),"round 2")</f>
        <v>round 2</v>
      </c>
      <c r="V647" s="72" t="str">
        <f>IFERROR(__xludf.DUMMYFUNCTION("""COMPUTED_VALUE"""),"(('__init__', 'module'), ('base', 'module'), ('__init__', 'module'), ('validation', 'module'), ('fixes', 'module'), ('__init__', 'module'), ('__init__', 'module'))")</f>
        <v>(('__init__', 'module'), ('base', 'module'), ('__init__', 'module'), ('validation', 'module'), ('fixes', 'module'), ('__init__', 'module'), ('__init__', 'module'))</v>
      </c>
      <c r="W647" s="72" t="str">
        <f>IFERROR(__xludf.DUMMYFUNCTION("""COMPUTED_VALUE"""),"python basic syntax")</f>
        <v>python basic syntax</v>
      </c>
      <c r="X647" s="50">
        <f t="shared" si="2"/>
        <v>1</v>
      </c>
      <c r="Y647" s="72" t="str">
        <f>IFERROR(__xludf.DUMMYFUNCTION("""COMPUTED_VALUE"""),"round 2")</f>
        <v>round 2</v>
      </c>
      <c r="Z647" s="72" t="str">
        <f>IFERROR(__xludf.DUMMYFUNCTION("""COMPUTED_VALUE"""),"(('session', 'run'), ('session', '_run'), ('session', '_do_run'), ('session', '_do_call'), ('runpy', '_run_module_as_main'), ('runpy', '_run_code'))")</f>
        <v>(('session', 'run'), ('session', '_run'), ('session', '_do_run'), ('session', '_do_call'), ('runpy', '_run_module_as_main'), ('runpy', '_run_code'))</v>
      </c>
      <c r="AA647" s="72" t="str">
        <f>IFERROR(__xludf.DUMMYFUNCTION("""COMPUTED_VALUE"""),"external module execution")</f>
        <v>external module execution</v>
      </c>
      <c r="AB647" s="72">
        <f>IFERROR(__xludf.DUMMYFUNCTION("""COMPUTED_VALUE"""),1.0)</f>
        <v>1</v>
      </c>
    </row>
    <row r="648">
      <c r="A648" s="73"/>
      <c r="D648" s="98"/>
      <c r="G648" s="98"/>
      <c r="I648" s="77">
        <v>646.0</v>
      </c>
      <c r="J648" s="54" t="s">
        <v>5334</v>
      </c>
      <c r="K648" s="96" t="s">
        <v>4970</v>
      </c>
      <c r="L648" s="169" t="s">
        <v>1297</v>
      </c>
      <c r="M648" s="72" t="str">
        <f>IFERROR(__xludf.DUMMYFUNCTION("""COMPUTED_VALUE"""),"(('__init__', 'module'), ('base', 'module'), ('__init__', 'module'), ('validation', 'module'), ('fixes', 'module'), ('__init__', 'module'), ('__init__', 'module'))")</f>
        <v>(('__init__', 'module'), ('base', 'module'), ('__init__', 'module'), ('validation', 'module'), ('fixes', 'module'), ('__init__', 'module'), ('__init__', 'module'))</v>
      </c>
      <c r="N648" s="213">
        <f t="shared" si="5"/>
        <v>1</v>
      </c>
      <c r="O648" s="98"/>
      <c r="U648" s="72" t="str">
        <f>IFERROR(__xludf.DUMMYFUNCTION("""COMPUTED_VALUE"""),"round 2")</f>
        <v>round 2</v>
      </c>
      <c r="V648" s="72" t="str">
        <f>IFERROR(__xludf.DUMMYFUNCTION("""COMPUTED_VALUE"""),"(('parallel', '__init__'),)")</f>
        <v>(('parallel', '__init__'),)</v>
      </c>
      <c r="W648" s="72" t="str">
        <f>IFERROR(__xludf.DUMMYFUNCTION("""COMPUTED_VALUE"""),"parallelization")</f>
        <v>parallelization</v>
      </c>
      <c r="X648" s="50">
        <f t="shared" si="2"/>
        <v>1</v>
      </c>
      <c r="Y648" s="72" t="str">
        <f>IFERROR(__xludf.DUMMYFUNCTION("""COMPUTED_VALUE"""),"round 2")</f>
        <v>round 2</v>
      </c>
      <c r="Z648" s="72" t="str">
        <f>IFERROR(__xludf.DUMMYFUNCTION("""COMPUTED_VALUE"""),"(('client', '_get_hostport'),)")</f>
        <v>(('client', '_get_hostport'),)</v>
      </c>
      <c r="AA648" s="72" t="str">
        <f>IFERROR(__xludf.DUMMYFUNCTION("""COMPUTED_VALUE"""),"syntax / attribute extraction")</f>
        <v>syntax / attribute extraction</v>
      </c>
      <c r="AB648" s="72">
        <f>IFERROR(__xludf.DUMMYFUNCTION("""COMPUTED_VALUE"""),1.0)</f>
        <v>1</v>
      </c>
    </row>
    <row r="649">
      <c r="A649" s="73"/>
      <c r="D649" s="98"/>
      <c r="G649" s="98"/>
      <c r="I649" s="77">
        <v>647.0</v>
      </c>
      <c r="J649" s="54" t="s">
        <v>5334</v>
      </c>
      <c r="K649" s="96" t="s">
        <v>4982</v>
      </c>
      <c r="L649" s="169" t="s">
        <v>269</v>
      </c>
      <c r="M649" s="72" t="str">
        <f>IFERROR(__xludf.DUMMYFUNCTION("""COMPUTED_VALUE"""),"(('parallel', '__init__'),)")</f>
        <v>(('parallel', '__init__'),)</v>
      </c>
      <c r="N649" s="213">
        <f t="shared" si="5"/>
        <v>1</v>
      </c>
      <c r="O649" s="98"/>
      <c r="U649" s="72" t="str">
        <f>IFERROR(__xludf.DUMMYFUNCTION("""COMPUTED_VALUE"""),"round 2")</f>
        <v>round 2</v>
      </c>
      <c r="V649" s="72" t="str">
        <f>IFERROR(__xludf.DUMMYFUNCTION("""COMPUTED_VALUE"""),"(('process', '_bootstrap'), ('process', 'run'))")</f>
        <v>(('process', '_bootstrap'), ('process', 'run'))</v>
      </c>
      <c r="W649" s="72" t="str">
        <f>IFERROR(__xludf.DUMMYFUNCTION("""COMPUTED_VALUE"""),"parallelization")</f>
        <v>parallelization</v>
      </c>
      <c r="X649" s="50">
        <f t="shared" si="2"/>
        <v>1</v>
      </c>
      <c r="Y649" s="72" t="str">
        <f>IFERROR(__xludf.DUMMYFUNCTION("""COMPUTED_VALUE"""),"round 2")</f>
        <v>round 2</v>
      </c>
      <c r="Z649" s="72" t="str">
        <f>IFERROR(__xludf.DUMMYFUNCTION("""COMPUTED_VALUE"""),"(('monitored_session', '__init__'),)")</f>
        <v>(('monitored_session', '__init__'),)</v>
      </c>
      <c r="AA649" s="72" t="str">
        <f>IFERROR(__xludf.DUMMYFUNCTION("""COMPUTED_VALUE"""),"parallelization")</f>
        <v>parallelization</v>
      </c>
      <c r="AB649" s="72">
        <f>IFERROR(__xludf.DUMMYFUNCTION("""COMPUTED_VALUE"""),1.0)</f>
        <v>1</v>
      </c>
    </row>
    <row r="650">
      <c r="A650" s="73"/>
      <c r="D650" s="98"/>
      <c r="G650" s="98"/>
      <c r="I650" s="77">
        <v>648.0</v>
      </c>
      <c r="J650" s="54" t="s">
        <v>5334</v>
      </c>
      <c r="K650" s="96" t="s">
        <v>4989</v>
      </c>
      <c r="L650" s="77" t="s">
        <v>480</v>
      </c>
      <c r="M650" s="72" t="str">
        <f>IFERROR(__xludf.DUMMYFUNCTION("""COMPUTED_VALUE"""),"(('process', '_bootstrap'), ('process', 'run'))")</f>
        <v>(('process', '_bootstrap'), ('process', 'run'))</v>
      </c>
      <c r="N650" s="213">
        <f t="shared" si="5"/>
        <v>1</v>
      </c>
      <c r="O650" s="98"/>
      <c r="U650" s="72" t="str">
        <f>IFERROR(__xludf.DUMMYFUNCTION("""COMPUTED_VALUE"""),"round 2")</f>
        <v>round 2</v>
      </c>
      <c r="V650" s="72" t="str">
        <f>IFERROR(__xludf.DUMMYFUNCTION("""COMPUTED_VALUE"""),"(('__init__', 'maybe_cythonize_extensions'), ('Dependencies', 'cythonize'))")</f>
        <v>(('__init__', 'maybe_cythonize_extensions'), ('Dependencies', 'cythonize'))</v>
      </c>
      <c r="W650" s="72" t="str">
        <f>IFERROR(__xludf.DUMMYFUNCTION("""COMPUTED_VALUE"""),"package installation")</f>
        <v>package installation</v>
      </c>
      <c r="X650" s="50">
        <f t="shared" si="2"/>
        <v>1</v>
      </c>
      <c r="Y650" s="72" t="str">
        <f>IFERROR(__xludf.DUMMYFUNCTION("""COMPUTED_VALUE"""),"round 2")</f>
        <v>round 2</v>
      </c>
      <c r="Z650" s="72" t="str">
        <f>IFERROR(__xludf.DUMMYFUNCTION("""COMPUTED_VALUE"""),"(('variable_scope', '__enter__'), ('variable_scope', '_enter_scope_uncached'))")</f>
        <v>(('variable_scope', '__enter__'), ('variable_scope', '_enter_scope_uncached'))</v>
      </c>
      <c r="AA650" s="72" t="str">
        <f>IFERROR(__xludf.DUMMYFUNCTION("""COMPUTED_VALUE"""),"model training / construction")</f>
        <v>model training / construction</v>
      </c>
      <c r="AB650" s="72">
        <f>IFERROR(__xludf.DUMMYFUNCTION("""COMPUTED_VALUE"""),1.0)</f>
        <v>1</v>
      </c>
    </row>
    <row r="651">
      <c r="A651" s="73"/>
      <c r="D651" s="98"/>
      <c r="G651" s="98"/>
      <c r="I651" s="77">
        <v>649.0</v>
      </c>
      <c r="J651" s="54" t="s">
        <v>5334</v>
      </c>
      <c r="K651" s="96" t="s">
        <v>1847</v>
      </c>
      <c r="L651" s="169" t="s">
        <v>480</v>
      </c>
      <c r="M651" s="72" t="str">
        <f>IFERROR(__xludf.DUMMYFUNCTION("""COMPUTED_VALUE"""),"(('__init__', 'maybe_cythonize_extensions'), ('Dependencies', 'cythonize'))")</f>
        <v>(('__init__', 'maybe_cythonize_extensions'), ('Dependencies', 'cythonize'))</v>
      </c>
      <c r="N651" s="213">
        <f t="shared" si="5"/>
        <v>1</v>
      </c>
      <c r="O651" s="98"/>
      <c r="U651" s="72" t="str">
        <f>IFERROR(__xludf.DUMMYFUNCTION("""COMPUTED_VALUE"""),"round 2")</f>
        <v>round 2</v>
      </c>
      <c r="V651" s="72" t="str">
        <f>IFERROR(__xludf.DUMMYFUNCTION("""COMPUTED_VALUE"""),"(('validation', 'check_X_y'),)")</f>
        <v>(('validation', 'check_X_y'),)</v>
      </c>
      <c r="W651" s="72" t="str">
        <f>IFERROR(__xludf.DUMMYFUNCTION("""COMPUTED_VALUE"""),"data validation")</f>
        <v>data validation</v>
      </c>
      <c r="X651" s="50">
        <f t="shared" si="2"/>
        <v>1</v>
      </c>
      <c r="Y651" s="72" t="str">
        <f>IFERROR(__xludf.DUMMYFUNCTION("""COMPUTED_VALUE"""),"round 2")</f>
        <v>round 2</v>
      </c>
      <c r="Z651" s="72" t="str">
        <f>IFERROR(__xludf.DUMMYFUNCTION("""COMPUTED_VALUE"""),"(('pywrap_tensorflow', 'module'), ('pywrap_tensorflow', 'swig_import_helper'), ('__init__', 'import_module'))")</f>
        <v>(('pywrap_tensorflow', 'module'), ('pywrap_tensorflow', 'swig_import_helper'), ('__init__', 'import_module'))</v>
      </c>
      <c r="AA651" s="72" t="str">
        <f>IFERROR(__xludf.DUMMYFUNCTION("""COMPUTED_VALUE"""),"python basic syntax")</f>
        <v>python basic syntax</v>
      </c>
      <c r="AB651" s="72">
        <f>IFERROR(__xludf.DUMMYFUNCTION("""COMPUTED_VALUE"""),1.0)</f>
        <v>1</v>
      </c>
    </row>
    <row r="652">
      <c r="A652" s="73"/>
      <c r="D652" s="98"/>
      <c r="G652" s="98"/>
      <c r="I652" s="77">
        <v>650.0</v>
      </c>
      <c r="J652" s="54" t="s">
        <v>5334</v>
      </c>
      <c r="K652" s="96" t="s">
        <v>4997</v>
      </c>
      <c r="L652" s="169" t="s">
        <v>215</v>
      </c>
      <c r="M652" s="72" t="str">
        <f>IFERROR(__xludf.DUMMYFUNCTION("""COMPUTED_VALUE"""),"(('validation', 'check_X_y'),)")</f>
        <v>(('validation', 'check_X_y'),)</v>
      </c>
      <c r="N652" s="213">
        <f t="shared" si="5"/>
        <v>1</v>
      </c>
      <c r="O652" s="98"/>
      <c r="U652" s="72" t="str">
        <f>IFERROR(__xludf.DUMMYFUNCTION("""COMPUTED_VALUE"""),"round 2")</f>
        <v>round 2</v>
      </c>
      <c r="V652" s="72" t="str">
        <f>IFERROR(__xludf.DUMMYFUNCTION("""COMPUTED_VALUE"""),"(('tree', 'fit'),)")</f>
        <v>(('tree', 'fit'),)</v>
      </c>
      <c r="W652" s="72" t="str">
        <f>IFERROR(__xludf.DUMMYFUNCTION("""COMPUTED_VALUE"""),"model training / learning")</f>
        <v>model training / learning</v>
      </c>
      <c r="X652" s="50">
        <f t="shared" si="2"/>
        <v>1</v>
      </c>
      <c r="Y652" s="72" t="str">
        <f>IFERROR(__xludf.DUMMYFUNCTION("""COMPUTED_VALUE"""),"round 2")</f>
        <v>round 2</v>
      </c>
      <c r="Z652" s="72" t="str">
        <f>IFERROR(__xludf.DUMMYFUNCTION("""COMPUTED_VALUE"""),"(('training', 'fit'), ('data_adapter', '__init__'), ('data_adapter', '__init__'))")</f>
        <v>(('training', 'fit'), ('data_adapter', '__init__'), ('data_adapter', '__init__'))</v>
      </c>
      <c r="AA652" s="72" t="str">
        <f>IFERROR(__xludf.DUMMYFUNCTION("""COMPUTED_VALUE"""),"data transformation")</f>
        <v>data transformation</v>
      </c>
      <c r="AB652" s="72">
        <f>IFERROR(__xludf.DUMMYFUNCTION("""COMPUTED_VALUE"""),1.0)</f>
        <v>1</v>
      </c>
    </row>
    <row r="653">
      <c r="A653" s="73"/>
      <c r="D653" s="98"/>
      <c r="G653" s="98"/>
      <c r="I653" s="77">
        <v>651.0</v>
      </c>
      <c r="J653" s="54" t="s">
        <v>5334</v>
      </c>
      <c r="K653" s="96" t="s">
        <v>1298</v>
      </c>
      <c r="L653" s="206" t="s">
        <v>896</v>
      </c>
      <c r="M653" s="72" t="str">
        <f>IFERROR(__xludf.DUMMYFUNCTION("""COMPUTED_VALUE"""),"(('tree', 'fit'),)")</f>
        <v>(('tree', 'fit'),)</v>
      </c>
      <c r="N653" s="213">
        <f t="shared" si="5"/>
        <v>1</v>
      </c>
      <c r="O653" s="98"/>
      <c r="U653" s="72" t="str">
        <f>IFERROR(__xludf.DUMMYFUNCTION("""COMPUTED_VALUE"""),"round 2")</f>
        <v>round 2</v>
      </c>
      <c r="V653" s="72" t="str">
        <f>IFERROR(__xludf.DUMMYFUNCTION("""COMPUTED_VALUE"""),"(('pyi_importers', 'load_module'),)")</f>
        <v>(('pyi_importers', 'load_module'),)</v>
      </c>
      <c r="W653" s="72" t="str">
        <f>IFERROR(__xludf.DUMMYFUNCTION("""COMPUTED_VALUE"""),"external module execution")</f>
        <v>external module execution</v>
      </c>
      <c r="X653" s="50">
        <f t="shared" si="2"/>
        <v>1</v>
      </c>
      <c r="Y653" s="72" t="str">
        <f>IFERROR(__xludf.DUMMYFUNCTION("""COMPUTED_VALUE"""),"round 2")</f>
        <v>round 2</v>
      </c>
      <c r="Z653" s="72" t="str">
        <f>IFERROR(__xludf.DUMMYFUNCTION("""COMPUTED_VALUE"""),"(('interactiveshell', 'showtraceback'), ('ultratb', 'structured_traceback'), ('ultratb', 'structured_traceback'), ('ultratb', 'structured_traceback'))")</f>
        <v>(('interactiveshell', 'showtraceback'), ('ultratb', 'structured_traceback'), ('ultratb', 'structured_traceback'), ('ultratb', 'structured_traceback'))</v>
      </c>
      <c r="AA653" s="72" t="str">
        <f>IFERROR(__xludf.DUMMYFUNCTION("""COMPUTED_VALUE"""),"subprocess invocation")</f>
        <v>subprocess invocation</v>
      </c>
      <c r="AB653" s="72">
        <f>IFERROR(__xludf.DUMMYFUNCTION("""COMPUTED_VALUE"""),1.0)</f>
        <v>1</v>
      </c>
    </row>
    <row r="654">
      <c r="A654" s="73"/>
      <c r="D654" s="98"/>
      <c r="G654" s="98"/>
      <c r="I654" s="77">
        <v>652.0</v>
      </c>
      <c r="J654" s="54" t="s">
        <v>5334</v>
      </c>
      <c r="K654" s="96" t="s">
        <v>5012</v>
      </c>
      <c r="L654" s="169" t="s">
        <v>7</v>
      </c>
      <c r="M654" s="72" t="str">
        <f>IFERROR(__xludf.DUMMYFUNCTION("""COMPUTED_VALUE"""),"(('pyi_importers', 'load_module'),)")</f>
        <v>(('pyi_importers', 'load_module'),)</v>
      </c>
      <c r="N654" s="213">
        <f t="shared" si="5"/>
        <v>1</v>
      </c>
      <c r="O654" s="98"/>
      <c r="U654" s="72" t="str">
        <f>IFERROR(__xludf.DUMMYFUNCTION("""COMPUTED_VALUE"""),"round 2")</f>
        <v>round 2</v>
      </c>
      <c r="V654" s="72" t="str">
        <f>IFERROR(__xludf.DUMMYFUNCTION("""COMPUTED_VALUE"""),"(('parallel', '__call__'),)")</f>
        <v>(('parallel', '__call__'),)</v>
      </c>
      <c r="W654" s="72" t="str">
        <f>IFERROR(__xludf.DUMMYFUNCTION("""COMPUTED_VALUE"""),"parallelization")</f>
        <v>parallelization</v>
      </c>
      <c r="X654" s="50">
        <f t="shared" si="2"/>
        <v>1</v>
      </c>
      <c r="Y654" s="72" t="str">
        <f>IFERROR(__xludf.DUMMYFUNCTION("""COMPUTED_VALUE"""),"round 2")</f>
        <v>round 2</v>
      </c>
      <c r="Z654" s="72" t="str">
        <f>IFERROR(__xludf.DUMMYFUNCTION("""COMPUTED_VALUE"""),"(('imp', 'find_module'),)")</f>
        <v>(('imp', 'find_module'),)</v>
      </c>
      <c r="AA654" s="72" t="str">
        <f>IFERROR(__xludf.DUMMYFUNCTION("""COMPUTED_VALUE"""),"python basic syntax")</f>
        <v>python basic syntax</v>
      </c>
      <c r="AB654" s="72">
        <f>IFERROR(__xludf.DUMMYFUNCTION("""COMPUTED_VALUE"""),1.0)</f>
        <v>1</v>
      </c>
    </row>
    <row r="655">
      <c r="A655" s="73"/>
      <c r="D655" s="98"/>
      <c r="G655" s="98"/>
      <c r="I655" s="77">
        <v>653.0</v>
      </c>
      <c r="J655" s="54" t="s">
        <v>5334</v>
      </c>
      <c r="K655" s="96" t="s">
        <v>5019</v>
      </c>
      <c r="L655" s="169" t="s">
        <v>285</v>
      </c>
      <c r="M655" s="72" t="str">
        <f>IFERROR(__xludf.DUMMYFUNCTION("""COMPUTED_VALUE"""),"(('parallel', '__call__'),)")</f>
        <v>(('parallel', '__call__'),)</v>
      </c>
      <c r="N655" s="213">
        <f t="shared" si="5"/>
        <v>1</v>
      </c>
      <c r="O655" s="98"/>
      <c r="U655" s="72" t="str">
        <f>IFERROR(__xludf.DUMMYFUNCTION("""COMPUTED_VALUE"""),"round 2")</f>
        <v>round 2</v>
      </c>
      <c r="V655" s="72" t="str">
        <f>IFERROR(__xludf.DUMMYFUNCTION("""COMPUTED_VALUE"""),"(('rfe', 'fit'), ('rfe', '_fit'))")</f>
        <v>(('rfe', 'fit'), ('rfe', '_fit'))</v>
      </c>
      <c r="W655" s="72" t="str">
        <f>IFERROR(__xludf.DUMMYFUNCTION("""COMPUTED_VALUE"""),"model training / learning")</f>
        <v>model training / learning</v>
      </c>
      <c r="X655" s="50">
        <f t="shared" si="2"/>
        <v>1</v>
      </c>
      <c r="Y655" s="72" t="str">
        <f>IFERROR(__xludf.DUMMYFUNCTION("""COMPUTED_VALUE"""),"round 2")</f>
        <v>round 2</v>
      </c>
      <c r="Z655" s="72" t="str">
        <f>IFERROR(__xludf.DUMMYFUNCTION("""COMPUTED_VALUE"""),"(('training', '_method_wrapper'), ('training', 'fit'), ('def_function', '__call__'), ('def_function', '_call'), ('def_function', '_initialize'))")</f>
        <v>(('training', '_method_wrapper'), ('training', 'fit'), ('def_function', '__call__'), ('def_function', '_call'), ('def_function', '_initialize'))</v>
      </c>
      <c r="AA655" s="72" t="str">
        <f>IFERROR(__xludf.DUMMYFUNCTION("""COMPUTED_VALUE"""),"model training / learning")</f>
        <v>model training / learning</v>
      </c>
      <c r="AB655" s="72">
        <f>IFERROR(__xludf.DUMMYFUNCTION("""COMPUTED_VALUE"""),1.0)</f>
        <v>1</v>
      </c>
    </row>
    <row r="656">
      <c r="A656" s="73"/>
      <c r="D656" s="98"/>
      <c r="G656" s="98"/>
      <c r="I656" s="77">
        <v>654.0</v>
      </c>
      <c r="J656" s="54" t="s">
        <v>5334</v>
      </c>
      <c r="K656" s="96" t="s">
        <v>469</v>
      </c>
      <c r="L656" s="77" t="s">
        <v>480</v>
      </c>
      <c r="M656" s="72" t="str">
        <f>IFERROR(__xludf.DUMMYFUNCTION("""COMPUTED_VALUE"""),"(('rfe', 'fit'), ('rfe', '_fit'))")</f>
        <v>(('rfe', 'fit'), ('rfe', '_fit'))</v>
      </c>
      <c r="N656" s="213">
        <f t="shared" si="5"/>
        <v>1</v>
      </c>
      <c r="O656" s="98"/>
      <c r="U656" s="72" t="str">
        <f>IFERROR(__xludf.DUMMYFUNCTION("""COMPUTED_VALUE"""),"round 2")</f>
        <v>round 2</v>
      </c>
      <c r="V656" s="72" t="str">
        <f>IFERROR(__xludf.DUMMYFUNCTION("""COMPUTED_VALUE"""),"(('pipeline', '_fit'), ('base', 'fit_transform'))")</f>
        <v>(('pipeline', '_fit'), ('base', 'fit_transform'))</v>
      </c>
      <c r="W656" s="72" t="str">
        <f>IFERROR(__xludf.DUMMYFUNCTION("""COMPUTED_VALUE"""),"model training / learning")</f>
        <v>model training / learning</v>
      </c>
      <c r="X656" s="50">
        <f t="shared" si="2"/>
        <v>1</v>
      </c>
      <c r="Y656" s="72" t="str">
        <f>IFERROR(__xludf.DUMMYFUNCTION("""COMPUTED_VALUE"""),"round 2")</f>
        <v>round 2</v>
      </c>
      <c r="Z656" s="72" t="str">
        <f>IFERROR(__xludf.DUMMYFUNCTION("""COMPUTED_VALUE"""),"(('network', 'process_node'),)")</f>
        <v>(('network', 'process_node'),)</v>
      </c>
      <c r="AA656" s="72" t="str">
        <f>IFERROR(__xludf.DUMMYFUNCTION("""COMPUTED_VALUE"""),"model training / learning")</f>
        <v>model training / learning</v>
      </c>
      <c r="AB656" s="72">
        <f>IFERROR(__xludf.DUMMYFUNCTION("""COMPUTED_VALUE"""),1.0)</f>
        <v>1</v>
      </c>
    </row>
    <row r="657">
      <c r="A657" s="73"/>
      <c r="D657" s="98"/>
      <c r="G657" s="98"/>
      <c r="I657" s="77">
        <v>655.0</v>
      </c>
      <c r="J657" s="54" t="s">
        <v>5334</v>
      </c>
      <c r="K657" s="96" t="s">
        <v>5028</v>
      </c>
      <c r="L657" s="169" t="s">
        <v>7</v>
      </c>
      <c r="M657" s="72" t="str">
        <f>IFERROR(__xludf.DUMMYFUNCTION("""COMPUTED_VALUE"""),"(('pipeline', '_fit'), ('base', 'fit_transform'))")</f>
        <v>(('pipeline', '_fit'), ('base', 'fit_transform'))</v>
      </c>
      <c r="N657" s="213">
        <f t="shared" si="5"/>
        <v>1</v>
      </c>
      <c r="O657" s="98"/>
      <c r="U657" s="72" t="str">
        <f>IFERROR(__xludf.DUMMYFUNCTION("""COMPUTED_VALUE"""),"round 2")</f>
        <v>round 2</v>
      </c>
      <c r="V657" s="72" t="str">
        <f>IFERROR(__xludf.DUMMYFUNCTION("""COMPUTED_VALUE"""),"(('process', 'run'), ('pool', 'worker'), ('queues', 'get'), ('process', '_bootstrap'), ('process', 'run'), ('pool', 'worker'), ('queues', 'get'), ('process', '_bootstrap'))")</f>
        <v>(('process', 'run'), ('pool', 'worker'), ('queues', 'get'), ('process', '_bootstrap'), ('process', 'run'), ('pool', 'worker'), ('queues', 'get'), ('process', '_bootstrap'))</v>
      </c>
      <c r="W657" s="72" t="str">
        <f>IFERROR(__xludf.DUMMYFUNCTION("""COMPUTED_VALUE"""),"parallelization")</f>
        <v>parallelization</v>
      </c>
      <c r="X657" s="50">
        <f t="shared" si="2"/>
        <v>1</v>
      </c>
      <c r="Y657" s="72" t="str">
        <f>IFERROR(__xludf.DUMMYFUNCTION("""COMPUTED_VALUE"""),"round 2")</f>
        <v>round 2</v>
      </c>
      <c r="Z657" s="72" t="str">
        <f>IFERROR(__xludf.DUMMYFUNCTION("""COMPUTED_VALUE"""),"(('ops', 'set_shapes_for_outputs'),)")</f>
        <v>(('ops', 'set_shapes_for_outputs'),)</v>
      </c>
      <c r="AA657" s="72" t="str">
        <f>IFERROR(__xludf.DUMMYFUNCTION("""COMPUTED_VALUE"""),"data operation")</f>
        <v>data operation</v>
      </c>
      <c r="AB657" s="72">
        <f>IFERROR(__xludf.DUMMYFUNCTION("""COMPUTED_VALUE"""),1.0)</f>
        <v>1</v>
      </c>
    </row>
    <row r="658">
      <c r="A658" s="73"/>
      <c r="D658" s="98"/>
      <c r="G658" s="98"/>
      <c r="I658" s="77">
        <v>656.0</v>
      </c>
      <c r="J658" s="54" t="s">
        <v>5334</v>
      </c>
      <c r="K658" s="96" t="s">
        <v>5032</v>
      </c>
      <c r="L658" s="77" t="s">
        <v>7</v>
      </c>
      <c r="M658" s="72" t="str">
        <f>IFERROR(__xludf.DUMMYFUNCTION("""COMPUTED_VALUE"""),"(('process', 'run'), ('pool', 'worker'), ('queues', 'get'), ('process', '_bootstrap'), ('process', 'run'), ('pool', 'worker'), ('queues', 'get'), ('process', '_bootstrap'))")</f>
        <v>(('process', 'run'), ('pool', 'worker'), ('queues', 'get'), ('process', '_bootstrap'), ('process', 'run'), ('pool', 'worker'), ('queues', 'get'), ('process', '_bootstrap'))</v>
      </c>
      <c r="N658" s="213">
        <f t="shared" si="5"/>
        <v>1</v>
      </c>
      <c r="O658" s="98"/>
      <c r="U658" s="72" t="str">
        <f>IFERROR(__xludf.DUMMYFUNCTION("""COMPUTED_VALUE"""),"round 2")</f>
        <v>round 2</v>
      </c>
      <c r="V658" s="72" t="str">
        <f>IFERROR(__xludf.DUMMYFUNCTION("""COMPUTED_VALUE"""),"(('_validation', 'cross_validate'), ('parallel', '__call__'))")</f>
        <v>(('_validation', 'cross_validate'), ('parallel', '__call__'))</v>
      </c>
      <c r="W658" s="72" t="str">
        <f>IFERROR(__xludf.DUMMYFUNCTION("""COMPUTED_VALUE"""),"parallelization")</f>
        <v>parallelization</v>
      </c>
      <c r="X658" s="50">
        <f t="shared" si="2"/>
        <v>1</v>
      </c>
      <c r="Y658" s="72" t="str">
        <f>IFERROR(__xludf.DUMMYFUNCTION("""COMPUTED_VALUE"""),"round 2")</f>
        <v>round 2</v>
      </c>
      <c r="Z658" s="72" t="str">
        <f>IFERROR(__xludf.DUMMYFUNCTION("""COMPUTED_VALUE"""),"(('def_function', '_initialize'), ('function', '_get_concrete_function_internal_garbage_collected'), ('function', '_maybe_define_function'), ('function', '_create_graph_function'), ('func_graph', 'func_graph_from_py_func'), ('def_function', 'wrapped_fn'))")</f>
        <v>(('def_function', '_initialize'), ('function', '_get_concrete_function_internal_garbage_collected'), ('function', '_maybe_define_function'), ('function', '_create_graph_function'), ('func_graph', 'func_graph_from_py_func'), ('def_function', 'wrapped_fn'))</v>
      </c>
      <c r="AA658" s="72" t="str">
        <f>IFERROR(__xludf.DUMMYFUNCTION("""COMPUTED_VALUE"""),"method wrapper")</f>
        <v>method wrapper</v>
      </c>
      <c r="AB658" s="72">
        <f>IFERROR(__xludf.DUMMYFUNCTION("""COMPUTED_VALUE"""),1.0)</f>
        <v>1</v>
      </c>
    </row>
    <row r="659">
      <c r="A659" s="73"/>
      <c r="D659" s="98"/>
      <c r="G659" s="98"/>
      <c r="I659" s="77">
        <v>657.0</v>
      </c>
      <c r="J659" s="54" t="s">
        <v>5334</v>
      </c>
      <c r="K659" s="96" t="s">
        <v>5037</v>
      </c>
      <c r="L659" s="77" t="s">
        <v>480</v>
      </c>
      <c r="M659" s="72" t="str">
        <f>IFERROR(__xludf.DUMMYFUNCTION("""COMPUTED_VALUE"""),"(('_validation', 'cross_validate'), ('parallel', '__call__'))")</f>
        <v>(('_validation', 'cross_validate'), ('parallel', '__call__'))</v>
      </c>
      <c r="N659" s="213">
        <f t="shared" si="5"/>
        <v>1</v>
      </c>
      <c r="O659" s="98"/>
      <c r="U659" s="72" t="str">
        <f>IFERROR(__xludf.DUMMYFUNCTION("""COMPUTED_VALUE"""),"round 2")</f>
        <v>round 2</v>
      </c>
      <c r="V659" s="72" t="str">
        <f>IFERROR(__xludf.DUMMYFUNCTION("""COMPUTED_VALUE"""),"(('classification', 'predict'), ('base', 'kneighbors'), ('pairwise', 'pairwise_distances'), ('pairwise', '_parallel_pairwise'), ('pairwise', 'euclidean_distances'))")</f>
        <v>(('classification', 'predict'), ('base', 'kneighbors'), ('pairwise', 'pairwise_distances'), ('pairwise', '_parallel_pairwise'), ('pairwise', 'euclidean_distances'))</v>
      </c>
      <c r="W659" s="72" t="str">
        <f>IFERROR(__xludf.DUMMYFUNCTION("""COMPUTED_VALUE"""),"model validation")</f>
        <v>model validation</v>
      </c>
      <c r="X659" s="50">
        <f t="shared" si="2"/>
        <v>1</v>
      </c>
      <c r="Y659" s="72" t="str">
        <f>IFERROR(__xludf.DUMMYFUNCTION("""COMPUTED_VALUE"""),"round 2")</f>
        <v>round 2</v>
      </c>
      <c r="Z659" s="72" t="str">
        <f>IFERROR(__xludf.DUMMYFUNCTION("""COMPUTED_VALUE"""),"(('ops', '__iter__'),)")</f>
        <v>(('ops', '__iter__'),)</v>
      </c>
      <c r="AA659" s="72" t="str">
        <f>IFERROR(__xludf.DUMMYFUNCTION("""COMPUTED_VALUE"""),"data validation")</f>
        <v>data validation</v>
      </c>
      <c r="AB659" s="72">
        <f>IFERROR(__xludf.DUMMYFUNCTION("""COMPUTED_VALUE"""),1.0)</f>
        <v>1</v>
      </c>
    </row>
    <row r="660">
      <c r="A660" s="73"/>
      <c r="D660" s="98"/>
      <c r="G660" s="98"/>
      <c r="I660" s="77">
        <v>658.0</v>
      </c>
      <c r="J660" s="54" t="s">
        <v>5334</v>
      </c>
      <c r="K660" s="96" t="s">
        <v>5039</v>
      </c>
      <c r="L660" s="77" t="s">
        <v>480</v>
      </c>
      <c r="M660" s="72" t="str">
        <f>IFERROR(__xludf.DUMMYFUNCTION("""COMPUTED_VALUE"""),"(('classification', 'predict'), ('base', 'kneighbors'), ('pairwise', 'pairwise_distances'), ('pairwise', '_parallel_pairwise'), ('pairwise', 'euclidean_distances'))")</f>
        <v>(('classification', 'predict'), ('base', 'kneighbors'), ('pairwise', 'pairwise_distances'), ('pairwise', '_parallel_pairwise'), ('pairwise', 'euclidean_distances'))</v>
      </c>
      <c r="N660" s="213">
        <f t="shared" si="5"/>
        <v>1</v>
      </c>
      <c r="O660" s="98"/>
      <c r="U660" s="72" t="str">
        <f>IFERROR(__xludf.DUMMYFUNCTION("""COMPUTED_VALUE"""),"round 2")</f>
        <v>round 2</v>
      </c>
      <c r="V660" s="72" t="str">
        <f>IFERROR(__xludf.DUMMYFUNCTION("""COMPUTED_VALUE"""),"(('pool', 'worker'), ('_parallel_backends', '__call__'), ('parallel', '__call__'), ('parallel', 'listcomp'))")</f>
        <v>(('pool', 'worker'), ('_parallel_backends', '__call__'), ('parallel', '__call__'), ('parallel', 'listcomp'))</v>
      </c>
      <c r="W660" s="72" t="str">
        <f>IFERROR(__xludf.DUMMYFUNCTION("""COMPUTED_VALUE"""),"parallelization")</f>
        <v>parallelization</v>
      </c>
      <c r="X660" s="50">
        <f t="shared" si="2"/>
        <v>1</v>
      </c>
      <c r="Y660" s="72" t="str">
        <f>IFERROR(__xludf.DUMMYFUNCTION("""COMPUTED_VALUE"""),"round 2")</f>
        <v>round 2</v>
      </c>
      <c r="Z660" s="72" t="str">
        <f>IFERROR(__xludf.DUMMYFUNCTION("""COMPUTED_VALUE"""),"(('copy', 'deepcopy'),)")</f>
        <v>(('copy', 'deepcopy'),)</v>
      </c>
      <c r="AA660" s="72" t="str">
        <f>IFERROR(__xludf.DUMMYFUNCTION("""COMPUTED_VALUE"""),"object copy")</f>
        <v>object copy</v>
      </c>
      <c r="AB660" s="72">
        <f>IFERROR(__xludf.DUMMYFUNCTION("""COMPUTED_VALUE"""),1.0)</f>
        <v>1</v>
      </c>
    </row>
    <row r="661">
      <c r="A661" s="73"/>
      <c r="D661" s="98"/>
      <c r="G661" s="98"/>
      <c r="I661" s="77">
        <v>659.0</v>
      </c>
      <c r="J661" s="54" t="s">
        <v>5334</v>
      </c>
      <c r="K661" s="98" t="s">
        <v>5043</v>
      </c>
      <c r="L661" s="77" t="s">
        <v>1297</v>
      </c>
      <c r="M661" s="72" t="str">
        <f>IFERROR(__xludf.DUMMYFUNCTION("""COMPUTED_VALUE"""),"(('pool', 'worker'), ('_parallel_backends', '__call__'), ('parallel', '__call__'), ('parallel', 'listcomp'))")</f>
        <v>(('pool', 'worker'), ('_parallel_backends', '__call__'), ('parallel', '__call__'), ('parallel', 'listcomp'))</v>
      </c>
      <c r="N661" s="213">
        <f t="shared" si="5"/>
        <v>1</v>
      </c>
      <c r="O661" s="98"/>
      <c r="U661" s="72" t="str">
        <f>IFERROR(__xludf.DUMMYFUNCTION("""COMPUTED_VALUE"""),"round 2")</f>
        <v>round 2</v>
      </c>
      <c r="V661" s="72" t="str">
        <f>IFERROR(__xludf.DUMMYFUNCTION("""COMPUTED_VALUE"""),"(('grid_search', 'fit'), ('grid_search', '_fit'))")</f>
        <v>(('grid_search', 'fit'), ('grid_search', '_fit'))</v>
      </c>
      <c r="W661" s="72" t="str">
        <f>IFERROR(__xludf.DUMMYFUNCTION("""COMPUTED_VALUE"""),"model training / learning")</f>
        <v>model training / learning</v>
      </c>
      <c r="X661" s="50">
        <f t="shared" si="2"/>
        <v>1</v>
      </c>
      <c r="Y661" s="72" t="str">
        <f>IFERROR(__xludf.DUMMYFUNCTION("""COMPUTED_VALUE"""),"round 2")</f>
        <v>round 2</v>
      </c>
      <c r="Z661" s="72" t="str">
        <f>IFERROR(__xludf.DUMMYFUNCTION("""COMPUTED_VALUE"""),"(('slot_creator', '_create_slot_var'), ('variable_scope', 'get_variable'), ('variable_scope', 'get_variable'))")</f>
        <v>(('slot_creator', '_create_slot_var'), ('variable_scope', 'get_variable'), ('variable_scope', 'get_variable'))</v>
      </c>
      <c r="AA661" s="72" t="str">
        <f>IFERROR(__xludf.DUMMYFUNCTION("""COMPUTED_VALUE"""),"syntax / attribute extraction")</f>
        <v>syntax / attribute extraction</v>
      </c>
      <c r="AB661" s="72">
        <f>IFERROR(__xludf.DUMMYFUNCTION("""COMPUTED_VALUE"""),1.0)</f>
        <v>1</v>
      </c>
    </row>
    <row r="662">
      <c r="A662" s="73"/>
      <c r="D662" s="98"/>
      <c r="G662" s="98"/>
      <c r="I662" s="77">
        <v>660.0</v>
      </c>
      <c r="J662" s="54" t="s">
        <v>5334</v>
      </c>
      <c r="K662" s="96" t="s">
        <v>5049</v>
      </c>
      <c r="L662" s="77" t="s">
        <v>480</v>
      </c>
      <c r="M662" s="72" t="str">
        <f>IFERROR(__xludf.DUMMYFUNCTION("""COMPUTED_VALUE"""),"(('grid_search', 'fit'), ('grid_search', '_fit'))")</f>
        <v>(('grid_search', 'fit'), ('grid_search', '_fit'))</v>
      </c>
      <c r="N662" s="213">
        <f t="shared" si="5"/>
        <v>1</v>
      </c>
      <c r="O662" s="98"/>
      <c r="U662" s="72" t="str">
        <f>IFERROR(__xludf.DUMMYFUNCTION("""COMPUTED_VALUE"""),"round 2")</f>
        <v>round 2</v>
      </c>
      <c r="V662" s="72" t="str">
        <f>IFERROR(__xludf.DUMMYFUNCTION("""COMPUTED_VALUE"""),"(('pipeline', '_fit'),)")</f>
        <v>(('pipeline', '_fit'),)</v>
      </c>
      <c r="W662" s="72" t="str">
        <f>IFERROR(__xludf.DUMMYFUNCTION("""COMPUTED_VALUE"""),"model training / learning")</f>
        <v>model training / learning</v>
      </c>
      <c r="X662" s="50">
        <f t="shared" si="2"/>
        <v>1</v>
      </c>
      <c r="Y662" s="72" t="str">
        <f>IFERROR(__xludf.DUMMYFUNCTION("""COMPUTED_VALUE"""),"round 2")</f>
        <v>round 2</v>
      </c>
      <c r="Z662" s="72" t="str">
        <f>IFERROR(__xludf.DUMMYFUNCTION("""COMPUTED_VALUE"""),"(('models', 'fit'),)")</f>
        <v>(('models', 'fit'),)</v>
      </c>
      <c r="AA662" s="72" t="str">
        <f>IFERROR(__xludf.DUMMYFUNCTION("""COMPUTED_VALUE"""),"model training / learning")</f>
        <v>model training / learning</v>
      </c>
      <c r="AB662" s="72">
        <f>IFERROR(__xludf.DUMMYFUNCTION("""COMPUTED_VALUE"""),1.0)</f>
        <v>1</v>
      </c>
    </row>
    <row r="663">
      <c r="A663" s="73"/>
      <c r="D663" s="98"/>
      <c r="G663" s="98"/>
      <c r="I663" s="77">
        <v>661.0</v>
      </c>
      <c r="J663" s="54" t="s">
        <v>5334</v>
      </c>
      <c r="K663" s="96" t="s">
        <v>5054</v>
      </c>
      <c r="L663" s="169" t="s">
        <v>7</v>
      </c>
      <c r="M663" s="72" t="str">
        <f>IFERROR(__xludf.DUMMYFUNCTION("""COMPUTED_VALUE"""),"(('pipeline', '_fit'),)")</f>
        <v>(('pipeline', '_fit'),)</v>
      </c>
      <c r="N663" s="213">
        <f t="shared" si="5"/>
        <v>1</v>
      </c>
      <c r="O663" s="98"/>
      <c r="U663" s="72" t="str">
        <f>IFERROR(__xludf.DUMMYFUNCTION("""COMPUTED_VALUE"""),"round 2")</f>
        <v>round 2</v>
      </c>
      <c r="V663" s="72" t="str">
        <f>IFERROR(__xludf.DUMMYFUNCTION("""COMPUTED_VALUE"""),"(('text', '_count_vocab'), ('text', 'lambda'))")</f>
        <v>(('text', '_count_vocab'), ('text', 'lambda'))</v>
      </c>
      <c r="W663" s="72" t="str">
        <f>IFERROR(__xludf.DUMMYFUNCTION("""COMPUTED_VALUE"""),"data transformation")</f>
        <v>data transformation</v>
      </c>
      <c r="X663" s="50">
        <f t="shared" si="2"/>
        <v>1</v>
      </c>
      <c r="Y663" s="72" t="str">
        <f>IFERROR(__xludf.DUMMYFUNCTION("""COMPUTED_VALUE"""),"round 2")</f>
        <v>round 2</v>
      </c>
      <c r="Z663" s="72" t="str">
        <f>IFERROR(__xludf.DUMMYFUNCTION("""COMPUTED_VALUE"""),"(('tensor_shape', 'merge_with'),)")</f>
        <v>(('tensor_shape', 'merge_with'),)</v>
      </c>
      <c r="AA663" s="72" t="str">
        <f>IFERROR(__xludf.DUMMYFUNCTION("""COMPUTED_VALUE"""),"data transformation")</f>
        <v>data transformation</v>
      </c>
      <c r="AB663" s="72">
        <f>IFERROR(__xludf.DUMMYFUNCTION("""COMPUTED_VALUE"""),1.0)</f>
        <v>1</v>
      </c>
    </row>
    <row r="664">
      <c r="A664" s="73"/>
      <c r="D664" s="98"/>
      <c r="G664" s="98"/>
      <c r="I664" s="77">
        <v>662.0</v>
      </c>
      <c r="J664" s="54" t="s">
        <v>5334</v>
      </c>
      <c r="K664" s="96" t="s">
        <v>1231</v>
      </c>
      <c r="L664" s="169" t="s">
        <v>7</v>
      </c>
      <c r="M664" s="72" t="str">
        <f>IFERROR(__xludf.DUMMYFUNCTION("""COMPUTED_VALUE"""),"(('text', '_count_vocab'), ('text', 'lambda'))")</f>
        <v>(('text', '_count_vocab'), ('text', 'lambda'))</v>
      </c>
      <c r="N664" s="213">
        <f t="shared" si="5"/>
        <v>1</v>
      </c>
      <c r="O664" s="98"/>
      <c r="U664" s="72" t="str">
        <f>IFERROR(__xludf.DUMMYFUNCTION("""COMPUTED_VALUE"""),"round 2")</f>
        <v>round 2</v>
      </c>
      <c r="V664" s="72" t="str">
        <f>IFERROR(__xludf.DUMMYFUNCTION("""COMPUTED_VALUE"""),"(('install', 'run'),)")</f>
        <v>(('install', 'run'),)</v>
      </c>
      <c r="W664" s="72" t="str">
        <f>IFERROR(__xludf.DUMMYFUNCTION("""COMPUTED_VALUE"""),"package installation")</f>
        <v>package installation</v>
      </c>
      <c r="X664" s="50">
        <f t="shared" si="2"/>
        <v>1</v>
      </c>
      <c r="Y664" s="72" t="str">
        <f>IFERROR(__xludf.DUMMYFUNCTION("""COMPUTED_VALUE"""),"round 2")</f>
        <v>round 2</v>
      </c>
      <c r="Z664" s="72" t="str">
        <f>IFERROR(__xludf.DUMMYFUNCTION("""COMPUTED_VALUE"""),"(('estimator', 'train'),)")</f>
        <v>(('estimator', 'train'),)</v>
      </c>
      <c r="AA664" s="72" t="str">
        <f>IFERROR(__xludf.DUMMYFUNCTION("""COMPUTED_VALUE"""),"model training / learning")</f>
        <v>model training / learning</v>
      </c>
      <c r="AB664" s="72">
        <f>IFERROR(__xludf.DUMMYFUNCTION("""COMPUTED_VALUE"""),1.0)</f>
        <v>1</v>
      </c>
    </row>
    <row r="665">
      <c r="A665" s="73"/>
      <c r="D665" s="98"/>
      <c r="G665" s="98"/>
      <c r="I665" s="77">
        <v>663.0</v>
      </c>
      <c r="J665" s="54" t="s">
        <v>5334</v>
      </c>
      <c r="K665" s="96" t="s">
        <v>5065</v>
      </c>
      <c r="L665" s="169" t="s">
        <v>727</v>
      </c>
      <c r="M665" s="72" t="str">
        <f>IFERROR(__xludf.DUMMYFUNCTION("""COMPUTED_VALUE"""),"(('install', 'run'),)")</f>
        <v>(('install', 'run'),)</v>
      </c>
      <c r="N665" s="213">
        <f t="shared" si="5"/>
        <v>1</v>
      </c>
      <c r="O665" s="98"/>
      <c r="U665" s="72" t="str">
        <f>IFERROR(__xludf.DUMMYFUNCTION("""COMPUTED_VALUE"""),"round 2")</f>
        <v>round 2</v>
      </c>
      <c r="V665" s="72" t="str">
        <f>IFERROR(__xludf.DUMMYFUNCTION("""COMPUTED_VALUE"""),"(('numpy_pickle', 'save'),)")</f>
        <v>(('numpy_pickle', 'save'),)</v>
      </c>
      <c r="W665" s="72" t="str">
        <f>IFERROR(__xludf.DUMMYFUNCTION("""COMPUTED_VALUE"""),"data saving / pickle")</f>
        <v>data saving / pickle</v>
      </c>
      <c r="X665" s="50">
        <f t="shared" si="2"/>
        <v>1</v>
      </c>
      <c r="Y665" s="72" t="str">
        <f>IFERROR(__xludf.DUMMYFUNCTION("""COMPUTED_VALUE"""),"round 2")</f>
        <v>round 2</v>
      </c>
      <c r="Z665" s="72" t="str">
        <f>IFERROR(__xludf.DUMMYFUNCTION("""COMPUTED_VALUE"""),"(('tf_cnnvis', 'activation_visualization'), ('tf_cnnvis', '_get_visualization'))")</f>
        <v>(('tf_cnnvis', 'activation_visualization'), ('tf_cnnvis', '_get_visualization'))</v>
      </c>
      <c r="AA665" s="72" t="str">
        <f>IFERROR(__xludf.DUMMYFUNCTION("""COMPUTED_VALUE"""),"syntax / attribute extraction")</f>
        <v>syntax / attribute extraction</v>
      </c>
      <c r="AB665" s="72">
        <f>IFERROR(__xludf.DUMMYFUNCTION("""COMPUTED_VALUE"""),1.0)</f>
        <v>1</v>
      </c>
    </row>
    <row r="666">
      <c r="A666" s="73"/>
      <c r="D666" s="98"/>
      <c r="G666" s="98"/>
      <c r="I666" s="77">
        <v>664.0</v>
      </c>
      <c r="J666" s="54" t="s">
        <v>5334</v>
      </c>
      <c r="K666" s="96" t="s">
        <v>1595</v>
      </c>
      <c r="L666" s="169" t="s">
        <v>215</v>
      </c>
      <c r="M666" s="72" t="str">
        <f>IFERROR(__xludf.DUMMYFUNCTION("""COMPUTED_VALUE"""),"(('numpy_pickle', 'save'),)")</f>
        <v>(('numpy_pickle', 'save'),)</v>
      </c>
      <c r="N666" s="213">
        <f t="shared" si="5"/>
        <v>1</v>
      </c>
      <c r="O666" s="98"/>
      <c r="U666" s="72" t="str">
        <f>IFERROR(__xludf.DUMMYFUNCTION("""COMPUTED_VALUE"""),"round 2")</f>
        <v>round 2</v>
      </c>
      <c r="V666" s="72" t="str">
        <f>IFERROR(__xludf.DUMMYFUNCTION("""COMPUTED_VALUE"""),"(('parallel', '__call__'), ('parallel', 'dispatch_one_batch'), ('parallel', '_dispatch'), ('_parallel_backends', 'apply_async'), ('_parallel_backends', '__init__'), ('parallel', '__call__'))")</f>
        <v>(('parallel', '__call__'), ('parallel', 'dispatch_one_batch'), ('parallel', '_dispatch'), ('_parallel_backends', 'apply_async'), ('_parallel_backends', '__init__'), ('parallel', '__call__'))</v>
      </c>
      <c r="W666" s="72" t="str">
        <f>IFERROR(__xludf.DUMMYFUNCTION("""COMPUTED_VALUE"""),"parallelization")</f>
        <v>parallelization</v>
      </c>
      <c r="X666" s="50">
        <f t="shared" si="2"/>
        <v>1</v>
      </c>
      <c r="Y666" s="72" t="str">
        <f>IFERROR(__xludf.DUMMYFUNCTION("""COMPUTED_VALUE"""),"round 2")</f>
        <v>round 2</v>
      </c>
      <c r="Z666" s="72" t="str">
        <f>IFERROR(__xludf.DUMMYFUNCTION("""COMPUTED_VALUE"""),"(('gen_io_ops', 'restore_v2'),)")</f>
        <v>(('gen_io_ops', 'restore_v2'),)</v>
      </c>
      <c r="AA666" s="72" t="str">
        <f>IFERROR(__xludf.DUMMYFUNCTION("""COMPUTED_VALUE"""),"data transformation")</f>
        <v>data transformation</v>
      </c>
      <c r="AB666" s="72">
        <f>IFERROR(__xludf.DUMMYFUNCTION("""COMPUTED_VALUE"""),1.0)</f>
        <v>1</v>
      </c>
    </row>
    <row r="667">
      <c r="A667" s="73"/>
      <c r="D667" s="98"/>
      <c r="G667" s="98"/>
      <c r="I667" s="77">
        <v>665.0</v>
      </c>
      <c r="J667" s="54" t="s">
        <v>5334</v>
      </c>
      <c r="K667" s="96" t="s">
        <v>5074</v>
      </c>
      <c r="L667" s="77" t="s">
        <v>316</v>
      </c>
      <c r="M667" s="72" t="str">
        <f>IFERROR(__xludf.DUMMYFUNCTION("""COMPUTED_VALUE"""),"(('parallel', '__call__'), ('parallel', 'dispatch_one_batch'), ('parallel', '_dispatch'), ('_parallel_backends', 'apply_async'), ('_parallel_backends', '__init__'), ('parallel', '__call__'))")</f>
        <v>(('parallel', '__call__'), ('parallel', 'dispatch_one_batch'), ('parallel', '_dispatch'), ('_parallel_backends', 'apply_async'), ('_parallel_backends', '__init__'), ('parallel', '__call__'))</v>
      </c>
      <c r="N667" s="213">
        <f t="shared" si="5"/>
        <v>1</v>
      </c>
      <c r="O667" s="98"/>
      <c r="U667" s="72" t="str">
        <f>IFERROR(__xludf.DUMMYFUNCTION("""COMPUTED_VALUE"""),"round 2")</f>
        <v>round 2</v>
      </c>
      <c r="V667" s="72" t="str">
        <f>IFERROR(__xludf.DUMMYFUNCTION("""COMPUTED_VALUE"""),"(('generic', '_get_item_cache'), ('internals', 'get'))")</f>
        <v>(('generic', '_get_item_cache'), ('internals', 'get'))</v>
      </c>
      <c r="W667" s="72" t="str">
        <f>IFERROR(__xludf.DUMMYFUNCTION("""COMPUTED_VALUE"""),"syntax / attribute extraction")</f>
        <v>syntax / attribute extraction</v>
      </c>
      <c r="X667" s="50">
        <f t="shared" si="2"/>
        <v>1</v>
      </c>
      <c r="Y667" s="72" t="str">
        <f>IFERROR(__xludf.DUMMYFUNCTION("""COMPUTED_VALUE"""),"round 2")</f>
        <v>round 2</v>
      </c>
      <c r="Z667" s="72" t="str">
        <f>IFERROR(__xludf.DUMMYFUNCTION("""COMPUTED_VALUE"""),"(('__init__', 'find_on_path'), ('__init__', 'find_on_path'), ('__init__', 'find_on_path'), ('__init__', 'find_on_path'))")</f>
        <v>(('__init__', 'find_on_path'), ('__init__', 'find_on_path'), ('__init__', 'find_on_path'), ('__init__', 'find_on_path'))</v>
      </c>
      <c r="AA667" s="72" t="str">
        <f>IFERROR(__xludf.DUMMYFUNCTION("""COMPUTED_VALUE"""),"file operation")</f>
        <v>file operation</v>
      </c>
      <c r="AB667" s="72">
        <f>IFERROR(__xludf.DUMMYFUNCTION("""COMPUTED_VALUE"""),1.0)</f>
        <v>1</v>
      </c>
    </row>
    <row r="668">
      <c r="A668" s="73"/>
      <c r="D668" s="98"/>
      <c r="G668" s="98"/>
      <c r="I668" s="77">
        <v>666.0</v>
      </c>
      <c r="J668" s="54" t="s">
        <v>5334</v>
      </c>
      <c r="K668" s="96" t="s">
        <v>5080</v>
      </c>
      <c r="L668" s="77" t="s">
        <v>480</v>
      </c>
      <c r="M668" s="72" t="str">
        <f>IFERROR(__xludf.DUMMYFUNCTION("""COMPUTED_VALUE"""),"(('generic', '_get_item_cache'), ('internals', 'get'))")</f>
        <v>(('generic', '_get_item_cache'), ('internals', 'get'))</v>
      </c>
      <c r="N668" s="213">
        <f t="shared" si="5"/>
        <v>1</v>
      </c>
      <c r="O668" s="98"/>
      <c r="U668" s="72" t="str">
        <f>IFERROR(__xludf.DUMMYFUNCTION("""COMPUTED_VALUE"""),"round 2")</f>
        <v>round 2</v>
      </c>
      <c r="V668" s="72" t="str">
        <f>IFERROR(__xludf.DUMMYFUNCTION("""COMPUTED_VALUE"""),"(('__init__', '_get_column_indices'),)")</f>
        <v>(('__init__', '_get_column_indices'),)</v>
      </c>
      <c r="W668" s="72" t="str">
        <f>IFERROR(__xludf.DUMMYFUNCTION("""COMPUTED_VALUE"""),"syntax / attribute extraction")</f>
        <v>syntax / attribute extraction</v>
      </c>
      <c r="X668" s="50">
        <f t="shared" si="2"/>
        <v>1</v>
      </c>
      <c r="Y668" s="72" t="str">
        <f>IFERROR(__xludf.DUMMYFUNCTION("""COMPUTED_VALUE"""),"round 2")</f>
        <v>round 2</v>
      </c>
      <c r="Z668" s="72" t="str">
        <f>IFERROR(__xludf.DUMMYFUNCTION("""COMPUTED_VALUE"""),"(('constant_op', 'convert_to_eager_tensor'),)")</f>
        <v>(('constant_op', 'convert_to_eager_tensor'),)</v>
      </c>
      <c r="AA668" s="72" t="str">
        <f>IFERROR(__xludf.DUMMYFUNCTION("""COMPUTED_VALUE"""),"data conversion")</f>
        <v>data conversion</v>
      </c>
      <c r="AB668" s="72">
        <f>IFERROR(__xludf.DUMMYFUNCTION("""COMPUTED_VALUE"""),1.0)</f>
        <v>1</v>
      </c>
    </row>
    <row r="669">
      <c r="A669" s="73"/>
      <c r="D669" s="98"/>
      <c r="G669" s="98"/>
      <c r="I669" s="77">
        <v>667.0</v>
      </c>
      <c r="J669" s="54" t="s">
        <v>5334</v>
      </c>
      <c r="K669" s="96" t="s">
        <v>5085</v>
      </c>
      <c r="L669" s="77" t="s">
        <v>684</v>
      </c>
      <c r="M669" s="72" t="str">
        <f>IFERROR(__xludf.DUMMYFUNCTION("""COMPUTED_VALUE"""),"(('__init__', '_get_column_indices'),)")</f>
        <v>(('__init__', '_get_column_indices'),)</v>
      </c>
      <c r="N669" s="213">
        <f t="shared" si="5"/>
        <v>1</v>
      </c>
      <c r="O669" s="98"/>
      <c r="U669" s="72" t="str">
        <f>IFERROR(__xludf.DUMMYFUNCTION("""COMPUTED_VALUE"""),"round 2")</f>
        <v>round 2</v>
      </c>
      <c r="V669" s="72" t="str">
        <f>IFERROR(__xludf.DUMMYFUNCTION("""COMPUTED_VALUE"""),"(('validation', 'check_is_fitted'),)")</f>
        <v>(('validation', 'check_is_fitted'),)</v>
      </c>
      <c r="W669" s="72" t="str">
        <f>IFERROR(__xludf.DUMMYFUNCTION("""COMPUTED_VALUE"""),"model validation")</f>
        <v>model validation</v>
      </c>
      <c r="X669" s="50">
        <f t="shared" si="2"/>
        <v>1</v>
      </c>
      <c r="Y669" s="72" t="str">
        <f>IFERROR(__xludf.DUMMYFUNCTION("""COMPUTED_VALUE"""),"round 2")</f>
        <v>round 2</v>
      </c>
      <c r="Z669" s="72" t="str">
        <f>IFERROR(__xludf.DUMMYFUNCTION("""COMPUTED_VALUE"""),"(('coordinator', 'join'), ('queue_runner_impl', '_run'))")</f>
        <v>(('coordinator', 'join'), ('queue_runner_impl', '_run'))</v>
      </c>
      <c r="AA669" s="72" t="str">
        <f>IFERROR(__xludf.DUMMYFUNCTION("""COMPUTED_VALUE"""),"parallelization")</f>
        <v>parallelization</v>
      </c>
      <c r="AB669" s="72">
        <f>IFERROR(__xludf.DUMMYFUNCTION("""COMPUTED_VALUE"""),1.0)</f>
        <v>1</v>
      </c>
    </row>
    <row r="670">
      <c r="A670" s="73"/>
      <c r="D670" s="98"/>
      <c r="G670" s="98"/>
      <c r="I670" s="77">
        <v>668.0</v>
      </c>
      <c r="J670" s="54" t="s">
        <v>5334</v>
      </c>
      <c r="K670" s="96" t="s">
        <v>5088</v>
      </c>
      <c r="L670" s="77" t="s">
        <v>684</v>
      </c>
      <c r="M670" s="72" t="str">
        <f>IFERROR(__xludf.DUMMYFUNCTION("""COMPUTED_VALUE"""),"(('validation', 'check_is_fitted'),)")</f>
        <v>(('validation', 'check_is_fitted'),)</v>
      </c>
      <c r="N670" s="213">
        <f t="shared" si="5"/>
        <v>1</v>
      </c>
      <c r="O670" s="98"/>
      <c r="U670" s="72" t="str">
        <f>IFERROR(__xludf.DUMMYFUNCTION("""COMPUTED_VALUE"""),"round 2")</f>
        <v>round 2</v>
      </c>
      <c r="V670" s="72" t="str">
        <f>IFERROR(__xludf.DUMMYFUNCTION("""COMPUTED_VALUE"""),"(('kmedoid', 'module'),)")</f>
        <v>(('kmedoid', 'module'),)</v>
      </c>
      <c r="W670" s="72" t="str">
        <f>IFERROR(__xludf.DUMMYFUNCTION("""COMPUTED_VALUE"""),"python basic syntax")</f>
        <v>python basic syntax</v>
      </c>
      <c r="X670" s="50">
        <f t="shared" si="2"/>
        <v>1</v>
      </c>
      <c r="Y670" s="72" t="str">
        <f>IFERROR(__xludf.DUMMYFUNCTION("""COMPUTED_VALUE"""),"round 2")</f>
        <v>round 2</v>
      </c>
      <c r="Z670" s="72" t="str">
        <f>IFERROR(__xludf.DUMMYFUNCTION("""COMPUTED_VALUE"""),"(('gen', 'wrapper'),)")</f>
        <v>(('gen', 'wrapper'),)</v>
      </c>
      <c r="AA670" s="72" t="str">
        <f>IFERROR(__xludf.DUMMYFUNCTION("""COMPUTED_VALUE"""),"method wrapper")</f>
        <v>method wrapper</v>
      </c>
      <c r="AB670" s="72">
        <f>IFERROR(__xludf.DUMMYFUNCTION("""COMPUTED_VALUE"""),1.0)</f>
        <v>1</v>
      </c>
    </row>
    <row r="671">
      <c r="A671" s="73"/>
      <c r="D671" s="98"/>
      <c r="G671" s="98"/>
      <c r="I671" s="77">
        <v>669.0</v>
      </c>
      <c r="J671" s="54" t="s">
        <v>5334</v>
      </c>
      <c r="K671" s="96" t="s">
        <v>5094</v>
      </c>
      <c r="L671" s="206" t="s">
        <v>1297</v>
      </c>
      <c r="M671" s="72" t="str">
        <f>IFERROR(__xludf.DUMMYFUNCTION("""COMPUTED_VALUE"""),"(('kmedoid', 'module'),)")</f>
        <v>(('kmedoid', 'module'),)</v>
      </c>
      <c r="N671" s="213">
        <f t="shared" si="5"/>
        <v>1</v>
      </c>
      <c r="O671" s="98"/>
      <c r="U671" s="72" t="str">
        <f>IFERROR(__xludf.DUMMYFUNCTION("""COMPUTED_VALUE"""),"round 2")</f>
        <v>round 2</v>
      </c>
      <c r="V671" s="72" t="str">
        <f>IFERROR(__xludf.DUMMYFUNCTION("""COMPUTED_VALUE"""),"(('base', 'module'),)")</f>
        <v>(('base', 'module'),)</v>
      </c>
      <c r="W671" s="72" t="str">
        <f>IFERROR(__xludf.DUMMYFUNCTION("""COMPUTED_VALUE"""),"python basic syntax")</f>
        <v>python basic syntax</v>
      </c>
      <c r="X671" s="50">
        <f t="shared" si="2"/>
        <v>1</v>
      </c>
      <c r="Y671" s="72" t="str">
        <f>IFERROR(__xludf.DUMMYFUNCTION("""COMPUTED_VALUE"""),"round 2")</f>
        <v>round 2</v>
      </c>
      <c r="Z671" s="72" t="str">
        <f>IFERROR(__xludf.DUMMYFUNCTION("""COMPUTED_VALUE"""),"(('interactiveshell', 'run_code'), ('__init__', 'module'), ('__init__', 'module'), ('__init__', '__getattr__'), ('__init__', '_load'), ('__init__', 'import_module'), ('__init__', 'module'))")</f>
        <v>(('interactiveshell', 'run_code'), ('__init__', 'module'), ('__init__', 'module'), ('__init__', '__getattr__'), ('__init__', '_load'), ('__init__', 'import_module'), ('__init__', 'module'))</v>
      </c>
      <c r="AA671" s="72" t="str">
        <f>IFERROR(__xludf.DUMMYFUNCTION("""COMPUTED_VALUE"""),"python basic syntax")</f>
        <v>python basic syntax</v>
      </c>
      <c r="AB671" s="72">
        <f>IFERROR(__xludf.DUMMYFUNCTION("""COMPUTED_VALUE"""),1.0)</f>
        <v>1</v>
      </c>
    </row>
    <row r="672">
      <c r="A672" s="73"/>
      <c r="D672" s="98"/>
      <c r="G672" s="98"/>
      <c r="I672" s="77">
        <v>670.0</v>
      </c>
      <c r="J672" s="54" t="s">
        <v>5334</v>
      </c>
      <c r="K672" s="96" t="s">
        <v>5101</v>
      </c>
      <c r="L672" s="169" t="s">
        <v>269</v>
      </c>
      <c r="M672" s="72" t="str">
        <f>IFERROR(__xludf.DUMMYFUNCTION("""COMPUTED_VALUE"""),"(('base', 'module'),)")</f>
        <v>(('base', 'module'),)</v>
      </c>
      <c r="N672" s="213">
        <f t="shared" si="5"/>
        <v>1</v>
      </c>
      <c r="O672" s="98"/>
      <c r="U672" s="72" t="str">
        <f>IFERROR(__xludf.DUMMYFUNCTION("""COMPUTED_VALUE"""),"round 2")</f>
        <v>round 2</v>
      </c>
      <c r="V672" s="72" t="str">
        <f>IFERROR(__xludf.DUMMYFUNCTION("""COMPUTED_VALUE"""),"(('grid_search', 'fit'),)")</f>
        <v>(('grid_search', 'fit'),)</v>
      </c>
      <c r="W672" s="72" t="str">
        <f>IFERROR(__xludf.DUMMYFUNCTION("""COMPUTED_VALUE"""),"model training / learning")</f>
        <v>model training / learning</v>
      </c>
      <c r="X672" s="50">
        <f t="shared" si="2"/>
        <v>1</v>
      </c>
      <c r="Y672" s="72" t="str">
        <f>IFERROR(__xludf.DUMMYFUNCTION("""COMPUTED_VALUE"""),"round 2")</f>
        <v>round 2</v>
      </c>
      <c r="Z672" s="72" t="str">
        <f>IFERROR(__xludf.DUMMYFUNCTION("""COMPUTED_VALUE"""),"(('estimator', 'evaluate'), ('estimator', '_evaluate_model'))")</f>
        <v>(('estimator', 'evaluate'), ('estimator', '_evaluate_model'))</v>
      </c>
      <c r="AA672" s="72" t="str">
        <f>IFERROR(__xludf.DUMMYFUNCTION("""COMPUTED_VALUE"""),"python basic syntax")</f>
        <v>python basic syntax</v>
      </c>
      <c r="AB672" s="72">
        <f>IFERROR(__xludf.DUMMYFUNCTION("""COMPUTED_VALUE"""),1.0)</f>
        <v>1</v>
      </c>
    </row>
    <row r="673">
      <c r="A673" s="73"/>
      <c r="D673" s="98"/>
      <c r="G673" s="98"/>
      <c r="I673" s="77">
        <v>671.0</v>
      </c>
      <c r="J673" s="54" t="s">
        <v>5334</v>
      </c>
      <c r="K673" s="96" t="s">
        <v>1468</v>
      </c>
      <c r="L673" s="169" t="s">
        <v>269</v>
      </c>
      <c r="M673" s="72" t="str">
        <f>IFERROR(__xludf.DUMMYFUNCTION("""COMPUTED_VALUE"""),"(('grid_search', 'fit'),)")</f>
        <v>(('grid_search', 'fit'),)</v>
      </c>
      <c r="N673" s="213">
        <f t="shared" si="5"/>
        <v>1</v>
      </c>
      <c r="O673" s="98"/>
      <c r="U673" s="72" t="str">
        <f>IFERROR(__xludf.DUMMYFUNCTION("""COMPUTED_VALUE"""),"round 2")</f>
        <v>round 2</v>
      </c>
      <c r="V673" s="72" t="str">
        <f>IFERROR(__xludf.DUMMYFUNCTION("""COMPUTED_VALUE"""),"(('__init__', 'module'), ('classes', 'module'))")</f>
        <v>(('__init__', 'module'), ('classes', 'module'))</v>
      </c>
      <c r="W673" s="72" t="str">
        <f>IFERROR(__xludf.DUMMYFUNCTION("""COMPUTED_VALUE"""),"python basic syntax")</f>
        <v>python basic syntax</v>
      </c>
      <c r="X673" s="50">
        <f t="shared" si="2"/>
        <v>1</v>
      </c>
      <c r="Y673" s="72" t="str">
        <f>IFERROR(__xludf.DUMMYFUNCTION("""COMPUTED_VALUE"""),"round 2")</f>
        <v>round 2</v>
      </c>
      <c r="Z673" s="72" t="str">
        <f>IFERROR(__xludf.DUMMYFUNCTION("""COMPUTED_VALUE"""),"(('imp', 'load_dynamic'), ('interactiveshell', 'run_code'), ('__init__', 'module'), ('__init__', 'module'), ('pywrap_tensorflow', 'module'), ('pywrap_tensorflow', 'module'), ('pywrap_tensorflow_internal', 'module'), ('pywrap_tensorflow_internal', 'swig_im"&amp;"port_helper'), ('imp', 'load_module'), ('imp', 'load_dynamic'), ('interactiveshell', 'showtraceback'))")</f>
        <v>(('imp', 'load_dynamic'), ('interactiveshell', 'run_code'), ('__init__', 'module'), ('__init__', 'module'), ('pywrap_tensorflow', 'module'), ('pywrap_tensorflow', 'module'), ('pywrap_tensorflow_internal', 'module'), ('pywrap_tensorflow_internal', 'swig_import_helper'), ('imp', 'load_module'), ('imp', 'load_dynamic'), ('interactiveshell', 'showtraceback'))</v>
      </c>
      <c r="AA673" s="72" t="str">
        <f>IFERROR(__xludf.DUMMYFUNCTION("""COMPUTED_VALUE"""),"subprocess invocation")</f>
        <v>subprocess invocation</v>
      </c>
      <c r="AB673" s="72">
        <f>IFERROR(__xludf.DUMMYFUNCTION("""COMPUTED_VALUE"""),1.0)</f>
        <v>1</v>
      </c>
    </row>
    <row r="674">
      <c r="A674" s="73"/>
      <c r="D674" s="98"/>
      <c r="G674" s="98"/>
      <c r="I674" s="77">
        <v>672.0</v>
      </c>
      <c r="J674" s="54" t="s">
        <v>5334</v>
      </c>
      <c r="K674" s="96" t="s">
        <v>5109</v>
      </c>
      <c r="L674" s="169" t="s">
        <v>7</v>
      </c>
      <c r="M674" s="72" t="str">
        <f>IFERROR(__xludf.DUMMYFUNCTION("""COMPUTED_VALUE"""),"(('__init__', 'module'), ('classes', 'module'))")</f>
        <v>(('__init__', 'module'), ('classes', 'module'))</v>
      </c>
      <c r="N674" s="213">
        <f t="shared" si="5"/>
        <v>1</v>
      </c>
      <c r="O674" s="98"/>
      <c r="U674" s="72" t="str">
        <f>IFERROR(__xludf.DUMMYFUNCTION("""COMPUTED_VALUE"""),"round 2")</f>
        <v>round 2</v>
      </c>
      <c r="V674" s="72" t="str">
        <f>IFERROR(__xludf.DUMMYFUNCTION("""COMPUTED_VALUE"""),"(('classification', 'accuracy_score'),)")</f>
        <v>(('classification', 'accuracy_score'),)</v>
      </c>
      <c r="W674" s="72" t="str">
        <f>IFERROR(__xludf.DUMMYFUNCTION("""COMPUTED_VALUE"""),"model validation")</f>
        <v>model validation</v>
      </c>
      <c r="X674" s="50">
        <f t="shared" si="2"/>
        <v>1</v>
      </c>
      <c r="Y674" s="72" t="str">
        <f>IFERROR(__xludf.DUMMYFUNCTION("""COMPUTED_VALUE"""),"round 2")</f>
        <v>round 2</v>
      </c>
      <c r="Z674" s="72" t="str">
        <f>IFERROR(__xludf.DUMMYFUNCTION("""COMPUTED_VALUE"""),"(('interfaces', 'wrapper'), ('training', 'fit_generator'), ('training', 'train_on_batch'), ('tensorflow_backend', '__call__'), ('session', 'run'), ('session', '_run'), ('session', '_do_run'), ('session', '_do_call'))")</f>
        <v>(('interfaces', 'wrapper'), ('training', 'fit_generator'), ('training', 'train_on_batch'), ('tensorflow_backend', '__call__'), ('session', 'run'), ('session', '_run'), ('session', '_do_run'), ('session', '_do_call'))</v>
      </c>
      <c r="AA674" s="72" t="str">
        <f>IFERROR(__xludf.DUMMYFUNCTION("""COMPUTED_VALUE"""),"model training / learning")</f>
        <v>model training / learning</v>
      </c>
      <c r="AB674" s="72">
        <f>IFERROR(__xludf.DUMMYFUNCTION("""COMPUTED_VALUE"""),1.0)</f>
        <v>1</v>
      </c>
    </row>
    <row r="675">
      <c r="A675" s="73"/>
      <c r="D675" s="98"/>
      <c r="G675" s="98"/>
      <c r="I675" s="77">
        <v>673.0</v>
      </c>
      <c r="J675" s="54" t="s">
        <v>5334</v>
      </c>
      <c r="K675" s="96" t="s">
        <v>5112</v>
      </c>
      <c r="L675" s="169" t="s">
        <v>269</v>
      </c>
      <c r="M675" s="72" t="str">
        <f>IFERROR(__xludf.DUMMYFUNCTION("""COMPUTED_VALUE"""),"(('classification', 'accuracy_score'),)")</f>
        <v>(('classification', 'accuracy_score'),)</v>
      </c>
      <c r="N675" s="213">
        <f t="shared" si="5"/>
        <v>1</v>
      </c>
      <c r="O675" s="98"/>
      <c r="U675" s="72" t="str">
        <f>IFERROR(__xludf.DUMMYFUNCTION("""COMPUTED_VALUE"""),"round 2")</f>
        <v>round 2</v>
      </c>
      <c r="V675" s="72" t="str">
        <f>IFERROR(__xludf.DUMMYFUNCTION("""COMPUTED_VALUE"""),"(('_search', 'fit'), ('parallel', '__call__'), ('parallel', 'dispatch_one_batch'), ('parallel', '_dispatch'), ('_parallel_backends', 'apply_async'), ('_parallel_backends', '__init__'), ('parallel', '__call__'))")</f>
        <v>(('_search', 'fit'), ('parallel', '__call__'), ('parallel', 'dispatch_one_batch'), ('parallel', '_dispatch'), ('_parallel_backends', 'apply_async'), ('_parallel_backends', '__init__'), ('parallel', '__call__'))</v>
      </c>
      <c r="W675" s="72" t="str">
        <f>IFERROR(__xludf.DUMMYFUNCTION("""COMPUTED_VALUE"""),"parallelization")</f>
        <v>parallelization</v>
      </c>
      <c r="X675" s="50">
        <f t="shared" si="2"/>
        <v>1</v>
      </c>
      <c r="Y675" s="72" t="str">
        <f>IFERROR(__xludf.DUMMYFUNCTION("""COMPUTED_VALUE"""),"round 2")</f>
        <v>round 2</v>
      </c>
      <c r="Z675" s="72" t="str">
        <f>IFERROR(__xludf.DUMMYFUNCTION("""COMPUTED_VALUE"""),"(('training', '_evaluate'), ('training', 'evaluate_and_export'))")</f>
        <v>(('training', '_evaluate'), ('training', 'evaluate_and_export'))</v>
      </c>
      <c r="AA675" s="72" t="str">
        <f>IFERROR(__xludf.DUMMYFUNCTION("""COMPUTED_VALUE"""),"model validation")</f>
        <v>model validation</v>
      </c>
      <c r="AB675" s="72">
        <f>IFERROR(__xludf.DUMMYFUNCTION("""COMPUTED_VALUE"""),1.0)</f>
        <v>1</v>
      </c>
    </row>
    <row r="676">
      <c r="A676" s="73"/>
      <c r="D676" s="98"/>
      <c r="G676" s="98"/>
      <c r="I676" s="77">
        <v>674.0</v>
      </c>
      <c r="J676" s="54" t="s">
        <v>5334</v>
      </c>
      <c r="K676" s="96" t="s">
        <v>5119</v>
      </c>
      <c r="L676" s="169" t="s">
        <v>1297</v>
      </c>
      <c r="M676" s="72" t="str">
        <f>IFERROR(__xludf.DUMMYFUNCTION("""COMPUTED_VALUE"""),"(('_search', 'fit'), ('parallel', '__call__'), ('parallel', 'dispatch_one_batch'), ('parallel', '_dispatch'), ('_parallel_backends', 'apply_async'), ('_parallel_backends', '__init__'), ('parallel', '__call__'))")</f>
        <v>(('_search', 'fit'), ('parallel', '__call__'), ('parallel', 'dispatch_one_batch'), ('parallel', '_dispatch'), ('_parallel_backends', 'apply_async'), ('_parallel_backends', '__init__'), ('parallel', '__call__'))</v>
      </c>
      <c r="N676" s="213">
        <f t="shared" si="5"/>
        <v>1</v>
      </c>
      <c r="O676" s="98"/>
      <c r="U676" s="72" t="str">
        <f>IFERROR(__xludf.DUMMYFUNCTION("""COMPUTED_VALUE"""),"round 2")</f>
        <v>round 2</v>
      </c>
      <c r="V676" s="72" t="str">
        <f>IFERROR(__xludf.DUMMYFUNCTION("""COMPUTED_VALUE"""),"(('__init__', 'module'), ('base', 'module'), ('__init__', 'module'), ('_joblib', 'module'), ('__init__', 'module'), ('parallel', 'module'), ('_parallel_backends', 'module'), ('executor', 'module'), ('__init__', 'module'))")</f>
        <v>(('__init__', 'module'), ('base', 'module'), ('__init__', 'module'), ('_joblib', 'module'), ('__init__', 'module'), ('parallel', 'module'), ('_parallel_backends', 'module'), ('executor', 'module'), ('__init__', 'module'))</v>
      </c>
      <c r="W676" s="72" t="str">
        <f>IFERROR(__xludf.DUMMYFUNCTION("""COMPUTED_VALUE"""),"python basic syntax")</f>
        <v>python basic syntax</v>
      </c>
      <c r="X676" s="50">
        <f t="shared" si="2"/>
        <v>1</v>
      </c>
      <c r="Y676" s="72" t="str">
        <f>IFERROR(__xludf.DUMMYFUNCTION("""COMPUTED_VALUE"""),"round 2")</f>
        <v>round 2</v>
      </c>
      <c r="Z676" s="72" t="str">
        <f>IFERROR(__xludf.DUMMYFUNCTION("""COMPUTED_VALUE"""),"(('deprecation', 'new_func'), ('ops', 'create_op'))")</f>
        <v>(('deprecation', 'new_func'), ('ops', 'create_op'))</v>
      </c>
      <c r="AA676" s="72" t="str">
        <f>IFERROR(__xludf.DUMMYFUNCTION("""COMPUTED_VALUE"""),"data operation")</f>
        <v>data operation</v>
      </c>
      <c r="AB676" s="72">
        <f>IFERROR(__xludf.DUMMYFUNCTION("""COMPUTED_VALUE"""),1.0)</f>
        <v>1</v>
      </c>
    </row>
    <row r="677">
      <c r="A677" s="73"/>
      <c r="D677" s="98"/>
      <c r="G677" s="98"/>
      <c r="I677" s="77">
        <v>675.0</v>
      </c>
      <c r="J677" s="54" t="s">
        <v>5334</v>
      </c>
      <c r="K677" s="96" t="s">
        <v>5126</v>
      </c>
      <c r="L677" s="77" t="s">
        <v>480</v>
      </c>
      <c r="M677" s="72" t="str">
        <f>IFERROR(__xludf.DUMMYFUNCTION("""COMPUTED_VALUE"""),"(('__init__', 'module'), ('base', 'module'), ('__init__', 'module'), ('_joblib', 'module'), ('__init__', 'module'), ('parallel', 'module'), ('_parallel_backends', 'module'), ('executor', 'module'), ('__init__', 'module'))")</f>
        <v>(('__init__', 'module'), ('base', 'module'), ('__init__', 'module'), ('_joblib', 'module'), ('__init__', 'module'), ('parallel', 'module'), ('_parallel_backends', 'module'), ('executor', 'module'), ('__init__', 'module'))</v>
      </c>
      <c r="N677" s="213">
        <f t="shared" si="5"/>
        <v>1</v>
      </c>
      <c r="O677" s="98"/>
      <c r="U677" s="72" t="str">
        <f>IFERROR(__xludf.DUMMYFUNCTION("""COMPUTED_VALUE"""),"round 2")</f>
        <v>round 2</v>
      </c>
      <c r="V677" s="72" t="str">
        <f>IFERROR(__xludf.DUMMYFUNCTION("""COMPUTED_VALUE"""),"(('engine', 'params'), ('basic', '__init__'), ('basic', 'construct'), ('basic', '_lazy_init'))")</f>
        <v>(('engine', 'params'), ('basic', '__init__'), ('basic', 'construct'), ('basic', '_lazy_init'))</v>
      </c>
      <c r="W677" s="72" t="str">
        <f>IFERROR(__xludf.DUMMYFUNCTION("""COMPUTED_VALUE"""),"data transformation")</f>
        <v>data transformation</v>
      </c>
      <c r="X677" s="50">
        <f t="shared" si="2"/>
        <v>1</v>
      </c>
      <c r="Y677" s="72" t="str">
        <f>IFERROR(__xludf.DUMMYFUNCTION("""COMPUTED_VALUE"""),"round 2")</f>
        <v>round 2</v>
      </c>
      <c r="Z677" s="72" t="str">
        <f>IFERROR(__xludf.DUMMYFUNCTION("""COMPUTED_VALUE"""),"(('control_flow_ops', 'while_loop'), ('control_flow_ops', 'BuildLoop'), ('control_flow_ops', '_BuildLoop'))")</f>
        <v>(('control_flow_ops', 'while_loop'), ('control_flow_ops', 'BuildLoop'), ('control_flow_ops', '_BuildLoop'))</v>
      </c>
      <c r="AA677" s="72" t="str">
        <f>IFERROR(__xludf.DUMMYFUNCTION("""COMPUTED_VALUE"""),"data operation")</f>
        <v>data operation</v>
      </c>
      <c r="AB677" s="72">
        <f>IFERROR(__xludf.DUMMYFUNCTION("""COMPUTED_VALUE"""),1.0)</f>
        <v>1</v>
      </c>
    </row>
    <row r="678">
      <c r="A678" s="73"/>
      <c r="D678" s="98"/>
      <c r="G678" s="98"/>
      <c r="I678" s="77">
        <v>676.0</v>
      </c>
      <c r="J678" s="54" t="s">
        <v>5334</v>
      </c>
      <c r="K678" s="96" t="s">
        <v>5129</v>
      </c>
      <c r="L678" s="169" t="s">
        <v>269</v>
      </c>
      <c r="M678" s="72" t="str">
        <f>IFERROR(__xludf.DUMMYFUNCTION("""COMPUTED_VALUE"""),"(('engine', 'params'), ('basic', '__init__'), ('basic', 'construct'), ('basic', '_lazy_init'))")</f>
        <v>(('engine', 'params'), ('basic', '__init__'), ('basic', 'construct'), ('basic', '_lazy_init'))</v>
      </c>
      <c r="N678" s="213">
        <f t="shared" si="5"/>
        <v>1</v>
      </c>
      <c r="O678" s="98"/>
      <c r="U678" s="72" t="str">
        <f>IFERROR(__xludf.DUMMYFUNCTION("""COMPUTED_VALUE"""),"round 2")</f>
        <v>round 2</v>
      </c>
      <c r="V678" s="72" t="str">
        <f>IFERROR(__xludf.DUMMYFUNCTION("""COMPUTED_VALUE"""),"(('pipeline', 'fit'), ('pipeline', '_fit'), ('memory', '__call__'), ('pipeline', '_fit_transform_one'), ('base', 'fit_transform'))")</f>
        <v>(('pipeline', 'fit'), ('pipeline', '_fit'), ('memory', '__call__'), ('pipeline', '_fit_transform_one'), ('base', 'fit_transform'))</v>
      </c>
      <c r="W678" s="72" t="str">
        <f>IFERROR(__xludf.DUMMYFUNCTION("""COMPUTED_VALUE"""),"model training / learning")</f>
        <v>model training / learning</v>
      </c>
      <c r="X678" s="50">
        <f t="shared" si="2"/>
        <v>1</v>
      </c>
      <c r="Y678" s="72" t="str">
        <f>IFERROR(__xludf.DUMMYFUNCTION("""COMPUTED_VALUE"""),"round 2")</f>
        <v>round 2</v>
      </c>
      <c r="Z678" s="72" t="str">
        <f>IFERROR(__xludf.DUMMYFUNCTION("""COMPUTED_VALUE"""),"(('session', 'run'), ('session', '_run'), ('session', '_do_run'), ('session', '_do_call'), ('optimizer', 'minimize'))")</f>
        <v>(('session', 'run'), ('session', '_run'), ('session', '_do_run'), ('session', '_do_call'), ('optimizer', 'minimize'))</v>
      </c>
      <c r="AA678" s="72" t="str">
        <f>IFERROR(__xludf.DUMMYFUNCTION("""COMPUTED_VALUE"""),"model training / learning")</f>
        <v>model training / learning</v>
      </c>
      <c r="AB678" s="72">
        <f>IFERROR(__xludf.DUMMYFUNCTION("""COMPUTED_VALUE"""),1.0)</f>
        <v>1</v>
      </c>
    </row>
    <row r="679">
      <c r="A679" s="73"/>
      <c r="D679" s="98"/>
      <c r="G679" s="98"/>
      <c r="I679" s="77">
        <v>677.0</v>
      </c>
      <c r="J679" s="54" t="s">
        <v>5334</v>
      </c>
      <c r="K679" s="96" t="s">
        <v>5134</v>
      </c>
      <c r="L679" s="169" t="s">
        <v>727</v>
      </c>
      <c r="M679" s="72" t="str">
        <f>IFERROR(__xludf.DUMMYFUNCTION("""COMPUTED_VALUE"""),"(('pipeline', 'fit'), ('pipeline', '_fit'), ('memory', '__call__'), ('pipeline', '_fit_transform_one'), ('base', 'fit_transform'))")</f>
        <v>(('pipeline', 'fit'), ('pipeline', '_fit'), ('memory', '__call__'), ('pipeline', '_fit_transform_one'), ('base', 'fit_transform'))</v>
      </c>
      <c r="N679" s="213">
        <f t="shared" si="5"/>
        <v>1</v>
      </c>
      <c r="O679" s="98"/>
      <c r="U679" s="72" t="str">
        <f>IFERROR(__xludf.DUMMYFUNCTION("""COMPUTED_VALUE"""),"round 2")</f>
        <v>round 2</v>
      </c>
      <c r="V679" s="72" t="str">
        <f>IFERROR(__xludf.DUMMYFUNCTION("""COMPUTED_VALUE"""),"(('parallel', 'dispatch_one_batch'), ('parallel', '_dispatch'))")</f>
        <v>(('parallel', 'dispatch_one_batch'), ('parallel', '_dispatch'))</v>
      </c>
      <c r="W679" s="72" t="str">
        <f>IFERROR(__xludf.DUMMYFUNCTION("""COMPUTED_VALUE"""),"parallelization")</f>
        <v>parallelization</v>
      </c>
      <c r="X679" s="50">
        <f t="shared" si="2"/>
        <v>1</v>
      </c>
      <c r="Y679" s="72" t="str">
        <f>IFERROR(__xludf.DUMMYFUNCTION("""COMPUTED_VALUE"""),"round 2")</f>
        <v>round 2</v>
      </c>
      <c r="Z679" s="72" t="str">
        <f>IFERROR(__xludf.DUMMYFUNCTION("""COMPUTED_VALUE"""),"(('__init__', 'module'), ('__init__', 'module'), ('__init__', 'module'))")</f>
        <v>(('__init__', 'module'), ('__init__', 'module'), ('__init__', 'module'))</v>
      </c>
      <c r="AA679" s="72" t="str">
        <f>IFERROR(__xludf.DUMMYFUNCTION("""COMPUTED_VALUE"""),"python basic syntax")</f>
        <v>python basic syntax</v>
      </c>
      <c r="AB679" s="72">
        <f>IFERROR(__xludf.DUMMYFUNCTION("""COMPUTED_VALUE"""),1.0)</f>
        <v>1</v>
      </c>
    </row>
    <row r="680">
      <c r="A680" s="73"/>
      <c r="D680" s="98"/>
      <c r="G680" s="98"/>
      <c r="I680" s="77">
        <v>678.0</v>
      </c>
      <c r="J680" s="54" t="s">
        <v>5334</v>
      </c>
      <c r="K680" s="96" t="s">
        <v>5138</v>
      </c>
      <c r="L680" s="77" t="s">
        <v>7</v>
      </c>
      <c r="M680" s="72" t="str">
        <f>IFERROR(__xludf.DUMMYFUNCTION("""COMPUTED_VALUE"""),"(('parallel', 'dispatch_one_batch'), ('parallel', '_dispatch'))")</f>
        <v>(('parallel', 'dispatch_one_batch'), ('parallel', '_dispatch'))</v>
      </c>
      <c r="N680" s="213">
        <f t="shared" si="5"/>
        <v>1</v>
      </c>
      <c r="O680" s="98"/>
      <c r="U680" s="72" t="str">
        <f>IFERROR(__xludf.DUMMYFUNCTION("""COMPUTED_VALUE"""),"round 2")</f>
        <v>round 2</v>
      </c>
      <c r="V680" s="72" t="str">
        <f>IFERROR(__xludf.DUMMYFUNCTION("""COMPUTED_VALUE"""),"(('single_classification', 'predict'), ('single_classification', 'predict'))")</f>
        <v>(('single_classification', 'predict'), ('single_classification', 'predict'))</v>
      </c>
      <c r="W680" s="72" t="str">
        <f>IFERROR(__xludf.DUMMYFUNCTION("""COMPUTED_VALUE"""),"python basic syntax")</f>
        <v>python basic syntax</v>
      </c>
      <c r="X680" s="50">
        <f t="shared" si="2"/>
        <v>1</v>
      </c>
      <c r="Y680" s="72" t="str">
        <f>IFERROR(__xludf.DUMMYFUNCTION("""COMPUTED_VALUE"""),"round 2")</f>
        <v>round 2</v>
      </c>
      <c r="Z680" s="72" t="str">
        <f>IFERROR(__xludf.DUMMYFUNCTION("""COMPUTED_VALUE"""),"(('distribute_lib', 'call_for_each_replica'), ('distribute_lib', '_call_for_each_replica'), ('api', 'wrapper'))")</f>
        <v>(('distribute_lib', 'call_for_each_replica'), ('distribute_lib', '_call_for_each_replica'), ('api', 'wrapper'))</v>
      </c>
      <c r="AA680" s="72" t="str">
        <f>IFERROR(__xludf.DUMMYFUNCTION("""COMPUTED_VALUE"""),"method wrapper")</f>
        <v>method wrapper</v>
      </c>
      <c r="AB680" s="72">
        <f>IFERROR(__xludf.DUMMYFUNCTION("""COMPUTED_VALUE"""),1.0)</f>
        <v>1</v>
      </c>
    </row>
    <row r="681">
      <c r="A681" s="73"/>
      <c r="D681" s="98"/>
      <c r="G681" s="98"/>
      <c r="I681" s="77">
        <v>679.0</v>
      </c>
      <c r="J681" s="54" t="s">
        <v>5334</v>
      </c>
      <c r="K681" s="96" t="s">
        <v>5142</v>
      </c>
      <c r="L681" s="77" t="s">
        <v>480</v>
      </c>
      <c r="M681" s="72" t="str">
        <f>IFERROR(__xludf.DUMMYFUNCTION("""COMPUTED_VALUE"""),"(('single_classification', 'predict'), ('single_classification', 'predict'))")</f>
        <v>(('single_classification', 'predict'), ('single_classification', 'predict'))</v>
      </c>
      <c r="N681" s="213">
        <f t="shared" si="5"/>
        <v>1</v>
      </c>
      <c r="O681" s="98"/>
      <c r="U681" s="72" t="str">
        <f>IFERROR(__xludf.DUMMYFUNCTION("""COMPUTED_VALUE"""),"round 2")</f>
        <v>round 2</v>
      </c>
      <c r="V681" s="72" t="str">
        <f>IFERROR(__xludf.DUMMYFUNCTION("""COMPUTED_VALUE"""),"(('pickle', 'save'), ('pickle', 'save_reduce'))")</f>
        <v>(('pickle', 'save'), ('pickle', 'save_reduce'))</v>
      </c>
      <c r="W681" s="72" t="str">
        <f>IFERROR(__xludf.DUMMYFUNCTION("""COMPUTED_VALUE"""),"data saving / pickle")</f>
        <v>data saving / pickle</v>
      </c>
      <c r="X681" s="50">
        <f t="shared" si="2"/>
        <v>1</v>
      </c>
      <c r="Y681" s="72" t="str">
        <f>IFERROR(__xludf.DUMMYFUNCTION("""COMPUTED_VALUE"""),"round 2")</f>
        <v>round 2</v>
      </c>
      <c r="Z681" s="72" t="str">
        <f>IFERROR(__xludf.DUMMYFUNCTION("""COMPUTED_VALUE"""),"(('app', 'wsgi_app'), ('app', 'full_dispatch_request'), ('app', 'handle_user_exception'))")</f>
        <v>(('app', 'wsgi_app'), ('app', 'full_dispatch_request'), ('app', 'handle_user_exception'))</v>
      </c>
      <c r="AA681" s="72" t="str">
        <f>IFERROR(__xludf.DUMMYFUNCTION("""COMPUTED_VALUE"""),"subprocess invocation")</f>
        <v>subprocess invocation</v>
      </c>
      <c r="AB681" s="72">
        <f>IFERROR(__xludf.DUMMYFUNCTION("""COMPUTED_VALUE"""),1.0)</f>
        <v>1</v>
      </c>
    </row>
    <row r="682">
      <c r="A682" s="73"/>
      <c r="D682" s="98"/>
      <c r="G682" s="98"/>
      <c r="I682" s="77">
        <v>680.0</v>
      </c>
      <c r="J682" s="54" t="s">
        <v>5334</v>
      </c>
      <c r="K682" s="96" t="s">
        <v>5146</v>
      </c>
      <c r="L682" s="169" t="s">
        <v>269</v>
      </c>
      <c r="M682" s="72" t="str">
        <f>IFERROR(__xludf.DUMMYFUNCTION("""COMPUTED_VALUE"""),"(('pickle', 'save'), ('pickle', 'save_reduce'))")</f>
        <v>(('pickle', 'save'), ('pickle', 'save_reduce'))</v>
      </c>
      <c r="N682" s="213">
        <f t="shared" si="5"/>
        <v>1</v>
      </c>
      <c r="O682" s="98"/>
      <c r="U682" s="72" t="str">
        <f>IFERROR(__xludf.DUMMYFUNCTION("""COMPUTED_VALUE"""),"round 2")</f>
        <v>round 2</v>
      </c>
      <c r="V682" s="72" t="str">
        <f>IFERROR(__xludf.DUMMYFUNCTION("""COMPUTED_VALUE"""),"(('fixes', 'module'), ('__init__', 'module'))")</f>
        <v>(('fixes', 'module'), ('__init__', 'module'))</v>
      </c>
      <c r="W682" s="72" t="str">
        <f>IFERROR(__xludf.DUMMYFUNCTION("""COMPUTED_VALUE"""),"python basic syntax")</f>
        <v>python basic syntax</v>
      </c>
      <c r="X682" s="50">
        <f t="shared" si="2"/>
        <v>1</v>
      </c>
      <c r="Y682" s="72" t="str">
        <f>IFERROR(__xludf.DUMMYFUNCTION("""COMPUTED_VALUE"""),"round 2")</f>
        <v>round 2</v>
      </c>
      <c r="Z682" s="72" t="str">
        <f>IFERROR(__xludf.DUMMYFUNCTION("""COMPUTED_VALUE"""),"(('contextlib', '__exit__'),)")</f>
        <v>(('contextlib', '__exit__'),)</v>
      </c>
      <c r="AA682" s="72" t="str">
        <f>IFERROR(__xludf.DUMMYFUNCTION("""COMPUTED_VALUE"""),"python basic syntax")</f>
        <v>python basic syntax</v>
      </c>
      <c r="AB682" s="72">
        <f>IFERROR(__xludf.DUMMYFUNCTION("""COMPUTED_VALUE"""),1.0)</f>
        <v>1</v>
      </c>
    </row>
    <row r="683">
      <c r="A683" s="73"/>
      <c r="D683" s="98"/>
      <c r="G683" s="98"/>
      <c r="I683" s="77">
        <v>681.0</v>
      </c>
      <c r="J683" s="54" t="s">
        <v>5334</v>
      </c>
      <c r="K683" s="96" t="s">
        <v>1179</v>
      </c>
      <c r="L683" s="77" t="s">
        <v>316</v>
      </c>
      <c r="M683" s="72" t="str">
        <f>IFERROR(__xludf.DUMMYFUNCTION("""COMPUTED_VALUE"""),"(('fixes', 'module'), ('__init__', 'module'))")</f>
        <v>(('fixes', 'module'), ('__init__', 'module'))</v>
      </c>
      <c r="N683" s="213">
        <f t="shared" si="5"/>
        <v>1</v>
      </c>
      <c r="O683" s="98"/>
      <c r="U683" s="72" t="str">
        <f>IFERROR(__xludf.DUMMYFUNCTION("""COMPUTED_VALUE"""),"round 2")</f>
        <v>round 2</v>
      </c>
      <c r="V683" s="72" t="str">
        <f>IFERROR(__xludf.DUMMYFUNCTION("""COMPUTED_VALUE"""),"(('pickle', 'save'), ('pickle', 'save_reduce'), ('pickle', 'save'), ('pickle', 'save_dict'), ('pickle', '_batch_setitems'), ('pickle', 'save'), ('pickle', 'save_list'), ('pickle', '_batch_appends'), ('pickle', 'save'), ('pickle', 'save_tuple'), ('pickle',"&amp;" 'save'))")</f>
        <v>(('pickle', 'save'), ('pickle', 'save_reduce'), ('pickle', 'save'), ('pickle', 'save_dict'), ('pickle', '_batch_setitems'), ('pickle', 'save'), ('pickle', 'save_list'), ('pickle', '_batch_appends'), ('pickle', 'save'), ('pickle', 'save_tuple'), ('pickle', 'save'))</v>
      </c>
      <c r="W683" s="72" t="str">
        <f>IFERROR(__xludf.DUMMYFUNCTION("""COMPUTED_VALUE"""),"data saving / pickle")</f>
        <v>data saving / pickle</v>
      </c>
      <c r="X683" s="50">
        <f t="shared" si="2"/>
        <v>1</v>
      </c>
      <c r="Y683" s="72" t="str">
        <f>IFERROR(__xludf.DUMMYFUNCTION("""COMPUTED_VALUE"""),"round 2")</f>
        <v>round 2</v>
      </c>
      <c r="Z683" s="72" t="str">
        <f>IFERROR(__xludf.DUMMYFUNCTION("""COMPUTED_VALUE"""),"(('req_set', 'prepare_files'), ('req_set', '_prepare_file'))")</f>
        <v>(('req_set', 'prepare_files'), ('req_set', '_prepare_file'))</v>
      </c>
      <c r="AA683" s="72" t="str">
        <f>IFERROR(__xludf.DUMMYFUNCTION("""COMPUTED_VALUE"""),"package installation")</f>
        <v>package installation</v>
      </c>
      <c r="AB683" s="72">
        <f>IFERROR(__xludf.DUMMYFUNCTION("""COMPUTED_VALUE"""),1.0)</f>
        <v>1</v>
      </c>
    </row>
    <row r="684">
      <c r="A684" s="73"/>
      <c r="D684" s="98"/>
      <c r="G684" s="98"/>
      <c r="I684" s="77">
        <v>682.0</v>
      </c>
      <c r="J684" s="54" t="s">
        <v>5334</v>
      </c>
      <c r="K684" s="96" t="s">
        <v>5150</v>
      </c>
      <c r="L684" s="169" t="s">
        <v>269</v>
      </c>
      <c r="M684" s="72" t="str">
        <f>IFERROR(__xludf.DUMMYFUNCTION("""COMPUTED_VALUE"""),"(('pickle', 'save'), ('pickle', 'save_reduce'), ('pickle', 'save'), ('pickle', 'save_dict'), ('pickle', '_batch_setitems'), ('pickle', 'save'), ('pickle', 'save_list'), ('pickle', '_batch_appends'), ('pickle', 'save'), ('pickle', 'save_tuple'), ('pickle',"&amp;" 'save'))")</f>
        <v>(('pickle', 'save'), ('pickle', 'save_reduce'), ('pickle', 'save'), ('pickle', 'save_dict'), ('pickle', '_batch_setitems'), ('pickle', 'save'), ('pickle', 'save_list'), ('pickle', '_batch_appends'), ('pickle', 'save'), ('pickle', 'save_tuple'), ('pickle', 'save'))</v>
      </c>
      <c r="N684" s="213">
        <f t="shared" si="5"/>
        <v>1</v>
      </c>
      <c r="O684" s="98"/>
      <c r="U684" s="72" t="str">
        <f>IFERROR(__xludf.DUMMYFUNCTION("""COMPUTED_VALUE"""),"round 2")</f>
        <v>round 2</v>
      </c>
      <c r="V684" s="72" t="str">
        <f>IFERROR(__xludf.DUMMYFUNCTION("""COMPUTED_VALUE"""),"(('pipeline', 'fit'), ('pipeline', '_fit'))")</f>
        <v>(('pipeline', 'fit'), ('pipeline', '_fit'))</v>
      </c>
      <c r="W684" s="72" t="str">
        <f>IFERROR(__xludf.DUMMYFUNCTION("""COMPUTED_VALUE"""),"model training / learning")</f>
        <v>model training / learning</v>
      </c>
      <c r="X684" s="50">
        <f t="shared" si="2"/>
        <v>1</v>
      </c>
      <c r="Y684" s="72" t="str">
        <f>IFERROR(__xludf.DUMMYFUNCTION("""COMPUTED_VALUE"""),"round 2")</f>
        <v>round 2</v>
      </c>
      <c r="Z684" s="72" t="str">
        <f>IFERROR(__xludf.DUMMYFUNCTION("""COMPUTED_VALUE"""),"(('start_kernel', 'module'),)")</f>
        <v>(('start_kernel', 'module'),)</v>
      </c>
      <c r="AA684" s="72" t="str">
        <f>IFERROR(__xludf.DUMMYFUNCTION("""COMPUTED_VALUE"""),"python basic syntax")</f>
        <v>python basic syntax</v>
      </c>
      <c r="AB684" s="72">
        <f>IFERROR(__xludf.DUMMYFUNCTION("""COMPUTED_VALUE"""),1.0)</f>
        <v>1</v>
      </c>
    </row>
    <row r="685">
      <c r="A685" s="73"/>
      <c r="D685" s="98"/>
      <c r="G685" s="98"/>
      <c r="I685" s="77">
        <v>683.0</v>
      </c>
      <c r="J685" s="54" t="s">
        <v>5334</v>
      </c>
      <c r="K685" s="96" t="s">
        <v>5159</v>
      </c>
      <c r="L685" s="77" t="s">
        <v>316</v>
      </c>
      <c r="M685" s="72" t="str">
        <f>IFERROR(__xludf.DUMMYFUNCTION("""COMPUTED_VALUE"""),"(('pipeline', 'fit'), ('pipeline', '_fit'))")</f>
        <v>(('pipeline', 'fit'), ('pipeline', '_fit'))</v>
      </c>
      <c r="N685" s="213">
        <f t="shared" si="5"/>
        <v>1</v>
      </c>
      <c r="O685" s="98"/>
      <c r="U685" s="72" t="str">
        <f>IFERROR(__xludf.DUMMYFUNCTION("""COMPUTED_VALUE"""),"round 2")</f>
        <v>round 2</v>
      </c>
      <c r="V685" s="72" t="str">
        <f>IFERROR(__xludf.DUMMYFUNCTION("""COMPUTED_VALUE"""),"(('process', '_bootstrap'), ('process', '_bootstrap'), ('process', '_bootstrap'), ('process', '_bootstrap'))")</f>
        <v>(('process', '_bootstrap'), ('process', '_bootstrap'), ('process', '_bootstrap'), ('process', '_bootstrap'))</v>
      </c>
      <c r="W685" s="72" t="str">
        <f>IFERROR(__xludf.DUMMYFUNCTION("""COMPUTED_VALUE"""),"parallelization")</f>
        <v>parallelization</v>
      </c>
      <c r="X685" s="50">
        <f t="shared" si="2"/>
        <v>1</v>
      </c>
      <c r="Y685" s="72" t="str">
        <f>IFERROR(__xludf.DUMMYFUNCTION("""COMPUTED_VALUE"""),"round 2")</f>
        <v>round 2</v>
      </c>
      <c r="Z685" s="72" t="str">
        <f>IFERROR(__xludf.DUMMYFUNCTION("""COMPUTED_VALUE"""),"(('six', 'reraise'),)")</f>
        <v>(('six', 'reraise'),)</v>
      </c>
      <c r="AA685" s="72" t="str">
        <f>IFERROR(__xludf.DUMMYFUNCTION("""COMPUTED_VALUE"""),"python basic syntax")</f>
        <v>python basic syntax</v>
      </c>
      <c r="AB685" s="72">
        <f>IFERROR(__xludf.DUMMYFUNCTION("""COMPUTED_VALUE"""),1.0)</f>
        <v>1</v>
      </c>
    </row>
    <row r="686">
      <c r="A686" s="73"/>
      <c r="D686" s="98"/>
      <c r="G686" s="98"/>
      <c r="I686" s="77">
        <v>684.0</v>
      </c>
      <c r="J686" s="54" t="s">
        <v>5334</v>
      </c>
      <c r="K686" s="96" t="s">
        <v>5161</v>
      </c>
      <c r="L686" s="169" t="s">
        <v>7</v>
      </c>
      <c r="M686" s="72" t="str">
        <f>IFERROR(__xludf.DUMMYFUNCTION("""COMPUTED_VALUE"""),"(('process', '_bootstrap'), ('process', '_bootstrap'), ('process', '_bootstrap'), ('process', '_bootstrap'))")</f>
        <v>(('process', '_bootstrap'), ('process', '_bootstrap'), ('process', '_bootstrap'), ('process', '_bootstrap'))</v>
      </c>
      <c r="N686" s="213">
        <f t="shared" si="5"/>
        <v>1</v>
      </c>
      <c r="O686" s="98"/>
      <c r="U686" s="72" t="str">
        <f>IFERROR(__xludf.DUMMYFUNCTION("""COMPUTED_VALUE"""),"round 2")</f>
        <v>round 2</v>
      </c>
      <c r="V686" s="72" t="str">
        <f>IFERROR(__xludf.DUMMYFUNCTION("""COMPUTED_VALUE"""),"(('parallel', 'retrieve'),)")</f>
        <v>(('parallel', 'retrieve'),)</v>
      </c>
      <c r="W686" s="72" t="str">
        <f>IFERROR(__xludf.DUMMYFUNCTION("""COMPUTED_VALUE"""),"parallelization")</f>
        <v>parallelization</v>
      </c>
      <c r="X686" s="50">
        <f t="shared" si="2"/>
        <v>1</v>
      </c>
      <c r="Y686" s="72" t="str">
        <f>IFERROR(__xludf.DUMMYFUNCTION("""COMPUTED_VALUE"""),"round 2")</f>
        <v>round 2</v>
      </c>
      <c r="Z686" s="72" t="str">
        <f>IFERROR(__xludf.DUMMYFUNCTION("""COMPUTED_VALUE"""),"(('variable_scope', '_true_getter'),)")</f>
        <v>(('variable_scope', '_true_getter'),)</v>
      </c>
      <c r="AA686" s="72" t="str">
        <f>IFERROR(__xludf.DUMMYFUNCTION("""COMPUTED_VALUE"""),"data operation")</f>
        <v>data operation</v>
      </c>
      <c r="AB686" s="72">
        <f>IFERROR(__xludf.DUMMYFUNCTION("""COMPUTED_VALUE"""),1.0)</f>
        <v>1</v>
      </c>
    </row>
    <row r="687">
      <c r="A687" s="73"/>
      <c r="D687" s="98"/>
      <c r="G687" s="98"/>
      <c r="I687" s="77">
        <v>685.0</v>
      </c>
      <c r="J687" s="54" t="s">
        <v>5334</v>
      </c>
      <c r="K687" s="96" t="s">
        <v>5163</v>
      </c>
      <c r="L687" s="169" t="s">
        <v>480</v>
      </c>
      <c r="M687" s="72" t="str">
        <f>IFERROR(__xludf.DUMMYFUNCTION("""COMPUTED_VALUE"""),"(('parallel', 'retrieve'),)")</f>
        <v>(('parallel', 'retrieve'),)</v>
      </c>
      <c r="N687" s="213">
        <f t="shared" si="5"/>
        <v>1</v>
      </c>
      <c r="O687" s="98"/>
      <c r="U687" s="72" t="str">
        <f>IFERROR(__xludf.DUMMYFUNCTION("""COMPUTED_VALUE"""),"round 2")</f>
        <v>round 2</v>
      </c>
      <c r="V687" s="72" t="str">
        <f>IFERROR(__xludf.DUMMYFUNCTION("""COMPUTED_VALUE"""),"(('validation', 'check_array'),)")</f>
        <v>(('validation', 'check_array'),)</v>
      </c>
      <c r="W687" s="72" t="str">
        <f>IFERROR(__xludf.DUMMYFUNCTION("""COMPUTED_VALUE"""),"data validation")</f>
        <v>data validation</v>
      </c>
      <c r="X687" s="50">
        <f t="shared" si="2"/>
        <v>1</v>
      </c>
      <c r="Y687" s="72" t="str">
        <f>IFERROR(__xludf.DUMMYFUNCTION("""COMPUTED_VALUE"""),"round 2")</f>
        <v>round 2</v>
      </c>
      <c r="Z687" s="72" t="str">
        <f>IFERROR(__xludf.DUMMYFUNCTION("""COMPUTED_VALUE"""),"(('array_ops', 'concat'),)")</f>
        <v>(('array_ops', 'concat'),)</v>
      </c>
      <c r="AA687" s="72" t="str">
        <f>IFERROR(__xludf.DUMMYFUNCTION("""COMPUTED_VALUE"""),"data operation")</f>
        <v>data operation</v>
      </c>
      <c r="AB687" s="72">
        <f>IFERROR(__xludf.DUMMYFUNCTION("""COMPUTED_VALUE"""),1.0)</f>
        <v>1</v>
      </c>
    </row>
    <row r="688">
      <c r="A688" s="73"/>
      <c r="D688" s="98"/>
      <c r="G688" s="98"/>
      <c r="I688" s="77">
        <v>686.0</v>
      </c>
      <c r="J688" s="54" t="s">
        <v>5334</v>
      </c>
      <c r="K688" s="96" t="s">
        <v>5165</v>
      </c>
      <c r="L688" s="77" t="s">
        <v>480</v>
      </c>
      <c r="M688" s="72" t="str">
        <f>IFERROR(__xludf.DUMMYFUNCTION("""COMPUTED_VALUE"""),"(('validation', 'check_array'),)")</f>
        <v>(('validation', 'check_array'),)</v>
      </c>
      <c r="N688" s="213">
        <f t="shared" si="5"/>
        <v>1</v>
      </c>
      <c r="O688" s="98"/>
      <c r="U688" s="72" t="str">
        <f>IFERROR(__xludf.DUMMYFUNCTION("""COMPUTED_VALUE"""),"round 2")</f>
        <v>round 2</v>
      </c>
      <c r="V688" s="72" t="str">
        <f>IFERROR(__xludf.DUMMYFUNCTION("""COMPUTED_VALUE"""),"(('compressed', 'toarray'),)")</f>
        <v>(('compressed', 'toarray'),)</v>
      </c>
      <c r="W688" s="72" t="str">
        <f>IFERROR(__xludf.DUMMYFUNCTION("""COMPUTED_VALUE"""),"data transformation")</f>
        <v>data transformation</v>
      </c>
      <c r="X688" s="50">
        <f t="shared" si="2"/>
        <v>1</v>
      </c>
      <c r="Y688" s="72" t="str">
        <f>IFERROR(__xludf.DUMMYFUNCTION("""COMPUTED_VALUE"""),"round 2")</f>
        <v>round 2</v>
      </c>
      <c r="Z688" s="72" t="str">
        <f>IFERROR(__xludf.DUMMYFUNCTION("""COMPUTED_VALUE"""),"(('lite', 'convert'), ('convert', 'toco_convert_impl'), ('convert', 'toco_convert_protos'))")</f>
        <v>(('lite', 'convert'), ('convert', 'toco_convert_impl'), ('convert', 'toco_convert_protos'))</v>
      </c>
      <c r="AA688" s="72" t="str">
        <f>IFERROR(__xludf.DUMMYFUNCTION("""COMPUTED_VALUE"""),"model conversion")</f>
        <v>model conversion</v>
      </c>
      <c r="AB688" s="72">
        <f>IFERROR(__xludf.DUMMYFUNCTION("""COMPUTED_VALUE"""),1.0)</f>
        <v>1</v>
      </c>
    </row>
    <row r="689">
      <c r="A689" s="73"/>
      <c r="D689" s="98"/>
      <c r="G689" s="98"/>
      <c r="I689" s="77">
        <v>687.0</v>
      </c>
      <c r="J689" s="54" t="s">
        <v>5334</v>
      </c>
      <c r="K689" s="96" t="s">
        <v>1139</v>
      </c>
      <c r="L689" s="206" t="s">
        <v>896</v>
      </c>
      <c r="M689" s="72" t="str">
        <f>IFERROR(__xludf.DUMMYFUNCTION("""COMPUTED_VALUE"""),"(('compressed', 'toarray'),)")</f>
        <v>(('compressed', 'toarray'),)</v>
      </c>
      <c r="N689" s="213">
        <f t="shared" si="5"/>
        <v>1</v>
      </c>
      <c r="O689" s="98"/>
      <c r="U689" s="72" t="str">
        <f>IFERROR(__xludf.DUMMYFUNCTION("""COMPUTED_VALUE"""),"round 2")</f>
        <v>round 2</v>
      </c>
      <c r="V689" s="72" t="str">
        <f>IFERROR(__xludf.DUMMYFUNCTION("""COMPUTED_VALUE"""),"(('pipeline', 'fit'), ('pipeline', '_fit'), ('memory', '__call__'), ('pipeline', '_fit_transform_one'), ('_column_transformer', 'fit_transform'), ('_column_transformer', '_validate_remainder'))")</f>
        <v>(('pipeline', 'fit'), ('pipeline', '_fit'), ('memory', '__call__'), ('pipeline', '_fit_transform_one'), ('_column_transformer', 'fit_transform'), ('_column_transformer', '_validate_remainder'))</v>
      </c>
      <c r="W689" s="72" t="str">
        <f>IFERROR(__xludf.DUMMYFUNCTION("""COMPUTED_VALUE"""),"model training / learning")</f>
        <v>model training / learning</v>
      </c>
      <c r="X689" s="50">
        <f t="shared" si="2"/>
        <v>1</v>
      </c>
      <c r="Y689" s="72" t="str">
        <f>IFERROR(__xludf.DUMMYFUNCTION("""COMPUTED_VALUE"""),"round 2")</f>
        <v>round 2</v>
      </c>
      <c r="Z689" s="72" t="str">
        <f>IFERROR(__xludf.DUMMYFUNCTION("""COMPUTED_VALUE"""),"(('variable_scope', '_true_getter'), ('variable_scope', '_get_single_variable'))")</f>
        <v>(('variable_scope', '_true_getter'), ('variable_scope', '_get_single_variable'))</v>
      </c>
      <c r="AA689" s="72" t="str">
        <f>IFERROR(__xludf.DUMMYFUNCTION("""COMPUTED_VALUE"""),"syntax / attribute extraction")</f>
        <v>syntax / attribute extraction</v>
      </c>
      <c r="AB689" s="72">
        <f>IFERROR(__xludf.DUMMYFUNCTION("""COMPUTED_VALUE"""),1.0)</f>
        <v>1</v>
      </c>
    </row>
    <row r="690">
      <c r="A690" s="73"/>
      <c r="D690" s="98"/>
      <c r="G690" s="98"/>
      <c r="I690" s="77">
        <v>688.0</v>
      </c>
      <c r="J690" s="54" t="s">
        <v>5334</v>
      </c>
      <c r="K690" s="96" t="s">
        <v>5179</v>
      </c>
      <c r="L690" s="169" t="s">
        <v>727</v>
      </c>
      <c r="M690" s="72" t="str">
        <f>IFERROR(__xludf.DUMMYFUNCTION("""COMPUTED_VALUE"""),"(('pipeline', 'fit'), ('pipeline', '_fit'), ('memory', '__call__'), ('pipeline', '_fit_transform_one'), ('_column_transformer', 'fit_transform'), ('_column_transformer', '_validate_remainder'))")</f>
        <v>(('pipeline', 'fit'), ('pipeline', '_fit'), ('memory', '__call__'), ('pipeline', '_fit_transform_one'), ('_column_transformer', 'fit_transform'), ('_column_transformer', '_validate_remainder'))</v>
      </c>
      <c r="N690" s="213">
        <f t="shared" si="5"/>
        <v>1</v>
      </c>
      <c r="O690" s="98"/>
      <c r="U690" s="72" t="str">
        <f>IFERROR(__xludf.DUMMYFUNCTION("""COMPUTED_VALUE"""),"round 2")</f>
        <v>round 2</v>
      </c>
      <c r="V690" s="72" t="str">
        <f>IFERROR(__xludf.DUMMYFUNCTION("""COMPUTED_VALUE"""),"(('parallel', 'dispatch_one_batch'), ('queue', 'get'))")</f>
        <v>(('parallel', 'dispatch_one_batch'), ('queue', 'get'))</v>
      </c>
      <c r="W690" s="72" t="str">
        <f>IFERROR(__xludf.DUMMYFUNCTION("""COMPUTED_VALUE"""),"parallelization")</f>
        <v>parallelization</v>
      </c>
      <c r="X690" s="50">
        <f t="shared" si="2"/>
        <v>1</v>
      </c>
      <c r="Y690" s="72" t="str">
        <f>IFERROR(__xludf.DUMMYFUNCTION("""COMPUTED_VALUE"""),"round 2")</f>
        <v>round 2</v>
      </c>
      <c r="Z690" s="72" t="str">
        <f>IFERROR(__xludf.DUMMYFUNCTION("""COMPUTED_VALUE"""),"(('client', 'request'),)")</f>
        <v>(('client', 'request'),)</v>
      </c>
      <c r="AA690" s="72" t="str">
        <f>IFERROR(__xludf.DUMMYFUNCTION("""COMPUTED_VALUE"""),"API call / HTTP request")</f>
        <v>API call / HTTP request</v>
      </c>
      <c r="AB690" s="72">
        <f>IFERROR(__xludf.DUMMYFUNCTION("""COMPUTED_VALUE"""),1.0)</f>
        <v>1</v>
      </c>
    </row>
    <row r="691">
      <c r="A691" s="73"/>
      <c r="D691" s="98"/>
      <c r="G691" s="98"/>
      <c r="I691" s="77">
        <v>689.0</v>
      </c>
      <c r="J691" s="54" t="s">
        <v>5334</v>
      </c>
      <c r="K691" s="96" t="s">
        <v>5186</v>
      </c>
      <c r="L691" s="77" t="s">
        <v>7</v>
      </c>
      <c r="M691" s="72" t="str">
        <f>IFERROR(__xludf.DUMMYFUNCTION("""COMPUTED_VALUE"""),"(('parallel', 'dispatch_one_batch'), ('queue', 'get'))")</f>
        <v>(('parallel', 'dispatch_one_batch'), ('queue', 'get'))</v>
      </c>
      <c r="N691" s="213">
        <f t="shared" si="5"/>
        <v>1</v>
      </c>
      <c r="O691" s="98"/>
      <c r="U691" s="72" t="str">
        <f>IFERROR(__xludf.DUMMYFUNCTION("""COMPUTED_VALUE"""),"round 2")</f>
        <v>round 2</v>
      </c>
      <c r="V691" s="72" t="str">
        <f>IFERROR(__xludf.DUMMYFUNCTION("""COMPUTED_VALUE"""),"(('data', 'transform'), ('data', '_transform_selected'))")</f>
        <v>(('data', 'transform'), ('data', '_transform_selected'))</v>
      </c>
      <c r="W691" s="72" t="str">
        <f>IFERROR(__xludf.DUMMYFUNCTION("""COMPUTED_VALUE"""),"data transformation")</f>
        <v>data transformation</v>
      </c>
      <c r="X691" s="50">
        <f t="shared" si="2"/>
        <v>1</v>
      </c>
      <c r="Y691" s="72" t="str">
        <f>IFERROR(__xludf.DUMMYFUNCTION("""COMPUTED_VALUE"""),"round 2")</f>
        <v>round 2</v>
      </c>
      <c r="Z691" s="72" t="str">
        <f>IFERROR(__xludf.DUMMYFUNCTION("""COMPUTED_VALUE"""),"(('saver', 'restore'), ('session', 'run'), ('session', '_run'), ('session', '_do_run'), ('session', '_do_call'), ('runpy', '_run_module_as_main'), ('runpy', '_run_code'), ('ipykernel_launcher', 'module'), ('application', 'launch_instance'), ('kernelapp', "&amp;"'start'))")</f>
        <v>(('saver', 'restore'), ('session', 'run'), ('session', '_run'), ('session', '_do_run'), ('session', '_do_call'), ('runpy', '_run_module_as_main'), ('runpy', '_run_code'), ('ipykernel_launcher', 'module'), ('application', 'launch_instance'), ('kernelapp', 'start'))</v>
      </c>
      <c r="AA691" s="72" t="str">
        <f>IFERROR(__xludf.DUMMYFUNCTION("""COMPUTED_VALUE"""),"external module execution")</f>
        <v>external module execution</v>
      </c>
      <c r="AB691" s="72">
        <f>IFERROR(__xludf.DUMMYFUNCTION("""COMPUTED_VALUE"""),1.0)</f>
        <v>1</v>
      </c>
    </row>
    <row r="692">
      <c r="A692" s="73"/>
      <c r="D692" s="98"/>
      <c r="G692" s="98"/>
      <c r="I692" s="77">
        <v>690.0</v>
      </c>
      <c r="J692" s="54" t="s">
        <v>5334</v>
      </c>
      <c r="K692" s="96" t="s">
        <v>5191</v>
      </c>
      <c r="L692" s="77" t="s">
        <v>480</v>
      </c>
      <c r="M692" s="72" t="str">
        <f>IFERROR(__xludf.DUMMYFUNCTION("""COMPUTED_VALUE"""),"(('data', 'transform'), ('data', '_transform_selected'))")</f>
        <v>(('data', 'transform'), ('data', '_transform_selected'))</v>
      </c>
      <c r="N692" s="213">
        <f t="shared" si="5"/>
        <v>1</v>
      </c>
      <c r="O692" s="98"/>
      <c r="U692" s="72" t="str">
        <f>IFERROR(__xludf.DUMMYFUNCTION("""COMPUTED_VALUE"""),"round 2")</f>
        <v>round 2</v>
      </c>
      <c r="V692" s="72" t="str">
        <f>IFERROR(__xludf.DUMMYFUNCTION("""COMPUTED_VALUE"""),"(('pairwise', 'check_pairwise_arrays'),)")</f>
        <v>(('pairwise', 'check_pairwise_arrays'),)</v>
      </c>
      <c r="W692" s="72" t="str">
        <f>IFERROR(__xludf.DUMMYFUNCTION("""COMPUTED_VALUE"""),"data validation")</f>
        <v>data validation</v>
      </c>
      <c r="X692" s="50">
        <f t="shared" si="2"/>
        <v>1</v>
      </c>
      <c r="Y692" s="72" t="str">
        <f>IFERROR(__xludf.DUMMYFUNCTION("""COMPUTED_VALUE"""),"round 2")</f>
        <v>round 2</v>
      </c>
      <c r="Z692" s="72" t="str">
        <f>IFERROR(__xludf.DUMMYFUNCTION("""COMPUTED_VALUE"""),"(('pywrap_tensorflow', 'module'), ('pywrap_tensorflow_internal', 'module'), ('pywrap_tensorflow_internal', 'swig_import_helper'), ('imp', 'load_module'), ('imp', 'load_dynamic'), ('__init__', 'module'))")</f>
        <v>(('pywrap_tensorflow', 'module'), ('pywrap_tensorflow_internal', 'module'), ('pywrap_tensorflow_internal', 'swig_import_helper'), ('imp', 'load_module'), ('imp', 'load_dynamic'), ('__init__', 'module'))</v>
      </c>
      <c r="AA692" s="72" t="str">
        <f>IFERROR(__xludf.DUMMYFUNCTION("""COMPUTED_VALUE"""),"external module execution")</f>
        <v>external module execution</v>
      </c>
      <c r="AB692" s="72">
        <f>IFERROR(__xludf.DUMMYFUNCTION("""COMPUTED_VALUE"""),1.0)</f>
        <v>1</v>
      </c>
    </row>
    <row r="693">
      <c r="A693" s="73"/>
      <c r="D693" s="98"/>
      <c r="G693" s="98"/>
      <c r="I693" s="77">
        <v>691.0</v>
      </c>
      <c r="J693" s="54" t="s">
        <v>5334</v>
      </c>
      <c r="K693" s="96" t="s">
        <v>5194</v>
      </c>
      <c r="L693" s="169" t="s">
        <v>727</v>
      </c>
      <c r="M693" s="72" t="str">
        <f>IFERROR(__xludf.DUMMYFUNCTION("""COMPUTED_VALUE"""),"(('pairwise', 'check_pairwise_arrays'),)")</f>
        <v>(('pairwise', 'check_pairwise_arrays'),)</v>
      </c>
      <c r="N693" s="213">
        <f t="shared" si="5"/>
        <v>1</v>
      </c>
      <c r="O693" s="98"/>
      <c r="U693" s="72" t="str">
        <f>IFERROR(__xludf.DUMMYFUNCTION("""COMPUTED_VALUE"""),"round 2")</f>
        <v>round 2</v>
      </c>
      <c r="V693" s="72" t="str">
        <f>IFERROR(__xludf.DUMMYFUNCTION("""COMPUTED_VALUE"""),"(('pipeline', 'fit'), ('pipeline', '_fit'), ('memory', '__call__'))")</f>
        <v>(('pipeline', 'fit'), ('pipeline', '_fit'), ('memory', '__call__'))</v>
      </c>
      <c r="W693" s="72" t="str">
        <f>IFERROR(__xludf.DUMMYFUNCTION("""COMPUTED_VALUE"""),"model training / learning")</f>
        <v>model training / learning</v>
      </c>
      <c r="X693" s="50">
        <f t="shared" si="2"/>
        <v>1</v>
      </c>
      <c r="Y693" s="72" t="str">
        <f>IFERROR(__xludf.DUMMYFUNCTION("""COMPUTED_VALUE"""),"round 2")</f>
        <v>round 2</v>
      </c>
      <c r="Z693" s="72" t="str">
        <f>IFERROR(__xludf.DUMMYFUNCTION("""COMPUTED_VALUE"""),"(('def_function', '__call__'), ('def_function', '_call'), ('function', '__call__'), ('function', '_filtered_call'), ('function', '_call_flat'))")</f>
        <v>(('def_function', '__call__'), ('def_function', '_call'), ('function', '__call__'), ('function', '_filtered_call'), ('function', '_call_flat'))</v>
      </c>
      <c r="AA693" s="72" t="str">
        <f>IFERROR(__xludf.DUMMYFUNCTION("""COMPUTED_VALUE"""),"model training / learning")</f>
        <v>model training / learning</v>
      </c>
      <c r="AB693" s="72">
        <f>IFERROR(__xludf.DUMMYFUNCTION("""COMPUTED_VALUE"""),1.0)</f>
        <v>1</v>
      </c>
    </row>
    <row r="694">
      <c r="A694" s="73"/>
      <c r="D694" s="98"/>
      <c r="G694" s="98"/>
      <c r="I694" s="77">
        <v>692.0</v>
      </c>
      <c r="J694" s="54" t="s">
        <v>5334</v>
      </c>
      <c r="K694" s="96" t="s">
        <v>5198</v>
      </c>
      <c r="L694" s="77" t="s">
        <v>896</v>
      </c>
      <c r="M694" s="72" t="str">
        <f>IFERROR(__xludf.DUMMYFUNCTION("""COMPUTED_VALUE"""),"(('pipeline', 'fit'), ('pipeline', '_fit'), ('memory', '__call__'))")</f>
        <v>(('pipeline', 'fit'), ('pipeline', '_fit'), ('memory', '__call__'))</v>
      </c>
      <c r="N694" s="213">
        <f t="shared" si="5"/>
        <v>1</v>
      </c>
      <c r="O694" s="98"/>
      <c r="U694" s="72" t="str">
        <f>IFERROR(__xludf.DUMMYFUNCTION("""COMPUTED_VALUE"""),"round 2")</f>
        <v>round 2</v>
      </c>
      <c r="V694" s="72" t="str">
        <f>IFERROR(__xludf.DUMMYFUNCTION("""COMPUTED_VALUE"""),"(('space', 'transform'),)")</f>
        <v>(('space', 'transform'),)</v>
      </c>
      <c r="W694" s="72" t="str">
        <f>IFERROR(__xludf.DUMMYFUNCTION("""COMPUTED_VALUE"""),"data transformation")</f>
        <v>data transformation</v>
      </c>
      <c r="X694" s="50">
        <f t="shared" si="2"/>
        <v>1</v>
      </c>
      <c r="Y694" s="72" t="str">
        <f>IFERROR(__xludf.DUMMYFUNCTION("""COMPUTED_VALUE"""),"round 2")</f>
        <v>round 2</v>
      </c>
      <c r="Z694" s="72" t="str">
        <f>IFERROR(__xludf.DUMMYFUNCTION("""COMPUTED_VALUE"""),"(('temp_dir', 'cleanup'), ('retrying', 'wrapped_f'), ('retrying', 'call'), ('retrying', 'get'), ('six', 'reraise'), ('retrying', 'call'), ('misc', 'rmtree'), ('shutil', 'rmtree'), ('shutil', '_rmtree_unsafe'), ('shutil', '_rmtree_unsafe'), ('shutil', '_rm"&amp;"tree_unsafe'), ('shutil', '_rmtree_unsafe'))")</f>
        <v>(('temp_dir', 'cleanup'), ('retrying', 'wrapped_f'), ('retrying', 'call'), ('retrying', 'get'), ('six', 'reraise'), ('retrying', 'call'), ('misc', 'rmtree'), ('shutil', 'rmtree'), ('shutil', '_rmtree_unsafe'), ('shutil', '_rmtree_unsafe'), ('shutil', '_rmtree_unsafe'), ('shutil', '_rmtree_unsafe'))</v>
      </c>
      <c r="AA694" s="72" t="str">
        <f>IFERROR(__xludf.DUMMYFUNCTION("""COMPUTED_VALUE"""),"file operation")</f>
        <v>file operation</v>
      </c>
      <c r="AB694" s="72">
        <f>IFERROR(__xludf.DUMMYFUNCTION("""COMPUTED_VALUE"""),1.0)</f>
        <v>1</v>
      </c>
    </row>
    <row r="695">
      <c r="A695" s="73"/>
      <c r="D695" s="98"/>
      <c r="G695" s="98"/>
      <c r="I695" s="77">
        <v>693.0</v>
      </c>
      <c r="J695" s="54" t="s">
        <v>5334</v>
      </c>
      <c r="K695" s="96" t="s">
        <v>5205</v>
      </c>
      <c r="L695" s="169" t="s">
        <v>7</v>
      </c>
      <c r="M695" s="72" t="str">
        <f>IFERROR(__xludf.DUMMYFUNCTION("""COMPUTED_VALUE"""),"(('space', 'transform'),)")</f>
        <v>(('space', 'transform'),)</v>
      </c>
      <c r="N695" s="213">
        <f t="shared" si="5"/>
        <v>1</v>
      </c>
      <c r="O695" s="98"/>
      <c r="U695" s="72" t="str">
        <f>IFERROR(__xludf.DUMMYFUNCTION("""COMPUTED_VALUE"""),"round 2")</f>
        <v>round 2</v>
      </c>
      <c r="V695" s="72" t="str">
        <f>IFERROR(__xludf.DUMMYFUNCTION("""COMPUTED_VALUE"""),"(('_validation', 'learning_curve'), ('parallel', '__call__'), ('parallel', 'dispatch_one_batch'), ('parallel', '_dispatch'), ('_parallel_backends', 'apply_async'), ('_parallel_backends', '__init__'), ('parallel', '__call__'), ('parallel', 'listcomp'))")</f>
        <v>(('_validation', 'learning_curve'), ('parallel', '__call__'), ('parallel', 'dispatch_one_batch'), ('parallel', '_dispatch'), ('_parallel_backends', 'apply_async'), ('_parallel_backends', '__init__'), ('parallel', '__call__'), ('parallel', 'listcomp'))</v>
      </c>
      <c r="W695" s="72" t="str">
        <f>IFERROR(__xludf.DUMMYFUNCTION("""COMPUTED_VALUE"""),"parallelization")</f>
        <v>parallelization</v>
      </c>
      <c r="X695" s="50">
        <f t="shared" si="2"/>
        <v>1</v>
      </c>
      <c r="Y695" s="72" t="str">
        <f>IFERROR(__xludf.DUMMYFUNCTION("""COMPUTED_VALUE"""),"round 2")</f>
        <v>round 2</v>
      </c>
      <c r="Z695" s="72" t="str">
        <f>IFERROR(__xludf.DUMMYFUNCTION("""COMPUTED_VALUE"""),"(('toco_from_protos', 'main'),)")</f>
        <v>(('toco_from_protos', 'main'),)</v>
      </c>
      <c r="AA695" s="72" t="str">
        <f>IFERROR(__xludf.DUMMYFUNCTION("""COMPUTED_VALUE"""),"model conversion")</f>
        <v>model conversion</v>
      </c>
      <c r="AB695" s="72">
        <f>IFERROR(__xludf.DUMMYFUNCTION("""COMPUTED_VALUE"""),1.0)</f>
        <v>1</v>
      </c>
    </row>
    <row r="696">
      <c r="A696" s="73"/>
      <c r="D696" s="98"/>
      <c r="G696" s="98"/>
      <c r="I696" s="77">
        <v>694.0</v>
      </c>
      <c r="J696" s="54" t="s">
        <v>5334</v>
      </c>
      <c r="K696" s="96" t="s">
        <v>5207</v>
      </c>
      <c r="L696" s="169" t="s">
        <v>727</v>
      </c>
      <c r="M696" s="72" t="str">
        <f>IFERROR(__xludf.DUMMYFUNCTION("""COMPUTED_VALUE"""),"(('_validation', 'learning_curve'), ('parallel', '__call__'), ('parallel', 'dispatch_one_batch'), ('parallel', '_dispatch'), ('_parallel_backends', 'apply_async'), ('_parallel_backends', '__init__'), ('parallel', '__call__'), ('parallel', 'listcomp'))")</f>
        <v>(('_validation', 'learning_curve'), ('parallel', '__call__'), ('parallel', 'dispatch_one_batch'), ('parallel', '_dispatch'), ('_parallel_backends', 'apply_async'), ('_parallel_backends', '__init__'), ('parallel', '__call__'), ('parallel', 'listcomp'))</v>
      </c>
      <c r="N696" s="213">
        <f t="shared" si="5"/>
        <v>1</v>
      </c>
      <c r="O696" s="98"/>
      <c r="U696" s="72" t="str">
        <f>IFERROR(__xludf.DUMMYFUNCTION("""COMPUTED_VALUE"""),"round 2")</f>
        <v>round 2</v>
      </c>
      <c r="V696" s="72" t="str">
        <f>IFERROR(__xludf.DUMMYFUNCTION("""COMPUTED_VALUE"""),"(('parallel', '__call__'), ('parallel', 'listcomp'), ('_validation', '_fit_and_score'), ('_validation', '_score'), ('_scorer', '__call__'))")</f>
        <v>(('parallel', '__call__'), ('parallel', 'listcomp'), ('_validation', '_fit_and_score'), ('_validation', '_score'), ('_scorer', '__call__'))</v>
      </c>
      <c r="W696" s="72" t="str">
        <f>IFERROR(__xludf.DUMMYFUNCTION("""COMPUTED_VALUE"""),"model validation")</f>
        <v>model validation</v>
      </c>
      <c r="X696" s="50">
        <f t="shared" si="2"/>
        <v>1</v>
      </c>
      <c r="Y696" s="72" t="str">
        <f>IFERROR(__xludf.DUMMYFUNCTION("""COMPUTED_VALUE"""),"round 2")</f>
        <v>round 2</v>
      </c>
      <c r="Z696" s="72" t="str">
        <f>IFERROR(__xludf.DUMMYFUNCTION("""COMPUTED_VALUE"""),"(('pickle', 'save'),)")</f>
        <v>(('pickle', 'save'),)</v>
      </c>
      <c r="AA696" s="72" t="str">
        <f>IFERROR(__xludf.DUMMYFUNCTION("""COMPUTED_VALUE"""),"data saving / pickle")</f>
        <v>data saving / pickle</v>
      </c>
      <c r="AB696" s="72">
        <f>IFERROR(__xludf.DUMMYFUNCTION("""COMPUTED_VALUE"""),1.0)</f>
        <v>1</v>
      </c>
    </row>
    <row r="697">
      <c r="A697" s="73"/>
      <c r="D697" s="98"/>
      <c r="G697" s="98"/>
      <c r="I697" s="77">
        <v>695.0</v>
      </c>
      <c r="J697" s="54" t="s">
        <v>5334</v>
      </c>
      <c r="K697" s="96" t="s">
        <v>5210</v>
      </c>
      <c r="L697" s="77" t="s">
        <v>480</v>
      </c>
      <c r="M697" s="72" t="str">
        <f>IFERROR(__xludf.DUMMYFUNCTION("""COMPUTED_VALUE"""),"(('parallel', '__call__'), ('parallel', 'listcomp'), ('_validation', '_fit_and_score'), ('_validation', '_score'), ('_scorer', '__call__'))")</f>
        <v>(('parallel', '__call__'), ('parallel', 'listcomp'), ('_validation', '_fit_and_score'), ('_validation', '_score'), ('_scorer', '__call__'))</v>
      </c>
      <c r="N697" s="213">
        <f t="shared" si="5"/>
        <v>1</v>
      </c>
      <c r="O697" s="98"/>
      <c r="U697" s="72" t="str">
        <f>IFERROR(__xludf.DUMMYFUNCTION("""COMPUTED_VALUE"""),"round 2")</f>
        <v>round 2</v>
      </c>
      <c r="V697" s="72" t="str">
        <f>IFERROR(__xludf.DUMMYFUNCTION("""COMPUTED_VALUE"""),"(('base', 'predict'), ('base', 'predict'), ('base', '_validate_for_predict'))")</f>
        <v>(('base', 'predict'), ('base', 'predict'), ('base', '_validate_for_predict'))</v>
      </c>
      <c r="W697" s="72" t="str">
        <f>IFERROR(__xludf.DUMMYFUNCTION("""COMPUTED_VALUE"""),"model validation")</f>
        <v>model validation</v>
      </c>
      <c r="X697" s="50">
        <f t="shared" si="2"/>
        <v>1</v>
      </c>
      <c r="Y697" s="72" t="str">
        <f>IFERROR(__xludf.DUMMYFUNCTION("""COMPUTED_VALUE"""),"round 2")</f>
        <v>round 2</v>
      </c>
      <c r="Z697" s="72" t="str">
        <f>IFERROR(__xludf.DUMMYFUNCTION("""COMPUTED_VALUE"""),"(('saver', 'save_op'), ('gen_io_ops', 'save_v2'), ('op_def_library', '_apply_op_helper'))")</f>
        <v>(('saver', 'save_op'), ('gen_io_ops', 'save_v2'), ('op_def_library', '_apply_op_helper'))</v>
      </c>
      <c r="AA697" s="72" t="str">
        <f>IFERROR(__xludf.DUMMYFUNCTION("""COMPUTED_VALUE"""),"data operation")</f>
        <v>data operation</v>
      </c>
      <c r="AB697" s="72">
        <f>IFERROR(__xludf.DUMMYFUNCTION("""COMPUTED_VALUE"""),1.0)</f>
        <v>1</v>
      </c>
    </row>
    <row r="698">
      <c r="A698" s="73"/>
      <c r="D698" s="98"/>
      <c r="G698" s="98"/>
      <c r="I698" s="77">
        <v>696.0</v>
      </c>
      <c r="J698" s="54" t="s">
        <v>5334</v>
      </c>
      <c r="K698" s="96" t="s">
        <v>5214</v>
      </c>
      <c r="L698" s="169" t="s">
        <v>1297</v>
      </c>
      <c r="M698" s="72" t="str">
        <f>IFERROR(__xludf.DUMMYFUNCTION("""COMPUTED_VALUE"""),"(('base', 'predict'), ('base', 'predict'), ('base', '_validate_for_predict'))")</f>
        <v>(('base', 'predict'), ('base', 'predict'), ('base', '_validate_for_predict'))</v>
      </c>
      <c r="N698" s="213">
        <f t="shared" si="5"/>
        <v>1</v>
      </c>
      <c r="O698" s="98"/>
      <c r="U698" s="72" t="str">
        <f>IFERROR(__xludf.DUMMYFUNCTION("""COMPUTED_VALUE"""),"round 2")</f>
        <v>round 2</v>
      </c>
      <c r="V698" s="72" t="str">
        <f>IFERROR(__xludf.DUMMYFUNCTION("""COMPUTED_VALUE"""),"(('pipeline', '_fit'), ('memory', '__call__'))")</f>
        <v>(('pipeline', '_fit'), ('memory', '__call__'))</v>
      </c>
      <c r="W698" s="72" t="str">
        <f>IFERROR(__xludf.DUMMYFUNCTION("""COMPUTED_VALUE"""),"model training / learning")</f>
        <v>model training / learning</v>
      </c>
      <c r="X698" s="50">
        <f t="shared" si="2"/>
        <v>1</v>
      </c>
      <c r="Y698" s="72" t="str">
        <f>IFERROR(__xludf.DUMMYFUNCTION("""COMPUTED_VALUE"""),"round 2")</f>
        <v>round 2</v>
      </c>
      <c r="Z698" s="72" t="str">
        <f>IFERROR(__xludf.DUMMYFUNCTION("""COMPUTED_VALUE"""),"(('base_events', 'run_forever'), ('base_events', '_run_once'), ('events', '_run'), ('ioloop', 'lambda'))")</f>
        <v>(('base_events', 'run_forever'), ('base_events', '_run_once'), ('events', '_run'), ('ioloop', 'lambda'))</v>
      </c>
      <c r="AA698" s="72" t="str">
        <f>IFERROR(__xludf.DUMMYFUNCTION("""COMPUTED_VALUE"""),"parallelization")</f>
        <v>parallelization</v>
      </c>
      <c r="AB698" s="72">
        <f>IFERROR(__xludf.DUMMYFUNCTION("""COMPUTED_VALUE"""),1.0)</f>
        <v>1</v>
      </c>
    </row>
    <row r="699">
      <c r="A699" s="73"/>
      <c r="D699" s="98"/>
      <c r="G699" s="98"/>
      <c r="I699" s="77">
        <v>697.0</v>
      </c>
      <c r="J699" s="54" t="s">
        <v>5334</v>
      </c>
      <c r="K699" s="96" t="s">
        <v>5218</v>
      </c>
      <c r="L699" s="77" t="s">
        <v>1297</v>
      </c>
      <c r="M699" s="72" t="str">
        <f>IFERROR(__xludf.DUMMYFUNCTION("""COMPUTED_VALUE"""),"(('pipeline', '_fit'), ('memory', '__call__'))")</f>
        <v>(('pipeline', '_fit'), ('memory', '__call__'))</v>
      </c>
      <c r="N699" s="213">
        <f t="shared" si="5"/>
        <v>1</v>
      </c>
      <c r="O699" s="98"/>
      <c r="U699" s="72" t="str">
        <f>IFERROR(__xludf.DUMMYFUNCTION("""COMPUTED_VALUE"""),"round 2")</f>
        <v>round 2</v>
      </c>
      <c r="V699" s="72" t="str">
        <f>IFERROR(__xludf.DUMMYFUNCTION("""COMPUTED_VALUE"""),"(('_encoders', '_transform'),)")</f>
        <v>(('_encoders', '_transform'),)</v>
      </c>
      <c r="W699" s="72" t="str">
        <f>IFERROR(__xludf.DUMMYFUNCTION("""COMPUTED_VALUE"""),"data transformation")</f>
        <v>data transformation</v>
      </c>
      <c r="X699" s="50">
        <f t="shared" si="2"/>
        <v>1</v>
      </c>
      <c r="Y699" s="72" t="str">
        <f>IFERROR(__xludf.DUMMYFUNCTION("""COMPUTED_VALUE"""),"round 2")</f>
        <v>round 2</v>
      </c>
      <c r="Z699" s="72" t="str">
        <f>IFERROR(__xludf.DUMMYFUNCTION("""COMPUTED_VALUE"""),"(('rnn_cell_impl', 'call'), ('rnn_cell_impl', '__call__'))")</f>
        <v>(('rnn_cell_impl', 'call'), ('rnn_cell_impl', '__call__'))</v>
      </c>
      <c r="AA699" s="72" t="str">
        <f>IFERROR(__xludf.DUMMYFUNCTION("""COMPUTED_VALUE"""),"model training / construction")</f>
        <v>model training / construction</v>
      </c>
      <c r="AB699" s="72">
        <f>IFERROR(__xludf.DUMMYFUNCTION("""COMPUTED_VALUE"""),1.0)</f>
        <v>1</v>
      </c>
    </row>
    <row r="700">
      <c r="A700" s="73"/>
      <c r="D700" s="98"/>
      <c r="G700" s="98"/>
      <c r="I700" s="77">
        <v>698.0</v>
      </c>
      <c r="J700" s="54" t="s">
        <v>5334</v>
      </c>
      <c r="K700" s="96" t="s">
        <v>5225</v>
      </c>
      <c r="L700" s="169" t="s">
        <v>7</v>
      </c>
      <c r="M700" s="72" t="str">
        <f>IFERROR(__xludf.DUMMYFUNCTION("""COMPUTED_VALUE"""),"(('_encoders', '_transform'),)")</f>
        <v>(('_encoders', '_transform'),)</v>
      </c>
      <c r="N700" s="213">
        <f t="shared" si="5"/>
        <v>1</v>
      </c>
      <c r="O700" s="98"/>
      <c r="U700" s="72" t="str">
        <f>IFERROR(__xludf.DUMMYFUNCTION("""COMPUTED_VALUE"""),"round 2")</f>
        <v>round 2</v>
      </c>
      <c r="V700" s="72" t="str">
        <f>IFERROR(__xludf.DUMMYFUNCTION("""COMPUTED_VALUE"""),"(('_validation', '_score'), ('_scorer', '__call__'))")</f>
        <v>(('_validation', '_score'), ('_scorer', '__call__'))</v>
      </c>
      <c r="W700" s="72" t="str">
        <f>IFERROR(__xludf.DUMMYFUNCTION("""COMPUTED_VALUE"""),"model validation")</f>
        <v>model validation</v>
      </c>
      <c r="X700" s="50">
        <f t="shared" si="2"/>
        <v>1</v>
      </c>
      <c r="Y700" s="72" t="str">
        <f>IFERROR(__xludf.DUMMYFUNCTION("""COMPUTED_VALUE"""),"round 2")</f>
        <v>round 2</v>
      </c>
      <c r="Z700" s="72" t="str">
        <f>IFERROR(__xludf.DUMMYFUNCTION("""COMPUTED_VALUE"""),"(('interfaces', 'wrapper'), ('training', 'fit_generator'))")</f>
        <v>(('interfaces', 'wrapper'), ('training', 'fit_generator'))</v>
      </c>
      <c r="AA700" s="72" t="str">
        <f>IFERROR(__xludf.DUMMYFUNCTION("""COMPUTED_VALUE"""),"model training / learning")</f>
        <v>model training / learning</v>
      </c>
      <c r="AB700" s="72">
        <f>IFERROR(__xludf.DUMMYFUNCTION("""COMPUTED_VALUE"""),1.0)</f>
        <v>1</v>
      </c>
    </row>
    <row r="701">
      <c r="A701" s="73"/>
      <c r="D701" s="98"/>
      <c r="G701" s="98"/>
      <c r="I701" s="77">
        <v>699.0</v>
      </c>
      <c r="J701" s="54" t="s">
        <v>5334</v>
      </c>
      <c r="K701" s="96" t="s">
        <v>5227</v>
      </c>
      <c r="L701" s="169" t="s">
        <v>727</v>
      </c>
      <c r="M701" s="72" t="str">
        <f>IFERROR(__xludf.DUMMYFUNCTION("""COMPUTED_VALUE"""),"(('_validation', '_score'), ('_scorer', '__call__'))")</f>
        <v>(('_validation', '_score'), ('_scorer', '__call__'))</v>
      </c>
      <c r="N701" s="213">
        <f t="shared" si="5"/>
        <v>1</v>
      </c>
      <c r="O701" s="98"/>
      <c r="U701" s="72" t="str">
        <f>IFERROR(__xludf.DUMMYFUNCTION("""COMPUTED_VALUE"""),"round 2")</f>
        <v>round 2</v>
      </c>
      <c r="V701" s="72" t="str">
        <f>IFERROR(__xludf.DUMMYFUNCTION("""COMPUTED_VALUE"""),"(('_validation', 'cross_validate'),)")</f>
        <v>(('_validation', 'cross_validate'),)</v>
      </c>
      <c r="W701" s="72" t="str">
        <f>IFERROR(__xludf.DUMMYFUNCTION("""COMPUTED_VALUE"""),"model validation")</f>
        <v>model validation</v>
      </c>
      <c r="X701" s="50">
        <f t="shared" si="2"/>
        <v>1</v>
      </c>
      <c r="Y701" s="72" t="str">
        <f>IFERROR(__xludf.DUMMYFUNCTION("""COMPUTED_VALUE"""),"round 2")</f>
        <v>round 2</v>
      </c>
      <c r="Z701" s="72" t="str">
        <f>IFERROR(__xludf.DUMMYFUNCTION("""COMPUTED_VALUE"""),"(('session_manager', 'prepare_session'),)")</f>
        <v>(('session_manager', 'prepare_session'),)</v>
      </c>
      <c r="AA701" s="72" t="str">
        <f>IFERROR(__xludf.DUMMYFUNCTION("""COMPUTED_VALUE"""),"parallelization")</f>
        <v>parallelization</v>
      </c>
      <c r="AB701" s="72">
        <f>IFERROR(__xludf.DUMMYFUNCTION("""COMPUTED_VALUE"""),1.0)</f>
        <v>1</v>
      </c>
    </row>
    <row r="702">
      <c r="A702" s="73"/>
      <c r="D702" s="98"/>
      <c r="G702" s="98"/>
      <c r="I702" s="77">
        <v>700.0</v>
      </c>
      <c r="J702" s="54" t="s">
        <v>5334</v>
      </c>
      <c r="K702" s="96" t="s">
        <v>5233</v>
      </c>
      <c r="L702" s="169" t="s">
        <v>1297</v>
      </c>
      <c r="M702" s="72" t="str">
        <f>IFERROR(__xludf.DUMMYFUNCTION("""COMPUTED_VALUE"""),"(('_validation', 'cross_validate'),)")</f>
        <v>(('_validation', 'cross_validate'),)</v>
      </c>
      <c r="N702" s="213">
        <f t="shared" si="5"/>
        <v>1</v>
      </c>
      <c r="O702" s="98"/>
      <c r="U702" s="72" t="str">
        <f>IFERROR(__xludf.DUMMYFUNCTION("""COMPUTED_VALUE"""),"round 2")</f>
        <v>round 2</v>
      </c>
      <c r="V702" s="72" t="str">
        <f>IFERROR(__xludf.DUMMYFUNCTION("""COMPUTED_VALUE"""),"(('fixes', 'module'), ('__init__', 'module'), ('__init__', 'module'))")</f>
        <v>(('fixes', 'module'), ('__init__', 'module'), ('__init__', 'module'))</v>
      </c>
      <c r="W702" s="72" t="str">
        <f>IFERROR(__xludf.DUMMYFUNCTION("""COMPUTED_VALUE"""),"python basic syntax")</f>
        <v>python basic syntax</v>
      </c>
      <c r="X702" s="50">
        <f t="shared" si="2"/>
        <v>1</v>
      </c>
      <c r="Y702" s="72" t="str">
        <f>IFERROR(__xludf.DUMMYFUNCTION("""COMPUTED_VALUE"""),"round 2")</f>
        <v>round 2</v>
      </c>
      <c r="Z702" s="72" t="str">
        <f>IFERROR(__xludf.DUMMYFUNCTION("""COMPUTED_VALUE"""),"(('dnn', '__init__'), ('trainer', '__init__'))")</f>
        <v>(('dnn', '__init__'), ('trainer', '__init__'))</v>
      </c>
      <c r="AA702" s="72" t="str">
        <f>IFERROR(__xludf.DUMMYFUNCTION("""COMPUTED_VALUE"""),"model saving / loading")</f>
        <v>model saving / loading</v>
      </c>
      <c r="AB702" s="72">
        <f>IFERROR(__xludf.DUMMYFUNCTION("""COMPUTED_VALUE"""),1.0)</f>
        <v>1</v>
      </c>
    </row>
    <row r="703">
      <c r="A703" s="73"/>
      <c r="D703" s="98"/>
      <c r="G703" s="98"/>
      <c r="I703" s="77">
        <v>701.0</v>
      </c>
      <c r="J703" s="54" t="s">
        <v>5334</v>
      </c>
      <c r="K703" s="96" t="s">
        <v>5236</v>
      </c>
      <c r="L703" s="169" t="s">
        <v>1297</v>
      </c>
      <c r="M703" s="72" t="str">
        <f>IFERROR(__xludf.DUMMYFUNCTION("""COMPUTED_VALUE"""),"(('fixes', 'module'), ('__init__', 'module'), ('__init__', 'module'))")</f>
        <v>(('fixes', 'module'), ('__init__', 'module'), ('__init__', 'module'))</v>
      </c>
      <c r="N703" s="213">
        <f t="shared" si="5"/>
        <v>1</v>
      </c>
      <c r="O703" s="98"/>
      <c r="U703" s="72" t="str">
        <f>IFERROR(__xludf.DUMMYFUNCTION("""COMPUTED_VALUE"""),"round 2")</f>
        <v>round 2</v>
      </c>
      <c r="V703" s="72" t="str">
        <f>IFERROR(__xludf.DUMMYFUNCTION("""COMPUTED_VALUE"""),"(('_tree_ensemble', '_recurse'), ('_tree_ensemble', '_recurse'), ('_tree_ensemble', '_recurse'), ('_tree_ensemble', '_recurse'), ('_tree_ensemble', '_recurse'), ('_tree_ensemble', '_recurse'), ('_tree_ensemble', '_recurse'))")</f>
        <v>(('_tree_ensemble', '_recurse'), ('_tree_ensemble', '_recurse'), ('_tree_ensemble', '_recurse'), ('_tree_ensemble', '_recurse'), ('_tree_ensemble', '_recurse'), ('_tree_ensemble', '_recurse'), ('_tree_ensemble', '_recurse'))</v>
      </c>
      <c r="W703" s="72" t="str">
        <f>IFERROR(__xludf.DUMMYFUNCTION("""COMPUTED_VALUE"""),"model training / construction")</f>
        <v>model training / construction</v>
      </c>
      <c r="X703" s="50">
        <f t="shared" si="2"/>
        <v>1</v>
      </c>
      <c r="Y703" s="72" t="str">
        <f>IFERROR(__xludf.DUMMYFUNCTION("""COMPUTED_VALUE"""),"round 2")</f>
        <v>round 2</v>
      </c>
      <c r="Z703" s="72" t="str">
        <f>IFERROR(__xludf.DUMMYFUNCTION("""COMPUTED_VALUE"""),"(('callbacks', 'module'),)")</f>
        <v>(('callbacks', 'module'),)</v>
      </c>
      <c r="AA703" s="72" t="str">
        <f>IFERROR(__xludf.DUMMYFUNCTION("""COMPUTED_VALUE"""),"python basic syntax")</f>
        <v>python basic syntax</v>
      </c>
      <c r="AB703" s="72">
        <f>IFERROR(__xludf.DUMMYFUNCTION("""COMPUTED_VALUE"""),1.0)</f>
        <v>1</v>
      </c>
    </row>
    <row r="704">
      <c r="A704" s="73"/>
      <c r="D704" s="98"/>
      <c r="G704" s="98"/>
      <c r="I704" s="77">
        <v>702.0</v>
      </c>
      <c r="J704" s="54" t="s">
        <v>5334</v>
      </c>
      <c r="K704" s="96" t="s">
        <v>5239</v>
      </c>
      <c r="L704" s="169" t="s">
        <v>269</v>
      </c>
      <c r="M704" s="72" t="str">
        <f>IFERROR(__xludf.DUMMYFUNCTION("""COMPUTED_VALUE"""),"(('_tree_ensemble', '_recurse'), ('_tree_ensemble', '_recurse'), ('_tree_ensemble', '_recurse'), ('_tree_ensemble', '_recurse'), ('_tree_ensemble', '_recurse'), ('_tree_ensemble', '_recurse'), ('_tree_ensemble', '_recurse'))")</f>
        <v>(('_tree_ensemble', '_recurse'), ('_tree_ensemble', '_recurse'), ('_tree_ensemble', '_recurse'), ('_tree_ensemble', '_recurse'), ('_tree_ensemble', '_recurse'), ('_tree_ensemble', '_recurse'), ('_tree_ensemble', '_recurse'))</v>
      </c>
      <c r="N704" s="213">
        <f t="shared" si="5"/>
        <v>1</v>
      </c>
      <c r="O704" s="98"/>
      <c r="U704" s="72" t="str">
        <f>IFERROR(__xludf.DUMMYFUNCTION("""COMPUTED_VALUE"""),"round 2")</f>
        <v>round 2</v>
      </c>
      <c r="V704" s="72" t="str">
        <f>IFERROR(__xludf.DUMMYFUNCTION("""COMPUTED_VALUE"""),"(('parallel', 'e'),)")</f>
        <v>(('parallel', 'e'),)</v>
      </c>
      <c r="W704" s="72" t="str">
        <f>IFERROR(__xludf.DUMMYFUNCTION("""COMPUTED_VALUE"""),"ignore")</f>
        <v>ignore</v>
      </c>
      <c r="X704" s="50">
        <f t="shared" si="2"/>
        <v>1</v>
      </c>
      <c r="Y704" s="72" t="str">
        <f>IFERROR(__xludf.DUMMYFUNCTION("""COMPUTED_VALUE"""),"round 2")</f>
        <v>round 2</v>
      </c>
      <c r="Z704" s="72" t="str">
        <f>IFERROR(__xludf.DUMMYFUNCTION("""COMPUTED_VALUE"""),"(('network', 'process_node'), ('base_layer', '__call__'), ('core', 'call'))")</f>
        <v>(('network', 'process_node'), ('base_layer', '__call__'), ('core', 'call'))</v>
      </c>
      <c r="AA704" s="72" t="str">
        <f>IFERROR(__xludf.DUMMYFUNCTION("""COMPUTED_VALUE"""),"model training / learning")</f>
        <v>model training / learning</v>
      </c>
      <c r="AB704" s="72">
        <f>IFERROR(__xludf.DUMMYFUNCTION("""COMPUTED_VALUE"""),1.0)</f>
        <v>1</v>
      </c>
    </row>
    <row r="705">
      <c r="A705" s="73"/>
      <c r="D705" s="98"/>
      <c r="G705" s="98"/>
      <c r="I705" s="77">
        <v>703.0</v>
      </c>
      <c r="J705" s="54" t="s">
        <v>5334</v>
      </c>
      <c r="K705" s="96" t="s">
        <v>5243</v>
      </c>
      <c r="L705" s="77" t="s">
        <v>1485</v>
      </c>
      <c r="M705" s="72" t="str">
        <f>IFERROR(__xludf.DUMMYFUNCTION("""COMPUTED_VALUE"""),"(('parallel', 'e'),)")</f>
        <v>(('parallel', 'e'),)</v>
      </c>
      <c r="N705" s="213">
        <f t="shared" si="5"/>
        <v>1</v>
      </c>
      <c r="O705" s="98"/>
      <c r="U705" s="72" t="str">
        <f>IFERROR(__xludf.DUMMYFUNCTION("""COMPUTED_VALUE"""),"round 2")</f>
        <v>round 2</v>
      </c>
      <c r="V705" s="72" t="str">
        <f>IFERROR(__xludf.DUMMYFUNCTION("""COMPUTED_VALUE"""),"(('text', 'fit_transform'), ('text', 'fit_transform'), ('text', '_count_vocab'), ('text', 'lambda'))")</f>
        <v>(('text', 'fit_transform'), ('text', 'fit_transform'), ('text', '_count_vocab'), ('text', 'lambda'))</v>
      </c>
      <c r="W705" s="72" t="str">
        <f>IFERROR(__xludf.DUMMYFUNCTION("""COMPUTED_VALUE"""),"data transformation")</f>
        <v>data transformation</v>
      </c>
      <c r="X705" s="50">
        <f t="shared" si="2"/>
        <v>1</v>
      </c>
      <c r="Y705" s="72" t="str">
        <f>IFERROR(__xludf.DUMMYFUNCTION("""COMPUTED_VALUE"""),"round 2")</f>
        <v>round 2</v>
      </c>
      <c r="Z705" s="72" t="str">
        <f>IFERROR(__xludf.DUMMYFUNCTION("""COMPUTED_VALUE"""),"(('network', 'build_map'),)")</f>
        <v>(('network', 'build_map'),)</v>
      </c>
      <c r="AA705" s="72" t="str">
        <f>IFERROR(__xludf.DUMMYFUNCTION("""COMPUTED_VALUE"""),"model training / construction")</f>
        <v>model training / construction</v>
      </c>
      <c r="AB705" s="72">
        <f>IFERROR(__xludf.DUMMYFUNCTION("""COMPUTED_VALUE"""),1.0)</f>
        <v>1</v>
      </c>
    </row>
    <row r="706">
      <c r="A706" s="73"/>
      <c r="D706" s="98"/>
      <c r="G706" s="98"/>
      <c r="I706" s="77">
        <v>704.0</v>
      </c>
      <c r="J706" s="54" t="s">
        <v>5334</v>
      </c>
      <c r="K706" s="96" t="s">
        <v>5247</v>
      </c>
      <c r="L706" s="77" t="s">
        <v>464</v>
      </c>
      <c r="M706" s="72" t="str">
        <f>IFERROR(__xludf.DUMMYFUNCTION("""COMPUTED_VALUE"""),"(('text', 'fit_transform'), ('text', 'fit_transform'), ('text', '_count_vocab'), ('text', 'lambda'))")</f>
        <v>(('text', 'fit_transform'), ('text', 'fit_transform'), ('text', '_count_vocab'), ('text', 'lambda'))</v>
      </c>
      <c r="N706" s="213">
        <f t="shared" si="5"/>
        <v>1</v>
      </c>
      <c r="O706" s="98"/>
      <c r="U706" s="72" t="str">
        <f>IFERROR(__xludf.DUMMYFUNCTION("""COMPUTED_VALUE"""),"round 2")</f>
        <v>round 2</v>
      </c>
      <c r="V706" s="72" t="str">
        <f>IFERROR(__xludf.DUMMYFUNCTION("""COMPUTED_VALUE"""),"(('validation', 'check_consistent_length'),)")</f>
        <v>(('validation', 'check_consistent_length'),)</v>
      </c>
      <c r="W706" s="72" t="str">
        <f>IFERROR(__xludf.DUMMYFUNCTION("""COMPUTED_VALUE"""),"data validation")</f>
        <v>data validation</v>
      </c>
      <c r="X706" s="50">
        <f t="shared" si="2"/>
        <v>1</v>
      </c>
      <c r="Y706" s="72" t="str">
        <f>IFERROR(__xludf.DUMMYFUNCTION("""COMPUTED_VALUE"""),"round 2")</f>
        <v>round 2</v>
      </c>
      <c r="Z706" s="72" t="str">
        <f>IFERROR(__xludf.DUMMYFUNCTION("""COMPUTED_VALUE"""),"(('inspect', 'module'),)")</f>
        <v>(('inspect', 'module'),)</v>
      </c>
      <c r="AA706" s="72" t="str">
        <f>IFERROR(__xludf.DUMMYFUNCTION("""COMPUTED_VALUE"""),"python basic syntax")</f>
        <v>python basic syntax</v>
      </c>
      <c r="AB706" s="72">
        <f>IFERROR(__xludf.DUMMYFUNCTION("""COMPUTED_VALUE"""),1.0)</f>
        <v>1</v>
      </c>
    </row>
    <row r="707">
      <c r="A707" s="73"/>
      <c r="D707" s="98"/>
      <c r="G707" s="98"/>
      <c r="I707" s="77">
        <v>705.0</v>
      </c>
      <c r="J707" s="54" t="s">
        <v>5334</v>
      </c>
      <c r="K707" s="98" t="s">
        <v>5251</v>
      </c>
      <c r="L707" s="77" t="s">
        <v>727</v>
      </c>
      <c r="M707" s="72" t="str">
        <f>IFERROR(__xludf.DUMMYFUNCTION("""COMPUTED_VALUE"""),"(('validation', 'check_consistent_length'),)")</f>
        <v>(('validation', 'check_consistent_length'),)</v>
      </c>
      <c r="N707" s="213">
        <f t="shared" si="5"/>
        <v>1</v>
      </c>
      <c r="O707" s="98"/>
      <c r="U707" s="72" t="str">
        <f>IFERROR(__xludf.DUMMYFUNCTION("""COMPUTED_VALUE"""),"round 2")</f>
        <v>round 2</v>
      </c>
      <c r="V707" s="72" t="str">
        <f>IFERROR(__xludf.DUMMYFUNCTION("""COMPUTED_VALUE"""),"(('process', '_bootstrap'),)")</f>
        <v>(('process', '_bootstrap'),)</v>
      </c>
      <c r="W707" s="72" t="str">
        <f>IFERROR(__xludf.DUMMYFUNCTION("""COMPUTED_VALUE"""),"parallelization")</f>
        <v>parallelization</v>
      </c>
      <c r="X707" s="50">
        <f t="shared" si="2"/>
        <v>1</v>
      </c>
      <c r="Y707" s="72" t="str">
        <f>IFERROR(__xludf.DUMMYFUNCTION("""COMPUTED_VALUE"""),"round 2")</f>
        <v>round 2</v>
      </c>
      <c r="Z707" s="72" t="str">
        <f>IFERROR(__xludf.DUMMYFUNCTION("""COMPUTED_VALUE"""),"(('__init__', 'pos_tag'),)")</f>
        <v>(('__init__', 'pos_tag'),)</v>
      </c>
      <c r="AA707" s="72" t="str">
        <f>IFERROR(__xludf.DUMMYFUNCTION("""COMPUTED_VALUE"""),"argument validation")</f>
        <v>argument validation</v>
      </c>
      <c r="AB707" s="72">
        <f>IFERROR(__xludf.DUMMYFUNCTION("""COMPUTED_VALUE"""),1.0)</f>
        <v>1</v>
      </c>
    </row>
    <row r="708">
      <c r="A708" s="73"/>
      <c r="D708" s="98"/>
      <c r="G708" s="98"/>
      <c r="I708" s="77">
        <v>706.0</v>
      </c>
      <c r="J708" s="54" t="s">
        <v>5334</v>
      </c>
      <c r="K708" s="96" t="s">
        <v>541</v>
      </c>
      <c r="L708" s="206" t="s">
        <v>896</v>
      </c>
      <c r="M708" s="72" t="str">
        <f>IFERROR(__xludf.DUMMYFUNCTION("""COMPUTED_VALUE"""),"(('process', '_bootstrap'),)")</f>
        <v>(('process', '_bootstrap'),)</v>
      </c>
      <c r="N708" s="213">
        <f t="shared" si="5"/>
        <v>1</v>
      </c>
      <c r="O708" s="98"/>
      <c r="U708" s="72" t="str">
        <f>IFERROR(__xludf.DUMMYFUNCTION("""COMPUTED_VALUE"""),"round 2")</f>
        <v>round 2</v>
      </c>
      <c r="V708" s="72" t="str">
        <f>IFERROR(__xludf.DUMMYFUNCTION("""COMPUTED_VALUE"""),"(('_base', 'fit'),)")</f>
        <v>(('_base', 'fit'),)</v>
      </c>
      <c r="W708" s="72" t="str">
        <f>IFERROR(__xludf.DUMMYFUNCTION("""COMPUTED_VALUE"""),"model training / learning")</f>
        <v>model training / learning</v>
      </c>
      <c r="X708" s="50">
        <f t="shared" si="2"/>
        <v>1</v>
      </c>
      <c r="Y708" s="72" t="str">
        <f>IFERROR(__xludf.DUMMYFUNCTION("""COMPUTED_VALUE"""),"round 2")</f>
        <v>round 2</v>
      </c>
      <c r="Z708" s="72" t="str">
        <f>IFERROR(__xludf.DUMMYFUNCTION("""COMPUTED_VALUE"""),"(('util', 'module'),)")</f>
        <v>(('util', 'module'),)</v>
      </c>
      <c r="AA708" s="72" t="str">
        <f>IFERROR(__xludf.DUMMYFUNCTION("""COMPUTED_VALUE"""),"python basic syntax")</f>
        <v>python basic syntax</v>
      </c>
      <c r="AB708" s="72">
        <f>IFERROR(__xludf.DUMMYFUNCTION("""COMPUTED_VALUE"""),1.0)</f>
        <v>1</v>
      </c>
    </row>
    <row r="709">
      <c r="A709" s="73"/>
      <c r="D709" s="98"/>
      <c r="G709" s="98"/>
      <c r="I709" s="77">
        <v>707.0</v>
      </c>
      <c r="J709" s="54" t="s">
        <v>5334</v>
      </c>
      <c r="K709" s="96" t="s">
        <v>1462</v>
      </c>
      <c r="L709" s="169" t="s">
        <v>480</v>
      </c>
      <c r="M709" s="72" t="str">
        <f>IFERROR(__xludf.DUMMYFUNCTION("""COMPUTED_VALUE"""),"(('_base', 'fit'),)")</f>
        <v>(('_base', 'fit'),)</v>
      </c>
      <c r="N709" s="213">
        <f t="shared" si="5"/>
        <v>1</v>
      </c>
      <c r="O709" s="98"/>
      <c r="U709" s="72" t="str">
        <f>IFERROR(__xludf.DUMMYFUNCTION("""COMPUTED_VALUE"""),"round 2")</f>
        <v>round 2</v>
      </c>
      <c r="V709" s="72" t="str">
        <f>IFERROR(__xludf.DUMMYFUNCTION("""COMPUTED_VALUE"""),"(('validation', '_assert_all_finite'),)")</f>
        <v>(('validation', '_assert_all_finite'),)</v>
      </c>
      <c r="W709" s="72" t="str">
        <f>IFERROR(__xludf.DUMMYFUNCTION("""COMPUTED_VALUE"""),"data validation")</f>
        <v>data validation</v>
      </c>
      <c r="X709" s="50">
        <f t="shared" si="2"/>
        <v>1</v>
      </c>
      <c r="Y709" s="72" t="str">
        <f>IFERROR(__xludf.DUMMYFUNCTION("""COMPUTED_VALUE"""),"round 2")</f>
        <v>round 2</v>
      </c>
      <c r="Z709" s="72" t="str">
        <f>IFERROR(__xludf.DUMMYFUNCTION("""COMPUTED_VALUE"""),"(('text', 'fit_transform'), ('text', '_count_vocab'), ('text', 'lambda'))")</f>
        <v>(('text', 'fit_transform'), ('text', '_count_vocab'), ('text', 'lambda'))</v>
      </c>
      <c r="AA709" s="72" t="str">
        <f>IFERROR(__xludf.DUMMYFUNCTION("""COMPUTED_VALUE"""),"data transformation")</f>
        <v>data transformation</v>
      </c>
      <c r="AB709" s="72">
        <f>IFERROR(__xludf.DUMMYFUNCTION("""COMPUTED_VALUE"""),1.0)</f>
        <v>1</v>
      </c>
    </row>
    <row r="710">
      <c r="A710" s="73"/>
      <c r="D710" s="98"/>
      <c r="G710" s="98"/>
      <c r="I710" s="77">
        <v>708.0</v>
      </c>
      <c r="J710" s="54" t="s">
        <v>5334</v>
      </c>
      <c r="K710" s="96" t="s">
        <v>5261</v>
      </c>
      <c r="L710" s="169" t="s">
        <v>7</v>
      </c>
      <c r="M710" s="72" t="str">
        <f>IFERROR(__xludf.DUMMYFUNCTION("""COMPUTED_VALUE"""),"(('validation', '_assert_all_finite'),)")</f>
        <v>(('validation', '_assert_all_finite'),)</v>
      </c>
      <c r="N710" s="213">
        <f t="shared" si="5"/>
        <v>1</v>
      </c>
      <c r="O710" s="98"/>
      <c r="U710" s="72" t="str">
        <f>IFERROR(__xludf.DUMMYFUNCTION("""COMPUTED_VALUE"""),"round 2")</f>
        <v>round 2</v>
      </c>
      <c r="V710" s="72" t="str">
        <f>IFERROR(__xludf.DUMMYFUNCTION("""COMPUTED_VALUE"""),"(('validation', 'inner_f'), ('validation', 'check_array'))")</f>
        <v>(('validation', 'inner_f'), ('validation', 'check_array'))</v>
      </c>
      <c r="W710" s="72" t="str">
        <f>IFERROR(__xludf.DUMMYFUNCTION("""COMPUTED_VALUE"""),"data validation")</f>
        <v>data validation</v>
      </c>
      <c r="X710" s="50">
        <f t="shared" si="2"/>
        <v>1</v>
      </c>
      <c r="Y710" s="72" t="str">
        <f>IFERROR(__xludf.DUMMYFUNCTION("""COMPUTED_VALUE"""),"round 2")</f>
        <v>round 2</v>
      </c>
      <c r="Z710" s="72" t="str">
        <f>IFERROR(__xludf.DUMMYFUNCTION("""COMPUTED_VALUE"""),"(('util', 'iterate_from'), ('plaintext', '_read_sent_block'), ('data', '__getattr__'), ('data', '__load'), ('data', 'load'), ('data', '_open'), ('data', 'find'))")</f>
        <v>(('util', 'iterate_from'), ('plaintext', '_read_sent_block'), ('data', '__getattr__'), ('data', '__load'), ('data', 'load'), ('data', '_open'), ('data', 'find'))</v>
      </c>
      <c r="AA710" s="72" t="str">
        <f>IFERROR(__xludf.DUMMYFUNCTION("""COMPUTED_VALUE"""),"data loading")</f>
        <v>data loading</v>
      </c>
      <c r="AB710" s="72">
        <f>IFERROR(__xludf.DUMMYFUNCTION("""COMPUTED_VALUE"""),1.0)</f>
        <v>1</v>
      </c>
    </row>
    <row r="711">
      <c r="A711" s="73"/>
      <c r="D711" s="98"/>
      <c r="G711" s="98"/>
      <c r="I711" s="77">
        <v>709.0</v>
      </c>
      <c r="J711" s="54" t="s">
        <v>5334</v>
      </c>
      <c r="K711" s="96" t="s">
        <v>5268</v>
      </c>
      <c r="L711" s="77" t="s">
        <v>896</v>
      </c>
      <c r="M711" s="72" t="str">
        <f>IFERROR(__xludf.DUMMYFUNCTION("""COMPUTED_VALUE"""),"(('validation', 'inner_f'), ('validation', 'check_array'))")</f>
        <v>(('validation', 'inner_f'), ('validation', 'check_array'))</v>
      </c>
      <c r="N711" s="213">
        <f t="shared" si="5"/>
        <v>1</v>
      </c>
      <c r="O711" s="98"/>
      <c r="U711" s="72" t="str">
        <f>IFERROR(__xludf.DUMMYFUNCTION("""COMPUTED_VALUE"""),"round 2")</f>
        <v>round 2</v>
      </c>
      <c r="V711" s="72" t="str">
        <f>IFERROR(__xludf.DUMMYFUNCTION("""COMPUTED_VALUE"""),"(('single_classification', 'predict'),)")</f>
        <v>(('single_classification', 'predict'),)</v>
      </c>
      <c r="W711" s="72" t="str">
        <f>IFERROR(__xludf.DUMMYFUNCTION("""COMPUTED_VALUE"""),"python basic syntax")</f>
        <v>python basic syntax</v>
      </c>
      <c r="X711" s="50">
        <f t="shared" si="2"/>
        <v>1</v>
      </c>
      <c r="Y711" s="72" t="str">
        <f>IFERROR(__xludf.DUMMYFUNCTION("""COMPUTED_VALUE"""),"round 2")</f>
        <v>round 2</v>
      </c>
      <c r="Z711" s="72" t="str">
        <f>IFERROR(__xludf.DUMMYFUNCTION("""COMPUTED_VALUE"""),"(('base', 'get_loc'),)")</f>
        <v>(('base', 'get_loc'),)</v>
      </c>
      <c r="AA711" s="72" t="str">
        <f>IFERROR(__xludf.DUMMYFUNCTION("""COMPUTED_VALUE"""),"syntax / attribute extraction")</f>
        <v>syntax / attribute extraction</v>
      </c>
      <c r="AB711" s="72">
        <f>IFERROR(__xludf.DUMMYFUNCTION("""COMPUTED_VALUE"""),1.0)</f>
        <v>1</v>
      </c>
    </row>
    <row r="712">
      <c r="A712" s="73"/>
      <c r="D712" s="98"/>
      <c r="G712" s="98"/>
      <c r="I712" s="77">
        <v>710.0</v>
      </c>
      <c r="J712" s="54" t="s">
        <v>5334</v>
      </c>
      <c r="K712" s="96" t="s">
        <v>5273</v>
      </c>
      <c r="L712" s="206" t="s">
        <v>896</v>
      </c>
      <c r="M712" s="72" t="str">
        <f>IFERROR(__xludf.DUMMYFUNCTION("""COMPUTED_VALUE"""),"(('single_classification', 'predict'),)")</f>
        <v>(('single_classification', 'predict'),)</v>
      </c>
      <c r="N712" s="213">
        <f t="shared" si="5"/>
        <v>1</v>
      </c>
      <c r="O712" s="98"/>
      <c r="U712" s="72" t="str">
        <f>IFERROR(__xludf.DUMMYFUNCTION("""COMPUTED_VALUE"""),"round 2")</f>
        <v>round 2</v>
      </c>
      <c r="V712" s="72" t="str">
        <f>IFERROR(__xludf.DUMMYFUNCTION("""COMPUTED_VALUE"""),"(('tree', 'fit'), ('tree', 'fit'), ('validation', 'check_array'))")</f>
        <v>(('tree', 'fit'), ('tree', 'fit'), ('validation', 'check_array'))</v>
      </c>
      <c r="W712" s="72" t="str">
        <f>IFERROR(__xludf.DUMMYFUNCTION("""COMPUTED_VALUE"""),"data validation")</f>
        <v>data validation</v>
      </c>
      <c r="X712" s="50">
        <f t="shared" si="2"/>
        <v>1</v>
      </c>
      <c r="Y712" s="72" t="str">
        <f>IFERROR(__xludf.DUMMYFUNCTION("""COMPUTED_VALUE"""),"round 2")</f>
        <v>round 2</v>
      </c>
      <c r="Z712" s="72" t="str">
        <f>IFERROR(__xludf.DUMMYFUNCTION("""COMPUTED_VALUE"""),"(('threading', 'module'),)")</f>
        <v>(('threading', 'module'),)</v>
      </c>
      <c r="AA712" s="72" t="str">
        <f>IFERROR(__xludf.DUMMYFUNCTION("""COMPUTED_VALUE"""),"python basic syntax")</f>
        <v>python basic syntax</v>
      </c>
      <c r="AB712" s="72">
        <f>IFERROR(__xludf.DUMMYFUNCTION("""COMPUTED_VALUE"""),1.0)</f>
        <v>1</v>
      </c>
    </row>
    <row r="713">
      <c r="A713" s="73"/>
      <c r="D713" s="98"/>
      <c r="G713" s="98"/>
      <c r="I713" s="77">
        <v>711.0</v>
      </c>
      <c r="J713" s="54" t="s">
        <v>5334</v>
      </c>
      <c r="K713" s="96" t="s">
        <v>5278</v>
      </c>
      <c r="L713" s="169" t="s">
        <v>269</v>
      </c>
      <c r="M713" s="72" t="str">
        <f>IFERROR(__xludf.DUMMYFUNCTION("""COMPUTED_VALUE"""),"(('tree', 'fit'), ('tree', 'fit'), ('validation', 'check_array'))")</f>
        <v>(('tree', 'fit'), ('tree', 'fit'), ('validation', 'check_array'))</v>
      </c>
      <c r="N713" s="213">
        <f t="shared" si="5"/>
        <v>1</v>
      </c>
      <c r="O713" s="98"/>
      <c r="U713" s="72" t="str">
        <f>IFERROR(__xludf.DUMMYFUNCTION("""COMPUTED_VALUE"""),"round 2")</f>
        <v>round 2</v>
      </c>
      <c r="V713" s="72" t="str">
        <f>IFERROR(__xludf.DUMMYFUNCTION("""COMPUTED_VALUE"""),"(('pickle', 'save'), ('pickle', 'save_tuple'), ('pickle', 'save'))")</f>
        <v>(('pickle', 'save'), ('pickle', 'save_tuple'), ('pickle', 'save'))</v>
      </c>
      <c r="W713" s="72" t="str">
        <f>IFERROR(__xludf.DUMMYFUNCTION("""COMPUTED_VALUE"""),"data saving / pickle")</f>
        <v>data saving / pickle</v>
      </c>
      <c r="X713" s="50">
        <f t="shared" si="2"/>
        <v>1</v>
      </c>
      <c r="Y713" s="72" t="str">
        <f>IFERROR(__xludf.DUMMYFUNCTION("""COMPUTED_VALUE"""),"round 2")</f>
        <v>round 2</v>
      </c>
      <c r="Z713" s="72" t="str">
        <f>IFERROR(__xludf.DUMMYFUNCTION("""COMPUTED_VALUE"""),"(('__init__', 'module'), ('internals', 'module'))")</f>
        <v>(('__init__', 'module'), ('internals', 'module'))</v>
      </c>
      <c r="AA713" s="72" t="str">
        <f>IFERROR(__xludf.DUMMYFUNCTION("""COMPUTED_VALUE"""),"python basic syntax")</f>
        <v>python basic syntax</v>
      </c>
      <c r="AB713" s="72">
        <f>IFERROR(__xludf.DUMMYFUNCTION("""COMPUTED_VALUE"""),1.0)</f>
        <v>1</v>
      </c>
    </row>
    <row r="714">
      <c r="A714" s="73"/>
      <c r="D714" s="98"/>
      <c r="G714" s="98"/>
      <c r="I714" s="77">
        <v>712.0</v>
      </c>
      <c r="J714" s="54" t="s">
        <v>5334</v>
      </c>
      <c r="K714" s="96" t="s">
        <v>5280</v>
      </c>
      <c r="L714" s="206" t="s">
        <v>896</v>
      </c>
      <c r="M714" s="72" t="str">
        <f>IFERROR(__xludf.DUMMYFUNCTION("""COMPUTED_VALUE"""),"(('pickle', 'save'), ('pickle', 'save_tuple'), ('pickle', 'save'))")</f>
        <v>(('pickle', 'save'), ('pickle', 'save_tuple'), ('pickle', 'save'))</v>
      </c>
      <c r="N714" s="213">
        <f t="shared" si="5"/>
        <v>1</v>
      </c>
      <c r="O714" s="98"/>
      <c r="U714" s="72" t="str">
        <f>IFERROR(__xludf.DUMMYFUNCTION("""COMPUTED_VALUE"""),"round 2")</f>
        <v>round 2</v>
      </c>
      <c r="V714" s="72" t="str">
        <f>IFERROR(__xludf.DUMMYFUNCTION("""COMPUTED_VALUE"""),"(('validation', 'check_X_y'), ('validation', 'check_array'))")</f>
        <v>(('validation', 'check_X_y'), ('validation', 'check_array'))</v>
      </c>
      <c r="W714" s="72" t="str">
        <f>IFERROR(__xludf.DUMMYFUNCTION("""COMPUTED_VALUE"""),"data validation")</f>
        <v>data validation</v>
      </c>
      <c r="X714" s="50">
        <f t="shared" si="2"/>
        <v>1</v>
      </c>
      <c r="Y714" s="72" t="str">
        <f>IFERROR(__xludf.DUMMYFUNCTION("""COMPUTED_VALUE"""),"round 2")</f>
        <v>round 2</v>
      </c>
      <c r="Z714" s="72" t="str">
        <f>IFERROR(__xludf.DUMMYFUNCTION("""COMPUTED_VALUE"""),"(('__init__', 'module'), ('collocations', 'module'))")</f>
        <v>(('__init__', 'module'), ('collocations', 'module'))</v>
      </c>
      <c r="AA714" s="72" t="str">
        <f>IFERROR(__xludf.DUMMYFUNCTION("""COMPUTED_VALUE"""),"python basic syntax")</f>
        <v>python basic syntax</v>
      </c>
      <c r="AB714" s="72">
        <f>IFERROR(__xludf.DUMMYFUNCTION("""COMPUTED_VALUE"""),1.0)</f>
        <v>1</v>
      </c>
    </row>
    <row r="715">
      <c r="A715" s="73"/>
      <c r="D715" s="98"/>
      <c r="G715" s="98"/>
      <c r="I715" s="77">
        <v>713.0</v>
      </c>
      <c r="J715" s="54" t="s">
        <v>5334</v>
      </c>
      <c r="K715" s="96" t="s">
        <v>320</v>
      </c>
      <c r="L715" s="77" t="s">
        <v>316</v>
      </c>
      <c r="M715" s="72" t="str">
        <f>IFERROR(__xludf.DUMMYFUNCTION("""COMPUTED_VALUE"""),"(('validation', 'check_X_y'), ('validation', 'check_array'))")</f>
        <v>(('validation', 'check_X_y'), ('validation', 'check_array'))</v>
      </c>
      <c r="N715" s="213">
        <f t="shared" si="5"/>
        <v>1</v>
      </c>
      <c r="O715" s="98"/>
      <c r="U715" s="72" t="str">
        <f>IFERROR(__xludf.DUMMYFUNCTION("""COMPUTED_VALUE"""),"round 2")</f>
        <v>round 2</v>
      </c>
      <c r="V715" s="72" t="str">
        <f>IFERROR(__xludf.DUMMYFUNCTION("""COMPUTED_VALUE"""),"(('gpr', 'predict'),)")</f>
        <v>(('gpr', 'predict'),)</v>
      </c>
      <c r="W715" s="72" t="str">
        <f>IFERROR(__xludf.DUMMYFUNCTION("""COMPUTED_VALUE"""),"model validation")</f>
        <v>model validation</v>
      </c>
      <c r="X715" s="50">
        <f t="shared" si="2"/>
        <v>1</v>
      </c>
      <c r="Y715" s="72" t="str">
        <f>IFERROR(__xludf.DUMMYFUNCTION("""COMPUTED_VALUE"""),"round 2")</f>
        <v>round 2</v>
      </c>
      <c r="Z715" s="72" t="str">
        <f>IFERROR(__xludf.DUMMYFUNCTION("""COMPUTED_VALUE"""),"(('__init__', 'module'), ('collocations', 'module'), ('__init__', 'module'), ('scores', 'module'), ('__init__', 'module'))")</f>
        <v>(('__init__', 'module'), ('collocations', 'module'), ('__init__', 'module'), ('scores', 'module'), ('__init__', 'module'))</v>
      </c>
      <c r="AA715" s="72" t="str">
        <f>IFERROR(__xludf.DUMMYFUNCTION("""COMPUTED_VALUE"""),"python basic syntax")</f>
        <v>python basic syntax</v>
      </c>
      <c r="AB715" s="72">
        <f>IFERROR(__xludf.DUMMYFUNCTION("""COMPUTED_VALUE"""),1.0)</f>
        <v>1</v>
      </c>
    </row>
    <row r="716">
      <c r="A716" s="73"/>
      <c r="D716" s="98"/>
      <c r="G716" s="98"/>
      <c r="I716" s="77">
        <v>714.0</v>
      </c>
      <c r="J716" s="54" t="s">
        <v>5334</v>
      </c>
      <c r="K716" s="96" t="s">
        <v>5286</v>
      </c>
      <c r="L716" s="206" t="s">
        <v>896</v>
      </c>
      <c r="M716" s="72" t="str">
        <f>IFERROR(__xludf.DUMMYFUNCTION("""COMPUTED_VALUE"""),"(('gpr', 'predict'),)")</f>
        <v>(('gpr', 'predict'),)</v>
      </c>
      <c r="N716" s="213">
        <f t="shared" si="5"/>
        <v>1</v>
      </c>
      <c r="O716" s="98"/>
      <c r="U716" s="72" t="str">
        <f>IFERROR(__xludf.DUMMYFUNCTION("""COMPUTED_VALUE"""),"round 2")</f>
        <v>round 2</v>
      </c>
      <c r="V716" s="72" t="str">
        <f>IFERROR(__xludf.DUMMYFUNCTION("""COMPUTED_VALUE"""),"(('_validation', 'cross_val_score'),)")</f>
        <v>(('_validation', 'cross_val_score'),)</v>
      </c>
      <c r="W716" s="72" t="str">
        <f>IFERROR(__xludf.DUMMYFUNCTION("""COMPUTED_VALUE"""),"model validation")</f>
        <v>model validation</v>
      </c>
      <c r="X716" s="50">
        <f t="shared" si="2"/>
        <v>1</v>
      </c>
      <c r="Y716" s="72" t="str">
        <f>IFERROR(__xludf.DUMMYFUNCTION("""COMPUTED_VALUE"""),"round 2")</f>
        <v>round 2</v>
      </c>
      <c r="Z716" s="72" t="str">
        <f>IFERROR(__xludf.DUMMYFUNCTION("""COMPUTED_VALUE"""),"(('internals', 'find_file_iter'),)")</f>
        <v>(('internals', 'find_file_iter'),)</v>
      </c>
      <c r="AA716" s="72" t="str">
        <f>IFERROR(__xludf.DUMMYFUNCTION("""COMPUTED_VALUE"""),"file operation")</f>
        <v>file operation</v>
      </c>
      <c r="AB716" s="72">
        <f>IFERROR(__xludf.DUMMYFUNCTION("""COMPUTED_VALUE"""),1.0)</f>
        <v>1</v>
      </c>
    </row>
    <row r="717">
      <c r="A717" s="73"/>
      <c r="D717" s="98"/>
      <c r="G717" s="98"/>
      <c r="I717" s="77">
        <v>715.0</v>
      </c>
      <c r="J717" s="54" t="s">
        <v>5334</v>
      </c>
      <c r="K717" s="96" t="s">
        <v>5290</v>
      </c>
      <c r="L717" s="77" t="s">
        <v>1297</v>
      </c>
      <c r="M717" s="72" t="str">
        <f>IFERROR(__xludf.DUMMYFUNCTION("""COMPUTED_VALUE"""),"(('_validation', 'cross_val_score'),)")</f>
        <v>(('_validation', 'cross_val_score'),)</v>
      </c>
      <c r="N717" s="213">
        <f t="shared" si="5"/>
        <v>1</v>
      </c>
      <c r="O717" s="98"/>
      <c r="U717" s="72" t="str">
        <f>IFERROR(__xludf.DUMMYFUNCTION("""COMPUTED_VALUE"""),"round 2")</f>
        <v>round 2</v>
      </c>
      <c r="V717" s="72" t="str">
        <f>IFERROR(__xludf.DUMMYFUNCTION("""COMPUTED_VALUE"""),"(('process_executor', '_process_worker'), ('process_executor', '__call__'), ('_parallel_backends', '__call__'), ('parallel', '__call__'), ('parallel', 'listcomp'))")</f>
        <v>(('process_executor', '_process_worker'), ('process_executor', '__call__'), ('_parallel_backends', '__call__'), ('parallel', '__call__'), ('parallel', 'listcomp'))</v>
      </c>
      <c r="W717" s="72" t="str">
        <f>IFERROR(__xludf.DUMMYFUNCTION("""COMPUTED_VALUE"""),"parallelization")</f>
        <v>parallelization</v>
      </c>
      <c r="X717" s="50">
        <f t="shared" si="2"/>
        <v>1</v>
      </c>
      <c r="Y717" s="72" t="str">
        <f>IFERROR(__xludf.DUMMYFUNCTION("""COMPUTED_VALUE"""),"round 2")</f>
        <v>round 2</v>
      </c>
      <c r="Z717" s="72" t="str">
        <f>IFERROR(__xludf.DUMMYFUNCTION("""COMPUTED_VALUE"""),"(('data', '_read'), ('data', '_incr_decode'), ('utf_8', 'decode'))")</f>
        <v>(('data', '_read'), ('data', '_incr_decode'), ('utf_8', 'decode'))</v>
      </c>
      <c r="AA717" s="72" t="str">
        <f>IFERROR(__xludf.DUMMYFUNCTION("""COMPUTED_VALUE"""),"data loading")</f>
        <v>data loading</v>
      </c>
      <c r="AB717" s="72">
        <f>IFERROR(__xludf.DUMMYFUNCTION("""COMPUTED_VALUE"""),1.0)</f>
        <v>1</v>
      </c>
    </row>
    <row r="718">
      <c r="A718" s="73"/>
      <c r="D718" s="98"/>
      <c r="G718" s="98"/>
      <c r="I718" s="77">
        <v>716.0</v>
      </c>
      <c r="J718" s="54" t="s">
        <v>5334</v>
      </c>
      <c r="K718" s="96" t="s">
        <v>592</v>
      </c>
      <c r="L718" s="169" t="s">
        <v>1297</v>
      </c>
      <c r="M718" s="72" t="str">
        <f>IFERROR(__xludf.DUMMYFUNCTION("""COMPUTED_VALUE"""),"(('process_executor', '_process_worker'), ('process_executor', '__call__'), ('_parallel_backends', '__call__'), ('parallel', '__call__'), ('parallel', 'listcomp'))")</f>
        <v>(('process_executor', '_process_worker'), ('process_executor', '__call__'), ('_parallel_backends', '__call__'), ('parallel', '__call__'), ('parallel', 'listcomp'))</v>
      </c>
      <c r="N718" s="213">
        <f t="shared" si="5"/>
        <v>1</v>
      </c>
      <c r="O718" s="98"/>
      <c r="U718" s="72" t="str">
        <f>IFERROR(__xludf.DUMMYFUNCTION("""COMPUTED_VALUE"""),"round 2")</f>
        <v>round 2</v>
      </c>
      <c r="V718" s="72" t="str">
        <f>IFERROR(__xludf.DUMMYFUNCTION("""COMPUTED_VALUE"""),"(('threading', 'wait'),)")</f>
        <v>(('threading', 'wait'),)</v>
      </c>
      <c r="W718" s="72" t="str">
        <f>IFERROR(__xludf.DUMMYFUNCTION("""COMPUTED_VALUE"""),"parallelization")</f>
        <v>parallelization</v>
      </c>
      <c r="X718" s="50">
        <f t="shared" si="2"/>
        <v>1</v>
      </c>
      <c r="Y718" s="72" t="str">
        <f>IFERROR(__xludf.DUMMYFUNCTION("""COMPUTED_VALUE"""),"round 2")</f>
        <v>round 2</v>
      </c>
      <c r="Z718" s="72" t="str">
        <f>IFERROR(__xludf.DUMMYFUNCTION("""COMPUTED_VALUE"""),"(('training', '_standardize_user_data'), ('training', '_standardize_tensors'))")</f>
        <v>(('training', '_standardize_user_data'), ('training', '_standardize_tensors'))</v>
      </c>
      <c r="AA718" s="72" t="str">
        <f>IFERROR(__xludf.DUMMYFUNCTION("""COMPUTED_VALUE"""),"data transformation")</f>
        <v>data transformation</v>
      </c>
      <c r="AB718" s="72">
        <f>IFERROR(__xludf.DUMMYFUNCTION("""COMPUTED_VALUE"""),1.0)</f>
        <v>1</v>
      </c>
    </row>
    <row r="719">
      <c r="A719" s="73"/>
      <c r="D719" s="98"/>
      <c r="G719" s="98"/>
      <c r="I719" s="77">
        <v>717.0</v>
      </c>
      <c r="J719" s="54" t="s">
        <v>5334</v>
      </c>
      <c r="K719" s="96" t="s">
        <v>5297</v>
      </c>
      <c r="L719" s="77" t="s">
        <v>480</v>
      </c>
      <c r="M719" s="72" t="str">
        <f>IFERROR(__xludf.DUMMYFUNCTION("""COMPUTED_VALUE"""),"(('threading', 'wait'),)")</f>
        <v>(('threading', 'wait'),)</v>
      </c>
      <c r="N719" s="213">
        <f t="shared" si="5"/>
        <v>1</v>
      </c>
      <c r="O719" s="98"/>
      <c r="U719" s="72" t="str">
        <f>IFERROR(__xludf.DUMMYFUNCTION("""COMPUTED_VALUE"""),"round 2")</f>
        <v>round 2</v>
      </c>
      <c r="V719" s="72"/>
      <c r="W719" s="72"/>
      <c r="X719" s="50">
        <f t="shared" si="2"/>
        <v>0</v>
      </c>
      <c r="Y719" s="72" t="str">
        <f>IFERROR(__xludf.DUMMYFUNCTION("""COMPUTED_VALUE"""),"round 2")</f>
        <v>round 2</v>
      </c>
      <c r="Z719" s="72" t="str">
        <f>IFERROR(__xludf.DUMMYFUNCTION("""COMPUTED_VALUE"""),"(('variables', '__call__'), ('variables', '_variable_v1_call'), ('variables', 'lambda'), ('variable_scope', 'default_variable_creator'), ('variables', '__call__'))")</f>
        <v>(('variables', '__call__'), ('variables', '_variable_v1_call'), ('variables', 'lambda'), ('variable_scope', 'default_variable_creator'), ('variables', '__call__'))</v>
      </c>
      <c r="AA719" s="72" t="str">
        <f>IFERROR(__xludf.DUMMYFUNCTION("""COMPUTED_VALUE"""),"data transformation")</f>
        <v>data transformation</v>
      </c>
      <c r="AB719" s="72">
        <f>IFERROR(__xludf.DUMMYFUNCTION("""COMPUTED_VALUE"""),1.0)</f>
        <v>1</v>
      </c>
    </row>
    <row r="720">
      <c r="A720" s="73"/>
      <c r="D720" s="98"/>
      <c r="G720" s="98"/>
      <c r="I720" s="77">
        <v>718.0</v>
      </c>
      <c r="J720" s="54" t="s">
        <v>5334</v>
      </c>
      <c r="K720" s="96" t="s">
        <v>972</v>
      </c>
      <c r="L720" s="77" t="s">
        <v>480</v>
      </c>
      <c r="N720" s="213">
        <f t="shared" si="5"/>
        <v>0</v>
      </c>
      <c r="O720" s="98"/>
      <c r="Y720" s="72" t="str">
        <f>IFERROR(__xludf.DUMMYFUNCTION("""COMPUTED_VALUE"""),"round 2")</f>
        <v>round 2</v>
      </c>
      <c r="Z720" s="72" t="str">
        <f>IFERROR(__xludf.DUMMYFUNCTION("""COMPUTED_VALUE"""),"(('gen_array_ops', 'fill'), ('op_def_library', '_apply_op_helper'), ('deprecation', 'new_func'), ('ops', 'create_op'))")</f>
        <v>(('gen_array_ops', 'fill'), ('op_def_library', '_apply_op_helper'), ('deprecation', 'new_func'), ('ops', 'create_op'))</v>
      </c>
      <c r="AA720" s="72" t="str">
        <f>IFERROR(__xludf.DUMMYFUNCTION("""COMPUTED_VALUE"""),"data operation")</f>
        <v>data operation</v>
      </c>
      <c r="AB720" s="72">
        <f>IFERROR(__xludf.DUMMYFUNCTION("""COMPUTED_VALUE"""),1.0)</f>
        <v>1</v>
      </c>
    </row>
    <row r="721">
      <c r="A721" s="73"/>
      <c r="D721" s="98"/>
      <c r="G721" s="98"/>
      <c r="I721" s="77">
        <v>719.0</v>
      </c>
      <c r="J721" s="54" t="s">
        <v>5334</v>
      </c>
      <c r="L721" s="73"/>
      <c r="N721" s="213">
        <f t="shared" si="5"/>
        <v>0</v>
      </c>
      <c r="O721" s="98"/>
      <c r="Y721" s="72" t="str">
        <f>IFERROR(__xludf.DUMMYFUNCTION("""COMPUTED_VALUE"""),"round 2")</f>
        <v>round 2</v>
      </c>
      <c r="Z721" s="72" t="str">
        <f>IFERROR(__xludf.DUMMYFUNCTION("""COMPUTED_VALUE"""),"(('pydev_umd', 'runfile'), ('_pydev_execfile', 'execfile'))")</f>
        <v>(('pydev_umd', 'runfile'), ('_pydev_execfile', 'execfile'))</v>
      </c>
      <c r="AA721" s="72" t="str">
        <f>IFERROR(__xludf.DUMMYFUNCTION("""COMPUTED_VALUE"""),"external module execution")</f>
        <v>external module execution</v>
      </c>
      <c r="AB721" s="72">
        <f>IFERROR(__xludf.DUMMYFUNCTION("""COMPUTED_VALUE"""),1.0)</f>
        <v>1</v>
      </c>
    </row>
    <row r="722">
      <c r="A722" s="73"/>
      <c r="D722" s="98"/>
      <c r="G722" s="98"/>
      <c r="I722" s="77">
        <v>720.0</v>
      </c>
      <c r="J722" s="54" t="s">
        <v>5334</v>
      </c>
      <c r="L722" s="73"/>
      <c r="N722" s="213"/>
      <c r="O722" s="98"/>
      <c r="Y722" s="72" t="str">
        <f>IFERROR(__xludf.DUMMYFUNCTION("""COMPUTED_VALUE"""),"round 2")</f>
        <v>round 2</v>
      </c>
      <c r="Z722" s="72" t="str">
        <f>IFERROR(__xludf.DUMMYFUNCTION("""COMPUTED_VALUE"""),"(('constant_op', 'constant'),)")</f>
        <v>(('constant_op', 'constant'),)</v>
      </c>
      <c r="AA722" s="72" t="str">
        <f>IFERROR(__xludf.DUMMYFUNCTION("""COMPUTED_VALUE"""),"data transformation")</f>
        <v>data transformation</v>
      </c>
      <c r="AB722" s="72">
        <f>IFERROR(__xludf.DUMMYFUNCTION("""COMPUTED_VALUE"""),1.0)</f>
        <v>1</v>
      </c>
    </row>
    <row r="723">
      <c r="A723" s="73"/>
      <c r="D723" s="98"/>
      <c r="G723" s="98"/>
      <c r="I723" s="77">
        <v>721.0</v>
      </c>
      <c r="J723" s="54" t="s">
        <v>5334</v>
      </c>
      <c r="L723" s="73"/>
      <c r="N723" s="213"/>
      <c r="O723" s="98"/>
      <c r="Y723" s="72" t="str">
        <f>IFERROR(__xludf.DUMMYFUNCTION("""COMPUTED_VALUE"""),"round 2")</f>
        <v>round 2</v>
      </c>
      <c r="Z723" s="72" t="str">
        <f>IFERROR(__xludf.DUMMYFUNCTION("""COMPUTED_VALUE"""),"(('topology', '__init__'),)")</f>
        <v>(('topology', '__init__'),)</v>
      </c>
      <c r="AA723" s="72" t="str">
        <f>IFERROR(__xludf.DUMMYFUNCTION("""COMPUTED_VALUE"""),"model training / construction")</f>
        <v>model training / construction</v>
      </c>
      <c r="AB723" s="72">
        <f>IFERROR(__xludf.DUMMYFUNCTION("""COMPUTED_VALUE"""),1.0)</f>
        <v>1</v>
      </c>
    </row>
    <row r="724">
      <c r="A724" s="73"/>
      <c r="D724" s="98"/>
      <c r="G724" s="98"/>
      <c r="I724" s="77">
        <v>722.0</v>
      </c>
      <c r="J724" s="54" t="s">
        <v>5334</v>
      </c>
      <c r="L724" s="73"/>
      <c r="N724" s="213"/>
      <c r="O724" s="98"/>
      <c r="Y724" s="72" t="str">
        <f>IFERROR(__xludf.DUMMYFUNCTION("""COMPUTED_VALUE"""),"round 2")</f>
        <v>round 2</v>
      </c>
      <c r="Z724" s="72" t="str">
        <f>IFERROR(__xludf.DUMMYFUNCTION("""COMPUTED_VALUE"""),"(('runpy', 'run_path'), ('runpy', '_run_module_code'), ('runpy', '_run_code'))")</f>
        <v>(('runpy', 'run_path'), ('runpy', '_run_module_code'), ('runpy', '_run_code'))</v>
      </c>
      <c r="AA724" s="72" t="str">
        <f>IFERROR(__xludf.DUMMYFUNCTION("""COMPUTED_VALUE"""),"external module execution")</f>
        <v>external module execution</v>
      </c>
      <c r="AB724" s="72">
        <f>IFERROR(__xludf.DUMMYFUNCTION("""COMPUTED_VALUE"""),1.0)</f>
        <v>1</v>
      </c>
    </row>
    <row r="725">
      <c r="A725" s="73"/>
      <c r="D725" s="98"/>
      <c r="G725" s="98"/>
      <c r="I725" s="77">
        <v>723.0</v>
      </c>
      <c r="J725" s="54" t="s">
        <v>5334</v>
      </c>
      <c r="L725" s="73"/>
      <c r="N725" s="213"/>
      <c r="O725" s="98"/>
      <c r="Y725" s="72" t="str">
        <f>IFERROR(__xludf.DUMMYFUNCTION("""COMPUTED_VALUE"""),"round 2")</f>
        <v>round 2</v>
      </c>
      <c r="Z725" s="72" t="str">
        <f>IFERROR(__xludf.DUMMYFUNCTION("""COMPUTED_VALUE"""),"(('__init__', 'deserialize'), ('generic_utils', 'deserialize_keras_object'))")</f>
        <v>(('__init__', 'deserialize'), ('generic_utils', 'deserialize_keras_object'))</v>
      </c>
      <c r="AA725" s="72" t="str">
        <f>IFERROR(__xludf.DUMMYFUNCTION("""COMPUTED_VALUE"""),"model saving / loading")</f>
        <v>model saving / loading</v>
      </c>
      <c r="AB725" s="72">
        <f>IFERROR(__xludf.DUMMYFUNCTION("""COMPUTED_VALUE"""),1.0)</f>
        <v>1</v>
      </c>
    </row>
    <row r="726">
      <c r="A726" s="73"/>
      <c r="D726" s="98"/>
      <c r="G726" s="98"/>
      <c r="I726" s="77">
        <v>724.0</v>
      </c>
      <c r="J726" s="54" t="s">
        <v>5334</v>
      </c>
      <c r="L726" s="73"/>
      <c r="N726" s="213"/>
      <c r="O726" s="98"/>
      <c r="Y726" s="72" t="str">
        <f>IFERROR(__xludf.DUMMYFUNCTION("""COMPUTED_VALUE"""),"round 2")</f>
        <v>round 2</v>
      </c>
      <c r="Z726" s="72" t="str">
        <f>IFERROR(__xludf.DUMMYFUNCTION("""COMPUTED_VALUE"""),"(('interactiveshell', 'run_code'), ('pydev_umd', 'runfile'), ('_pydev_execfile', 'execfile'))")</f>
        <v>(('interactiveshell', 'run_code'), ('pydev_umd', 'runfile'), ('_pydev_execfile', 'execfile'))</v>
      </c>
      <c r="AA726" s="72" t="str">
        <f>IFERROR(__xludf.DUMMYFUNCTION("""COMPUTED_VALUE"""),"external module execution")</f>
        <v>external module execution</v>
      </c>
      <c r="AB726" s="72">
        <f>IFERROR(__xludf.DUMMYFUNCTION("""COMPUTED_VALUE"""),1.0)</f>
        <v>1</v>
      </c>
    </row>
    <row r="727">
      <c r="A727" s="73"/>
      <c r="D727" s="98"/>
      <c r="G727" s="98"/>
      <c r="I727" s="77">
        <v>725.0</v>
      </c>
      <c r="J727" s="54" t="s">
        <v>5334</v>
      </c>
      <c r="L727" s="73"/>
      <c r="N727" s="213"/>
      <c r="O727" s="98"/>
      <c r="Y727" s="72" t="str">
        <f>IFERROR(__xludf.DUMMYFUNCTION("""COMPUTED_VALUE"""),"round 2")</f>
        <v>round 2</v>
      </c>
      <c r="Z727" s="72" t="str">
        <f>IFERROR(__xludf.DUMMYFUNCTION("""COMPUTED_VALUE"""),"(('training', 'fit_generator'), ('training_generator', 'model_iteration'), ('training', 'train_on_batch'), ('backend', '__call__'), ('function', '__call__'), ('function', '_call_flat'), ('function', 'call'), ('execute', 'quick_execute'))")</f>
        <v>(('training', 'fit_generator'), ('training_generator', 'model_iteration'), ('training', 'train_on_batch'), ('backend', '__call__'), ('function', '__call__'), ('function', '_call_flat'), ('function', 'call'), ('execute', 'quick_execute'))</v>
      </c>
      <c r="AA727" s="72" t="str">
        <f>IFERROR(__xludf.DUMMYFUNCTION("""COMPUTED_VALUE"""),"data operation")</f>
        <v>data operation</v>
      </c>
      <c r="AB727" s="72">
        <f>IFERROR(__xludf.DUMMYFUNCTION("""COMPUTED_VALUE"""),1.0)</f>
        <v>1</v>
      </c>
    </row>
    <row r="728">
      <c r="A728" s="73"/>
      <c r="D728" s="98"/>
      <c r="G728" s="98"/>
      <c r="I728" s="77">
        <v>726.0</v>
      </c>
      <c r="J728" s="54" t="s">
        <v>5334</v>
      </c>
      <c r="L728" s="73"/>
      <c r="N728" s="213"/>
      <c r="O728" s="98"/>
      <c r="Y728" s="72" t="str">
        <f>IFERROR(__xludf.DUMMYFUNCTION("""COMPUTED_VALUE"""),"round 2")</f>
        <v>round 2</v>
      </c>
      <c r="Z728" s="72" t="str">
        <f>IFERROR(__xludf.DUMMYFUNCTION("""COMPUTED_VALUE"""),"(('network', 'get_config'),)")</f>
        <v>(('network', 'get_config'),)</v>
      </c>
      <c r="AA728" s="72" t="str">
        <f>IFERROR(__xludf.DUMMYFUNCTION("""COMPUTED_VALUE"""),"syntax / attribute extraction")</f>
        <v>syntax / attribute extraction</v>
      </c>
      <c r="AB728" s="72">
        <f>IFERROR(__xludf.DUMMYFUNCTION("""COMPUTED_VALUE"""),1.0)</f>
        <v>1</v>
      </c>
    </row>
    <row r="729">
      <c r="A729" s="73"/>
      <c r="D729" s="98"/>
      <c r="G729" s="98"/>
      <c r="I729" s="77">
        <v>727.0</v>
      </c>
      <c r="J729" s="54" t="s">
        <v>5334</v>
      </c>
      <c r="L729" s="73"/>
      <c r="N729" s="213"/>
      <c r="O729" s="98"/>
      <c r="Y729" s="72" t="str">
        <f>IFERROR(__xludf.DUMMYFUNCTION("""COMPUTED_VALUE"""),"round 2")</f>
        <v>round 2</v>
      </c>
      <c r="Z729" s="72" t="str">
        <f>IFERROR(__xludf.DUMMYFUNCTION("""COMPUTED_VALUE"""),"(('pickle', 'save_reduce'),)")</f>
        <v>(('pickle', 'save_reduce'),)</v>
      </c>
      <c r="AA729" s="72" t="str">
        <f>IFERROR(__xludf.DUMMYFUNCTION("""COMPUTED_VALUE"""),"data saving / pickle")</f>
        <v>data saving / pickle</v>
      </c>
      <c r="AB729" s="72">
        <f>IFERROR(__xludf.DUMMYFUNCTION("""COMPUTED_VALUE"""),1.0)</f>
        <v>1</v>
      </c>
    </row>
    <row r="730">
      <c r="A730" s="73"/>
      <c r="D730" s="98"/>
      <c r="G730" s="98"/>
      <c r="I730" s="77">
        <v>728.0</v>
      </c>
      <c r="J730" s="54" t="s">
        <v>5334</v>
      </c>
      <c r="L730" s="73"/>
      <c r="N730" s="213"/>
      <c r="O730" s="98"/>
      <c r="Y730" s="72" t="str">
        <f>IFERROR(__xludf.DUMMYFUNCTION("""COMPUTED_VALUE"""),"round 2")</f>
        <v>round 2</v>
      </c>
      <c r="Z730" s="72" t="str">
        <f>IFERROR(__xludf.DUMMYFUNCTION("""COMPUTED_VALUE"""),"(('__init__', 'module'), ('activations', 'module'))")</f>
        <v>(('__init__', 'module'), ('activations', 'module'))</v>
      </c>
      <c r="AA730" s="72" t="str">
        <f>IFERROR(__xludf.DUMMYFUNCTION("""COMPUTED_VALUE"""),"python basic syntax")</f>
        <v>python basic syntax</v>
      </c>
      <c r="AB730" s="72">
        <f>IFERROR(__xludf.DUMMYFUNCTION("""COMPUTED_VALUE"""),1.0)</f>
        <v>1</v>
      </c>
    </row>
    <row r="731">
      <c r="A731" s="73"/>
      <c r="D731" s="98"/>
      <c r="G731" s="98"/>
      <c r="I731" s="77">
        <v>729.0</v>
      </c>
      <c r="J731" s="54" t="s">
        <v>5334</v>
      </c>
      <c r="L731" s="73"/>
      <c r="N731" s="213"/>
      <c r="O731" s="98"/>
      <c r="Y731" s="72" t="str">
        <f>IFERROR(__xludf.DUMMYFUNCTION("""COMPUTED_VALUE"""),"round 2")</f>
        <v>round 2</v>
      </c>
      <c r="Z731" s="72" t="str">
        <f>IFERROR(__xludf.DUMMYFUNCTION("""COMPUTED_VALUE"""),"(('models', 'evaluate'), ('training', 'evaluate'), ('training', '_standardize_user_data'))")</f>
        <v>(('models', 'evaluate'), ('training', 'evaluate'), ('training', '_standardize_user_data'))</v>
      </c>
      <c r="AA731" s="72" t="str">
        <f>IFERROR(__xludf.DUMMYFUNCTION("""COMPUTED_VALUE"""),"data transformation")</f>
        <v>data transformation</v>
      </c>
      <c r="AB731" s="72">
        <f>IFERROR(__xludf.DUMMYFUNCTION("""COMPUTED_VALUE"""),1.0)</f>
        <v>1</v>
      </c>
    </row>
    <row r="732">
      <c r="A732" s="73"/>
      <c r="D732" s="98"/>
      <c r="G732" s="98"/>
      <c r="I732" s="77">
        <v>730.0</v>
      </c>
      <c r="J732" s="54" t="s">
        <v>5334</v>
      </c>
      <c r="L732" s="73"/>
      <c r="N732" s="213"/>
      <c r="O732" s="98"/>
      <c r="Y732" s="72" t="str">
        <f>IFERROR(__xludf.DUMMYFUNCTION("""COMPUTED_VALUE"""),"round 2")</f>
        <v>round 2</v>
      </c>
      <c r="Z732" s="72" t="str">
        <f>IFERROR(__xludf.DUMMYFUNCTION("""COMPUTED_VALUE"""),"(('ops', '__bool__'), ('ops', '_disallow_bool_casting'))")</f>
        <v>(('ops', '__bool__'), ('ops', '_disallow_bool_casting'))</v>
      </c>
      <c r="AA732" s="72" t="str">
        <f>IFERROR(__xludf.DUMMYFUNCTION("""COMPUTED_VALUE"""),"data transformation")</f>
        <v>data transformation</v>
      </c>
      <c r="AB732" s="72">
        <f>IFERROR(__xludf.DUMMYFUNCTION("""COMPUTED_VALUE"""),1.0)</f>
        <v>1</v>
      </c>
    </row>
    <row r="733">
      <c r="A733" s="73"/>
      <c r="D733" s="98"/>
      <c r="G733" s="98"/>
      <c r="I733" s="77">
        <v>731.0</v>
      </c>
      <c r="J733" s="54" t="s">
        <v>5334</v>
      </c>
      <c r="L733" s="73"/>
      <c r="N733" s="213"/>
      <c r="O733" s="98"/>
      <c r="Y733" s="72" t="str">
        <f>IFERROR(__xludf.DUMMYFUNCTION("""COMPUTED_VALUE"""),"round 2")</f>
        <v>round 2</v>
      </c>
      <c r="Z733" s="72" t="str">
        <f>IFERROR(__xludf.DUMMYFUNCTION("""COMPUTED_VALUE"""),"(('hdf5_format', 'load_weights_from_hdf5_group'),)")</f>
        <v>(('hdf5_format', 'load_weights_from_hdf5_group'),)</v>
      </c>
      <c r="AA733" s="72" t="str">
        <f>IFERROR(__xludf.DUMMYFUNCTION("""COMPUTED_VALUE"""),"model saving / loading")</f>
        <v>model saving / loading</v>
      </c>
      <c r="AB733" s="72">
        <f>IFERROR(__xludf.DUMMYFUNCTION("""COMPUTED_VALUE"""),1.0)</f>
        <v>1</v>
      </c>
    </row>
    <row r="734">
      <c r="A734" s="73"/>
      <c r="D734" s="98"/>
      <c r="G734" s="98"/>
      <c r="I734" s="77">
        <v>732.0</v>
      </c>
      <c r="J734" s="54" t="s">
        <v>5334</v>
      </c>
      <c r="L734" s="73"/>
      <c r="N734" s="213"/>
      <c r="O734" s="98"/>
      <c r="Y734" s="72" t="str">
        <f>IFERROR(__xludf.DUMMYFUNCTION("""COMPUTED_VALUE"""),"round 2")</f>
        <v>round 2</v>
      </c>
      <c r="Z734" s="72" t="str">
        <f>IFERROR(__xludf.DUMMYFUNCTION("""COMPUTED_VALUE"""),"(('interfaces', 'wrapper'),)")</f>
        <v>(('interfaces', 'wrapper'),)</v>
      </c>
      <c r="AA734" s="72" t="str">
        <f>IFERROR(__xludf.DUMMYFUNCTION("""COMPUTED_VALUE"""),"method wrapper")</f>
        <v>method wrapper</v>
      </c>
      <c r="AB734" s="72">
        <f>IFERROR(__xludf.DUMMYFUNCTION("""COMPUTED_VALUE"""),1.0)</f>
        <v>1</v>
      </c>
    </row>
    <row r="735">
      <c r="A735" s="73"/>
      <c r="D735" s="98"/>
      <c r="G735" s="98"/>
      <c r="I735" s="77">
        <v>733.0</v>
      </c>
      <c r="J735" s="54" t="s">
        <v>5334</v>
      </c>
      <c r="L735" s="73"/>
      <c r="N735" s="213"/>
      <c r="O735" s="98"/>
      <c r="Y735" s="72" t="str">
        <f>IFERROR(__xludf.DUMMYFUNCTION("""COMPUTED_VALUE"""),"round 2")</f>
        <v>round 2</v>
      </c>
      <c r="Z735" s="72" t="str">
        <f>IFERROR(__xludf.DUMMYFUNCTION("""COMPUTED_VALUE"""),"(('network', 'build_map'), ('network', 'build_map'), ('network', 'build_map'), ('network', 'build_map'), ('network', 'build_map'), ('network', 'build_map'), ('network', 'build_map'))")</f>
        <v>(('network', 'build_map'), ('network', 'build_map'), ('network', 'build_map'), ('network', 'build_map'), ('network', 'build_map'), ('network', 'build_map'), ('network', 'build_map'))</v>
      </c>
      <c r="AA735" s="72" t="str">
        <f>IFERROR(__xludf.DUMMYFUNCTION("""COMPUTED_VALUE"""),"model training / construction")</f>
        <v>model training / construction</v>
      </c>
      <c r="AB735" s="72">
        <f>IFERROR(__xludf.DUMMYFUNCTION("""COMPUTED_VALUE"""),1.0)</f>
        <v>1</v>
      </c>
    </row>
    <row r="736">
      <c r="A736" s="73"/>
      <c r="D736" s="98"/>
      <c r="G736" s="98"/>
      <c r="I736" s="77">
        <v>734.0</v>
      </c>
      <c r="J736" s="54" t="s">
        <v>5334</v>
      </c>
      <c r="L736" s="73"/>
      <c r="N736" s="213"/>
      <c r="O736" s="98"/>
      <c r="Y736" s="72" t="str">
        <f>IFERROR(__xludf.DUMMYFUNCTION("""COMPUTED_VALUE"""),"round 2")</f>
        <v>round 2</v>
      </c>
      <c r="Z736" s="72" t="str">
        <f>IFERROR(__xludf.DUMMYFUNCTION("""COMPUTED_VALUE"""),"(('network', 'process_node'), ('base_layer', '__call__'))")</f>
        <v>(('network', 'process_node'), ('base_layer', '__call__'))</v>
      </c>
      <c r="AA736" s="72" t="str">
        <f>IFERROR(__xludf.DUMMYFUNCTION("""COMPUTED_VALUE"""),"model training / learning")</f>
        <v>model training / learning</v>
      </c>
      <c r="AB736" s="72">
        <f>IFERROR(__xludf.DUMMYFUNCTION("""COMPUTED_VALUE"""),1.0)</f>
        <v>1</v>
      </c>
    </row>
    <row r="737">
      <c r="A737" s="73"/>
      <c r="D737" s="98"/>
      <c r="G737" s="98"/>
      <c r="I737" s="77">
        <v>735.0</v>
      </c>
      <c r="J737" s="54" t="s">
        <v>5334</v>
      </c>
      <c r="L737" s="73"/>
      <c r="N737" s="213"/>
      <c r="O737" s="98"/>
      <c r="Y737" s="72" t="str">
        <f>IFERROR(__xludf.DUMMYFUNCTION("""COMPUTED_VALUE"""),"round 2")</f>
        <v>round 2</v>
      </c>
      <c r="Z737" s="72" t="str">
        <f>IFERROR(__xludf.DUMMYFUNCTION("""COMPUTED_VALUE"""),"(('base_layer', 'add_weight'), ('base', '_add_variable_with_custom_getter'), ('base_layer_utils', 'make_variable'))")</f>
        <v>(('base_layer', 'add_weight'), ('base', '_add_variable_with_custom_getter'), ('base_layer_utils', 'make_variable'))</v>
      </c>
      <c r="AA737" s="72" t="str">
        <f>IFERROR(__xludf.DUMMYFUNCTION("""COMPUTED_VALUE"""),"model training / learning")</f>
        <v>model training / learning</v>
      </c>
      <c r="AB737" s="72">
        <f>IFERROR(__xludf.DUMMYFUNCTION("""COMPUTED_VALUE"""),1.0)</f>
        <v>1</v>
      </c>
    </row>
    <row r="738">
      <c r="A738" s="73"/>
      <c r="D738" s="98"/>
      <c r="G738" s="98"/>
      <c r="I738" s="77">
        <v>736.0</v>
      </c>
      <c r="J738" s="54" t="s">
        <v>5334</v>
      </c>
      <c r="L738" s="73"/>
      <c r="N738" s="213"/>
      <c r="O738" s="98"/>
      <c r="Y738" s="72" t="str">
        <f>IFERROR(__xludf.DUMMYFUNCTION("""COMPUTED_VALUE"""),"round 2")</f>
        <v>round 2</v>
      </c>
      <c r="Z738" s="72" t="str">
        <f>IFERROR(__xludf.DUMMYFUNCTION("""COMPUTED_VALUE"""),"(('ops', 'control_dependencies'),)")</f>
        <v>(('ops', 'control_dependencies'),)</v>
      </c>
      <c r="AA738" s="72" t="str">
        <f>IFERROR(__xludf.DUMMYFUNCTION("""COMPUTED_VALUE"""),"data validation")</f>
        <v>data validation</v>
      </c>
      <c r="AB738" s="72">
        <f>IFERROR(__xludf.DUMMYFUNCTION("""COMPUTED_VALUE"""),1.0)</f>
        <v>1</v>
      </c>
    </row>
    <row r="739">
      <c r="A739" s="73"/>
      <c r="D739" s="98"/>
      <c r="G739" s="98"/>
      <c r="I739" s="77">
        <v>737.0</v>
      </c>
      <c r="J739" s="54" t="s">
        <v>5334</v>
      </c>
      <c r="L739" s="73"/>
      <c r="N739" s="213"/>
      <c r="O739" s="98"/>
      <c r="Y739" s="72" t="str">
        <f>IFERROR(__xludf.DUMMYFUNCTION("""COMPUTED_VALUE"""),"round 2")</f>
        <v>round 2</v>
      </c>
      <c r="Z739" s="72" t="str">
        <f>IFERROR(__xludf.DUMMYFUNCTION("""COMPUTED_VALUE"""),"(('data_adapter', '__init__'), ('data_adapter', '__init__'))")</f>
        <v>(('data_adapter', '__init__'), ('data_adapter', '__init__'))</v>
      </c>
      <c r="AA739" s="72" t="str">
        <f>IFERROR(__xludf.DUMMYFUNCTION("""COMPUTED_VALUE"""),"data transformation")</f>
        <v>data transformation</v>
      </c>
      <c r="AB739" s="72">
        <f>IFERROR(__xludf.DUMMYFUNCTION("""COMPUTED_VALUE"""),1.0)</f>
        <v>1</v>
      </c>
    </row>
    <row r="740">
      <c r="A740" s="73"/>
      <c r="D740" s="98"/>
      <c r="G740" s="98"/>
      <c r="I740" s="77">
        <v>738.0</v>
      </c>
      <c r="J740" s="54" t="s">
        <v>5334</v>
      </c>
      <c r="L740" s="73"/>
      <c r="N740" s="213"/>
      <c r="O740" s="98"/>
      <c r="Y740" s="72" t="str">
        <f>IFERROR(__xludf.DUMMYFUNCTION("""COMPUTED_VALUE"""),"round 2")</f>
        <v>round 2</v>
      </c>
      <c r="Z740" s="72" t="str">
        <f>IFERROR(__xludf.DUMMYFUNCTION("""COMPUTED_VALUE"""),"(('math_ops', 'binary_op_wrapper'),)")</f>
        <v>(('math_ops', 'binary_op_wrapper'),)</v>
      </c>
      <c r="AA740" s="72" t="str">
        <f>IFERROR(__xludf.DUMMYFUNCTION("""COMPUTED_VALUE"""),"method wrapper")</f>
        <v>method wrapper</v>
      </c>
      <c r="AB740" s="72">
        <f>IFERROR(__xludf.DUMMYFUNCTION("""COMPUTED_VALUE"""),1.0)</f>
        <v>1</v>
      </c>
    </row>
    <row r="741">
      <c r="A741" s="73"/>
      <c r="D741" s="98"/>
      <c r="G741" s="98"/>
      <c r="I741" s="77">
        <v>739.0</v>
      </c>
      <c r="J741" s="54" t="s">
        <v>5334</v>
      </c>
      <c r="L741" s="73"/>
      <c r="N741" s="213"/>
      <c r="O741" s="98"/>
      <c r="Y741" s="72" t="str">
        <f>IFERROR(__xludf.DUMMYFUNCTION("""COMPUTED_VALUE"""),"round 2")</f>
        <v>round 2</v>
      </c>
      <c r="Z741" s="72" t="str">
        <f>IFERROR(__xludf.DUMMYFUNCTION("""COMPUTED_VALUE"""),"(('common_shapes', 'call_cpp_shape_fn'),)")</f>
        <v>(('common_shapes', 'call_cpp_shape_fn'),)</v>
      </c>
      <c r="AA741" s="72" t="str">
        <f>IFERROR(__xludf.DUMMYFUNCTION("""COMPUTED_VALUE"""),"data validation")</f>
        <v>data validation</v>
      </c>
      <c r="AB741" s="72">
        <f>IFERROR(__xludf.DUMMYFUNCTION("""COMPUTED_VALUE"""),1.0)</f>
        <v>1</v>
      </c>
    </row>
    <row r="742">
      <c r="A742" s="73"/>
      <c r="D742" s="98"/>
      <c r="G742" s="98"/>
      <c r="I742" s="77">
        <v>740.0</v>
      </c>
      <c r="J742" s="54" t="s">
        <v>5334</v>
      </c>
      <c r="L742" s="73"/>
      <c r="N742" s="213"/>
      <c r="O742" s="98"/>
      <c r="Y742" s="72" t="str">
        <f>IFERROR(__xludf.DUMMYFUNCTION("""COMPUTED_VALUE"""),"round 2")</f>
        <v>round 2</v>
      </c>
      <c r="Z742" s="72" t="str">
        <f>IFERROR(__xludf.DUMMYFUNCTION("""COMPUTED_VALUE"""),"(('session', 'run'), ('session', '_run'), ('session', '__init__'))")</f>
        <v>(('session', 'run'), ('session', '_run'), ('session', '__init__'))</v>
      </c>
      <c r="AA742" s="72" t="str">
        <f>IFERROR(__xludf.DUMMYFUNCTION("""COMPUTED_VALUE"""),"parallelization")</f>
        <v>parallelization</v>
      </c>
      <c r="AB742" s="72">
        <f>IFERROR(__xludf.DUMMYFUNCTION("""COMPUTED_VALUE"""),1.0)</f>
        <v>1</v>
      </c>
    </row>
    <row r="743">
      <c r="A743" s="73"/>
      <c r="D743" s="98"/>
      <c r="G743" s="98"/>
      <c r="I743" s="77">
        <v>741.0</v>
      </c>
      <c r="J743" s="54" t="s">
        <v>5334</v>
      </c>
      <c r="L743" s="73"/>
      <c r="N743" s="213"/>
      <c r="O743" s="98"/>
      <c r="Y743" s="72" t="str">
        <f>IFERROR(__xludf.DUMMYFUNCTION("""COMPUTED_VALUE"""),"round 2")</f>
        <v>round 2</v>
      </c>
      <c r="Z743" s="72" t="str">
        <f>IFERROR(__xludf.DUMMYFUNCTION("""COMPUTED_VALUE"""),"(('base_layer', 'add_weight'), ('initializers', '__call__'))")</f>
        <v>(('base_layer', 'add_weight'), ('initializers', '__call__'))</v>
      </c>
      <c r="AA743" s="72" t="str">
        <f>IFERROR(__xludf.DUMMYFUNCTION("""COMPUTED_VALUE"""),"model training / learning")</f>
        <v>model training / learning</v>
      </c>
      <c r="AB743" s="72">
        <f>IFERROR(__xludf.DUMMYFUNCTION("""COMPUTED_VALUE"""),1.0)</f>
        <v>1</v>
      </c>
    </row>
    <row r="744">
      <c r="A744" s="73"/>
      <c r="D744" s="98"/>
      <c r="G744" s="98"/>
      <c r="I744" s="77">
        <v>742.0</v>
      </c>
      <c r="J744" s="54" t="s">
        <v>5334</v>
      </c>
      <c r="L744" s="73"/>
      <c r="N744" s="213"/>
      <c r="O744" s="98"/>
      <c r="Y744" s="72" t="str">
        <f>IFERROR(__xludf.DUMMYFUNCTION("""COMPUTED_VALUE"""),"round 2")</f>
        <v>round 2</v>
      </c>
      <c r="Z744" s="72" t="str">
        <f>IFERROR(__xludf.DUMMYFUNCTION("""COMPUTED_VALUE"""),"(('training', 'fit'), ('training_arrays', 'model_iteration'), ('backend', '__call__'))")</f>
        <v>(('training', 'fit'), ('training_arrays', 'model_iteration'), ('backend', '__call__'))</v>
      </c>
      <c r="AA744" s="72" t="str">
        <f>IFERROR(__xludf.DUMMYFUNCTION("""COMPUTED_VALUE"""),"model training / learning")</f>
        <v>model training / learning</v>
      </c>
      <c r="AB744" s="72">
        <f>IFERROR(__xludf.DUMMYFUNCTION("""COMPUTED_VALUE"""),1.0)</f>
        <v>1</v>
      </c>
    </row>
    <row r="745">
      <c r="A745" s="73"/>
      <c r="D745" s="98"/>
      <c r="G745" s="98"/>
      <c r="I745" s="77">
        <v>743.0</v>
      </c>
      <c r="J745" s="54" t="s">
        <v>5334</v>
      </c>
      <c r="L745" s="73"/>
      <c r="N745" s="213"/>
      <c r="O745" s="98"/>
      <c r="Y745" s="72" t="str">
        <f>IFERROR(__xludf.DUMMYFUNCTION("""COMPUTED_VALUE"""),"round 2")</f>
        <v>round 2</v>
      </c>
      <c r="Z745" s="72" t="str">
        <f>IFERROR(__xludf.DUMMYFUNCTION("""COMPUTED_VALUE"""),"(('models', 'fit'), ('training', 'fit'))")</f>
        <v>(('models', 'fit'), ('training', 'fit'))</v>
      </c>
      <c r="AA745" s="72" t="str">
        <f>IFERROR(__xludf.DUMMYFUNCTION("""COMPUTED_VALUE"""),"model training / learning")</f>
        <v>model training / learning</v>
      </c>
      <c r="AB745" s="72">
        <f>IFERROR(__xludf.DUMMYFUNCTION("""COMPUTED_VALUE"""),1.0)</f>
        <v>1</v>
      </c>
    </row>
    <row r="746">
      <c r="A746" s="73"/>
      <c r="D746" s="98"/>
      <c r="G746" s="98"/>
      <c r="I746" s="77">
        <v>744.0</v>
      </c>
      <c r="J746" s="54" t="s">
        <v>5334</v>
      </c>
      <c r="L746" s="73"/>
      <c r="N746" s="213"/>
      <c r="O746" s="98"/>
      <c r="Y746" s="72" t="str">
        <f>IFERROR(__xludf.DUMMYFUNCTION("""COMPUTED_VALUE"""),"round 2")</f>
        <v>round 2</v>
      </c>
      <c r="Z746" s="72" t="str">
        <f>IFERROR(__xludf.DUMMYFUNCTION("""COMPUTED_VALUE"""),"(('coremlconverter', 'module'), ('_keras_converter', 'convert'), ('_keras_converter', '_convert_to_spec'), ('_keras2_converter', '_convert'), ('saving', 'load_model'), ('saving', '_deserialize_model'))")</f>
        <v>(('coremlconverter', 'module'), ('_keras_converter', 'convert'), ('_keras_converter', '_convert_to_spec'), ('_keras2_converter', '_convert'), ('saving', 'load_model'), ('saving', '_deserialize_model'))</v>
      </c>
      <c r="AA746" s="72" t="str">
        <f>IFERROR(__xludf.DUMMYFUNCTION("""COMPUTED_VALUE"""),"model saving / loading")</f>
        <v>model saving / loading</v>
      </c>
      <c r="AB746" s="72">
        <f>IFERROR(__xludf.DUMMYFUNCTION("""COMPUTED_VALUE"""),1.0)</f>
        <v>1</v>
      </c>
    </row>
    <row r="747">
      <c r="A747" s="73"/>
      <c r="D747" s="98"/>
      <c r="G747" s="98"/>
      <c r="I747" s="77">
        <v>745.0</v>
      </c>
      <c r="J747" s="54" t="s">
        <v>5334</v>
      </c>
      <c r="L747" s="73"/>
      <c r="N747" s="213"/>
      <c r="O747" s="98"/>
      <c r="Y747" s="72" t="str">
        <f>IFERROR(__xludf.DUMMYFUNCTION("""COMPUTED_VALUE"""),"round 2")</f>
        <v>round 2</v>
      </c>
      <c r="Z747" s="72" t="str">
        <f>IFERROR(__xludf.DUMMYFUNCTION("""COMPUTED_VALUE"""),"(('training', 'predict'), ('training_arrays', 'predict_loop'), ('tensorflow_backend', '__call__'), ('tensorflow_backend', '_call'), ('session', '__call__'), ('errors_impl', '__exit__'))")</f>
        <v>(('training', 'predict'), ('training_arrays', 'predict_loop'), ('tensorflow_backend', '__call__'), ('tensorflow_backend', '_call'), ('session', '__call__'), ('errors_impl', '__exit__'))</v>
      </c>
      <c r="AA747" s="72" t="str">
        <f>IFERROR(__xludf.DUMMYFUNCTION("""COMPUTED_VALUE"""),"model training / learning")</f>
        <v>model training / learning</v>
      </c>
      <c r="AB747" s="72">
        <f>IFERROR(__xludf.DUMMYFUNCTION("""COMPUTED_VALUE"""),1.0)</f>
        <v>1</v>
      </c>
    </row>
    <row r="748">
      <c r="A748" s="73"/>
      <c r="D748" s="98"/>
      <c r="G748" s="98"/>
      <c r="I748" s="77">
        <v>746.0</v>
      </c>
      <c r="J748" s="54" t="s">
        <v>5334</v>
      </c>
      <c r="L748" s="73"/>
      <c r="N748" s="213"/>
      <c r="O748" s="98"/>
      <c r="Y748" s="72" t="str">
        <f>IFERROR(__xludf.DUMMYFUNCTION("""COMPUTED_VALUE"""),"round 2")</f>
        <v>round 2</v>
      </c>
      <c r="Z748" s="72" t="str">
        <f>IFERROR(__xludf.DUMMYFUNCTION("""COMPUTED_VALUE"""),"(('tensorflow_backend', '__call__'), ('session', 'run'), ('session', '_run'))")</f>
        <v>(('tensorflow_backend', '__call__'), ('session', 'run'), ('session', '_run'))</v>
      </c>
      <c r="AA748" s="72" t="str">
        <f>IFERROR(__xludf.DUMMYFUNCTION("""COMPUTED_VALUE"""),"model training / learning")</f>
        <v>model training / learning</v>
      </c>
      <c r="AB748" s="72">
        <f>IFERROR(__xludf.DUMMYFUNCTION("""COMPUTED_VALUE"""),1.0)</f>
        <v>1</v>
      </c>
    </row>
    <row r="749">
      <c r="A749" s="73"/>
      <c r="D749" s="98"/>
      <c r="G749" s="98"/>
      <c r="I749" s="77">
        <v>747.0</v>
      </c>
      <c r="J749" s="54" t="s">
        <v>5334</v>
      </c>
      <c r="L749" s="73"/>
      <c r="N749" s="213"/>
      <c r="O749" s="98"/>
      <c r="Y749" s="72" t="str">
        <f>IFERROR(__xludf.DUMMYFUNCTION("""COMPUTED_VALUE"""),"round 2")</f>
        <v>round 2</v>
      </c>
      <c r="Z749" s="72" t="str">
        <f>IFERROR(__xludf.DUMMYFUNCTION("""COMPUTED_VALUE"""),"(('array_ops', 'placeholder'), ('gen_array_ops', 'placeholder'))")</f>
        <v>(('array_ops', 'placeholder'), ('gen_array_ops', 'placeholder'))</v>
      </c>
      <c r="AA749" s="72" t="str">
        <f>IFERROR(__xludf.DUMMYFUNCTION("""COMPUTED_VALUE"""),"data operation")</f>
        <v>data operation</v>
      </c>
      <c r="AB749" s="72">
        <f>IFERROR(__xludf.DUMMYFUNCTION("""COMPUTED_VALUE"""),1.0)</f>
        <v>1</v>
      </c>
    </row>
    <row r="750">
      <c r="A750" s="73"/>
      <c r="D750" s="98"/>
      <c r="G750" s="98"/>
      <c r="I750" s="77">
        <v>748.0</v>
      </c>
      <c r="J750" s="54" t="s">
        <v>5334</v>
      </c>
      <c r="L750" s="73"/>
      <c r="N750" s="213"/>
      <c r="O750" s="98"/>
      <c r="Y750" s="72" t="str">
        <f>IFERROR(__xludf.DUMMYFUNCTION("""COMPUTED_VALUE"""),"round 2")</f>
        <v>round 2</v>
      </c>
      <c r="Z750" s="72" t="str">
        <f>IFERROR(__xludf.DUMMYFUNCTION("""COMPUTED_VALUE"""),"(('math_ops', 'binary_op_wrapper'), ('gen_math_ops', 'add'))")</f>
        <v>(('math_ops', 'binary_op_wrapper'), ('gen_math_ops', 'add'))</v>
      </c>
      <c r="AA750" s="72" t="str">
        <f>IFERROR(__xludf.DUMMYFUNCTION("""COMPUTED_VALUE"""),"data operation")</f>
        <v>data operation</v>
      </c>
      <c r="AB750" s="72">
        <f>IFERROR(__xludf.DUMMYFUNCTION("""COMPUTED_VALUE"""),1.0)</f>
        <v>1</v>
      </c>
    </row>
    <row r="751">
      <c r="A751" s="73"/>
      <c r="D751" s="98"/>
      <c r="G751" s="98"/>
      <c r="I751" s="77">
        <v>749.0</v>
      </c>
      <c r="J751" s="54" t="s">
        <v>5334</v>
      </c>
      <c r="L751" s="73"/>
      <c r="N751" s="213"/>
      <c r="O751" s="98"/>
      <c r="Y751" s="72" t="str">
        <f>IFERROR(__xludf.DUMMYFUNCTION("""COMPUTED_VALUE"""),"round 2")</f>
        <v>round 2</v>
      </c>
      <c r="Z751" s="72" t="str">
        <f>IFERROR(__xludf.DUMMYFUNCTION("""COMPUTED_VALUE"""),"(('training', 'fit'), ('training_v2', 'fit'), ('training_v2', 'run_one_epoch'), ('training_v2_utils', 'execution_function'))")</f>
        <v>(('training', 'fit'), ('training_v2', 'fit'), ('training_v2', 'run_one_epoch'), ('training_v2_utils', 'execution_function'))</v>
      </c>
      <c r="AA751" s="72" t="str">
        <f>IFERROR(__xludf.DUMMYFUNCTION("""COMPUTED_VALUE"""),"model training / learning")</f>
        <v>model training / learning</v>
      </c>
      <c r="AB751" s="72">
        <f>IFERROR(__xludf.DUMMYFUNCTION("""COMPUTED_VALUE"""),1.0)</f>
        <v>1</v>
      </c>
    </row>
    <row r="752">
      <c r="A752" s="73"/>
      <c r="D752" s="98"/>
      <c r="G752" s="98"/>
      <c r="I752" s="77">
        <v>750.0</v>
      </c>
      <c r="J752" s="54" t="s">
        <v>5334</v>
      </c>
      <c r="L752" s="73"/>
      <c r="N752" s="213"/>
      <c r="O752" s="98"/>
      <c r="Y752" s="72" t="str">
        <f>IFERROR(__xludf.DUMMYFUNCTION("""COMPUTED_VALUE"""),"round 2")</f>
        <v>round 2</v>
      </c>
      <c r="Z752" s="72" t="str">
        <f>IFERROR(__xludf.DUMMYFUNCTION("""COMPUTED_VALUE"""),"(('function', '__call__'), ('function', '_filtered_call'), ('function', '_call_flat'), ('function', 'call'), ('execute', 'quick_execute'))")</f>
        <v>(('function', '__call__'), ('function', '_filtered_call'), ('function', '_call_flat'), ('function', 'call'), ('execute', 'quick_execute'))</v>
      </c>
      <c r="AA752" s="72" t="str">
        <f>IFERROR(__xludf.DUMMYFUNCTION("""COMPUTED_VALUE"""),"data operation")</f>
        <v>data operation</v>
      </c>
      <c r="AB752" s="72">
        <f>IFERROR(__xludf.DUMMYFUNCTION("""COMPUTED_VALUE"""),1.0)</f>
        <v>1</v>
      </c>
    </row>
    <row r="753">
      <c r="A753" s="73"/>
      <c r="D753" s="98"/>
      <c r="G753" s="98"/>
      <c r="I753" s="77">
        <v>751.0</v>
      </c>
      <c r="J753" s="54" t="s">
        <v>5334</v>
      </c>
      <c r="L753" s="73"/>
      <c r="N753" s="213"/>
      <c r="O753" s="98"/>
      <c r="Y753" s="72" t="str">
        <f>IFERROR(__xludf.DUMMYFUNCTION("""COMPUTED_VALUE"""),"round 2")</f>
        <v>round 2</v>
      </c>
      <c r="Z753" s="72" t="str">
        <f>IFERROR(__xludf.DUMMYFUNCTION("""COMPUTED_VALUE"""),"(('scikit_learn', 'fit'), ('training', 'fit'), ('training', '_standardize_user_data'), ('training_utils', 'standardize_input_data'))")</f>
        <v>(('scikit_learn', 'fit'), ('training', 'fit'), ('training', '_standardize_user_data'), ('training_utils', 'standardize_input_data'))</v>
      </c>
      <c r="AA753" s="72" t="str">
        <f>IFERROR(__xludf.DUMMYFUNCTION("""COMPUTED_VALUE"""),"data transformation")</f>
        <v>data transformation</v>
      </c>
      <c r="AB753" s="72">
        <f>IFERROR(__xludf.DUMMYFUNCTION("""COMPUTED_VALUE"""),1.0)</f>
        <v>1</v>
      </c>
    </row>
    <row r="754">
      <c r="A754" s="73"/>
      <c r="D754" s="98"/>
      <c r="G754" s="98"/>
      <c r="I754" s="77">
        <v>752.0</v>
      </c>
      <c r="J754" s="54" t="s">
        <v>5334</v>
      </c>
      <c r="L754" s="73"/>
      <c r="N754" s="213"/>
      <c r="O754" s="98"/>
      <c r="Y754" s="72" t="str">
        <f>IFERROR(__xludf.DUMMYFUNCTION("""COMPUTED_VALUE"""),"round 2")</f>
        <v>round 2</v>
      </c>
      <c r="Z754" s="72" t="str">
        <f>IFERROR(__xludf.DUMMYFUNCTION("""COMPUTED_VALUE"""),"(('__init__', 'inner'),)")</f>
        <v>(('__init__', 'inner'),)</v>
      </c>
      <c r="AA754" s="72" t="str">
        <f>IFERROR(__xludf.DUMMYFUNCTION("""COMPUTED_VALUE"""),"data operation")</f>
        <v>data operation</v>
      </c>
      <c r="AB754" s="72">
        <f>IFERROR(__xludf.DUMMYFUNCTION("""COMPUTED_VALUE"""),1.0)</f>
        <v>1</v>
      </c>
    </row>
    <row r="755">
      <c r="A755" s="73"/>
      <c r="D755" s="98"/>
      <c r="G755" s="98"/>
      <c r="I755" s="77">
        <v>753.0</v>
      </c>
      <c r="J755" s="54" t="s">
        <v>5334</v>
      </c>
      <c r="L755" s="73"/>
      <c r="N755" s="213"/>
      <c r="O755" s="98"/>
      <c r="Y755" s="72" t="str">
        <f>IFERROR(__xludf.DUMMYFUNCTION("""COMPUTED_VALUE"""),"round 2")</f>
        <v>round 2</v>
      </c>
      <c r="Z755" s="72" t="str">
        <f>IFERROR(__xludf.DUMMYFUNCTION("""COMPUTED_VALUE"""),"(('parsers', 'pandas'), ('parsers', 'pandas'))")</f>
        <v>(('parsers', 'pandas'), ('parsers', 'pandas'))</v>
      </c>
      <c r="AA755" s="72" t="str">
        <f>IFERROR(__xludf.DUMMYFUNCTION("""COMPUTED_VALUE"""),"ignore")</f>
        <v>ignore</v>
      </c>
      <c r="AB755" s="72">
        <f>IFERROR(__xludf.DUMMYFUNCTION("""COMPUTED_VALUE"""),1.0)</f>
        <v>1</v>
      </c>
    </row>
    <row r="756">
      <c r="A756" s="73"/>
      <c r="D756" s="98"/>
      <c r="G756" s="98"/>
      <c r="I756" s="77">
        <v>754.0</v>
      </c>
      <c r="J756" s="54" t="s">
        <v>5334</v>
      </c>
      <c r="L756" s="73"/>
      <c r="N756" s="213"/>
      <c r="O756" s="98"/>
      <c r="Y756" s="72" t="str">
        <f>IFERROR(__xludf.DUMMYFUNCTION("""COMPUTED_VALUE"""),"round 2")</f>
        <v>round 2</v>
      </c>
      <c r="Z756" s="72" t="str">
        <f>IFERROR(__xludf.DUMMYFUNCTION("""COMPUTED_VALUE"""),"(('generic_utils', 'deserialize_keras_object'), ('network', 'from_config'), ('network', 'process_layer'))")</f>
        <v>(('generic_utils', 'deserialize_keras_object'), ('network', 'from_config'), ('network', 'process_layer'))</v>
      </c>
      <c r="AA756" s="72" t="str">
        <f>IFERROR(__xludf.DUMMYFUNCTION("""COMPUTED_VALUE"""),"model saving / loading")</f>
        <v>model saving / loading</v>
      </c>
      <c r="AB756" s="72">
        <f>IFERROR(__xludf.DUMMYFUNCTION("""COMPUTED_VALUE"""),1.0)</f>
        <v>1</v>
      </c>
    </row>
    <row r="757">
      <c r="A757" s="73"/>
      <c r="D757" s="98"/>
      <c r="G757" s="98"/>
      <c r="I757" s="77">
        <v>755.0</v>
      </c>
      <c r="J757" s="54" t="s">
        <v>5334</v>
      </c>
      <c r="L757" s="73"/>
      <c r="N757" s="213"/>
      <c r="O757" s="98"/>
      <c r="Y757" s="72" t="str">
        <f>IFERROR(__xludf.DUMMYFUNCTION("""COMPUTED_VALUE"""),"round 2")</f>
        <v>round 2</v>
      </c>
      <c r="Z757" s="72" t="str">
        <f>IFERROR(__xludf.DUMMYFUNCTION("""COMPUTED_VALUE"""),"(('__init__', 'module'), ('pywrap_tensorflow', 'module'), ('pywrap_tensorflow', 'module'), ('pywrap_tensorflow_internal', 'module'), ('pywrap_tensorflow_internal', 'swig_import_helper'))")</f>
        <v>(('__init__', 'module'), ('pywrap_tensorflow', 'module'), ('pywrap_tensorflow', 'module'), ('pywrap_tensorflow_internal', 'module'), ('pywrap_tensorflow_internal', 'swig_import_helper'))</v>
      </c>
      <c r="AA757" s="72" t="str">
        <f>IFERROR(__xludf.DUMMYFUNCTION("""COMPUTED_VALUE"""),"python basic syntax")</f>
        <v>python basic syntax</v>
      </c>
      <c r="AB757" s="72">
        <f>IFERROR(__xludf.DUMMYFUNCTION("""COMPUTED_VALUE"""),1.0)</f>
        <v>1</v>
      </c>
    </row>
    <row r="758">
      <c r="A758" s="73"/>
      <c r="D758" s="98"/>
      <c r="G758" s="98"/>
      <c r="I758" s="77">
        <v>756.0</v>
      </c>
      <c r="J758" s="54" t="s">
        <v>5334</v>
      </c>
      <c r="L758" s="73"/>
      <c r="O758" s="98"/>
      <c r="Y758" s="72" t="str">
        <f>IFERROR(__xludf.DUMMYFUNCTION("""COMPUTED_VALUE"""),"round 2")</f>
        <v>round 2</v>
      </c>
      <c r="Z758" s="72" t="str">
        <f>IFERROR(__xludf.DUMMYFUNCTION("""COMPUTED_VALUE"""),"(('generic_utils', 'deserialize_keras_object'), ('network', 'from_config'))")</f>
        <v>(('generic_utils', 'deserialize_keras_object'), ('network', 'from_config'))</v>
      </c>
      <c r="AA758" s="72" t="str">
        <f>IFERROR(__xludf.DUMMYFUNCTION("""COMPUTED_VALUE"""),"model saving / loading")</f>
        <v>model saving / loading</v>
      </c>
      <c r="AB758" s="72">
        <f>IFERROR(__xludf.DUMMYFUNCTION("""COMPUTED_VALUE"""),1.0)</f>
        <v>1</v>
      </c>
    </row>
    <row r="759">
      <c r="A759" s="73"/>
      <c r="D759" s="98"/>
      <c r="G759" s="98"/>
      <c r="I759" s="77">
        <v>757.0</v>
      </c>
      <c r="J759" s="54" t="s">
        <v>5334</v>
      </c>
      <c r="L759" s="73"/>
      <c r="O759" s="98"/>
      <c r="Y759" s="72" t="str">
        <f>IFERROR(__xludf.DUMMYFUNCTION("""COMPUTED_VALUE"""),"round 2")</f>
        <v>round 2</v>
      </c>
      <c r="Z759" s="72" t="str">
        <f>IFERROR(__xludf.DUMMYFUNCTION("""COMPUTED_VALUE"""),"(('topology', 'Input'), ('interfaces', 'wrapper'), ('topology', '__init__'), ('tensorflow_backend', 'placeholder'), ('array_ops', 'placeholder'))")</f>
        <v>(('topology', 'Input'), ('interfaces', 'wrapper'), ('topology', '__init__'), ('tensorflow_backend', 'placeholder'), ('array_ops', 'placeholder'))</v>
      </c>
      <c r="AA759" s="72" t="str">
        <f>IFERROR(__xludf.DUMMYFUNCTION("""COMPUTED_VALUE"""),"model training / construction")</f>
        <v>model training / construction</v>
      </c>
      <c r="AB759" s="72">
        <f>IFERROR(__xludf.DUMMYFUNCTION("""COMPUTED_VALUE"""),1.0)</f>
        <v>1</v>
      </c>
    </row>
    <row r="760">
      <c r="A760" s="73"/>
      <c r="D760" s="98"/>
      <c r="G760" s="98"/>
      <c r="I760" s="77">
        <v>758.0</v>
      </c>
      <c r="J760" s="54" t="s">
        <v>5334</v>
      </c>
      <c r="L760" s="73"/>
      <c r="O760" s="98"/>
      <c r="Y760" s="72" t="str">
        <f>IFERROR(__xludf.DUMMYFUNCTION("""COMPUTED_VALUE"""),"round 2")</f>
        <v>round 2</v>
      </c>
      <c r="Z760" s="72" t="str">
        <f>IFERROR(__xludf.DUMMYFUNCTION("""COMPUTED_VALUE"""),"(('app', 'full_dispatch_request'),)")</f>
        <v>(('app', 'full_dispatch_request'),)</v>
      </c>
      <c r="AA760" s="72" t="str">
        <f>IFERROR(__xludf.DUMMYFUNCTION("""COMPUTED_VALUE"""),"subprocess invocation")</f>
        <v>subprocess invocation</v>
      </c>
      <c r="AB760" s="72">
        <f>IFERROR(__xludf.DUMMYFUNCTION("""COMPUTED_VALUE"""),1.0)</f>
        <v>1</v>
      </c>
    </row>
    <row r="761">
      <c r="A761" s="73"/>
      <c r="D761" s="98"/>
      <c r="G761" s="98"/>
      <c r="I761" s="77">
        <v>759.0</v>
      </c>
      <c r="J761" s="54" t="s">
        <v>5334</v>
      </c>
      <c r="L761" s="73"/>
      <c r="O761" s="98"/>
      <c r="Y761" s="72" t="str">
        <f>IFERROR(__xludf.DUMMYFUNCTION("""COMPUTED_VALUE"""),"round 2")</f>
        <v>round 2</v>
      </c>
      <c r="Z761" s="72" t="str">
        <f>IFERROR(__xludf.DUMMYFUNCTION("""COMPUTED_VALUE"""),"(('training', 'fit_generator'), ('training_generator', 'fit_generator'), ('data_utils', 'get'), ('six', 'reraise'))")</f>
        <v>(('training', 'fit_generator'), ('training_generator', 'fit_generator'), ('data_utils', 'get'), ('six', 'reraise'))</v>
      </c>
      <c r="AA761" s="72" t="str">
        <f>IFERROR(__xludf.DUMMYFUNCTION("""COMPUTED_VALUE"""),"model training / learning")</f>
        <v>model training / learning</v>
      </c>
      <c r="AB761" s="72">
        <f>IFERROR(__xludf.DUMMYFUNCTION("""COMPUTED_VALUE"""),1.0)</f>
        <v>1</v>
      </c>
    </row>
    <row r="762">
      <c r="A762" s="73"/>
      <c r="D762" s="98"/>
      <c r="G762" s="98"/>
      <c r="I762" s="77">
        <v>760.0</v>
      </c>
      <c r="J762" s="54" t="s">
        <v>5334</v>
      </c>
      <c r="L762" s="73"/>
      <c r="O762" s="98"/>
      <c r="Y762" s="72" t="str">
        <f>IFERROR(__xludf.DUMMYFUNCTION("""COMPUTED_VALUE"""),"round 2")</f>
        <v>round 2</v>
      </c>
      <c r="Z762" s="72" t="str">
        <f>IFERROR(__xludf.DUMMYFUNCTION("""COMPUTED_VALUE"""),"(('models', 'fit'), ('training', 'fit'), ('training', '_standardize_user_data'))")</f>
        <v>(('models', 'fit'), ('training', 'fit'), ('training', '_standardize_user_data'))</v>
      </c>
      <c r="AA762" s="72" t="str">
        <f>IFERROR(__xludf.DUMMYFUNCTION("""COMPUTED_VALUE"""),"data transformation")</f>
        <v>data transformation</v>
      </c>
      <c r="AB762" s="72">
        <f>IFERROR(__xludf.DUMMYFUNCTION("""COMPUTED_VALUE"""),1.0)</f>
        <v>1</v>
      </c>
    </row>
    <row r="763">
      <c r="A763" s="73"/>
      <c r="D763" s="98"/>
      <c r="G763" s="98"/>
      <c r="I763" s="77">
        <v>761.0</v>
      </c>
      <c r="J763" s="54" t="s">
        <v>5334</v>
      </c>
      <c r="L763" s="73"/>
      <c r="O763" s="98"/>
      <c r="Y763" s="72" t="str">
        <f>IFERROR(__xludf.DUMMYFUNCTION("""COMPUTED_VALUE"""),"round 2")</f>
        <v>round 2</v>
      </c>
      <c r="Z763" s="72" t="str">
        <f>IFERROR(__xludf.DUMMYFUNCTION("""COMPUTED_VALUE"""),"(('training', 'fit'), ('training_arrays', 'fit'), ('training_arrays', 'model_iteration'))")</f>
        <v>(('training', 'fit'), ('training_arrays', 'fit'), ('training_arrays', 'model_iteration'))</v>
      </c>
      <c r="AA763" s="72" t="str">
        <f>IFERROR(__xludf.DUMMYFUNCTION("""COMPUTED_VALUE"""),"model training / learning")</f>
        <v>model training / learning</v>
      </c>
      <c r="AB763" s="72">
        <f>IFERROR(__xludf.DUMMYFUNCTION("""COMPUTED_VALUE"""),1.0)</f>
        <v>1</v>
      </c>
    </row>
    <row r="764">
      <c r="A764" s="73"/>
      <c r="D764" s="98"/>
      <c r="G764" s="98"/>
      <c r="I764" s="77">
        <v>762.0</v>
      </c>
      <c r="J764" s="54" t="s">
        <v>5334</v>
      </c>
      <c r="L764" s="73"/>
      <c r="O764" s="98"/>
      <c r="Y764" s="72" t="str">
        <f>IFERROR(__xludf.DUMMYFUNCTION("""COMPUTED_VALUE"""),"round 2")</f>
        <v>round 2</v>
      </c>
      <c r="Z764" s="72" t="str">
        <f>IFERROR(__xludf.DUMMYFUNCTION("""COMPUTED_VALUE"""),"(('core', 'compute_output_shape'), ('core', '_fix_unknown_dimension'))")</f>
        <v>(('core', 'compute_output_shape'), ('core', '_fix_unknown_dimension'))</v>
      </c>
      <c r="AA764" s="72" t="str">
        <f>IFERROR(__xludf.DUMMYFUNCTION("""COMPUTED_VALUE"""),"data validation")</f>
        <v>data validation</v>
      </c>
      <c r="AB764" s="72">
        <f>IFERROR(__xludf.DUMMYFUNCTION("""COMPUTED_VALUE"""),1.0)</f>
        <v>1</v>
      </c>
    </row>
    <row r="765">
      <c r="A765" s="73"/>
      <c r="D765" s="98"/>
      <c r="G765" s="98"/>
      <c r="I765" s="77">
        <v>763.0</v>
      </c>
      <c r="J765" s="54" t="s">
        <v>5334</v>
      </c>
      <c r="L765" s="73"/>
      <c r="O765" s="98"/>
      <c r="Y765" s="72" t="str">
        <f>IFERROR(__xludf.DUMMYFUNCTION("""COMPUTED_VALUE"""),"round 2")</f>
        <v>round 2</v>
      </c>
      <c r="Z765" s="72" t="str">
        <f>IFERROR(__xludf.DUMMYFUNCTION("""COMPUTED_VALUE"""),"(('nn_ops', '__call__'), ('nn_ops', '__call__'), ('nn_ops', '__call__'), ('gen_nn_ops', 'conv2d'), ('op_def_library', '_apply_op_helper'))")</f>
        <v>(('nn_ops', '__call__'), ('nn_ops', '__call__'), ('nn_ops', '__call__'), ('gen_nn_ops', 'conv2d'), ('op_def_library', '_apply_op_helper'))</v>
      </c>
      <c r="AA765" s="72" t="str">
        <f>IFERROR(__xludf.DUMMYFUNCTION("""COMPUTED_VALUE"""),"data operation")</f>
        <v>data operation</v>
      </c>
      <c r="AB765" s="72">
        <f>IFERROR(__xludf.DUMMYFUNCTION("""COMPUTED_VALUE"""),1.0)</f>
        <v>1</v>
      </c>
    </row>
    <row r="766">
      <c r="A766" s="73"/>
      <c r="D766" s="98"/>
      <c r="G766" s="98"/>
      <c r="I766" s="77">
        <v>764.0</v>
      </c>
      <c r="J766" s="54" t="s">
        <v>5334</v>
      </c>
      <c r="L766" s="73"/>
      <c r="O766" s="98"/>
      <c r="Y766" s="72" t="str">
        <f>IFERROR(__xludf.DUMMYFUNCTION("""COMPUTED_VALUE"""),"round 2")</f>
        <v>round 2</v>
      </c>
      <c r="Z766" s="72" t="str">
        <f>IFERROR(__xludf.DUMMYFUNCTION("""COMPUTED_VALUE"""),"(('convolutional', 'call'),)")</f>
        <v>(('convolutional', 'call'),)</v>
      </c>
      <c r="AA766" s="72" t="str">
        <f>IFERROR(__xludf.DUMMYFUNCTION("""COMPUTED_VALUE"""),"model training / construction")</f>
        <v>model training / construction</v>
      </c>
      <c r="AB766" s="72">
        <f>IFERROR(__xludf.DUMMYFUNCTION("""COMPUTED_VALUE"""),1.0)</f>
        <v>1</v>
      </c>
    </row>
    <row r="767">
      <c r="A767" s="73"/>
      <c r="D767" s="98"/>
      <c r="G767" s="98"/>
      <c r="I767" s="77">
        <v>765.0</v>
      </c>
      <c r="J767" s="54" t="s">
        <v>5334</v>
      </c>
      <c r="L767" s="73"/>
      <c r="O767" s="98"/>
      <c r="Y767" s="72" t="str">
        <f>IFERROR(__xludf.DUMMYFUNCTION("""COMPUTED_VALUE"""),"round 2")</f>
        <v>round 2</v>
      </c>
      <c r="Z767" s="72" t="str">
        <f>IFERROR(__xludf.DUMMYFUNCTION("""COMPUTED_VALUE"""),"(('def_function', '__call__'), ('def_function', '_call'), ('def_function', '_initialize'), ('function', '_get_concrete_function_internal_garbage_collected'), ('function', '_maybe_define_function'), ('function', '_create_graph_function'), ('func_graph', 'f"&amp;"unc_graph_from_py_func'))")</f>
        <v>(('def_function', '__call__'), ('def_function', '_call'), ('def_function', '_initialize'), ('function', '_get_concrete_function_internal_garbage_collected'), ('function', '_maybe_define_function'), ('function', '_create_graph_function'), ('func_graph', 'func_graph_from_py_func'))</v>
      </c>
      <c r="AA767" s="72" t="str">
        <f>IFERROR(__xludf.DUMMYFUNCTION("""COMPUTED_VALUE"""),"data transformation")</f>
        <v>data transformation</v>
      </c>
      <c r="AB767" s="72">
        <f>IFERROR(__xludf.DUMMYFUNCTION("""COMPUTED_VALUE"""),1.0)</f>
        <v>1</v>
      </c>
    </row>
    <row r="768">
      <c r="A768" s="73"/>
      <c r="D768" s="98"/>
      <c r="G768" s="98"/>
      <c r="I768" s="77">
        <v>766.0</v>
      </c>
      <c r="J768" s="54" t="s">
        <v>5334</v>
      </c>
      <c r="L768" s="73"/>
      <c r="O768" s="98"/>
      <c r="Y768" s="72" t="str">
        <f>IFERROR(__xludf.DUMMYFUNCTION("""COMPUTED_VALUE"""),"round 2")</f>
        <v>round 2</v>
      </c>
      <c r="Z768" s="72" t="str">
        <f>IFERROR(__xludf.DUMMYFUNCTION("""COMPUTED_VALUE"""),"(('index', 'pandas'),)")</f>
        <v>(('index', 'pandas'),)</v>
      </c>
      <c r="AA768" s="72" t="str">
        <f>IFERROR(__xludf.DUMMYFUNCTION("""COMPUTED_VALUE"""),"syntax / attribute extraction")</f>
        <v>syntax / attribute extraction</v>
      </c>
      <c r="AB768" s="72">
        <f>IFERROR(__xludf.DUMMYFUNCTION("""COMPUTED_VALUE"""),1.0)</f>
        <v>1</v>
      </c>
    </row>
    <row r="769">
      <c r="A769" s="73"/>
      <c r="D769" s="98"/>
      <c r="G769" s="98"/>
      <c r="I769" s="77">
        <v>767.0</v>
      </c>
      <c r="J769" s="54" t="s">
        <v>5334</v>
      </c>
      <c r="L769" s="73"/>
      <c r="O769" s="98"/>
      <c r="Y769" s="72" t="str">
        <f>IFERROR(__xludf.DUMMYFUNCTION("""COMPUTED_VALUE"""),"round 2")</f>
        <v>round 2</v>
      </c>
      <c r="Z769" s="72" t="str">
        <f>IFERROR(__xludf.DUMMYFUNCTION("""COMPUTED_VALUE"""),"(('training_generator', 'fit_generator'),)")</f>
        <v>(('training_generator', 'fit_generator'),)</v>
      </c>
      <c r="AA769" s="72" t="str">
        <f>IFERROR(__xludf.DUMMYFUNCTION("""COMPUTED_VALUE"""),"model training / learning")</f>
        <v>model training / learning</v>
      </c>
      <c r="AB769" s="72">
        <f>IFERROR(__xludf.DUMMYFUNCTION("""COMPUTED_VALUE"""),1.0)</f>
        <v>1</v>
      </c>
    </row>
    <row r="770">
      <c r="A770" s="73"/>
      <c r="D770" s="98"/>
      <c r="G770" s="98"/>
      <c r="I770" s="77">
        <v>768.0</v>
      </c>
      <c r="J770" s="54" t="s">
        <v>5334</v>
      </c>
      <c r="L770" s="73"/>
      <c r="O770" s="98"/>
      <c r="Y770" s="72" t="str">
        <f>IFERROR(__xludf.DUMMYFUNCTION("""COMPUTED_VALUE"""),"round 2")</f>
        <v>round 2</v>
      </c>
      <c r="Z770" s="72" t="str">
        <f>IFERROR(__xludf.DUMMYFUNCTION("""COMPUTED_VALUE"""),"(('save', 'load_model'), ('hdf5_format', 'load_model_from_hdf5'), ('model_config', 'model_from_config'), ('serialization', 'deserialize'), ('generic_utils', 'deserialize_keras_object'))")</f>
        <v>(('save', 'load_model'), ('hdf5_format', 'load_model_from_hdf5'), ('model_config', 'model_from_config'), ('serialization', 'deserialize'), ('generic_utils', 'deserialize_keras_object'))</v>
      </c>
      <c r="AA770" s="72" t="str">
        <f>IFERROR(__xludf.DUMMYFUNCTION("""COMPUTED_VALUE"""),"model saving / loading")</f>
        <v>model saving / loading</v>
      </c>
      <c r="AB770" s="72">
        <f>IFERROR(__xludf.DUMMYFUNCTION("""COMPUTED_VALUE"""),1.0)</f>
        <v>1</v>
      </c>
    </row>
    <row r="771">
      <c r="A771" s="73"/>
      <c r="D771" s="98"/>
      <c r="G771" s="98"/>
      <c r="I771" s="77">
        <v>769.0</v>
      </c>
      <c r="J771" s="54" t="s">
        <v>5334</v>
      </c>
      <c r="L771" s="73"/>
      <c r="O771" s="98"/>
      <c r="Y771" s="72" t="str">
        <f>IFERROR(__xludf.DUMMYFUNCTION("""COMPUTED_VALUE"""),"round 2")</f>
        <v>round 2</v>
      </c>
      <c r="Z771" s="72" t="str">
        <f>IFERROR(__xludf.DUMMYFUNCTION("""COMPUTED_VALUE"""),"(('topology', 'merge'),)")</f>
        <v>(('topology', 'merge'),)</v>
      </c>
      <c r="AA771" s="72" t="str">
        <f>IFERROR(__xludf.DUMMYFUNCTION("""COMPUTED_VALUE"""),"model training / construction")</f>
        <v>model training / construction</v>
      </c>
      <c r="AB771" s="72">
        <f>IFERROR(__xludf.DUMMYFUNCTION("""COMPUTED_VALUE"""),1.0)</f>
        <v>1</v>
      </c>
    </row>
    <row r="772">
      <c r="A772" s="73"/>
      <c r="D772" s="98"/>
      <c r="G772" s="98"/>
      <c r="I772" s="77">
        <v>770.0</v>
      </c>
      <c r="J772" s="54" t="s">
        <v>5334</v>
      </c>
      <c r="L772" s="73"/>
      <c r="O772" s="98"/>
      <c r="Y772" s="72" t="str">
        <f>IFERROR(__xludf.DUMMYFUNCTION("""COMPUTED_VALUE"""),"round 2")</f>
        <v>round 2</v>
      </c>
      <c r="Z772" s="72" t="str">
        <f>IFERROR(__xludf.DUMMYFUNCTION("""COMPUTED_VALUE"""),"(('app', 'wsgi_app'),)")</f>
        <v>(('app', 'wsgi_app'),)</v>
      </c>
      <c r="AA772" s="72" t="str">
        <f>IFERROR(__xludf.DUMMYFUNCTION("""COMPUTED_VALUE"""),"subprocess invocation")</f>
        <v>subprocess invocation</v>
      </c>
      <c r="AB772" s="72">
        <f>IFERROR(__xludf.DUMMYFUNCTION("""COMPUTED_VALUE"""),1.0)</f>
        <v>1</v>
      </c>
    </row>
    <row r="773">
      <c r="A773" s="73"/>
      <c r="D773" s="98"/>
      <c r="G773" s="98"/>
      <c r="I773" s="77">
        <v>771.0</v>
      </c>
      <c r="J773" s="54" t="s">
        <v>5334</v>
      </c>
      <c r="L773" s="73"/>
      <c r="O773" s="98"/>
      <c r="Y773" s="72" t="str">
        <f>IFERROR(__xludf.DUMMYFUNCTION("""COMPUTED_VALUE"""),"round 2")</f>
        <v>round 2</v>
      </c>
      <c r="Z773" s="72" t="str">
        <f>IFERROR(__xludf.DUMMYFUNCTION("""COMPUTED_VALUE"""),"(('training', '_make_train_function'), ('optimizers', 'get_updates'))")</f>
        <v>(('training', '_make_train_function'), ('optimizers', 'get_updates'))</v>
      </c>
      <c r="AA773" s="72" t="str">
        <f>IFERROR(__xludf.DUMMYFUNCTION("""COMPUTED_VALUE"""),"syntax / attribute extraction")</f>
        <v>syntax / attribute extraction</v>
      </c>
      <c r="AB773" s="72">
        <f>IFERROR(__xludf.DUMMYFUNCTION("""COMPUTED_VALUE"""),1.0)</f>
        <v>1</v>
      </c>
    </row>
    <row r="774">
      <c r="A774" s="73"/>
      <c r="D774" s="98"/>
      <c r="G774" s="98"/>
      <c r="I774" s="77">
        <v>772.0</v>
      </c>
      <c r="J774" s="54" t="s">
        <v>5334</v>
      </c>
      <c r="L774" s="73"/>
      <c r="O774" s="98"/>
      <c r="Y774" s="72" t="str">
        <f>IFERROR(__xludf.DUMMYFUNCTION("""COMPUTED_VALUE"""),"round 2")</f>
        <v>round 2</v>
      </c>
      <c r="Z774" s="72" t="str">
        <f>IFERROR(__xludf.DUMMYFUNCTION("""COMPUTED_VALUE"""),"(('training', 'fit'), ('training_v2', 'fit'), ('training_v2', 'run_one_epoch'), ('training_v2_utils', 'execution_function'), ('def_function', '__call__'), ('def_function', '_call'))")</f>
        <v>(('training', 'fit'), ('training_v2', 'fit'), ('training_v2', 'run_one_epoch'), ('training_v2_utils', 'execution_function'), ('def_function', '__call__'), ('def_function', '_call'))</v>
      </c>
      <c r="AA774" s="72" t="str">
        <f>IFERROR(__xludf.DUMMYFUNCTION("""COMPUTED_VALUE"""),"model training / learning")</f>
        <v>model training / learning</v>
      </c>
      <c r="AB774" s="72">
        <f>IFERROR(__xludf.DUMMYFUNCTION("""COMPUTED_VALUE"""),1.0)</f>
        <v>1</v>
      </c>
    </row>
    <row r="775">
      <c r="A775" s="73"/>
      <c r="D775" s="98"/>
      <c r="G775" s="98"/>
      <c r="I775" s="77">
        <v>773.0</v>
      </c>
      <c r="J775" s="54" t="s">
        <v>5334</v>
      </c>
      <c r="L775" s="73"/>
      <c r="O775" s="98"/>
      <c r="Y775" s="72" t="str">
        <f>IFERROR(__xludf.DUMMYFUNCTION("""COMPUTED_VALUE"""),"round 2")</f>
        <v>round 2</v>
      </c>
      <c r="Z775" s="72" t="str">
        <f>IFERROR(__xludf.DUMMYFUNCTION("""COMPUTED_VALUE"""),"(('__init__', 'module'), ('__init__', 'module'), ('conv_utils', 'module'))")</f>
        <v>(('__init__', 'module'), ('__init__', 'module'), ('conv_utils', 'module'))</v>
      </c>
      <c r="AA775" s="72" t="str">
        <f>IFERROR(__xludf.DUMMYFUNCTION("""COMPUTED_VALUE"""),"python basic syntax")</f>
        <v>python basic syntax</v>
      </c>
      <c r="AB775" s="72">
        <f>IFERROR(__xludf.DUMMYFUNCTION("""COMPUTED_VALUE"""),1.0)</f>
        <v>1</v>
      </c>
    </row>
    <row r="776">
      <c r="A776" s="73"/>
      <c r="D776" s="98"/>
      <c r="G776" s="98"/>
      <c r="I776" s="77">
        <v>774.0</v>
      </c>
      <c r="J776" s="54" t="s">
        <v>5334</v>
      </c>
      <c r="L776" s="73"/>
      <c r="O776" s="98"/>
      <c r="Y776" s="72" t="str">
        <f>IFERROR(__xludf.DUMMYFUNCTION("""COMPUTED_VALUE"""),"round 2")</f>
        <v>round 2</v>
      </c>
      <c r="Z776" s="72" t="str">
        <f>IFERROR(__xludf.DUMMYFUNCTION("""COMPUTED_VALUE"""),"(('model', 'data_generator'), ('model', 'load_image_gt'))")</f>
        <v>(('model', 'data_generator'), ('model', 'load_image_gt'))</v>
      </c>
      <c r="AA776" s="72" t="str">
        <f>IFERROR(__xludf.DUMMYFUNCTION("""COMPUTED_VALUE"""),"model saving / loading")</f>
        <v>model saving / loading</v>
      </c>
      <c r="AB776" s="72">
        <f>IFERROR(__xludf.DUMMYFUNCTION("""COMPUTED_VALUE"""),1.0)</f>
        <v>1</v>
      </c>
    </row>
    <row r="777">
      <c r="A777" s="73"/>
      <c r="D777" s="98"/>
      <c r="G777" s="98"/>
      <c r="I777" s="77">
        <v>775.0</v>
      </c>
      <c r="J777" s="54" t="s">
        <v>5334</v>
      </c>
      <c r="L777" s="73"/>
      <c r="O777" s="98"/>
      <c r="Y777" s="72" t="str">
        <f>IFERROR(__xludf.DUMMYFUNCTION("""COMPUTED_VALUE"""),"round 2")</f>
        <v>round 2</v>
      </c>
      <c r="Z777" s="72" t="str">
        <f>IFERROR(__xludf.DUMMYFUNCTION("""COMPUTED_VALUE"""),"(('image', 'module'),)")</f>
        <v>(('image', 'module'),)</v>
      </c>
      <c r="AA777" s="72" t="str">
        <f>IFERROR(__xludf.DUMMYFUNCTION("""COMPUTED_VALUE"""),"python basic syntax")</f>
        <v>python basic syntax</v>
      </c>
      <c r="AB777" s="72">
        <f>IFERROR(__xludf.DUMMYFUNCTION("""COMPUTED_VALUE"""),1.0)</f>
        <v>1</v>
      </c>
    </row>
    <row r="778">
      <c r="A778" s="73"/>
      <c r="D778" s="98"/>
      <c r="G778" s="98"/>
      <c r="I778" s="77">
        <v>776.0</v>
      </c>
      <c r="J778" s="54" t="s">
        <v>5334</v>
      </c>
      <c r="L778" s="73"/>
      <c r="O778" s="98"/>
      <c r="Y778" s="72" t="str">
        <f>IFERROR(__xludf.DUMMYFUNCTION("""COMPUTED_VALUE"""),"round 2")</f>
        <v>round 2</v>
      </c>
      <c r="Z778" s="72" t="str">
        <f>IFERROR(__xludf.DUMMYFUNCTION("""COMPUTED_VALUE"""),"(('training_v2_utils', 'train_on_batch'), ('training_eager', 'train_on_batch'), ('training_eager', '_process_single_batch'))")</f>
        <v>(('training_v2_utils', 'train_on_batch'), ('training_eager', 'train_on_batch'), ('training_eager', '_process_single_batch'))</v>
      </c>
      <c r="AA778" s="72" t="str">
        <f>IFERROR(__xludf.DUMMYFUNCTION("""COMPUTED_VALUE"""),"model training / learning")</f>
        <v>model training / learning</v>
      </c>
      <c r="AB778" s="72">
        <f>IFERROR(__xludf.DUMMYFUNCTION("""COMPUTED_VALUE"""),1.0)</f>
        <v>1</v>
      </c>
    </row>
    <row r="779">
      <c r="A779" s="73"/>
      <c r="D779" s="98"/>
      <c r="G779" s="98"/>
      <c r="I779" s="77">
        <v>777.0</v>
      </c>
      <c r="J779" s="54" t="s">
        <v>5334</v>
      </c>
      <c r="L779" s="73"/>
      <c r="O779" s="98"/>
      <c r="Y779" s="72" t="str">
        <f>IFERROR(__xludf.DUMMYFUNCTION("""COMPUTED_VALUE"""),"round 2")</f>
        <v>round 2</v>
      </c>
      <c r="Z779" s="72" t="str">
        <f>IFERROR(__xludf.DUMMYFUNCTION("""COMPUTED_VALUE"""),"(('network', '__init__'),)")</f>
        <v>(('network', '__init__'),)</v>
      </c>
      <c r="AA779" s="72" t="str">
        <f>IFERROR(__xludf.DUMMYFUNCTION("""COMPUTED_VALUE"""),"model training / construction")</f>
        <v>model training / construction</v>
      </c>
      <c r="AB779" s="72">
        <f>IFERROR(__xludf.DUMMYFUNCTION("""COMPUTED_VALUE"""),1.0)</f>
        <v>1</v>
      </c>
    </row>
    <row r="780">
      <c r="A780" s="73"/>
      <c r="D780" s="98"/>
      <c r="G780" s="98"/>
      <c r="I780" s="77">
        <v>778.0</v>
      </c>
      <c r="J780" s="54" t="s">
        <v>5334</v>
      </c>
      <c r="L780" s="73"/>
      <c r="O780" s="98"/>
      <c r="Y780" s="72" t="str">
        <f>IFERROR(__xludf.DUMMYFUNCTION("""COMPUTED_VALUE"""),"round 2")</f>
        <v>round 2</v>
      </c>
      <c r="Z780" s="72" t="str">
        <f>IFERROR(__xludf.DUMMYFUNCTION("""COMPUTED_VALUE"""),"(('interfaces', 'wrapper'), ('topology', '__init__'))")</f>
        <v>(('interfaces', 'wrapper'), ('topology', '__init__'))</v>
      </c>
      <c r="AA780" s="72" t="str">
        <f>IFERROR(__xludf.DUMMYFUNCTION("""COMPUTED_VALUE"""),"model training / construction")</f>
        <v>model training / construction</v>
      </c>
      <c r="AB780" s="72">
        <f>IFERROR(__xludf.DUMMYFUNCTION("""COMPUTED_VALUE"""),1.0)</f>
        <v>1</v>
      </c>
    </row>
    <row r="781">
      <c r="A781" s="73"/>
      <c r="D781" s="98"/>
      <c r="G781" s="98"/>
      <c r="I781" s="77">
        <v>779.0</v>
      </c>
      <c r="J781" s="54" t="s">
        <v>5334</v>
      </c>
      <c r="L781" s="73"/>
      <c r="O781" s="98"/>
      <c r="Y781" s="72" t="str">
        <f>IFERROR(__xludf.DUMMYFUNCTION("""COMPUTED_VALUE"""),"round 2")</f>
        <v>round 2</v>
      </c>
      <c r="Z781" s="72" t="str">
        <f>IFERROR(__xludf.DUMMYFUNCTION("""COMPUTED_VALUE"""),"(('backend', 'get_session'), ('backend', '_initialize_variables'))")</f>
        <v>(('backend', 'get_session'), ('backend', '_initialize_variables'))</v>
      </c>
      <c r="AA781" s="72" t="str">
        <f>IFERROR(__xludf.DUMMYFUNCTION("""COMPUTED_VALUE"""),"model training / learning")</f>
        <v>model training / learning</v>
      </c>
      <c r="AB781" s="72">
        <f>IFERROR(__xludf.DUMMYFUNCTION("""COMPUTED_VALUE"""),1.0)</f>
        <v>1</v>
      </c>
    </row>
    <row r="782">
      <c r="A782" s="73"/>
      <c r="D782" s="98"/>
      <c r="G782" s="98"/>
      <c r="I782" s="77">
        <v>780.0</v>
      </c>
      <c r="J782" s="54" t="s">
        <v>5334</v>
      </c>
      <c r="L782" s="73"/>
      <c r="O782" s="98"/>
      <c r="Y782" s="72" t="str">
        <f>IFERROR(__xludf.DUMMYFUNCTION("""COMPUTED_VALUE"""),"round 2")</f>
        <v>round 2</v>
      </c>
      <c r="Z782" s="72" t="str">
        <f>IFERROR(__xludf.DUMMYFUNCTION("""COMPUTED_VALUE"""),"(('models', 'fit'), ('training', 'fit'), ('training', '_fit_loop'), ('tensorflow_backend', '__call__'), ('session', 'run'), ('session', '_run'), ('numeric', 'asarray'))")</f>
        <v>(('models', 'fit'), ('training', 'fit'), ('training', '_fit_loop'), ('tensorflow_backend', '__call__'), ('session', 'run'), ('session', '_run'), ('numeric', 'asarray'))</v>
      </c>
      <c r="AA782" s="72" t="str">
        <f>IFERROR(__xludf.DUMMYFUNCTION("""COMPUTED_VALUE"""),"data transformation")</f>
        <v>data transformation</v>
      </c>
      <c r="AB782" s="72">
        <f>IFERROR(__xludf.DUMMYFUNCTION("""COMPUTED_VALUE"""),1.0)</f>
        <v>1</v>
      </c>
    </row>
    <row r="783">
      <c r="A783" s="73"/>
      <c r="D783" s="98"/>
      <c r="G783" s="98"/>
      <c r="I783" s="77">
        <v>781.0</v>
      </c>
      <c r="J783" s="54" t="s">
        <v>5334</v>
      </c>
      <c r="L783" s="73"/>
      <c r="O783" s="98"/>
      <c r="Y783" s="72" t="str">
        <f>IFERROR(__xludf.DUMMYFUNCTION("""COMPUTED_VALUE"""),"round 2")</f>
        <v>round 2</v>
      </c>
      <c r="Z783" s="72" t="str">
        <f>IFERROR(__xludf.DUMMYFUNCTION("""COMPUTED_VALUE"""),"(('convolutional', 'call'), ('tensorflow_backend', 'conv2d'), ('nn_ops', 'convolution'))")</f>
        <v>(('convolutional', 'call'), ('tensorflow_backend', 'conv2d'), ('nn_ops', 'convolution'))</v>
      </c>
      <c r="AA783" s="72" t="str">
        <f>IFERROR(__xludf.DUMMYFUNCTION("""COMPUTED_VALUE"""),"model training / learning")</f>
        <v>model training / learning</v>
      </c>
      <c r="AB783" s="72">
        <f>IFERROR(__xludf.DUMMYFUNCTION("""COMPUTED_VALUE"""),1.0)</f>
        <v>1</v>
      </c>
    </row>
    <row r="784">
      <c r="A784" s="73"/>
      <c r="D784" s="98"/>
      <c r="G784" s="98"/>
      <c r="I784" s="77">
        <v>782.0</v>
      </c>
      <c r="J784" s="54" t="s">
        <v>5334</v>
      </c>
      <c r="L784" s="73"/>
      <c r="O784" s="98"/>
      <c r="Y784" s="72" t="str">
        <f>IFERROR(__xludf.DUMMYFUNCTION("""COMPUTED_VALUE"""),"round 2")</f>
        <v>round 2</v>
      </c>
      <c r="Z784" s="72" t="str">
        <f>IFERROR(__xludf.DUMMYFUNCTION("""COMPUTED_VALUE"""),"(('numpy_pickle', 'save'), ('pickle', 'save'), ('pickle', 'save_list'), ('pickle', '_batch_appends'), ('numpy_pickle', 'save'), ('pickle', 'save'), ('pickle', 'save_reduce'), ('numpy_pickle', 'save'), ('pickle', 'save'), ('pickle', 'save_dict'), ('pickle'"&amp;", '_batch_setitems'), ('numpy_pickle', 'save'), ('pickle', 'save'), ('pickle', 'save_list'), ('pickle', '_batch_appends'), ('numpy_pickle', 'save'), ('pickle', 'save'), ('pickle', 'save_reduce'), ('numpy_pickle', 'save'), ('pickle', 'save'), ('pickle', 's"&amp;"ave_dict'), ('pickle', '_batch_setitems'), ('numpy_pickle', 'save'), ('pickle', 'save'), ('pickle', 'save_reduce'), ('numpy_pickle', 'save'), ('pickle', 'save'), ('pickle', 'save_dict'), ('pickle', '_batch_setitems'), ('numpy_pickle', 'save'), ('pickle', "&amp;"'save'), ('pickle', 'save_reduce'), ('numpy_pickle', 'save'), ('pickle', 'save'), ('pickle', 'save_dict'), ('pickle', '_batch_setitems'), ('numpy_pickle', 'save'), ('pickle', 'save'))")</f>
        <v>(('numpy_pickle', 'save'), ('pickle', 'save'), ('pickle', 'save_list'), ('pickle', '_batch_appends'), ('numpy_pickle', 'save'), ('pickle', 'save'), ('pickle', 'save_reduce'), ('numpy_pickle', 'save'), ('pickle', 'save'), ('pickle', 'save_dict'), ('pickle', '_batch_setitems'), ('numpy_pickle', 'save'), ('pickle', 'save'), ('pickle', 'save_list'), ('pickle', '_batch_appends'), ('numpy_pickle', 'save'), ('pickle', 'save'), ('pickle', 'save_reduce'), ('numpy_pickle', 'save'), ('pickle', 'save'), ('pickle', 'save_dict'), ('pickle', '_batch_setitems'), ('numpy_pickle', 'save'), ('pickle', 'save'), ('pickle', 'save_reduce'), ('numpy_pickle', 'save'), ('pickle', 'save'), ('pickle', 'save_dict'), ('pickle', '_batch_setitems'), ('numpy_pickle', 'save'), ('pickle', 'save'), ('pickle', 'save_reduce'), ('numpy_pickle', 'save'), ('pickle', 'save'), ('pickle', 'save_dict'), ('pickle', '_batch_setitems'), ('numpy_pickle', 'save'), ('pickle', 'save'))</v>
      </c>
      <c r="AA784" s="72" t="str">
        <f>IFERROR(__xludf.DUMMYFUNCTION("""COMPUTED_VALUE"""),"data saving / pickle")</f>
        <v>data saving / pickle</v>
      </c>
      <c r="AB784" s="72">
        <f>IFERROR(__xludf.DUMMYFUNCTION("""COMPUTED_VALUE"""),1.0)</f>
        <v>1</v>
      </c>
    </row>
    <row r="785">
      <c r="A785" s="73"/>
      <c r="D785" s="98"/>
      <c r="G785" s="98"/>
      <c r="I785" s="73"/>
      <c r="L785" s="73"/>
      <c r="O785" s="98"/>
      <c r="Y785" s="72" t="str">
        <f>IFERROR(__xludf.DUMMYFUNCTION("""COMPUTED_VALUE"""),"round 2")</f>
        <v>round 2</v>
      </c>
      <c r="Z785" s="72" t="str">
        <f>IFERROR(__xludf.DUMMYFUNCTION("""COMPUTED_VALUE"""),"(('training', 'train_on_batch'), ('backend', '__call__'))")</f>
        <v>(('training', 'train_on_batch'), ('backend', '__call__'))</v>
      </c>
      <c r="AA785" s="72" t="str">
        <f>IFERROR(__xludf.DUMMYFUNCTION("""COMPUTED_VALUE"""),"model training / learning")</f>
        <v>model training / learning</v>
      </c>
      <c r="AB785" s="72">
        <f>IFERROR(__xludf.DUMMYFUNCTION("""COMPUTED_VALUE"""),1.0)</f>
        <v>1</v>
      </c>
    </row>
    <row r="786">
      <c r="A786" s="73"/>
      <c r="D786" s="98"/>
      <c r="G786" s="98"/>
      <c r="I786" s="73"/>
      <c r="L786" s="73"/>
      <c r="O786" s="98"/>
      <c r="Y786" s="72" t="str">
        <f>IFERROR(__xludf.DUMMYFUNCTION("""COMPUTED_VALUE"""),"round 2")</f>
        <v>round 2</v>
      </c>
      <c r="Z786" s="72" t="str">
        <f>IFERROR(__xludf.DUMMYFUNCTION("""COMPUTED_VALUE"""),"(('def_function', '_initialize'), ('function', '_get_concrete_function_internal_garbage_collected'))")</f>
        <v>(('def_function', '_initialize'), ('function', '_get_concrete_function_internal_garbage_collected'))</v>
      </c>
      <c r="AA786" s="72" t="str">
        <f>IFERROR(__xludf.DUMMYFUNCTION("""COMPUTED_VALUE"""),"syntax / attribute extraction")</f>
        <v>syntax / attribute extraction</v>
      </c>
      <c r="AB786" s="72">
        <f>IFERROR(__xludf.DUMMYFUNCTION("""COMPUTED_VALUE"""),1.0)</f>
        <v>1</v>
      </c>
    </row>
    <row r="787">
      <c r="A787" s="73"/>
      <c r="D787" s="98"/>
      <c r="G787" s="98"/>
      <c r="I787" s="73"/>
      <c r="L787" s="73"/>
      <c r="O787" s="98"/>
      <c r="Y787" s="72" t="str">
        <f>IFERROR(__xludf.DUMMYFUNCTION("""COMPUTED_VALUE"""),"round 2")</f>
        <v>round 2</v>
      </c>
      <c r="Z787" s="72" t="str">
        <f>IFERROR(__xludf.DUMMYFUNCTION("""COMPUTED_VALUE"""),"(('training', '_make_train_function'), ('interfaces', 'wrapper'), ('optimizers', 'get_updates'))")</f>
        <v>(('training', '_make_train_function'), ('interfaces', 'wrapper'), ('optimizers', 'get_updates'))</v>
      </c>
      <c r="AA787" s="72" t="str">
        <f>IFERROR(__xludf.DUMMYFUNCTION("""COMPUTED_VALUE"""),"syntax / attribute extraction")</f>
        <v>syntax / attribute extraction</v>
      </c>
      <c r="AB787" s="72">
        <f>IFERROR(__xludf.DUMMYFUNCTION("""COMPUTED_VALUE"""),1.0)</f>
        <v>1</v>
      </c>
    </row>
    <row r="788">
      <c r="A788" s="73"/>
      <c r="D788" s="98"/>
      <c r="G788" s="98"/>
      <c r="I788" s="73"/>
      <c r="L788" s="73"/>
      <c r="O788" s="98"/>
      <c r="Y788" s="72" t="str">
        <f>IFERROR(__xludf.DUMMYFUNCTION("""COMPUTED_VALUE"""),"round 2")</f>
        <v>round 2</v>
      </c>
      <c r="Z788" s="72" t="str">
        <f>IFERROR(__xludf.DUMMYFUNCTION("""COMPUTED_VALUE"""),"(('training_v2', 'run_one_epoch'), ('training_v2_utils', 'execution_function'), ('def_function', '__call__'))")</f>
        <v>(('training_v2', 'run_one_epoch'), ('training_v2_utils', 'execution_function'), ('def_function', '__call__'))</v>
      </c>
      <c r="AA788" s="72" t="str">
        <f>IFERROR(__xludf.DUMMYFUNCTION("""COMPUTED_VALUE"""),"model training / learning")</f>
        <v>model training / learning</v>
      </c>
      <c r="AB788" s="72">
        <f>IFERROR(__xludf.DUMMYFUNCTION("""COMPUTED_VALUE"""),1.0)</f>
        <v>1</v>
      </c>
    </row>
    <row r="789">
      <c r="A789" s="73"/>
      <c r="D789" s="98"/>
      <c r="G789" s="98"/>
      <c r="I789" s="73"/>
      <c r="L789" s="73"/>
      <c r="O789" s="98"/>
      <c r="Y789" s="72" t="str">
        <f>IFERROR(__xludf.DUMMYFUNCTION("""COMPUTED_VALUE"""),"round 2")</f>
        <v>round 2</v>
      </c>
      <c r="Z789" s="72" t="str">
        <f>IFERROR(__xludf.DUMMYFUNCTION("""COMPUTED_VALUE"""),"(('execute', 'quick_execute'),)")</f>
        <v>(('execute', 'quick_execute'),)</v>
      </c>
      <c r="AA789" s="72" t="str">
        <f>IFERROR(__xludf.DUMMYFUNCTION("""COMPUTED_VALUE"""),"data operation")</f>
        <v>data operation</v>
      </c>
      <c r="AB789" s="72">
        <f>IFERROR(__xludf.DUMMYFUNCTION("""COMPUTED_VALUE"""),1.0)</f>
        <v>1</v>
      </c>
    </row>
    <row r="790">
      <c r="A790" s="73"/>
      <c r="D790" s="98"/>
      <c r="G790" s="98"/>
      <c r="I790" s="73"/>
      <c r="L790" s="73"/>
      <c r="O790" s="98"/>
      <c r="Y790" s="72" t="str">
        <f>IFERROR(__xludf.DUMMYFUNCTION("""COMPUTED_VALUE"""),"round 2")</f>
        <v>round 2</v>
      </c>
      <c r="Z790" s="72" t="str">
        <f>IFERROR(__xludf.DUMMYFUNCTION("""COMPUTED_VALUE"""),"(('gradients_impl', 'gradients'),)")</f>
        <v>(('gradients_impl', 'gradients'),)</v>
      </c>
      <c r="AA790" s="72" t="str">
        <f>IFERROR(__xludf.DUMMYFUNCTION("""COMPUTED_VALUE"""),"Hyperparameter tuning")</f>
        <v>Hyperparameter tuning</v>
      </c>
      <c r="AB790" s="72">
        <f>IFERROR(__xludf.DUMMYFUNCTION("""COMPUTED_VALUE"""),1.0)</f>
        <v>1</v>
      </c>
    </row>
    <row r="791">
      <c r="A791" s="73"/>
      <c r="D791" s="98"/>
      <c r="G791" s="98"/>
      <c r="I791" s="73"/>
      <c r="L791" s="73"/>
      <c r="O791" s="98"/>
      <c r="Y791" s="72" t="str">
        <f>IFERROR(__xludf.DUMMYFUNCTION("""COMPUTED_VALUE"""),"round 2")</f>
        <v>round 2</v>
      </c>
      <c r="Z791" s="72" t="str">
        <f>IFERROR(__xludf.DUMMYFUNCTION("""COMPUTED_VALUE"""),"(('training', 'fit_generator'), ('training_generator', 'fit_generator'), ('callbacks', 'on_epoch_end'), ('callbacks', 'on_epoch_end'))")</f>
        <v>(('training', 'fit_generator'), ('training_generator', 'fit_generator'), ('callbacks', 'on_epoch_end'), ('callbacks', 'on_epoch_end'))</v>
      </c>
      <c r="AA791" s="72" t="str">
        <f>IFERROR(__xludf.DUMMYFUNCTION("""COMPUTED_VALUE"""),"model training / learning")</f>
        <v>model training / learning</v>
      </c>
      <c r="AB791" s="72">
        <f>IFERROR(__xludf.DUMMYFUNCTION("""COMPUTED_VALUE"""),1.0)</f>
        <v>1</v>
      </c>
    </row>
    <row r="792">
      <c r="A792" s="73"/>
      <c r="D792" s="98"/>
      <c r="G792" s="98"/>
      <c r="I792" s="73"/>
      <c r="L792" s="73"/>
      <c r="O792" s="98"/>
      <c r="Y792" s="72" t="str">
        <f>IFERROR(__xludf.DUMMYFUNCTION("""COMPUTED_VALUE"""),"round 2")</f>
        <v>round 2</v>
      </c>
      <c r="Z792" s="72" t="str">
        <f>IFERROR(__xludf.DUMMYFUNCTION("""COMPUTED_VALUE"""),"(('tensorflow_backend', 'symbolic_fn_wrapper'), ('training', 'compile'), ('training', '_prepare_total_loss'), ('losses', '__call__'))")</f>
        <v>(('tensorflow_backend', 'symbolic_fn_wrapper'), ('training', 'compile'), ('training', '_prepare_total_loss'), ('losses', '__call__'))</v>
      </c>
      <c r="AA792" s="72" t="str">
        <f>IFERROR(__xludf.DUMMYFUNCTION("""COMPUTED_VALUE"""),"model training / learning")</f>
        <v>model training / learning</v>
      </c>
      <c r="AB792" s="72">
        <f>IFERROR(__xludf.DUMMYFUNCTION("""COMPUTED_VALUE"""),1.0)</f>
        <v>1</v>
      </c>
    </row>
    <row r="793">
      <c r="A793" s="73"/>
      <c r="D793" s="98"/>
      <c r="G793" s="98"/>
      <c r="I793" s="73"/>
      <c r="L793" s="73"/>
      <c r="O793" s="98"/>
      <c r="Y793" s="72" t="str">
        <f>IFERROR(__xludf.DUMMYFUNCTION("""COMPUTED_VALUE"""),"round 2")</f>
        <v>round 2</v>
      </c>
      <c r="Z793" s="72" t="str">
        <f>IFERROR(__xludf.DUMMYFUNCTION("""COMPUTED_VALUE"""),"(('saving', 'load_model'),)")</f>
        <v>(('saving', 'load_model'),)</v>
      </c>
      <c r="AA793" s="72" t="str">
        <f>IFERROR(__xludf.DUMMYFUNCTION("""COMPUTED_VALUE"""),"model saving / loading")</f>
        <v>model saving / loading</v>
      </c>
      <c r="AB793" s="72">
        <f>IFERROR(__xludf.DUMMYFUNCTION("""COMPUTED_VALUE"""),1.0)</f>
        <v>1</v>
      </c>
    </row>
    <row r="794">
      <c r="A794" s="73"/>
      <c r="D794" s="98"/>
      <c r="G794" s="98"/>
      <c r="I794" s="73"/>
      <c r="L794" s="73"/>
      <c r="O794" s="98"/>
      <c r="Y794" s="72" t="str">
        <f>IFERROR(__xludf.DUMMYFUNCTION("""COMPUTED_VALUE"""),"round 2")</f>
        <v>round 2</v>
      </c>
      <c r="Z794" s="72" t="str">
        <f>IFERROR(__xludf.DUMMYFUNCTION("""COMPUTED_VALUE"""),"(('topology', '__call__'), ('core', 'build'), ('topology', 'add_weight'))")</f>
        <v>(('topology', '__call__'), ('core', 'build'), ('topology', 'add_weight'))</v>
      </c>
      <c r="AA794" s="72" t="str">
        <f>IFERROR(__xludf.DUMMYFUNCTION("""COMPUTED_VALUE"""),"model training / construction")</f>
        <v>model training / construction</v>
      </c>
      <c r="AB794" s="72">
        <f>IFERROR(__xludf.DUMMYFUNCTION("""COMPUTED_VALUE"""),1.0)</f>
        <v>1</v>
      </c>
    </row>
    <row r="795">
      <c r="A795" s="73"/>
      <c r="D795" s="98"/>
      <c r="G795" s="98"/>
      <c r="I795" s="73"/>
      <c r="L795" s="73"/>
      <c r="O795" s="98"/>
      <c r="Y795" s="72" t="str">
        <f>IFERROR(__xludf.DUMMYFUNCTION("""COMPUTED_VALUE"""),"round 2")</f>
        <v>round 2</v>
      </c>
      <c r="Z795" s="72" t="str">
        <f>IFERROR(__xludf.DUMMYFUNCTION("""COMPUTED_VALUE"""),"(('main', 'main'),)")</f>
        <v>(('main', 'main'),)</v>
      </c>
      <c r="AA795" s="72" t="str">
        <f>IFERROR(__xludf.DUMMYFUNCTION("""COMPUTED_VALUE"""),"python basic syntax")</f>
        <v>python basic syntax</v>
      </c>
      <c r="AB795" s="72">
        <f>IFERROR(__xludf.DUMMYFUNCTION("""COMPUTED_VALUE"""),1.0)</f>
        <v>1</v>
      </c>
    </row>
    <row r="796">
      <c r="A796" s="73"/>
      <c r="D796" s="98"/>
      <c r="G796" s="98"/>
      <c r="I796" s="73"/>
      <c r="L796" s="73"/>
      <c r="O796" s="98"/>
      <c r="Y796" s="72" t="str">
        <f>IFERROR(__xludf.DUMMYFUNCTION("""COMPUTED_VALUE"""),"round 2")</f>
        <v>round 2</v>
      </c>
      <c r="Z796" s="72" t="str">
        <f>IFERROR(__xludf.DUMMYFUNCTION("""COMPUTED_VALUE"""),"(('variables', '__call__'), ('resource_variable_ops', '__init__'), ('resource_variable_ops', '_init_from_args'))")</f>
        <v>(('variables', '__call__'), ('resource_variable_ops', '__init__'), ('resource_variable_ops', '_init_from_args'))</v>
      </c>
      <c r="AA796" s="72" t="str">
        <f>IFERROR(__xludf.DUMMYFUNCTION("""COMPUTED_VALUE"""),"data creation")</f>
        <v>data creation</v>
      </c>
      <c r="AB796" s="72">
        <f>IFERROR(__xludf.DUMMYFUNCTION("""COMPUTED_VALUE"""),1.0)</f>
        <v>1</v>
      </c>
    </row>
    <row r="797">
      <c r="A797" s="73"/>
      <c r="D797" s="98"/>
      <c r="G797" s="98"/>
      <c r="I797" s="73"/>
      <c r="L797" s="73"/>
      <c r="O797" s="98"/>
      <c r="Y797" s="72" t="str">
        <f>IFERROR(__xludf.DUMMYFUNCTION("""COMPUTED_VALUE"""),"round 2")</f>
        <v>round 2</v>
      </c>
      <c r="Z797" s="72" t="str">
        <f>IFERROR(__xludf.DUMMYFUNCTION("""COMPUTED_VALUE"""),"(('_search', 'fit'), ('_search', '_fit'))")</f>
        <v>(('_search', 'fit'), ('_search', '_fit'))</v>
      </c>
      <c r="AA797" s="72" t="str">
        <f>IFERROR(__xludf.DUMMYFUNCTION("""COMPUTED_VALUE"""),"model training / learning")</f>
        <v>model training / learning</v>
      </c>
      <c r="AB797" s="72">
        <f>IFERROR(__xludf.DUMMYFUNCTION("""COMPUTED_VALUE"""),1.0)</f>
        <v>1</v>
      </c>
    </row>
    <row r="798">
      <c r="A798" s="73"/>
      <c r="D798" s="98"/>
      <c r="G798" s="98"/>
      <c r="I798" s="73"/>
      <c r="L798" s="73"/>
      <c r="O798" s="98"/>
      <c r="Y798" s="72" t="str">
        <f>IFERROR(__xludf.DUMMYFUNCTION("""COMPUTED_VALUE"""),"round 2")</f>
        <v>round 2</v>
      </c>
      <c r="Z798" s="72" t="str">
        <f>IFERROR(__xludf.DUMMYFUNCTION("""COMPUTED_VALUE"""),"(('models', 'module'), ('__init__', 'module'))")</f>
        <v>(('models', 'module'), ('__init__', 'module'))</v>
      </c>
      <c r="AA798" s="72" t="str">
        <f>IFERROR(__xludf.DUMMYFUNCTION("""COMPUTED_VALUE"""),"python basic syntax")</f>
        <v>python basic syntax</v>
      </c>
      <c r="AB798" s="72">
        <f>IFERROR(__xludf.DUMMYFUNCTION("""COMPUTED_VALUE"""),1.0)</f>
        <v>1</v>
      </c>
    </row>
    <row r="799">
      <c r="A799" s="73"/>
      <c r="D799" s="98"/>
      <c r="G799" s="98"/>
      <c r="I799" s="73"/>
      <c r="L799" s="73"/>
      <c r="O799" s="98"/>
      <c r="Y799" s="72" t="str">
        <f>IFERROR(__xludf.DUMMYFUNCTION("""COMPUTED_VALUE"""),"round 2")</f>
        <v>round 2</v>
      </c>
      <c r="Z799" s="72" t="str">
        <f>IFERROR(__xludf.DUMMYFUNCTION("""COMPUTED_VALUE"""),"(('training', 'predict_generator'), ('training', 'predict_on_batch'))")</f>
        <v>(('training', 'predict_generator'), ('training', 'predict_on_batch'))</v>
      </c>
      <c r="AA799" s="72" t="str">
        <f>IFERROR(__xludf.DUMMYFUNCTION("""COMPUTED_VALUE"""),"model training / learning")</f>
        <v>model training / learning</v>
      </c>
      <c r="AB799" s="72">
        <f>IFERROR(__xludf.DUMMYFUNCTION("""COMPUTED_VALUE"""),1.0)</f>
        <v>1</v>
      </c>
    </row>
    <row r="800">
      <c r="A800" s="73"/>
      <c r="D800" s="98"/>
      <c r="G800" s="98"/>
      <c r="I800" s="73"/>
      <c r="L800" s="73"/>
      <c r="O800" s="98"/>
      <c r="Y800" s="72" t="str">
        <f>IFERROR(__xludf.DUMMYFUNCTION("""COMPUTED_VALUE"""),"round 2")</f>
        <v>round 2</v>
      </c>
      <c r="Z800" s="72" t="str">
        <f>IFERROR(__xludf.DUMMYFUNCTION("""COMPUTED_VALUE"""),"(('models', 'evaluate'), ('training', 'evaluate'))")</f>
        <v>(('models', 'evaluate'), ('training', 'evaluate'))</v>
      </c>
      <c r="AA800" s="72" t="str">
        <f>IFERROR(__xludf.DUMMYFUNCTION("""COMPUTED_VALUE"""),"model validation")</f>
        <v>model validation</v>
      </c>
      <c r="AB800" s="72">
        <f>IFERROR(__xludf.DUMMYFUNCTION("""COMPUTED_VALUE"""),1.0)</f>
        <v>1</v>
      </c>
    </row>
    <row r="801">
      <c r="A801" s="73"/>
      <c r="D801" s="98"/>
      <c r="G801" s="98"/>
      <c r="I801" s="73"/>
      <c r="L801" s="73"/>
      <c r="O801" s="98"/>
      <c r="Y801" s="72" t="str">
        <f>IFERROR(__xludf.DUMMYFUNCTION("""COMPUTED_VALUE"""),"round 2")</f>
        <v>round 2</v>
      </c>
      <c r="Z801" s="72" t="str">
        <f>IFERROR(__xludf.DUMMYFUNCTION("""COMPUTED_VALUE"""),"(('sitecustomize', 'runfile'), ('sitecustomize', 'execfile'))")</f>
        <v>(('sitecustomize', 'runfile'), ('sitecustomize', 'execfile'))</v>
      </c>
      <c r="AA801" s="72" t="str">
        <f>IFERROR(__xludf.DUMMYFUNCTION("""COMPUTED_VALUE"""),"external module execution")</f>
        <v>external module execution</v>
      </c>
      <c r="AB801" s="72">
        <f>IFERROR(__xludf.DUMMYFUNCTION("""COMPUTED_VALUE"""),1.0)</f>
        <v>1</v>
      </c>
    </row>
    <row r="802">
      <c r="A802" s="73"/>
      <c r="D802" s="98"/>
      <c r="G802" s="98"/>
      <c r="I802" s="73"/>
      <c r="K802" s="98"/>
      <c r="L802" s="73"/>
      <c r="O802" s="98"/>
      <c r="Y802" s="72" t="str">
        <f>IFERROR(__xludf.DUMMYFUNCTION("""COMPUTED_VALUE"""),"round 2")</f>
        <v>round 2</v>
      </c>
      <c r="Z802" s="72" t="str">
        <f>IFERROR(__xludf.DUMMYFUNCTION("""COMPUTED_VALUE"""),"(('pickle', 'save_reduce'), ('pickle', 'save'))")</f>
        <v>(('pickle', 'save_reduce'), ('pickle', 'save'))</v>
      </c>
      <c r="AA802" s="72" t="str">
        <f>IFERROR(__xludf.DUMMYFUNCTION("""COMPUTED_VALUE"""),"data saving / pickle")</f>
        <v>data saving / pickle</v>
      </c>
      <c r="AB802" s="72">
        <f>IFERROR(__xludf.DUMMYFUNCTION("""COMPUTED_VALUE"""),1.0)</f>
        <v>1</v>
      </c>
    </row>
    <row r="803">
      <c r="A803" s="73"/>
      <c r="D803" s="98"/>
      <c r="G803" s="98"/>
      <c r="I803" s="73"/>
      <c r="K803" s="98"/>
      <c r="L803" s="73"/>
      <c r="O803" s="98"/>
      <c r="Y803" s="72" t="str">
        <f>IFERROR(__xludf.DUMMYFUNCTION("""COMPUTED_VALUE"""),"round 2")</f>
        <v>round 2</v>
      </c>
      <c r="Z803" s="72" t="str">
        <f>IFERROR(__xludf.DUMMYFUNCTION("""COMPUTED_VALUE"""),"(('recurrent', 'build'),)")</f>
        <v>(('recurrent', 'build'),)</v>
      </c>
      <c r="AA803" s="72" t="str">
        <f>IFERROR(__xludf.DUMMYFUNCTION("""COMPUTED_VALUE"""),"method wrapper")</f>
        <v>method wrapper</v>
      </c>
      <c r="AB803" s="72">
        <f>IFERROR(__xludf.DUMMYFUNCTION("""COMPUTED_VALUE"""),1.0)</f>
        <v>1</v>
      </c>
    </row>
    <row r="804">
      <c r="A804" s="73"/>
      <c r="D804" s="98"/>
      <c r="G804" s="98"/>
      <c r="I804" s="73"/>
      <c r="K804" s="98"/>
      <c r="L804" s="73"/>
      <c r="O804" s="98"/>
      <c r="Y804" s="72" t="str">
        <f>IFERROR(__xludf.DUMMYFUNCTION("""COMPUTED_VALUE"""),"round 2")</f>
        <v>round 2</v>
      </c>
      <c r="Z804" s="72" t="str">
        <f>IFERROR(__xludf.DUMMYFUNCTION("""COMPUTED_VALUE"""),"(('copy', 'deepcopy'), ('copy', '_deepcopy_tuple'), ('copy', 'listcomp'), ('copy', 'deepcopy'), ('copy', '_deepcopy_tuple'), ('copy', 'listcomp'), ('copy', 'deepcopy'), ('copy', '_reconstruct'), ('copy', 'deepcopy'), ('copy', '_deepcopy_dict'), ('copy', '"&amp;"deepcopy'), ('copy', '_reconstruct'), ('copy', 'deepcopy'), ('copy', '_deepcopy_dict'), ('copy', 'deepcopy'), ('copy', '_reconstruct'), ('copy', 'deepcopy'), ('copy', '_deepcopy_dict'), ('copy', 'deepcopy'))")</f>
        <v>(('copy', 'deepcopy'), ('copy', '_deepcopy_tuple'), ('copy', 'listcomp'), ('copy', 'deepcopy'), ('copy', '_deepcopy_tuple'), ('copy', 'listcomp'), ('copy', 'deepcopy'), ('copy', '_reconstruct'), ('copy', 'deepcopy'), ('copy', '_deepcopy_dict'), ('copy', 'deepcopy'), ('copy', '_reconstruct'), ('copy', 'deepcopy'), ('copy', '_deepcopy_dict'), ('copy', 'deepcopy'), ('copy', '_reconstruct'), ('copy', 'deepcopy'), ('copy', '_deepcopy_dict'), ('copy', 'deepcopy'))</v>
      </c>
      <c r="AA804" s="72" t="str">
        <f>IFERROR(__xludf.DUMMYFUNCTION("""COMPUTED_VALUE"""),"object copy")</f>
        <v>object copy</v>
      </c>
      <c r="AB804" s="72">
        <f>IFERROR(__xludf.DUMMYFUNCTION("""COMPUTED_VALUE"""),1.0)</f>
        <v>1</v>
      </c>
    </row>
    <row r="805">
      <c r="A805" s="73"/>
      <c r="D805" s="98"/>
      <c r="G805" s="98"/>
      <c r="I805" s="73"/>
      <c r="K805" s="98"/>
      <c r="L805" s="73"/>
      <c r="O805" s="98"/>
      <c r="Y805" s="72" t="str">
        <f>IFERROR(__xludf.DUMMYFUNCTION("""COMPUTED_VALUE"""),"round 2")</f>
        <v>round 2</v>
      </c>
      <c r="Z805" s="72" t="str">
        <f>IFERROR(__xludf.DUMMYFUNCTION("""COMPUTED_VALUE"""),"(('training', 'compile'), ('training', 'weighted'), ('objectives', 'binary_crossentropy'))")</f>
        <v>(('training', 'compile'), ('training', 'weighted'), ('objectives', 'binary_crossentropy'))</v>
      </c>
      <c r="AA805" s="72" t="str">
        <f>IFERROR(__xludf.DUMMYFUNCTION("""COMPUTED_VALUE"""),"model training / learning")</f>
        <v>model training / learning</v>
      </c>
      <c r="AB805" s="72">
        <f>IFERROR(__xludf.DUMMYFUNCTION("""COMPUTED_VALUE"""),1.0)</f>
        <v>1</v>
      </c>
    </row>
    <row r="806">
      <c r="A806" s="73"/>
      <c r="D806" s="98"/>
      <c r="G806" s="98"/>
      <c r="I806" s="73"/>
      <c r="K806" s="98"/>
      <c r="L806" s="73"/>
      <c r="O806" s="98"/>
      <c r="Y806" s="72" t="str">
        <f>IFERROR(__xludf.DUMMYFUNCTION("""COMPUTED_VALUE"""),"round 2")</f>
        <v>round 2</v>
      </c>
      <c r="Z806" s="72" t="str">
        <f>IFERROR(__xludf.DUMMYFUNCTION("""COMPUTED_VALUE"""),"(('session', '__call__'),)")</f>
        <v>(('session', '__call__'),)</v>
      </c>
      <c r="AA806" s="72" t="str">
        <f>IFERROR(__xludf.DUMMYFUNCTION("""COMPUTED_VALUE"""),"parallelization")</f>
        <v>parallelization</v>
      </c>
      <c r="AB806" s="72">
        <f>IFERROR(__xludf.DUMMYFUNCTION("""COMPUTED_VALUE"""),1.0)</f>
        <v>1</v>
      </c>
    </row>
    <row r="807">
      <c r="A807" s="73"/>
      <c r="D807" s="98"/>
      <c r="G807" s="98"/>
      <c r="I807" s="73"/>
      <c r="K807" s="98"/>
      <c r="L807" s="73"/>
      <c r="O807" s="98"/>
      <c r="Y807" s="72" t="str">
        <f>IFERROR(__xludf.DUMMYFUNCTION("""COMPUTED_VALUE"""),"round 2")</f>
        <v>round 2</v>
      </c>
      <c r="Z807" s="72" t="str">
        <f>IFERROR(__xludf.DUMMYFUNCTION("""COMPUTED_VALUE"""),"(('ops', '_create_op_internal'), ('ops', '__init__'))")</f>
        <v>(('ops', '_create_op_internal'), ('ops', '__init__'))</v>
      </c>
      <c r="AA807" s="72" t="str">
        <f>IFERROR(__xludf.DUMMYFUNCTION("""COMPUTED_VALUE"""),"data operation")</f>
        <v>data operation</v>
      </c>
      <c r="AB807" s="72">
        <f>IFERROR(__xludf.DUMMYFUNCTION("""COMPUTED_VALUE"""),1.0)</f>
        <v>1</v>
      </c>
    </row>
    <row r="808">
      <c r="A808" s="73"/>
      <c r="D808" s="98"/>
      <c r="G808" s="98"/>
      <c r="I808" s="73"/>
      <c r="K808" s="98"/>
      <c r="L808" s="73"/>
      <c r="O808" s="98"/>
      <c r="Y808" s="72" t="str">
        <f>IFERROR(__xludf.DUMMYFUNCTION("""COMPUTED_VALUE"""),"round 2")</f>
        <v>round 2</v>
      </c>
      <c r="Z808" s="72" t="str">
        <f>IFERROR(__xludf.DUMMYFUNCTION("""COMPUTED_VALUE"""),"(('threading', 'run'), ('data_utils', 'data_generator_task'))")</f>
        <v>(('threading', 'run'), ('data_utils', 'data_generator_task'))</v>
      </c>
      <c r="AA808" s="72" t="str">
        <f>IFERROR(__xludf.DUMMYFUNCTION("""COMPUTED_VALUE"""),"parallelization")</f>
        <v>parallelization</v>
      </c>
      <c r="AB808" s="72">
        <f>IFERROR(__xludf.DUMMYFUNCTION("""COMPUTED_VALUE"""),1.0)</f>
        <v>1</v>
      </c>
    </row>
    <row r="809">
      <c r="A809" s="73"/>
      <c r="D809" s="98"/>
      <c r="G809" s="98"/>
      <c r="I809" s="73"/>
      <c r="K809" s="98"/>
      <c r="L809" s="73"/>
      <c r="O809" s="98"/>
      <c r="Y809" s="72" t="str">
        <f>IFERROR(__xludf.DUMMYFUNCTION("""COMPUTED_VALUE"""),"round 2")</f>
        <v>round 2</v>
      </c>
      <c r="Z809" s="72" t="str">
        <f>IFERROR(__xludf.DUMMYFUNCTION("""COMPUTED_VALUE"""),"(('interactiveshell', 'showtraceback'), ('ultratb', 'get_records'))")</f>
        <v>(('interactiveshell', 'showtraceback'), ('ultratb', 'get_records'))</v>
      </c>
      <c r="AA809" s="72" t="str">
        <f>IFERROR(__xludf.DUMMYFUNCTION("""COMPUTED_VALUE"""),"syntax / attribute extraction")</f>
        <v>syntax / attribute extraction</v>
      </c>
      <c r="AB809" s="72">
        <f>IFERROR(__xludf.DUMMYFUNCTION("""COMPUTED_VALUE"""),1.0)</f>
        <v>1</v>
      </c>
    </row>
    <row r="810">
      <c r="A810" s="73"/>
      <c r="D810" s="98"/>
      <c r="G810" s="98"/>
      <c r="I810" s="73"/>
      <c r="K810" s="98"/>
      <c r="L810" s="73"/>
      <c r="O810" s="98"/>
      <c r="Y810" s="72" t="str">
        <f>IFERROR(__xludf.DUMMYFUNCTION("""COMPUTED_VALUE"""),"round 2")</f>
        <v>round 2</v>
      </c>
      <c r="Z810" s="72" t="str">
        <f>IFERROR(__xludf.DUMMYFUNCTION("""COMPUTED_VALUE"""),"(('generic_utils', 'deserialize_keras_object'),)")</f>
        <v>(('generic_utils', 'deserialize_keras_object'),)</v>
      </c>
      <c r="AA810" s="72" t="str">
        <f>IFERROR(__xludf.DUMMYFUNCTION("""COMPUTED_VALUE"""),"model saving / loading")</f>
        <v>model saving / loading</v>
      </c>
      <c r="AB810" s="72">
        <f>IFERROR(__xludf.DUMMYFUNCTION("""COMPUTED_VALUE"""),1.0)</f>
        <v>1</v>
      </c>
    </row>
    <row r="811">
      <c r="A811" s="73"/>
      <c r="D811" s="98"/>
      <c r="G811" s="98"/>
      <c r="I811" s="73"/>
      <c r="K811" s="98"/>
      <c r="L811" s="73"/>
      <c r="O811" s="98"/>
      <c r="Y811" s="72" t="str">
        <f>IFERROR(__xludf.DUMMYFUNCTION("""COMPUTED_VALUE"""),"round 2")</f>
        <v>round 2</v>
      </c>
      <c r="Z811" s="72" t="str">
        <f>IFERROR(__xludf.DUMMYFUNCTION("""COMPUTED_VALUE"""),"(('saving', 'load_wrapper'), ('saving', 'load_model'))")</f>
        <v>(('saving', 'load_wrapper'), ('saving', 'load_model'))</v>
      </c>
      <c r="AA811" s="72" t="str">
        <f>IFERROR(__xludf.DUMMYFUNCTION("""COMPUTED_VALUE"""),"model saving / loading")</f>
        <v>model saving / loading</v>
      </c>
      <c r="AB811" s="72">
        <f>IFERROR(__xludf.DUMMYFUNCTION("""COMPUTED_VALUE"""),1.0)</f>
        <v>1</v>
      </c>
    </row>
    <row r="812">
      <c r="A812" s="73"/>
      <c r="D812" s="98"/>
      <c r="G812" s="98"/>
      <c r="I812" s="73"/>
      <c r="K812" s="98"/>
      <c r="L812" s="73"/>
      <c r="O812" s="98"/>
      <c r="Y812" s="72" t="str">
        <f>IFERROR(__xludf.DUMMYFUNCTION("""COMPUTED_VALUE"""),"round 2")</f>
        <v>round 2</v>
      </c>
      <c r="Z812" s="72" t="str">
        <f>IFERROR(__xludf.DUMMYFUNCTION("""COMPUTED_VALUE"""),"(('copy', 'deepcopy'), ('copy', '_reconstruct'))")</f>
        <v>(('copy', 'deepcopy'), ('copy', '_reconstruct'))</v>
      </c>
      <c r="AA812" s="72" t="str">
        <f>IFERROR(__xludf.DUMMYFUNCTION("""COMPUTED_VALUE"""),"object copy")</f>
        <v>object copy</v>
      </c>
      <c r="AB812" s="72">
        <f>IFERROR(__xludf.DUMMYFUNCTION("""COMPUTED_VALUE"""),1.0)</f>
        <v>1</v>
      </c>
    </row>
    <row r="813">
      <c r="A813" s="73"/>
      <c r="D813" s="98"/>
      <c r="G813" s="98"/>
      <c r="I813" s="73"/>
      <c r="K813" s="98"/>
      <c r="L813" s="73"/>
      <c r="O813" s="98"/>
      <c r="Y813" s="72" t="str">
        <f>IFERROR(__xludf.DUMMYFUNCTION("""COMPUTED_VALUE"""),"round 2")</f>
        <v>round 2</v>
      </c>
      <c r="Z813" s="72" t="str">
        <f>IFERROR(__xludf.DUMMYFUNCTION("""COMPUTED_VALUE"""),"(('callbacks', 'self'),)")</f>
        <v>(('callbacks', 'self'),)</v>
      </c>
      <c r="AA813" s="72" t="str">
        <f>IFERROR(__xludf.DUMMYFUNCTION("""COMPUTED_VALUE"""),"model training / learning")</f>
        <v>model training / learning</v>
      </c>
      <c r="AB813" s="72">
        <f>IFERROR(__xludf.DUMMYFUNCTION("""COMPUTED_VALUE"""),1.0)</f>
        <v>1</v>
      </c>
    </row>
    <row r="814">
      <c r="A814" s="73"/>
      <c r="D814" s="98"/>
      <c r="G814" s="98"/>
      <c r="I814" s="73"/>
      <c r="K814" s="98"/>
      <c r="L814" s="73"/>
      <c r="O814" s="98"/>
      <c r="Y814" s="72" t="str">
        <f>IFERROR(__xludf.DUMMYFUNCTION("""COMPUTED_VALUE"""),"round 2")</f>
        <v>round 2</v>
      </c>
      <c r="Z814" s="72" t="str">
        <f>IFERROR(__xludf.DUMMYFUNCTION("""COMPUTED_VALUE"""),"(('base_layer', '__call__'), ('base_layer', '_maybe_build'), ('convolutional', 'build'), ('base_layer', 'add_weight'), ('base', '_add_variable_with_custom_getter'), ('base_layer_utils', 'make_variable'), ('variables', '__call__'), ('variables', '_variable"&amp;"_v1_call'), ('variables', 'lambda'), ('variable_scope', 'default_variable_creator'), ('variables', '__call__'), ('resource_variable_ops', '__init__'), ('resource_variable_ops', '_init_from_args'))")</f>
        <v>(('base_layer', '__call__'), ('base_layer', '_maybe_build'), ('convolutional', 'build'), ('base_layer', 'add_weight'), ('base', '_add_variable_with_custom_getter'), ('base_layer_utils', 'make_variable'), ('variables', '__call__'), ('variables', '_variable_v1_call'), ('variables', 'lambda'), ('variable_scope', 'default_variable_creator'), ('variables', '__call__'), ('resource_variable_ops', '__init__'), ('resource_variable_ops', '_init_from_args'))</v>
      </c>
      <c r="AA814" s="72" t="str">
        <f>IFERROR(__xludf.DUMMYFUNCTION("""COMPUTED_VALUE"""),"data creation")</f>
        <v>data creation</v>
      </c>
      <c r="AB814" s="72">
        <f>IFERROR(__xludf.DUMMYFUNCTION("""COMPUTED_VALUE"""),1.0)</f>
        <v>1</v>
      </c>
    </row>
    <row r="815">
      <c r="A815" s="73"/>
      <c r="D815" s="98"/>
      <c r="G815" s="98"/>
      <c r="I815" s="73"/>
      <c r="K815" s="98"/>
      <c r="L815" s="73"/>
      <c r="O815" s="98"/>
      <c r="Y815" s="72" t="str">
        <f>IFERROR(__xludf.DUMMYFUNCTION("""COMPUTED_VALUE"""),"round 2")</f>
        <v>round 2</v>
      </c>
      <c r="Z815" s="72" t="str">
        <f>IFERROR(__xludf.DUMMYFUNCTION("""COMPUTED_VALUE"""),"(('base_layer', '__call__'), ('core', 'build'))")</f>
        <v>(('base_layer', '__call__'), ('core', 'build'))</v>
      </c>
      <c r="AA815" s="72" t="str">
        <f>IFERROR(__xludf.DUMMYFUNCTION("""COMPUTED_VALUE"""),"model training / learning")</f>
        <v>model training / learning</v>
      </c>
      <c r="AB815" s="72">
        <f>IFERROR(__xludf.DUMMYFUNCTION("""COMPUTED_VALUE"""),1.0)</f>
        <v>1</v>
      </c>
    </row>
    <row r="816">
      <c r="A816" s="73"/>
      <c r="D816" s="98"/>
      <c r="G816" s="98"/>
      <c r="I816" s="73"/>
      <c r="K816" s="98"/>
      <c r="L816" s="73"/>
      <c r="O816" s="98"/>
      <c r="Y816" s="72" t="str">
        <f>IFERROR(__xludf.DUMMYFUNCTION("""COMPUTED_VALUE"""),"round 2")</f>
        <v>round 2</v>
      </c>
      <c r="Z816" s="72" t="str">
        <f>IFERROR(__xludf.DUMMYFUNCTION("""COMPUTED_VALUE"""),"(('errors_impl', '__exit__'),)")</f>
        <v>(('errors_impl', '__exit__'),)</v>
      </c>
      <c r="AA816" s="72" t="str">
        <f>IFERROR(__xludf.DUMMYFUNCTION("""COMPUTED_VALUE"""),"model training / learning")</f>
        <v>model training / learning</v>
      </c>
      <c r="AB816" s="72">
        <f>IFERROR(__xludf.DUMMYFUNCTION("""COMPUTED_VALUE"""),1.0)</f>
        <v>1</v>
      </c>
    </row>
    <row r="817">
      <c r="A817" s="73"/>
      <c r="D817" s="98"/>
      <c r="G817" s="98"/>
      <c r="I817" s="73"/>
      <c r="K817" s="98"/>
      <c r="L817" s="73"/>
      <c r="O817" s="98"/>
      <c r="Y817" s="72" t="str">
        <f>IFERROR(__xludf.DUMMYFUNCTION("""COMPUTED_VALUE"""),"round 2")</f>
        <v>round 2</v>
      </c>
      <c r="Z817" s="72" t="str">
        <f>IFERROR(__xludf.DUMMYFUNCTION("""COMPUTED_VALUE"""),"(('def_function', '_call'),)")</f>
        <v>(('def_function', '_call'),)</v>
      </c>
      <c r="AA817" s="72" t="str">
        <f>IFERROR(__xludf.DUMMYFUNCTION("""COMPUTED_VALUE"""),"model training / learning")</f>
        <v>model training / learning</v>
      </c>
      <c r="AB817" s="72">
        <f>IFERROR(__xludf.DUMMYFUNCTION("""COMPUTED_VALUE"""),1.0)</f>
        <v>1</v>
      </c>
    </row>
    <row r="818">
      <c r="A818" s="73"/>
      <c r="D818" s="98"/>
      <c r="G818" s="98"/>
      <c r="I818" s="73"/>
      <c r="K818" s="98"/>
      <c r="L818" s="73"/>
      <c r="O818" s="98"/>
      <c r="Y818" s="72" t="str">
        <f>IFERROR(__xludf.DUMMYFUNCTION("""COMPUTED_VALUE"""),"round 2")</f>
        <v>round 2</v>
      </c>
      <c r="Z818" s="72" t="str">
        <f>IFERROR(__xludf.DUMMYFUNCTION("""COMPUTED_VALUE"""),"(('tensorflow_backend', 'module'),)")</f>
        <v>(('tensorflow_backend', 'module'),)</v>
      </c>
      <c r="AA818" s="72" t="str">
        <f>IFERROR(__xludf.DUMMYFUNCTION("""COMPUTED_VALUE"""),"python basic syntax")</f>
        <v>python basic syntax</v>
      </c>
      <c r="AB818" s="72">
        <f>IFERROR(__xludf.DUMMYFUNCTION("""COMPUTED_VALUE"""),1.0)</f>
        <v>1</v>
      </c>
    </row>
    <row r="819">
      <c r="A819" s="73"/>
      <c r="D819" s="98"/>
      <c r="G819" s="98"/>
      <c r="I819" s="73"/>
      <c r="K819" s="98"/>
      <c r="L819" s="73"/>
      <c r="O819" s="98"/>
      <c r="Y819" s="72" t="str">
        <f>IFERROR(__xludf.DUMMYFUNCTION("""COMPUTED_VALUE"""),"round 2")</f>
        <v>round 2</v>
      </c>
      <c r="Z819" s="72" t="str">
        <f>IFERROR(__xludf.DUMMYFUNCTION("""COMPUTED_VALUE"""),"(('training', 'compile'),)")</f>
        <v>(('training', 'compile'),)</v>
      </c>
      <c r="AA819" s="72" t="str">
        <f>IFERROR(__xludf.DUMMYFUNCTION("""COMPUTED_VALUE"""),"model training / learning")</f>
        <v>model training / learning</v>
      </c>
      <c r="AB819" s="72">
        <f>IFERROR(__xludf.DUMMYFUNCTION("""COMPUTED_VALUE"""),1.0)</f>
        <v>1</v>
      </c>
    </row>
    <row r="820">
      <c r="A820" s="73"/>
      <c r="D820" s="98"/>
      <c r="G820" s="98"/>
      <c r="I820" s="73"/>
      <c r="K820" s="98"/>
      <c r="L820" s="73"/>
      <c r="O820" s="98"/>
      <c r="Y820" s="72" t="str">
        <f>IFERROR(__xludf.DUMMYFUNCTION("""COMPUTED_VALUE"""),"round 2")</f>
        <v>round 2</v>
      </c>
      <c r="Z820" s="72" t="str">
        <f>IFERROR(__xludf.DUMMYFUNCTION("""COMPUTED_VALUE"""),"(('training', '_predict_loop'),)")</f>
        <v>(('training', '_predict_loop'),)</v>
      </c>
      <c r="AA820" s="72" t="str">
        <f>IFERROR(__xludf.DUMMYFUNCTION("""COMPUTED_VALUE"""),"model training / learning")</f>
        <v>model training / learning</v>
      </c>
      <c r="AB820" s="72">
        <f>IFERROR(__xludf.DUMMYFUNCTION("""COMPUTED_VALUE"""),1.0)</f>
        <v>1</v>
      </c>
    </row>
    <row r="821">
      <c r="A821" s="73"/>
      <c r="D821" s="98"/>
      <c r="G821" s="98"/>
      <c r="I821" s="73"/>
      <c r="K821" s="98"/>
      <c r="L821" s="73"/>
      <c r="O821" s="98"/>
      <c r="Y821" s="72" t="str">
        <f>IFERROR(__xludf.DUMMYFUNCTION("""COMPUTED_VALUE"""),"round 2")</f>
        <v>round 2</v>
      </c>
      <c r="Z821" s="72" t="str">
        <f>IFERROR(__xludf.DUMMYFUNCTION("""COMPUTED_VALUE"""),"(('dataset_ops', 'generator_py_func'),)")</f>
        <v>(('dataset_ops', 'generator_py_func'),)</v>
      </c>
      <c r="AA821" s="72" t="str">
        <f>IFERROR(__xludf.DUMMYFUNCTION("""COMPUTED_VALUE"""),"data transformation")</f>
        <v>data transformation</v>
      </c>
      <c r="AB821" s="72">
        <f>IFERROR(__xludf.DUMMYFUNCTION("""COMPUTED_VALUE"""),1.0)</f>
        <v>1</v>
      </c>
    </row>
    <row r="822">
      <c r="A822" s="73"/>
      <c r="D822" s="98"/>
      <c r="G822" s="98"/>
      <c r="I822" s="73"/>
      <c r="K822" s="98"/>
      <c r="L822" s="73"/>
      <c r="O822" s="98"/>
      <c r="Y822" s="72" t="str">
        <f>IFERROR(__xludf.DUMMYFUNCTION("""COMPUTED_VALUE"""),"round 2")</f>
        <v>round 2</v>
      </c>
      <c r="Z822" s="72" t="str">
        <f>IFERROR(__xludf.DUMMYFUNCTION("""COMPUTED_VALUE"""),"(('network', 'build_map'), ('network', 'build_map'), ('network', 'build_map'), ('network', 'build_map'), ('network', 'build_map'))")</f>
        <v>(('network', 'build_map'), ('network', 'build_map'), ('network', 'build_map'), ('network', 'build_map'), ('network', 'build_map'))</v>
      </c>
      <c r="AA822" s="72" t="str">
        <f>IFERROR(__xludf.DUMMYFUNCTION("""COMPUTED_VALUE"""),"model training / construction")</f>
        <v>model training / construction</v>
      </c>
      <c r="AB822" s="72">
        <f>IFERROR(__xludf.DUMMYFUNCTION("""COMPUTED_VALUE"""),1.0)</f>
        <v>1</v>
      </c>
    </row>
    <row r="823">
      <c r="A823" s="73"/>
      <c r="D823" s="98"/>
      <c r="G823" s="98"/>
      <c r="I823" s="73"/>
      <c r="K823" s="98"/>
      <c r="L823" s="73"/>
      <c r="O823" s="98"/>
      <c r="Y823" s="72" t="str">
        <f>IFERROR(__xludf.DUMMYFUNCTION("""COMPUTED_VALUE"""),"round 2")</f>
        <v>round 2</v>
      </c>
      <c r="Z823" s="72" t="str">
        <f>IFERROR(__xludf.DUMMYFUNCTION("""COMPUTED_VALUE"""),"(('load', '__init__'),)")</f>
        <v>(('load', '__init__'),)</v>
      </c>
      <c r="AA823" s="72" t="str">
        <f>IFERROR(__xludf.DUMMYFUNCTION("""COMPUTED_VALUE"""),"model saving / loading")</f>
        <v>model saving / loading</v>
      </c>
      <c r="AB823" s="72">
        <f>IFERROR(__xludf.DUMMYFUNCTION("""COMPUTED_VALUE"""),1.0)</f>
        <v>1</v>
      </c>
    </row>
    <row r="824">
      <c r="A824" s="73"/>
      <c r="D824" s="98"/>
      <c r="G824" s="98"/>
      <c r="I824" s="73"/>
      <c r="K824" s="98"/>
      <c r="L824" s="73"/>
      <c r="O824" s="98"/>
      <c r="Y824" s="72" t="str">
        <f>IFERROR(__xludf.DUMMYFUNCTION("""COMPUTED_VALUE"""),"round 2")</f>
        <v>round 2</v>
      </c>
      <c r="Z824" s="72" t="str">
        <f>IFERROR(__xludf.DUMMYFUNCTION("""COMPUTED_VALUE"""),"(('topology', 'save'), ('models', 'save_model'), ('topology', 'get_config'))")</f>
        <v>(('topology', 'save'), ('models', 'save_model'), ('topology', 'get_config'))</v>
      </c>
      <c r="AA824" s="72" t="str">
        <f>IFERROR(__xludf.DUMMYFUNCTION("""COMPUTED_VALUE"""),"syntax / attribute extraction")</f>
        <v>syntax / attribute extraction</v>
      </c>
      <c r="AB824" s="72">
        <f>IFERROR(__xludf.DUMMYFUNCTION("""COMPUTED_VALUE"""),1.0)</f>
        <v>1</v>
      </c>
    </row>
    <row r="825">
      <c r="A825" s="73"/>
      <c r="D825" s="98"/>
      <c r="G825" s="98"/>
      <c r="I825" s="73"/>
      <c r="K825" s="98"/>
      <c r="L825" s="73"/>
      <c r="O825" s="98"/>
      <c r="Y825" s="72" t="str">
        <f>IFERROR(__xludf.DUMMYFUNCTION("""COMPUTED_VALUE"""),"round 2")</f>
        <v>round 2</v>
      </c>
      <c r="Z825" s="72" t="str">
        <f>IFERROR(__xludf.DUMMYFUNCTION("""COMPUTED_VALUE"""),"(('optimizers', 'get_updates'), ('tensorflow_backend', 'square'), ('math_ops', 'square'), ('gen_math_ops', 'square'), ('op_def_library', 'apply_op'))")</f>
        <v>(('optimizers', 'get_updates'), ('tensorflow_backend', 'square'), ('math_ops', 'square'), ('gen_math_ops', 'square'), ('op_def_library', 'apply_op'))</v>
      </c>
      <c r="AA825" s="72" t="str">
        <f>IFERROR(__xludf.DUMMYFUNCTION("""COMPUTED_VALUE"""),"data operation")</f>
        <v>data operation</v>
      </c>
      <c r="AB825" s="72">
        <f>IFERROR(__xludf.DUMMYFUNCTION("""COMPUTED_VALUE"""),1.0)</f>
        <v>1</v>
      </c>
    </row>
    <row r="826">
      <c r="A826" s="73"/>
      <c r="D826" s="98"/>
      <c r="G826" s="98"/>
      <c r="I826" s="73"/>
      <c r="K826" s="98"/>
      <c r="L826" s="73"/>
      <c r="O826" s="98"/>
      <c r="Y826" s="72" t="str">
        <f>IFERROR(__xludf.DUMMYFUNCTION("""COMPUTED_VALUE"""),"round 2")</f>
        <v>round 2</v>
      </c>
      <c r="Z826" s="72" t="str">
        <f>IFERROR(__xludf.DUMMYFUNCTION("""COMPUTED_VALUE"""),"(('initializers', '__call__'),)")</f>
        <v>(('initializers', '__call__'),)</v>
      </c>
      <c r="AA826" s="72" t="str">
        <f>IFERROR(__xludf.DUMMYFUNCTION("""COMPUTED_VALUE"""),"model training / construction")</f>
        <v>model training / construction</v>
      </c>
      <c r="AB826" s="72">
        <f>IFERROR(__xludf.DUMMYFUNCTION("""COMPUTED_VALUE"""),1.0)</f>
        <v>1</v>
      </c>
    </row>
    <row r="827">
      <c r="A827" s="73"/>
      <c r="D827" s="98"/>
      <c r="G827" s="98"/>
      <c r="I827" s="73"/>
      <c r="K827" s="98"/>
      <c r="L827" s="73"/>
      <c r="O827" s="98"/>
      <c r="Y827" s="72" t="str">
        <f>IFERROR(__xludf.DUMMYFUNCTION("""COMPUTED_VALUE"""),"round 2")</f>
        <v>round 2</v>
      </c>
      <c r="Z827" s="72" t="str">
        <f>IFERROR(__xludf.DUMMYFUNCTION("""COMPUTED_VALUE"""),"(('numeric', 'asarray'),)")</f>
        <v>(('numeric', 'asarray'),)</v>
      </c>
      <c r="AA827" s="72" t="str">
        <f>IFERROR(__xludf.DUMMYFUNCTION("""COMPUTED_VALUE"""),"data transformation")</f>
        <v>data transformation</v>
      </c>
      <c r="AB827" s="72">
        <f>IFERROR(__xludf.DUMMYFUNCTION("""COMPUTED_VALUE"""),1.0)</f>
        <v>1</v>
      </c>
    </row>
    <row r="828">
      <c r="A828" s="73"/>
      <c r="D828" s="98"/>
      <c r="G828" s="98"/>
      <c r="I828" s="73"/>
      <c r="K828" s="98"/>
      <c r="L828" s="73"/>
      <c r="O828" s="98"/>
      <c r="Y828" s="72" t="str">
        <f>IFERROR(__xludf.DUMMYFUNCTION("""COMPUTED_VALUE"""),"round 2")</f>
        <v>round 2</v>
      </c>
      <c r="Z828" s="72" t="str">
        <f>IFERROR(__xludf.DUMMYFUNCTION("""COMPUTED_VALUE"""),"(('training_arrays', 'model_iteration'), ('backend', '__call__'))")</f>
        <v>(('training_arrays', 'model_iteration'), ('backend', '__call__'))</v>
      </c>
      <c r="AA828" s="72" t="str">
        <f>IFERROR(__xludf.DUMMYFUNCTION("""COMPUTED_VALUE"""),"model training / learning")</f>
        <v>model training / learning</v>
      </c>
      <c r="AB828" s="72">
        <f>IFERROR(__xludf.DUMMYFUNCTION("""COMPUTED_VALUE"""),1.0)</f>
        <v>1</v>
      </c>
    </row>
    <row r="829">
      <c r="A829" s="73"/>
      <c r="D829" s="98"/>
      <c r="G829" s="98"/>
      <c r="I829" s="73"/>
      <c r="K829" s="98"/>
      <c r="L829" s="73"/>
      <c r="O829" s="98"/>
      <c r="Y829" s="72" t="str">
        <f>IFERROR(__xludf.DUMMYFUNCTION("""COMPUTED_VALUE"""),"round 2")</f>
        <v>round 2</v>
      </c>
      <c r="Z829" s="72" t="str">
        <f>IFERROR(__xludf.DUMMYFUNCTION("""COMPUTED_VALUE"""),"(('copy', 'deepcopy'), ('copy', '_deepcopy_dict'), ('copy', 'deepcopy'), ('copy', '_reconstruct'), ('copy', 'deepcopy'), ('copy', '_deepcopy_dict'), ('copy', 'deepcopy'), ('copy', '_reconstruct'))")</f>
        <v>(('copy', 'deepcopy'), ('copy', '_deepcopy_dict'), ('copy', 'deepcopy'), ('copy', '_reconstruct'), ('copy', 'deepcopy'), ('copy', '_deepcopy_dict'), ('copy', 'deepcopy'), ('copy', '_reconstruct'))</v>
      </c>
      <c r="AA829" s="72" t="str">
        <f>IFERROR(__xludf.DUMMYFUNCTION("""COMPUTED_VALUE"""),"object copy")</f>
        <v>object copy</v>
      </c>
      <c r="AB829" s="72">
        <f>IFERROR(__xludf.DUMMYFUNCTION("""COMPUTED_VALUE"""),1.0)</f>
        <v>1</v>
      </c>
    </row>
    <row r="830">
      <c r="A830" s="73"/>
      <c r="D830" s="98"/>
      <c r="G830" s="98"/>
      <c r="I830" s="73"/>
      <c r="K830" s="98"/>
      <c r="L830" s="73"/>
      <c r="O830" s="98"/>
      <c r="Y830" s="72" t="str">
        <f>IFERROR(__xludf.DUMMYFUNCTION("""COMPUTED_VALUE"""),"round 2")</f>
        <v>round 2</v>
      </c>
      <c r="Z830" s="72" t="str">
        <f>IFERROR(__xludf.DUMMYFUNCTION("""COMPUTED_VALUE"""),"(('data_adapter', '__init__'), ('data_adapter', '__init__'), ('nest', 'map_structure'), ('nest', 'listcomp'), ('data_adapter', '_get_dynamic_shape'))")</f>
        <v>(('data_adapter', '__init__'), ('data_adapter', '__init__'), ('nest', 'map_structure'), ('nest', 'listcomp'), ('data_adapter', '_get_dynamic_shape'))</v>
      </c>
      <c r="AA830" s="72" t="str">
        <f>IFERROR(__xludf.DUMMYFUNCTION("""COMPUTED_VALUE"""),"syntax / attribute extraction")</f>
        <v>syntax / attribute extraction</v>
      </c>
      <c r="AB830" s="72">
        <f>IFERROR(__xludf.DUMMYFUNCTION("""COMPUTED_VALUE"""),1.0)</f>
        <v>1</v>
      </c>
    </row>
    <row r="831">
      <c r="A831" s="73"/>
      <c r="D831" s="98"/>
      <c r="G831" s="98"/>
      <c r="I831" s="73"/>
      <c r="K831" s="98"/>
      <c r="L831" s="73"/>
      <c r="O831" s="98"/>
      <c r="Y831" s="72" t="str">
        <f>IFERROR(__xludf.DUMMYFUNCTION("""COMPUTED_VALUE"""),"round 2")</f>
        <v>round 2</v>
      </c>
      <c r="Z831" s="72" t="str">
        <f>IFERROR(__xludf.DUMMYFUNCTION("""COMPUTED_VALUE"""),"(('training', 'fit'), ('training_arrays', 'fit_loop'), ('tensorflow_backend', '__call__'), ('tensorflow_backend', '_call'), ('session', '__call__'))")</f>
        <v>(('training', 'fit'), ('training_arrays', 'fit_loop'), ('tensorflow_backend', '__call__'), ('tensorflow_backend', '_call'), ('session', '__call__'))</v>
      </c>
      <c r="AA831" s="72" t="str">
        <f>IFERROR(__xludf.DUMMYFUNCTION("""COMPUTED_VALUE"""),"model training / learning")</f>
        <v>model training / learning</v>
      </c>
      <c r="AB831" s="72">
        <f>IFERROR(__xludf.DUMMYFUNCTION("""COMPUTED_VALUE"""),1.0)</f>
        <v>1</v>
      </c>
    </row>
    <row r="832">
      <c r="A832" s="73"/>
      <c r="D832" s="98"/>
      <c r="G832" s="98"/>
      <c r="I832" s="73"/>
      <c r="K832" s="98"/>
      <c r="L832" s="73"/>
      <c r="O832" s="98"/>
      <c r="Y832" s="72" t="str">
        <f>IFERROR(__xludf.DUMMYFUNCTION("""COMPUTED_VALUE"""),"round 2")</f>
        <v>round 2</v>
      </c>
      <c r="Z832" s="72" t="str">
        <f>IFERROR(__xludf.DUMMYFUNCTION("""COMPUTED_VALUE"""),"(('__init__', 'deserialize'), ('generic_utils', 'deserialize_keras_object'), ('base_layer', 'from_config'), ('interfaces', 'wrapper'))")</f>
        <v>(('__init__', 'deserialize'), ('generic_utils', 'deserialize_keras_object'), ('base_layer', 'from_config'), ('interfaces', 'wrapper'))</v>
      </c>
      <c r="AA832" s="72" t="str">
        <f>IFERROR(__xludf.DUMMYFUNCTION("""COMPUTED_VALUE"""),"model saving / loading")</f>
        <v>model saving / loading</v>
      </c>
      <c r="AB832" s="72">
        <f>IFERROR(__xludf.DUMMYFUNCTION("""COMPUTED_VALUE"""),1.0)</f>
        <v>1</v>
      </c>
    </row>
    <row r="833">
      <c r="A833" s="73"/>
      <c r="D833" s="98"/>
      <c r="G833" s="98"/>
      <c r="I833" s="73"/>
      <c r="K833" s="98"/>
      <c r="L833" s="73"/>
      <c r="O833" s="98"/>
      <c r="Y833" s="72" t="str">
        <f>IFERROR(__xludf.DUMMYFUNCTION("""COMPUTED_VALUE"""),"round 2")</f>
        <v>round 2</v>
      </c>
      <c r="Z833" s="72" t="str">
        <f>IFERROR(__xludf.DUMMYFUNCTION("""COMPUTED_VALUE"""),"(('pickle', 'save'), ('pickle', 'save_tuple'))")</f>
        <v>(('pickle', 'save'), ('pickle', 'save_tuple'))</v>
      </c>
      <c r="AA833" s="72" t="str">
        <f>IFERROR(__xludf.DUMMYFUNCTION("""COMPUTED_VALUE"""),"data saving / pickle")</f>
        <v>data saving / pickle</v>
      </c>
      <c r="AB833" s="72">
        <f>IFERROR(__xludf.DUMMYFUNCTION("""COMPUTED_VALUE"""),1.0)</f>
        <v>1</v>
      </c>
    </row>
    <row r="834">
      <c r="A834" s="73"/>
      <c r="D834" s="98"/>
      <c r="G834" s="98"/>
      <c r="I834" s="73"/>
      <c r="K834" s="98"/>
      <c r="L834" s="73"/>
      <c r="O834" s="98"/>
      <c r="Y834" s="72" t="str">
        <f>IFERROR(__xludf.DUMMYFUNCTION("""COMPUTED_VALUE"""),"round 2")</f>
        <v>round 2</v>
      </c>
      <c r="Z834" s="72" t="str">
        <f>IFERROR(__xludf.DUMMYFUNCTION("""COMPUTED_VALUE"""),"(('op_def_library', '_apply_op_helper'), ('deprecation', 'new_func'), ('ops', 'create_op'))")</f>
        <v>(('op_def_library', '_apply_op_helper'), ('deprecation', 'new_func'), ('ops', 'create_op'))</v>
      </c>
      <c r="AA834" s="72" t="str">
        <f>IFERROR(__xludf.DUMMYFUNCTION("""COMPUTED_VALUE"""),"data operation")</f>
        <v>data operation</v>
      </c>
      <c r="AB834" s="72">
        <f>IFERROR(__xludf.DUMMYFUNCTION("""COMPUTED_VALUE"""),1.0)</f>
        <v>1</v>
      </c>
    </row>
    <row r="835">
      <c r="A835" s="73"/>
      <c r="D835" s="98"/>
      <c r="G835" s="98"/>
      <c r="I835" s="73"/>
      <c r="K835" s="98"/>
      <c r="L835" s="73"/>
      <c r="O835" s="98"/>
      <c r="Y835" s="72" t="str">
        <f>IFERROR(__xludf.DUMMYFUNCTION("""COMPUTED_VALUE"""),"round 2")</f>
        <v>round 2</v>
      </c>
      <c r="Z835" s="72" t="str">
        <f>IFERROR(__xludf.DUMMYFUNCTION("""COMPUTED_VALUE"""),"(('math_ops', 'matmul'), ('gen_math_ops', '_mat_mul'), ('op_def_library', 'apply_op'), ('ops', 'create_op'), ('ops', '__init__'))")</f>
        <v>(('math_ops', 'matmul'), ('gen_math_ops', '_mat_mul'), ('op_def_library', 'apply_op'), ('ops', 'create_op'), ('ops', '__init__'))</v>
      </c>
      <c r="AA835" s="72" t="str">
        <f>IFERROR(__xludf.DUMMYFUNCTION("""COMPUTED_VALUE"""),"data operation")</f>
        <v>data operation</v>
      </c>
      <c r="AB835" s="72">
        <f>IFERROR(__xludf.DUMMYFUNCTION("""COMPUTED_VALUE"""),1.0)</f>
        <v>1</v>
      </c>
    </row>
    <row r="836">
      <c r="A836" s="73"/>
      <c r="D836" s="98"/>
      <c r="G836" s="98"/>
      <c r="I836" s="73"/>
      <c r="K836" s="98"/>
      <c r="L836" s="73"/>
      <c r="O836" s="98"/>
      <c r="Y836" s="72" t="str">
        <f>IFERROR(__xludf.DUMMYFUNCTION("""COMPUTED_VALUE"""),"round 2")</f>
        <v>round 2</v>
      </c>
      <c r="Z836" s="72" t="str">
        <f>IFERROR(__xludf.DUMMYFUNCTION("""COMPUTED_VALUE"""),"(('kernelapp', 'start'),)")</f>
        <v>(('kernelapp', 'start'),)</v>
      </c>
      <c r="AA836" s="72" t="str">
        <f>IFERROR(__xludf.DUMMYFUNCTION("""COMPUTED_VALUE"""),"subprocess invocation")</f>
        <v>subprocess invocation</v>
      </c>
      <c r="AB836" s="72">
        <f>IFERROR(__xludf.DUMMYFUNCTION("""COMPUTED_VALUE"""),1.0)</f>
        <v>1</v>
      </c>
    </row>
    <row r="837">
      <c r="A837" s="73"/>
      <c r="D837" s="98"/>
      <c r="G837" s="98"/>
      <c r="I837" s="73"/>
      <c r="K837" s="98"/>
      <c r="L837" s="73"/>
      <c r="O837" s="98"/>
      <c r="Y837" s="72" t="str">
        <f>IFERROR(__xludf.DUMMYFUNCTION("""COMPUTED_VALUE"""),"round 2")</f>
        <v>round 2</v>
      </c>
      <c r="Z837" s="72" t="str">
        <f>IFERROR(__xludf.DUMMYFUNCTION("""COMPUTED_VALUE"""),"(('shutil', '_rmtree_unsafe'),)")</f>
        <v>(('shutil', '_rmtree_unsafe'),)</v>
      </c>
      <c r="AA837" s="72" t="str">
        <f>IFERROR(__xludf.DUMMYFUNCTION("""COMPUTED_VALUE"""),"file operation")</f>
        <v>file operation</v>
      </c>
      <c r="AB837" s="72">
        <f>IFERROR(__xludf.DUMMYFUNCTION("""COMPUTED_VALUE"""),1.0)</f>
        <v>1</v>
      </c>
    </row>
    <row r="838">
      <c r="A838" s="73"/>
      <c r="D838" s="98"/>
      <c r="G838" s="98"/>
      <c r="I838" s="73"/>
      <c r="K838" s="98"/>
      <c r="L838" s="73"/>
      <c r="O838" s="98"/>
      <c r="Y838" s="72" t="str">
        <f>IFERROR(__xludf.DUMMYFUNCTION("""COMPUTED_VALUE"""),"round 2")</f>
        <v>round 2</v>
      </c>
      <c r="Z838" s="72" t="str">
        <f>IFERROR(__xludf.DUMMYFUNCTION("""COMPUTED_VALUE"""),"(('training', 'fit'), ('training', '_standardize_user_data'), ('training', '_standardize_input_data'))")</f>
        <v>(('training', 'fit'), ('training', '_standardize_user_data'), ('training', '_standardize_input_data'))</v>
      </c>
      <c r="AA838" s="72" t="str">
        <f>IFERROR(__xludf.DUMMYFUNCTION("""COMPUTED_VALUE"""),"data transformation")</f>
        <v>data transformation</v>
      </c>
      <c r="AB838" s="72">
        <f>IFERROR(__xludf.DUMMYFUNCTION("""COMPUTED_VALUE"""),1.0)</f>
        <v>1</v>
      </c>
    </row>
    <row r="839">
      <c r="A839" s="73"/>
      <c r="D839" s="98"/>
      <c r="G839" s="98"/>
      <c r="I839" s="73"/>
      <c r="K839" s="98"/>
      <c r="L839" s="73"/>
      <c r="O839" s="98"/>
      <c r="Y839" s="72" t="str">
        <f>IFERROR(__xludf.DUMMYFUNCTION("""COMPUTED_VALUE"""),"round 2")</f>
        <v>round 2</v>
      </c>
      <c r="Z839" s="72" t="str">
        <f>IFERROR(__xludf.DUMMYFUNCTION("""COMPUTED_VALUE"""),"(('rnn', 'forward'), ('rnn', 'forward'), ('rnn', 'forward'), ('rnn', 'forward'))")</f>
        <v>(('rnn', 'forward'), ('rnn', 'forward'), ('rnn', 'forward'), ('rnn', 'forward'))</v>
      </c>
      <c r="AA839" s="72" t="str">
        <f>IFERROR(__xludf.DUMMYFUNCTION("""COMPUTED_VALUE"""),"model training / construction")</f>
        <v>model training / construction</v>
      </c>
      <c r="AB839" s="72">
        <f>IFERROR(__xludf.DUMMYFUNCTION("""COMPUTED_VALUE"""),1.0)</f>
        <v>1</v>
      </c>
    </row>
    <row r="840">
      <c r="A840" s="73"/>
      <c r="D840" s="98"/>
      <c r="G840" s="98"/>
      <c r="I840" s="73"/>
      <c r="K840" s="98"/>
      <c r="L840" s="73"/>
      <c r="O840" s="98"/>
      <c r="Y840" s="72" t="str">
        <f>IFERROR(__xludf.DUMMYFUNCTION("""COMPUTED_VALUE"""),"round 2")</f>
        <v>round 2</v>
      </c>
      <c r="Z840" s="72" t="str">
        <f>IFERROR(__xludf.DUMMYFUNCTION("""COMPUTED_VALUE"""),"(('download', 'unpack_url'), ('download', 'unpack_http_url'))")</f>
        <v>(('download', 'unpack_url'), ('download', 'unpack_http_url'))</v>
      </c>
      <c r="AA840" s="72" t="str">
        <f>IFERROR(__xludf.DUMMYFUNCTION("""COMPUTED_VALUE"""),"package installation")</f>
        <v>package installation</v>
      </c>
      <c r="AB840" s="72">
        <f>IFERROR(__xludf.DUMMYFUNCTION("""COMPUTED_VALUE"""),1.0)</f>
        <v>1</v>
      </c>
    </row>
    <row r="841">
      <c r="A841" s="73"/>
      <c r="D841" s="98"/>
      <c r="G841" s="98"/>
      <c r="I841" s="73"/>
      <c r="K841" s="98"/>
      <c r="L841" s="73"/>
      <c r="O841" s="98"/>
      <c r="Y841" s="72" t="str">
        <f>IFERROR(__xludf.DUMMYFUNCTION("""COMPUTED_VALUE"""),"round 2")</f>
        <v>round 2</v>
      </c>
      <c r="Z841" s="72" t="str">
        <f>IFERROR(__xludf.DUMMYFUNCTION("""COMPUTED_VALUE"""),"(('setup', 'module'), ('setup', 'module'))")</f>
        <v>(('setup', 'module'), ('setup', 'module'))</v>
      </c>
      <c r="AA841" s="72" t="str">
        <f>IFERROR(__xludf.DUMMYFUNCTION("""COMPUTED_VALUE"""),"python basic syntax")</f>
        <v>python basic syntax</v>
      </c>
      <c r="AB841" s="72">
        <f>IFERROR(__xludf.DUMMYFUNCTION("""COMPUTED_VALUE"""),1.0)</f>
        <v>1</v>
      </c>
    </row>
    <row r="842">
      <c r="A842" s="73"/>
      <c r="D842" s="98"/>
      <c r="G842" s="98"/>
      <c r="I842" s="73"/>
      <c r="K842" s="98"/>
      <c r="L842" s="73"/>
      <c r="O842" s="98"/>
      <c r="Y842" s="72" t="str">
        <f>IFERROR(__xludf.DUMMYFUNCTION("""COMPUTED_VALUE"""),"round 2")</f>
        <v>round 2</v>
      </c>
      <c r="Z842" s="72" t="str">
        <f>IFERROR(__xludf.DUMMYFUNCTION("""COMPUTED_VALUE"""),"(('module', '__call__'), ('loss', 'forward'))")</f>
        <v>(('module', '__call__'), ('loss', 'forward'))</v>
      </c>
      <c r="AA842" s="72" t="str">
        <f>IFERROR(__xludf.DUMMYFUNCTION("""COMPUTED_VALUE"""),"model training / learning")</f>
        <v>model training / learning</v>
      </c>
      <c r="AB842" s="72">
        <f>IFERROR(__xludf.DUMMYFUNCTION("""COMPUTED_VALUE"""),1.0)</f>
        <v>1</v>
      </c>
    </row>
    <row r="843">
      <c r="A843" s="73"/>
      <c r="D843" s="98"/>
      <c r="G843" s="98"/>
      <c r="I843" s="73"/>
      <c r="K843" s="98"/>
      <c r="L843" s="73"/>
      <c r="O843" s="98"/>
      <c r="Y843" s="72" t="str">
        <f>IFERROR(__xludf.DUMMYFUNCTION("""COMPUTED_VALUE"""),"round 2")</f>
        <v>round 2</v>
      </c>
      <c r="Z843" s="72" t="str">
        <f>IFERROR(__xludf.DUMMYFUNCTION("""COMPUTED_VALUE"""),"(('dataloader', '__init__'), ('process', 'start'), ('context', '_Popen'), ('context', '_Popen'), ('popen_spawn_win32', '__init__'))")</f>
        <v>(('dataloader', '__init__'), ('process', 'start'), ('context', '_Popen'), ('context', '_Popen'), ('popen_spawn_win32', '__init__'))</v>
      </c>
      <c r="AA843" s="72" t="str">
        <f>IFERROR(__xludf.DUMMYFUNCTION("""COMPUTED_VALUE"""),"subprocess invocation")</f>
        <v>subprocess invocation</v>
      </c>
      <c r="AB843" s="72">
        <f>IFERROR(__xludf.DUMMYFUNCTION("""COMPUTED_VALUE"""),1.0)</f>
        <v>1</v>
      </c>
    </row>
    <row r="844">
      <c r="A844" s="73"/>
      <c r="D844" s="98"/>
      <c r="G844" s="98"/>
      <c r="I844" s="73"/>
      <c r="K844" s="98"/>
      <c r="L844" s="73"/>
      <c r="O844" s="98"/>
      <c r="Y844" s="72" t="str">
        <f>IFERROR(__xludf.DUMMYFUNCTION("""COMPUTED_VALUE"""),"round 2")</f>
        <v>round 2</v>
      </c>
      <c r="Z844" s="72" t="str">
        <f>IFERROR(__xludf.DUMMYFUNCTION("""COMPUTED_VALUE"""),"(('module', '__call__'),)")</f>
        <v>(('module', '__call__'),)</v>
      </c>
      <c r="AA844" s="72" t="str">
        <f>IFERROR(__xludf.DUMMYFUNCTION("""COMPUTED_VALUE"""),"python basic syntax")</f>
        <v>python basic syntax</v>
      </c>
      <c r="AB844" s="72">
        <f>IFERROR(__xludf.DUMMYFUNCTION("""COMPUTED_VALUE"""),1.0)</f>
        <v>1</v>
      </c>
    </row>
    <row r="845">
      <c r="A845" s="73"/>
      <c r="D845" s="98"/>
      <c r="G845" s="98"/>
      <c r="I845" s="73"/>
      <c r="K845" s="98"/>
      <c r="L845" s="73"/>
      <c r="O845" s="98"/>
      <c r="Y845" s="72" t="str">
        <f>IFERROR(__xludf.DUMMYFUNCTION("""COMPUTED_VALUE"""),"round 2")</f>
        <v>round 2</v>
      </c>
      <c r="Z845" s="72" t="str">
        <f>IFERROR(__xludf.DUMMYFUNCTION("""COMPUTED_VALUE"""),"(('functional', 'linear'),)")</f>
        <v>(('functional', 'linear'),)</v>
      </c>
      <c r="AA845" s="72" t="str">
        <f>IFERROR(__xludf.DUMMYFUNCTION("""COMPUTED_VALUE"""),"method wrapper")</f>
        <v>method wrapper</v>
      </c>
      <c r="AB845" s="72">
        <f>IFERROR(__xludf.DUMMYFUNCTION("""COMPUTED_VALUE"""),1.0)</f>
        <v>1</v>
      </c>
    </row>
    <row r="846">
      <c r="A846" s="73"/>
      <c r="D846" s="98"/>
      <c r="G846" s="98"/>
      <c r="I846" s="73"/>
      <c r="K846" s="98"/>
      <c r="L846" s="73"/>
      <c r="O846" s="98"/>
      <c r="Y846" s="72" t="str">
        <f>IFERROR(__xludf.DUMMYFUNCTION("""COMPUTED_VALUE"""),"round 2")</f>
        <v>round 2</v>
      </c>
      <c r="Z846" s="72" t="str">
        <f>IFERROR(__xludf.DUMMYFUNCTION("""COMPUTED_VALUE"""),"(('index', 'pandas'), ('index', 'pandas'))")</f>
        <v>(('index', 'pandas'), ('index', 'pandas'))</v>
      </c>
      <c r="AA846" s="72" t="str">
        <f>IFERROR(__xludf.DUMMYFUNCTION("""COMPUTED_VALUE"""),"syntax / attribute extraction")</f>
        <v>syntax / attribute extraction</v>
      </c>
      <c r="AB846" s="72">
        <f>IFERROR(__xludf.DUMMYFUNCTION("""COMPUTED_VALUE"""),1.0)</f>
        <v>1</v>
      </c>
    </row>
    <row r="847">
      <c r="A847" s="73"/>
      <c r="D847" s="98"/>
      <c r="G847" s="98"/>
      <c r="I847" s="73"/>
      <c r="K847" s="98"/>
      <c r="L847" s="73"/>
      <c r="O847" s="98"/>
      <c r="Y847" s="72" t="str">
        <f>IFERROR(__xludf.DUMMYFUNCTION("""COMPUTED_VALUE"""),"round 2")</f>
        <v>round 2</v>
      </c>
      <c r="Z847" s="72" t="str">
        <f>IFERROR(__xludf.DUMMYFUNCTION("""COMPUTED_VALUE"""),"(('driver', 'cupy'), ('driver', 'cupy'), ('driver', 'cupy'))")</f>
        <v>(('driver', 'cupy'), ('driver', 'cupy'), ('driver', 'cupy'))</v>
      </c>
      <c r="AA847" s="72" t="str">
        <f>IFERROR(__xludf.DUMMYFUNCTION("""COMPUTED_VALUE"""),"model saving / loading")</f>
        <v>model saving / loading</v>
      </c>
      <c r="AB847" s="72">
        <f>IFERROR(__xludf.DUMMYFUNCTION("""COMPUTED_VALUE"""),1.0)</f>
        <v>1</v>
      </c>
    </row>
    <row r="848">
      <c r="A848" s="73"/>
      <c r="D848" s="98"/>
      <c r="G848" s="98"/>
      <c r="I848" s="73"/>
      <c r="K848" s="98"/>
      <c r="L848" s="73"/>
      <c r="O848" s="98"/>
      <c r="Y848" s="72" t="str">
        <f>IFERROR(__xludf.DUMMYFUNCTION("""COMPUTED_VALUE"""),"round 2")</f>
        <v>round 2</v>
      </c>
      <c r="Z848" s="72" t="str">
        <f>IFERROR(__xludf.DUMMYFUNCTION("""COMPUTED_VALUE"""),"(('linear', '__init__'),)")</f>
        <v>(('linear', '__init__'),)</v>
      </c>
      <c r="AA848" s="72" t="str">
        <f>IFERROR(__xludf.DUMMYFUNCTION("""COMPUTED_VALUE"""),"python basic syntax")</f>
        <v>python basic syntax</v>
      </c>
      <c r="AB848" s="72">
        <f>IFERROR(__xludf.DUMMYFUNCTION("""COMPUTED_VALUE"""),1.0)</f>
        <v>1</v>
      </c>
    </row>
    <row r="849">
      <c r="A849" s="73"/>
      <c r="D849" s="98"/>
      <c r="G849" s="98"/>
      <c r="I849" s="73"/>
      <c r="K849" s="98"/>
      <c r="L849" s="73"/>
      <c r="O849" s="98"/>
      <c r="Y849" s="72" t="str">
        <f>IFERROR(__xludf.DUMMYFUNCTION("""COMPUTED_VALUE"""),"round 2")</f>
        <v>round 2</v>
      </c>
      <c r="Z849" s="72" t="str">
        <f>IFERROR(__xludf.DUMMYFUNCTION("""COMPUTED_VALUE"""),"(('driver', 'cupy'),)")</f>
        <v>(('driver', 'cupy'),)</v>
      </c>
      <c r="AA849" s="72" t="str">
        <f>IFERROR(__xludf.DUMMYFUNCTION("""COMPUTED_VALUE"""),"model saving / loading")</f>
        <v>model saving / loading</v>
      </c>
      <c r="AB849" s="72">
        <f>IFERROR(__xludf.DUMMYFUNCTION("""COMPUTED_VALUE"""),1.0)</f>
        <v>1</v>
      </c>
    </row>
    <row r="850">
      <c r="A850" s="73"/>
      <c r="D850" s="98"/>
      <c r="G850" s="98"/>
      <c r="I850" s="73"/>
      <c r="K850" s="98"/>
      <c r="L850" s="73"/>
      <c r="O850" s="98"/>
      <c r="Y850" s="72" t="str">
        <f>IFERROR(__xludf.DUMMYFUNCTION("""COMPUTED_VALUE"""),"round 2")</f>
        <v>round 2</v>
      </c>
      <c r="Z850" s="72" t="str">
        <f>IFERROR(__xludf.DUMMYFUNCTION("""COMPUTED_VALUE"""),"(('module', '__call__'), ('modeling_gpt2', 'forward'), ('module', '__call__'))")</f>
        <v>(('module', '__call__'), ('modeling_gpt2', 'forward'), ('module', '__call__'))</v>
      </c>
      <c r="AA850" s="72" t="str">
        <f>IFERROR(__xludf.DUMMYFUNCTION("""COMPUTED_VALUE"""),"model training / construction")</f>
        <v>model training / construction</v>
      </c>
      <c r="AB850" s="72">
        <f>IFERROR(__xludf.DUMMYFUNCTION("""COMPUTED_VALUE"""),1.0)</f>
        <v>1</v>
      </c>
    </row>
    <row r="851">
      <c r="A851" s="73"/>
      <c r="D851" s="98"/>
      <c r="G851" s="98"/>
      <c r="I851" s="73"/>
      <c r="K851" s="98"/>
      <c r="L851" s="73"/>
      <c r="O851" s="98"/>
      <c r="Y851" s="72" t="str">
        <f>IFERROR(__xludf.DUMMYFUNCTION("""COMPUTED_VALUE"""),"round 2")</f>
        <v>round 2</v>
      </c>
      <c r="Z851" s="72" t="str">
        <f>IFERROR(__xludf.DUMMYFUNCTION("""COMPUTED_VALUE"""),"(('transforms', '__call__'), ('functional', 'normalize'))")</f>
        <v>(('transforms', '__call__'), ('functional', 'normalize'))</v>
      </c>
      <c r="AA851" s="72" t="str">
        <f>IFERROR(__xludf.DUMMYFUNCTION("""COMPUTED_VALUE"""),"data transformation")</f>
        <v>data transformation</v>
      </c>
      <c r="AB851" s="72">
        <f>IFERROR(__xludf.DUMMYFUNCTION("""COMPUTED_VALUE"""),1.0)</f>
        <v>1</v>
      </c>
    </row>
    <row r="852">
      <c r="A852" s="73"/>
      <c r="D852" s="98"/>
      <c r="G852" s="98"/>
      <c r="I852" s="73"/>
      <c r="K852" s="98"/>
      <c r="L852" s="73"/>
      <c r="O852" s="98"/>
      <c r="Y852" s="72" t="str">
        <f>IFERROR(__xludf.DUMMYFUNCTION("""COMPUTED_VALUE"""),"round 2")</f>
        <v>round 2</v>
      </c>
      <c r="Z852" s="72" t="str">
        <f>IFERROR(__xludf.DUMMYFUNCTION("""COMPUTED_VALUE"""),"(('worker', '_worker_loop'),)")</f>
        <v>(('worker', '_worker_loop'),)</v>
      </c>
      <c r="AA852" s="72" t="str">
        <f>IFERROR(__xludf.DUMMYFUNCTION("""COMPUTED_VALUE"""),"parallelization")</f>
        <v>parallelization</v>
      </c>
      <c r="AB852" s="72">
        <f>IFERROR(__xludf.DUMMYFUNCTION("""COMPUTED_VALUE"""),1.0)</f>
        <v>1</v>
      </c>
    </row>
    <row r="853">
      <c r="A853" s="73"/>
      <c r="D853" s="98"/>
      <c r="G853" s="98"/>
      <c r="I853" s="73"/>
      <c r="K853" s="98"/>
      <c r="L853" s="73"/>
      <c r="O853" s="98"/>
      <c r="Y853" s="72" t="str">
        <f>IFERROR(__xludf.DUMMYFUNCTION("""COMPUTED_VALUE"""),"round 2")</f>
        <v>round 2</v>
      </c>
      <c r="Z853" s="72" t="str">
        <f>IFERROR(__xludf.DUMMYFUNCTION("""COMPUTED_VALUE"""),"(('serialization', 'load'),)")</f>
        <v>(('serialization', 'load'),)</v>
      </c>
      <c r="AA853" s="72" t="str">
        <f>IFERROR(__xludf.DUMMYFUNCTION("""COMPUTED_VALUE"""),"model saving / loading")</f>
        <v>model saving / loading</v>
      </c>
      <c r="AB853" s="72">
        <f>IFERROR(__xludf.DUMMYFUNCTION("""COMPUTED_VALUE"""),1.0)</f>
        <v>1</v>
      </c>
    </row>
    <row r="854">
      <c r="A854" s="73"/>
      <c r="D854" s="98"/>
      <c r="G854" s="98"/>
      <c r="I854" s="73"/>
      <c r="K854" s="98"/>
      <c r="L854" s="73"/>
      <c r="O854" s="98"/>
      <c r="Y854" s="72" t="str">
        <f>IFERROR(__xludf.DUMMYFUNCTION("""COMPUTED_VALUE"""),"round 2")</f>
        <v>round 2</v>
      </c>
      <c r="Z854" s="72" t="str">
        <f>IFERROR(__xludf.DUMMYFUNCTION("""COMPUTED_VALUE"""),"(('serialization', 'load'), ('serialization', '_load'))")</f>
        <v>(('serialization', 'load'), ('serialization', '_load'))</v>
      </c>
      <c r="AA854" s="72" t="str">
        <f>IFERROR(__xludf.DUMMYFUNCTION("""COMPUTED_VALUE"""),"model saving / loading")</f>
        <v>model saving / loading</v>
      </c>
      <c r="AB854" s="72">
        <f>IFERROR(__xludf.DUMMYFUNCTION("""COMPUTED_VALUE"""),1.0)</f>
        <v>1</v>
      </c>
    </row>
    <row r="855">
      <c r="A855" s="73"/>
      <c r="D855" s="98"/>
      <c r="G855" s="98"/>
      <c r="I855" s="73"/>
      <c r="K855" s="98"/>
      <c r="L855" s="73"/>
      <c r="O855" s="98"/>
      <c r="Y855" s="72" t="str">
        <f>IFERROR(__xludf.DUMMYFUNCTION("""COMPUTED_VALUE"""),"round 2")</f>
        <v>round 2</v>
      </c>
      <c r="Z855" s="72" t="str">
        <f>IFERROR(__xludf.DUMMYFUNCTION("""COMPUTED_VALUE"""),"(('functional', 'embedding'),)")</f>
        <v>(('functional', 'embedding'),)</v>
      </c>
      <c r="AA855" s="72" t="str">
        <f>IFERROR(__xludf.DUMMYFUNCTION("""COMPUTED_VALUE"""),"argument validation")</f>
        <v>argument validation</v>
      </c>
      <c r="AB855" s="72">
        <f>IFERROR(__xludf.DUMMYFUNCTION("""COMPUTED_VALUE"""),1.0)</f>
        <v>1</v>
      </c>
    </row>
    <row r="856">
      <c r="A856" s="73"/>
      <c r="D856" s="98"/>
      <c r="G856" s="98"/>
      <c r="I856" s="73"/>
      <c r="K856" s="98"/>
      <c r="L856" s="73"/>
      <c r="O856" s="98"/>
      <c r="Y856" s="72" t="str">
        <f>IFERROR(__xludf.DUMMYFUNCTION("""COMPUTED_VALUE"""),"round 2")</f>
        <v>round 2</v>
      </c>
      <c r="Z856" s="72" t="str">
        <f>IFERROR(__xludf.DUMMYFUNCTION("""COMPUTED_VALUE"""),"(('functional', 'cross_entropy'),)")</f>
        <v>(('functional', 'cross_entropy'),)</v>
      </c>
      <c r="AA856" s="72" t="str">
        <f>IFERROR(__xludf.DUMMYFUNCTION("""COMPUTED_VALUE"""),"model training / learning")</f>
        <v>model training / learning</v>
      </c>
      <c r="AB856" s="72">
        <f>IFERROR(__xludf.DUMMYFUNCTION("""COMPUTED_VALUE"""),1.0)</f>
        <v>1</v>
      </c>
    </row>
    <row r="857">
      <c r="A857" s="73"/>
      <c r="D857" s="98"/>
      <c r="G857" s="98"/>
      <c r="I857" s="73"/>
      <c r="K857" s="98"/>
      <c r="L857" s="73"/>
      <c r="O857" s="98"/>
      <c r="Y857" s="72" t="str">
        <f>IFERROR(__xludf.DUMMYFUNCTION("""COMPUTED_VALUE"""),"round 2")</f>
        <v>round 2</v>
      </c>
      <c r="Z857" s="72" t="str">
        <f>IFERROR(__xludf.DUMMYFUNCTION("""COMPUTED_VALUE"""),"(('text', 'fit_transform'),)")</f>
        <v>(('text', 'fit_transform'),)</v>
      </c>
      <c r="AA857" s="72" t="str">
        <f>IFERROR(__xludf.DUMMYFUNCTION("""COMPUTED_VALUE"""),"model training / learning")</f>
        <v>model training / learning</v>
      </c>
      <c r="AB857" s="72">
        <f>IFERROR(__xludf.DUMMYFUNCTION("""COMPUTED_VALUE"""),1.0)</f>
        <v>1</v>
      </c>
    </row>
    <row r="858">
      <c r="A858" s="73"/>
      <c r="D858" s="98"/>
      <c r="G858" s="98"/>
      <c r="I858" s="73"/>
      <c r="K858" s="98"/>
      <c r="L858" s="73"/>
      <c r="O858" s="98"/>
      <c r="Y858" s="72" t="str">
        <f>IFERROR(__xludf.DUMMYFUNCTION("""COMPUTED_VALUE"""),"round 2")</f>
        <v>round 2</v>
      </c>
      <c r="Z858" s="72" t="str">
        <f>IFERROR(__xludf.DUMMYFUNCTION("""COMPUTED_VALUE"""),"(('pipeline', 'fit'), ('naive_bayes', 'fit'))")</f>
        <v>(('pipeline', 'fit'), ('naive_bayes', 'fit'))</v>
      </c>
      <c r="AA858" s="72" t="str">
        <f>IFERROR(__xludf.DUMMYFUNCTION("""COMPUTED_VALUE"""),"model training / learning")</f>
        <v>model training / learning</v>
      </c>
      <c r="AB858" s="72">
        <f>IFERROR(__xludf.DUMMYFUNCTION("""COMPUTED_VALUE"""),1.0)</f>
        <v>1</v>
      </c>
    </row>
    <row r="859">
      <c r="A859" s="73"/>
      <c r="D859" s="98"/>
      <c r="G859" s="98"/>
      <c r="I859" s="73"/>
      <c r="K859" s="98"/>
      <c r="L859" s="73"/>
      <c r="O859" s="98"/>
      <c r="Y859" s="72" t="str">
        <f>IFERROR(__xludf.DUMMYFUNCTION("""COMPUTED_VALUE"""),"round 2")</f>
        <v>round 2</v>
      </c>
      <c r="Z859" s="72" t="str">
        <f>IFERROR(__xludf.DUMMYFUNCTION("""COMPUTED_VALUE"""),"(('cross_validation', '__init__'),)")</f>
        <v>(('cross_validation', '__init__'),)</v>
      </c>
      <c r="AA859" s="72" t="str">
        <f>IFERROR(__xludf.DUMMYFUNCTION("""COMPUTED_VALUE"""),"model validation")</f>
        <v>model validation</v>
      </c>
      <c r="AB859" s="72">
        <f>IFERROR(__xludf.DUMMYFUNCTION("""COMPUTED_VALUE"""),1.0)</f>
        <v>1</v>
      </c>
    </row>
    <row r="860">
      <c r="A860" s="73"/>
      <c r="D860" s="98"/>
      <c r="G860" s="98"/>
      <c r="I860" s="73"/>
      <c r="K860" s="98"/>
      <c r="L860" s="73"/>
      <c r="O860" s="98"/>
      <c r="Y860" s="72" t="str">
        <f>IFERROR(__xludf.DUMMYFUNCTION("""COMPUTED_VALUE"""),"round 2")</f>
        <v>round 2</v>
      </c>
      <c r="Z860" s="72" t="str">
        <f>IFERROR(__xludf.DUMMYFUNCTION("""COMPUTED_VALUE"""),"(('__init__', 'module'), ('base', 'module'), ('__init__', 'module'), ('validation', 'module'), ('fixes', 'module'), ('__init__', 'module'), ('__init__', 'module'))")</f>
        <v>(('__init__', 'module'), ('base', 'module'), ('__init__', 'module'), ('validation', 'module'), ('fixes', 'module'), ('__init__', 'module'), ('__init__', 'module'))</v>
      </c>
      <c r="AA860" s="72" t="str">
        <f>IFERROR(__xludf.DUMMYFUNCTION("""COMPUTED_VALUE"""),"python basic syntax")</f>
        <v>python basic syntax</v>
      </c>
      <c r="AB860" s="72">
        <f>IFERROR(__xludf.DUMMYFUNCTION("""COMPUTED_VALUE"""),1.0)</f>
        <v>1</v>
      </c>
    </row>
    <row r="861">
      <c r="A861" s="73"/>
      <c r="D861" s="98"/>
      <c r="G861" s="98"/>
      <c r="I861" s="73"/>
      <c r="K861" s="98"/>
      <c r="L861" s="73"/>
      <c r="O861" s="98"/>
      <c r="Y861" s="72" t="str">
        <f>IFERROR(__xludf.DUMMYFUNCTION("""COMPUTED_VALUE"""),"round 2")</f>
        <v>round 2</v>
      </c>
      <c r="Z861" s="72" t="str">
        <f>IFERROR(__xludf.DUMMYFUNCTION("""COMPUTED_VALUE"""),"(('parallel', '__init__'),)")</f>
        <v>(('parallel', '__init__'),)</v>
      </c>
      <c r="AA861" s="72" t="str">
        <f>IFERROR(__xludf.DUMMYFUNCTION("""COMPUTED_VALUE"""),"parallelization")</f>
        <v>parallelization</v>
      </c>
      <c r="AB861" s="72">
        <f>IFERROR(__xludf.DUMMYFUNCTION("""COMPUTED_VALUE"""),1.0)</f>
        <v>1</v>
      </c>
    </row>
    <row r="862">
      <c r="A862" s="73"/>
      <c r="D862" s="98"/>
      <c r="G862" s="98"/>
      <c r="I862" s="73"/>
      <c r="K862" s="98"/>
      <c r="L862" s="73"/>
      <c r="O862" s="98"/>
      <c r="Y862" s="72" t="str">
        <f>IFERROR(__xludf.DUMMYFUNCTION("""COMPUTED_VALUE"""),"round 2")</f>
        <v>round 2</v>
      </c>
      <c r="Z862" s="72" t="str">
        <f>IFERROR(__xludf.DUMMYFUNCTION("""COMPUTED_VALUE"""),"(('process', '_bootstrap'), ('process', 'run'))")</f>
        <v>(('process', '_bootstrap'), ('process', 'run'))</v>
      </c>
      <c r="AA862" s="72" t="str">
        <f>IFERROR(__xludf.DUMMYFUNCTION("""COMPUTED_VALUE"""),"parallelization")</f>
        <v>parallelization</v>
      </c>
      <c r="AB862" s="72">
        <f>IFERROR(__xludf.DUMMYFUNCTION("""COMPUTED_VALUE"""),1.0)</f>
        <v>1</v>
      </c>
    </row>
    <row r="863">
      <c r="A863" s="73"/>
      <c r="D863" s="98"/>
      <c r="G863" s="98"/>
      <c r="I863" s="73"/>
      <c r="K863" s="98"/>
      <c r="L863" s="73"/>
      <c r="O863" s="98"/>
      <c r="Y863" s="72" t="str">
        <f>IFERROR(__xludf.DUMMYFUNCTION("""COMPUTED_VALUE"""),"round 2")</f>
        <v>round 2</v>
      </c>
      <c r="Z863" s="72" t="str">
        <f>IFERROR(__xludf.DUMMYFUNCTION("""COMPUTED_VALUE"""),"(('__init__', 'maybe_cythonize_extensions'), ('Dependencies', 'cythonize'))")</f>
        <v>(('__init__', 'maybe_cythonize_extensions'), ('Dependencies', 'cythonize'))</v>
      </c>
      <c r="AA863" s="72" t="str">
        <f>IFERROR(__xludf.DUMMYFUNCTION("""COMPUTED_VALUE"""),"package installation")</f>
        <v>package installation</v>
      </c>
      <c r="AB863" s="72">
        <f>IFERROR(__xludf.DUMMYFUNCTION("""COMPUTED_VALUE"""),1.0)</f>
        <v>1</v>
      </c>
    </row>
    <row r="864">
      <c r="A864" s="73"/>
      <c r="D864" s="98"/>
      <c r="G864" s="98"/>
      <c r="I864" s="73"/>
      <c r="K864" s="98"/>
      <c r="L864" s="73"/>
      <c r="O864" s="98"/>
      <c r="Y864" s="72" t="str">
        <f>IFERROR(__xludf.DUMMYFUNCTION("""COMPUTED_VALUE"""),"round 2")</f>
        <v>round 2</v>
      </c>
      <c r="Z864" s="72" t="str">
        <f>IFERROR(__xludf.DUMMYFUNCTION("""COMPUTED_VALUE"""),"(('validation', 'check_X_y'),)")</f>
        <v>(('validation', 'check_X_y'),)</v>
      </c>
      <c r="AA864" s="72" t="str">
        <f>IFERROR(__xludf.DUMMYFUNCTION("""COMPUTED_VALUE"""),"data validation")</f>
        <v>data validation</v>
      </c>
      <c r="AB864" s="72">
        <f>IFERROR(__xludf.DUMMYFUNCTION("""COMPUTED_VALUE"""),1.0)</f>
        <v>1</v>
      </c>
    </row>
    <row r="865">
      <c r="A865" s="73"/>
      <c r="D865" s="98"/>
      <c r="G865" s="98"/>
      <c r="I865" s="73"/>
      <c r="K865" s="98"/>
      <c r="L865" s="73"/>
      <c r="O865" s="98"/>
      <c r="Y865" s="72" t="str">
        <f>IFERROR(__xludf.DUMMYFUNCTION("""COMPUTED_VALUE"""),"round 2")</f>
        <v>round 2</v>
      </c>
      <c r="Z865" s="72" t="str">
        <f>IFERROR(__xludf.DUMMYFUNCTION("""COMPUTED_VALUE"""),"(('tree', 'fit'),)")</f>
        <v>(('tree', 'fit'),)</v>
      </c>
      <c r="AA865" s="72" t="str">
        <f>IFERROR(__xludf.DUMMYFUNCTION("""COMPUTED_VALUE"""),"model training / learning")</f>
        <v>model training / learning</v>
      </c>
      <c r="AB865" s="72">
        <f>IFERROR(__xludf.DUMMYFUNCTION("""COMPUTED_VALUE"""),1.0)</f>
        <v>1</v>
      </c>
    </row>
    <row r="866">
      <c r="A866" s="73"/>
      <c r="D866" s="98"/>
      <c r="G866" s="98"/>
      <c r="I866" s="73"/>
      <c r="K866" s="98"/>
      <c r="L866" s="73"/>
      <c r="O866" s="98"/>
      <c r="Y866" s="72" t="str">
        <f>IFERROR(__xludf.DUMMYFUNCTION("""COMPUTED_VALUE"""),"round 2")</f>
        <v>round 2</v>
      </c>
      <c r="Z866" s="72" t="str">
        <f>IFERROR(__xludf.DUMMYFUNCTION("""COMPUTED_VALUE"""),"(('pyi_importers', 'load_module'),)")</f>
        <v>(('pyi_importers', 'load_module'),)</v>
      </c>
      <c r="AA866" s="72" t="str">
        <f>IFERROR(__xludf.DUMMYFUNCTION("""COMPUTED_VALUE"""),"external module execution")</f>
        <v>external module execution</v>
      </c>
      <c r="AB866" s="72">
        <f>IFERROR(__xludf.DUMMYFUNCTION("""COMPUTED_VALUE"""),1.0)</f>
        <v>1</v>
      </c>
    </row>
    <row r="867">
      <c r="A867" s="73"/>
      <c r="D867" s="98"/>
      <c r="G867" s="98"/>
      <c r="I867" s="73"/>
      <c r="K867" s="98"/>
      <c r="L867" s="73"/>
      <c r="O867" s="98"/>
      <c r="Y867" s="72" t="str">
        <f>IFERROR(__xludf.DUMMYFUNCTION("""COMPUTED_VALUE"""),"round 2")</f>
        <v>round 2</v>
      </c>
      <c r="Z867" s="72" t="str">
        <f>IFERROR(__xludf.DUMMYFUNCTION("""COMPUTED_VALUE"""),"(('parallel', '__call__'),)")</f>
        <v>(('parallel', '__call__'),)</v>
      </c>
      <c r="AA867" s="72" t="str">
        <f>IFERROR(__xludf.DUMMYFUNCTION("""COMPUTED_VALUE"""),"parallelization")</f>
        <v>parallelization</v>
      </c>
      <c r="AB867" s="72">
        <f>IFERROR(__xludf.DUMMYFUNCTION("""COMPUTED_VALUE"""),1.0)</f>
        <v>1</v>
      </c>
    </row>
    <row r="868">
      <c r="A868" s="73"/>
      <c r="D868" s="98"/>
      <c r="G868" s="98"/>
      <c r="I868" s="73"/>
      <c r="K868" s="98"/>
      <c r="L868" s="73"/>
      <c r="O868" s="98"/>
      <c r="Y868" s="72" t="str">
        <f>IFERROR(__xludf.DUMMYFUNCTION("""COMPUTED_VALUE"""),"round 2")</f>
        <v>round 2</v>
      </c>
      <c r="Z868" s="72" t="str">
        <f>IFERROR(__xludf.DUMMYFUNCTION("""COMPUTED_VALUE"""),"(('rfe', 'fit'), ('rfe', '_fit'))")</f>
        <v>(('rfe', 'fit'), ('rfe', '_fit'))</v>
      </c>
      <c r="AA868" s="72" t="str">
        <f>IFERROR(__xludf.DUMMYFUNCTION("""COMPUTED_VALUE"""),"model training / learning")</f>
        <v>model training / learning</v>
      </c>
      <c r="AB868" s="72">
        <f>IFERROR(__xludf.DUMMYFUNCTION("""COMPUTED_VALUE"""),1.0)</f>
        <v>1</v>
      </c>
    </row>
    <row r="869">
      <c r="A869" s="73"/>
      <c r="D869" s="98"/>
      <c r="G869" s="98"/>
      <c r="I869" s="73"/>
      <c r="K869" s="98"/>
      <c r="L869" s="73"/>
      <c r="O869" s="98"/>
      <c r="Y869" s="72" t="str">
        <f>IFERROR(__xludf.DUMMYFUNCTION("""COMPUTED_VALUE"""),"round 2")</f>
        <v>round 2</v>
      </c>
      <c r="Z869" s="72" t="str">
        <f>IFERROR(__xludf.DUMMYFUNCTION("""COMPUTED_VALUE"""),"(('pipeline', '_fit'), ('base', 'fit_transform'))")</f>
        <v>(('pipeline', '_fit'), ('base', 'fit_transform'))</v>
      </c>
      <c r="AA869" s="72" t="str">
        <f>IFERROR(__xludf.DUMMYFUNCTION("""COMPUTED_VALUE"""),"model training / learning")</f>
        <v>model training / learning</v>
      </c>
      <c r="AB869" s="72">
        <f>IFERROR(__xludf.DUMMYFUNCTION("""COMPUTED_VALUE"""),1.0)</f>
        <v>1</v>
      </c>
    </row>
    <row r="870">
      <c r="A870" s="73"/>
      <c r="D870" s="98"/>
      <c r="G870" s="98"/>
      <c r="I870" s="73"/>
      <c r="K870" s="98"/>
      <c r="L870" s="73"/>
      <c r="O870" s="98"/>
      <c r="Y870" s="72" t="str">
        <f>IFERROR(__xludf.DUMMYFUNCTION("""COMPUTED_VALUE"""),"round 2")</f>
        <v>round 2</v>
      </c>
      <c r="Z870" s="72" t="str">
        <f>IFERROR(__xludf.DUMMYFUNCTION("""COMPUTED_VALUE"""),"(('process', 'run'), ('pool', 'worker'), ('queues', 'get'), ('process', '_bootstrap'), ('process', 'run'), ('pool', 'worker'), ('queues', 'get'), ('process', '_bootstrap'))")</f>
        <v>(('process', 'run'), ('pool', 'worker'), ('queues', 'get'), ('process', '_bootstrap'), ('process', 'run'), ('pool', 'worker'), ('queues', 'get'), ('process', '_bootstrap'))</v>
      </c>
      <c r="AA870" s="72" t="str">
        <f>IFERROR(__xludf.DUMMYFUNCTION("""COMPUTED_VALUE"""),"parallelization")</f>
        <v>parallelization</v>
      </c>
      <c r="AB870" s="72">
        <f>IFERROR(__xludf.DUMMYFUNCTION("""COMPUTED_VALUE"""),1.0)</f>
        <v>1</v>
      </c>
    </row>
    <row r="871">
      <c r="A871" s="73"/>
      <c r="D871" s="98"/>
      <c r="G871" s="98"/>
      <c r="I871" s="73"/>
      <c r="K871" s="98"/>
      <c r="L871" s="73"/>
      <c r="O871" s="98"/>
      <c r="Y871" s="72" t="str">
        <f>IFERROR(__xludf.DUMMYFUNCTION("""COMPUTED_VALUE"""),"round 2")</f>
        <v>round 2</v>
      </c>
      <c r="Z871" s="72" t="str">
        <f>IFERROR(__xludf.DUMMYFUNCTION("""COMPUTED_VALUE"""),"(('_validation', 'cross_validate'), ('parallel', '__call__'))")</f>
        <v>(('_validation', 'cross_validate'), ('parallel', '__call__'))</v>
      </c>
      <c r="AA871" s="72" t="str">
        <f>IFERROR(__xludf.DUMMYFUNCTION("""COMPUTED_VALUE"""),"parallelization")</f>
        <v>parallelization</v>
      </c>
      <c r="AB871" s="72">
        <f>IFERROR(__xludf.DUMMYFUNCTION("""COMPUTED_VALUE"""),1.0)</f>
        <v>1</v>
      </c>
    </row>
    <row r="872">
      <c r="A872" s="73"/>
      <c r="D872" s="98"/>
      <c r="G872" s="98"/>
      <c r="I872" s="73"/>
      <c r="K872" s="98"/>
      <c r="L872" s="73"/>
      <c r="O872" s="98"/>
      <c r="Y872" s="72" t="str">
        <f>IFERROR(__xludf.DUMMYFUNCTION("""COMPUTED_VALUE"""),"round 2")</f>
        <v>round 2</v>
      </c>
      <c r="Z872" s="72" t="str">
        <f>IFERROR(__xludf.DUMMYFUNCTION("""COMPUTED_VALUE"""),"(('classification', 'predict'), ('base', 'kneighbors'), ('pairwise', 'pairwise_distances'), ('pairwise', '_parallel_pairwise'), ('pairwise', 'euclidean_distances'))")</f>
        <v>(('classification', 'predict'), ('base', 'kneighbors'), ('pairwise', 'pairwise_distances'), ('pairwise', '_parallel_pairwise'), ('pairwise', 'euclidean_distances'))</v>
      </c>
      <c r="AA872" s="72" t="str">
        <f>IFERROR(__xludf.DUMMYFUNCTION("""COMPUTED_VALUE"""),"model validation")</f>
        <v>model validation</v>
      </c>
      <c r="AB872" s="72">
        <f>IFERROR(__xludf.DUMMYFUNCTION("""COMPUTED_VALUE"""),1.0)</f>
        <v>1</v>
      </c>
    </row>
    <row r="873">
      <c r="A873" s="73"/>
      <c r="D873" s="98"/>
      <c r="G873" s="98"/>
      <c r="I873" s="73"/>
      <c r="K873" s="98"/>
      <c r="L873" s="73"/>
      <c r="O873" s="98"/>
      <c r="Y873" s="72" t="str">
        <f>IFERROR(__xludf.DUMMYFUNCTION("""COMPUTED_VALUE"""),"round 2")</f>
        <v>round 2</v>
      </c>
      <c r="Z873" s="72" t="str">
        <f>IFERROR(__xludf.DUMMYFUNCTION("""COMPUTED_VALUE"""),"(('pool', 'worker'), ('_parallel_backends', '__call__'), ('parallel', '__call__'), ('parallel', 'listcomp'))")</f>
        <v>(('pool', 'worker'), ('_parallel_backends', '__call__'), ('parallel', '__call__'), ('parallel', 'listcomp'))</v>
      </c>
      <c r="AA873" s="72" t="str">
        <f>IFERROR(__xludf.DUMMYFUNCTION("""COMPUTED_VALUE"""),"parallelization")</f>
        <v>parallelization</v>
      </c>
      <c r="AB873" s="72">
        <f>IFERROR(__xludf.DUMMYFUNCTION("""COMPUTED_VALUE"""),1.0)</f>
        <v>1</v>
      </c>
    </row>
    <row r="874">
      <c r="A874" s="73"/>
      <c r="D874" s="98"/>
      <c r="G874" s="98"/>
      <c r="I874" s="73"/>
      <c r="K874" s="98"/>
      <c r="L874" s="73"/>
      <c r="O874" s="98"/>
      <c r="Y874" s="72" t="str">
        <f>IFERROR(__xludf.DUMMYFUNCTION("""COMPUTED_VALUE"""),"round 2")</f>
        <v>round 2</v>
      </c>
      <c r="Z874" s="72" t="str">
        <f>IFERROR(__xludf.DUMMYFUNCTION("""COMPUTED_VALUE"""),"(('grid_search', 'fit'), ('grid_search', '_fit'))")</f>
        <v>(('grid_search', 'fit'), ('grid_search', '_fit'))</v>
      </c>
      <c r="AA874" s="72" t="str">
        <f>IFERROR(__xludf.DUMMYFUNCTION("""COMPUTED_VALUE"""),"model training / learning")</f>
        <v>model training / learning</v>
      </c>
      <c r="AB874" s="72">
        <f>IFERROR(__xludf.DUMMYFUNCTION("""COMPUTED_VALUE"""),1.0)</f>
        <v>1</v>
      </c>
    </row>
    <row r="875">
      <c r="A875" s="73"/>
      <c r="D875" s="98"/>
      <c r="G875" s="98"/>
      <c r="I875" s="73"/>
      <c r="K875" s="98"/>
      <c r="L875" s="73"/>
      <c r="O875" s="98"/>
      <c r="Y875" s="72" t="str">
        <f>IFERROR(__xludf.DUMMYFUNCTION("""COMPUTED_VALUE"""),"round 2")</f>
        <v>round 2</v>
      </c>
      <c r="Z875" s="72" t="str">
        <f>IFERROR(__xludf.DUMMYFUNCTION("""COMPUTED_VALUE"""),"(('pipeline', '_fit'),)")</f>
        <v>(('pipeline', '_fit'),)</v>
      </c>
      <c r="AA875" s="72" t="str">
        <f>IFERROR(__xludf.DUMMYFUNCTION("""COMPUTED_VALUE"""),"model training / learning")</f>
        <v>model training / learning</v>
      </c>
      <c r="AB875" s="72">
        <f>IFERROR(__xludf.DUMMYFUNCTION("""COMPUTED_VALUE"""),1.0)</f>
        <v>1</v>
      </c>
    </row>
    <row r="876">
      <c r="A876" s="73"/>
      <c r="D876" s="98"/>
      <c r="G876" s="98"/>
      <c r="I876" s="73"/>
      <c r="K876" s="98"/>
      <c r="L876" s="73"/>
      <c r="O876" s="98"/>
      <c r="Y876" s="72" t="str">
        <f>IFERROR(__xludf.DUMMYFUNCTION("""COMPUTED_VALUE"""),"round 2")</f>
        <v>round 2</v>
      </c>
      <c r="Z876" s="72" t="str">
        <f>IFERROR(__xludf.DUMMYFUNCTION("""COMPUTED_VALUE"""),"(('text', '_count_vocab'), ('text', 'lambda'))")</f>
        <v>(('text', '_count_vocab'), ('text', 'lambda'))</v>
      </c>
      <c r="AA876" s="72" t="str">
        <f>IFERROR(__xludf.DUMMYFUNCTION("""COMPUTED_VALUE"""),"data transformation")</f>
        <v>data transformation</v>
      </c>
      <c r="AB876" s="72">
        <f>IFERROR(__xludf.DUMMYFUNCTION("""COMPUTED_VALUE"""),1.0)</f>
        <v>1</v>
      </c>
    </row>
    <row r="877">
      <c r="A877" s="73"/>
      <c r="D877" s="98"/>
      <c r="G877" s="98"/>
      <c r="I877" s="73"/>
      <c r="K877" s="98"/>
      <c r="L877" s="73"/>
      <c r="O877" s="98"/>
      <c r="Y877" s="72" t="str">
        <f>IFERROR(__xludf.DUMMYFUNCTION("""COMPUTED_VALUE"""),"round 2")</f>
        <v>round 2</v>
      </c>
      <c r="Z877" s="72" t="str">
        <f>IFERROR(__xludf.DUMMYFUNCTION("""COMPUTED_VALUE"""),"(('install', 'run'),)")</f>
        <v>(('install', 'run'),)</v>
      </c>
      <c r="AA877" s="72" t="str">
        <f>IFERROR(__xludf.DUMMYFUNCTION("""COMPUTED_VALUE"""),"package installation")</f>
        <v>package installation</v>
      </c>
      <c r="AB877" s="72">
        <f>IFERROR(__xludf.DUMMYFUNCTION("""COMPUTED_VALUE"""),1.0)</f>
        <v>1</v>
      </c>
    </row>
    <row r="878">
      <c r="A878" s="73"/>
      <c r="D878" s="98"/>
      <c r="G878" s="98"/>
      <c r="I878" s="73"/>
      <c r="K878" s="98"/>
      <c r="L878" s="73"/>
      <c r="O878" s="98"/>
      <c r="Y878" s="72" t="str">
        <f>IFERROR(__xludf.DUMMYFUNCTION("""COMPUTED_VALUE"""),"round 2")</f>
        <v>round 2</v>
      </c>
      <c r="Z878" s="72" t="str">
        <f>IFERROR(__xludf.DUMMYFUNCTION("""COMPUTED_VALUE"""),"(('numpy_pickle', 'save'),)")</f>
        <v>(('numpy_pickle', 'save'),)</v>
      </c>
      <c r="AA878" s="72" t="str">
        <f>IFERROR(__xludf.DUMMYFUNCTION("""COMPUTED_VALUE"""),"data saving / pickle")</f>
        <v>data saving / pickle</v>
      </c>
      <c r="AB878" s="72">
        <f>IFERROR(__xludf.DUMMYFUNCTION("""COMPUTED_VALUE"""),1.0)</f>
        <v>1</v>
      </c>
    </row>
    <row r="879">
      <c r="A879" s="73"/>
      <c r="D879" s="98"/>
      <c r="G879" s="98"/>
      <c r="I879" s="73"/>
      <c r="K879" s="98"/>
      <c r="L879" s="73"/>
      <c r="O879" s="98"/>
      <c r="Y879" s="72" t="str">
        <f>IFERROR(__xludf.DUMMYFUNCTION("""COMPUTED_VALUE"""),"round 2")</f>
        <v>round 2</v>
      </c>
      <c r="Z879" s="72" t="str">
        <f>IFERROR(__xludf.DUMMYFUNCTION("""COMPUTED_VALUE"""),"(('parallel', '__call__'), ('parallel', 'dispatch_one_batch'), ('parallel', '_dispatch'), ('_parallel_backends', 'apply_async'), ('_parallel_backends', '__init__'), ('parallel', '__call__'))")</f>
        <v>(('parallel', '__call__'), ('parallel', 'dispatch_one_batch'), ('parallel', '_dispatch'), ('_parallel_backends', 'apply_async'), ('_parallel_backends', '__init__'), ('parallel', '__call__'))</v>
      </c>
      <c r="AA879" s="72" t="str">
        <f>IFERROR(__xludf.DUMMYFUNCTION("""COMPUTED_VALUE"""),"parallelization")</f>
        <v>parallelization</v>
      </c>
      <c r="AB879" s="72">
        <f>IFERROR(__xludf.DUMMYFUNCTION("""COMPUTED_VALUE"""),1.0)</f>
        <v>1</v>
      </c>
    </row>
    <row r="880">
      <c r="A880" s="73"/>
      <c r="D880" s="98"/>
      <c r="G880" s="98"/>
      <c r="I880" s="73"/>
      <c r="K880" s="98"/>
      <c r="L880" s="73"/>
      <c r="O880" s="98"/>
      <c r="Y880" s="72" t="str">
        <f>IFERROR(__xludf.DUMMYFUNCTION("""COMPUTED_VALUE"""),"round 2")</f>
        <v>round 2</v>
      </c>
      <c r="Z880" s="72" t="str">
        <f>IFERROR(__xludf.DUMMYFUNCTION("""COMPUTED_VALUE"""),"(('generic', '_get_item_cache'), ('internals', 'get'))")</f>
        <v>(('generic', '_get_item_cache'), ('internals', 'get'))</v>
      </c>
      <c r="AA880" s="72" t="str">
        <f>IFERROR(__xludf.DUMMYFUNCTION("""COMPUTED_VALUE"""),"syntax / attribute extraction")</f>
        <v>syntax / attribute extraction</v>
      </c>
      <c r="AB880" s="72">
        <f>IFERROR(__xludf.DUMMYFUNCTION("""COMPUTED_VALUE"""),1.0)</f>
        <v>1</v>
      </c>
    </row>
    <row r="881">
      <c r="A881" s="73"/>
      <c r="D881" s="98"/>
      <c r="G881" s="98"/>
      <c r="I881" s="73"/>
      <c r="K881" s="98"/>
      <c r="L881" s="73"/>
      <c r="O881" s="98"/>
      <c r="Y881" s="72" t="str">
        <f>IFERROR(__xludf.DUMMYFUNCTION("""COMPUTED_VALUE"""),"round 2")</f>
        <v>round 2</v>
      </c>
      <c r="Z881" s="72" t="str">
        <f>IFERROR(__xludf.DUMMYFUNCTION("""COMPUTED_VALUE"""),"(('__init__', '_get_column_indices'),)")</f>
        <v>(('__init__', '_get_column_indices'),)</v>
      </c>
      <c r="AA881" s="72" t="str">
        <f>IFERROR(__xludf.DUMMYFUNCTION("""COMPUTED_VALUE"""),"syntax / attribute extraction")</f>
        <v>syntax / attribute extraction</v>
      </c>
      <c r="AB881" s="72">
        <f>IFERROR(__xludf.DUMMYFUNCTION("""COMPUTED_VALUE"""),1.0)</f>
        <v>1</v>
      </c>
    </row>
    <row r="882">
      <c r="A882" s="73"/>
      <c r="D882" s="98"/>
      <c r="G882" s="98"/>
      <c r="I882" s="73"/>
      <c r="K882" s="98"/>
      <c r="L882" s="73"/>
      <c r="O882" s="98"/>
      <c r="Y882" s="72" t="str">
        <f>IFERROR(__xludf.DUMMYFUNCTION("""COMPUTED_VALUE"""),"round 2")</f>
        <v>round 2</v>
      </c>
      <c r="Z882" s="72" t="str">
        <f>IFERROR(__xludf.DUMMYFUNCTION("""COMPUTED_VALUE"""),"(('validation', 'check_is_fitted'),)")</f>
        <v>(('validation', 'check_is_fitted'),)</v>
      </c>
      <c r="AA882" s="72" t="str">
        <f>IFERROR(__xludf.DUMMYFUNCTION("""COMPUTED_VALUE"""),"model validation")</f>
        <v>model validation</v>
      </c>
      <c r="AB882" s="72">
        <f>IFERROR(__xludf.DUMMYFUNCTION("""COMPUTED_VALUE"""),1.0)</f>
        <v>1</v>
      </c>
    </row>
    <row r="883">
      <c r="A883" s="73"/>
      <c r="D883" s="98"/>
      <c r="G883" s="98"/>
      <c r="I883" s="73"/>
      <c r="K883" s="98"/>
      <c r="L883" s="73"/>
      <c r="O883" s="98"/>
      <c r="Y883" s="72" t="str">
        <f>IFERROR(__xludf.DUMMYFUNCTION("""COMPUTED_VALUE"""),"round 2")</f>
        <v>round 2</v>
      </c>
      <c r="Z883" s="72" t="str">
        <f>IFERROR(__xludf.DUMMYFUNCTION("""COMPUTED_VALUE"""),"(('kmedoid', 'module'),)")</f>
        <v>(('kmedoid', 'module'),)</v>
      </c>
      <c r="AA883" s="72" t="str">
        <f>IFERROR(__xludf.DUMMYFUNCTION("""COMPUTED_VALUE"""),"python basic syntax")</f>
        <v>python basic syntax</v>
      </c>
      <c r="AB883" s="72">
        <f>IFERROR(__xludf.DUMMYFUNCTION("""COMPUTED_VALUE"""),1.0)</f>
        <v>1</v>
      </c>
    </row>
    <row r="884">
      <c r="A884" s="73"/>
      <c r="D884" s="98"/>
      <c r="G884" s="98"/>
      <c r="I884" s="73"/>
      <c r="K884" s="98"/>
      <c r="L884" s="73"/>
      <c r="O884" s="98"/>
      <c r="Y884" s="72" t="str">
        <f>IFERROR(__xludf.DUMMYFUNCTION("""COMPUTED_VALUE"""),"round 2")</f>
        <v>round 2</v>
      </c>
      <c r="Z884" s="72" t="str">
        <f>IFERROR(__xludf.DUMMYFUNCTION("""COMPUTED_VALUE"""),"(('base', 'module'),)")</f>
        <v>(('base', 'module'),)</v>
      </c>
      <c r="AA884" s="72" t="str">
        <f>IFERROR(__xludf.DUMMYFUNCTION("""COMPUTED_VALUE"""),"python basic syntax")</f>
        <v>python basic syntax</v>
      </c>
      <c r="AB884" s="72">
        <f>IFERROR(__xludf.DUMMYFUNCTION("""COMPUTED_VALUE"""),1.0)</f>
        <v>1</v>
      </c>
    </row>
    <row r="885">
      <c r="A885" s="73"/>
      <c r="D885" s="98"/>
      <c r="G885" s="98"/>
      <c r="I885" s="73"/>
      <c r="K885" s="98"/>
      <c r="L885" s="73"/>
      <c r="O885" s="98"/>
      <c r="Y885" s="72" t="str">
        <f>IFERROR(__xludf.DUMMYFUNCTION("""COMPUTED_VALUE"""),"round 2")</f>
        <v>round 2</v>
      </c>
      <c r="Z885" s="72" t="str">
        <f>IFERROR(__xludf.DUMMYFUNCTION("""COMPUTED_VALUE"""),"(('grid_search', 'fit'),)")</f>
        <v>(('grid_search', 'fit'),)</v>
      </c>
      <c r="AA885" s="72" t="str">
        <f>IFERROR(__xludf.DUMMYFUNCTION("""COMPUTED_VALUE"""),"model training / learning")</f>
        <v>model training / learning</v>
      </c>
      <c r="AB885" s="72">
        <f>IFERROR(__xludf.DUMMYFUNCTION("""COMPUTED_VALUE"""),1.0)</f>
        <v>1</v>
      </c>
    </row>
    <row r="886">
      <c r="A886" s="73"/>
      <c r="D886" s="98"/>
      <c r="G886" s="98"/>
      <c r="I886" s="73"/>
      <c r="K886" s="98"/>
      <c r="L886" s="73"/>
      <c r="O886" s="98"/>
      <c r="Y886" s="72" t="str">
        <f>IFERROR(__xludf.DUMMYFUNCTION("""COMPUTED_VALUE"""),"round 2")</f>
        <v>round 2</v>
      </c>
      <c r="Z886" s="72" t="str">
        <f>IFERROR(__xludf.DUMMYFUNCTION("""COMPUTED_VALUE"""),"(('__init__', 'module'), ('classes', 'module'))")</f>
        <v>(('__init__', 'module'), ('classes', 'module'))</v>
      </c>
      <c r="AA886" s="72" t="str">
        <f>IFERROR(__xludf.DUMMYFUNCTION("""COMPUTED_VALUE"""),"python basic syntax")</f>
        <v>python basic syntax</v>
      </c>
      <c r="AB886" s="72">
        <f>IFERROR(__xludf.DUMMYFUNCTION("""COMPUTED_VALUE"""),1.0)</f>
        <v>1</v>
      </c>
    </row>
    <row r="887">
      <c r="A887" s="73"/>
      <c r="D887" s="98"/>
      <c r="G887" s="98"/>
      <c r="I887" s="73"/>
      <c r="K887" s="98"/>
      <c r="L887" s="73"/>
      <c r="O887" s="98"/>
      <c r="Y887" s="72" t="str">
        <f>IFERROR(__xludf.DUMMYFUNCTION("""COMPUTED_VALUE"""),"round 2")</f>
        <v>round 2</v>
      </c>
      <c r="Z887" s="72" t="str">
        <f>IFERROR(__xludf.DUMMYFUNCTION("""COMPUTED_VALUE"""),"(('classification', 'accuracy_score'),)")</f>
        <v>(('classification', 'accuracy_score'),)</v>
      </c>
      <c r="AA887" s="72" t="str">
        <f>IFERROR(__xludf.DUMMYFUNCTION("""COMPUTED_VALUE"""),"model validation")</f>
        <v>model validation</v>
      </c>
      <c r="AB887" s="72">
        <f>IFERROR(__xludf.DUMMYFUNCTION("""COMPUTED_VALUE"""),1.0)</f>
        <v>1</v>
      </c>
    </row>
    <row r="888">
      <c r="A888" s="73"/>
      <c r="D888" s="98"/>
      <c r="G888" s="98"/>
      <c r="I888" s="73"/>
      <c r="K888" s="98"/>
      <c r="L888" s="73"/>
      <c r="O888" s="98"/>
      <c r="Y888" s="72" t="str">
        <f>IFERROR(__xludf.DUMMYFUNCTION("""COMPUTED_VALUE"""),"round 2")</f>
        <v>round 2</v>
      </c>
      <c r="Z888" s="72" t="str">
        <f>IFERROR(__xludf.DUMMYFUNCTION("""COMPUTED_VALUE"""),"(('_search', 'fit'), ('parallel', '__call__'), ('parallel', 'dispatch_one_batch'), ('parallel', '_dispatch'), ('_parallel_backends', 'apply_async'), ('_parallel_backends', '__init__'), ('parallel', '__call__'))")</f>
        <v>(('_search', 'fit'), ('parallel', '__call__'), ('parallel', 'dispatch_one_batch'), ('parallel', '_dispatch'), ('_parallel_backends', 'apply_async'), ('_parallel_backends', '__init__'), ('parallel', '__call__'))</v>
      </c>
      <c r="AA888" s="72" t="str">
        <f>IFERROR(__xludf.DUMMYFUNCTION("""COMPUTED_VALUE"""),"parallelization")</f>
        <v>parallelization</v>
      </c>
      <c r="AB888" s="72">
        <f>IFERROR(__xludf.DUMMYFUNCTION("""COMPUTED_VALUE"""),1.0)</f>
        <v>1</v>
      </c>
    </row>
    <row r="889">
      <c r="A889" s="73"/>
      <c r="D889" s="98"/>
      <c r="G889" s="98"/>
      <c r="I889" s="73"/>
      <c r="K889" s="98"/>
      <c r="L889" s="73"/>
      <c r="O889" s="98"/>
      <c r="Y889" s="72" t="str">
        <f>IFERROR(__xludf.DUMMYFUNCTION("""COMPUTED_VALUE"""),"round 2")</f>
        <v>round 2</v>
      </c>
      <c r="Z889" s="72" t="str">
        <f>IFERROR(__xludf.DUMMYFUNCTION("""COMPUTED_VALUE"""),"(('__init__', 'module'), ('base', 'module'), ('__init__', 'module'), ('_joblib', 'module'), ('__init__', 'module'), ('parallel', 'module'), ('_parallel_backends', 'module'), ('executor', 'module'), ('__init__', 'module'))")</f>
        <v>(('__init__', 'module'), ('base', 'module'), ('__init__', 'module'), ('_joblib', 'module'), ('__init__', 'module'), ('parallel', 'module'), ('_parallel_backends', 'module'), ('executor', 'module'), ('__init__', 'module'))</v>
      </c>
      <c r="AA889" s="72" t="str">
        <f>IFERROR(__xludf.DUMMYFUNCTION("""COMPUTED_VALUE"""),"python basic syntax")</f>
        <v>python basic syntax</v>
      </c>
      <c r="AB889" s="72">
        <f>IFERROR(__xludf.DUMMYFUNCTION("""COMPUTED_VALUE"""),1.0)</f>
        <v>1</v>
      </c>
    </row>
    <row r="890">
      <c r="A890" s="73"/>
      <c r="D890" s="98"/>
      <c r="G890" s="98"/>
      <c r="I890" s="73"/>
      <c r="K890" s="98"/>
      <c r="L890" s="73"/>
      <c r="O890" s="98"/>
      <c r="Y890" s="72" t="str">
        <f>IFERROR(__xludf.DUMMYFUNCTION("""COMPUTED_VALUE"""),"round 2")</f>
        <v>round 2</v>
      </c>
      <c r="Z890" s="72" t="str">
        <f>IFERROR(__xludf.DUMMYFUNCTION("""COMPUTED_VALUE"""),"(('engine', 'params'), ('basic', '__init__'), ('basic', 'construct'), ('basic', '_lazy_init'))")</f>
        <v>(('engine', 'params'), ('basic', '__init__'), ('basic', 'construct'), ('basic', '_lazy_init'))</v>
      </c>
      <c r="AA890" s="72" t="str">
        <f>IFERROR(__xludf.DUMMYFUNCTION("""COMPUTED_VALUE"""),"data transformation")</f>
        <v>data transformation</v>
      </c>
      <c r="AB890" s="72">
        <f>IFERROR(__xludf.DUMMYFUNCTION("""COMPUTED_VALUE"""),1.0)</f>
        <v>1</v>
      </c>
    </row>
    <row r="891">
      <c r="A891" s="73"/>
      <c r="D891" s="98"/>
      <c r="G891" s="98"/>
      <c r="I891" s="73"/>
      <c r="K891" s="98"/>
      <c r="L891" s="73"/>
      <c r="O891" s="98"/>
      <c r="Y891" s="72" t="str">
        <f>IFERROR(__xludf.DUMMYFUNCTION("""COMPUTED_VALUE"""),"round 2")</f>
        <v>round 2</v>
      </c>
      <c r="Z891" s="72" t="str">
        <f>IFERROR(__xludf.DUMMYFUNCTION("""COMPUTED_VALUE"""),"(('pipeline', 'fit'), ('pipeline', '_fit'), ('memory', '__call__'), ('pipeline', '_fit_transform_one'), ('base', 'fit_transform'))")</f>
        <v>(('pipeline', 'fit'), ('pipeline', '_fit'), ('memory', '__call__'), ('pipeline', '_fit_transform_one'), ('base', 'fit_transform'))</v>
      </c>
      <c r="AA891" s="72" t="str">
        <f>IFERROR(__xludf.DUMMYFUNCTION("""COMPUTED_VALUE"""),"model training / learning")</f>
        <v>model training / learning</v>
      </c>
      <c r="AB891" s="72">
        <f>IFERROR(__xludf.DUMMYFUNCTION("""COMPUTED_VALUE"""),1.0)</f>
        <v>1</v>
      </c>
    </row>
    <row r="892">
      <c r="A892" s="73"/>
      <c r="D892" s="98"/>
      <c r="G892" s="98"/>
      <c r="I892" s="73"/>
      <c r="K892" s="98"/>
      <c r="L892" s="73"/>
      <c r="O892" s="98"/>
      <c r="Y892" s="72" t="str">
        <f>IFERROR(__xludf.DUMMYFUNCTION("""COMPUTED_VALUE"""),"round 2")</f>
        <v>round 2</v>
      </c>
      <c r="Z892" s="72" t="str">
        <f>IFERROR(__xludf.DUMMYFUNCTION("""COMPUTED_VALUE"""),"(('parallel', 'dispatch_one_batch'), ('parallel', '_dispatch'))")</f>
        <v>(('parallel', 'dispatch_one_batch'), ('parallel', '_dispatch'))</v>
      </c>
      <c r="AA892" s="72" t="str">
        <f>IFERROR(__xludf.DUMMYFUNCTION("""COMPUTED_VALUE"""),"parallelization")</f>
        <v>parallelization</v>
      </c>
      <c r="AB892" s="72">
        <f>IFERROR(__xludf.DUMMYFUNCTION("""COMPUTED_VALUE"""),1.0)</f>
        <v>1</v>
      </c>
    </row>
    <row r="893">
      <c r="A893" s="73"/>
      <c r="D893" s="98"/>
      <c r="G893" s="98"/>
      <c r="I893" s="73"/>
      <c r="K893" s="98"/>
      <c r="L893" s="73"/>
      <c r="O893" s="98"/>
      <c r="Y893" s="72" t="str">
        <f>IFERROR(__xludf.DUMMYFUNCTION("""COMPUTED_VALUE"""),"round 2")</f>
        <v>round 2</v>
      </c>
      <c r="Z893" s="72" t="str">
        <f>IFERROR(__xludf.DUMMYFUNCTION("""COMPUTED_VALUE"""),"(('single_classification', 'predict'), ('single_classification', 'predict'))")</f>
        <v>(('single_classification', 'predict'), ('single_classification', 'predict'))</v>
      </c>
      <c r="AA893" s="72" t="str">
        <f>IFERROR(__xludf.DUMMYFUNCTION("""COMPUTED_VALUE"""),"python basic syntax")</f>
        <v>python basic syntax</v>
      </c>
      <c r="AB893" s="72">
        <f>IFERROR(__xludf.DUMMYFUNCTION("""COMPUTED_VALUE"""),1.0)</f>
        <v>1</v>
      </c>
    </row>
    <row r="894">
      <c r="A894" s="73"/>
      <c r="D894" s="98"/>
      <c r="G894" s="98"/>
      <c r="I894" s="73"/>
      <c r="K894" s="98"/>
      <c r="L894" s="73"/>
      <c r="O894" s="98"/>
      <c r="Y894" s="72" t="str">
        <f>IFERROR(__xludf.DUMMYFUNCTION("""COMPUTED_VALUE"""),"round 2")</f>
        <v>round 2</v>
      </c>
      <c r="Z894" s="72" t="str">
        <f>IFERROR(__xludf.DUMMYFUNCTION("""COMPUTED_VALUE"""),"(('pickle', 'save'), ('pickle', 'save_reduce'))")</f>
        <v>(('pickle', 'save'), ('pickle', 'save_reduce'))</v>
      </c>
      <c r="AA894" s="72" t="str">
        <f>IFERROR(__xludf.DUMMYFUNCTION("""COMPUTED_VALUE"""),"data saving / pickle")</f>
        <v>data saving / pickle</v>
      </c>
      <c r="AB894" s="72">
        <f>IFERROR(__xludf.DUMMYFUNCTION("""COMPUTED_VALUE"""),1.0)</f>
        <v>1</v>
      </c>
    </row>
    <row r="895">
      <c r="A895" s="73"/>
      <c r="D895" s="98"/>
      <c r="G895" s="98"/>
      <c r="I895" s="73"/>
      <c r="K895" s="98"/>
      <c r="L895" s="73"/>
      <c r="O895" s="98"/>
      <c r="Y895" s="72" t="str">
        <f>IFERROR(__xludf.DUMMYFUNCTION("""COMPUTED_VALUE"""),"round 2")</f>
        <v>round 2</v>
      </c>
      <c r="Z895" s="72" t="str">
        <f>IFERROR(__xludf.DUMMYFUNCTION("""COMPUTED_VALUE"""),"(('fixes', 'module'), ('__init__', 'module'))")</f>
        <v>(('fixes', 'module'), ('__init__', 'module'))</v>
      </c>
      <c r="AA895" s="72" t="str">
        <f>IFERROR(__xludf.DUMMYFUNCTION("""COMPUTED_VALUE"""),"python basic syntax")</f>
        <v>python basic syntax</v>
      </c>
      <c r="AB895" s="72">
        <f>IFERROR(__xludf.DUMMYFUNCTION("""COMPUTED_VALUE"""),1.0)</f>
        <v>1</v>
      </c>
    </row>
    <row r="896">
      <c r="A896" s="73"/>
      <c r="D896" s="98"/>
      <c r="G896" s="98"/>
      <c r="I896" s="73"/>
      <c r="K896" s="98"/>
      <c r="L896" s="73"/>
      <c r="O896" s="98"/>
      <c r="Y896" s="72" t="str">
        <f>IFERROR(__xludf.DUMMYFUNCTION("""COMPUTED_VALUE"""),"round 2")</f>
        <v>round 2</v>
      </c>
      <c r="Z896" s="72" t="str">
        <f>IFERROR(__xludf.DUMMYFUNCTION("""COMPUTED_VALUE"""),"(('pickle', 'save'), ('pickle', 'save_reduce'), ('pickle', 'save'), ('pickle', 'save_dict'), ('pickle', '_batch_setitems'), ('pickle', 'save'), ('pickle', 'save_list'), ('pickle', '_batch_appends'), ('pickle', 'save'), ('pickle', 'save_tuple'), ('pickle',"&amp;" 'save'))")</f>
        <v>(('pickle', 'save'), ('pickle', 'save_reduce'), ('pickle', 'save'), ('pickle', 'save_dict'), ('pickle', '_batch_setitems'), ('pickle', 'save'), ('pickle', 'save_list'), ('pickle', '_batch_appends'), ('pickle', 'save'), ('pickle', 'save_tuple'), ('pickle', 'save'))</v>
      </c>
      <c r="AA896" s="72" t="str">
        <f>IFERROR(__xludf.DUMMYFUNCTION("""COMPUTED_VALUE"""),"data saving / pickle")</f>
        <v>data saving / pickle</v>
      </c>
      <c r="AB896" s="72">
        <f>IFERROR(__xludf.DUMMYFUNCTION("""COMPUTED_VALUE"""),1.0)</f>
        <v>1</v>
      </c>
    </row>
    <row r="897">
      <c r="A897" s="73"/>
      <c r="D897" s="98"/>
      <c r="G897" s="98"/>
      <c r="I897" s="73"/>
      <c r="K897" s="98"/>
      <c r="L897" s="73"/>
      <c r="O897" s="98"/>
      <c r="Y897" s="72" t="str">
        <f>IFERROR(__xludf.DUMMYFUNCTION("""COMPUTED_VALUE"""),"round 2")</f>
        <v>round 2</v>
      </c>
      <c r="Z897" s="72" t="str">
        <f>IFERROR(__xludf.DUMMYFUNCTION("""COMPUTED_VALUE"""),"(('pipeline', 'fit'), ('pipeline', '_fit'))")</f>
        <v>(('pipeline', 'fit'), ('pipeline', '_fit'))</v>
      </c>
      <c r="AA897" s="72" t="str">
        <f>IFERROR(__xludf.DUMMYFUNCTION("""COMPUTED_VALUE"""),"model training / learning")</f>
        <v>model training / learning</v>
      </c>
      <c r="AB897" s="72">
        <f>IFERROR(__xludf.DUMMYFUNCTION("""COMPUTED_VALUE"""),1.0)</f>
        <v>1</v>
      </c>
    </row>
    <row r="898">
      <c r="A898" s="73"/>
      <c r="D898" s="98"/>
      <c r="G898" s="98"/>
      <c r="I898" s="73"/>
      <c r="K898" s="98"/>
      <c r="L898" s="73"/>
      <c r="O898" s="98"/>
      <c r="Y898" s="72" t="str">
        <f>IFERROR(__xludf.DUMMYFUNCTION("""COMPUTED_VALUE"""),"round 2")</f>
        <v>round 2</v>
      </c>
      <c r="Z898" s="72" t="str">
        <f>IFERROR(__xludf.DUMMYFUNCTION("""COMPUTED_VALUE"""),"(('process', '_bootstrap'), ('process', '_bootstrap'), ('process', '_bootstrap'), ('process', '_bootstrap'))")</f>
        <v>(('process', '_bootstrap'), ('process', '_bootstrap'), ('process', '_bootstrap'), ('process', '_bootstrap'))</v>
      </c>
      <c r="AA898" s="72" t="str">
        <f>IFERROR(__xludf.DUMMYFUNCTION("""COMPUTED_VALUE"""),"parallelization")</f>
        <v>parallelization</v>
      </c>
      <c r="AB898" s="72">
        <f>IFERROR(__xludf.DUMMYFUNCTION("""COMPUTED_VALUE"""),1.0)</f>
        <v>1</v>
      </c>
    </row>
    <row r="899">
      <c r="A899" s="73"/>
      <c r="D899" s="98"/>
      <c r="G899" s="98"/>
      <c r="I899" s="73"/>
      <c r="K899" s="98"/>
      <c r="L899" s="73"/>
      <c r="O899" s="98"/>
      <c r="Y899" s="72" t="str">
        <f>IFERROR(__xludf.DUMMYFUNCTION("""COMPUTED_VALUE"""),"round 2")</f>
        <v>round 2</v>
      </c>
      <c r="Z899" s="72" t="str">
        <f>IFERROR(__xludf.DUMMYFUNCTION("""COMPUTED_VALUE"""),"(('parallel', 'retrieve'),)")</f>
        <v>(('parallel', 'retrieve'),)</v>
      </c>
      <c r="AA899" s="72" t="str">
        <f>IFERROR(__xludf.DUMMYFUNCTION("""COMPUTED_VALUE"""),"parallelization")</f>
        <v>parallelization</v>
      </c>
      <c r="AB899" s="72">
        <f>IFERROR(__xludf.DUMMYFUNCTION("""COMPUTED_VALUE"""),1.0)</f>
        <v>1</v>
      </c>
    </row>
    <row r="900">
      <c r="A900" s="73"/>
      <c r="D900" s="98"/>
      <c r="G900" s="98"/>
      <c r="I900" s="73"/>
      <c r="K900" s="98"/>
      <c r="L900" s="73"/>
      <c r="O900" s="98"/>
      <c r="Y900" s="72" t="str">
        <f>IFERROR(__xludf.DUMMYFUNCTION("""COMPUTED_VALUE"""),"round 2")</f>
        <v>round 2</v>
      </c>
      <c r="Z900" s="72" t="str">
        <f>IFERROR(__xludf.DUMMYFUNCTION("""COMPUTED_VALUE"""),"(('validation', 'check_array'),)")</f>
        <v>(('validation', 'check_array'),)</v>
      </c>
      <c r="AA900" s="72" t="str">
        <f>IFERROR(__xludf.DUMMYFUNCTION("""COMPUTED_VALUE"""),"data validation")</f>
        <v>data validation</v>
      </c>
      <c r="AB900" s="72">
        <f>IFERROR(__xludf.DUMMYFUNCTION("""COMPUTED_VALUE"""),1.0)</f>
        <v>1</v>
      </c>
    </row>
    <row r="901">
      <c r="A901" s="73"/>
      <c r="D901" s="98"/>
      <c r="G901" s="98"/>
      <c r="I901" s="73"/>
      <c r="K901" s="98"/>
      <c r="L901" s="73"/>
      <c r="O901" s="98"/>
      <c r="Y901" s="72" t="str">
        <f>IFERROR(__xludf.DUMMYFUNCTION("""COMPUTED_VALUE"""),"round 2")</f>
        <v>round 2</v>
      </c>
      <c r="Z901" s="72" t="str">
        <f>IFERROR(__xludf.DUMMYFUNCTION("""COMPUTED_VALUE"""),"(('compressed', 'toarray'),)")</f>
        <v>(('compressed', 'toarray'),)</v>
      </c>
      <c r="AA901" s="72" t="str">
        <f>IFERROR(__xludf.DUMMYFUNCTION("""COMPUTED_VALUE"""),"data transformation")</f>
        <v>data transformation</v>
      </c>
      <c r="AB901" s="72">
        <f>IFERROR(__xludf.DUMMYFUNCTION("""COMPUTED_VALUE"""),1.0)</f>
        <v>1</v>
      </c>
    </row>
    <row r="902">
      <c r="A902" s="73"/>
      <c r="D902" s="98"/>
      <c r="G902" s="98"/>
      <c r="I902" s="73"/>
      <c r="K902" s="98"/>
      <c r="L902" s="73"/>
      <c r="O902" s="98"/>
      <c r="Y902" s="72" t="str">
        <f>IFERROR(__xludf.DUMMYFUNCTION("""COMPUTED_VALUE"""),"round 2")</f>
        <v>round 2</v>
      </c>
      <c r="Z902" s="72" t="str">
        <f>IFERROR(__xludf.DUMMYFUNCTION("""COMPUTED_VALUE"""),"(('pipeline', 'fit'), ('pipeline', '_fit'), ('memory', '__call__'), ('pipeline', '_fit_transform_one'), ('_column_transformer', 'fit_transform'), ('_column_transformer', '_validate_remainder'))")</f>
        <v>(('pipeline', 'fit'), ('pipeline', '_fit'), ('memory', '__call__'), ('pipeline', '_fit_transform_one'), ('_column_transformer', 'fit_transform'), ('_column_transformer', '_validate_remainder'))</v>
      </c>
      <c r="AA902" s="72" t="str">
        <f>IFERROR(__xludf.DUMMYFUNCTION("""COMPUTED_VALUE"""),"model training / learning")</f>
        <v>model training / learning</v>
      </c>
      <c r="AB902" s="72">
        <f>IFERROR(__xludf.DUMMYFUNCTION("""COMPUTED_VALUE"""),1.0)</f>
        <v>1</v>
      </c>
    </row>
    <row r="903">
      <c r="A903" s="73"/>
      <c r="D903" s="98"/>
      <c r="G903" s="98"/>
      <c r="I903" s="73"/>
      <c r="K903" s="98"/>
      <c r="L903" s="73"/>
      <c r="O903" s="98"/>
      <c r="Y903" s="72" t="str">
        <f>IFERROR(__xludf.DUMMYFUNCTION("""COMPUTED_VALUE"""),"round 2")</f>
        <v>round 2</v>
      </c>
      <c r="Z903" s="72" t="str">
        <f>IFERROR(__xludf.DUMMYFUNCTION("""COMPUTED_VALUE"""),"(('parallel', 'dispatch_one_batch'), ('queue', 'get'))")</f>
        <v>(('parallel', 'dispatch_one_batch'), ('queue', 'get'))</v>
      </c>
      <c r="AA903" s="72" t="str">
        <f>IFERROR(__xludf.DUMMYFUNCTION("""COMPUTED_VALUE"""),"parallelization")</f>
        <v>parallelization</v>
      </c>
      <c r="AB903" s="72">
        <f>IFERROR(__xludf.DUMMYFUNCTION("""COMPUTED_VALUE"""),1.0)</f>
        <v>1</v>
      </c>
    </row>
    <row r="904">
      <c r="A904" s="73"/>
      <c r="D904" s="98"/>
      <c r="G904" s="98"/>
      <c r="I904" s="73"/>
      <c r="K904" s="98"/>
      <c r="L904" s="73"/>
      <c r="O904" s="98"/>
      <c r="Y904" s="72" t="str">
        <f>IFERROR(__xludf.DUMMYFUNCTION("""COMPUTED_VALUE"""),"round 2")</f>
        <v>round 2</v>
      </c>
      <c r="Z904" s="72" t="str">
        <f>IFERROR(__xludf.DUMMYFUNCTION("""COMPUTED_VALUE"""),"(('data', 'transform'), ('data', '_transform_selected'))")</f>
        <v>(('data', 'transform'), ('data', '_transform_selected'))</v>
      </c>
      <c r="AA904" s="72" t="str">
        <f>IFERROR(__xludf.DUMMYFUNCTION("""COMPUTED_VALUE"""),"data transformation")</f>
        <v>data transformation</v>
      </c>
      <c r="AB904" s="72">
        <f>IFERROR(__xludf.DUMMYFUNCTION("""COMPUTED_VALUE"""),1.0)</f>
        <v>1</v>
      </c>
    </row>
    <row r="905">
      <c r="A905" s="73"/>
      <c r="D905" s="98"/>
      <c r="G905" s="98"/>
      <c r="I905" s="73"/>
      <c r="K905" s="98"/>
      <c r="L905" s="73"/>
      <c r="O905" s="98"/>
      <c r="Y905" s="72" t="str">
        <f>IFERROR(__xludf.DUMMYFUNCTION("""COMPUTED_VALUE"""),"round 2")</f>
        <v>round 2</v>
      </c>
      <c r="Z905" s="72" t="str">
        <f>IFERROR(__xludf.DUMMYFUNCTION("""COMPUTED_VALUE"""),"(('pairwise', 'check_pairwise_arrays'),)")</f>
        <v>(('pairwise', 'check_pairwise_arrays'),)</v>
      </c>
      <c r="AA905" s="72" t="str">
        <f>IFERROR(__xludf.DUMMYFUNCTION("""COMPUTED_VALUE"""),"data validation")</f>
        <v>data validation</v>
      </c>
      <c r="AB905" s="72">
        <f>IFERROR(__xludf.DUMMYFUNCTION("""COMPUTED_VALUE"""),1.0)</f>
        <v>1</v>
      </c>
    </row>
    <row r="906">
      <c r="A906" s="73"/>
      <c r="D906" s="98"/>
      <c r="G906" s="98"/>
      <c r="I906" s="73"/>
      <c r="K906" s="98"/>
      <c r="L906" s="73"/>
      <c r="O906" s="98"/>
      <c r="Y906" s="72" t="str">
        <f>IFERROR(__xludf.DUMMYFUNCTION("""COMPUTED_VALUE"""),"round 2")</f>
        <v>round 2</v>
      </c>
      <c r="Z906" s="72" t="str">
        <f>IFERROR(__xludf.DUMMYFUNCTION("""COMPUTED_VALUE"""),"(('pipeline', 'fit'), ('pipeline', '_fit'), ('memory', '__call__'))")</f>
        <v>(('pipeline', 'fit'), ('pipeline', '_fit'), ('memory', '__call__'))</v>
      </c>
      <c r="AA906" s="72" t="str">
        <f>IFERROR(__xludf.DUMMYFUNCTION("""COMPUTED_VALUE"""),"model training / learning")</f>
        <v>model training / learning</v>
      </c>
      <c r="AB906" s="72">
        <f>IFERROR(__xludf.DUMMYFUNCTION("""COMPUTED_VALUE"""),1.0)</f>
        <v>1</v>
      </c>
    </row>
    <row r="907">
      <c r="A907" s="73"/>
      <c r="D907" s="98"/>
      <c r="G907" s="98"/>
      <c r="I907" s="73"/>
      <c r="K907" s="98"/>
      <c r="L907" s="73"/>
      <c r="O907" s="98"/>
      <c r="Y907" s="72" t="str">
        <f>IFERROR(__xludf.DUMMYFUNCTION("""COMPUTED_VALUE"""),"round 2")</f>
        <v>round 2</v>
      </c>
      <c r="Z907" s="72" t="str">
        <f>IFERROR(__xludf.DUMMYFUNCTION("""COMPUTED_VALUE"""),"(('space', 'transform'),)")</f>
        <v>(('space', 'transform'),)</v>
      </c>
      <c r="AA907" s="72" t="str">
        <f>IFERROR(__xludf.DUMMYFUNCTION("""COMPUTED_VALUE"""),"data transformation")</f>
        <v>data transformation</v>
      </c>
      <c r="AB907" s="72">
        <f>IFERROR(__xludf.DUMMYFUNCTION("""COMPUTED_VALUE"""),1.0)</f>
        <v>1</v>
      </c>
    </row>
    <row r="908">
      <c r="A908" s="73"/>
      <c r="D908" s="98"/>
      <c r="G908" s="98"/>
      <c r="I908" s="73"/>
      <c r="K908" s="98"/>
      <c r="L908" s="73"/>
      <c r="O908" s="98"/>
      <c r="Y908" s="72" t="str">
        <f>IFERROR(__xludf.DUMMYFUNCTION("""COMPUTED_VALUE"""),"round 2")</f>
        <v>round 2</v>
      </c>
      <c r="Z908" s="72" t="str">
        <f>IFERROR(__xludf.DUMMYFUNCTION("""COMPUTED_VALUE"""),"(('_validation', 'learning_curve'), ('parallel', '__call__'), ('parallel', 'dispatch_one_batch'), ('parallel', '_dispatch'), ('_parallel_backends', 'apply_async'), ('_parallel_backends', '__init__'), ('parallel', '__call__'), ('parallel', 'listcomp'))")</f>
        <v>(('_validation', 'learning_curve'), ('parallel', '__call__'), ('parallel', 'dispatch_one_batch'), ('parallel', '_dispatch'), ('_parallel_backends', 'apply_async'), ('_parallel_backends', '__init__'), ('parallel', '__call__'), ('parallel', 'listcomp'))</v>
      </c>
      <c r="AA908" s="72" t="str">
        <f>IFERROR(__xludf.DUMMYFUNCTION("""COMPUTED_VALUE"""),"parallelization")</f>
        <v>parallelization</v>
      </c>
      <c r="AB908" s="72">
        <f>IFERROR(__xludf.DUMMYFUNCTION("""COMPUTED_VALUE"""),1.0)</f>
        <v>1</v>
      </c>
    </row>
    <row r="909">
      <c r="A909" s="73"/>
      <c r="D909" s="98"/>
      <c r="G909" s="98"/>
      <c r="I909" s="73"/>
      <c r="K909" s="98"/>
      <c r="L909" s="73"/>
      <c r="O909" s="98"/>
      <c r="Y909" s="72" t="str">
        <f>IFERROR(__xludf.DUMMYFUNCTION("""COMPUTED_VALUE"""),"round 2")</f>
        <v>round 2</v>
      </c>
      <c r="Z909" s="72" t="str">
        <f>IFERROR(__xludf.DUMMYFUNCTION("""COMPUTED_VALUE"""),"(('parallel', '__call__'), ('parallel', 'listcomp'), ('_validation', '_fit_and_score'), ('_validation', '_score'), ('_scorer', '__call__'))")</f>
        <v>(('parallel', '__call__'), ('parallel', 'listcomp'), ('_validation', '_fit_and_score'), ('_validation', '_score'), ('_scorer', '__call__'))</v>
      </c>
      <c r="AA909" s="72" t="str">
        <f>IFERROR(__xludf.DUMMYFUNCTION("""COMPUTED_VALUE"""),"model validation")</f>
        <v>model validation</v>
      </c>
      <c r="AB909" s="72">
        <f>IFERROR(__xludf.DUMMYFUNCTION("""COMPUTED_VALUE"""),1.0)</f>
        <v>1</v>
      </c>
    </row>
    <row r="910">
      <c r="A910" s="73"/>
      <c r="D910" s="98"/>
      <c r="G910" s="98"/>
      <c r="I910" s="73"/>
      <c r="K910" s="98"/>
      <c r="L910" s="73"/>
      <c r="O910" s="98"/>
      <c r="Y910" s="72" t="str">
        <f>IFERROR(__xludf.DUMMYFUNCTION("""COMPUTED_VALUE"""),"round 2")</f>
        <v>round 2</v>
      </c>
      <c r="Z910" s="72" t="str">
        <f>IFERROR(__xludf.DUMMYFUNCTION("""COMPUTED_VALUE"""),"(('base', 'predict'), ('base', 'predict'), ('base', '_validate_for_predict'))")</f>
        <v>(('base', 'predict'), ('base', 'predict'), ('base', '_validate_for_predict'))</v>
      </c>
      <c r="AA910" s="72" t="str">
        <f>IFERROR(__xludf.DUMMYFUNCTION("""COMPUTED_VALUE"""),"model validation")</f>
        <v>model validation</v>
      </c>
      <c r="AB910" s="72">
        <f>IFERROR(__xludf.DUMMYFUNCTION("""COMPUTED_VALUE"""),1.0)</f>
        <v>1</v>
      </c>
    </row>
    <row r="911">
      <c r="A911" s="73"/>
      <c r="D911" s="98"/>
      <c r="G911" s="98"/>
      <c r="I911" s="73"/>
      <c r="K911" s="98"/>
      <c r="L911" s="73"/>
      <c r="O911" s="98"/>
      <c r="Y911" s="72" t="str">
        <f>IFERROR(__xludf.DUMMYFUNCTION("""COMPUTED_VALUE"""),"round 2")</f>
        <v>round 2</v>
      </c>
      <c r="Z911" s="72" t="str">
        <f>IFERROR(__xludf.DUMMYFUNCTION("""COMPUTED_VALUE"""),"(('pipeline', '_fit'), ('memory', '__call__'))")</f>
        <v>(('pipeline', '_fit'), ('memory', '__call__'))</v>
      </c>
      <c r="AA911" s="72" t="str">
        <f>IFERROR(__xludf.DUMMYFUNCTION("""COMPUTED_VALUE"""),"model training / learning")</f>
        <v>model training / learning</v>
      </c>
      <c r="AB911" s="72">
        <f>IFERROR(__xludf.DUMMYFUNCTION("""COMPUTED_VALUE"""),1.0)</f>
        <v>1</v>
      </c>
    </row>
    <row r="912">
      <c r="A912" s="73"/>
      <c r="D912" s="98"/>
      <c r="G912" s="98"/>
      <c r="I912" s="73"/>
      <c r="K912" s="98"/>
      <c r="L912" s="73"/>
      <c r="O912" s="98"/>
      <c r="Y912" s="72" t="str">
        <f>IFERROR(__xludf.DUMMYFUNCTION("""COMPUTED_VALUE"""),"round 2")</f>
        <v>round 2</v>
      </c>
      <c r="Z912" s="72" t="str">
        <f>IFERROR(__xludf.DUMMYFUNCTION("""COMPUTED_VALUE"""),"(('_encoders', '_transform'),)")</f>
        <v>(('_encoders', '_transform'),)</v>
      </c>
      <c r="AA912" s="72" t="str">
        <f>IFERROR(__xludf.DUMMYFUNCTION("""COMPUTED_VALUE"""),"data transformation")</f>
        <v>data transformation</v>
      </c>
      <c r="AB912" s="72">
        <f>IFERROR(__xludf.DUMMYFUNCTION("""COMPUTED_VALUE"""),1.0)</f>
        <v>1</v>
      </c>
    </row>
    <row r="913">
      <c r="A913" s="73"/>
      <c r="D913" s="98"/>
      <c r="G913" s="98"/>
      <c r="I913" s="73"/>
      <c r="K913" s="98"/>
      <c r="L913" s="73"/>
      <c r="O913" s="98"/>
      <c r="Y913" s="72" t="str">
        <f>IFERROR(__xludf.DUMMYFUNCTION("""COMPUTED_VALUE"""),"round 2")</f>
        <v>round 2</v>
      </c>
      <c r="Z913" s="72" t="str">
        <f>IFERROR(__xludf.DUMMYFUNCTION("""COMPUTED_VALUE"""),"(('_validation', '_score'), ('_scorer', '__call__'))")</f>
        <v>(('_validation', '_score'), ('_scorer', '__call__'))</v>
      </c>
      <c r="AA913" s="72" t="str">
        <f>IFERROR(__xludf.DUMMYFUNCTION("""COMPUTED_VALUE"""),"model validation")</f>
        <v>model validation</v>
      </c>
      <c r="AB913" s="72">
        <f>IFERROR(__xludf.DUMMYFUNCTION("""COMPUTED_VALUE"""),1.0)</f>
        <v>1</v>
      </c>
    </row>
    <row r="914">
      <c r="A914" s="73"/>
      <c r="D914" s="98"/>
      <c r="G914" s="98"/>
      <c r="I914" s="73"/>
      <c r="K914" s="98"/>
      <c r="L914" s="73"/>
      <c r="O914" s="98"/>
      <c r="Y914" s="72" t="str">
        <f>IFERROR(__xludf.DUMMYFUNCTION("""COMPUTED_VALUE"""),"round 2")</f>
        <v>round 2</v>
      </c>
      <c r="Z914" s="72" t="str">
        <f>IFERROR(__xludf.DUMMYFUNCTION("""COMPUTED_VALUE"""),"(('_validation', 'cross_validate'),)")</f>
        <v>(('_validation', 'cross_validate'),)</v>
      </c>
      <c r="AA914" s="72" t="str">
        <f>IFERROR(__xludf.DUMMYFUNCTION("""COMPUTED_VALUE"""),"model validation")</f>
        <v>model validation</v>
      </c>
      <c r="AB914" s="72">
        <f>IFERROR(__xludf.DUMMYFUNCTION("""COMPUTED_VALUE"""),1.0)</f>
        <v>1</v>
      </c>
    </row>
    <row r="915">
      <c r="A915" s="73"/>
      <c r="D915" s="98"/>
      <c r="G915" s="98"/>
      <c r="I915" s="73"/>
      <c r="K915" s="98"/>
      <c r="L915" s="73"/>
      <c r="O915" s="98"/>
      <c r="Y915" s="72" t="str">
        <f>IFERROR(__xludf.DUMMYFUNCTION("""COMPUTED_VALUE"""),"round 2")</f>
        <v>round 2</v>
      </c>
      <c r="Z915" s="72" t="str">
        <f>IFERROR(__xludf.DUMMYFUNCTION("""COMPUTED_VALUE"""),"(('fixes', 'module'), ('__init__', 'module'), ('__init__', 'module'))")</f>
        <v>(('fixes', 'module'), ('__init__', 'module'), ('__init__', 'module'))</v>
      </c>
      <c r="AA915" s="72" t="str">
        <f>IFERROR(__xludf.DUMMYFUNCTION("""COMPUTED_VALUE"""),"python basic syntax")</f>
        <v>python basic syntax</v>
      </c>
      <c r="AB915" s="72">
        <f>IFERROR(__xludf.DUMMYFUNCTION("""COMPUTED_VALUE"""),1.0)</f>
        <v>1</v>
      </c>
    </row>
    <row r="916">
      <c r="A916" s="73"/>
      <c r="D916" s="98"/>
      <c r="G916" s="98"/>
      <c r="I916" s="73"/>
      <c r="K916" s="98"/>
      <c r="L916" s="73"/>
      <c r="O916" s="98"/>
      <c r="Y916" s="72" t="str">
        <f>IFERROR(__xludf.DUMMYFUNCTION("""COMPUTED_VALUE"""),"round 2")</f>
        <v>round 2</v>
      </c>
      <c r="Z916" s="72" t="str">
        <f>IFERROR(__xludf.DUMMYFUNCTION("""COMPUTED_VALUE"""),"(('_tree_ensemble', '_recurse'), ('_tree_ensemble', '_recurse'), ('_tree_ensemble', '_recurse'), ('_tree_ensemble', '_recurse'), ('_tree_ensemble', '_recurse'), ('_tree_ensemble', '_recurse'), ('_tree_ensemble', '_recurse'))")</f>
        <v>(('_tree_ensemble', '_recurse'), ('_tree_ensemble', '_recurse'), ('_tree_ensemble', '_recurse'), ('_tree_ensemble', '_recurse'), ('_tree_ensemble', '_recurse'), ('_tree_ensemble', '_recurse'), ('_tree_ensemble', '_recurse'))</v>
      </c>
      <c r="AA916" s="72" t="str">
        <f>IFERROR(__xludf.DUMMYFUNCTION("""COMPUTED_VALUE"""),"model training / construction")</f>
        <v>model training / construction</v>
      </c>
      <c r="AB916" s="72">
        <f>IFERROR(__xludf.DUMMYFUNCTION("""COMPUTED_VALUE"""),1.0)</f>
        <v>1</v>
      </c>
    </row>
    <row r="917">
      <c r="A917" s="73"/>
      <c r="D917" s="98"/>
      <c r="G917" s="98"/>
      <c r="I917" s="73"/>
      <c r="K917" s="98"/>
      <c r="L917" s="73"/>
      <c r="O917" s="98"/>
      <c r="Y917" s="72" t="str">
        <f>IFERROR(__xludf.DUMMYFUNCTION("""COMPUTED_VALUE"""),"round 2")</f>
        <v>round 2</v>
      </c>
      <c r="Z917" s="72" t="str">
        <f>IFERROR(__xludf.DUMMYFUNCTION("""COMPUTED_VALUE"""),"(('parallel', 'e'),)")</f>
        <v>(('parallel', 'e'),)</v>
      </c>
      <c r="AA917" s="72" t="str">
        <f>IFERROR(__xludf.DUMMYFUNCTION("""COMPUTED_VALUE"""),"ignore")</f>
        <v>ignore</v>
      </c>
      <c r="AB917" s="72">
        <f>IFERROR(__xludf.DUMMYFUNCTION("""COMPUTED_VALUE"""),1.0)</f>
        <v>1</v>
      </c>
    </row>
    <row r="918">
      <c r="A918" s="73"/>
      <c r="D918" s="98"/>
      <c r="G918" s="98"/>
      <c r="I918" s="73"/>
      <c r="K918" s="98"/>
      <c r="L918" s="73"/>
      <c r="O918" s="98"/>
      <c r="Y918" s="72" t="str">
        <f>IFERROR(__xludf.DUMMYFUNCTION("""COMPUTED_VALUE"""),"round 2")</f>
        <v>round 2</v>
      </c>
      <c r="Z918" s="72" t="str">
        <f>IFERROR(__xludf.DUMMYFUNCTION("""COMPUTED_VALUE"""),"(('text', 'fit_transform'), ('text', 'fit_transform'), ('text', '_count_vocab'), ('text', 'lambda'))")</f>
        <v>(('text', 'fit_transform'), ('text', 'fit_transform'), ('text', '_count_vocab'), ('text', 'lambda'))</v>
      </c>
      <c r="AA918" s="72" t="str">
        <f>IFERROR(__xludf.DUMMYFUNCTION("""COMPUTED_VALUE"""),"data transformation")</f>
        <v>data transformation</v>
      </c>
      <c r="AB918" s="72">
        <f>IFERROR(__xludf.DUMMYFUNCTION("""COMPUTED_VALUE"""),1.0)</f>
        <v>1</v>
      </c>
    </row>
    <row r="919">
      <c r="A919" s="73"/>
      <c r="D919" s="98"/>
      <c r="G919" s="98"/>
      <c r="I919" s="73"/>
      <c r="K919" s="98"/>
      <c r="L919" s="73"/>
      <c r="O919" s="98"/>
      <c r="Y919" s="72" t="str">
        <f>IFERROR(__xludf.DUMMYFUNCTION("""COMPUTED_VALUE"""),"round 2")</f>
        <v>round 2</v>
      </c>
      <c r="Z919" s="72" t="str">
        <f>IFERROR(__xludf.DUMMYFUNCTION("""COMPUTED_VALUE"""),"(('validation', 'check_consistent_length'),)")</f>
        <v>(('validation', 'check_consistent_length'),)</v>
      </c>
      <c r="AA919" s="72" t="str">
        <f>IFERROR(__xludf.DUMMYFUNCTION("""COMPUTED_VALUE"""),"data validation")</f>
        <v>data validation</v>
      </c>
      <c r="AB919" s="72">
        <f>IFERROR(__xludf.DUMMYFUNCTION("""COMPUTED_VALUE"""),1.0)</f>
        <v>1</v>
      </c>
    </row>
    <row r="920">
      <c r="A920" s="73"/>
      <c r="D920" s="98"/>
      <c r="G920" s="98"/>
      <c r="I920" s="73"/>
      <c r="K920" s="98"/>
      <c r="L920" s="73"/>
      <c r="O920" s="98"/>
      <c r="Y920" s="72" t="str">
        <f>IFERROR(__xludf.DUMMYFUNCTION("""COMPUTED_VALUE"""),"round 2")</f>
        <v>round 2</v>
      </c>
      <c r="Z920" s="72" t="str">
        <f>IFERROR(__xludf.DUMMYFUNCTION("""COMPUTED_VALUE"""),"(('process', '_bootstrap'),)")</f>
        <v>(('process', '_bootstrap'),)</v>
      </c>
      <c r="AA920" s="72" t="str">
        <f>IFERROR(__xludf.DUMMYFUNCTION("""COMPUTED_VALUE"""),"parallelization")</f>
        <v>parallelization</v>
      </c>
      <c r="AB920" s="72">
        <f>IFERROR(__xludf.DUMMYFUNCTION("""COMPUTED_VALUE"""),1.0)</f>
        <v>1</v>
      </c>
    </row>
    <row r="921">
      <c r="A921" s="73"/>
      <c r="D921" s="98"/>
      <c r="G921" s="98"/>
      <c r="I921" s="73"/>
      <c r="K921" s="98"/>
      <c r="L921" s="73"/>
      <c r="O921" s="98"/>
      <c r="Y921" s="72" t="str">
        <f>IFERROR(__xludf.DUMMYFUNCTION("""COMPUTED_VALUE"""),"round 2")</f>
        <v>round 2</v>
      </c>
      <c r="Z921" s="72" t="str">
        <f>IFERROR(__xludf.DUMMYFUNCTION("""COMPUTED_VALUE"""),"(('_base', 'fit'),)")</f>
        <v>(('_base', 'fit'),)</v>
      </c>
      <c r="AA921" s="72" t="str">
        <f>IFERROR(__xludf.DUMMYFUNCTION("""COMPUTED_VALUE"""),"model training / learning")</f>
        <v>model training / learning</v>
      </c>
      <c r="AB921" s="72">
        <f>IFERROR(__xludf.DUMMYFUNCTION("""COMPUTED_VALUE"""),1.0)</f>
        <v>1</v>
      </c>
    </row>
    <row r="922">
      <c r="A922" s="73"/>
      <c r="D922" s="98"/>
      <c r="G922" s="98"/>
      <c r="I922" s="73"/>
      <c r="K922" s="98"/>
      <c r="L922" s="73"/>
      <c r="O922" s="98"/>
      <c r="Y922" s="72" t="str">
        <f>IFERROR(__xludf.DUMMYFUNCTION("""COMPUTED_VALUE"""),"round 2")</f>
        <v>round 2</v>
      </c>
      <c r="Z922" s="72" t="str">
        <f>IFERROR(__xludf.DUMMYFUNCTION("""COMPUTED_VALUE"""),"(('validation', '_assert_all_finite'),)")</f>
        <v>(('validation', '_assert_all_finite'),)</v>
      </c>
      <c r="AA922" s="72" t="str">
        <f>IFERROR(__xludf.DUMMYFUNCTION("""COMPUTED_VALUE"""),"data validation")</f>
        <v>data validation</v>
      </c>
      <c r="AB922" s="72">
        <f>IFERROR(__xludf.DUMMYFUNCTION("""COMPUTED_VALUE"""),1.0)</f>
        <v>1</v>
      </c>
    </row>
    <row r="923">
      <c r="A923" s="73"/>
      <c r="D923" s="98"/>
      <c r="G923" s="98"/>
      <c r="I923" s="73"/>
      <c r="K923" s="98"/>
      <c r="L923" s="73"/>
      <c r="O923" s="98"/>
      <c r="Y923" s="72" t="str">
        <f>IFERROR(__xludf.DUMMYFUNCTION("""COMPUTED_VALUE"""),"round 2")</f>
        <v>round 2</v>
      </c>
      <c r="Z923" s="72" t="str">
        <f>IFERROR(__xludf.DUMMYFUNCTION("""COMPUTED_VALUE"""),"(('validation', 'inner_f'), ('validation', 'check_array'))")</f>
        <v>(('validation', 'inner_f'), ('validation', 'check_array'))</v>
      </c>
      <c r="AA923" s="72" t="str">
        <f>IFERROR(__xludf.DUMMYFUNCTION("""COMPUTED_VALUE"""),"data validation")</f>
        <v>data validation</v>
      </c>
      <c r="AB923" s="72">
        <f>IFERROR(__xludf.DUMMYFUNCTION("""COMPUTED_VALUE"""),1.0)</f>
        <v>1</v>
      </c>
    </row>
    <row r="924">
      <c r="A924" s="73"/>
      <c r="D924" s="98"/>
      <c r="G924" s="98"/>
      <c r="I924" s="73"/>
      <c r="K924" s="98"/>
      <c r="L924" s="73"/>
      <c r="O924" s="98"/>
      <c r="Y924" s="72" t="str">
        <f>IFERROR(__xludf.DUMMYFUNCTION("""COMPUTED_VALUE"""),"round 2")</f>
        <v>round 2</v>
      </c>
      <c r="Z924" s="72" t="str">
        <f>IFERROR(__xludf.DUMMYFUNCTION("""COMPUTED_VALUE"""),"(('single_classification', 'predict'),)")</f>
        <v>(('single_classification', 'predict'),)</v>
      </c>
      <c r="AA924" s="72" t="str">
        <f>IFERROR(__xludf.DUMMYFUNCTION("""COMPUTED_VALUE"""),"python basic syntax")</f>
        <v>python basic syntax</v>
      </c>
      <c r="AB924" s="72">
        <f>IFERROR(__xludf.DUMMYFUNCTION("""COMPUTED_VALUE"""),1.0)</f>
        <v>1</v>
      </c>
    </row>
    <row r="925">
      <c r="A925" s="73"/>
      <c r="D925" s="98"/>
      <c r="G925" s="98"/>
      <c r="I925" s="73"/>
      <c r="K925" s="98"/>
      <c r="L925" s="73"/>
      <c r="O925" s="98"/>
      <c r="Y925" s="72" t="str">
        <f>IFERROR(__xludf.DUMMYFUNCTION("""COMPUTED_VALUE"""),"round 2")</f>
        <v>round 2</v>
      </c>
      <c r="Z925" s="72" t="str">
        <f>IFERROR(__xludf.DUMMYFUNCTION("""COMPUTED_VALUE"""),"(('tree', 'fit'), ('tree', 'fit'), ('validation', 'check_array'))")</f>
        <v>(('tree', 'fit'), ('tree', 'fit'), ('validation', 'check_array'))</v>
      </c>
      <c r="AA925" s="72" t="str">
        <f>IFERROR(__xludf.DUMMYFUNCTION("""COMPUTED_VALUE"""),"data validation")</f>
        <v>data validation</v>
      </c>
      <c r="AB925" s="72">
        <f>IFERROR(__xludf.DUMMYFUNCTION("""COMPUTED_VALUE"""),1.0)</f>
        <v>1</v>
      </c>
    </row>
    <row r="926">
      <c r="A926" s="73"/>
      <c r="D926" s="98"/>
      <c r="G926" s="98"/>
      <c r="I926" s="73"/>
      <c r="K926" s="98"/>
      <c r="L926" s="73"/>
      <c r="O926" s="98"/>
      <c r="Y926" s="72" t="str">
        <f>IFERROR(__xludf.DUMMYFUNCTION("""COMPUTED_VALUE"""),"round 2")</f>
        <v>round 2</v>
      </c>
      <c r="Z926" s="72" t="str">
        <f>IFERROR(__xludf.DUMMYFUNCTION("""COMPUTED_VALUE"""),"(('pickle', 'save'), ('pickle', 'save_tuple'), ('pickle', 'save'))")</f>
        <v>(('pickle', 'save'), ('pickle', 'save_tuple'), ('pickle', 'save'))</v>
      </c>
      <c r="AA926" s="72" t="str">
        <f>IFERROR(__xludf.DUMMYFUNCTION("""COMPUTED_VALUE"""),"data saving / pickle")</f>
        <v>data saving / pickle</v>
      </c>
      <c r="AB926" s="72">
        <f>IFERROR(__xludf.DUMMYFUNCTION("""COMPUTED_VALUE"""),1.0)</f>
        <v>1</v>
      </c>
    </row>
    <row r="927">
      <c r="A927" s="73"/>
      <c r="D927" s="98"/>
      <c r="G927" s="98"/>
      <c r="I927" s="73"/>
      <c r="K927" s="98"/>
      <c r="L927" s="73"/>
      <c r="O927" s="98"/>
      <c r="Y927" s="72" t="str">
        <f>IFERROR(__xludf.DUMMYFUNCTION("""COMPUTED_VALUE"""),"round 2")</f>
        <v>round 2</v>
      </c>
      <c r="Z927" s="72" t="str">
        <f>IFERROR(__xludf.DUMMYFUNCTION("""COMPUTED_VALUE"""),"(('validation', 'check_X_y'), ('validation', 'check_array'))")</f>
        <v>(('validation', 'check_X_y'), ('validation', 'check_array'))</v>
      </c>
      <c r="AA927" s="72" t="str">
        <f>IFERROR(__xludf.DUMMYFUNCTION("""COMPUTED_VALUE"""),"data validation")</f>
        <v>data validation</v>
      </c>
      <c r="AB927" s="72">
        <f>IFERROR(__xludf.DUMMYFUNCTION("""COMPUTED_VALUE"""),1.0)</f>
        <v>1</v>
      </c>
    </row>
    <row r="928">
      <c r="A928" s="73"/>
      <c r="D928" s="98"/>
      <c r="G928" s="98"/>
      <c r="I928" s="73"/>
      <c r="K928" s="98"/>
      <c r="L928" s="73"/>
      <c r="O928" s="98"/>
      <c r="Y928" s="72" t="str">
        <f>IFERROR(__xludf.DUMMYFUNCTION("""COMPUTED_VALUE"""),"round 2")</f>
        <v>round 2</v>
      </c>
      <c r="Z928" s="72" t="str">
        <f>IFERROR(__xludf.DUMMYFUNCTION("""COMPUTED_VALUE"""),"(('gpr', 'predict'),)")</f>
        <v>(('gpr', 'predict'),)</v>
      </c>
      <c r="AA928" s="72" t="str">
        <f>IFERROR(__xludf.DUMMYFUNCTION("""COMPUTED_VALUE"""),"model validation")</f>
        <v>model validation</v>
      </c>
      <c r="AB928" s="72">
        <f>IFERROR(__xludf.DUMMYFUNCTION("""COMPUTED_VALUE"""),1.0)</f>
        <v>1</v>
      </c>
    </row>
    <row r="929">
      <c r="A929" s="73"/>
      <c r="D929" s="98"/>
      <c r="G929" s="98"/>
      <c r="I929" s="73"/>
      <c r="K929" s="98"/>
      <c r="L929" s="73"/>
      <c r="O929" s="98"/>
      <c r="Y929" s="72" t="str">
        <f>IFERROR(__xludf.DUMMYFUNCTION("""COMPUTED_VALUE"""),"round 2")</f>
        <v>round 2</v>
      </c>
      <c r="Z929" s="72" t="str">
        <f>IFERROR(__xludf.DUMMYFUNCTION("""COMPUTED_VALUE"""),"(('_validation', 'cross_val_score'),)")</f>
        <v>(('_validation', 'cross_val_score'),)</v>
      </c>
      <c r="AA929" s="72" t="str">
        <f>IFERROR(__xludf.DUMMYFUNCTION("""COMPUTED_VALUE"""),"model validation")</f>
        <v>model validation</v>
      </c>
      <c r="AB929" s="72">
        <f>IFERROR(__xludf.DUMMYFUNCTION("""COMPUTED_VALUE"""),1.0)</f>
        <v>1</v>
      </c>
    </row>
    <row r="930">
      <c r="A930" s="73"/>
      <c r="D930" s="98"/>
      <c r="G930" s="98"/>
      <c r="I930" s="73"/>
      <c r="K930" s="98"/>
      <c r="L930" s="73"/>
      <c r="O930" s="98"/>
      <c r="Y930" s="72" t="str">
        <f>IFERROR(__xludf.DUMMYFUNCTION("""COMPUTED_VALUE"""),"round 2")</f>
        <v>round 2</v>
      </c>
      <c r="Z930" s="72" t="str">
        <f>IFERROR(__xludf.DUMMYFUNCTION("""COMPUTED_VALUE"""),"(('process_executor', '_process_worker'), ('process_executor', '__call__'), ('_parallel_backends', '__call__'), ('parallel', '__call__'), ('parallel', 'listcomp'))")</f>
        <v>(('process_executor', '_process_worker'), ('process_executor', '__call__'), ('_parallel_backends', '__call__'), ('parallel', '__call__'), ('parallel', 'listcomp'))</v>
      </c>
      <c r="AA930" s="72" t="str">
        <f>IFERROR(__xludf.DUMMYFUNCTION("""COMPUTED_VALUE"""),"parallelization")</f>
        <v>parallelization</v>
      </c>
      <c r="AB930" s="72">
        <f>IFERROR(__xludf.DUMMYFUNCTION("""COMPUTED_VALUE"""),1.0)</f>
        <v>1</v>
      </c>
    </row>
    <row r="931">
      <c r="A931" s="73"/>
      <c r="D931" s="98"/>
      <c r="G931" s="98"/>
      <c r="I931" s="73"/>
      <c r="K931" s="98"/>
      <c r="L931" s="73"/>
      <c r="O931" s="98"/>
      <c r="Y931" s="72" t="str">
        <f>IFERROR(__xludf.DUMMYFUNCTION("""COMPUTED_VALUE"""),"round 2")</f>
        <v>round 2</v>
      </c>
      <c r="Z931" s="72" t="str">
        <f>IFERROR(__xludf.DUMMYFUNCTION("""COMPUTED_VALUE"""),"(('threading', 'wait'),)")</f>
        <v>(('threading', 'wait'),)</v>
      </c>
      <c r="AA931" s="72" t="str">
        <f>IFERROR(__xludf.DUMMYFUNCTION("""COMPUTED_VALUE"""),"parallelization")</f>
        <v>parallelization</v>
      </c>
      <c r="AB931" s="72">
        <f>IFERROR(__xludf.DUMMYFUNCTION("""COMPUTED_VALUE"""),1.0)</f>
        <v>1</v>
      </c>
    </row>
    <row r="932">
      <c r="A932" s="73"/>
      <c r="D932" s="98"/>
      <c r="G932" s="98"/>
      <c r="I932" s="73"/>
      <c r="K932" s="98"/>
      <c r="L932" s="73"/>
      <c r="O932" s="98"/>
      <c r="Y932" s="72" t="str">
        <f>IFERROR(__xludf.DUMMYFUNCTION("""COMPUTED_VALUE"""),"round 2")</f>
        <v>round 2</v>
      </c>
      <c r="Z932" s="72"/>
      <c r="AA932" s="72"/>
      <c r="AB932" s="72">
        <f>IFERROR(__xludf.DUMMYFUNCTION("""COMPUTED_VALUE"""),0.0)</f>
        <v>0</v>
      </c>
    </row>
    <row r="933">
      <c r="A933" s="73"/>
      <c r="D933" s="98"/>
      <c r="G933" s="98"/>
      <c r="I933" s="73"/>
      <c r="K933" s="98"/>
      <c r="L933" s="73"/>
      <c r="O933" s="98"/>
    </row>
    <row r="934">
      <c r="A934" s="73"/>
      <c r="D934" s="98"/>
      <c r="G934" s="98"/>
      <c r="I934" s="73"/>
      <c r="K934" s="98"/>
      <c r="L934" s="73"/>
      <c r="O934" s="98"/>
    </row>
    <row r="935">
      <c r="A935" s="73"/>
      <c r="D935" s="98"/>
      <c r="G935" s="98"/>
      <c r="I935" s="73"/>
      <c r="K935" s="98"/>
      <c r="L935" s="73"/>
      <c r="O935" s="98"/>
    </row>
    <row r="936">
      <c r="A936" s="73"/>
      <c r="D936" s="98"/>
      <c r="G936" s="98"/>
      <c r="I936" s="73"/>
      <c r="K936" s="98"/>
      <c r="L936" s="73"/>
      <c r="O936" s="98"/>
    </row>
    <row r="937">
      <c r="A937" s="73"/>
      <c r="D937" s="98"/>
      <c r="G937" s="98"/>
      <c r="I937" s="73"/>
      <c r="K937" s="98"/>
      <c r="L937" s="73"/>
      <c r="O937" s="98"/>
    </row>
    <row r="938">
      <c r="A938" s="73"/>
      <c r="D938" s="98"/>
      <c r="G938" s="98"/>
      <c r="I938" s="73"/>
      <c r="K938" s="98"/>
      <c r="L938" s="73"/>
      <c r="O938" s="98"/>
    </row>
    <row r="939">
      <c r="A939" s="73"/>
      <c r="D939" s="98"/>
      <c r="G939" s="98"/>
      <c r="I939" s="73"/>
      <c r="K939" s="98"/>
      <c r="L939" s="73"/>
      <c r="O939" s="98"/>
    </row>
    <row r="940">
      <c r="A940" s="73"/>
      <c r="D940" s="98"/>
      <c r="G940" s="98"/>
      <c r="I940" s="73"/>
      <c r="K940" s="98"/>
      <c r="L940" s="73"/>
      <c r="O940" s="98"/>
    </row>
    <row r="941">
      <c r="A941" s="73"/>
      <c r="D941" s="98"/>
      <c r="G941" s="98"/>
      <c r="I941" s="73"/>
      <c r="K941" s="98"/>
      <c r="L941" s="73"/>
      <c r="O941" s="98"/>
    </row>
    <row r="942">
      <c r="A942" s="73"/>
      <c r="D942" s="98"/>
      <c r="G942" s="98"/>
      <c r="I942" s="73"/>
      <c r="K942" s="98"/>
      <c r="L942" s="73"/>
      <c r="O942" s="98"/>
    </row>
    <row r="943">
      <c r="A943" s="73"/>
      <c r="D943" s="98"/>
      <c r="G943" s="98"/>
      <c r="I943" s="73"/>
      <c r="K943" s="98"/>
      <c r="L943" s="73"/>
      <c r="O943" s="98"/>
    </row>
    <row r="944">
      <c r="A944" s="73"/>
      <c r="D944" s="98"/>
      <c r="G944" s="98"/>
      <c r="I944" s="73"/>
      <c r="K944" s="98"/>
      <c r="L944" s="73"/>
      <c r="O944" s="98"/>
    </row>
    <row r="945">
      <c r="A945" s="73"/>
      <c r="D945" s="98"/>
      <c r="G945" s="98"/>
      <c r="I945" s="73"/>
      <c r="K945" s="98"/>
      <c r="L945" s="73"/>
      <c r="O945" s="98"/>
    </row>
    <row r="946">
      <c r="A946" s="73"/>
      <c r="D946" s="98"/>
      <c r="G946" s="98"/>
      <c r="I946" s="73"/>
      <c r="K946" s="98"/>
      <c r="L946" s="73"/>
      <c r="O946" s="98"/>
    </row>
    <row r="947">
      <c r="A947" s="73"/>
      <c r="D947" s="98"/>
      <c r="G947" s="98"/>
      <c r="I947" s="73"/>
      <c r="K947" s="98"/>
      <c r="L947" s="73"/>
      <c r="O947" s="98"/>
    </row>
    <row r="948">
      <c r="A948" s="73"/>
      <c r="D948" s="98"/>
      <c r="G948" s="98"/>
      <c r="I948" s="73"/>
      <c r="K948" s="98"/>
      <c r="L948" s="73"/>
      <c r="O948" s="98"/>
    </row>
    <row r="949">
      <c r="A949" s="73"/>
      <c r="D949" s="98"/>
      <c r="G949" s="98"/>
      <c r="I949" s="73"/>
      <c r="K949" s="98"/>
      <c r="L949" s="73"/>
      <c r="O949" s="98"/>
    </row>
    <row r="950">
      <c r="A950" s="73"/>
      <c r="D950" s="98"/>
      <c r="G950" s="98"/>
      <c r="I950" s="73"/>
      <c r="K950" s="98"/>
      <c r="L950" s="73"/>
      <c r="O950" s="98"/>
    </row>
    <row r="951">
      <c r="A951" s="73"/>
      <c r="D951" s="98"/>
      <c r="G951" s="98"/>
      <c r="I951" s="73"/>
      <c r="K951" s="98"/>
      <c r="L951" s="73"/>
      <c r="O951" s="98"/>
    </row>
    <row r="952">
      <c r="A952" s="73"/>
      <c r="D952" s="98"/>
      <c r="G952" s="98"/>
      <c r="I952" s="73"/>
      <c r="K952" s="98"/>
      <c r="L952" s="73"/>
      <c r="O952" s="98"/>
    </row>
    <row r="953">
      <c r="A953" s="73"/>
      <c r="D953" s="98"/>
      <c r="G953" s="98"/>
      <c r="I953" s="73"/>
      <c r="K953" s="98"/>
      <c r="L953" s="73"/>
      <c r="O953" s="98"/>
    </row>
    <row r="954">
      <c r="A954" s="73"/>
      <c r="D954" s="98"/>
      <c r="G954" s="98"/>
      <c r="I954" s="73"/>
      <c r="K954" s="98"/>
      <c r="L954" s="73"/>
      <c r="O954" s="98"/>
    </row>
    <row r="955">
      <c r="A955" s="73"/>
      <c r="D955" s="98"/>
      <c r="G955" s="98"/>
      <c r="I955" s="73"/>
      <c r="K955" s="98"/>
      <c r="L955" s="73"/>
      <c r="O955" s="98"/>
    </row>
    <row r="956">
      <c r="A956" s="73"/>
      <c r="D956" s="98"/>
      <c r="G956" s="98"/>
      <c r="I956" s="73"/>
      <c r="K956" s="98"/>
      <c r="L956" s="73"/>
      <c r="O956" s="98"/>
    </row>
    <row r="957">
      <c r="A957" s="73"/>
      <c r="D957" s="98"/>
      <c r="G957" s="98"/>
      <c r="I957" s="73"/>
      <c r="K957" s="98"/>
      <c r="L957" s="73"/>
      <c r="O957" s="98"/>
    </row>
    <row r="958">
      <c r="A958" s="73"/>
      <c r="D958" s="98"/>
      <c r="G958" s="98"/>
      <c r="I958" s="73"/>
      <c r="K958" s="98"/>
      <c r="L958" s="73"/>
      <c r="O958" s="98"/>
    </row>
    <row r="959">
      <c r="A959" s="73"/>
      <c r="D959" s="98"/>
      <c r="G959" s="98"/>
      <c r="I959" s="73"/>
      <c r="K959" s="98"/>
      <c r="L959" s="73"/>
      <c r="O959" s="98"/>
    </row>
    <row r="960">
      <c r="A960" s="73"/>
      <c r="D960" s="98"/>
      <c r="G960" s="98"/>
      <c r="I960" s="73"/>
      <c r="K960" s="98"/>
      <c r="L960" s="73"/>
      <c r="O960" s="98"/>
    </row>
    <row r="961">
      <c r="A961" s="73"/>
      <c r="D961" s="98"/>
      <c r="G961" s="98"/>
      <c r="I961" s="73"/>
      <c r="K961" s="98"/>
      <c r="L961" s="73"/>
      <c r="O961" s="98"/>
    </row>
    <row r="962">
      <c r="A962" s="73"/>
      <c r="D962" s="98"/>
      <c r="G962" s="98"/>
      <c r="I962" s="73"/>
      <c r="K962" s="98"/>
      <c r="L962" s="73"/>
      <c r="O962" s="98"/>
    </row>
    <row r="963">
      <c r="A963" s="73"/>
      <c r="D963" s="98"/>
      <c r="G963" s="98"/>
      <c r="I963" s="73"/>
      <c r="K963" s="98"/>
      <c r="L963" s="73"/>
      <c r="O963" s="98"/>
    </row>
    <row r="964">
      <c r="A964" s="73"/>
      <c r="D964" s="98"/>
      <c r="G964" s="98"/>
      <c r="I964" s="73"/>
      <c r="K964" s="98"/>
      <c r="L964" s="73"/>
      <c r="O964" s="98"/>
    </row>
    <row r="965">
      <c r="A965" s="73"/>
      <c r="D965" s="98"/>
      <c r="G965" s="98"/>
      <c r="I965" s="73"/>
      <c r="K965" s="98"/>
      <c r="L965" s="73"/>
      <c r="O965" s="98"/>
    </row>
    <row r="966">
      <c r="A966" s="73"/>
      <c r="D966" s="98"/>
      <c r="G966" s="98"/>
      <c r="I966" s="73"/>
      <c r="K966" s="98"/>
      <c r="L966" s="73"/>
      <c r="O966" s="98"/>
    </row>
    <row r="967">
      <c r="A967" s="73"/>
      <c r="D967" s="98"/>
      <c r="G967" s="98"/>
      <c r="I967" s="73"/>
      <c r="K967" s="98"/>
      <c r="L967" s="73"/>
      <c r="O967" s="98"/>
    </row>
    <row r="968">
      <c r="A968" s="73"/>
      <c r="D968" s="98"/>
      <c r="G968" s="98"/>
      <c r="I968" s="73"/>
      <c r="K968" s="98"/>
      <c r="L968" s="73"/>
      <c r="O968" s="98"/>
    </row>
    <row r="969">
      <c r="A969" s="73"/>
      <c r="D969" s="98"/>
      <c r="G969" s="98"/>
      <c r="I969" s="73"/>
      <c r="K969" s="98"/>
      <c r="L969" s="73"/>
      <c r="O969" s="98"/>
    </row>
    <row r="970">
      <c r="A970" s="73"/>
      <c r="D970" s="98"/>
      <c r="G970" s="98"/>
      <c r="I970" s="73"/>
      <c r="K970" s="98"/>
      <c r="L970" s="73"/>
      <c r="O970" s="98"/>
    </row>
    <row r="971">
      <c r="A971" s="73"/>
      <c r="D971" s="98"/>
      <c r="G971" s="98"/>
      <c r="I971" s="73"/>
      <c r="K971" s="98"/>
      <c r="L971" s="73"/>
      <c r="O971" s="98"/>
    </row>
    <row r="972">
      <c r="A972" s="73"/>
      <c r="D972" s="98"/>
      <c r="G972" s="98"/>
      <c r="I972" s="73"/>
      <c r="K972" s="98"/>
      <c r="L972" s="73"/>
      <c r="O972" s="98"/>
    </row>
    <row r="973">
      <c r="A973" s="73"/>
      <c r="D973" s="98"/>
      <c r="G973" s="98"/>
      <c r="I973" s="73"/>
      <c r="K973" s="98"/>
      <c r="L973" s="73"/>
      <c r="O973" s="98"/>
    </row>
    <row r="974">
      <c r="A974" s="73"/>
      <c r="D974" s="98"/>
      <c r="G974" s="98"/>
      <c r="I974" s="73"/>
      <c r="K974" s="98"/>
      <c r="L974" s="73"/>
      <c r="O974" s="98"/>
    </row>
    <row r="975">
      <c r="A975" s="73"/>
      <c r="D975" s="98"/>
      <c r="G975" s="98"/>
      <c r="I975" s="73"/>
      <c r="K975" s="98"/>
      <c r="L975" s="73"/>
      <c r="O975" s="98"/>
    </row>
    <row r="976">
      <c r="A976" s="73"/>
      <c r="D976" s="98"/>
      <c r="G976" s="98"/>
      <c r="I976" s="73"/>
      <c r="K976" s="98"/>
      <c r="L976" s="73"/>
      <c r="O976" s="98"/>
    </row>
    <row r="977">
      <c r="A977" s="73"/>
      <c r="D977" s="98"/>
      <c r="G977" s="98"/>
      <c r="I977" s="73"/>
      <c r="K977" s="98"/>
      <c r="L977" s="73"/>
      <c r="O977" s="98"/>
    </row>
    <row r="978">
      <c r="A978" s="73"/>
      <c r="D978" s="98"/>
      <c r="G978" s="98"/>
      <c r="I978" s="73"/>
      <c r="K978" s="98"/>
      <c r="L978" s="73"/>
      <c r="O978" s="98"/>
    </row>
    <row r="979">
      <c r="A979" s="73"/>
      <c r="D979" s="98"/>
      <c r="G979" s="98"/>
      <c r="I979" s="73"/>
      <c r="K979" s="98"/>
      <c r="L979" s="73"/>
      <c r="O979" s="98"/>
    </row>
    <row r="980">
      <c r="A980" s="73"/>
      <c r="D980" s="98"/>
      <c r="G980" s="98"/>
      <c r="I980" s="73"/>
      <c r="K980" s="98"/>
      <c r="L980" s="73"/>
      <c r="O980" s="98"/>
    </row>
    <row r="981">
      <c r="A981" s="73"/>
      <c r="D981" s="98"/>
      <c r="G981" s="98"/>
      <c r="I981" s="73"/>
      <c r="K981" s="98"/>
      <c r="L981" s="73"/>
      <c r="O981" s="98"/>
    </row>
    <row r="982">
      <c r="A982" s="73"/>
      <c r="D982" s="98"/>
      <c r="G982" s="98"/>
      <c r="I982" s="73"/>
      <c r="K982" s="98"/>
      <c r="L982" s="73"/>
      <c r="O982" s="98"/>
    </row>
    <row r="983">
      <c r="A983" s="73"/>
      <c r="D983" s="98"/>
      <c r="G983" s="98"/>
      <c r="I983" s="73"/>
      <c r="K983" s="98"/>
      <c r="L983" s="73"/>
      <c r="O983" s="98"/>
    </row>
    <row r="984">
      <c r="A984" s="73"/>
      <c r="D984" s="98"/>
      <c r="G984" s="98"/>
      <c r="I984" s="73"/>
      <c r="K984" s="98"/>
      <c r="L984" s="73"/>
      <c r="O984" s="98"/>
    </row>
    <row r="985">
      <c r="A985" s="73"/>
      <c r="D985" s="98"/>
      <c r="G985" s="98"/>
      <c r="I985" s="73"/>
      <c r="K985" s="98"/>
      <c r="L985" s="73"/>
      <c r="O985" s="98"/>
    </row>
    <row r="986">
      <c r="A986" s="73"/>
      <c r="D986" s="98"/>
      <c r="G986" s="98"/>
      <c r="I986" s="73"/>
      <c r="K986" s="98"/>
      <c r="L986" s="73"/>
      <c r="O986" s="98"/>
    </row>
    <row r="987">
      <c r="A987" s="73"/>
      <c r="D987" s="98"/>
      <c r="G987" s="98"/>
      <c r="I987" s="73"/>
      <c r="K987" s="98"/>
      <c r="L987" s="73"/>
      <c r="O987" s="98"/>
    </row>
    <row r="988">
      <c r="A988" s="73"/>
      <c r="D988" s="98"/>
      <c r="G988" s="98"/>
      <c r="I988" s="73"/>
      <c r="K988" s="98"/>
      <c r="L988" s="73"/>
      <c r="O988" s="98"/>
    </row>
    <row r="989">
      <c r="A989" s="73"/>
      <c r="D989" s="98"/>
      <c r="G989" s="98"/>
      <c r="I989" s="73"/>
      <c r="K989" s="98"/>
      <c r="L989" s="73"/>
      <c r="O989" s="98"/>
    </row>
    <row r="990">
      <c r="A990" s="73"/>
      <c r="D990" s="98"/>
      <c r="G990" s="98"/>
      <c r="I990" s="73"/>
      <c r="K990" s="98"/>
      <c r="L990" s="73"/>
      <c r="O990" s="98"/>
    </row>
    <row r="991">
      <c r="A991" s="73"/>
      <c r="D991" s="98"/>
      <c r="G991" s="98"/>
      <c r="I991" s="73"/>
      <c r="K991" s="98"/>
      <c r="L991" s="73"/>
      <c r="O991" s="98"/>
    </row>
    <row r="992">
      <c r="A992" s="73"/>
      <c r="D992" s="98"/>
      <c r="G992" s="98"/>
      <c r="I992" s="73"/>
      <c r="K992" s="98"/>
      <c r="L992" s="73"/>
      <c r="O992" s="98"/>
    </row>
    <row r="993">
      <c r="A993" s="73"/>
      <c r="D993" s="98"/>
      <c r="G993" s="98"/>
      <c r="I993" s="73"/>
      <c r="K993" s="98"/>
      <c r="L993" s="73"/>
      <c r="O993" s="98"/>
    </row>
    <row r="994">
      <c r="A994" s="73"/>
      <c r="D994" s="98"/>
      <c r="G994" s="98"/>
      <c r="I994" s="73"/>
      <c r="K994" s="98"/>
      <c r="L994" s="73"/>
      <c r="O994" s="98"/>
    </row>
    <row r="995">
      <c r="A995" s="73"/>
      <c r="D995" s="98"/>
      <c r="G995" s="98"/>
      <c r="I995" s="73"/>
      <c r="K995" s="98"/>
      <c r="L995" s="73"/>
      <c r="O995" s="98"/>
    </row>
    <row r="996">
      <c r="A996" s="73"/>
      <c r="D996" s="98"/>
      <c r="G996" s="98"/>
      <c r="I996" s="73"/>
      <c r="K996" s="98"/>
      <c r="L996" s="73"/>
      <c r="O996" s="98"/>
    </row>
    <row r="997">
      <c r="A997" s="73"/>
      <c r="D997" s="98"/>
      <c r="G997" s="98"/>
      <c r="I997" s="73"/>
      <c r="K997" s="98"/>
      <c r="L997" s="73"/>
      <c r="O997" s="98"/>
    </row>
    <row r="998">
      <c r="A998" s="73"/>
      <c r="D998" s="98"/>
      <c r="G998" s="98"/>
      <c r="I998" s="73"/>
      <c r="K998" s="98"/>
      <c r="L998" s="73"/>
      <c r="O998" s="98"/>
    </row>
    <row r="999">
      <c r="A999" s="73"/>
      <c r="D999" s="98"/>
      <c r="G999" s="98"/>
      <c r="I999" s="73"/>
      <c r="K999" s="98"/>
      <c r="L999" s="73"/>
      <c r="O999" s="98"/>
    </row>
    <row r="1000">
      <c r="A1000" s="73"/>
      <c r="D1000" s="98"/>
      <c r="G1000" s="98"/>
      <c r="I1000" s="73"/>
      <c r="K1000" s="98"/>
      <c r="L1000" s="73"/>
      <c r="O1000" s="98"/>
    </row>
    <row r="1001">
      <c r="A1001" s="73"/>
      <c r="G1001" s="98"/>
      <c r="I1001" s="73"/>
      <c r="K1001" s="98"/>
      <c r="L1001" s="73"/>
      <c r="O1001" s="98"/>
    </row>
    <row r="1002">
      <c r="A1002" s="73"/>
      <c r="G1002" s="98"/>
      <c r="I1002" s="73"/>
      <c r="K1002" s="98"/>
      <c r="L1002" s="73"/>
      <c r="O1002" s="98"/>
    </row>
    <row r="1003">
      <c r="A1003" s="73"/>
      <c r="G1003" s="98"/>
      <c r="I1003" s="73"/>
      <c r="K1003" s="98"/>
      <c r="L1003" s="73"/>
      <c r="O1003" s="98"/>
    </row>
    <row r="1004">
      <c r="A1004" s="73"/>
      <c r="G1004" s="98"/>
      <c r="I1004" s="73"/>
      <c r="K1004" s="98"/>
      <c r="L1004" s="73"/>
      <c r="O1004" s="98"/>
    </row>
    <row r="1005">
      <c r="A1005" s="73"/>
      <c r="G1005" s="98"/>
      <c r="I1005" s="73"/>
      <c r="K1005" s="98"/>
      <c r="L1005" s="73"/>
      <c r="O1005" s="98"/>
    </row>
    <row r="1006">
      <c r="A1006" s="73"/>
      <c r="G1006" s="98"/>
      <c r="I1006" s="73"/>
      <c r="K1006" s="98"/>
      <c r="L1006" s="73"/>
      <c r="O1006" s="98"/>
    </row>
    <row r="1007">
      <c r="A1007" s="73"/>
      <c r="G1007" s="98"/>
      <c r="I1007" s="73"/>
      <c r="K1007" s="98"/>
      <c r="L1007" s="73"/>
      <c r="O1007" s="98"/>
    </row>
    <row r="1008">
      <c r="A1008" s="73"/>
      <c r="G1008" s="98"/>
      <c r="I1008" s="73"/>
      <c r="K1008" s="98"/>
      <c r="L1008" s="73"/>
      <c r="O1008" s="98"/>
    </row>
    <row r="1009">
      <c r="A1009" s="73"/>
      <c r="G1009" s="98"/>
      <c r="I1009" s="73"/>
      <c r="K1009" s="98"/>
      <c r="L1009" s="73"/>
      <c r="O1009" s="98"/>
    </row>
    <row r="1010">
      <c r="A1010" s="73"/>
      <c r="G1010" s="98"/>
      <c r="I1010" s="73"/>
      <c r="K1010" s="98"/>
      <c r="L1010" s="73"/>
      <c r="O1010" s="98"/>
    </row>
    <row r="1011">
      <c r="A1011" s="73"/>
      <c r="G1011" s="98"/>
      <c r="I1011" s="73"/>
      <c r="K1011" s="98"/>
      <c r="L1011" s="73"/>
      <c r="O1011" s="98"/>
    </row>
    <row r="1012">
      <c r="A1012" s="73"/>
      <c r="G1012" s="98"/>
      <c r="I1012" s="73"/>
      <c r="K1012" s="98"/>
      <c r="L1012" s="73"/>
      <c r="O1012" s="98"/>
    </row>
    <row r="1013">
      <c r="A1013" s="73"/>
      <c r="G1013" s="98"/>
      <c r="I1013" s="73"/>
      <c r="K1013" s="98"/>
      <c r="L1013" s="73"/>
      <c r="O1013" s="98"/>
    </row>
    <row r="1014">
      <c r="A1014" s="73"/>
      <c r="G1014" s="98"/>
      <c r="I1014" s="73"/>
      <c r="K1014" s="98"/>
      <c r="L1014" s="73"/>
      <c r="O1014" s="98"/>
    </row>
    <row r="1015">
      <c r="A1015" s="73"/>
      <c r="G1015" s="98"/>
      <c r="I1015" s="73"/>
      <c r="K1015" s="98"/>
      <c r="L1015" s="73"/>
      <c r="O1015" s="98"/>
    </row>
    <row r="1016">
      <c r="A1016" s="73"/>
      <c r="G1016" s="98"/>
      <c r="I1016" s="73"/>
      <c r="K1016" s="98"/>
      <c r="L1016" s="73"/>
      <c r="O1016" s="98"/>
    </row>
    <row r="1017">
      <c r="A1017" s="73"/>
      <c r="G1017" s="98"/>
      <c r="I1017" s="73"/>
      <c r="K1017" s="98"/>
      <c r="L1017" s="73"/>
      <c r="O1017" s="98"/>
    </row>
    <row r="1018">
      <c r="A1018" s="73"/>
      <c r="G1018" s="98"/>
      <c r="I1018" s="73"/>
      <c r="K1018" s="98"/>
      <c r="L1018" s="73"/>
      <c r="O1018" s="98"/>
    </row>
    <row r="1019">
      <c r="A1019" s="73"/>
      <c r="G1019" s="98"/>
      <c r="I1019" s="73"/>
      <c r="K1019" s="98"/>
      <c r="L1019" s="73"/>
      <c r="O1019" s="98"/>
    </row>
    <row r="1020">
      <c r="A1020" s="73"/>
      <c r="G1020" s="98"/>
      <c r="I1020" s="73"/>
      <c r="K1020" s="98"/>
      <c r="L1020" s="73"/>
      <c r="O1020" s="98"/>
    </row>
    <row r="1021">
      <c r="A1021" s="73"/>
      <c r="G1021" s="98"/>
      <c r="I1021" s="73"/>
      <c r="K1021" s="98"/>
      <c r="L1021" s="73"/>
      <c r="O1021" s="98"/>
    </row>
    <row r="1022">
      <c r="A1022" s="73"/>
      <c r="G1022" s="98"/>
      <c r="I1022" s="73"/>
      <c r="K1022" s="98"/>
      <c r="L1022" s="73"/>
      <c r="O1022" s="98"/>
    </row>
    <row r="1023">
      <c r="A1023" s="73"/>
      <c r="G1023" s="98"/>
      <c r="I1023" s="73"/>
      <c r="K1023" s="98"/>
      <c r="L1023" s="73"/>
      <c r="O1023" s="98"/>
    </row>
    <row r="1024">
      <c r="A1024" s="73"/>
      <c r="G1024" s="98"/>
      <c r="I1024" s="73"/>
      <c r="K1024" s="98"/>
      <c r="L1024" s="73"/>
      <c r="O1024" s="98"/>
    </row>
    <row r="1025">
      <c r="A1025" s="73"/>
      <c r="G1025" s="98"/>
      <c r="I1025" s="73"/>
      <c r="K1025" s="98"/>
      <c r="L1025" s="73"/>
      <c r="O1025" s="98"/>
    </row>
    <row r="1026">
      <c r="A1026" s="73"/>
      <c r="G1026" s="98"/>
      <c r="I1026" s="73"/>
      <c r="K1026" s="98"/>
      <c r="L1026" s="73"/>
      <c r="O1026" s="98"/>
    </row>
    <row r="1027">
      <c r="A1027" s="73"/>
      <c r="G1027" s="98"/>
      <c r="I1027" s="73"/>
      <c r="K1027" s="98"/>
      <c r="L1027" s="73"/>
      <c r="O1027" s="98"/>
    </row>
    <row r="1028">
      <c r="A1028" s="73"/>
      <c r="G1028" s="98"/>
      <c r="I1028" s="73"/>
      <c r="K1028" s="98"/>
      <c r="L1028" s="73"/>
      <c r="O1028" s="98"/>
    </row>
    <row r="1029">
      <c r="A1029" s="73"/>
      <c r="G1029" s="98"/>
      <c r="I1029" s="73"/>
      <c r="K1029" s="98"/>
      <c r="L1029" s="73"/>
      <c r="O1029" s="98"/>
    </row>
    <row r="1030">
      <c r="A1030" s="73"/>
      <c r="G1030" s="98"/>
      <c r="I1030" s="73"/>
      <c r="K1030" s="98"/>
      <c r="L1030" s="73"/>
      <c r="O1030" s="98"/>
    </row>
    <row r="1031">
      <c r="A1031" s="73"/>
      <c r="G1031" s="98"/>
      <c r="I1031" s="73"/>
      <c r="K1031" s="98"/>
      <c r="L1031" s="73"/>
      <c r="O1031" s="98"/>
    </row>
    <row r="1032">
      <c r="A1032" s="73"/>
      <c r="G1032" s="98"/>
      <c r="I1032" s="73"/>
      <c r="K1032" s="98"/>
      <c r="L1032" s="73"/>
      <c r="O1032" s="98"/>
    </row>
    <row r="1033">
      <c r="A1033" s="73"/>
      <c r="G1033" s="98"/>
      <c r="I1033" s="73"/>
      <c r="K1033" s="98"/>
      <c r="L1033" s="73"/>
      <c r="O1033" s="98"/>
    </row>
    <row r="1034">
      <c r="A1034" s="73"/>
      <c r="G1034" s="98"/>
      <c r="I1034" s="73"/>
      <c r="K1034" s="98"/>
      <c r="L1034" s="73"/>
      <c r="O1034" s="98"/>
    </row>
    <row r="1035">
      <c r="A1035" s="73"/>
      <c r="G1035" s="98"/>
      <c r="I1035" s="73"/>
      <c r="K1035" s="98"/>
      <c r="L1035" s="73"/>
      <c r="O1035" s="98"/>
    </row>
    <row r="1036">
      <c r="A1036" s="73"/>
      <c r="G1036" s="98"/>
      <c r="I1036" s="73"/>
      <c r="K1036" s="98"/>
      <c r="L1036" s="73"/>
      <c r="O1036" s="98"/>
    </row>
    <row r="1037">
      <c r="A1037" s="73"/>
      <c r="G1037" s="98"/>
      <c r="I1037" s="73"/>
      <c r="K1037" s="98"/>
      <c r="L1037" s="73"/>
      <c r="O1037" s="98"/>
    </row>
    <row r="1038">
      <c r="A1038" s="73"/>
      <c r="G1038" s="98"/>
      <c r="I1038" s="73"/>
      <c r="K1038" s="98"/>
      <c r="L1038" s="73"/>
      <c r="O1038" s="98"/>
    </row>
    <row r="1039">
      <c r="A1039" s="73"/>
      <c r="G1039" s="98"/>
      <c r="I1039" s="73"/>
      <c r="K1039" s="98"/>
      <c r="L1039" s="73"/>
      <c r="O1039" s="98"/>
    </row>
    <row r="1040">
      <c r="A1040" s="73"/>
      <c r="G1040" s="98"/>
      <c r="I1040" s="73"/>
      <c r="K1040" s="98"/>
      <c r="L1040" s="73"/>
      <c r="O1040" s="98"/>
    </row>
    <row r="1041">
      <c r="A1041" s="73"/>
      <c r="G1041" s="98"/>
      <c r="I1041" s="73"/>
      <c r="K1041" s="98"/>
      <c r="L1041" s="73"/>
      <c r="O1041" s="98"/>
    </row>
    <row r="1042">
      <c r="A1042" s="73"/>
      <c r="G1042" s="98"/>
      <c r="I1042" s="73"/>
      <c r="K1042" s="98"/>
      <c r="L1042" s="73"/>
      <c r="O1042" s="98"/>
    </row>
    <row r="1043">
      <c r="A1043" s="73"/>
      <c r="G1043" s="98"/>
      <c r="I1043" s="73"/>
      <c r="K1043" s="98"/>
      <c r="L1043" s="73"/>
      <c r="O1043" s="98"/>
    </row>
    <row r="1044">
      <c r="A1044" s="73"/>
      <c r="G1044" s="98"/>
      <c r="I1044" s="73"/>
      <c r="K1044" s="98"/>
      <c r="L1044" s="73"/>
      <c r="O1044" s="98"/>
    </row>
    <row r="1045">
      <c r="A1045" s="73"/>
      <c r="G1045" s="98"/>
      <c r="I1045" s="73"/>
      <c r="K1045" s="98"/>
      <c r="L1045" s="73"/>
      <c r="O1045" s="98"/>
    </row>
    <row r="1046">
      <c r="A1046" s="73"/>
      <c r="G1046" s="98"/>
      <c r="I1046" s="73"/>
      <c r="K1046" s="98"/>
      <c r="L1046" s="73"/>
      <c r="O1046" s="98"/>
    </row>
    <row r="1047">
      <c r="A1047" s="73"/>
      <c r="G1047" s="98"/>
      <c r="I1047" s="73"/>
      <c r="K1047" s="98"/>
      <c r="L1047" s="73"/>
      <c r="O1047" s="98"/>
    </row>
    <row r="1048">
      <c r="A1048" s="73"/>
      <c r="G1048" s="98"/>
      <c r="I1048" s="73"/>
      <c r="K1048" s="98"/>
      <c r="L1048" s="73"/>
      <c r="O1048" s="98"/>
    </row>
    <row r="1049">
      <c r="A1049" s="73"/>
      <c r="G1049" s="98"/>
      <c r="I1049" s="73"/>
      <c r="K1049" s="98"/>
      <c r="L1049" s="73"/>
      <c r="O1049" s="98"/>
    </row>
    <row r="1050">
      <c r="A1050" s="73"/>
      <c r="G1050" s="98"/>
      <c r="I1050" s="73"/>
      <c r="K1050" s="98"/>
      <c r="L1050" s="73"/>
      <c r="O1050" s="98"/>
    </row>
    <row r="1051">
      <c r="A1051" s="73"/>
      <c r="G1051" s="98"/>
      <c r="I1051" s="73"/>
      <c r="K1051" s="98"/>
      <c r="L1051" s="73"/>
      <c r="O1051" s="98"/>
    </row>
    <row r="1052">
      <c r="A1052" s="73"/>
      <c r="G1052" s="98"/>
      <c r="I1052" s="73"/>
      <c r="K1052" s="98"/>
      <c r="L1052" s="73"/>
      <c r="O1052" s="98"/>
    </row>
    <row r="1053">
      <c r="A1053" s="73"/>
      <c r="G1053" s="98"/>
      <c r="I1053" s="73"/>
      <c r="K1053" s="98"/>
      <c r="L1053" s="73"/>
      <c r="O1053" s="98"/>
    </row>
    <row r="1054">
      <c r="A1054" s="73"/>
      <c r="G1054" s="98"/>
      <c r="I1054" s="73"/>
      <c r="K1054" s="98"/>
      <c r="L1054" s="73"/>
      <c r="O1054" s="98"/>
    </row>
    <row r="1055">
      <c r="A1055" s="73"/>
      <c r="G1055" s="98"/>
      <c r="I1055" s="73"/>
      <c r="K1055" s="98"/>
      <c r="L1055" s="73"/>
      <c r="O1055" s="98"/>
    </row>
    <row r="1056">
      <c r="A1056" s="73"/>
      <c r="G1056" s="98"/>
      <c r="I1056" s="73"/>
      <c r="K1056" s="98"/>
      <c r="L1056" s="73"/>
      <c r="O1056" s="98"/>
    </row>
    <row r="1057">
      <c r="A1057" s="73"/>
      <c r="G1057" s="98"/>
      <c r="I1057" s="73"/>
      <c r="K1057" s="98"/>
      <c r="L1057" s="73"/>
      <c r="O1057" s="98"/>
    </row>
    <row r="1058">
      <c r="A1058" s="73"/>
      <c r="G1058" s="98"/>
      <c r="I1058" s="73"/>
      <c r="K1058" s="98"/>
      <c r="L1058" s="73"/>
      <c r="O1058" s="98"/>
    </row>
    <row r="1059">
      <c r="A1059" s="73"/>
      <c r="G1059" s="98"/>
      <c r="I1059" s="73"/>
      <c r="K1059" s="98"/>
      <c r="L1059" s="73"/>
      <c r="O1059" s="98"/>
    </row>
    <row r="1060">
      <c r="A1060" s="73"/>
      <c r="G1060" s="98"/>
      <c r="I1060" s="73"/>
      <c r="K1060" s="98"/>
      <c r="L1060" s="73"/>
      <c r="O1060" s="98"/>
    </row>
    <row r="1061">
      <c r="A1061" s="73"/>
      <c r="G1061" s="98"/>
      <c r="I1061" s="73"/>
      <c r="K1061" s="98"/>
      <c r="L1061" s="73"/>
      <c r="O1061" s="98"/>
    </row>
    <row r="1062">
      <c r="A1062" s="73"/>
      <c r="G1062" s="98"/>
      <c r="I1062" s="73"/>
      <c r="K1062" s="98"/>
      <c r="L1062" s="73"/>
      <c r="O1062" s="98"/>
    </row>
    <row r="1063">
      <c r="A1063" s="73"/>
      <c r="G1063" s="98"/>
      <c r="I1063" s="73"/>
      <c r="K1063" s="98"/>
      <c r="L1063" s="73"/>
      <c r="O1063" s="98"/>
    </row>
    <row r="1064">
      <c r="A1064" s="73"/>
      <c r="G1064" s="98"/>
      <c r="I1064" s="73"/>
      <c r="K1064" s="98"/>
      <c r="L1064" s="73"/>
      <c r="O1064" s="98"/>
    </row>
    <row r="1065">
      <c r="A1065" s="73"/>
      <c r="G1065" s="98"/>
      <c r="I1065" s="73"/>
      <c r="K1065" s="98"/>
      <c r="L1065" s="73"/>
      <c r="O1065" s="98"/>
    </row>
    <row r="1066">
      <c r="A1066" s="73"/>
      <c r="G1066" s="98"/>
      <c r="I1066" s="73"/>
      <c r="K1066" s="98"/>
      <c r="L1066" s="73"/>
      <c r="O1066" s="98"/>
    </row>
    <row r="1067">
      <c r="A1067" s="73"/>
      <c r="G1067" s="98"/>
      <c r="I1067" s="73"/>
      <c r="K1067" s="98"/>
      <c r="L1067" s="73"/>
      <c r="O1067" s="98"/>
    </row>
    <row r="1068">
      <c r="A1068" s="73"/>
      <c r="G1068" s="98"/>
      <c r="I1068" s="73"/>
      <c r="K1068" s="98"/>
      <c r="L1068" s="73"/>
      <c r="O1068" s="98"/>
    </row>
    <row r="1069">
      <c r="A1069" s="73"/>
      <c r="G1069" s="98"/>
      <c r="I1069" s="73"/>
      <c r="K1069" s="98"/>
      <c r="L1069" s="73"/>
      <c r="O1069" s="98"/>
    </row>
    <row r="1070">
      <c r="A1070" s="73"/>
      <c r="G1070" s="98"/>
      <c r="I1070" s="73"/>
      <c r="K1070" s="98"/>
      <c r="L1070" s="73"/>
      <c r="O1070" s="98"/>
    </row>
    <row r="1071">
      <c r="A1071" s="73"/>
      <c r="G1071" s="98"/>
      <c r="I1071" s="73"/>
      <c r="K1071" s="98"/>
      <c r="L1071" s="73"/>
      <c r="O1071" s="98"/>
    </row>
    <row r="1072">
      <c r="A1072" s="73"/>
      <c r="G1072" s="98"/>
      <c r="I1072" s="73"/>
      <c r="K1072" s="98"/>
      <c r="L1072" s="73"/>
      <c r="O1072" s="98"/>
    </row>
    <row r="1073">
      <c r="A1073" s="73"/>
      <c r="G1073" s="98"/>
      <c r="I1073" s="73"/>
      <c r="K1073" s="98"/>
      <c r="L1073" s="73"/>
      <c r="O1073" s="98"/>
    </row>
    <row r="1074">
      <c r="A1074" s="73"/>
      <c r="G1074" s="98"/>
      <c r="I1074" s="73"/>
      <c r="K1074" s="98"/>
      <c r="L1074" s="73"/>
      <c r="O1074" s="98"/>
    </row>
    <row r="1075">
      <c r="A1075" s="73"/>
      <c r="G1075" s="98"/>
      <c r="I1075" s="73"/>
      <c r="K1075" s="98"/>
      <c r="L1075" s="73"/>
      <c r="O1075" s="98"/>
    </row>
    <row r="1076">
      <c r="A1076" s="73"/>
      <c r="G1076" s="98"/>
      <c r="I1076" s="73"/>
      <c r="K1076" s="98"/>
      <c r="L1076" s="73"/>
      <c r="O1076" s="98"/>
    </row>
    <row r="1077">
      <c r="A1077" s="73"/>
      <c r="G1077" s="98"/>
      <c r="I1077" s="73"/>
      <c r="K1077" s="98"/>
      <c r="L1077" s="73"/>
      <c r="O1077" s="98"/>
    </row>
    <row r="1078">
      <c r="A1078" s="73"/>
      <c r="G1078" s="98"/>
      <c r="I1078" s="73"/>
      <c r="K1078" s="98"/>
      <c r="L1078" s="73"/>
      <c r="O1078" s="98"/>
    </row>
    <row r="1079">
      <c r="A1079" s="73"/>
      <c r="G1079" s="98"/>
      <c r="I1079" s="73"/>
      <c r="K1079" s="98"/>
      <c r="L1079" s="73"/>
      <c r="O1079" s="98"/>
    </row>
    <row r="1080">
      <c r="A1080" s="73"/>
      <c r="G1080" s="98"/>
      <c r="I1080" s="73"/>
      <c r="K1080" s="98"/>
      <c r="L1080" s="73"/>
      <c r="O1080" s="98"/>
    </row>
    <row r="1081">
      <c r="A1081" s="73"/>
      <c r="G1081" s="98"/>
      <c r="I1081" s="73"/>
      <c r="K1081" s="98"/>
      <c r="L1081" s="73"/>
      <c r="O1081" s="98"/>
    </row>
    <row r="1082">
      <c r="A1082" s="73"/>
      <c r="G1082" s="98"/>
      <c r="I1082" s="73"/>
      <c r="K1082" s="98"/>
      <c r="L1082" s="73"/>
      <c r="O1082" s="98"/>
    </row>
    <row r="1083">
      <c r="A1083" s="73"/>
      <c r="G1083" s="98"/>
      <c r="I1083" s="73"/>
      <c r="K1083" s="98"/>
      <c r="L1083" s="73"/>
      <c r="O1083" s="98"/>
    </row>
    <row r="1084">
      <c r="A1084" s="73"/>
      <c r="G1084" s="98"/>
      <c r="I1084" s="73"/>
      <c r="K1084" s="98"/>
      <c r="L1084" s="73"/>
      <c r="O1084" s="98"/>
    </row>
    <row r="1085">
      <c r="A1085" s="73"/>
      <c r="G1085" s="98"/>
      <c r="I1085" s="73"/>
      <c r="K1085" s="98"/>
      <c r="L1085" s="73"/>
      <c r="O1085" s="98"/>
    </row>
    <row r="1086">
      <c r="A1086" s="73"/>
      <c r="G1086" s="98"/>
      <c r="I1086" s="73"/>
      <c r="K1086" s="98"/>
      <c r="L1086" s="73"/>
      <c r="O1086" s="98"/>
    </row>
    <row r="1087">
      <c r="A1087" s="73"/>
      <c r="G1087" s="98"/>
      <c r="I1087" s="73"/>
      <c r="K1087" s="98"/>
      <c r="L1087" s="73"/>
      <c r="O1087" s="98"/>
    </row>
    <row r="1088">
      <c r="A1088" s="73"/>
      <c r="G1088" s="98"/>
      <c r="I1088" s="73"/>
      <c r="K1088" s="98"/>
      <c r="L1088" s="73"/>
      <c r="O1088" s="98"/>
    </row>
    <row r="1089">
      <c r="A1089" s="73"/>
      <c r="G1089" s="98"/>
      <c r="I1089" s="73"/>
      <c r="K1089" s="98"/>
      <c r="L1089" s="73"/>
      <c r="O1089" s="98"/>
    </row>
    <row r="1090">
      <c r="A1090" s="73"/>
      <c r="G1090" s="98"/>
      <c r="I1090" s="73"/>
      <c r="K1090" s="98"/>
      <c r="L1090" s="73"/>
      <c r="O1090" s="98"/>
    </row>
    <row r="1091">
      <c r="A1091" s="73"/>
      <c r="G1091" s="98"/>
      <c r="I1091" s="73"/>
      <c r="K1091" s="98"/>
      <c r="L1091" s="73"/>
      <c r="O1091" s="98"/>
    </row>
    <row r="1092">
      <c r="A1092" s="73"/>
      <c r="G1092" s="98"/>
      <c r="I1092" s="73"/>
      <c r="K1092" s="98"/>
      <c r="L1092" s="73"/>
      <c r="O1092" s="98"/>
    </row>
    <row r="1093">
      <c r="A1093" s="73"/>
      <c r="G1093" s="98"/>
      <c r="I1093" s="73"/>
      <c r="K1093" s="98"/>
      <c r="L1093" s="73"/>
      <c r="O1093" s="98"/>
    </row>
    <row r="1094">
      <c r="A1094" s="73"/>
      <c r="G1094" s="98"/>
      <c r="I1094" s="73"/>
      <c r="K1094" s="98"/>
      <c r="L1094" s="73"/>
      <c r="O1094" s="98"/>
    </row>
    <row r="1095">
      <c r="A1095" s="73"/>
      <c r="G1095" s="98"/>
      <c r="I1095" s="73"/>
      <c r="K1095" s="98"/>
      <c r="L1095" s="73"/>
      <c r="O1095" s="98"/>
    </row>
    <row r="1096">
      <c r="A1096" s="73"/>
      <c r="G1096" s="98"/>
      <c r="I1096" s="73"/>
      <c r="K1096" s="98"/>
      <c r="L1096" s="73"/>
      <c r="O1096" s="98"/>
    </row>
    <row r="1097">
      <c r="A1097" s="73"/>
      <c r="G1097" s="98"/>
      <c r="I1097" s="73"/>
      <c r="K1097" s="98"/>
      <c r="L1097" s="73"/>
      <c r="O1097" s="98"/>
    </row>
    <row r="1098">
      <c r="A1098" s="73"/>
      <c r="G1098" s="98"/>
      <c r="I1098" s="73"/>
      <c r="K1098" s="98"/>
      <c r="L1098" s="73"/>
      <c r="O1098" s="98"/>
    </row>
    <row r="1099">
      <c r="A1099" s="73"/>
      <c r="G1099" s="98"/>
      <c r="I1099" s="73"/>
      <c r="K1099" s="98"/>
      <c r="L1099" s="73"/>
      <c r="O1099" s="98"/>
    </row>
    <row r="1100">
      <c r="A1100" s="73"/>
      <c r="G1100" s="98"/>
      <c r="I1100" s="73"/>
      <c r="K1100" s="98"/>
      <c r="L1100" s="73"/>
      <c r="O1100" s="98"/>
    </row>
    <row r="1101">
      <c r="A1101" s="73"/>
      <c r="G1101" s="98"/>
      <c r="I1101" s="73"/>
      <c r="K1101" s="98"/>
      <c r="L1101" s="73"/>
      <c r="O1101" s="98"/>
    </row>
    <row r="1102">
      <c r="A1102" s="73"/>
      <c r="G1102" s="98"/>
      <c r="I1102" s="73"/>
      <c r="K1102" s="98"/>
      <c r="L1102" s="73"/>
      <c r="O1102" s="98"/>
    </row>
    <row r="1103">
      <c r="A1103" s="73"/>
      <c r="G1103" s="98"/>
      <c r="I1103" s="73"/>
      <c r="K1103" s="98"/>
      <c r="L1103" s="73"/>
      <c r="O1103" s="98"/>
    </row>
    <row r="1104">
      <c r="A1104" s="73"/>
      <c r="G1104" s="98"/>
      <c r="I1104" s="73"/>
      <c r="K1104" s="98"/>
      <c r="L1104" s="73"/>
      <c r="O1104" s="98"/>
    </row>
    <row r="1105">
      <c r="A1105" s="73"/>
      <c r="G1105" s="98"/>
      <c r="I1105" s="73"/>
      <c r="K1105" s="98"/>
      <c r="L1105" s="73"/>
      <c r="O1105" s="98"/>
    </row>
    <row r="1106">
      <c r="A1106" s="73"/>
      <c r="G1106" s="98"/>
      <c r="I1106" s="73"/>
      <c r="K1106" s="98"/>
      <c r="L1106" s="73"/>
      <c r="O1106" s="98"/>
    </row>
    <row r="1107">
      <c r="A1107" s="73"/>
      <c r="G1107" s="98"/>
      <c r="I1107" s="73"/>
      <c r="K1107" s="98"/>
      <c r="L1107" s="73"/>
      <c r="O1107" s="98"/>
    </row>
    <row r="1108">
      <c r="A1108" s="73"/>
      <c r="G1108" s="98"/>
      <c r="I1108" s="73"/>
      <c r="K1108" s="98"/>
      <c r="L1108" s="73"/>
      <c r="O1108" s="98"/>
    </row>
    <row r="1109">
      <c r="A1109" s="73"/>
      <c r="G1109" s="98"/>
      <c r="I1109" s="73"/>
      <c r="K1109" s="98"/>
      <c r="L1109" s="73"/>
      <c r="O1109" s="98"/>
    </row>
    <row r="1110">
      <c r="A1110" s="73"/>
      <c r="G1110" s="98"/>
      <c r="I1110" s="73"/>
      <c r="K1110" s="98"/>
      <c r="L1110" s="73"/>
      <c r="O1110" s="98"/>
    </row>
    <row r="1111">
      <c r="A1111" s="73"/>
      <c r="G1111" s="98"/>
      <c r="I1111" s="73"/>
      <c r="K1111" s="98"/>
      <c r="L1111" s="73"/>
      <c r="O1111" s="98"/>
    </row>
    <row r="1112">
      <c r="A1112" s="73"/>
      <c r="G1112" s="98"/>
      <c r="I1112" s="73"/>
      <c r="K1112" s="98"/>
      <c r="L1112" s="73"/>
      <c r="O1112" s="98"/>
    </row>
    <row r="1113">
      <c r="A1113" s="73"/>
      <c r="G1113" s="98"/>
      <c r="I1113" s="73"/>
      <c r="K1113" s="98"/>
      <c r="L1113" s="73"/>
      <c r="O1113" s="98"/>
    </row>
    <row r="1114">
      <c r="A1114" s="73"/>
      <c r="G1114" s="98"/>
      <c r="I1114" s="73"/>
      <c r="K1114" s="98"/>
      <c r="L1114" s="73"/>
      <c r="O1114" s="98"/>
    </row>
    <row r="1115">
      <c r="A1115" s="73"/>
      <c r="G1115" s="98"/>
      <c r="I1115" s="73"/>
      <c r="K1115" s="98"/>
      <c r="L1115" s="73"/>
      <c r="O1115" s="98"/>
    </row>
    <row r="1116">
      <c r="A1116" s="73"/>
      <c r="G1116" s="98"/>
      <c r="I1116" s="73"/>
      <c r="K1116" s="98"/>
      <c r="L1116" s="73"/>
      <c r="O1116" s="98"/>
    </row>
    <row r="1117">
      <c r="A1117" s="73"/>
      <c r="G1117" s="98"/>
      <c r="I1117" s="73"/>
      <c r="K1117" s="98"/>
      <c r="L1117" s="73"/>
      <c r="O1117" s="98"/>
    </row>
    <row r="1118">
      <c r="A1118" s="73"/>
      <c r="G1118" s="98"/>
      <c r="I1118" s="73"/>
      <c r="K1118" s="98"/>
      <c r="L1118" s="73"/>
      <c r="O1118" s="98"/>
    </row>
    <row r="1119">
      <c r="A1119" s="73"/>
      <c r="G1119" s="98"/>
      <c r="I1119" s="73"/>
      <c r="K1119" s="98"/>
      <c r="L1119" s="73"/>
      <c r="O1119" s="98"/>
    </row>
    <row r="1120">
      <c r="A1120" s="73"/>
      <c r="G1120" s="98"/>
      <c r="I1120" s="73"/>
      <c r="K1120" s="98"/>
      <c r="L1120" s="73"/>
      <c r="O1120" s="98"/>
    </row>
    <row r="1121">
      <c r="A1121" s="73"/>
      <c r="G1121" s="98"/>
      <c r="I1121" s="73"/>
      <c r="K1121" s="98"/>
      <c r="L1121" s="73"/>
      <c r="O1121" s="98"/>
    </row>
    <row r="1122">
      <c r="A1122" s="73"/>
      <c r="G1122" s="98"/>
      <c r="I1122" s="73"/>
      <c r="K1122" s="98"/>
      <c r="L1122" s="73"/>
      <c r="O1122" s="98"/>
    </row>
    <row r="1123">
      <c r="A1123" s="73"/>
      <c r="G1123" s="98"/>
      <c r="I1123" s="73"/>
      <c r="K1123" s="98"/>
      <c r="L1123" s="73"/>
      <c r="O1123" s="98"/>
    </row>
    <row r="1124">
      <c r="A1124" s="73"/>
      <c r="G1124" s="98"/>
      <c r="I1124" s="73"/>
      <c r="K1124" s="98"/>
      <c r="L1124" s="73"/>
      <c r="O1124" s="98"/>
    </row>
    <row r="1125">
      <c r="A1125" s="73"/>
      <c r="G1125" s="98"/>
      <c r="I1125" s="73"/>
      <c r="K1125" s="98"/>
      <c r="L1125" s="73"/>
      <c r="O1125" s="98"/>
    </row>
    <row r="1126">
      <c r="A1126" s="73"/>
      <c r="G1126" s="98"/>
      <c r="I1126" s="73"/>
      <c r="K1126" s="98"/>
      <c r="L1126" s="73"/>
      <c r="O1126" s="98"/>
    </row>
    <row r="1127">
      <c r="A1127" s="73"/>
      <c r="G1127" s="98"/>
      <c r="I1127" s="73"/>
      <c r="K1127" s="98"/>
      <c r="L1127" s="73"/>
      <c r="O1127" s="98"/>
    </row>
    <row r="1128">
      <c r="A1128" s="73"/>
      <c r="G1128" s="98"/>
      <c r="I1128" s="73"/>
      <c r="K1128" s="98"/>
      <c r="L1128" s="73"/>
      <c r="O1128" s="98"/>
    </row>
    <row r="1129">
      <c r="A1129" s="73"/>
      <c r="G1129" s="98"/>
      <c r="I1129" s="73"/>
      <c r="K1129" s="98"/>
      <c r="L1129" s="73"/>
      <c r="O1129" s="98"/>
    </row>
    <row r="1130">
      <c r="A1130" s="73"/>
      <c r="G1130" s="98"/>
      <c r="I1130" s="73"/>
      <c r="K1130" s="98"/>
      <c r="L1130" s="73"/>
      <c r="O1130" s="98"/>
    </row>
    <row r="1131">
      <c r="A1131" s="73"/>
      <c r="G1131" s="98"/>
      <c r="I1131" s="73"/>
      <c r="K1131" s="98"/>
      <c r="L1131" s="73"/>
      <c r="O1131" s="98"/>
    </row>
    <row r="1132">
      <c r="A1132" s="73"/>
      <c r="G1132" s="98"/>
      <c r="I1132" s="73"/>
      <c r="K1132" s="98"/>
      <c r="L1132" s="73"/>
      <c r="O1132" s="98"/>
    </row>
    <row r="1133">
      <c r="A1133" s="73"/>
      <c r="G1133" s="98"/>
      <c r="I1133" s="73"/>
      <c r="K1133" s="98"/>
      <c r="L1133" s="73"/>
      <c r="O1133" s="98"/>
    </row>
    <row r="1134">
      <c r="A1134" s="73"/>
      <c r="G1134" s="98"/>
      <c r="I1134" s="73"/>
      <c r="K1134" s="98"/>
      <c r="L1134" s="73"/>
      <c r="O1134" s="98"/>
    </row>
    <row r="1135">
      <c r="A1135" s="73"/>
      <c r="G1135" s="98"/>
      <c r="I1135" s="73"/>
      <c r="K1135" s="98"/>
      <c r="L1135" s="73"/>
      <c r="O1135" s="98"/>
    </row>
    <row r="1136">
      <c r="A1136" s="73"/>
      <c r="G1136" s="98"/>
      <c r="I1136" s="73"/>
      <c r="K1136" s="98"/>
      <c r="L1136" s="73"/>
      <c r="O1136" s="98"/>
    </row>
    <row r="1137">
      <c r="A1137" s="73"/>
      <c r="G1137" s="98"/>
      <c r="I1137" s="73"/>
      <c r="K1137" s="98"/>
      <c r="L1137" s="73"/>
      <c r="O1137" s="98"/>
    </row>
    <row r="1138">
      <c r="A1138" s="73"/>
      <c r="G1138" s="98"/>
      <c r="I1138" s="73"/>
      <c r="K1138" s="98"/>
      <c r="L1138" s="73"/>
      <c r="O1138" s="98"/>
    </row>
    <row r="1139">
      <c r="A1139" s="73"/>
      <c r="G1139" s="98"/>
      <c r="I1139" s="73"/>
      <c r="K1139" s="98"/>
      <c r="L1139" s="73"/>
      <c r="O1139" s="98"/>
    </row>
    <row r="1140">
      <c r="A1140" s="73"/>
      <c r="G1140" s="98"/>
      <c r="I1140" s="73"/>
      <c r="K1140" s="98"/>
      <c r="L1140" s="73"/>
      <c r="O1140" s="98"/>
    </row>
    <row r="1141">
      <c r="A1141" s="73"/>
      <c r="G1141" s="98"/>
      <c r="I1141" s="73"/>
      <c r="K1141" s="98"/>
      <c r="L1141" s="73"/>
      <c r="O1141" s="98"/>
    </row>
    <row r="1142">
      <c r="A1142" s="73"/>
      <c r="G1142" s="98"/>
      <c r="I1142" s="73"/>
      <c r="K1142" s="98"/>
      <c r="L1142" s="73"/>
      <c r="O1142" s="98"/>
    </row>
    <row r="1143">
      <c r="A1143" s="73"/>
      <c r="G1143" s="98"/>
      <c r="I1143" s="73"/>
      <c r="K1143" s="98"/>
      <c r="L1143" s="73"/>
      <c r="O1143" s="98"/>
    </row>
    <row r="1144">
      <c r="A1144" s="73"/>
      <c r="G1144" s="98"/>
      <c r="I1144" s="73"/>
      <c r="K1144" s="98"/>
      <c r="L1144" s="73"/>
      <c r="O1144" s="98"/>
    </row>
    <row r="1145">
      <c r="A1145" s="73"/>
      <c r="G1145" s="98"/>
      <c r="I1145" s="73"/>
      <c r="K1145" s="98"/>
      <c r="L1145" s="73"/>
      <c r="O1145" s="98"/>
    </row>
    <row r="1146">
      <c r="A1146" s="73"/>
      <c r="G1146" s="98"/>
      <c r="I1146" s="73"/>
      <c r="K1146" s="98"/>
      <c r="L1146" s="73"/>
      <c r="O1146" s="98"/>
    </row>
    <row r="1147">
      <c r="A1147" s="73"/>
      <c r="G1147" s="98"/>
      <c r="I1147" s="73"/>
      <c r="K1147" s="98"/>
      <c r="L1147" s="73"/>
      <c r="O1147" s="98"/>
    </row>
    <row r="1148">
      <c r="A1148" s="73"/>
      <c r="G1148" s="98"/>
      <c r="I1148" s="73"/>
      <c r="K1148" s="98"/>
      <c r="L1148" s="73"/>
      <c r="O1148" s="98"/>
    </row>
    <row r="1149">
      <c r="A1149" s="73"/>
      <c r="G1149" s="98"/>
      <c r="I1149" s="73"/>
      <c r="K1149" s="98"/>
      <c r="L1149" s="73"/>
      <c r="O1149" s="98"/>
    </row>
    <row r="1150">
      <c r="A1150" s="73"/>
      <c r="G1150" s="98"/>
      <c r="I1150" s="73"/>
      <c r="K1150" s="98"/>
      <c r="L1150" s="73"/>
      <c r="O1150" s="98"/>
    </row>
    <row r="1151">
      <c r="A1151" s="73"/>
      <c r="G1151" s="98"/>
      <c r="I1151" s="73"/>
      <c r="K1151" s="98"/>
      <c r="L1151" s="73"/>
      <c r="O1151" s="98"/>
    </row>
    <row r="1152">
      <c r="A1152" s="73"/>
      <c r="G1152" s="98"/>
      <c r="I1152" s="73"/>
      <c r="K1152" s="98"/>
      <c r="L1152" s="73"/>
      <c r="O1152" s="98"/>
    </row>
    <row r="1153">
      <c r="A1153" s="73"/>
      <c r="G1153" s="98"/>
      <c r="I1153" s="73"/>
      <c r="K1153" s="98"/>
      <c r="L1153" s="73"/>
      <c r="O1153" s="98"/>
    </row>
    <row r="1154">
      <c r="A1154" s="73"/>
      <c r="G1154" s="98"/>
      <c r="I1154" s="73"/>
      <c r="K1154" s="98"/>
      <c r="L1154" s="73"/>
      <c r="O1154" s="98"/>
    </row>
    <row r="1155">
      <c r="A1155" s="73"/>
      <c r="G1155" s="98"/>
      <c r="I1155" s="73"/>
      <c r="K1155" s="98"/>
      <c r="L1155" s="73"/>
      <c r="O1155" s="98"/>
    </row>
    <row r="1156">
      <c r="A1156" s="73"/>
      <c r="G1156" s="98"/>
      <c r="I1156" s="73"/>
      <c r="K1156" s="98"/>
      <c r="L1156" s="73"/>
      <c r="O1156" s="98"/>
    </row>
    <row r="1157">
      <c r="A1157" s="73"/>
      <c r="G1157" s="98"/>
      <c r="I1157" s="73"/>
      <c r="K1157" s="98"/>
      <c r="L1157" s="73"/>
      <c r="O1157" s="98"/>
    </row>
    <row r="1158">
      <c r="A1158" s="73"/>
      <c r="G1158" s="98"/>
      <c r="I1158" s="73"/>
      <c r="K1158" s="98"/>
      <c r="L1158" s="73"/>
      <c r="O1158" s="98"/>
    </row>
    <row r="1159">
      <c r="A1159" s="73"/>
      <c r="G1159" s="98"/>
      <c r="I1159" s="73"/>
      <c r="K1159" s="98"/>
      <c r="L1159" s="73"/>
      <c r="O1159" s="98"/>
    </row>
    <row r="1160">
      <c r="A1160" s="73"/>
      <c r="G1160" s="98"/>
      <c r="I1160" s="73"/>
      <c r="K1160" s="98"/>
      <c r="L1160" s="73"/>
      <c r="O1160" s="98"/>
    </row>
    <row r="1161">
      <c r="A1161" s="73"/>
      <c r="G1161" s="98"/>
      <c r="I1161" s="73"/>
      <c r="K1161" s="98"/>
      <c r="L1161" s="73"/>
      <c r="O1161" s="98"/>
    </row>
    <row r="1162">
      <c r="A1162" s="73"/>
      <c r="G1162" s="98"/>
      <c r="I1162" s="73"/>
      <c r="K1162" s="98"/>
      <c r="L1162" s="73"/>
      <c r="O1162" s="98"/>
    </row>
    <row r="1163">
      <c r="A1163" s="73"/>
      <c r="G1163" s="98"/>
      <c r="I1163" s="73"/>
      <c r="K1163" s="98"/>
      <c r="L1163" s="73"/>
      <c r="O1163" s="98"/>
    </row>
    <row r="1164">
      <c r="A1164" s="73"/>
      <c r="G1164" s="98"/>
      <c r="I1164" s="73"/>
      <c r="K1164" s="98"/>
      <c r="L1164" s="73"/>
      <c r="O1164" s="98"/>
    </row>
    <row r="1165">
      <c r="A1165" s="73"/>
      <c r="G1165" s="98"/>
      <c r="I1165" s="73"/>
      <c r="K1165" s="98"/>
      <c r="L1165" s="73"/>
      <c r="O1165" s="98"/>
    </row>
    <row r="1166">
      <c r="A1166" s="73"/>
      <c r="G1166" s="98"/>
      <c r="I1166" s="73"/>
      <c r="K1166" s="98"/>
      <c r="L1166" s="73"/>
      <c r="O1166" s="98"/>
    </row>
    <row r="1167">
      <c r="A1167" s="73"/>
      <c r="G1167" s="98"/>
      <c r="I1167" s="73"/>
      <c r="K1167" s="98"/>
      <c r="L1167" s="73"/>
      <c r="O1167" s="98"/>
    </row>
    <row r="1168">
      <c r="A1168" s="73"/>
      <c r="G1168" s="98"/>
      <c r="I1168" s="73"/>
      <c r="K1168" s="98"/>
      <c r="L1168" s="73"/>
      <c r="O1168" s="98"/>
    </row>
    <row r="1169">
      <c r="A1169" s="73"/>
      <c r="G1169" s="98"/>
      <c r="I1169" s="73"/>
      <c r="K1169" s="98"/>
      <c r="L1169" s="73"/>
      <c r="O1169" s="98"/>
    </row>
    <row r="1170">
      <c r="A1170" s="73"/>
      <c r="G1170" s="98"/>
      <c r="I1170" s="73"/>
      <c r="K1170" s="98"/>
      <c r="L1170" s="73"/>
      <c r="O1170" s="98"/>
    </row>
    <row r="1171">
      <c r="A1171" s="73"/>
      <c r="G1171" s="98"/>
      <c r="I1171" s="73"/>
      <c r="K1171" s="98"/>
      <c r="L1171" s="73"/>
      <c r="O1171" s="98"/>
    </row>
    <row r="1172">
      <c r="A1172" s="73"/>
      <c r="G1172" s="98"/>
      <c r="I1172" s="73"/>
      <c r="K1172" s="98"/>
      <c r="L1172" s="73"/>
      <c r="O1172" s="98"/>
    </row>
    <row r="1173">
      <c r="A1173" s="73"/>
      <c r="G1173" s="98"/>
      <c r="I1173" s="73"/>
      <c r="K1173" s="98"/>
      <c r="L1173" s="73"/>
      <c r="O1173" s="98"/>
    </row>
    <row r="1174">
      <c r="A1174" s="73"/>
      <c r="G1174" s="98"/>
      <c r="I1174" s="73"/>
      <c r="K1174" s="98"/>
      <c r="L1174" s="73"/>
      <c r="O1174" s="98"/>
    </row>
    <row r="1175">
      <c r="A1175" s="73"/>
      <c r="G1175" s="98"/>
      <c r="I1175" s="73"/>
      <c r="K1175" s="98"/>
      <c r="L1175" s="73"/>
      <c r="O1175" s="98"/>
    </row>
    <row r="1176">
      <c r="A1176" s="73"/>
      <c r="G1176" s="98"/>
      <c r="I1176" s="73"/>
      <c r="K1176" s="98"/>
      <c r="L1176" s="73"/>
      <c r="O1176" s="98"/>
    </row>
    <row r="1177">
      <c r="A1177" s="73"/>
      <c r="G1177" s="98"/>
      <c r="I1177" s="73"/>
      <c r="K1177" s="98"/>
      <c r="L1177" s="73"/>
      <c r="O1177" s="98"/>
    </row>
    <row r="1178">
      <c r="A1178" s="73"/>
      <c r="G1178" s="98"/>
      <c r="I1178" s="73"/>
      <c r="K1178" s="98"/>
      <c r="L1178" s="73"/>
      <c r="O1178" s="98"/>
    </row>
    <row r="1179">
      <c r="A1179" s="73"/>
      <c r="G1179" s="98"/>
      <c r="I1179" s="73"/>
      <c r="K1179" s="98"/>
      <c r="L1179" s="73"/>
      <c r="O1179" s="98"/>
    </row>
    <row r="1180">
      <c r="A1180" s="73"/>
      <c r="G1180" s="98"/>
      <c r="I1180" s="73"/>
      <c r="K1180" s="98"/>
      <c r="L1180" s="73"/>
      <c r="O1180" s="98"/>
    </row>
    <row r="1181">
      <c r="A1181" s="73"/>
      <c r="G1181" s="98"/>
      <c r="I1181" s="73"/>
      <c r="K1181" s="98"/>
      <c r="L1181" s="73"/>
      <c r="O1181" s="98"/>
    </row>
    <row r="1182">
      <c r="A1182" s="73"/>
      <c r="G1182" s="98"/>
      <c r="I1182" s="73"/>
      <c r="K1182" s="98"/>
      <c r="L1182" s="73"/>
      <c r="O1182" s="98"/>
    </row>
    <row r="1183">
      <c r="A1183" s="73"/>
      <c r="G1183" s="98"/>
      <c r="I1183" s="73"/>
      <c r="K1183" s="98"/>
      <c r="L1183" s="73"/>
      <c r="O1183" s="98"/>
    </row>
    <row r="1184">
      <c r="A1184" s="73"/>
      <c r="G1184" s="98"/>
      <c r="I1184" s="73"/>
      <c r="K1184" s="98"/>
      <c r="L1184" s="73"/>
      <c r="O1184" s="98"/>
    </row>
    <row r="1185">
      <c r="A1185" s="73"/>
      <c r="G1185" s="98"/>
      <c r="I1185" s="73"/>
      <c r="K1185" s="98"/>
      <c r="L1185" s="73"/>
      <c r="O1185" s="98"/>
    </row>
    <row r="1186">
      <c r="A1186" s="73"/>
      <c r="G1186" s="98"/>
      <c r="I1186" s="73"/>
      <c r="K1186" s="98"/>
      <c r="L1186" s="73"/>
      <c r="O1186" s="98"/>
    </row>
    <row r="1187">
      <c r="A1187" s="73"/>
      <c r="G1187" s="98"/>
      <c r="I1187" s="73"/>
      <c r="K1187" s="98"/>
      <c r="L1187" s="73"/>
      <c r="O1187" s="98"/>
    </row>
    <row r="1188">
      <c r="A1188" s="73"/>
      <c r="G1188" s="98"/>
      <c r="I1188" s="73"/>
      <c r="K1188" s="98"/>
      <c r="L1188" s="73"/>
      <c r="O1188" s="98"/>
    </row>
    <row r="1189">
      <c r="A1189" s="73"/>
      <c r="G1189" s="98"/>
      <c r="I1189" s="73"/>
      <c r="K1189" s="98"/>
      <c r="L1189" s="73"/>
      <c r="O1189" s="98"/>
    </row>
    <row r="1190">
      <c r="A1190" s="73"/>
      <c r="G1190" s="98"/>
      <c r="I1190" s="73"/>
      <c r="K1190" s="98"/>
      <c r="L1190" s="73"/>
      <c r="O1190" s="98"/>
    </row>
    <row r="1191">
      <c r="A1191" s="73"/>
      <c r="G1191" s="98"/>
      <c r="I1191" s="73"/>
      <c r="K1191" s="98"/>
      <c r="L1191" s="73"/>
      <c r="O1191" s="98"/>
    </row>
    <row r="1192">
      <c r="A1192" s="73"/>
      <c r="G1192" s="98"/>
      <c r="I1192" s="73"/>
      <c r="K1192" s="98"/>
      <c r="L1192" s="73"/>
      <c r="O1192" s="98"/>
    </row>
    <row r="1193">
      <c r="A1193" s="73"/>
      <c r="G1193" s="98"/>
      <c r="I1193" s="73"/>
      <c r="K1193" s="98"/>
      <c r="L1193" s="73"/>
      <c r="O1193" s="98"/>
    </row>
    <row r="1194">
      <c r="A1194" s="73"/>
      <c r="G1194" s="98"/>
      <c r="I1194" s="73"/>
      <c r="K1194" s="98"/>
      <c r="L1194" s="73"/>
      <c r="O1194" s="98"/>
    </row>
    <row r="1195">
      <c r="A1195" s="73"/>
      <c r="G1195" s="98"/>
      <c r="I1195" s="73"/>
      <c r="K1195" s="98"/>
      <c r="L1195" s="73"/>
      <c r="O1195" s="98"/>
    </row>
    <row r="1196">
      <c r="A1196" s="73"/>
      <c r="G1196" s="98"/>
      <c r="I1196" s="73"/>
      <c r="K1196" s="98"/>
      <c r="L1196" s="73"/>
      <c r="O1196" s="98"/>
    </row>
    <row r="1197">
      <c r="A1197" s="73"/>
      <c r="G1197" s="98"/>
      <c r="I1197" s="73"/>
      <c r="K1197" s="98"/>
      <c r="L1197" s="73"/>
      <c r="O1197" s="98"/>
    </row>
    <row r="1198">
      <c r="A1198" s="73"/>
      <c r="G1198" s="98"/>
      <c r="I1198" s="73"/>
      <c r="K1198" s="98"/>
      <c r="L1198" s="73"/>
      <c r="O1198" s="98"/>
    </row>
    <row r="1199">
      <c r="A1199" s="73"/>
      <c r="G1199" s="98"/>
      <c r="I1199" s="73"/>
      <c r="K1199" s="98"/>
      <c r="L1199" s="73"/>
      <c r="O1199" s="98"/>
    </row>
    <row r="1200">
      <c r="A1200" s="73"/>
      <c r="G1200" s="98"/>
      <c r="I1200" s="73"/>
      <c r="K1200" s="98"/>
      <c r="L1200" s="73"/>
      <c r="O1200" s="98"/>
    </row>
    <row r="1201">
      <c r="A1201" s="73"/>
      <c r="G1201" s="98"/>
      <c r="I1201" s="73"/>
      <c r="K1201" s="98"/>
      <c r="L1201" s="73"/>
      <c r="O1201" s="98"/>
    </row>
    <row r="1202">
      <c r="A1202" s="73"/>
      <c r="G1202" s="98"/>
      <c r="I1202" s="73"/>
      <c r="K1202" s="98"/>
      <c r="L1202" s="73"/>
      <c r="O1202" s="98"/>
    </row>
    <row r="1203">
      <c r="A1203" s="73"/>
      <c r="G1203" s="98"/>
      <c r="I1203" s="73"/>
      <c r="K1203" s="98"/>
      <c r="L1203" s="73"/>
      <c r="O1203" s="98"/>
    </row>
    <row r="1204">
      <c r="A1204" s="73"/>
      <c r="G1204" s="98"/>
      <c r="I1204" s="73"/>
      <c r="K1204" s="98"/>
      <c r="L1204" s="73"/>
      <c r="O1204" s="98"/>
    </row>
    <row r="1205">
      <c r="A1205" s="73"/>
      <c r="G1205" s="98"/>
      <c r="I1205" s="73"/>
      <c r="K1205" s="98"/>
      <c r="L1205" s="73"/>
      <c r="O1205" s="98"/>
    </row>
    <row r="1206">
      <c r="A1206" s="73"/>
      <c r="G1206" s="98"/>
      <c r="I1206" s="73"/>
      <c r="K1206" s="98"/>
      <c r="L1206" s="73"/>
      <c r="O1206" s="98"/>
    </row>
    <row r="1207">
      <c r="A1207" s="73"/>
      <c r="G1207" s="98"/>
      <c r="I1207" s="73"/>
      <c r="K1207" s="98"/>
      <c r="L1207" s="73"/>
      <c r="O1207" s="98"/>
    </row>
    <row r="1208">
      <c r="A1208" s="73"/>
      <c r="G1208" s="98"/>
      <c r="I1208" s="73"/>
      <c r="K1208" s="98"/>
      <c r="L1208" s="73"/>
      <c r="O1208" s="98"/>
    </row>
    <row r="1209">
      <c r="A1209" s="73"/>
      <c r="G1209" s="98"/>
      <c r="I1209" s="73"/>
      <c r="K1209" s="98"/>
      <c r="L1209" s="73"/>
      <c r="O1209" s="98"/>
    </row>
    <row r="1210">
      <c r="A1210" s="73"/>
      <c r="G1210" s="98"/>
      <c r="I1210" s="73"/>
      <c r="K1210" s="98"/>
      <c r="L1210" s="73"/>
      <c r="O1210" s="98"/>
    </row>
    <row r="1211">
      <c r="A1211" s="73"/>
      <c r="G1211" s="98"/>
      <c r="I1211" s="73"/>
      <c r="K1211" s="98"/>
      <c r="L1211" s="73"/>
      <c r="O1211" s="98"/>
    </row>
    <row r="1212">
      <c r="A1212" s="73"/>
      <c r="G1212" s="98"/>
      <c r="I1212" s="73"/>
      <c r="K1212" s="98"/>
      <c r="L1212" s="73"/>
      <c r="O1212" s="98"/>
    </row>
    <row r="1213">
      <c r="A1213" s="73"/>
      <c r="G1213" s="98"/>
      <c r="I1213" s="73"/>
      <c r="K1213" s="98"/>
      <c r="L1213" s="73"/>
      <c r="O1213" s="98"/>
    </row>
    <row r="1214">
      <c r="A1214" s="73"/>
      <c r="G1214" s="98"/>
      <c r="I1214" s="73"/>
      <c r="K1214" s="98"/>
      <c r="L1214" s="73"/>
      <c r="O1214" s="98"/>
    </row>
    <row r="1215">
      <c r="A1215" s="73"/>
      <c r="G1215" s="98"/>
      <c r="I1215" s="73"/>
      <c r="K1215" s="98"/>
      <c r="L1215" s="73"/>
      <c r="O1215" s="98"/>
    </row>
    <row r="1216">
      <c r="A1216" s="73"/>
      <c r="G1216" s="98"/>
      <c r="I1216" s="73"/>
      <c r="K1216" s="98"/>
      <c r="L1216" s="73"/>
      <c r="O1216" s="98"/>
    </row>
    <row r="1217">
      <c r="A1217" s="73"/>
      <c r="G1217" s="98"/>
      <c r="I1217" s="73"/>
      <c r="K1217" s="98"/>
      <c r="L1217" s="73"/>
      <c r="O1217" s="98"/>
    </row>
    <row r="1218">
      <c r="A1218" s="73"/>
      <c r="G1218" s="98"/>
      <c r="I1218" s="73"/>
      <c r="K1218" s="98"/>
      <c r="L1218" s="73"/>
      <c r="O1218" s="98"/>
    </row>
    <row r="1219">
      <c r="A1219" s="73"/>
      <c r="G1219" s="98"/>
      <c r="I1219" s="73"/>
      <c r="K1219" s="98"/>
      <c r="L1219" s="73"/>
      <c r="O1219" s="98"/>
    </row>
    <row r="1220">
      <c r="A1220" s="73"/>
      <c r="G1220" s="98"/>
      <c r="I1220" s="73"/>
      <c r="K1220" s="98"/>
      <c r="L1220" s="73"/>
      <c r="O1220" s="98"/>
    </row>
    <row r="1221">
      <c r="A1221" s="73"/>
      <c r="G1221" s="98"/>
      <c r="I1221" s="73"/>
      <c r="K1221" s="98"/>
      <c r="L1221" s="73"/>
      <c r="O1221" s="98"/>
    </row>
    <row r="1222">
      <c r="A1222" s="73"/>
      <c r="G1222" s="98"/>
      <c r="I1222" s="73"/>
      <c r="K1222" s="98"/>
      <c r="L1222" s="73"/>
      <c r="O1222" s="98"/>
    </row>
    <row r="1223">
      <c r="A1223" s="73"/>
      <c r="G1223" s="98"/>
      <c r="I1223" s="73"/>
      <c r="K1223" s="98"/>
      <c r="L1223" s="73"/>
      <c r="O1223" s="98"/>
    </row>
    <row r="1224">
      <c r="A1224" s="73"/>
      <c r="G1224" s="98"/>
      <c r="I1224" s="73"/>
      <c r="K1224" s="98"/>
      <c r="L1224" s="73"/>
      <c r="O1224" s="98"/>
    </row>
    <row r="1225">
      <c r="A1225" s="73"/>
      <c r="G1225" s="98"/>
      <c r="I1225" s="73"/>
      <c r="K1225" s="98"/>
      <c r="L1225" s="73"/>
      <c r="O1225" s="98"/>
    </row>
    <row r="1226">
      <c r="A1226" s="73"/>
      <c r="G1226" s="98"/>
      <c r="I1226" s="73"/>
      <c r="K1226" s="98"/>
      <c r="L1226" s="73"/>
      <c r="O1226" s="98"/>
    </row>
    <row r="1227">
      <c r="A1227" s="73"/>
      <c r="G1227" s="98"/>
      <c r="I1227" s="73"/>
      <c r="K1227" s="98"/>
      <c r="L1227" s="73"/>
      <c r="O1227" s="98"/>
    </row>
    <row r="1228">
      <c r="A1228" s="73"/>
      <c r="G1228" s="98"/>
      <c r="I1228" s="73"/>
      <c r="K1228" s="98"/>
      <c r="L1228" s="73"/>
      <c r="O1228" s="98"/>
    </row>
    <row r="1229">
      <c r="A1229" s="73"/>
      <c r="G1229" s="98"/>
      <c r="I1229" s="73"/>
      <c r="K1229" s="98"/>
      <c r="L1229" s="73"/>
      <c r="O1229" s="98"/>
    </row>
    <row r="1230">
      <c r="A1230" s="73"/>
      <c r="G1230" s="98"/>
      <c r="I1230" s="73"/>
      <c r="K1230" s="98"/>
      <c r="L1230" s="73"/>
      <c r="O1230" s="98"/>
    </row>
    <row r="1231">
      <c r="A1231" s="73"/>
      <c r="G1231" s="98"/>
      <c r="I1231" s="73"/>
      <c r="K1231" s="98"/>
      <c r="L1231" s="73"/>
      <c r="O1231" s="98"/>
    </row>
    <row r="1232">
      <c r="A1232" s="73"/>
      <c r="G1232" s="98"/>
      <c r="I1232" s="73"/>
      <c r="K1232" s="98"/>
      <c r="L1232" s="73"/>
      <c r="O1232" s="98"/>
    </row>
    <row r="1233">
      <c r="A1233" s="73"/>
      <c r="G1233" s="98"/>
      <c r="I1233" s="73"/>
      <c r="K1233" s="98"/>
      <c r="L1233" s="73"/>
      <c r="O1233" s="98"/>
    </row>
    <row r="1234">
      <c r="A1234" s="73"/>
      <c r="G1234" s="98"/>
      <c r="I1234" s="73"/>
      <c r="K1234" s="98"/>
      <c r="L1234" s="73"/>
      <c r="O1234" s="98"/>
    </row>
    <row r="1235">
      <c r="A1235" s="73"/>
      <c r="G1235" s="98"/>
      <c r="I1235" s="73"/>
      <c r="K1235" s="98"/>
      <c r="L1235" s="73"/>
      <c r="O1235" s="98"/>
    </row>
    <row r="1236">
      <c r="A1236" s="73"/>
      <c r="G1236" s="98"/>
      <c r="I1236" s="73"/>
      <c r="K1236" s="98"/>
      <c r="L1236" s="73"/>
      <c r="O1236" s="98"/>
    </row>
    <row r="1237">
      <c r="A1237" s="73"/>
      <c r="G1237" s="98"/>
      <c r="I1237" s="73"/>
      <c r="K1237" s="98"/>
      <c r="L1237" s="73"/>
      <c r="O1237" s="98"/>
    </row>
    <row r="1238">
      <c r="A1238" s="73"/>
      <c r="G1238" s="98"/>
      <c r="I1238" s="73"/>
      <c r="K1238" s="98"/>
      <c r="L1238" s="73"/>
      <c r="O1238" s="98"/>
    </row>
    <row r="1239">
      <c r="A1239" s="73"/>
      <c r="G1239" s="98"/>
      <c r="I1239" s="73"/>
      <c r="K1239" s="98"/>
      <c r="L1239" s="73"/>
      <c r="O1239" s="98"/>
    </row>
    <row r="1240">
      <c r="A1240" s="73"/>
      <c r="G1240" s="98"/>
      <c r="I1240" s="73"/>
      <c r="K1240" s="98"/>
      <c r="L1240" s="73"/>
      <c r="O1240" s="98"/>
    </row>
    <row r="1241">
      <c r="A1241" s="73"/>
      <c r="G1241" s="98"/>
      <c r="I1241" s="73"/>
      <c r="K1241" s="98"/>
      <c r="L1241" s="73"/>
      <c r="O1241" s="98"/>
    </row>
    <row r="1242">
      <c r="A1242" s="73"/>
      <c r="G1242" s="98"/>
      <c r="I1242" s="73"/>
      <c r="K1242" s="98"/>
      <c r="L1242" s="73"/>
      <c r="O1242" s="98"/>
    </row>
    <row r="1243">
      <c r="A1243" s="73"/>
      <c r="G1243" s="98"/>
      <c r="I1243" s="73"/>
      <c r="K1243" s="98"/>
      <c r="L1243" s="73"/>
      <c r="O1243" s="98"/>
    </row>
    <row r="1244">
      <c r="A1244" s="73"/>
      <c r="G1244" s="98"/>
      <c r="I1244" s="73"/>
      <c r="K1244" s="98"/>
      <c r="L1244" s="73"/>
      <c r="O1244" s="98"/>
    </row>
    <row r="1245">
      <c r="A1245" s="73"/>
      <c r="G1245" s="98"/>
      <c r="I1245" s="73"/>
      <c r="K1245" s="98"/>
      <c r="L1245" s="73"/>
      <c r="O1245" s="98"/>
    </row>
    <row r="1246">
      <c r="A1246" s="73"/>
      <c r="G1246" s="98"/>
      <c r="I1246" s="73"/>
      <c r="K1246" s="98"/>
      <c r="L1246" s="73"/>
      <c r="O1246" s="98"/>
    </row>
    <row r="1247">
      <c r="A1247" s="73"/>
      <c r="G1247" s="98"/>
      <c r="I1247" s="73"/>
      <c r="K1247" s="98"/>
      <c r="L1247" s="73"/>
      <c r="O1247" s="98"/>
    </row>
    <row r="1248">
      <c r="A1248" s="73"/>
      <c r="G1248" s="98"/>
      <c r="I1248" s="73"/>
      <c r="K1248" s="98"/>
      <c r="L1248" s="73"/>
      <c r="O1248" s="98"/>
    </row>
    <row r="1249">
      <c r="A1249" s="73"/>
      <c r="G1249" s="98"/>
      <c r="I1249" s="73"/>
      <c r="K1249" s="98"/>
      <c r="L1249" s="73"/>
      <c r="O1249" s="98"/>
    </row>
    <row r="1250">
      <c r="A1250" s="73"/>
      <c r="G1250" s="98"/>
      <c r="I1250" s="73"/>
      <c r="K1250" s="98"/>
      <c r="L1250" s="73"/>
      <c r="O1250" s="98"/>
    </row>
    <row r="1251">
      <c r="A1251" s="73"/>
      <c r="G1251" s="98"/>
      <c r="I1251" s="73"/>
      <c r="K1251" s="98"/>
      <c r="L1251" s="73"/>
      <c r="O1251" s="98"/>
    </row>
    <row r="1252">
      <c r="A1252" s="73"/>
      <c r="G1252" s="98"/>
      <c r="I1252" s="73"/>
      <c r="K1252" s="98"/>
      <c r="L1252" s="73"/>
      <c r="O1252" s="98"/>
    </row>
    <row r="1253">
      <c r="A1253" s="73"/>
      <c r="G1253" s="98"/>
      <c r="I1253" s="73"/>
      <c r="K1253" s="98"/>
      <c r="L1253" s="73"/>
      <c r="O1253" s="98"/>
    </row>
    <row r="1254">
      <c r="A1254" s="73"/>
      <c r="G1254" s="98"/>
      <c r="I1254" s="73"/>
      <c r="K1254" s="98"/>
      <c r="L1254" s="73"/>
      <c r="O1254" s="98"/>
    </row>
    <row r="1255">
      <c r="A1255" s="73"/>
      <c r="G1255" s="98"/>
      <c r="I1255" s="73"/>
      <c r="K1255" s="98"/>
      <c r="L1255" s="73"/>
      <c r="O1255" s="98"/>
    </row>
    <row r="1256">
      <c r="A1256" s="73"/>
      <c r="G1256" s="98"/>
      <c r="I1256" s="73"/>
      <c r="K1256" s="98"/>
      <c r="L1256" s="73"/>
      <c r="O1256" s="98"/>
    </row>
    <row r="1257">
      <c r="A1257" s="73"/>
      <c r="G1257" s="98"/>
      <c r="I1257" s="73"/>
      <c r="K1257" s="98"/>
      <c r="L1257" s="73"/>
      <c r="O1257" s="98"/>
    </row>
    <row r="1258">
      <c r="A1258" s="73"/>
      <c r="G1258" s="98"/>
      <c r="I1258" s="73"/>
      <c r="K1258" s="98"/>
      <c r="L1258" s="73"/>
      <c r="O1258" s="98"/>
    </row>
    <row r="1259">
      <c r="A1259" s="73"/>
      <c r="G1259" s="98"/>
      <c r="I1259" s="73"/>
      <c r="K1259" s="98"/>
      <c r="L1259" s="73"/>
      <c r="O1259" s="98"/>
    </row>
    <row r="1260">
      <c r="A1260" s="73"/>
      <c r="G1260" s="98"/>
      <c r="I1260" s="73"/>
      <c r="K1260" s="98"/>
      <c r="L1260" s="73"/>
      <c r="O1260" s="98"/>
    </row>
    <row r="1261">
      <c r="A1261" s="73"/>
      <c r="G1261" s="98"/>
      <c r="I1261" s="73"/>
      <c r="K1261" s="98"/>
      <c r="L1261" s="73"/>
      <c r="O1261" s="98"/>
    </row>
    <row r="1262">
      <c r="A1262" s="73"/>
      <c r="G1262" s="98"/>
      <c r="I1262" s="73"/>
      <c r="K1262" s="98"/>
      <c r="L1262" s="73"/>
      <c r="O1262" s="98"/>
    </row>
    <row r="1263">
      <c r="A1263" s="73"/>
      <c r="G1263" s="98"/>
      <c r="I1263" s="73"/>
      <c r="K1263" s="98"/>
      <c r="L1263" s="73"/>
      <c r="O1263" s="98"/>
    </row>
    <row r="1264">
      <c r="A1264" s="73"/>
      <c r="G1264" s="98"/>
      <c r="I1264" s="73"/>
      <c r="K1264" s="98"/>
      <c r="L1264" s="73"/>
      <c r="O1264" s="98"/>
    </row>
    <row r="1265">
      <c r="A1265" s="73"/>
      <c r="G1265" s="98"/>
      <c r="I1265" s="73"/>
      <c r="K1265" s="98"/>
      <c r="L1265" s="73"/>
      <c r="O1265" s="98"/>
    </row>
    <row r="1266">
      <c r="A1266" s="73"/>
      <c r="G1266" s="98"/>
      <c r="I1266" s="73"/>
      <c r="K1266" s="98"/>
      <c r="L1266" s="73"/>
      <c r="O1266" s="98"/>
    </row>
    <row r="1267">
      <c r="A1267" s="73"/>
      <c r="G1267" s="98"/>
      <c r="I1267" s="73"/>
      <c r="K1267" s="98"/>
      <c r="L1267" s="73"/>
      <c r="O1267" s="98"/>
    </row>
    <row r="1268">
      <c r="A1268" s="73"/>
      <c r="G1268" s="98"/>
      <c r="I1268" s="73"/>
      <c r="K1268" s="98"/>
      <c r="L1268" s="73"/>
      <c r="O1268" s="98"/>
    </row>
    <row r="1269">
      <c r="A1269" s="73"/>
      <c r="G1269" s="98"/>
      <c r="I1269" s="73"/>
      <c r="K1269" s="98"/>
      <c r="L1269" s="73"/>
      <c r="O1269" s="98"/>
    </row>
    <row r="1270">
      <c r="A1270" s="73"/>
      <c r="G1270" s="98"/>
      <c r="I1270" s="73"/>
      <c r="K1270" s="98"/>
      <c r="L1270" s="73"/>
      <c r="O1270" s="98"/>
    </row>
    <row r="1271">
      <c r="A1271" s="73"/>
      <c r="G1271" s="98"/>
      <c r="I1271" s="73"/>
      <c r="K1271" s="98"/>
      <c r="L1271" s="73"/>
      <c r="O1271" s="98"/>
    </row>
    <row r="1272">
      <c r="A1272" s="73"/>
      <c r="G1272" s="98"/>
      <c r="I1272" s="73"/>
      <c r="K1272" s="98"/>
      <c r="L1272" s="73"/>
      <c r="O1272" s="98"/>
    </row>
    <row r="1273">
      <c r="A1273" s="73"/>
      <c r="G1273" s="98"/>
      <c r="I1273" s="73"/>
      <c r="K1273" s="98"/>
      <c r="L1273" s="73"/>
      <c r="O1273" s="98"/>
    </row>
    <row r="1274">
      <c r="A1274" s="73"/>
      <c r="G1274" s="98"/>
      <c r="I1274" s="73"/>
      <c r="K1274" s="98"/>
      <c r="L1274" s="73"/>
      <c r="O1274" s="98"/>
    </row>
    <row r="1275">
      <c r="A1275" s="73"/>
      <c r="G1275" s="98"/>
      <c r="I1275" s="73"/>
      <c r="K1275" s="98"/>
      <c r="L1275" s="73"/>
      <c r="O1275" s="98"/>
    </row>
    <row r="1276">
      <c r="A1276" s="73"/>
      <c r="G1276" s="98"/>
      <c r="I1276" s="73"/>
      <c r="K1276" s="98"/>
      <c r="L1276" s="73"/>
      <c r="O1276" s="98"/>
    </row>
    <row r="1277">
      <c r="A1277" s="73"/>
      <c r="G1277" s="98"/>
      <c r="I1277" s="73"/>
      <c r="K1277" s="98"/>
      <c r="L1277" s="73"/>
      <c r="O1277" s="98"/>
    </row>
    <row r="1278">
      <c r="A1278" s="73"/>
      <c r="G1278" s="98"/>
      <c r="I1278" s="73"/>
      <c r="K1278" s="98"/>
      <c r="L1278" s="73"/>
      <c r="O1278" s="98"/>
    </row>
    <row r="1279">
      <c r="A1279" s="73"/>
      <c r="G1279" s="98"/>
      <c r="I1279" s="73"/>
      <c r="K1279" s="98"/>
      <c r="L1279" s="73"/>
      <c r="O1279" s="98"/>
    </row>
    <row r="1280">
      <c r="A1280" s="73"/>
      <c r="G1280" s="98"/>
      <c r="I1280" s="73"/>
      <c r="K1280" s="98"/>
      <c r="L1280" s="73"/>
      <c r="O1280" s="98"/>
    </row>
    <row r="1281">
      <c r="A1281" s="73"/>
      <c r="G1281" s="98"/>
      <c r="I1281" s="73"/>
      <c r="K1281" s="98"/>
      <c r="L1281" s="73"/>
      <c r="O1281" s="98"/>
    </row>
    <row r="1282">
      <c r="A1282" s="73"/>
      <c r="G1282" s="98"/>
      <c r="I1282" s="73"/>
      <c r="K1282" s="98"/>
      <c r="L1282" s="73"/>
      <c r="O1282" s="98"/>
    </row>
    <row r="1283">
      <c r="A1283" s="73"/>
      <c r="G1283" s="98"/>
      <c r="I1283" s="73"/>
      <c r="K1283" s="98"/>
      <c r="L1283" s="73"/>
      <c r="O1283" s="98"/>
    </row>
    <row r="1284">
      <c r="A1284" s="73"/>
      <c r="G1284" s="98"/>
      <c r="I1284" s="73"/>
      <c r="K1284" s="98"/>
      <c r="L1284" s="73"/>
      <c r="O1284" s="98"/>
    </row>
    <row r="1285">
      <c r="A1285" s="73"/>
      <c r="G1285" s="98"/>
      <c r="I1285" s="73"/>
      <c r="K1285" s="98"/>
      <c r="L1285" s="73"/>
      <c r="O1285" s="98"/>
    </row>
    <row r="1286">
      <c r="A1286" s="73"/>
      <c r="G1286" s="98"/>
      <c r="I1286" s="73"/>
      <c r="K1286" s="98"/>
      <c r="L1286" s="73"/>
      <c r="O1286" s="98"/>
    </row>
    <row r="1287">
      <c r="A1287" s="73"/>
      <c r="G1287" s="98"/>
      <c r="I1287" s="73"/>
      <c r="K1287" s="98"/>
      <c r="L1287" s="73"/>
      <c r="O1287" s="98"/>
    </row>
    <row r="1288">
      <c r="A1288" s="73"/>
      <c r="G1288" s="98"/>
      <c r="I1288" s="73"/>
      <c r="K1288" s="98"/>
      <c r="L1288" s="73"/>
      <c r="O1288" s="98"/>
    </row>
    <row r="1289">
      <c r="A1289" s="73"/>
      <c r="G1289" s="98"/>
      <c r="I1289" s="73"/>
      <c r="K1289" s="98"/>
      <c r="L1289" s="73"/>
      <c r="O1289" s="98"/>
    </row>
    <row r="1290">
      <c r="A1290" s="73"/>
      <c r="G1290" s="98"/>
      <c r="I1290" s="73"/>
      <c r="K1290" s="98"/>
      <c r="L1290" s="73"/>
      <c r="O1290" s="98"/>
    </row>
    <row r="1291">
      <c r="A1291" s="73"/>
      <c r="G1291" s="98"/>
      <c r="I1291" s="73"/>
      <c r="K1291" s="98"/>
      <c r="L1291" s="73"/>
      <c r="O1291" s="98"/>
    </row>
    <row r="1292">
      <c r="A1292" s="73"/>
      <c r="G1292" s="98"/>
      <c r="I1292" s="73"/>
      <c r="K1292" s="98"/>
      <c r="L1292" s="73"/>
      <c r="O1292" s="98"/>
    </row>
    <row r="1293">
      <c r="A1293" s="73"/>
      <c r="G1293" s="98"/>
      <c r="I1293" s="73"/>
      <c r="K1293" s="98"/>
      <c r="L1293" s="73"/>
      <c r="O1293" s="98"/>
    </row>
    <row r="1294">
      <c r="A1294" s="73"/>
      <c r="G1294" s="98"/>
      <c r="I1294" s="73"/>
      <c r="K1294" s="98"/>
      <c r="L1294" s="73"/>
      <c r="O1294" s="98"/>
    </row>
    <row r="1295">
      <c r="A1295" s="73"/>
      <c r="G1295" s="98"/>
      <c r="I1295" s="73"/>
      <c r="K1295" s="98"/>
      <c r="L1295" s="73"/>
      <c r="O1295" s="98"/>
    </row>
    <row r="1296">
      <c r="A1296" s="73"/>
      <c r="G1296" s="98"/>
      <c r="I1296" s="73"/>
      <c r="K1296" s="98"/>
      <c r="L1296" s="73"/>
      <c r="O1296" s="98"/>
    </row>
    <row r="1297">
      <c r="A1297" s="73"/>
      <c r="G1297" s="98"/>
      <c r="I1297" s="73"/>
      <c r="K1297" s="98"/>
      <c r="L1297" s="73"/>
      <c r="O1297" s="98"/>
    </row>
    <row r="1298">
      <c r="A1298" s="73"/>
      <c r="G1298" s="98"/>
      <c r="I1298" s="73"/>
      <c r="K1298" s="98"/>
      <c r="L1298" s="73"/>
      <c r="O1298" s="98"/>
    </row>
    <row r="1299">
      <c r="A1299" s="73"/>
      <c r="G1299" s="98"/>
      <c r="I1299" s="73"/>
      <c r="K1299" s="98"/>
      <c r="L1299" s="73"/>
      <c r="O1299" s="98"/>
    </row>
    <row r="1300">
      <c r="A1300" s="73"/>
      <c r="G1300" s="98"/>
      <c r="I1300" s="73"/>
      <c r="K1300" s="98"/>
      <c r="L1300" s="73"/>
      <c r="O1300" s="98"/>
    </row>
    <row r="1301">
      <c r="A1301" s="73"/>
      <c r="G1301" s="98"/>
      <c r="I1301" s="73"/>
      <c r="K1301" s="98"/>
      <c r="L1301" s="73"/>
      <c r="O1301" s="98"/>
    </row>
    <row r="1302">
      <c r="A1302" s="73"/>
      <c r="G1302" s="98"/>
      <c r="I1302" s="73"/>
      <c r="K1302" s="98"/>
      <c r="L1302" s="73"/>
      <c r="O1302" s="98"/>
    </row>
    <row r="1303">
      <c r="A1303" s="73"/>
      <c r="G1303" s="98"/>
      <c r="I1303" s="73"/>
      <c r="K1303" s="98"/>
      <c r="L1303" s="73"/>
      <c r="O1303" s="98"/>
    </row>
    <row r="1304">
      <c r="A1304" s="73"/>
      <c r="G1304" s="98"/>
      <c r="I1304" s="73"/>
      <c r="K1304" s="98"/>
      <c r="L1304" s="73"/>
      <c r="O1304" s="98"/>
    </row>
    <row r="1305">
      <c r="A1305" s="73"/>
      <c r="G1305" s="98"/>
      <c r="I1305" s="73"/>
      <c r="K1305" s="98"/>
      <c r="L1305" s="73"/>
      <c r="O1305" s="98"/>
    </row>
    <row r="1306">
      <c r="A1306" s="73"/>
      <c r="G1306" s="98"/>
      <c r="I1306" s="73"/>
      <c r="K1306" s="98"/>
      <c r="L1306" s="73"/>
      <c r="O1306" s="98"/>
    </row>
    <row r="1307">
      <c r="A1307" s="73"/>
      <c r="G1307" s="98"/>
      <c r="I1307" s="73"/>
      <c r="K1307" s="98"/>
      <c r="L1307" s="73"/>
      <c r="O1307" s="98"/>
    </row>
    <row r="1308">
      <c r="A1308" s="73"/>
      <c r="G1308" s="98"/>
      <c r="I1308" s="73"/>
      <c r="K1308" s="98"/>
      <c r="L1308" s="73"/>
      <c r="O1308" s="98"/>
    </row>
    <row r="1309">
      <c r="A1309" s="73"/>
      <c r="G1309" s="98"/>
      <c r="I1309" s="73"/>
      <c r="K1309" s="98"/>
      <c r="L1309" s="73"/>
      <c r="O1309" s="98"/>
    </row>
    <row r="1310">
      <c r="A1310" s="73"/>
      <c r="G1310" s="98"/>
      <c r="I1310" s="73"/>
      <c r="K1310" s="98"/>
      <c r="L1310" s="73"/>
      <c r="O1310" s="98"/>
    </row>
    <row r="1311">
      <c r="A1311" s="73"/>
      <c r="G1311" s="98"/>
      <c r="I1311" s="73"/>
      <c r="K1311" s="98"/>
      <c r="L1311" s="73"/>
      <c r="O1311" s="98"/>
    </row>
    <row r="1312">
      <c r="A1312" s="73"/>
      <c r="G1312" s="98"/>
      <c r="I1312" s="73"/>
      <c r="K1312" s="98"/>
      <c r="L1312" s="73"/>
      <c r="O1312" s="98"/>
    </row>
    <row r="1313">
      <c r="A1313" s="73"/>
      <c r="G1313" s="98"/>
      <c r="I1313" s="73"/>
      <c r="K1313" s="98"/>
      <c r="L1313" s="73"/>
      <c r="O1313" s="98"/>
    </row>
    <row r="1314">
      <c r="A1314" s="73"/>
      <c r="G1314" s="98"/>
      <c r="I1314" s="73"/>
      <c r="K1314" s="98"/>
      <c r="L1314" s="73"/>
      <c r="O1314" s="98"/>
    </row>
    <row r="1315">
      <c r="A1315" s="73"/>
      <c r="G1315" s="98"/>
      <c r="I1315" s="73"/>
      <c r="K1315" s="98"/>
      <c r="L1315" s="73"/>
      <c r="O1315" s="98"/>
    </row>
    <row r="1316">
      <c r="A1316" s="73"/>
      <c r="G1316" s="98"/>
      <c r="I1316" s="73"/>
      <c r="K1316" s="98"/>
      <c r="L1316" s="73"/>
      <c r="O1316" s="98"/>
    </row>
    <row r="1317">
      <c r="A1317" s="73"/>
      <c r="G1317" s="98"/>
      <c r="I1317" s="73"/>
      <c r="K1317" s="98"/>
      <c r="L1317" s="73"/>
      <c r="O1317" s="98"/>
    </row>
    <row r="1318">
      <c r="A1318" s="73"/>
      <c r="G1318" s="98"/>
      <c r="I1318" s="73"/>
      <c r="K1318" s="98"/>
      <c r="L1318" s="73"/>
      <c r="O1318" s="98"/>
    </row>
    <row r="1319">
      <c r="A1319" s="73"/>
      <c r="G1319" s="98"/>
      <c r="I1319" s="73"/>
      <c r="K1319" s="98"/>
      <c r="L1319" s="73"/>
      <c r="O1319" s="98"/>
    </row>
    <row r="1320">
      <c r="A1320" s="73"/>
      <c r="G1320" s="98"/>
      <c r="I1320" s="73"/>
      <c r="K1320" s="98"/>
      <c r="L1320" s="73"/>
      <c r="O1320" s="98"/>
    </row>
    <row r="1321">
      <c r="A1321" s="73"/>
      <c r="G1321" s="98"/>
      <c r="I1321" s="73"/>
      <c r="K1321" s="98"/>
      <c r="L1321" s="73"/>
      <c r="O1321" s="98"/>
    </row>
    <row r="1322">
      <c r="A1322" s="73"/>
      <c r="G1322" s="98"/>
      <c r="I1322" s="73"/>
      <c r="K1322" s="98"/>
      <c r="L1322" s="73"/>
      <c r="O1322" s="98"/>
    </row>
    <row r="1323">
      <c r="A1323" s="73"/>
      <c r="G1323" s="98"/>
      <c r="I1323" s="73"/>
      <c r="K1323" s="98"/>
      <c r="L1323" s="73"/>
      <c r="O1323" s="98"/>
    </row>
    <row r="1324">
      <c r="A1324" s="73"/>
      <c r="G1324" s="98"/>
      <c r="I1324" s="73"/>
      <c r="K1324" s="98"/>
      <c r="L1324" s="73"/>
      <c r="O1324" s="98"/>
    </row>
    <row r="1325">
      <c r="A1325" s="73"/>
      <c r="G1325" s="98"/>
      <c r="I1325" s="73"/>
      <c r="K1325" s="98"/>
      <c r="L1325" s="73"/>
      <c r="O1325" s="98"/>
    </row>
    <row r="1326">
      <c r="A1326" s="73"/>
      <c r="G1326" s="98"/>
      <c r="I1326" s="73"/>
      <c r="K1326" s="98"/>
      <c r="L1326" s="73"/>
      <c r="O1326" s="98"/>
    </row>
    <row r="1327">
      <c r="A1327" s="73"/>
      <c r="G1327" s="98"/>
      <c r="I1327" s="73"/>
      <c r="K1327" s="98"/>
      <c r="L1327" s="73"/>
      <c r="O1327" s="98"/>
    </row>
    <row r="1328">
      <c r="A1328" s="73"/>
      <c r="G1328" s="98"/>
      <c r="I1328" s="73"/>
      <c r="K1328" s="98"/>
      <c r="L1328" s="73"/>
      <c r="O1328" s="98"/>
    </row>
    <row r="1329">
      <c r="A1329" s="73"/>
      <c r="G1329" s="98"/>
      <c r="I1329" s="73"/>
      <c r="K1329" s="98"/>
      <c r="L1329" s="73"/>
      <c r="O1329" s="98"/>
    </row>
    <row r="1330">
      <c r="A1330" s="73"/>
      <c r="G1330" s="98"/>
      <c r="I1330" s="73"/>
      <c r="K1330" s="98"/>
      <c r="L1330" s="73"/>
      <c r="O1330" s="98"/>
    </row>
    <row r="1331">
      <c r="A1331" s="73"/>
      <c r="G1331" s="98"/>
      <c r="I1331" s="73"/>
      <c r="K1331" s="98"/>
      <c r="L1331" s="73"/>
      <c r="O1331" s="98"/>
    </row>
    <row r="1332">
      <c r="A1332" s="73"/>
      <c r="G1332" s="98"/>
      <c r="I1332" s="73"/>
      <c r="K1332" s="98"/>
      <c r="L1332" s="73"/>
      <c r="O1332" s="98"/>
    </row>
    <row r="1333">
      <c r="A1333" s="73"/>
      <c r="G1333" s="98"/>
      <c r="I1333" s="73"/>
      <c r="K1333" s="98"/>
      <c r="L1333" s="73"/>
      <c r="O1333" s="98"/>
    </row>
    <row r="1334">
      <c r="A1334" s="73"/>
      <c r="G1334" s="98"/>
      <c r="I1334" s="73"/>
      <c r="K1334" s="98"/>
      <c r="L1334" s="73"/>
      <c r="O1334" s="98"/>
    </row>
    <row r="1335">
      <c r="A1335" s="73"/>
      <c r="G1335" s="98"/>
      <c r="I1335" s="73"/>
      <c r="K1335" s="98"/>
      <c r="L1335" s="73"/>
      <c r="O1335" s="98"/>
    </row>
    <row r="1336">
      <c r="A1336" s="73"/>
      <c r="G1336" s="98"/>
      <c r="I1336" s="73"/>
      <c r="K1336" s="98"/>
      <c r="L1336" s="73"/>
      <c r="O1336" s="98"/>
    </row>
    <row r="1337">
      <c r="A1337" s="73"/>
      <c r="G1337" s="98"/>
      <c r="I1337" s="73"/>
      <c r="K1337" s="98"/>
      <c r="L1337" s="73"/>
      <c r="O1337" s="98"/>
    </row>
    <row r="1338">
      <c r="A1338" s="73"/>
      <c r="G1338" s="98"/>
      <c r="I1338" s="73"/>
      <c r="K1338" s="98"/>
      <c r="L1338" s="73"/>
      <c r="O1338" s="98"/>
    </row>
    <row r="1339">
      <c r="A1339" s="73"/>
      <c r="G1339" s="98"/>
      <c r="I1339" s="73"/>
      <c r="K1339" s="98"/>
      <c r="L1339" s="73"/>
      <c r="O1339" s="98"/>
    </row>
    <row r="1340">
      <c r="A1340" s="73"/>
      <c r="G1340" s="98"/>
      <c r="I1340" s="73"/>
      <c r="K1340" s="98"/>
      <c r="L1340" s="73"/>
      <c r="O1340" s="98"/>
    </row>
    <row r="1341">
      <c r="A1341" s="73"/>
      <c r="G1341" s="98"/>
      <c r="I1341" s="73"/>
      <c r="K1341" s="98"/>
      <c r="L1341" s="73"/>
      <c r="O1341" s="98"/>
    </row>
    <row r="1342">
      <c r="A1342" s="73"/>
      <c r="G1342" s="98"/>
      <c r="I1342" s="73"/>
      <c r="K1342" s="98"/>
      <c r="L1342" s="73"/>
      <c r="O1342" s="98"/>
    </row>
    <row r="1343">
      <c r="A1343" s="73"/>
      <c r="G1343" s="98"/>
      <c r="I1343" s="73"/>
      <c r="K1343" s="98"/>
      <c r="L1343" s="73"/>
      <c r="O1343" s="98"/>
    </row>
    <row r="1344">
      <c r="A1344" s="73"/>
      <c r="G1344" s="98"/>
      <c r="I1344" s="73"/>
      <c r="K1344" s="98"/>
      <c r="L1344" s="73"/>
      <c r="O1344" s="98"/>
    </row>
    <row r="1345">
      <c r="A1345" s="73"/>
      <c r="G1345" s="98"/>
      <c r="I1345" s="73"/>
      <c r="K1345" s="98"/>
      <c r="L1345" s="73"/>
      <c r="O1345" s="98"/>
    </row>
    <row r="1346">
      <c r="A1346" s="73"/>
      <c r="G1346" s="98"/>
      <c r="I1346" s="73"/>
      <c r="K1346" s="98"/>
      <c r="L1346" s="73"/>
      <c r="O1346" s="98"/>
    </row>
    <row r="1347">
      <c r="A1347" s="73"/>
      <c r="G1347" s="98"/>
      <c r="I1347" s="73"/>
      <c r="K1347" s="98"/>
      <c r="L1347" s="73"/>
      <c r="O1347" s="98"/>
    </row>
    <row r="1348">
      <c r="A1348" s="73"/>
      <c r="G1348" s="98"/>
      <c r="I1348" s="73"/>
      <c r="K1348" s="98"/>
      <c r="L1348" s="73"/>
      <c r="O1348" s="98"/>
    </row>
    <row r="1349">
      <c r="A1349" s="73"/>
      <c r="G1349" s="98"/>
      <c r="I1349" s="73"/>
      <c r="K1349" s="98"/>
      <c r="L1349" s="73"/>
      <c r="O1349" s="98"/>
    </row>
    <row r="1350">
      <c r="A1350" s="73"/>
      <c r="G1350" s="98"/>
      <c r="I1350" s="73"/>
      <c r="K1350" s="98"/>
      <c r="L1350" s="73"/>
      <c r="O1350" s="98"/>
    </row>
    <row r="1351">
      <c r="A1351" s="73"/>
      <c r="G1351" s="98"/>
      <c r="I1351" s="73"/>
      <c r="K1351" s="98"/>
      <c r="L1351" s="73"/>
      <c r="O1351" s="98"/>
    </row>
    <row r="1352">
      <c r="A1352" s="73"/>
      <c r="G1352" s="98"/>
      <c r="I1352" s="73"/>
      <c r="K1352" s="98"/>
      <c r="L1352" s="73"/>
      <c r="O1352" s="98"/>
    </row>
    <row r="1353">
      <c r="A1353" s="73"/>
      <c r="G1353" s="98"/>
      <c r="I1353" s="73"/>
      <c r="K1353" s="98"/>
      <c r="L1353" s="73"/>
      <c r="O1353" s="98"/>
    </row>
    <row r="1354">
      <c r="A1354" s="73"/>
      <c r="G1354" s="98"/>
      <c r="I1354" s="73"/>
      <c r="K1354" s="98"/>
      <c r="L1354" s="73"/>
      <c r="O1354" s="98"/>
    </row>
    <row r="1355">
      <c r="A1355" s="73"/>
      <c r="G1355" s="98"/>
      <c r="I1355" s="73"/>
      <c r="K1355" s="98"/>
      <c r="L1355" s="73"/>
      <c r="O1355" s="98"/>
    </row>
    <row r="1356">
      <c r="A1356" s="73"/>
      <c r="G1356" s="98"/>
      <c r="I1356" s="73"/>
      <c r="K1356" s="98"/>
      <c r="L1356" s="73"/>
      <c r="O1356" s="98"/>
    </row>
    <row r="1357">
      <c r="A1357" s="73"/>
      <c r="G1357" s="98"/>
      <c r="I1357" s="73"/>
      <c r="K1357" s="98"/>
      <c r="L1357" s="73"/>
      <c r="O1357" s="98"/>
    </row>
    <row r="1358">
      <c r="A1358" s="73"/>
      <c r="G1358" s="98"/>
      <c r="I1358" s="73"/>
      <c r="K1358" s="98"/>
      <c r="L1358" s="73"/>
      <c r="O1358" s="98"/>
    </row>
    <row r="1359">
      <c r="A1359" s="73"/>
      <c r="G1359" s="98"/>
      <c r="I1359" s="73"/>
      <c r="K1359" s="98"/>
      <c r="L1359" s="73"/>
      <c r="O1359" s="98"/>
    </row>
    <row r="1360">
      <c r="A1360" s="73"/>
      <c r="G1360" s="98"/>
      <c r="I1360" s="73"/>
      <c r="K1360" s="98"/>
      <c r="L1360" s="73"/>
      <c r="O1360" s="98"/>
    </row>
    <row r="1361">
      <c r="A1361" s="73"/>
      <c r="G1361" s="98"/>
      <c r="I1361" s="73"/>
      <c r="K1361" s="98"/>
      <c r="L1361" s="73"/>
      <c r="O1361" s="98"/>
    </row>
    <row r="1362">
      <c r="A1362" s="73"/>
      <c r="G1362" s="98"/>
      <c r="I1362" s="73"/>
      <c r="K1362" s="98"/>
      <c r="L1362" s="73"/>
      <c r="O1362" s="98"/>
    </row>
    <row r="1363">
      <c r="A1363" s="73"/>
      <c r="G1363" s="98"/>
      <c r="I1363" s="73"/>
      <c r="K1363" s="98"/>
      <c r="L1363" s="73"/>
      <c r="O1363" s="98"/>
    </row>
    <row r="1364">
      <c r="A1364" s="73"/>
      <c r="G1364" s="98"/>
      <c r="I1364" s="73"/>
      <c r="K1364" s="98"/>
      <c r="L1364" s="73"/>
      <c r="O1364" s="98"/>
    </row>
    <row r="1365">
      <c r="A1365" s="73"/>
      <c r="G1365" s="98"/>
      <c r="I1365" s="73"/>
      <c r="K1365" s="98"/>
      <c r="L1365" s="73"/>
      <c r="O1365" s="98"/>
    </row>
    <row r="1366">
      <c r="A1366" s="73"/>
      <c r="G1366" s="98"/>
      <c r="I1366" s="73"/>
      <c r="K1366" s="98"/>
      <c r="L1366" s="73"/>
      <c r="O1366" s="98"/>
    </row>
    <row r="1367">
      <c r="A1367" s="73"/>
      <c r="G1367" s="98"/>
      <c r="I1367" s="73"/>
      <c r="K1367" s="98"/>
      <c r="L1367" s="73"/>
      <c r="O1367" s="98"/>
    </row>
    <row r="1368">
      <c r="A1368" s="73"/>
      <c r="G1368" s="98"/>
      <c r="I1368" s="73"/>
      <c r="K1368" s="98"/>
      <c r="L1368" s="73"/>
      <c r="O1368" s="98"/>
    </row>
    <row r="1369">
      <c r="A1369" s="73"/>
      <c r="G1369" s="98"/>
      <c r="I1369" s="73"/>
      <c r="K1369" s="98"/>
      <c r="L1369" s="73"/>
      <c r="O1369" s="98"/>
    </row>
    <row r="1370">
      <c r="A1370" s="73"/>
      <c r="G1370" s="98"/>
      <c r="I1370" s="73"/>
      <c r="K1370" s="98"/>
      <c r="L1370" s="73"/>
      <c r="O1370" s="98"/>
    </row>
    <row r="1371">
      <c r="A1371" s="73"/>
      <c r="G1371" s="98"/>
      <c r="I1371" s="73"/>
      <c r="K1371" s="98"/>
      <c r="L1371" s="73"/>
      <c r="O1371" s="98"/>
    </row>
    <row r="1372">
      <c r="A1372" s="73"/>
      <c r="G1372" s="98"/>
      <c r="I1372" s="73"/>
      <c r="K1372" s="98"/>
      <c r="L1372" s="73"/>
      <c r="O1372" s="98"/>
    </row>
    <row r="1373">
      <c r="A1373" s="73"/>
      <c r="G1373" s="98"/>
      <c r="I1373" s="73"/>
      <c r="K1373" s="98"/>
      <c r="L1373" s="73"/>
      <c r="O1373" s="98"/>
    </row>
    <row r="1374">
      <c r="A1374" s="73"/>
      <c r="G1374" s="98"/>
      <c r="I1374" s="73"/>
      <c r="K1374" s="98"/>
      <c r="L1374" s="73"/>
      <c r="O1374" s="98"/>
    </row>
    <row r="1375">
      <c r="A1375" s="73"/>
      <c r="G1375" s="98"/>
      <c r="I1375" s="73"/>
      <c r="K1375" s="98"/>
      <c r="L1375" s="73"/>
      <c r="O1375" s="98"/>
    </row>
    <row r="1376">
      <c r="A1376" s="73"/>
      <c r="G1376" s="98"/>
      <c r="I1376" s="73"/>
      <c r="K1376" s="98"/>
      <c r="L1376" s="73"/>
      <c r="O1376" s="98"/>
    </row>
    <row r="1377">
      <c r="A1377" s="73"/>
      <c r="G1377" s="98"/>
      <c r="I1377" s="73"/>
      <c r="K1377" s="98"/>
      <c r="L1377" s="73"/>
      <c r="O1377" s="98"/>
    </row>
    <row r="1378">
      <c r="A1378" s="73"/>
      <c r="G1378" s="98"/>
      <c r="I1378" s="73"/>
      <c r="K1378" s="98"/>
      <c r="L1378" s="73"/>
      <c r="O1378" s="98"/>
    </row>
    <row r="1379">
      <c r="A1379" s="73"/>
      <c r="G1379" s="98"/>
      <c r="I1379" s="73"/>
      <c r="K1379" s="98"/>
      <c r="L1379" s="73"/>
      <c r="O1379" s="98"/>
    </row>
    <row r="1380">
      <c r="A1380" s="73"/>
      <c r="G1380" s="98"/>
      <c r="I1380" s="73"/>
      <c r="K1380" s="98"/>
      <c r="L1380" s="73"/>
      <c r="O1380" s="98"/>
    </row>
    <row r="1381">
      <c r="A1381" s="73"/>
      <c r="G1381" s="98"/>
      <c r="I1381" s="73"/>
      <c r="K1381" s="98"/>
      <c r="L1381" s="73"/>
      <c r="O1381" s="98"/>
    </row>
    <row r="1382">
      <c r="A1382" s="73"/>
      <c r="G1382" s="98"/>
      <c r="I1382" s="73"/>
      <c r="K1382" s="98"/>
      <c r="L1382" s="73"/>
      <c r="O1382" s="98"/>
    </row>
    <row r="1383">
      <c r="A1383" s="73"/>
      <c r="G1383" s="98"/>
      <c r="I1383" s="73"/>
      <c r="K1383" s="98"/>
      <c r="L1383" s="73"/>
      <c r="O1383" s="98"/>
    </row>
    <row r="1384">
      <c r="A1384" s="73"/>
      <c r="G1384" s="98"/>
      <c r="I1384" s="73"/>
      <c r="K1384" s="98"/>
      <c r="L1384" s="73"/>
      <c r="O1384" s="98"/>
    </row>
    <row r="1385">
      <c r="A1385" s="73"/>
      <c r="G1385" s="98"/>
      <c r="I1385" s="73"/>
      <c r="K1385" s="98"/>
      <c r="L1385" s="73"/>
      <c r="O1385" s="98"/>
    </row>
    <row r="1386">
      <c r="A1386" s="73"/>
      <c r="G1386" s="98"/>
      <c r="I1386" s="73"/>
      <c r="K1386" s="98"/>
      <c r="L1386" s="73"/>
      <c r="O1386" s="98"/>
    </row>
    <row r="1387">
      <c r="A1387" s="73"/>
      <c r="G1387" s="98"/>
      <c r="I1387" s="73"/>
      <c r="K1387" s="98"/>
      <c r="L1387" s="73"/>
      <c r="O1387" s="98"/>
    </row>
    <row r="1388">
      <c r="A1388" s="73"/>
      <c r="G1388" s="98"/>
      <c r="I1388" s="73"/>
      <c r="K1388" s="98"/>
      <c r="L1388" s="73"/>
      <c r="O1388" s="98"/>
    </row>
    <row r="1389">
      <c r="A1389" s="73"/>
      <c r="G1389" s="98"/>
      <c r="I1389" s="73"/>
      <c r="K1389" s="98"/>
      <c r="L1389" s="73"/>
      <c r="O1389" s="98"/>
    </row>
    <row r="1390">
      <c r="A1390" s="73"/>
      <c r="G1390" s="98"/>
      <c r="I1390" s="73"/>
      <c r="K1390" s="98"/>
      <c r="L1390" s="73"/>
      <c r="O1390" s="98"/>
    </row>
    <row r="1391">
      <c r="A1391" s="73"/>
      <c r="G1391" s="98"/>
      <c r="I1391" s="73"/>
      <c r="K1391" s="98"/>
      <c r="L1391" s="73"/>
      <c r="O1391" s="98"/>
    </row>
    <row r="1392">
      <c r="A1392" s="73"/>
      <c r="G1392" s="98"/>
      <c r="I1392" s="73"/>
      <c r="K1392" s="98"/>
      <c r="L1392" s="73"/>
      <c r="O1392" s="98"/>
    </row>
    <row r="1393">
      <c r="A1393" s="73"/>
      <c r="G1393" s="98"/>
      <c r="I1393" s="73"/>
      <c r="K1393" s="98"/>
      <c r="L1393" s="73"/>
      <c r="O1393" s="98"/>
    </row>
    <row r="1394">
      <c r="A1394" s="73"/>
      <c r="G1394" s="98"/>
      <c r="I1394" s="73"/>
      <c r="K1394" s="98"/>
      <c r="L1394" s="73"/>
      <c r="O1394" s="98"/>
    </row>
    <row r="1395">
      <c r="A1395" s="73"/>
      <c r="G1395" s="98"/>
      <c r="I1395" s="73"/>
      <c r="K1395" s="98"/>
      <c r="L1395" s="73"/>
      <c r="O1395" s="98"/>
    </row>
    <row r="1396">
      <c r="A1396" s="73"/>
      <c r="G1396" s="98"/>
      <c r="I1396" s="73"/>
      <c r="K1396" s="98"/>
      <c r="L1396" s="73"/>
      <c r="O1396" s="98"/>
    </row>
    <row r="1397">
      <c r="A1397" s="73"/>
      <c r="G1397" s="98"/>
      <c r="I1397" s="73"/>
      <c r="K1397" s="98"/>
      <c r="L1397" s="73"/>
      <c r="O1397" s="98"/>
    </row>
    <row r="1398">
      <c r="A1398" s="73"/>
      <c r="G1398" s="98"/>
      <c r="I1398" s="73"/>
      <c r="K1398" s="98"/>
      <c r="L1398" s="73"/>
      <c r="O1398" s="98"/>
    </row>
    <row r="1399">
      <c r="A1399" s="73"/>
      <c r="G1399" s="98"/>
      <c r="I1399" s="73"/>
      <c r="K1399" s="98"/>
      <c r="L1399" s="73"/>
      <c r="O1399" s="98"/>
    </row>
    <row r="1400">
      <c r="A1400" s="73"/>
      <c r="G1400" s="98"/>
      <c r="I1400" s="73"/>
      <c r="K1400" s="98"/>
      <c r="L1400" s="73"/>
      <c r="O1400" s="98"/>
    </row>
    <row r="1401">
      <c r="A1401" s="73"/>
      <c r="G1401" s="98"/>
      <c r="I1401" s="73"/>
      <c r="K1401" s="98"/>
      <c r="L1401" s="73"/>
      <c r="O1401" s="98"/>
    </row>
    <row r="1402">
      <c r="A1402" s="73"/>
      <c r="G1402" s="98"/>
      <c r="I1402" s="73"/>
      <c r="K1402" s="98"/>
      <c r="L1402" s="73"/>
      <c r="O1402" s="98"/>
    </row>
    <row r="1403">
      <c r="A1403" s="73"/>
      <c r="G1403" s="98"/>
      <c r="I1403" s="73"/>
      <c r="K1403" s="98"/>
      <c r="L1403" s="73"/>
      <c r="O1403" s="98"/>
    </row>
    <row r="1404">
      <c r="A1404" s="73"/>
      <c r="G1404" s="98"/>
      <c r="I1404" s="73"/>
      <c r="K1404" s="98"/>
      <c r="L1404" s="73"/>
      <c r="O1404" s="98"/>
    </row>
    <row r="1405">
      <c r="A1405" s="73"/>
      <c r="G1405" s="98"/>
      <c r="I1405" s="73"/>
      <c r="K1405" s="98"/>
      <c r="L1405" s="73"/>
      <c r="O1405" s="98"/>
    </row>
    <row r="1406">
      <c r="A1406" s="73"/>
      <c r="G1406" s="98"/>
      <c r="I1406" s="73"/>
      <c r="K1406" s="98"/>
      <c r="L1406" s="73"/>
      <c r="O1406" s="98"/>
    </row>
    <row r="1407">
      <c r="A1407" s="73"/>
      <c r="G1407" s="98"/>
      <c r="I1407" s="73"/>
      <c r="K1407" s="98"/>
      <c r="L1407" s="73"/>
      <c r="O1407" s="98"/>
    </row>
    <row r="1408">
      <c r="A1408" s="73"/>
      <c r="G1408" s="98"/>
      <c r="I1408" s="73"/>
      <c r="K1408" s="98"/>
      <c r="L1408" s="73"/>
      <c r="O1408" s="98"/>
    </row>
    <row r="1409">
      <c r="A1409" s="73"/>
      <c r="G1409" s="98"/>
      <c r="I1409" s="73"/>
      <c r="K1409" s="98"/>
      <c r="L1409" s="73"/>
      <c r="O1409" s="98"/>
    </row>
    <row r="1410">
      <c r="A1410" s="73"/>
      <c r="G1410" s="98"/>
      <c r="I1410" s="73"/>
      <c r="K1410" s="98"/>
      <c r="L1410" s="73"/>
      <c r="O1410" s="98"/>
    </row>
    <row r="1411">
      <c r="A1411" s="73"/>
      <c r="G1411" s="98"/>
      <c r="I1411" s="73"/>
      <c r="K1411" s="98"/>
      <c r="L1411" s="73"/>
      <c r="O1411" s="98"/>
    </row>
    <row r="1412">
      <c r="A1412" s="73"/>
      <c r="G1412" s="98"/>
      <c r="I1412" s="73"/>
      <c r="K1412" s="98"/>
      <c r="L1412" s="73"/>
      <c r="O1412" s="98"/>
    </row>
    <row r="1413">
      <c r="A1413" s="73"/>
      <c r="G1413" s="98"/>
      <c r="I1413" s="73"/>
      <c r="K1413" s="98"/>
      <c r="L1413" s="73"/>
      <c r="O1413" s="98"/>
    </row>
    <row r="1414">
      <c r="A1414" s="73"/>
      <c r="G1414" s="98"/>
      <c r="I1414" s="73"/>
      <c r="K1414" s="98"/>
      <c r="L1414" s="73"/>
      <c r="O1414" s="98"/>
    </row>
    <row r="1415">
      <c r="A1415" s="73"/>
      <c r="G1415" s="98"/>
      <c r="I1415" s="73"/>
      <c r="K1415" s="98"/>
      <c r="L1415" s="73"/>
      <c r="O1415" s="98"/>
    </row>
    <row r="1416">
      <c r="A1416" s="73"/>
      <c r="G1416" s="98"/>
      <c r="I1416" s="73"/>
      <c r="K1416" s="98"/>
      <c r="L1416" s="73"/>
      <c r="O1416" s="98"/>
    </row>
    <row r="1417">
      <c r="A1417" s="73"/>
      <c r="G1417" s="98"/>
      <c r="I1417" s="73"/>
      <c r="K1417" s="98"/>
      <c r="L1417" s="73"/>
      <c r="O1417" s="98"/>
    </row>
    <row r="1418">
      <c r="A1418" s="73"/>
      <c r="G1418" s="98"/>
      <c r="I1418" s="73"/>
      <c r="K1418" s="98"/>
      <c r="L1418" s="73"/>
      <c r="O1418" s="98"/>
    </row>
    <row r="1419">
      <c r="A1419" s="73"/>
      <c r="G1419" s="98"/>
      <c r="I1419" s="73"/>
      <c r="K1419" s="98"/>
      <c r="L1419" s="73"/>
      <c r="O1419" s="98"/>
    </row>
    <row r="1420">
      <c r="A1420" s="73"/>
      <c r="G1420" s="98"/>
      <c r="I1420" s="73"/>
      <c r="K1420" s="98"/>
      <c r="L1420" s="73"/>
      <c r="O1420" s="98"/>
    </row>
    <row r="1421">
      <c r="A1421" s="73"/>
      <c r="G1421" s="98"/>
      <c r="I1421" s="73"/>
      <c r="K1421" s="98"/>
      <c r="L1421" s="73"/>
      <c r="O1421" s="98"/>
    </row>
    <row r="1422">
      <c r="A1422" s="73"/>
      <c r="G1422" s="98"/>
      <c r="I1422" s="73"/>
      <c r="K1422" s="98"/>
      <c r="L1422" s="73"/>
      <c r="O1422" s="98"/>
    </row>
    <row r="1423">
      <c r="A1423" s="73"/>
      <c r="G1423" s="98"/>
      <c r="I1423" s="73"/>
      <c r="K1423" s="98"/>
      <c r="L1423" s="73"/>
      <c r="O1423" s="98"/>
    </row>
    <row r="1424">
      <c r="A1424" s="73"/>
      <c r="G1424" s="98"/>
      <c r="I1424" s="73"/>
      <c r="K1424" s="98"/>
      <c r="L1424" s="73"/>
      <c r="O1424" s="98"/>
    </row>
    <row r="1425">
      <c r="A1425" s="73"/>
      <c r="G1425" s="98"/>
      <c r="I1425" s="73"/>
      <c r="K1425" s="98"/>
      <c r="L1425" s="73"/>
      <c r="O1425" s="98"/>
    </row>
    <row r="1426">
      <c r="A1426" s="73"/>
      <c r="G1426" s="98"/>
      <c r="I1426" s="73"/>
      <c r="K1426" s="98"/>
      <c r="L1426" s="73"/>
      <c r="O1426" s="98"/>
    </row>
    <row r="1427">
      <c r="A1427" s="73"/>
      <c r="G1427" s="98"/>
      <c r="I1427" s="73"/>
      <c r="K1427" s="98"/>
      <c r="L1427" s="73"/>
      <c r="O1427" s="98"/>
    </row>
    <row r="1428">
      <c r="A1428" s="73"/>
      <c r="G1428" s="98"/>
      <c r="I1428" s="73"/>
      <c r="K1428" s="98"/>
      <c r="L1428" s="73"/>
      <c r="O1428" s="98"/>
    </row>
    <row r="1429">
      <c r="A1429" s="73"/>
      <c r="G1429" s="98"/>
      <c r="I1429" s="73"/>
      <c r="K1429" s="98"/>
      <c r="L1429" s="73"/>
      <c r="O1429" s="98"/>
    </row>
    <row r="1430">
      <c r="A1430" s="73"/>
      <c r="G1430" s="98"/>
      <c r="I1430" s="73"/>
      <c r="K1430" s="98"/>
      <c r="L1430" s="73"/>
      <c r="O1430" s="98"/>
    </row>
    <row r="1431">
      <c r="A1431" s="73"/>
      <c r="G1431" s="98"/>
      <c r="I1431" s="73"/>
      <c r="K1431" s="98"/>
      <c r="L1431" s="73"/>
      <c r="O1431" s="98"/>
    </row>
    <row r="1432">
      <c r="A1432" s="73"/>
      <c r="G1432" s="98"/>
      <c r="I1432" s="73"/>
      <c r="K1432" s="98"/>
      <c r="L1432" s="73"/>
      <c r="O1432" s="98"/>
    </row>
    <row r="1433">
      <c r="A1433" s="73"/>
      <c r="G1433" s="98"/>
      <c r="I1433" s="73"/>
      <c r="K1433" s="98"/>
      <c r="L1433" s="73"/>
      <c r="O1433" s="98"/>
    </row>
    <row r="1434">
      <c r="A1434" s="73"/>
      <c r="G1434" s="98"/>
      <c r="I1434" s="73"/>
      <c r="K1434" s="98"/>
      <c r="L1434" s="73"/>
      <c r="O1434" s="98"/>
    </row>
    <row r="1435">
      <c r="A1435" s="73"/>
      <c r="G1435" s="98"/>
      <c r="I1435" s="73"/>
      <c r="K1435" s="98"/>
      <c r="L1435" s="73"/>
      <c r="O1435" s="98"/>
    </row>
    <row r="1436">
      <c r="A1436" s="73"/>
      <c r="G1436" s="98"/>
      <c r="I1436" s="73"/>
      <c r="K1436" s="98"/>
      <c r="L1436" s="73"/>
      <c r="O1436" s="98"/>
    </row>
    <row r="1437">
      <c r="A1437" s="73"/>
      <c r="G1437" s="98"/>
      <c r="I1437" s="73"/>
      <c r="K1437" s="98"/>
      <c r="L1437" s="73"/>
      <c r="O1437" s="98"/>
    </row>
    <row r="1438">
      <c r="A1438" s="73"/>
      <c r="G1438" s="98"/>
      <c r="I1438" s="73"/>
      <c r="K1438" s="98"/>
      <c r="L1438" s="73"/>
      <c r="O1438" s="98"/>
    </row>
    <row r="1439">
      <c r="A1439" s="73"/>
      <c r="G1439" s="98"/>
      <c r="I1439" s="73"/>
      <c r="K1439" s="98"/>
      <c r="L1439" s="73"/>
      <c r="O1439" s="98"/>
    </row>
    <row r="1440">
      <c r="A1440" s="73"/>
      <c r="G1440" s="98"/>
      <c r="I1440" s="73"/>
      <c r="K1440" s="98"/>
      <c r="L1440" s="73"/>
      <c r="O1440" s="98"/>
    </row>
    <row r="1441">
      <c r="A1441" s="73"/>
      <c r="G1441" s="98"/>
      <c r="I1441" s="73"/>
      <c r="K1441" s="98"/>
      <c r="L1441" s="73"/>
      <c r="O1441" s="98"/>
    </row>
    <row r="1442">
      <c r="A1442" s="73"/>
      <c r="G1442" s="98"/>
      <c r="I1442" s="73"/>
      <c r="K1442" s="98"/>
      <c r="L1442" s="73"/>
      <c r="O1442" s="98"/>
    </row>
    <row r="1443">
      <c r="A1443" s="73"/>
      <c r="G1443" s="98"/>
      <c r="I1443" s="73"/>
      <c r="K1443" s="98"/>
      <c r="L1443" s="73"/>
      <c r="O1443" s="98"/>
    </row>
    <row r="1444">
      <c r="A1444" s="73"/>
      <c r="G1444" s="98"/>
      <c r="I1444" s="73"/>
      <c r="K1444" s="98"/>
      <c r="L1444" s="73"/>
      <c r="O1444" s="98"/>
    </row>
    <row r="1445">
      <c r="A1445" s="73"/>
      <c r="G1445" s="98"/>
      <c r="I1445" s="73"/>
      <c r="K1445" s="98"/>
      <c r="L1445" s="73"/>
      <c r="O1445" s="98"/>
    </row>
    <row r="1446">
      <c r="A1446" s="73"/>
      <c r="G1446" s="98"/>
      <c r="I1446" s="73"/>
      <c r="K1446" s="98"/>
      <c r="L1446" s="73"/>
      <c r="O1446" s="98"/>
    </row>
    <row r="1447">
      <c r="A1447" s="73"/>
      <c r="G1447" s="98"/>
      <c r="I1447" s="73"/>
      <c r="K1447" s="98"/>
      <c r="L1447" s="73"/>
      <c r="O1447" s="98"/>
    </row>
    <row r="1448">
      <c r="A1448" s="73"/>
      <c r="G1448" s="98"/>
      <c r="I1448" s="73"/>
      <c r="K1448" s="98"/>
      <c r="L1448" s="73"/>
      <c r="O1448" s="98"/>
    </row>
    <row r="1449">
      <c r="A1449" s="73"/>
      <c r="G1449" s="98"/>
      <c r="I1449" s="73"/>
      <c r="K1449" s="98"/>
      <c r="L1449" s="73"/>
      <c r="O1449" s="98"/>
    </row>
    <row r="1450">
      <c r="A1450" s="73"/>
      <c r="G1450" s="98"/>
      <c r="I1450" s="73"/>
      <c r="K1450" s="98"/>
      <c r="L1450" s="73"/>
      <c r="O1450" s="98"/>
    </row>
    <row r="1451">
      <c r="A1451" s="73"/>
      <c r="G1451" s="98"/>
      <c r="I1451" s="73"/>
      <c r="K1451" s="98"/>
      <c r="L1451" s="73"/>
      <c r="O1451" s="98"/>
    </row>
    <row r="1452">
      <c r="A1452" s="73"/>
      <c r="G1452" s="98"/>
      <c r="I1452" s="73"/>
      <c r="K1452" s="98"/>
      <c r="L1452" s="73"/>
      <c r="O1452" s="98"/>
    </row>
    <row r="1453">
      <c r="A1453" s="73"/>
      <c r="G1453" s="98"/>
      <c r="I1453" s="73"/>
      <c r="K1453" s="98"/>
      <c r="L1453" s="73"/>
      <c r="O1453" s="98"/>
    </row>
    <row r="1454">
      <c r="A1454" s="73"/>
      <c r="G1454" s="98"/>
      <c r="I1454" s="73"/>
      <c r="K1454" s="98"/>
      <c r="L1454" s="73"/>
      <c r="O1454" s="98"/>
    </row>
    <row r="1455">
      <c r="A1455" s="73"/>
      <c r="G1455" s="98"/>
      <c r="I1455" s="73"/>
      <c r="K1455" s="98"/>
      <c r="L1455" s="73"/>
      <c r="O1455" s="98"/>
    </row>
    <row r="1456">
      <c r="A1456" s="73"/>
      <c r="G1456" s="98"/>
      <c r="I1456" s="73"/>
      <c r="K1456" s="98"/>
      <c r="L1456" s="73"/>
      <c r="O1456" s="98"/>
    </row>
    <row r="1457">
      <c r="A1457" s="73"/>
      <c r="G1457" s="98"/>
      <c r="I1457" s="73"/>
      <c r="K1457" s="98"/>
      <c r="L1457" s="73"/>
      <c r="O1457" s="98"/>
    </row>
    <row r="1458">
      <c r="A1458" s="73"/>
      <c r="G1458" s="98"/>
      <c r="I1458" s="73"/>
      <c r="K1458" s="98"/>
      <c r="L1458" s="73"/>
      <c r="O1458" s="98"/>
    </row>
    <row r="1459">
      <c r="A1459" s="73"/>
      <c r="G1459" s="98"/>
      <c r="I1459" s="73"/>
      <c r="K1459" s="98"/>
      <c r="L1459" s="73"/>
      <c r="O1459" s="98"/>
    </row>
    <row r="1460">
      <c r="A1460" s="73"/>
      <c r="G1460" s="98"/>
      <c r="I1460" s="73"/>
      <c r="K1460" s="98"/>
      <c r="L1460" s="73"/>
      <c r="O1460" s="98"/>
    </row>
    <row r="1461">
      <c r="A1461" s="73"/>
      <c r="G1461" s="98"/>
      <c r="I1461" s="73"/>
      <c r="K1461" s="98"/>
      <c r="L1461" s="73"/>
      <c r="O1461" s="98"/>
    </row>
    <row r="1462">
      <c r="A1462" s="73"/>
      <c r="G1462" s="98"/>
      <c r="I1462" s="73"/>
      <c r="K1462" s="98"/>
      <c r="L1462" s="73"/>
      <c r="O1462" s="98"/>
    </row>
    <row r="1463">
      <c r="A1463" s="73"/>
      <c r="G1463" s="98"/>
      <c r="I1463" s="73"/>
      <c r="K1463" s="98"/>
      <c r="L1463" s="73"/>
      <c r="O1463" s="98"/>
    </row>
    <row r="1464">
      <c r="A1464" s="73"/>
      <c r="G1464" s="98"/>
      <c r="I1464" s="73"/>
      <c r="K1464" s="98"/>
      <c r="L1464" s="73"/>
      <c r="O1464" s="98"/>
    </row>
    <row r="1465">
      <c r="A1465" s="73"/>
      <c r="G1465" s="98"/>
      <c r="I1465" s="73"/>
      <c r="K1465" s="98"/>
      <c r="L1465" s="73"/>
      <c r="O1465" s="98"/>
    </row>
    <row r="1466">
      <c r="A1466" s="73"/>
      <c r="G1466" s="98"/>
      <c r="I1466" s="73"/>
      <c r="K1466" s="98"/>
      <c r="L1466" s="73"/>
      <c r="O1466" s="98"/>
    </row>
    <row r="1467">
      <c r="A1467" s="73"/>
      <c r="G1467" s="98"/>
      <c r="I1467" s="73"/>
      <c r="K1467" s="98"/>
      <c r="L1467" s="73"/>
      <c r="O1467" s="98"/>
    </row>
    <row r="1468">
      <c r="A1468" s="73"/>
      <c r="G1468" s="98"/>
      <c r="I1468" s="73"/>
      <c r="K1468" s="98"/>
      <c r="L1468" s="73"/>
      <c r="O1468" s="98"/>
    </row>
    <row r="1469">
      <c r="A1469" s="73"/>
      <c r="G1469" s="98"/>
      <c r="I1469" s="73"/>
      <c r="K1469" s="98"/>
      <c r="L1469" s="73"/>
      <c r="O1469" s="98"/>
    </row>
    <row r="1470">
      <c r="A1470" s="73"/>
      <c r="G1470" s="98"/>
      <c r="I1470" s="73"/>
      <c r="K1470" s="98"/>
      <c r="L1470" s="73"/>
      <c r="O1470" s="98"/>
    </row>
    <row r="1471">
      <c r="A1471" s="73"/>
      <c r="G1471" s="98"/>
      <c r="I1471" s="73"/>
      <c r="K1471" s="98"/>
      <c r="L1471" s="73"/>
      <c r="O1471" s="98"/>
    </row>
    <row r="1472">
      <c r="A1472" s="73"/>
      <c r="G1472" s="98"/>
      <c r="I1472" s="73"/>
      <c r="K1472" s="98"/>
      <c r="L1472" s="73"/>
      <c r="O1472" s="98"/>
    </row>
    <row r="1473">
      <c r="A1473" s="73"/>
      <c r="G1473" s="98"/>
      <c r="I1473" s="73"/>
      <c r="K1473" s="98"/>
      <c r="L1473" s="73"/>
      <c r="O1473" s="98"/>
    </row>
    <row r="1474">
      <c r="A1474" s="73"/>
      <c r="G1474" s="98"/>
      <c r="I1474" s="73"/>
      <c r="K1474" s="98"/>
      <c r="L1474" s="73"/>
      <c r="O1474" s="98"/>
    </row>
    <row r="1475">
      <c r="A1475" s="73"/>
      <c r="G1475" s="98"/>
      <c r="I1475" s="73"/>
      <c r="K1475" s="98"/>
      <c r="L1475" s="73"/>
      <c r="O1475" s="98"/>
    </row>
    <row r="1476">
      <c r="A1476" s="73"/>
      <c r="G1476" s="98"/>
      <c r="I1476" s="73"/>
      <c r="K1476" s="98"/>
      <c r="L1476" s="73"/>
      <c r="O1476" s="98"/>
    </row>
    <row r="1477">
      <c r="A1477" s="73"/>
      <c r="G1477" s="98"/>
      <c r="I1477" s="73"/>
      <c r="K1477" s="98"/>
      <c r="L1477" s="73"/>
      <c r="O1477" s="98"/>
    </row>
    <row r="1478">
      <c r="A1478" s="73"/>
      <c r="G1478" s="98"/>
      <c r="I1478" s="73"/>
      <c r="K1478" s="98"/>
      <c r="L1478" s="73"/>
      <c r="O1478" s="98"/>
    </row>
    <row r="1479">
      <c r="A1479" s="73"/>
      <c r="G1479" s="98"/>
      <c r="I1479" s="73"/>
      <c r="K1479" s="98"/>
      <c r="L1479" s="73"/>
      <c r="O1479" s="98"/>
    </row>
    <row r="1480">
      <c r="A1480" s="73"/>
      <c r="G1480" s="98"/>
      <c r="I1480" s="73"/>
      <c r="K1480" s="98"/>
      <c r="L1480" s="73"/>
      <c r="O1480" s="98"/>
    </row>
    <row r="1481">
      <c r="A1481" s="73"/>
      <c r="G1481" s="98"/>
      <c r="I1481" s="73"/>
      <c r="K1481" s="98"/>
      <c r="L1481" s="73"/>
      <c r="O1481" s="98"/>
    </row>
    <row r="1482">
      <c r="A1482" s="73"/>
      <c r="G1482" s="98"/>
      <c r="I1482" s="73"/>
      <c r="K1482" s="98"/>
      <c r="L1482" s="73"/>
      <c r="O1482" s="98"/>
    </row>
    <row r="1483">
      <c r="A1483" s="73"/>
      <c r="G1483" s="98"/>
      <c r="I1483" s="73"/>
      <c r="K1483" s="98"/>
      <c r="L1483" s="73"/>
      <c r="O1483" s="98"/>
    </row>
    <row r="1484">
      <c r="A1484" s="73"/>
      <c r="G1484" s="98"/>
      <c r="I1484" s="73"/>
      <c r="K1484" s="98"/>
      <c r="L1484" s="73"/>
      <c r="O1484" s="98"/>
    </row>
    <row r="1485">
      <c r="A1485" s="73"/>
      <c r="G1485" s="98"/>
      <c r="I1485" s="73"/>
      <c r="K1485" s="98"/>
      <c r="L1485" s="73"/>
      <c r="O1485" s="98"/>
    </row>
    <row r="1486">
      <c r="A1486" s="73"/>
      <c r="G1486" s="98"/>
      <c r="I1486" s="73"/>
      <c r="K1486" s="98"/>
      <c r="L1486" s="73"/>
      <c r="O1486" s="98"/>
    </row>
    <row r="1487">
      <c r="A1487" s="73"/>
      <c r="G1487" s="98"/>
      <c r="I1487" s="73"/>
      <c r="K1487" s="98"/>
      <c r="L1487" s="73"/>
      <c r="O1487" s="98"/>
    </row>
    <row r="1488">
      <c r="A1488" s="73"/>
      <c r="G1488" s="98"/>
      <c r="I1488" s="73"/>
      <c r="K1488" s="98"/>
      <c r="L1488" s="73"/>
      <c r="O1488" s="98"/>
    </row>
    <row r="1489">
      <c r="A1489" s="73"/>
      <c r="G1489" s="98"/>
      <c r="I1489" s="73"/>
      <c r="K1489" s="98"/>
      <c r="L1489" s="73"/>
      <c r="O1489" s="98"/>
    </row>
    <row r="1490">
      <c r="A1490" s="73"/>
      <c r="G1490" s="98"/>
      <c r="I1490" s="73"/>
      <c r="K1490" s="98"/>
      <c r="L1490" s="73"/>
      <c r="O1490" s="98"/>
    </row>
    <row r="1491">
      <c r="A1491" s="73"/>
      <c r="G1491" s="98"/>
      <c r="I1491" s="73"/>
      <c r="K1491" s="98"/>
      <c r="L1491" s="73"/>
      <c r="O1491" s="98"/>
    </row>
    <row r="1492">
      <c r="A1492" s="73"/>
      <c r="G1492" s="98"/>
      <c r="I1492" s="73"/>
      <c r="K1492" s="98"/>
      <c r="L1492" s="73"/>
      <c r="O1492" s="98"/>
    </row>
    <row r="1493">
      <c r="A1493" s="73"/>
      <c r="G1493" s="98"/>
      <c r="I1493" s="73"/>
      <c r="K1493" s="98"/>
      <c r="L1493" s="73"/>
      <c r="O1493" s="98"/>
    </row>
    <row r="1494">
      <c r="A1494" s="73"/>
      <c r="G1494" s="98"/>
      <c r="I1494" s="73"/>
      <c r="K1494" s="98"/>
      <c r="L1494" s="73"/>
      <c r="O1494" s="98"/>
    </row>
    <row r="1495">
      <c r="A1495" s="73"/>
      <c r="G1495" s="98"/>
      <c r="I1495" s="73"/>
      <c r="K1495" s="98"/>
      <c r="L1495" s="73"/>
      <c r="O1495" s="98"/>
    </row>
    <row r="1496">
      <c r="A1496" s="73"/>
      <c r="G1496" s="98"/>
      <c r="I1496" s="73"/>
      <c r="K1496" s="98"/>
      <c r="L1496" s="73"/>
      <c r="O1496" s="98"/>
    </row>
    <row r="1497">
      <c r="A1497" s="73"/>
      <c r="G1497" s="98"/>
      <c r="I1497" s="73"/>
      <c r="K1497" s="98"/>
      <c r="L1497" s="73"/>
      <c r="O1497" s="98"/>
    </row>
    <row r="1498">
      <c r="A1498" s="73"/>
      <c r="G1498" s="98"/>
      <c r="I1498" s="73"/>
      <c r="K1498" s="98"/>
      <c r="L1498" s="73"/>
      <c r="O1498" s="98"/>
    </row>
    <row r="1499">
      <c r="A1499" s="73"/>
      <c r="G1499" s="98"/>
      <c r="I1499" s="73"/>
      <c r="K1499" s="98"/>
      <c r="L1499" s="73"/>
      <c r="O1499" s="98"/>
    </row>
    <row r="1500">
      <c r="A1500" s="73"/>
      <c r="G1500" s="98"/>
      <c r="I1500" s="73"/>
      <c r="K1500" s="98"/>
      <c r="L1500" s="73"/>
      <c r="O1500" s="98"/>
    </row>
    <row r="1501">
      <c r="A1501" s="73"/>
      <c r="G1501" s="98"/>
      <c r="I1501" s="73"/>
      <c r="K1501" s="98"/>
      <c r="L1501" s="73"/>
      <c r="O1501" s="98"/>
    </row>
    <row r="1502">
      <c r="A1502" s="73"/>
      <c r="G1502" s="98"/>
      <c r="I1502" s="73"/>
      <c r="K1502" s="98"/>
      <c r="L1502" s="73"/>
      <c r="O1502" s="98"/>
    </row>
    <row r="1503">
      <c r="A1503" s="73"/>
      <c r="G1503" s="98"/>
      <c r="I1503" s="73"/>
      <c r="K1503" s="98"/>
      <c r="L1503" s="73"/>
      <c r="O1503" s="98"/>
    </row>
    <row r="1504">
      <c r="A1504" s="73"/>
      <c r="G1504" s="98"/>
      <c r="I1504" s="73"/>
      <c r="K1504" s="98"/>
      <c r="L1504" s="73"/>
      <c r="O1504" s="98"/>
    </row>
    <row r="1505">
      <c r="A1505" s="73"/>
      <c r="G1505" s="98"/>
      <c r="I1505" s="73"/>
      <c r="K1505" s="98"/>
      <c r="L1505" s="73"/>
      <c r="O1505" s="98"/>
    </row>
    <row r="1506">
      <c r="A1506" s="73"/>
      <c r="G1506" s="98"/>
      <c r="I1506" s="73"/>
      <c r="K1506" s="98"/>
      <c r="L1506" s="73"/>
      <c r="O1506" s="98"/>
    </row>
    <row r="1507">
      <c r="A1507" s="73"/>
      <c r="G1507" s="98"/>
      <c r="I1507" s="73"/>
      <c r="K1507" s="98"/>
      <c r="L1507" s="73"/>
      <c r="O1507" s="98"/>
    </row>
    <row r="1508">
      <c r="A1508" s="73"/>
      <c r="G1508" s="98"/>
      <c r="I1508" s="73"/>
      <c r="K1508" s="98"/>
      <c r="L1508" s="73"/>
      <c r="O1508" s="98"/>
    </row>
    <row r="1509">
      <c r="A1509" s="73"/>
      <c r="G1509" s="98"/>
      <c r="I1509" s="73"/>
      <c r="K1509" s="98"/>
      <c r="L1509" s="73"/>
      <c r="O1509" s="98"/>
    </row>
    <row r="1510">
      <c r="A1510" s="73"/>
      <c r="G1510" s="98"/>
      <c r="I1510" s="73"/>
      <c r="K1510" s="98"/>
      <c r="L1510" s="73"/>
      <c r="O1510" s="98"/>
    </row>
    <row r="1511">
      <c r="A1511" s="73"/>
      <c r="G1511" s="98"/>
      <c r="I1511" s="73"/>
      <c r="K1511" s="98"/>
      <c r="L1511" s="73"/>
      <c r="O1511" s="98"/>
    </row>
    <row r="1512">
      <c r="A1512" s="73"/>
      <c r="G1512" s="98"/>
      <c r="I1512" s="73"/>
      <c r="K1512" s="98"/>
      <c r="L1512" s="73"/>
      <c r="O1512" s="98"/>
    </row>
    <row r="1513">
      <c r="A1513" s="73"/>
      <c r="G1513" s="98"/>
      <c r="I1513" s="73"/>
      <c r="K1513" s="98"/>
      <c r="L1513" s="73"/>
      <c r="O1513" s="98"/>
    </row>
    <row r="1514">
      <c r="A1514" s="73"/>
      <c r="G1514" s="98"/>
      <c r="I1514" s="73"/>
      <c r="K1514" s="98"/>
      <c r="L1514" s="73"/>
      <c r="O1514" s="98"/>
    </row>
    <row r="1515">
      <c r="A1515" s="73"/>
      <c r="G1515" s="98"/>
      <c r="I1515" s="73"/>
      <c r="K1515" s="98"/>
      <c r="L1515" s="73"/>
      <c r="O1515" s="98"/>
    </row>
    <row r="1516">
      <c r="A1516" s="73"/>
      <c r="G1516" s="98"/>
      <c r="I1516" s="73"/>
      <c r="K1516" s="98"/>
      <c r="L1516" s="73"/>
      <c r="O1516" s="98"/>
    </row>
    <row r="1517">
      <c r="A1517" s="73"/>
      <c r="G1517" s="98"/>
      <c r="I1517" s="73"/>
      <c r="K1517" s="98"/>
      <c r="L1517" s="73"/>
      <c r="O1517" s="98"/>
    </row>
    <row r="1518">
      <c r="A1518" s="73"/>
      <c r="G1518" s="98"/>
      <c r="I1518" s="73"/>
      <c r="K1518" s="98"/>
      <c r="L1518" s="73"/>
      <c r="O1518" s="98"/>
    </row>
    <row r="1519">
      <c r="A1519" s="73"/>
      <c r="G1519" s="98"/>
      <c r="I1519" s="73"/>
      <c r="K1519" s="98"/>
      <c r="L1519" s="73"/>
      <c r="O1519" s="98"/>
    </row>
    <row r="1520">
      <c r="A1520" s="73"/>
      <c r="G1520" s="98"/>
      <c r="I1520" s="73"/>
      <c r="K1520" s="98"/>
      <c r="L1520" s="73"/>
      <c r="O1520" s="98"/>
    </row>
    <row r="1521">
      <c r="A1521" s="73"/>
      <c r="G1521" s="98"/>
      <c r="I1521" s="73"/>
      <c r="K1521" s="98"/>
      <c r="L1521" s="73"/>
      <c r="O1521" s="98"/>
    </row>
    <row r="1522">
      <c r="A1522" s="73"/>
      <c r="G1522" s="98"/>
      <c r="I1522" s="73"/>
      <c r="K1522" s="98"/>
      <c r="L1522" s="73"/>
      <c r="O1522" s="98"/>
    </row>
    <row r="1523">
      <c r="A1523" s="73"/>
      <c r="G1523" s="98"/>
      <c r="I1523" s="73"/>
      <c r="K1523" s="98"/>
      <c r="L1523" s="73"/>
      <c r="O1523" s="98"/>
    </row>
    <row r="1524">
      <c r="A1524" s="73"/>
      <c r="G1524" s="98"/>
      <c r="I1524" s="73"/>
      <c r="K1524" s="98"/>
      <c r="L1524" s="73"/>
      <c r="O1524" s="98"/>
    </row>
    <row r="1525">
      <c r="A1525" s="73"/>
      <c r="G1525" s="98"/>
      <c r="I1525" s="73"/>
      <c r="K1525" s="98"/>
      <c r="L1525" s="73"/>
      <c r="O1525" s="98"/>
    </row>
    <row r="1526">
      <c r="A1526" s="73"/>
      <c r="G1526" s="98"/>
      <c r="I1526" s="73"/>
      <c r="K1526" s="98"/>
      <c r="L1526" s="73"/>
      <c r="O1526" s="98"/>
    </row>
    <row r="1527">
      <c r="A1527" s="73"/>
      <c r="G1527" s="98"/>
      <c r="I1527" s="73"/>
      <c r="K1527" s="98"/>
      <c r="L1527" s="73"/>
      <c r="O1527" s="98"/>
    </row>
    <row r="1528">
      <c r="A1528" s="73"/>
      <c r="G1528" s="98"/>
      <c r="I1528" s="73"/>
      <c r="K1528" s="98"/>
      <c r="L1528" s="73"/>
      <c r="O1528" s="98"/>
    </row>
    <row r="1529">
      <c r="A1529" s="73"/>
      <c r="G1529" s="98"/>
      <c r="I1529" s="73"/>
      <c r="K1529" s="98"/>
      <c r="L1529" s="73"/>
      <c r="O1529" s="98"/>
    </row>
    <row r="1530">
      <c r="A1530" s="73"/>
      <c r="G1530" s="98"/>
      <c r="I1530" s="73"/>
      <c r="K1530" s="98"/>
      <c r="L1530" s="73"/>
      <c r="O1530" s="98"/>
    </row>
    <row r="1531">
      <c r="A1531" s="73"/>
      <c r="G1531" s="98"/>
      <c r="I1531" s="73"/>
      <c r="K1531" s="98"/>
      <c r="L1531" s="73"/>
      <c r="O1531" s="98"/>
    </row>
    <row r="1532">
      <c r="A1532" s="73"/>
      <c r="G1532" s="98"/>
      <c r="I1532" s="73"/>
      <c r="K1532" s="98"/>
      <c r="L1532" s="73"/>
      <c r="O1532" s="98"/>
    </row>
    <row r="1533">
      <c r="A1533" s="73"/>
      <c r="G1533" s="98"/>
      <c r="I1533" s="73"/>
      <c r="K1533" s="98"/>
      <c r="L1533" s="73"/>
      <c r="O1533" s="98"/>
    </row>
    <row r="1534">
      <c r="A1534" s="73"/>
      <c r="G1534" s="98"/>
      <c r="I1534" s="73"/>
      <c r="K1534" s="98"/>
      <c r="L1534" s="73"/>
      <c r="O1534" s="98"/>
    </row>
    <row r="1535">
      <c r="A1535" s="73"/>
      <c r="G1535" s="98"/>
      <c r="I1535" s="73"/>
      <c r="K1535" s="98"/>
      <c r="L1535" s="73"/>
      <c r="O1535" s="98"/>
    </row>
    <row r="1536">
      <c r="A1536" s="73"/>
      <c r="G1536" s="98"/>
      <c r="I1536" s="73"/>
      <c r="K1536" s="98"/>
      <c r="L1536" s="73"/>
      <c r="O1536" s="98"/>
    </row>
    <row r="1537">
      <c r="A1537" s="73"/>
      <c r="G1537" s="98"/>
      <c r="I1537" s="73"/>
      <c r="K1537" s="98"/>
      <c r="L1537" s="73"/>
      <c r="O1537" s="98"/>
    </row>
    <row r="1538">
      <c r="A1538" s="73"/>
      <c r="G1538" s="98"/>
      <c r="I1538" s="73"/>
      <c r="K1538" s="98"/>
      <c r="L1538" s="73"/>
      <c r="O1538" s="98"/>
    </row>
    <row r="1539">
      <c r="A1539" s="73"/>
      <c r="G1539" s="98"/>
      <c r="I1539" s="73"/>
      <c r="K1539" s="98"/>
      <c r="L1539" s="73"/>
      <c r="O1539" s="98"/>
    </row>
    <row r="1540">
      <c r="A1540" s="73"/>
      <c r="G1540" s="98"/>
      <c r="I1540" s="73"/>
      <c r="K1540" s="98"/>
      <c r="L1540" s="73"/>
      <c r="O1540" s="98"/>
    </row>
    <row r="1541">
      <c r="A1541" s="73"/>
      <c r="G1541" s="98"/>
      <c r="I1541" s="73"/>
      <c r="K1541" s="98"/>
      <c r="L1541" s="73"/>
      <c r="O1541" s="98"/>
    </row>
    <row r="1542">
      <c r="A1542" s="73"/>
      <c r="G1542" s="98"/>
      <c r="I1542" s="73"/>
      <c r="K1542" s="98"/>
      <c r="L1542" s="73"/>
      <c r="O1542" s="98"/>
    </row>
    <row r="1543">
      <c r="A1543" s="73"/>
      <c r="G1543" s="98"/>
      <c r="I1543" s="73"/>
      <c r="K1543" s="98"/>
      <c r="L1543" s="73"/>
      <c r="O1543" s="98"/>
    </row>
    <row r="1544">
      <c r="A1544" s="73"/>
      <c r="G1544" s="98"/>
      <c r="I1544" s="73"/>
      <c r="K1544" s="98"/>
      <c r="L1544" s="73"/>
      <c r="O1544" s="98"/>
    </row>
    <row r="1545">
      <c r="A1545" s="73"/>
      <c r="G1545" s="98"/>
      <c r="I1545" s="73"/>
      <c r="K1545" s="98"/>
      <c r="L1545" s="73"/>
      <c r="O1545" s="98"/>
    </row>
    <row r="1546">
      <c r="A1546" s="73"/>
      <c r="G1546" s="98"/>
      <c r="I1546" s="73"/>
      <c r="K1546" s="98"/>
      <c r="L1546" s="73"/>
      <c r="O1546" s="98"/>
    </row>
    <row r="1547">
      <c r="A1547" s="73"/>
      <c r="G1547" s="98"/>
      <c r="I1547" s="73"/>
      <c r="K1547" s="98"/>
      <c r="L1547" s="73"/>
      <c r="O1547" s="98"/>
    </row>
    <row r="1548">
      <c r="A1548" s="73"/>
      <c r="G1548" s="98"/>
      <c r="I1548" s="73"/>
      <c r="K1548" s="98"/>
      <c r="L1548" s="73"/>
      <c r="O1548" s="98"/>
    </row>
    <row r="1549">
      <c r="A1549" s="73"/>
      <c r="G1549" s="98"/>
      <c r="I1549" s="73"/>
      <c r="K1549" s="98"/>
      <c r="L1549" s="73"/>
      <c r="O1549" s="98"/>
    </row>
    <row r="1550">
      <c r="A1550" s="73"/>
      <c r="G1550" s="98"/>
      <c r="I1550" s="73"/>
      <c r="K1550" s="98"/>
      <c r="L1550" s="73"/>
      <c r="O1550" s="98"/>
    </row>
    <row r="1551">
      <c r="A1551" s="73"/>
      <c r="G1551" s="98"/>
      <c r="I1551" s="73"/>
      <c r="K1551" s="98"/>
      <c r="L1551" s="73"/>
      <c r="O1551" s="98"/>
    </row>
    <row r="1552">
      <c r="A1552" s="73"/>
      <c r="G1552" s="98"/>
      <c r="I1552" s="73"/>
      <c r="K1552" s="98"/>
      <c r="L1552" s="73"/>
      <c r="O1552" s="98"/>
    </row>
    <row r="1553">
      <c r="A1553" s="73"/>
      <c r="G1553" s="98"/>
      <c r="I1553" s="73"/>
      <c r="K1553" s="98"/>
      <c r="L1553" s="73"/>
      <c r="O1553" s="98"/>
    </row>
    <row r="1554">
      <c r="A1554" s="73"/>
      <c r="G1554" s="98"/>
      <c r="I1554" s="73"/>
      <c r="K1554" s="98"/>
      <c r="L1554" s="73"/>
      <c r="O1554" s="98"/>
    </row>
    <row r="1555">
      <c r="A1555" s="73"/>
      <c r="G1555" s="98"/>
      <c r="I1555" s="73"/>
      <c r="K1555" s="98"/>
      <c r="L1555" s="73"/>
      <c r="O1555" s="98"/>
    </row>
    <row r="1556">
      <c r="A1556" s="73"/>
      <c r="G1556" s="98"/>
      <c r="I1556" s="73"/>
      <c r="K1556" s="98"/>
      <c r="L1556" s="73"/>
      <c r="O1556" s="98"/>
    </row>
    <row r="1557">
      <c r="A1557" s="73"/>
      <c r="G1557" s="98"/>
      <c r="I1557" s="73"/>
      <c r="K1557" s="98"/>
      <c r="L1557" s="73"/>
      <c r="O1557" s="98"/>
    </row>
    <row r="1558">
      <c r="A1558" s="73"/>
      <c r="G1558" s="98"/>
      <c r="I1558" s="73"/>
      <c r="K1558" s="98"/>
      <c r="L1558" s="73"/>
      <c r="O1558" s="98"/>
    </row>
    <row r="1559">
      <c r="A1559" s="73"/>
      <c r="G1559" s="98"/>
      <c r="I1559" s="73"/>
      <c r="K1559" s="98"/>
      <c r="L1559" s="73"/>
      <c r="O1559" s="98"/>
    </row>
    <row r="1560">
      <c r="A1560" s="73"/>
      <c r="G1560" s="98"/>
      <c r="I1560" s="73"/>
      <c r="K1560" s="98"/>
      <c r="L1560" s="73"/>
      <c r="O1560" s="98"/>
    </row>
    <row r="1561">
      <c r="A1561" s="73"/>
      <c r="G1561" s="98"/>
      <c r="I1561" s="73"/>
      <c r="K1561" s="98"/>
      <c r="L1561" s="73"/>
      <c r="O1561" s="98"/>
    </row>
    <row r="1562">
      <c r="A1562" s="73"/>
      <c r="G1562" s="98"/>
      <c r="I1562" s="73"/>
      <c r="K1562" s="98"/>
      <c r="L1562" s="73"/>
      <c r="O1562" s="98"/>
    </row>
    <row r="1563">
      <c r="A1563" s="73"/>
      <c r="G1563" s="98"/>
      <c r="I1563" s="73"/>
      <c r="K1563" s="98"/>
      <c r="L1563" s="73"/>
      <c r="O1563" s="98"/>
    </row>
    <row r="1564">
      <c r="A1564" s="73"/>
      <c r="G1564" s="98"/>
      <c r="I1564" s="73"/>
      <c r="K1564" s="98"/>
      <c r="L1564" s="73"/>
      <c r="O1564" s="98"/>
    </row>
    <row r="1565">
      <c r="A1565" s="73"/>
      <c r="G1565" s="98"/>
      <c r="I1565" s="73"/>
      <c r="K1565" s="98"/>
      <c r="L1565" s="73"/>
      <c r="O1565" s="98"/>
    </row>
    <row r="1566">
      <c r="A1566" s="73"/>
      <c r="G1566" s="98"/>
      <c r="I1566" s="73"/>
      <c r="K1566" s="98"/>
      <c r="L1566" s="73"/>
      <c r="O1566" s="98"/>
    </row>
    <row r="1567">
      <c r="A1567" s="73"/>
      <c r="G1567" s="98"/>
      <c r="I1567" s="73"/>
      <c r="K1567" s="98"/>
      <c r="L1567" s="73"/>
      <c r="O1567" s="98"/>
    </row>
    <row r="1568">
      <c r="A1568" s="73"/>
      <c r="G1568" s="98"/>
      <c r="I1568" s="73"/>
      <c r="K1568" s="98"/>
      <c r="L1568" s="73"/>
      <c r="O1568" s="98"/>
    </row>
    <row r="1569">
      <c r="A1569" s="73"/>
      <c r="G1569" s="98"/>
      <c r="I1569" s="73"/>
      <c r="K1569" s="98"/>
      <c r="L1569" s="73"/>
      <c r="O1569" s="98"/>
    </row>
    <row r="1570">
      <c r="A1570" s="73"/>
      <c r="G1570" s="98"/>
      <c r="I1570" s="73"/>
      <c r="K1570" s="98"/>
      <c r="L1570" s="73"/>
      <c r="O1570" s="98"/>
    </row>
    <row r="1571">
      <c r="A1571" s="73"/>
      <c r="G1571" s="98"/>
      <c r="I1571" s="73"/>
      <c r="K1571" s="98"/>
      <c r="L1571" s="73"/>
      <c r="O1571" s="98"/>
    </row>
    <row r="1572">
      <c r="A1572" s="73"/>
      <c r="G1572" s="98"/>
      <c r="I1572" s="73"/>
      <c r="K1572" s="98"/>
      <c r="L1572" s="73"/>
      <c r="O1572" s="98"/>
    </row>
    <row r="1573">
      <c r="A1573" s="73"/>
      <c r="G1573" s="98"/>
      <c r="I1573" s="73"/>
      <c r="K1573" s="98"/>
      <c r="L1573" s="73"/>
      <c r="O1573" s="98"/>
    </row>
    <row r="1574">
      <c r="A1574" s="73"/>
      <c r="G1574" s="98"/>
      <c r="I1574" s="73"/>
      <c r="K1574" s="98"/>
      <c r="L1574" s="73"/>
      <c r="O1574" s="98"/>
    </row>
    <row r="1575">
      <c r="A1575" s="73"/>
      <c r="G1575" s="98"/>
      <c r="I1575" s="73"/>
      <c r="K1575" s="98"/>
      <c r="L1575" s="73"/>
      <c r="O1575" s="98"/>
    </row>
    <row r="1576">
      <c r="A1576" s="73"/>
      <c r="G1576" s="98"/>
      <c r="I1576" s="73"/>
      <c r="K1576" s="98"/>
      <c r="L1576" s="73"/>
      <c r="O1576" s="98"/>
    </row>
    <row r="1577">
      <c r="A1577" s="73"/>
      <c r="G1577" s="98"/>
      <c r="I1577" s="73"/>
      <c r="K1577" s="98"/>
      <c r="L1577" s="73"/>
      <c r="O1577" s="98"/>
    </row>
    <row r="1578">
      <c r="A1578" s="73"/>
      <c r="G1578" s="98"/>
      <c r="I1578" s="73"/>
      <c r="K1578" s="98"/>
      <c r="L1578" s="73"/>
      <c r="O1578" s="98"/>
    </row>
    <row r="1579">
      <c r="A1579" s="73"/>
      <c r="G1579" s="98"/>
      <c r="I1579" s="73"/>
      <c r="K1579" s="98"/>
      <c r="L1579" s="73"/>
      <c r="O1579" s="98"/>
    </row>
    <row r="1580">
      <c r="A1580" s="73"/>
      <c r="G1580" s="98"/>
      <c r="I1580" s="73"/>
      <c r="K1580" s="98"/>
      <c r="L1580" s="73"/>
      <c r="O1580" s="98"/>
    </row>
    <row r="1581">
      <c r="A1581" s="73"/>
      <c r="G1581" s="98"/>
      <c r="I1581" s="73"/>
      <c r="K1581" s="98"/>
      <c r="L1581" s="73"/>
      <c r="O1581" s="98"/>
    </row>
    <row r="1582">
      <c r="A1582" s="73"/>
      <c r="G1582" s="98"/>
      <c r="I1582" s="73"/>
      <c r="K1582" s="98"/>
      <c r="L1582" s="73"/>
      <c r="O1582" s="98"/>
    </row>
    <row r="1583">
      <c r="A1583" s="73"/>
      <c r="G1583" s="98"/>
      <c r="I1583" s="73"/>
      <c r="K1583" s="98"/>
      <c r="L1583" s="73"/>
      <c r="O1583" s="98"/>
    </row>
    <row r="1584">
      <c r="A1584" s="73"/>
      <c r="G1584" s="98"/>
      <c r="I1584" s="73"/>
      <c r="K1584" s="98"/>
      <c r="L1584" s="73"/>
      <c r="O1584" s="98"/>
    </row>
    <row r="1585">
      <c r="A1585" s="73"/>
      <c r="G1585" s="98"/>
      <c r="I1585" s="73"/>
      <c r="K1585" s="98"/>
      <c r="L1585" s="73"/>
      <c r="O1585" s="98"/>
    </row>
    <row r="1586">
      <c r="A1586" s="73"/>
      <c r="G1586" s="98"/>
      <c r="I1586" s="73"/>
      <c r="K1586" s="98"/>
      <c r="L1586" s="73"/>
      <c r="O1586" s="98"/>
    </row>
    <row r="1587">
      <c r="A1587" s="73"/>
      <c r="G1587" s="98"/>
      <c r="I1587" s="73"/>
      <c r="K1587" s="98"/>
      <c r="L1587" s="73"/>
      <c r="O1587" s="98"/>
    </row>
    <row r="1588">
      <c r="A1588" s="73"/>
      <c r="G1588" s="98"/>
      <c r="I1588" s="73"/>
      <c r="K1588" s="98"/>
      <c r="L1588" s="73"/>
      <c r="O1588" s="98"/>
    </row>
    <row r="1589">
      <c r="A1589" s="73"/>
      <c r="G1589" s="98"/>
      <c r="I1589" s="73"/>
      <c r="K1589" s="98"/>
      <c r="L1589" s="73"/>
      <c r="O1589" s="98"/>
    </row>
    <row r="1590">
      <c r="A1590" s="73"/>
      <c r="G1590" s="98"/>
      <c r="I1590" s="73"/>
      <c r="K1590" s="98"/>
      <c r="L1590" s="73"/>
      <c r="O1590" s="98"/>
    </row>
    <row r="1591">
      <c r="A1591" s="73"/>
      <c r="G1591" s="98"/>
      <c r="I1591" s="73"/>
      <c r="K1591" s="98"/>
      <c r="L1591" s="73"/>
      <c r="O1591" s="98"/>
    </row>
    <row r="1592">
      <c r="A1592" s="73"/>
      <c r="G1592" s="98"/>
      <c r="I1592" s="73"/>
      <c r="K1592" s="98"/>
      <c r="L1592" s="73"/>
      <c r="O1592" s="98"/>
    </row>
    <row r="1593">
      <c r="A1593" s="73"/>
      <c r="G1593" s="98"/>
      <c r="I1593" s="73"/>
      <c r="K1593" s="98"/>
      <c r="L1593" s="73"/>
      <c r="O1593" s="98"/>
    </row>
    <row r="1594">
      <c r="A1594" s="73"/>
      <c r="G1594" s="98"/>
      <c r="I1594" s="73"/>
      <c r="K1594" s="98"/>
      <c r="L1594" s="73"/>
      <c r="O1594" s="98"/>
    </row>
    <row r="1595">
      <c r="A1595" s="73"/>
      <c r="G1595" s="98"/>
      <c r="I1595" s="73"/>
      <c r="K1595" s="98"/>
      <c r="L1595" s="73"/>
      <c r="O1595" s="98"/>
    </row>
    <row r="1596">
      <c r="A1596" s="73"/>
      <c r="G1596" s="98"/>
      <c r="I1596" s="73"/>
      <c r="K1596" s="98"/>
      <c r="L1596" s="73"/>
      <c r="O1596" s="98"/>
    </row>
    <row r="1597">
      <c r="A1597" s="73"/>
      <c r="G1597" s="98"/>
      <c r="I1597" s="73"/>
      <c r="K1597" s="98"/>
      <c r="L1597" s="73"/>
      <c r="O1597" s="98"/>
    </row>
    <row r="1598">
      <c r="A1598" s="73"/>
      <c r="G1598" s="98"/>
      <c r="I1598" s="73"/>
      <c r="K1598" s="98"/>
      <c r="L1598" s="73"/>
      <c r="O1598" s="98"/>
    </row>
    <row r="1599">
      <c r="A1599" s="73"/>
      <c r="G1599" s="98"/>
      <c r="I1599" s="73"/>
      <c r="K1599" s="98"/>
      <c r="L1599" s="73"/>
      <c r="O1599" s="98"/>
    </row>
    <row r="1600">
      <c r="A1600" s="73"/>
      <c r="G1600" s="98"/>
      <c r="I1600" s="73"/>
      <c r="K1600" s="98"/>
      <c r="L1600" s="73"/>
      <c r="O1600" s="98"/>
    </row>
    <row r="1601">
      <c r="A1601" s="73"/>
      <c r="G1601" s="98"/>
      <c r="I1601" s="73"/>
      <c r="K1601" s="98"/>
      <c r="L1601" s="73"/>
      <c r="O1601" s="98"/>
    </row>
    <row r="1602">
      <c r="A1602" s="73"/>
      <c r="G1602" s="98"/>
      <c r="I1602" s="73"/>
      <c r="K1602" s="98"/>
      <c r="L1602" s="73"/>
      <c r="O1602" s="98"/>
    </row>
    <row r="1603">
      <c r="A1603" s="73"/>
      <c r="G1603" s="98"/>
      <c r="I1603" s="73"/>
      <c r="K1603" s="98"/>
      <c r="L1603" s="73"/>
      <c r="O1603" s="98"/>
    </row>
    <row r="1604">
      <c r="A1604" s="73"/>
      <c r="G1604" s="98"/>
      <c r="I1604" s="73"/>
      <c r="K1604" s="98"/>
      <c r="L1604" s="73"/>
      <c r="O1604" s="98"/>
    </row>
    <row r="1605">
      <c r="A1605" s="73"/>
      <c r="G1605" s="98"/>
      <c r="I1605" s="73"/>
      <c r="K1605" s="98"/>
      <c r="L1605" s="73"/>
      <c r="O1605" s="98"/>
    </row>
    <row r="1606">
      <c r="A1606" s="73"/>
      <c r="G1606" s="98"/>
      <c r="I1606" s="73"/>
      <c r="K1606" s="98"/>
      <c r="L1606" s="73"/>
      <c r="O1606" s="98"/>
    </row>
    <row r="1607">
      <c r="A1607" s="73"/>
      <c r="G1607" s="98"/>
      <c r="I1607" s="73"/>
      <c r="K1607" s="98"/>
      <c r="L1607" s="73"/>
      <c r="O1607" s="98"/>
    </row>
    <row r="1608">
      <c r="A1608" s="73"/>
      <c r="G1608" s="98"/>
      <c r="I1608" s="73"/>
      <c r="K1608" s="98"/>
      <c r="L1608" s="73"/>
      <c r="O1608" s="98"/>
    </row>
    <row r="1609">
      <c r="A1609" s="73"/>
      <c r="G1609" s="98"/>
      <c r="I1609" s="73"/>
      <c r="K1609" s="98"/>
      <c r="L1609" s="73"/>
      <c r="O1609" s="98"/>
    </row>
    <row r="1610">
      <c r="A1610" s="73"/>
      <c r="G1610" s="98"/>
      <c r="I1610" s="73"/>
      <c r="K1610" s="98"/>
      <c r="L1610" s="73"/>
      <c r="O1610" s="98"/>
    </row>
    <row r="1611">
      <c r="A1611" s="73"/>
      <c r="G1611" s="98"/>
      <c r="I1611" s="73"/>
      <c r="K1611" s="98"/>
      <c r="L1611" s="73"/>
      <c r="O1611" s="98"/>
    </row>
    <row r="1612">
      <c r="A1612" s="73"/>
      <c r="G1612" s="98"/>
      <c r="I1612" s="73"/>
      <c r="K1612" s="98"/>
      <c r="L1612" s="73"/>
      <c r="O1612" s="98"/>
    </row>
    <row r="1613">
      <c r="A1613" s="73"/>
      <c r="G1613" s="98"/>
      <c r="I1613" s="73"/>
      <c r="K1613" s="98"/>
      <c r="L1613" s="73"/>
      <c r="O1613" s="98"/>
    </row>
    <row r="1614">
      <c r="A1614" s="73"/>
      <c r="G1614" s="98"/>
      <c r="I1614" s="73"/>
      <c r="K1614" s="98"/>
      <c r="L1614" s="73"/>
      <c r="O1614" s="98"/>
    </row>
    <row r="1615">
      <c r="A1615" s="73"/>
      <c r="G1615" s="98"/>
      <c r="I1615" s="73"/>
      <c r="K1615" s="98"/>
      <c r="L1615" s="73"/>
      <c r="O1615" s="98"/>
    </row>
    <row r="1616">
      <c r="A1616" s="73"/>
      <c r="G1616" s="98"/>
      <c r="I1616" s="73"/>
      <c r="K1616" s="98"/>
      <c r="L1616" s="73"/>
      <c r="O1616" s="98"/>
    </row>
    <row r="1617">
      <c r="A1617" s="73"/>
      <c r="G1617" s="98"/>
      <c r="I1617" s="73"/>
      <c r="K1617" s="98"/>
      <c r="L1617" s="73"/>
      <c r="O1617" s="98"/>
    </row>
    <row r="1618">
      <c r="A1618" s="73"/>
      <c r="G1618" s="98"/>
      <c r="I1618" s="73"/>
      <c r="K1618" s="98"/>
      <c r="L1618" s="73"/>
      <c r="O1618" s="98"/>
    </row>
    <row r="1619">
      <c r="A1619" s="73"/>
      <c r="G1619" s="98"/>
      <c r="I1619" s="73"/>
      <c r="K1619" s="98"/>
      <c r="L1619" s="73"/>
      <c r="O1619" s="98"/>
    </row>
    <row r="1620">
      <c r="A1620" s="73"/>
      <c r="G1620" s="98"/>
      <c r="I1620" s="73"/>
      <c r="K1620" s="98"/>
      <c r="L1620" s="73"/>
      <c r="O1620" s="98"/>
    </row>
    <row r="1621">
      <c r="A1621" s="73"/>
      <c r="G1621" s="98"/>
      <c r="I1621" s="73"/>
      <c r="K1621" s="98"/>
      <c r="L1621" s="73"/>
      <c r="O1621" s="98"/>
    </row>
    <row r="1622">
      <c r="A1622" s="73"/>
      <c r="G1622" s="98"/>
      <c r="I1622" s="73"/>
      <c r="K1622" s="98"/>
      <c r="L1622" s="73"/>
      <c r="O1622" s="98"/>
    </row>
    <row r="1623">
      <c r="A1623" s="73"/>
      <c r="G1623" s="98"/>
      <c r="I1623" s="73"/>
      <c r="K1623" s="98"/>
      <c r="L1623" s="73"/>
      <c r="O1623" s="98"/>
    </row>
    <row r="1624">
      <c r="A1624" s="73"/>
      <c r="G1624" s="98"/>
      <c r="I1624" s="73"/>
      <c r="K1624" s="98"/>
      <c r="L1624" s="73"/>
      <c r="O1624" s="98"/>
    </row>
    <row r="1625">
      <c r="A1625" s="73"/>
      <c r="G1625" s="98"/>
      <c r="I1625" s="73"/>
      <c r="K1625" s="98"/>
      <c r="L1625" s="73"/>
      <c r="O1625" s="98"/>
    </row>
    <row r="1626">
      <c r="A1626" s="73"/>
      <c r="G1626" s="98"/>
      <c r="I1626" s="73"/>
      <c r="K1626" s="98"/>
      <c r="L1626" s="73"/>
      <c r="O1626" s="98"/>
    </row>
    <row r="1627">
      <c r="A1627" s="73"/>
      <c r="G1627" s="98"/>
      <c r="I1627" s="73"/>
      <c r="K1627" s="98"/>
      <c r="L1627" s="73"/>
      <c r="O1627" s="98"/>
    </row>
    <row r="1628">
      <c r="A1628" s="73"/>
      <c r="G1628" s="98"/>
      <c r="I1628" s="73"/>
      <c r="K1628" s="98"/>
      <c r="L1628" s="73"/>
      <c r="O1628" s="98"/>
    </row>
    <row r="1629">
      <c r="A1629" s="73"/>
      <c r="G1629" s="98"/>
      <c r="I1629" s="73"/>
      <c r="K1629" s="98"/>
      <c r="L1629" s="73"/>
      <c r="O1629" s="98"/>
    </row>
    <row r="1630">
      <c r="A1630" s="73"/>
      <c r="G1630" s="98"/>
      <c r="I1630" s="73"/>
      <c r="K1630" s="98"/>
      <c r="L1630" s="73"/>
      <c r="O1630" s="98"/>
    </row>
    <row r="1631">
      <c r="A1631" s="73"/>
      <c r="G1631" s="98"/>
      <c r="I1631" s="73"/>
      <c r="K1631" s="98"/>
      <c r="L1631" s="73"/>
      <c r="O1631" s="98"/>
    </row>
    <row r="1632">
      <c r="A1632" s="73"/>
      <c r="G1632" s="98"/>
      <c r="I1632" s="73"/>
      <c r="K1632" s="98"/>
      <c r="L1632" s="73"/>
      <c r="O1632" s="98"/>
    </row>
    <row r="1633">
      <c r="A1633" s="73"/>
      <c r="G1633" s="98"/>
      <c r="I1633" s="73"/>
      <c r="K1633" s="98"/>
      <c r="L1633" s="73"/>
      <c r="O1633" s="98"/>
    </row>
    <row r="1634">
      <c r="A1634" s="73"/>
      <c r="G1634" s="98"/>
      <c r="I1634" s="73"/>
      <c r="K1634" s="98"/>
      <c r="L1634" s="73"/>
      <c r="O1634" s="98"/>
    </row>
    <row r="1635">
      <c r="A1635" s="73"/>
      <c r="G1635" s="98"/>
      <c r="I1635" s="73"/>
      <c r="K1635" s="98"/>
      <c r="L1635" s="73"/>
      <c r="O1635" s="98"/>
    </row>
    <row r="1636">
      <c r="A1636" s="73"/>
      <c r="G1636" s="98"/>
      <c r="I1636" s="73"/>
      <c r="K1636" s="98"/>
      <c r="L1636" s="73"/>
      <c r="O1636" s="98"/>
    </row>
    <row r="1637">
      <c r="A1637" s="73"/>
      <c r="G1637" s="98"/>
      <c r="I1637" s="73"/>
      <c r="K1637" s="98"/>
      <c r="L1637" s="73"/>
      <c r="O1637" s="98"/>
    </row>
    <row r="1638">
      <c r="A1638" s="73"/>
      <c r="G1638" s="98"/>
      <c r="I1638" s="73"/>
      <c r="K1638" s="98"/>
      <c r="L1638" s="73"/>
      <c r="O1638" s="98"/>
    </row>
    <row r="1639">
      <c r="A1639" s="73"/>
      <c r="G1639" s="98"/>
      <c r="I1639" s="73"/>
      <c r="K1639" s="98"/>
      <c r="L1639" s="73"/>
      <c r="O1639" s="98"/>
    </row>
    <row r="1640">
      <c r="A1640" s="73"/>
      <c r="G1640" s="98"/>
      <c r="I1640" s="73"/>
      <c r="K1640" s="98"/>
      <c r="L1640" s="73"/>
      <c r="O1640" s="98"/>
    </row>
    <row r="1641">
      <c r="A1641" s="73"/>
      <c r="G1641" s="98"/>
      <c r="I1641" s="73"/>
      <c r="K1641" s="98"/>
      <c r="L1641" s="73"/>
      <c r="O1641" s="98"/>
    </row>
    <row r="1642">
      <c r="A1642" s="73"/>
      <c r="G1642" s="98"/>
      <c r="I1642" s="73"/>
      <c r="K1642" s="98"/>
      <c r="L1642" s="73"/>
      <c r="O1642" s="98"/>
    </row>
    <row r="1643">
      <c r="A1643" s="73"/>
      <c r="G1643" s="98"/>
      <c r="I1643" s="73"/>
      <c r="K1643" s="98"/>
      <c r="L1643" s="73"/>
      <c r="O1643" s="98"/>
    </row>
    <row r="1644">
      <c r="A1644" s="73"/>
      <c r="G1644" s="98"/>
      <c r="I1644" s="73"/>
      <c r="K1644" s="98"/>
      <c r="L1644" s="73"/>
      <c r="O1644" s="98"/>
    </row>
    <row r="1645">
      <c r="A1645" s="73"/>
      <c r="G1645" s="98"/>
      <c r="I1645" s="73"/>
      <c r="K1645" s="98"/>
      <c r="L1645" s="73"/>
      <c r="O1645" s="98"/>
    </row>
    <row r="1646">
      <c r="A1646" s="73"/>
      <c r="G1646" s="98"/>
      <c r="I1646" s="73"/>
      <c r="K1646" s="98"/>
      <c r="L1646" s="73"/>
      <c r="O1646" s="98"/>
    </row>
    <row r="1647">
      <c r="A1647" s="73"/>
      <c r="G1647" s="98"/>
      <c r="I1647" s="73"/>
      <c r="K1647" s="98"/>
      <c r="L1647" s="73"/>
      <c r="O1647" s="98"/>
    </row>
    <row r="1648">
      <c r="A1648" s="73"/>
      <c r="G1648" s="98"/>
      <c r="I1648" s="73"/>
      <c r="K1648" s="98"/>
      <c r="L1648" s="73"/>
      <c r="O1648" s="98"/>
    </row>
    <row r="1649">
      <c r="A1649" s="73"/>
      <c r="G1649" s="98"/>
      <c r="I1649" s="73"/>
      <c r="K1649" s="98"/>
      <c r="L1649" s="73"/>
      <c r="O1649" s="98"/>
    </row>
    <row r="1650">
      <c r="A1650" s="73"/>
      <c r="G1650" s="98"/>
      <c r="I1650" s="73"/>
      <c r="K1650" s="98"/>
      <c r="L1650" s="73"/>
      <c r="O1650" s="98"/>
    </row>
    <row r="1651">
      <c r="A1651" s="73"/>
      <c r="G1651" s="98"/>
      <c r="I1651" s="73"/>
      <c r="K1651" s="98"/>
      <c r="L1651" s="73"/>
      <c r="O1651" s="98"/>
    </row>
    <row r="1652">
      <c r="A1652" s="73"/>
      <c r="G1652" s="98"/>
      <c r="I1652" s="73"/>
      <c r="K1652" s="98"/>
      <c r="L1652" s="73"/>
      <c r="O1652" s="98"/>
    </row>
    <row r="1653">
      <c r="A1653" s="73"/>
      <c r="G1653" s="98"/>
      <c r="I1653" s="73"/>
      <c r="K1653" s="98"/>
      <c r="L1653" s="73"/>
      <c r="O1653" s="98"/>
    </row>
    <row r="1654">
      <c r="A1654" s="73"/>
      <c r="G1654" s="98"/>
      <c r="I1654" s="73"/>
      <c r="K1654" s="98"/>
      <c r="L1654" s="73"/>
      <c r="O1654" s="98"/>
    </row>
    <row r="1655">
      <c r="A1655" s="73"/>
      <c r="G1655" s="98"/>
      <c r="I1655" s="73"/>
      <c r="K1655" s="98"/>
      <c r="L1655" s="73"/>
      <c r="O1655" s="98"/>
    </row>
    <row r="1656">
      <c r="A1656" s="73"/>
      <c r="G1656" s="98"/>
      <c r="I1656" s="73"/>
      <c r="K1656" s="98"/>
      <c r="L1656" s="73"/>
      <c r="O1656" s="98"/>
    </row>
    <row r="1657">
      <c r="A1657" s="73"/>
      <c r="G1657" s="98"/>
      <c r="I1657" s="73"/>
      <c r="K1657" s="98"/>
      <c r="L1657" s="73"/>
      <c r="O1657" s="98"/>
    </row>
    <row r="1658">
      <c r="A1658" s="73"/>
      <c r="G1658" s="98"/>
      <c r="I1658" s="73"/>
      <c r="K1658" s="98"/>
      <c r="L1658" s="73"/>
      <c r="O1658" s="98"/>
    </row>
    <row r="1659">
      <c r="A1659" s="73"/>
      <c r="G1659" s="98"/>
      <c r="I1659" s="73"/>
      <c r="K1659" s="98"/>
      <c r="L1659" s="73"/>
      <c r="O1659" s="98"/>
    </row>
    <row r="1660">
      <c r="A1660" s="73"/>
      <c r="G1660" s="98"/>
      <c r="I1660" s="73"/>
      <c r="K1660" s="98"/>
      <c r="L1660" s="73"/>
      <c r="O1660" s="98"/>
    </row>
    <row r="1661">
      <c r="A1661" s="73"/>
      <c r="G1661" s="98"/>
      <c r="I1661" s="73"/>
      <c r="K1661" s="98"/>
      <c r="L1661" s="73"/>
      <c r="O1661" s="98"/>
    </row>
    <row r="1662">
      <c r="A1662" s="73"/>
      <c r="G1662" s="98"/>
      <c r="I1662" s="73"/>
      <c r="K1662" s="98"/>
      <c r="L1662" s="73"/>
      <c r="O1662" s="98"/>
    </row>
    <row r="1663">
      <c r="A1663" s="73"/>
      <c r="G1663" s="98"/>
      <c r="I1663" s="73"/>
      <c r="K1663" s="98"/>
      <c r="L1663" s="73"/>
      <c r="O1663" s="98"/>
    </row>
    <row r="1664">
      <c r="A1664" s="73"/>
      <c r="G1664" s="98"/>
      <c r="I1664" s="73"/>
      <c r="K1664" s="98"/>
      <c r="L1664" s="73"/>
      <c r="O1664" s="98"/>
    </row>
    <row r="1665">
      <c r="A1665" s="73"/>
      <c r="G1665" s="98"/>
      <c r="I1665" s="73"/>
      <c r="K1665" s="98"/>
      <c r="L1665" s="73"/>
      <c r="O1665" s="98"/>
    </row>
    <row r="1666">
      <c r="A1666" s="73"/>
      <c r="G1666" s="98"/>
      <c r="I1666" s="73"/>
      <c r="K1666" s="98"/>
      <c r="L1666" s="73"/>
      <c r="O1666" s="98"/>
    </row>
    <row r="1667">
      <c r="A1667" s="73"/>
      <c r="G1667" s="98"/>
      <c r="I1667" s="73"/>
      <c r="K1667" s="98"/>
      <c r="L1667" s="73"/>
      <c r="O1667" s="98"/>
    </row>
    <row r="1668">
      <c r="A1668" s="73"/>
      <c r="G1668" s="98"/>
      <c r="I1668" s="73"/>
      <c r="K1668" s="98"/>
      <c r="L1668" s="73"/>
      <c r="O1668" s="98"/>
    </row>
    <row r="1669">
      <c r="A1669" s="73"/>
      <c r="G1669" s="98"/>
      <c r="I1669" s="73"/>
      <c r="K1669" s="98"/>
      <c r="L1669" s="73"/>
      <c r="O1669" s="98"/>
    </row>
    <row r="1670">
      <c r="A1670" s="73"/>
      <c r="G1670" s="98"/>
      <c r="I1670" s="73"/>
      <c r="K1670" s="98"/>
      <c r="L1670" s="73"/>
      <c r="O1670" s="98"/>
    </row>
    <row r="1671">
      <c r="A1671" s="73"/>
      <c r="G1671" s="98"/>
      <c r="I1671" s="73"/>
      <c r="K1671" s="98"/>
      <c r="L1671" s="73"/>
      <c r="O1671" s="98"/>
    </row>
    <row r="1672">
      <c r="A1672" s="73"/>
      <c r="G1672" s="98"/>
      <c r="I1672" s="73"/>
      <c r="K1672" s="98"/>
      <c r="L1672" s="73"/>
      <c r="O1672" s="98"/>
    </row>
    <row r="1673">
      <c r="A1673" s="73"/>
      <c r="G1673" s="98"/>
      <c r="I1673" s="73"/>
      <c r="K1673" s="98"/>
      <c r="L1673" s="73"/>
      <c r="O1673" s="98"/>
    </row>
    <row r="1674">
      <c r="A1674" s="73"/>
      <c r="G1674" s="98"/>
      <c r="I1674" s="73"/>
      <c r="K1674" s="98"/>
      <c r="L1674" s="73"/>
      <c r="O1674" s="98"/>
    </row>
    <row r="1675">
      <c r="A1675" s="73"/>
      <c r="G1675" s="98"/>
      <c r="I1675" s="73"/>
      <c r="K1675" s="98"/>
      <c r="L1675" s="73"/>
      <c r="O1675" s="98"/>
    </row>
    <row r="1676">
      <c r="A1676" s="73"/>
      <c r="G1676" s="98"/>
      <c r="I1676" s="73"/>
      <c r="K1676" s="98"/>
      <c r="L1676" s="73"/>
      <c r="O1676" s="98"/>
    </row>
    <row r="1677">
      <c r="A1677" s="73"/>
      <c r="G1677" s="98"/>
      <c r="I1677" s="73"/>
      <c r="K1677" s="98"/>
      <c r="L1677" s="73"/>
      <c r="O1677" s="98"/>
    </row>
    <row r="1678">
      <c r="A1678" s="73"/>
      <c r="G1678" s="98"/>
      <c r="I1678" s="73"/>
      <c r="K1678" s="98"/>
      <c r="L1678" s="73"/>
      <c r="O1678" s="98"/>
    </row>
    <row r="1679">
      <c r="A1679" s="73"/>
      <c r="G1679" s="98"/>
      <c r="I1679" s="73"/>
      <c r="K1679" s="98"/>
      <c r="L1679" s="73"/>
      <c r="O1679" s="98"/>
    </row>
    <row r="1680">
      <c r="A1680" s="73"/>
      <c r="G1680" s="98"/>
      <c r="I1680" s="73"/>
      <c r="K1680" s="98"/>
      <c r="L1680" s="73"/>
      <c r="O1680" s="98"/>
    </row>
    <row r="1681">
      <c r="A1681" s="73"/>
      <c r="G1681" s="98"/>
      <c r="I1681" s="73"/>
      <c r="K1681" s="98"/>
      <c r="L1681" s="73"/>
      <c r="O1681" s="98"/>
    </row>
    <row r="1682">
      <c r="A1682" s="73"/>
      <c r="G1682" s="98"/>
      <c r="I1682" s="73"/>
      <c r="K1682" s="98"/>
      <c r="L1682" s="73"/>
      <c r="O1682" s="98"/>
    </row>
    <row r="1683">
      <c r="A1683" s="73"/>
      <c r="G1683" s="98"/>
      <c r="I1683" s="73"/>
      <c r="K1683" s="98"/>
      <c r="L1683" s="73"/>
      <c r="O1683" s="98"/>
    </row>
    <row r="1684">
      <c r="A1684" s="73"/>
      <c r="G1684" s="98"/>
      <c r="I1684" s="73"/>
      <c r="K1684" s="98"/>
      <c r="L1684" s="73"/>
      <c r="O1684" s="98"/>
    </row>
    <row r="1685">
      <c r="A1685" s="73"/>
      <c r="G1685" s="98"/>
      <c r="I1685" s="73"/>
      <c r="K1685" s="98"/>
      <c r="L1685" s="73"/>
      <c r="O1685" s="98"/>
    </row>
    <row r="1686">
      <c r="A1686" s="73"/>
      <c r="G1686" s="98"/>
      <c r="I1686" s="73"/>
      <c r="K1686" s="98"/>
      <c r="L1686" s="73"/>
      <c r="O1686" s="98"/>
    </row>
    <row r="1687">
      <c r="A1687" s="73"/>
      <c r="G1687" s="98"/>
      <c r="I1687" s="73"/>
      <c r="K1687" s="98"/>
      <c r="L1687" s="73"/>
      <c r="O1687" s="98"/>
    </row>
    <row r="1688">
      <c r="A1688" s="73"/>
      <c r="G1688" s="98"/>
      <c r="I1688" s="73"/>
      <c r="K1688" s="98"/>
      <c r="L1688" s="73"/>
      <c r="O1688" s="98"/>
    </row>
    <row r="1689">
      <c r="A1689" s="73"/>
      <c r="G1689" s="98"/>
      <c r="I1689" s="73"/>
      <c r="K1689" s="98"/>
      <c r="L1689" s="73"/>
      <c r="O1689" s="98"/>
    </row>
    <row r="1690">
      <c r="A1690" s="73"/>
      <c r="G1690" s="98"/>
      <c r="I1690" s="73"/>
      <c r="K1690" s="98"/>
      <c r="L1690" s="73"/>
      <c r="O1690" s="98"/>
    </row>
    <row r="1691">
      <c r="A1691" s="73"/>
      <c r="G1691" s="98"/>
      <c r="I1691" s="73"/>
      <c r="K1691" s="98"/>
      <c r="L1691" s="73"/>
      <c r="O1691" s="98"/>
    </row>
    <row r="1692">
      <c r="A1692" s="73"/>
      <c r="G1692" s="98"/>
      <c r="I1692" s="73"/>
      <c r="K1692" s="98"/>
      <c r="L1692" s="73"/>
      <c r="O1692" s="98"/>
    </row>
    <row r="1693">
      <c r="A1693" s="73"/>
      <c r="G1693" s="98"/>
      <c r="I1693" s="73"/>
      <c r="K1693" s="98"/>
      <c r="L1693" s="73"/>
      <c r="O1693" s="98"/>
    </row>
    <row r="1694">
      <c r="A1694" s="73"/>
      <c r="G1694" s="98"/>
      <c r="I1694" s="73"/>
      <c r="K1694" s="98"/>
      <c r="L1694" s="73"/>
      <c r="O1694" s="98"/>
    </row>
    <row r="1695">
      <c r="A1695" s="73"/>
      <c r="G1695" s="98"/>
      <c r="I1695" s="73"/>
      <c r="K1695" s="98"/>
      <c r="L1695" s="73"/>
      <c r="O1695" s="98"/>
    </row>
    <row r="1696">
      <c r="A1696" s="73"/>
      <c r="G1696" s="98"/>
      <c r="I1696" s="73"/>
      <c r="K1696" s="98"/>
      <c r="L1696" s="73"/>
      <c r="O1696" s="98"/>
    </row>
    <row r="1697">
      <c r="A1697" s="73"/>
      <c r="G1697" s="98"/>
      <c r="I1697" s="73"/>
      <c r="K1697" s="98"/>
      <c r="L1697" s="73"/>
      <c r="O1697" s="98"/>
    </row>
    <row r="1698">
      <c r="A1698" s="73"/>
      <c r="G1698" s="98"/>
      <c r="I1698" s="73"/>
      <c r="K1698" s="98"/>
      <c r="L1698" s="73"/>
      <c r="O1698" s="98"/>
    </row>
    <row r="1699">
      <c r="A1699" s="73"/>
      <c r="G1699" s="98"/>
      <c r="I1699" s="73"/>
      <c r="K1699" s="98"/>
      <c r="L1699" s="73"/>
      <c r="O1699" s="98"/>
    </row>
    <row r="1700">
      <c r="A1700" s="73"/>
      <c r="G1700" s="98"/>
      <c r="I1700" s="73"/>
      <c r="K1700" s="98"/>
      <c r="L1700" s="73"/>
      <c r="O1700" s="98"/>
    </row>
    <row r="1701">
      <c r="A1701" s="73"/>
      <c r="G1701" s="98"/>
      <c r="I1701" s="73"/>
      <c r="K1701" s="98"/>
      <c r="L1701" s="73"/>
      <c r="O1701" s="98"/>
    </row>
    <row r="1702">
      <c r="A1702" s="73"/>
      <c r="G1702" s="98"/>
      <c r="I1702" s="73"/>
      <c r="K1702" s="98"/>
      <c r="L1702" s="73"/>
      <c r="O1702" s="98"/>
    </row>
    <row r="1703">
      <c r="A1703" s="73"/>
      <c r="G1703" s="98"/>
      <c r="I1703" s="73"/>
      <c r="K1703" s="98"/>
      <c r="L1703" s="73"/>
      <c r="O1703" s="98"/>
    </row>
    <row r="1704">
      <c r="A1704" s="73"/>
      <c r="G1704" s="98"/>
      <c r="I1704" s="73"/>
      <c r="K1704" s="98"/>
      <c r="L1704" s="73"/>
      <c r="O1704" s="98"/>
    </row>
    <row r="1705">
      <c r="A1705" s="73"/>
      <c r="G1705" s="98"/>
      <c r="I1705" s="73"/>
      <c r="K1705" s="98"/>
      <c r="L1705" s="73"/>
      <c r="O1705" s="98"/>
    </row>
    <row r="1706">
      <c r="A1706" s="73"/>
      <c r="G1706" s="98"/>
      <c r="I1706" s="73"/>
      <c r="K1706" s="98"/>
      <c r="L1706" s="73"/>
      <c r="O1706" s="98"/>
    </row>
    <row r="1707">
      <c r="A1707" s="73"/>
      <c r="G1707" s="98"/>
      <c r="I1707" s="73"/>
      <c r="K1707" s="98"/>
      <c r="L1707" s="73"/>
      <c r="O1707" s="98"/>
    </row>
    <row r="1708">
      <c r="A1708" s="73"/>
      <c r="G1708" s="98"/>
      <c r="I1708" s="73"/>
      <c r="K1708" s="98"/>
      <c r="L1708" s="73"/>
      <c r="O1708" s="98"/>
    </row>
    <row r="1709">
      <c r="A1709" s="73"/>
      <c r="G1709" s="98"/>
      <c r="I1709" s="73"/>
      <c r="K1709" s="98"/>
      <c r="L1709" s="73"/>
      <c r="O1709" s="98"/>
    </row>
    <row r="1710">
      <c r="A1710" s="73"/>
      <c r="G1710" s="98"/>
      <c r="I1710" s="73"/>
      <c r="K1710" s="98"/>
      <c r="L1710" s="73"/>
      <c r="O1710" s="98"/>
    </row>
    <row r="1711">
      <c r="A1711" s="73"/>
      <c r="G1711" s="98"/>
      <c r="I1711" s="73"/>
      <c r="K1711" s="98"/>
      <c r="L1711" s="73"/>
      <c r="O1711" s="98"/>
    </row>
    <row r="1712">
      <c r="A1712" s="73"/>
      <c r="G1712" s="98"/>
      <c r="I1712" s="73"/>
      <c r="K1712" s="98"/>
      <c r="L1712" s="73"/>
      <c r="O1712" s="98"/>
    </row>
    <row r="1713">
      <c r="A1713" s="73"/>
      <c r="G1713" s="98"/>
      <c r="I1713" s="73"/>
      <c r="K1713" s="98"/>
      <c r="L1713" s="73"/>
      <c r="O1713" s="98"/>
    </row>
    <row r="1714">
      <c r="A1714" s="73"/>
      <c r="G1714" s="98"/>
      <c r="I1714" s="73"/>
      <c r="K1714" s="98"/>
      <c r="L1714" s="73"/>
      <c r="O1714" s="98"/>
    </row>
    <row r="1715">
      <c r="A1715" s="73"/>
      <c r="G1715" s="98"/>
      <c r="I1715" s="73"/>
      <c r="K1715" s="98"/>
      <c r="L1715" s="73"/>
      <c r="O1715" s="98"/>
    </row>
    <row r="1716">
      <c r="A1716" s="73"/>
      <c r="G1716" s="98"/>
      <c r="I1716" s="73"/>
      <c r="K1716" s="98"/>
      <c r="L1716" s="73"/>
      <c r="O1716" s="98"/>
    </row>
    <row r="1717">
      <c r="A1717" s="73"/>
      <c r="G1717" s="98"/>
      <c r="I1717" s="73"/>
      <c r="K1717" s="98"/>
      <c r="L1717" s="73"/>
      <c r="O1717" s="98"/>
    </row>
    <row r="1718">
      <c r="A1718" s="73"/>
      <c r="G1718" s="98"/>
      <c r="I1718" s="73"/>
      <c r="K1718" s="98"/>
      <c r="L1718" s="73"/>
      <c r="O1718" s="98"/>
    </row>
    <row r="1719">
      <c r="A1719" s="73"/>
      <c r="G1719" s="98"/>
      <c r="I1719" s="73"/>
      <c r="K1719" s="98"/>
      <c r="L1719" s="73"/>
      <c r="O1719" s="98"/>
    </row>
    <row r="1720">
      <c r="A1720" s="73"/>
      <c r="G1720" s="98"/>
      <c r="I1720" s="73"/>
      <c r="K1720" s="98"/>
      <c r="L1720" s="73"/>
      <c r="O1720" s="98"/>
    </row>
    <row r="1721">
      <c r="A1721" s="73"/>
      <c r="G1721" s="98"/>
      <c r="I1721" s="73"/>
      <c r="K1721" s="98"/>
      <c r="L1721" s="73"/>
      <c r="O1721" s="98"/>
    </row>
    <row r="1722">
      <c r="A1722" s="73"/>
      <c r="G1722" s="98"/>
      <c r="I1722" s="73"/>
      <c r="K1722" s="98"/>
      <c r="L1722" s="73"/>
      <c r="O1722" s="98"/>
    </row>
    <row r="1723">
      <c r="A1723" s="73"/>
      <c r="G1723" s="98"/>
      <c r="I1723" s="73"/>
      <c r="K1723" s="98"/>
      <c r="L1723" s="73"/>
      <c r="O1723" s="98"/>
    </row>
    <row r="1724">
      <c r="A1724" s="73"/>
      <c r="G1724" s="98"/>
      <c r="I1724" s="73"/>
      <c r="K1724" s="98"/>
      <c r="L1724" s="73"/>
      <c r="O1724" s="98"/>
    </row>
    <row r="1725">
      <c r="A1725" s="73"/>
      <c r="G1725" s="98"/>
      <c r="I1725" s="73"/>
      <c r="K1725" s="98"/>
      <c r="L1725" s="73"/>
      <c r="O1725" s="98"/>
    </row>
    <row r="1726">
      <c r="A1726" s="73"/>
      <c r="G1726" s="98"/>
      <c r="I1726" s="73"/>
      <c r="K1726" s="98"/>
      <c r="L1726" s="73"/>
      <c r="O1726" s="98"/>
    </row>
    <row r="1727">
      <c r="A1727" s="73"/>
      <c r="G1727" s="98"/>
      <c r="I1727" s="73"/>
      <c r="K1727" s="98"/>
      <c r="L1727" s="73"/>
      <c r="O1727" s="98"/>
    </row>
    <row r="1728">
      <c r="A1728" s="73"/>
      <c r="G1728" s="98"/>
      <c r="I1728" s="73"/>
      <c r="K1728" s="98"/>
      <c r="L1728" s="73"/>
      <c r="O1728" s="98"/>
    </row>
    <row r="1729">
      <c r="A1729" s="73"/>
      <c r="G1729" s="98"/>
      <c r="I1729" s="73"/>
      <c r="K1729" s="98"/>
      <c r="L1729" s="73"/>
      <c r="O1729" s="98"/>
    </row>
    <row r="1730">
      <c r="A1730" s="73"/>
      <c r="G1730" s="98"/>
      <c r="I1730" s="73"/>
      <c r="K1730" s="98"/>
      <c r="L1730" s="73"/>
      <c r="O1730" s="98"/>
    </row>
    <row r="1731">
      <c r="A1731" s="73"/>
      <c r="G1731" s="98"/>
      <c r="I1731" s="73"/>
      <c r="K1731" s="98"/>
      <c r="L1731" s="73"/>
      <c r="O1731" s="98"/>
    </row>
    <row r="1732">
      <c r="A1732" s="73"/>
      <c r="G1732" s="98"/>
      <c r="I1732" s="73"/>
      <c r="K1732" s="98"/>
      <c r="L1732" s="73"/>
      <c r="O1732" s="98"/>
    </row>
    <row r="1733">
      <c r="A1733" s="73"/>
      <c r="G1733" s="98"/>
      <c r="I1733" s="73"/>
      <c r="K1733" s="98"/>
      <c r="L1733" s="73"/>
      <c r="O1733" s="98"/>
    </row>
    <row r="1734">
      <c r="A1734" s="73"/>
      <c r="G1734" s="98"/>
      <c r="I1734" s="73"/>
      <c r="K1734" s="98"/>
      <c r="L1734" s="73"/>
      <c r="O1734" s="98"/>
    </row>
    <row r="1735">
      <c r="A1735" s="73"/>
      <c r="G1735" s="98"/>
      <c r="I1735" s="73"/>
      <c r="K1735" s="98"/>
      <c r="L1735" s="73"/>
      <c r="O1735" s="98"/>
    </row>
    <row r="1736">
      <c r="A1736" s="73"/>
      <c r="G1736" s="98"/>
      <c r="I1736" s="73"/>
      <c r="K1736" s="98"/>
      <c r="L1736" s="73"/>
      <c r="O1736" s="98"/>
    </row>
    <row r="1737">
      <c r="A1737" s="73"/>
      <c r="G1737" s="98"/>
      <c r="I1737" s="73"/>
      <c r="K1737" s="98"/>
      <c r="L1737" s="73"/>
      <c r="O1737" s="98"/>
    </row>
    <row r="1738">
      <c r="A1738" s="73"/>
      <c r="G1738" s="98"/>
      <c r="I1738" s="73"/>
      <c r="K1738" s="98"/>
      <c r="L1738" s="73"/>
      <c r="O1738" s="98"/>
    </row>
    <row r="1739">
      <c r="A1739" s="73"/>
      <c r="G1739" s="98"/>
      <c r="I1739" s="73"/>
      <c r="K1739" s="98"/>
      <c r="L1739" s="73"/>
      <c r="O1739" s="98"/>
    </row>
    <row r="1740">
      <c r="A1740" s="73"/>
      <c r="G1740" s="98"/>
      <c r="I1740" s="73"/>
      <c r="K1740" s="98"/>
      <c r="L1740" s="73"/>
      <c r="O1740" s="98"/>
    </row>
    <row r="1741">
      <c r="A1741" s="73"/>
      <c r="G1741" s="98"/>
      <c r="I1741" s="73"/>
      <c r="K1741" s="98"/>
      <c r="L1741" s="73"/>
      <c r="O1741" s="98"/>
    </row>
    <row r="1742">
      <c r="A1742" s="73"/>
      <c r="G1742" s="98"/>
      <c r="I1742" s="73"/>
      <c r="K1742" s="98"/>
      <c r="L1742" s="73"/>
      <c r="O1742" s="98"/>
    </row>
    <row r="1743">
      <c r="A1743" s="73"/>
      <c r="G1743" s="98"/>
      <c r="I1743" s="73"/>
      <c r="K1743" s="98"/>
      <c r="L1743" s="73"/>
      <c r="O1743" s="98"/>
    </row>
    <row r="1744">
      <c r="A1744" s="73"/>
      <c r="G1744" s="98"/>
      <c r="I1744" s="73"/>
      <c r="K1744" s="98"/>
      <c r="L1744" s="73"/>
      <c r="O1744" s="98"/>
    </row>
    <row r="1745">
      <c r="A1745" s="73"/>
      <c r="G1745" s="98"/>
      <c r="I1745" s="73"/>
      <c r="K1745" s="98"/>
      <c r="L1745" s="73"/>
      <c r="O1745" s="98"/>
    </row>
    <row r="1746">
      <c r="A1746" s="73"/>
      <c r="G1746" s="98"/>
      <c r="I1746" s="73"/>
      <c r="K1746" s="98"/>
      <c r="L1746" s="73"/>
      <c r="O1746" s="98"/>
    </row>
    <row r="1747">
      <c r="A1747" s="73"/>
      <c r="G1747" s="98"/>
      <c r="I1747" s="73"/>
      <c r="K1747" s="98"/>
      <c r="L1747" s="73"/>
      <c r="O1747" s="98"/>
    </row>
    <row r="1748">
      <c r="A1748" s="73"/>
      <c r="G1748" s="98"/>
      <c r="I1748" s="73"/>
      <c r="K1748" s="98"/>
      <c r="L1748" s="73"/>
      <c r="O1748" s="98"/>
    </row>
    <row r="1749">
      <c r="A1749" s="73"/>
      <c r="G1749" s="98"/>
      <c r="I1749" s="73"/>
      <c r="K1749" s="98"/>
      <c r="L1749" s="73"/>
      <c r="O1749" s="98"/>
    </row>
    <row r="1750">
      <c r="A1750" s="73"/>
      <c r="G1750" s="98"/>
      <c r="I1750" s="73"/>
      <c r="K1750" s="98"/>
      <c r="L1750" s="73"/>
      <c r="O1750" s="98"/>
    </row>
    <row r="1751">
      <c r="A1751" s="73"/>
      <c r="G1751" s="98"/>
      <c r="I1751" s="73"/>
      <c r="K1751" s="98"/>
      <c r="L1751" s="73"/>
      <c r="O1751" s="98"/>
    </row>
    <row r="1752">
      <c r="A1752" s="73"/>
      <c r="G1752" s="98"/>
      <c r="I1752" s="73"/>
      <c r="K1752" s="98"/>
      <c r="L1752" s="73"/>
      <c r="O1752" s="98"/>
    </row>
    <row r="1753">
      <c r="A1753" s="73"/>
      <c r="G1753" s="98"/>
      <c r="I1753" s="73"/>
      <c r="K1753" s="98"/>
      <c r="L1753" s="73"/>
      <c r="O1753" s="98"/>
    </row>
    <row r="1754">
      <c r="A1754" s="73"/>
      <c r="G1754" s="98"/>
      <c r="I1754" s="73"/>
      <c r="K1754" s="98"/>
      <c r="L1754" s="73"/>
      <c r="O1754" s="98"/>
    </row>
    <row r="1755">
      <c r="A1755" s="73"/>
      <c r="G1755" s="98"/>
      <c r="I1755" s="73"/>
      <c r="K1755" s="98"/>
      <c r="L1755" s="73"/>
      <c r="O1755" s="98"/>
    </row>
    <row r="1756">
      <c r="A1756" s="73"/>
      <c r="G1756" s="98"/>
      <c r="I1756" s="73"/>
      <c r="K1756" s="98"/>
      <c r="L1756" s="73"/>
      <c r="O1756" s="98"/>
    </row>
    <row r="1757">
      <c r="A1757" s="73"/>
      <c r="G1757" s="98"/>
      <c r="I1757" s="73"/>
      <c r="K1757" s="98"/>
      <c r="L1757" s="73"/>
      <c r="O1757" s="98"/>
    </row>
    <row r="1758">
      <c r="A1758" s="73"/>
      <c r="G1758" s="98"/>
      <c r="I1758" s="73"/>
      <c r="K1758" s="98"/>
      <c r="L1758" s="73"/>
      <c r="O1758" s="98"/>
    </row>
    <row r="1759">
      <c r="A1759" s="73"/>
      <c r="G1759" s="98"/>
      <c r="I1759" s="73"/>
      <c r="K1759" s="98"/>
      <c r="L1759" s="73"/>
      <c r="O1759" s="98"/>
    </row>
    <row r="1760">
      <c r="A1760" s="73"/>
      <c r="G1760" s="98"/>
      <c r="I1760" s="73"/>
      <c r="K1760" s="98"/>
      <c r="L1760" s="73"/>
      <c r="O1760" s="98"/>
    </row>
    <row r="1761">
      <c r="A1761" s="73"/>
      <c r="G1761" s="98"/>
      <c r="I1761" s="73"/>
      <c r="K1761" s="98"/>
      <c r="L1761" s="73"/>
      <c r="O1761" s="98"/>
    </row>
    <row r="1762">
      <c r="A1762" s="73"/>
      <c r="G1762" s="98"/>
      <c r="I1762" s="73"/>
      <c r="K1762" s="98"/>
      <c r="L1762" s="73"/>
      <c r="O1762" s="98"/>
    </row>
    <row r="1763">
      <c r="A1763" s="73"/>
      <c r="G1763" s="98"/>
      <c r="I1763" s="73"/>
      <c r="K1763" s="98"/>
      <c r="L1763" s="73"/>
      <c r="O1763" s="98"/>
    </row>
    <row r="1764">
      <c r="A1764" s="73"/>
      <c r="G1764" s="98"/>
      <c r="I1764" s="73"/>
      <c r="K1764" s="98"/>
      <c r="L1764" s="73"/>
      <c r="O1764" s="98"/>
    </row>
    <row r="1765">
      <c r="A1765" s="73"/>
      <c r="G1765" s="98"/>
      <c r="I1765" s="73"/>
      <c r="K1765" s="98"/>
      <c r="L1765" s="73"/>
      <c r="O1765" s="98"/>
    </row>
    <row r="1766">
      <c r="A1766" s="73"/>
      <c r="G1766" s="98"/>
      <c r="I1766" s="73"/>
      <c r="K1766" s="98"/>
      <c r="L1766" s="73"/>
      <c r="O1766" s="98"/>
    </row>
    <row r="1767">
      <c r="A1767" s="73"/>
      <c r="G1767" s="98"/>
      <c r="I1767" s="73"/>
      <c r="K1767" s="98"/>
      <c r="L1767" s="73"/>
      <c r="O1767" s="98"/>
    </row>
    <row r="1768">
      <c r="A1768" s="73"/>
      <c r="G1768" s="98"/>
      <c r="I1768" s="73"/>
      <c r="K1768" s="98"/>
      <c r="L1768" s="73"/>
      <c r="O1768" s="98"/>
    </row>
    <row r="1769">
      <c r="A1769" s="73"/>
      <c r="G1769" s="98"/>
      <c r="I1769" s="73"/>
      <c r="K1769" s="98"/>
      <c r="L1769" s="73"/>
      <c r="O1769" s="98"/>
    </row>
    <row r="1770">
      <c r="A1770" s="73"/>
      <c r="G1770" s="98"/>
      <c r="I1770" s="73"/>
      <c r="K1770" s="98"/>
      <c r="L1770" s="73"/>
      <c r="O1770" s="98"/>
    </row>
    <row r="1771">
      <c r="A1771" s="73"/>
      <c r="G1771" s="98"/>
      <c r="I1771" s="73"/>
      <c r="K1771" s="98"/>
      <c r="L1771" s="73"/>
      <c r="O1771" s="98"/>
    </row>
    <row r="1772">
      <c r="A1772" s="73"/>
      <c r="G1772" s="98"/>
      <c r="I1772" s="73"/>
      <c r="K1772" s="98"/>
      <c r="L1772" s="73"/>
      <c r="O1772" s="98"/>
    </row>
    <row r="1773">
      <c r="A1773" s="73"/>
      <c r="G1773" s="98"/>
      <c r="I1773" s="73"/>
      <c r="K1773" s="98"/>
      <c r="L1773" s="73"/>
      <c r="O1773" s="98"/>
    </row>
    <row r="1774">
      <c r="A1774" s="73"/>
      <c r="G1774" s="98"/>
      <c r="I1774" s="73"/>
      <c r="K1774" s="98"/>
      <c r="L1774" s="73"/>
      <c r="O1774" s="98"/>
    </row>
    <row r="1775">
      <c r="A1775" s="73"/>
      <c r="G1775" s="98"/>
      <c r="I1775" s="73"/>
      <c r="K1775" s="98"/>
      <c r="L1775" s="73"/>
      <c r="O1775" s="98"/>
    </row>
    <row r="1776">
      <c r="A1776" s="73"/>
      <c r="G1776" s="98"/>
      <c r="I1776" s="73"/>
      <c r="K1776" s="98"/>
      <c r="L1776" s="73"/>
      <c r="O1776" s="98"/>
    </row>
    <row r="1777">
      <c r="A1777" s="73"/>
      <c r="G1777" s="98"/>
      <c r="I1777" s="73"/>
      <c r="K1777" s="98"/>
      <c r="L1777" s="73"/>
      <c r="O1777" s="98"/>
    </row>
    <row r="1778">
      <c r="A1778" s="73"/>
      <c r="G1778" s="98"/>
      <c r="I1778" s="73"/>
      <c r="K1778" s="98"/>
      <c r="L1778" s="73"/>
      <c r="O1778" s="98"/>
    </row>
    <row r="1779">
      <c r="A1779" s="73"/>
      <c r="G1779" s="98"/>
      <c r="I1779" s="73"/>
      <c r="K1779" s="98"/>
      <c r="L1779" s="73"/>
      <c r="O1779" s="98"/>
    </row>
    <row r="1780">
      <c r="A1780" s="73"/>
      <c r="G1780" s="98"/>
      <c r="I1780" s="73"/>
      <c r="K1780" s="98"/>
      <c r="L1780" s="73"/>
      <c r="O1780" s="98"/>
    </row>
    <row r="1781">
      <c r="A1781" s="73"/>
      <c r="G1781" s="98"/>
      <c r="I1781" s="73"/>
      <c r="K1781" s="98"/>
      <c r="L1781" s="73"/>
      <c r="O1781" s="98"/>
    </row>
    <row r="1782">
      <c r="A1782" s="73"/>
      <c r="G1782" s="98"/>
      <c r="I1782" s="73"/>
      <c r="K1782" s="98"/>
      <c r="L1782" s="73"/>
      <c r="O1782" s="98"/>
    </row>
    <row r="1783">
      <c r="A1783" s="73"/>
      <c r="G1783" s="98"/>
      <c r="I1783" s="73"/>
      <c r="K1783" s="98"/>
      <c r="L1783" s="73"/>
      <c r="O1783" s="98"/>
    </row>
    <row r="1784">
      <c r="A1784" s="73"/>
      <c r="G1784" s="98"/>
      <c r="I1784" s="73"/>
      <c r="K1784" s="98"/>
      <c r="L1784" s="73"/>
      <c r="O1784" s="98"/>
    </row>
    <row r="1785">
      <c r="A1785" s="73"/>
      <c r="G1785" s="98"/>
      <c r="I1785" s="73"/>
      <c r="K1785" s="98"/>
      <c r="L1785" s="73"/>
      <c r="O1785" s="98"/>
    </row>
    <row r="1786">
      <c r="A1786" s="73"/>
      <c r="G1786" s="98"/>
      <c r="I1786" s="73"/>
      <c r="K1786" s="98"/>
      <c r="L1786" s="73"/>
      <c r="O1786" s="98"/>
    </row>
    <row r="1787">
      <c r="A1787" s="73"/>
      <c r="G1787" s="98"/>
      <c r="I1787" s="73"/>
      <c r="K1787" s="98"/>
      <c r="L1787" s="73"/>
      <c r="O1787" s="98"/>
    </row>
    <row r="1788">
      <c r="A1788" s="73"/>
      <c r="G1788" s="98"/>
      <c r="I1788" s="73"/>
      <c r="K1788" s="98"/>
      <c r="L1788" s="73"/>
      <c r="O1788" s="98"/>
    </row>
    <row r="1789">
      <c r="A1789" s="73"/>
      <c r="G1789" s="98"/>
      <c r="I1789" s="73"/>
      <c r="K1789" s="98"/>
      <c r="L1789" s="73"/>
      <c r="O1789" s="98"/>
    </row>
    <row r="1790">
      <c r="A1790" s="73"/>
      <c r="G1790" s="98"/>
      <c r="I1790" s="73"/>
      <c r="K1790" s="98"/>
      <c r="L1790" s="73"/>
      <c r="O1790" s="98"/>
    </row>
    <row r="1791">
      <c r="A1791" s="73"/>
      <c r="G1791" s="98"/>
      <c r="I1791" s="73"/>
      <c r="K1791" s="98"/>
      <c r="L1791" s="73"/>
      <c r="O1791" s="98"/>
    </row>
    <row r="1792">
      <c r="A1792" s="73"/>
      <c r="G1792" s="98"/>
      <c r="I1792" s="73"/>
      <c r="K1792" s="98"/>
      <c r="L1792" s="73"/>
      <c r="O1792" s="98"/>
    </row>
    <row r="1793">
      <c r="A1793" s="73"/>
      <c r="G1793" s="98"/>
      <c r="I1793" s="73"/>
      <c r="K1793" s="98"/>
      <c r="L1793" s="73"/>
      <c r="O1793" s="98"/>
    </row>
    <row r="1794">
      <c r="A1794" s="73"/>
      <c r="G1794" s="98"/>
      <c r="I1794" s="73"/>
      <c r="K1794" s="98"/>
      <c r="L1794" s="73"/>
      <c r="O1794" s="98"/>
    </row>
    <row r="1795">
      <c r="A1795" s="73"/>
      <c r="G1795" s="98"/>
      <c r="I1795" s="73"/>
      <c r="K1795" s="98"/>
      <c r="L1795" s="73"/>
      <c r="O1795" s="98"/>
    </row>
    <row r="1796">
      <c r="A1796" s="73"/>
      <c r="G1796" s="98"/>
      <c r="I1796" s="73"/>
      <c r="K1796" s="98"/>
      <c r="L1796" s="73"/>
      <c r="O1796" s="98"/>
    </row>
    <row r="1797">
      <c r="A1797" s="73"/>
      <c r="G1797" s="98"/>
      <c r="I1797" s="73"/>
      <c r="K1797" s="98"/>
      <c r="L1797" s="73"/>
      <c r="O1797" s="98"/>
    </row>
    <row r="1798">
      <c r="A1798" s="73"/>
      <c r="G1798" s="98"/>
      <c r="I1798" s="73"/>
      <c r="K1798" s="98"/>
      <c r="L1798" s="73"/>
      <c r="O1798" s="98"/>
    </row>
    <row r="1799">
      <c r="A1799" s="73"/>
      <c r="G1799" s="98"/>
      <c r="I1799" s="73"/>
      <c r="K1799" s="98"/>
      <c r="L1799" s="73"/>
      <c r="O1799" s="98"/>
    </row>
    <row r="1800">
      <c r="A1800" s="73"/>
      <c r="G1800" s="98"/>
      <c r="I1800" s="73"/>
      <c r="K1800" s="98"/>
      <c r="L1800" s="73"/>
      <c r="O1800" s="98"/>
    </row>
    <row r="1801">
      <c r="A1801" s="73"/>
      <c r="G1801" s="98"/>
      <c r="I1801" s="73"/>
      <c r="K1801" s="98"/>
      <c r="L1801" s="73"/>
      <c r="O1801" s="98"/>
    </row>
    <row r="1802">
      <c r="A1802" s="73"/>
      <c r="G1802" s="98"/>
      <c r="I1802" s="73"/>
      <c r="K1802" s="98"/>
      <c r="L1802" s="73"/>
      <c r="O1802" s="98"/>
    </row>
    <row r="1803">
      <c r="A1803" s="73"/>
      <c r="G1803" s="98"/>
      <c r="I1803" s="73"/>
      <c r="K1803" s="98"/>
      <c r="L1803" s="73"/>
      <c r="O1803" s="98"/>
    </row>
    <row r="1804">
      <c r="A1804" s="73"/>
      <c r="G1804" s="98"/>
      <c r="I1804" s="73"/>
      <c r="K1804" s="98"/>
      <c r="L1804" s="73"/>
      <c r="O1804" s="98"/>
    </row>
    <row r="1805">
      <c r="A1805" s="73"/>
      <c r="G1805" s="98"/>
      <c r="I1805" s="73"/>
      <c r="K1805" s="98"/>
      <c r="L1805" s="73"/>
      <c r="O1805" s="98"/>
    </row>
    <row r="1806">
      <c r="A1806" s="73"/>
      <c r="G1806" s="98"/>
      <c r="I1806" s="73"/>
      <c r="K1806" s="98"/>
      <c r="L1806" s="73"/>
      <c r="O1806" s="98"/>
    </row>
    <row r="1807">
      <c r="A1807" s="73"/>
      <c r="G1807" s="98"/>
      <c r="I1807" s="73"/>
      <c r="K1807" s="98"/>
      <c r="L1807" s="73"/>
      <c r="O1807" s="98"/>
    </row>
    <row r="1808">
      <c r="A1808" s="73"/>
      <c r="G1808" s="98"/>
      <c r="I1808" s="73"/>
      <c r="K1808" s="98"/>
      <c r="L1808" s="73"/>
      <c r="O1808" s="98"/>
    </row>
    <row r="1809">
      <c r="A1809" s="73"/>
      <c r="G1809" s="98"/>
      <c r="I1809" s="73"/>
      <c r="K1809" s="98"/>
      <c r="L1809" s="73"/>
      <c r="O1809" s="98"/>
    </row>
    <row r="1810">
      <c r="A1810" s="73"/>
      <c r="G1810" s="98"/>
      <c r="I1810" s="73"/>
      <c r="K1810" s="98"/>
      <c r="L1810" s="73"/>
      <c r="O1810" s="98"/>
    </row>
    <row r="1811">
      <c r="A1811" s="73"/>
      <c r="G1811" s="98"/>
      <c r="I1811" s="73"/>
      <c r="K1811" s="98"/>
      <c r="L1811" s="73"/>
      <c r="O1811" s="98"/>
    </row>
    <row r="1812">
      <c r="A1812" s="73"/>
      <c r="G1812" s="98"/>
      <c r="I1812" s="73"/>
      <c r="K1812" s="98"/>
      <c r="L1812" s="73"/>
      <c r="O1812" s="98"/>
    </row>
    <row r="1813">
      <c r="A1813" s="73"/>
      <c r="G1813" s="98"/>
      <c r="I1813" s="73"/>
      <c r="K1813" s="98"/>
      <c r="L1813" s="73"/>
      <c r="O1813" s="98"/>
    </row>
    <row r="1814">
      <c r="A1814" s="73"/>
      <c r="G1814" s="98"/>
      <c r="I1814" s="73"/>
      <c r="K1814" s="98"/>
      <c r="L1814" s="73"/>
      <c r="O1814" s="98"/>
    </row>
    <row r="1815">
      <c r="A1815" s="73"/>
      <c r="G1815" s="98"/>
      <c r="I1815" s="73"/>
      <c r="K1815" s="98"/>
      <c r="L1815" s="73"/>
      <c r="O1815" s="98"/>
    </row>
    <row r="1816">
      <c r="A1816" s="73"/>
      <c r="G1816" s="98"/>
      <c r="I1816" s="73"/>
      <c r="K1816" s="98"/>
      <c r="L1816" s="73"/>
      <c r="O1816" s="98"/>
    </row>
    <row r="1817">
      <c r="A1817" s="73"/>
      <c r="G1817" s="98"/>
      <c r="I1817" s="73"/>
      <c r="K1817" s="98"/>
      <c r="L1817" s="73"/>
      <c r="O1817" s="98"/>
    </row>
    <row r="1818">
      <c r="A1818" s="73"/>
      <c r="G1818" s="98"/>
      <c r="I1818" s="73"/>
      <c r="K1818" s="98"/>
      <c r="L1818" s="73"/>
      <c r="O1818" s="98"/>
    </row>
    <row r="1819">
      <c r="A1819" s="73"/>
      <c r="G1819" s="98"/>
      <c r="I1819" s="73"/>
      <c r="K1819" s="98"/>
      <c r="L1819" s="73"/>
      <c r="O1819" s="98"/>
    </row>
    <row r="1820">
      <c r="A1820" s="73"/>
      <c r="G1820" s="98"/>
      <c r="I1820" s="73"/>
      <c r="K1820" s="98"/>
      <c r="L1820" s="73"/>
      <c r="O1820" s="98"/>
    </row>
    <row r="1821">
      <c r="A1821" s="73"/>
      <c r="G1821" s="98"/>
      <c r="I1821" s="73"/>
      <c r="K1821" s="98"/>
      <c r="L1821" s="73"/>
      <c r="O1821" s="98"/>
    </row>
    <row r="1822">
      <c r="A1822" s="73"/>
      <c r="G1822" s="98"/>
      <c r="I1822" s="73"/>
      <c r="K1822" s="98"/>
      <c r="L1822" s="73"/>
      <c r="O1822" s="98"/>
    </row>
    <row r="1823">
      <c r="A1823" s="73"/>
      <c r="G1823" s="98"/>
      <c r="I1823" s="73"/>
      <c r="K1823" s="98"/>
      <c r="L1823" s="73"/>
      <c r="O1823" s="98"/>
    </row>
    <row r="1824">
      <c r="A1824" s="73"/>
      <c r="G1824" s="98"/>
      <c r="I1824" s="73"/>
      <c r="K1824" s="98"/>
      <c r="L1824" s="73"/>
      <c r="O1824" s="98"/>
    </row>
    <row r="1825">
      <c r="A1825" s="73"/>
      <c r="G1825" s="98"/>
      <c r="I1825" s="73"/>
      <c r="K1825" s="98"/>
      <c r="L1825" s="73"/>
      <c r="O1825" s="98"/>
    </row>
    <row r="1826">
      <c r="A1826" s="73"/>
      <c r="G1826" s="98"/>
      <c r="I1826" s="73"/>
      <c r="K1826" s="98"/>
      <c r="L1826" s="73"/>
      <c r="O1826" s="98"/>
    </row>
    <row r="1827">
      <c r="A1827" s="73"/>
      <c r="G1827" s="98"/>
      <c r="I1827" s="73"/>
      <c r="K1827" s="98"/>
      <c r="L1827" s="73"/>
      <c r="O1827" s="98"/>
    </row>
    <row r="1828">
      <c r="A1828" s="73"/>
      <c r="G1828" s="98"/>
      <c r="I1828" s="73"/>
      <c r="K1828" s="98"/>
      <c r="L1828" s="73"/>
      <c r="O1828" s="98"/>
    </row>
    <row r="1829">
      <c r="A1829" s="73"/>
      <c r="G1829" s="98"/>
      <c r="I1829" s="73"/>
      <c r="K1829" s="98"/>
      <c r="L1829" s="73"/>
      <c r="O1829" s="98"/>
    </row>
    <row r="1830">
      <c r="A1830" s="73"/>
      <c r="G1830" s="98"/>
      <c r="I1830" s="73"/>
      <c r="K1830" s="98"/>
      <c r="L1830" s="73"/>
      <c r="O1830" s="98"/>
    </row>
    <row r="1831">
      <c r="A1831" s="73"/>
      <c r="G1831" s="98"/>
      <c r="I1831" s="73"/>
      <c r="K1831" s="98"/>
      <c r="L1831" s="73"/>
      <c r="O1831" s="98"/>
    </row>
    <row r="1832">
      <c r="A1832" s="73"/>
      <c r="G1832" s="98"/>
      <c r="I1832" s="73"/>
      <c r="K1832" s="98"/>
      <c r="L1832" s="73"/>
      <c r="O1832" s="98"/>
    </row>
    <row r="1833">
      <c r="A1833" s="73"/>
      <c r="G1833" s="98"/>
      <c r="I1833" s="73"/>
      <c r="K1833" s="98"/>
      <c r="L1833" s="73"/>
      <c r="O1833" s="98"/>
    </row>
    <row r="1834">
      <c r="A1834" s="73"/>
      <c r="G1834" s="98"/>
      <c r="I1834" s="73"/>
      <c r="K1834" s="98"/>
      <c r="L1834" s="73"/>
      <c r="O1834" s="98"/>
    </row>
    <row r="1835">
      <c r="A1835" s="73"/>
      <c r="G1835" s="98"/>
      <c r="I1835" s="73"/>
      <c r="K1835" s="98"/>
      <c r="L1835" s="73"/>
      <c r="O1835" s="98"/>
    </row>
    <row r="1836">
      <c r="A1836" s="73"/>
      <c r="G1836" s="98"/>
      <c r="I1836" s="73"/>
      <c r="K1836" s="98"/>
      <c r="L1836" s="73"/>
      <c r="O1836" s="98"/>
    </row>
    <row r="1837">
      <c r="A1837" s="73"/>
      <c r="G1837" s="98"/>
      <c r="I1837" s="73"/>
      <c r="K1837" s="98"/>
      <c r="L1837" s="73"/>
      <c r="O1837" s="98"/>
    </row>
    <row r="1838">
      <c r="A1838" s="73"/>
      <c r="G1838" s="98"/>
      <c r="I1838" s="73"/>
      <c r="K1838" s="98"/>
      <c r="L1838" s="73"/>
      <c r="O1838" s="98"/>
    </row>
    <row r="1839">
      <c r="A1839" s="73"/>
      <c r="G1839" s="98"/>
      <c r="I1839" s="73"/>
      <c r="K1839" s="98"/>
      <c r="L1839" s="73"/>
      <c r="O1839" s="98"/>
    </row>
    <row r="1840">
      <c r="A1840" s="73"/>
      <c r="G1840" s="98"/>
      <c r="I1840" s="73"/>
      <c r="K1840" s="98"/>
      <c r="L1840" s="73"/>
      <c r="O1840" s="98"/>
    </row>
    <row r="1841">
      <c r="A1841" s="73"/>
      <c r="G1841" s="98"/>
      <c r="I1841" s="73"/>
      <c r="K1841" s="98"/>
      <c r="L1841" s="73"/>
      <c r="O1841" s="98"/>
    </row>
    <row r="1842">
      <c r="A1842" s="73"/>
      <c r="G1842" s="98"/>
      <c r="I1842" s="73"/>
      <c r="K1842" s="98"/>
      <c r="L1842" s="73"/>
      <c r="O1842" s="98"/>
    </row>
    <row r="1843">
      <c r="A1843" s="73"/>
      <c r="G1843" s="98"/>
      <c r="I1843" s="73"/>
      <c r="K1843" s="98"/>
      <c r="L1843" s="73"/>
      <c r="O1843" s="98"/>
    </row>
    <row r="1844">
      <c r="A1844" s="73"/>
      <c r="G1844" s="98"/>
      <c r="I1844" s="73"/>
      <c r="K1844" s="98"/>
      <c r="L1844" s="73"/>
      <c r="O1844" s="98"/>
    </row>
    <row r="1845">
      <c r="A1845" s="73"/>
      <c r="G1845" s="98"/>
      <c r="I1845" s="73"/>
      <c r="K1845" s="98"/>
      <c r="L1845" s="73"/>
      <c r="O1845" s="98"/>
    </row>
    <row r="1846">
      <c r="A1846" s="73"/>
      <c r="G1846" s="98"/>
      <c r="I1846" s="73"/>
      <c r="K1846" s="98"/>
      <c r="L1846" s="73"/>
      <c r="O1846" s="98"/>
    </row>
    <row r="1847">
      <c r="A1847" s="73"/>
      <c r="G1847" s="98"/>
      <c r="I1847" s="73"/>
      <c r="K1847" s="98"/>
      <c r="L1847" s="73"/>
      <c r="O1847" s="98"/>
    </row>
    <row r="1848">
      <c r="A1848" s="73"/>
      <c r="G1848" s="98"/>
      <c r="I1848" s="73"/>
      <c r="K1848" s="98"/>
      <c r="L1848" s="73"/>
      <c r="O1848" s="98"/>
    </row>
    <row r="1849">
      <c r="A1849" s="73"/>
      <c r="G1849" s="98"/>
      <c r="I1849" s="73"/>
      <c r="K1849" s="98"/>
      <c r="L1849" s="73"/>
      <c r="O1849" s="98"/>
    </row>
    <row r="1850">
      <c r="A1850" s="73"/>
      <c r="G1850" s="98"/>
      <c r="I1850" s="73"/>
      <c r="K1850" s="98"/>
      <c r="L1850" s="73"/>
      <c r="O1850" s="98"/>
    </row>
    <row r="1851">
      <c r="A1851" s="73"/>
      <c r="G1851" s="98"/>
      <c r="I1851" s="73"/>
      <c r="K1851" s="98"/>
      <c r="L1851" s="73"/>
      <c r="O1851" s="98"/>
    </row>
    <row r="1852">
      <c r="A1852" s="73"/>
      <c r="G1852" s="98"/>
      <c r="I1852" s="73"/>
      <c r="K1852" s="98"/>
      <c r="L1852" s="73"/>
      <c r="O1852" s="98"/>
    </row>
    <row r="1853">
      <c r="A1853" s="73"/>
      <c r="G1853" s="98"/>
      <c r="I1853" s="73"/>
      <c r="K1853" s="98"/>
      <c r="L1853" s="73"/>
      <c r="O1853" s="98"/>
    </row>
    <row r="1854">
      <c r="A1854" s="73"/>
      <c r="G1854" s="98"/>
      <c r="I1854" s="73"/>
      <c r="K1854" s="98"/>
      <c r="L1854" s="73"/>
      <c r="O1854" s="98"/>
    </row>
    <row r="1855">
      <c r="A1855" s="73"/>
      <c r="G1855" s="98"/>
      <c r="I1855" s="73"/>
      <c r="K1855" s="98"/>
      <c r="L1855" s="73"/>
      <c r="O1855" s="98"/>
    </row>
    <row r="1856">
      <c r="A1856" s="73"/>
      <c r="G1856" s="98"/>
      <c r="I1856" s="73"/>
      <c r="K1856" s="98"/>
      <c r="L1856" s="73"/>
      <c r="O1856" s="98"/>
    </row>
    <row r="1857">
      <c r="A1857" s="73"/>
      <c r="G1857" s="98"/>
      <c r="I1857" s="73"/>
      <c r="K1857" s="98"/>
      <c r="L1857" s="73"/>
      <c r="O1857" s="98"/>
    </row>
    <row r="1858">
      <c r="A1858" s="73"/>
      <c r="G1858" s="98"/>
      <c r="I1858" s="73"/>
      <c r="K1858" s="98"/>
      <c r="L1858" s="73"/>
      <c r="O1858" s="98"/>
    </row>
    <row r="1859">
      <c r="A1859" s="73"/>
      <c r="G1859" s="98"/>
      <c r="I1859" s="73"/>
      <c r="K1859" s="98"/>
      <c r="L1859" s="73"/>
      <c r="O1859" s="98"/>
    </row>
    <row r="1860">
      <c r="A1860" s="73"/>
      <c r="G1860" s="98"/>
      <c r="I1860" s="73"/>
      <c r="K1860" s="98"/>
      <c r="L1860" s="73"/>
      <c r="O1860" s="98"/>
    </row>
    <row r="1861">
      <c r="A1861" s="73"/>
      <c r="G1861" s="98"/>
      <c r="I1861" s="73"/>
      <c r="K1861" s="98"/>
      <c r="L1861" s="73"/>
      <c r="O1861" s="98"/>
    </row>
    <row r="1862">
      <c r="A1862" s="73"/>
      <c r="G1862" s="98"/>
      <c r="I1862" s="73"/>
      <c r="K1862" s="98"/>
      <c r="L1862" s="73"/>
      <c r="O1862" s="98"/>
    </row>
    <row r="1863">
      <c r="A1863" s="73"/>
      <c r="G1863" s="98"/>
      <c r="I1863" s="73"/>
      <c r="K1863" s="98"/>
      <c r="L1863" s="73"/>
      <c r="O1863" s="98"/>
    </row>
    <row r="1864">
      <c r="A1864" s="73"/>
      <c r="G1864" s="98"/>
      <c r="I1864" s="73"/>
      <c r="K1864" s="98"/>
      <c r="L1864" s="73"/>
      <c r="O1864" s="98"/>
    </row>
    <row r="1865">
      <c r="A1865" s="73"/>
      <c r="G1865" s="98"/>
      <c r="I1865" s="73"/>
      <c r="K1865" s="98"/>
      <c r="L1865" s="73"/>
      <c r="O1865" s="98"/>
    </row>
    <row r="1866">
      <c r="A1866" s="73"/>
      <c r="G1866" s="98"/>
      <c r="I1866" s="73"/>
      <c r="K1866" s="98"/>
      <c r="L1866" s="73"/>
      <c r="O1866" s="98"/>
    </row>
    <row r="1867">
      <c r="A1867" s="73"/>
      <c r="G1867" s="98"/>
      <c r="I1867" s="73"/>
      <c r="K1867" s="98"/>
      <c r="L1867" s="73"/>
      <c r="O1867" s="98"/>
    </row>
    <row r="1868">
      <c r="A1868" s="73"/>
      <c r="G1868" s="98"/>
      <c r="I1868" s="73"/>
      <c r="K1868" s="98"/>
      <c r="L1868" s="73"/>
      <c r="O1868" s="98"/>
    </row>
    <row r="1869">
      <c r="A1869" s="73"/>
      <c r="G1869" s="98"/>
      <c r="I1869" s="73"/>
      <c r="K1869" s="98"/>
      <c r="L1869" s="73"/>
      <c r="O1869" s="98"/>
    </row>
    <row r="1870">
      <c r="A1870" s="73"/>
      <c r="G1870" s="98"/>
      <c r="I1870" s="73"/>
      <c r="K1870" s="98"/>
      <c r="L1870" s="73"/>
      <c r="O1870" s="98"/>
    </row>
    <row r="1871">
      <c r="A1871" s="73"/>
      <c r="G1871" s="98"/>
      <c r="I1871" s="73"/>
      <c r="K1871" s="98"/>
      <c r="L1871" s="73"/>
      <c r="O1871" s="98"/>
    </row>
    <row r="1872">
      <c r="A1872" s="73"/>
      <c r="G1872" s="98"/>
      <c r="I1872" s="73"/>
      <c r="K1872" s="98"/>
      <c r="L1872" s="73"/>
      <c r="O1872" s="98"/>
    </row>
    <row r="1873">
      <c r="A1873" s="73"/>
      <c r="G1873" s="98"/>
      <c r="I1873" s="73"/>
      <c r="K1873" s="98"/>
      <c r="L1873" s="73"/>
      <c r="O1873" s="98"/>
    </row>
    <row r="1874">
      <c r="A1874" s="73"/>
      <c r="G1874" s="98"/>
      <c r="I1874" s="73"/>
      <c r="K1874" s="98"/>
      <c r="L1874" s="73"/>
      <c r="O1874" s="98"/>
    </row>
    <row r="1875">
      <c r="A1875" s="73"/>
      <c r="G1875" s="98"/>
      <c r="I1875" s="73"/>
      <c r="K1875" s="98"/>
      <c r="L1875" s="73"/>
      <c r="O1875" s="98"/>
    </row>
    <row r="1876">
      <c r="A1876" s="73"/>
      <c r="G1876" s="98"/>
      <c r="I1876" s="73"/>
      <c r="K1876" s="98"/>
      <c r="L1876" s="73"/>
      <c r="O1876" s="98"/>
    </row>
    <row r="1877">
      <c r="A1877" s="73"/>
      <c r="G1877" s="98"/>
      <c r="I1877" s="73"/>
      <c r="K1877" s="98"/>
      <c r="L1877" s="73"/>
      <c r="O1877" s="98"/>
    </row>
    <row r="1878">
      <c r="A1878" s="73"/>
      <c r="G1878" s="98"/>
      <c r="I1878" s="73"/>
      <c r="K1878" s="98"/>
      <c r="L1878" s="73"/>
      <c r="O1878" s="98"/>
    </row>
    <row r="1879">
      <c r="A1879" s="73"/>
      <c r="G1879" s="98"/>
      <c r="I1879" s="73"/>
      <c r="K1879" s="98"/>
      <c r="L1879" s="73"/>
      <c r="O1879" s="98"/>
    </row>
    <row r="1880">
      <c r="A1880" s="73"/>
      <c r="G1880" s="98"/>
      <c r="I1880" s="73"/>
      <c r="K1880" s="98"/>
      <c r="L1880" s="73"/>
      <c r="O1880" s="98"/>
    </row>
    <row r="1881">
      <c r="A1881" s="73"/>
      <c r="G1881" s="98"/>
      <c r="I1881" s="73"/>
      <c r="K1881" s="98"/>
      <c r="L1881" s="73"/>
      <c r="O1881" s="98"/>
    </row>
    <row r="1882">
      <c r="A1882" s="73"/>
      <c r="G1882" s="98"/>
      <c r="I1882" s="73"/>
      <c r="K1882" s="98"/>
      <c r="L1882" s="73"/>
      <c r="O1882" s="98"/>
    </row>
    <row r="1883">
      <c r="A1883" s="73"/>
      <c r="G1883" s="98"/>
      <c r="I1883" s="73"/>
      <c r="K1883" s="98"/>
      <c r="L1883" s="73"/>
      <c r="O1883" s="98"/>
    </row>
    <row r="1884">
      <c r="A1884" s="73"/>
      <c r="G1884" s="98"/>
      <c r="I1884" s="73"/>
      <c r="K1884" s="98"/>
      <c r="L1884" s="73"/>
      <c r="O1884" s="98"/>
    </row>
    <row r="1885">
      <c r="A1885" s="73"/>
      <c r="G1885" s="98"/>
      <c r="I1885" s="73"/>
      <c r="K1885" s="98"/>
      <c r="L1885" s="73"/>
      <c r="O1885" s="98"/>
    </row>
    <row r="1886">
      <c r="A1886" s="73"/>
      <c r="G1886" s="98"/>
      <c r="I1886" s="73"/>
      <c r="K1886" s="98"/>
      <c r="L1886" s="73"/>
      <c r="O1886" s="98"/>
    </row>
    <row r="1887">
      <c r="A1887" s="73"/>
      <c r="G1887" s="98"/>
      <c r="I1887" s="73"/>
      <c r="K1887" s="98"/>
      <c r="L1887" s="73"/>
      <c r="O1887" s="98"/>
    </row>
    <row r="1888">
      <c r="A1888" s="73"/>
      <c r="G1888" s="98"/>
      <c r="I1888" s="73"/>
      <c r="K1888" s="98"/>
      <c r="L1888" s="73"/>
      <c r="O1888" s="98"/>
    </row>
    <row r="1889">
      <c r="A1889" s="73"/>
      <c r="G1889" s="98"/>
      <c r="I1889" s="73"/>
      <c r="K1889" s="98"/>
      <c r="L1889" s="73"/>
      <c r="O1889" s="98"/>
    </row>
    <row r="1890">
      <c r="A1890" s="73"/>
      <c r="G1890" s="98"/>
      <c r="I1890" s="73"/>
      <c r="K1890" s="98"/>
      <c r="L1890" s="73"/>
      <c r="O1890" s="98"/>
    </row>
    <row r="1891">
      <c r="A1891" s="73"/>
      <c r="G1891" s="98"/>
      <c r="I1891" s="73"/>
      <c r="K1891" s="98"/>
      <c r="L1891" s="73"/>
      <c r="O1891" s="98"/>
    </row>
    <row r="1892">
      <c r="A1892" s="73"/>
      <c r="G1892" s="98"/>
      <c r="I1892" s="73"/>
      <c r="K1892" s="98"/>
      <c r="L1892" s="73"/>
      <c r="O1892" s="98"/>
    </row>
    <row r="1893">
      <c r="A1893" s="73"/>
      <c r="G1893" s="98"/>
      <c r="I1893" s="73"/>
      <c r="K1893" s="98"/>
      <c r="L1893" s="73"/>
      <c r="O1893" s="98"/>
    </row>
    <row r="1894">
      <c r="A1894" s="73"/>
      <c r="G1894" s="98"/>
      <c r="I1894" s="73"/>
      <c r="K1894" s="98"/>
      <c r="L1894" s="73"/>
      <c r="O1894" s="98"/>
    </row>
    <row r="1895">
      <c r="A1895" s="73"/>
      <c r="G1895" s="98"/>
      <c r="I1895" s="73"/>
      <c r="K1895" s="98"/>
      <c r="L1895" s="73"/>
      <c r="O1895" s="98"/>
    </row>
    <row r="1896">
      <c r="A1896" s="73"/>
      <c r="G1896" s="98"/>
      <c r="I1896" s="73"/>
      <c r="K1896" s="98"/>
      <c r="L1896" s="73"/>
      <c r="O1896" s="98"/>
    </row>
    <row r="1897">
      <c r="A1897" s="73"/>
      <c r="G1897" s="98"/>
      <c r="I1897" s="73"/>
      <c r="K1897" s="98"/>
      <c r="L1897" s="73"/>
      <c r="O1897" s="98"/>
    </row>
    <row r="1898">
      <c r="A1898" s="73"/>
      <c r="G1898" s="98"/>
      <c r="I1898" s="73"/>
      <c r="K1898" s="98"/>
      <c r="L1898" s="73"/>
      <c r="O1898" s="98"/>
    </row>
    <row r="1899">
      <c r="A1899" s="73"/>
      <c r="G1899" s="98"/>
      <c r="I1899" s="73"/>
      <c r="K1899" s="98"/>
      <c r="L1899" s="73"/>
      <c r="O1899" s="98"/>
    </row>
    <row r="1900">
      <c r="A1900" s="73"/>
      <c r="G1900" s="98"/>
      <c r="I1900" s="73"/>
      <c r="K1900" s="98"/>
      <c r="L1900" s="73"/>
      <c r="O1900" s="98"/>
    </row>
    <row r="1901">
      <c r="A1901" s="73"/>
      <c r="G1901" s="98"/>
      <c r="I1901" s="73"/>
      <c r="K1901" s="98"/>
      <c r="L1901" s="73"/>
      <c r="O1901" s="98"/>
    </row>
    <row r="1902">
      <c r="A1902" s="73"/>
      <c r="G1902" s="98"/>
      <c r="I1902" s="73"/>
      <c r="K1902" s="98"/>
      <c r="L1902" s="73"/>
      <c r="O1902" s="98"/>
    </row>
    <row r="1903">
      <c r="A1903" s="73"/>
      <c r="G1903" s="98"/>
      <c r="I1903" s="73"/>
      <c r="K1903" s="98"/>
      <c r="L1903" s="73"/>
      <c r="O1903" s="98"/>
    </row>
    <row r="1904">
      <c r="A1904" s="73"/>
      <c r="G1904" s="98"/>
      <c r="I1904" s="73"/>
      <c r="K1904" s="98"/>
      <c r="L1904" s="73"/>
      <c r="O1904" s="98"/>
    </row>
    <row r="1905">
      <c r="A1905" s="73"/>
      <c r="G1905" s="98"/>
      <c r="I1905" s="73"/>
      <c r="K1905" s="98"/>
      <c r="L1905" s="73"/>
      <c r="O1905" s="98"/>
    </row>
    <row r="1906">
      <c r="A1906" s="73"/>
      <c r="G1906" s="98"/>
      <c r="I1906" s="73"/>
      <c r="K1906" s="98"/>
      <c r="L1906" s="73"/>
      <c r="O1906" s="98"/>
    </row>
    <row r="1907">
      <c r="A1907" s="73"/>
      <c r="G1907" s="98"/>
      <c r="I1907" s="73"/>
      <c r="K1907" s="98"/>
      <c r="L1907" s="73"/>
      <c r="O1907" s="98"/>
    </row>
    <row r="1908">
      <c r="A1908" s="73"/>
      <c r="G1908" s="98"/>
      <c r="I1908" s="73"/>
      <c r="K1908" s="98"/>
      <c r="L1908" s="73"/>
      <c r="O1908" s="98"/>
    </row>
    <row r="1909">
      <c r="A1909" s="73"/>
      <c r="G1909" s="98"/>
      <c r="I1909" s="73"/>
      <c r="K1909" s="98"/>
      <c r="L1909" s="73"/>
      <c r="O1909" s="98"/>
    </row>
    <row r="1910">
      <c r="A1910" s="73"/>
      <c r="G1910" s="98"/>
      <c r="I1910" s="73"/>
      <c r="K1910" s="98"/>
      <c r="L1910" s="73"/>
      <c r="O1910" s="98"/>
    </row>
    <row r="1911">
      <c r="A1911" s="73"/>
      <c r="G1911" s="98"/>
      <c r="I1911" s="73"/>
      <c r="K1911" s="98"/>
      <c r="L1911" s="73"/>
      <c r="O1911" s="98"/>
    </row>
    <row r="1912">
      <c r="A1912" s="73"/>
      <c r="G1912" s="98"/>
      <c r="I1912" s="73"/>
      <c r="K1912" s="98"/>
      <c r="L1912" s="73"/>
      <c r="O1912" s="98"/>
    </row>
    <row r="1913">
      <c r="A1913" s="73"/>
      <c r="G1913" s="98"/>
      <c r="I1913" s="73"/>
      <c r="K1913" s="98"/>
      <c r="L1913" s="73"/>
      <c r="O1913" s="98"/>
    </row>
    <row r="1914">
      <c r="A1914" s="73"/>
      <c r="G1914" s="98"/>
      <c r="I1914" s="73"/>
      <c r="K1914" s="98"/>
      <c r="L1914" s="73"/>
      <c r="O1914" s="98"/>
    </row>
    <row r="1915">
      <c r="A1915" s="73"/>
      <c r="G1915" s="98"/>
      <c r="I1915" s="73"/>
      <c r="K1915" s="98"/>
      <c r="L1915" s="73"/>
      <c r="O1915" s="98"/>
    </row>
    <row r="1916">
      <c r="A1916" s="73"/>
      <c r="G1916" s="98"/>
      <c r="I1916" s="73"/>
      <c r="K1916" s="98"/>
      <c r="L1916" s="73"/>
      <c r="O1916" s="98"/>
    </row>
    <row r="1917">
      <c r="A1917" s="73"/>
      <c r="G1917" s="98"/>
      <c r="I1917" s="73"/>
      <c r="K1917" s="98"/>
      <c r="L1917" s="73"/>
      <c r="O1917" s="98"/>
    </row>
    <row r="1918">
      <c r="A1918" s="73"/>
      <c r="G1918" s="98"/>
      <c r="I1918" s="73"/>
      <c r="K1918" s="98"/>
      <c r="L1918" s="73"/>
      <c r="O1918" s="98"/>
    </row>
    <row r="1919">
      <c r="A1919" s="73"/>
      <c r="G1919" s="98"/>
      <c r="I1919" s="73"/>
      <c r="K1919" s="98"/>
      <c r="L1919" s="73"/>
      <c r="O1919" s="98"/>
    </row>
    <row r="1920">
      <c r="A1920" s="73"/>
      <c r="G1920" s="98"/>
      <c r="I1920" s="73"/>
      <c r="K1920" s="98"/>
      <c r="L1920" s="73"/>
      <c r="O1920" s="98"/>
    </row>
    <row r="1921">
      <c r="A1921" s="73"/>
      <c r="G1921" s="98"/>
      <c r="I1921" s="73"/>
      <c r="K1921" s="98"/>
      <c r="L1921" s="73"/>
      <c r="O1921" s="98"/>
    </row>
    <row r="1922">
      <c r="A1922" s="73"/>
      <c r="G1922" s="98"/>
      <c r="I1922" s="73"/>
      <c r="K1922" s="98"/>
      <c r="L1922" s="73"/>
      <c r="O1922" s="98"/>
    </row>
    <row r="1923">
      <c r="A1923" s="73"/>
      <c r="G1923" s="98"/>
      <c r="I1923" s="73"/>
      <c r="K1923" s="98"/>
      <c r="L1923" s="73"/>
      <c r="O1923" s="98"/>
    </row>
    <row r="1924">
      <c r="A1924" s="73"/>
      <c r="G1924" s="98"/>
      <c r="I1924" s="73"/>
      <c r="K1924" s="98"/>
      <c r="L1924" s="73"/>
      <c r="O1924" s="98"/>
    </row>
    <row r="1925">
      <c r="A1925" s="73"/>
      <c r="G1925" s="98"/>
      <c r="I1925" s="73"/>
      <c r="K1925" s="98"/>
      <c r="L1925" s="73"/>
      <c r="O1925" s="98"/>
    </row>
    <row r="1926">
      <c r="A1926" s="73"/>
      <c r="G1926" s="98"/>
      <c r="I1926" s="73"/>
      <c r="K1926" s="98"/>
      <c r="L1926" s="73"/>
      <c r="O1926" s="98"/>
    </row>
    <row r="1927">
      <c r="A1927" s="73"/>
      <c r="G1927" s="98"/>
      <c r="I1927" s="73"/>
      <c r="K1927" s="98"/>
      <c r="L1927" s="73"/>
      <c r="O1927" s="98"/>
    </row>
    <row r="1928">
      <c r="A1928" s="73"/>
      <c r="G1928" s="98"/>
      <c r="I1928" s="73"/>
      <c r="K1928" s="98"/>
      <c r="L1928" s="73"/>
      <c r="O1928" s="98"/>
    </row>
    <row r="1929">
      <c r="A1929" s="73"/>
      <c r="G1929" s="98"/>
      <c r="I1929" s="73"/>
      <c r="K1929" s="98"/>
      <c r="L1929" s="73"/>
      <c r="O1929" s="98"/>
    </row>
    <row r="1930">
      <c r="A1930" s="73"/>
      <c r="G1930" s="98"/>
      <c r="I1930" s="73"/>
      <c r="K1930" s="98"/>
      <c r="L1930" s="73"/>
      <c r="O1930" s="98"/>
    </row>
    <row r="1931">
      <c r="A1931" s="73"/>
      <c r="G1931" s="98"/>
      <c r="I1931" s="73"/>
      <c r="K1931" s="98"/>
      <c r="L1931" s="73"/>
      <c r="O1931" s="98"/>
    </row>
    <row r="1932">
      <c r="A1932" s="73"/>
      <c r="G1932" s="98"/>
      <c r="I1932" s="73"/>
      <c r="K1932" s="98"/>
      <c r="L1932" s="73"/>
      <c r="O1932" s="98"/>
    </row>
    <row r="1933">
      <c r="A1933" s="73"/>
      <c r="G1933" s="98"/>
      <c r="I1933" s="73"/>
      <c r="K1933" s="98"/>
      <c r="L1933" s="73"/>
      <c r="O1933" s="98"/>
    </row>
    <row r="1934">
      <c r="A1934" s="73"/>
      <c r="G1934" s="98"/>
      <c r="I1934" s="73"/>
      <c r="K1934" s="98"/>
      <c r="L1934" s="73"/>
      <c r="O1934" s="98"/>
    </row>
    <row r="1935">
      <c r="A1935" s="73"/>
      <c r="G1935" s="98"/>
      <c r="I1935" s="73"/>
      <c r="K1935" s="98"/>
      <c r="L1935" s="73"/>
      <c r="O1935" s="98"/>
    </row>
    <row r="1936">
      <c r="A1936" s="73"/>
      <c r="G1936" s="98"/>
      <c r="I1936" s="73"/>
      <c r="K1936" s="98"/>
      <c r="L1936" s="73"/>
      <c r="O1936" s="98"/>
    </row>
    <row r="1937">
      <c r="A1937" s="73"/>
      <c r="G1937" s="98"/>
      <c r="I1937" s="73"/>
      <c r="K1937" s="98"/>
      <c r="L1937" s="73"/>
      <c r="O1937" s="98"/>
    </row>
    <row r="1938">
      <c r="A1938" s="73"/>
      <c r="G1938" s="98"/>
      <c r="I1938" s="73"/>
      <c r="K1938" s="98"/>
      <c r="L1938" s="73"/>
      <c r="O1938" s="98"/>
    </row>
    <row r="1939">
      <c r="A1939" s="73"/>
      <c r="G1939" s="98"/>
      <c r="I1939" s="73"/>
      <c r="K1939" s="98"/>
      <c r="L1939" s="73"/>
      <c r="O1939" s="98"/>
    </row>
    <row r="1940">
      <c r="A1940" s="73"/>
      <c r="G1940" s="98"/>
      <c r="I1940" s="73"/>
      <c r="K1940" s="98"/>
      <c r="L1940" s="73"/>
      <c r="O1940" s="98"/>
    </row>
    <row r="1941">
      <c r="A1941" s="73"/>
      <c r="G1941" s="98"/>
      <c r="I1941" s="73"/>
      <c r="K1941" s="98"/>
      <c r="L1941" s="73"/>
      <c r="O1941" s="98"/>
    </row>
    <row r="1942">
      <c r="A1942" s="73"/>
      <c r="G1942" s="98"/>
      <c r="I1942" s="73"/>
      <c r="K1942" s="98"/>
      <c r="L1942" s="73"/>
      <c r="O1942" s="98"/>
    </row>
    <row r="1943">
      <c r="A1943" s="73"/>
      <c r="G1943" s="98"/>
      <c r="I1943" s="73"/>
      <c r="K1943" s="98"/>
      <c r="L1943" s="73"/>
      <c r="O1943" s="98"/>
    </row>
    <row r="1944">
      <c r="A1944" s="73"/>
      <c r="G1944" s="98"/>
      <c r="I1944" s="73"/>
      <c r="K1944" s="98"/>
      <c r="L1944" s="73"/>
      <c r="O1944" s="98"/>
    </row>
    <row r="1945">
      <c r="A1945" s="73"/>
      <c r="G1945" s="98"/>
      <c r="I1945" s="73"/>
      <c r="K1945" s="98"/>
      <c r="L1945" s="73"/>
      <c r="O1945" s="98"/>
    </row>
    <row r="1946">
      <c r="A1946" s="73"/>
      <c r="G1946" s="98"/>
      <c r="I1946" s="73"/>
      <c r="K1946" s="98"/>
      <c r="L1946" s="73"/>
      <c r="O1946" s="98"/>
    </row>
    <row r="1947">
      <c r="A1947" s="73"/>
      <c r="G1947" s="98"/>
      <c r="I1947" s="73"/>
      <c r="K1947" s="98"/>
      <c r="L1947" s="73"/>
      <c r="O1947" s="98"/>
    </row>
    <row r="1948">
      <c r="A1948" s="73"/>
      <c r="G1948" s="98"/>
      <c r="I1948" s="73"/>
      <c r="K1948" s="98"/>
      <c r="L1948" s="73"/>
      <c r="O1948" s="98"/>
    </row>
    <row r="1949">
      <c r="A1949" s="73"/>
      <c r="G1949" s="98"/>
      <c r="I1949" s="73"/>
      <c r="K1949" s="98"/>
      <c r="L1949" s="73"/>
      <c r="O1949" s="98"/>
    </row>
    <row r="1950">
      <c r="A1950" s="73"/>
      <c r="G1950" s="98"/>
      <c r="I1950" s="73"/>
      <c r="K1950" s="98"/>
      <c r="L1950" s="73"/>
      <c r="O1950" s="98"/>
    </row>
    <row r="1951">
      <c r="A1951" s="73"/>
      <c r="G1951" s="98"/>
      <c r="I1951" s="73"/>
      <c r="K1951" s="98"/>
      <c r="L1951" s="73"/>
      <c r="O1951" s="98"/>
    </row>
    <row r="1952">
      <c r="A1952" s="73"/>
      <c r="G1952" s="98"/>
      <c r="I1952" s="73"/>
      <c r="K1952" s="98"/>
      <c r="L1952" s="73"/>
      <c r="O1952" s="98"/>
    </row>
    <row r="1953">
      <c r="A1953" s="73"/>
      <c r="G1953" s="98"/>
      <c r="I1953" s="73"/>
      <c r="K1953" s="98"/>
      <c r="L1953" s="73"/>
      <c r="O1953" s="98"/>
    </row>
    <row r="1954">
      <c r="A1954" s="73"/>
      <c r="G1954" s="98"/>
      <c r="I1954" s="73"/>
      <c r="K1954" s="98"/>
      <c r="L1954" s="73"/>
      <c r="O1954" s="98"/>
    </row>
    <row r="1955">
      <c r="A1955" s="73"/>
      <c r="G1955" s="98"/>
      <c r="I1955" s="73"/>
      <c r="K1955" s="98"/>
      <c r="L1955" s="73"/>
      <c r="O1955" s="98"/>
    </row>
    <row r="1956">
      <c r="A1956" s="73"/>
      <c r="G1956" s="98"/>
      <c r="I1956" s="73"/>
      <c r="K1956" s="98"/>
      <c r="L1956" s="73"/>
      <c r="O1956" s="98"/>
    </row>
    <row r="1957">
      <c r="A1957" s="73"/>
      <c r="G1957" s="98"/>
      <c r="I1957" s="73"/>
      <c r="K1957" s="98"/>
      <c r="L1957" s="73"/>
      <c r="O1957" s="98"/>
    </row>
    <row r="1958">
      <c r="A1958" s="73"/>
      <c r="G1958" s="98"/>
      <c r="I1958" s="73"/>
      <c r="K1958" s="98"/>
      <c r="L1958" s="73"/>
      <c r="O1958" s="98"/>
    </row>
    <row r="1959">
      <c r="A1959" s="73"/>
      <c r="G1959" s="98"/>
      <c r="I1959" s="73"/>
      <c r="K1959" s="98"/>
      <c r="L1959" s="73"/>
      <c r="O1959" s="98"/>
    </row>
    <row r="1960">
      <c r="A1960" s="73"/>
      <c r="G1960" s="98"/>
      <c r="I1960" s="73"/>
      <c r="K1960" s="98"/>
      <c r="L1960" s="73"/>
      <c r="O1960" s="98"/>
    </row>
    <row r="1961">
      <c r="A1961" s="73"/>
      <c r="G1961" s="98"/>
      <c r="I1961" s="73"/>
      <c r="K1961" s="98"/>
      <c r="L1961" s="73"/>
      <c r="O1961" s="98"/>
    </row>
    <row r="1962">
      <c r="A1962" s="73"/>
      <c r="G1962" s="98"/>
      <c r="I1962" s="73"/>
      <c r="K1962" s="98"/>
      <c r="L1962" s="73"/>
      <c r="O1962" s="98"/>
    </row>
    <row r="1963">
      <c r="A1963" s="73"/>
      <c r="G1963" s="98"/>
      <c r="I1963" s="73"/>
      <c r="K1963" s="98"/>
      <c r="L1963" s="73"/>
      <c r="O1963" s="98"/>
    </row>
    <row r="1964">
      <c r="A1964" s="73"/>
      <c r="G1964" s="98"/>
      <c r="I1964" s="73"/>
      <c r="K1964" s="98"/>
      <c r="L1964" s="73"/>
      <c r="O1964" s="98"/>
    </row>
    <row r="1965">
      <c r="A1965" s="73"/>
      <c r="G1965" s="98"/>
      <c r="I1965" s="73"/>
      <c r="K1965" s="98"/>
      <c r="L1965" s="73"/>
      <c r="O1965" s="98"/>
    </row>
    <row r="1966">
      <c r="A1966" s="73"/>
      <c r="G1966" s="98"/>
      <c r="I1966" s="73"/>
      <c r="K1966" s="98"/>
      <c r="L1966" s="73"/>
      <c r="O1966" s="98"/>
    </row>
    <row r="1967">
      <c r="A1967" s="73"/>
      <c r="G1967" s="98"/>
      <c r="I1967" s="73"/>
      <c r="K1967" s="98"/>
      <c r="L1967" s="73"/>
      <c r="O1967" s="98"/>
    </row>
    <row r="1968">
      <c r="A1968" s="73"/>
      <c r="G1968" s="98"/>
      <c r="I1968" s="73"/>
      <c r="K1968" s="98"/>
      <c r="L1968" s="73"/>
      <c r="O1968" s="98"/>
    </row>
    <row r="1969">
      <c r="A1969" s="73"/>
      <c r="G1969" s="98"/>
      <c r="I1969" s="73"/>
      <c r="K1969" s="98"/>
      <c r="L1969" s="73"/>
      <c r="O1969" s="98"/>
    </row>
    <row r="1970">
      <c r="A1970" s="73"/>
      <c r="G1970" s="98"/>
      <c r="I1970" s="73"/>
      <c r="K1970" s="98"/>
      <c r="L1970" s="73"/>
      <c r="O1970" s="98"/>
    </row>
    <row r="1971">
      <c r="A1971" s="73"/>
      <c r="G1971" s="98"/>
      <c r="I1971" s="73"/>
      <c r="K1971" s="98"/>
      <c r="L1971" s="73"/>
      <c r="O1971" s="98"/>
    </row>
    <row r="1972">
      <c r="A1972" s="73"/>
      <c r="G1972" s="98"/>
      <c r="I1972" s="73"/>
      <c r="K1972" s="98"/>
      <c r="L1972" s="73"/>
      <c r="O1972" s="98"/>
    </row>
    <row r="1973">
      <c r="A1973" s="73"/>
      <c r="G1973" s="98"/>
      <c r="I1973" s="73"/>
      <c r="K1973" s="98"/>
      <c r="L1973" s="73"/>
      <c r="O1973" s="98"/>
    </row>
    <row r="1974">
      <c r="A1974" s="73"/>
      <c r="G1974" s="98"/>
      <c r="I1974" s="73"/>
      <c r="K1974" s="98"/>
      <c r="L1974" s="73"/>
      <c r="O1974" s="98"/>
    </row>
    <row r="1975">
      <c r="A1975" s="73"/>
      <c r="G1975" s="98"/>
      <c r="I1975" s="73"/>
      <c r="K1975" s="98"/>
      <c r="L1975" s="73"/>
      <c r="O1975" s="98"/>
    </row>
    <row r="1976">
      <c r="A1976" s="73"/>
      <c r="G1976" s="98"/>
      <c r="I1976" s="73"/>
      <c r="K1976" s="98"/>
      <c r="L1976" s="73"/>
      <c r="O1976" s="98"/>
    </row>
    <row r="1977">
      <c r="A1977" s="73"/>
      <c r="G1977" s="98"/>
      <c r="I1977" s="73"/>
      <c r="K1977" s="98"/>
      <c r="L1977" s="73"/>
      <c r="O1977" s="98"/>
    </row>
    <row r="1978">
      <c r="A1978" s="73"/>
      <c r="G1978" s="98"/>
      <c r="I1978" s="73"/>
      <c r="K1978" s="98"/>
      <c r="L1978" s="73"/>
      <c r="O1978" s="98"/>
    </row>
    <row r="1979">
      <c r="A1979" s="73"/>
      <c r="G1979" s="98"/>
      <c r="I1979" s="73"/>
      <c r="K1979" s="98"/>
      <c r="L1979" s="73"/>
      <c r="O1979" s="98"/>
    </row>
    <row r="1980">
      <c r="A1980" s="73"/>
      <c r="G1980" s="98"/>
      <c r="I1980" s="73"/>
      <c r="K1980" s="98"/>
      <c r="L1980" s="73"/>
      <c r="O1980" s="98"/>
    </row>
    <row r="1981">
      <c r="A1981" s="73"/>
      <c r="G1981" s="98"/>
      <c r="I1981" s="73"/>
      <c r="K1981" s="98"/>
      <c r="L1981" s="73"/>
      <c r="O1981" s="98"/>
    </row>
    <row r="1982">
      <c r="A1982" s="73"/>
      <c r="G1982" s="98"/>
      <c r="I1982" s="73"/>
      <c r="K1982" s="98"/>
      <c r="L1982" s="73"/>
      <c r="O1982" s="98"/>
    </row>
    <row r="1983">
      <c r="A1983" s="73"/>
      <c r="G1983" s="98"/>
      <c r="I1983" s="73"/>
      <c r="K1983" s="98"/>
      <c r="L1983" s="73"/>
      <c r="O1983" s="98"/>
    </row>
    <row r="1984">
      <c r="A1984" s="73"/>
      <c r="G1984" s="98"/>
      <c r="I1984" s="73"/>
      <c r="K1984" s="98"/>
      <c r="L1984" s="73"/>
      <c r="O1984" s="98"/>
    </row>
    <row r="1985">
      <c r="A1985" s="73"/>
      <c r="G1985" s="98"/>
      <c r="I1985" s="73"/>
      <c r="K1985" s="98"/>
      <c r="L1985" s="73"/>
      <c r="O1985" s="98"/>
    </row>
    <row r="1986">
      <c r="A1986" s="73"/>
      <c r="G1986" s="98"/>
      <c r="I1986" s="73"/>
      <c r="K1986" s="98"/>
      <c r="L1986" s="73"/>
      <c r="O1986" s="98"/>
    </row>
    <row r="1987">
      <c r="A1987" s="73"/>
      <c r="G1987" s="98"/>
      <c r="I1987" s="73"/>
      <c r="K1987" s="98"/>
      <c r="L1987" s="73"/>
      <c r="O1987" s="98"/>
    </row>
    <row r="1988">
      <c r="A1988" s="73"/>
      <c r="G1988" s="98"/>
      <c r="I1988" s="73"/>
      <c r="K1988" s="98"/>
      <c r="L1988" s="73"/>
      <c r="O1988" s="98"/>
    </row>
    <row r="1989">
      <c r="A1989" s="73"/>
      <c r="G1989" s="98"/>
      <c r="I1989" s="73"/>
      <c r="K1989" s="98"/>
      <c r="L1989" s="73"/>
      <c r="O1989" s="98"/>
    </row>
    <row r="1990">
      <c r="A1990" s="73"/>
      <c r="G1990" s="98"/>
      <c r="I1990" s="73"/>
      <c r="K1990" s="98"/>
      <c r="L1990" s="73"/>
      <c r="O1990" s="98"/>
    </row>
    <row r="1991">
      <c r="A1991" s="73"/>
      <c r="G1991" s="98"/>
      <c r="I1991" s="73"/>
      <c r="K1991" s="98"/>
      <c r="L1991" s="73"/>
      <c r="O1991" s="98"/>
    </row>
    <row r="1992">
      <c r="A1992" s="73"/>
      <c r="G1992" s="98"/>
      <c r="I1992" s="73"/>
      <c r="K1992" s="98"/>
      <c r="L1992" s="73"/>
      <c r="O1992" s="98"/>
    </row>
    <row r="1993">
      <c r="A1993" s="73"/>
      <c r="G1993" s="98"/>
      <c r="I1993" s="73"/>
      <c r="K1993" s="98"/>
      <c r="L1993" s="73"/>
      <c r="O1993" s="98"/>
    </row>
    <row r="1994">
      <c r="A1994" s="73"/>
      <c r="G1994" s="98"/>
      <c r="I1994" s="73"/>
      <c r="K1994" s="98"/>
      <c r="L1994" s="73"/>
      <c r="O1994" s="98"/>
    </row>
    <row r="1995">
      <c r="A1995" s="73"/>
      <c r="G1995" s="98"/>
      <c r="I1995" s="73"/>
      <c r="K1995" s="98"/>
      <c r="L1995" s="73"/>
      <c r="O1995" s="98"/>
    </row>
    <row r="1996">
      <c r="A1996" s="73"/>
      <c r="G1996" s="98"/>
      <c r="I1996" s="73"/>
      <c r="K1996" s="98"/>
      <c r="L1996" s="73"/>
      <c r="O1996" s="98"/>
    </row>
    <row r="1997">
      <c r="A1997" s="73"/>
      <c r="G1997" s="98"/>
      <c r="I1997" s="73"/>
      <c r="K1997" s="98"/>
      <c r="L1997" s="73"/>
      <c r="O1997" s="98"/>
    </row>
    <row r="1998">
      <c r="A1998" s="73"/>
      <c r="G1998" s="98"/>
      <c r="I1998" s="73"/>
      <c r="K1998" s="98"/>
      <c r="L1998" s="73"/>
      <c r="O1998" s="98"/>
    </row>
    <row r="1999">
      <c r="A1999" s="73"/>
      <c r="G1999" s="98"/>
      <c r="I1999" s="73"/>
      <c r="K1999" s="98"/>
      <c r="L1999" s="73"/>
      <c r="O1999" s="98"/>
    </row>
    <row r="2000">
      <c r="A2000" s="73"/>
      <c r="G2000" s="98"/>
      <c r="I2000" s="73"/>
      <c r="K2000" s="98"/>
      <c r="L2000" s="73"/>
      <c r="O2000" s="98"/>
    </row>
    <row r="2001">
      <c r="A2001" s="73"/>
      <c r="G2001" s="98"/>
      <c r="I2001" s="73"/>
      <c r="K2001" s="98"/>
      <c r="L2001" s="73"/>
      <c r="O2001" s="98"/>
    </row>
  </sheetData>
  <mergeCells count="8">
    <mergeCell ref="A1:D1"/>
    <mergeCell ref="E1:F1"/>
    <mergeCell ref="G1:H1"/>
    <mergeCell ref="I1:L1"/>
    <mergeCell ref="M1:N1"/>
    <mergeCell ref="O1:P1"/>
    <mergeCell ref="Y1:AB1"/>
    <mergeCell ref="AC1:AD1"/>
  </mergeCells>
  <conditionalFormatting sqref="F2:F2001 N2:N757">
    <cfRule type="cellIs" dxfId="5" priority="1" operator="greaterThan">
      <formula>1</formula>
    </cfRule>
  </conditionalFormatting>
  <dataValidations>
    <dataValidation type="list" allowBlank="1" sqref="K190 K393 K699">
      <formula1>"method wrapper,python module syntax,parallelization,external module execution,API call / HTTP request,object copy,ignore,model validation,parallelization,syntax / attribute extraction,data operation,data transformation,external module execution,data savin"&amp;"g / pickle,file operation,model training,subprocess invocation,security / ssl,package installation,model prediction"</formula1>
    </dataValidation>
    <dataValidation type="list" allowBlank="1" sqref="L2:L20 L22:L501 K502:L502 L503:L720 L802:L2001">
      <formula1>"method wrapper,python module syntax,parallelization,external module execution,API call / HTTP request,object copy,ignore,model validation,parallelization,syntax / attribute extraction,data operation,data transformation,external module execution,data savin"&amp;"g / pickle,file operation,model training / learning,subprocess invocation,security / ssl,package installation,model prediction,optimization / objective function,optimization / hyperparameter tuning,model loading,model training / construction,data validati"&amp;"on,model saving,argument validation"</formula1>
    </dataValidation>
    <dataValidation type="list" allowBlank="1" sqref="K325">
      <formula1>"method wrapper,python module syntax,parallelization,external module execution,API call / HTTP request,object copy,ignore,model validation,parallelization,syntax / attribute extraction,data operation,data transformation,external module execution,data savin"&amp;"g / pickle,file operation,model training,subprocess invocation,security / ssl,package installation,model prediction,optimization / objective function,optimization / hyperparameter tuning"</formula1>
    </dataValidation>
    <dataValidation type="list" allowBlank="1" sqref="K15">
      <formula1>"method wrapper,python module syntax,parallelization,external module execution,API call / HTTP request,object copy,ignore,model validation,parallelization,syntax / attribute extraction,data operation,data transformation,external module execution,data savin"&amp;"g / pickle,file operation,model training / learning,subprocess invocation,security / ssl,package installation,model prediction,optimization / objective function,optimization / hyperparameter tuning,model loading,model training / construction,data validati"&amp;"on"</formula1>
    </dataValidation>
    <dataValidation type="list" allowBlank="1" sqref="K647">
      <formula1>"method wrapper,python module syntax,parallelization,external module execution,API call / HTTP request,object copy,ignore,model validation,parallelization,syntax / attribute extraction,data operation,data transformation,external module execution,data savin"&amp;"g / pickle,file operation,model training / learning,subprocess invocation,security / ssl,package installation,model prediction,optimization / objective function,optimization / hyperparameter tuning,model loading,model training / construction,"</formula1>
    </dataValidation>
    <dataValidation type="list" allowBlank="1" sqref="K509">
      <formula1>"method wrapper,python module syntax,parallelization,external module execution,API call / HTTP request,object copy,ignore,model validation,parallelization,syntax / attribute extraction,data operation,data transformation,external module execution,data savin"&amp;"g / pickle,file operation,model training,subprocess invocation,security / ssl,data operation"</formula1>
    </dataValidation>
    <dataValidation type="list" allowBlank="1" sqref="K628">
      <formula1>"method wrapper,python module syntax,parallelization,external module execution,API call / HTTP request,object copy,ignore,model validation,parallelization,syntax / attribute extraction,data operation,data transformation,external module execution,data savin"&amp;"g / pickle,file operation,model training,subprocess invocation,security / ssl,package installation,model prediction,optimization / objective function,optimization / hyperparameter tuning,model loading,model training / construction"</formula1>
    </dataValidation>
    <dataValidation type="list" allowBlank="1" sqref="K249">
      <formula1>"method wrapper,python module syntax,parallelization,external module execution,API call / HTTP request,object copy,ignore,model validation,parallelization,syntax / attribute extraction,data operation,data transformation,external module execution,data savin"&amp;"g / pickle,file operation,model training / learning,subprocess invocation,security / ssl,package installation,model prediction,optimization / objective function,optimization / hyperparameter tuning,model loading,model training / construction,data validati"&amp;"on,"</formula1>
    </dataValidation>
    <dataValidation type="list" allowBlank="1" sqref="K275">
      <formula1>"method wrapper,python module syntax,parallelization,external module execution,API call / HTTP request,object copy,ignore,model validation,parallelization,syntax / attribute extraction,data operation,data transformation,external module execution,data savin"&amp;"g / pickle,file operation,model training,subprocess invocation,security / ssl,package installation,model prediction,"</formula1>
    </dataValidation>
    <dataValidation type="list" allowBlank="1" sqref="K91">
      <formula1>"method wrapper,python module syntax,parallelization,external module execution,API call / HTTP request,object copy,ignore,model validation,parallelization,syntax / attribute extraction,data operation,data transformation,external module execution,data savin"&amp;"g / pickle,file operation,model training,subprocess invocation,security / ssl,package installation"</formula1>
    </dataValidation>
    <dataValidation type="list" allowBlank="1" sqref="K351">
      <formula1>"method wrapper,python module syntax,parallelization,external module execution,API call / HTTP request,object copy,ignore,model validation,parallelization,syntax / attribute extraction,data operation,data transformation,external module execution,data savin"&amp;"g / pickle,file operation,model training,subprocess invocation,security / ssl"</formula1>
    </dataValidation>
  </dataValidations>
  <drawing r:id="rId1"/>
  <tableParts count="2">
    <tablePart r:id="rId4"/>
    <tablePart r:id="rId5"/>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3" width="29.0"/>
    <col customWidth="1" min="8" max="8" width="28.29"/>
  </cols>
  <sheetData>
    <row r="1">
      <c r="A1" s="80" t="s">
        <v>5313</v>
      </c>
      <c r="B1" s="71" t="s">
        <v>252</v>
      </c>
      <c r="C1" s="70" t="s">
        <v>253</v>
      </c>
      <c r="D1" s="228" t="s">
        <v>5310</v>
      </c>
      <c r="E1" s="80" t="s">
        <v>5305</v>
      </c>
      <c r="F1" s="80" t="s">
        <v>5308</v>
      </c>
      <c r="G1" s="229" t="s">
        <v>255</v>
      </c>
      <c r="H1" s="230" t="s">
        <v>5337</v>
      </c>
      <c r="J1" s="231"/>
      <c r="K1" s="111"/>
      <c r="L1" s="111"/>
      <c r="M1" s="111"/>
      <c r="N1" s="111"/>
      <c r="O1" s="111"/>
      <c r="P1" s="111"/>
      <c r="Q1" s="111"/>
      <c r="R1" s="111"/>
      <c r="S1" s="111"/>
    </row>
    <row r="2">
      <c r="A2" s="232" t="s">
        <v>194</v>
      </c>
      <c r="B2" s="81" t="s">
        <v>272</v>
      </c>
      <c r="C2" s="78">
        <v>5.6622503E7</v>
      </c>
      <c r="D2" s="233">
        <v>125.0</v>
      </c>
      <c r="E2" s="78">
        <v>44.0</v>
      </c>
      <c r="F2" s="78">
        <v>91.0</v>
      </c>
      <c r="G2" s="184">
        <f t="shared" ref="G2:G26" si="1">D2/$D$27</f>
        <v>0.1446759259</v>
      </c>
      <c r="H2" s="234" t="str">
        <f t="shared" ref="H2:H26" si="2">CONCATENATE(D2," (",E2,", ",F2,") ",ROUND(G2, 2), "%")</f>
        <v>125 (44, 91) 0.14%</v>
      </c>
      <c r="J2" s="50"/>
      <c r="K2" s="50"/>
      <c r="L2" s="50"/>
      <c r="M2" s="50"/>
      <c r="N2" s="50"/>
      <c r="O2" s="50"/>
      <c r="P2" s="50"/>
      <c r="Q2" s="50"/>
      <c r="R2" s="50"/>
      <c r="S2" s="50"/>
    </row>
    <row r="3">
      <c r="A3" s="232" t="s">
        <v>5338</v>
      </c>
      <c r="B3" s="81" t="s">
        <v>405</v>
      </c>
      <c r="C3" s="78">
        <v>1.9938587E7</v>
      </c>
      <c r="D3" s="235">
        <v>122.0</v>
      </c>
      <c r="E3" s="78">
        <v>11.0</v>
      </c>
      <c r="F3" s="78">
        <v>115.0</v>
      </c>
      <c r="G3" s="184">
        <f t="shared" si="1"/>
        <v>0.1412037037</v>
      </c>
      <c r="H3" s="234" t="str">
        <f t="shared" si="2"/>
        <v>122 (11, 115) 0.14%</v>
      </c>
      <c r="J3" s="50"/>
      <c r="K3" s="50"/>
      <c r="L3" s="50"/>
      <c r="M3" s="50"/>
      <c r="N3" s="50"/>
      <c r="O3" s="50"/>
      <c r="P3" s="50"/>
      <c r="Q3" s="50"/>
      <c r="R3" s="50"/>
      <c r="S3" s="50"/>
    </row>
    <row r="4">
      <c r="A4" s="232" t="s">
        <v>435</v>
      </c>
      <c r="B4" s="81" t="s">
        <v>436</v>
      </c>
      <c r="C4" s="78">
        <v>5.1316658E7</v>
      </c>
      <c r="D4" s="235">
        <v>81.0</v>
      </c>
      <c r="E4" s="78">
        <v>23.0</v>
      </c>
      <c r="F4" s="78">
        <v>64.0</v>
      </c>
      <c r="G4" s="184">
        <f t="shared" si="1"/>
        <v>0.09375</v>
      </c>
      <c r="H4" s="234" t="str">
        <f t="shared" si="2"/>
        <v>81 (23, 64) 0.09%</v>
      </c>
      <c r="J4" s="50"/>
      <c r="K4" s="50"/>
      <c r="L4" s="50"/>
      <c r="M4" s="50"/>
      <c r="N4" s="50"/>
      <c r="O4" s="50"/>
      <c r="P4" s="50"/>
      <c r="Q4" s="50"/>
      <c r="R4" s="50"/>
      <c r="S4" s="50"/>
    </row>
    <row r="5">
      <c r="A5" s="232" t="s">
        <v>144</v>
      </c>
      <c r="B5" s="81" t="s">
        <v>515</v>
      </c>
      <c r="C5" s="78">
        <v>5.5156526E7</v>
      </c>
      <c r="D5" s="235">
        <v>65.0</v>
      </c>
      <c r="E5" s="78">
        <v>8.0</v>
      </c>
      <c r="F5" s="78">
        <v>59.0</v>
      </c>
      <c r="G5" s="184">
        <f t="shared" si="1"/>
        <v>0.07523148148</v>
      </c>
      <c r="H5" s="234" t="str">
        <f t="shared" si="2"/>
        <v>65 (8, 59) 0.08%</v>
      </c>
      <c r="J5" s="50"/>
      <c r="K5" s="50"/>
      <c r="L5" s="50"/>
      <c r="M5" s="50"/>
      <c r="N5" s="50"/>
      <c r="O5" s="50"/>
      <c r="P5" s="50"/>
      <c r="Q5" s="50"/>
      <c r="R5" s="50"/>
      <c r="S5" s="50"/>
    </row>
    <row r="6">
      <c r="A6" s="232" t="s">
        <v>388</v>
      </c>
      <c r="B6" s="90" t="s">
        <v>389</v>
      </c>
      <c r="C6" s="78">
        <v>4.4523492E7</v>
      </c>
      <c r="D6" s="235">
        <v>58.0</v>
      </c>
      <c r="E6" s="78">
        <v>23.0</v>
      </c>
      <c r="F6" s="78">
        <v>42.0</v>
      </c>
      <c r="G6" s="184">
        <f t="shared" si="1"/>
        <v>0.06712962963</v>
      </c>
      <c r="H6" s="234" t="str">
        <f t="shared" si="2"/>
        <v>58 (23, 42) 0.07%</v>
      </c>
      <c r="J6" s="50"/>
      <c r="K6" s="50"/>
      <c r="L6" s="50"/>
      <c r="M6" s="50"/>
      <c r="N6" s="50"/>
      <c r="O6" s="50"/>
      <c r="P6" s="50"/>
      <c r="Q6" s="50"/>
      <c r="R6" s="50"/>
      <c r="S6" s="50"/>
    </row>
    <row r="7">
      <c r="A7" s="232" t="s">
        <v>155</v>
      </c>
      <c r="B7" s="81" t="s">
        <v>617</v>
      </c>
      <c r="C7" s="78">
        <v>4.472586E7</v>
      </c>
      <c r="D7" s="235">
        <v>52.0</v>
      </c>
      <c r="E7" s="78">
        <v>1.0</v>
      </c>
      <c r="F7" s="78">
        <v>52.0</v>
      </c>
      <c r="G7" s="184">
        <f t="shared" si="1"/>
        <v>0.06018518519</v>
      </c>
      <c r="H7" s="234" t="str">
        <f t="shared" si="2"/>
        <v>52 (1, 52) 0.06%</v>
      </c>
      <c r="J7" s="50"/>
      <c r="K7" s="50"/>
      <c r="L7" s="50"/>
      <c r="M7" s="50"/>
      <c r="N7" s="50"/>
      <c r="O7" s="50"/>
      <c r="P7" s="50"/>
      <c r="Q7" s="50"/>
      <c r="R7" s="50"/>
      <c r="S7" s="50"/>
    </row>
    <row r="8">
      <c r="A8" s="232" t="s">
        <v>288</v>
      </c>
      <c r="B8" s="81" t="s">
        <v>289</v>
      </c>
      <c r="C8" s="78">
        <v>6.0705802E7</v>
      </c>
      <c r="D8" s="235">
        <v>51.0</v>
      </c>
      <c r="E8" s="78">
        <v>25.0</v>
      </c>
      <c r="F8" s="78">
        <v>33.0</v>
      </c>
      <c r="G8" s="184">
        <f t="shared" si="1"/>
        <v>0.05902777778</v>
      </c>
      <c r="H8" s="234" t="str">
        <f t="shared" si="2"/>
        <v>51 (25, 33) 0.06%</v>
      </c>
      <c r="J8" s="50"/>
      <c r="K8" s="50"/>
      <c r="L8" s="50"/>
      <c r="M8" s="50"/>
      <c r="N8" s="50"/>
      <c r="O8" s="50"/>
      <c r="P8" s="50"/>
      <c r="Q8" s="50"/>
      <c r="R8" s="50"/>
      <c r="S8" s="50"/>
    </row>
    <row r="9">
      <c r="A9" s="232" t="s">
        <v>182</v>
      </c>
      <c r="B9" s="81" t="s">
        <v>363</v>
      </c>
      <c r="C9" s="78">
        <v>6.0690327E7</v>
      </c>
      <c r="D9" s="235">
        <v>49.0</v>
      </c>
      <c r="E9" s="78">
        <v>10.0</v>
      </c>
      <c r="F9" s="78">
        <v>45.0</v>
      </c>
      <c r="G9" s="184">
        <f t="shared" si="1"/>
        <v>0.05671296296</v>
      </c>
      <c r="H9" s="234" t="str">
        <f t="shared" si="2"/>
        <v>49 (10, 45) 0.06%</v>
      </c>
      <c r="J9" s="50"/>
      <c r="K9" s="50"/>
      <c r="L9" s="50"/>
      <c r="M9" s="50"/>
      <c r="N9" s="50"/>
      <c r="O9" s="50"/>
      <c r="P9" s="50"/>
      <c r="Q9" s="50"/>
      <c r="R9" s="50"/>
      <c r="S9" s="50"/>
    </row>
    <row r="10">
      <c r="A10" s="232" t="s">
        <v>5339</v>
      </c>
      <c r="B10" s="81" t="s">
        <v>5340</v>
      </c>
      <c r="C10" s="78">
        <v>5.9757217E7</v>
      </c>
      <c r="D10" s="235">
        <v>45.0</v>
      </c>
      <c r="E10" s="78">
        <v>2.0</v>
      </c>
      <c r="F10" s="78">
        <v>44.0</v>
      </c>
      <c r="G10" s="184">
        <f t="shared" si="1"/>
        <v>0.05208333333</v>
      </c>
      <c r="H10" s="234" t="str">
        <f t="shared" si="2"/>
        <v>45 (2, 44) 0.05%</v>
      </c>
      <c r="J10" s="50"/>
      <c r="K10" s="50"/>
      <c r="L10" s="50"/>
      <c r="M10" s="50"/>
      <c r="N10" s="50"/>
      <c r="O10" s="50"/>
      <c r="P10" s="50"/>
      <c r="Q10" s="50"/>
      <c r="R10" s="50"/>
      <c r="S10" s="50"/>
    </row>
    <row r="11">
      <c r="A11" s="232" t="s">
        <v>5341</v>
      </c>
      <c r="B11" s="81" t="s">
        <v>494</v>
      </c>
      <c r="C11" s="78">
        <v>5.9258479E7</v>
      </c>
      <c r="D11" s="235">
        <v>40.0</v>
      </c>
      <c r="E11" s="78">
        <v>14.0</v>
      </c>
      <c r="F11" s="78">
        <v>30.0</v>
      </c>
      <c r="G11" s="184">
        <f t="shared" si="1"/>
        <v>0.0462962963</v>
      </c>
      <c r="H11" s="234" t="str">
        <f t="shared" si="2"/>
        <v>40 (14, 30) 0.05%</v>
      </c>
      <c r="J11" s="50"/>
      <c r="K11" s="50"/>
      <c r="L11" s="50"/>
      <c r="M11" s="50"/>
      <c r="N11" s="50"/>
      <c r="O11" s="50"/>
      <c r="P11" s="50"/>
      <c r="Q11" s="50"/>
      <c r="R11" s="50"/>
      <c r="S11" s="50"/>
    </row>
    <row r="12">
      <c r="A12" s="232" t="s">
        <v>5342</v>
      </c>
      <c r="B12" s="81" t="s">
        <v>603</v>
      </c>
      <c r="C12" s="236">
        <v>6.362439E7</v>
      </c>
      <c r="D12" s="235">
        <v>38.0</v>
      </c>
      <c r="E12" s="78">
        <v>1.0</v>
      </c>
      <c r="F12" s="78">
        <v>37.0</v>
      </c>
      <c r="G12" s="184">
        <f t="shared" si="1"/>
        <v>0.04398148148</v>
      </c>
      <c r="H12" s="234" t="str">
        <f t="shared" si="2"/>
        <v>38 (1, 37) 0.04%</v>
      </c>
      <c r="J12" s="50"/>
      <c r="K12" s="50"/>
      <c r="L12" s="50"/>
      <c r="M12" s="50"/>
      <c r="N12" s="50"/>
      <c r="O12" s="50"/>
      <c r="P12" s="50"/>
      <c r="Q12" s="50"/>
      <c r="R12" s="50"/>
      <c r="S12" s="50"/>
    </row>
    <row r="13">
      <c r="A13" s="232" t="s">
        <v>5343</v>
      </c>
      <c r="B13" s="81" t="s">
        <v>319</v>
      </c>
      <c r="C13" s="78">
        <v>6.191611E7</v>
      </c>
      <c r="D13" s="235">
        <v>20.0</v>
      </c>
      <c r="E13" s="78">
        <v>14.0</v>
      </c>
      <c r="F13" s="78">
        <v>10.0</v>
      </c>
      <c r="G13" s="184">
        <f t="shared" si="1"/>
        <v>0.02314814815</v>
      </c>
      <c r="H13" s="234" t="str">
        <f t="shared" si="2"/>
        <v>20 (14, 10) 0.02%</v>
      </c>
      <c r="J13" s="50"/>
      <c r="K13" s="50"/>
      <c r="L13" s="50"/>
      <c r="M13" s="50"/>
      <c r="N13" s="50"/>
      <c r="O13" s="50"/>
      <c r="P13" s="50"/>
      <c r="Q13" s="50"/>
      <c r="R13" s="50"/>
      <c r="S13" s="50"/>
    </row>
    <row r="14">
      <c r="A14" s="232" t="s">
        <v>132</v>
      </c>
      <c r="B14" s="81" t="s">
        <v>540</v>
      </c>
      <c r="C14" s="78">
        <v>6.3939783E7</v>
      </c>
      <c r="D14" s="235">
        <v>19.0</v>
      </c>
      <c r="E14" s="78">
        <v>3.0</v>
      </c>
      <c r="F14" s="78">
        <v>19.0</v>
      </c>
      <c r="G14" s="184">
        <f t="shared" si="1"/>
        <v>0.02199074074</v>
      </c>
      <c r="H14" s="234" t="str">
        <f t="shared" si="2"/>
        <v>19 (3, 19) 0.02%</v>
      </c>
      <c r="J14" s="50"/>
      <c r="K14" s="50"/>
      <c r="L14" s="50"/>
      <c r="M14" s="50"/>
      <c r="N14" s="50"/>
      <c r="O14" s="50"/>
      <c r="P14" s="50"/>
      <c r="Q14" s="50"/>
      <c r="R14" s="50"/>
      <c r="S14" s="50"/>
    </row>
    <row r="15">
      <c r="A15" s="232" t="s">
        <v>72</v>
      </c>
      <c r="B15" s="81" t="s">
        <v>591</v>
      </c>
      <c r="C15" s="78">
        <v>4.3925714E7</v>
      </c>
      <c r="D15" s="235">
        <v>18.0</v>
      </c>
      <c r="E15" s="78">
        <v>4.0</v>
      </c>
      <c r="F15" s="78">
        <v>15.0</v>
      </c>
      <c r="G15" s="184">
        <f t="shared" si="1"/>
        <v>0.02083333333</v>
      </c>
      <c r="H15" s="234" t="str">
        <f t="shared" si="2"/>
        <v>18 (4, 15) 0.02%</v>
      </c>
      <c r="J15" s="50"/>
      <c r="K15" s="50"/>
      <c r="L15" s="50"/>
      <c r="M15" s="50"/>
      <c r="N15" s="50"/>
      <c r="O15" s="50"/>
      <c r="P15" s="50"/>
      <c r="Q15" s="50"/>
      <c r="R15" s="50"/>
      <c r="S15" s="50"/>
    </row>
    <row r="16">
      <c r="A16" s="237" t="s">
        <v>1192</v>
      </c>
      <c r="B16" s="81" t="s">
        <v>554</v>
      </c>
      <c r="C16" s="78">
        <v>5.9081201E7</v>
      </c>
      <c r="D16" s="235">
        <v>14.0</v>
      </c>
      <c r="E16" s="78">
        <v>6.0</v>
      </c>
      <c r="F16" s="78">
        <v>8.0</v>
      </c>
      <c r="G16" s="184">
        <f t="shared" si="1"/>
        <v>0.0162037037</v>
      </c>
      <c r="H16" s="234" t="str">
        <f t="shared" si="2"/>
        <v>14 (6, 8) 0.02%</v>
      </c>
      <c r="J16" s="50"/>
      <c r="K16" s="50"/>
      <c r="L16" s="50"/>
      <c r="M16" s="50"/>
      <c r="N16" s="50"/>
      <c r="O16" s="50"/>
      <c r="P16" s="50"/>
      <c r="Q16" s="50"/>
      <c r="R16" s="50"/>
      <c r="S16" s="50"/>
    </row>
    <row r="17">
      <c r="A17" s="232" t="s">
        <v>202</v>
      </c>
      <c r="B17" s="81" t="s">
        <v>564</v>
      </c>
      <c r="C17" s="78">
        <v>4.4591282E7</v>
      </c>
      <c r="D17" s="235">
        <v>14.0</v>
      </c>
      <c r="E17" s="78">
        <v>2.0</v>
      </c>
      <c r="F17" s="78">
        <v>13.0</v>
      </c>
      <c r="G17" s="184">
        <f t="shared" si="1"/>
        <v>0.0162037037</v>
      </c>
      <c r="H17" s="234" t="str">
        <f t="shared" si="2"/>
        <v>14 (2, 13) 0.02%</v>
      </c>
      <c r="J17" s="50"/>
      <c r="K17" s="50"/>
      <c r="L17" s="50"/>
      <c r="M17" s="50"/>
      <c r="N17" s="50"/>
      <c r="O17" s="50"/>
      <c r="P17" s="50"/>
      <c r="Q17" s="50"/>
      <c r="R17" s="50"/>
      <c r="S17" s="50"/>
    </row>
    <row r="18">
      <c r="A18" s="232" t="s">
        <v>213</v>
      </c>
      <c r="B18" s="81" t="s">
        <v>336</v>
      </c>
      <c r="C18" s="78">
        <v>5.7095189E7</v>
      </c>
      <c r="D18" s="235">
        <v>11.0</v>
      </c>
      <c r="E18" s="78">
        <v>4.0</v>
      </c>
      <c r="F18" s="78">
        <v>8.0</v>
      </c>
      <c r="G18" s="184">
        <f t="shared" si="1"/>
        <v>0.01273148148</v>
      </c>
      <c r="H18" s="234" t="str">
        <f t="shared" si="2"/>
        <v>11 (4, 8) 0.01%</v>
      </c>
      <c r="J18" s="50"/>
      <c r="K18" s="50"/>
      <c r="L18" s="50"/>
      <c r="M18" s="50"/>
      <c r="N18" s="50"/>
      <c r="O18" s="50"/>
      <c r="P18" s="50"/>
      <c r="Q18" s="50"/>
      <c r="R18" s="50"/>
      <c r="S18" s="50"/>
    </row>
    <row r="19">
      <c r="A19" s="232" t="s">
        <v>529</v>
      </c>
      <c r="B19" s="238" t="s">
        <v>530</v>
      </c>
      <c r="C19" s="78">
        <v>3.8541233E7</v>
      </c>
      <c r="D19" s="235">
        <v>11.0</v>
      </c>
      <c r="E19" s="78">
        <v>8.0</v>
      </c>
      <c r="F19" s="78">
        <v>4.0</v>
      </c>
      <c r="G19" s="184">
        <f t="shared" si="1"/>
        <v>0.01273148148</v>
      </c>
      <c r="H19" s="234" t="str">
        <f t="shared" si="2"/>
        <v>11 (8, 4) 0.01%</v>
      </c>
      <c r="J19" s="50"/>
      <c r="K19" s="50"/>
      <c r="L19" s="50"/>
      <c r="M19" s="50"/>
      <c r="N19" s="50"/>
      <c r="O19" s="50"/>
      <c r="P19" s="50"/>
      <c r="Q19" s="50"/>
      <c r="R19" s="50"/>
      <c r="S19" s="50"/>
    </row>
    <row r="20">
      <c r="A20" s="232" t="s">
        <v>128</v>
      </c>
      <c r="B20" s="239"/>
      <c r="C20" s="78">
        <v>4.7585817E7</v>
      </c>
      <c r="D20" s="235">
        <v>11.0</v>
      </c>
      <c r="E20" s="78" t="s">
        <v>5344</v>
      </c>
      <c r="F20" s="78">
        <v>11.0</v>
      </c>
      <c r="G20" s="184">
        <f t="shared" si="1"/>
        <v>0.01273148148</v>
      </c>
      <c r="H20" s="234" t="str">
        <f t="shared" si="2"/>
        <v>11 (-, 11) 0.01%</v>
      </c>
      <c r="J20" s="50"/>
      <c r="K20" s="50"/>
      <c r="L20" s="50"/>
      <c r="M20" s="50"/>
      <c r="N20" s="50"/>
      <c r="O20" s="50"/>
      <c r="P20" s="50"/>
      <c r="Q20" s="50"/>
      <c r="R20" s="50"/>
      <c r="S20" s="50"/>
    </row>
    <row r="21">
      <c r="A21" s="232" t="s">
        <v>45</v>
      </c>
      <c r="B21" s="239"/>
      <c r="C21" s="78">
        <v>5.3596521E7</v>
      </c>
      <c r="D21" s="235">
        <v>5.0</v>
      </c>
      <c r="E21" s="78" t="s">
        <v>5344</v>
      </c>
      <c r="F21" s="78">
        <v>5.0</v>
      </c>
      <c r="G21" s="184">
        <f t="shared" si="1"/>
        <v>0.005787037037</v>
      </c>
      <c r="H21" s="234" t="str">
        <f t="shared" si="2"/>
        <v>5 (-, 5) 0.01%</v>
      </c>
      <c r="J21" s="50"/>
      <c r="K21" s="50"/>
      <c r="L21" s="50"/>
      <c r="M21" s="50"/>
      <c r="N21" s="50"/>
      <c r="O21" s="50"/>
      <c r="P21" s="50"/>
      <c r="Q21" s="50"/>
      <c r="R21" s="50"/>
      <c r="S21" s="50"/>
    </row>
    <row r="22">
      <c r="A22" s="232" t="s">
        <v>450</v>
      </c>
      <c r="B22" s="81" t="s">
        <v>451</v>
      </c>
      <c r="C22" s="78">
        <v>5.4584393E7</v>
      </c>
      <c r="D22" s="235">
        <v>4.0</v>
      </c>
      <c r="E22" s="78">
        <v>4.0</v>
      </c>
      <c r="F22" s="78" t="s">
        <v>5344</v>
      </c>
      <c r="G22" s="184">
        <f t="shared" si="1"/>
        <v>0.00462962963</v>
      </c>
      <c r="H22" s="234" t="str">
        <f t="shared" si="2"/>
        <v>4 (4, -) 0%</v>
      </c>
      <c r="J22" s="50"/>
      <c r="K22" s="50"/>
      <c r="L22" s="50"/>
      <c r="M22" s="50"/>
      <c r="N22" s="50"/>
      <c r="O22" s="50"/>
      <c r="P22" s="50"/>
      <c r="Q22" s="50"/>
      <c r="R22" s="50"/>
      <c r="S22" s="50"/>
    </row>
    <row r="23">
      <c r="A23" s="237" t="s">
        <v>5336</v>
      </c>
      <c r="B23" s="81" t="s">
        <v>508</v>
      </c>
      <c r="C23" s="78">
        <v>6.2205174E7</v>
      </c>
      <c r="D23" s="235">
        <v>4.0</v>
      </c>
      <c r="E23" s="78">
        <v>1.0</v>
      </c>
      <c r="F23" s="78">
        <v>3.0</v>
      </c>
      <c r="G23" s="184">
        <f t="shared" si="1"/>
        <v>0.00462962963</v>
      </c>
      <c r="H23" s="234" t="str">
        <f t="shared" si="2"/>
        <v>4 (1, 3) 0%</v>
      </c>
      <c r="J23" s="50"/>
      <c r="K23" s="50"/>
      <c r="L23" s="50"/>
      <c r="M23" s="50"/>
      <c r="N23" s="50"/>
      <c r="O23" s="50"/>
      <c r="P23" s="50"/>
      <c r="Q23" s="50"/>
      <c r="R23" s="50"/>
      <c r="S23" s="50"/>
    </row>
    <row r="24">
      <c r="A24" s="232" t="s">
        <v>167</v>
      </c>
      <c r="B24" s="81" t="s">
        <v>305</v>
      </c>
      <c r="C24" s="78">
        <v>6.3811127E7</v>
      </c>
      <c r="D24" s="235">
        <v>3.0</v>
      </c>
      <c r="E24" s="78">
        <v>1.0</v>
      </c>
      <c r="F24" s="78">
        <v>2.0</v>
      </c>
      <c r="G24" s="184">
        <f t="shared" si="1"/>
        <v>0.003472222222</v>
      </c>
      <c r="H24" s="234" t="str">
        <f t="shared" si="2"/>
        <v>3 (1, 2) 0%</v>
      </c>
      <c r="J24" s="50"/>
      <c r="K24" s="50"/>
      <c r="L24" s="50"/>
      <c r="M24" s="50"/>
      <c r="N24" s="50"/>
      <c r="O24" s="50"/>
      <c r="P24" s="50"/>
      <c r="Q24" s="50"/>
      <c r="R24" s="50"/>
      <c r="S24" s="50"/>
    </row>
    <row r="25">
      <c r="A25" s="232" t="s">
        <v>120</v>
      </c>
      <c r="B25" s="240" t="s">
        <v>5345</v>
      </c>
      <c r="C25" s="78">
        <v>6.4327397E7</v>
      </c>
      <c r="D25" s="235">
        <v>2.0</v>
      </c>
      <c r="E25" s="78" t="s">
        <v>5344</v>
      </c>
      <c r="F25" s="78">
        <v>2.0</v>
      </c>
      <c r="G25" s="184">
        <f t="shared" si="1"/>
        <v>0.002314814815</v>
      </c>
      <c r="H25" s="234" t="str">
        <f t="shared" si="2"/>
        <v>2 (-, 2) 0%</v>
      </c>
      <c r="J25" s="50"/>
      <c r="K25" s="50"/>
      <c r="L25" s="50"/>
      <c r="M25" s="50"/>
      <c r="N25" s="50"/>
      <c r="O25" s="50"/>
      <c r="P25" s="50"/>
      <c r="Q25" s="50"/>
      <c r="R25" s="50"/>
      <c r="S25" s="50"/>
    </row>
    <row r="26">
      <c r="A26" s="232" t="s">
        <v>113</v>
      </c>
      <c r="B26" s="239"/>
      <c r="C26" s="78">
        <v>4.891185E7</v>
      </c>
      <c r="D26" s="235">
        <v>2.0</v>
      </c>
      <c r="E26" s="78" t="s">
        <v>5344</v>
      </c>
      <c r="F26" s="78">
        <v>2.0</v>
      </c>
      <c r="G26" s="184">
        <f t="shared" si="1"/>
        <v>0.002314814815</v>
      </c>
      <c r="H26" s="234" t="str">
        <f t="shared" si="2"/>
        <v>2 (-, 2) 0%</v>
      </c>
      <c r="J26" s="50"/>
      <c r="K26" s="50"/>
      <c r="L26" s="50"/>
      <c r="M26" s="50"/>
      <c r="N26" s="50"/>
      <c r="O26" s="50"/>
      <c r="P26" s="50"/>
      <c r="Q26" s="50"/>
      <c r="R26" s="50"/>
      <c r="S26" s="50"/>
    </row>
    <row r="27">
      <c r="A27" s="113" t="s">
        <v>5330</v>
      </c>
      <c r="B27" s="113"/>
      <c r="C27" s="241"/>
      <c r="D27" s="242">
        <f>SUM(D2:D26)</f>
        <v>864</v>
      </c>
      <c r="E27" s="111"/>
      <c r="F27" s="111"/>
      <c r="G27" s="243">
        <f>SUM(G2:G26)</f>
        <v>1</v>
      </c>
      <c r="H27" s="50"/>
      <c r="J27" s="50"/>
      <c r="K27" s="50"/>
      <c r="L27" s="50"/>
      <c r="M27" s="50"/>
      <c r="N27" s="50"/>
      <c r="O27" s="50"/>
      <c r="P27" s="50"/>
      <c r="Q27" s="50"/>
      <c r="R27" s="50"/>
      <c r="S27" s="50"/>
    </row>
    <row r="28">
      <c r="A28" s="244"/>
      <c r="B28" s="50"/>
      <c r="C28" s="111"/>
      <c r="D28" s="111"/>
      <c r="E28" s="111"/>
      <c r="F28" s="111"/>
      <c r="G28" s="243"/>
      <c r="H28" s="50"/>
      <c r="J28" s="50"/>
      <c r="K28" s="50"/>
      <c r="L28" s="50"/>
      <c r="M28" s="50"/>
      <c r="N28" s="50"/>
      <c r="O28" s="50"/>
      <c r="P28" s="50"/>
      <c r="Q28" s="50"/>
      <c r="R28" s="50"/>
      <c r="S28" s="50"/>
    </row>
    <row r="29">
      <c r="A29" s="244"/>
      <c r="B29" s="50"/>
      <c r="C29" s="111"/>
      <c r="D29" s="111"/>
      <c r="E29" s="111"/>
      <c r="F29" s="111"/>
      <c r="G29" s="243"/>
      <c r="H29" s="50"/>
      <c r="J29" s="50"/>
      <c r="K29" s="50"/>
      <c r="L29" s="50"/>
      <c r="M29" s="50"/>
      <c r="N29" s="50"/>
      <c r="O29" s="50"/>
      <c r="P29" s="50"/>
      <c r="Q29" s="50"/>
      <c r="R29" s="50"/>
      <c r="S29" s="50"/>
    </row>
    <row r="30">
      <c r="A30" s="244"/>
      <c r="B30" s="50"/>
      <c r="C30" s="111"/>
      <c r="D30" s="111"/>
      <c r="E30" s="111"/>
      <c r="F30" s="111"/>
      <c r="G30" s="243"/>
      <c r="H30" s="50"/>
      <c r="J30" s="50"/>
      <c r="K30" s="50"/>
      <c r="L30" s="50"/>
      <c r="M30" s="50"/>
      <c r="N30" s="50"/>
      <c r="O30" s="50"/>
      <c r="P30" s="50"/>
      <c r="Q30" s="50"/>
      <c r="R30" s="50"/>
      <c r="S30" s="50"/>
    </row>
    <row r="31">
      <c r="A31" s="244"/>
      <c r="B31" s="50"/>
      <c r="C31" s="111"/>
      <c r="D31" s="111"/>
      <c r="E31" s="111"/>
      <c r="F31" s="111"/>
      <c r="G31" s="243"/>
      <c r="H31" s="50"/>
      <c r="J31" s="50"/>
      <c r="K31" s="50"/>
      <c r="L31" s="50"/>
      <c r="M31" s="50"/>
      <c r="N31" s="50"/>
      <c r="O31" s="50"/>
      <c r="P31" s="50"/>
      <c r="Q31" s="50"/>
      <c r="R31" s="50"/>
      <c r="S31" s="50"/>
    </row>
    <row r="32">
      <c r="A32" s="244"/>
      <c r="B32" s="50"/>
      <c r="C32" s="111"/>
      <c r="D32" s="111"/>
      <c r="E32" s="111"/>
      <c r="F32" s="111"/>
      <c r="G32" s="243"/>
      <c r="H32" s="50"/>
      <c r="J32" s="50"/>
      <c r="K32" s="50"/>
      <c r="L32" s="50"/>
      <c r="M32" s="50"/>
      <c r="N32" s="50"/>
      <c r="O32" s="50"/>
      <c r="P32" s="50"/>
      <c r="Q32" s="50"/>
      <c r="R32" s="50"/>
      <c r="S32" s="50"/>
    </row>
    <row r="33">
      <c r="A33" s="244"/>
      <c r="B33" s="50"/>
      <c r="C33" s="111"/>
      <c r="D33" s="111"/>
      <c r="E33" s="111"/>
      <c r="F33" s="111"/>
      <c r="G33" s="243"/>
      <c r="H33" s="50"/>
      <c r="J33" s="50"/>
      <c r="K33" s="50"/>
      <c r="L33" s="50"/>
      <c r="M33" s="50"/>
      <c r="N33" s="50"/>
      <c r="O33" s="50"/>
      <c r="P33" s="50"/>
      <c r="Q33" s="50"/>
      <c r="R33" s="50"/>
      <c r="S33" s="50"/>
    </row>
    <row r="34">
      <c r="A34" s="244"/>
      <c r="B34" s="50"/>
      <c r="C34" s="111"/>
      <c r="D34" s="111"/>
      <c r="E34" s="111"/>
      <c r="F34" s="111"/>
      <c r="G34" s="243"/>
      <c r="H34" s="50"/>
      <c r="J34" s="50"/>
      <c r="K34" s="50"/>
      <c r="L34" s="50"/>
      <c r="M34" s="50"/>
      <c r="N34" s="50"/>
      <c r="O34" s="50"/>
      <c r="P34" s="50"/>
      <c r="Q34" s="50"/>
      <c r="R34" s="50"/>
      <c r="S34" s="50"/>
    </row>
    <row r="35">
      <c r="A35" s="244"/>
      <c r="B35" s="50"/>
      <c r="C35" s="111"/>
      <c r="D35" s="111"/>
      <c r="E35" s="111"/>
      <c r="F35" s="111"/>
      <c r="G35" s="243"/>
      <c r="H35" s="50"/>
      <c r="J35" s="50"/>
      <c r="K35" s="50"/>
      <c r="L35" s="50"/>
      <c r="M35" s="50"/>
      <c r="N35" s="50"/>
      <c r="O35" s="50"/>
      <c r="P35" s="50"/>
      <c r="Q35" s="50"/>
      <c r="R35" s="50"/>
      <c r="S35" s="50"/>
    </row>
    <row r="36">
      <c r="A36" s="244"/>
      <c r="B36" s="50"/>
      <c r="C36" s="111"/>
      <c r="D36" s="111"/>
      <c r="E36" s="111"/>
      <c r="F36" s="111"/>
      <c r="G36" s="243"/>
      <c r="H36" s="50"/>
      <c r="J36" s="50"/>
      <c r="K36" s="50"/>
      <c r="L36" s="50"/>
      <c r="M36" s="50"/>
      <c r="N36" s="50"/>
      <c r="O36" s="50"/>
      <c r="P36" s="50"/>
      <c r="Q36" s="50"/>
      <c r="R36" s="50"/>
      <c r="S36" s="50"/>
    </row>
    <row r="37">
      <c r="A37" s="244"/>
      <c r="B37" s="50"/>
      <c r="C37" s="111"/>
      <c r="D37" s="111"/>
      <c r="E37" s="111"/>
      <c r="F37" s="111"/>
      <c r="G37" s="243"/>
      <c r="H37" s="50"/>
      <c r="J37" s="50"/>
      <c r="K37" s="50"/>
      <c r="L37" s="50"/>
      <c r="M37" s="50"/>
      <c r="N37" s="50"/>
      <c r="O37" s="50"/>
      <c r="P37" s="50"/>
      <c r="Q37" s="50"/>
      <c r="R37" s="50"/>
      <c r="S37" s="50"/>
    </row>
    <row r="38">
      <c r="A38" s="244"/>
      <c r="B38" s="50"/>
      <c r="C38" s="111"/>
      <c r="D38" s="111"/>
      <c r="E38" s="111"/>
      <c r="F38" s="111"/>
      <c r="G38" s="243"/>
      <c r="H38" s="50"/>
      <c r="J38" s="50"/>
      <c r="K38" s="50"/>
      <c r="L38" s="50"/>
      <c r="M38" s="50"/>
      <c r="N38" s="50"/>
      <c r="O38" s="50"/>
      <c r="P38" s="50"/>
      <c r="Q38" s="50"/>
      <c r="R38" s="50"/>
      <c r="S38" s="50"/>
    </row>
    <row r="39">
      <c r="A39" s="244"/>
      <c r="B39" s="50"/>
      <c r="C39" s="111"/>
      <c r="D39" s="111"/>
      <c r="E39" s="111"/>
      <c r="F39" s="111"/>
      <c r="G39" s="243"/>
      <c r="H39" s="50"/>
      <c r="J39" s="50"/>
      <c r="K39" s="50"/>
      <c r="L39" s="50"/>
      <c r="M39" s="50"/>
      <c r="N39" s="50"/>
      <c r="O39" s="50"/>
      <c r="P39" s="50"/>
      <c r="Q39" s="50"/>
      <c r="R39" s="50"/>
      <c r="S39" s="50"/>
    </row>
    <row r="40">
      <c r="A40" s="244"/>
      <c r="B40" s="50"/>
      <c r="C40" s="111"/>
      <c r="D40" s="111"/>
      <c r="E40" s="111"/>
      <c r="F40" s="111"/>
      <c r="G40" s="243"/>
      <c r="H40" s="50"/>
      <c r="J40" s="50"/>
      <c r="K40" s="50"/>
      <c r="L40" s="50"/>
      <c r="M40" s="50"/>
      <c r="N40" s="50"/>
      <c r="O40" s="50"/>
      <c r="P40" s="50"/>
      <c r="Q40" s="50"/>
      <c r="R40" s="50"/>
      <c r="S40" s="50"/>
    </row>
    <row r="41">
      <c r="A41" s="244"/>
      <c r="B41" s="50"/>
      <c r="C41" s="111"/>
      <c r="D41" s="111"/>
      <c r="E41" s="111"/>
      <c r="F41" s="111"/>
      <c r="G41" s="243"/>
      <c r="H41" s="50"/>
      <c r="J41" s="50"/>
      <c r="K41" s="50"/>
      <c r="L41" s="50"/>
      <c r="M41" s="50"/>
      <c r="N41" s="50"/>
      <c r="O41" s="50"/>
      <c r="P41" s="50"/>
      <c r="Q41" s="50"/>
      <c r="R41" s="50"/>
      <c r="S41" s="50"/>
    </row>
    <row r="42">
      <c r="A42" s="244"/>
      <c r="B42" s="50"/>
      <c r="C42" s="111"/>
      <c r="D42" s="111"/>
      <c r="E42" s="111"/>
      <c r="F42" s="111"/>
      <c r="G42" s="243"/>
      <c r="H42" s="50"/>
      <c r="J42" s="50"/>
      <c r="K42" s="50"/>
      <c r="L42" s="50"/>
      <c r="M42" s="50"/>
      <c r="N42" s="50"/>
      <c r="O42" s="50"/>
      <c r="P42" s="50"/>
      <c r="Q42" s="50"/>
      <c r="R42" s="50"/>
      <c r="S42" s="50"/>
    </row>
    <row r="43">
      <c r="A43" s="244"/>
      <c r="B43" s="50"/>
      <c r="C43" s="111"/>
      <c r="D43" s="111"/>
      <c r="E43" s="111"/>
      <c r="F43" s="111"/>
      <c r="G43" s="243"/>
      <c r="H43" s="50"/>
      <c r="J43" s="50"/>
      <c r="K43" s="50"/>
      <c r="L43" s="50"/>
      <c r="M43" s="50"/>
      <c r="N43" s="50"/>
      <c r="O43" s="50"/>
      <c r="P43" s="50"/>
      <c r="Q43" s="50"/>
      <c r="R43" s="50"/>
      <c r="S43" s="50"/>
    </row>
    <row r="44">
      <c r="A44" s="244"/>
      <c r="B44" s="50"/>
      <c r="C44" s="111"/>
      <c r="D44" s="111"/>
      <c r="E44" s="111"/>
      <c r="F44" s="111"/>
      <c r="G44" s="243"/>
      <c r="H44" s="50"/>
      <c r="J44" s="50"/>
      <c r="K44" s="50"/>
      <c r="L44" s="50"/>
      <c r="M44" s="50"/>
      <c r="N44" s="50"/>
      <c r="O44" s="50"/>
      <c r="P44" s="50"/>
      <c r="Q44" s="50"/>
      <c r="R44" s="50"/>
      <c r="S44" s="50"/>
    </row>
    <row r="45">
      <c r="A45" s="244"/>
      <c r="B45" s="50"/>
      <c r="C45" s="111"/>
      <c r="D45" s="111"/>
      <c r="E45" s="111"/>
      <c r="F45" s="111"/>
      <c r="G45" s="243"/>
      <c r="H45" s="50"/>
      <c r="J45" s="50"/>
      <c r="K45" s="50"/>
      <c r="L45" s="50"/>
      <c r="M45" s="50"/>
      <c r="N45" s="50"/>
      <c r="O45" s="50"/>
      <c r="P45" s="50"/>
      <c r="Q45" s="50"/>
      <c r="R45" s="50"/>
      <c r="S45" s="50"/>
    </row>
    <row r="46">
      <c r="A46" s="244"/>
      <c r="B46" s="50"/>
      <c r="C46" s="111"/>
      <c r="D46" s="111"/>
      <c r="E46" s="111"/>
      <c r="F46" s="111"/>
      <c r="G46" s="243"/>
      <c r="H46" s="50"/>
      <c r="J46" s="50"/>
      <c r="K46" s="50"/>
      <c r="L46" s="50"/>
      <c r="M46" s="50"/>
      <c r="N46" s="50"/>
      <c r="O46" s="50"/>
      <c r="P46" s="50"/>
      <c r="Q46" s="50"/>
      <c r="R46" s="50"/>
      <c r="S46" s="50"/>
    </row>
    <row r="47">
      <c r="A47" s="244"/>
      <c r="B47" s="50"/>
      <c r="C47" s="111"/>
      <c r="D47" s="111"/>
      <c r="E47" s="111"/>
      <c r="F47" s="111"/>
      <c r="G47" s="243"/>
      <c r="H47" s="50"/>
      <c r="J47" s="50"/>
      <c r="K47" s="50"/>
      <c r="L47" s="50"/>
      <c r="M47" s="50"/>
      <c r="N47" s="50"/>
      <c r="O47" s="50"/>
      <c r="P47" s="50"/>
      <c r="Q47" s="50"/>
      <c r="R47" s="50"/>
      <c r="S47" s="50"/>
    </row>
    <row r="48">
      <c r="A48" s="244"/>
      <c r="B48" s="50"/>
      <c r="C48" s="111"/>
      <c r="D48" s="111"/>
      <c r="E48" s="111"/>
      <c r="F48" s="111"/>
      <c r="G48" s="243"/>
      <c r="H48" s="50"/>
      <c r="J48" s="50"/>
      <c r="K48" s="50"/>
      <c r="L48" s="50"/>
      <c r="M48" s="50"/>
      <c r="N48" s="50"/>
      <c r="O48" s="50"/>
      <c r="P48" s="50"/>
      <c r="Q48" s="50"/>
      <c r="R48" s="50"/>
      <c r="S48" s="50"/>
    </row>
    <row r="49">
      <c r="A49" s="244"/>
      <c r="B49" s="50"/>
      <c r="C49" s="111"/>
      <c r="D49" s="111"/>
      <c r="E49" s="111"/>
      <c r="F49" s="111"/>
      <c r="G49" s="243"/>
      <c r="H49" s="50"/>
      <c r="J49" s="50"/>
      <c r="K49" s="50"/>
      <c r="L49" s="50"/>
      <c r="M49" s="50"/>
      <c r="N49" s="50"/>
      <c r="O49" s="50"/>
      <c r="P49" s="50"/>
      <c r="Q49" s="50"/>
      <c r="R49" s="50"/>
      <c r="S49" s="50"/>
    </row>
    <row r="50">
      <c r="A50" s="244"/>
      <c r="B50" s="50"/>
      <c r="C50" s="111"/>
      <c r="D50" s="111"/>
      <c r="E50" s="111"/>
      <c r="F50" s="111"/>
      <c r="G50" s="243"/>
      <c r="H50" s="50"/>
      <c r="J50" s="50"/>
      <c r="K50" s="50"/>
      <c r="L50" s="50"/>
      <c r="M50" s="50"/>
      <c r="N50" s="50"/>
      <c r="O50" s="50"/>
      <c r="P50" s="50"/>
      <c r="Q50" s="50"/>
      <c r="R50" s="50"/>
      <c r="S50" s="50"/>
    </row>
    <row r="51">
      <c r="A51" s="244"/>
      <c r="B51" s="50"/>
      <c r="C51" s="111"/>
      <c r="D51" s="111"/>
      <c r="E51" s="111"/>
      <c r="F51" s="111"/>
      <c r="G51" s="243"/>
      <c r="H51" s="50"/>
      <c r="J51" s="50"/>
      <c r="K51" s="50"/>
      <c r="L51" s="50"/>
      <c r="M51" s="50"/>
      <c r="N51" s="50"/>
      <c r="O51" s="50"/>
      <c r="P51" s="50"/>
      <c r="Q51" s="50"/>
      <c r="R51" s="50"/>
      <c r="S51" s="50"/>
    </row>
    <row r="52">
      <c r="A52" s="244"/>
      <c r="B52" s="50"/>
      <c r="C52" s="111"/>
      <c r="D52" s="111"/>
      <c r="E52" s="111"/>
      <c r="F52" s="111"/>
      <c r="G52" s="243"/>
      <c r="H52" s="50"/>
      <c r="J52" s="50"/>
      <c r="K52" s="50"/>
      <c r="L52" s="50"/>
      <c r="M52" s="50"/>
      <c r="N52" s="50"/>
      <c r="O52" s="50"/>
      <c r="P52" s="50"/>
      <c r="Q52" s="50"/>
      <c r="R52" s="50"/>
      <c r="S52" s="50"/>
    </row>
    <row r="53">
      <c r="A53" s="244"/>
      <c r="B53" s="50"/>
      <c r="C53" s="111"/>
      <c r="D53" s="111"/>
      <c r="E53" s="111"/>
      <c r="F53" s="111"/>
      <c r="G53" s="243"/>
      <c r="H53" s="50"/>
      <c r="J53" s="50"/>
      <c r="K53" s="50"/>
      <c r="L53" s="50"/>
      <c r="M53" s="50"/>
      <c r="N53" s="50"/>
      <c r="O53" s="50"/>
      <c r="P53" s="50"/>
      <c r="Q53" s="50"/>
      <c r="R53" s="50"/>
      <c r="S53" s="50"/>
    </row>
    <row r="54">
      <c r="A54" s="244"/>
      <c r="B54" s="50"/>
      <c r="C54" s="111"/>
      <c r="D54" s="111"/>
      <c r="E54" s="111"/>
      <c r="F54" s="111"/>
      <c r="G54" s="243"/>
      <c r="H54" s="50"/>
      <c r="J54" s="50"/>
      <c r="K54" s="50"/>
      <c r="L54" s="50"/>
      <c r="M54" s="50"/>
      <c r="N54" s="50"/>
      <c r="O54" s="50"/>
      <c r="P54" s="50"/>
      <c r="Q54" s="50"/>
      <c r="R54" s="50"/>
      <c r="S54" s="50"/>
    </row>
    <row r="55">
      <c r="A55" s="244"/>
      <c r="B55" s="50"/>
      <c r="C55" s="111"/>
      <c r="D55" s="111"/>
      <c r="E55" s="111"/>
      <c r="F55" s="111"/>
      <c r="G55" s="243"/>
      <c r="H55" s="50"/>
      <c r="J55" s="50"/>
      <c r="K55" s="50"/>
      <c r="L55" s="50"/>
      <c r="M55" s="50"/>
      <c r="N55" s="50"/>
      <c r="O55" s="50"/>
      <c r="P55" s="50"/>
      <c r="Q55" s="50"/>
      <c r="R55" s="50"/>
      <c r="S55" s="50"/>
    </row>
    <row r="56">
      <c r="A56" s="244"/>
      <c r="B56" s="50"/>
      <c r="C56" s="111"/>
      <c r="D56" s="111"/>
      <c r="E56" s="111"/>
      <c r="F56" s="111"/>
      <c r="G56" s="243"/>
      <c r="H56" s="50"/>
      <c r="J56" s="50"/>
      <c r="K56" s="50"/>
      <c r="L56" s="50"/>
      <c r="M56" s="50"/>
      <c r="N56" s="50"/>
      <c r="O56" s="50"/>
      <c r="P56" s="50"/>
      <c r="Q56" s="50"/>
      <c r="R56" s="50"/>
      <c r="S56" s="50"/>
    </row>
    <row r="57">
      <c r="A57" s="244"/>
      <c r="B57" s="50"/>
      <c r="C57" s="111"/>
      <c r="D57" s="111"/>
      <c r="E57" s="111"/>
      <c r="F57" s="111"/>
      <c r="G57" s="243"/>
      <c r="H57" s="50"/>
      <c r="J57" s="50"/>
      <c r="K57" s="50"/>
      <c r="L57" s="50"/>
      <c r="M57" s="50"/>
      <c r="N57" s="50"/>
      <c r="O57" s="50"/>
      <c r="P57" s="50"/>
      <c r="Q57" s="50"/>
      <c r="R57" s="50"/>
      <c r="S57" s="50"/>
    </row>
    <row r="58">
      <c r="A58" s="244"/>
      <c r="B58" s="50"/>
      <c r="C58" s="111"/>
      <c r="D58" s="111"/>
      <c r="E58" s="111"/>
      <c r="F58" s="111"/>
      <c r="G58" s="243"/>
      <c r="H58" s="50"/>
      <c r="J58" s="50"/>
      <c r="K58" s="50"/>
      <c r="L58" s="50"/>
      <c r="M58" s="50"/>
      <c r="N58" s="50"/>
      <c r="O58" s="50"/>
      <c r="P58" s="50"/>
      <c r="Q58" s="50"/>
      <c r="R58" s="50"/>
      <c r="S58" s="50"/>
    </row>
    <row r="59">
      <c r="A59" s="244"/>
      <c r="B59" s="50"/>
      <c r="C59" s="111"/>
      <c r="D59" s="111"/>
      <c r="E59" s="111"/>
      <c r="F59" s="111"/>
      <c r="G59" s="243"/>
      <c r="H59" s="50"/>
      <c r="J59" s="50"/>
      <c r="K59" s="50"/>
      <c r="L59" s="50"/>
      <c r="M59" s="50"/>
      <c r="N59" s="50"/>
      <c r="O59" s="50"/>
      <c r="P59" s="50"/>
      <c r="Q59" s="50"/>
      <c r="R59" s="50"/>
      <c r="S59" s="50"/>
    </row>
    <row r="60">
      <c r="A60" s="244"/>
      <c r="B60" s="50"/>
      <c r="C60" s="111"/>
      <c r="D60" s="111"/>
      <c r="E60" s="111"/>
      <c r="F60" s="111"/>
      <c r="G60" s="243"/>
      <c r="H60" s="50"/>
      <c r="J60" s="50"/>
      <c r="K60" s="50"/>
      <c r="L60" s="50"/>
      <c r="M60" s="50"/>
      <c r="N60" s="50"/>
      <c r="O60" s="50"/>
      <c r="P60" s="50"/>
      <c r="Q60" s="50"/>
      <c r="R60" s="50"/>
      <c r="S60" s="50"/>
    </row>
    <row r="61">
      <c r="A61" s="244"/>
      <c r="B61" s="50"/>
      <c r="C61" s="111"/>
      <c r="D61" s="111"/>
      <c r="E61" s="111"/>
      <c r="F61" s="111"/>
      <c r="G61" s="243"/>
      <c r="H61" s="50"/>
      <c r="J61" s="50"/>
      <c r="K61" s="50"/>
      <c r="L61" s="50"/>
      <c r="M61" s="50"/>
      <c r="N61" s="50"/>
      <c r="O61" s="50"/>
      <c r="P61" s="50"/>
      <c r="Q61" s="50"/>
      <c r="R61" s="50"/>
      <c r="S61" s="50"/>
    </row>
    <row r="62">
      <c r="A62" s="244"/>
      <c r="B62" s="50"/>
      <c r="C62" s="111"/>
      <c r="D62" s="111"/>
      <c r="E62" s="111"/>
      <c r="F62" s="111"/>
      <c r="G62" s="243"/>
      <c r="H62" s="50"/>
      <c r="J62" s="50"/>
      <c r="K62" s="50"/>
      <c r="L62" s="50"/>
      <c r="M62" s="50"/>
      <c r="N62" s="50"/>
      <c r="O62" s="50"/>
      <c r="P62" s="50"/>
      <c r="Q62" s="50"/>
      <c r="R62" s="50"/>
      <c r="S62" s="50"/>
    </row>
    <row r="63">
      <c r="A63" s="244"/>
      <c r="B63" s="50"/>
      <c r="C63" s="111"/>
      <c r="D63" s="111"/>
      <c r="E63" s="111"/>
      <c r="F63" s="111"/>
      <c r="G63" s="243"/>
      <c r="H63" s="50"/>
      <c r="J63" s="50"/>
      <c r="K63" s="50"/>
      <c r="L63" s="50"/>
      <c r="M63" s="50"/>
      <c r="N63" s="50"/>
      <c r="O63" s="50"/>
      <c r="P63" s="50"/>
      <c r="Q63" s="50"/>
      <c r="R63" s="50"/>
      <c r="S63" s="50"/>
    </row>
    <row r="64">
      <c r="A64" s="244"/>
      <c r="B64" s="50"/>
      <c r="C64" s="111"/>
      <c r="D64" s="111"/>
      <c r="E64" s="111"/>
      <c r="F64" s="111"/>
      <c r="G64" s="243"/>
      <c r="H64" s="50"/>
      <c r="J64" s="50"/>
      <c r="K64" s="50"/>
      <c r="L64" s="50"/>
      <c r="M64" s="50"/>
      <c r="N64" s="50"/>
      <c r="O64" s="50"/>
      <c r="P64" s="50"/>
      <c r="Q64" s="50"/>
      <c r="R64" s="50"/>
      <c r="S64" s="50"/>
    </row>
    <row r="65">
      <c r="A65" s="244"/>
      <c r="B65" s="50"/>
      <c r="C65" s="111"/>
      <c r="D65" s="111"/>
      <c r="E65" s="111"/>
      <c r="F65" s="111"/>
      <c r="G65" s="243"/>
      <c r="H65" s="50"/>
      <c r="J65" s="50"/>
      <c r="K65" s="50"/>
      <c r="L65" s="50"/>
      <c r="M65" s="50"/>
      <c r="N65" s="50"/>
      <c r="O65" s="50"/>
      <c r="P65" s="50"/>
      <c r="Q65" s="50"/>
      <c r="R65" s="50"/>
      <c r="S65" s="50"/>
    </row>
    <row r="66">
      <c r="A66" s="244"/>
      <c r="B66" s="50"/>
      <c r="C66" s="111"/>
      <c r="D66" s="111"/>
      <c r="E66" s="111"/>
      <c r="F66" s="111"/>
      <c r="G66" s="243"/>
      <c r="H66" s="50"/>
      <c r="J66" s="50"/>
      <c r="K66" s="50"/>
      <c r="L66" s="50"/>
      <c r="M66" s="50"/>
      <c r="N66" s="50"/>
      <c r="O66" s="50"/>
      <c r="P66" s="50"/>
      <c r="Q66" s="50"/>
      <c r="R66" s="50"/>
      <c r="S66" s="50"/>
    </row>
    <row r="67">
      <c r="A67" s="244"/>
      <c r="B67" s="50"/>
      <c r="C67" s="111"/>
      <c r="D67" s="111"/>
      <c r="E67" s="111"/>
      <c r="F67" s="111"/>
      <c r="G67" s="243"/>
      <c r="H67" s="50"/>
      <c r="J67" s="50"/>
      <c r="K67" s="50"/>
      <c r="L67" s="50"/>
      <c r="M67" s="50"/>
      <c r="N67" s="50"/>
      <c r="O67" s="50"/>
      <c r="P67" s="50"/>
      <c r="Q67" s="50"/>
      <c r="R67" s="50"/>
      <c r="S67" s="50"/>
    </row>
    <row r="68">
      <c r="A68" s="244"/>
      <c r="B68" s="50"/>
      <c r="C68" s="111"/>
      <c r="D68" s="111"/>
      <c r="E68" s="111"/>
      <c r="F68" s="111"/>
      <c r="G68" s="243"/>
      <c r="H68" s="50"/>
      <c r="J68" s="50"/>
      <c r="K68" s="50"/>
      <c r="L68" s="50"/>
      <c r="M68" s="50"/>
      <c r="N68" s="50"/>
      <c r="O68" s="50"/>
      <c r="P68" s="50"/>
      <c r="Q68" s="50"/>
      <c r="R68" s="50"/>
      <c r="S68" s="50"/>
    </row>
    <row r="69">
      <c r="A69" s="244"/>
      <c r="B69" s="50"/>
      <c r="C69" s="111"/>
      <c r="D69" s="111"/>
      <c r="E69" s="111"/>
      <c r="F69" s="111"/>
      <c r="G69" s="243"/>
      <c r="H69" s="50"/>
      <c r="J69" s="50"/>
      <c r="K69" s="50"/>
      <c r="L69" s="50"/>
      <c r="M69" s="50"/>
      <c r="N69" s="50"/>
      <c r="O69" s="50"/>
      <c r="P69" s="50"/>
      <c r="Q69" s="50"/>
      <c r="R69" s="50"/>
      <c r="S69" s="50"/>
    </row>
    <row r="70">
      <c r="A70" s="244"/>
      <c r="B70" s="50"/>
      <c r="C70" s="111"/>
      <c r="D70" s="111"/>
      <c r="E70" s="111"/>
      <c r="F70" s="111"/>
      <c r="G70" s="243"/>
      <c r="H70" s="50"/>
      <c r="J70" s="50"/>
      <c r="K70" s="50"/>
      <c r="L70" s="50"/>
      <c r="M70" s="50"/>
      <c r="N70" s="50"/>
      <c r="O70" s="50"/>
      <c r="P70" s="50"/>
      <c r="Q70" s="50"/>
      <c r="R70" s="50"/>
      <c r="S70" s="50"/>
    </row>
    <row r="71">
      <c r="A71" s="244"/>
      <c r="B71" s="50"/>
      <c r="C71" s="111"/>
      <c r="D71" s="111"/>
      <c r="E71" s="111"/>
      <c r="F71" s="111"/>
      <c r="G71" s="243"/>
      <c r="H71" s="50"/>
      <c r="J71" s="50"/>
      <c r="K71" s="50"/>
      <c r="L71" s="50"/>
      <c r="M71" s="50"/>
      <c r="N71" s="50"/>
      <c r="O71" s="50"/>
      <c r="P71" s="50"/>
      <c r="Q71" s="50"/>
      <c r="R71" s="50"/>
      <c r="S71" s="50"/>
    </row>
    <row r="72">
      <c r="A72" s="244"/>
      <c r="B72" s="50"/>
      <c r="C72" s="111"/>
      <c r="D72" s="111"/>
      <c r="E72" s="111"/>
      <c r="F72" s="111"/>
      <c r="G72" s="243"/>
      <c r="H72" s="50"/>
      <c r="J72" s="50"/>
      <c r="K72" s="50"/>
      <c r="L72" s="50"/>
      <c r="M72" s="50"/>
      <c r="N72" s="50"/>
      <c r="O72" s="50"/>
      <c r="P72" s="50"/>
      <c r="Q72" s="50"/>
      <c r="R72" s="50"/>
      <c r="S72" s="50"/>
    </row>
    <row r="73">
      <c r="A73" s="244"/>
      <c r="B73" s="50"/>
      <c r="C73" s="111"/>
      <c r="D73" s="111"/>
      <c r="E73" s="111"/>
      <c r="F73" s="111"/>
      <c r="G73" s="243"/>
      <c r="H73" s="50"/>
      <c r="J73" s="50"/>
      <c r="K73" s="50"/>
      <c r="L73" s="50"/>
      <c r="M73" s="50"/>
      <c r="N73" s="50"/>
      <c r="O73" s="50"/>
      <c r="P73" s="50"/>
      <c r="Q73" s="50"/>
      <c r="R73" s="50"/>
      <c r="S73" s="50"/>
    </row>
    <row r="74">
      <c r="A74" s="244"/>
      <c r="B74" s="50"/>
      <c r="C74" s="111"/>
      <c r="D74" s="111"/>
      <c r="E74" s="111"/>
      <c r="F74" s="111"/>
      <c r="G74" s="243"/>
      <c r="H74" s="50"/>
      <c r="J74" s="50"/>
      <c r="K74" s="50"/>
      <c r="L74" s="50"/>
      <c r="M74" s="50"/>
      <c r="N74" s="50"/>
      <c r="O74" s="50"/>
      <c r="P74" s="50"/>
      <c r="Q74" s="50"/>
      <c r="R74" s="50"/>
      <c r="S74" s="50"/>
    </row>
    <row r="75">
      <c r="A75" s="244"/>
      <c r="B75" s="50"/>
      <c r="C75" s="111"/>
      <c r="D75" s="111"/>
      <c r="E75" s="111"/>
      <c r="F75" s="111"/>
      <c r="G75" s="243"/>
      <c r="H75" s="50"/>
      <c r="J75" s="50"/>
      <c r="K75" s="50"/>
      <c r="L75" s="50"/>
      <c r="M75" s="50"/>
      <c r="N75" s="50"/>
      <c r="O75" s="50"/>
      <c r="P75" s="50"/>
      <c r="Q75" s="50"/>
      <c r="R75" s="50"/>
      <c r="S75" s="50"/>
    </row>
    <row r="76">
      <c r="A76" s="244"/>
      <c r="B76" s="50"/>
      <c r="C76" s="111"/>
      <c r="D76" s="111"/>
      <c r="E76" s="111"/>
      <c r="F76" s="111"/>
      <c r="G76" s="243"/>
      <c r="H76" s="50"/>
      <c r="J76" s="50"/>
      <c r="K76" s="50"/>
      <c r="L76" s="50"/>
      <c r="M76" s="50"/>
      <c r="N76" s="50"/>
      <c r="O76" s="50"/>
      <c r="P76" s="50"/>
      <c r="Q76" s="50"/>
      <c r="R76" s="50"/>
      <c r="S76" s="50"/>
    </row>
    <row r="77">
      <c r="A77" s="244"/>
      <c r="B77" s="50"/>
      <c r="C77" s="111"/>
      <c r="D77" s="111"/>
      <c r="E77" s="111"/>
      <c r="F77" s="111"/>
      <c r="G77" s="243"/>
      <c r="H77" s="50"/>
      <c r="J77" s="50"/>
      <c r="K77" s="50"/>
      <c r="L77" s="50"/>
      <c r="M77" s="50"/>
      <c r="N77" s="50"/>
      <c r="O77" s="50"/>
      <c r="P77" s="50"/>
      <c r="Q77" s="50"/>
      <c r="R77" s="50"/>
      <c r="S77" s="50"/>
    </row>
    <row r="78">
      <c r="A78" s="244"/>
      <c r="B78" s="50"/>
      <c r="C78" s="111"/>
      <c r="D78" s="111"/>
      <c r="E78" s="111"/>
      <c r="F78" s="111"/>
      <c r="G78" s="243"/>
      <c r="H78" s="50"/>
      <c r="J78" s="50"/>
      <c r="K78" s="50"/>
      <c r="L78" s="50"/>
      <c r="M78" s="50"/>
      <c r="N78" s="50"/>
      <c r="O78" s="50"/>
      <c r="P78" s="50"/>
      <c r="Q78" s="50"/>
      <c r="R78" s="50"/>
      <c r="S78" s="50"/>
    </row>
    <row r="79">
      <c r="A79" s="244"/>
      <c r="B79" s="50"/>
      <c r="C79" s="111"/>
      <c r="D79" s="111"/>
      <c r="E79" s="111"/>
      <c r="F79" s="111"/>
      <c r="G79" s="243"/>
      <c r="H79" s="50"/>
      <c r="J79" s="50"/>
      <c r="K79" s="50"/>
      <c r="L79" s="50"/>
      <c r="M79" s="50"/>
      <c r="N79" s="50"/>
      <c r="O79" s="50"/>
      <c r="P79" s="50"/>
      <c r="Q79" s="50"/>
      <c r="R79" s="50"/>
      <c r="S79" s="50"/>
    </row>
    <row r="80">
      <c r="A80" s="244"/>
      <c r="B80" s="50"/>
      <c r="C80" s="111"/>
      <c r="D80" s="111"/>
      <c r="E80" s="111"/>
      <c r="F80" s="111"/>
      <c r="G80" s="243"/>
      <c r="H80" s="50"/>
      <c r="J80" s="50"/>
      <c r="K80" s="50"/>
      <c r="L80" s="50"/>
      <c r="M80" s="50"/>
      <c r="N80" s="50"/>
      <c r="O80" s="50"/>
      <c r="P80" s="50"/>
      <c r="Q80" s="50"/>
      <c r="R80" s="50"/>
      <c r="S80" s="50"/>
    </row>
    <row r="81">
      <c r="A81" s="244"/>
      <c r="B81" s="50"/>
      <c r="C81" s="111"/>
      <c r="D81" s="111"/>
      <c r="E81" s="111"/>
      <c r="F81" s="111"/>
      <c r="G81" s="243"/>
      <c r="H81" s="50"/>
      <c r="J81" s="50"/>
      <c r="K81" s="50"/>
      <c r="L81" s="50"/>
      <c r="M81" s="50"/>
      <c r="N81" s="50"/>
      <c r="O81" s="50"/>
      <c r="P81" s="50"/>
      <c r="Q81" s="50"/>
      <c r="R81" s="50"/>
      <c r="S81" s="50"/>
    </row>
    <row r="82">
      <c r="A82" s="244"/>
      <c r="B82" s="50"/>
      <c r="C82" s="111"/>
      <c r="D82" s="111"/>
      <c r="E82" s="111"/>
      <c r="F82" s="111"/>
      <c r="G82" s="243"/>
      <c r="H82" s="50"/>
      <c r="J82" s="50"/>
      <c r="K82" s="50"/>
      <c r="L82" s="50"/>
      <c r="M82" s="50"/>
      <c r="N82" s="50"/>
      <c r="O82" s="50"/>
      <c r="P82" s="50"/>
      <c r="Q82" s="50"/>
      <c r="R82" s="50"/>
      <c r="S82" s="50"/>
    </row>
    <row r="83">
      <c r="A83" s="244"/>
      <c r="B83" s="50"/>
      <c r="C83" s="111"/>
      <c r="D83" s="111"/>
      <c r="E83" s="111"/>
      <c r="F83" s="111"/>
      <c r="G83" s="243"/>
      <c r="H83" s="50"/>
      <c r="J83" s="50"/>
      <c r="K83" s="50"/>
      <c r="L83" s="50"/>
      <c r="M83" s="50"/>
      <c r="N83" s="50"/>
      <c r="O83" s="50"/>
      <c r="P83" s="50"/>
      <c r="Q83" s="50"/>
      <c r="R83" s="50"/>
      <c r="S83" s="50"/>
    </row>
    <row r="84">
      <c r="A84" s="244"/>
      <c r="B84" s="50"/>
      <c r="C84" s="111"/>
      <c r="D84" s="111"/>
      <c r="E84" s="111"/>
      <c r="F84" s="111"/>
      <c r="G84" s="243"/>
      <c r="H84" s="50"/>
      <c r="J84" s="50"/>
      <c r="K84" s="50"/>
      <c r="L84" s="50"/>
      <c r="M84" s="50"/>
      <c r="N84" s="50"/>
      <c r="O84" s="50"/>
      <c r="P84" s="50"/>
      <c r="Q84" s="50"/>
      <c r="R84" s="50"/>
      <c r="S84" s="50"/>
    </row>
    <row r="85">
      <c r="A85" s="244"/>
      <c r="B85" s="50"/>
      <c r="C85" s="111"/>
      <c r="D85" s="111"/>
      <c r="E85" s="111"/>
      <c r="F85" s="111"/>
      <c r="G85" s="243"/>
      <c r="H85" s="50"/>
      <c r="J85" s="50"/>
      <c r="K85" s="50"/>
      <c r="L85" s="50"/>
      <c r="M85" s="50"/>
      <c r="N85" s="50"/>
      <c r="O85" s="50"/>
      <c r="P85" s="50"/>
      <c r="Q85" s="50"/>
      <c r="R85" s="50"/>
      <c r="S85" s="50"/>
    </row>
    <row r="86">
      <c r="A86" s="244"/>
      <c r="B86" s="50"/>
      <c r="C86" s="111"/>
      <c r="D86" s="111"/>
      <c r="E86" s="111"/>
      <c r="F86" s="111"/>
      <c r="G86" s="243"/>
      <c r="H86" s="50"/>
      <c r="J86" s="50"/>
      <c r="K86" s="50"/>
      <c r="L86" s="50"/>
      <c r="M86" s="50"/>
      <c r="N86" s="50"/>
      <c r="O86" s="50"/>
      <c r="P86" s="50"/>
      <c r="Q86" s="50"/>
      <c r="R86" s="50"/>
      <c r="S86" s="50"/>
    </row>
    <row r="87">
      <c r="A87" s="244"/>
      <c r="B87" s="50"/>
      <c r="C87" s="111"/>
      <c r="D87" s="111"/>
      <c r="E87" s="111"/>
      <c r="F87" s="111"/>
      <c r="G87" s="243"/>
      <c r="H87" s="50"/>
      <c r="J87" s="50"/>
      <c r="K87" s="50"/>
      <c r="L87" s="50"/>
      <c r="M87" s="50"/>
      <c r="N87" s="50"/>
      <c r="O87" s="50"/>
      <c r="P87" s="50"/>
      <c r="Q87" s="50"/>
      <c r="R87" s="50"/>
      <c r="S87" s="50"/>
    </row>
    <row r="88">
      <c r="A88" s="244"/>
      <c r="B88" s="50"/>
      <c r="C88" s="111"/>
      <c r="D88" s="111"/>
      <c r="E88" s="111"/>
      <c r="F88" s="111"/>
      <c r="G88" s="243"/>
      <c r="H88" s="50"/>
      <c r="J88" s="50"/>
      <c r="K88" s="50"/>
      <c r="L88" s="50"/>
      <c r="M88" s="50"/>
      <c r="N88" s="50"/>
      <c r="O88" s="50"/>
      <c r="P88" s="50"/>
      <c r="Q88" s="50"/>
      <c r="R88" s="50"/>
      <c r="S88" s="50"/>
    </row>
    <row r="89">
      <c r="A89" s="244"/>
      <c r="B89" s="50"/>
      <c r="C89" s="111"/>
      <c r="D89" s="111"/>
      <c r="E89" s="111"/>
      <c r="F89" s="111"/>
      <c r="G89" s="243"/>
      <c r="H89" s="50"/>
      <c r="J89" s="50"/>
      <c r="K89" s="50"/>
      <c r="L89" s="50"/>
      <c r="M89" s="50"/>
      <c r="N89" s="50"/>
      <c r="O89" s="50"/>
      <c r="P89" s="50"/>
      <c r="Q89" s="50"/>
      <c r="R89" s="50"/>
      <c r="S89" s="50"/>
    </row>
    <row r="90">
      <c r="A90" s="244"/>
      <c r="B90" s="50"/>
      <c r="C90" s="111"/>
      <c r="D90" s="111"/>
      <c r="E90" s="111"/>
      <c r="F90" s="111"/>
      <c r="G90" s="243"/>
      <c r="H90" s="50"/>
      <c r="J90" s="50"/>
      <c r="K90" s="50"/>
      <c r="L90" s="50"/>
      <c r="M90" s="50"/>
      <c r="N90" s="50"/>
      <c r="O90" s="50"/>
      <c r="P90" s="50"/>
      <c r="Q90" s="50"/>
      <c r="R90" s="50"/>
      <c r="S90" s="50"/>
    </row>
    <row r="91">
      <c r="A91" s="244"/>
      <c r="B91" s="50"/>
      <c r="C91" s="111"/>
      <c r="D91" s="111"/>
      <c r="E91" s="111"/>
      <c r="F91" s="111"/>
      <c r="G91" s="243"/>
      <c r="H91" s="50"/>
      <c r="J91" s="50"/>
      <c r="K91" s="50"/>
      <c r="L91" s="50"/>
      <c r="M91" s="50"/>
      <c r="N91" s="50"/>
      <c r="O91" s="50"/>
      <c r="P91" s="50"/>
      <c r="Q91" s="50"/>
      <c r="R91" s="50"/>
      <c r="S91" s="50"/>
    </row>
    <row r="92">
      <c r="A92" s="244"/>
      <c r="B92" s="50"/>
      <c r="C92" s="111"/>
      <c r="D92" s="111"/>
      <c r="E92" s="111"/>
      <c r="F92" s="111"/>
      <c r="G92" s="243"/>
      <c r="H92" s="50"/>
      <c r="J92" s="50"/>
      <c r="K92" s="50"/>
      <c r="L92" s="50"/>
      <c r="M92" s="50"/>
      <c r="N92" s="50"/>
      <c r="O92" s="50"/>
      <c r="P92" s="50"/>
      <c r="Q92" s="50"/>
      <c r="R92" s="50"/>
      <c r="S92" s="50"/>
    </row>
    <row r="93">
      <c r="A93" s="244"/>
      <c r="B93" s="50"/>
      <c r="C93" s="111"/>
      <c r="D93" s="111"/>
      <c r="E93" s="111"/>
      <c r="F93" s="111"/>
      <c r="G93" s="243"/>
      <c r="H93" s="50"/>
      <c r="J93" s="50"/>
      <c r="K93" s="50"/>
      <c r="L93" s="50"/>
      <c r="M93" s="50"/>
      <c r="N93" s="50"/>
      <c r="O93" s="50"/>
      <c r="P93" s="50"/>
      <c r="Q93" s="50"/>
      <c r="R93" s="50"/>
      <c r="S93" s="50"/>
    </row>
    <row r="94">
      <c r="A94" s="244"/>
      <c r="B94" s="50"/>
      <c r="C94" s="111"/>
      <c r="D94" s="111"/>
      <c r="E94" s="111"/>
      <c r="F94" s="111"/>
      <c r="G94" s="243"/>
      <c r="H94" s="50"/>
      <c r="J94" s="50"/>
      <c r="K94" s="50"/>
      <c r="L94" s="50"/>
      <c r="M94" s="50"/>
      <c r="N94" s="50"/>
      <c r="O94" s="50"/>
      <c r="P94" s="50"/>
      <c r="Q94" s="50"/>
      <c r="R94" s="50"/>
      <c r="S94" s="50"/>
    </row>
    <row r="95">
      <c r="A95" s="244"/>
      <c r="B95" s="50"/>
      <c r="C95" s="111"/>
      <c r="D95" s="111"/>
      <c r="E95" s="111"/>
      <c r="F95" s="111"/>
      <c r="G95" s="243"/>
      <c r="H95" s="50"/>
      <c r="J95" s="50"/>
      <c r="K95" s="50"/>
      <c r="L95" s="50"/>
      <c r="M95" s="50"/>
      <c r="N95" s="50"/>
      <c r="O95" s="50"/>
      <c r="P95" s="50"/>
      <c r="Q95" s="50"/>
      <c r="R95" s="50"/>
      <c r="S95" s="50"/>
    </row>
    <row r="96">
      <c r="A96" s="244"/>
      <c r="B96" s="50"/>
      <c r="C96" s="111"/>
      <c r="D96" s="111"/>
      <c r="E96" s="111"/>
      <c r="F96" s="111"/>
      <c r="G96" s="243"/>
      <c r="H96" s="50"/>
      <c r="J96" s="50"/>
      <c r="K96" s="50"/>
      <c r="L96" s="50"/>
      <c r="M96" s="50"/>
      <c r="N96" s="50"/>
      <c r="O96" s="50"/>
      <c r="P96" s="50"/>
      <c r="Q96" s="50"/>
      <c r="R96" s="50"/>
      <c r="S96" s="50"/>
    </row>
    <row r="97">
      <c r="A97" s="244"/>
      <c r="B97" s="50"/>
      <c r="C97" s="111"/>
      <c r="D97" s="111"/>
      <c r="E97" s="111"/>
      <c r="F97" s="111"/>
      <c r="G97" s="243"/>
      <c r="H97" s="50"/>
      <c r="J97" s="50"/>
      <c r="K97" s="50"/>
      <c r="L97" s="50"/>
      <c r="M97" s="50"/>
      <c r="N97" s="50"/>
      <c r="O97" s="50"/>
      <c r="P97" s="50"/>
      <c r="Q97" s="50"/>
      <c r="R97" s="50"/>
      <c r="S97" s="50"/>
    </row>
    <row r="98">
      <c r="A98" s="244"/>
      <c r="B98" s="50"/>
      <c r="C98" s="111"/>
      <c r="D98" s="111"/>
      <c r="E98" s="111"/>
      <c r="F98" s="111"/>
      <c r="G98" s="243"/>
      <c r="H98" s="50"/>
      <c r="J98" s="50"/>
      <c r="K98" s="50"/>
      <c r="L98" s="50"/>
      <c r="M98" s="50"/>
      <c r="N98" s="50"/>
      <c r="O98" s="50"/>
      <c r="P98" s="50"/>
      <c r="Q98" s="50"/>
      <c r="R98" s="50"/>
      <c r="S98" s="50"/>
    </row>
    <row r="99">
      <c r="A99" s="244"/>
      <c r="B99" s="50"/>
      <c r="C99" s="111"/>
      <c r="D99" s="111"/>
      <c r="E99" s="111"/>
      <c r="F99" s="111"/>
      <c r="G99" s="243"/>
      <c r="H99" s="50"/>
      <c r="J99" s="50"/>
      <c r="K99" s="50"/>
      <c r="L99" s="50"/>
      <c r="M99" s="50"/>
      <c r="N99" s="50"/>
      <c r="O99" s="50"/>
      <c r="P99" s="50"/>
      <c r="Q99" s="50"/>
      <c r="R99" s="50"/>
      <c r="S99" s="50"/>
    </row>
    <row r="100">
      <c r="A100" s="244"/>
      <c r="B100" s="50"/>
      <c r="C100" s="111"/>
      <c r="D100" s="111"/>
      <c r="E100" s="111"/>
      <c r="F100" s="111"/>
      <c r="G100" s="243"/>
      <c r="H100" s="50"/>
      <c r="J100" s="50"/>
      <c r="K100" s="50"/>
      <c r="L100" s="50"/>
      <c r="M100" s="50"/>
      <c r="N100" s="50"/>
      <c r="O100" s="50"/>
      <c r="P100" s="50"/>
      <c r="Q100" s="50"/>
      <c r="R100" s="50"/>
      <c r="S100" s="50"/>
    </row>
    <row r="101">
      <c r="A101" s="244"/>
      <c r="B101" s="50"/>
      <c r="C101" s="111"/>
      <c r="D101" s="111"/>
      <c r="E101" s="111"/>
      <c r="F101" s="111"/>
      <c r="G101" s="243"/>
      <c r="H101" s="50"/>
      <c r="J101" s="50"/>
      <c r="K101" s="50"/>
      <c r="L101" s="50"/>
      <c r="M101" s="50"/>
      <c r="N101" s="50"/>
      <c r="O101" s="50"/>
      <c r="P101" s="50"/>
      <c r="Q101" s="50"/>
      <c r="R101" s="50"/>
      <c r="S101" s="50"/>
    </row>
    <row r="102">
      <c r="A102" s="244"/>
      <c r="B102" s="50"/>
      <c r="C102" s="111"/>
      <c r="D102" s="111"/>
      <c r="E102" s="111"/>
      <c r="F102" s="111"/>
      <c r="G102" s="243"/>
      <c r="H102" s="50"/>
      <c r="J102" s="50"/>
      <c r="K102" s="50"/>
      <c r="L102" s="50"/>
      <c r="M102" s="50"/>
      <c r="N102" s="50"/>
      <c r="O102" s="50"/>
      <c r="P102" s="50"/>
      <c r="Q102" s="50"/>
      <c r="R102" s="50"/>
      <c r="S102" s="50"/>
    </row>
    <row r="103">
      <c r="A103" s="244"/>
      <c r="B103" s="50"/>
      <c r="C103" s="111"/>
      <c r="D103" s="111"/>
      <c r="E103" s="111"/>
      <c r="F103" s="111"/>
      <c r="G103" s="243"/>
      <c r="H103" s="50"/>
      <c r="J103" s="50"/>
      <c r="K103" s="50"/>
      <c r="L103" s="50"/>
      <c r="M103" s="50"/>
      <c r="N103" s="50"/>
      <c r="O103" s="50"/>
      <c r="P103" s="50"/>
      <c r="Q103" s="50"/>
      <c r="R103" s="50"/>
      <c r="S103" s="50"/>
    </row>
    <row r="104">
      <c r="A104" s="244"/>
      <c r="B104" s="50"/>
      <c r="C104" s="111"/>
      <c r="D104" s="111"/>
      <c r="E104" s="111"/>
      <c r="F104" s="111"/>
      <c r="G104" s="243"/>
      <c r="H104" s="50"/>
      <c r="J104" s="50"/>
      <c r="K104" s="50"/>
      <c r="L104" s="50"/>
      <c r="M104" s="50"/>
      <c r="N104" s="50"/>
      <c r="O104" s="50"/>
      <c r="P104" s="50"/>
      <c r="Q104" s="50"/>
      <c r="R104" s="50"/>
      <c r="S104" s="50"/>
    </row>
    <row r="105">
      <c r="A105" s="244"/>
      <c r="B105" s="50"/>
      <c r="C105" s="111"/>
      <c r="D105" s="111"/>
      <c r="E105" s="111"/>
      <c r="F105" s="111"/>
      <c r="G105" s="243"/>
      <c r="H105" s="50"/>
      <c r="J105" s="50"/>
      <c r="K105" s="50"/>
      <c r="L105" s="50"/>
      <c r="M105" s="50"/>
      <c r="N105" s="50"/>
      <c r="O105" s="50"/>
      <c r="P105" s="50"/>
      <c r="Q105" s="50"/>
      <c r="R105" s="50"/>
      <c r="S105" s="50"/>
    </row>
    <row r="106">
      <c r="A106" s="244"/>
      <c r="B106" s="50"/>
      <c r="C106" s="111"/>
      <c r="D106" s="111"/>
      <c r="E106" s="111"/>
      <c r="F106" s="111"/>
      <c r="G106" s="243"/>
      <c r="H106" s="50"/>
      <c r="J106" s="50"/>
      <c r="K106" s="50"/>
      <c r="L106" s="50"/>
      <c r="M106" s="50"/>
      <c r="N106" s="50"/>
      <c r="O106" s="50"/>
      <c r="P106" s="50"/>
      <c r="Q106" s="50"/>
      <c r="R106" s="50"/>
      <c r="S106" s="50"/>
    </row>
    <row r="107">
      <c r="A107" s="244"/>
      <c r="B107" s="50"/>
      <c r="C107" s="111"/>
      <c r="D107" s="111"/>
      <c r="E107" s="111"/>
      <c r="F107" s="111"/>
      <c r="G107" s="243"/>
      <c r="H107" s="50"/>
      <c r="J107" s="50"/>
      <c r="K107" s="50"/>
      <c r="L107" s="50"/>
      <c r="M107" s="50"/>
      <c r="N107" s="50"/>
      <c r="O107" s="50"/>
      <c r="P107" s="50"/>
      <c r="Q107" s="50"/>
      <c r="R107" s="50"/>
      <c r="S107" s="50"/>
    </row>
    <row r="108">
      <c r="A108" s="244"/>
      <c r="B108" s="50"/>
      <c r="C108" s="111"/>
      <c r="D108" s="111"/>
      <c r="E108" s="111"/>
      <c r="F108" s="111"/>
      <c r="G108" s="243"/>
      <c r="H108" s="50"/>
      <c r="J108" s="50"/>
      <c r="K108" s="50"/>
      <c r="L108" s="50"/>
      <c r="M108" s="50"/>
      <c r="N108" s="50"/>
      <c r="O108" s="50"/>
      <c r="P108" s="50"/>
      <c r="Q108" s="50"/>
      <c r="R108" s="50"/>
      <c r="S108" s="50"/>
    </row>
    <row r="109">
      <c r="A109" s="244"/>
      <c r="B109" s="50"/>
      <c r="C109" s="111"/>
      <c r="D109" s="111"/>
      <c r="E109" s="111"/>
      <c r="F109" s="111"/>
      <c r="G109" s="243"/>
      <c r="H109" s="50"/>
      <c r="J109" s="50"/>
      <c r="K109" s="50"/>
      <c r="L109" s="50"/>
      <c r="M109" s="50"/>
      <c r="N109" s="50"/>
      <c r="O109" s="50"/>
      <c r="P109" s="50"/>
      <c r="Q109" s="50"/>
      <c r="R109" s="50"/>
      <c r="S109" s="50"/>
    </row>
    <row r="110">
      <c r="A110" s="244"/>
      <c r="B110" s="50"/>
      <c r="C110" s="111"/>
      <c r="D110" s="111"/>
      <c r="E110" s="111"/>
      <c r="F110" s="111"/>
      <c r="G110" s="243"/>
      <c r="H110" s="50"/>
      <c r="J110" s="50"/>
      <c r="K110" s="50"/>
      <c r="L110" s="50"/>
      <c r="M110" s="50"/>
      <c r="N110" s="50"/>
      <c r="O110" s="50"/>
      <c r="P110" s="50"/>
      <c r="Q110" s="50"/>
      <c r="R110" s="50"/>
      <c r="S110" s="50"/>
    </row>
    <row r="111">
      <c r="A111" s="244"/>
      <c r="B111" s="50"/>
      <c r="C111" s="111"/>
      <c r="D111" s="111"/>
      <c r="E111" s="111"/>
      <c r="F111" s="111"/>
      <c r="G111" s="243"/>
      <c r="H111" s="50"/>
      <c r="J111" s="50"/>
      <c r="K111" s="50"/>
      <c r="L111" s="50"/>
      <c r="M111" s="50"/>
      <c r="N111" s="50"/>
      <c r="O111" s="50"/>
      <c r="P111" s="50"/>
      <c r="Q111" s="50"/>
      <c r="R111" s="50"/>
      <c r="S111" s="50"/>
    </row>
    <row r="112">
      <c r="A112" s="244"/>
      <c r="B112" s="50"/>
      <c r="C112" s="111"/>
      <c r="D112" s="111"/>
      <c r="E112" s="111"/>
      <c r="F112" s="111"/>
      <c r="G112" s="243"/>
      <c r="H112" s="50"/>
      <c r="J112" s="50"/>
      <c r="K112" s="50"/>
      <c r="L112" s="50"/>
      <c r="M112" s="50"/>
      <c r="N112" s="50"/>
      <c r="O112" s="50"/>
      <c r="P112" s="50"/>
      <c r="Q112" s="50"/>
      <c r="R112" s="50"/>
      <c r="S112" s="50"/>
    </row>
    <row r="113">
      <c r="A113" s="244"/>
      <c r="B113" s="50"/>
      <c r="C113" s="111"/>
      <c r="D113" s="111"/>
      <c r="E113" s="111"/>
      <c r="F113" s="111"/>
      <c r="G113" s="243"/>
      <c r="H113" s="50"/>
      <c r="J113" s="50"/>
      <c r="K113" s="50"/>
      <c r="L113" s="50"/>
      <c r="M113" s="50"/>
      <c r="N113" s="50"/>
      <c r="O113" s="50"/>
      <c r="P113" s="50"/>
      <c r="Q113" s="50"/>
      <c r="R113" s="50"/>
      <c r="S113" s="50"/>
    </row>
    <row r="114">
      <c r="A114" s="244"/>
      <c r="B114" s="50"/>
      <c r="C114" s="111"/>
      <c r="D114" s="111"/>
      <c r="E114" s="111"/>
      <c r="F114" s="111"/>
      <c r="G114" s="243"/>
      <c r="H114" s="50"/>
      <c r="J114" s="50"/>
      <c r="K114" s="50"/>
      <c r="L114" s="50"/>
      <c r="M114" s="50"/>
      <c r="N114" s="50"/>
      <c r="O114" s="50"/>
      <c r="P114" s="50"/>
      <c r="Q114" s="50"/>
      <c r="R114" s="50"/>
      <c r="S114" s="50"/>
    </row>
    <row r="115">
      <c r="A115" s="244"/>
      <c r="B115" s="50"/>
      <c r="C115" s="111"/>
      <c r="D115" s="111"/>
      <c r="E115" s="111"/>
      <c r="F115" s="111"/>
      <c r="G115" s="243"/>
      <c r="H115" s="50"/>
      <c r="J115" s="50"/>
      <c r="K115" s="50"/>
      <c r="L115" s="50"/>
      <c r="M115" s="50"/>
      <c r="N115" s="50"/>
      <c r="O115" s="50"/>
      <c r="P115" s="50"/>
      <c r="Q115" s="50"/>
      <c r="R115" s="50"/>
      <c r="S115" s="50"/>
    </row>
    <row r="116">
      <c r="A116" s="244"/>
      <c r="B116" s="50"/>
      <c r="C116" s="111"/>
      <c r="D116" s="111"/>
      <c r="E116" s="111"/>
      <c r="F116" s="111"/>
      <c r="G116" s="243"/>
      <c r="H116" s="50"/>
      <c r="J116" s="50"/>
      <c r="K116" s="50"/>
      <c r="L116" s="50"/>
      <c r="M116" s="50"/>
      <c r="N116" s="50"/>
      <c r="O116" s="50"/>
      <c r="P116" s="50"/>
      <c r="Q116" s="50"/>
      <c r="R116" s="50"/>
      <c r="S116" s="50"/>
    </row>
    <row r="117">
      <c r="A117" s="244"/>
      <c r="B117" s="50"/>
      <c r="C117" s="111"/>
      <c r="D117" s="111"/>
      <c r="E117" s="111"/>
      <c r="F117" s="111"/>
      <c r="G117" s="243"/>
      <c r="H117" s="50"/>
      <c r="J117" s="50"/>
      <c r="K117" s="50"/>
      <c r="L117" s="50"/>
      <c r="M117" s="50"/>
      <c r="N117" s="50"/>
      <c r="O117" s="50"/>
      <c r="P117" s="50"/>
      <c r="Q117" s="50"/>
      <c r="R117" s="50"/>
      <c r="S117" s="50"/>
    </row>
    <row r="118">
      <c r="A118" s="244"/>
      <c r="B118" s="50"/>
      <c r="C118" s="111"/>
      <c r="D118" s="111"/>
      <c r="E118" s="111"/>
      <c r="F118" s="111"/>
      <c r="G118" s="243"/>
      <c r="H118" s="50"/>
      <c r="J118" s="50"/>
      <c r="K118" s="50"/>
      <c r="L118" s="50"/>
      <c r="M118" s="50"/>
      <c r="N118" s="50"/>
      <c r="O118" s="50"/>
      <c r="P118" s="50"/>
      <c r="Q118" s="50"/>
      <c r="R118" s="50"/>
      <c r="S118" s="50"/>
    </row>
    <row r="119">
      <c r="A119" s="244"/>
      <c r="B119" s="50"/>
      <c r="C119" s="111"/>
      <c r="D119" s="111"/>
      <c r="E119" s="111"/>
      <c r="F119" s="111"/>
      <c r="G119" s="243"/>
      <c r="H119" s="50"/>
      <c r="J119" s="50"/>
      <c r="K119" s="50"/>
      <c r="L119" s="50"/>
      <c r="M119" s="50"/>
      <c r="N119" s="50"/>
      <c r="O119" s="50"/>
      <c r="P119" s="50"/>
      <c r="Q119" s="50"/>
      <c r="R119" s="50"/>
      <c r="S119" s="50"/>
    </row>
    <row r="120">
      <c r="A120" s="244"/>
      <c r="B120" s="50"/>
      <c r="C120" s="111"/>
      <c r="D120" s="111"/>
      <c r="E120" s="111"/>
      <c r="F120" s="111"/>
      <c r="G120" s="243"/>
      <c r="H120" s="50"/>
      <c r="J120" s="50"/>
      <c r="K120" s="50"/>
      <c r="L120" s="50"/>
      <c r="M120" s="50"/>
      <c r="N120" s="50"/>
      <c r="O120" s="50"/>
      <c r="P120" s="50"/>
      <c r="Q120" s="50"/>
      <c r="R120" s="50"/>
      <c r="S120" s="50"/>
    </row>
    <row r="121">
      <c r="A121" s="244"/>
      <c r="B121" s="50"/>
      <c r="C121" s="111"/>
      <c r="D121" s="111"/>
      <c r="E121" s="111"/>
      <c r="F121" s="111"/>
      <c r="G121" s="243"/>
      <c r="H121" s="50"/>
      <c r="J121" s="50"/>
      <c r="K121" s="50"/>
      <c r="L121" s="50"/>
      <c r="M121" s="50"/>
      <c r="N121" s="50"/>
      <c r="O121" s="50"/>
      <c r="P121" s="50"/>
      <c r="Q121" s="50"/>
      <c r="R121" s="50"/>
      <c r="S121" s="50"/>
    </row>
    <row r="122">
      <c r="A122" s="244"/>
      <c r="B122" s="50"/>
      <c r="C122" s="111"/>
      <c r="D122" s="111"/>
      <c r="E122" s="111"/>
      <c r="F122" s="111"/>
      <c r="G122" s="243"/>
      <c r="H122" s="50"/>
      <c r="J122" s="50"/>
      <c r="K122" s="50"/>
      <c r="L122" s="50"/>
      <c r="M122" s="50"/>
      <c r="N122" s="50"/>
      <c r="O122" s="50"/>
      <c r="P122" s="50"/>
      <c r="Q122" s="50"/>
      <c r="R122" s="50"/>
      <c r="S122" s="50"/>
    </row>
    <row r="123">
      <c r="A123" s="244"/>
      <c r="B123" s="50"/>
      <c r="C123" s="111"/>
      <c r="D123" s="111"/>
      <c r="E123" s="111"/>
      <c r="F123" s="111"/>
      <c r="G123" s="243"/>
      <c r="H123" s="50"/>
      <c r="J123" s="50"/>
      <c r="K123" s="50"/>
      <c r="L123" s="50"/>
      <c r="M123" s="50"/>
      <c r="N123" s="50"/>
      <c r="O123" s="50"/>
      <c r="P123" s="50"/>
      <c r="Q123" s="50"/>
      <c r="R123" s="50"/>
      <c r="S123" s="50"/>
    </row>
    <row r="124">
      <c r="A124" s="244"/>
      <c r="B124" s="50"/>
      <c r="C124" s="111"/>
      <c r="D124" s="111"/>
      <c r="E124" s="111"/>
      <c r="F124" s="111"/>
      <c r="G124" s="243"/>
      <c r="H124" s="50"/>
      <c r="J124" s="50"/>
      <c r="K124" s="50"/>
      <c r="L124" s="50"/>
      <c r="M124" s="50"/>
      <c r="N124" s="50"/>
      <c r="O124" s="50"/>
      <c r="P124" s="50"/>
      <c r="Q124" s="50"/>
      <c r="R124" s="50"/>
      <c r="S124" s="50"/>
    </row>
    <row r="125">
      <c r="A125" s="244"/>
      <c r="B125" s="50"/>
      <c r="C125" s="111"/>
      <c r="D125" s="111"/>
      <c r="E125" s="111"/>
      <c r="F125" s="111"/>
      <c r="G125" s="243"/>
      <c r="H125" s="50"/>
      <c r="J125" s="50"/>
      <c r="K125" s="50"/>
      <c r="L125" s="50"/>
      <c r="M125" s="50"/>
      <c r="N125" s="50"/>
      <c r="O125" s="50"/>
      <c r="P125" s="50"/>
      <c r="Q125" s="50"/>
      <c r="R125" s="50"/>
      <c r="S125" s="50"/>
    </row>
    <row r="126">
      <c r="A126" s="244"/>
      <c r="B126" s="50"/>
      <c r="C126" s="111"/>
      <c r="D126" s="111"/>
      <c r="E126" s="111"/>
      <c r="F126" s="111"/>
      <c r="G126" s="243"/>
      <c r="H126" s="50"/>
      <c r="J126" s="50"/>
      <c r="K126" s="50"/>
      <c r="L126" s="50"/>
      <c r="M126" s="50"/>
      <c r="N126" s="50"/>
      <c r="O126" s="50"/>
      <c r="P126" s="50"/>
      <c r="Q126" s="50"/>
      <c r="R126" s="50"/>
      <c r="S126" s="50"/>
    </row>
    <row r="127">
      <c r="A127" s="244"/>
      <c r="B127" s="50"/>
      <c r="C127" s="111"/>
      <c r="D127" s="111"/>
      <c r="E127" s="111"/>
      <c r="F127" s="111"/>
      <c r="G127" s="243"/>
      <c r="H127" s="50"/>
      <c r="J127" s="50"/>
      <c r="K127" s="50"/>
      <c r="L127" s="50"/>
      <c r="M127" s="50"/>
      <c r="N127" s="50"/>
      <c r="O127" s="50"/>
      <c r="P127" s="50"/>
      <c r="Q127" s="50"/>
      <c r="R127" s="50"/>
      <c r="S127" s="50"/>
    </row>
    <row r="128">
      <c r="A128" s="244"/>
      <c r="B128" s="50"/>
      <c r="C128" s="111"/>
      <c r="D128" s="111"/>
      <c r="E128" s="111"/>
      <c r="F128" s="111"/>
      <c r="G128" s="243"/>
      <c r="H128" s="50"/>
      <c r="J128" s="50"/>
      <c r="K128" s="50"/>
      <c r="L128" s="50"/>
      <c r="M128" s="50"/>
      <c r="N128" s="50"/>
      <c r="O128" s="50"/>
      <c r="P128" s="50"/>
      <c r="Q128" s="50"/>
      <c r="R128" s="50"/>
      <c r="S128" s="50"/>
    </row>
    <row r="129">
      <c r="A129" s="244"/>
      <c r="B129" s="50"/>
      <c r="C129" s="111"/>
      <c r="D129" s="111"/>
      <c r="E129" s="111"/>
      <c r="F129" s="111"/>
      <c r="G129" s="243"/>
      <c r="H129" s="50"/>
      <c r="J129" s="50"/>
      <c r="K129" s="50"/>
      <c r="L129" s="50"/>
      <c r="M129" s="50"/>
      <c r="N129" s="50"/>
      <c r="O129" s="50"/>
      <c r="P129" s="50"/>
      <c r="Q129" s="50"/>
      <c r="R129" s="50"/>
      <c r="S129" s="50"/>
    </row>
    <row r="130">
      <c r="A130" s="244"/>
      <c r="B130" s="50"/>
      <c r="C130" s="111"/>
      <c r="D130" s="111"/>
      <c r="E130" s="111"/>
      <c r="F130" s="111"/>
      <c r="G130" s="243"/>
      <c r="H130" s="50"/>
      <c r="J130" s="50"/>
      <c r="K130" s="50"/>
      <c r="L130" s="50"/>
      <c r="M130" s="50"/>
      <c r="N130" s="50"/>
      <c r="O130" s="50"/>
      <c r="P130" s="50"/>
      <c r="Q130" s="50"/>
      <c r="R130" s="50"/>
      <c r="S130" s="50"/>
    </row>
    <row r="131">
      <c r="A131" s="244"/>
      <c r="B131" s="50"/>
      <c r="C131" s="111"/>
      <c r="D131" s="111"/>
      <c r="E131" s="111"/>
      <c r="F131" s="111"/>
      <c r="G131" s="243"/>
      <c r="H131" s="50"/>
      <c r="J131" s="50"/>
      <c r="K131" s="50"/>
      <c r="L131" s="50"/>
      <c r="M131" s="50"/>
      <c r="N131" s="50"/>
      <c r="O131" s="50"/>
      <c r="P131" s="50"/>
      <c r="Q131" s="50"/>
      <c r="R131" s="50"/>
      <c r="S131" s="50"/>
    </row>
    <row r="132">
      <c r="A132" s="244"/>
      <c r="B132" s="50"/>
      <c r="C132" s="111"/>
      <c r="D132" s="111"/>
      <c r="E132" s="111"/>
      <c r="F132" s="111"/>
      <c r="G132" s="243"/>
      <c r="H132" s="50"/>
      <c r="J132" s="50"/>
      <c r="K132" s="50"/>
      <c r="L132" s="50"/>
      <c r="M132" s="50"/>
      <c r="N132" s="50"/>
      <c r="O132" s="50"/>
      <c r="P132" s="50"/>
      <c r="Q132" s="50"/>
      <c r="R132" s="50"/>
      <c r="S132" s="50"/>
    </row>
    <row r="133">
      <c r="A133" s="244"/>
      <c r="B133" s="50"/>
      <c r="C133" s="111"/>
      <c r="D133" s="111"/>
      <c r="E133" s="111"/>
      <c r="F133" s="111"/>
      <c r="G133" s="243"/>
      <c r="H133" s="50"/>
      <c r="J133" s="50"/>
      <c r="K133" s="50"/>
      <c r="L133" s="50"/>
      <c r="M133" s="50"/>
      <c r="N133" s="50"/>
      <c r="O133" s="50"/>
      <c r="P133" s="50"/>
      <c r="Q133" s="50"/>
      <c r="R133" s="50"/>
      <c r="S133" s="50"/>
    </row>
    <row r="134">
      <c r="A134" s="244"/>
      <c r="B134" s="50"/>
      <c r="C134" s="111"/>
      <c r="D134" s="111"/>
      <c r="E134" s="111"/>
      <c r="F134" s="111"/>
      <c r="G134" s="243"/>
      <c r="H134" s="50"/>
      <c r="J134" s="50"/>
      <c r="K134" s="50"/>
      <c r="L134" s="50"/>
      <c r="M134" s="50"/>
      <c r="N134" s="50"/>
      <c r="O134" s="50"/>
      <c r="P134" s="50"/>
      <c r="Q134" s="50"/>
      <c r="R134" s="50"/>
      <c r="S134" s="50"/>
    </row>
    <row r="135">
      <c r="A135" s="244"/>
      <c r="B135" s="50"/>
      <c r="C135" s="111"/>
      <c r="D135" s="111"/>
      <c r="E135" s="111"/>
      <c r="F135" s="111"/>
      <c r="G135" s="243"/>
      <c r="H135" s="50"/>
      <c r="J135" s="50"/>
      <c r="K135" s="50"/>
      <c r="L135" s="50"/>
      <c r="M135" s="50"/>
      <c r="N135" s="50"/>
      <c r="O135" s="50"/>
      <c r="P135" s="50"/>
      <c r="Q135" s="50"/>
      <c r="R135" s="50"/>
      <c r="S135" s="50"/>
    </row>
    <row r="136">
      <c r="A136" s="244"/>
      <c r="B136" s="50"/>
      <c r="C136" s="111"/>
      <c r="D136" s="111"/>
      <c r="E136" s="111"/>
      <c r="F136" s="111"/>
      <c r="G136" s="243"/>
      <c r="H136" s="50"/>
      <c r="J136" s="50"/>
      <c r="K136" s="50"/>
      <c r="L136" s="50"/>
      <c r="M136" s="50"/>
      <c r="N136" s="50"/>
      <c r="O136" s="50"/>
      <c r="P136" s="50"/>
      <c r="Q136" s="50"/>
      <c r="R136" s="50"/>
      <c r="S136" s="50"/>
    </row>
    <row r="137">
      <c r="A137" s="244"/>
      <c r="B137" s="50"/>
      <c r="C137" s="111"/>
      <c r="D137" s="111"/>
      <c r="E137" s="111"/>
      <c r="F137" s="111"/>
      <c r="G137" s="243"/>
      <c r="H137" s="50"/>
      <c r="J137" s="50"/>
      <c r="K137" s="50"/>
      <c r="L137" s="50"/>
      <c r="M137" s="50"/>
      <c r="N137" s="50"/>
      <c r="O137" s="50"/>
      <c r="P137" s="50"/>
      <c r="Q137" s="50"/>
      <c r="R137" s="50"/>
      <c r="S137" s="50"/>
    </row>
    <row r="138">
      <c r="A138" s="244"/>
      <c r="B138" s="50"/>
      <c r="C138" s="111"/>
      <c r="D138" s="111"/>
      <c r="E138" s="111"/>
      <c r="F138" s="111"/>
      <c r="G138" s="243"/>
      <c r="H138" s="50"/>
      <c r="J138" s="50"/>
      <c r="K138" s="50"/>
      <c r="L138" s="50"/>
      <c r="M138" s="50"/>
      <c r="N138" s="50"/>
      <c r="O138" s="50"/>
      <c r="P138" s="50"/>
      <c r="Q138" s="50"/>
      <c r="R138" s="50"/>
      <c r="S138" s="50"/>
    </row>
    <row r="139">
      <c r="A139" s="244"/>
      <c r="B139" s="50"/>
      <c r="C139" s="111"/>
      <c r="D139" s="111"/>
      <c r="E139" s="111"/>
      <c r="F139" s="111"/>
      <c r="G139" s="243"/>
      <c r="H139" s="50"/>
      <c r="J139" s="50"/>
      <c r="K139" s="50"/>
      <c r="L139" s="50"/>
      <c r="M139" s="50"/>
      <c r="N139" s="50"/>
      <c r="O139" s="50"/>
      <c r="P139" s="50"/>
      <c r="Q139" s="50"/>
      <c r="R139" s="50"/>
      <c r="S139" s="50"/>
    </row>
    <row r="140">
      <c r="A140" s="244"/>
      <c r="B140" s="50"/>
      <c r="C140" s="111"/>
      <c r="D140" s="111"/>
      <c r="E140" s="111"/>
      <c r="F140" s="111"/>
      <c r="G140" s="243"/>
      <c r="H140" s="50"/>
      <c r="J140" s="50"/>
      <c r="K140" s="50"/>
      <c r="L140" s="50"/>
      <c r="M140" s="50"/>
      <c r="N140" s="50"/>
      <c r="O140" s="50"/>
      <c r="P140" s="50"/>
      <c r="Q140" s="50"/>
      <c r="R140" s="50"/>
      <c r="S140" s="50"/>
    </row>
    <row r="141">
      <c r="A141" s="244"/>
      <c r="B141" s="50"/>
      <c r="C141" s="111"/>
      <c r="D141" s="111"/>
      <c r="E141" s="111"/>
      <c r="F141" s="111"/>
      <c r="G141" s="243"/>
      <c r="H141" s="50"/>
      <c r="J141" s="50"/>
      <c r="K141" s="50"/>
      <c r="L141" s="50"/>
      <c r="M141" s="50"/>
      <c r="N141" s="50"/>
      <c r="O141" s="50"/>
      <c r="P141" s="50"/>
      <c r="Q141" s="50"/>
      <c r="R141" s="50"/>
      <c r="S141" s="50"/>
    </row>
    <row r="142">
      <c r="A142" s="244"/>
      <c r="B142" s="50"/>
      <c r="C142" s="111"/>
      <c r="D142" s="111"/>
      <c r="E142" s="111"/>
      <c r="F142" s="111"/>
      <c r="G142" s="243"/>
      <c r="H142" s="50"/>
      <c r="J142" s="50"/>
      <c r="K142" s="50"/>
      <c r="L142" s="50"/>
      <c r="M142" s="50"/>
      <c r="N142" s="50"/>
      <c r="O142" s="50"/>
      <c r="P142" s="50"/>
      <c r="Q142" s="50"/>
      <c r="R142" s="50"/>
      <c r="S142" s="50"/>
    </row>
    <row r="143">
      <c r="A143" s="244"/>
      <c r="B143" s="50"/>
      <c r="C143" s="111"/>
      <c r="D143" s="111"/>
      <c r="E143" s="111"/>
      <c r="F143" s="111"/>
      <c r="G143" s="243"/>
      <c r="H143" s="50"/>
      <c r="J143" s="50"/>
      <c r="K143" s="50"/>
      <c r="L143" s="50"/>
      <c r="M143" s="50"/>
      <c r="N143" s="50"/>
      <c r="O143" s="50"/>
      <c r="P143" s="50"/>
      <c r="Q143" s="50"/>
      <c r="R143" s="50"/>
      <c r="S143" s="50"/>
    </row>
    <row r="144">
      <c r="A144" s="244"/>
      <c r="B144" s="50"/>
      <c r="C144" s="111"/>
      <c r="D144" s="111"/>
      <c r="E144" s="111"/>
      <c r="F144" s="111"/>
      <c r="G144" s="243"/>
      <c r="H144" s="50"/>
      <c r="J144" s="50"/>
      <c r="K144" s="50"/>
      <c r="L144" s="50"/>
      <c r="M144" s="50"/>
      <c r="N144" s="50"/>
      <c r="O144" s="50"/>
      <c r="P144" s="50"/>
      <c r="Q144" s="50"/>
      <c r="R144" s="50"/>
      <c r="S144" s="50"/>
    </row>
    <row r="145">
      <c r="A145" s="244"/>
      <c r="B145" s="50"/>
      <c r="C145" s="111"/>
      <c r="D145" s="111"/>
      <c r="E145" s="111"/>
      <c r="F145" s="111"/>
      <c r="G145" s="243"/>
      <c r="H145" s="50"/>
      <c r="J145" s="50"/>
      <c r="K145" s="50"/>
      <c r="L145" s="50"/>
      <c r="M145" s="50"/>
      <c r="N145" s="50"/>
      <c r="O145" s="50"/>
      <c r="P145" s="50"/>
      <c r="Q145" s="50"/>
      <c r="R145" s="50"/>
      <c r="S145" s="50"/>
    </row>
    <row r="146">
      <c r="A146" s="244"/>
      <c r="B146" s="50"/>
      <c r="C146" s="111"/>
      <c r="D146" s="111"/>
      <c r="E146" s="111"/>
      <c r="F146" s="111"/>
      <c r="G146" s="243"/>
      <c r="H146" s="50"/>
      <c r="J146" s="50"/>
      <c r="K146" s="50"/>
      <c r="L146" s="50"/>
      <c r="M146" s="50"/>
      <c r="N146" s="50"/>
      <c r="O146" s="50"/>
      <c r="P146" s="50"/>
      <c r="Q146" s="50"/>
      <c r="R146" s="50"/>
      <c r="S146" s="50"/>
    </row>
    <row r="147">
      <c r="A147" s="244"/>
      <c r="B147" s="50"/>
      <c r="C147" s="111"/>
      <c r="D147" s="111"/>
      <c r="E147" s="111"/>
      <c r="F147" s="111"/>
      <c r="G147" s="243"/>
      <c r="H147" s="50"/>
      <c r="J147" s="50"/>
      <c r="K147" s="50"/>
      <c r="L147" s="50"/>
      <c r="M147" s="50"/>
      <c r="N147" s="50"/>
      <c r="O147" s="50"/>
      <c r="P147" s="50"/>
      <c r="Q147" s="50"/>
      <c r="R147" s="50"/>
      <c r="S147" s="50"/>
    </row>
    <row r="148">
      <c r="A148" s="244"/>
      <c r="B148" s="50"/>
      <c r="C148" s="111"/>
      <c r="D148" s="111"/>
      <c r="E148" s="111"/>
      <c r="F148" s="111"/>
      <c r="G148" s="243"/>
      <c r="H148" s="50"/>
      <c r="J148" s="50"/>
      <c r="K148" s="50"/>
      <c r="L148" s="50"/>
      <c r="M148" s="50"/>
      <c r="N148" s="50"/>
      <c r="O148" s="50"/>
      <c r="P148" s="50"/>
      <c r="Q148" s="50"/>
      <c r="R148" s="50"/>
      <c r="S148" s="50"/>
    </row>
    <row r="149">
      <c r="A149" s="244"/>
      <c r="B149" s="50"/>
      <c r="C149" s="111"/>
      <c r="D149" s="111"/>
      <c r="E149" s="111"/>
      <c r="F149" s="111"/>
      <c r="G149" s="243"/>
      <c r="H149" s="50"/>
      <c r="J149" s="50"/>
      <c r="K149" s="50"/>
      <c r="L149" s="50"/>
      <c r="M149" s="50"/>
      <c r="N149" s="50"/>
      <c r="O149" s="50"/>
      <c r="P149" s="50"/>
      <c r="Q149" s="50"/>
      <c r="R149" s="50"/>
      <c r="S149" s="50"/>
    </row>
    <row r="150">
      <c r="A150" s="244"/>
      <c r="B150" s="50"/>
      <c r="C150" s="111"/>
      <c r="D150" s="111"/>
      <c r="E150" s="111"/>
      <c r="F150" s="111"/>
      <c r="G150" s="243"/>
      <c r="H150" s="50"/>
      <c r="J150" s="50"/>
      <c r="K150" s="50"/>
      <c r="L150" s="50"/>
      <c r="M150" s="50"/>
      <c r="N150" s="50"/>
      <c r="O150" s="50"/>
      <c r="P150" s="50"/>
      <c r="Q150" s="50"/>
      <c r="R150" s="50"/>
      <c r="S150" s="50"/>
    </row>
    <row r="151">
      <c r="A151" s="244"/>
      <c r="B151" s="50"/>
      <c r="C151" s="111"/>
      <c r="D151" s="111"/>
      <c r="E151" s="111"/>
      <c r="F151" s="111"/>
      <c r="G151" s="243"/>
      <c r="H151" s="50"/>
      <c r="J151" s="50"/>
      <c r="K151" s="50"/>
      <c r="L151" s="50"/>
      <c r="M151" s="50"/>
      <c r="N151" s="50"/>
      <c r="O151" s="50"/>
      <c r="P151" s="50"/>
      <c r="Q151" s="50"/>
      <c r="R151" s="50"/>
      <c r="S151" s="50"/>
    </row>
    <row r="152">
      <c r="A152" s="244"/>
      <c r="B152" s="50"/>
      <c r="C152" s="111"/>
      <c r="D152" s="111"/>
      <c r="E152" s="111"/>
      <c r="F152" s="111"/>
      <c r="G152" s="243"/>
      <c r="H152" s="50"/>
      <c r="J152" s="50"/>
      <c r="K152" s="50"/>
      <c r="L152" s="50"/>
      <c r="M152" s="50"/>
      <c r="N152" s="50"/>
      <c r="O152" s="50"/>
      <c r="P152" s="50"/>
      <c r="Q152" s="50"/>
      <c r="R152" s="50"/>
      <c r="S152" s="50"/>
    </row>
    <row r="153">
      <c r="A153" s="244"/>
      <c r="B153" s="50"/>
      <c r="C153" s="111"/>
      <c r="D153" s="111"/>
      <c r="E153" s="111"/>
      <c r="F153" s="111"/>
      <c r="G153" s="243"/>
      <c r="H153" s="50"/>
      <c r="J153" s="50"/>
      <c r="K153" s="50"/>
      <c r="L153" s="50"/>
      <c r="M153" s="50"/>
      <c r="N153" s="50"/>
      <c r="O153" s="50"/>
      <c r="P153" s="50"/>
      <c r="Q153" s="50"/>
      <c r="R153" s="50"/>
      <c r="S153" s="50"/>
    </row>
    <row r="154">
      <c r="A154" s="244"/>
      <c r="B154" s="50"/>
      <c r="C154" s="111"/>
      <c r="D154" s="111"/>
      <c r="E154" s="111"/>
      <c r="F154" s="111"/>
      <c r="G154" s="243"/>
      <c r="H154" s="50"/>
      <c r="J154" s="50"/>
      <c r="K154" s="50"/>
      <c r="L154" s="50"/>
      <c r="M154" s="50"/>
      <c r="N154" s="50"/>
      <c r="O154" s="50"/>
      <c r="P154" s="50"/>
      <c r="Q154" s="50"/>
      <c r="R154" s="50"/>
      <c r="S154" s="50"/>
    </row>
    <row r="155">
      <c r="A155" s="244"/>
      <c r="B155" s="50"/>
      <c r="C155" s="111"/>
      <c r="D155" s="111"/>
      <c r="E155" s="111"/>
      <c r="F155" s="111"/>
      <c r="G155" s="243"/>
      <c r="H155" s="50"/>
      <c r="J155" s="50"/>
      <c r="K155" s="50"/>
      <c r="L155" s="50"/>
      <c r="M155" s="50"/>
      <c r="N155" s="50"/>
      <c r="O155" s="50"/>
      <c r="P155" s="50"/>
      <c r="Q155" s="50"/>
      <c r="R155" s="50"/>
      <c r="S155" s="50"/>
    </row>
    <row r="156">
      <c r="A156" s="244"/>
      <c r="B156" s="50"/>
      <c r="C156" s="111"/>
      <c r="D156" s="111"/>
      <c r="E156" s="111"/>
      <c r="F156" s="111"/>
      <c r="G156" s="243"/>
      <c r="H156" s="50"/>
      <c r="J156" s="50"/>
      <c r="K156" s="50"/>
      <c r="L156" s="50"/>
      <c r="M156" s="50"/>
      <c r="N156" s="50"/>
      <c r="O156" s="50"/>
      <c r="P156" s="50"/>
      <c r="Q156" s="50"/>
      <c r="R156" s="50"/>
      <c r="S156" s="50"/>
    </row>
    <row r="157">
      <c r="A157" s="244"/>
      <c r="B157" s="50"/>
      <c r="C157" s="111"/>
      <c r="D157" s="111"/>
      <c r="E157" s="111"/>
      <c r="F157" s="111"/>
      <c r="G157" s="243"/>
      <c r="H157" s="50"/>
      <c r="J157" s="50"/>
      <c r="K157" s="50"/>
      <c r="L157" s="50"/>
      <c r="M157" s="50"/>
      <c r="N157" s="50"/>
      <c r="O157" s="50"/>
      <c r="P157" s="50"/>
      <c r="Q157" s="50"/>
      <c r="R157" s="50"/>
      <c r="S157" s="50"/>
    </row>
    <row r="158">
      <c r="A158" s="244"/>
      <c r="B158" s="50"/>
      <c r="C158" s="111"/>
      <c r="D158" s="111"/>
      <c r="E158" s="111"/>
      <c r="F158" s="111"/>
      <c r="G158" s="243"/>
      <c r="H158" s="50"/>
      <c r="J158" s="50"/>
      <c r="K158" s="50"/>
      <c r="L158" s="50"/>
      <c r="M158" s="50"/>
      <c r="N158" s="50"/>
      <c r="O158" s="50"/>
      <c r="P158" s="50"/>
      <c r="Q158" s="50"/>
      <c r="R158" s="50"/>
      <c r="S158" s="50"/>
    </row>
    <row r="159">
      <c r="A159" s="244"/>
      <c r="B159" s="50"/>
      <c r="C159" s="111"/>
      <c r="D159" s="111"/>
      <c r="E159" s="111"/>
      <c r="F159" s="111"/>
      <c r="G159" s="243"/>
      <c r="H159" s="50"/>
      <c r="J159" s="50"/>
      <c r="K159" s="50"/>
      <c r="L159" s="50"/>
      <c r="M159" s="50"/>
      <c r="N159" s="50"/>
      <c r="O159" s="50"/>
      <c r="P159" s="50"/>
      <c r="Q159" s="50"/>
      <c r="R159" s="50"/>
      <c r="S159" s="50"/>
    </row>
    <row r="160">
      <c r="A160" s="244"/>
      <c r="B160" s="50"/>
      <c r="C160" s="111"/>
      <c r="D160" s="111"/>
      <c r="E160" s="111"/>
      <c r="F160" s="111"/>
      <c r="G160" s="243"/>
      <c r="H160" s="50"/>
      <c r="J160" s="50"/>
      <c r="K160" s="50"/>
      <c r="L160" s="50"/>
      <c r="M160" s="50"/>
      <c r="N160" s="50"/>
      <c r="O160" s="50"/>
      <c r="P160" s="50"/>
      <c r="Q160" s="50"/>
      <c r="R160" s="50"/>
      <c r="S160" s="50"/>
    </row>
    <row r="161">
      <c r="A161" s="244"/>
      <c r="B161" s="50"/>
      <c r="C161" s="111"/>
      <c r="D161" s="111"/>
      <c r="E161" s="111"/>
      <c r="F161" s="111"/>
      <c r="G161" s="243"/>
      <c r="H161" s="50"/>
      <c r="J161" s="50"/>
      <c r="K161" s="50"/>
      <c r="L161" s="50"/>
      <c r="M161" s="50"/>
      <c r="N161" s="50"/>
      <c r="O161" s="50"/>
      <c r="P161" s="50"/>
      <c r="Q161" s="50"/>
      <c r="R161" s="50"/>
      <c r="S161" s="50"/>
    </row>
    <row r="162">
      <c r="A162" s="244"/>
      <c r="B162" s="50"/>
      <c r="C162" s="111"/>
      <c r="D162" s="111"/>
      <c r="E162" s="111"/>
      <c r="F162" s="111"/>
      <c r="G162" s="243"/>
      <c r="H162" s="50"/>
      <c r="J162" s="50"/>
      <c r="K162" s="50"/>
      <c r="L162" s="50"/>
      <c r="M162" s="50"/>
      <c r="N162" s="50"/>
      <c r="O162" s="50"/>
      <c r="P162" s="50"/>
      <c r="Q162" s="50"/>
      <c r="R162" s="50"/>
      <c r="S162" s="50"/>
    </row>
    <row r="163">
      <c r="A163" s="244"/>
      <c r="B163" s="50"/>
      <c r="C163" s="111"/>
      <c r="D163" s="111"/>
      <c r="E163" s="111"/>
      <c r="F163" s="111"/>
      <c r="G163" s="243"/>
      <c r="H163" s="50"/>
      <c r="J163" s="50"/>
      <c r="K163" s="50"/>
      <c r="L163" s="50"/>
      <c r="M163" s="50"/>
      <c r="N163" s="50"/>
      <c r="O163" s="50"/>
      <c r="P163" s="50"/>
      <c r="Q163" s="50"/>
      <c r="R163" s="50"/>
      <c r="S163" s="50"/>
    </row>
    <row r="164">
      <c r="A164" s="244"/>
      <c r="B164" s="50"/>
      <c r="C164" s="111"/>
      <c r="D164" s="111"/>
      <c r="E164" s="111"/>
      <c r="F164" s="111"/>
      <c r="G164" s="243"/>
      <c r="H164" s="50"/>
      <c r="J164" s="50"/>
      <c r="K164" s="50"/>
      <c r="L164" s="50"/>
      <c r="M164" s="50"/>
      <c r="N164" s="50"/>
      <c r="O164" s="50"/>
      <c r="P164" s="50"/>
      <c r="Q164" s="50"/>
      <c r="R164" s="50"/>
      <c r="S164" s="50"/>
    </row>
    <row r="165">
      <c r="A165" s="244"/>
      <c r="B165" s="50"/>
      <c r="C165" s="111"/>
      <c r="D165" s="111"/>
      <c r="E165" s="111"/>
      <c r="F165" s="111"/>
      <c r="G165" s="243"/>
      <c r="H165" s="50"/>
      <c r="J165" s="50"/>
      <c r="K165" s="50"/>
      <c r="L165" s="50"/>
      <c r="M165" s="50"/>
      <c r="N165" s="50"/>
      <c r="O165" s="50"/>
      <c r="P165" s="50"/>
      <c r="Q165" s="50"/>
      <c r="R165" s="50"/>
      <c r="S165" s="50"/>
    </row>
    <row r="166">
      <c r="A166" s="244"/>
      <c r="B166" s="50"/>
      <c r="C166" s="111"/>
      <c r="D166" s="111"/>
      <c r="E166" s="111"/>
      <c r="F166" s="111"/>
      <c r="G166" s="243"/>
      <c r="H166" s="50"/>
      <c r="J166" s="50"/>
      <c r="K166" s="50"/>
      <c r="L166" s="50"/>
      <c r="M166" s="50"/>
      <c r="N166" s="50"/>
      <c r="O166" s="50"/>
      <c r="P166" s="50"/>
      <c r="Q166" s="50"/>
      <c r="R166" s="50"/>
      <c r="S166" s="50"/>
    </row>
    <row r="167">
      <c r="A167" s="244"/>
      <c r="B167" s="50"/>
      <c r="C167" s="111"/>
      <c r="D167" s="111"/>
      <c r="E167" s="111"/>
      <c r="F167" s="111"/>
      <c r="G167" s="243"/>
      <c r="H167" s="50"/>
      <c r="J167" s="50"/>
      <c r="K167" s="50"/>
      <c r="L167" s="50"/>
      <c r="M167" s="50"/>
      <c r="N167" s="50"/>
      <c r="O167" s="50"/>
      <c r="P167" s="50"/>
      <c r="Q167" s="50"/>
      <c r="R167" s="50"/>
      <c r="S167" s="50"/>
    </row>
    <row r="168">
      <c r="A168" s="244"/>
      <c r="B168" s="50"/>
      <c r="C168" s="111"/>
      <c r="D168" s="111"/>
      <c r="E168" s="111"/>
      <c r="F168" s="111"/>
      <c r="G168" s="243"/>
      <c r="H168" s="50"/>
      <c r="J168" s="50"/>
      <c r="K168" s="50"/>
      <c r="L168" s="50"/>
      <c r="M168" s="50"/>
      <c r="N168" s="50"/>
      <c r="O168" s="50"/>
      <c r="P168" s="50"/>
      <c r="Q168" s="50"/>
      <c r="R168" s="50"/>
      <c r="S168" s="50"/>
    </row>
    <row r="169">
      <c r="A169" s="244"/>
      <c r="B169" s="50"/>
      <c r="C169" s="111"/>
      <c r="D169" s="111"/>
      <c r="E169" s="111"/>
      <c r="F169" s="111"/>
      <c r="G169" s="243"/>
      <c r="H169" s="50"/>
      <c r="J169" s="50"/>
      <c r="K169" s="50"/>
      <c r="L169" s="50"/>
      <c r="M169" s="50"/>
      <c r="N169" s="50"/>
      <c r="O169" s="50"/>
      <c r="P169" s="50"/>
      <c r="Q169" s="50"/>
      <c r="R169" s="50"/>
      <c r="S169" s="50"/>
    </row>
    <row r="170">
      <c r="A170" s="244"/>
      <c r="B170" s="50"/>
      <c r="C170" s="111"/>
      <c r="D170" s="111"/>
      <c r="E170" s="111"/>
      <c r="F170" s="111"/>
      <c r="G170" s="243"/>
      <c r="H170" s="50"/>
      <c r="J170" s="50"/>
      <c r="K170" s="50"/>
      <c r="L170" s="50"/>
      <c r="M170" s="50"/>
      <c r="N170" s="50"/>
      <c r="O170" s="50"/>
      <c r="P170" s="50"/>
      <c r="Q170" s="50"/>
      <c r="R170" s="50"/>
      <c r="S170" s="50"/>
    </row>
    <row r="171">
      <c r="A171" s="244"/>
      <c r="B171" s="50"/>
      <c r="C171" s="111"/>
      <c r="D171" s="111"/>
      <c r="E171" s="111"/>
      <c r="F171" s="111"/>
      <c r="G171" s="243"/>
      <c r="H171" s="50"/>
      <c r="J171" s="50"/>
      <c r="K171" s="50"/>
      <c r="L171" s="50"/>
      <c r="M171" s="50"/>
      <c r="N171" s="50"/>
      <c r="O171" s="50"/>
      <c r="P171" s="50"/>
      <c r="Q171" s="50"/>
      <c r="R171" s="50"/>
      <c r="S171" s="50"/>
    </row>
    <row r="172">
      <c r="A172" s="244"/>
      <c r="B172" s="50"/>
      <c r="C172" s="111"/>
      <c r="D172" s="111"/>
      <c r="E172" s="111"/>
      <c r="F172" s="111"/>
      <c r="G172" s="243"/>
      <c r="H172" s="50"/>
      <c r="J172" s="50"/>
      <c r="K172" s="50"/>
      <c r="L172" s="50"/>
      <c r="M172" s="50"/>
      <c r="N172" s="50"/>
      <c r="O172" s="50"/>
      <c r="P172" s="50"/>
      <c r="Q172" s="50"/>
      <c r="R172" s="50"/>
      <c r="S172" s="50"/>
    </row>
    <row r="173">
      <c r="A173" s="244"/>
      <c r="B173" s="50"/>
      <c r="C173" s="111"/>
      <c r="D173" s="111"/>
      <c r="E173" s="111"/>
      <c r="F173" s="111"/>
      <c r="G173" s="243"/>
      <c r="H173" s="50"/>
      <c r="J173" s="50"/>
      <c r="K173" s="50"/>
      <c r="L173" s="50"/>
      <c r="M173" s="50"/>
      <c r="N173" s="50"/>
      <c r="O173" s="50"/>
      <c r="P173" s="50"/>
      <c r="Q173" s="50"/>
      <c r="R173" s="50"/>
      <c r="S173" s="50"/>
    </row>
    <row r="174">
      <c r="A174" s="244"/>
      <c r="B174" s="50"/>
      <c r="C174" s="111"/>
      <c r="D174" s="111"/>
      <c r="E174" s="111"/>
      <c r="F174" s="111"/>
      <c r="G174" s="243"/>
      <c r="H174" s="50"/>
      <c r="J174" s="50"/>
      <c r="K174" s="50"/>
      <c r="L174" s="50"/>
      <c r="M174" s="50"/>
      <c r="N174" s="50"/>
      <c r="O174" s="50"/>
      <c r="P174" s="50"/>
      <c r="Q174" s="50"/>
      <c r="R174" s="50"/>
      <c r="S174" s="50"/>
    </row>
    <row r="175">
      <c r="A175" s="244"/>
      <c r="B175" s="50"/>
      <c r="C175" s="111"/>
      <c r="D175" s="111"/>
      <c r="E175" s="111"/>
      <c r="F175" s="111"/>
      <c r="G175" s="243"/>
      <c r="H175" s="50"/>
      <c r="J175" s="50"/>
      <c r="K175" s="50"/>
      <c r="L175" s="50"/>
      <c r="M175" s="50"/>
      <c r="N175" s="50"/>
      <c r="O175" s="50"/>
      <c r="P175" s="50"/>
      <c r="Q175" s="50"/>
      <c r="R175" s="50"/>
      <c r="S175" s="50"/>
    </row>
    <row r="176">
      <c r="A176" s="244"/>
      <c r="B176" s="50"/>
      <c r="C176" s="111"/>
      <c r="D176" s="111"/>
      <c r="E176" s="111"/>
      <c r="F176" s="111"/>
      <c r="G176" s="243"/>
      <c r="H176" s="50"/>
      <c r="J176" s="50"/>
      <c r="K176" s="50"/>
      <c r="L176" s="50"/>
      <c r="M176" s="50"/>
      <c r="N176" s="50"/>
      <c r="O176" s="50"/>
      <c r="P176" s="50"/>
      <c r="Q176" s="50"/>
      <c r="R176" s="50"/>
      <c r="S176" s="50"/>
    </row>
    <row r="177">
      <c r="A177" s="244"/>
      <c r="B177" s="50"/>
      <c r="C177" s="111"/>
      <c r="D177" s="111"/>
      <c r="E177" s="111"/>
      <c r="F177" s="111"/>
      <c r="G177" s="243"/>
      <c r="H177" s="50"/>
      <c r="J177" s="50"/>
      <c r="K177" s="50"/>
      <c r="L177" s="50"/>
      <c r="M177" s="50"/>
      <c r="N177" s="50"/>
      <c r="O177" s="50"/>
      <c r="P177" s="50"/>
      <c r="Q177" s="50"/>
      <c r="R177" s="50"/>
      <c r="S177" s="50"/>
    </row>
    <row r="178">
      <c r="A178" s="244"/>
      <c r="B178" s="50"/>
      <c r="C178" s="111"/>
      <c r="D178" s="111"/>
      <c r="E178" s="111"/>
      <c r="F178" s="111"/>
      <c r="G178" s="243"/>
      <c r="H178" s="50"/>
      <c r="J178" s="50"/>
      <c r="K178" s="50"/>
      <c r="L178" s="50"/>
      <c r="M178" s="50"/>
      <c r="N178" s="50"/>
      <c r="O178" s="50"/>
      <c r="P178" s="50"/>
      <c r="Q178" s="50"/>
      <c r="R178" s="50"/>
      <c r="S178" s="50"/>
    </row>
    <row r="179">
      <c r="A179" s="244"/>
      <c r="B179" s="50"/>
      <c r="C179" s="111"/>
      <c r="D179" s="111"/>
      <c r="E179" s="111"/>
      <c r="F179" s="111"/>
      <c r="G179" s="243"/>
      <c r="H179" s="50"/>
      <c r="J179" s="50"/>
      <c r="K179" s="50"/>
      <c r="L179" s="50"/>
      <c r="M179" s="50"/>
      <c r="N179" s="50"/>
      <c r="O179" s="50"/>
      <c r="P179" s="50"/>
      <c r="Q179" s="50"/>
      <c r="R179" s="50"/>
      <c r="S179" s="50"/>
    </row>
    <row r="180">
      <c r="A180" s="244"/>
      <c r="B180" s="50"/>
      <c r="C180" s="111"/>
      <c r="D180" s="111"/>
      <c r="E180" s="111"/>
      <c r="F180" s="111"/>
      <c r="G180" s="243"/>
      <c r="H180" s="50"/>
      <c r="J180" s="50"/>
      <c r="K180" s="50"/>
      <c r="L180" s="50"/>
      <c r="M180" s="50"/>
      <c r="N180" s="50"/>
      <c r="O180" s="50"/>
      <c r="P180" s="50"/>
      <c r="Q180" s="50"/>
      <c r="R180" s="50"/>
      <c r="S180" s="50"/>
    </row>
    <row r="181">
      <c r="A181" s="244"/>
      <c r="B181" s="50"/>
      <c r="C181" s="111"/>
      <c r="D181" s="111"/>
      <c r="E181" s="111"/>
      <c r="F181" s="111"/>
      <c r="G181" s="243"/>
      <c r="H181" s="50"/>
      <c r="J181" s="50"/>
      <c r="K181" s="50"/>
      <c r="L181" s="50"/>
      <c r="M181" s="50"/>
      <c r="N181" s="50"/>
      <c r="O181" s="50"/>
      <c r="P181" s="50"/>
      <c r="Q181" s="50"/>
      <c r="R181" s="50"/>
      <c r="S181" s="50"/>
    </row>
    <row r="182">
      <c r="A182" s="244"/>
      <c r="B182" s="50"/>
      <c r="C182" s="111"/>
      <c r="D182" s="111"/>
      <c r="E182" s="111"/>
      <c r="F182" s="111"/>
      <c r="G182" s="243"/>
      <c r="H182" s="50"/>
      <c r="J182" s="50"/>
      <c r="K182" s="50"/>
      <c r="L182" s="50"/>
      <c r="M182" s="50"/>
      <c r="N182" s="50"/>
      <c r="O182" s="50"/>
      <c r="P182" s="50"/>
      <c r="Q182" s="50"/>
      <c r="R182" s="50"/>
      <c r="S182" s="50"/>
    </row>
    <row r="183">
      <c r="A183" s="244"/>
      <c r="B183" s="50"/>
      <c r="C183" s="111"/>
      <c r="D183" s="111"/>
      <c r="E183" s="111"/>
      <c r="F183" s="111"/>
      <c r="G183" s="243"/>
      <c r="H183" s="50"/>
      <c r="J183" s="50"/>
      <c r="K183" s="50"/>
      <c r="L183" s="50"/>
      <c r="M183" s="50"/>
      <c r="N183" s="50"/>
      <c r="O183" s="50"/>
      <c r="P183" s="50"/>
      <c r="Q183" s="50"/>
      <c r="R183" s="50"/>
      <c r="S183" s="50"/>
    </row>
    <row r="184">
      <c r="A184" s="244"/>
      <c r="B184" s="50"/>
      <c r="C184" s="111"/>
      <c r="D184" s="111"/>
      <c r="E184" s="111"/>
      <c r="F184" s="111"/>
      <c r="G184" s="243"/>
      <c r="H184" s="50"/>
      <c r="J184" s="50"/>
      <c r="K184" s="50"/>
      <c r="L184" s="50"/>
      <c r="M184" s="50"/>
      <c r="N184" s="50"/>
      <c r="O184" s="50"/>
      <c r="P184" s="50"/>
      <c r="Q184" s="50"/>
      <c r="R184" s="50"/>
      <c r="S184" s="50"/>
    </row>
    <row r="185">
      <c r="A185" s="244"/>
      <c r="B185" s="50"/>
      <c r="C185" s="111"/>
      <c r="D185" s="111"/>
      <c r="E185" s="111"/>
      <c r="F185" s="111"/>
      <c r="G185" s="243"/>
      <c r="H185" s="50"/>
      <c r="J185" s="50"/>
      <c r="K185" s="50"/>
      <c r="L185" s="50"/>
      <c r="M185" s="50"/>
      <c r="N185" s="50"/>
      <c r="O185" s="50"/>
      <c r="P185" s="50"/>
      <c r="Q185" s="50"/>
      <c r="R185" s="50"/>
      <c r="S185" s="50"/>
    </row>
    <row r="186">
      <c r="A186" s="244"/>
      <c r="B186" s="50"/>
      <c r="C186" s="111"/>
      <c r="D186" s="111"/>
      <c r="E186" s="111"/>
      <c r="F186" s="111"/>
      <c r="G186" s="243"/>
      <c r="H186" s="50"/>
      <c r="J186" s="50"/>
      <c r="K186" s="50"/>
      <c r="L186" s="50"/>
      <c r="M186" s="50"/>
      <c r="N186" s="50"/>
      <c r="O186" s="50"/>
      <c r="P186" s="50"/>
      <c r="Q186" s="50"/>
      <c r="R186" s="50"/>
      <c r="S186" s="50"/>
    </row>
    <row r="187">
      <c r="A187" s="244"/>
      <c r="B187" s="50"/>
      <c r="C187" s="111"/>
      <c r="D187" s="111"/>
      <c r="E187" s="111"/>
      <c r="F187" s="111"/>
      <c r="G187" s="243"/>
      <c r="H187" s="50"/>
      <c r="J187" s="50"/>
      <c r="K187" s="50"/>
      <c r="L187" s="50"/>
      <c r="M187" s="50"/>
      <c r="N187" s="50"/>
      <c r="O187" s="50"/>
      <c r="P187" s="50"/>
      <c r="Q187" s="50"/>
      <c r="R187" s="50"/>
      <c r="S187" s="50"/>
    </row>
    <row r="188">
      <c r="A188" s="244"/>
      <c r="B188" s="50"/>
      <c r="C188" s="111"/>
      <c r="D188" s="111"/>
      <c r="E188" s="111"/>
      <c r="F188" s="111"/>
      <c r="G188" s="243"/>
      <c r="H188" s="50"/>
      <c r="J188" s="50"/>
      <c r="K188" s="50"/>
      <c r="L188" s="50"/>
      <c r="M188" s="50"/>
      <c r="N188" s="50"/>
      <c r="O188" s="50"/>
      <c r="P188" s="50"/>
      <c r="Q188" s="50"/>
      <c r="R188" s="50"/>
      <c r="S188" s="50"/>
    </row>
    <row r="189">
      <c r="A189" s="244"/>
      <c r="B189" s="50"/>
      <c r="C189" s="111"/>
      <c r="D189" s="111"/>
      <c r="E189" s="111"/>
      <c r="F189" s="111"/>
      <c r="G189" s="243"/>
      <c r="H189" s="50"/>
      <c r="J189" s="50"/>
      <c r="K189" s="50"/>
      <c r="L189" s="50"/>
      <c r="M189" s="50"/>
      <c r="N189" s="50"/>
      <c r="O189" s="50"/>
      <c r="P189" s="50"/>
      <c r="Q189" s="50"/>
      <c r="R189" s="50"/>
      <c r="S189" s="50"/>
    </row>
    <row r="190">
      <c r="A190" s="244"/>
      <c r="B190" s="50"/>
      <c r="C190" s="111"/>
      <c r="D190" s="111"/>
      <c r="E190" s="111"/>
      <c r="F190" s="111"/>
      <c r="G190" s="243"/>
      <c r="H190" s="50"/>
      <c r="J190" s="50"/>
      <c r="K190" s="50"/>
      <c r="L190" s="50"/>
      <c r="M190" s="50"/>
      <c r="N190" s="50"/>
      <c r="O190" s="50"/>
      <c r="P190" s="50"/>
      <c r="Q190" s="50"/>
      <c r="R190" s="50"/>
      <c r="S190" s="50"/>
    </row>
    <row r="191">
      <c r="A191" s="244"/>
      <c r="B191" s="50"/>
      <c r="C191" s="111"/>
      <c r="D191" s="111"/>
      <c r="E191" s="111"/>
      <c r="F191" s="111"/>
      <c r="G191" s="243"/>
      <c r="H191" s="50"/>
      <c r="J191" s="50"/>
      <c r="K191" s="50"/>
      <c r="L191" s="50"/>
      <c r="M191" s="50"/>
      <c r="N191" s="50"/>
      <c r="O191" s="50"/>
      <c r="P191" s="50"/>
      <c r="Q191" s="50"/>
      <c r="R191" s="50"/>
      <c r="S191" s="50"/>
    </row>
    <row r="192">
      <c r="A192" s="244"/>
      <c r="B192" s="50"/>
      <c r="C192" s="111"/>
      <c r="D192" s="111"/>
      <c r="E192" s="111"/>
      <c r="F192" s="111"/>
      <c r="G192" s="243"/>
      <c r="H192" s="50"/>
      <c r="J192" s="50"/>
      <c r="K192" s="50"/>
      <c r="L192" s="50"/>
      <c r="M192" s="50"/>
      <c r="N192" s="50"/>
      <c r="O192" s="50"/>
      <c r="P192" s="50"/>
      <c r="Q192" s="50"/>
      <c r="R192" s="50"/>
      <c r="S192" s="50"/>
    </row>
    <row r="193">
      <c r="A193" s="244"/>
      <c r="B193" s="50"/>
      <c r="C193" s="111"/>
      <c r="D193" s="111"/>
      <c r="E193" s="111"/>
      <c r="F193" s="111"/>
      <c r="G193" s="243"/>
      <c r="H193" s="50"/>
      <c r="J193" s="50"/>
      <c r="K193" s="50"/>
      <c r="L193" s="50"/>
      <c r="M193" s="50"/>
      <c r="N193" s="50"/>
      <c r="O193" s="50"/>
      <c r="P193" s="50"/>
      <c r="Q193" s="50"/>
      <c r="R193" s="50"/>
      <c r="S193" s="50"/>
    </row>
    <row r="194">
      <c r="A194" s="244"/>
      <c r="B194" s="50"/>
      <c r="C194" s="111"/>
      <c r="D194" s="111"/>
      <c r="E194" s="111"/>
      <c r="F194" s="111"/>
      <c r="G194" s="243"/>
      <c r="H194" s="50"/>
      <c r="J194" s="50"/>
      <c r="K194" s="50"/>
      <c r="L194" s="50"/>
      <c r="M194" s="50"/>
      <c r="N194" s="50"/>
      <c r="O194" s="50"/>
      <c r="P194" s="50"/>
      <c r="Q194" s="50"/>
      <c r="R194" s="50"/>
      <c r="S194" s="50"/>
    </row>
    <row r="195">
      <c r="A195" s="244"/>
      <c r="B195" s="50"/>
      <c r="C195" s="111"/>
      <c r="D195" s="111"/>
      <c r="E195" s="111"/>
      <c r="F195" s="111"/>
      <c r="G195" s="243"/>
      <c r="H195" s="50"/>
      <c r="J195" s="50"/>
      <c r="K195" s="50"/>
      <c r="L195" s="50"/>
      <c r="M195" s="50"/>
      <c r="N195" s="50"/>
      <c r="O195" s="50"/>
      <c r="P195" s="50"/>
      <c r="Q195" s="50"/>
      <c r="R195" s="50"/>
      <c r="S195" s="50"/>
    </row>
    <row r="196">
      <c r="A196" s="244"/>
      <c r="B196" s="50"/>
      <c r="C196" s="111"/>
      <c r="D196" s="111"/>
      <c r="E196" s="111"/>
      <c r="F196" s="111"/>
      <c r="G196" s="243"/>
      <c r="H196" s="50"/>
      <c r="J196" s="50"/>
      <c r="K196" s="50"/>
      <c r="L196" s="50"/>
      <c r="M196" s="50"/>
      <c r="N196" s="50"/>
      <c r="O196" s="50"/>
      <c r="P196" s="50"/>
      <c r="Q196" s="50"/>
      <c r="R196" s="50"/>
      <c r="S196" s="50"/>
    </row>
    <row r="197">
      <c r="A197" s="244"/>
      <c r="B197" s="50"/>
      <c r="C197" s="111"/>
      <c r="D197" s="111"/>
      <c r="E197" s="111"/>
      <c r="F197" s="111"/>
      <c r="G197" s="243"/>
      <c r="H197" s="50"/>
      <c r="J197" s="50"/>
      <c r="K197" s="50"/>
      <c r="L197" s="50"/>
      <c r="M197" s="50"/>
      <c r="N197" s="50"/>
      <c r="O197" s="50"/>
      <c r="P197" s="50"/>
      <c r="Q197" s="50"/>
      <c r="R197" s="50"/>
      <c r="S197" s="50"/>
    </row>
    <row r="198">
      <c r="A198" s="244"/>
      <c r="B198" s="50"/>
      <c r="C198" s="111"/>
      <c r="D198" s="111"/>
      <c r="E198" s="111"/>
      <c r="F198" s="111"/>
      <c r="G198" s="243"/>
      <c r="H198" s="50"/>
      <c r="J198" s="50"/>
      <c r="K198" s="50"/>
      <c r="L198" s="50"/>
      <c r="M198" s="50"/>
      <c r="N198" s="50"/>
      <c r="O198" s="50"/>
      <c r="P198" s="50"/>
      <c r="Q198" s="50"/>
      <c r="R198" s="50"/>
      <c r="S198" s="50"/>
    </row>
    <row r="199">
      <c r="A199" s="244"/>
      <c r="B199" s="50"/>
      <c r="C199" s="111"/>
      <c r="D199" s="111"/>
      <c r="E199" s="111"/>
      <c r="F199" s="111"/>
      <c r="G199" s="243"/>
      <c r="H199" s="50"/>
      <c r="J199" s="50"/>
      <c r="K199" s="50"/>
      <c r="L199" s="50"/>
      <c r="M199" s="50"/>
      <c r="N199" s="50"/>
      <c r="O199" s="50"/>
      <c r="P199" s="50"/>
      <c r="Q199" s="50"/>
      <c r="R199" s="50"/>
      <c r="S199" s="50"/>
    </row>
    <row r="200">
      <c r="A200" s="244"/>
      <c r="B200" s="50"/>
      <c r="C200" s="111"/>
      <c r="D200" s="111"/>
      <c r="E200" s="111"/>
      <c r="F200" s="111"/>
      <c r="G200" s="243"/>
      <c r="H200" s="50"/>
      <c r="J200" s="50"/>
      <c r="K200" s="50"/>
      <c r="L200" s="50"/>
      <c r="M200" s="50"/>
      <c r="N200" s="50"/>
      <c r="O200" s="50"/>
      <c r="P200" s="50"/>
      <c r="Q200" s="50"/>
      <c r="R200" s="50"/>
      <c r="S200" s="50"/>
    </row>
    <row r="201">
      <c r="A201" s="244"/>
      <c r="B201" s="50"/>
      <c r="C201" s="111"/>
      <c r="D201" s="111"/>
      <c r="E201" s="111"/>
      <c r="F201" s="111"/>
      <c r="G201" s="243"/>
      <c r="H201" s="50"/>
      <c r="J201" s="50"/>
      <c r="K201" s="50"/>
      <c r="L201" s="50"/>
      <c r="M201" s="50"/>
      <c r="N201" s="50"/>
      <c r="O201" s="50"/>
      <c r="P201" s="50"/>
      <c r="Q201" s="50"/>
      <c r="R201" s="50"/>
      <c r="S201" s="50"/>
    </row>
    <row r="202">
      <c r="A202" s="244"/>
      <c r="B202" s="50"/>
      <c r="C202" s="111"/>
      <c r="D202" s="111"/>
      <c r="E202" s="111"/>
      <c r="F202" s="111"/>
      <c r="G202" s="243"/>
      <c r="H202" s="50"/>
      <c r="J202" s="50"/>
      <c r="K202" s="50"/>
      <c r="L202" s="50"/>
      <c r="M202" s="50"/>
      <c r="N202" s="50"/>
      <c r="O202" s="50"/>
      <c r="P202" s="50"/>
      <c r="Q202" s="50"/>
      <c r="R202" s="50"/>
      <c r="S202" s="50"/>
    </row>
    <row r="203">
      <c r="A203" s="244"/>
      <c r="B203" s="50"/>
      <c r="C203" s="111"/>
      <c r="D203" s="111"/>
      <c r="E203" s="111"/>
      <c r="F203" s="111"/>
      <c r="G203" s="243"/>
      <c r="H203" s="50"/>
      <c r="J203" s="50"/>
      <c r="K203" s="50"/>
      <c r="L203" s="50"/>
      <c r="M203" s="50"/>
      <c r="N203" s="50"/>
      <c r="O203" s="50"/>
      <c r="P203" s="50"/>
      <c r="Q203" s="50"/>
      <c r="R203" s="50"/>
      <c r="S203" s="50"/>
    </row>
    <row r="204">
      <c r="A204" s="244"/>
      <c r="B204" s="50"/>
      <c r="C204" s="111"/>
      <c r="D204" s="111"/>
      <c r="E204" s="111"/>
      <c r="F204" s="111"/>
      <c r="G204" s="243"/>
      <c r="H204" s="50"/>
      <c r="J204" s="50"/>
      <c r="K204" s="50"/>
      <c r="L204" s="50"/>
      <c r="M204" s="50"/>
      <c r="N204" s="50"/>
      <c r="O204" s="50"/>
      <c r="P204" s="50"/>
      <c r="Q204" s="50"/>
      <c r="R204" s="50"/>
      <c r="S204" s="50"/>
    </row>
    <row r="205">
      <c r="A205" s="244"/>
      <c r="B205" s="50"/>
      <c r="C205" s="111"/>
      <c r="D205" s="111"/>
      <c r="E205" s="111"/>
      <c r="F205" s="111"/>
      <c r="G205" s="243"/>
      <c r="H205" s="50"/>
      <c r="J205" s="50"/>
      <c r="K205" s="50"/>
      <c r="L205" s="50"/>
      <c r="M205" s="50"/>
      <c r="N205" s="50"/>
      <c r="O205" s="50"/>
      <c r="P205" s="50"/>
      <c r="Q205" s="50"/>
      <c r="R205" s="50"/>
      <c r="S205" s="50"/>
    </row>
    <row r="206">
      <c r="A206" s="244"/>
      <c r="B206" s="50"/>
      <c r="C206" s="111"/>
      <c r="D206" s="111"/>
      <c r="E206" s="111"/>
      <c r="F206" s="111"/>
      <c r="G206" s="243"/>
      <c r="H206" s="50"/>
      <c r="J206" s="50"/>
      <c r="K206" s="50"/>
      <c r="L206" s="50"/>
      <c r="M206" s="50"/>
      <c r="N206" s="50"/>
      <c r="O206" s="50"/>
      <c r="P206" s="50"/>
      <c r="Q206" s="50"/>
      <c r="R206" s="50"/>
      <c r="S206" s="50"/>
    </row>
    <row r="207">
      <c r="A207" s="244"/>
      <c r="B207" s="50"/>
      <c r="C207" s="111"/>
      <c r="D207" s="111"/>
      <c r="E207" s="111"/>
      <c r="F207" s="111"/>
      <c r="G207" s="243"/>
      <c r="H207" s="50"/>
      <c r="J207" s="50"/>
      <c r="K207" s="50"/>
      <c r="L207" s="50"/>
      <c r="M207" s="50"/>
      <c r="N207" s="50"/>
      <c r="O207" s="50"/>
      <c r="P207" s="50"/>
      <c r="Q207" s="50"/>
      <c r="R207" s="50"/>
      <c r="S207" s="50"/>
    </row>
    <row r="208">
      <c r="A208" s="244"/>
      <c r="B208" s="50"/>
      <c r="C208" s="111"/>
      <c r="D208" s="111"/>
      <c r="E208" s="111"/>
      <c r="F208" s="111"/>
      <c r="G208" s="243"/>
      <c r="H208" s="50"/>
      <c r="J208" s="50"/>
      <c r="K208" s="50"/>
      <c r="L208" s="50"/>
      <c r="M208" s="50"/>
      <c r="N208" s="50"/>
      <c r="O208" s="50"/>
      <c r="P208" s="50"/>
      <c r="Q208" s="50"/>
      <c r="R208" s="50"/>
      <c r="S208" s="50"/>
    </row>
    <row r="209">
      <c r="A209" s="244"/>
      <c r="B209" s="50"/>
      <c r="C209" s="111"/>
      <c r="D209" s="111"/>
      <c r="E209" s="111"/>
      <c r="F209" s="111"/>
      <c r="G209" s="243"/>
      <c r="H209" s="50"/>
      <c r="J209" s="50"/>
      <c r="K209" s="50"/>
      <c r="L209" s="50"/>
      <c r="M209" s="50"/>
      <c r="N209" s="50"/>
      <c r="O209" s="50"/>
      <c r="P209" s="50"/>
      <c r="Q209" s="50"/>
      <c r="R209" s="50"/>
      <c r="S209" s="50"/>
    </row>
    <row r="210">
      <c r="A210" s="244"/>
      <c r="B210" s="50"/>
      <c r="C210" s="111"/>
      <c r="D210" s="111"/>
      <c r="E210" s="111"/>
      <c r="F210" s="111"/>
      <c r="G210" s="243"/>
      <c r="H210" s="50"/>
      <c r="J210" s="50"/>
      <c r="K210" s="50"/>
      <c r="L210" s="50"/>
      <c r="M210" s="50"/>
      <c r="N210" s="50"/>
      <c r="O210" s="50"/>
      <c r="P210" s="50"/>
      <c r="Q210" s="50"/>
      <c r="R210" s="50"/>
      <c r="S210" s="50"/>
    </row>
    <row r="211">
      <c r="A211" s="244"/>
      <c r="B211" s="50"/>
      <c r="C211" s="111"/>
      <c r="D211" s="111"/>
      <c r="E211" s="111"/>
      <c r="F211" s="111"/>
      <c r="G211" s="243"/>
      <c r="H211" s="50"/>
      <c r="J211" s="50"/>
      <c r="K211" s="50"/>
      <c r="L211" s="50"/>
      <c r="M211" s="50"/>
      <c r="N211" s="50"/>
      <c r="O211" s="50"/>
      <c r="P211" s="50"/>
      <c r="Q211" s="50"/>
      <c r="R211" s="50"/>
      <c r="S211" s="50"/>
    </row>
    <row r="212">
      <c r="A212" s="244"/>
      <c r="B212" s="50"/>
      <c r="C212" s="111"/>
      <c r="D212" s="111"/>
      <c r="E212" s="111"/>
      <c r="F212" s="111"/>
      <c r="G212" s="243"/>
      <c r="H212" s="50"/>
      <c r="J212" s="50"/>
      <c r="K212" s="50"/>
      <c r="L212" s="50"/>
      <c r="M212" s="50"/>
      <c r="N212" s="50"/>
      <c r="O212" s="50"/>
      <c r="P212" s="50"/>
      <c r="Q212" s="50"/>
      <c r="R212" s="50"/>
      <c r="S212" s="50"/>
    </row>
    <row r="213">
      <c r="A213" s="244"/>
      <c r="B213" s="50"/>
      <c r="C213" s="111"/>
      <c r="D213" s="111"/>
      <c r="E213" s="111"/>
      <c r="F213" s="111"/>
      <c r="G213" s="243"/>
      <c r="H213" s="50"/>
      <c r="J213" s="50"/>
      <c r="K213" s="50"/>
      <c r="L213" s="50"/>
      <c r="M213" s="50"/>
      <c r="N213" s="50"/>
      <c r="O213" s="50"/>
      <c r="P213" s="50"/>
      <c r="Q213" s="50"/>
      <c r="R213" s="50"/>
      <c r="S213" s="50"/>
    </row>
    <row r="214">
      <c r="A214" s="244"/>
      <c r="B214" s="50"/>
      <c r="C214" s="111"/>
      <c r="D214" s="111"/>
      <c r="E214" s="111"/>
      <c r="F214" s="111"/>
      <c r="G214" s="243"/>
      <c r="H214" s="50"/>
      <c r="J214" s="50"/>
      <c r="K214" s="50"/>
      <c r="L214" s="50"/>
      <c r="M214" s="50"/>
      <c r="N214" s="50"/>
      <c r="O214" s="50"/>
      <c r="P214" s="50"/>
      <c r="Q214" s="50"/>
      <c r="R214" s="50"/>
      <c r="S214" s="50"/>
    </row>
    <row r="215">
      <c r="A215" s="244"/>
      <c r="B215" s="50"/>
      <c r="C215" s="111"/>
      <c r="D215" s="111"/>
      <c r="E215" s="111"/>
      <c r="F215" s="111"/>
      <c r="G215" s="243"/>
      <c r="H215" s="50"/>
      <c r="J215" s="50"/>
      <c r="K215" s="50"/>
      <c r="L215" s="50"/>
      <c r="M215" s="50"/>
      <c r="N215" s="50"/>
      <c r="O215" s="50"/>
      <c r="P215" s="50"/>
      <c r="Q215" s="50"/>
      <c r="R215" s="50"/>
      <c r="S215" s="50"/>
    </row>
    <row r="216">
      <c r="A216" s="244"/>
      <c r="B216" s="50"/>
      <c r="C216" s="111"/>
      <c r="D216" s="111"/>
      <c r="E216" s="111"/>
      <c r="F216" s="111"/>
      <c r="G216" s="243"/>
      <c r="H216" s="50"/>
      <c r="J216" s="50"/>
      <c r="K216" s="50"/>
      <c r="L216" s="50"/>
      <c r="M216" s="50"/>
      <c r="N216" s="50"/>
      <c r="O216" s="50"/>
      <c r="P216" s="50"/>
      <c r="Q216" s="50"/>
      <c r="R216" s="50"/>
      <c r="S216" s="50"/>
    </row>
    <row r="217">
      <c r="A217" s="244"/>
      <c r="B217" s="50"/>
      <c r="C217" s="111"/>
      <c r="D217" s="111"/>
      <c r="E217" s="111"/>
      <c r="F217" s="111"/>
      <c r="G217" s="243"/>
      <c r="H217" s="50"/>
      <c r="J217" s="50"/>
      <c r="K217" s="50"/>
      <c r="L217" s="50"/>
      <c r="M217" s="50"/>
      <c r="N217" s="50"/>
      <c r="O217" s="50"/>
      <c r="P217" s="50"/>
      <c r="Q217" s="50"/>
      <c r="R217" s="50"/>
      <c r="S217" s="50"/>
    </row>
    <row r="218">
      <c r="A218" s="244"/>
      <c r="B218" s="50"/>
      <c r="C218" s="111"/>
      <c r="D218" s="111"/>
      <c r="E218" s="111"/>
      <c r="F218" s="111"/>
      <c r="G218" s="243"/>
      <c r="H218" s="50"/>
      <c r="J218" s="50"/>
      <c r="K218" s="50"/>
      <c r="L218" s="50"/>
      <c r="M218" s="50"/>
      <c r="N218" s="50"/>
      <c r="O218" s="50"/>
      <c r="P218" s="50"/>
      <c r="Q218" s="50"/>
      <c r="R218" s="50"/>
      <c r="S218" s="50"/>
    </row>
    <row r="219">
      <c r="A219" s="244"/>
      <c r="B219" s="50"/>
      <c r="C219" s="111"/>
      <c r="D219" s="111"/>
      <c r="E219" s="111"/>
      <c r="F219" s="111"/>
      <c r="G219" s="243"/>
      <c r="H219" s="50"/>
      <c r="J219" s="50"/>
      <c r="K219" s="50"/>
      <c r="L219" s="50"/>
      <c r="M219" s="50"/>
      <c r="N219" s="50"/>
      <c r="O219" s="50"/>
      <c r="P219" s="50"/>
      <c r="Q219" s="50"/>
      <c r="R219" s="50"/>
      <c r="S219" s="50"/>
    </row>
    <row r="220">
      <c r="A220" s="244"/>
      <c r="B220" s="50"/>
      <c r="C220" s="111"/>
      <c r="D220" s="111"/>
      <c r="E220" s="111"/>
      <c r="F220" s="111"/>
      <c r="G220" s="243"/>
      <c r="H220" s="50"/>
      <c r="J220" s="50"/>
      <c r="K220" s="50"/>
      <c r="L220" s="50"/>
      <c r="M220" s="50"/>
      <c r="N220" s="50"/>
      <c r="O220" s="50"/>
      <c r="P220" s="50"/>
      <c r="Q220" s="50"/>
      <c r="R220" s="50"/>
      <c r="S220" s="50"/>
    </row>
    <row r="221">
      <c r="A221" s="244"/>
      <c r="B221" s="50"/>
      <c r="C221" s="111"/>
      <c r="D221" s="111"/>
      <c r="E221" s="111"/>
      <c r="F221" s="111"/>
      <c r="G221" s="243"/>
      <c r="H221" s="50"/>
      <c r="J221" s="50"/>
      <c r="K221" s="50"/>
      <c r="L221" s="50"/>
      <c r="M221" s="50"/>
      <c r="N221" s="50"/>
      <c r="O221" s="50"/>
      <c r="P221" s="50"/>
      <c r="Q221" s="50"/>
      <c r="R221" s="50"/>
      <c r="S221" s="50"/>
    </row>
    <row r="222">
      <c r="A222" s="244"/>
      <c r="B222" s="50"/>
      <c r="C222" s="111"/>
      <c r="D222" s="111"/>
      <c r="E222" s="111"/>
      <c r="F222" s="111"/>
      <c r="G222" s="243"/>
      <c r="H222" s="50"/>
      <c r="J222" s="50"/>
      <c r="K222" s="50"/>
      <c r="L222" s="50"/>
      <c r="M222" s="50"/>
      <c r="N222" s="50"/>
      <c r="O222" s="50"/>
      <c r="P222" s="50"/>
      <c r="Q222" s="50"/>
      <c r="R222" s="50"/>
      <c r="S222" s="50"/>
    </row>
    <row r="223">
      <c r="A223" s="244"/>
      <c r="B223" s="50"/>
      <c r="C223" s="111"/>
      <c r="D223" s="111"/>
      <c r="E223" s="111"/>
      <c r="F223" s="111"/>
      <c r="G223" s="243"/>
      <c r="H223" s="50"/>
      <c r="J223" s="50"/>
      <c r="K223" s="50"/>
      <c r="L223" s="50"/>
      <c r="M223" s="50"/>
      <c r="N223" s="50"/>
      <c r="O223" s="50"/>
      <c r="P223" s="50"/>
      <c r="Q223" s="50"/>
      <c r="R223" s="50"/>
      <c r="S223" s="50"/>
    </row>
    <row r="224">
      <c r="A224" s="244"/>
      <c r="B224" s="50"/>
      <c r="C224" s="111"/>
      <c r="D224" s="111"/>
      <c r="E224" s="111"/>
      <c r="F224" s="111"/>
      <c r="G224" s="243"/>
      <c r="H224" s="50"/>
      <c r="J224" s="50"/>
      <c r="K224" s="50"/>
      <c r="L224" s="50"/>
      <c r="M224" s="50"/>
      <c r="N224" s="50"/>
      <c r="O224" s="50"/>
      <c r="P224" s="50"/>
      <c r="Q224" s="50"/>
      <c r="R224" s="50"/>
      <c r="S224" s="50"/>
    </row>
    <row r="225">
      <c r="A225" s="244"/>
      <c r="B225" s="50"/>
      <c r="C225" s="111"/>
      <c r="D225" s="111"/>
      <c r="E225" s="111"/>
      <c r="F225" s="111"/>
      <c r="G225" s="243"/>
      <c r="H225" s="50"/>
      <c r="J225" s="50"/>
      <c r="K225" s="50"/>
      <c r="L225" s="50"/>
      <c r="M225" s="50"/>
      <c r="N225" s="50"/>
      <c r="O225" s="50"/>
      <c r="P225" s="50"/>
      <c r="Q225" s="50"/>
      <c r="R225" s="50"/>
      <c r="S225" s="50"/>
    </row>
    <row r="226">
      <c r="A226" s="244"/>
      <c r="B226" s="50"/>
      <c r="C226" s="111"/>
      <c r="D226" s="111"/>
      <c r="E226" s="111"/>
      <c r="F226" s="111"/>
      <c r="G226" s="243"/>
      <c r="H226" s="50"/>
      <c r="J226" s="50"/>
      <c r="K226" s="50"/>
      <c r="L226" s="50"/>
      <c r="M226" s="50"/>
      <c r="N226" s="50"/>
      <c r="O226" s="50"/>
      <c r="P226" s="50"/>
      <c r="Q226" s="50"/>
      <c r="R226" s="50"/>
      <c r="S226" s="50"/>
    </row>
    <row r="227">
      <c r="A227" s="244"/>
      <c r="B227" s="50"/>
      <c r="C227" s="111"/>
      <c r="D227" s="111"/>
      <c r="E227" s="111"/>
      <c r="F227" s="111"/>
      <c r="G227" s="243"/>
      <c r="H227" s="50"/>
      <c r="J227" s="50"/>
      <c r="K227" s="50"/>
      <c r="L227" s="50"/>
      <c r="M227" s="50"/>
      <c r="N227" s="50"/>
      <c r="O227" s="50"/>
      <c r="P227" s="50"/>
      <c r="Q227" s="50"/>
      <c r="R227" s="50"/>
      <c r="S227" s="50"/>
    </row>
    <row r="228">
      <c r="A228" s="244"/>
      <c r="B228" s="50"/>
      <c r="C228" s="111"/>
      <c r="D228" s="111"/>
      <c r="E228" s="111"/>
      <c r="F228" s="111"/>
      <c r="G228" s="243"/>
      <c r="H228" s="50"/>
      <c r="J228" s="50"/>
      <c r="K228" s="50"/>
      <c r="L228" s="50"/>
      <c r="M228" s="50"/>
      <c r="N228" s="50"/>
      <c r="O228" s="50"/>
      <c r="P228" s="50"/>
      <c r="Q228" s="50"/>
      <c r="R228" s="50"/>
      <c r="S228" s="50"/>
    </row>
    <row r="229">
      <c r="A229" s="244"/>
      <c r="B229" s="50"/>
      <c r="C229" s="111"/>
      <c r="D229" s="111"/>
      <c r="E229" s="111"/>
      <c r="F229" s="111"/>
      <c r="G229" s="243"/>
      <c r="H229" s="50"/>
      <c r="J229" s="50"/>
      <c r="K229" s="50"/>
      <c r="L229" s="50"/>
      <c r="M229" s="50"/>
      <c r="N229" s="50"/>
      <c r="O229" s="50"/>
      <c r="P229" s="50"/>
      <c r="Q229" s="50"/>
      <c r="R229" s="50"/>
      <c r="S229" s="50"/>
    </row>
    <row r="230">
      <c r="A230" s="244"/>
      <c r="B230" s="50"/>
      <c r="C230" s="111"/>
      <c r="D230" s="111"/>
      <c r="E230" s="111"/>
      <c r="F230" s="111"/>
      <c r="G230" s="243"/>
      <c r="H230" s="50"/>
      <c r="J230" s="50"/>
      <c r="K230" s="50"/>
      <c r="L230" s="50"/>
      <c r="M230" s="50"/>
      <c r="N230" s="50"/>
      <c r="O230" s="50"/>
      <c r="P230" s="50"/>
      <c r="Q230" s="50"/>
      <c r="R230" s="50"/>
      <c r="S230" s="50"/>
    </row>
    <row r="231">
      <c r="A231" s="244"/>
      <c r="B231" s="50"/>
      <c r="C231" s="111"/>
      <c r="D231" s="111"/>
      <c r="E231" s="111"/>
      <c r="F231" s="111"/>
      <c r="G231" s="243"/>
      <c r="H231" s="50"/>
      <c r="J231" s="50"/>
      <c r="K231" s="50"/>
      <c r="L231" s="50"/>
      <c r="M231" s="50"/>
      <c r="N231" s="50"/>
      <c r="O231" s="50"/>
      <c r="P231" s="50"/>
      <c r="Q231" s="50"/>
      <c r="R231" s="50"/>
      <c r="S231" s="50"/>
    </row>
    <row r="232">
      <c r="A232" s="244"/>
      <c r="B232" s="50"/>
      <c r="C232" s="111"/>
      <c r="D232" s="111"/>
      <c r="E232" s="111"/>
      <c r="F232" s="111"/>
      <c r="G232" s="243"/>
      <c r="H232" s="50"/>
      <c r="J232" s="50"/>
      <c r="K232" s="50"/>
      <c r="L232" s="50"/>
      <c r="M232" s="50"/>
      <c r="N232" s="50"/>
      <c r="O232" s="50"/>
      <c r="P232" s="50"/>
      <c r="Q232" s="50"/>
      <c r="R232" s="50"/>
      <c r="S232" s="50"/>
    </row>
    <row r="233">
      <c r="A233" s="244"/>
      <c r="B233" s="50"/>
      <c r="C233" s="111"/>
      <c r="D233" s="111"/>
      <c r="E233" s="111"/>
      <c r="F233" s="111"/>
      <c r="G233" s="243"/>
      <c r="H233" s="50"/>
      <c r="J233" s="50"/>
      <c r="K233" s="50"/>
      <c r="L233" s="50"/>
      <c r="M233" s="50"/>
      <c r="N233" s="50"/>
      <c r="O233" s="50"/>
      <c r="P233" s="50"/>
      <c r="Q233" s="50"/>
      <c r="R233" s="50"/>
      <c r="S233" s="50"/>
    </row>
    <row r="234">
      <c r="A234" s="244"/>
      <c r="B234" s="50"/>
      <c r="C234" s="111"/>
      <c r="D234" s="111"/>
      <c r="E234" s="111"/>
      <c r="F234" s="111"/>
      <c r="G234" s="243"/>
      <c r="H234" s="50"/>
      <c r="J234" s="50"/>
      <c r="K234" s="50"/>
      <c r="L234" s="50"/>
      <c r="M234" s="50"/>
      <c r="N234" s="50"/>
      <c r="O234" s="50"/>
      <c r="P234" s="50"/>
      <c r="Q234" s="50"/>
      <c r="R234" s="50"/>
      <c r="S234" s="50"/>
    </row>
    <row r="235">
      <c r="A235" s="244"/>
      <c r="B235" s="50"/>
      <c r="C235" s="111"/>
      <c r="D235" s="111"/>
      <c r="E235" s="111"/>
      <c r="F235" s="111"/>
      <c r="G235" s="243"/>
      <c r="H235" s="50"/>
      <c r="J235" s="50"/>
      <c r="K235" s="50"/>
      <c r="L235" s="50"/>
      <c r="M235" s="50"/>
      <c r="N235" s="50"/>
      <c r="O235" s="50"/>
      <c r="P235" s="50"/>
      <c r="Q235" s="50"/>
      <c r="R235" s="50"/>
      <c r="S235" s="50"/>
    </row>
    <row r="236">
      <c r="A236" s="244"/>
      <c r="B236" s="50"/>
      <c r="C236" s="111"/>
      <c r="D236" s="111"/>
      <c r="E236" s="111"/>
      <c r="F236" s="111"/>
      <c r="G236" s="243"/>
      <c r="H236" s="50"/>
      <c r="J236" s="50"/>
      <c r="K236" s="50"/>
      <c r="L236" s="50"/>
      <c r="M236" s="50"/>
      <c r="N236" s="50"/>
      <c r="O236" s="50"/>
      <c r="P236" s="50"/>
      <c r="Q236" s="50"/>
      <c r="R236" s="50"/>
      <c r="S236" s="50"/>
    </row>
    <row r="237">
      <c r="A237" s="244"/>
      <c r="B237" s="50"/>
      <c r="C237" s="111"/>
      <c r="D237" s="111"/>
      <c r="E237" s="111"/>
      <c r="F237" s="111"/>
      <c r="G237" s="243"/>
      <c r="H237" s="50"/>
      <c r="J237" s="50"/>
      <c r="K237" s="50"/>
      <c r="L237" s="50"/>
      <c r="M237" s="50"/>
      <c r="N237" s="50"/>
      <c r="O237" s="50"/>
      <c r="P237" s="50"/>
      <c r="Q237" s="50"/>
      <c r="R237" s="50"/>
      <c r="S237" s="50"/>
    </row>
    <row r="238">
      <c r="A238" s="244"/>
      <c r="B238" s="50"/>
      <c r="C238" s="111"/>
      <c r="D238" s="111"/>
      <c r="E238" s="111"/>
      <c r="F238" s="111"/>
      <c r="G238" s="243"/>
      <c r="H238" s="50"/>
      <c r="J238" s="50"/>
      <c r="K238" s="50"/>
      <c r="L238" s="50"/>
      <c r="M238" s="50"/>
      <c r="N238" s="50"/>
      <c r="O238" s="50"/>
      <c r="P238" s="50"/>
      <c r="Q238" s="50"/>
      <c r="R238" s="50"/>
      <c r="S238" s="50"/>
    </row>
    <row r="239">
      <c r="A239" s="244"/>
      <c r="B239" s="50"/>
      <c r="C239" s="111"/>
      <c r="D239" s="111"/>
      <c r="E239" s="111"/>
      <c r="F239" s="111"/>
      <c r="G239" s="243"/>
      <c r="H239" s="50"/>
      <c r="J239" s="50"/>
      <c r="K239" s="50"/>
      <c r="L239" s="50"/>
      <c r="M239" s="50"/>
      <c r="N239" s="50"/>
      <c r="O239" s="50"/>
      <c r="P239" s="50"/>
      <c r="Q239" s="50"/>
      <c r="R239" s="50"/>
      <c r="S239" s="50"/>
    </row>
    <row r="240">
      <c r="A240" s="244"/>
      <c r="B240" s="50"/>
      <c r="C240" s="111"/>
      <c r="D240" s="111"/>
      <c r="E240" s="111"/>
      <c r="F240" s="111"/>
      <c r="G240" s="243"/>
      <c r="H240" s="50"/>
      <c r="J240" s="50"/>
      <c r="K240" s="50"/>
      <c r="L240" s="50"/>
      <c r="M240" s="50"/>
      <c r="N240" s="50"/>
      <c r="O240" s="50"/>
      <c r="P240" s="50"/>
      <c r="Q240" s="50"/>
      <c r="R240" s="50"/>
      <c r="S240" s="50"/>
    </row>
    <row r="241">
      <c r="A241" s="244"/>
      <c r="B241" s="50"/>
      <c r="C241" s="111"/>
      <c r="D241" s="111"/>
      <c r="E241" s="111"/>
      <c r="F241" s="111"/>
      <c r="G241" s="243"/>
      <c r="H241" s="50"/>
      <c r="J241" s="50"/>
      <c r="K241" s="50"/>
      <c r="L241" s="50"/>
      <c r="M241" s="50"/>
      <c r="N241" s="50"/>
      <c r="O241" s="50"/>
      <c r="P241" s="50"/>
      <c r="Q241" s="50"/>
      <c r="R241" s="50"/>
      <c r="S241" s="50"/>
    </row>
    <row r="242">
      <c r="A242" s="244"/>
      <c r="B242" s="50"/>
      <c r="C242" s="111"/>
      <c r="D242" s="111"/>
      <c r="E242" s="111"/>
      <c r="F242" s="111"/>
      <c r="G242" s="243"/>
      <c r="H242" s="50"/>
      <c r="J242" s="50"/>
      <c r="K242" s="50"/>
      <c r="L242" s="50"/>
      <c r="M242" s="50"/>
      <c r="N242" s="50"/>
      <c r="O242" s="50"/>
      <c r="P242" s="50"/>
      <c r="Q242" s="50"/>
      <c r="R242" s="50"/>
      <c r="S242" s="50"/>
    </row>
    <row r="243">
      <c r="A243" s="244"/>
      <c r="B243" s="50"/>
      <c r="C243" s="111"/>
      <c r="D243" s="111"/>
      <c r="E243" s="111"/>
      <c r="F243" s="111"/>
      <c r="G243" s="243"/>
      <c r="H243" s="50"/>
      <c r="J243" s="50"/>
      <c r="K243" s="50"/>
      <c r="L243" s="50"/>
      <c r="M243" s="50"/>
      <c r="N243" s="50"/>
      <c r="O243" s="50"/>
      <c r="P243" s="50"/>
      <c r="Q243" s="50"/>
      <c r="R243" s="50"/>
      <c r="S243" s="50"/>
    </row>
    <row r="244">
      <c r="A244" s="244"/>
      <c r="B244" s="50"/>
      <c r="C244" s="111"/>
      <c r="D244" s="111"/>
      <c r="E244" s="111"/>
      <c r="F244" s="111"/>
      <c r="G244" s="243"/>
      <c r="H244" s="50"/>
      <c r="J244" s="50"/>
      <c r="K244" s="50"/>
      <c r="L244" s="50"/>
      <c r="M244" s="50"/>
      <c r="N244" s="50"/>
      <c r="O244" s="50"/>
      <c r="P244" s="50"/>
      <c r="Q244" s="50"/>
      <c r="R244" s="50"/>
      <c r="S244" s="50"/>
    </row>
    <row r="245">
      <c r="A245" s="244"/>
      <c r="B245" s="50"/>
      <c r="C245" s="111"/>
      <c r="D245" s="111"/>
      <c r="E245" s="111"/>
      <c r="F245" s="111"/>
      <c r="G245" s="243"/>
      <c r="H245" s="50"/>
      <c r="J245" s="50"/>
      <c r="K245" s="50"/>
      <c r="L245" s="50"/>
      <c r="M245" s="50"/>
      <c r="N245" s="50"/>
      <c r="O245" s="50"/>
      <c r="P245" s="50"/>
      <c r="Q245" s="50"/>
      <c r="R245" s="50"/>
      <c r="S245" s="50"/>
    </row>
    <row r="246">
      <c r="A246" s="244"/>
      <c r="B246" s="50"/>
      <c r="C246" s="111"/>
      <c r="D246" s="111"/>
      <c r="E246" s="111"/>
      <c r="F246" s="111"/>
      <c r="G246" s="243"/>
      <c r="H246" s="50"/>
      <c r="J246" s="50"/>
      <c r="K246" s="50"/>
      <c r="L246" s="50"/>
      <c r="M246" s="50"/>
      <c r="N246" s="50"/>
      <c r="O246" s="50"/>
      <c r="P246" s="50"/>
      <c r="Q246" s="50"/>
      <c r="R246" s="50"/>
      <c r="S246" s="50"/>
    </row>
    <row r="247">
      <c r="A247" s="244"/>
      <c r="B247" s="50"/>
      <c r="C247" s="111"/>
      <c r="D247" s="111"/>
      <c r="E247" s="111"/>
      <c r="F247" s="111"/>
      <c r="G247" s="243"/>
      <c r="H247" s="50"/>
      <c r="J247" s="50"/>
      <c r="K247" s="50"/>
      <c r="L247" s="50"/>
      <c r="M247" s="50"/>
      <c r="N247" s="50"/>
      <c r="O247" s="50"/>
      <c r="P247" s="50"/>
      <c r="Q247" s="50"/>
      <c r="R247" s="50"/>
      <c r="S247" s="50"/>
    </row>
    <row r="248">
      <c r="A248" s="244"/>
      <c r="B248" s="50"/>
      <c r="C248" s="111"/>
      <c r="D248" s="111"/>
      <c r="E248" s="111"/>
      <c r="F248" s="111"/>
      <c r="G248" s="243"/>
      <c r="H248" s="50"/>
      <c r="J248" s="50"/>
      <c r="K248" s="50"/>
      <c r="L248" s="50"/>
      <c r="M248" s="50"/>
      <c r="N248" s="50"/>
      <c r="O248" s="50"/>
      <c r="P248" s="50"/>
      <c r="Q248" s="50"/>
      <c r="R248" s="50"/>
      <c r="S248" s="50"/>
    </row>
    <row r="249">
      <c r="A249" s="244"/>
      <c r="B249" s="50"/>
      <c r="C249" s="111"/>
      <c r="D249" s="111"/>
      <c r="E249" s="111"/>
      <c r="F249" s="111"/>
      <c r="G249" s="243"/>
      <c r="H249" s="50"/>
      <c r="J249" s="50"/>
      <c r="K249" s="50"/>
      <c r="L249" s="50"/>
      <c r="M249" s="50"/>
      <c r="N249" s="50"/>
      <c r="O249" s="50"/>
      <c r="P249" s="50"/>
      <c r="Q249" s="50"/>
      <c r="R249" s="50"/>
      <c r="S249" s="50"/>
    </row>
    <row r="250">
      <c r="A250" s="244"/>
      <c r="B250" s="50"/>
      <c r="C250" s="111"/>
      <c r="D250" s="111"/>
      <c r="E250" s="111"/>
      <c r="F250" s="111"/>
      <c r="G250" s="243"/>
      <c r="H250" s="50"/>
      <c r="J250" s="50"/>
      <c r="K250" s="50"/>
      <c r="L250" s="50"/>
      <c r="M250" s="50"/>
      <c r="N250" s="50"/>
      <c r="O250" s="50"/>
      <c r="P250" s="50"/>
      <c r="Q250" s="50"/>
      <c r="R250" s="50"/>
      <c r="S250" s="50"/>
    </row>
    <row r="251">
      <c r="A251" s="244"/>
      <c r="B251" s="50"/>
      <c r="C251" s="111"/>
      <c r="D251" s="111"/>
      <c r="E251" s="111"/>
      <c r="F251" s="111"/>
      <c r="G251" s="243"/>
      <c r="H251" s="50"/>
      <c r="J251" s="50"/>
      <c r="K251" s="50"/>
      <c r="L251" s="50"/>
      <c r="M251" s="50"/>
      <c r="N251" s="50"/>
      <c r="O251" s="50"/>
      <c r="P251" s="50"/>
      <c r="Q251" s="50"/>
      <c r="R251" s="50"/>
      <c r="S251" s="50"/>
    </row>
    <row r="252">
      <c r="A252" s="244"/>
      <c r="B252" s="50"/>
      <c r="C252" s="111"/>
      <c r="D252" s="111"/>
      <c r="E252" s="111"/>
      <c r="F252" s="111"/>
      <c r="G252" s="243"/>
      <c r="H252" s="50"/>
      <c r="J252" s="50"/>
      <c r="K252" s="50"/>
      <c r="L252" s="50"/>
      <c r="M252" s="50"/>
      <c r="N252" s="50"/>
      <c r="O252" s="50"/>
      <c r="P252" s="50"/>
      <c r="Q252" s="50"/>
      <c r="R252" s="50"/>
      <c r="S252" s="50"/>
    </row>
    <row r="253">
      <c r="A253" s="244"/>
      <c r="B253" s="50"/>
      <c r="C253" s="111"/>
      <c r="D253" s="111"/>
      <c r="E253" s="111"/>
      <c r="F253" s="111"/>
      <c r="G253" s="243"/>
      <c r="H253" s="50"/>
      <c r="J253" s="50"/>
      <c r="K253" s="50"/>
      <c r="L253" s="50"/>
      <c r="M253" s="50"/>
      <c r="N253" s="50"/>
      <c r="O253" s="50"/>
      <c r="P253" s="50"/>
      <c r="Q253" s="50"/>
      <c r="R253" s="50"/>
      <c r="S253" s="50"/>
    </row>
    <row r="254">
      <c r="A254" s="244"/>
      <c r="B254" s="50"/>
      <c r="C254" s="111"/>
      <c r="D254" s="111"/>
      <c r="E254" s="111"/>
      <c r="F254" s="111"/>
      <c r="G254" s="243"/>
      <c r="H254" s="50"/>
      <c r="J254" s="50"/>
      <c r="K254" s="50"/>
      <c r="L254" s="50"/>
      <c r="M254" s="50"/>
      <c r="N254" s="50"/>
      <c r="O254" s="50"/>
      <c r="P254" s="50"/>
      <c r="Q254" s="50"/>
      <c r="R254" s="50"/>
      <c r="S254" s="50"/>
    </row>
    <row r="255">
      <c r="A255" s="244"/>
      <c r="B255" s="50"/>
      <c r="C255" s="111"/>
      <c r="D255" s="111"/>
      <c r="E255" s="111"/>
      <c r="F255" s="111"/>
      <c r="G255" s="243"/>
      <c r="H255" s="50"/>
      <c r="J255" s="50"/>
      <c r="K255" s="50"/>
      <c r="L255" s="50"/>
      <c r="M255" s="50"/>
      <c r="N255" s="50"/>
      <c r="O255" s="50"/>
      <c r="P255" s="50"/>
      <c r="Q255" s="50"/>
      <c r="R255" s="50"/>
      <c r="S255" s="50"/>
    </row>
    <row r="256">
      <c r="A256" s="244"/>
      <c r="B256" s="50"/>
      <c r="C256" s="111"/>
      <c r="D256" s="111"/>
      <c r="E256" s="111"/>
      <c r="F256" s="111"/>
      <c r="G256" s="243"/>
      <c r="H256" s="50"/>
      <c r="J256" s="50"/>
      <c r="K256" s="50"/>
      <c r="L256" s="50"/>
      <c r="M256" s="50"/>
      <c r="N256" s="50"/>
      <c r="O256" s="50"/>
      <c r="P256" s="50"/>
      <c r="Q256" s="50"/>
      <c r="R256" s="50"/>
      <c r="S256" s="50"/>
    </row>
    <row r="257">
      <c r="A257" s="244"/>
      <c r="B257" s="50"/>
      <c r="C257" s="111"/>
      <c r="D257" s="111"/>
      <c r="E257" s="111"/>
      <c r="F257" s="111"/>
      <c r="G257" s="243"/>
      <c r="H257" s="50"/>
      <c r="J257" s="50"/>
      <c r="K257" s="50"/>
      <c r="L257" s="50"/>
      <c r="M257" s="50"/>
      <c r="N257" s="50"/>
      <c r="O257" s="50"/>
      <c r="P257" s="50"/>
      <c r="Q257" s="50"/>
      <c r="R257" s="50"/>
      <c r="S257" s="50"/>
    </row>
    <row r="258">
      <c r="A258" s="244"/>
      <c r="B258" s="50"/>
      <c r="C258" s="111"/>
      <c r="D258" s="111"/>
      <c r="E258" s="111"/>
      <c r="F258" s="111"/>
      <c r="G258" s="243"/>
      <c r="H258" s="50"/>
      <c r="J258" s="50"/>
      <c r="K258" s="50"/>
      <c r="L258" s="50"/>
      <c r="M258" s="50"/>
      <c r="N258" s="50"/>
      <c r="O258" s="50"/>
      <c r="P258" s="50"/>
      <c r="Q258" s="50"/>
      <c r="R258" s="50"/>
      <c r="S258" s="50"/>
    </row>
    <row r="259">
      <c r="A259" s="244"/>
      <c r="B259" s="50"/>
      <c r="C259" s="111"/>
      <c r="D259" s="111"/>
      <c r="E259" s="111"/>
      <c r="F259" s="111"/>
      <c r="G259" s="243"/>
      <c r="H259" s="50"/>
      <c r="J259" s="50"/>
      <c r="K259" s="50"/>
      <c r="L259" s="50"/>
      <c r="M259" s="50"/>
      <c r="N259" s="50"/>
      <c r="O259" s="50"/>
      <c r="P259" s="50"/>
      <c r="Q259" s="50"/>
      <c r="R259" s="50"/>
      <c r="S259" s="50"/>
    </row>
    <row r="260">
      <c r="A260" s="244"/>
      <c r="B260" s="50"/>
      <c r="C260" s="111"/>
      <c r="D260" s="111"/>
      <c r="E260" s="111"/>
      <c r="F260" s="111"/>
      <c r="G260" s="243"/>
      <c r="H260" s="50"/>
      <c r="J260" s="50"/>
      <c r="K260" s="50"/>
      <c r="L260" s="50"/>
      <c r="M260" s="50"/>
      <c r="N260" s="50"/>
      <c r="O260" s="50"/>
      <c r="P260" s="50"/>
      <c r="Q260" s="50"/>
      <c r="R260" s="50"/>
      <c r="S260" s="50"/>
    </row>
    <row r="261">
      <c r="A261" s="244"/>
      <c r="B261" s="50"/>
      <c r="C261" s="111"/>
      <c r="D261" s="111"/>
      <c r="E261" s="111"/>
      <c r="F261" s="111"/>
      <c r="G261" s="243"/>
      <c r="H261" s="50"/>
      <c r="J261" s="50"/>
      <c r="K261" s="50"/>
      <c r="L261" s="50"/>
      <c r="M261" s="50"/>
      <c r="N261" s="50"/>
      <c r="O261" s="50"/>
      <c r="P261" s="50"/>
      <c r="Q261" s="50"/>
      <c r="R261" s="50"/>
      <c r="S261" s="50"/>
    </row>
    <row r="262">
      <c r="A262" s="244"/>
      <c r="B262" s="50"/>
      <c r="C262" s="111"/>
      <c r="D262" s="111"/>
      <c r="E262" s="111"/>
      <c r="F262" s="111"/>
      <c r="G262" s="243"/>
      <c r="H262" s="50"/>
      <c r="J262" s="50"/>
      <c r="K262" s="50"/>
      <c r="L262" s="50"/>
      <c r="M262" s="50"/>
      <c r="N262" s="50"/>
      <c r="O262" s="50"/>
      <c r="P262" s="50"/>
      <c r="Q262" s="50"/>
      <c r="R262" s="50"/>
      <c r="S262" s="50"/>
    </row>
    <row r="263">
      <c r="A263" s="244"/>
      <c r="B263" s="50"/>
      <c r="C263" s="111"/>
      <c r="D263" s="111"/>
      <c r="E263" s="111"/>
      <c r="F263" s="111"/>
      <c r="G263" s="243"/>
      <c r="H263" s="50"/>
      <c r="J263" s="50"/>
      <c r="K263" s="50"/>
      <c r="L263" s="50"/>
      <c r="M263" s="50"/>
      <c r="N263" s="50"/>
      <c r="O263" s="50"/>
      <c r="P263" s="50"/>
      <c r="Q263" s="50"/>
      <c r="R263" s="50"/>
      <c r="S263" s="50"/>
    </row>
    <row r="264">
      <c r="A264" s="244"/>
      <c r="B264" s="50"/>
      <c r="C264" s="111"/>
      <c r="D264" s="111"/>
      <c r="E264" s="111"/>
      <c r="F264" s="111"/>
      <c r="G264" s="243"/>
      <c r="H264" s="50"/>
      <c r="J264" s="50"/>
      <c r="K264" s="50"/>
      <c r="L264" s="50"/>
      <c r="M264" s="50"/>
      <c r="N264" s="50"/>
      <c r="O264" s="50"/>
      <c r="P264" s="50"/>
      <c r="Q264" s="50"/>
      <c r="R264" s="50"/>
      <c r="S264" s="50"/>
    </row>
    <row r="265">
      <c r="A265" s="244"/>
      <c r="B265" s="50"/>
      <c r="C265" s="111"/>
      <c r="D265" s="111"/>
      <c r="E265" s="111"/>
      <c r="F265" s="111"/>
      <c r="G265" s="243"/>
      <c r="H265" s="50"/>
      <c r="J265" s="50"/>
      <c r="K265" s="50"/>
      <c r="L265" s="50"/>
      <c r="M265" s="50"/>
      <c r="N265" s="50"/>
      <c r="O265" s="50"/>
      <c r="P265" s="50"/>
      <c r="Q265" s="50"/>
      <c r="R265" s="50"/>
      <c r="S265" s="50"/>
    </row>
    <row r="266">
      <c r="A266" s="244"/>
      <c r="B266" s="50"/>
      <c r="C266" s="111"/>
      <c r="D266" s="111"/>
      <c r="E266" s="111"/>
      <c r="F266" s="111"/>
      <c r="G266" s="243"/>
      <c r="H266" s="50"/>
      <c r="J266" s="50"/>
      <c r="K266" s="50"/>
      <c r="L266" s="50"/>
      <c r="M266" s="50"/>
      <c r="N266" s="50"/>
      <c r="O266" s="50"/>
      <c r="P266" s="50"/>
      <c r="Q266" s="50"/>
      <c r="R266" s="50"/>
      <c r="S266" s="50"/>
    </row>
    <row r="267">
      <c r="A267" s="244"/>
      <c r="B267" s="50"/>
      <c r="C267" s="111"/>
      <c r="D267" s="111"/>
      <c r="E267" s="111"/>
      <c r="F267" s="111"/>
      <c r="G267" s="243"/>
      <c r="H267" s="50"/>
      <c r="J267" s="50"/>
      <c r="K267" s="50"/>
      <c r="L267" s="50"/>
      <c r="M267" s="50"/>
      <c r="N267" s="50"/>
      <c r="O267" s="50"/>
      <c r="P267" s="50"/>
      <c r="Q267" s="50"/>
      <c r="R267" s="50"/>
      <c r="S267" s="50"/>
    </row>
    <row r="268">
      <c r="A268" s="244"/>
      <c r="B268" s="50"/>
      <c r="C268" s="111"/>
      <c r="D268" s="111"/>
      <c r="E268" s="111"/>
      <c r="F268" s="111"/>
      <c r="G268" s="243"/>
      <c r="H268" s="50"/>
      <c r="J268" s="50"/>
      <c r="K268" s="50"/>
      <c r="L268" s="50"/>
      <c r="M268" s="50"/>
      <c r="N268" s="50"/>
      <c r="O268" s="50"/>
      <c r="P268" s="50"/>
      <c r="Q268" s="50"/>
      <c r="R268" s="50"/>
      <c r="S268" s="50"/>
    </row>
    <row r="269">
      <c r="A269" s="244"/>
      <c r="B269" s="50"/>
      <c r="C269" s="111"/>
      <c r="D269" s="111"/>
      <c r="E269" s="111"/>
      <c r="F269" s="111"/>
      <c r="G269" s="243"/>
      <c r="H269" s="50"/>
      <c r="J269" s="50"/>
      <c r="K269" s="50"/>
      <c r="L269" s="50"/>
      <c r="M269" s="50"/>
      <c r="N269" s="50"/>
      <c r="O269" s="50"/>
      <c r="P269" s="50"/>
      <c r="Q269" s="50"/>
      <c r="R269" s="50"/>
      <c r="S269" s="50"/>
    </row>
    <row r="270">
      <c r="A270" s="244"/>
      <c r="B270" s="50"/>
      <c r="C270" s="111"/>
      <c r="D270" s="111"/>
      <c r="E270" s="111"/>
      <c r="F270" s="111"/>
      <c r="G270" s="243"/>
      <c r="H270" s="50"/>
      <c r="J270" s="50"/>
      <c r="K270" s="50"/>
      <c r="L270" s="50"/>
      <c r="M270" s="50"/>
      <c r="N270" s="50"/>
      <c r="O270" s="50"/>
      <c r="P270" s="50"/>
      <c r="Q270" s="50"/>
      <c r="R270" s="50"/>
      <c r="S270" s="50"/>
    </row>
    <row r="271">
      <c r="A271" s="244"/>
      <c r="B271" s="50"/>
      <c r="C271" s="111"/>
      <c r="D271" s="111"/>
      <c r="E271" s="111"/>
      <c r="F271" s="111"/>
      <c r="G271" s="243"/>
      <c r="H271" s="50"/>
      <c r="J271" s="50"/>
      <c r="K271" s="50"/>
      <c r="L271" s="50"/>
      <c r="M271" s="50"/>
      <c r="N271" s="50"/>
      <c r="O271" s="50"/>
      <c r="P271" s="50"/>
      <c r="Q271" s="50"/>
      <c r="R271" s="50"/>
      <c r="S271" s="50"/>
    </row>
    <row r="272">
      <c r="A272" s="244"/>
      <c r="B272" s="50"/>
      <c r="C272" s="111"/>
      <c r="D272" s="111"/>
      <c r="E272" s="111"/>
      <c r="F272" s="111"/>
      <c r="G272" s="243"/>
      <c r="H272" s="50"/>
      <c r="J272" s="50"/>
      <c r="K272" s="50"/>
      <c r="L272" s="50"/>
      <c r="M272" s="50"/>
      <c r="N272" s="50"/>
      <c r="O272" s="50"/>
      <c r="P272" s="50"/>
      <c r="Q272" s="50"/>
      <c r="R272" s="50"/>
      <c r="S272" s="50"/>
    </row>
    <row r="273">
      <c r="A273" s="244"/>
      <c r="B273" s="50"/>
      <c r="C273" s="111"/>
      <c r="D273" s="111"/>
      <c r="E273" s="111"/>
      <c r="F273" s="111"/>
      <c r="G273" s="243"/>
      <c r="H273" s="50"/>
      <c r="J273" s="50"/>
      <c r="K273" s="50"/>
      <c r="L273" s="50"/>
      <c r="M273" s="50"/>
      <c r="N273" s="50"/>
      <c r="O273" s="50"/>
      <c r="P273" s="50"/>
      <c r="Q273" s="50"/>
      <c r="R273" s="50"/>
      <c r="S273" s="50"/>
    </row>
    <row r="274">
      <c r="A274" s="244"/>
      <c r="B274" s="50"/>
      <c r="C274" s="111"/>
      <c r="D274" s="111"/>
      <c r="E274" s="111"/>
      <c r="F274" s="111"/>
      <c r="G274" s="243"/>
      <c r="H274" s="50"/>
      <c r="J274" s="50"/>
      <c r="K274" s="50"/>
      <c r="L274" s="50"/>
      <c r="M274" s="50"/>
      <c r="N274" s="50"/>
      <c r="O274" s="50"/>
      <c r="P274" s="50"/>
      <c r="Q274" s="50"/>
      <c r="R274" s="50"/>
      <c r="S274" s="50"/>
    </row>
    <row r="275">
      <c r="A275" s="244"/>
      <c r="B275" s="50"/>
      <c r="C275" s="111"/>
      <c r="D275" s="111"/>
      <c r="E275" s="111"/>
      <c r="F275" s="111"/>
      <c r="G275" s="243"/>
      <c r="H275" s="50"/>
      <c r="J275" s="50"/>
      <c r="K275" s="50"/>
      <c r="L275" s="50"/>
      <c r="M275" s="50"/>
      <c r="N275" s="50"/>
      <c r="O275" s="50"/>
      <c r="P275" s="50"/>
      <c r="Q275" s="50"/>
      <c r="R275" s="50"/>
      <c r="S275" s="50"/>
    </row>
    <row r="276">
      <c r="A276" s="244"/>
      <c r="B276" s="50"/>
      <c r="C276" s="111"/>
      <c r="D276" s="111"/>
      <c r="E276" s="111"/>
      <c r="F276" s="111"/>
      <c r="G276" s="243"/>
      <c r="H276" s="50"/>
      <c r="J276" s="50"/>
      <c r="K276" s="50"/>
      <c r="L276" s="50"/>
      <c r="M276" s="50"/>
      <c r="N276" s="50"/>
      <c r="O276" s="50"/>
      <c r="P276" s="50"/>
      <c r="Q276" s="50"/>
      <c r="R276" s="50"/>
      <c r="S276" s="50"/>
    </row>
    <row r="277">
      <c r="A277" s="244"/>
      <c r="B277" s="50"/>
      <c r="C277" s="111"/>
      <c r="D277" s="111"/>
      <c r="E277" s="111"/>
      <c r="F277" s="111"/>
      <c r="G277" s="243"/>
      <c r="H277" s="50"/>
      <c r="J277" s="50"/>
      <c r="K277" s="50"/>
      <c r="L277" s="50"/>
      <c r="M277" s="50"/>
      <c r="N277" s="50"/>
      <c r="O277" s="50"/>
      <c r="P277" s="50"/>
      <c r="Q277" s="50"/>
      <c r="R277" s="50"/>
      <c r="S277" s="50"/>
    </row>
    <row r="278">
      <c r="A278" s="244"/>
      <c r="B278" s="50"/>
      <c r="C278" s="111"/>
      <c r="D278" s="111"/>
      <c r="E278" s="111"/>
      <c r="F278" s="111"/>
      <c r="G278" s="243"/>
      <c r="H278" s="50"/>
      <c r="J278" s="50"/>
      <c r="K278" s="50"/>
      <c r="L278" s="50"/>
      <c r="M278" s="50"/>
      <c r="N278" s="50"/>
      <c r="O278" s="50"/>
      <c r="P278" s="50"/>
      <c r="Q278" s="50"/>
      <c r="R278" s="50"/>
      <c r="S278" s="50"/>
    </row>
    <row r="279">
      <c r="A279" s="244"/>
      <c r="B279" s="50"/>
      <c r="C279" s="111"/>
      <c r="D279" s="111"/>
      <c r="E279" s="111"/>
      <c r="F279" s="111"/>
      <c r="G279" s="243"/>
      <c r="H279" s="50"/>
      <c r="J279" s="50"/>
      <c r="K279" s="50"/>
      <c r="L279" s="50"/>
      <c r="M279" s="50"/>
      <c r="N279" s="50"/>
      <c r="O279" s="50"/>
      <c r="P279" s="50"/>
      <c r="Q279" s="50"/>
      <c r="R279" s="50"/>
      <c r="S279" s="50"/>
    </row>
    <row r="280">
      <c r="A280" s="244"/>
      <c r="B280" s="50"/>
      <c r="C280" s="111"/>
      <c r="D280" s="111"/>
      <c r="E280" s="111"/>
      <c r="F280" s="111"/>
      <c r="G280" s="243"/>
      <c r="H280" s="50"/>
      <c r="J280" s="50"/>
      <c r="K280" s="50"/>
      <c r="L280" s="50"/>
      <c r="M280" s="50"/>
      <c r="N280" s="50"/>
      <c r="O280" s="50"/>
      <c r="P280" s="50"/>
      <c r="Q280" s="50"/>
      <c r="R280" s="50"/>
      <c r="S280" s="50"/>
    </row>
    <row r="281">
      <c r="A281" s="244"/>
      <c r="B281" s="50"/>
      <c r="C281" s="111"/>
      <c r="D281" s="111"/>
      <c r="E281" s="111"/>
      <c r="F281" s="111"/>
      <c r="G281" s="243"/>
      <c r="H281" s="50"/>
      <c r="J281" s="50"/>
      <c r="K281" s="50"/>
      <c r="L281" s="50"/>
      <c r="M281" s="50"/>
      <c r="N281" s="50"/>
      <c r="O281" s="50"/>
      <c r="P281" s="50"/>
      <c r="Q281" s="50"/>
      <c r="R281" s="50"/>
      <c r="S281" s="50"/>
    </row>
    <row r="282">
      <c r="A282" s="244"/>
      <c r="B282" s="50"/>
      <c r="C282" s="111"/>
      <c r="D282" s="111"/>
      <c r="E282" s="111"/>
      <c r="F282" s="111"/>
      <c r="G282" s="243"/>
      <c r="H282" s="50"/>
      <c r="J282" s="50"/>
      <c r="K282" s="50"/>
      <c r="L282" s="50"/>
      <c r="M282" s="50"/>
      <c r="N282" s="50"/>
      <c r="O282" s="50"/>
      <c r="P282" s="50"/>
      <c r="Q282" s="50"/>
      <c r="R282" s="50"/>
      <c r="S282" s="50"/>
    </row>
    <row r="283">
      <c r="A283" s="244"/>
      <c r="B283" s="50"/>
      <c r="C283" s="111"/>
      <c r="D283" s="111"/>
      <c r="E283" s="111"/>
      <c r="F283" s="111"/>
      <c r="G283" s="243"/>
      <c r="H283" s="50"/>
      <c r="J283" s="50"/>
      <c r="K283" s="50"/>
      <c r="L283" s="50"/>
      <c r="M283" s="50"/>
      <c r="N283" s="50"/>
      <c r="O283" s="50"/>
      <c r="P283" s="50"/>
      <c r="Q283" s="50"/>
      <c r="R283" s="50"/>
      <c r="S283" s="50"/>
    </row>
    <row r="284">
      <c r="A284" s="244"/>
      <c r="B284" s="50"/>
      <c r="C284" s="111"/>
      <c r="D284" s="111"/>
      <c r="E284" s="111"/>
      <c r="F284" s="111"/>
      <c r="G284" s="243"/>
      <c r="H284" s="50"/>
      <c r="J284" s="50"/>
      <c r="K284" s="50"/>
      <c r="L284" s="50"/>
      <c r="M284" s="50"/>
      <c r="N284" s="50"/>
      <c r="O284" s="50"/>
      <c r="P284" s="50"/>
      <c r="Q284" s="50"/>
      <c r="R284" s="50"/>
      <c r="S284" s="50"/>
    </row>
    <row r="285">
      <c r="A285" s="244"/>
      <c r="B285" s="50"/>
      <c r="C285" s="111"/>
      <c r="D285" s="111"/>
      <c r="E285" s="111"/>
      <c r="F285" s="111"/>
      <c r="G285" s="243"/>
      <c r="H285" s="50"/>
      <c r="J285" s="50"/>
      <c r="K285" s="50"/>
      <c r="L285" s="50"/>
      <c r="M285" s="50"/>
      <c r="N285" s="50"/>
      <c r="O285" s="50"/>
      <c r="P285" s="50"/>
      <c r="Q285" s="50"/>
      <c r="R285" s="50"/>
      <c r="S285" s="50"/>
    </row>
    <row r="286">
      <c r="A286" s="244"/>
      <c r="B286" s="50"/>
      <c r="C286" s="111"/>
      <c r="D286" s="111"/>
      <c r="E286" s="111"/>
      <c r="F286" s="111"/>
      <c r="G286" s="243"/>
      <c r="H286" s="50"/>
      <c r="J286" s="50"/>
      <c r="K286" s="50"/>
      <c r="L286" s="50"/>
      <c r="M286" s="50"/>
      <c r="N286" s="50"/>
      <c r="O286" s="50"/>
      <c r="P286" s="50"/>
      <c r="Q286" s="50"/>
      <c r="R286" s="50"/>
      <c r="S286" s="50"/>
    </row>
    <row r="287">
      <c r="A287" s="244"/>
      <c r="B287" s="50"/>
      <c r="C287" s="111"/>
      <c r="D287" s="111"/>
      <c r="E287" s="111"/>
      <c r="F287" s="111"/>
      <c r="G287" s="243"/>
      <c r="H287" s="50"/>
      <c r="J287" s="50"/>
      <c r="K287" s="50"/>
      <c r="L287" s="50"/>
      <c r="M287" s="50"/>
      <c r="N287" s="50"/>
      <c r="O287" s="50"/>
      <c r="P287" s="50"/>
      <c r="Q287" s="50"/>
      <c r="R287" s="50"/>
      <c r="S287" s="50"/>
    </row>
    <row r="288">
      <c r="A288" s="244"/>
      <c r="B288" s="50"/>
      <c r="C288" s="111"/>
      <c r="D288" s="111"/>
      <c r="E288" s="111"/>
      <c r="F288" s="111"/>
      <c r="G288" s="243"/>
      <c r="H288" s="50"/>
      <c r="J288" s="50"/>
      <c r="K288" s="50"/>
      <c r="L288" s="50"/>
      <c r="M288" s="50"/>
      <c r="N288" s="50"/>
      <c r="O288" s="50"/>
      <c r="P288" s="50"/>
      <c r="Q288" s="50"/>
      <c r="R288" s="50"/>
      <c r="S288" s="50"/>
    </row>
    <row r="289">
      <c r="A289" s="244"/>
      <c r="B289" s="50"/>
      <c r="C289" s="111"/>
      <c r="D289" s="111"/>
      <c r="E289" s="111"/>
      <c r="F289" s="111"/>
      <c r="G289" s="243"/>
      <c r="H289" s="50"/>
      <c r="J289" s="50"/>
      <c r="K289" s="50"/>
      <c r="L289" s="50"/>
      <c r="M289" s="50"/>
      <c r="N289" s="50"/>
      <c r="O289" s="50"/>
      <c r="P289" s="50"/>
      <c r="Q289" s="50"/>
      <c r="R289" s="50"/>
      <c r="S289" s="50"/>
    </row>
    <row r="290">
      <c r="A290" s="244"/>
      <c r="B290" s="50"/>
      <c r="C290" s="111"/>
      <c r="D290" s="111"/>
      <c r="E290" s="111"/>
      <c r="F290" s="111"/>
      <c r="G290" s="243"/>
      <c r="H290" s="50"/>
      <c r="J290" s="50"/>
      <c r="K290" s="50"/>
      <c r="L290" s="50"/>
      <c r="M290" s="50"/>
      <c r="N290" s="50"/>
      <c r="O290" s="50"/>
      <c r="P290" s="50"/>
      <c r="Q290" s="50"/>
      <c r="R290" s="50"/>
      <c r="S290" s="50"/>
    </row>
    <row r="291">
      <c r="A291" s="244"/>
      <c r="B291" s="50"/>
      <c r="C291" s="111"/>
      <c r="D291" s="111"/>
      <c r="E291" s="111"/>
      <c r="F291" s="111"/>
      <c r="G291" s="243"/>
      <c r="H291" s="50"/>
      <c r="J291" s="50"/>
      <c r="K291" s="50"/>
      <c r="L291" s="50"/>
      <c r="M291" s="50"/>
      <c r="N291" s="50"/>
      <c r="O291" s="50"/>
      <c r="P291" s="50"/>
      <c r="Q291" s="50"/>
      <c r="R291" s="50"/>
      <c r="S291" s="50"/>
    </row>
    <row r="292">
      <c r="A292" s="244"/>
      <c r="B292" s="50"/>
      <c r="C292" s="111"/>
      <c r="D292" s="111"/>
      <c r="E292" s="111"/>
      <c r="F292" s="111"/>
      <c r="G292" s="243"/>
      <c r="H292" s="50"/>
      <c r="J292" s="50"/>
      <c r="K292" s="50"/>
      <c r="L292" s="50"/>
      <c r="M292" s="50"/>
      <c r="N292" s="50"/>
      <c r="O292" s="50"/>
      <c r="P292" s="50"/>
      <c r="Q292" s="50"/>
      <c r="R292" s="50"/>
      <c r="S292" s="50"/>
    </row>
    <row r="293">
      <c r="A293" s="244"/>
      <c r="B293" s="50"/>
      <c r="C293" s="111"/>
      <c r="D293" s="111"/>
      <c r="E293" s="111"/>
      <c r="F293" s="111"/>
      <c r="G293" s="243"/>
      <c r="H293" s="50"/>
      <c r="J293" s="50"/>
      <c r="K293" s="50"/>
      <c r="L293" s="50"/>
      <c r="M293" s="50"/>
      <c r="N293" s="50"/>
      <c r="O293" s="50"/>
      <c r="P293" s="50"/>
      <c r="Q293" s="50"/>
      <c r="R293" s="50"/>
      <c r="S293" s="50"/>
    </row>
    <row r="294">
      <c r="A294" s="244"/>
      <c r="B294" s="50"/>
      <c r="C294" s="111"/>
      <c r="D294" s="111"/>
      <c r="E294" s="111"/>
      <c r="F294" s="111"/>
      <c r="G294" s="243"/>
      <c r="H294" s="50"/>
      <c r="J294" s="50"/>
      <c r="K294" s="50"/>
      <c r="L294" s="50"/>
      <c r="M294" s="50"/>
      <c r="N294" s="50"/>
      <c r="O294" s="50"/>
      <c r="P294" s="50"/>
      <c r="Q294" s="50"/>
      <c r="R294" s="50"/>
      <c r="S294" s="50"/>
    </row>
    <row r="295">
      <c r="A295" s="244"/>
      <c r="B295" s="50"/>
      <c r="C295" s="111"/>
      <c r="D295" s="111"/>
      <c r="E295" s="111"/>
      <c r="F295" s="111"/>
      <c r="G295" s="243"/>
      <c r="H295" s="50"/>
      <c r="J295" s="50"/>
      <c r="K295" s="50"/>
      <c r="L295" s="50"/>
      <c r="M295" s="50"/>
      <c r="N295" s="50"/>
      <c r="O295" s="50"/>
      <c r="P295" s="50"/>
      <c r="Q295" s="50"/>
      <c r="R295" s="50"/>
      <c r="S295" s="50"/>
    </row>
    <row r="296">
      <c r="A296" s="244"/>
      <c r="B296" s="50"/>
      <c r="C296" s="111"/>
      <c r="D296" s="111"/>
      <c r="E296" s="111"/>
      <c r="F296" s="111"/>
      <c r="G296" s="243"/>
      <c r="H296" s="50"/>
      <c r="J296" s="50"/>
      <c r="K296" s="50"/>
      <c r="L296" s="50"/>
      <c r="M296" s="50"/>
      <c r="N296" s="50"/>
      <c r="O296" s="50"/>
      <c r="P296" s="50"/>
      <c r="Q296" s="50"/>
      <c r="R296" s="50"/>
      <c r="S296" s="50"/>
    </row>
    <row r="297">
      <c r="A297" s="244"/>
      <c r="B297" s="50"/>
      <c r="C297" s="111"/>
      <c r="D297" s="111"/>
      <c r="E297" s="111"/>
      <c r="F297" s="111"/>
      <c r="G297" s="243"/>
      <c r="H297" s="50"/>
      <c r="J297" s="50"/>
      <c r="K297" s="50"/>
      <c r="L297" s="50"/>
      <c r="M297" s="50"/>
      <c r="N297" s="50"/>
      <c r="O297" s="50"/>
      <c r="P297" s="50"/>
      <c r="Q297" s="50"/>
      <c r="R297" s="50"/>
      <c r="S297" s="50"/>
    </row>
    <row r="298">
      <c r="A298" s="244"/>
      <c r="B298" s="50"/>
      <c r="C298" s="111"/>
      <c r="D298" s="111"/>
      <c r="E298" s="111"/>
      <c r="F298" s="111"/>
      <c r="G298" s="243"/>
      <c r="H298" s="50"/>
      <c r="J298" s="50"/>
      <c r="K298" s="50"/>
      <c r="L298" s="50"/>
      <c r="M298" s="50"/>
      <c r="N298" s="50"/>
      <c r="O298" s="50"/>
      <c r="P298" s="50"/>
      <c r="Q298" s="50"/>
      <c r="R298" s="50"/>
      <c r="S298" s="50"/>
    </row>
    <row r="299">
      <c r="A299" s="244"/>
      <c r="B299" s="50"/>
      <c r="C299" s="111"/>
      <c r="D299" s="111"/>
      <c r="E299" s="111"/>
      <c r="F299" s="111"/>
      <c r="G299" s="243"/>
      <c r="H299" s="50"/>
      <c r="J299" s="50"/>
      <c r="K299" s="50"/>
      <c r="L299" s="50"/>
      <c r="M299" s="50"/>
      <c r="N299" s="50"/>
      <c r="O299" s="50"/>
      <c r="P299" s="50"/>
      <c r="Q299" s="50"/>
      <c r="R299" s="50"/>
      <c r="S299" s="50"/>
    </row>
    <row r="300">
      <c r="A300" s="244"/>
      <c r="B300" s="50"/>
      <c r="C300" s="111"/>
      <c r="D300" s="111"/>
      <c r="E300" s="111"/>
      <c r="F300" s="111"/>
      <c r="G300" s="243"/>
      <c r="H300" s="50"/>
      <c r="J300" s="50"/>
      <c r="K300" s="50"/>
      <c r="L300" s="50"/>
      <c r="M300" s="50"/>
      <c r="N300" s="50"/>
      <c r="O300" s="50"/>
      <c r="P300" s="50"/>
      <c r="Q300" s="50"/>
      <c r="R300" s="50"/>
      <c r="S300" s="50"/>
    </row>
    <row r="301">
      <c r="A301" s="244"/>
      <c r="B301" s="50"/>
      <c r="C301" s="111"/>
      <c r="D301" s="111"/>
      <c r="E301" s="111"/>
      <c r="F301" s="111"/>
      <c r="G301" s="243"/>
      <c r="H301" s="50"/>
      <c r="J301" s="50"/>
      <c r="K301" s="50"/>
      <c r="L301" s="50"/>
      <c r="M301" s="50"/>
      <c r="N301" s="50"/>
      <c r="O301" s="50"/>
      <c r="P301" s="50"/>
      <c r="Q301" s="50"/>
      <c r="R301" s="50"/>
      <c r="S301" s="50"/>
    </row>
    <row r="302">
      <c r="A302" s="244"/>
      <c r="B302" s="50"/>
      <c r="C302" s="111"/>
      <c r="D302" s="111"/>
      <c r="E302" s="111"/>
      <c r="F302" s="111"/>
      <c r="G302" s="243"/>
      <c r="H302" s="50"/>
      <c r="J302" s="50"/>
      <c r="K302" s="50"/>
      <c r="L302" s="50"/>
      <c r="M302" s="50"/>
      <c r="N302" s="50"/>
      <c r="O302" s="50"/>
      <c r="P302" s="50"/>
      <c r="Q302" s="50"/>
      <c r="R302" s="50"/>
      <c r="S302" s="50"/>
    </row>
    <row r="303">
      <c r="A303" s="244"/>
      <c r="B303" s="50"/>
      <c r="C303" s="111"/>
      <c r="D303" s="111"/>
      <c r="E303" s="111"/>
      <c r="F303" s="111"/>
      <c r="G303" s="243"/>
      <c r="H303" s="50"/>
      <c r="J303" s="50"/>
      <c r="K303" s="50"/>
      <c r="L303" s="50"/>
      <c r="M303" s="50"/>
      <c r="N303" s="50"/>
      <c r="O303" s="50"/>
      <c r="P303" s="50"/>
      <c r="Q303" s="50"/>
      <c r="R303" s="50"/>
      <c r="S303" s="50"/>
    </row>
    <row r="304">
      <c r="A304" s="244"/>
      <c r="B304" s="50"/>
      <c r="C304" s="111"/>
      <c r="D304" s="111"/>
      <c r="E304" s="111"/>
      <c r="F304" s="111"/>
      <c r="G304" s="243"/>
      <c r="H304" s="50"/>
      <c r="J304" s="50"/>
      <c r="K304" s="50"/>
      <c r="L304" s="50"/>
      <c r="M304" s="50"/>
      <c r="N304" s="50"/>
      <c r="O304" s="50"/>
      <c r="P304" s="50"/>
      <c r="Q304" s="50"/>
      <c r="R304" s="50"/>
      <c r="S304" s="50"/>
    </row>
    <row r="305">
      <c r="A305" s="244"/>
      <c r="B305" s="50"/>
      <c r="C305" s="111"/>
      <c r="D305" s="111"/>
      <c r="E305" s="111"/>
      <c r="F305" s="111"/>
      <c r="G305" s="243"/>
      <c r="H305" s="50"/>
      <c r="J305" s="50"/>
      <c r="K305" s="50"/>
      <c r="L305" s="50"/>
      <c r="M305" s="50"/>
      <c r="N305" s="50"/>
      <c r="O305" s="50"/>
      <c r="P305" s="50"/>
      <c r="Q305" s="50"/>
      <c r="R305" s="50"/>
      <c r="S305" s="50"/>
    </row>
    <row r="306">
      <c r="A306" s="244"/>
      <c r="B306" s="50"/>
      <c r="C306" s="111"/>
      <c r="D306" s="111"/>
      <c r="E306" s="111"/>
      <c r="F306" s="111"/>
      <c r="G306" s="243"/>
      <c r="H306" s="50"/>
      <c r="J306" s="50"/>
      <c r="K306" s="50"/>
      <c r="L306" s="50"/>
      <c r="M306" s="50"/>
      <c r="N306" s="50"/>
      <c r="O306" s="50"/>
      <c r="P306" s="50"/>
      <c r="Q306" s="50"/>
      <c r="R306" s="50"/>
      <c r="S306" s="50"/>
    </row>
    <row r="307">
      <c r="A307" s="244"/>
      <c r="B307" s="50"/>
      <c r="C307" s="111"/>
      <c r="D307" s="111"/>
      <c r="E307" s="111"/>
      <c r="F307" s="111"/>
      <c r="G307" s="243"/>
      <c r="H307" s="50"/>
      <c r="J307" s="50"/>
      <c r="K307" s="50"/>
      <c r="L307" s="50"/>
      <c r="M307" s="50"/>
      <c r="N307" s="50"/>
      <c r="O307" s="50"/>
      <c r="P307" s="50"/>
      <c r="Q307" s="50"/>
      <c r="R307" s="50"/>
      <c r="S307" s="50"/>
    </row>
    <row r="308">
      <c r="A308" s="244"/>
      <c r="B308" s="50"/>
      <c r="C308" s="111"/>
      <c r="D308" s="111"/>
      <c r="E308" s="111"/>
      <c r="F308" s="111"/>
      <c r="G308" s="243"/>
      <c r="H308" s="50"/>
      <c r="J308" s="50"/>
      <c r="K308" s="50"/>
      <c r="L308" s="50"/>
      <c r="M308" s="50"/>
      <c r="N308" s="50"/>
      <c r="O308" s="50"/>
      <c r="P308" s="50"/>
      <c r="Q308" s="50"/>
      <c r="R308" s="50"/>
      <c r="S308" s="50"/>
    </row>
    <row r="309">
      <c r="A309" s="244"/>
      <c r="B309" s="50"/>
      <c r="C309" s="111"/>
      <c r="D309" s="111"/>
      <c r="E309" s="111"/>
      <c r="F309" s="111"/>
      <c r="G309" s="243"/>
      <c r="H309" s="50"/>
      <c r="J309" s="50"/>
      <c r="K309" s="50"/>
      <c r="L309" s="50"/>
      <c r="M309" s="50"/>
      <c r="N309" s="50"/>
      <c r="O309" s="50"/>
      <c r="P309" s="50"/>
      <c r="Q309" s="50"/>
      <c r="R309" s="50"/>
      <c r="S309" s="50"/>
    </row>
    <row r="310">
      <c r="A310" s="244"/>
      <c r="B310" s="50"/>
      <c r="C310" s="111"/>
      <c r="D310" s="111"/>
      <c r="E310" s="111"/>
      <c r="F310" s="111"/>
      <c r="G310" s="243"/>
      <c r="H310" s="50"/>
      <c r="J310" s="50"/>
      <c r="K310" s="50"/>
      <c r="L310" s="50"/>
      <c r="M310" s="50"/>
      <c r="N310" s="50"/>
      <c r="O310" s="50"/>
      <c r="P310" s="50"/>
      <c r="Q310" s="50"/>
      <c r="R310" s="50"/>
      <c r="S310" s="50"/>
    </row>
    <row r="311">
      <c r="A311" s="244"/>
      <c r="B311" s="50"/>
      <c r="C311" s="111"/>
      <c r="D311" s="111"/>
      <c r="E311" s="111"/>
      <c r="F311" s="111"/>
      <c r="G311" s="243"/>
      <c r="H311" s="50"/>
      <c r="J311" s="50"/>
      <c r="K311" s="50"/>
      <c r="L311" s="50"/>
      <c r="M311" s="50"/>
      <c r="N311" s="50"/>
      <c r="O311" s="50"/>
      <c r="P311" s="50"/>
      <c r="Q311" s="50"/>
      <c r="R311" s="50"/>
      <c r="S311" s="50"/>
    </row>
    <row r="312">
      <c r="A312" s="244"/>
      <c r="B312" s="50"/>
      <c r="C312" s="111"/>
      <c r="D312" s="111"/>
      <c r="E312" s="111"/>
      <c r="F312" s="111"/>
      <c r="G312" s="243"/>
      <c r="H312" s="50"/>
      <c r="J312" s="50"/>
      <c r="K312" s="50"/>
      <c r="L312" s="50"/>
      <c r="M312" s="50"/>
      <c r="N312" s="50"/>
      <c r="O312" s="50"/>
      <c r="P312" s="50"/>
      <c r="Q312" s="50"/>
      <c r="R312" s="50"/>
      <c r="S312" s="50"/>
    </row>
    <row r="313">
      <c r="A313" s="244"/>
      <c r="B313" s="50"/>
      <c r="C313" s="111"/>
      <c r="D313" s="111"/>
      <c r="E313" s="111"/>
      <c r="F313" s="111"/>
      <c r="G313" s="243"/>
      <c r="H313" s="50"/>
      <c r="J313" s="50"/>
      <c r="K313" s="50"/>
      <c r="L313" s="50"/>
      <c r="M313" s="50"/>
      <c r="N313" s="50"/>
      <c r="O313" s="50"/>
      <c r="P313" s="50"/>
      <c r="Q313" s="50"/>
      <c r="R313" s="50"/>
      <c r="S313" s="50"/>
    </row>
    <row r="314">
      <c r="A314" s="244"/>
      <c r="B314" s="50"/>
      <c r="C314" s="111"/>
      <c r="D314" s="111"/>
      <c r="E314" s="111"/>
      <c r="F314" s="111"/>
      <c r="G314" s="243"/>
      <c r="H314" s="50"/>
      <c r="J314" s="50"/>
      <c r="K314" s="50"/>
      <c r="L314" s="50"/>
      <c r="M314" s="50"/>
      <c r="N314" s="50"/>
      <c r="O314" s="50"/>
      <c r="P314" s="50"/>
      <c r="Q314" s="50"/>
      <c r="R314" s="50"/>
      <c r="S314" s="50"/>
    </row>
    <row r="315">
      <c r="A315" s="244"/>
      <c r="B315" s="50"/>
      <c r="C315" s="111"/>
      <c r="D315" s="111"/>
      <c r="E315" s="111"/>
      <c r="F315" s="111"/>
      <c r="G315" s="243"/>
      <c r="H315" s="50"/>
      <c r="J315" s="50"/>
      <c r="K315" s="50"/>
      <c r="L315" s="50"/>
      <c r="M315" s="50"/>
      <c r="N315" s="50"/>
      <c r="O315" s="50"/>
      <c r="P315" s="50"/>
      <c r="Q315" s="50"/>
      <c r="R315" s="50"/>
      <c r="S315" s="50"/>
    </row>
    <row r="316">
      <c r="A316" s="244"/>
      <c r="B316" s="50"/>
      <c r="C316" s="111"/>
      <c r="D316" s="111"/>
      <c r="E316" s="111"/>
      <c r="F316" s="111"/>
      <c r="G316" s="243"/>
      <c r="H316" s="50"/>
      <c r="J316" s="50"/>
      <c r="K316" s="50"/>
      <c r="L316" s="50"/>
      <c r="M316" s="50"/>
      <c r="N316" s="50"/>
      <c r="O316" s="50"/>
      <c r="P316" s="50"/>
      <c r="Q316" s="50"/>
      <c r="R316" s="50"/>
      <c r="S316" s="50"/>
    </row>
    <row r="317">
      <c r="A317" s="244"/>
      <c r="B317" s="50"/>
      <c r="C317" s="111"/>
      <c r="D317" s="111"/>
      <c r="E317" s="111"/>
      <c r="F317" s="111"/>
      <c r="G317" s="243"/>
      <c r="H317" s="50"/>
      <c r="J317" s="50"/>
      <c r="K317" s="50"/>
      <c r="L317" s="50"/>
      <c r="M317" s="50"/>
      <c r="N317" s="50"/>
      <c r="O317" s="50"/>
      <c r="P317" s="50"/>
      <c r="Q317" s="50"/>
      <c r="R317" s="50"/>
      <c r="S317" s="50"/>
    </row>
    <row r="318">
      <c r="A318" s="244"/>
      <c r="B318" s="50"/>
      <c r="C318" s="111"/>
      <c r="D318" s="111"/>
      <c r="E318" s="111"/>
      <c r="F318" s="111"/>
      <c r="G318" s="243"/>
      <c r="H318" s="50"/>
      <c r="J318" s="50"/>
      <c r="K318" s="50"/>
      <c r="L318" s="50"/>
      <c r="M318" s="50"/>
      <c r="N318" s="50"/>
      <c r="O318" s="50"/>
      <c r="P318" s="50"/>
      <c r="Q318" s="50"/>
      <c r="R318" s="50"/>
      <c r="S318" s="50"/>
    </row>
    <row r="319">
      <c r="A319" s="244"/>
      <c r="B319" s="50"/>
      <c r="C319" s="111"/>
      <c r="D319" s="111"/>
      <c r="E319" s="111"/>
      <c r="F319" s="111"/>
      <c r="G319" s="243"/>
      <c r="H319" s="50"/>
      <c r="J319" s="50"/>
      <c r="K319" s="50"/>
      <c r="L319" s="50"/>
      <c r="M319" s="50"/>
      <c r="N319" s="50"/>
      <c r="O319" s="50"/>
      <c r="P319" s="50"/>
      <c r="Q319" s="50"/>
      <c r="R319" s="50"/>
      <c r="S319" s="50"/>
    </row>
    <row r="320">
      <c r="A320" s="244"/>
      <c r="B320" s="50"/>
      <c r="C320" s="111"/>
      <c r="D320" s="111"/>
      <c r="E320" s="111"/>
      <c r="F320" s="111"/>
      <c r="G320" s="243"/>
      <c r="H320" s="50"/>
      <c r="J320" s="50"/>
      <c r="K320" s="50"/>
      <c r="L320" s="50"/>
      <c r="M320" s="50"/>
      <c r="N320" s="50"/>
      <c r="O320" s="50"/>
      <c r="P320" s="50"/>
      <c r="Q320" s="50"/>
      <c r="R320" s="50"/>
      <c r="S320" s="50"/>
    </row>
    <row r="321">
      <c r="A321" s="244"/>
      <c r="B321" s="50"/>
      <c r="C321" s="111"/>
      <c r="D321" s="111"/>
      <c r="E321" s="111"/>
      <c r="F321" s="111"/>
      <c r="G321" s="243"/>
      <c r="H321" s="50"/>
      <c r="J321" s="50"/>
      <c r="K321" s="50"/>
      <c r="L321" s="50"/>
      <c r="M321" s="50"/>
      <c r="N321" s="50"/>
      <c r="O321" s="50"/>
      <c r="P321" s="50"/>
      <c r="Q321" s="50"/>
      <c r="R321" s="50"/>
      <c r="S321" s="50"/>
    </row>
    <row r="322">
      <c r="A322" s="244"/>
      <c r="B322" s="50"/>
      <c r="C322" s="111"/>
      <c r="D322" s="111"/>
      <c r="E322" s="111"/>
      <c r="F322" s="111"/>
      <c r="G322" s="243"/>
      <c r="H322" s="50"/>
      <c r="J322" s="50"/>
      <c r="K322" s="50"/>
      <c r="L322" s="50"/>
      <c r="M322" s="50"/>
      <c r="N322" s="50"/>
      <c r="O322" s="50"/>
      <c r="P322" s="50"/>
      <c r="Q322" s="50"/>
      <c r="R322" s="50"/>
      <c r="S322" s="50"/>
    </row>
    <row r="323">
      <c r="A323" s="244"/>
      <c r="B323" s="50"/>
      <c r="C323" s="111"/>
      <c r="D323" s="111"/>
      <c r="E323" s="111"/>
      <c r="F323" s="111"/>
      <c r="G323" s="243"/>
      <c r="H323" s="50"/>
      <c r="J323" s="50"/>
      <c r="K323" s="50"/>
      <c r="L323" s="50"/>
      <c r="M323" s="50"/>
      <c r="N323" s="50"/>
      <c r="O323" s="50"/>
      <c r="P323" s="50"/>
      <c r="Q323" s="50"/>
      <c r="R323" s="50"/>
      <c r="S323" s="50"/>
    </row>
    <row r="324">
      <c r="A324" s="244"/>
      <c r="B324" s="50"/>
      <c r="C324" s="111"/>
      <c r="D324" s="111"/>
      <c r="E324" s="111"/>
      <c r="F324" s="111"/>
      <c r="G324" s="243"/>
      <c r="H324" s="50"/>
      <c r="J324" s="50"/>
      <c r="K324" s="50"/>
      <c r="L324" s="50"/>
      <c r="M324" s="50"/>
      <c r="N324" s="50"/>
      <c r="O324" s="50"/>
      <c r="P324" s="50"/>
      <c r="Q324" s="50"/>
      <c r="R324" s="50"/>
      <c r="S324" s="50"/>
    </row>
    <row r="325">
      <c r="A325" s="244"/>
      <c r="B325" s="50"/>
      <c r="C325" s="111"/>
      <c r="D325" s="111"/>
      <c r="E325" s="111"/>
      <c r="F325" s="111"/>
      <c r="G325" s="243"/>
      <c r="H325" s="50"/>
      <c r="J325" s="50"/>
      <c r="K325" s="50"/>
      <c r="L325" s="50"/>
      <c r="M325" s="50"/>
      <c r="N325" s="50"/>
      <c r="O325" s="50"/>
      <c r="P325" s="50"/>
      <c r="Q325" s="50"/>
      <c r="R325" s="50"/>
      <c r="S325" s="50"/>
    </row>
    <row r="326">
      <c r="A326" s="244"/>
      <c r="B326" s="50"/>
      <c r="C326" s="111"/>
      <c r="D326" s="111"/>
      <c r="E326" s="111"/>
      <c r="F326" s="111"/>
      <c r="G326" s="243"/>
      <c r="H326" s="50"/>
      <c r="J326" s="50"/>
      <c r="K326" s="50"/>
      <c r="L326" s="50"/>
      <c r="M326" s="50"/>
      <c r="N326" s="50"/>
      <c r="O326" s="50"/>
      <c r="P326" s="50"/>
      <c r="Q326" s="50"/>
      <c r="R326" s="50"/>
      <c r="S326" s="50"/>
    </row>
    <row r="327">
      <c r="A327" s="244"/>
      <c r="B327" s="50"/>
      <c r="C327" s="111"/>
      <c r="D327" s="111"/>
      <c r="E327" s="111"/>
      <c r="F327" s="111"/>
      <c r="G327" s="243"/>
      <c r="H327" s="50"/>
      <c r="J327" s="50"/>
      <c r="K327" s="50"/>
      <c r="L327" s="50"/>
      <c r="M327" s="50"/>
      <c r="N327" s="50"/>
      <c r="O327" s="50"/>
      <c r="P327" s="50"/>
      <c r="Q327" s="50"/>
      <c r="R327" s="50"/>
      <c r="S327" s="50"/>
    </row>
    <row r="328">
      <c r="A328" s="244"/>
      <c r="B328" s="50"/>
      <c r="C328" s="111"/>
      <c r="D328" s="111"/>
      <c r="E328" s="111"/>
      <c r="F328" s="111"/>
      <c r="G328" s="243"/>
      <c r="H328" s="50"/>
      <c r="J328" s="50"/>
      <c r="K328" s="50"/>
      <c r="L328" s="50"/>
      <c r="M328" s="50"/>
      <c r="N328" s="50"/>
      <c r="O328" s="50"/>
      <c r="P328" s="50"/>
      <c r="Q328" s="50"/>
      <c r="R328" s="50"/>
      <c r="S328" s="50"/>
    </row>
    <row r="329">
      <c r="A329" s="244"/>
      <c r="B329" s="50"/>
      <c r="C329" s="111"/>
      <c r="D329" s="111"/>
      <c r="E329" s="111"/>
      <c r="F329" s="111"/>
      <c r="G329" s="243"/>
      <c r="H329" s="50"/>
      <c r="J329" s="50"/>
      <c r="K329" s="50"/>
      <c r="L329" s="50"/>
      <c r="M329" s="50"/>
      <c r="N329" s="50"/>
      <c r="O329" s="50"/>
      <c r="P329" s="50"/>
      <c r="Q329" s="50"/>
      <c r="R329" s="50"/>
      <c r="S329" s="50"/>
    </row>
    <row r="330">
      <c r="A330" s="244"/>
      <c r="B330" s="50"/>
      <c r="C330" s="111"/>
      <c r="D330" s="111"/>
      <c r="E330" s="111"/>
      <c r="F330" s="111"/>
      <c r="G330" s="243"/>
      <c r="H330" s="50"/>
      <c r="J330" s="50"/>
      <c r="K330" s="50"/>
      <c r="L330" s="50"/>
      <c r="M330" s="50"/>
      <c r="N330" s="50"/>
      <c r="O330" s="50"/>
      <c r="P330" s="50"/>
      <c r="Q330" s="50"/>
      <c r="R330" s="50"/>
      <c r="S330" s="50"/>
    </row>
    <row r="331">
      <c r="A331" s="244"/>
      <c r="B331" s="50"/>
      <c r="C331" s="111"/>
      <c r="D331" s="111"/>
      <c r="E331" s="111"/>
      <c r="F331" s="111"/>
      <c r="G331" s="243"/>
      <c r="H331" s="50"/>
      <c r="J331" s="50"/>
      <c r="K331" s="50"/>
      <c r="L331" s="50"/>
      <c r="M331" s="50"/>
      <c r="N331" s="50"/>
      <c r="O331" s="50"/>
      <c r="P331" s="50"/>
      <c r="Q331" s="50"/>
      <c r="R331" s="50"/>
      <c r="S331" s="50"/>
    </row>
    <row r="332">
      <c r="A332" s="244"/>
      <c r="B332" s="50"/>
      <c r="C332" s="111"/>
      <c r="D332" s="111"/>
      <c r="E332" s="111"/>
      <c r="F332" s="111"/>
      <c r="G332" s="243"/>
      <c r="H332" s="50"/>
      <c r="J332" s="50"/>
      <c r="K332" s="50"/>
      <c r="L332" s="50"/>
      <c r="M332" s="50"/>
      <c r="N332" s="50"/>
      <c r="O332" s="50"/>
      <c r="P332" s="50"/>
      <c r="Q332" s="50"/>
      <c r="R332" s="50"/>
      <c r="S332" s="50"/>
    </row>
    <row r="333">
      <c r="A333" s="244"/>
      <c r="B333" s="50"/>
      <c r="C333" s="111"/>
      <c r="D333" s="111"/>
      <c r="E333" s="111"/>
      <c r="F333" s="111"/>
      <c r="G333" s="243"/>
      <c r="H333" s="50"/>
      <c r="J333" s="50"/>
      <c r="K333" s="50"/>
      <c r="L333" s="50"/>
      <c r="M333" s="50"/>
      <c r="N333" s="50"/>
      <c r="O333" s="50"/>
      <c r="P333" s="50"/>
      <c r="Q333" s="50"/>
      <c r="R333" s="50"/>
      <c r="S333" s="50"/>
    </row>
    <row r="334">
      <c r="A334" s="244"/>
      <c r="B334" s="50"/>
      <c r="C334" s="111"/>
      <c r="D334" s="111"/>
      <c r="E334" s="111"/>
      <c r="F334" s="111"/>
      <c r="G334" s="243"/>
      <c r="H334" s="50"/>
      <c r="J334" s="50"/>
      <c r="K334" s="50"/>
      <c r="L334" s="50"/>
      <c r="M334" s="50"/>
      <c r="N334" s="50"/>
      <c r="O334" s="50"/>
      <c r="P334" s="50"/>
      <c r="Q334" s="50"/>
      <c r="R334" s="50"/>
      <c r="S334" s="50"/>
    </row>
    <row r="335">
      <c r="A335" s="244"/>
      <c r="B335" s="50"/>
      <c r="C335" s="111"/>
      <c r="D335" s="111"/>
      <c r="E335" s="111"/>
      <c r="F335" s="111"/>
      <c r="G335" s="243"/>
      <c r="H335" s="50"/>
      <c r="J335" s="50"/>
      <c r="K335" s="50"/>
      <c r="L335" s="50"/>
      <c r="M335" s="50"/>
      <c r="N335" s="50"/>
      <c r="O335" s="50"/>
      <c r="P335" s="50"/>
      <c r="Q335" s="50"/>
      <c r="R335" s="50"/>
      <c r="S335" s="50"/>
    </row>
    <row r="336">
      <c r="A336" s="244"/>
      <c r="B336" s="50"/>
      <c r="C336" s="111"/>
      <c r="D336" s="111"/>
      <c r="E336" s="111"/>
      <c r="F336" s="111"/>
      <c r="G336" s="243"/>
      <c r="H336" s="50"/>
      <c r="J336" s="50"/>
      <c r="K336" s="50"/>
      <c r="L336" s="50"/>
      <c r="M336" s="50"/>
      <c r="N336" s="50"/>
      <c r="O336" s="50"/>
      <c r="P336" s="50"/>
      <c r="Q336" s="50"/>
      <c r="R336" s="50"/>
      <c r="S336" s="50"/>
    </row>
    <row r="337">
      <c r="A337" s="244"/>
      <c r="B337" s="50"/>
      <c r="C337" s="111"/>
      <c r="D337" s="111"/>
      <c r="E337" s="111"/>
      <c r="F337" s="111"/>
      <c r="G337" s="243"/>
      <c r="H337" s="50"/>
      <c r="J337" s="50"/>
      <c r="K337" s="50"/>
      <c r="L337" s="50"/>
      <c r="M337" s="50"/>
      <c r="N337" s="50"/>
      <c r="O337" s="50"/>
      <c r="P337" s="50"/>
      <c r="Q337" s="50"/>
      <c r="R337" s="50"/>
      <c r="S337" s="50"/>
    </row>
    <row r="338">
      <c r="A338" s="244"/>
      <c r="B338" s="50"/>
      <c r="C338" s="111"/>
      <c r="D338" s="111"/>
      <c r="E338" s="111"/>
      <c r="F338" s="111"/>
      <c r="G338" s="243"/>
      <c r="H338" s="50"/>
      <c r="J338" s="50"/>
      <c r="K338" s="50"/>
      <c r="L338" s="50"/>
      <c r="M338" s="50"/>
      <c r="N338" s="50"/>
      <c r="O338" s="50"/>
      <c r="P338" s="50"/>
      <c r="Q338" s="50"/>
      <c r="R338" s="50"/>
      <c r="S338" s="50"/>
    </row>
    <row r="339">
      <c r="A339" s="244"/>
      <c r="B339" s="50"/>
      <c r="C339" s="111"/>
      <c r="D339" s="111"/>
      <c r="E339" s="111"/>
      <c r="F339" s="111"/>
      <c r="G339" s="243"/>
      <c r="H339" s="50"/>
      <c r="J339" s="50"/>
      <c r="K339" s="50"/>
      <c r="L339" s="50"/>
      <c r="M339" s="50"/>
      <c r="N339" s="50"/>
      <c r="O339" s="50"/>
      <c r="P339" s="50"/>
      <c r="Q339" s="50"/>
      <c r="R339" s="50"/>
      <c r="S339" s="50"/>
    </row>
    <row r="340">
      <c r="A340" s="244"/>
      <c r="B340" s="50"/>
      <c r="C340" s="111"/>
      <c r="D340" s="111"/>
      <c r="E340" s="111"/>
      <c r="F340" s="111"/>
      <c r="G340" s="243"/>
      <c r="H340" s="50"/>
      <c r="J340" s="50"/>
      <c r="K340" s="50"/>
      <c r="L340" s="50"/>
      <c r="M340" s="50"/>
      <c r="N340" s="50"/>
      <c r="O340" s="50"/>
      <c r="P340" s="50"/>
      <c r="Q340" s="50"/>
      <c r="R340" s="50"/>
      <c r="S340" s="50"/>
    </row>
    <row r="341">
      <c r="A341" s="244"/>
      <c r="B341" s="50"/>
      <c r="C341" s="111"/>
      <c r="D341" s="111"/>
      <c r="E341" s="111"/>
      <c r="F341" s="111"/>
      <c r="G341" s="243"/>
      <c r="H341" s="50"/>
      <c r="J341" s="50"/>
      <c r="K341" s="50"/>
      <c r="L341" s="50"/>
      <c r="M341" s="50"/>
      <c r="N341" s="50"/>
      <c r="O341" s="50"/>
      <c r="P341" s="50"/>
      <c r="Q341" s="50"/>
      <c r="R341" s="50"/>
      <c r="S341" s="50"/>
    </row>
    <row r="342">
      <c r="A342" s="244"/>
      <c r="B342" s="50"/>
      <c r="C342" s="111"/>
      <c r="D342" s="111"/>
      <c r="E342" s="111"/>
      <c r="F342" s="111"/>
      <c r="G342" s="243"/>
      <c r="H342" s="50"/>
      <c r="J342" s="50"/>
      <c r="K342" s="50"/>
      <c r="L342" s="50"/>
      <c r="M342" s="50"/>
      <c r="N342" s="50"/>
      <c r="O342" s="50"/>
      <c r="P342" s="50"/>
      <c r="Q342" s="50"/>
      <c r="R342" s="50"/>
      <c r="S342" s="50"/>
    </row>
    <row r="343">
      <c r="A343" s="244"/>
      <c r="B343" s="50"/>
      <c r="C343" s="111"/>
      <c r="D343" s="111"/>
      <c r="E343" s="111"/>
      <c r="F343" s="111"/>
      <c r="G343" s="243"/>
      <c r="H343" s="50"/>
      <c r="J343" s="50"/>
      <c r="K343" s="50"/>
      <c r="L343" s="50"/>
      <c r="M343" s="50"/>
      <c r="N343" s="50"/>
      <c r="O343" s="50"/>
      <c r="P343" s="50"/>
      <c r="Q343" s="50"/>
      <c r="R343" s="50"/>
      <c r="S343" s="50"/>
    </row>
    <row r="344">
      <c r="A344" s="244"/>
      <c r="B344" s="50"/>
      <c r="C344" s="111"/>
      <c r="D344" s="111"/>
      <c r="E344" s="111"/>
      <c r="F344" s="111"/>
      <c r="G344" s="243"/>
      <c r="H344" s="50"/>
      <c r="J344" s="50"/>
      <c r="K344" s="50"/>
      <c r="L344" s="50"/>
      <c r="M344" s="50"/>
      <c r="N344" s="50"/>
      <c r="O344" s="50"/>
      <c r="P344" s="50"/>
      <c r="Q344" s="50"/>
      <c r="R344" s="50"/>
      <c r="S344" s="50"/>
    </row>
    <row r="345">
      <c r="A345" s="244"/>
      <c r="B345" s="50"/>
      <c r="C345" s="111"/>
      <c r="D345" s="111"/>
      <c r="E345" s="111"/>
      <c r="F345" s="111"/>
      <c r="G345" s="243"/>
      <c r="H345" s="50"/>
      <c r="J345" s="50"/>
      <c r="K345" s="50"/>
      <c r="L345" s="50"/>
      <c r="M345" s="50"/>
      <c r="N345" s="50"/>
      <c r="O345" s="50"/>
      <c r="P345" s="50"/>
      <c r="Q345" s="50"/>
      <c r="R345" s="50"/>
      <c r="S345" s="50"/>
    </row>
    <row r="346">
      <c r="A346" s="244"/>
      <c r="B346" s="50"/>
      <c r="C346" s="111"/>
      <c r="D346" s="111"/>
      <c r="E346" s="111"/>
      <c r="F346" s="111"/>
      <c r="G346" s="243"/>
      <c r="H346" s="50"/>
      <c r="J346" s="50"/>
      <c r="K346" s="50"/>
      <c r="L346" s="50"/>
      <c r="M346" s="50"/>
      <c r="N346" s="50"/>
      <c r="O346" s="50"/>
      <c r="P346" s="50"/>
      <c r="Q346" s="50"/>
      <c r="R346" s="50"/>
      <c r="S346" s="50"/>
    </row>
    <row r="347">
      <c r="A347" s="244"/>
      <c r="B347" s="50"/>
      <c r="C347" s="111"/>
      <c r="D347" s="111"/>
      <c r="E347" s="111"/>
      <c r="F347" s="111"/>
      <c r="G347" s="243"/>
      <c r="H347" s="50"/>
      <c r="J347" s="50"/>
      <c r="K347" s="50"/>
      <c r="L347" s="50"/>
      <c r="M347" s="50"/>
      <c r="N347" s="50"/>
      <c r="O347" s="50"/>
      <c r="P347" s="50"/>
      <c r="Q347" s="50"/>
      <c r="R347" s="50"/>
      <c r="S347" s="50"/>
    </row>
    <row r="348">
      <c r="A348" s="244"/>
      <c r="B348" s="50"/>
      <c r="C348" s="111"/>
      <c r="D348" s="111"/>
      <c r="E348" s="111"/>
      <c r="F348" s="111"/>
      <c r="G348" s="243"/>
      <c r="H348" s="50"/>
      <c r="J348" s="50"/>
      <c r="K348" s="50"/>
      <c r="L348" s="50"/>
      <c r="M348" s="50"/>
      <c r="N348" s="50"/>
      <c r="O348" s="50"/>
      <c r="P348" s="50"/>
      <c r="Q348" s="50"/>
      <c r="R348" s="50"/>
      <c r="S348" s="50"/>
    </row>
    <row r="349">
      <c r="A349" s="244"/>
      <c r="B349" s="50"/>
      <c r="C349" s="111"/>
      <c r="D349" s="111"/>
      <c r="E349" s="111"/>
      <c r="F349" s="111"/>
      <c r="G349" s="243"/>
      <c r="H349" s="50"/>
      <c r="J349" s="50"/>
      <c r="K349" s="50"/>
      <c r="L349" s="50"/>
      <c r="M349" s="50"/>
      <c r="N349" s="50"/>
      <c r="O349" s="50"/>
      <c r="P349" s="50"/>
      <c r="Q349" s="50"/>
      <c r="R349" s="50"/>
      <c r="S349" s="50"/>
    </row>
    <row r="350">
      <c r="A350" s="244"/>
      <c r="B350" s="50"/>
      <c r="C350" s="111"/>
      <c r="D350" s="111"/>
      <c r="E350" s="111"/>
      <c r="F350" s="111"/>
      <c r="G350" s="243"/>
      <c r="H350" s="50"/>
      <c r="J350" s="50"/>
      <c r="K350" s="50"/>
      <c r="L350" s="50"/>
      <c r="M350" s="50"/>
      <c r="N350" s="50"/>
      <c r="O350" s="50"/>
      <c r="P350" s="50"/>
      <c r="Q350" s="50"/>
      <c r="R350" s="50"/>
      <c r="S350" s="50"/>
    </row>
    <row r="351">
      <c r="A351" s="244"/>
      <c r="B351" s="50"/>
      <c r="C351" s="111"/>
      <c r="D351" s="111"/>
      <c r="E351" s="111"/>
      <c r="F351" s="111"/>
      <c r="G351" s="243"/>
      <c r="H351" s="50"/>
      <c r="J351" s="50"/>
      <c r="K351" s="50"/>
      <c r="L351" s="50"/>
      <c r="M351" s="50"/>
      <c r="N351" s="50"/>
      <c r="O351" s="50"/>
      <c r="P351" s="50"/>
      <c r="Q351" s="50"/>
      <c r="R351" s="50"/>
      <c r="S351" s="50"/>
    </row>
    <row r="352">
      <c r="A352" s="244"/>
      <c r="B352" s="50"/>
      <c r="C352" s="111"/>
      <c r="D352" s="111"/>
      <c r="E352" s="111"/>
      <c r="F352" s="111"/>
      <c r="G352" s="243"/>
      <c r="H352" s="50"/>
      <c r="J352" s="50"/>
      <c r="K352" s="50"/>
      <c r="L352" s="50"/>
      <c r="M352" s="50"/>
      <c r="N352" s="50"/>
      <c r="O352" s="50"/>
      <c r="P352" s="50"/>
      <c r="Q352" s="50"/>
      <c r="R352" s="50"/>
      <c r="S352" s="50"/>
    </row>
    <row r="353">
      <c r="A353" s="244"/>
      <c r="B353" s="50"/>
      <c r="C353" s="111"/>
      <c r="D353" s="111"/>
      <c r="E353" s="111"/>
      <c r="F353" s="111"/>
      <c r="G353" s="243"/>
      <c r="H353" s="50"/>
      <c r="J353" s="50"/>
      <c r="K353" s="50"/>
      <c r="L353" s="50"/>
      <c r="M353" s="50"/>
      <c r="N353" s="50"/>
      <c r="O353" s="50"/>
      <c r="P353" s="50"/>
      <c r="Q353" s="50"/>
      <c r="R353" s="50"/>
      <c r="S353" s="50"/>
    </row>
    <row r="354">
      <c r="A354" s="244"/>
      <c r="B354" s="50"/>
      <c r="C354" s="111"/>
      <c r="D354" s="111"/>
      <c r="E354" s="111"/>
      <c r="F354" s="111"/>
      <c r="G354" s="243"/>
      <c r="H354" s="50"/>
      <c r="J354" s="50"/>
      <c r="K354" s="50"/>
      <c r="L354" s="50"/>
      <c r="M354" s="50"/>
      <c r="N354" s="50"/>
      <c r="O354" s="50"/>
      <c r="P354" s="50"/>
      <c r="Q354" s="50"/>
      <c r="R354" s="50"/>
      <c r="S354" s="50"/>
    </row>
    <row r="355">
      <c r="A355" s="244"/>
      <c r="B355" s="50"/>
      <c r="C355" s="111"/>
      <c r="D355" s="111"/>
      <c r="E355" s="111"/>
      <c r="F355" s="111"/>
      <c r="G355" s="243"/>
      <c r="H355" s="50"/>
      <c r="J355" s="50"/>
      <c r="K355" s="50"/>
      <c r="L355" s="50"/>
      <c r="M355" s="50"/>
      <c r="N355" s="50"/>
      <c r="O355" s="50"/>
      <c r="P355" s="50"/>
      <c r="Q355" s="50"/>
      <c r="R355" s="50"/>
      <c r="S355" s="50"/>
    </row>
    <row r="356">
      <c r="A356" s="244"/>
      <c r="B356" s="50"/>
      <c r="C356" s="111"/>
      <c r="D356" s="111"/>
      <c r="E356" s="111"/>
      <c r="F356" s="111"/>
      <c r="G356" s="243"/>
      <c r="H356" s="50"/>
      <c r="J356" s="50"/>
      <c r="K356" s="50"/>
      <c r="L356" s="50"/>
      <c r="M356" s="50"/>
      <c r="N356" s="50"/>
      <c r="O356" s="50"/>
      <c r="P356" s="50"/>
      <c r="Q356" s="50"/>
      <c r="R356" s="50"/>
      <c r="S356" s="50"/>
    </row>
    <row r="357">
      <c r="A357" s="244"/>
      <c r="B357" s="50"/>
      <c r="C357" s="111"/>
      <c r="D357" s="111"/>
      <c r="E357" s="111"/>
      <c r="F357" s="111"/>
      <c r="G357" s="243"/>
      <c r="H357" s="50"/>
      <c r="J357" s="50"/>
      <c r="K357" s="50"/>
      <c r="L357" s="50"/>
      <c r="M357" s="50"/>
      <c r="N357" s="50"/>
      <c r="O357" s="50"/>
      <c r="P357" s="50"/>
      <c r="Q357" s="50"/>
      <c r="R357" s="50"/>
      <c r="S357" s="50"/>
    </row>
    <row r="358">
      <c r="A358" s="244"/>
      <c r="B358" s="50"/>
      <c r="C358" s="111"/>
      <c r="D358" s="111"/>
      <c r="E358" s="111"/>
      <c r="F358" s="111"/>
      <c r="G358" s="243"/>
      <c r="H358" s="50"/>
      <c r="J358" s="50"/>
      <c r="K358" s="50"/>
      <c r="L358" s="50"/>
      <c r="M358" s="50"/>
      <c r="N358" s="50"/>
      <c r="O358" s="50"/>
      <c r="P358" s="50"/>
      <c r="Q358" s="50"/>
      <c r="R358" s="50"/>
      <c r="S358" s="50"/>
    </row>
    <row r="359">
      <c r="A359" s="244"/>
      <c r="B359" s="50"/>
      <c r="C359" s="111"/>
      <c r="D359" s="111"/>
      <c r="E359" s="111"/>
      <c r="F359" s="111"/>
      <c r="G359" s="243"/>
      <c r="H359" s="50"/>
      <c r="J359" s="50"/>
      <c r="K359" s="50"/>
      <c r="L359" s="50"/>
      <c r="M359" s="50"/>
      <c r="N359" s="50"/>
      <c r="O359" s="50"/>
      <c r="P359" s="50"/>
      <c r="Q359" s="50"/>
      <c r="R359" s="50"/>
      <c r="S359" s="50"/>
    </row>
    <row r="360">
      <c r="A360" s="244"/>
      <c r="B360" s="50"/>
      <c r="C360" s="111"/>
      <c r="D360" s="111"/>
      <c r="E360" s="111"/>
      <c r="F360" s="111"/>
      <c r="G360" s="243"/>
      <c r="H360" s="50"/>
      <c r="J360" s="50"/>
      <c r="K360" s="50"/>
      <c r="L360" s="50"/>
      <c r="M360" s="50"/>
      <c r="N360" s="50"/>
      <c r="O360" s="50"/>
      <c r="P360" s="50"/>
      <c r="Q360" s="50"/>
      <c r="R360" s="50"/>
      <c r="S360" s="50"/>
    </row>
    <row r="361">
      <c r="A361" s="244"/>
      <c r="B361" s="50"/>
      <c r="C361" s="111"/>
      <c r="D361" s="111"/>
      <c r="E361" s="111"/>
      <c r="F361" s="111"/>
      <c r="G361" s="243"/>
      <c r="H361" s="50"/>
      <c r="J361" s="50"/>
      <c r="K361" s="50"/>
      <c r="L361" s="50"/>
      <c r="M361" s="50"/>
      <c r="N361" s="50"/>
      <c r="O361" s="50"/>
      <c r="P361" s="50"/>
      <c r="Q361" s="50"/>
      <c r="R361" s="50"/>
      <c r="S361" s="50"/>
    </row>
    <row r="362">
      <c r="A362" s="244"/>
      <c r="B362" s="50"/>
      <c r="C362" s="111"/>
      <c r="D362" s="111"/>
      <c r="E362" s="111"/>
      <c r="F362" s="111"/>
      <c r="G362" s="243"/>
      <c r="H362" s="50"/>
      <c r="J362" s="50"/>
      <c r="K362" s="50"/>
      <c r="L362" s="50"/>
      <c r="M362" s="50"/>
      <c r="N362" s="50"/>
      <c r="O362" s="50"/>
      <c r="P362" s="50"/>
      <c r="Q362" s="50"/>
      <c r="R362" s="50"/>
      <c r="S362" s="50"/>
    </row>
    <row r="363">
      <c r="A363" s="244"/>
      <c r="B363" s="50"/>
      <c r="C363" s="111"/>
      <c r="D363" s="111"/>
      <c r="E363" s="111"/>
      <c r="F363" s="111"/>
      <c r="G363" s="243"/>
      <c r="H363" s="50"/>
      <c r="J363" s="50"/>
      <c r="K363" s="50"/>
      <c r="L363" s="50"/>
      <c r="M363" s="50"/>
      <c r="N363" s="50"/>
      <c r="O363" s="50"/>
      <c r="P363" s="50"/>
      <c r="Q363" s="50"/>
      <c r="R363" s="50"/>
      <c r="S363" s="50"/>
    </row>
    <row r="364">
      <c r="A364" s="244"/>
      <c r="B364" s="50"/>
      <c r="C364" s="111"/>
      <c r="D364" s="111"/>
      <c r="E364" s="111"/>
      <c r="F364" s="111"/>
      <c r="G364" s="243"/>
      <c r="H364" s="50"/>
      <c r="J364" s="50"/>
      <c r="K364" s="50"/>
      <c r="L364" s="50"/>
      <c r="M364" s="50"/>
      <c r="N364" s="50"/>
      <c r="O364" s="50"/>
      <c r="P364" s="50"/>
      <c r="Q364" s="50"/>
      <c r="R364" s="50"/>
      <c r="S364" s="50"/>
    </row>
    <row r="365">
      <c r="A365" s="244"/>
      <c r="B365" s="50"/>
      <c r="C365" s="111"/>
      <c r="D365" s="111"/>
      <c r="E365" s="111"/>
      <c r="F365" s="111"/>
      <c r="G365" s="243"/>
      <c r="H365" s="50"/>
      <c r="J365" s="50"/>
      <c r="K365" s="50"/>
      <c r="L365" s="50"/>
      <c r="M365" s="50"/>
      <c r="N365" s="50"/>
      <c r="O365" s="50"/>
      <c r="P365" s="50"/>
      <c r="Q365" s="50"/>
      <c r="R365" s="50"/>
      <c r="S365" s="50"/>
    </row>
    <row r="366">
      <c r="A366" s="244"/>
      <c r="B366" s="50"/>
      <c r="C366" s="111"/>
      <c r="D366" s="111"/>
      <c r="E366" s="111"/>
      <c r="F366" s="111"/>
      <c r="G366" s="243"/>
      <c r="H366" s="50"/>
      <c r="J366" s="50"/>
      <c r="K366" s="50"/>
      <c r="L366" s="50"/>
      <c r="M366" s="50"/>
      <c r="N366" s="50"/>
      <c r="O366" s="50"/>
      <c r="P366" s="50"/>
      <c r="Q366" s="50"/>
      <c r="R366" s="50"/>
      <c r="S366" s="50"/>
    </row>
    <row r="367">
      <c r="A367" s="244"/>
      <c r="B367" s="50"/>
      <c r="C367" s="111"/>
      <c r="D367" s="111"/>
      <c r="E367" s="111"/>
      <c r="F367" s="111"/>
      <c r="G367" s="243"/>
      <c r="H367" s="50"/>
      <c r="J367" s="50"/>
      <c r="K367" s="50"/>
      <c r="L367" s="50"/>
      <c r="M367" s="50"/>
      <c r="N367" s="50"/>
      <c r="O367" s="50"/>
      <c r="P367" s="50"/>
      <c r="Q367" s="50"/>
      <c r="R367" s="50"/>
      <c r="S367" s="50"/>
    </row>
    <row r="368">
      <c r="A368" s="244"/>
      <c r="B368" s="50"/>
      <c r="C368" s="111"/>
      <c r="D368" s="111"/>
      <c r="E368" s="111"/>
      <c r="F368" s="111"/>
      <c r="G368" s="243"/>
      <c r="H368" s="50"/>
      <c r="J368" s="50"/>
      <c r="K368" s="50"/>
      <c r="L368" s="50"/>
      <c r="M368" s="50"/>
      <c r="N368" s="50"/>
      <c r="O368" s="50"/>
      <c r="P368" s="50"/>
      <c r="Q368" s="50"/>
      <c r="R368" s="50"/>
      <c r="S368" s="50"/>
    </row>
    <row r="369">
      <c r="A369" s="244"/>
      <c r="B369" s="50"/>
      <c r="C369" s="111"/>
      <c r="D369" s="111"/>
      <c r="E369" s="111"/>
      <c r="F369" s="111"/>
      <c r="G369" s="243"/>
      <c r="H369" s="50"/>
      <c r="J369" s="50"/>
      <c r="K369" s="50"/>
      <c r="L369" s="50"/>
      <c r="M369" s="50"/>
      <c r="N369" s="50"/>
      <c r="O369" s="50"/>
      <c r="P369" s="50"/>
      <c r="Q369" s="50"/>
      <c r="R369" s="50"/>
      <c r="S369" s="50"/>
    </row>
    <row r="370">
      <c r="A370" s="244"/>
      <c r="B370" s="50"/>
      <c r="C370" s="111"/>
      <c r="D370" s="111"/>
      <c r="E370" s="111"/>
      <c r="F370" s="111"/>
      <c r="G370" s="243"/>
      <c r="H370" s="50"/>
      <c r="J370" s="50"/>
      <c r="K370" s="50"/>
      <c r="L370" s="50"/>
      <c r="M370" s="50"/>
      <c r="N370" s="50"/>
      <c r="O370" s="50"/>
      <c r="P370" s="50"/>
      <c r="Q370" s="50"/>
      <c r="R370" s="50"/>
      <c r="S370" s="50"/>
    </row>
    <row r="371">
      <c r="A371" s="244"/>
      <c r="B371" s="50"/>
      <c r="C371" s="111"/>
      <c r="D371" s="111"/>
      <c r="E371" s="111"/>
      <c r="F371" s="111"/>
      <c r="G371" s="243"/>
      <c r="H371" s="50"/>
      <c r="J371" s="50"/>
      <c r="K371" s="50"/>
      <c r="L371" s="50"/>
      <c r="M371" s="50"/>
      <c r="N371" s="50"/>
      <c r="O371" s="50"/>
      <c r="P371" s="50"/>
      <c r="Q371" s="50"/>
      <c r="R371" s="50"/>
      <c r="S371" s="50"/>
    </row>
    <row r="372">
      <c r="A372" s="244"/>
      <c r="B372" s="50"/>
      <c r="C372" s="111"/>
      <c r="D372" s="111"/>
      <c r="E372" s="111"/>
      <c r="F372" s="111"/>
      <c r="G372" s="243"/>
      <c r="H372" s="50"/>
      <c r="J372" s="50"/>
      <c r="K372" s="50"/>
      <c r="L372" s="50"/>
      <c r="M372" s="50"/>
      <c r="N372" s="50"/>
      <c r="O372" s="50"/>
      <c r="P372" s="50"/>
      <c r="Q372" s="50"/>
      <c r="R372" s="50"/>
      <c r="S372" s="50"/>
    </row>
    <row r="373">
      <c r="A373" s="244"/>
      <c r="B373" s="50"/>
      <c r="C373" s="111"/>
      <c r="D373" s="111"/>
      <c r="E373" s="111"/>
      <c r="F373" s="111"/>
      <c r="G373" s="243"/>
      <c r="H373" s="50"/>
      <c r="J373" s="50"/>
      <c r="K373" s="50"/>
      <c r="L373" s="50"/>
      <c r="M373" s="50"/>
      <c r="N373" s="50"/>
      <c r="O373" s="50"/>
      <c r="P373" s="50"/>
      <c r="Q373" s="50"/>
      <c r="R373" s="50"/>
      <c r="S373" s="50"/>
    </row>
    <row r="374">
      <c r="A374" s="244"/>
      <c r="B374" s="50"/>
      <c r="C374" s="111"/>
      <c r="D374" s="111"/>
      <c r="E374" s="111"/>
      <c r="F374" s="111"/>
      <c r="G374" s="243"/>
      <c r="H374" s="50"/>
      <c r="J374" s="50"/>
      <c r="K374" s="50"/>
      <c r="L374" s="50"/>
      <c r="M374" s="50"/>
      <c r="N374" s="50"/>
      <c r="O374" s="50"/>
      <c r="P374" s="50"/>
      <c r="Q374" s="50"/>
      <c r="R374" s="50"/>
      <c r="S374" s="50"/>
    </row>
    <row r="375">
      <c r="A375" s="244"/>
      <c r="B375" s="50"/>
      <c r="C375" s="111"/>
      <c r="D375" s="111"/>
      <c r="E375" s="111"/>
      <c r="F375" s="111"/>
      <c r="G375" s="243"/>
      <c r="H375" s="50"/>
      <c r="J375" s="50"/>
      <c r="K375" s="50"/>
      <c r="L375" s="50"/>
      <c r="M375" s="50"/>
      <c r="N375" s="50"/>
      <c r="O375" s="50"/>
      <c r="P375" s="50"/>
      <c r="Q375" s="50"/>
      <c r="R375" s="50"/>
      <c r="S375" s="50"/>
    </row>
    <row r="376">
      <c r="A376" s="244"/>
      <c r="B376" s="50"/>
      <c r="C376" s="111"/>
      <c r="D376" s="111"/>
      <c r="E376" s="111"/>
      <c r="F376" s="111"/>
      <c r="G376" s="243"/>
      <c r="H376" s="50"/>
      <c r="J376" s="50"/>
      <c r="K376" s="50"/>
      <c r="L376" s="50"/>
      <c r="M376" s="50"/>
      <c r="N376" s="50"/>
      <c r="O376" s="50"/>
      <c r="P376" s="50"/>
      <c r="Q376" s="50"/>
      <c r="R376" s="50"/>
      <c r="S376" s="50"/>
    </row>
    <row r="377">
      <c r="A377" s="244"/>
      <c r="B377" s="50"/>
      <c r="C377" s="111"/>
      <c r="D377" s="111"/>
      <c r="E377" s="111"/>
      <c r="F377" s="111"/>
      <c r="G377" s="243"/>
      <c r="H377" s="50"/>
      <c r="J377" s="50"/>
      <c r="K377" s="50"/>
      <c r="L377" s="50"/>
      <c r="M377" s="50"/>
      <c r="N377" s="50"/>
      <c r="O377" s="50"/>
      <c r="P377" s="50"/>
      <c r="Q377" s="50"/>
      <c r="R377" s="50"/>
      <c r="S377" s="50"/>
    </row>
    <row r="378">
      <c r="A378" s="244"/>
      <c r="B378" s="50"/>
      <c r="C378" s="111"/>
      <c r="D378" s="111"/>
      <c r="E378" s="111"/>
      <c r="F378" s="111"/>
      <c r="G378" s="243"/>
      <c r="H378" s="50"/>
      <c r="J378" s="50"/>
      <c r="K378" s="50"/>
      <c r="L378" s="50"/>
      <c r="M378" s="50"/>
      <c r="N378" s="50"/>
      <c r="O378" s="50"/>
      <c r="P378" s="50"/>
      <c r="Q378" s="50"/>
      <c r="R378" s="50"/>
      <c r="S378" s="50"/>
    </row>
    <row r="379">
      <c r="A379" s="244"/>
      <c r="B379" s="50"/>
      <c r="C379" s="111"/>
      <c r="D379" s="111"/>
      <c r="E379" s="111"/>
      <c r="F379" s="111"/>
      <c r="G379" s="243"/>
      <c r="H379" s="50"/>
      <c r="J379" s="50"/>
      <c r="K379" s="50"/>
      <c r="L379" s="50"/>
      <c r="M379" s="50"/>
      <c r="N379" s="50"/>
      <c r="O379" s="50"/>
      <c r="P379" s="50"/>
      <c r="Q379" s="50"/>
      <c r="R379" s="50"/>
      <c r="S379" s="50"/>
    </row>
    <row r="380">
      <c r="A380" s="244"/>
      <c r="B380" s="50"/>
      <c r="C380" s="111"/>
      <c r="D380" s="111"/>
      <c r="E380" s="111"/>
      <c r="F380" s="111"/>
      <c r="G380" s="243"/>
      <c r="H380" s="50"/>
      <c r="J380" s="50"/>
      <c r="K380" s="50"/>
      <c r="L380" s="50"/>
      <c r="M380" s="50"/>
      <c r="N380" s="50"/>
      <c r="O380" s="50"/>
      <c r="P380" s="50"/>
      <c r="Q380" s="50"/>
      <c r="R380" s="50"/>
      <c r="S380" s="50"/>
    </row>
    <row r="381">
      <c r="A381" s="244"/>
      <c r="B381" s="50"/>
      <c r="C381" s="111"/>
      <c r="D381" s="111"/>
      <c r="E381" s="111"/>
      <c r="F381" s="111"/>
      <c r="G381" s="243"/>
      <c r="H381" s="50"/>
      <c r="J381" s="50"/>
      <c r="K381" s="50"/>
      <c r="L381" s="50"/>
      <c r="M381" s="50"/>
      <c r="N381" s="50"/>
      <c r="O381" s="50"/>
      <c r="P381" s="50"/>
      <c r="Q381" s="50"/>
      <c r="R381" s="50"/>
      <c r="S381" s="50"/>
    </row>
    <row r="382">
      <c r="A382" s="244"/>
      <c r="B382" s="50"/>
      <c r="C382" s="111"/>
      <c r="D382" s="111"/>
      <c r="E382" s="111"/>
      <c r="F382" s="111"/>
      <c r="G382" s="243"/>
      <c r="H382" s="50"/>
      <c r="J382" s="50"/>
      <c r="K382" s="50"/>
      <c r="L382" s="50"/>
      <c r="M382" s="50"/>
      <c r="N382" s="50"/>
      <c r="O382" s="50"/>
      <c r="P382" s="50"/>
      <c r="Q382" s="50"/>
      <c r="R382" s="50"/>
      <c r="S382" s="50"/>
    </row>
    <row r="383">
      <c r="A383" s="244"/>
      <c r="B383" s="50"/>
      <c r="C383" s="111"/>
      <c r="D383" s="111"/>
      <c r="E383" s="111"/>
      <c r="F383" s="111"/>
      <c r="G383" s="243"/>
      <c r="H383" s="50"/>
      <c r="J383" s="50"/>
      <c r="K383" s="50"/>
      <c r="L383" s="50"/>
      <c r="M383" s="50"/>
      <c r="N383" s="50"/>
      <c r="O383" s="50"/>
      <c r="P383" s="50"/>
      <c r="Q383" s="50"/>
      <c r="R383" s="50"/>
      <c r="S383" s="50"/>
    </row>
    <row r="384">
      <c r="A384" s="244"/>
      <c r="B384" s="50"/>
      <c r="C384" s="111"/>
      <c r="D384" s="111"/>
      <c r="E384" s="111"/>
      <c r="F384" s="111"/>
      <c r="G384" s="243"/>
      <c r="H384" s="50"/>
      <c r="J384" s="50"/>
      <c r="K384" s="50"/>
      <c r="L384" s="50"/>
      <c r="M384" s="50"/>
      <c r="N384" s="50"/>
      <c r="O384" s="50"/>
      <c r="P384" s="50"/>
      <c r="Q384" s="50"/>
      <c r="R384" s="50"/>
      <c r="S384" s="50"/>
    </row>
    <row r="385">
      <c r="A385" s="244"/>
      <c r="B385" s="50"/>
      <c r="C385" s="111"/>
      <c r="D385" s="111"/>
      <c r="E385" s="111"/>
      <c r="F385" s="111"/>
      <c r="G385" s="243"/>
      <c r="H385" s="50"/>
      <c r="J385" s="50"/>
      <c r="K385" s="50"/>
      <c r="L385" s="50"/>
      <c r="M385" s="50"/>
      <c r="N385" s="50"/>
      <c r="O385" s="50"/>
      <c r="P385" s="50"/>
      <c r="Q385" s="50"/>
      <c r="R385" s="50"/>
      <c r="S385" s="50"/>
    </row>
    <row r="386">
      <c r="A386" s="244"/>
      <c r="B386" s="50"/>
      <c r="C386" s="111"/>
      <c r="D386" s="111"/>
      <c r="E386" s="111"/>
      <c r="F386" s="111"/>
      <c r="G386" s="243"/>
      <c r="H386" s="50"/>
      <c r="J386" s="50"/>
      <c r="K386" s="50"/>
      <c r="L386" s="50"/>
      <c r="M386" s="50"/>
      <c r="N386" s="50"/>
      <c r="O386" s="50"/>
      <c r="P386" s="50"/>
      <c r="Q386" s="50"/>
      <c r="R386" s="50"/>
      <c r="S386" s="50"/>
    </row>
    <row r="387">
      <c r="A387" s="244"/>
      <c r="B387" s="50"/>
      <c r="C387" s="111"/>
      <c r="D387" s="111"/>
      <c r="E387" s="111"/>
      <c r="F387" s="111"/>
      <c r="G387" s="243"/>
      <c r="H387" s="50"/>
      <c r="J387" s="50"/>
      <c r="K387" s="50"/>
      <c r="L387" s="50"/>
      <c r="M387" s="50"/>
      <c r="N387" s="50"/>
      <c r="O387" s="50"/>
      <c r="P387" s="50"/>
      <c r="Q387" s="50"/>
      <c r="R387" s="50"/>
      <c r="S387" s="50"/>
    </row>
    <row r="388">
      <c r="A388" s="244"/>
      <c r="B388" s="50"/>
      <c r="C388" s="111"/>
      <c r="D388" s="111"/>
      <c r="E388" s="111"/>
      <c r="F388" s="111"/>
      <c r="G388" s="243"/>
      <c r="H388" s="50"/>
      <c r="J388" s="50"/>
      <c r="K388" s="50"/>
      <c r="L388" s="50"/>
      <c r="M388" s="50"/>
      <c r="N388" s="50"/>
      <c r="O388" s="50"/>
      <c r="P388" s="50"/>
      <c r="Q388" s="50"/>
      <c r="R388" s="50"/>
      <c r="S388" s="50"/>
    </row>
    <row r="389">
      <c r="A389" s="244"/>
      <c r="B389" s="50"/>
      <c r="C389" s="111"/>
      <c r="D389" s="111"/>
      <c r="E389" s="111"/>
      <c r="F389" s="111"/>
      <c r="G389" s="243"/>
      <c r="H389" s="50"/>
      <c r="J389" s="50"/>
      <c r="K389" s="50"/>
      <c r="L389" s="50"/>
      <c r="M389" s="50"/>
      <c r="N389" s="50"/>
      <c r="O389" s="50"/>
      <c r="P389" s="50"/>
      <c r="Q389" s="50"/>
      <c r="R389" s="50"/>
      <c r="S389" s="50"/>
    </row>
    <row r="390">
      <c r="A390" s="244"/>
      <c r="B390" s="50"/>
      <c r="C390" s="111"/>
      <c r="D390" s="111"/>
      <c r="E390" s="111"/>
      <c r="F390" s="111"/>
      <c r="G390" s="243"/>
      <c r="H390" s="50"/>
      <c r="J390" s="50"/>
      <c r="K390" s="50"/>
      <c r="L390" s="50"/>
      <c r="M390" s="50"/>
      <c r="N390" s="50"/>
      <c r="O390" s="50"/>
      <c r="P390" s="50"/>
      <c r="Q390" s="50"/>
      <c r="R390" s="50"/>
      <c r="S390" s="50"/>
    </row>
    <row r="391">
      <c r="A391" s="244"/>
      <c r="B391" s="50"/>
      <c r="C391" s="111"/>
      <c r="D391" s="111"/>
      <c r="E391" s="111"/>
      <c r="F391" s="111"/>
      <c r="G391" s="243"/>
      <c r="H391" s="50"/>
      <c r="J391" s="50"/>
      <c r="K391" s="50"/>
      <c r="L391" s="50"/>
      <c r="M391" s="50"/>
      <c r="N391" s="50"/>
      <c r="O391" s="50"/>
      <c r="P391" s="50"/>
      <c r="Q391" s="50"/>
      <c r="R391" s="50"/>
      <c r="S391" s="50"/>
    </row>
    <row r="392">
      <c r="A392" s="244"/>
      <c r="B392" s="50"/>
      <c r="C392" s="111"/>
      <c r="D392" s="111"/>
      <c r="E392" s="111"/>
      <c r="F392" s="111"/>
      <c r="G392" s="243"/>
      <c r="H392" s="50"/>
      <c r="J392" s="50"/>
      <c r="K392" s="50"/>
      <c r="L392" s="50"/>
      <c r="M392" s="50"/>
      <c r="N392" s="50"/>
      <c r="O392" s="50"/>
      <c r="P392" s="50"/>
      <c r="Q392" s="50"/>
      <c r="R392" s="50"/>
      <c r="S392" s="50"/>
    </row>
    <row r="393">
      <c r="A393" s="244"/>
      <c r="B393" s="50"/>
      <c r="C393" s="111"/>
      <c r="D393" s="111"/>
      <c r="E393" s="111"/>
      <c r="F393" s="111"/>
      <c r="G393" s="243"/>
      <c r="H393" s="50"/>
      <c r="J393" s="50"/>
      <c r="K393" s="50"/>
      <c r="L393" s="50"/>
      <c r="M393" s="50"/>
      <c r="N393" s="50"/>
      <c r="O393" s="50"/>
      <c r="P393" s="50"/>
      <c r="Q393" s="50"/>
      <c r="R393" s="50"/>
      <c r="S393" s="50"/>
    </row>
    <row r="394">
      <c r="A394" s="244"/>
      <c r="B394" s="50"/>
      <c r="C394" s="111"/>
      <c r="D394" s="111"/>
      <c r="E394" s="111"/>
      <c r="F394" s="111"/>
      <c r="G394" s="243"/>
      <c r="H394" s="50"/>
      <c r="J394" s="50"/>
      <c r="K394" s="50"/>
      <c r="L394" s="50"/>
      <c r="M394" s="50"/>
      <c r="N394" s="50"/>
      <c r="O394" s="50"/>
      <c r="P394" s="50"/>
      <c r="Q394" s="50"/>
      <c r="R394" s="50"/>
      <c r="S394" s="50"/>
    </row>
    <row r="395">
      <c r="A395" s="244"/>
      <c r="B395" s="50"/>
      <c r="C395" s="111"/>
      <c r="D395" s="111"/>
      <c r="E395" s="111"/>
      <c r="F395" s="111"/>
      <c r="G395" s="243"/>
      <c r="H395" s="50"/>
      <c r="J395" s="50"/>
      <c r="K395" s="50"/>
      <c r="L395" s="50"/>
      <c r="M395" s="50"/>
      <c r="N395" s="50"/>
      <c r="O395" s="50"/>
      <c r="P395" s="50"/>
      <c r="Q395" s="50"/>
      <c r="R395" s="50"/>
      <c r="S395" s="50"/>
    </row>
    <row r="396">
      <c r="A396" s="244"/>
      <c r="B396" s="50"/>
      <c r="C396" s="111"/>
      <c r="D396" s="111"/>
      <c r="E396" s="111"/>
      <c r="F396" s="111"/>
      <c r="G396" s="243"/>
      <c r="H396" s="50"/>
      <c r="J396" s="50"/>
      <c r="K396" s="50"/>
      <c r="L396" s="50"/>
      <c r="M396" s="50"/>
      <c r="N396" s="50"/>
      <c r="O396" s="50"/>
      <c r="P396" s="50"/>
      <c r="Q396" s="50"/>
      <c r="R396" s="50"/>
      <c r="S396" s="50"/>
    </row>
    <row r="397">
      <c r="A397" s="244"/>
      <c r="B397" s="50"/>
      <c r="C397" s="111"/>
      <c r="D397" s="111"/>
      <c r="E397" s="111"/>
      <c r="F397" s="111"/>
      <c r="G397" s="243"/>
      <c r="H397" s="50"/>
      <c r="J397" s="50"/>
      <c r="K397" s="50"/>
      <c r="L397" s="50"/>
      <c r="M397" s="50"/>
      <c r="N397" s="50"/>
      <c r="O397" s="50"/>
      <c r="P397" s="50"/>
      <c r="Q397" s="50"/>
      <c r="R397" s="50"/>
      <c r="S397" s="50"/>
    </row>
    <row r="398">
      <c r="A398" s="244"/>
      <c r="B398" s="50"/>
      <c r="C398" s="111"/>
      <c r="D398" s="111"/>
      <c r="E398" s="111"/>
      <c r="F398" s="111"/>
      <c r="G398" s="243"/>
      <c r="H398" s="50"/>
      <c r="J398" s="50"/>
      <c r="K398" s="50"/>
      <c r="L398" s="50"/>
      <c r="M398" s="50"/>
      <c r="N398" s="50"/>
      <c r="O398" s="50"/>
      <c r="P398" s="50"/>
      <c r="Q398" s="50"/>
      <c r="R398" s="50"/>
      <c r="S398" s="50"/>
    </row>
    <row r="399">
      <c r="A399" s="244"/>
      <c r="B399" s="50"/>
      <c r="C399" s="111"/>
      <c r="D399" s="111"/>
      <c r="E399" s="111"/>
      <c r="F399" s="111"/>
      <c r="G399" s="243"/>
      <c r="H399" s="50"/>
      <c r="J399" s="50"/>
      <c r="K399" s="50"/>
      <c r="L399" s="50"/>
      <c r="M399" s="50"/>
      <c r="N399" s="50"/>
      <c r="O399" s="50"/>
      <c r="P399" s="50"/>
      <c r="Q399" s="50"/>
      <c r="R399" s="50"/>
      <c r="S399" s="50"/>
    </row>
    <row r="400">
      <c r="A400" s="244"/>
      <c r="B400" s="50"/>
      <c r="C400" s="111"/>
      <c r="D400" s="111"/>
      <c r="E400" s="111"/>
      <c r="F400" s="111"/>
      <c r="G400" s="243"/>
      <c r="H400" s="50"/>
      <c r="J400" s="50"/>
      <c r="K400" s="50"/>
      <c r="L400" s="50"/>
      <c r="M400" s="50"/>
      <c r="N400" s="50"/>
      <c r="O400" s="50"/>
      <c r="P400" s="50"/>
      <c r="Q400" s="50"/>
      <c r="R400" s="50"/>
      <c r="S400" s="50"/>
    </row>
    <row r="401">
      <c r="A401" s="244"/>
      <c r="B401" s="50"/>
      <c r="C401" s="111"/>
      <c r="D401" s="111"/>
      <c r="E401" s="111"/>
      <c r="F401" s="111"/>
      <c r="G401" s="243"/>
      <c r="H401" s="50"/>
      <c r="J401" s="50"/>
      <c r="K401" s="50"/>
      <c r="L401" s="50"/>
      <c r="M401" s="50"/>
      <c r="N401" s="50"/>
      <c r="O401" s="50"/>
      <c r="P401" s="50"/>
      <c r="Q401" s="50"/>
      <c r="R401" s="50"/>
      <c r="S401" s="50"/>
    </row>
    <row r="402">
      <c r="A402" s="244"/>
      <c r="B402" s="50"/>
      <c r="C402" s="111"/>
      <c r="D402" s="111"/>
      <c r="E402" s="111"/>
      <c r="F402" s="111"/>
      <c r="G402" s="243"/>
      <c r="H402" s="50"/>
      <c r="J402" s="50"/>
      <c r="K402" s="50"/>
      <c r="L402" s="50"/>
      <c r="M402" s="50"/>
      <c r="N402" s="50"/>
      <c r="O402" s="50"/>
      <c r="P402" s="50"/>
      <c r="Q402" s="50"/>
      <c r="R402" s="50"/>
      <c r="S402" s="50"/>
    </row>
    <row r="403">
      <c r="A403" s="244"/>
      <c r="B403" s="50"/>
      <c r="C403" s="111"/>
      <c r="D403" s="111"/>
      <c r="E403" s="111"/>
      <c r="F403" s="111"/>
      <c r="G403" s="243"/>
      <c r="H403" s="50"/>
      <c r="J403" s="50"/>
      <c r="K403" s="50"/>
      <c r="L403" s="50"/>
      <c r="M403" s="50"/>
      <c r="N403" s="50"/>
      <c r="O403" s="50"/>
      <c r="P403" s="50"/>
      <c r="Q403" s="50"/>
      <c r="R403" s="50"/>
      <c r="S403" s="50"/>
    </row>
    <row r="404">
      <c r="A404" s="244"/>
      <c r="B404" s="50"/>
      <c r="C404" s="111"/>
      <c r="D404" s="111"/>
      <c r="E404" s="111"/>
      <c r="F404" s="111"/>
      <c r="G404" s="243"/>
      <c r="H404" s="50"/>
      <c r="J404" s="50"/>
      <c r="K404" s="50"/>
      <c r="L404" s="50"/>
      <c r="M404" s="50"/>
      <c r="N404" s="50"/>
      <c r="O404" s="50"/>
      <c r="P404" s="50"/>
      <c r="Q404" s="50"/>
      <c r="R404" s="50"/>
      <c r="S404" s="50"/>
    </row>
    <row r="405">
      <c r="A405" s="244"/>
      <c r="B405" s="50"/>
      <c r="C405" s="111"/>
      <c r="D405" s="111"/>
      <c r="E405" s="111"/>
      <c r="F405" s="111"/>
      <c r="G405" s="243"/>
      <c r="H405" s="50"/>
      <c r="J405" s="50"/>
      <c r="K405" s="50"/>
      <c r="L405" s="50"/>
      <c r="M405" s="50"/>
      <c r="N405" s="50"/>
      <c r="O405" s="50"/>
      <c r="P405" s="50"/>
      <c r="Q405" s="50"/>
      <c r="R405" s="50"/>
      <c r="S405" s="50"/>
    </row>
    <row r="406">
      <c r="A406" s="244"/>
      <c r="B406" s="50"/>
      <c r="C406" s="111"/>
      <c r="D406" s="111"/>
      <c r="E406" s="111"/>
      <c r="F406" s="111"/>
      <c r="G406" s="243"/>
      <c r="H406" s="50"/>
      <c r="J406" s="50"/>
      <c r="K406" s="50"/>
      <c r="L406" s="50"/>
      <c r="M406" s="50"/>
      <c r="N406" s="50"/>
      <c r="O406" s="50"/>
      <c r="P406" s="50"/>
      <c r="Q406" s="50"/>
      <c r="R406" s="50"/>
      <c r="S406" s="50"/>
    </row>
    <row r="407">
      <c r="A407" s="244"/>
      <c r="B407" s="50"/>
      <c r="C407" s="111"/>
      <c r="D407" s="111"/>
      <c r="E407" s="111"/>
      <c r="F407" s="111"/>
      <c r="G407" s="243"/>
      <c r="H407" s="50"/>
      <c r="J407" s="50"/>
      <c r="K407" s="50"/>
      <c r="L407" s="50"/>
      <c r="M407" s="50"/>
      <c r="N407" s="50"/>
      <c r="O407" s="50"/>
      <c r="P407" s="50"/>
      <c r="Q407" s="50"/>
      <c r="R407" s="50"/>
      <c r="S407" s="50"/>
    </row>
    <row r="408">
      <c r="A408" s="244"/>
      <c r="B408" s="50"/>
      <c r="C408" s="111"/>
      <c r="D408" s="111"/>
      <c r="E408" s="111"/>
      <c r="F408" s="111"/>
      <c r="G408" s="243"/>
      <c r="H408" s="50"/>
      <c r="J408" s="50"/>
      <c r="K408" s="50"/>
      <c r="L408" s="50"/>
      <c r="M408" s="50"/>
      <c r="N408" s="50"/>
      <c r="O408" s="50"/>
      <c r="P408" s="50"/>
      <c r="Q408" s="50"/>
      <c r="R408" s="50"/>
      <c r="S408" s="50"/>
    </row>
    <row r="409">
      <c r="A409" s="244"/>
      <c r="B409" s="50"/>
      <c r="C409" s="111"/>
      <c r="D409" s="111"/>
      <c r="E409" s="111"/>
      <c r="F409" s="111"/>
      <c r="G409" s="243"/>
      <c r="H409" s="50"/>
      <c r="J409" s="50"/>
      <c r="K409" s="50"/>
      <c r="L409" s="50"/>
      <c r="M409" s="50"/>
      <c r="N409" s="50"/>
      <c r="O409" s="50"/>
      <c r="P409" s="50"/>
      <c r="Q409" s="50"/>
      <c r="R409" s="50"/>
      <c r="S409" s="50"/>
    </row>
    <row r="410">
      <c r="A410" s="244"/>
      <c r="B410" s="50"/>
      <c r="C410" s="111"/>
      <c r="D410" s="111"/>
      <c r="E410" s="111"/>
      <c r="F410" s="111"/>
      <c r="G410" s="243"/>
      <c r="H410" s="50"/>
      <c r="J410" s="50"/>
      <c r="K410" s="50"/>
      <c r="L410" s="50"/>
      <c r="M410" s="50"/>
      <c r="N410" s="50"/>
      <c r="O410" s="50"/>
      <c r="P410" s="50"/>
      <c r="Q410" s="50"/>
      <c r="R410" s="50"/>
      <c r="S410" s="50"/>
    </row>
    <row r="411">
      <c r="A411" s="244"/>
      <c r="B411" s="50"/>
      <c r="C411" s="111"/>
      <c r="D411" s="111"/>
      <c r="E411" s="111"/>
      <c r="F411" s="111"/>
      <c r="G411" s="243"/>
      <c r="H411" s="50"/>
      <c r="J411" s="50"/>
      <c r="K411" s="50"/>
      <c r="L411" s="50"/>
      <c r="M411" s="50"/>
      <c r="N411" s="50"/>
      <c r="O411" s="50"/>
      <c r="P411" s="50"/>
      <c r="Q411" s="50"/>
      <c r="R411" s="50"/>
      <c r="S411" s="50"/>
    </row>
    <row r="412">
      <c r="A412" s="244"/>
      <c r="B412" s="50"/>
      <c r="C412" s="111"/>
      <c r="D412" s="111"/>
      <c r="E412" s="111"/>
      <c r="F412" s="111"/>
      <c r="G412" s="243"/>
      <c r="H412" s="50"/>
      <c r="J412" s="50"/>
      <c r="K412" s="50"/>
      <c r="L412" s="50"/>
      <c r="M412" s="50"/>
      <c r="N412" s="50"/>
      <c r="O412" s="50"/>
      <c r="P412" s="50"/>
      <c r="Q412" s="50"/>
      <c r="R412" s="50"/>
      <c r="S412" s="50"/>
    </row>
    <row r="413">
      <c r="A413" s="244"/>
      <c r="B413" s="50"/>
      <c r="C413" s="111"/>
      <c r="D413" s="111"/>
      <c r="E413" s="111"/>
      <c r="F413" s="111"/>
      <c r="G413" s="243"/>
      <c r="H413" s="50"/>
      <c r="J413" s="50"/>
      <c r="K413" s="50"/>
      <c r="L413" s="50"/>
      <c r="M413" s="50"/>
      <c r="N413" s="50"/>
      <c r="O413" s="50"/>
      <c r="P413" s="50"/>
      <c r="Q413" s="50"/>
      <c r="R413" s="50"/>
      <c r="S413" s="50"/>
    </row>
    <row r="414">
      <c r="A414" s="244"/>
      <c r="B414" s="50"/>
      <c r="C414" s="111"/>
      <c r="D414" s="111"/>
      <c r="E414" s="111"/>
      <c r="F414" s="111"/>
      <c r="G414" s="243"/>
      <c r="H414" s="50"/>
      <c r="J414" s="50"/>
      <c r="K414" s="50"/>
      <c r="L414" s="50"/>
      <c r="M414" s="50"/>
      <c r="N414" s="50"/>
      <c r="O414" s="50"/>
      <c r="P414" s="50"/>
      <c r="Q414" s="50"/>
      <c r="R414" s="50"/>
      <c r="S414" s="50"/>
    </row>
    <row r="415">
      <c r="A415" s="244"/>
      <c r="B415" s="50"/>
      <c r="C415" s="111"/>
      <c r="D415" s="111"/>
      <c r="E415" s="111"/>
      <c r="F415" s="111"/>
      <c r="G415" s="243"/>
      <c r="H415" s="50"/>
      <c r="J415" s="50"/>
      <c r="K415" s="50"/>
      <c r="L415" s="50"/>
      <c r="M415" s="50"/>
      <c r="N415" s="50"/>
      <c r="O415" s="50"/>
      <c r="P415" s="50"/>
      <c r="Q415" s="50"/>
      <c r="R415" s="50"/>
      <c r="S415" s="50"/>
    </row>
    <row r="416">
      <c r="A416" s="244"/>
      <c r="B416" s="50"/>
      <c r="C416" s="111"/>
      <c r="D416" s="111"/>
      <c r="E416" s="111"/>
      <c r="F416" s="111"/>
      <c r="G416" s="243"/>
      <c r="H416" s="50"/>
      <c r="J416" s="50"/>
      <c r="K416" s="50"/>
      <c r="L416" s="50"/>
      <c r="M416" s="50"/>
      <c r="N416" s="50"/>
      <c r="O416" s="50"/>
      <c r="P416" s="50"/>
      <c r="Q416" s="50"/>
      <c r="R416" s="50"/>
      <c r="S416" s="50"/>
    </row>
    <row r="417">
      <c r="A417" s="244"/>
      <c r="B417" s="50"/>
      <c r="C417" s="111"/>
      <c r="D417" s="111"/>
      <c r="E417" s="111"/>
      <c r="F417" s="111"/>
      <c r="G417" s="243"/>
      <c r="H417" s="50"/>
      <c r="J417" s="50"/>
      <c r="K417" s="50"/>
      <c r="L417" s="50"/>
      <c r="M417" s="50"/>
      <c r="N417" s="50"/>
      <c r="O417" s="50"/>
      <c r="P417" s="50"/>
      <c r="Q417" s="50"/>
      <c r="R417" s="50"/>
      <c r="S417" s="50"/>
    </row>
    <row r="418">
      <c r="A418" s="244"/>
      <c r="B418" s="50"/>
      <c r="C418" s="111"/>
      <c r="D418" s="111"/>
      <c r="E418" s="111"/>
      <c r="F418" s="111"/>
      <c r="G418" s="243"/>
      <c r="H418" s="50"/>
      <c r="J418" s="50"/>
      <c r="K418" s="50"/>
      <c r="L418" s="50"/>
      <c r="M418" s="50"/>
      <c r="N418" s="50"/>
      <c r="O418" s="50"/>
      <c r="P418" s="50"/>
      <c r="Q418" s="50"/>
      <c r="R418" s="50"/>
      <c r="S418" s="50"/>
    </row>
    <row r="419">
      <c r="A419" s="244"/>
      <c r="B419" s="50"/>
      <c r="C419" s="111"/>
      <c r="D419" s="111"/>
      <c r="E419" s="111"/>
      <c r="F419" s="111"/>
      <c r="G419" s="243"/>
      <c r="H419" s="50"/>
      <c r="J419" s="50"/>
      <c r="K419" s="50"/>
      <c r="L419" s="50"/>
      <c r="M419" s="50"/>
      <c r="N419" s="50"/>
      <c r="O419" s="50"/>
      <c r="P419" s="50"/>
      <c r="Q419" s="50"/>
      <c r="R419" s="50"/>
      <c r="S419" s="50"/>
    </row>
    <row r="420">
      <c r="A420" s="244"/>
      <c r="B420" s="50"/>
      <c r="C420" s="111"/>
      <c r="D420" s="111"/>
      <c r="E420" s="111"/>
      <c r="F420" s="111"/>
      <c r="G420" s="243"/>
      <c r="H420" s="50"/>
      <c r="J420" s="50"/>
      <c r="K420" s="50"/>
      <c r="L420" s="50"/>
      <c r="M420" s="50"/>
      <c r="N420" s="50"/>
      <c r="O420" s="50"/>
      <c r="P420" s="50"/>
      <c r="Q420" s="50"/>
      <c r="R420" s="50"/>
      <c r="S420" s="50"/>
    </row>
    <row r="421">
      <c r="A421" s="244"/>
      <c r="B421" s="50"/>
      <c r="C421" s="111"/>
      <c r="D421" s="111"/>
      <c r="E421" s="111"/>
      <c r="F421" s="111"/>
      <c r="G421" s="243"/>
      <c r="H421" s="50"/>
      <c r="J421" s="50"/>
      <c r="K421" s="50"/>
      <c r="L421" s="50"/>
      <c r="M421" s="50"/>
      <c r="N421" s="50"/>
      <c r="O421" s="50"/>
      <c r="P421" s="50"/>
      <c r="Q421" s="50"/>
      <c r="R421" s="50"/>
      <c r="S421" s="50"/>
    </row>
    <row r="422">
      <c r="A422" s="244"/>
      <c r="B422" s="50"/>
      <c r="C422" s="111"/>
      <c r="D422" s="111"/>
      <c r="E422" s="111"/>
      <c r="F422" s="111"/>
      <c r="G422" s="243"/>
      <c r="H422" s="50"/>
      <c r="J422" s="50"/>
      <c r="K422" s="50"/>
      <c r="L422" s="50"/>
      <c r="M422" s="50"/>
      <c r="N422" s="50"/>
      <c r="O422" s="50"/>
      <c r="P422" s="50"/>
      <c r="Q422" s="50"/>
      <c r="R422" s="50"/>
      <c r="S422" s="50"/>
    </row>
    <row r="423">
      <c r="A423" s="244"/>
      <c r="B423" s="50"/>
      <c r="C423" s="111"/>
      <c r="D423" s="111"/>
      <c r="E423" s="111"/>
      <c r="F423" s="111"/>
      <c r="G423" s="243"/>
      <c r="H423" s="50"/>
      <c r="J423" s="50"/>
      <c r="K423" s="50"/>
      <c r="L423" s="50"/>
      <c r="M423" s="50"/>
      <c r="N423" s="50"/>
      <c r="O423" s="50"/>
      <c r="P423" s="50"/>
      <c r="Q423" s="50"/>
      <c r="R423" s="50"/>
      <c r="S423" s="50"/>
    </row>
    <row r="424">
      <c r="A424" s="244"/>
      <c r="B424" s="50"/>
      <c r="C424" s="111"/>
      <c r="D424" s="111"/>
      <c r="E424" s="111"/>
      <c r="F424" s="111"/>
      <c r="G424" s="243"/>
      <c r="H424" s="50"/>
      <c r="J424" s="50"/>
      <c r="K424" s="50"/>
      <c r="L424" s="50"/>
      <c r="M424" s="50"/>
      <c r="N424" s="50"/>
      <c r="O424" s="50"/>
      <c r="P424" s="50"/>
      <c r="Q424" s="50"/>
      <c r="R424" s="50"/>
      <c r="S424" s="50"/>
    </row>
    <row r="425">
      <c r="A425" s="244"/>
      <c r="B425" s="50"/>
      <c r="C425" s="111"/>
      <c r="D425" s="111"/>
      <c r="E425" s="111"/>
      <c r="F425" s="111"/>
      <c r="G425" s="243"/>
      <c r="H425" s="50"/>
      <c r="J425" s="50"/>
      <c r="K425" s="50"/>
      <c r="L425" s="50"/>
      <c r="M425" s="50"/>
      <c r="N425" s="50"/>
      <c r="O425" s="50"/>
      <c r="P425" s="50"/>
      <c r="Q425" s="50"/>
      <c r="R425" s="50"/>
      <c r="S425" s="50"/>
    </row>
    <row r="426">
      <c r="A426" s="244"/>
      <c r="B426" s="50"/>
      <c r="C426" s="111"/>
      <c r="D426" s="111"/>
      <c r="E426" s="111"/>
      <c r="F426" s="111"/>
      <c r="G426" s="243"/>
      <c r="H426" s="50"/>
      <c r="J426" s="50"/>
      <c r="K426" s="50"/>
      <c r="L426" s="50"/>
      <c r="M426" s="50"/>
      <c r="N426" s="50"/>
      <c r="O426" s="50"/>
      <c r="P426" s="50"/>
      <c r="Q426" s="50"/>
      <c r="R426" s="50"/>
      <c r="S426" s="50"/>
    </row>
    <row r="427">
      <c r="A427" s="244"/>
      <c r="B427" s="50"/>
      <c r="C427" s="111"/>
      <c r="D427" s="111"/>
      <c r="E427" s="111"/>
      <c r="F427" s="111"/>
      <c r="G427" s="243"/>
      <c r="H427" s="50"/>
      <c r="J427" s="50"/>
      <c r="K427" s="50"/>
      <c r="L427" s="50"/>
      <c r="M427" s="50"/>
      <c r="N427" s="50"/>
      <c r="O427" s="50"/>
      <c r="P427" s="50"/>
      <c r="Q427" s="50"/>
      <c r="R427" s="50"/>
      <c r="S427" s="50"/>
    </row>
    <row r="428">
      <c r="A428" s="244"/>
      <c r="B428" s="50"/>
      <c r="C428" s="111"/>
      <c r="D428" s="111"/>
      <c r="E428" s="111"/>
      <c r="F428" s="111"/>
      <c r="G428" s="243"/>
      <c r="H428" s="50"/>
      <c r="J428" s="50"/>
      <c r="K428" s="50"/>
      <c r="L428" s="50"/>
      <c r="M428" s="50"/>
      <c r="N428" s="50"/>
      <c r="O428" s="50"/>
      <c r="P428" s="50"/>
      <c r="Q428" s="50"/>
      <c r="R428" s="50"/>
      <c r="S428" s="50"/>
    </row>
    <row r="429">
      <c r="A429" s="244"/>
      <c r="B429" s="50"/>
      <c r="C429" s="111"/>
      <c r="D429" s="111"/>
      <c r="E429" s="111"/>
      <c r="F429" s="111"/>
      <c r="G429" s="243"/>
      <c r="H429" s="50"/>
      <c r="J429" s="50"/>
      <c r="K429" s="50"/>
      <c r="L429" s="50"/>
      <c r="M429" s="50"/>
      <c r="N429" s="50"/>
      <c r="O429" s="50"/>
      <c r="P429" s="50"/>
      <c r="Q429" s="50"/>
      <c r="R429" s="50"/>
      <c r="S429" s="50"/>
    </row>
    <row r="430">
      <c r="A430" s="244"/>
      <c r="B430" s="50"/>
      <c r="C430" s="111"/>
      <c r="D430" s="111"/>
      <c r="E430" s="111"/>
      <c r="F430" s="111"/>
      <c r="G430" s="243"/>
      <c r="H430" s="50"/>
      <c r="J430" s="50"/>
      <c r="K430" s="50"/>
      <c r="L430" s="50"/>
      <c r="M430" s="50"/>
      <c r="N430" s="50"/>
      <c r="O430" s="50"/>
      <c r="P430" s="50"/>
      <c r="Q430" s="50"/>
      <c r="R430" s="50"/>
      <c r="S430" s="50"/>
    </row>
    <row r="431">
      <c r="A431" s="244"/>
      <c r="B431" s="50"/>
      <c r="C431" s="111"/>
      <c r="D431" s="111"/>
      <c r="E431" s="111"/>
      <c r="F431" s="111"/>
      <c r="G431" s="243"/>
      <c r="H431" s="50"/>
      <c r="J431" s="50"/>
      <c r="K431" s="50"/>
      <c r="L431" s="50"/>
      <c r="M431" s="50"/>
      <c r="N431" s="50"/>
      <c r="O431" s="50"/>
      <c r="P431" s="50"/>
      <c r="Q431" s="50"/>
      <c r="R431" s="50"/>
      <c r="S431" s="50"/>
    </row>
    <row r="432">
      <c r="A432" s="244"/>
      <c r="B432" s="50"/>
      <c r="C432" s="111"/>
      <c r="D432" s="111"/>
      <c r="E432" s="111"/>
      <c r="F432" s="111"/>
      <c r="G432" s="243"/>
      <c r="H432" s="50"/>
      <c r="J432" s="50"/>
      <c r="K432" s="50"/>
      <c r="L432" s="50"/>
      <c r="M432" s="50"/>
      <c r="N432" s="50"/>
      <c r="O432" s="50"/>
      <c r="P432" s="50"/>
      <c r="Q432" s="50"/>
      <c r="R432" s="50"/>
      <c r="S432" s="50"/>
    </row>
    <row r="433">
      <c r="A433" s="244"/>
      <c r="B433" s="50"/>
      <c r="C433" s="111"/>
      <c r="D433" s="111"/>
      <c r="E433" s="111"/>
      <c r="F433" s="111"/>
      <c r="G433" s="243"/>
      <c r="H433" s="50"/>
      <c r="J433" s="50"/>
      <c r="K433" s="50"/>
      <c r="L433" s="50"/>
      <c r="M433" s="50"/>
      <c r="N433" s="50"/>
      <c r="O433" s="50"/>
      <c r="P433" s="50"/>
      <c r="Q433" s="50"/>
      <c r="R433" s="50"/>
      <c r="S433" s="50"/>
    </row>
    <row r="434">
      <c r="A434" s="244"/>
      <c r="B434" s="50"/>
      <c r="C434" s="111"/>
      <c r="D434" s="111"/>
      <c r="E434" s="111"/>
      <c r="F434" s="111"/>
      <c r="G434" s="243"/>
      <c r="H434" s="50"/>
      <c r="J434" s="50"/>
      <c r="K434" s="50"/>
      <c r="L434" s="50"/>
      <c r="M434" s="50"/>
      <c r="N434" s="50"/>
      <c r="O434" s="50"/>
      <c r="P434" s="50"/>
      <c r="Q434" s="50"/>
      <c r="R434" s="50"/>
      <c r="S434" s="50"/>
    </row>
    <row r="435">
      <c r="A435" s="244"/>
      <c r="B435" s="50"/>
      <c r="C435" s="111"/>
      <c r="D435" s="111"/>
      <c r="E435" s="111"/>
      <c r="F435" s="111"/>
      <c r="G435" s="243"/>
      <c r="H435" s="50"/>
      <c r="J435" s="50"/>
      <c r="K435" s="50"/>
      <c r="L435" s="50"/>
      <c r="M435" s="50"/>
      <c r="N435" s="50"/>
      <c r="O435" s="50"/>
      <c r="P435" s="50"/>
      <c r="Q435" s="50"/>
      <c r="R435" s="50"/>
      <c r="S435" s="50"/>
    </row>
    <row r="436">
      <c r="A436" s="244"/>
      <c r="B436" s="50"/>
      <c r="C436" s="111"/>
      <c r="D436" s="111"/>
      <c r="E436" s="111"/>
      <c r="F436" s="111"/>
      <c r="G436" s="243"/>
      <c r="H436" s="50"/>
      <c r="J436" s="50"/>
      <c r="K436" s="50"/>
      <c r="L436" s="50"/>
      <c r="M436" s="50"/>
      <c r="N436" s="50"/>
      <c r="O436" s="50"/>
      <c r="P436" s="50"/>
      <c r="Q436" s="50"/>
      <c r="R436" s="50"/>
      <c r="S436" s="50"/>
    </row>
    <row r="437">
      <c r="A437" s="244"/>
      <c r="B437" s="50"/>
      <c r="C437" s="111"/>
      <c r="D437" s="111"/>
      <c r="E437" s="111"/>
      <c r="F437" s="111"/>
      <c r="G437" s="243"/>
      <c r="H437" s="50"/>
      <c r="J437" s="50"/>
      <c r="K437" s="50"/>
      <c r="L437" s="50"/>
      <c r="M437" s="50"/>
      <c r="N437" s="50"/>
      <c r="O437" s="50"/>
      <c r="P437" s="50"/>
      <c r="Q437" s="50"/>
      <c r="R437" s="50"/>
      <c r="S437" s="50"/>
    </row>
    <row r="438">
      <c r="A438" s="244"/>
      <c r="B438" s="50"/>
      <c r="C438" s="111"/>
      <c r="D438" s="111"/>
      <c r="E438" s="111"/>
      <c r="F438" s="111"/>
      <c r="G438" s="243"/>
      <c r="H438" s="50"/>
      <c r="J438" s="50"/>
      <c r="K438" s="50"/>
      <c r="L438" s="50"/>
      <c r="M438" s="50"/>
      <c r="N438" s="50"/>
      <c r="O438" s="50"/>
      <c r="P438" s="50"/>
      <c r="Q438" s="50"/>
      <c r="R438" s="50"/>
      <c r="S438" s="50"/>
    </row>
    <row r="439">
      <c r="A439" s="244"/>
      <c r="B439" s="50"/>
      <c r="C439" s="111"/>
      <c r="D439" s="111"/>
      <c r="E439" s="111"/>
      <c r="F439" s="111"/>
      <c r="G439" s="243"/>
      <c r="H439" s="50"/>
      <c r="J439" s="50"/>
      <c r="K439" s="50"/>
      <c r="L439" s="50"/>
      <c r="M439" s="50"/>
      <c r="N439" s="50"/>
      <c r="O439" s="50"/>
      <c r="P439" s="50"/>
      <c r="Q439" s="50"/>
      <c r="R439" s="50"/>
      <c r="S439" s="50"/>
    </row>
    <row r="440">
      <c r="A440" s="244"/>
      <c r="B440" s="50"/>
      <c r="C440" s="111"/>
      <c r="D440" s="111"/>
      <c r="E440" s="111"/>
      <c r="F440" s="111"/>
      <c r="G440" s="243"/>
      <c r="H440" s="50"/>
      <c r="J440" s="50"/>
      <c r="K440" s="50"/>
      <c r="L440" s="50"/>
      <c r="M440" s="50"/>
      <c r="N440" s="50"/>
      <c r="O440" s="50"/>
      <c r="P440" s="50"/>
      <c r="Q440" s="50"/>
      <c r="R440" s="50"/>
      <c r="S440" s="50"/>
    </row>
    <row r="441">
      <c r="A441" s="244"/>
      <c r="B441" s="50"/>
      <c r="C441" s="111"/>
      <c r="D441" s="111"/>
      <c r="E441" s="111"/>
      <c r="F441" s="111"/>
      <c r="G441" s="243"/>
      <c r="H441" s="50"/>
      <c r="J441" s="50"/>
      <c r="K441" s="50"/>
      <c r="L441" s="50"/>
      <c r="M441" s="50"/>
      <c r="N441" s="50"/>
      <c r="O441" s="50"/>
      <c r="P441" s="50"/>
      <c r="Q441" s="50"/>
      <c r="R441" s="50"/>
      <c r="S441" s="50"/>
    </row>
    <row r="442">
      <c r="A442" s="244"/>
      <c r="B442" s="50"/>
      <c r="C442" s="111"/>
      <c r="D442" s="111"/>
      <c r="E442" s="111"/>
      <c r="F442" s="111"/>
      <c r="G442" s="243"/>
      <c r="H442" s="50"/>
      <c r="J442" s="50"/>
      <c r="K442" s="50"/>
      <c r="L442" s="50"/>
      <c r="M442" s="50"/>
      <c r="N442" s="50"/>
      <c r="O442" s="50"/>
      <c r="P442" s="50"/>
      <c r="Q442" s="50"/>
      <c r="R442" s="50"/>
      <c r="S442" s="50"/>
    </row>
    <row r="443">
      <c r="A443" s="244"/>
      <c r="B443" s="50"/>
      <c r="C443" s="111"/>
      <c r="D443" s="111"/>
      <c r="E443" s="111"/>
      <c r="F443" s="111"/>
      <c r="G443" s="243"/>
      <c r="H443" s="50"/>
      <c r="J443" s="50"/>
      <c r="K443" s="50"/>
      <c r="L443" s="50"/>
      <c r="M443" s="50"/>
      <c r="N443" s="50"/>
      <c r="O443" s="50"/>
      <c r="P443" s="50"/>
      <c r="Q443" s="50"/>
      <c r="R443" s="50"/>
      <c r="S443" s="50"/>
    </row>
    <row r="444">
      <c r="A444" s="244"/>
      <c r="B444" s="50"/>
      <c r="C444" s="111"/>
      <c r="D444" s="111"/>
      <c r="E444" s="111"/>
      <c r="F444" s="111"/>
      <c r="G444" s="243"/>
      <c r="H444" s="50"/>
      <c r="J444" s="50"/>
      <c r="K444" s="50"/>
      <c r="L444" s="50"/>
      <c r="M444" s="50"/>
      <c r="N444" s="50"/>
      <c r="O444" s="50"/>
      <c r="P444" s="50"/>
      <c r="Q444" s="50"/>
      <c r="R444" s="50"/>
      <c r="S444" s="50"/>
    </row>
    <row r="445">
      <c r="A445" s="244"/>
      <c r="B445" s="50"/>
      <c r="C445" s="111"/>
      <c r="D445" s="111"/>
      <c r="E445" s="111"/>
      <c r="F445" s="111"/>
      <c r="G445" s="243"/>
      <c r="H445" s="50"/>
      <c r="J445" s="50"/>
      <c r="K445" s="50"/>
      <c r="L445" s="50"/>
      <c r="M445" s="50"/>
      <c r="N445" s="50"/>
      <c r="O445" s="50"/>
      <c r="P445" s="50"/>
      <c r="Q445" s="50"/>
      <c r="R445" s="50"/>
      <c r="S445" s="50"/>
    </row>
    <row r="446">
      <c r="A446" s="244"/>
      <c r="B446" s="50"/>
      <c r="C446" s="111"/>
      <c r="D446" s="111"/>
      <c r="E446" s="111"/>
      <c r="F446" s="111"/>
      <c r="G446" s="243"/>
      <c r="H446" s="50"/>
      <c r="J446" s="50"/>
      <c r="K446" s="50"/>
      <c r="L446" s="50"/>
      <c r="M446" s="50"/>
      <c r="N446" s="50"/>
      <c r="O446" s="50"/>
      <c r="P446" s="50"/>
      <c r="Q446" s="50"/>
      <c r="R446" s="50"/>
      <c r="S446" s="50"/>
    </row>
    <row r="447">
      <c r="A447" s="244"/>
      <c r="B447" s="50"/>
      <c r="C447" s="111"/>
      <c r="D447" s="111"/>
      <c r="E447" s="111"/>
      <c r="F447" s="111"/>
      <c r="G447" s="243"/>
      <c r="H447" s="50"/>
      <c r="J447" s="50"/>
      <c r="K447" s="50"/>
      <c r="L447" s="50"/>
      <c r="M447" s="50"/>
      <c r="N447" s="50"/>
      <c r="O447" s="50"/>
      <c r="P447" s="50"/>
      <c r="Q447" s="50"/>
      <c r="R447" s="50"/>
      <c r="S447" s="50"/>
    </row>
    <row r="448">
      <c r="A448" s="244"/>
      <c r="B448" s="50"/>
      <c r="C448" s="111"/>
      <c r="D448" s="111"/>
      <c r="E448" s="111"/>
      <c r="F448" s="111"/>
      <c r="G448" s="243"/>
      <c r="H448" s="50"/>
      <c r="J448" s="50"/>
      <c r="K448" s="50"/>
      <c r="L448" s="50"/>
      <c r="M448" s="50"/>
      <c r="N448" s="50"/>
      <c r="O448" s="50"/>
      <c r="P448" s="50"/>
      <c r="Q448" s="50"/>
      <c r="R448" s="50"/>
      <c r="S448" s="50"/>
    </row>
    <row r="449">
      <c r="A449" s="244"/>
      <c r="B449" s="50"/>
      <c r="C449" s="111"/>
      <c r="D449" s="111"/>
      <c r="E449" s="111"/>
      <c r="F449" s="111"/>
      <c r="G449" s="243"/>
      <c r="H449" s="50"/>
      <c r="J449" s="50"/>
      <c r="K449" s="50"/>
      <c r="L449" s="50"/>
      <c r="M449" s="50"/>
      <c r="N449" s="50"/>
      <c r="O449" s="50"/>
      <c r="P449" s="50"/>
      <c r="Q449" s="50"/>
      <c r="R449" s="50"/>
      <c r="S449" s="50"/>
    </row>
    <row r="450">
      <c r="A450" s="244"/>
      <c r="B450" s="50"/>
      <c r="C450" s="111"/>
      <c r="D450" s="111"/>
      <c r="E450" s="111"/>
      <c r="F450" s="111"/>
      <c r="G450" s="243"/>
      <c r="H450" s="50"/>
      <c r="J450" s="50"/>
      <c r="K450" s="50"/>
      <c r="L450" s="50"/>
      <c r="M450" s="50"/>
      <c r="N450" s="50"/>
      <c r="O450" s="50"/>
      <c r="P450" s="50"/>
      <c r="Q450" s="50"/>
      <c r="R450" s="50"/>
      <c r="S450" s="50"/>
    </row>
    <row r="451">
      <c r="A451" s="244"/>
      <c r="B451" s="50"/>
      <c r="C451" s="111"/>
      <c r="D451" s="111"/>
      <c r="E451" s="111"/>
      <c r="F451" s="111"/>
      <c r="G451" s="243"/>
      <c r="H451" s="50"/>
      <c r="J451" s="50"/>
      <c r="K451" s="50"/>
      <c r="L451" s="50"/>
      <c r="M451" s="50"/>
      <c r="N451" s="50"/>
      <c r="O451" s="50"/>
      <c r="P451" s="50"/>
      <c r="Q451" s="50"/>
      <c r="R451" s="50"/>
      <c r="S451" s="50"/>
    </row>
    <row r="452">
      <c r="A452" s="244"/>
      <c r="B452" s="50"/>
      <c r="C452" s="111"/>
      <c r="D452" s="111"/>
      <c r="E452" s="111"/>
      <c r="F452" s="111"/>
      <c r="G452" s="243"/>
      <c r="H452" s="50"/>
      <c r="J452" s="50"/>
      <c r="K452" s="50"/>
      <c r="L452" s="50"/>
      <c r="M452" s="50"/>
      <c r="N452" s="50"/>
      <c r="O452" s="50"/>
      <c r="P452" s="50"/>
      <c r="Q452" s="50"/>
      <c r="R452" s="50"/>
      <c r="S452" s="50"/>
    </row>
    <row r="453">
      <c r="A453" s="244"/>
      <c r="B453" s="50"/>
      <c r="C453" s="111"/>
      <c r="D453" s="111"/>
      <c r="E453" s="111"/>
      <c r="F453" s="111"/>
      <c r="G453" s="243"/>
      <c r="H453" s="50"/>
      <c r="J453" s="50"/>
      <c r="K453" s="50"/>
      <c r="L453" s="50"/>
      <c r="M453" s="50"/>
      <c r="N453" s="50"/>
      <c r="O453" s="50"/>
      <c r="P453" s="50"/>
      <c r="Q453" s="50"/>
      <c r="R453" s="50"/>
      <c r="S453" s="50"/>
    </row>
    <row r="454">
      <c r="A454" s="244"/>
      <c r="B454" s="50"/>
      <c r="C454" s="111"/>
      <c r="D454" s="111"/>
      <c r="E454" s="111"/>
      <c r="F454" s="111"/>
      <c r="G454" s="243"/>
      <c r="H454" s="50"/>
      <c r="J454" s="50"/>
      <c r="K454" s="50"/>
      <c r="L454" s="50"/>
      <c r="M454" s="50"/>
      <c r="N454" s="50"/>
      <c r="O454" s="50"/>
      <c r="P454" s="50"/>
      <c r="Q454" s="50"/>
      <c r="R454" s="50"/>
      <c r="S454" s="50"/>
    </row>
    <row r="455">
      <c r="A455" s="244"/>
      <c r="B455" s="50"/>
      <c r="C455" s="111"/>
      <c r="D455" s="111"/>
      <c r="E455" s="111"/>
      <c r="F455" s="111"/>
      <c r="G455" s="243"/>
      <c r="H455" s="50"/>
      <c r="J455" s="50"/>
      <c r="K455" s="50"/>
      <c r="L455" s="50"/>
      <c r="M455" s="50"/>
      <c r="N455" s="50"/>
      <c r="O455" s="50"/>
      <c r="P455" s="50"/>
      <c r="Q455" s="50"/>
      <c r="R455" s="50"/>
      <c r="S455" s="50"/>
    </row>
    <row r="456">
      <c r="A456" s="244"/>
      <c r="B456" s="50"/>
      <c r="C456" s="111"/>
      <c r="D456" s="111"/>
      <c r="E456" s="111"/>
      <c r="F456" s="111"/>
      <c r="G456" s="243"/>
      <c r="H456" s="50"/>
      <c r="J456" s="50"/>
      <c r="K456" s="50"/>
      <c r="L456" s="50"/>
      <c r="M456" s="50"/>
      <c r="N456" s="50"/>
      <c r="O456" s="50"/>
      <c r="P456" s="50"/>
      <c r="Q456" s="50"/>
      <c r="R456" s="50"/>
      <c r="S456" s="50"/>
    </row>
    <row r="457">
      <c r="A457" s="244"/>
      <c r="B457" s="50"/>
      <c r="C457" s="111"/>
      <c r="D457" s="111"/>
      <c r="E457" s="111"/>
      <c r="F457" s="111"/>
      <c r="G457" s="243"/>
      <c r="H457" s="50"/>
      <c r="J457" s="50"/>
      <c r="K457" s="50"/>
      <c r="L457" s="50"/>
      <c r="M457" s="50"/>
      <c r="N457" s="50"/>
      <c r="O457" s="50"/>
      <c r="P457" s="50"/>
      <c r="Q457" s="50"/>
      <c r="R457" s="50"/>
      <c r="S457" s="50"/>
    </row>
    <row r="458">
      <c r="A458" s="244"/>
      <c r="B458" s="50"/>
      <c r="C458" s="111"/>
      <c r="D458" s="111"/>
      <c r="E458" s="111"/>
      <c r="F458" s="111"/>
      <c r="G458" s="243"/>
      <c r="H458" s="50"/>
      <c r="J458" s="50"/>
      <c r="K458" s="50"/>
      <c r="L458" s="50"/>
      <c r="M458" s="50"/>
      <c r="N458" s="50"/>
      <c r="O458" s="50"/>
      <c r="P458" s="50"/>
      <c r="Q458" s="50"/>
      <c r="R458" s="50"/>
      <c r="S458" s="50"/>
    </row>
    <row r="459">
      <c r="A459" s="244"/>
      <c r="B459" s="50"/>
      <c r="C459" s="111"/>
      <c r="D459" s="111"/>
      <c r="E459" s="111"/>
      <c r="F459" s="111"/>
      <c r="G459" s="243"/>
      <c r="H459" s="50"/>
      <c r="J459" s="50"/>
      <c r="K459" s="50"/>
      <c r="L459" s="50"/>
      <c r="M459" s="50"/>
      <c r="N459" s="50"/>
      <c r="O459" s="50"/>
      <c r="P459" s="50"/>
      <c r="Q459" s="50"/>
      <c r="R459" s="50"/>
      <c r="S459" s="50"/>
    </row>
    <row r="460">
      <c r="A460" s="244"/>
      <c r="B460" s="50"/>
      <c r="C460" s="111"/>
      <c r="D460" s="111"/>
      <c r="E460" s="111"/>
      <c r="F460" s="111"/>
      <c r="G460" s="243"/>
      <c r="H460" s="50"/>
      <c r="J460" s="50"/>
      <c r="K460" s="50"/>
      <c r="L460" s="50"/>
      <c r="M460" s="50"/>
      <c r="N460" s="50"/>
      <c r="O460" s="50"/>
      <c r="P460" s="50"/>
      <c r="Q460" s="50"/>
      <c r="R460" s="50"/>
      <c r="S460" s="50"/>
    </row>
    <row r="461">
      <c r="A461" s="244"/>
      <c r="B461" s="50"/>
      <c r="C461" s="111"/>
      <c r="D461" s="111"/>
      <c r="E461" s="111"/>
      <c r="F461" s="111"/>
      <c r="G461" s="243"/>
      <c r="H461" s="50"/>
      <c r="J461" s="50"/>
      <c r="K461" s="50"/>
      <c r="L461" s="50"/>
      <c r="M461" s="50"/>
      <c r="N461" s="50"/>
      <c r="O461" s="50"/>
      <c r="P461" s="50"/>
      <c r="Q461" s="50"/>
      <c r="R461" s="50"/>
      <c r="S461" s="50"/>
    </row>
    <row r="462">
      <c r="A462" s="244"/>
      <c r="B462" s="50"/>
      <c r="C462" s="111"/>
      <c r="D462" s="111"/>
      <c r="E462" s="111"/>
      <c r="F462" s="111"/>
      <c r="G462" s="243"/>
      <c r="H462" s="50"/>
      <c r="J462" s="50"/>
      <c r="K462" s="50"/>
      <c r="L462" s="50"/>
      <c r="M462" s="50"/>
      <c r="N462" s="50"/>
      <c r="O462" s="50"/>
      <c r="P462" s="50"/>
      <c r="Q462" s="50"/>
      <c r="R462" s="50"/>
      <c r="S462" s="50"/>
    </row>
    <row r="463">
      <c r="A463" s="244"/>
      <c r="B463" s="50"/>
      <c r="C463" s="111"/>
      <c r="D463" s="111"/>
      <c r="E463" s="111"/>
      <c r="F463" s="111"/>
      <c r="G463" s="243"/>
      <c r="H463" s="50"/>
      <c r="J463" s="50"/>
      <c r="K463" s="50"/>
      <c r="L463" s="50"/>
      <c r="M463" s="50"/>
      <c r="N463" s="50"/>
      <c r="O463" s="50"/>
      <c r="P463" s="50"/>
      <c r="Q463" s="50"/>
      <c r="R463" s="50"/>
      <c r="S463" s="50"/>
    </row>
    <row r="464">
      <c r="A464" s="244"/>
      <c r="B464" s="50"/>
      <c r="C464" s="111"/>
      <c r="D464" s="111"/>
      <c r="E464" s="111"/>
      <c r="F464" s="111"/>
      <c r="G464" s="243"/>
      <c r="H464" s="50"/>
      <c r="J464" s="50"/>
      <c r="K464" s="50"/>
      <c r="L464" s="50"/>
      <c r="M464" s="50"/>
      <c r="N464" s="50"/>
      <c r="O464" s="50"/>
      <c r="P464" s="50"/>
      <c r="Q464" s="50"/>
      <c r="R464" s="50"/>
      <c r="S464" s="50"/>
    </row>
    <row r="465">
      <c r="A465" s="244"/>
      <c r="B465" s="50"/>
      <c r="C465" s="111"/>
      <c r="D465" s="111"/>
      <c r="E465" s="111"/>
      <c r="F465" s="111"/>
      <c r="G465" s="243"/>
      <c r="H465" s="50"/>
      <c r="J465" s="50"/>
      <c r="K465" s="50"/>
      <c r="L465" s="50"/>
      <c r="M465" s="50"/>
      <c r="N465" s="50"/>
      <c r="O465" s="50"/>
      <c r="P465" s="50"/>
      <c r="Q465" s="50"/>
      <c r="R465" s="50"/>
      <c r="S465" s="50"/>
    </row>
    <row r="466">
      <c r="A466" s="244"/>
      <c r="B466" s="50"/>
      <c r="C466" s="111"/>
      <c r="D466" s="111"/>
      <c r="E466" s="111"/>
      <c r="F466" s="111"/>
      <c r="G466" s="243"/>
      <c r="H466" s="50"/>
      <c r="J466" s="50"/>
      <c r="K466" s="50"/>
      <c r="L466" s="50"/>
      <c r="M466" s="50"/>
      <c r="N466" s="50"/>
      <c r="O466" s="50"/>
      <c r="P466" s="50"/>
      <c r="Q466" s="50"/>
      <c r="R466" s="50"/>
      <c r="S466" s="50"/>
    </row>
    <row r="467">
      <c r="A467" s="244"/>
      <c r="B467" s="50"/>
      <c r="C467" s="111"/>
      <c r="D467" s="111"/>
      <c r="E467" s="111"/>
      <c r="F467" s="111"/>
      <c r="G467" s="243"/>
      <c r="H467" s="50"/>
      <c r="J467" s="50"/>
      <c r="K467" s="50"/>
      <c r="L467" s="50"/>
      <c r="M467" s="50"/>
      <c r="N467" s="50"/>
      <c r="O467" s="50"/>
      <c r="P467" s="50"/>
      <c r="Q467" s="50"/>
      <c r="R467" s="50"/>
      <c r="S467" s="50"/>
    </row>
    <row r="468">
      <c r="A468" s="244"/>
      <c r="B468" s="50"/>
      <c r="C468" s="111"/>
      <c r="D468" s="111"/>
      <c r="E468" s="111"/>
      <c r="F468" s="111"/>
      <c r="G468" s="243"/>
      <c r="H468" s="50"/>
      <c r="J468" s="50"/>
      <c r="K468" s="50"/>
      <c r="L468" s="50"/>
      <c r="M468" s="50"/>
      <c r="N468" s="50"/>
      <c r="O468" s="50"/>
      <c r="P468" s="50"/>
      <c r="Q468" s="50"/>
      <c r="R468" s="50"/>
      <c r="S468" s="50"/>
    </row>
    <row r="469">
      <c r="A469" s="244"/>
      <c r="B469" s="50"/>
      <c r="C469" s="111"/>
      <c r="D469" s="111"/>
      <c r="E469" s="111"/>
      <c r="F469" s="111"/>
      <c r="G469" s="243"/>
      <c r="H469" s="50"/>
      <c r="J469" s="50"/>
      <c r="K469" s="50"/>
      <c r="L469" s="50"/>
      <c r="M469" s="50"/>
      <c r="N469" s="50"/>
      <c r="O469" s="50"/>
      <c r="P469" s="50"/>
      <c r="Q469" s="50"/>
      <c r="R469" s="50"/>
      <c r="S469" s="50"/>
    </row>
    <row r="470">
      <c r="A470" s="244"/>
      <c r="B470" s="50"/>
      <c r="C470" s="111"/>
      <c r="D470" s="111"/>
      <c r="E470" s="111"/>
      <c r="F470" s="111"/>
      <c r="G470" s="243"/>
      <c r="H470" s="50"/>
      <c r="J470" s="50"/>
      <c r="K470" s="50"/>
      <c r="L470" s="50"/>
      <c r="M470" s="50"/>
      <c r="N470" s="50"/>
      <c r="O470" s="50"/>
      <c r="P470" s="50"/>
      <c r="Q470" s="50"/>
      <c r="R470" s="50"/>
      <c r="S470" s="50"/>
    </row>
    <row r="471">
      <c r="A471" s="244"/>
      <c r="B471" s="50"/>
      <c r="C471" s="111"/>
      <c r="D471" s="111"/>
      <c r="E471" s="111"/>
      <c r="F471" s="111"/>
      <c r="G471" s="243"/>
      <c r="H471" s="50"/>
      <c r="J471" s="50"/>
      <c r="K471" s="50"/>
      <c r="L471" s="50"/>
      <c r="M471" s="50"/>
      <c r="N471" s="50"/>
      <c r="O471" s="50"/>
      <c r="P471" s="50"/>
      <c r="Q471" s="50"/>
      <c r="R471" s="50"/>
      <c r="S471" s="50"/>
    </row>
    <row r="472">
      <c r="A472" s="244"/>
      <c r="B472" s="50"/>
      <c r="C472" s="111"/>
      <c r="D472" s="111"/>
      <c r="E472" s="111"/>
      <c r="F472" s="111"/>
      <c r="G472" s="243"/>
      <c r="H472" s="50"/>
      <c r="J472" s="50"/>
      <c r="K472" s="50"/>
      <c r="L472" s="50"/>
      <c r="M472" s="50"/>
      <c r="N472" s="50"/>
      <c r="O472" s="50"/>
      <c r="P472" s="50"/>
      <c r="Q472" s="50"/>
      <c r="R472" s="50"/>
      <c r="S472" s="50"/>
    </row>
    <row r="473">
      <c r="A473" s="244"/>
      <c r="B473" s="50"/>
      <c r="C473" s="111"/>
      <c r="D473" s="111"/>
      <c r="E473" s="111"/>
      <c r="F473" s="111"/>
      <c r="G473" s="243"/>
      <c r="H473" s="50"/>
      <c r="J473" s="50"/>
      <c r="K473" s="50"/>
      <c r="L473" s="50"/>
      <c r="M473" s="50"/>
      <c r="N473" s="50"/>
      <c r="O473" s="50"/>
      <c r="P473" s="50"/>
      <c r="Q473" s="50"/>
      <c r="R473" s="50"/>
      <c r="S473" s="50"/>
    </row>
    <row r="474">
      <c r="A474" s="244"/>
      <c r="B474" s="50"/>
      <c r="C474" s="111"/>
      <c r="D474" s="111"/>
      <c r="E474" s="111"/>
      <c r="F474" s="111"/>
      <c r="G474" s="243"/>
      <c r="H474" s="50"/>
      <c r="J474" s="50"/>
      <c r="K474" s="50"/>
      <c r="L474" s="50"/>
      <c r="M474" s="50"/>
      <c r="N474" s="50"/>
      <c r="O474" s="50"/>
      <c r="P474" s="50"/>
      <c r="Q474" s="50"/>
      <c r="R474" s="50"/>
      <c r="S474" s="50"/>
    </row>
    <row r="475">
      <c r="A475" s="244"/>
      <c r="B475" s="50"/>
      <c r="C475" s="111"/>
      <c r="D475" s="111"/>
      <c r="E475" s="111"/>
      <c r="F475" s="111"/>
      <c r="G475" s="243"/>
      <c r="H475" s="50"/>
      <c r="J475" s="50"/>
      <c r="K475" s="50"/>
      <c r="L475" s="50"/>
      <c r="M475" s="50"/>
      <c r="N475" s="50"/>
      <c r="O475" s="50"/>
      <c r="P475" s="50"/>
      <c r="Q475" s="50"/>
      <c r="R475" s="50"/>
      <c r="S475" s="50"/>
    </row>
    <row r="476">
      <c r="A476" s="244"/>
      <c r="B476" s="50"/>
      <c r="C476" s="111"/>
      <c r="D476" s="111"/>
      <c r="E476" s="111"/>
      <c r="F476" s="111"/>
      <c r="G476" s="243"/>
      <c r="H476" s="50"/>
      <c r="J476" s="50"/>
      <c r="K476" s="50"/>
      <c r="L476" s="50"/>
      <c r="M476" s="50"/>
      <c r="N476" s="50"/>
      <c r="O476" s="50"/>
      <c r="P476" s="50"/>
      <c r="Q476" s="50"/>
      <c r="R476" s="50"/>
      <c r="S476" s="50"/>
    </row>
    <row r="477">
      <c r="A477" s="244"/>
      <c r="B477" s="50"/>
      <c r="C477" s="111"/>
      <c r="D477" s="111"/>
      <c r="E477" s="111"/>
      <c r="F477" s="111"/>
      <c r="G477" s="243"/>
      <c r="H477" s="50"/>
      <c r="J477" s="50"/>
      <c r="K477" s="50"/>
      <c r="L477" s="50"/>
      <c r="M477" s="50"/>
      <c r="N477" s="50"/>
      <c r="O477" s="50"/>
      <c r="P477" s="50"/>
      <c r="Q477" s="50"/>
      <c r="R477" s="50"/>
      <c r="S477" s="50"/>
    </row>
    <row r="478">
      <c r="A478" s="244"/>
      <c r="B478" s="50"/>
      <c r="C478" s="111"/>
      <c r="D478" s="111"/>
      <c r="E478" s="111"/>
      <c r="F478" s="111"/>
      <c r="G478" s="243"/>
      <c r="H478" s="50"/>
      <c r="J478" s="50"/>
      <c r="K478" s="50"/>
      <c r="L478" s="50"/>
      <c r="M478" s="50"/>
      <c r="N478" s="50"/>
      <c r="O478" s="50"/>
      <c r="P478" s="50"/>
      <c r="Q478" s="50"/>
      <c r="R478" s="50"/>
      <c r="S478" s="50"/>
    </row>
    <row r="479">
      <c r="A479" s="244"/>
      <c r="B479" s="50"/>
      <c r="C479" s="111"/>
      <c r="D479" s="111"/>
      <c r="E479" s="111"/>
      <c r="F479" s="111"/>
      <c r="G479" s="243"/>
      <c r="H479" s="50"/>
      <c r="J479" s="50"/>
      <c r="K479" s="50"/>
      <c r="L479" s="50"/>
      <c r="M479" s="50"/>
      <c r="N479" s="50"/>
      <c r="O479" s="50"/>
      <c r="P479" s="50"/>
      <c r="Q479" s="50"/>
      <c r="R479" s="50"/>
      <c r="S479" s="50"/>
    </row>
    <row r="480">
      <c r="A480" s="244"/>
      <c r="B480" s="50"/>
      <c r="C480" s="111"/>
      <c r="D480" s="111"/>
      <c r="E480" s="111"/>
      <c r="F480" s="111"/>
      <c r="G480" s="243"/>
      <c r="H480" s="50"/>
      <c r="J480" s="50"/>
      <c r="K480" s="50"/>
      <c r="L480" s="50"/>
      <c r="M480" s="50"/>
      <c r="N480" s="50"/>
      <c r="O480" s="50"/>
      <c r="P480" s="50"/>
      <c r="Q480" s="50"/>
      <c r="R480" s="50"/>
      <c r="S480" s="50"/>
    </row>
    <row r="481">
      <c r="A481" s="244"/>
      <c r="B481" s="50"/>
      <c r="C481" s="111"/>
      <c r="D481" s="111"/>
      <c r="E481" s="111"/>
      <c r="F481" s="111"/>
      <c r="G481" s="243"/>
      <c r="H481" s="50"/>
      <c r="J481" s="50"/>
      <c r="K481" s="50"/>
      <c r="L481" s="50"/>
      <c r="M481" s="50"/>
      <c r="N481" s="50"/>
      <c r="O481" s="50"/>
      <c r="P481" s="50"/>
      <c r="Q481" s="50"/>
      <c r="R481" s="50"/>
      <c r="S481" s="50"/>
    </row>
    <row r="482">
      <c r="A482" s="244"/>
      <c r="B482" s="50"/>
      <c r="C482" s="111"/>
      <c r="D482" s="111"/>
      <c r="E482" s="111"/>
      <c r="F482" s="111"/>
      <c r="G482" s="243"/>
      <c r="H482" s="50"/>
      <c r="J482" s="50"/>
      <c r="K482" s="50"/>
      <c r="L482" s="50"/>
      <c r="M482" s="50"/>
      <c r="N482" s="50"/>
      <c r="O482" s="50"/>
      <c r="P482" s="50"/>
      <c r="Q482" s="50"/>
      <c r="R482" s="50"/>
      <c r="S482" s="50"/>
    </row>
    <row r="483">
      <c r="A483" s="244"/>
      <c r="B483" s="50"/>
      <c r="C483" s="111"/>
      <c r="D483" s="111"/>
      <c r="E483" s="111"/>
      <c r="F483" s="111"/>
      <c r="G483" s="243"/>
      <c r="H483" s="50"/>
      <c r="J483" s="50"/>
      <c r="K483" s="50"/>
      <c r="L483" s="50"/>
      <c r="M483" s="50"/>
      <c r="N483" s="50"/>
      <c r="O483" s="50"/>
      <c r="P483" s="50"/>
      <c r="Q483" s="50"/>
      <c r="R483" s="50"/>
      <c r="S483" s="50"/>
    </row>
    <row r="484">
      <c r="A484" s="244"/>
      <c r="B484" s="50"/>
      <c r="C484" s="111"/>
      <c r="D484" s="111"/>
      <c r="E484" s="111"/>
      <c r="F484" s="111"/>
      <c r="G484" s="243"/>
      <c r="H484" s="50"/>
      <c r="J484" s="50"/>
      <c r="K484" s="50"/>
      <c r="L484" s="50"/>
      <c r="M484" s="50"/>
      <c r="N484" s="50"/>
      <c r="O484" s="50"/>
      <c r="P484" s="50"/>
      <c r="Q484" s="50"/>
      <c r="R484" s="50"/>
      <c r="S484" s="50"/>
    </row>
    <row r="485">
      <c r="A485" s="244"/>
      <c r="B485" s="50"/>
      <c r="C485" s="111"/>
      <c r="D485" s="111"/>
      <c r="E485" s="111"/>
      <c r="F485" s="111"/>
      <c r="G485" s="243"/>
      <c r="H485" s="50"/>
      <c r="J485" s="50"/>
      <c r="K485" s="50"/>
      <c r="L485" s="50"/>
      <c r="M485" s="50"/>
      <c r="N485" s="50"/>
      <c r="O485" s="50"/>
      <c r="P485" s="50"/>
      <c r="Q485" s="50"/>
      <c r="R485" s="50"/>
      <c r="S485" s="50"/>
    </row>
    <row r="486">
      <c r="A486" s="244"/>
      <c r="B486" s="50"/>
      <c r="C486" s="111"/>
      <c r="D486" s="111"/>
      <c r="E486" s="111"/>
      <c r="F486" s="111"/>
      <c r="G486" s="243"/>
      <c r="H486" s="50"/>
      <c r="J486" s="50"/>
      <c r="K486" s="50"/>
      <c r="L486" s="50"/>
      <c r="M486" s="50"/>
      <c r="N486" s="50"/>
      <c r="O486" s="50"/>
      <c r="P486" s="50"/>
      <c r="Q486" s="50"/>
      <c r="R486" s="50"/>
      <c r="S486" s="50"/>
    </row>
    <row r="487">
      <c r="A487" s="244"/>
      <c r="B487" s="50"/>
      <c r="C487" s="111"/>
      <c r="D487" s="111"/>
      <c r="E487" s="111"/>
      <c r="F487" s="111"/>
      <c r="G487" s="243"/>
      <c r="H487" s="50"/>
      <c r="J487" s="50"/>
      <c r="K487" s="50"/>
      <c r="L487" s="50"/>
      <c r="M487" s="50"/>
      <c r="N487" s="50"/>
      <c r="O487" s="50"/>
      <c r="P487" s="50"/>
      <c r="Q487" s="50"/>
      <c r="R487" s="50"/>
      <c r="S487" s="50"/>
    </row>
    <row r="488">
      <c r="A488" s="244"/>
      <c r="B488" s="50"/>
      <c r="C488" s="111"/>
      <c r="D488" s="111"/>
      <c r="E488" s="111"/>
      <c r="F488" s="111"/>
      <c r="G488" s="243"/>
      <c r="H488" s="50"/>
      <c r="J488" s="50"/>
      <c r="K488" s="50"/>
      <c r="L488" s="50"/>
      <c r="M488" s="50"/>
      <c r="N488" s="50"/>
      <c r="O488" s="50"/>
      <c r="P488" s="50"/>
      <c r="Q488" s="50"/>
      <c r="R488" s="50"/>
      <c r="S488" s="50"/>
    </row>
    <row r="489">
      <c r="A489" s="244"/>
      <c r="B489" s="50"/>
      <c r="C489" s="111"/>
      <c r="D489" s="111"/>
      <c r="E489" s="111"/>
      <c r="F489" s="111"/>
      <c r="G489" s="243"/>
      <c r="H489" s="50"/>
      <c r="J489" s="50"/>
      <c r="K489" s="50"/>
      <c r="L489" s="50"/>
      <c r="M489" s="50"/>
      <c r="N489" s="50"/>
      <c r="O489" s="50"/>
      <c r="P489" s="50"/>
      <c r="Q489" s="50"/>
      <c r="R489" s="50"/>
      <c r="S489" s="50"/>
    </row>
    <row r="490">
      <c r="A490" s="244"/>
      <c r="B490" s="50"/>
      <c r="C490" s="111"/>
      <c r="D490" s="111"/>
      <c r="E490" s="111"/>
      <c r="F490" s="111"/>
      <c r="G490" s="243"/>
      <c r="H490" s="50"/>
      <c r="J490" s="50"/>
      <c r="K490" s="50"/>
      <c r="L490" s="50"/>
      <c r="M490" s="50"/>
      <c r="N490" s="50"/>
      <c r="O490" s="50"/>
      <c r="P490" s="50"/>
      <c r="Q490" s="50"/>
      <c r="R490" s="50"/>
      <c r="S490" s="50"/>
    </row>
    <row r="491">
      <c r="A491" s="244"/>
      <c r="B491" s="50"/>
      <c r="C491" s="111"/>
      <c r="D491" s="111"/>
      <c r="E491" s="111"/>
      <c r="F491" s="111"/>
      <c r="G491" s="243"/>
      <c r="H491" s="50"/>
      <c r="J491" s="50"/>
      <c r="K491" s="50"/>
      <c r="L491" s="50"/>
      <c r="M491" s="50"/>
      <c r="N491" s="50"/>
      <c r="O491" s="50"/>
      <c r="P491" s="50"/>
      <c r="Q491" s="50"/>
      <c r="R491" s="50"/>
      <c r="S491" s="50"/>
    </row>
    <row r="492">
      <c r="A492" s="244"/>
      <c r="B492" s="50"/>
      <c r="C492" s="111"/>
      <c r="D492" s="111"/>
      <c r="E492" s="111"/>
      <c r="F492" s="111"/>
      <c r="G492" s="243"/>
      <c r="H492" s="50"/>
      <c r="J492" s="50"/>
      <c r="K492" s="50"/>
      <c r="L492" s="50"/>
      <c r="M492" s="50"/>
      <c r="N492" s="50"/>
      <c r="O492" s="50"/>
      <c r="P492" s="50"/>
      <c r="Q492" s="50"/>
      <c r="R492" s="50"/>
      <c r="S492" s="50"/>
    </row>
    <row r="493">
      <c r="A493" s="244"/>
      <c r="B493" s="50"/>
      <c r="C493" s="111"/>
      <c r="D493" s="111"/>
      <c r="E493" s="111"/>
      <c r="F493" s="111"/>
      <c r="G493" s="243"/>
      <c r="H493" s="50"/>
      <c r="J493" s="50"/>
      <c r="K493" s="50"/>
      <c r="L493" s="50"/>
      <c r="M493" s="50"/>
      <c r="N493" s="50"/>
      <c r="O493" s="50"/>
      <c r="P493" s="50"/>
      <c r="Q493" s="50"/>
      <c r="R493" s="50"/>
      <c r="S493" s="50"/>
    </row>
    <row r="494">
      <c r="A494" s="244"/>
      <c r="B494" s="50"/>
      <c r="C494" s="111"/>
      <c r="D494" s="111"/>
      <c r="E494" s="111"/>
      <c r="F494" s="111"/>
      <c r="G494" s="243"/>
      <c r="H494" s="50"/>
      <c r="J494" s="50"/>
      <c r="K494" s="50"/>
      <c r="L494" s="50"/>
      <c r="M494" s="50"/>
      <c r="N494" s="50"/>
      <c r="O494" s="50"/>
      <c r="P494" s="50"/>
      <c r="Q494" s="50"/>
      <c r="R494" s="50"/>
      <c r="S494" s="50"/>
    </row>
    <row r="495">
      <c r="A495" s="244"/>
      <c r="B495" s="50"/>
      <c r="C495" s="111"/>
      <c r="D495" s="111"/>
      <c r="E495" s="111"/>
      <c r="F495" s="111"/>
      <c r="G495" s="243"/>
      <c r="H495" s="50"/>
      <c r="J495" s="50"/>
      <c r="K495" s="50"/>
      <c r="L495" s="50"/>
      <c r="M495" s="50"/>
      <c r="N495" s="50"/>
      <c r="O495" s="50"/>
      <c r="P495" s="50"/>
      <c r="Q495" s="50"/>
      <c r="R495" s="50"/>
      <c r="S495" s="50"/>
    </row>
    <row r="496">
      <c r="A496" s="244"/>
      <c r="B496" s="50"/>
      <c r="C496" s="111"/>
      <c r="D496" s="111"/>
      <c r="E496" s="111"/>
      <c r="F496" s="111"/>
      <c r="G496" s="243"/>
      <c r="H496" s="50"/>
      <c r="J496" s="50"/>
      <c r="K496" s="50"/>
      <c r="L496" s="50"/>
      <c r="M496" s="50"/>
      <c r="N496" s="50"/>
      <c r="O496" s="50"/>
      <c r="P496" s="50"/>
      <c r="Q496" s="50"/>
      <c r="R496" s="50"/>
      <c r="S496" s="50"/>
    </row>
    <row r="497">
      <c r="A497" s="244"/>
      <c r="B497" s="50"/>
      <c r="C497" s="111"/>
      <c r="D497" s="111"/>
      <c r="E497" s="111"/>
      <c r="F497" s="111"/>
      <c r="G497" s="243"/>
      <c r="H497" s="50"/>
      <c r="J497" s="50"/>
      <c r="K497" s="50"/>
      <c r="L497" s="50"/>
      <c r="M497" s="50"/>
      <c r="N497" s="50"/>
      <c r="O497" s="50"/>
      <c r="P497" s="50"/>
      <c r="Q497" s="50"/>
      <c r="R497" s="50"/>
      <c r="S497" s="50"/>
    </row>
    <row r="498">
      <c r="A498" s="244"/>
      <c r="B498" s="50"/>
      <c r="C498" s="111"/>
      <c r="D498" s="111"/>
      <c r="E498" s="111"/>
      <c r="F498" s="111"/>
      <c r="G498" s="243"/>
      <c r="H498" s="50"/>
      <c r="J498" s="50"/>
      <c r="K498" s="50"/>
      <c r="L498" s="50"/>
      <c r="M498" s="50"/>
      <c r="N498" s="50"/>
      <c r="O498" s="50"/>
      <c r="P498" s="50"/>
      <c r="Q498" s="50"/>
      <c r="R498" s="50"/>
      <c r="S498" s="50"/>
    </row>
    <row r="499">
      <c r="A499" s="244"/>
      <c r="B499" s="50"/>
      <c r="C499" s="111"/>
      <c r="D499" s="111"/>
      <c r="E499" s="111"/>
      <c r="F499" s="111"/>
      <c r="G499" s="243"/>
      <c r="H499" s="50"/>
      <c r="J499" s="50"/>
      <c r="K499" s="50"/>
      <c r="L499" s="50"/>
      <c r="M499" s="50"/>
      <c r="N499" s="50"/>
      <c r="O499" s="50"/>
      <c r="P499" s="50"/>
      <c r="Q499" s="50"/>
      <c r="R499" s="50"/>
      <c r="S499" s="50"/>
    </row>
    <row r="500">
      <c r="A500" s="244"/>
      <c r="B500" s="50"/>
      <c r="C500" s="111"/>
      <c r="D500" s="111"/>
      <c r="E500" s="111"/>
      <c r="F500" s="111"/>
      <c r="G500" s="243"/>
      <c r="H500" s="50"/>
      <c r="J500" s="50"/>
      <c r="K500" s="50"/>
      <c r="L500" s="50"/>
      <c r="M500" s="50"/>
      <c r="N500" s="50"/>
      <c r="O500" s="50"/>
      <c r="P500" s="50"/>
      <c r="Q500" s="50"/>
      <c r="R500" s="50"/>
      <c r="S500" s="50"/>
    </row>
    <row r="501">
      <c r="A501" s="244"/>
      <c r="B501" s="50"/>
      <c r="C501" s="111"/>
      <c r="D501" s="111"/>
      <c r="E501" s="111"/>
      <c r="F501" s="111"/>
      <c r="G501" s="243"/>
      <c r="H501" s="50"/>
      <c r="J501" s="50"/>
      <c r="K501" s="50"/>
      <c r="L501" s="50"/>
      <c r="M501" s="50"/>
      <c r="N501" s="50"/>
      <c r="O501" s="50"/>
      <c r="P501" s="50"/>
      <c r="Q501" s="50"/>
      <c r="R501" s="50"/>
      <c r="S501" s="50"/>
    </row>
    <row r="502">
      <c r="A502" s="244"/>
      <c r="B502" s="50"/>
      <c r="C502" s="111"/>
      <c r="D502" s="111"/>
      <c r="E502" s="111"/>
      <c r="F502" s="111"/>
      <c r="G502" s="243"/>
      <c r="H502" s="50"/>
      <c r="J502" s="50"/>
      <c r="K502" s="50"/>
      <c r="L502" s="50"/>
      <c r="M502" s="50"/>
      <c r="N502" s="50"/>
      <c r="O502" s="50"/>
      <c r="P502" s="50"/>
      <c r="Q502" s="50"/>
      <c r="R502" s="50"/>
      <c r="S502" s="50"/>
    </row>
    <row r="503">
      <c r="A503" s="244"/>
      <c r="B503" s="50"/>
      <c r="C503" s="111"/>
      <c r="D503" s="111"/>
      <c r="E503" s="111"/>
      <c r="F503" s="111"/>
      <c r="G503" s="243"/>
      <c r="H503" s="50"/>
      <c r="J503" s="50"/>
      <c r="K503" s="50"/>
      <c r="L503" s="50"/>
      <c r="M503" s="50"/>
      <c r="N503" s="50"/>
      <c r="O503" s="50"/>
      <c r="P503" s="50"/>
      <c r="Q503" s="50"/>
      <c r="R503" s="50"/>
      <c r="S503" s="50"/>
    </row>
    <row r="504">
      <c r="A504" s="244"/>
      <c r="B504" s="50"/>
      <c r="C504" s="111"/>
      <c r="D504" s="111"/>
      <c r="E504" s="111"/>
      <c r="F504" s="111"/>
      <c r="G504" s="243"/>
      <c r="H504" s="50"/>
      <c r="J504" s="50"/>
      <c r="K504" s="50"/>
      <c r="L504" s="50"/>
      <c r="M504" s="50"/>
      <c r="N504" s="50"/>
      <c r="O504" s="50"/>
      <c r="P504" s="50"/>
      <c r="Q504" s="50"/>
      <c r="R504" s="50"/>
      <c r="S504" s="50"/>
    </row>
    <row r="505">
      <c r="A505" s="244"/>
      <c r="B505" s="50"/>
      <c r="C505" s="111"/>
      <c r="D505" s="111"/>
      <c r="E505" s="111"/>
      <c r="F505" s="111"/>
      <c r="G505" s="243"/>
      <c r="H505" s="50"/>
      <c r="J505" s="50"/>
      <c r="K505" s="50"/>
      <c r="L505" s="50"/>
      <c r="M505" s="50"/>
      <c r="N505" s="50"/>
      <c r="O505" s="50"/>
      <c r="P505" s="50"/>
      <c r="Q505" s="50"/>
      <c r="R505" s="50"/>
      <c r="S505" s="50"/>
    </row>
    <row r="506">
      <c r="A506" s="244"/>
      <c r="B506" s="50"/>
      <c r="C506" s="111"/>
      <c r="D506" s="111"/>
      <c r="E506" s="111"/>
      <c r="F506" s="111"/>
      <c r="G506" s="243"/>
      <c r="H506" s="50"/>
      <c r="J506" s="50"/>
      <c r="K506" s="50"/>
      <c r="L506" s="50"/>
      <c r="M506" s="50"/>
      <c r="N506" s="50"/>
      <c r="O506" s="50"/>
      <c r="P506" s="50"/>
      <c r="Q506" s="50"/>
      <c r="R506" s="50"/>
      <c r="S506" s="50"/>
    </row>
    <row r="507">
      <c r="A507" s="244"/>
      <c r="B507" s="50"/>
      <c r="C507" s="111"/>
      <c r="D507" s="111"/>
      <c r="E507" s="111"/>
      <c r="F507" s="111"/>
      <c r="G507" s="243"/>
      <c r="H507" s="50"/>
      <c r="J507" s="50"/>
      <c r="K507" s="50"/>
      <c r="L507" s="50"/>
      <c r="M507" s="50"/>
      <c r="N507" s="50"/>
      <c r="O507" s="50"/>
      <c r="P507" s="50"/>
      <c r="Q507" s="50"/>
      <c r="R507" s="50"/>
      <c r="S507" s="50"/>
    </row>
    <row r="508">
      <c r="A508" s="244"/>
      <c r="B508" s="50"/>
      <c r="C508" s="111"/>
      <c r="D508" s="111"/>
      <c r="E508" s="111"/>
      <c r="F508" s="111"/>
      <c r="G508" s="243"/>
      <c r="H508" s="50"/>
      <c r="J508" s="50"/>
      <c r="K508" s="50"/>
      <c r="L508" s="50"/>
      <c r="M508" s="50"/>
      <c r="N508" s="50"/>
      <c r="O508" s="50"/>
      <c r="P508" s="50"/>
      <c r="Q508" s="50"/>
      <c r="R508" s="50"/>
      <c r="S508" s="50"/>
    </row>
    <row r="509">
      <c r="A509" s="244"/>
      <c r="B509" s="50"/>
      <c r="C509" s="111"/>
      <c r="D509" s="111"/>
      <c r="E509" s="111"/>
      <c r="F509" s="111"/>
      <c r="G509" s="243"/>
      <c r="H509" s="50"/>
      <c r="J509" s="50"/>
      <c r="K509" s="50"/>
      <c r="L509" s="50"/>
      <c r="M509" s="50"/>
      <c r="N509" s="50"/>
      <c r="O509" s="50"/>
      <c r="P509" s="50"/>
      <c r="Q509" s="50"/>
      <c r="R509" s="50"/>
      <c r="S509" s="50"/>
    </row>
    <row r="510">
      <c r="A510" s="244"/>
      <c r="B510" s="50"/>
      <c r="C510" s="111"/>
      <c r="D510" s="111"/>
      <c r="E510" s="111"/>
      <c r="F510" s="111"/>
      <c r="G510" s="243"/>
      <c r="H510" s="50"/>
      <c r="J510" s="50"/>
      <c r="K510" s="50"/>
      <c r="L510" s="50"/>
      <c r="M510" s="50"/>
      <c r="N510" s="50"/>
      <c r="O510" s="50"/>
      <c r="P510" s="50"/>
      <c r="Q510" s="50"/>
      <c r="R510" s="50"/>
      <c r="S510" s="50"/>
    </row>
    <row r="511">
      <c r="A511" s="244"/>
      <c r="B511" s="50"/>
      <c r="C511" s="111"/>
      <c r="D511" s="111"/>
      <c r="E511" s="111"/>
      <c r="F511" s="111"/>
      <c r="G511" s="243"/>
      <c r="H511" s="50"/>
      <c r="J511" s="50"/>
      <c r="K511" s="50"/>
      <c r="L511" s="50"/>
      <c r="M511" s="50"/>
      <c r="N511" s="50"/>
      <c r="O511" s="50"/>
      <c r="P511" s="50"/>
      <c r="Q511" s="50"/>
      <c r="R511" s="50"/>
      <c r="S511" s="50"/>
    </row>
    <row r="512">
      <c r="A512" s="244"/>
      <c r="B512" s="50"/>
      <c r="C512" s="111"/>
      <c r="D512" s="111"/>
      <c r="E512" s="111"/>
      <c r="F512" s="111"/>
      <c r="G512" s="243"/>
      <c r="H512" s="50"/>
      <c r="J512" s="50"/>
      <c r="K512" s="50"/>
      <c r="L512" s="50"/>
      <c r="M512" s="50"/>
      <c r="N512" s="50"/>
      <c r="O512" s="50"/>
      <c r="P512" s="50"/>
      <c r="Q512" s="50"/>
      <c r="R512" s="50"/>
      <c r="S512" s="50"/>
    </row>
    <row r="513">
      <c r="A513" s="244"/>
      <c r="B513" s="50"/>
      <c r="C513" s="111"/>
      <c r="D513" s="111"/>
      <c r="E513" s="111"/>
      <c r="F513" s="111"/>
      <c r="G513" s="243"/>
      <c r="H513" s="50"/>
      <c r="J513" s="50"/>
      <c r="K513" s="50"/>
      <c r="L513" s="50"/>
      <c r="M513" s="50"/>
      <c r="N513" s="50"/>
      <c r="O513" s="50"/>
      <c r="P513" s="50"/>
      <c r="Q513" s="50"/>
      <c r="R513" s="50"/>
      <c r="S513" s="50"/>
    </row>
    <row r="514">
      <c r="A514" s="244"/>
      <c r="B514" s="50"/>
      <c r="C514" s="111"/>
      <c r="D514" s="111"/>
      <c r="E514" s="111"/>
      <c r="F514" s="111"/>
      <c r="G514" s="243"/>
      <c r="H514" s="50"/>
      <c r="J514" s="50"/>
      <c r="K514" s="50"/>
      <c r="L514" s="50"/>
      <c r="M514" s="50"/>
      <c r="N514" s="50"/>
      <c r="O514" s="50"/>
      <c r="P514" s="50"/>
      <c r="Q514" s="50"/>
      <c r="R514" s="50"/>
      <c r="S514" s="50"/>
    </row>
    <row r="515">
      <c r="A515" s="244"/>
      <c r="B515" s="50"/>
      <c r="C515" s="111"/>
      <c r="D515" s="111"/>
      <c r="E515" s="111"/>
      <c r="F515" s="111"/>
      <c r="G515" s="243"/>
      <c r="H515" s="50"/>
      <c r="J515" s="50"/>
      <c r="K515" s="50"/>
      <c r="L515" s="50"/>
      <c r="M515" s="50"/>
      <c r="N515" s="50"/>
      <c r="O515" s="50"/>
      <c r="P515" s="50"/>
      <c r="Q515" s="50"/>
      <c r="R515" s="50"/>
      <c r="S515" s="50"/>
    </row>
    <row r="516">
      <c r="A516" s="244"/>
      <c r="B516" s="50"/>
      <c r="C516" s="111"/>
      <c r="D516" s="111"/>
      <c r="E516" s="111"/>
      <c r="F516" s="111"/>
      <c r="G516" s="243"/>
      <c r="H516" s="50"/>
      <c r="J516" s="50"/>
      <c r="K516" s="50"/>
      <c r="L516" s="50"/>
      <c r="M516" s="50"/>
      <c r="N516" s="50"/>
      <c r="O516" s="50"/>
      <c r="P516" s="50"/>
      <c r="Q516" s="50"/>
      <c r="R516" s="50"/>
      <c r="S516" s="50"/>
    </row>
    <row r="517">
      <c r="A517" s="244"/>
      <c r="B517" s="50"/>
      <c r="C517" s="111"/>
      <c r="D517" s="111"/>
      <c r="E517" s="111"/>
      <c r="F517" s="111"/>
      <c r="G517" s="243"/>
      <c r="H517" s="50"/>
      <c r="J517" s="50"/>
      <c r="K517" s="50"/>
      <c r="L517" s="50"/>
      <c r="M517" s="50"/>
      <c r="N517" s="50"/>
      <c r="O517" s="50"/>
      <c r="P517" s="50"/>
      <c r="Q517" s="50"/>
      <c r="R517" s="50"/>
      <c r="S517" s="50"/>
    </row>
    <row r="518">
      <c r="A518" s="244"/>
      <c r="B518" s="50"/>
      <c r="C518" s="111"/>
      <c r="D518" s="111"/>
      <c r="E518" s="111"/>
      <c r="F518" s="111"/>
      <c r="G518" s="243"/>
      <c r="H518" s="50"/>
      <c r="J518" s="50"/>
      <c r="K518" s="50"/>
      <c r="L518" s="50"/>
      <c r="M518" s="50"/>
      <c r="N518" s="50"/>
      <c r="O518" s="50"/>
      <c r="P518" s="50"/>
      <c r="Q518" s="50"/>
      <c r="R518" s="50"/>
      <c r="S518" s="50"/>
    </row>
    <row r="519">
      <c r="A519" s="244"/>
      <c r="B519" s="50"/>
      <c r="C519" s="111"/>
      <c r="D519" s="111"/>
      <c r="E519" s="111"/>
      <c r="F519" s="111"/>
      <c r="G519" s="243"/>
      <c r="H519" s="50"/>
      <c r="J519" s="50"/>
      <c r="K519" s="50"/>
      <c r="L519" s="50"/>
      <c r="M519" s="50"/>
      <c r="N519" s="50"/>
      <c r="O519" s="50"/>
      <c r="P519" s="50"/>
      <c r="Q519" s="50"/>
      <c r="R519" s="50"/>
      <c r="S519" s="50"/>
    </row>
    <row r="520">
      <c r="A520" s="244"/>
      <c r="B520" s="50"/>
      <c r="C520" s="111"/>
      <c r="D520" s="111"/>
      <c r="E520" s="111"/>
      <c r="F520" s="111"/>
      <c r="G520" s="243"/>
      <c r="H520" s="50"/>
      <c r="J520" s="50"/>
      <c r="K520" s="50"/>
      <c r="L520" s="50"/>
      <c r="M520" s="50"/>
      <c r="N520" s="50"/>
      <c r="O520" s="50"/>
      <c r="P520" s="50"/>
      <c r="Q520" s="50"/>
      <c r="R520" s="50"/>
      <c r="S520" s="50"/>
    </row>
    <row r="521">
      <c r="A521" s="244"/>
      <c r="B521" s="50"/>
      <c r="C521" s="111"/>
      <c r="D521" s="111"/>
      <c r="E521" s="111"/>
      <c r="F521" s="111"/>
      <c r="G521" s="243"/>
      <c r="H521" s="50"/>
      <c r="J521" s="50"/>
      <c r="K521" s="50"/>
      <c r="L521" s="50"/>
      <c r="M521" s="50"/>
      <c r="N521" s="50"/>
      <c r="O521" s="50"/>
      <c r="P521" s="50"/>
      <c r="Q521" s="50"/>
      <c r="R521" s="50"/>
      <c r="S521" s="50"/>
    </row>
    <row r="522">
      <c r="A522" s="244"/>
      <c r="B522" s="50"/>
      <c r="C522" s="111"/>
      <c r="D522" s="111"/>
      <c r="E522" s="111"/>
      <c r="F522" s="111"/>
      <c r="G522" s="243"/>
      <c r="H522" s="50"/>
      <c r="J522" s="50"/>
      <c r="K522" s="50"/>
      <c r="L522" s="50"/>
      <c r="M522" s="50"/>
      <c r="N522" s="50"/>
      <c r="O522" s="50"/>
      <c r="P522" s="50"/>
      <c r="Q522" s="50"/>
      <c r="R522" s="50"/>
      <c r="S522" s="50"/>
    </row>
    <row r="523">
      <c r="A523" s="244"/>
      <c r="B523" s="50"/>
      <c r="C523" s="111"/>
      <c r="D523" s="111"/>
      <c r="E523" s="111"/>
      <c r="F523" s="111"/>
      <c r="G523" s="243"/>
      <c r="H523" s="50"/>
      <c r="J523" s="50"/>
      <c r="K523" s="50"/>
      <c r="L523" s="50"/>
      <c r="M523" s="50"/>
      <c r="N523" s="50"/>
      <c r="O523" s="50"/>
      <c r="P523" s="50"/>
      <c r="Q523" s="50"/>
      <c r="R523" s="50"/>
      <c r="S523" s="50"/>
    </row>
    <row r="524">
      <c r="A524" s="244"/>
      <c r="B524" s="50"/>
      <c r="C524" s="111"/>
      <c r="D524" s="111"/>
      <c r="E524" s="111"/>
      <c r="F524" s="111"/>
      <c r="G524" s="243"/>
      <c r="H524" s="50"/>
      <c r="J524" s="50"/>
      <c r="K524" s="50"/>
      <c r="L524" s="50"/>
      <c r="M524" s="50"/>
      <c r="N524" s="50"/>
      <c r="O524" s="50"/>
      <c r="P524" s="50"/>
      <c r="Q524" s="50"/>
      <c r="R524" s="50"/>
      <c r="S524" s="50"/>
    </row>
    <row r="525">
      <c r="A525" s="244"/>
      <c r="B525" s="50"/>
      <c r="C525" s="111"/>
      <c r="D525" s="111"/>
      <c r="E525" s="111"/>
      <c r="F525" s="111"/>
      <c r="G525" s="243"/>
      <c r="H525" s="50"/>
      <c r="J525" s="50"/>
      <c r="K525" s="50"/>
      <c r="L525" s="50"/>
      <c r="M525" s="50"/>
      <c r="N525" s="50"/>
      <c r="O525" s="50"/>
      <c r="P525" s="50"/>
      <c r="Q525" s="50"/>
      <c r="R525" s="50"/>
      <c r="S525" s="50"/>
    </row>
    <row r="526">
      <c r="A526" s="244"/>
      <c r="B526" s="50"/>
      <c r="C526" s="111"/>
      <c r="D526" s="111"/>
      <c r="E526" s="111"/>
      <c r="F526" s="111"/>
      <c r="G526" s="243"/>
      <c r="H526" s="50"/>
      <c r="J526" s="50"/>
      <c r="K526" s="50"/>
      <c r="L526" s="50"/>
      <c r="M526" s="50"/>
      <c r="N526" s="50"/>
      <c r="O526" s="50"/>
      <c r="P526" s="50"/>
      <c r="Q526" s="50"/>
      <c r="R526" s="50"/>
      <c r="S526" s="50"/>
    </row>
    <row r="527">
      <c r="A527" s="244"/>
      <c r="B527" s="50"/>
      <c r="C527" s="111"/>
      <c r="D527" s="111"/>
      <c r="E527" s="111"/>
      <c r="F527" s="111"/>
      <c r="G527" s="243"/>
      <c r="H527" s="50"/>
      <c r="J527" s="50"/>
      <c r="K527" s="50"/>
      <c r="L527" s="50"/>
      <c r="M527" s="50"/>
      <c r="N527" s="50"/>
      <c r="O527" s="50"/>
      <c r="P527" s="50"/>
      <c r="Q527" s="50"/>
      <c r="R527" s="50"/>
      <c r="S527" s="50"/>
    </row>
    <row r="528">
      <c r="A528" s="244"/>
      <c r="B528" s="50"/>
      <c r="C528" s="111"/>
      <c r="D528" s="111"/>
      <c r="E528" s="111"/>
      <c r="F528" s="111"/>
      <c r="G528" s="243"/>
      <c r="H528" s="50"/>
      <c r="J528" s="50"/>
      <c r="K528" s="50"/>
      <c r="L528" s="50"/>
      <c r="M528" s="50"/>
      <c r="N528" s="50"/>
      <c r="O528" s="50"/>
      <c r="P528" s="50"/>
      <c r="Q528" s="50"/>
      <c r="R528" s="50"/>
      <c r="S528" s="50"/>
    </row>
    <row r="529">
      <c r="A529" s="244"/>
      <c r="B529" s="50"/>
      <c r="C529" s="111"/>
      <c r="D529" s="111"/>
      <c r="E529" s="111"/>
      <c r="F529" s="111"/>
      <c r="G529" s="243"/>
      <c r="H529" s="50"/>
      <c r="J529" s="50"/>
      <c r="K529" s="50"/>
      <c r="L529" s="50"/>
      <c r="M529" s="50"/>
      <c r="N529" s="50"/>
      <c r="O529" s="50"/>
      <c r="P529" s="50"/>
      <c r="Q529" s="50"/>
      <c r="R529" s="50"/>
      <c r="S529" s="50"/>
    </row>
    <row r="530">
      <c r="A530" s="244"/>
      <c r="B530" s="50"/>
      <c r="C530" s="111"/>
      <c r="D530" s="111"/>
      <c r="E530" s="111"/>
      <c r="F530" s="111"/>
      <c r="G530" s="243"/>
      <c r="H530" s="50"/>
      <c r="J530" s="50"/>
      <c r="K530" s="50"/>
      <c r="L530" s="50"/>
      <c r="M530" s="50"/>
      <c r="N530" s="50"/>
      <c r="O530" s="50"/>
      <c r="P530" s="50"/>
      <c r="Q530" s="50"/>
      <c r="R530" s="50"/>
      <c r="S530" s="50"/>
    </row>
    <row r="531">
      <c r="A531" s="244"/>
      <c r="B531" s="50"/>
      <c r="C531" s="111"/>
      <c r="D531" s="111"/>
      <c r="E531" s="111"/>
      <c r="F531" s="111"/>
      <c r="G531" s="243"/>
      <c r="H531" s="50"/>
      <c r="J531" s="50"/>
      <c r="K531" s="50"/>
      <c r="L531" s="50"/>
      <c r="M531" s="50"/>
      <c r="N531" s="50"/>
      <c r="O531" s="50"/>
      <c r="P531" s="50"/>
      <c r="Q531" s="50"/>
      <c r="R531" s="50"/>
      <c r="S531" s="50"/>
    </row>
    <row r="532">
      <c r="A532" s="244"/>
      <c r="B532" s="50"/>
      <c r="C532" s="111"/>
      <c r="D532" s="111"/>
      <c r="E532" s="111"/>
      <c r="F532" s="111"/>
      <c r="G532" s="243"/>
      <c r="H532" s="50"/>
      <c r="J532" s="50"/>
      <c r="K532" s="50"/>
      <c r="L532" s="50"/>
      <c r="M532" s="50"/>
      <c r="N532" s="50"/>
      <c r="O532" s="50"/>
      <c r="P532" s="50"/>
      <c r="Q532" s="50"/>
      <c r="R532" s="50"/>
      <c r="S532" s="50"/>
    </row>
    <row r="533">
      <c r="A533" s="244"/>
      <c r="B533" s="50"/>
      <c r="C533" s="111"/>
      <c r="D533" s="111"/>
      <c r="E533" s="111"/>
      <c r="F533" s="111"/>
      <c r="G533" s="243"/>
      <c r="H533" s="50"/>
      <c r="J533" s="50"/>
      <c r="K533" s="50"/>
      <c r="L533" s="50"/>
      <c r="M533" s="50"/>
      <c r="N533" s="50"/>
      <c r="O533" s="50"/>
      <c r="P533" s="50"/>
      <c r="Q533" s="50"/>
      <c r="R533" s="50"/>
      <c r="S533" s="50"/>
    </row>
    <row r="534">
      <c r="A534" s="244"/>
      <c r="B534" s="50"/>
      <c r="C534" s="111"/>
      <c r="D534" s="111"/>
      <c r="E534" s="111"/>
      <c r="F534" s="111"/>
      <c r="G534" s="243"/>
      <c r="H534" s="50"/>
      <c r="J534" s="50"/>
      <c r="K534" s="50"/>
      <c r="L534" s="50"/>
      <c r="M534" s="50"/>
      <c r="N534" s="50"/>
      <c r="O534" s="50"/>
      <c r="P534" s="50"/>
      <c r="Q534" s="50"/>
      <c r="R534" s="50"/>
      <c r="S534" s="50"/>
    </row>
    <row r="535">
      <c r="A535" s="244"/>
      <c r="B535" s="50"/>
      <c r="C535" s="111"/>
      <c r="D535" s="111"/>
      <c r="E535" s="111"/>
      <c r="F535" s="111"/>
      <c r="G535" s="243"/>
      <c r="H535" s="50"/>
      <c r="J535" s="50"/>
      <c r="K535" s="50"/>
      <c r="L535" s="50"/>
      <c r="M535" s="50"/>
      <c r="N535" s="50"/>
      <c r="O535" s="50"/>
      <c r="P535" s="50"/>
      <c r="Q535" s="50"/>
      <c r="R535" s="50"/>
      <c r="S535" s="50"/>
    </row>
    <row r="536">
      <c r="A536" s="244"/>
      <c r="B536" s="50"/>
      <c r="C536" s="111"/>
      <c r="D536" s="111"/>
      <c r="E536" s="111"/>
      <c r="F536" s="111"/>
      <c r="G536" s="243"/>
      <c r="H536" s="50"/>
      <c r="J536" s="50"/>
      <c r="K536" s="50"/>
      <c r="L536" s="50"/>
      <c r="M536" s="50"/>
      <c r="N536" s="50"/>
      <c r="O536" s="50"/>
      <c r="P536" s="50"/>
      <c r="Q536" s="50"/>
      <c r="R536" s="50"/>
      <c r="S536" s="50"/>
    </row>
    <row r="537">
      <c r="A537" s="244"/>
      <c r="B537" s="50"/>
      <c r="C537" s="111"/>
      <c r="D537" s="111"/>
      <c r="E537" s="111"/>
      <c r="F537" s="111"/>
      <c r="G537" s="243"/>
      <c r="H537" s="50"/>
      <c r="J537" s="50"/>
      <c r="K537" s="50"/>
      <c r="L537" s="50"/>
      <c r="M537" s="50"/>
      <c r="N537" s="50"/>
      <c r="O537" s="50"/>
      <c r="P537" s="50"/>
      <c r="Q537" s="50"/>
      <c r="R537" s="50"/>
      <c r="S537" s="50"/>
    </row>
    <row r="538">
      <c r="A538" s="244"/>
      <c r="B538" s="50"/>
      <c r="C538" s="111"/>
      <c r="D538" s="111"/>
      <c r="E538" s="111"/>
      <c r="F538" s="111"/>
      <c r="G538" s="243"/>
      <c r="H538" s="50"/>
      <c r="J538" s="50"/>
      <c r="K538" s="50"/>
      <c r="L538" s="50"/>
      <c r="M538" s="50"/>
      <c r="N538" s="50"/>
      <c r="O538" s="50"/>
      <c r="P538" s="50"/>
      <c r="Q538" s="50"/>
      <c r="R538" s="50"/>
      <c r="S538" s="50"/>
    </row>
    <row r="539">
      <c r="A539" s="244"/>
      <c r="B539" s="50"/>
      <c r="C539" s="111"/>
      <c r="D539" s="111"/>
      <c r="E539" s="111"/>
      <c r="F539" s="111"/>
      <c r="G539" s="243"/>
      <c r="H539" s="50"/>
      <c r="J539" s="50"/>
      <c r="K539" s="50"/>
      <c r="L539" s="50"/>
      <c r="M539" s="50"/>
      <c r="N539" s="50"/>
      <c r="O539" s="50"/>
      <c r="P539" s="50"/>
      <c r="Q539" s="50"/>
      <c r="R539" s="50"/>
      <c r="S539" s="50"/>
    </row>
    <row r="540">
      <c r="A540" s="244"/>
      <c r="B540" s="50"/>
      <c r="C540" s="111"/>
      <c r="D540" s="111"/>
      <c r="E540" s="111"/>
      <c r="F540" s="111"/>
      <c r="G540" s="243"/>
      <c r="H540" s="50"/>
      <c r="J540" s="50"/>
      <c r="K540" s="50"/>
      <c r="L540" s="50"/>
      <c r="M540" s="50"/>
      <c r="N540" s="50"/>
      <c r="O540" s="50"/>
      <c r="P540" s="50"/>
      <c r="Q540" s="50"/>
      <c r="R540" s="50"/>
      <c r="S540" s="50"/>
    </row>
    <row r="541">
      <c r="A541" s="244"/>
      <c r="B541" s="50"/>
      <c r="C541" s="111"/>
      <c r="D541" s="111"/>
      <c r="E541" s="111"/>
      <c r="F541" s="111"/>
      <c r="G541" s="243"/>
      <c r="H541" s="50"/>
      <c r="J541" s="50"/>
      <c r="K541" s="50"/>
      <c r="L541" s="50"/>
      <c r="M541" s="50"/>
      <c r="N541" s="50"/>
      <c r="O541" s="50"/>
      <c r="P541" s="50"/>
      <c r="Q541" s="50"/>
      <c r="R541" s="50"/>
      <c r="S541" s="50"/>
    </row>
    <row r="542">
      <c r="A542" s="244"/>
      <c r="B542" s="50"/>
      <c r="C542" s="111"/>
      <c r="D542" s="111"/>
      <c r="E542" s="111"/>
      <c r="F542" s="111"/>
      <c r="G542" s="243"/>
      <c r="H542" s="50"/>
      <c r="J542" s="50"/>
      <c r="K542" s="50"/>
      <c r="L542" s="50"/>
      <c r="M542" s="50"/>
      <c r="N542" s="50"/>
      <c r="O542" s="50"/>
      <c r="P542" s="50"/>
      <c r="Q542" s="50"/>
      <c r="R542" s="50"/>
      <c r="S542" s="50"/>
    </row>
    <row r="543">
      <c r="A543" s="244"/>
      <c r="B543" s="50"/>
      <c r="C543" s="111"/>
      <c r="D543" s="111"/>
      <c r="E543" s="111"/>
      <c r="F543" s="111"/>
      <c r="G543" s="243"/>
      <c r="H543" s="50"/>
      <c r="J543" s="50"/>
      <c r="K543" s="50"/>
      <c r="L543" s="50"/>
      <c r="M543" s="50"/>
      <c r="N543" s="50"/>
      <c r="O543" s="50"/>
      <c r="P543" s="50"/>
      <c r="Q543" s="50"/>
      <c r="R543" s="50"/>
      <c r="S543" s="50"/>
    </row>
    <row r="544">
      <c r="A544" s="244"/>
      <c r="B544" s="50"/>
      <c r="C544" s="111"/>
      <c r="D544" s="111"/>
      <c r="E544" s="111"/>
      <c r="F544" s="111"/>
      <c r="G544" s="243"/>
      <c r="H544" s="50"/>
      <c r="J544" s="50"/>
      <c r="K544" s="50"/>
      <c r="L544" s="50"/>
      <c r="M544" s="50"/>
      <c r="N544" s="50"/>
      <c r="O544" s="50"/>
      <c r="P544" s="50"/>
      <c r="Q544" s="50"/>
      <c r="R544" s="50"/>
      <c r="S544" s="50"/>
    </row>
    <row r="545">
      <c r="A545" s="244"/>
      <c r="B545" s="50"/>
      <c r="C545" s="111"/>
      <c r="D545" s="111"/>
      <c r="E545" s="111"/>
      <c r="F545" s="111"/>
      <c r="G545" s="243"/>
      <c r="H545" s="50"/>
      <c r="J545" s="50"/>
      <c r="K545" s="50"/>
      <c r="L545" s="50"/>
      <c r="M545" s="50"/>
      <c r="N545" s="50"/>
      <c r="O545" s="50"/>
      <c r="P545" s="50"/>
      <c r="Q545" s="50"/>
      <c r="R545" s="50"/>
      <c r="S545" s="50"/>
    </row>
    <row r="546">
      <c r="A546" s="244"/>
      <c r="B546" s="50"/>
      <c r="C546" s="111"/>
      <c r="D546" s="111"/>
      <c r="E546" s="111"/>
      <c r="F546" s="111"/>
      <c r="G546" s="243"/>
      <c r="H546" s="50"/>
      <c r="J546" s="50"/>
      <c r="K546" s="50"/>
      <c r="L546" s="50"/>
      <c r="M546" s="50"/>
      <c r="N546" s="50"/>
      <c r="O546" s="50"/>
      <c r="P546" s="50"/>
      <c r="Q546" s="50"/>
      <c r="R546" s="50"/>
      <c r="S546" s="50"/>
    </row>
    <row r="547">
      <c r="A547" s="244"/>
      <c r="B547" s="50"/>
      <c r="C547" s="111"/>
      <c r="D547" s="111"/>
      <c r="E547" s="111"/>
      <c r="F547" s="111"/>
      <c r="G547" s="243"/>
      <c r="H547" s="50"/>
      <c r="J547" s="50"/>
      <c r="K547" s="50"/>
      <c r="L547" s="50"/>
      <c r="M547" s="50"/>
      <c r="N547" s="50"/>
      <c r="O547" s="50"/>
      <c r="P547" s="50"/>
      <c r="Q547" s="50"/>
      <c r="R547" s="50"/>
      <c r="S547" s="50"/>
    </row>
    <row r="548">
      <c r="A548" s="244"/>
      <c r="B548" s="50"/>
      <c r="C548" s="111"/>
      <c r="D548" s="111"/>
      <c r="E548" s="111"/>
      <c r="F548" s="111"/>
      <c r="G548" s="243"/>
      <c r="H548" s="50"/>
      <c r="J548" s="50"/>
      <c r="K548" s="50"/>
      <c r="L548" s="50"/>
      <c r="M548" s="50"/>
      <c r="N548" s="50"/>
      <c r="O548" s="50"/>
      <c r="P548" s="50"/>
      <c r="Q548" s="50"/>
      <c r="R548" s="50"/>
      <c r="S548" s="50"/>
    </row>
    <row r="549">
      <c r="A549" s="244"/>
      <c r="B549" s="50"/>
      <c r="C549" s="111"/>
      <c r="D549" s="111"/>
      <c r="E549" s="111"/>
      <c r="F549" s="111"/>
      <c r="G549" s="243"/>
      <c r="H549" s="50"/>
      <c r="J549" s="50"/>
      <c r="K549" s="50"/>
      <c r="L549" s="50"/>
      <c r="M549" s="50"/>
      <c r="N549" s="50"/>
      <c r="O549" s="50"/>
      <c r="P549" s="50"/>
      <c r="Q549" s="50"/>
      <c r="R549" s="50"/>
      <c r="S549" s="50"/>
    </row>
    <row r="550">
      <c r="A550" s="244"/>
      <c r="B550" s="50"/>
      <c r="C550" s="111"/>
      <c r="D550" s="111"/>
      <c r="E550" s="111"/>
      <c r="F550" s="111"/>
      <c r="G550" s="243"/>
      <c r="H550" s="50"/>
      <c r="J550" s="50"/>
      <c r="K550" s="50"/>
      <c r="L550" s="50"/>
      <c r="M550" s="50"/>
      <c r="N550" s="50"/>
      <c r="O550" s="50"/>
      <c r="P550" s="50"/>
      <c r="Q550" s="50"/>
      <c r="R550" s="50"/>
      <c r="S550" s="50"/>
    </row>
    <row r="551">
      <c r="A551" s="244"/>
      <c r="B551" s="50"/>
      <c r="C551" s="111"/>
      <c r="D551" s="111"/>
      <c r="E551" s="111"/>
      <c r="F551" s="111"/>
      <c r="G551" s="243"/>
      <c r="H551" s="50"/>
      <c r="J551" s="50"/>
      <c r="K551" s="50"/>
      <c r="L551" s="50"/>
      <c r="M551" s="50"/>
      <c r="N551" s="50"/>
      <c r="O551" s="50"/>
      <c r="P551" s="50"/>
      <c r="Q551" s="50"/>
      <c r="R551" s="50"/>
      <c r="S551" s="50"/>
    </row>
    <row r="552">
      <c r="A552" s="244"/>
      <c r="B552" s="50"/>
      <c r="C552" s="111"/>
      <c r="D552" s="111"/>
      <c r="E552" s="111"/>
      <c r="F552" s="111"/>
      <c r="G552" s="243"/>
      <c r="H552" s="50"/>
      <c r="J552" s="50"/>
      <c r="K552" s="50"/>
      <c r="L552" s="50"/>
      <c r="M552" s="50"/>
      <c r="N552" s="50"/>
      <c r="O552" s="50"/>
      <c r="P552" s="50"/>
      <c r="Q552" s="50"/>
      <c r="R552" s="50"/>
      <c r="S552" s="50"/>
    </row>
    <row r="553">
      <c r="A553" s="244"/>
      <c r="B553" s="50"/>
      <c r="C553" s="111"/>
      <c r="D553" s="111"/>
      <c r="E553" s="111"/>
      <c r="F553" s="111"/>
      <c r="G553" s="243"/>
      <c r="H553" s="50"/>
      <c r="J553" s="50"/>
      <c r="K553" s="50"/>
      <c r="L553" s="50"/>
      <c r="M553" s="50"/>
      <c r="N553" s="50"/>
      <c r="O553" s="50"/>
      <c r="P553" s="50"/>
      <c r="Q553" s="50"/>
      <c r="R553" s="50"/>
      <c r="S553" s="50"/>
    </row>
    <row r="554">
      <c r="A554" s="244"/>
      <c r="B554" s="50"/>
      <c r="C554" s="111"/>
      <c r="D554" s="111"/>
      <c r="E554" s="111"/>
      <c r="F554" s="111"/>
      <c r="G554" s="243"/>
      <c r="H554" s="50"/>
      <c r="J554" s="50"/>
      <c r="K554" s="50"/>
      <c r="L554" s="50"/>
      <c r="M554" s="50"/>
      <c r="N554" s="50"/>
      <c r="O554" s="50"/>
      <c r="P554" s="50"/>
      <c r="Q554" s="50"/>
      <c r="R554" s="50"/>
      <c r="S554" s="50"/>
    </row>
    <row r="555">
      <c r="A555" s="244"/>
      <c r="B555" s="50"/>
      <c r="C555" s="111"/>
      <c r="D555" s="111"/>
      <c r="E555" s="111"/>
      <c r="F555" s="111"/>
      <c r="G555" s="243"/>
      <c r="H555" s="50"/>
      <c r="J555" s="50"/>
      <c r="K555" s="50"/>
      <c r="L555" s="50"/>
      <c r="M555" s="50"/>
      <c r="N555" s="50"/>
      <c r="O555" s="50"/>
      <c r="P555" s="50"/>
      <c r="Q555" s="50"/>
      <c r="R555" s="50"/>
      <c r="S555" s="50"/>
    </row>
    <row r="556">
      <c r="A556" s="244"/>
      <c r="B556" s="50"/>
      <c r="C556" s="111"/>
      <c r="D556" s="111"/>
      <c r="E556" s="111"/>
      <c r="F556" s="111"/>
      <c r="G556" s="243"/>
      <c r="H556" s="50"/>
      <c r="J556" s="50"/>
      <c r="K556" s="50"/>
      <c r="L556" s="50"/>
      <c r="M556" s="50"/>
      <c r="N556" s="50"/>
      <c r="O556" s="50"/>
      <c r="P556" s="50"/>
      <c r="Q556" s="50"/>
      <c r="R556" s="50"/>
      <c r="S556" s="50"/>
    </row>
    <row r="557">
      <c r="A557" s="244"/>
      <c r="B557" s="50"/>
      <c r="C557" s="111"/>
      <c r="D557" s="111"/>
      <c r="E557" s="111"/>
      <c r="F557" s="111"/>
      <c r="G557" s="243"/>
      <c r="H557" s="50"/>
      <c r="J557" s="50"/>
      <c r="K557" s="50"/>
      <c r="L557" s="50"/>
      <c r="M557" s="50"/>
      <c r="N557" s="50"/>
      <c r="O557" s="50"/>
      <c r="P557" s="50"/>
      <c r="Q557" s="50"/>
      <c r="R557" s="50"/>
      <c r="S557" s="50"/>
    </row>
    <row r="558">
      <c r="A558" s="244"/>
      <c r="B558" s="50"/>
      <c r="C558" s="111"/>
      <c r="D558" s="111"/>
      <c r="E558" s="111"/>
      <c r="F558" s="111"/>
      <c r="G558" s="243"/>
      <c r="H558" s="50"/>
      <c r="J558" s="50"/>
      <c r="K558" s="50"/>
      <c r="L558" s="50"/>
      <c r="M558" s="50"/>
      <c r="N558" s="50"/>
      <c r="O558" s="50"/>
      <c r="P558" s="50"/>
      <c r="Q558" s="50"/>
      <c r="R558" s="50"/>
      <c r="S558" s="50"/>
    </row>
    <row r="559">
      <c r="A559" s="244"/>
      <c r="B559" s="50"/>
      <c r="C559" s="111"/>
      <c r="D559" s="111"/>
      <c r="E559" s="111"/>
      <c r="F559" s="111"/>
      <c r="G559" s="243"/>
      <c r="H559" s="50"/>
      <c r="J559" s="50"/>
      <c r="K559" s="50"/>
      <c r="L559" s="50"/>
      <c r="M559" s="50"/>
      <c r="N559" s="50"/>
      <c r="O559" s="50"/>
      <c r="P559" s="50"/>
      <c r="Q559" s="50"/>
      <c r="R559" s="50"/>
      <c r="S559" s="50"/>
    </row>
    <row r="560">
      <c r="A560" s="244"/>
      <c r="B560" s="50"/>
      <c r="C560" s="111"/>
      <c r="D560" s="111"/>
      <c r="E560" s="111"/>
      <c r="F560" s="111"/>
      <c r="G560" s="243"/>
      <c r="H560" s="50"/>
      <c r="J560" s="50"/>
      <c r="K560" s="50"/>
      <c r="L560" s="50"/>
      <c r="M560" s="50"/>
      <c r="N560" s="50"/>
      <c r="O560" s="50"/>
      <c r="P560" s="50"/>
      <c r="Q560" s="50"/>
      <c r="R560" s="50"/>
      <c r="S560" s="50"/>
    </row>
    <row r="561">
      <c r="A561" s="244"/>
      <c r="B561" s="50"/>
      <c r="C561" s="111"/>
      <c r="D561" s="111"/>
      <c r="E561" s="111"/>
      <c r="F561" s="111"/>
      <c r="G561" s="243"/>
      <c r="H561" s="50"/>
      <c r="J561" s="50"/>
      <c r="K561" s="50"/>
      <c r="L561" s="50"/>
      <c r="M561" s="50"/>
      <c r="N561" s="50"/>
      <c r="O561" s="50"/>
      <c r="P561" s="50"/>
      <c r="Q561" s="50"/>
      <c r="R561" s="50"/>
      <c r="S561" s="50"/>
    </row>
    <row r="562">
      <c r="A562" s="244"/>
      <c r="B562" s="50"/>
      <c r="C562" s="111"/>
      <c r="D562" s="111"/>
      <c r="E562" s="111"/>
      <c r="F562" s="111"/>
      <c r="G562" s="243"/>
      <c r="H562" s="50"/>
      <c r="J562" s="50"/>
      <c r="K562" s="50"/>
      <c r="L562" s="50"/>
      <c r="M562" s="50"/>
      <c r="N562" s="50"/>
      <c r="O562" s="50"/>
      <c r="P562" s="50"/>
      <c r="Q562" s="50"/>
      <c r="R562" s="50"/>
      <c r="S562" s="50"/>
    </row>
    <row r="563">
      <c r="A563" s="244"/>
      <c r="B563" s="50"/>
      <c r="C563" s="111"/>
      <c r="D563" s="111"/>
      <c r="E563" s="111"/>
      <c r="F563" s="111"/>
      <c r="G563" s="243"/>
      <c r="H563" s="50"/>
      <c r="J563" s="50"/>
      <c r="K563" s="50"/>
      <c r="L563" s="50"/>
      <c r="M563" s="50"/>
      <c r="N563" s="50"/>
      <c r="O563" s="50"/>
      <c r="P563" s="50"/>
      <c r="Q563" s="50"/>
      <c r="R563" s="50"/>
      <c r="S563" s="50"/>
    </row>
    <row r="564">
      <c r="A564" s="244"/>
      <c r="B564" s="50"/>
      <c r="C564" s="111"/>
      <c r="D564" s="111"/>
      <c r="E564" s="111"/>
      <c r="F564" s="111"/>
      <c r="G564" s="243"/>
      <c r="H564" s="50"/>
      <c r="J564" s="50"/>
      <c r="K564" s="50"/>
      <c r="L564" s="50"/>
      <c r="M564" s="50"/>
      <c r="N564" s="50"/>
      <c r="O564" s="50"/>
      <c r="P564" s="50"/>
      <c r="Q564" s="50"/>
      <c r="R564" s="50"/>
      <c r="S564" s="50"/>
    </row>
    <row r="565">
      <c r="A565" s="244"/>
      <c r="B565" s="50"/>
      <c r="C565" s="111"/>
      <c r="D565" s="111"/>
      <c r="E565" s="111"/>
      <c r="F565" s="111"/>
      <c r="G565" s="243"/>
      <c r="H565" s="50"/>
      <c r="J565" s="50"/>
      <c r="K565" s="50"/>
      <c r="L565" s="50"/>
      <c r="M565" s="50"/>
      <c r="N565" s="50"/>
      <c r="O565" s="50"/>
      <c r="P565" s="50"/>
      <c r="Q565" s="50"/>
      <c r="R565" s="50"/>
      <c r="S565" s="50"/>
    </row>
    <row r="566">
      <c r="A566" s="244"/>
      <c r="B566" s="50"/>
      <c r="C566" s="111"/>
      <c r="D566" s="111"/>
      <c r="E566" s="111"/>
      <c r="F566" s="111"/>
      <c r="G566" s="243"/>
      <c r="H566" s="50"/>
      <c r="J566" s="50"/>
      <c r="K566" s="50"/>
      <c r="L566" s="50"/>
      <c r="M566" s="50"/>
      <c r="N566" s="50"/>
      <c r="O566" s="50"/>
      <c r="P566" s="50"/>
      <c r="Q566" s="50"/>
      <c r="R566" s="50"/>
      <c r="S566" s="50"/>
    </row>
    <row r="567">
      <c r="A567" s="244"/>
      <c r="B567" s="50"/>
      <c r="C567" s="111"/>
      <c r="D567" s="111"/>
      <c r="E567" s="111"/>
      <c r="F567" s="111"/>
      <c r="G567" s="243"/>
      <c r="H567" s="50"/>
      <c r="J567" s="50"/>
      <c r="K567" s="50"/>
      <c r="L567" s="50"/>
      <c r="M567" s="50"/>
      <c r="N567" s="50"/>
      <c r="O567" s="50"/>
      <c r="P567" s="50"/>
      <c r="Q567" s="50"/>
      <c r="R567" s="50"/>
      <c r="S567" s="50"/>
    </row>
    <row r="568">
      <c r="A568" s="244"/>
      <c r="B568" s="50"/>
      <c r="C568" s="111"/>
      <c r="D568" s="111"/>
      <c r="E568" s="111"/>
      <c r="F568" s="111"/>
      <c r="G568" s="243"/>
      <c r="H568" s="50"/>
      <c r="J568" s="50"/>
      <c r="K568" s="50"/>
      <c r="L568" s="50"/>
      <c r="M568" s="50"/>
      <c r="N568" s="50"/>
      <c r="O568" s="50"/>
      <c r="P568" s="50"/>
      <c r="Q568" s="50"/>
      <c r="R568" s="50"/>
      <c r="S568" s="50"/>
    </row>
    <row r="569">
      <c r="A569" s="244"/>
      <c r="B569" s="50"/>
      <c r="C569" s="111"/>
      <c r="D569" s="111"/>
      <c r="E569" s="111"/>
      <c r="F569" s="111"/>
      <c r="G569" s="243"/>
      <c r="H569" s="50"/>
      <c r="J569" s="50"/>
      <c r="K569" s="50"/>
      <c r="L569" s="50"/>
      <c r="M569" s="50"/>
      <c r="N569" s="50"/>
      <c r="O569" s="50"/>
      <c r="P569" s="50"/>
      <c r="Q569" s="50"/>
      <c r="R569" s="50"/>
      <c r="S569" s="50"/>
    </row>
    <row r="570">
      <c r="A570" s="244"/>
      <c r="B570" s="50"/>
      <c r="C570" s="111"/>
      <c r="D570" s="111"/>
      <c r="E570" s="111"/>
      <c r="F570" s="111"/>
      <c r="G570" s="243"/>
      <c r="H570" s="50"/>
      <c r="J570" s="50"/>
      <c r="K570" s="50"/>
      <c r="L570" s="50"/>
      <c r="M570" s="50"/>
      <c r="N570" s="50"/>
      <c r="O570" s="50"/>
      <c r="P570" s="50"/>
      <c r="Q570" s="50"/>
      <c r="R570" s="50"/>
      <c r="S570" s="50"/>
    </row>
    <row r="571">
      <c r="A571" s="244"/>
      <c r="B571" s="50"/>
      <c r="C571" s="111"/>
      <c r="D571" s="111"/>
      <c r="E571" s="111"/>
      <c r="F571" s="111"/>
      <c r="G571" s="243"/>
      <c r="H571" s="50"/>
      <c r="J571" s="50"/>
      <c r="K571" s="50"/>
      <c r="L571" s="50"/>
      <c r="M571" s="50"/>
      <c r="N571" s="50"/>
      <c r="O571" s="50"/>
      <c r="P571" s="50"/>
      <c r="Q571" s="50"/>
      <c r="R571" s="50"/>
      <c r="S571" s="50"/>
    </row>
    <row r="572">
      <c r="A572" s="244"/>
      <c r="B572" s="50"/>
      <c r="C572" s="111"/>
      <c r="D572" s="111"/>
      <c r="E572" s="111"/>
      <c r="F572" s="111"/>
      <c r="G572" s="243"/>
      <c r="H572" s="50"/>
      <c r="J572" s="50"/>
      <c r="K572" s="50"/>
      <c r="L572" s="50"/>
      <c r="M572" s="50"/>
      <c r="N572" s="50"/>
      <c r="O572" s="50"/>
      <c r="P572" s="50"/>
      <c r="Q572" s="50"/>
      <c r="R572" s="50"/>
      <c r="S572" s="50"/>
    </row>
    <row r="573">
      <c r="A573" s="244"/>
      <c r="B573" s="50"/>
      <c r="C573" s="111"/>
      <c r="D573" s="111"/>
      <c r="E573" s="111"/>
      <c r="F573" s="111"/>
      <c r="G573" s="243"/>
      <c r="H573" s="50"/>
      <c r="J573" s="50"/>
      <c r="K573" s="50"/>
      <c r="L573" s="50"/>
      <c r="M573" s="50"/>
      <c r="N573" s="50"/>
      <c r="O573" s="50"/>
      <c r="P573" s="50"/>
      <c r="Q573" s="50"/>
      <c r="R573" s="50"/>
      <c r="S573" s="50"/>
    </row>
    <row r="574">
      <c r="A574" s="244"/>
      <c r="B574" s="50"/>
      <c r="C574" s="111"/>
      <c r="D574" s="111"/>
      <c r="E574" s="111"/>
      <c r="F574" s="111"/>
      <c r="G574" s="243"/>
      <c r="H574" s="50"/>
      <c r="J574" s="50"/>
      <c r="K574" s="50"/>
      <c r="L574" s="50"/>
      <c r="M574" s="50"/>
      <c r="N574" s="50"/>
      <c r="O574" s="50"/>
      <c r="P574" s="50"/>
      <c r="Q574" s="50"/>
      <c r="R574" s="50"/>
      <c r="S574" s="50"/>
    </row>
    <row r="575">
      <c r="A575" s="244"/>
      <c r="B575" s="50"/>
      <c r="C575" s="111"/>
      <c r="D575" s="111"/>
      <c r="E575" s="111"/>
      <c r="F575" s="111"/>
      <c r="G575" s="243"/>
      <c r="H575" s="50"/>
      <c r="J575" s="50"/>
      <c r="K575" s="50"/>
      <c r="L575" s="50"/>
      <c r="M575" s="50"/>
      <c r="N575" s="50"/>
      <c r="O575" s="50"/>
      <c r="P575" s="50"/>
      <c r="Q575" s="50"/>
      <c r="R575" s="50"/>
      <c r="S575" s="50"/>
    </row>
    <row r="576">
      <c r="A576" s="244"/>
      <c r="B576" s="50"/>
      <c r="C576" s="111"/>
      <c r="D576" s="111"/>
      <c r="E576" s="111"/>
      <c r="F576" s="111"/>
      <c r="G576" s="243"/>
      <c r="H576" s="50"/>
      <c r="J576" s="50"/>
      <c r="K576" s="50"/>
      <c r="L576" s="50"/>
      <c r="M576" s="50"/>
      <c r="N576" s="50"/>
      <c r="O576" s="50"/>
      <c r="P576" s="50"/>
      <c r="Q576" s="50"/>
      <c r="R576" s="50"/>
      <c r="S576" s="50"/>
    </row>
    <row r="577">
      <c r="A577" s="244"/>
      <c r="B577" s="50"/>
      <c r="C577" s="111"/>
      <c r="D577" s="111"/>
      <c r="E577" s="111"/>
      <c r="F577" s="111"/>
      <c r="G577" s="243"/>
      <c r="H577" s="50"/>
      <c r="J577" s="50"/>
      <c r="K577" s="50"/>
      <c r="L577" s="50"/>
      <c r="M577" s="50"/>
      <c r="N577" s="50"/>
      <c r="O577" s="50"/>
      <c r="P577" s="50"/>
      <c r="Q577" s="50"/>
      <c r="R577" s="50"/>
      <c r="S577" s="50"/>
    </row>
    <row r="578">
      <c r="A578" s="244"/>
      <c r="B578" s="50"/>
      <c r="C578" s="111"/>
      <c r="D578" s="111"/>
      <c r="E578" s="111"/>
      <c r="F578" s="111"/>
      <c r="G578" s="243"/>
      <c r="H578" s="50"/>
      <c r="J578" s="50"/>
      <c r="K578" s="50"/>
      <c r="L578" s="50"/>
      <c r="M578" s="50"/>
      <c r="N578" s="50"/>
      <c r="O578" s="50"/>
      <c r="P578" s="50"/>
      <c r="Q578" s="50"/>
      <c r="R578" s="50"/>
      <c r="S578" s="50"/>
    </row>
    <row r="579">
      <c r="A579" s="244"/>
      <c r="B579" s="50"/>
      <c r="C579" s="111"/>
      <c r="D579" s="111"/>
      <c r="E579" s="111"/>
      <c r="F579" s="111"/>
      <c r="G579" s="243"/>
      <c r="H579" s="50"/>
      <c r="J579" s="50"/>
      <c r="K579" s="50"/>
      <c r="L579" s="50"/>
      <c r="M579" s="50"/>
      <c r="N579" s="50"/>
      <c r="O579" s="50"/>
      <c r="P579" s="50"/>
      <c r="Q579" s="50"/>
      <c r="R579" s="50"/>
      <c r="S579" s="50"/>
    </row>
    <row r="580">
      <c r="A580" s="244"/>
      <c r="B580" s="50"/>
      <c r="C580" s="111"/>
      <c r="D580" s="111"/>
      <c r="E580" s="111"/>
      <c r="F580" s="111"/>
      <c r="G580" s="243"/>
      <c r="H580" s="50"/>
      <c r="J580" s="50"/>
      <c r="K580" s="50"/>
      <c r="L580" s="50"/>
      <c r="M580" s="50"/>
      <c r="N580" s="50"/>
      <c r="O580" s="50"/>
      <c r="P580" s="50"/>
      <c r="Q580" s="50"/>
      <c r="R580" s="50"/>
      <c r="S580" s="50"/>
    </row>
    <row r="581">
      <c r="A581" s="244"/>
      <c r="B581" s="50"/>
      <c r="C581" s="111"/>
      <c r="D581" s="111"/>
      <c r="E581" s="111"/>
      <c r="F581" s="111"/>
      <c r="G581" s="243"/>
      <c r="H581" s="50"/>
      <c r="J581" s="50"/>
      <c r="K581" s="50"/>
      <c r="L581" s="50"/>
      <c r="M581" s="50"/>
      <c r="N581" s="50"/>
      <c r="O581" s="50"/>
      <c r="P581" s="50"/>
      <c r="Q581" s="50"/>
      <c r="R581" s="50"/>
      <c r="S581" s="50"/>
    </row>
    <row r="582">
      <c r="A582" s="244"/>
      <c r="B582" s="50"/>
      <c r="C582" s="111"/>
      <c r="D582" s="111"/>
      <c r="E582" s="111"/>
      <c r="F582" s="111"/>
      <c r="G582" s="243"/>
      <c r="H582" s="50"/>
      <c r="J582" s="50"/>
      <c r="K582" s="50"/>
      <c r="L582" s="50"/>
      <c r="M582" s="50"/>
      <c r="N582" s="50"/>
      <c r="O582" s="50"/>
      <c r="P582" s="50"/>
      <c r="Q582" s="50"/>
      <c r="R582" s="50"/>
      <c r="S582" s="50"/>
    </row>
    <row r="583">
      <c r="A583" s="244"/>
      <c r="B583" s="50"/>
      <c r="C583" s="111"/>
      <c r="D583" s="111"/>
      <c r="E583" s="111"/>
      <c r="F583" s="111"/>
      <c r="G583" s="243"/>
      <c r="H583" s="50"/>
      <c r="J583" s="50"/>
      <c r="K583" s="50"/>
      <c r="L583" s="50"/>
      <c r="M583" s="50"/>
      <c r="N583" s="50"/>
      <c r="O583" s="50"/>
      <c r="P583" s="50"/>
      <c r="Q583" s="50"/>
      <c r="R583" s="50"/>
      <c r="S583" s="50"/>
    </row>
    <row r="584">
      <c r="A584" s="244"/>
      <c r="B584" s="50"/>
      <c r="C584" s="111"/>
      <c r="D584" s="111"/>
      <c r="E584" s="111"/>
      <c r="F584" s="111"/>
      <c r="G584" s="243"/>
      <c r="H584" s="50"/>
      <c r="J584" s="50"/>
      <c r="K584" s="50"/>
      <c r="L584" s="50"/>
      <c r="M584" s="50"/>
      <c r="N584" s="50"/>
      <c r="O584" s="50"/>
      <c r="P584" s="50"/>
      <c r="Q584" s="50"/>
      <c r="R584" s="50"/>
      <c r="S584" s="50"/>
    </row>
    <row r="585">
      <c r="A585" s="244"/>
      <c r="B585" s="50"/>
      <c r="C585" s="111"/>
      <c r="D585" s="111"/>
      <c r="E585" s="111"/>
      <c r="F585" s="111"/>
      <c r="G585" s="243"/>
      <c r="H585" s="50"/>
      <c r="J585" s="50"/>
      <c r="K585" s="50"/>
      <c r="L585" s="50"/>
      <c r="M585" s="50"/>
      <c r="N585" s="50"/>
      <c r="O585" s="50"/>
      <c r="P585" s="50"/>
      <c r="Q585" s="50"/>
      <c r="R585" s="50"/>
      <c r="S585" s="50"/>
    </row>
    <row r="586">
      <c r="A586" s="244"/>
      <c r="B586" s="50"/>
      <c r="C586" s="111"/>
      <c r="D586" s="111"/>
      <c r="E586" s="111"/>
      <c r="F586" s="111"/>
      <c r="G586" s="243"/>
      <c r="H586" s="50"/>
      <c r="J586" s="50"/>
      <c r="K586" s="50"/>
      <c r="L586" s="50"/>
      <c r="M586" s="50"/>
      <c r="N586" s="50"/>
      <c r="O586" s="50"/>
      <c r="P586" s="50"/>
      <c r="Q586" s="50"/>
      <c r="R586" s="50"/>
      <c r="S586" s="50"/>
    </row>
    <row r="587">
      <c r="A587" s="244"/>
      <c r="B587" s="50"/>
      <c r="C587" s="111"/>
      <c r="D587" s="111"/>
      <c r="E587" s="111"/>
      <c r="F587" s="111"/>
      <c r="G587" s="243"/>
      <c r="H587" s="50"/>
      <c r="J587" s="50"/>
      <c r="K587" s="50"/>
      <c r="L587" s="50"/>
      <c r="M587" s="50"/>
      <c r="N587" s="50"/>
      <c r="O587" s="50"/>
      <c r="P587" s="50"/>
      <c r="Q587" s="50"/>
      <c r="R587" s="50"/>
      <c r="S587" s="50"/>
    </row>
    <row r="588">
      <c r="A588" s="244"/>
      <c r="B588" s="50"/>
      <c r="C588" s="111"/>
      <c r="D588" s="111"/>
      <c r="E588" s="111"/>
      <c r="F588" s="111"/>
      <c r="G588" s="243"/>
      <c r="H588" s="50"/>
      <c r="J588" s="50"/>
      <c r="K588" s="50"/>
      <c r="L588" s="50"/>
      <c r="M588" s="50"/>
      <c r="N588" s="50"/>
      <c r="O588" s="50"/>
      <c r="P588" s="50"/>
      <c r="Q588" s="50"/>
      <c r="R588" s="50"/>
      <c r="S588" s="50"/>
    </row>
    <row r="589">
      <c r="A589" s="244"/>
      <c r="B589" s="50"/>
      <c r="C589" s="111"/>
      <c r="D589" s="111"/>
      <c r="E589" s="111"/>
      <c r="F589" s="111"/>
      <c r="G589" s="243"/>
      <c r="H589" s="50"/>
      <c r="J589" s="50"/>
      <c r="K589" s="50"/>
      <c r="L589" s="50"/>
      <c r="M589" s="50"/>
      <c r="N589" s="50"/>
      <c r="O589" s="50"/>
      <c r="P589" s="50"/>
      <c r="Q589" s="50"/>
      <c r="R589" s="50"/>
      <c r="S589" s="50"/>
    </row>
    <row r="590">
      <c r="A590" s="244"/>
      <c r="B590" s="50"/>
      <c r="C590" s="111"/>
      <c r="D590" s="111"/>
      <c r="E590" s="111"/>
      <c r="F590" s="111"/>
      <c r="G590" s="243"/>
      <c r="H590" s="50"/>
      <c r="J590" s="50"/>
      <c r="K590" s="50"/>
      <c r="L590" s="50"/>
      <c r="M590" s="50"/>
      <c r="N590" s="50"/>
      <c r="O590" s="50"/>
      <c r="P590" s="50"/>
      <c r="Q590" s="50"/>
      <c r="R590" s="50"/>
      <c r="S590" s="50"/>
    </row>
    <row r="591">
      <c r="A591" s="244"/>
      <c r="B591" s="50"/>
      <c r="C591" s="111"/>
      <c r="D591" s="111"/>
      <c r="E591" s="111"/>
      <c r="F591" s="111"/>
      <c r="G591" s="243"/>
      <c r="H591" s="50"/>
      <c r="J591" s="50"/>
      <c r="K591" s="50"/>
      <c r="L591" s="50"/>
      <c r="M591" s="50"/>
      <c r="N591" s="50"/>
      <c r="O591" s="50"/>
      <c r="P591" s="50"/>
      <c r="Q591" s="50"/>
      <c r="R591" s="50"/>
      <c r="S591" s="50"/>
    </row>
    <row r="592">
      <c r="A592" s="244"/>
      <c r="B592" s="50"/>
      <c r="C592" s="111"/>
      <c r="D592" s="111"/>
      <c r="E592" s="111"/>
      <c r="F592" s="111"/>
      <c r="G592" s="243"/>
      <c r="H592" s="50"/>
      <c r="J592" s="50"/>
      <c r="K592" s="50"/>
      <c r="L592" s="50"/>
      <c r="M592" s="50"/>
      <c r="N592" s="50"/>
      <c r="O592" s="50"/>
      <c r="P592" s="50"/>
      <c r="Q592" s="50"/>
      <c r="R592" s="50"/>
      <c r="S592" s="50"/>
    </row>
    <row r="593">
      <c r="A593" s="244"/>
      <c r="B593" s="50"/>
      <c r="C593" s="111"/>
      <c r="D593" s="111"/>
      <c r="E593" s="111"/>
      <c r="F593" s="111"/>
      <c r="G593" s="243"/>
      <c r="H593" s="50"/>
      <c r="J593" s="50"/>
      <c r="K593" s="50"/>
      <c r="L593" s="50"/>
      <c r="M593" s="50"/>
      <c r="N593" s="50"/>
      <c r="O593" s="50"/>
      <c r="P593" s="50"/>
      <c r="Q593" s="50"/>
      <c r="R593" s="50"/>
      <c r="S593" s="50"/>
    </row>
    <row r="594">
      <c r="A594" s="244"/>
      <c r="B594" s="50"/>
      <c r="C594" s="111"/>
      <c r="D594" s="111"/>
      <c r="E594" s="111"/>
      <c r="F594" s="111"/>
      <c r="G594" s="243"/>
      <c r="H594" s="50"/>
      <c r="J594" s="50"/>
      <c r="K594" s="50"/>
      <c r="L594" s="50"/>
      <c r="M594" s="50"/>
      <c r="N594" s="50"/>
      <c r="O594" s="50"/>
      <c r="P594" s="50"/>
      <c r="Q594" s="50"/>
      <c r="R594" s="50"/>
      <c r="S594" s="50"/>
    </row>
    <row r="595">
      <c r="A595" s="244"/>
      <c r="B595" s="50"/>
      <c r="C595" s="111"/>
      <c r="D595" s="111"/>
      <c r="E595" s="111"/>
      <c r="F595" s="111"/>
      <c r="G595" s="243"/>
      <c r="H595" s="50"/>
      <c r="J595" s="50"/>
      <c r="K595" s="50"/>
      <c r="L595" s="50"/>
      <c r="M595" s="50"/>
      <c r="N595" s="50"/>
      <c r="O595" s="50"/>
      <c r="P595" s="50"/>
      <c r="Q595" s="50"/>
      <c r="R595" s="50"/>
      <c r="S595" s="50"/>
    </row>
    <row r="596">
      <c r="A596" s="244"/>
      <c r="B596" s="50"/>
      <c r="C596" s="111"/>
      <c r="D596" s="111"/>
      <c r="E596" s="111"/>
      <c r="F596" s="111"/>
      <c r="G596" s="243"/>
      <c r="H596" s="50"/>
      <c r="J596" s="50"/>
      <c r="K596" s="50"/>
      <c r="L596" s="50"/>
      <c r="M596" s="50"/>
      <c r="N596" s="50"/>
      <c r="O596" s="50"/>
      <c r="P596" s="50"/>
      <c r="Q596" s="50"/>
      <c r="R596" s="50"/>
      <c r="S596" s="50"/>
    </row>
    <row r="597">
      <c r="A597" s="244"/>
      <c r="B597" s="50"/>
      <c r="C597" s="111"/>
      <c r="D597" s="111"/>
      <c r="E597" s="111"/>
      <c r="F597" s="111"/>
      <c r="G597" s="243"/>
      <c r="H597" s="50"/>
      <c r="J597" s="50"/>
      <c r="K597" s="50"/>
      <c r="L597" s="50"/>
      <c r="M597" s="50"/>
      <c r="N597" s="50"/>
      <c r="O597" s="50"/>
      <c r="P597" s="50"/>
      <c r="Q597" s="50"/>
      <c r="R597" s="50"/>
      <c r="S597" s="50"/>
    </row>
    <row r="598">
      <c r="A598" s="244"/>
      <c r="B598" s="50"/>
      <c r="C598" s="111"/>
      <c r="D598" s="111"/>
      <c r="E598" s="111"/>
      <c r="F598" s="111"/>
      <c r="G598" s="243"/>
      <c r="H598" s="50"/>
      <c r="J598" s="50"/>
      <c r="K598" s="50"/>
      <c r="L598" s="50"/>
      <c r="M598" s="50"/>
      <c r="N598" s="50"/>
      <c r="O598" s="50"/>
      <c r="P598" s="50"/>
      <c r="Q598" s="50"/>
      <c r="R598" s="50"/>
      <c r="S598" s="50"/>
    </row>
    <row r="599">
      <c r="A599" s="244"/>
      <c r="B599" s="50"/>
      <c r="C599" s="111"/>
      <c r="D599" s="111"/>
      <c r="E599" s="111"/>
      <c r="F599" s="111"/>
      <c r="G599" s="243"/>
      <c r="H599" s="50"/>
      <c r="J599" s="50"/>
      <c r="K599" s="50"/>
      <c r="L599" s="50"/>
      <c r="M599" s="50"/>
      <c r="N599" s="50"/>
      <c r="O599" s="50"/>
      <c r="P599" s="50"/>
      <c r="Q599" s="50"/>
      <c r="R599" s="50"/>
      <c r="S599" s="50"/>
    </row>
    <row r="600">
      <c r="A600" s="244"/>
      <c r="B600" s="50"/>
      <c r="C600" s="111"/>
      <c r="D600" s="111"/>
      <c r="E600" s="111"/>
      <c r="F600" s="111"/>
      <c r="G600" s="243"/>
      <c r="H600" s="50"/>
      <c r="J600" s="50"/>
      <c r="K600" s="50"/>
      <c r="L600" s="50"/>
      <c r="M600" s="50"/>
      <c r="N600" s="50"/>
      <c r="O600" s="50"/>
      <c r="P600" s="50"/>
      <c r="Q600" s="50"/>
      <c r="R600" s="50"/>
      <c r="S600" s="50"/>
    </row>
    <row r="601">
      <c r="A601" s="244"/>
      <c r="B601" s="50"/>
      <c r="C601" s="111"/>
      <c r="D601" s="111"/>
      <c r="E601" s="111"/>
      <c r="F601" s="111"/>
      <c r="G601" s="243"/>
      <c r="H601" s="50"/>
      <c r="J601" s="50"/>
      <c r="K601" s="50"/>
      <c r="L601" s="50"/>
      <c r="M601" s="50"/>
      <c r="N601" s="50"/>
      <c r="O601" s="50"/>
      <c r="P601" s="50"/>
      <c r="Q601" s="50"/>
      <c r="R601" s="50"/>
      <c r="S601" s="50"/>
    </row>
    <row r="602">
      <c r="A602" s="244"/>
      <c r="B602" s="50"/>
      <c r="C602" s="111"/>
      <c r="D602" s="111"/>
      <c r="E602" s="111"/>
      <c r="F602" s="111"/>
      <c r="G602" s="243"/>
      <c r="H602" s="50"/>
      <c r="J602" s="50"/>
      <c r="K602" s="50"/>
      <c r="L602" s="50"/>
      <c r="M602" s="50"/>
      <c r="N602" s="50"/>
      <c r="O602" s="50"/>
      <c r="P602" s="50"/>
      <c r="Q602" s="50"/>
      <c r="R602" s="50"/>
      <c r="S602" s="50"/>
    </row>
    <row r="603">
      <c r="A603" s="244"/>
      <c r="B603" s="50"/>
      <c r="C603" s="111"/>
      <c r="D603" s="111"/>
      <c r="E603" s="111"/>
      <c r="F603" s="111"/>
      <c r="G603" s="243"/>
      <c r="H603" s="50"/>
      <c r="J603" s="50"/>
      <c r="K603" s="50"/>
      <c r="L603" s="50"/>
      <c r="M603" s="50"/>
      <c r="N603" s="50"/>
      <c r="O603" s="50"/>
      <c r="P603" s="50"/>
      <c r="Q603" s="50"/>
      <c r="R603" s="50"/>
      <c r="S603" s="50"/>
    </row>
    <row r="604">
      <c r="A604" s="244"/>
      <c r="B604" s="50"/>
      <c r="C604" s="111"/>
      <c r="D604" s="111"/>
      <c r="E604" s="111"/>
      <c r="F604" s="111"/>
      <c r="G604" s="243"/>
      <c r="H604" s="50"/>
      <c r="J604" s="50"/>
      <c r="K604" s="50"/>
      <c r="L604" s="50"/>
      <c r="M604" s="50"/>
      <c r="N604" s="50"/>
      <c r="O604" s="50"/>
      <c r="P604" s="50"/>
      <c r="Q604" s="50"/>
      <c r="R604" s="50"/>
      <c r="S604" s="50"/>
    </row>
    <row r="605">
      <c r="A605" s="244"/>
      <c r="B605" s="50"/>
      <c r="C605" s="111"/>
      <c r="D605" s="111"/>
      <c r="E605" s="111"/>
      <c r="F605" s="111"/>
      <c r="G605" s="243"/>
      <c r="H605" s="50"/>
      <c r="J605" s="50"/>
      <c r="K605" s="50"/>
      <c r="L605" s="50"/>
      <c r="M605" s="50"/>
      <c r="N605" s="50"/>
      <c r="O605" s="50"/>
      <c r="P605" s="50"/>
      <c r="Q605" s="50"/>
      <c r="R605" s="50"/>
      <c r="S605" s="50"/>
    </row>
    <row r="606">
      <c r="A606" s="244"/>
      <c r="B606" s="50"/>
      <c r="C606" s="111"/>
      <c r="D606" s="111"/>
      <c r="E606" s="111"/>
      <c r="F606" s="111"/>
      <c r="G606" s="243"/>
      <c r="H606" s="50"/>
      <c r="J606" s="50"/>
      <c r="K606" s="50"/>
      <c r="L606" s="50"/>
      <c r="M606" s="50"/>
      <c r="N606" s="50"/>
      <c r="O606" s="50"/>
      <c r="P606" s="50"/>
      <c r="Q606" s="50"/>
      <c r="R606" s="50"/>
      <c r="S606" s="50"/>
    </row>
    <row r="607">
      <c r="A607" s="244"/>
      <c r="B607" s="50"/>
      <c r="C607" s="111"/>
      <c r="D607" s="111"/>
      <c r="E607" s="111"/>
      <c r="F607" s="111"/>
      <c r="G607" s="243"/>
      <c r="H607" s="50"/>
      <c r="J607" s="50"/>
      <c r="K607" s="50"/>
      <c r="L607" s="50"/>
      <c r="M607" s="50"/>
      <c r="N607" s="50"/>
      <c r="O607" s="50"/>
      <c r="P607" s="50"/>
      <c r="Q607" s="50"/>
      <c r="R607" s="50"/>
      <c r="S607" s="50"/>
    </row>
    <row r="608">
      <c r="A608" s="244"/>
      <c r="B608" s="50"/>
      <c r="C608" s="111"/>
      <c r="D608" s="111"/>
      <c r="E608" s="111"/>
      <c r="F608" s="111"/>
      <c r="G608" s="243"/>
      <c r="H608" s="50"/>
      <c r="J608" s="50"/>
      <c r="K608" s="50"/>
      <c r="L608" s="50"/>
      <c r="M608" s="50"/>
      <c r="N608" s="50"/>
      <c r="O608" s="50"/>
      <c r="P608" s="50"/>
      <c r="Q608" s="50"/>
      <c r="R608" s="50"/>
      <c r="S608" s="50"/>
    </row>
    <row r="609">
      <c r="A609" s="244"/>
      <c r="B609" s="50"/>
      <c r="C609" s="111"/>
      <c r="D609" s="111"/>
      <c r="E609" s="111"/>
      <c r="F609" s="111"/>
      <c r="G609" s="243"/>
      <c r="H609" s="50"/>
      <c r="J609" s="50"/>
      <c r="K609" s="50"/>
      <c r="L609" s="50"/>
      <c r="M609" s="50"/>
      <c r="N609" s="50"/>
      <c r="O609" s="50"/>
      <c r="P609" s="50"/>
      <c r="Q609" s="50"/>
      <c r="R609" s="50"/>
      <c r="S609" s="50"/>
    </row>
    <row r="610">
      <c r="A610" s="244"/>
      <c r="B610" s="50"/>
      <c r="C610" s="111"/>
      <c r="D610" s="111"/>
      <c r="E610" s="111"/>
      <c r="F610" s="111"/>
      <c r="G610" s="243"/>
      <c r="H610" s="50"/>
      <c r="J610" s="50"/>
      <c r="K610" s="50"/>
      <c r="L610" s="50"/>
      <c r="M610" s="50"/>
      <c r="N610" s="50"/>
      <c r="O610" s="50"/>
      <c r="P610" s="50"/>
      <c r="Q610" s="50"/>
      <c r="R610" s="50"/>
      <c r="S610" s="50"/>
    </row>
    <row r="611">
      <c r="A611" s="244"/>
      <c r="B611" s="50"/>
      <c r="C611" s="111"/>
      <c r="D611" s="111"/>
      <c r="E611" s="111"/>
      <c r="F611" s="111"/>
      <c r="G611" s="243"/>
      <c r="H611" s="50"/>
      <c r="J611" s="50"/>
      <c r="K611" s="50"/>
      <c r="L611" s="50"/>
      <c r="M611" s="50"/>
      <c r="N611" s="50"/>
      <c r="O611" s="50"/>
      <c r="P611" s="50"/>
      <c r="Q611" s="50"/>
      <c r="R611" s="50"/>
      <c r="S611" s="50"/>
    </row>
    <row r="612">
      <c r="A612" s="244"/>
      <c r="B612" s="50"/>
      <c r="C612" s="111"/>
      <c r="D612" s="111"/>
      <c r="E612" s="111"/>
      <c r="F612" s="111"/>
      <c r="G612" s="243"/>
      <c r="H612" s="50"/>
      <c r="J612" s="50"/>
      <c r="K612" s="50"/>
      <c r="L612" s="50"/>
      <c r="M612" s="50"/>
      <c r="N612" s="50"/>
      <c r="O612" s="50"/>
      <c r="P612" s="50"/>
      <c r="Q612" s="50"/>
      <c r="R612" s="50"/>
      <c r="S612" s="50"/>
    </row>
    <row r="613">
      <c r="A613" s="244"/>
      <c r="B613" s="50"/>
      <c r="C613" s="111"/>
      <c r="D613" s="111"/>
      <c r="E613" s="111"/>
      <c r="F613" s="111"/>
      <c r="G613" s="243"/>
      <c r="H613" s="50"/>
      <c r="J613" s="50"/>
      <c r="K613" s="50"/>
      <c r="L613" s="50"/>
      <c r="M613" s="50"/>
      <c r="N613" s="50"/>
      <c r="O613" s="50"/>
      <c r="P613" s="50"/>
      <c r="Q613" s="50"/>
      <c r="R613" s="50"/>
      <c r="S613" s="50"/>
    </row>
    <row r="614">
      <c r="A614" s="244"/>
      <c r="B614" s="50"/>
      <c r="C614" s="111"/>
      <c r="D614" s="111"/>
      <c r="E614" s="111"/>
      <c r="F614" s="111"/>
      <c r="G614" s="243"/>
      <c r="H614" s="50"/>
      <c r="J614" s="50"/>
      <c r="K614" s="50"/>
      <c r="L614" s="50"/>
      <c r="M614" s="50"/>
      <c r="N614" s="50"/>
      <c r="O614" s="50"/>
      <c r="P614" s="50"/>
      <c r="Q614" s="50"/>
      <c r="R614" s="50"/>
      <c r="S614" s="50"/>
    </row>
    <row r="615">
      <c r="A615" s="244"/>
      <c r="B615" s="50"/>
      <c r="C615" s="111"/>
      <c r="D615" s="111"/>
      <c r="E615" s="111"/>
      <c r="F615" s="111"/>
      <c r="G615" s="243"/>
      <c r="H615" s="50"/>
      <c r="J615" s="50"/>
      <c r="K615" s="50"/>
      <c r="L615" s="50"/>
      <c r="M615" s="50"/>
      <c r="N615" s="50"/>
      <c r="O615" s="50"/>
      <c r="P615" s="50"/>
      <c r="Q615" s="50"/>
      <c r="R615" s="50"/>
      <c r="S615" s="50"/>
    </row>
    <row r="616">
      <c r="A616" s="244"/>
      <c r="B616" s="50"/>
      <c r="C616" s="111"/>
      <c r="D616" s="111"/>
      <c r="E616" s="111"/>
      <c r="F616" s="111"/>
      <c r="G616" s="243"/>
      <c r="H616" s="50"/>
      <c r="J616" s="50"/>
      <c r="K616" s="50"/>
      <c r="L616" s="50"/>
      <c r="M616" s="50"/>
      <c r="N616" s="50"/>
      <c r="O616" s="50"/>
      <c r="P616" s="50"/>
      <c r="Q616" s="50"/>
      <c r="R616" s="50"/>
      <c r="S616" s="50"/>
    </row>
    <row r="617">
      <c r="A617" s="244"/>
      <c r="B617" s="50"/>
      <c r="C617" s="111"/>
      <c r="D617" s="111"/>
      <c r="E617" s="111"/>
      <c r="F617" s="111"/>
      <c r="G617" s="243"/>
      <c r="H617" s="50"/>
      <c r="J617" s="50"/>
      <c r="K617" s="50"/>
      <c r="L617" s="50"/>
      <c r="M617" s="50"/>
      <c r="N617" s="50"/>
      <c r="O617" s="50"/>
      <c r="P617" s="50"/>
      <c r="Q617" s="50"/>
      <c r="R617" s="50"/>
      <c r="S617" s="50"/>
    </row>
    <row r="618">
      <c r="A618" s="244"/>
      <c r="B618" s="50"/>
      <c r="C618" s="111"/>
      <c r="D618" s="111"/>
      <c r="E618" s="111"/>
      <c r="F618" s="111"/>
      <c r="G618" s="243"/>
      <c r="H618" s="50"/>
      <c r="J618" s="50"/>
      <c r="K618" s="50"/>
      <c r="L618" s="50"/>
      <c r="M618" s="50"/>
      <c r="N618" s="50"/>
      <c r="O618" s="50"/>
      <c r="P618" s="50"/>
      <c r="Q618" s="50"/>
      <c r="R618" s="50"/>
      <c r="S618" s="50"/>
    </row>
    <row r="619">
      <c r="A619" s="244"/>
      <c r="B619" s="50"/>
      <c r="C619" s="111"/>
      <c r="D619" s="111"/>
      <c r="E619" s="111"/>
      <c r="F619" s="111"/>
      <c r="G619" s="243"/>
      <c r="H619" s="50"/>
      <c r="J619" s="50"/>
      <c r="K619" s="50"/>
      <c r="L619" s="50"/>
      <c r="M619" s="50"/>
      <c r="N619" s="50"/>
      <c r="O619" s="50"/>
      <c r="P619" s="50"/>
      <c r="Q619" s="50"/>
      <c r="R619" s="50"/>
      <c r="S619" s="50"/>
    </row>
    <row r="620">
      <c r="A620" s="244"/>
      <c r="B620" s="50"/>
      <c r="C620" s="111"/>
      <c r="D620" s="111"/>
      <c r="E620" s="111"/>
      <c r="F620" s="111"/>
      <c r="G620" s="243"/>
      <c r="H620" s="50"/>
      <c r="J620" s="50"/>
      <c r="K620" s="50"/>
      <c r="L620" s="50"/>
      <c r="M620" s="50"/>
      <c r="N620" s="50"/>
      <c r="O620" s="50"/>
      <c r="P620" s="50"/>
      <c r="Q620" s="50"/>
      <c r="R620" s="50"/>
      <c r="S620" s="50"/>
    </row>
    <row r="621">
      <c r="A621" s="244"/>
      <c r="B621" s="50"/>
      <c r="C621" s="111"/>
      <c r="D621" s="111"/>
      <c r="E621" s="111"/>
      <c r="F621" s="111"/>
      <c r="G621" s="243"/>
      <c r="H621" s="50"/>
      <c r="J621" s="50"/>
      <c r="K621" s="50"/>
      <c r="L621" s="50"/>
      <c r="M621" s="50"/>
      <c r="N621" s="50"/>
      <c r="O621" s="50"/>
      <c r="P621" s="50"/>
      <c r="Q621" s="50"/>
      <c r="R621" s="50"/>
      <c r="S621" s="50"/>
    </row>
    <row r="622">
      <c r="A622" s="244"/>
      <c r="B622" s="50"/>
      <c r="C622" s="111"/>
      <c r="D622" s="111"/>
      <c r="E622" s="111"/>
      <c r="F622" s="111"/>
      <c r="G622" s="243"/>
      <c r="H622" s="50"/>
      <c r="J622" s="50"/>
      <c r="K622" s="50"/>
      <c r="L622" s="50"/>
      <c r="M622" s="50"/>
      <c r="N622" s="50"/>
      <c r="O622" s="50"/>
      <c r="P622" s="50"/>
      <c r="Q622" s="50"/>
      <c r="R622" s="50"/>
      <c r="S622" s="50"/>
    </row>
    <row r="623">
      <c r="A623" s="244"/>
      <c r="B623" s="50"/>
      <c r="C623" s="111"/>
      <c r="D623" s="111"/>
      <c r="E623" s="111"/>
      <c r="F623" s="111"/>
      <c r="G623" s="243"/>
      <c r="H623" s="50"/>
      <c r="J623" s="50"/>
      <c r="K623" s="50"/>
      <c r="L623" s="50"/>
      <c r="M623" s="50"/>
      <c r="N623" s="50"/>
      <c r="O623" s="50"/>
      <c r="P623" s="50"/>
      <c r="Q623" s="50"/>
      <c r="R623" s="50"/>
      <c r="S623" s="50"/>
    </row>
    <row r="624">
      <c r="A624" s="244"/>
      <c r="B624" s="50"/>
      <c r="C624" s="111"/>
      <c r="D624" s="111"/>
      <c r="E624" s="111"/>
      <c r="F624" s="111"/>
      <c r="G624" s="243"/>
      <c r="H624" s="50"/>
      <c r="J624" s="50"/>
      <c r="K624" s="50"/>
      <c r="L624" s="50"/>
      <c r="M624" s="50"/>
      <c r="N624" s="50"/>
      <c r="O624" s="50"/>
      <c r="P624" s="50"/>
      <c r="Q624" s="50"/>
      <c r="R624" s="50"/>
      <c r="S624" s="50"/>
    </row>
    <row r="625">
      <c r="A625" s="244"/>
      <c r="B625" s="50"/>
      <c r="C625" s="111"/>
      <c r="D625" s="111"/>
      <c r="E625" s="111"/>
      <c r="F625" s="111"/>
      <c r="G625" s="243"/>
      <c r="H625" s="50"/>
      <c r="J625" s="50"/>
      <c r="K625" s="50"/>
      <c r="L625" s="50"/>
      <c r="M625" s="50"/>
      <c r="N625" s="50"/>
      <c r="O625" s="50"/>
      <c r="P625" s="50"/>
      <c r="Q625" s="50"/>
      <c r="R625" s="50"/>
      <c r="S625" s="50"/>
    </row>
    <row r="626">
      <c r="A626" s="244"/>
      <c r="B626" s="50"/>
      <c r="C626" s="111"/>
      <c r="D626" s="111"/>
      <c r="E626" s="111"/>
      <c r="F626" s="111"/>
      <c r="G626" s="243"/>
      <c r="H626" s="50"/>
      <c r="J626" s="50"/>
      <c r="K626" s="50"/>
      <c r="L626" s="50"/>
      <c r="M626" s="50"/>
      <c r="N626" s="50"/>
      <c r="O626" s="50"/>
      <c r="P626" s="50"/>
      <c r="Q626" s="50"/>
      <c r="R626" s="50"/>
      <c r="S626" s="50"/>
    </row>
    <row r="627">
      <c r="A627" s="244"/>
      <c r="B627" s="50"/>
      <c r="C627" s="111"/>
      <c r="D627" s="111"/>
      <c r="E627" s="111"/>
      <c r="F627" s="111"/>
      <c r="G627" s="243"/>
      <c r="H627" s="50"/>
      <c r="J627" s="50"/>
      <c r="K627" s="50"/>
      <c r="L627" s="50"/>
      <c r="M627" s="50"/>
      <c r="N627" s="50"/>
      <c r="O627" s="50"/>
      <c r="P627" s="50"/>
      <c r="Q627" s="50"/>
      <c r="R627" s="50"/>
      <c r="S627" s="50"/>
    </row>
    <row r="628">
      <c r="A628" s="244"/>
      <c r="B628" s="50"/>
      <c r="C628" s="111"/>
      <c r="D628" s="111"/>
      <c r="E628" s="111"/>
      <c r="F628" s="111"/>
      <c r="G628" s="243"/>
      <c r="H628" s="50"/>
      <c r="J628" s="50"/>
      <c r="K628" s="50"/>
      <c r="L628" s="50"/>
      <c r="M628" s="50"/>
      <c r="N628" s="50"/>
      <c r="O628" s="50"/>
      <c r="P628" s="50"/>
      <c r="Q628" s="50"/>
      <c r="R628" s="50"/>
      <c r="S628" s="50"/>
    </row>
    <row r="629">
      <c r="A629" s="244"/>
      <c r="B629" s="50"/>
      <c r="C629" s="111"/>
      <c r="D629" s="111"/>
      <c r="E629" s="111"/>
      <c r="F629" s="111"/>
      <c r="G629" s="243"/>
      <c r="H629" s="50"/>
      <c r="J629" s="50"/>
      <c r="K629" s="50"/>
      <c r="L629" s="50"/>
      <c r="M629" s="50"/>
      <c r="N629" s="50"/>
      <c r="O629" s="50"/>
      <c r="P629" s="50"/>
      <c r="Q629" s="50"/>
      <c r="R629" s="50"/>
      <c r="S629" s="50"/>
    </row>
    <row r="630">
      <c r="A630" s="244"/>
      <c r="B630" s="50"/>
      <c r="C630" s="111"/>
      <c r="D630" s="111"/>
      <c r="E630" s="111"/>
      <c r="F630" s="111"/>
      <c r="G630" s="243"/>
      <c r="H630" s="50"/>
      <c r="J630" s="50"/>
      <c r="K630" s="50"/>
      <c r="L630" s="50"/>
      <c r="M630" s="50"/>
      <c r="N630" s="50"/>
      <c r="O630" s="50"/>
      <c r="P630" s="50"/>
      <c r="Q630" s="50"/>
      <c r="R630" s="50"/>
      <c r="S630" s="50"/>
    </row>
    <row r="631">
      <c r="A631" s="244"/>
      <c r="B631" s="50"/>
      <c r="C631" s="111"/>
      <c r="D631" s="111"/>
      <c r="E631" s="111"/>
      <c r="F631" s="111"/>
      <c r="G631" s="243"/>
      <c r="H631" s="50"/>
      <c r="J631" s="50"/>
      <c r="K631" s="50"/>
      <c r="L631" s="50"/>
      <c r="M631" s="50"/>
      <c r="N631" s="50"/>
      <c r="O631" s="50"/>
      <c r="P631" s="50"/>
      <c r="Q631" s="50"/>
      <c r="R631" s="50"/>
      <c r="S631" s="50"/>
    </row>
    <row r="632">
      <c r="A632" s="244"/>
      <c r="B632" s="50"/>
      <c r="C632" s="111"/>
      <c r="D632" s="111"/>
      <c r="E632" s="111"/>
      <c r="F632" s="111"/>
      <c r="G632" s="243"/>
      <c r="H632" s="50"/>
      <c r="J632" s="50"/>
      <c r="K632" s="50"/>
      <c r="L632" s="50"/>
      <c r="M632" s="50"/>
      <c r="N632" s="50"/>
      <c r="O632" s="50"/>
      <c r="P632" s="50"/>
      <c r="Q632" s="50"/>
      <c r="R632" s="50"/>
      <c r="S632" s="50"/>
    </row>
    <row r="633">
      <c r="A633" s="244"/>
      <c r="B633" s="50"/>
      <c r="C633" s="111"/>
      <c r="D633" s="111"/>
      <c r="E633" s="111"/>
      <c r="F633" s="111"/>
      <c r="G633" s="243"/>
      <c r="H633" s="50"/>
      <c r="J633" s="50"/>
      <c r="K633" s="50"/>
      <c r="L633" s="50"/>
      <c r="M633" s="50"/>
      <c r="N633" s="50"/>
      <c r="O633" s="50"/>
      <c r="P633" s="50"/>
      <c r="Q633" s="50"/>
      <c r="R633" s="50"/>
      <c r="S633" s="50"/>
    </row>
    <row r="634">
      <c r="A634" s="244"/>
      <c r="B634" s="50"/>
      <c r="C634" s="111"/>
      <c r="D634" s="111"/>
      <c r="E634" s="111"/>
      <c r="F634" s="111"/>
      <c r="G634" s="243"/>
      <c r="H634" s="50"/>
      <c r="J634" s="50"/>
      <c r="K634" s="50"/>
      <c r="L634" s="50"/>
      <c r="M634" s="50"/>
      <c r="N634" s="50"/>
      <c r="O634" s="50"/>
      <c r="P634" s="50"/>
      <c r="Q634" s="50"/>
      <c r="R634" s="50"/>
      <c r="S634" s="50"/>
    </row>
    <row r="635">
      <c r="A635" s="244"/>
      <c r="B635" s="50"/>
      <c r="C635" s="111"/>
      <c r="D635" s="111"/>
      <c r="E635" s="111"/>
      <c r="F635" s="111"/>
      <c r="G635" s="243"/>
      <c r="H635" s="50"/>
      <c r="J635" s="50"/>
      <c r="K635" s="50"/>
      <c r="L635" s="50"/>
      <c r="M635" s="50"/>
      <c r="N635" s="50"/>
      <c r="O635" s="50"/>
      <c r="P635" s="50"/>
      <c r="Q635" s="50"/>
      <c r="R635" s="50"/>
      <c r="S635" s="50"/>
    </row>
    <row r="636">
      <c r="A636" s="244"/>
      <c r="B636" s="50"/>
      <c r="C636" s="111"/>
      <c r="D636" s="111"/>
      <c r="E636" s="111"/>
      <c r="F636" s="111"/>
      <c r="G636" s="243"/>
      <c r="H636" s="50"/>
      <c r="J636" s="50"/>
      <c r="K636" s="50"/>
      <c r="L636" s="50"/>
      <c r="M636" s="50"/>
      <c r="N636" s="50"/>
      <c r="O636" s="50"/>
      <c r="P636" s="50"/>
      <c r="Q636" s="50"/>
      <c r="R636" s="50"/>
      <c r="S636" s="50"/>
    </row>
    <row r="637">
      <c r="A637" s="244"/>
      <c r="B637" s="50"/>
      <c r="C637" s="111"/>
      <c r="D637" s="111"/>
      <c r="E637" s="111"/>
      <c r="F637" s="111"/>
      <c r="G637" s="243"/>
      <c r="H637" s="50"/>
      <c r="J637" s="50"/>
      <c r="K637" s="50"/>
      <c r="L637" s="50"/>
      <c r="M637" s="50"/>
      <c r="N637" s="50"/>
      <c r="O637" s="50"/>
      <c r="P637" s="50"/>
      <c r="Q637" s="50"/>
      <c r="R637" s="50"/>
      <c r="S637" s="50"/>
    </row>
    <row r="638">
      <c r="A638" s="244"/>
      <c r="B638" s="50"/>
      <c r="C638" s="111"/>
      <c r="D638" s="111"/>
      <c r="E638" s="111"/>
      <c r="F638" s="111"/>
      <c r="G638" s="243"/>
      <c r="H638" s="50"/>
      <c r="J638" s="50"/>
      <c r="K638" s="50"/>
      <c r="L638" s="50"/>
      <c r="M638" s="50"/>
      <c r="N638" s="50"/>
      <c r="O638" s="50"/>
      <c r="P638" s="50"/>
      <c r="Q638" s="50"/>
      <c r="R638" s="50"/>
      <c r="S638" s="50"/>
    </row>
    <row r="639">
      <c r="A639" s="244"/>
      <c r="B639" s="50"/>
      <c r="C639" s="111"/>
      <c r="D639" s="111"/>
      <c r="E639" s="111"/>
      <c r="F639" s="111"/>
      <c r="G639" s="243"/>
      <c r="H639" s="50"/>
      <c r="J639" s="50"/>
      <c r="K639" s="50"/>
      <c r="L639" s="50"/>
      <c r="M639" s="50"/>
      <c r="N639" s="50"/>
      <c r="O639" s="50"/>
      <c r="P639" s="50"/>
      <c r="Q639" s="50"/>
      <c r="R639" s="50"/>
      <c r="S639" s="50"/>
    </row>
    <row r="640">
      <c r="A640" s="244"/>
      <c r="B640" s="50"/>
      <c r="C640" s="111"/>
      <c r="D640" s="111"/>
      <c r="E640" s="111"/>
      <c r="F640" s="111"/>
      <c r="G640" s="243"/>
      <c r="H640" s="50"/>
      <c r="J640" s="50"/>
      <c r="K640" s="50"/>
      <c r="L640" s="50"/>
      <c r="M640" s="50"/>
      <c r="N640" s="50"/>
      <c r="O640" s="50"/>
      <c r="P640" s="50"/>
      <c r="Q640" s="50"/>
      <c r="R640" s="50"/>
      <c r="S640" s="50"/>
    </row>
    <row r="641">
      <c r="A641" s="244"/>
      <c r="B641" s="50"/>
      <c r="C641" s="111"/>
      <c r="D641" s="111"/>
      <c r="E641" s="111"/>
      <c r="F641" s="111"/>
      <c r="G641" s="243"/>
      <c r="H641" s="50"/>
      <c r="J641" s="50"/>
      <c r="K641" s="50"/>
      <c r="L641" s="50"/>
      <c r="M641" s="50"/>
      <c r="N641" s="50"/>
      <c r="O641" s="50"/>
      <c r="P641" s="50"/>
      <c r="Q641" s="50"/>
      <c r="R641" s="50"/>
      <c r="S641" s="50"/>
    </row>
    <row r="642">
      <c r="A642" s="244"/>
      <c r="B642" s="50"/>
      <c r="C642" s="111"/>
      <c r="D642" s="111"/>
      <c r="E642" s="111"/>
      <c r="F642" s="111"/>
      <c r="G642" s="243"/>
      <c r="H642" s="50"/>
      <c r="J642" s="50"/>
      <c r="K642" s="50"/>
      <c r="L642" s="50"/>
      <c r="M642" s="50"/>
      <c r="N642" s="50"/>
      <c r="O642" s="50"/>
      <c r="P642" s="50"/>
      <c r="Q642" s="50"/>
      <c r="R642" s="50"/>
      <c r="S642" s="50"/>
    </row>
    <row r="643">
      <c r="A643" s="244"/>
      <c r="B643" s="50"/>
      <c r="C643" s="111"/>
      <c r="D643" s="111"/>
      <c r="E643" s="111"/>
      <c r="F643" s="111"/>
      <c r="G643" s="243"/>
      <c r="H643" s="50"/>
      <c r="J643" s="50"/>
      <c r="K643" s="50"/>
      <c r="L643" s="50"/>
      <c r="M643" s="50"/>
      <c r="N643" s="50"/>
      <c r="O643" s="50"/>
      <c r="P643" s="50"/>
      <c r="Q643" s="50"/>
      <c r="R643" s="50"/>
      <c r="S643" s="50"/>
    </row>
    <row r="644">
      <c r="A644" s="244"/>
      <c r="B644" s="50"/>
      <c r="C644" s="111"/>
      <c r="D644" s="111"/>
      <c r="E644" s="111"/>
      <c r="F644" s="111"/>
      <c r="G644" s="243"/>
      <c r="H644" s="50"/>
      <c r="J644" s="50"/>
      <c r="K644" s="50"/>
      <c r="L644" s="50"/>
      <c r="M644" s="50"/>
      <c r="N644" s="50"/>
      <c r="O644" s="50"/>
      <c r="P644" s="50"/>
      <c r="Q644" s="50"/>
      <c r="R644" s="50"/>
      <c r="S644" s="50"/>
    </row>
    <row r="645">
      <c r="A645" s="244"/>
      <c r="B645" s="50"/>
      <c r="C645" s="111"/>
      <c r="D645" s="111"/>
      <c r="E645" s="111"/>
      <c r="F645" s="111"/>
      <c r="G645" s="243"/>
      <c r="H645" s="50"/>
      <c r="J645" s="50"/>
      <c r="K645" s="50"/>
      <c r="L645" s="50"/>
      <c r="M645" s="50"/>
      <c r="N645" s="50"/>
      <c r="O645" s="50"/>
      <c r="P645" s="50"/>
      <c r="Q645" s="50"/>
      <c r="R645" s="50"/>
      <c r="S645" s="50"/>
    </row>
    <row r="646">
      <c r="A646" s="244"/>
      <c r="B646" s="50"/>
      <c r="C646" s="111"/>
      <c r="D646" s="111"/>
      <c r="E646" s="111"/>
      <c r="F646" s="111"/>
      <c r="G646" s="243"/>
      <c r="H646" s="50"/>
      <c r="J646" s="50"/>
      <c r="K646" s="50"/>
      <c r="L646" s="50"/>
      <c r="M646" s="50"/>
      <c r="N646" s="50"/>
      <c r="O646" s="50"/>
      <c r="P646" s="50"/>
      <c r="Q646" s="50"/>
      <c r="R646" s="50"/>
      <c r="S646" s="50"/>
    </row>
    <row r="647">
      <c r="A647" s="244"/>
      <c r="B647" s="50"/>
      <c r="C647" s="111"/>
      <c r="D647" s="111"/>
      <c r="E647" s="111"/>
      <c r="F647" s="111"/>
      <c r="G647" s="243"/>
      <c r="H647" s="50"/>
      <c r="J647" s="50"/>
      <c r="K647" s="50"/>
      <c r="L647" s="50"/>
      <c r="M647" s="50"/>
      <c r="N647" s="50"/>
      <c r="O647" s="50"/>
      <c r="P647" s="50"/>
      <c r="Q647" s="50"/>
      <c r="R647" s="50"/>
      <c r="S647" s="50"/>
    </row>
    <row r="648">
      <c r="A648" s="244"/>
      <c r="B648" s="50"/>
      <c r="C648" s="111"/>
      <c r="D648" s="111"/>
      <c r="E648" s="111"/>
      <c r="F648" s="111"/>
      <c r="G648" s="243"/>
      <c r="H648" s="50"/>
      <c r="J648" s="50"/>
      <c r="K648" s="50"/>
      <c r="L648" s="50"/>
      <c r="M648" s="50"/>
      <c r="N648" s="50"/>
      <c r="O648" s="50"/>
      <c r="P648" s="50"/>
      <c r="Q648" s="50"/>
      <c r="R648" s="50"/>
      <c r="S648" s="50"/>
    </row>
    <row r="649">
      <c r="A649" s="244"/>
      <c r="B649" s="50"/>
      <c r="C649" s="111"/>
      <c r="D649" s="111"/>
      <c r="E649" s="111"/>
      <c r="F649" s="111"/>
      <c r="G649" s="243"/>
      <c r="H649" s="50"/>
      <c r="J649" s="50"/>
      <c r="K649" s="50"/>
      <c r="L649" s="50"/>
      <c r="M649" s="50"/>
      <c r="N649" s="50"/>
      <c r="O649" s="50"/>
      <c r="P649" s="50"/>
      <c r="Q649" s="50"/>
      <c r="R649" s="50"/>
      <c r="S649" s="50"/>
    </row>
    <row r="650">
      <c r="A650" s="244"/>
      <c r="B650" s="50"/>
      <c r="C650" s="111"/>
      <c r="D650" s="111"/>
      <c r="E650" s="111"/>
      <c r="F650" s="111"/>
      <c r="G650" s="243"/>
      <c r="H650" s="50"/>
      <c r="J650" s="50"/>
      <c r="K650" s="50"/>
      <c r="L650" s="50"/>
      <c r="M650" s="50"/>
      <c r="N650" s="50"/>
      <c r="O650" s="50"/>
      <c r="P650" s="50"/>
      <c r="Q650" s="50"/>
      <c r="R650" s="50"/>
      <c r="S650" s="50"/>
    </row>
    <row r="651">
      <c r="A651" s="244"/>
      <c r="B651" s="50"/>
      <c r="C651" s="111"/>
      <c r="D651" s="111"/>
      <c r="E651" s="111"/>
      <c r="F651" s="111"/>
      <c r="G651" s="243"/>
      <c r="H651" s="50"/>
      <c r="J651" s="50"/>
      <c r="K651" s="50"/>
      <c r="L651" s="50"/>
      <c r="M651" s="50"/>
      <c r="N651" s="50"/>
      <c r="O651" s="50"/>
      <c r="P651" s="50"/>
      <c r="Q651" s="50"/>
      <c r="R651" s="50"/>
      <c r="S651" s="50"/>
    </row>
    <row r="652">
      <c r="A652" s="244"/>
      <c r="B652" s="50"/>
      <c r="C652" s="111"/>
      <c r="D652" s="111"/>
      <c r="E652" s="111"/>
      <c r="F652" s="111"/>
      <c r="G652" s="243"/>
      <c r="H652" s="50"/>
      <c r="J652" s="50"/>
      <c r="K652" s="50"/>
      <c r="L652" s="50"/>
      <c r="M652" s="50"/>
      <c r="N652" s="50"/>
      <c r="O652" s="50"/>
      <c r="P652" s="50"/>
      <c r="Q652" s="50"/>
      <c r="R652" s="50"/>
      <c r="S652" s="50"/>
    </row>
    <row r="653">
      <c r="A653" s="244"/>
      <c r="B653" s="50"/>
      <c r="C653" s="111"/>
      <c r="D653" s="111"/>
      <c r="E653" s="111"/>
      <c r="F653" s="111"/>
      <c r="G653" s="243"/>
      <c r="H653" s="50"/>
      <c r="J653" s="50"/>
      <c r="K653" s="50"/>
      <c r="L653" s="50"/>
      <c r="M653" s="50"/>
      <c r="N653" s="50"/>
      <c r="O653" s="50"/>
      <c r="P653" s="50"/>
      <c r="Q653" s="50"/>
      <c r="R653" s="50"/>
      <c r="S653" s="50"/>
    </row>
    <row r="654">
      <c r="A654" s="244"/>
      <c r="B654" s="50"/>
      <c r="C654" s="111"/>
      <c r="D654" s="111"/>
      <c r="E654" s="111"/>
      <c r="F654" s="111"/>
      <c r="G654" s="243"/>
      <c r="H654" s="50"/>
      <c r="J654" s="50"/>
      <c r="K654" s="50"/>
      <c r="L654" s="50"/>
      <c r="M654" s="50"/>
      <c r="N654" s="50"/>
      <c r="O654" s="50"/>
      <c r="P654" s="50"/>
      <c r="Q654" s="50"/>
      <c r="R654" s="50"/>
      <c r="S654" s="50"/>
    </row>
    <row r="655">
      <c r="A655" s="244"/>
      <c r="B655" s="50"/>
      <c r="C655" s="111"/>
      <c r="D655" s="111"/>
      <c r="E655" s="111"/>
      <c r="F655" s="111"/>
      <c r="G655" s="243"/>
      <c r="H655" s="50"/>
      <c r="J655" s="50"/>
      <c r="K655" s="50"/>
      <c r="L655" s="50"/>
      <c r="M655" s="50"/>
      <c r="N655" s="50"/>
      <c r="O655" s="50"/>
      <c r="P655" s="50"/>
      <c r="Q655" s="50"/>
      <c r="R655" s="50"/>
      <c r="S655" s="50"/>
    </row>
    <row r="656">
      <c r="A656" s="244"/>
      <c r="B656" s="50"/>
      <c r="C656" s="111"/>
      <c r="D656" s="111"/>
      <c r="E656" s="111"/>
      <c r="F656" s="111"/>
      <c r="G656" s="243"/>
      <c r="H656" s="50"/>
      <c r="J656" s="50"/>
      <c r="K656" s="50"/>
      <c r="L656" s="50"/>
      <c r="M656" s="50"/>
      <c r="N656" s="50"/>
      <c r="O656" s="50"/>
      <c r="P656" s="50"/>
      <c r="Q656" s="50"/>
      <c r="R656" s="50"/>
      <c r="S656" s="50"/>
    </row>
    <row r="657">
      <c r="A657" s="244"/>
      <c r="B657" s="50"/>
      <c r="C657" s="111"/>
      <c r="D657" s="111"/>
      <c r="E657" s="111"/>
      <c r="F657" s="111"/>
      <c r="G657" s="243"/>
      <c r="H657" s="50"/>
      <c r="J657" s="50"/>
      <c r="K657" s="50"/>
      <c r="L657" s="50"/>
      <c r="M657" s="50"/>
      <c r="N657" s="50"/>
      <c r="O657" s="50"/>
      <c r="P657" s="50"/>
      <c r="Q657" s="50"/>
      <c r="R657" s="50"/>
      <c r="S657" s="50"/>
    </row>
    <row r="658">
      <c r="A658" s="244"/>
      <c r="B658" s="50"/>
      <c r="C658" s="111"/>
      <c r="D658" s="111"/>
      <c r="E658" s="111"/>
      <c r="F658" s="111"/>
      <c r="G658" s="243"/>
      <c r="H658" s="50"/>
      <c r="J658" s="50"/>
      <c r="K658" s="50"/>
      <c r="L658" s="50"/>
      <c r="M658" s="50"/>
      <c r="N658" s="50"/>
      <c r="O658" s="50"/>
      <c r="P658" s="50"/>
      <c r="Q658" s="50"/>
      <c r="R658" s="50"/>
      <c r="S658" s="50"/>
    </row>
    <row r="659">
      <c r="A659" s="244"/>
      <c r="B659" s="50"/>
      <c r="C659" s="111"/>
      <c r="D659" s="111"/>
      <c r="E659" s="111"/>
      <c r="F659" s="111"/>
      <c r="G659" s="243"/>
      <c r="H659" s="50"/>
      <c r="J659" s="50"/>
      <c r="K659" s="50"/>
      <c r="L659" s="50"/>
      <c r="M659" s="50"/>
      <c r="N659" s="50"/>
      <c r="O659" s="50"/>
      <c r="P659" s="50"/>
      <c r="Q659" s="50"/>
      <c r="R659" s="50"/>
      <c r="S659" s="50"/>
    </row>
    <row r="660">
      <c r="A660" s="244"/>
      <c r="B660" s="50"/>
      <c r="C660" s="111"/>
      <c r="D660" s="111"/>
      <c r="E660" s="111"/>
      <c r="F660" s="111"/>
      <c r="G660" s="243"/>
      <c r="H660" s="50"/>
      <c r="J660" s="50"/>
      <c r="K660" s="50"/>
      <c r="L660" s="50"/>
      <c r="M660" s="50"/>
      <c r="N660" s="50"/>
      <c r="O660" s="50"/>
      <c r="P660" s="50"/>
      <c r="Q660" s="50"/>
      <c r="R660" s="50"/>
      <c r="S660" s="50"/>
    </row>
    <row r="661">
      <c r="A661" s="244"/>
      <c r="B661" s="50"/>
      <c r="C661" s="111"/>
      <c r="D661" s="111"/>
      <c r="E661" s="111"/>
      <c r="F661" s="111"/>
      <c r="G661" s="243"/>
      <c r="H661" s="50"/>
      <c r="J661" s="50"/>
      <c r="K661" s="50"/>
      <c r="L661" s="50"/>
      <c r="M661" s="50"/>
      <c r="N661" s="50"/>
      <c r="O661" s="50"/>
      <c r="P661" s="50"/>
      <c r="Q661" s="50"/>
      <c r="R661" s="50"/>
      <c r="S661" s="50"/>
    </row>
    <row r="662">
      <c r="A662" s="244"/>
      <c r="B662" s="50"/>
      <c r="C662" s="111"/>
      <c r="D662" s="111"/>
      <c r="E662" s="111"/>
      <c r="F662" s="111"/>
      <c r="G662" s="243"/>
      <c r="H662" s="50"/>
      <c r="J662" s="50"/>
      <c r="K662" s="50"/>
      <c r="L662" s="50"/>
      <c r="M662" s="50"/>
      <c r="N662" s="50"/>
      <c r="O662" s="50"/>
      <c r="P662" s="50"/>
      <c r="Q662" s="50"/>
      <c r="R662" s="50"/>
      <c r="S662" s="50"/>
    </row>
    <row r="663">
      <c r="A663" s="244"/>
      <c r="B663" s="50"/>
      <c r="C663" s="111"/>
      <c r="D663" s="111"/>
      <c r="E663" s="111"/>
      <c r="F663" s="111"/>
      <c r="G663" s="243"/>
      <c r="H663" s="50"/>
      <c r="J663" s="50"/>
      <c r="K663" s="50"/>
      <c r="L663" s="50"/>
      <c r="M663" s="50"/>
      <c r="N663" s="50"/>
      <c r="O663" s="50"/>
      <c r="P663" s="50"/>
      <c r="Q663" s="50"/>
      <c r="R663" s="50"/>
      <c r="S663" s="50"/>
    </row>
    <row r="664">
      <c r="A664" s="244"/>
      <c r="B664" s="50"/>
      <c r="C664" s="111"/>
      <c r="D664" s="111"/>
      <c r="E664" s="111"/>
      <c r="F664" s="111"/>
      <c r="G664" s="243"/>
      <c r="H664" s="50"/>
      <c r="J664" s="50"/>
      <c r="K664" s="50"/>
      <c r="L664" s="50"/>
      <c r="M664" s="50"/>
      <c r="N664" s="50"/>
      <c r="O664" s="50"/>
      <c r="P664" s="50"/>
      <c r="Q664" s="50"/>
      <c r="R664" s="50"/>
      <c r="S664" s="50"/>
    </row>
    <row r="665">
      <c r="A665" s="244"/>
      <c r="B665" s="50"/>
      <c r="C665" s="111"/>
      <c r="D665" s="111"/>
      <c r="E665" s="111"/>
      <c r="F665" s="111"/>
      <c r="G665" s="243"/>
      <c r="H665" s="50"/>
      <c r="J665" s="50"/>
      <c r="K665" s="50"/>
      <c r="L665" s="50"/>
      <c r="M665" s="50"/>
      <c r="N665" s="50"/>
      <c r="O665" s="50"/>
      <c r="P665" s="50"/>
      <c r="Q665" s="50"/>
      <c r="R665" s="50"/>
      <c r="S665" s="50"/>
    </row>
    <row r="666">
      <c r="A666" s="244"/>
      <c r="B666" s="50"/>
      <c r="C666" s="111"/>
      <c r="D666" s="111"/>
      <c r="E666" s="111"/>
      <c r="F666" s="111"/>
      <c r="G666" s="243"/>
      <c r="H666" s="50"/>
      <c r="J666" s="50"/>
      <c r="K666" s="50"/>
      <c r="L666" s="50"/>
      <c r="M666" s="50"/>
      <c r="N666" s="50"/>
      <c r="O666" s="50"/>
      <c r="P666" s="50"/>
      <c r="Q666" s="50"/>
      <c r="R666" s="50"/>
      <c r="S666" s="50"/>
    </row>
    <row r="667">
      <c r="A667" s="244"/>
      <c r="B667" s="50"/>
      <c r="C667" s="111"/>
      <c r="D667" s="111"/>
      <c r="E667" s="111"/>
      <c r="F667" s="111"/>
      <c r="G667" s="243"/>
      <c r="H667" s="50"/>
      <c r="J667" s="50"/>
      <c r="K667" s="50"/>
      <c r="L667" s="50"/>
      <c r="M667" s="50"/>
      <c r="N667" s="50"/>
      <c r="O667" s="50"/>
      <c r="P667" s="50"/>
      <c r="Q667" s="50"/>
      <c r="R667" s="50"/>
      <c r="S667" s="50"/>
    </row>
    <row r="668">
      <c r="A668" s="244"/>
      <c r="B668" s="50"/>
      <c r="C668" s="111"/>
      <c r="D668" s="111"/>
      <c r="E668" s="111"/>
      <c r="F668" s="111"/>
      <c r="G668" s="243"/>
      <c r="H668" s="50"/>
      <c r="J668" s="50"/>
      <c r="K668" s="50"/>
      <c r="L668" s="50"/>
      <c r="M668" s="50"/>
      <c r="N668" s="50"/>
      <c r="O668" s="50"/>
      <c r="P668" s="50"/>
      <c r="Q668" s="50"/>
      <c r="R668" s="50"/>
      <c r="S668" s="50"/>
    </row>
    <row r="669">
      <c r="A669" s="244"/>
      <c r="B669" s="50"/>
      <c r="C669" s="111"/>
      <c r="D669" s="111"/>
      <c r="E669" s="111"/>
      <c r="F669" s="111"/>
      <c r="G669" s="243"/>
      <c r="H669" s="50"/>
      <c r="J669" s="50"/>
      <c r="K669" s="50"/>
      <c r="L669" s="50"/>
      <c r="M669" s="50"/>
      <c r="N669" s="50"/>
      <c r="O669" s="50"/>
      <c r="P669" s="50"/>
      <c r="Q669" s="50"/>
      <c r="R669" s="50"/>
      <c r="S669" s="50"/>
    </row>
    <row r="670">
      <c r="A670" s="244"/>
      <c r="B670" s="50"/>
      <c r="C670" s="111"/>
      <c r="D670" s="111"/>
      <c r="E670" s="111"/>
      <c r="F670" s="111"/>
      <c r="G670" s="243"/>
      <c r="H670" s="50"/>
      <c r="J670" s="50"/>
      <c r="K670" s="50"/>
      <c r="L670" s="50"/>
      <c r="M670" s="50"/>
      <c r="N670" s="50"/>
      <c r="O670" s="50"/>
      <c r="P670" s="50"/>
      <c r="Q670" s="50"/>
      <c r="R670" s="50"/>
      <c r="S670" s="50"/>
    </row>
    <row r="671">
      <c r="A671" s="244"/>
      <c r="B671" s="50"/>
      <c r="C671" s="111"/>
      <c r="D671" s="111"/>
      <c r="E671" s="111"/>
      <c r="F671" s="111"/>
      <c r="G671" s="243"/>
      <c r="H671" s="50"/>
      <c r="J671" s="50"/>
      <c r="K671" s="50"/>
      <c r="L671" s="50"/>
      <c r="M671" s="50"/>
      <c r="N671" s="50"/>
      <c r="O671" s="50"/>
      <c r="P671" s="50"/>
      <c r="Q671" s="50"/>
      <c r="R671" s="50"/>
      <c r="S671" s="50"/>
    </row>
    <row r="672">
      <c r="A672" s="244"/>
      <c r="B672" s="50"/>
      <c r="C672" s="111"/>
      <c r="D672" s="111"/>
      <c r="E672" s="111"/>
      <c r="F672" s="111"/>
      <c r="G672" s="243"/>
      <c r="H672" s="50"/>
      <c r="J672" s="50"/>
      <c r="K672" s="50"/>
      <c r="L672" s="50"/>
      <c r="M672" s="50"/>
      <c r="N672" s="50"/>
      <c r="O672" s="50"/>
      <c r="P672" s="50"/>
      <c r="Q672" s="50"/>
      <c r="R672" s="50"/>
      <c r="S672" s="50"/>
    </row>
    <row r="673">
      <c r="A673" s="244"/>
      <c r="B673" s="50"/>
      <c r="C673" s="111"/>
      <c r="D673" s="111"/>
      <c r="E673" s="111"/>
      <c r="F673" s="111"/>
      <c r="G673" s="243"/>
      <c r="H673" s="50"/>
      <c r="J673" s="50"/>
      <c r="K673" s="50"/>
      <c r="L673" s="50"/>
      <c r="M673" s="50"/>
      <c r="N673" s="50"/>
      <c r="O673" s="50"/>
      <c r="P673" s="50"/>
      <c r="Q673" s="50"/>
      <c r="R673" s="50"/>
      <c r="S673" s="50"/>
    </row>
    <row r="674">
      <c r="A674" s="244"/>
      <c r="B674" s="50"/>
      <c r="C674" s="111"/>
      <c r="D674" s="111"/>
      <c r="E674" s="111"/>
      <c r="F674" s="111"/>
      <c r="G674" s="243"/>
      <c r="H674" s="50"/>
      <c r="J674" s="50"/>
      <c r="K674" s="50"/>
      <c r="L674" s="50"/>
      <c r="M674" s="50"/>
      <c r="N674" s="50"/>
      <c r="O674" s="50"/>
      <c r="P674" s="50"/>
      <c r="Q674" s="50"/>
      <c r="R674" s="50"/>
      <c r="S674" s="50"/>
    </row>
    <row r="675">
      <c r="A675" s="244"/>
      <c r="B675" s="50"/>
      <c r="C675" s="111"/>
      <c r="D675" s="111"/>
      <c r="E675" s="111"/>
      <c r="F675" s="111"/>
      <c r="G675" s="243"/>
      <c r="H675" s="50"/>
      <c r="J675" s="50"/>
      <c r="K675" s="50"/>
      <c r="L675" s="50"/>
      <c r="M675" s="50"/>
      <c r="N675" s="50"/>
      <c r="O675" s="50"/>
      <c r="P675" s="50"/>
      <c r="Q675" s="50"/>
      <c r="R675" s="50"/>
      <c r="S675" s="50"/>
    </row>
    <row r="676">
      <c r="A676" s="244"/>
      <c r="B676" s="50"/>
      <c r="C676" s="111"/>
      <c r="D676" s="111"/>
      <c r="E676" s="111"/>
      <c r="F676" s="111"/>
      <c r="G676" s="243"/>
      <c r="H676" s="50"/>
      <c r="J676" s="50"/>
      <c r="K676" s="50"/>
      <c r="L676" s="50"/>
      <c r="M676" s="50"/>
      <c r="N676" s="50"/>
      <c r="O676" s="50"/>
      <c r="P676" s="50"/>
      <c r="Q676" s="50"/>
      <c r="R676" s="50"/>
      <c r="S676" s="50"/>
    </row>
    <row r="677">
      <c r="A677" s="244"/>
      <c r="B677" s="50"/>
      <c r="C677" s="111"/>
      <c r="D677" s="111"/>
      <c r="E677" s="111"/>
      <c r="F677" s="111"/>
      <c r="G677" s="243"/>
      <c r="H677" s="50"/>
      <c r="J677" s="50"/>
      <c r="K677" s="50"/>
      <c r="L677" s="50"/>
      <c r="M677" s="50"/>
      <c r="N677" s="50"/>
      <c r="O677" s="50"/>
      <c r="P677" s="50"/>
      <c r="Q677" s="50"/>
      <c r="R677" s="50"/>
      <c r="S677" s="50"/>
    </row>
    <row r="678">
      <c r="A678" s="244"/>
      <c r="B678" s="50"/>
      <c r="C678" s="111"/>
      <c r="D678" s="111"/>
      <c r="E678" s="111"/>
      <c r="F678" s="111"/>
      <c r="G678" s="243"/>
      <c r="H678" s="50"/>
      <c r="J678" s="50"/>
      <c r="K678" s="50"/>
      <c r="L678" s="50"/>
      <c r="M678" s="50"/>
      <c r="N678" s="50"/>
      <c r="O678" s="50"/>
      <c r="P678" s="50"/>
      <c r="Q678" s="50"/>
      <c r="R678" s="50"/>
      <c r="S678" s="50"/>
    </row>
    <row r="679">
      <c r="A679" s="244"/>
      <c r="B679" s="50"/>
      <c r="C679" s="111"/>
      <c r="D679" s="111"/>
      <c r="E679" s="111"/>
      <c r="F679" s="111"/>
      <c r="G679" s="243"/>
      <c r="H679" s="50"/>
      <c r="J679" s="50"/>
      <c r="K679" s="50"/>
      <c r="L679" s="50"/>
      <c r="M679" s="50"/>
      <c r="N679" s="50"/>
      <c r="O679" s="50"/>
      <c r="P679" s="50"/>
      <c r="Q679" s="50"/>
      <c r="R679" s="50"/>
      <c r="S679" s="50"/>
    </row>
    <row r="680">
      <c r="A680" s="244"/>
      <c r="B680" s="50"/>
      <c r="C680" s="111"/>
      <c r="D680" s="111"/>
      <c r="E680" s="111"/>
      <c r="F680" s="111"/>
      <c r="G680" s="243"/>
      <c r="H680" s="50"/>
      <c r="J680" s="50"/>
      <c r="K680" s="50"/>
      <c r="L680" s="50"/>
      <c r="M680" s="50"/>
      <c r="N680" s="50"/>
      <c r="O680" s="50"/>
      <c r="P680" s="50"/>
      <c r="Q680" s="50"/>
      <c r="R680" s="50"/>
      <c r="S680" s="50"/>
    </row>
    <row r="681">
      <c r="A681" s="244"/>
      <c r="B681" s="50"/>
      <c r="C681" s="111"/>
      <c r="D681" s="111"/>
      <c r="E681" s="111"/>
      <c r="F681" s="111"/>
      <c r="G681" s="243"/>
      <c r="H681" s="50"/>
      <c r="J681" s="50"/>
      <c r="K681" s="50"/>
      <c r="L681" s="50"/>
      <c r="M681" s="50"/>
      <c r="N681" s="50"/>
      <c r="O681" s="50"/>
      <c r="P681" s="50"/>
      <c r="Q681" s="50"/>
      <c r="R681" s="50"/>
      <c r="S681" s="50"/>
    </row>
    <row r="682">
      <c r="A682" s="244"/>
      <c r="B682" s="50"/>
      <c r="C682" s="111"/>
      <c r="D682" s="111"/>
      <c r="E682" s="111"/>
      <c r="F682" s="111"/>
      <c r="G682" s="243"/>
      <c r="H682" s="50"/>
      <c r="J682" s="50"/>
      <c r="K682" s="50"/>
      <c r="L682" s="50"/>
      <c r="M682" s="50"/>
      <c r="N682" s="50"/>
      <c r="O682" s="50"/>
      <c r="P682" s="50"/>
      <c r="Q682" s="50"/>
      <c r="R682" s="50"/>
      <c r="S682" s="50"/>
    </row>
    <row r="683">
      <c r="A683" s="244"/>
      <c r="B683" s="50"/>
      <c r="C683" s="111"/>
      <c r="D683" s="111"/>
      <c r="E683" s="111"/>
      <c r="F683" s="111"/>
      <c r="G683" s="243"/>
      <c r="H683" s="50"/>
      <c r="J683" s="50"/>
      <c r="K683" s="50"/>
      <c r="L683" s="50"/>
      <c r="M683" s="50"/>
      <c r="N683" s="50"/>
      <c r="O683" s="50"/>
      <c r="P683" s="50"/>
      <c r="Q683" s="50"/>
      <c r="R683" s="50"/>
      <c r="S683" s="50"/>
    </row>
    <row r="684">
      <c r="A684" s="244"/>
      <c r="B684" s="50"/>
      <c r="C684" s="111"/>
      <c r="D684" s="111"/>
      <c r="E684" s="111"/>
      <c r="F684" s="111"/>
      <c r="G684" s="243"/>
      <c r="H684" s="50"/>
      <c r="J684" s="50"/>
      <c r="K684" s="50"/>
      <c r="L684" s="50"/>
      <c r="M684" s="50"/>
      <c r="N684" s="50"/>
      <c r="O684" s="50"/>
      <c r="P684" s="50"/>
      <c r="Q684" s="50"/>
      <c r="R684" s="50"/>
      <c r="S684" s="50"/>
    </row>
    <row r="685">
      <c r="A685" s="244"/>
      <c r="B685" s="50"/>
      <c r="C685" s="111"/>
      <c r="D685" s="111"/>
      <c r="E685" s="111"/>
      <c r="F685" s="111"/>
      <c r="G685" s="243"/>
      <c r="H685" s="50"/>
      <c r="J685" s="50"/>
      <c r="K685" s="50"/>
      <c r="L685" s="50"/>
      <c r="M685" s="50"/>
      <c r="N685" s="50"/>
      <c r="O685" s="50"/>
      <c r="P685" s="50"/>
      <c r="Q685" s="50"/>
      <c r="R685" s="50"/>
      <c r="S685" s="50"/>
    </row>
    <row r="686">
      <c r="A686" s="244"/>
      <c r="B686" s="50"/>
      <c r="C686" s="111"/>
      <c r="D686" s="111"/>
      <c r="E686" s="111"/>
      <c r="F686" s="111"/>
      <c r="G686" s="243"/>
      <c r="H686" s="50"/>
      <c r="J686" s="50"/>
      <c r="K686" s="50"/>
      <c r="L686" s="50"/>
      <c r="M686" s="50"/>
      <c r="N686" s="50"/>
      <c r="O686" s="50"/>
      <c r="P686" s="50"/>
      <c r="Q686" s="50"/>
      <c r="R686" s="50"/>
      <c r="S686" s="50"/>
    </row>
    <row r="687">
      <c r="A687" s="244"/>
      <c r="B687" s="50"/>
      <c r="C687" s="111"/>
      <c r="D687" s="111"/>
      <c r="E687" s="111"/>
      <c r="F687" s="111"/>
      <c r="G687" s="243"/>
      <c r="H687" s="50"/>
      <c r="J687" s="50"/>
      <c r="K687" s="50"/>
      <c r="L687" s="50"/>
      <c r="M687" s="50"/>
      <c r="N687" s="50"/>
      <c r="O687" s="50"/>
      <c r="P687" s="50"/>
      <c r="Q687" s="50"/>
      <c r="R687" s="50"/>
      <c r="S687" s="50"/>
    </row>
    <row r="688">
      <c r="A688" s="244"/>
      <c r="B688" s="50"/>
      <c r="C688" s="111"/>
      <c r="D688" s="111"/>
      <c r="E688" s="111"/>
      <c r="F688" s="111"/>
      <c r="G688" s="243"/>
      <c r="H688" s="50"/>
      <c r="J688" s="50"/>
      <c r="K688" s="50"/>
      <c r="L688" s="50"/>
      <c r="M688" s="50"/>
      <c r="N688" s="50"/>
      <c r="O688" s="50"/>
      <c r="P688" s="50"/>
      <c r="Q688" s="50"/>
      <c r="R688" s="50"/>
      <c r="S688" s="50"/>
    </row>
    <row r="689">
      <c r="A689" s="244"/>
      <c r="B689" s="50"/>
      <c r="C689" s="111"/>
      <c r="D689" s="111"/>
      <c r="E689" s="111"/>
      <c r="F689" s="111"/>
      <c r="G689" s="243"/>
      <c r="H689" s="50"/>
      <c r="J689" s="50"/>
      <c r="K689" s="50"/>
      <c r="L689" s="50"/>
      <c r="M689" s="50"/>
      <c r="N689" s="50"/>
      <c r="O689" s="50"/>
      <c r="P689" s="50"/>
      <c r="Q689" s="50"/>
      <c r="R689" s="50"/>
      <c r="S689" s="50"/>
    </row>
    <row r="690">
      <c r="A690" s="244"/>
      <c r="B690" s="50"/>
      <c r="C690" s="111"/>
      <c r="D690" s="111"/>
      <c r="E690" s="111"/>
      <c r="F690" s="111"/>
      <c r="G690" s="243"/>
      <c r="H690" s="50"/>
      <c r="J690" s="50"/>
      <c r="K690" s="50"/>
      <c r="L690" s="50"/>
      <c r="M690" s="50"/>
      <c r="N690" s="50"/>
      <c r="O690" s="50"/>
      <c r="P690" s="50"/>
      <c r="Q690" s="50"/>
      <c r="R690" s="50"/>
      <c r="S690" s="50"/>
    </row>
    <row r="691">
      <c r="A691" s="244"/>
      <c r="B691" s="50"/>
      <c r="C691" s="111"/>
      <c r="D691" s="111"/>
      <c r="E691" s="111"/>
      <c r="F691" s="111"/>
      <c r="G691" s="243"/>
      <c r="H691" s="50"/>
      <c r="J691" s="50"/>
      <c r="K691" s="50"/>
      <c r="L691" s="50"/>
      <c r="M691" s="50"/>
      <c r="N691" s="50"/>
      <c r="O691" s="50"/>
      <c r="P691" s="50"/>
      <c r="Q691" s="50"/>
      <c r="R691" s="50"/>
      <c r="S691" s="50"/>
    </row>
    <row r="692">
      <c r="A692" s="244"/>
      <c r="B692" s="50"/>
      <c r="C692" s="111"/>
      <c r="D692" s="111"/>
      <c r="E692" s="111"/>
      <c r="F692" s="111"/>
      <c r="G692" s="243"/>
      <c r="H692" s="50"/>
      <c r="J692" s="50"/>
      <c r="K692" s="50"/>
      <c r="L692" s="50"/>
      <c r="M692" s="50"/>
      <c r="N692" s="50"/>
      <c r="O692" s="50"/>
      <c r="P692" s="50"/>
      <c r="Q692" s="50"/>
      <c r="R692" s="50"/>
      <c r="S692" s="50"/>
    </row>
    <row r="693">
      <c r="A693" s="244"/>
      <c r="B693" s="50"/>
      <c r="C693" s="111"/>
      <c r="D693" s="111"/>
      <c r="E693" s="111"/>
      <c r="F693" s="111"/>
      <c r="G693" s="243"/>
      <c r="H693" s="50"/>
      <c r="J693" s="50"/>
      <c r="K693" s="50"/>
      <c r="L693" s="50"/>
      <c r="M693" s="50"/>
      <c r="N693" s="50"/>
      <c r="O693" s="50"/>
      <c r="P693" s="50"/>
      <c r="Q693" s="50"/>
      <c r="R693" s="50"/>
      <c r="S693" s="50"/>
    </row>
    <row r="694">
      <c r="A694" s="244"/>
      <c r="B694" s="50"/>
      <c r="C694" s="111"/>
      <c r="D694" s="111"/>
      <c r="E694" s="111"/>
      <c r="F694" s="111"/>
      <c r="G694" s="243"/>
      <c r="H694" s="50"/>
      <c r="J694" s="50"/>
      <c r="K694" s="50"/>
      <c r="L694" s="50"/>
      <c r="M694" s="50"/>
      <c r="N694" s="50"/>
      <c r="O694" s="50"/>
      <c r="P694" s="50"/>
      <c r="Q694" s="50"/>
      <c r="R694" s="50"/>
      <c r="S694" s="50"/>
    </row>
    <row r="695">
      <c r="A695" s="244"/>
      <c r="B695" s="50"/>
      <c r="C695" s="111"/>
      <c r="D695" s="111"/>
      <c r="E695" s="111"/>
      <c r="F695" s="111"/>
      <c r="G695" s="243"/>
      <c r="H695" s="50"/>
      <c r="J695" s="50"/>
      <c r="K695" s="50"/>
      <c r="L695" s="50"/>
      <c r="M695" s="50"/>
      <c r="N695" s="50"/>
      <c r="O695" s="50"/>
      <c r="P695" s="50"/>
      <c r="Q695" s="50"/>
      <c r="R695" s="50"/>
      <c r="S695" s="50"/>
    </row>
    <row r="696">
      <c r="A696" s="244"/>
      <c r="B696" s="50"/>
      <c r="C696" s="111"/>
      <c r="D696" s="111"/>
      <c r="E696" s="111"/>
      <c r="F696" s="111"/>
      <c r="G696" s="243"/>
      <c r="H696" s="50"/>
      <c r="J696" s="50"/>
      <c r="K696" s="50"/>
      <c r="L696" s="50"/>
      <c r="M696" s="50"/>
      <c r="N696" s="50"/>
      <c r="O696" s="50"/>
      <c r="P696" s="50"/>
      <c r="Q696" s="50"/>
      <c r="R696" s="50"/>
      <c r="S696" s="50"/>
    </row>
    <row r="697">
      <c r="A697" s="244"/>
      <c r="B697" s="50"/>
      <c r="C697" s="111"/>
      <c r="D697" s="111"/>
      <c r="E697" s="111"/>
      <c r="F697" s="111"/>
      <c r="G697" s="243"/>
      <c r="H697" s="50"/>
      <c r="J697" s="50"/>
      <c r="K697" s="50"/>
      <c r="L697" s="50"/>
      <c r="M697" s="50"/>
      <c r="N697" s="50"/>
      <c r="O697" s="50"/>
      <c r="P697" s="50"/>
      <c r="Q697" s="50"/>
      <c r="R697" s="50"/>
      <c r="S697" s="50"/>
    </row>
    <row r="698">
      <c r="A698" s="244"/>
      <c r="B698" s="50"/>
      <c r="C698" s="111"/>
      <c r="D698" s="111"/>
      <c r="E698" s="111"/>
      <c r="F698" s="111"/>
      <c r="G698" s="243"/>
      <c r="H698" s="50"/>
      <c r="J698" s="50"/>
      <c r="K698" s="50"/>
      <c r="L698" s="50"/>
      <c r="M698" s="50"/>
      <c r="N698" s="50"/>
      <c r="O698" s="50"/>
      <c r="P698" s="50"/>
      <c r="Q698" s="50"/>
      <c r="R698" s="50"/>
      <c r="S698" s="50"/>
    </row>
    <row r="699">
      <c r="A699" s="244"/>
      <c r="B699" s="50"/>
      <c r="C699" s="111"/>
      <c r="D699" s="111"/>
      <c r="E699" s="111"/>
      <c r="F699" s="111"/>
      <c r="G699" s="243"/>
      <c r="H699" s="50"/>
      <c r="J699" s="50"/>
      <c r="K699" s="50"/>
      <c r="L699" s="50"/>
      <c r="M699" s="50"/>
      <c r="N699" s="50"/>
      <c r="O699" s="50"/>
      <c r="P699" s="50"/>
      <c r="Q699" s="50"/>
      <c r="R699" s="50"/>
      <c r="S699" s="50"/>
    </row>
    <row r="700">
      <c r="A700" s="244"/>
      <c r="B700" s="50"/>
      <c r="C700" s="111"/>
      <c r="D700" s="111"/>
      <c r="E700" s="111"/>
      <c r="F700" s="111"/>
      <c r="G700" s="243"/>
      <c r="H700" s="50"/>
      <c r="J700" s="50"/>
      <c r="K700" s="50"/>
      <c r="L700" s="50"/>
      <c r="M700" s="50"/>
      <c r="N700" s="50"/>
      <c r="O700" s="50"/>
      <c r="P700" s="50"/>
      <c r="Q700" s="50"/>
      <c r="R700" s="50"/>
      <c r="S700" s="50"/>
    </row>
    <row r="701">
      <c r="A701" s="244"/>
      <c r="B701" s="50"/>
      <c r="C701" s="111"/>
      <c r="D701" s="111"/>
      <c r="E701" s="111"/>
      <c r="F701" s="111"/>
      <c r="G701" s="243"/>
      <c r="H701" s="50"/>
      <c r="J701" s="50"/>
      <c r="K701" s="50"/>
      <c r="L701" s="50"/>
      <c r="M701" s="50"/>
      <c r="N701" s="50"/>
      <c r="O701" s="50"/>
      <c r="P701" s="50"/>
      <c r="Q701" s="50"/>
      <c r="R701" s="50"/>
      <c r="S701" s="50"/>
    </row>
    <row r="702">
      <c r="A702" s="244"/>
      <c r="B702" s="50"/>
      <c r="C702" s="111"/>
      <c r="D702" s="111"/>
      <c r="E702" s="111"/>
      <c r="F702" s="111"/>
      <c r="G702" s="243"/>
      <c r="H702" s="50"/>
      <c r="J702" s="50"/>
      <c r="K702" s="50"/>
      <c r="L702" s="50"/>
      <c r="M702" s="50"/>
      <c r="N702" s="50"/>
      <c r="O702" s="50"/>
      <c r="P702" s="50"/>
      <c r="Q702" s="50"/>
      <c r="R702" s="50"/>
      <c r="S702" s="50"/>
    </row>
    <row r="703">
      <c r="A703" s="244"/>
      <c r="B703" s="50"/>
      <c r="C703" s="111"/>
      <c r="D703" s="111"/>
      <c r="E703" s="111"/>
      <c r="F703" s="111"/>
      <c r="G703" s="243"/>
      <c r="H703" s="50"/>
      <c r="J703" s="50"/>
      <c r="K703" s="50"/>
      <c r="L703" s="50"/>
      <c r="M703" s="50"/>
      <c r="N703" s="50"/>
      <c r="O703" s="50"/>
      <c r="P703" s="50"/>
      <c r="Q703" s="50"/>
      <c r="R703" s="50"/>
      <c r="S703" s="50"/>
    </row>
    <row r="704">
      <c r="A704" s="244"/>
      <c r="B704" s="50"/>
      <c r="C704" s="111"/>
      <c r="D704" s="111"/>
      <c r="E704" s="111"/>
      <c r="F704" s="111"/>
      <c r="G704" s="243"/>
      <c r="H704" s="50"/>
      <c r="J704" s="50"/>
      <c r="K704" s="50"/>
      <c r="L704" s="50"/>
      <c r="M704" s="50"/>
      <c r="N704" s="50"/>
      <c r="O704" s="50"/>
      <c r="P704" s="50"/>
      <c r="Q704" s="50"/>
      <c r="R704" s="50"/>
      <c r="S704" s="50"/>
    </row>
    <row r="705">
      <c r="A705" s="244"/>
      <c r="B705" s="50"/>
      <c r="C705" s="111"/>
      <c r="D705" s="111"/>
      <c r="E705" s="111"/>
      <c r="F705" s="111"/>
      <c r="G705" s="243"/>
      <c r="H705" s="50"/>
      <c r="J705" s="50"/>
      <c r="K705" s="50"/>
      <c r="L705" s="50"/>
      <c r="M705" s="50"/>
      <c r="N705" s="50"/>
      <c r="O705" s="50"/>
      <c r="P705" s="50"/>
      <c r="Q705" s="50"/>
      <c r="R705" s="50"/>
      <c r="S705" s="50"/>
    </row>
    <row r="706">
      <c r="A706" s="244"/>
      <c r="B706" s="50"/>
      <c r="C706" s="111"/>
      <c r="D706" s="111"/>
      <c r="E706" s="111"/>
      <c r="F706" s="111"/>
      <c r="G706" s="243"/>
      <c r="H706" s="50"/>
      <c r="J706" s="50"/>
      <c r="K706" s="50"/>
      <c r="L706" s="50"/>
      <c r="M706" s="50"/>
      <c r="N706" s="50"/>
      <c r="O706" s="50"/>
      <c r="P706" s="50"/>
      <c r="Q706" s="50"/>
      <c r="R706" s="50"/>
      <c r="S706" s="50"/>
    </row>
    <row r="707">
      <c r="A707" s="244"/>
      <c r="B707" s="50"/>
      <c r="C707" s="111"/>
      <c r="D707" s="111"/>
      <c r="E707" s="111"/>
      <c r="F707" s="111"/>
      <c r="G707" s="243"/>
      <c r="H707" s="50"/>
      <c r="J707" s="50"/>
      <c r="K707" s="50"/>
      <c r="L707" s="50"/>
      <c r="M707" s="50"/>
      <c r="N707" s="50"/>
      <c r="O707" s="50"/>
      <c r="P707" s="50"/>
      <c r="Q707" s="50"/>
      <c r="R707" s="50"/>
      <c r="S707" s="50"/>
    </row>
    <row r="708">
      <c r="A708" s="244"/>
      <c r="B708" s="50"/>
      <c r="C708" s="111"/>
      <c r="D708" s="111"/>
      <c r="E708" s="111"/>
      <c r="F708" s="111"/>
      <c r="G708" s="243"/>
      <c r="H708" s="50"/>
      <c r="J708" s="50"/>
      <c r="K708" s="50"/>
      <c r="L708" s="50"/>
      <c r="M708" s="50"/>
      <c r="N708" s="50"/>
      <c r="O708" s="50"/>
      <c r="P708" s="50"/>
      <c r="Q708" s="50"/>
      <c r="R708" s="50"/>
      <c r="S708" s="50"/>
    </row>
    <row r="709">
      <c r="A709" s="244"/>
      <c r="B709" s="50"/>
      <c r="C709" s="111"/>
      <c r="D709" s="111"/>
      <c r="E709" s="111"/>
      <c r="F709" s="111"/>
      <c r="G709" s="243"/>
      <c r="H709" s="50"/>
      <c r="J709" s="50"/>
      <c r="K709" s="50"/>
      <c r="L709" s="50"/>
      <c r="M709" s="50"/>
      <c r="N709" s="50"/>
      <c r="O709" s="50"/>
      <c r="P709" s="50"/>
      <c r="Q709" s="50"/>
      <c r="R709" s="50"/>
      <c r="S709" s="50"/>
    </row>
    <row r="710">
      <c r="A710" s="244"/>
      <c r="B710" s="50"/>
      <c r="C710" s="111"/>
      <c r="D710" s="111"/>
      <c r="E710" s="111"/>
      <c r="F710" s="111"/>
      <c r="G710" s="243"/>
      <c r="H710" s="50"/>
      <c r="J710" s="50"/>
      <c r="K710" s="50"/>
      <c r="L710" s="50"/>
      <c r="M710" s="50"/>
      <c r="N710" s="50"/>
      <c r="O710" s="50"/>
      <c r="P710" s="50"/>
      <c r="Q710" s="50"/>
      <c r="R710" s="50"/>
      <c r="S710" s="50"/>
    </row>
    <row r="711">
      <c r="A711" s="244"/>
      <c r="B711" s="50"/>
      <c r="C711" s="111"/>
      <c r="D711" s="111"/>
      <c r="E711" s="111"/>
      <c r="F711" s="111"/>
      <c r="G711" s="243"/>
      <c r="H711" s="50"/>
      <c r="J711" s="50"/>
      <c r="K711" s="50"/>
      <c r="L711" s="50"/>
      <c r="M711" s="50"/>
      <c r="N711" s="50"/>
      <c r="O711" s="50"/>
      <c r="P711" s="50"/>
      <c r="Q711" s="50"/>
      <c r="R711" s="50"/>
      <c r="S711" s="50"/>
    </row>
    <row r="712">
      <c r="A712" s="244"/>
      <c r="B712" s="50"/>
      <c r="C712" s="111"/>
      <c r="D712" s="111"/>
      <c r="E712" s="111"/>
      <c r="F712" s="111"/>
      <c r="G712" s="243"/>
      <c r="H712" s="50"/>
      <c r="J712" s="50"/>
      <c r="K712" s="50"/>
      <c r="L712" s="50"/>
      <c r="M712" s="50"/>
      <c r="N712" s="50"/>
      <c r="O712" s="50"/>
      <c r="P712" s="50"/>
      <c r="Q712" s="50"/>
      <c r="R712" s="50"/>
      <c r="S712" s="50"/>
    </row>
    <row r="713">
      <c r="A713" s="244"/>
      <c r="B713" s="50"/>
      <c r="C713" s="111"/>
      <c r="D713" s="111"/>
      <c r="E713" s="111"/>
      <c r="F713" s="111"/>
      <c r="G713" s="243"/>
      <c r="H713" s="50"/>
      <c r="J713" s="50"/>
      <c r="K713" s="50"/>
      <c r="L713" s="50"/>
      <c r="M713" s="50"/>
      <c r="N713" s="50"/>
      <c r="O713" s="50"/>
      <c r="P713" s="50"/>
      <c r="Q713" s="50"/>
      <c r="R713" s="50"/>
      <c r="S713" s="50"/>
    </row>
    <row r="714">
      <c r="A714" s="244"/>
      <c r="B714" s="50"/>
      <c r="C714" s="111"/>
      <c r="D714" s="111"/>
      <c r="E714" s="111"/>
      <c r="F714" s="111"/>
      <c r="G714" s="243"/>
      <c r="H714" s="50"/>
      <c r="J714" s="50"/>
      <c r="K714" s="50"/>
      <c r="L714" s="50"/>
      <c r="M714" s="50"/>
      <c r="N714" s="50"/>
      <c r="O714" s="50"/>
      <c r="P714" s="50"/>
      <c r="Q714" s="50"/>
      <c r="R714" s="50"/>
      <c r="S714" s="50"/>
    </row>
    <row r="715">
      <c r="A715" s="244"/>
      <c r="B715" s="50"/>
      <c r="C715" s="111"/>
      <c r="D715" s="111"/>
      <c r="E715" s="111"/>
      <c r="F715" s="111"/>
      <c r="G715" s="243"/>
      <c r="H715" s="50"/>
      <c r="J715" s="50"/>
      <c r="K715" s="50"/>
      <c r="L715" s="50"/>
      <c r="M715" s="50"/>
      <c r="N715" s="50"/>
      <c r="O715" s="50"/>
      <c r="P715" s="50"/>
      <c r="Q715" s="50"/>
      <c r="R715" s="50"/>
      <c r="S715" s="50"/>
    </row>
    <row r="716">
      <c r="A716" s="244"/>
      <c r="B716" s="50"/>
      <c r="C716" s="111"/>
      <c r="D716" s="111"/>
      <c r="E716" s="111"/>
      <c r="F716" s="111"/>
      <c r="G716" s="243"/>
      <c r="H716" s="50"/>
      <c r="J716" s="50"/>
      <c r="K716" s="50"/>
      <c r="L716" s="50"/>
      <c r="M716" s="50"/>
      <c r="N716" s="50"/>
      <c r="O716" s="50"/>
      <c r="P716" s="50"/>
      <c r="Q716" s="50"/>
      <c r="R716" s="50"/>
      <c r="S716" s="50"/>
    </row>
    <row r="717">
      <c r="A717" s="244"/>
      <c r="B717" s="50"/>
      <c r="C717" s="111"/>
      <c r="D717" s="111"/>
      <c r="E717" s="111"/>
      <c r="F717" s="111"/>
      <c r="G717" s="243"/>
      <c r="H717" s="50"/>
      <c r="J717" s="50"/>
      <c r="K717" s="50"/>
      <c r="L717" s="50"/>
      <c r="M717" s="50"/>
      <c r="N717" s="50"/>
      <c r="O717" s="50"/>
      <c r="P717" s="50"/>
      <c r="Q717" s="50"/>
      <c r="R717" s="50"/>
      <c r="S717" s="50"/>
    </row>
    <row r="718">
      <c r="A718" s="244"/>
      <c r="B718" s="50"/>
      <c r="C718" s="111"/>
      <c r="D718" s="111"/>
      <c r="E718" s="111"/>
      <c r="F718" s="111"/>
      <c r="G718" s="243"/>
      <c r="H718" s="50"/>
      <c r="J718" s="50"/>
      <c r="K718" s="50"/>
      <c r="L718" s="50"/>
      <c r="M718" s="50"/>
      <c r="N718" s="50"/>
      <c r="O718" s="50"/>
      <c r="P718" s="50"/>
      <c r="Q718" s="50"/>
      <c r="R718" s="50"/>
      <c r="S718" s="50"/>
    </row>
    <row r="719">
      <c r="A719" s="244"/>
      <c r="B719" s="50"/>
      <c r="C719" s="111"/>
      <c r="D719" s="111"/>
      <c r="E719" s="111"/>
      <c r="F719" s="111"/>
      <c r="G719" s="243"/>
      <c r="H719" s="50"/>
      <c r="J719" s="50"/>
      <c r="K719" s="50"/>
      <c r="L719" s="50"/>
      <c r="M719" s="50"/>
      <c r="N719" s="50"/>
      <c r="O719" s="50"/>
      <c r="P719" s="50"/>
      <c r="Q719" s="50"/>
      <c r="R719" s="50"/>
      <c r="S719" s="50"/>
    </row>
    <row r="720">
      <c r="A720" s="244"/>
      <c r="B720" s="50"/>
      <c r="C720" s="111"/>
      <c r="D720" s="111"/>
      <c r="E720" s="111"/>
      <c r="F720" s="111"/>
      <c r="G720" s="243"/>
      <c r="H720" s="50"/>
      <c r="J720" s="50"/>
      <c r="K720" s="50"/>
      <c r="L720" s="50"/>
      <c r="M720" s="50"/>
      <c r="N720" s="50"/>
      <c r="O720" s="50"/>
      <c r="P720" s="50"/>
      <c r="Q720" s="50"/>
      <c r="R720" s="50"/>
      <c r="S720" s="50"/>
    </row>
    <row r="721">
      <c r="A721" s="244"/>
      <c r="B721" s="50"/>
      <c r="C721" s="111"/>
      <c r="D721" s="111"/>
      <c r="E721" s="111"/>
      <c r="F721" s="111"/>
      <c r="G721" s="243"/>
      <c r="H721" s="50"/>
      <c r="J721" s="50"/>
      <c r="K721" s="50"/>
      <c r="L721" s="50"/>
      <c r="M721" s="50"/>
      <c r="N721" s="50"/>
      <c r="O721" s="50"/>
      <c r="P721" s="50"/>
      <c r="Q721" s="50"/>
      <c r="R721" s="50"/>
      <c r="S721" s="50"/>
    </row>
    <row r="722">
      <c r="A722" s="244"/>
      <c r="B722" s="50"/>
      <c r="C722" s="111"/>
      <c r="D722" s="111"/>
      <c r="E722" s="111"/>
      <c r="F722" s="111"/>
      <c r="G722" s="243"/>
      <c r="H722" s="50"/>
      <c r="J722" s="50"/>
      <c r="K722" s="50"/>
      <c r="L722" s="50"/>
      <c r="M722" s="50"/>
      <c r="N722" s="50"/>
      <c r="O722" s="50"/>
      <c r="P722" s="50"/>
      <c r="Q722" s="50"/>
      <c r="R722" s="50"/>
      <c r="S722" s="50"/>
    </row>
    <row r="723">
      <c r="A723" s="244"/>
      <c r="B723" s="50"/>
      <c r="C723" s="111"/>
      <c r="D723" s="111"/>
      <c r="E723" s="111"/>
      <c r="F723" s="111"/>
      <c r="G723" s="243"/>
      <c r="H723" s="50"/>
      <c r="J723" s="50"/>
      <c r="K723" s="50"/>
      <c r="L723" s="50"/>
      <c r="M723" s="50"/>
      <c r="N723" s="50"/>
      <c r="O723" s="50"/>
      <c r="P723" s="50"/>
      <c r="Q723" s="50"/>
      <c r="R723" s="50"/>
      <c r="S723" s="50"/>
    </row>
    <row r="724">
      <c r="A724" s="244"/>
      <c r="B724" s="50"/>
      <c r="C724" s="111"/>
      <c r="D724" s="111"/>
      <c r="E724" s="111"/>
      <c r="F724" s="111"/>
      <c r="G724" s="243"/>
      <c r="H724" s="50"/>
      <c r="J724" s="50"/>
      <c r="K724" s="50"/>
      <c r="L724" s="50"/>
      <c r="M724" s="50"/>
      <c r="N724" s="50"/>
      <c r="O724" s="50"/>
      <c r="P724" s="50"/>
      <c r="Q724" s="50"/>
      <c r="R724" s="50"/>
      <c r="S724" s="50"/>
    </row>
    <row r="725">
      <c r="A725" s="244"/>
      <c r="B725" s="50"/>
      <c r="C725" s="111"/>
      <c r="D725" s="111"/>
      <c r="E725" s="111"/>
      <c r="F725" s="111"/>
      <c r="G725" s="243"/>
      <c r="H725" s="50"/>
      <c r="J725" s="50"/>
      <c r="K725" s="50"/>
      <c r="L725" s="50"/>
      <c r="M725" s="50"/>
      <c r="N725" s="50"/>
      <c r="O725" s="50"/>
      <c r="P725" s="50"/>
      <c r="Q725" s="50"/>
      <c r="R725" s="50"/>
      <c r="S725" s="50"/>
    </row>
    <row r="726">
      <c r="A726" s="244"/>
      <c r="B726" s="50"/>
      <c r="C726" s="111"/>
      <c r="D726" s="111"/>
      <c r="E726" s="111"/>
      <c r="F726" s="111"/>
      <c r="G726" s="243"/>
      <c r="H726" s="50"/>
      <c r="J726" s="50"/>
      <c r="K726" s="50"/>
      <c r="L726" s="50"/>
      <c r="M726" s="50"/>
      <c r="N726" s="50"/>
      <c r="O726" s="50"/>
      <c r="P726" s="50"/>
      <c r="Q726" s="50"/>
      <c r="R726" s="50"/>
      <c r="S726" s="50"/>
    </row>
    <row r="727">
      <c r="A727" s="244"/>
      <c r="B727" s="50"/>
      <c r="C727" s="111"/>
      <c r="D727" s="111"/>
      <c r="E727" s="111"/>
      <c r="F727" s="111"/>
      <c r="G727" s="243"/>
      <c r="H727" s="50"/>
      <c r="J727" s="50"/>
      <c r="K727" s="50"/>
      <c r="L727" s="50"/>
      <c r="M727" s="50"/>
      <c r="N727" s="50"/>
      <c r="O727" s="50"/>
      <c r="P727" s="50"/>
      <c r="Q727" s="50"/>
      <c r="R727" s="50"/>
      <c r="S727" s="50"/>
    </row>
    <row r="728">
      <c r="A728" s="244"/>
      <c r="B728" s="50"/>
      <c r="C728" s="111"/>
      <c r="D728" s="111"/>
      <c r="E728" s="111"/>
      <c r="F728" s="111"/>
      <c r="G728" s="243"/>
      <c r="H728" s="50"/>
      <c r="J728" s="50"/>
      <c r="K728" s="50"/>
      <c r="L728" s="50"/>
      <c r="M728" s="50"/>
      <c r="N728" s="50"/>
      <c r="O728" s="50"/>
      <c r="P728" s="50"/>
      <c r="Q728" s="50"/>
      <c r="R728" s="50"/>
      <c r="S728" s="50"/>
    </row>
    <row r="729">
      <c r="A729" s="244"/>
      <c r="B729" s="50"/>
      <c r="C729" s="111"/>
      <c r="D729" s="111"/>
      <c r="E729" s="111"/>
      <c r="F729" s="111"/>
      <c r="G729" s="243"/>
      <c r="H729" s="50"/>
      <c r="J729" s="50"/>
      <c r="K729" s="50"/>
      <c r="L729" s="50"/>
      <c r="M729" s="50"/>
      <c r="N729" s="50"/>
      <c r="O729" s="50"/>
      <c r="P729" s="50"/>
      <c r="Q729" s="50"/>
      <c r="R729" s="50"/>
      <c r="S729" s="50"/>
    </row>
    <row r="730">
      <c r="A730" s="244"/>
      <c r="B730" s="50"/>
      <c r="C730" s="111"/>
      <c r="D730" s="111"/>
      <c r="E730" s="111"/>
      <c r="F730" s="111"/>
      <c r="G730" s="243"/>
      <c r="H730" s="50"/>
      <c r="J730" s="50"/>
      <c r="K730" s="50"/>
      <c r="L730" s="50"/>
      <c r="M730" s="50"/>
      <c r="N730" s="50"/>
      <c r="O730" s="50"/>
      <c r="P730" s="50"/>
      <c r="Q730" s="50"/>
      <c r="R730" s="50"/>
      <c r="S730" s="50"/>
    </row>
    <row r="731">
      <c r="A731" s="244"/>
      <c r="B731" s="50"/>
      <c r="C731" s="111"/>
      <c r="D731" s="111"/>
      <c r="E731" s="111"/>
      <c r="F731" s="111"/>
      <c r="G731" s="243"/>
      <c r="H731" s="50"/>
      <c r="J731" s="50"/>
      <c r="K731" s="50"/>
      <c r="L731" s="50"/>
      <c r="M731" s="50"/>
      <c r="N731" s="50"/>
      <c r="O731" s="50"/>
      <c r="P731" s="50"/>
      <c r="Q731" s="50"/>
      <c r="R731" s="50"/>
      <c r="S731" s="50"/>
    </row>
    <row r="732">
      <c r="A732" s="244"/>
      <c r="B732" s="50"/>
      <c r="C732" s="111"/>
      <c r="D732" s="111"/>
      <c r="E732" s="111"/>
      <c r="F732" s="111"/>
      <c r="G732" s="243"/>
      <c r="H732" s="50"/>
      <c r="J732" s="50"/>
      <c r="K732" s="50"/>
      <c r="L732" s="50"/>
      <c r="M732" s="50"/>
      <c r="N732" s="50"/>
      <c r="O732" s="50"/>
      <c r="P732" s="50"/>
      <c r="Q732" s="50"/>
      <c r="R732" s="50"/>
      <c r="S732" s="50"/>
    </row>
    <row r="733">
      <c r="A733" s="244"/>
      <c r="B733" s="50"/>
      <c r="C733" s="111"/>
      <c r="D733" s="111"/>
      <c r="E733" s="111"/>
      <c r="F733" s="111"/>
      <c r="G733" s="243"/>
      <c r="H733" s="50"/>
      <c r="J733" s="50"/>
      <c r="K733" s="50"/>
      <c r="L733" s="50"/>
      <c r="M733" s="50"/>
      <c r="N733" s="50"/>
      <c r="O733" s="50"/>
      <c r="P733" s="50"/>
      <c r="Q733" s="50"/>
      <c r="R733" s="50"/>
      <c r="S733" s="50"/>
    </row>
    <row r="734">
      <c r="A734" s="244"/>
      <c r="B734" s="50"/>
      <c r="C734" s="111"/>
      <c r="D734" s="111"/>
      <c r="E734" s="111"/>
      <c r="F734" s="111"/>
      <c r="G734" s="243"/>
      <c r="H734" s="50"/>
      <c r="J734" s="50"/>
      <c r="K734" s="50"/>
      <c r="L734" s="50"/>
      <c r="M734" s="50"/>
      <c r="N734" s="50"/>
      <c r="O734" s="50"/>
      <c r="P734" s="50"/>
      <c r="Q734" s="50"/>
      <c r="R734" s="50"/>
      <c r="S734" s="50"/>
    </row>
    <row r="735">
      <c r="A735" s="244"/>
      <c r="B735" s="50"/>
      <c r="C735" s="111"/>
      <c r="D735" s="111"/>
      <c r="E735" s="111"/>
      <c r="F735" s="111"/>
      <c r="G735" s="243"/>
      <c r="H735" s="50"/>
      <c r="J735" s="50"/>
      <c r="K735" s="50"/>
      <c r="L735" s="50"/>
      <c r="M735" s="50"/>
      <c r="N735" s="50"/>
      <c r="O735" s="50"/>
      <c r="P735" s="50"/>
      <c r="Q735" s="50"/>
      <c r="R735" s="50"/>
      <c r="S735" s="50"/>
    </row>
    <row r="736">
      <c r="A736" s="244"/>
      <c r="B736" s="50"/>
      <c r="C736" s="111"/>
      <c r="D736" s="111"/>
      <c r="E736" s="111"/>
      <c r="F736" s="111"/>
      <c r="G736" s="243"/>
      <c r="H736" s="50"/>
      <c r="J736" s="50"/>
      <c r="K736" s="50"/>
      <c r="L736" s="50"/>
      <c r="M736" s="50"/>
      <c r="N736" s="50"/>
      <c r="O736" s="50"/>
      <c r="P736" s="50"/>
      <c r="Q736" s="50"/>
      <c r="R736" s="50"/>
      <c r="S736" s="50"/>
    </row>
    <row r="737">
      <c r="A737" s="244"/>
      <c r="B737" s="50"/>
      <c r="C737" s="111"/>
      <c r="D737" s="111"/>
      <c r="E737" s="111"/>
      <c r="F737" s="111"/>
      <c r="G737" s="243"/>
      <c r="H737" s="50"/>
      <c r="J737" s="50"/>
      <c r="K737" s="50"/>
      <c r="L737" s="50"/>
      <c r="M737" s="50"/>
      <c r="N737" s="50"/>
      <c r="O737" s="50"/>
      <c r="P737" s="50"/>
      <c r="Q737" s="50"/>
      <c r="R737" s="50"/>
      <c r="S737" s="50"/>
    </row>
    <row r="738">
      <c r="A738" s="244"/>
      <c r="B738" s="50"/>
      <c r="C738" s="111"/>
      <c r="D738" s="111"/>
      <c r="E738" s="111"/>
      <c r="F738" s="111"/>
      <c r="G738" s="243"/>
      <c r="H738" s="50"/>
      <c r="J738" s="50"/>
      <c r="K738" s="50"/>
      <c r="L738" s="50"/>
      <c r="M738" s="50"/>
      <c r="N738" s="50"/>
      <c r="O738" s="50"/>
      <c r="P738" s="50"/>
      <c r="Q738" s="50"/>
      <c r="R738" s="50"/>
      <c r="S738" s="50"/>
    </row>
    <row r="739">
      <c r="A739" s="244"/>
      <c r="B739" s="50"/>
      <c r="C739" s="111"/>
      <c r="D739" s="111"/>
      <c r="E739" s="111"/>
      <c r="F739" s="111"/>
      <c r="G739" s="243"/>
      <c r="H739" s="50"/>
      <c r="J739" s="50"/>
      <c r="K739" s="50"/>
      <c r="L739" s="50"/>
      <c r="M739" s="50"/>
      <c r="N739" s="50"/>
      <c r="O739" s="50"/>
      <c r="P739" s="50"/>
      <c r="Q739" s="50"/>
      <c r="R739" s="50"/>
      <c r="S739" s="50"/>
    </row>
    <row r="740">
      <c r="A740" s="244"/>
      <c r="B740" s="50"/>
      <c r="C740" s="111"/>
      <c r="D740" s="111"/>
      <c r="E740" s="111"/>
      <c r="F740" s="111"/>
      <c r="G740" s="243"/>
      <c r="H740" s="50"/>
      <c r="J740" s="50"/>
      <c r="K740" s="50"/>
      <c r="L740" s="50"/>
      <c r="M740" s="50"/>
      <c r="N740" s="50"/>
      <c r="O740" s="50"/>
      <c r="P740" s="50"/>
      <c r="Q740" s="50"/>
      <c r="R740" s="50"/>
      <c r="S740" s="50"/>
    </row>
    <row r="741">
      <c r="A741" s="244"/>
      <c r="B741" s="50"/>
      <c r="C741" s="111"/>
      <c r="D741" s="111"/>
      <c r="E741" s="111"/>
      <c r="F741" s="111"/>
      <c r="G741" s="243"/>
      <c r="H741" s="50"/>
      <c r="J741" s="50"/>
      <c r="K741" s="50"/>
      <c r="L741" s="50"/>
      <c r="M741" s="50"/>
      <c r="N741" s="50"/>
      <c r="O741" s="50"/>
      <c r="P741" s="50"/>
      <c r="Q741" s="50"/>
      <c r="R741" s="50"/>
      <c r="S741" s="50"/>
    </row>
    <row r="742">
      <c r="A742" s="244"/>
      <c r="B742" s="50"/>
      <c r="C742" s="111"/>
      <c r="D742" s="111"/>
      <c r="E742" s="111"/>
      <c r="F742" s="111"/>
      <c r="G742" s="243"/>
      <c r="H742" s="50"/>
      <c r="J742" s="50"/>
      <c r="K742" s="50"/>
      <c r="L742" s="50"/>
      <c r="M742" s="50"/>
      <c r="N742" s="50"/>
      <c r="O742" s="50"/>
      <c r="P742" s="50"/>
      <c r="Q742" s="50"/>
      <c r="R742" s="50"/>
      <c r="S742" s="50"/>
    </row>
    <row r="743">
      <c r="A743" s="244"/>
      <c r="B743" s="50"/>
      <c r="C743" s="111"/>
      <c r="D743" s="111"/>
      <c r="E743" s="111"/>
      <c r="F743" s="111"/>
      <c r="G743" s="243"/>
      <c r="H743" s="50"/>
      <c r="J743" s="50"/>
      <c r="K743" s="50"/>
      <c r="L743" s="50"/>
      <c r="M743" s="50"/>
      <c r="N743" s="50"/>
      <c r="O743" s="50"/>
      <c r="P743" s="50"/>
      <c r="Q743" s="50"/>
      <c r="R743" s="50"/>
      <c r="S743" s="50"/>
    </row>
    <row r="744">
      <c r="A744" s="244"/>
      <c r="B744" s="50"/>
      <c r="C744" s="111"/>
      <c r="D744" s="111"/>
      <c r="E744" s="111"/>
      <c r="F744" s="111"/>
      <c r="G744" s="243"/>
      <c r="H744" s="50"/>
      <c r="J744" s="50"/>
      <c r="K744" s="50"/>
      <c r="L744" s="50"/>
      <c r="M744" s="50"/>
      <c r="N744" s="50"/>
      <c r="O744" s="50"/>
      <c r="P744" s="50"/>
      <c r="Q744" s="50"/>
      <c r="R744" s="50"/>
      <c r="S744" s="50"/>
    </row>
    <row r="745">
      <c r="A745" s="244"/>
      <c r="B745" s="50"/>
      <c r="C745" s="111"/>
      <c r="D745" s="111"/>
      <c r="E745" s="111"/>
      <c r="F745" s="111"/>
      <c r="G745" s="243"/>
      <c r="H745" s="50"/>
      <c r="J745" s="50"/>
      <c r="K745" s="50"/>
      <c r="L745" s="50"/>
      <c r="M745" s="50"/>
      <c r="N745" s="50"/>
      <c r="O745" s="50"/>
      <c r="P745" s="50"/>
      <c r="Q745" s="50"/>
      <c r="R745" s="50"/>
      <c r="S745" s="50"/>
    </row>
    <row r="746">
      <c r="A746" s="244"/>
      <c r="B746" s="50"/>
      <c r="C746" s="111"/>
      <c r="D746" s="111"/>
      <c r="E746" s="111"/>
      <c r="F746" s="111"/>
      <c r="G746" s="243"/>
      <c r="H746" s="50"/>
      <c r="J746" s="50"/>
      <c r="K746" s="50"/>
      <c r="L746" s="50"/>
      <c r="M746" s="50"/>
      <c r="N746" s="50"/>
      <c r="O746" s="50"/>
      <c r="P746" s="50"/>
      <c r="Q746" s="50"/>
      <c r="R746" s="50"/>
      <c r="S746" s="50"/>
    </row>
    <row r="747">
      <c r="A747" s="244"/>
      <c r="B747" s="50"/>
      <c r="C747" s="111"/>
      <c r="D747" s="111"/>
      <c r="E747" s="111"/>
      <c r="F747" s="111"/>
      <c r="G747" s="243"/>
      <c r="H747" s="50"/>
      <c r="J747" s="50"/>
      <c r="K747" s="50"/>
      <c r="L747" s="50"/>
      <c r="M747" s="50"/>
      <c r="N747" s="50"/>
      <c r="O747" s="50"/>
      <c r="P747" s="50"/>
      <c r="Q747" s="50"/>
      <c r="R747" s="50"/>
      <c r="S747" s="50"/>
    </row>
    <row r="748">
      <c r="A748" s="244"/>
      <c r="B748" s="50"/>
      <c r="C748" s="111"/>
      <c r="D748" s="111"/>
      <c r="E748" s="111"/>
      <c r="F748" s="111"/>
      <c r="G748" s="243"/>
      <c r="H748" s="50"/>
      <c r="J748" s="50"/>
      <c r="K748" s="50"/>
      <c r="L748" s="50"/>
      <c r="M748" s="50"/>
      <c r="N748" s="50"/>
      <c r="O748" s="50"/>
      <c r="P748" s="50"/>
      <c r="Q748" s="50"/>
      <c r="R748" s="50"/>
      <c r="S748" s="50"/>
    </row>
    <row r="749">
      <c r="A749" s="244"/>
      <c r="B749" s="50"/>
      <c r="C749" s="111"/>
      <c r="D749" s="111"/>
      <c r="E749" s="111"/>
      <c r="F749" s="111"/>
      <c r="G749" s="243"/>
      <c r="H749" s="50"/>
      <c r="J749" s="50"/>
      <c r="K749" s="50"/>
      <c r="L749" s="50"/>
      <c r="M749" s="50"/>
      <c r="N749" s="50"/>
      <c r="O749" s="50"/>
      <c r="P749" s="50"/>
      <c r="Q749" s="50"/>
      <c r="R749" s="50"/>
      <c r="S749" s="50"/>
    </row>
    <row r="750">
      <c r="A750" s="244"/>
      <c r="B750" s="50"/>
      <c r="C750" s="111"/>
      <c r="D750" s="111"/>
      <c r="E750" s="111"/>
      <c r="F750" s="111"/>
      <c r="G750" s="243"/>
      <c r="H750" s="50"/>
      <c r="J750" s="50"/>
      <c r="K750" s="50"/>
      <c r="L750" s="50"/>
      <c r="M750" s="50"/>
      <c r="N750" s="50"/>
      <c r="O750" s="50"/>
      <c r="P750" s="50"/>
      <c r="Q750" s="50"/>
      <c r="R750" s="50"/>
      <c r="S750" s="50"/>
    </row>
    <row r="751">
      <c r="A751" s="244"/>
      <c r="B751" s="50"/>
      <c r="C751" s="111"/>
      <c r="D751" s="111"/>
      <c r="E751" s="111"/>
      <c r="F751" s="111"/>
      <c r="G751" s="243"/>
      <c r="H751" s="50"/>
      <c r="J751" s="50"/>
      <c r="K751" s="50"/>
      <c r="L751" s="50"/>
      <c r="M751" s="50"/>
      <c r="N751" s="50"/>
      <c r="O751" s="50"/>
      <c r="P751" s="50"/>
      <c r="Q751" s="50"/>
      <c r="R751" s="50"/>
      <c r="S751" s="50"/>
    </row>
    <row r="752">
      <c r="A752" s="244"/>
      <c r="B752" s="50"/>
      <c r="C752" s="111"/>
      <c r="D752" s="111"/>
      <c r="E752" s="111"/>
      <c r="F752" s="111"/>
      <c r="G752" s="243"/>
      <c r="H752" s="50"/>
      <c r="J752" s="50"/>
      <c r="K752" s="50"/>
      <c r="L752" s="50"/>
      <c r="M752" s="50"/>
      <c r="N752" s="50"/>
      <c r="O752" s="50"/>
      <c r="P752" s="50"/>
      <c r="Q752" s="50"/>
      <c r="R752" s="50"/>
      <c r="S752" s="50"/>
    </row>
    <row r="753">
      <c r="A753" s="244"/>
      <c r="B753" s="50"/>
      <c r="C753" s="111"/>
      <c r="D753" s="111"/>
      <c r="E753" s="111"/>
      <c r="F753" s="111"/>
      <c r="G753" s="243"/>
      <c r="H753" s="50"/>
      <c r="J753" s="50"/>
      <c r="K753" s="50"/>
      <c r="L753" s="50"/>
      <c r="M753" s="50"/>
      <c r="N753" s="50"/>
      <c r="O753" s="50"/>
      <c r="P753" s="50"/>
      <c r="Q753" s="50"/>
      <c r="R753" s="50"/>
      <c r="S753" s="50"/>
    </row>
    <row r="754">
      <c r="A754" s="244"/>
      <c r="B754" s="50"/>
      <c r="C754" s="111"/>
      <c r="D754" s="111"/>
      <c r="E754" s="111"/>
      <c r="F754" s="111"/>
      <c r="G754" s="243"/>
      <c r="H754" s="50"/>
      <c r="J754" s="50"/>
      <c r="K754" s="50"/>
      <c r="L754" s="50"/>
      <c r="M754" s="50"/>
      <c r="N754" s="50"/>
      <c r="O754" s="50"/>
      <c r="P754" s="50"/>
      <c r="Q754" s="50"/>
      <c r="R754" s="50"/>
      <c r="S754" s="50"/>
    </row>
    <row r="755">
      <c r="A755" s="244"/>
      <c r="B755" s="50"/>
      <c r="C755" s="111"/>
      <c r="D755" s="111"/>
      <c r="E755" s="111"/>
      <c r="F755" s="111"/>
      <c r="G755" s="243"/>
      <c r="H755" s="50"/>
      <c r="J755" s="50"/>
      <c r="K755" s="50"/>
      <c r="L755" s="50"/>
      <c r="M755" s="50"/>
      <c r="N755" s="50"/>
      <c r="O755" s="50"/>
      <c r="P755" s="50"/>
      <c r="Q755" s="50"/>
      <c r="R755" s="50"/>
      <c r="S755" s="50"/>
    </row>
    <row r="756">
      <c r="A756" s="244"/>
      <c r="B756" s="50"/>
      <c r="C756" s="111"/>
      <c r="D756" s="111"/>
      <c r="E756" s="111"/>
      <c r="F756" s="111"/>
      <c r="G756" s="243"/>
      <c r="H756" s="50"/>
      <c r="J756" s="50"/>
      <c r="K756" s="50"/>
      <c r="L756" s="50"/>
      <c r="M756" s="50"/>
      <c r="N756" s="50"/>
      <c r="O756" s="50"/>
      <c r="P756" s="50"/>
      <c r="Q756" s="50"/>
      <c r="R756" s="50"/>
      <c r="S756" s="50"/>
    </row>
    <row r="757">
      <c r="A757" s="244"/>
      <c r="B757" s="50"/>
      <c r="C757" s="111"/>
      <c r="D757" s="111"/>
      <c r="E757" s="111"/>
      <c r="F757" s="111"/>
      <c r="G757" s="243"/>
      <c r="H757" s="50"/>
      <c r="J757" s="50"/>
      <c r="K757" s="50"/>
      <c r="L757" s="50"/>
      <c r="M757" s="50"/>
      <c r="N757" s="50"/>
      <c r="O757" s="50"/>
      <c r="P757" s="50"/>
      <c r="Q757" s="50"/>
      <c r="R757" s="50"/>
      <c r="S757" s="50"/>
    </row>
    <row r="758">
      <c r="A758" s="244"/>
      <c r="B758" s="50"/>
      <c r="C758" s="111"/>
      <c r="D758" s="111"/>
      <c r="E758" s="111"/>
      <c r="F758" s="111"/>
      <c r="G758" s="243"/>
      <c r="H758" s="50"/>
      <c r="J758" s="50"/>
      <c r="K758" s="50"/>
      <c r="L758" s="50"/>
      <c r="M758" s="50"/>
      <c r="N758" s="50"/>
      <c r="O758" s="50"/>
      <c r="P758" s="50"/>
      <c r="Q758" s="50"/>
      <c r="R758" s="50"/>
      <c r="S758" s="50"/>
    </row>
    <row r="759">
      <c r="A759" s="244"/>
      <c r="B759" s="50"/>
      <c r="C759" s="111"/>
      <c r="D759" s="111"/>
      <c r="E759" s="111"/>
      <c r="F759" s="111"/>
      <c r="G759" s="243"/>
      <c r="H759" s="50"/>
      <c r="J759" s="50"/>
      <c r="K759" s="50"/>
      <c r="L759" s="50"/>
      <c r="M759" s="50"/>
      <c r="N759" s="50"/>
      <c r="O759" s="50"/>
      <c r="P759" s="50"/>
      <c r="Q759" s="50"/>
      <c r="R759" s="50"/>
      <c r="S759" s="50"/>
    </row>
    <row r="760">
      <c r="A760" s="244"/>
      <c r="B760" s="50"/>
      <c r="C760" s="111"/>
      <c r="D760" s="111"/>
      <c r="E760" s="111"/>
      <c r="F760" s="111"/>
      <c r="G760" s="243"/>
      <c r="H760" s="50"/>
      <c r="J760" s="50"/>
      <c r="K760" s="50"/>
      <c r="L760" s="50"/>
      <c r="M760" s="50"/>
      <c r="N760" s="50"/>
      <c r="O760" s="50"/>
      <c r="P760" s="50"/>
      <c r="Q760" s="50"/>
      <c r="R760" s="50"/>
      <c r="S760" s="50"/>
    </row>
    <row r="761">
      <c r="A761" s="244"/>
      <c r="B761" s="50"/>
      <c r="C761" s="111"/>
      <c r="D761" s="111"/>
      <c r="E761" s="111"/>
      <c r="F761" s="111"/>
      <c r="G761" s="243"/>
      <c r="H761" s="50"/>
      <c r="J761" s="50"/>
      <c r="K761" s="50"/>
      <c r="L761" s="50"/>
      <c r="M761" s="50"/>
      <c r="N761" s="50"/>
      <c r="O761" s="50"/>
      <c r="P761" s="50"/>
      <c r="Q761" s="50"/>
      <c r="R761" s="50"/>
      <c r="S761" s="50"/>
    </row>
    <row r="762">
      <c r="A762" s="244"/>
      <c r="B762" s="50"/>
      <c r="C762" s="111"/>
      <c r="D762" s="111"/>
      <c r="E762" s="111"/>
      <c r="F762" s="111"/>
      <c r="G762" s="243"/>
      <c r="H762" s="50"/>
      <c r="J762" s="50"/>
      <c r="K762" s="50"/>
      <c r="L762" s="50"/>
      <c r="M762" s="50"/>
      <c r="N762" s="50"/>
      <c r="O762" s="50"/>
      <c r="P762" s="50"/>
      <c r="Q762" s="50"/>
      <c r="R762" s="50"/>
      <c r="S762" s="50"/>
    </row>
    <row r="763">
      <c r="A763" s="244"/>
      <c r="B763" s="50"/>
      <c r="C763" s="111"/>
      <c r="D763" s="111"/>
      <c r="E763" s="111"/>
      <c r="F763" s="111"/>
      <c r="G763" s="243"/>
      <c r="H763" s="50"/>
      <c r="J763" s="50"/>
      <c r="K763" s="50"/>
      <c r="L763" s="50"/>
      <c r="M763" s="50"/>
      <c r="N763" s="50"/>
      <c r="O763" s="50"/>
      <c r="P763" s="50"/>
      <c r="Q763" s="50"/>
      <c r="R763" s="50"/>
      <c r="S763" s="50"/>
    </row>
    <row r="764">
      <c r="A764" s="244"/>
      <c r="B764" s="50"/>
      <c r="C764" s="111"/>
      <c r="D764" s="111"/>
      <c r="E764" s="111"/>
      <c r="F764" s="111"/>
      <c r="G764" s="243"/>
      <c r="H764" s="50"/>
      <c r="J764" s="50"/>
      <c r="K764" s="50"/>
      <c r="L764" s="50"/>
      <c r="M764" s="50"/>
      <c r="N764" s="50"/>
      <c r="O764" s="50"/>
      <c r="P764" s="50"/>
      <c r="Q764" s="50"/>
      <c r="R764" s="50"/>
      <c r="S764" s="50"/>
    </row>
    <row r="765">
      <c r="A765" s="244"/>
      <c r="B765" s="50"/>
      <c r="C765" s="111"/>
      <c r="D765" s="111"/>
      <c r="E765" s="111"/>
      <c r="F765" s="111"/>
      <c r="G765" s="243"/>
      <c r="H765" s="50"/>
      <c r="J765" s="50"/>
      <c r="K765" s="50"/>
      <c r="L765" s="50"/>
      <c r="M765" s="50"/>
      <c r="N765" s="50"/>
      <c r="O765" s="50"/>
      <c r="P765" s="50"/>
      <c r="Q765" s="50"/>
      <c r="R765" s="50"/>
      <c r="S765" s="50"/>
    </row>
    <row r="766">
      <c r="A766" s="244"/>
      <c r="B766" s="50"/>
      <c r="C766" s="111"/>
      <c r="D766" s="111"/>
      <c r="E766" s="111"/>
      <c r="F766" s="111"/>
      <c r="G766" s="243"/>
      <c r="H766" s="50"/>
      <c r="J766" s="50"/>
      <c r="K766" s="50"/>
      <c r="L766" s="50"/>
      <c r="M766" s="50"/>
      <c r="N766" s="50"/>
      <c r="O766" s="50"/>
      <c r="P766" s="50"/>
      <c r="Q766" s="50"/>
      <c r="R766" s="50"/>
      <c r="S766" s="50"/>
    </row>
    <row r="767">
      <c r="A767" s="244"/>
      <c r="B767" s="50"/>
      <c r="C767" s="111"/>
      <c r="D767" s="111"/>
      <c r="E767" s="111"/>
      <c r="F767" s="111"/>
      <c r="G767" s="243"/>
      <c r="H767" s="50"/>
      <c r="J767" s="50"/>
      <c r="K767" s="50"/>
      <c r="L767" s="50"/>
      <c r="M767" s="50"/>
      <c r="N767" s="50"/>
      <c r="O767" s="50"/>
      <c r="P767" s="50"/>
      <c r="Q767" s="50"/>
      <c r="R767" s="50"/>
      <c r="S767" s="50"/>
    </row>
    <row r="768">
      <c r="A768" s="244"/>
      <c r="B768" s="50"/>
      <c r="C768" s="111"/>
      <c r="D768" s="111"/>
      <c r="E768" s="111"/>
      <c r="F768" s="111"/>
      <c r="G768" s="243"/>
      <c r="H768" s="50"/>
      <c r="J768" s="50"/>
      <c r="K768" s="50"/>
      <c r="L768" s="50"/>
      <c r="M768" s="50"/>
      <c r="N768" s="50"/>
      <c r="O768" s="50"/>
      <c r="P768" s="50"/>
      <c r="Q768" s="50"/>
      <c r="R768" s="50"/>
      <c r="S768" s="50"/>
    </row>
    <row r="769">
      <c r="A769" s="244"/>
      <c r="B769" s="50"/>
      <c r="C769" s="111"/>
      <c r="D769" s="111"/>
      <c r="E769" s="111"/>
      <c r="F769" s="111"/>
      <c r="G769" s="243"/>
      <c r="H769" s="50"/>
      <c r="J769" s="50"/>
      <c r="K769" s="50"/>
      <c r="L769" s="50"/>
      <c r="M769" s="50"/>
      <c r="N769" s="50"/>
      <c r="O769" s="50"/>
      <c r="P769" s="50"/>
      <c r="Q769" s="50"/>
      <c r="R769" s="50"/>
      <c r="S769" s="50"/>
    </row>
    <row r="770">
      <c r="A770" s="244"/>
      <c r="B770" s="50"/>
      <c r="C770" s="111"/>
      <c r="D770" s="111"/>
      <c r="E770" s="111"/>
      <c r="F770" s="111"/>
      <c r="G770" s="243"/>
      <c r="H770" s="50"/>
      <c r="J770" s="50"/>
      <c r="K770" s="50"/>
      <c r="L770" s="50"/>
      <c r="M770" s="50"/>
      <c r="N770" s="50"/>
      <c r="O770" s="50"/>
      <c r="P770" s="50"/>
      <c r="Q770" s="50"/>
      <c r="R770" s="50"/>
      <c r="S770" s="50"/>
    </row>
    <row r="771">
      <c r="A771" s="244"/>
      <c r="B771" s="50"/>
      <c r="C771" s="111"/>
      <c r="D771" s="111"/>
      <c r="E771" s="111"/>
      <c r="F771" s="111"/>
      <c r="G771" s="243"/>
      <c r="H771" s="50"/>
      <c r="J771" s="50"/>
      <c r="K771" s="50"/>
      <c r="L771" s="50"/>
      <c r="M771" s="50"/>
      <c r="N771" s="50"/>
      <c r="O771" s="50"/>
      <c r="P771" s="50"/>
      <c r="Q771" s="50"/>
      <c r="R771" s="50"/>
      <c r="S771" s="50"/>
    </row>
    <row r="772">
      <c r="A772" s="244"/>
      <c r="B772" s="50"/>
      <c r="C772" s="111"/>
      <c r="D772" s="111"/>
      <c r="E772" s="111"/>
      <c r="F772" s="111"/>
      <c r="G772" s="243"/>
      <c r="H772" s="50"/>
      <c r="J772" s="50"/>
      <c r="K772" s="50"/>
      <c r="L772" s="50"/>
      <c r="M772" s="50"/>
      <c r="N772" s="50"/>
      <c r="O772" s="50"/>
      <c r="P772" s="50"/>
      <c r="Q772" s="50"/>
      <c r="R772" s="50"/>
      <c r="S772" s="50"/>
    </row>
    <row r="773">
      <c r="A773" s="244"/>
      <c r="B773" s="50"/>
      <c r="C773" s="111"/>
      <c r="D773" s="111"/>
      <c r="E773" s="111"/>
      <c r="F773" s="111"/>
      <c r="G773" s="243"/>
      <c r="H773" s="50"/>
      <c r="J773" s="50"/>
      <c r="K773" s="50"/>
      <c r="L773" s="50"/>
      <c r="M773" s="50"/>
      <c r="N773" s="50"/>
      <c r="O773" s="50"/>
      <c r="P773" s="50"/>
      <c r="Q773" s="50"/>
      <c r="R773" s="50"/>
      <c r="S773" s="50"/>
    </row>
    <row r="774">
      <c r="A774" s="244"/>
      <c r="B774" s="50"/>
      <c r="C774" s="111"/>
      <c r="D774" s="111"/>
      <c r="E774" s="111"/>
      <c r="F774" s="111"/>
      <c r="G774" s="243"/>
      <c r="H774" s="50"/>
      <c r="J774" s="50"/>
      <c r="K774" s="50"/>
      <c r="L774" s="50"/>
      <c r="M774" s="50"/>
      <c r="N774" s="50"/>
      <c r="O774" s="50"/>
      <c r="P774" s="50"/>
      <c r="Q774" s="50"/>
      <c r="R774" s="50"/>
      <c r="S774" s="50"/>
    </row>
    <row r="775">
      <c r="A775" s="244"/>
      <c r="B775" s="50"/>
      <c r="C775" s="111"/>
      <c r="D775" s="111"/>
      <c r="E775" s="111"/>
      <c r="F775" s="111"/>
      <c r="G775" s="243"/>
      <c r="H775" s="50"/>
      <c r="J775" s="50"/>
      <c r="K775" s="50"/>
      <c r="L775" s="50"/>
      <c r="M775" s="50"/>
      <c r="N775" s="50"/>
      <c r="O775" s="50"/>
      <c r="P775" s="50"/>
      <c r="Q775" s="50"/>
      <c r="R775" s="50"/>
      <c r="S775" s="50"/>
    </row>
    <row r="776">
      <c r="A776" s="244"/>
      <c r="B776" s="50"/>
      <c r="C776" s="111"/>
      <c r="D776" s="111"/>
      <c r="E776" s="111"/>
      <c r="F776" s="111"/>
      <c r="G776" s="243"/>
      <c r="H776" s="50"/>
      <c r="J776" s="50"/>
      <c r="K776" s="50"/>
      <c r="L776" s="50"/>
      <c r="M776" s="50"/>
      <c r="N776" s="50"/>
      <c r="O776" s="50"/>
      <c r="P776" s="50"/>
      <c r="Q776" s="50"/>
      <c r="R776" s="50"/>
      <c r="S776" s="50"/>
    </row>
    <row r="777">
      <c r="A777" s="244"/>
      <c r="B777" s="50"/>
      <c r="C777" s="111"/>
      <c r="D777" s="111"/>
      <c r="E777" s="111"/>
      <c r="F777" s="111"/>
      <c r="G777" s="243"/>
      <c r="H777" s="50"/>
      <c r="J777" s="50"/>
      <c r="K777" s="50"/>
      <c r="L777" s="50"/>
      <c r="M777" s="50"/>
      <c r="N777" s="50"/>
      <c r="O777" s="50"/>
      <c r="P777" s="50"/>
      <c r="Q777" s="50"/>
      <c r="R777" s="50"/>
      <c r="S777" s="50"/>
    </row>
    <row r="778">
      <c r="A778" s="244"/>
      <c r="B778" s="50"/>
      <c r="C778" s="111"/>
      <c r="D778" s="111"/>
      <c r="E778" s="111"/>
      <c r="F778" s="111"/>
      <c r="G778" s="243"/>
      <c r="H778" s="50"/>
      <c r="J778" s="50"/>
      <c r="K778" s="50"/>
      <c r="L778" s="50"/>
      <c r="M778" s="50"/>
      <c r="N778" s="50"/>
      <c r="O778" s="50"/>
      <c r="P778" s="50"/>
      <c r="Q778" s="50"/>
      <c r="R778" s="50"/>
      <c r="S778" s="50"/>
    </row>
    <row r="779">
      <c r="A779" s="244"/>
      <c r="B779" s="50"/>
      <c r="C779" s="111"/>
      <c r="D779" s="111"/>
      <c r="E779" s="111"/>
      <c r="F779" s="111"/>
      <c r="G779" s="243"/>
      <c r="H779" s="50"/>
      <c r="J779" s="50"/>
      <c r="K779" s="50"/>
      <c r="L779" s="50"/>
      <c r="M779" s="50"/>
      <c r="N779" s="50"/>
      <c r="O779" s="50"/>
      <c r="P779" s="50"/>
      <c r="Q779" s="50"/>
      <c r="R779" s="50"/>
      <c r="S779" s="50"/>
    </row>
    <row r="780">
      <c r="A780" s="244"/>
      <c r="B780" s="50"/>
      <c r="C780" s="111"/>
      <c r="D780" s="111"/>
      <c r="E780" s="111"/>
      <c r="F780" s="111"/>
      <c r="G780" s="243"/>
      <c r="H780" s="50"/>
      <c r="J780" s="50"/>
      <c r="K780" s="50"/>
      <c r="L780" s="50"/>
      <c r="M780" s="50"/>
      <c r="N780" s="50"/>
      <c r="O780" s="50"/>
      <c r="P780" s="50"/>
      <c r="Q780" s="50"/>
      <c r="R780" s="50"/>
      <c r="S780" s="50"/>
    </row>
    <row r="781">
      <c r="A781" s="244"/>
      <c r="B781" s="50"/>
      <c r="C781" s="111"/>
      <c r="D781" s="111"/>
      <c r="E781" s="111"/>
      <c r="F781" s="111"/>
      <c r="G781" s="243"/>
      <c r="H781" s="50"/>
      <c r="J781" s="50"/>
      <c r="K781" s="50"/>
      <c r="L781" s="50"/>
      <c r="M781" s="50"/>
      <c r="N781" s="50"/>
      <c r="O781" s="50"/>
      <c r="P781" s="50"/>
      <c r="Q781" s="50"/>
      <c r="R781" s="50"/>
      <c r="S781" s="50"/>
    </row>
    <row r="782">
      <c r="A782" s="244"/>
      <c r="B782" s="50"/>
      <c r="C782" s="111"/>
      <c r="D782" s="111"/>
      <c r="E782" s="111"/>
      <c r="F782" s="111"/>
      <c r="G782" s="243"/>
      <c r="H782" s="50"/>
      <c r="J782" s="50"/>
      <c r="K782" s="50"/>
      <c r="L782" s="50"/>
      <c r="M782" s="50"/>
      <c r="N782" s="50"/>
      <c r="O782" s="50"/>
      <c r="P782" s="50"/>
      <c r="Q782" s="50"/>
      <c r="R782" s="50"/>
      <c r="S782" s="50"/>
    </row>
    <row r="783">
      <c r="A783" s="244"/>
      <c r="B783" s="50"/>
      <c r="C783" s="111"/>
      <c r="D783" s="111"/>
      <c r="E783" s="111"/>
      <c r="F783" s="111"/>
      <c r="G783" s="243"/>
      <c r="H783" s="50"/>
      <c r="J783" s="50"/>
      <c r="K783" s="50"/>
      <c r="L783" s="50"/>
      <c r="M783" s="50"/>
      <c r="N783" s="50"/>
      <c r="O783" s="50"/>
      <c r="P783" s="50"/>
      <c r="Q783" s="50"/>
      <c r="R783" s="50"/>
      <c r="S783" s="50"/>
    </row>
    <row r="784">
      <c r="A784" s="244"/>
      <c r="B784" s="50"/>
      <c r="C784" s="111"/>
      <c r="D784" s="111"/>
      <c r="E784" s="111"/>
      <c r="F784" s="111"/>
      <c r="G784" s="243"/>
      <c r="H784" s="50"/>
      <c r="J784" s="50"/>
      <c r="K784" s="50"/>
      <c r="L784" s="50"/>
      <c r="M784" s="50"/>
      <c r="N784" s="50"/>
      <c r="O784" s="50"/>
      <c r="P784" s="50"/>
      <c r="Q784" s="50"/>
      <c r="R784" s="50"/>
      <c r="S784" s="50"/>
    </row>
    <row r="785">
      <c r="A785" s="244"/>
      <c r="B785" s="50"/>
      <c r="C785" s="111"/>
      <c r="D785" s="111"/>
      <c r="E785" s="111"/>
      <c r="F785" s="111"/>
      <c r="G785" s="243"/>
      <c r="H785" s="50"/>
      <c r="J785" s="50"/>
      <c r="K785" s="50"/>
      <c r="L785" s="50"/>
      <c r="M785" s="50"/>
      <c r="N785" s="50"/>
      <c r="O785" s="50"/>
      <c r="P785" s="50"/>
      <c r="Q785" s="50"/>
      <c r="R785" s="50"/>
      <c r="S785" s="50"/>
    </row>
    <row r="786">
      <c r="A786" s="244"/>
      <c r="B786" s="50"/>
      <c r="C786" s="111"/>
      <c r="D786" s="111"/>
      <c r="E786" s="111"/>
      <c r="F786" s="111"/>
      <c r="G786" s="243"/>
      <c r="H786" s="50"/>
      <c r="J786" s="50"/>
      <c r="K786" s="50"/>
      <c r="L786" s="50"/>
      <c r="M786" s="50"/>
      <c r="N786" s="50"/>
      <c r="O786" s="50"/>
      <c r="P786" s="50"/>
      <c r="Q786" s="50"/>
      <c r="R786" s="50"/>
      <c r="S786" s="50"/>
    </row>
    <row r="787">
      <c r="A787" s="244"/>
      <c r="B787" s="50"/>
      <c r="C787" s="111"/>
      <c r="D787" s="111"/>
      <c r="E787" s="111"/>
      <c r="F787" s="111"/>
      <c r="G787" s="243"/>
      <c r="H787" s="50"/>
      <c r="J787" s="50"/>
      <c r="K787" s="50"/>
      <c r="L787" s="50"/>
      <c r="M787" s="50"/>
      <c r="N787" s="50"/>
      <c r="O787" s="50"/>
      <c r="P787" s="50"/>
      <c r="Q787" s="50"/>
      <c r="R787" s="50"/>
      <c r="S787" s="50"/>
    </row>
    <row r="788">
      <c r="A788" s="244"/>
      <c r="B788" s="50"/>
      <c r="C788" s="111"/>
      <c r="D788" s="111"/>
      <c r="E788" s="111"/>
      <c r="F788" s="111"/>
      <c r="G788" s="243"/>
      <c r="H788" s="50"/>
      <c r="J788" s="50"/>
      <c r="K788" s="50"/>
      <c r="L788" s="50"/>
      <c r="M788" s="50"/>
      <c r="N788" s="50"/>
      <c r="O788" s="50"/>
      <c r="P788" s="50"/>
      <c r="Q788" s="50"/>
      <c r="R788" s="50"/>
      <c r="S788" s="50"/>
    </row>
    <row r="789">
      <c r="A789" s="244"/>
      <c r="B789" s="50"/>
      <c r="C789" s="111"/>
      <c r="D789" s="111"/>
      <c r="E789" s="111"/>
      <c r="F789" s="111"/>
      <c r="G789" s="243"/>
      <c r="H789" s="50"/>
      <c r="J789" s="50"/>
      <c r="K789" s="50"/>
      <c r="L789" s="50"/>
      <c r="M789" s="50"/>
      <c r="N789" s="50"/>
      <c r="O789" s="50"/>
      <c r="P789" s="50"/>
      <c r="Q789" s="50"/>
      <c r="R789" s="50"/>
      <c r="S789" s="50"/>
    </row>
    <row r="790">
      <c r="A790" s="244"/>
      <c r="B790" s="50"/>
      <c r="C790" s="111"/>
      <c r="D790" s="111"/>
      <c r="E790" s="111"/>
      <c r="F790" s="111"/>
      <c r="G790" s="243"/>
      <c r="H790" s="50"/>
      <c r="J790" s="50"/>
      <c r="K790" s="50"/>
      <c r="L790" s="50"/>
      <c r="M790" s="50"/>
      <c r="N790" s="50"/>
      <c r="O790" s="50"/>
      <c r="P790" s="50"/>
      <c r="Q790" s="50"/>
      <c r="R790" s="50"/>
      <c r="S790" s="50"/>
    </row>
    <row r="791">
      <c r="A791" s="244"/>
      <c r="B791" s="50"/>
      <c r="C791" s="111"/>
      <c r="D791" s="111"/>
      <c r="E791" s="111"/>
      <c r="F791" s="111"/>
      <c r="G791" s="243"/>
      <c r="H791" s="50"/>
      <c r="J791" s="50"/>
      <c r="K791" s="50"/>
      <c r="L791" s="50"/>
      <c r="M791" s="50"/>
      <c r="N791" s="50"/>
      <c r="O791" s="50"/>
      <c r="P791" s="50"/>
      <c r="Q791" s="50"/>
      <c r="R791" s="50"/>
      <c r="S791" s="50"/>
    </row>
    <row r="792">
      <c r="A792" s="244"/>
      <c r="B792" s="50"/>
      <c r="C792" s="111"/>
      <c r="D792" s="111"/>
      <c r="E792" s="111"/>
      <c r="F792" s="111"/>
      <c r="G792" s="243"/>
      <c r="H792" s="50"/>
      <c r="J792" s="50"/>
      <c r="K792" s="50"/>
      <c r="L792" s="50"/>
      <c r="M792" s="50"/>
      <c r="N792" s="50"/>
      <c r="O792" s="50"/>
      <c r="P792" s="50"/>
      <c r="Q792" s="50"/>
      <c r="R792" s="50"/>
      <c r="S792" s="50"/>
    </row>
    <row r="793">
      <c r="A793" s="244"/>
      <c r="B793" s="50"/>
      <c r="C793" s="111"/>
      <c r="D793" s="111"/>
      <c r="E793" s="111"/>
      <c r="F793" s="111"/>
      <c r="G793" s="243"/>
      <c r="H793" s="50"/>
      <c r="J793" s="50"/>
      <c r="K793" s="50"/>
      <c r="L793" s="50"/>
      <c r="M793" s="50"/>
      <c r="N793" s="50"/>
      <c r="O793" s="50"/>
      <c r="P793" s="50"/>
      <c r="Q793" s="50"/>
      <c r="R793" s="50"/>
      <c r="S793" s="50"/>
    </row>
    <row r="794">
      <c r="A794" s="244"/>
      <c r="B794" s="50"/>
      <c r="C794" s="111"/>
      <c r="D794" s="111"/>
      <c r="E794" s="111"/>
      <c r="F794" s="111"/>
      <c r="G794" s="243"/>
      <c r="H794" s="50"/>
      <c r="J794" s="50"/>
      <c r="K794" s="50"/>
      <c r="L794" s="50"/>
      <c r="M794" s="50"/>
      <c r="N794" s="50"/>
      <c r="O794" s="50"/>
      <c r="P794" s="50"/>
      <c r="Q794" s="50"/>
      <c r="R794" s="50"/>
      <c r="S794" s="50"/>
    </row>
    <row r="795">
      <c r="A795" s="244"/>
      <c r="B795" s="50"/>
      <c r="C795" s="111"/>
      <c r="D795" s="111"/>
      <c r="E795" s="111"/>
      <c r="F795" s="111"/>
      <c r="G795" s="243"/>
      <c r="H795" s="50"/>
      <c r="J795" s="50"/>
      <c r="K795" s="50"/>
      <c r="L795" s="50"/>
      <c r="M795" s="50"/>
      <c r="N795" s="50"/>
      <c r="O795" s="50"/>
      <c r="P795" s="50"/>
      <c r="Q795" s="50"/>
      <c r="R795" s="50"/>
      <c r="S795" s="50"/>
    </row>
    <row r="796">
      <c r="A796" s="244"/>
      <c r="B796" s="50"/>
      <c r="C796" s="111"/>
      <c r="D796" s="111"/>
      <c r="E796" s="111"/>
      <c r="F796" s="111"/>
      <c r="G796" s="243"/>
      <c r="H796" s="50"/>
      <c r="J796" s="50"/>
      <c r="K796" s="50"/>
      <c r="L796" s="50"/>
      <c r="M796" s="50"/>
      <c r="N796" s="50"/>
      <c r="O796" s="50"/>
      <c r="P796" s="50"/>
      <c r="Q796" s="50"/>
      <c r="R796" s="50"/>
      <c r="S796" s="50"/>
    </row>
    <row r="797">
      <c r="A797" s="244"/>
      <c r="B797" s="50"/>
      <c r="C797" s="111"/>
      <c r="D797" s="111"/>
      <c r="E797" s="111"/>
      <c r="F797" s="111"/>
      <c r="G797" s="243"/>
      <c r="H797" s="50"/>
      <c r="J797" s="50"/>
      <c r="K797" s="50"/>
      <c r="L797" s="50"/>
      <c r="M797" s="50"/>
      <c r="N797" s="50"/>
      <c r="O797" s="50"/>
      <c r="P797" s="50"/>
      <c r="Q797" s="50"/>
      <c r="R797" s="50"/>
      <c r="S797" s="50"/>
    </row>
    <row r="798">
      <c r="A798" s="244"/>
      <c r="B798" s="50"/>
      <c r="C798" s="111"/>
      <c r="D798" s="111"/>
      <c r="E798" s="111"/>
      <c r="F798" s="111"/>
      <c r="G798" s="243"/>
      <c r="H798" s="50"/>
      <c r="J798" s="50"/>
      <c r="K798" s="50"/>
      <c r="L798" s="50"/>
      <c r="M798" s="50"/>
      <c r="N798" s="50"/>
      <c r="O798" s="50"/>
      <c r="P798" s="50"/>
      <c r="Q798" s="50"/>
      <c r="R798" s="50"/>
      <c r="S798" s="50"/>
    </row>
    <row r="799">
      <c r="A799" s="244"/>
      <c r="B799" s="50"/>
      <c r="C799" s="111"/>
      <c r="D799" s="111"/>
      <c r="E799" s="111"/>
      <c r="F799" s="111"/>
      <c r="G799" s="243"/>
      <c r="H799" s="50"/>
      <c r="J799" s="50"/>
      <c r="K799" s="50"/>
      <c r="L799" s="50"/>
      <c r="M799" s="50"/>
      <c r="N799" s="50"/>
      <c r="O799" s="50"/>
      <c r="P799" s="50"/>
      <c r="Q799" s="50"/>
      <c r="R799" s="50"/>
      <c r="S799" s="50"/>
    </row>
    <row r="800">
      <c r="A800" s="244"/>
      <c r="B800" s="50"/>
      <c r="C800" s="111"/>
      <c r="D800" s="111"/>
      <c r="E800" s="111"/>
      <c r="F800" s="111"/>
      <c r="G800" s="243"/>
      <c r="H800" s="50"/>
      <c r="J800" s="50"/>
      <c r="K800" s="50"/>
      <c r="L800" s="50"/>
      <c r="M800" s="50"/>
      <c r="N800" s="50"/>
      <c r="O800" s="50"/>
      <c r="P800" s="50"/>
      <c r="Q800" s="50"/>
      <c r="R800" s="50"/>
      <c r="S800" s="50"/>
    </row>
    <row r="801">
      <c r="A801" s="244"/>
      <c r="B801" s="50"/>
      <c r="C801" s="111"/>
      <c r="D801" s="111"/>
      <c r="E801" s="111"/>
      <c r="F801" s="111"/>
      <c r="G801" s="243"/>
      <c r="H801" s="50"/>
      <c r="J801" s="50"/>
      <c r="K801" s="50"/>
      <c r="L801" s="50"/>
      <c r="M801" s="50"/>
      <c r="N801" s="50"/>
      <c r="O801" s="50"/>
      <c r="P801" s="50"/>
      <c r="Q801" s="50"/>
      <c r="R801" s="50"/>
      <c r="S801" s="50"/>
    </row>
    <row r="802">
      <c r="A802" s="244"/>
      <c r="B802" s="50"/>
      <c r="C802" s="111"/>
      <c r="D802" s="111"/>
      <c r="E802" s="111"/>
      <c r="F802" s="111"/>
      <c r="G802" s="243"/>
      <c r="H802" s="50"/>
      <c r="J802" s="50"/>
      <c r="K802" s="50"/>
      <c r="L802" s="50"/>
      <c r="M802" s="50"/>
      <c r="N802" s="50"/>
      <c r="O802" s="50"/>
      <c r="P802" s="50"/>
      <c r="Q802" s="50"/>
      <c r="R802" s="50"/>
      <c r="S802" s="50"/>
    </row>
    <row r="803">
      <c r="A803" s="244"/>
      <c r="B803" s="50"/>
      <c r="C803" s="111"/>
      <c r="D803" s="111"/>
      <c r="E803" s="111"/>
      <c r="F803" s="111"/>
      <c r="G803" s="243"/>
      <c r="H803" s="50"/>
      <c r="J803" s="50"/>
      <c r="K803" s="50"/>
      <c r="L803" s="50"/>
      <c r="M803" s="50"/>
      <c r="N803" s="50"/>
      <c r="O803" s="50"/>
      <c r="P803" s="50"/>
      <c r="Q803" s="50"/>
      <c r="R803" s="50"/>
      <c r="S803" s="50"/>
    </row>
    <row r="804">
      <c r="A804" s="244"/>
      <c r="B804" s="50"/>
      <c r="C804" s="111"/>
      <c r="D804" s="111"/>
      <c r="E804" s="111"/>
      <c r="F804" s="111"/>
      <c r="G804" s="243"/>
      <c r="H804" s="50"/>
      <c r="J804" s="50"/>
      <c r="K804" s="50"/>
      <c r="L804" s="50"/>
      <c r="M804" s="50"/>
      <c r="N804" s="50"/>
      <c r="O804" s="50"/>
      <c r="P804" s="50"/>
      <c r="Q804" s="50"/>
      <c r="R804" s="50"/>
      <c r="S804" s="50"/>
    </row>
    <row r="805">
      <c r="A805" s="244"/>
      <c r="B805" s="50"/>
      <c r="C805" s="111"/>
      <c r="D805" s="111"/>
      <c r="E805" s="111"/>
      <c r="F805" s="111"/>
      <c r="G805" s="243"/>
      <c r="H805" s="50"/>
      <c r="J805" s="50"/>
      <c r="K805" s="50"/>
      <c r="L805" s="50"/>
      <c r="M805" s="50"/>
      <c r="N805" s="50"/>
      <c r="O805" s="50"/>
      <c r="P805" s="50"/>
      <c r="Q805" s="50"/>
      <c r="R805" s="50"/>
      <c r="S805" s="50"/>
    </row>
    <row r="806">
      <c r="A806" s="244"/>
      <c r="B806" s="50"/>
      <c r="C806" s="111"/>
      <c r="D806" s="111"/>
      <c r="E806" s="111"/>
      <c r="F806" s="111"/>
      <c r="G806" s="243"/>
      <c r="H806" s="50"/>
      <c r="J806" s="50"/>
      <c r="K806" s="50"/>
      <c r="L806" s="50"/>
      <c r="M806" s="50"/>
      <c r="N806" s="50"/>
      <c r="O806" s="50"/>
      <c r="P806" s="50"/>
      <c r="Q806" s="50"/>
      <c r="R806" s="50"/>
      <c r="S806" s="50"/>
    </row>
    <row r="807">
      <c r="A807" s="244"/>
      <c r="B807" s="50"/>
      <c r="C807" s="111"/>
      <c r="D807" s="111"/>
      <c r="E807" s="111"/>
      <c r="F807" s="111"/>
      <c r="G807" s="243"/>
      <c r="H807" s="50"/>
      <c r="J807" s="50"/>
      <c r="K807" s="50"/>
      <c r="L807" s="50"/>
      <c r="M807" s="50"/>
      <c r="N807" s="50"/>
      <c r="O807" s="50"/>
      <c r="P807" s="50"/>
      <c r="Q807" s="50"/>
      <c r="R807" s="50"/>
      <c r="S807" s="50"/>
    </row>
    <row r="808">
      <c r="A808" s="244"/>
      <c r="B808" s="50"/>
      <c r="C808" s="111"/>
      <c r="D808" s="111"/>
      <c r="E808" s="111"/>
      <c r="F808" s="111"/>
      <c r="G808" s="243"/>
      <c r="H808" s="50"/>
      <c r="J808" s="50"/>
      <c r="K808" s="50"/>
      <c r="L808" s="50"/>
      <c r="M808" s="50"/>
      <c r="N808" s="50"/>
      <c r="O808" s="50"/>
      <c r="P808" s="50"/>
      <c r="Q808" s="50"/>
      <c r="R808" s="50"/>
      <c r="S808" s="50"/>
    </row>
    <row r="809">
      <c r="A809" s="244"/>
      <c r="B809" s="50"/>
      <c r="C809" s="111"/>
      <c r="D809" s="111"/>
      <c r="E809" s="111"/>
      <c r="F809" s="111"/>
      <c r="G809" s="243"/>
      <c r="H809" s="50"/>
      <c r="J809" s="50"/>
      <c r="K809" s="50"/>
      <c r="L809" s="50"/>
      <c r="M809" s="50"/>
      <c r="N809" s="50"/>
      <c r="O809" s="50"/>
      <c r="P809" s="50"/>
      <c r="Q809" s="50"/>
      <c r="R809" s="50"/>
      <c r="S809" s="50"/>
    </row>
    <row r="810">
      <c r="A810" s="244"/>
      <c r="B810" s="50"/>
      <c r="C810" s="111"/>
      <c r="D810" s="111"/>
      <c r="E810" s="111"/>
      <c r="F810" s="111"/>
      <c r="G810" s="243"/>
      <c r="H810" s="50"/>
      <c r="J810" s="50"/>
      <c r="K810" s="50"/>
      <c r="L810" s="50"/>
      <c r="M810" s="50"/>
      <c r="N810" s="50"/>
      <c r="O810" s="50"/>
      <c r="P810" s="50"/>
      <c r="Q810" s="50"/>
      <c r="R810" s="50"/>
      <c r="S810" s="50"/>
    </row>
    <row r="811">
      <c r="A811" s="244"/>
      <c r="B811" s="50"/>
      <c r="C811" s="111"/>
      <c r="D811" s="111"/>
      <c r="E811" s="111"/>
      <c r="F811" s="111"/>
      <c r="G811" s="243"/>
      <c r="H811" s="50"/>
      <c r="J811" s="50"/>
      <c r="K811" s="50"/>
      <c r="L811" s="50"/>
      <c r="M811" s="50"/>
      <c r="N811" s="50"/>
      <c r="O811" s="50"/>
      <c r="P811" s="50"/>
      <c r="Q811" s="50"/>
      <c r="R811" s="50"/>
      <c r="S811" s="50"/>
    </row>
    <row r="812">
      <c r="A812" s="244"/>
      <c r="B812" s="50"/>
      <c r="C812" s="111"/>
      <c r="D812" s="111"/>
      <c r="E812" s="111"/>
      <c r="F812" s="111"/>
      <c r="G812" s="243"/>
      <c r="H812" s="50"/>
      <c r="J812" s="50"/>
      <c r="K812" s="50"/>
      <c r="L812" s="50"/>
      <c r="M812" s="50"/>
      <c r="N812" s="50"/>
      <c r="O812" s="50"/>
      <c r="P812" s="50"/>
      <c r="Q812" s="50"/>
      <c r="R812" s="50"/>
      <c r="S812" s="50"/>
    </row>
    <row r="813">
      <c r="A813" s="244"/>
      <c r="B813" s="50"/>
      <c r="C813" s="111"/>
      <c r="D813" s="111"/>
      <c r="E813" s="111"/>
      <c r="F813" s="111"/>
      <c r="G813" s="243"/>
      <c r="H813" s="50"/>
      <c r="J813" s="50"/>
      <c r="K813" s="50"/>
      <c r="L813" s="50"/>
      <c r="M813" s="50"/>
      <c r="N813" s="50"/>
      <c r="O813" s="50"/>
      <c r="P813" s="50"/>
      <c r="Q813" s="50"/>
      <c r="R813" s="50"/>
      <c r="S813" s="50"/>
    </row>
    <row r="814">
      <c r="A814" s="244"/>
      <c r="B814" s="50"/>
      <c r="C814" s="111"/>
      <c r="D814" s="111"/>
      <c r="E814" s="111"/>
      <c r="F814" s="111"/>
      <c r="G814" s="243"/>
      <c r="H814" s="50"/>
      <c r="J814" s="50"/>
      <c r="K814" s="50"/>
      <c r="L814" s="50"/>
      <c r="M814" s="50"/>
      <c r="N814" s="50"/>
      <c r="O814" s="50"/>
      <c r="P814" s="50"/>
      <c r="Q814" s="50"/>
      <c r="R814" s="50"/>
      <c r="S814" s="50"/>
    </row>
    <row r="815">
      <c r="A815" s="244"/>
      <c r="B815" s="50"/>
      <c r="C815" s="111"/>
      <c r="D815" s="111"/>
      <c r="E815" s="111"/>
      <c r="F815" s="111"/>
      <c r="G815" s="243"/>
      <c r="H815" s="50"/>
      <c r="J815" s="50"/>
      <c r="K815" s="50"/>
      <c r="L815" s="50"/>
      <c r="M815" s="50"/>
      <c r="N815" s="50"/>
      <c r="O815" s="50"/>
      <c r="P815" s="50"/>
      <c r="Q815" s="50"/>
      <c r="R815" s="50"/>
      <c r="S815" s="50"/>
    </row>
    <row r="816">
      <c r="A816" s="244"/>
      <c r="B816" s="50"/>
      <c r="C816" s="111"/>
      <c r="D816" s="111"/>
      <c r="E816" s="111"/>
      <c r="F816" s="111"/>
      <c r="G816" s="243"/>
      <c r="H816" s="50"/>
      <c r="J816" s="50"/>
      <c r="K816" s="50"/>
      <c r="L816" s="50"/>
      <c r="M816" s="50"/>
      <c r="N816" s="50"/>
      <c r="O816" s="50"/>
      <c r="P816" s="50"/>
      <c r="Q816" s="50"/>
      <c r="R816" s="50"/>
      <c r="S816" s="50"/>
    </row>
    <row r="817">
      <c r="A817" s="244"/>
      <c r="B817" s="50"/>
      <c r="C817" s="111"/>
      <c r="D817" s="111"/>
      <c r="E817" s="111"/>
      <c r="F817" s="111"/>
      <c r="G817" s="243"/>
      <c r="H817" s="50"/>
      <c r="J817" s="50"/>
      <c r="K817" s="50"/>
      <c r="L817" s="50"/>
      <c r="M817" s="50"/>
      <c r="N817" s="50"/>
      <c r="O817" s="50"/>
      <c r="P817" s="50"/>
      <c r="Q817" s="50"/>
      <c r="R817" s="50"/>
      <c r="S817" s="50"/>
    </row>
    <row r="818">
      <c r="A818" s="244"/>
      <c r="B818" s="50"/>
      <c r="C818" s="111"/>
      <c r="D818" s="111"/>
      <c r="E818" s="111"/>
      <c r="F818" s="111"/>
      <c r="G818" s="243"/>
      <c r="H818" s="50"/>
      <c r="J818" s="50"/>
      <c r="K818" s="50"/>
      <c r="L818" s="50"/>
      <c r="M818" s="50"/>
      <c r="N818" s="50"/>
      <c r="O818" s="50"/>
      <c r="P818" s="50"/>
      <c r="Q818" s="50"/>
      <c r="R818" s="50"/>
      <c r="S818" s="50"/>
    </row>
    <row r="819">
      <c r="A819" s="244"/>
      <c r="B819" s="50"/>
      <c r="C819" s="111"/>
      <c r="D819" s="111"/>
      <c r="E819" s="111"/>
      <c r="F819" s="111"/>
      <c r="G819" s="243"/>
      <c r="H819" s="50"/>
      <c r="J819" s="50"/>
      <c r="K819" s="50"/>
      <c r="L819" s="50"/>
      <c r="M819" s="50"/>
      <c r="N819" s="50"/>
      <c r="O819" s="50"/>
      <c r="P819" s="50"/>
      <c r="Q819" s="50"/>
      <c r="R819" s="50"/>
      <c r="S819" s="50"/>
    </row>
    <row r="820">
      <c r="A820" s="244"/>
      <c r="B820" s="50"/>
      <c r="C820" s="111"/>
      <c r="D820" s="111"/>
      <c r="E820" s="111"/>
      <c r="F820" s="111"/>
      <c r="G820" s="243"/>
      <c r="H820" s="50"/>
      <c r="J820" s="50"/>
      <c r="K820" s="50"/>
      <c r="L820" s="50"/>
      <c r="M820" s="50"/>
      <c r="N820" s="50"/>
      <c r="O820" s="50"/>
      <c r="P820" s="50"/>
      <c r="Q820" s="50"/>
      <c r="R820" s="50"/>
      <c r="S820" s="50"/>
    </row>
    <row r="821">
      <c r="A821" s="244"/>
      <c r="B821" s="50"/>
      <c r="C821" s="111"/>
      <c r="D821" s="111"/>
      <c r="E821" s="111"/>
      <c r="F821" s="111"/>
      <c r="G821" s="243"/>
      <c r="H821" s="50"/>
      <c r="J821" s="50"/>
      <c r="K821" s="50"/>
      <c r="L821" s="50"/>
      <c r="M821" s="50"/>
      <c r="N821" s="50"/>
      <c r="O821" s="50"/>
      <c r="P821" s="50"/>
      <c r="Q821" s="50"/>
      <c r="R821" s="50"/>
      <c r="S821" s="50"/>
    </row>
    <row r="822">
      <c r="A822" s="244"/>
      <c r="B822" s="50"/>
      <c r="C822" s="111"/>
      <c r="D822" s="111"/>
      <c r="E822" s="111"/>
      <c r="F822" s="111"/>
      <c r="G822" s="243"/>
      <c r="H822" s="50"/>
      <c r="J822" s="50"/>
      <c r="K822" s="50"/>
      <c r="L822" s="50"/>
      <c r="M822" s="50"/>
      <c r="N822" s="50"/>
      <c r="O822" s="50"/>
      <c r="P822" s="50"/>
      <c r="Q822" s="50"/>
      <c r="R822" s="50"/>
      <c r="S822" s="50"/>
    </row>
    <row r="823">
      <c r="A823" s="244"/>
      <c r="B823" s="50"/>
      <c r="C823" s="111"/>
      <c r="D823" s="111"/>
      <c r="E823" s="111"/>
      <c r="F823" s="111"/>
      <c r="G823" s="243"/>
      <c r="H823" s="50"/>
      <c r="J823" s="50"/>
      <c r="K823" s="50"/>
      <c r="L823" s="50"/>
      <c r="M823" s="50"/>
      <c r="N823" s="50"/>
      <c r="O823" s="50"/>
      <c r="P823" s="50"/>
      <c r="Q823" s="50"/>
      <c r="R823" s="50"/>
      <c r="S823" s="50"/>
    </row>
    <row r="824">
      <c r="A824" s="244"/>
      <c r="B824" s="50"/>
      <c r="C824" s="111"/>
      <c r="D824" s="111"/>
      <c r="E824" s="111"/>
      <c r="F824" s="111"/>
      <c r="G824" s="243"/>
      <c r="H824" s="50"/>
      <c r="J824" s="50"/>
      <c r="K824" s="50"/>
      <c r="L824" s="50"/>
      <c r="M824" s="50"/>
      <c r="N824" s="50"/>
      <c r="O824" s="50"/>
      <c r="P824" s="50"/>
      <c r="Q824" s="50"/>
      <c r="R824" s="50"/>
      <c r="S824" s="50"/>
    </row>
    <row r="825">
      <c r="A825" s="244"/>
      <c r="B825" s="50"/>
      <c r="C825" s="111"/>
      <c r="D825" s="111"/>
      <c r="E825" s="111"/>
      <c r="F825" s="111"/>
      <c r="G825" s="243"/>
      <c r="H825" s="50"/>
      <c r="J825" s="50"/>
      <c r="K825" s="50"/>
      <c r="L825" s="50"/>
      <c r="M825" s="50"/>
      <c r="N825" s="50"/>
      <c r="O825" s="50"/>
      <c r="P825" s="50"/>
      <c r="Q825" s="50"/>
      <c r="R825" s="50"/>
      <c r="S825" s="50"/>
    </row>
    <row r="826">
      <c r="A826" s="244"/>
      <c r="B826" s="50"/>
      <c r="C826" s="111"/>
      <c r="D826" s="111"/>
      <c r="E826" s="111"/>
      <c r="F826" s="111"/>
      <c r="G826" s="243"/>
      <c r="H826" s="50"/>
      <c r="J826" s="50"/>
      <c r="K826" s="50"/>
      <c r="L826" s="50"/>
      <c r="M826" s="50"/>
      <c r="N826" s="50"/>
      <c r="O826" s="50"/>
      <c r="P826" s="50"/>
      <c r="Q826" s="50"/>
      <c r="R826" s="50"/>
      <c r="S826" s="50"/>
    </row>
    <row r="827">
      <c r="A827" s="244"/>
      <c r="B827" s="50"/>
      <c r="C827" s="111"/>
      <c r="D827" s="111"/>
      <c r="E827" s="111"/>
      <c r="F827" s="111"/>
      <c r="G827" s="243"/>
      <c r="H827" s="50"/>
      <c r="J827" s="50"/>
      <c r="K827" s="50"/>
      <c r="L827" s="50"/>
      <c r="M827" s="50"/>
      <c r="N827" s="50"/>
      <c r="O827" s="50"/>
      <c r="P827" s="50"/>
      <c r="Q827" s="50"/>
      <c r="R827" s="50"/>
      <c r="S827" s="50"/>
    </row>
    <row r="828">
      <c r="A828" s="244"/>
      <c r="B828" s="50"/>
      <c r="C828" s="111"/>
      <c r="D828" s="111"/>
      <c r="E828" s="111"/>
      <c r="F828" s="111"/>
      <c r="G828" s="243"/>
      <c r="H828" s="50"/>
      <c r="J828" s="50"/>
      <c r="K828" s="50"/>
      <c r="L828" s="50"/>
      <c r="M828" s="50"/>
      <c r="N828" s="50"/>
      <c r="O828" s="50"/>
      <c r="P828" s="50"/>
      <c r="Q828" s="50"/>
      <c r="R828" s="50"/>
      <c r="S828" s="50"/>
    </row>
    <row r="829">
      <c r="A829" s="244"/>
      <c r="B829" s="50"/>
      <c r="C829" s="111"/>
      <c r="D829" s="111"/>
      <c r="E829" s="111"/>
      <c r="F829" s="111"/>
      <c r="G829" s="243"/>
      <c r="H829" s="50"/>
      <c r="J829" s="50"/>
      <c r="K829" s="50"/>
      <c r="L829" s="50"/>
      <c r="M829" s="50"/>
      <c r="N829" s="50"/>
      <c r="O829" s="50"/>
      <c r="P829" s="50"/>
      <c r="Q829" s="50"/>
      <c r="R829" s="50"/>
      <c r="S829" s="50"/>
    </row>
    <row r="830">
      <c r="A830" s="244"/>
      <c r="B830" s="50"/>
      <c r="C830" s="111"/>
      <c r="D830" s="111"/>
      <c r="E830" s="111"/>
      <c r="F830" s="111"/>
      <c r="G830" s="243"/>
      <c r="H830" s="50"/>
      <c r="J830" s="50"/>
      <c r="K830" s="50"/>
      <c r="L830" s="50"/>
      <c r="M830" s="50"/>
      <c r="N830" s="50"/>
      <c r="O830" s="50"/>
      <c r="P830" s="50"/>
      <c r="Q830" s="50"/>
      <c r="R830" s="50"/>
      <c r="S830" s="50"/>
    </row>
    <row r="831">
      <c r="A831" s="244"/>
      <c r="B831" s="50"/>
      <c r="C831" s="111"/>
      <c r="D831" s="111"/>
      <c r="E831" s="111"/>
      <c r="F831" s="111"/>
      <c r="G831" s="243"/>
      <c r="H831" s="50"/>
      <c r="J831" s="50"/>
      <c r="K831" s="50"/>
      <c r="L831" s="50"/>
      <c r="M831" s="50"/>
      <c r="N831" s="50"/>
      <c r="O831" s="50"/>
      <c r="P831" s="50"/>
      <c r="Q831" s="50"/>
      <c r="R831" s="50"/>
      <c r="S831" s="50"/>
    </row>
    <row r="832">
      <c r="A832" s="244"/>
      <c r="B832" s="50"/>
      <c r="C832" s="111"/>
      <c r="D832" s="111"/>
      <c r="E832" s="111"/>
      <c r="F832" s="111"/>
      <c r="G832" s="243"/>
      <c r="H832" s="50"/>
      <c r="J832" s="50"/>
      <c r="K832" s="50"/>
      <c r="L832" s="50"/>
      <c r="M832" s="50"/>
      <c r="N832" s="50"/>
      <c r="O832" s="50"/>
      <c r="P832" s="50"/>
      <c r="Q832" s="50"/>
      <c r="R832" s="50"/>
      <c r="S832" s="50"/>
    </row>
    <row r="833">
      <c r="A833" s="244"/>
      <c r="B833" s="50"/>
      <c r="C833" s="111"/>
      <c r="D833" s="111"/>
      <c r="E833" s="111"/>
      <c r="F833" s="111"/>
      <c r="G833" s="243"/>
      <c r="H833" s="50"/>
      <c r="J833" s="50"/>
      <c r="K833" s="50"/>
      <c r="L833" s="50"/>
      <c r="M833" s="50"/>
      <c r="N833" s="50"/>
      <c r="O833" s="50"/>
      <c r="P833" s="50"/>
      <c r="Q833" s="50"/>
      <c r="R833" s="50"/>
      <c r="S833" s="50"/>
    </row>
    <row r="834">
      <c r="A834" s="244"/>
      <c r="B834" s="50"/>
      <c r="C834" s="111"/>
      <c r="D834" s="111"/>
      <c r="E834" s="111"/>
      <c r="F834" s="111"/>
      <c r="G834" s="243"/>
      <c r="H834" s="50"/>
      <c r="J834" s="50"/>
      <c r="K834" s="50"/>
      <c r="L834" s="50"/>
      <c r="M834" s="50"/>
      <c r="N834" s="50"/>
      <c r="O834" s="50"/>
      <c r="P834" s="50"/>
      <c r="Q834" s="50"/>
      <c r="R834" s="50"/>
      <c r="S834" s="50"/>
    </row>
    <row r="835">
      <c r="A835" s="244"/>
      <c r="B835" s="50"/>
      <c r="C835" s="111"/>
      <c r="D835" s="111"/>
      <c r="E835" s="111"/>
      <c r="F835" s="111"/>
      <c r="G835" s="243"/>
      <c r="H835" s="50"/>
      <c r="J835" s="50"/>
      <c r="K835" s="50"/>
      <c r="L835" s="50"/>
      <c r="M835" s="50"/>
      <c r="N835" s="50"/>
      <c r="O835" s="50"/>
      <c r="P835" s="50"/>
      <c r="Q835" s="50"/>
      <c r="R835" s="50"/>
      <c r="S835" s="50"/>
    </row>
    <row r="836">
      <c r="A836" s="244"/>
      <c r="B836" s="50"/>
      <c r="C836" s="111"/>
      <c r="D836" s="111"/>
      <c r="E836" s="111"/>
      <c r="F836" s="111"/>
      <c r="G836" s="243"/>
      <c r="H836" s="50"/>
      <c r="J836" s="50"/>
      <c r="K836" s="50"/>
      <c r="L836" s="50"/>
      <c r="M836" s="50"/>
      <c r="N836" s="50"/>
      <c r="O836" s="50"/>
      <c r="P836" s="50"/>
      <c r="Q836" s="50"/>
      <c r="R836" s="50"/>
      <c r="S836" s="50"/>
    </row>
    <row r="837">
      <c r="A837" s="244"/>
      <c r="B837" s="50"/>
      <c r="C837" s="111"/>
      <c r="D837" s="111"/>
      <c r="E837" s="111"/>
      <c r="F837" s="111"/>
      <c r="G837" s="243"/>
      <c r="H837" s="50"/>
      <c r="J837" s="50"/>
      <c r="K837" s="50"/>
      <c r="L837" s="50"/>
      <c r="M837" s="50"/>
      <c r="N837" s="50"/>
      <c r="O837" s="50"/>
      <c r="P837" s="50"/>
      <c r="Q837" s="50"/>
      <c r="R837" s="50"/>
      <c r="S837" s="50"/>
    </row>
    <row r="838">
      <c r="A838" s="244"/>
      <c r="B838" s="50"/>
      <c r="C838" s="111"/>
      <c r="D838" s="111"/>
      <c r="E838" s="111"/>
      <c r="F838" s="111"/>
      <c r="G838" s="243"/>
      <c r="H838" s="50"/>
      <c r="J838" s="50"/>
      <c r="K838" s="50"/>
      <c r="L838" s="50"/>
      <c r="M838" s="50"/>
      <c r="N838" s="50"/>
      <c r="O838" s="50"/>
      <c r="P838" s="50"/>
      <c r="Q838" s="50"/>
      <c r="R838" s="50"/>
      <c r="S838" s="50"/>
    </row>
    <row r="839">
      <c r="A839" s="244"/>
      <c r="B839" s="50"/>
      <c r="C839" s="111"/>
      <c r="D839" s="111"/>
      <c r="E839" s="111"/>
      <c r="F839" s="111"/>
      <c r="G839" s="243"/>
      <c r="H839" s="50"/>
      <c r="J839" s="50"/>
      <c r="K839" s="50"/>
      <c r="L839" s="50"/>
      <c r="M839" s="50"/>
      <c r="N839" s="50"/>
      <c r="O839" s="50"/>
      <c r="P839" s="50"/>
      <c r="Q839" s="50"/>
      <c r="R839" s="50"/>
      <c r="S839" s="50"/>
    </row>
    <row r="840">
      <c r="A840" s="244"/>
      <c r="B840" s="50"/>
      <c r="C840" s="111"/>
      <c r="D840" s="111"/>
      <c r="E840" s="111"/>
      <c r="F840" s="111"/>
      <c r="G840" s="243"/>
      <c r="H840" s="50"/>
      <c r="J840" s="50"/>
      <c r="K840" s="50"/>
      <c r="L840" s="50"/>
      <c r="M840" s="50"/>
      <c r="N840" s="50"/>
      <c r="O840" s="50"/>
      <c r="P840" s="50"/>
      <c r="Q840" s="50"/>
      <c r="R840" s="50"/>
      <c r="S840" s="50"/>
    </row>
    <row r="841">
      <c r="A841" s="244"/>
      <c r="B841" s="50"/>
      <c r="C841" s="111"/>
      <c r="D841" s="111"/>
      <c r="E841" s="111"/>
      <c r="F841" s="111"/>
      <c r="G841" s="243"/>
      <c r="H841" s="50"/>
      <c r="J841" s="50"/>
      <c r="K841" s="50"/>
      <c r="L841" s="50"/>
      <c r="M841" s="50"/>
      <c r="N841" s="50"/>
      <c r="O841" s="50"/>
      <c r="P841" s="50"/>
      <c r="Q841" s="50"/>
      <c r="R841" s="50"/>
      <c r="S841" s="50"/>
    </row>
    <row r="842">
      <c r="A842" s="244"/>
      <c r="B842" s="50"/>
      <c r="C842" s="111"/>
      <c r="D842" s="111"/>
      <c r="E842" s="111"/>
      <c r="F842" s="111"/>
      <c r="G842" s="243"/>
      <c r="H842" s="50"/>
      <c r="J842" s="50"/>
      <c r="K842" s="50"/>
      <c r="L842" s="50"/>
      <c r="M842" s="50"/>
      <c r="N842" s="50"/>
      <c r="O842" s="50"/>
      <c r="P842" s="50"/>
      <c r="Q842" s="50"/>
      <c r="R842" s="50"/>
      <c r="S842" s="50"/>
    </row>
    <row r="843">
      <c r="A843" s="244"/>
      <c r="B843" s="50"/>
      <c r="C843" s="111"/>
      <c r="D843" s="111"/>
      <c r="E843" s="111"/>
      <c r="F843" s="111"/>
      <c r="G843" s="243"/>
      <c r="H843" s="50"/>
      <c r="J843" s="50"/>
      <c r="K843" s="50"/>
      <c r="L843" s="50"/>
      <c r="M843" s="50"/>
      <c r="N843" s="50"/>
      <c r="O843" s="50"/>
      <c r="P843" s="50"/>
      <c r="Q843" s="50"/>
      <c r="R843" s="50"/>
      <c r="S843" s="50"/>
    </row>
    <row r="844">
      <c r="A844" s="244"/>
      <c r="B844" s="50"/>
      <c r="C844" s="111"/>
      <c r="D844" s="111"/>
      <c r="E844" s="111"/>
      <c r="F844" s="111"/>
      <c r="G844" s="243"/>
      <c r="H844" s="50"/>
      <c r="J844" s="50"/>
      <c r="K844" s="50"/>
      <c r="L844" s="50"/>
      <c r="M844" s="50"/>
      <c r="N844" s="50"/>
      <c r="O844" s="50"/>
      <c r="P844" s="50"/>
      <c r="Q844" s="50"/>
      <c r="R844" s="50"/>
      <c r="S844" s="50"/>
    </row>
    <row r="845">
      <c r="A845" s="244"/>
      <c r="B845" s="50"/>
      <c r="C845" s="111"/>
      <c r="D845" s="111"/>
      <c r="E845" s="111"/>
      <c r="F845" s="111"/>
      <c r="G845" s="243"/>
      <c r="H845" s="50"/>
      <c r="J845" s="50"/>
      <c r="K845" s="50"/>
      <c r="L845" s="50"/>
      <c r="M845" s="50"/>
      <c r="N845" s="50"/>
      <c r="O845" s="50"/>
      <c r="P845" s="50"/>
      <c r="Q845" s="50"/>
      <c r="R845" s="50"/>
      <c r="S845" s="50"/>
    </row>
    <row r="846">
      <c r="A846" s="244"/>
      <c r="B846" s="50"/>
      <c r="C846" s="111"/>
      <c r="D846" s="111"/>
      <c r="E846" s="111"/>
      <c r="F846" s="111"/>
      <c r="G846" s="243"/>
      <c r="H846" s="50"/>
      <c r="J846" s="50"/>
      <c r="K846" s="50"/>
      <c r="L846" s="50"/>
      <c r="M846" s="50"/>
      <c r="N846" s="50"/>
      <c r="O846" s="50"/>
      <c r="P846" s="50"/>
      <c r="Q846" s="50"/>
      <c r="R846" s="50"/>
      <c r="S846" s="50"/>
    </row>
    <row r="847">
      <c r="A847" s="244"/>
      <c r="B847" s="50"/>
      <c r="C847" s="111"/>
      <c r="D847" s="111"/>
      <c r="E847" s="111"/>
      <c r="F847" s="111"/>
      <c r="G847" s="243"/>
      <c r="H847" s="50"/>
      <c r="J847" s="50"/>
      <c r="K847" s="50"/>
      <c r="L847" s="50"/>
      <c r="M847" s="50"/>
      <c r="N847" s="50"/>
      <c r="O847" s="50"/>
      <c r="P847" s="50"/>
      <c r="Q847" s="50"/>
      <c r="R847" s="50"/>
      <c r="S847" s="50"/>
    </row>
    <row r="848">
      <c r="A848" s="244"/>
      <c r="B848" s="50"/>
      <c r="C848" s="111"/>
      <c r="D848" s="111"/>
      <c r="E848" s="111"/>
      <c r="F848" s="111"/>
      <c r="G848" s="243"/>
      <c r="H848" s="50"/>
      <c r="J848" s="50"/>
      <c r="K848" s="50"/>
      <c r="L848" s="50"/>
      <c r="M848" s="50"/>
      <c r="N848" s="50"/>
      <c r="O848" s="50"/>
      <c r="P848" s="50"/>
      <c r="Q848" s="50"/>
      <c r="R848" s="50"/>
      <c r="S848" s="50"/>
    </row>
    <row r="849">
      <c r="A849" s="244"/>
      <c r="B849" s="50"/>
      <c r="C849" s="111"/>
      <c r="D849" s="111"/>
      <c r="E849" s="111"/>
      <c r="F849" s="111"/>
      <c r="G849" s="243"/>
      <c r="H849" s="50"/>
      <c r="J849" s="50"/>
      <c r="K849" s="50"/>
      <c r="L849" s="50"/>
      <c r="M849" s="50"/>
      <c r="N849" s="50"/>
      <c r="O849" s="50"/>
      <c r="P849" s="50"/>
      <c r="Q849" s="50"/>
      <c r="R849" s="50"/>
      <c r="S849" s="50"/>
    </row>
    <row r="850">
      <c r="A850" s="244"/>
      <c r="B850" s="50"/>
      <c r="C850" s="111"/>
      <c r="D850" s="111"/>
      <c r="E850" s="111"/>
      <c r="F850" s="111"/>
      <c r="G850" s="243"/>
      <c r="H850" s="50"/>
      <c r="J850" s="50"/>
      <c r="K850" s="50"/>
      <c r="L850" s="50"/>
      <c r="M850" s="50"/>
      <c r="N850" s="50"/>
      <c r="O850" s="50"/>
      <c r="P850" s="50"/>
      <c r="Q850" s="50"/>
      <c r="R850" s="50"/>
      <c r="S850" s="50"/>
    </row>
    <row r="851">
      <c r="A851" s="244"/>
      <c r="B851" s="50"/>
      <c r="C851" s="111"/>
      <c r="D851" s="111"/>
      <c r="E851" s="111"/>
      <c r="F851" s="111"/>
      <c r="G851" s="243"/>
      <c r="H851" s="50"/>
      <c r="J851" s="50"/>
      <c r="K851" s="50"/>
      <c r="L851" s="50"/>
      <c r="M851" s="50"/>
      <c r="N851" s="50"/>
      <c r="O851" s="50"/>
      <c r="P851" s="50"/>
      <c r="Q851" s="50"/>
      <c r="R851" s="50"/>
      <c r="S851" s="50"/>
    </row>
    <row r="852">
      <c r="A852" s="244"/>
      <c r="B852" s="50"/>
      <c r="C852" s="111"/>
      <c r="D852" s="111"/>
      <c r="E852" s="111"/>
      <c r="F852" s="111"/>
      <c r="G852" s="243"/>
      <c r="H852" s="50"/>
      <c r="J852" s="50"/>
      <c r="K852" s="50"/>
      <c r="L852" s="50"/>
      <c r="M852" s="50"/>
      <c r="N852" s="50"/>
      <c r="O852" s="50"/>
      <c r="P852" s="50"/>
      <c r="Q852" s="50"/>
      <c r="R852" s="50"/>
      <c r="S852" s="50"/>
    </row>
    <row r="853">
      <c r="A853" s="244"/>
      <c r="B853" s="50"/>
      <c r="C853" s="111"/>
      <c r="D853" s="111"/>
      <c r="E853" s="111"/>
      <c r="F853" s="111"/>
      <c r="G853" s="243"/>
      <c r="H853" s="50"/>
      <c r="J853" s="50"/>
      <c r="K853" s="50"/>
      <c r="L853" s="50"/>
      <c r="M853" s="50"/>
      <c r="N853" s="50"/>
      <c r="O853" s="50"/>
      <c r="P853" s="50"/>
      <c r="Q853" s="50"/>
      <c r="R853" s="50"/>
      <c r="S853" s="50"/>
    </row>
    <row r="854">
      <c r="A854" s="244"/>
      <c r="B854" s="50"/>
      <c r="C854" s="111"/>
      <c r="D854" s="111"/>
      <c r="E854" s="111"/>
      <c r="F854" s="111"/>
      <c r="G854" s="243"/>
      <c r="H854" s="50"/>
      <c r="J854" s="50"/>
      <c r="K854" s="50"/>
      <c r="L854" s="50"/>
      <c r="M854" s="50"/>
      <c r="N854" s="50"/>
      <c r="O854" s="50"/>
      <c r="P854" s="50"/>
      <c r="Q854" s="50"/>
      <c r="R854" s="50"/>
      <c r="S854" s="50"/>
    </row>
    <row r="855">
      <c r="A855" s="244"/>
      <c r="B855" s="50"/>
      <c r="C855" s="111"/>
      <c r="D855" s="111"/>
      <c r="E855" s="111"/>
      <c r="F855" s="111"/>
      <c r="G855" s="243"/>
      <c r="H855" s="50"/>
      <c r="J855" s="50"/>
      <c r="K855" s="50"/>
      <c r="L855" s="50"/>
      <c r="M855" s="50"/>
      <c r="N855" s="50"/>
      <c r="O855" s="50"/>
      <c r="P855" s="50"/>
      <c r="Q855" s="50"/>
      <c r="R855" s="50"/>
      <c r="S855" s="50"/>
    </row>
    <row r="856">
      <c r="A856" s="244"/>
      <c r="B856" s="50"/>
      <c r="C856" s="111"/>
      <c r="D856" s="111"/>
      <c r="E856" s="111"/>
      <c r="F856" s="111"/>
      <c r="G856" s="243"/>
      <c r="H856" s="50"/>
      <c r="J856" s="50"/>
      <c r="K856" s="50"/>
      <c r="L856" s="50"/>
      <c r="M856" s="50"/>
      <c r="N856" s="50"/>
      <c r="O856" s="50"/>
      <c r="P856" s="50"/>
      <c r="Q856" s="50"/>
      <c r="R856" s="50"/>
      <c r="S856" s="50"/>
    </row>
    <row r="857">
      <c r="A857" s="244"/>
      <c r="B857" s="50"/>
      <c r="C857" s="111"/>
      <c r="D857" s="111"/>
      <c r="E857" s="111"/>
      <c r="F857" s="111"/>
      <c r="G857" s="243"/>
      <c r="H857" s="50"/>
      <c r="J857" s="50"/>
      <c r="K857" s="50"/>
      <c r="L857" s="50"/>
      <c r="M857" s="50"/>
      <c r="N857" s="50"/>
      <c r="O857" s="50"/>
      <c r="P857" s="50"/>
      <c r="Q857" s="50"/>
      <c r="R857" s="50"/>
      <c r="S857" s="50"/>
    </row>
    <row r="858">
      <c r="A858" s="244"/>
      <c r="B858" s="50"/>
      <c r="C858" s="111"/>
      <c r="D858" s="111"/>
      <c r="E858" s="111"/>
      <c r="F858" s="111"/>
      <c r="G858" s="243"/>
      <c r="H858" s="50"/>
      <c r="J858" s="50"/>
      <c r="K858" s="50"/>
      <c r="L858" s="50"/>
      <c r="M858" s="50"/>
      <c r="N858" s="50"/>
      <c r="O858" s="50"/>
      <c r="P858" s="50"/>
      <c r="Q858" s="50"/>
      <c r="R858" s="50"/>
      <c r="S858" s="50"/>
    </row>
    <row r="859">
      <c r="A859" s="244"/>
      <c r="B859" s="50"/>
      <c r="C859" s="111"/>
      <c r="D859" s="111"/>
      <c r="E859" s="111"/>
      <c r="F859" s="111"/>
      <c r="G859" s="243"/>
      <c r="H859" s="50"/>
      <c r="J859" s="50"/>
      <c r="K859" s="50"/>
      <c r="L859" s="50"/>
      <c r="M859" s="50"/>
      <c r="N859" s="50"/>
      <c r="O859" s="50"/>
      <c r="P859" s="50"/>
      <c r="Q859" s="50"/>
      <c r="R859" s="50"/>
      <c r="S859" s="50"/>
    </row>
    <row r="860">
      <c r="A860" s="244"/>
      <c r="B860" s="50"/>
      <c r="C860" s="111"/>
      <c r="D860" s="111"/>
      <c r="E860" s="111"/>
      <c r="F860" s="111"/>
      <c r="G860" s="243"/>
      <c r="H860" s="50"/>
      <c r="J860" s="50"/>
      <c r="K860" s="50"/>
      <c r="L860" s="50"/>
      <c r="M860" s="50"/>
      <c r="N860" s="50"/>
      <c r="O860" s="50"/>
      <c r="P860" s="50"/>
      <c r="Q860" s="50"/>
      <c r="R860" s="50"/>
      <c r="S860" s="50"/>
    </row>
    <row r="861">
      <c r="A861" s="244"/>
      <c r="B861" s="50"/>
      <c r="C861" s="111"/>
      <c r="D861" s="111"/>
      <c r="E861" s="111"/>
      <c r="F861" s="111"/>
      <c r="G861" s="243"/>
      <c r="H861" s="50"/>
      <c r="J861" s="50"/>
      <c r="K861" s="50"/>
      <c r="L861" s="50"/>
      <c r="M861" s="50"/>
      <c r="N861" s="50"/>
      <c r="O861" s="50"/>
      <c r="P861" s="50"/>
      <c r="Q861" s="50"/>
      <c r="R861" s="50"/>
      <c r="S861" s="50"/>
    </row>
    <row r="862">
      <c r="A862" s="244"/>
      <c r="B862" s="50"/>
      <c r="C862" s="111"/>
      <c r="D862" s="111"/>
      <c r="E862" s="111"/>
      <c r="F862" s="111"/>
      <c r="G862" s="243"/>
      <c r="H862" s="50"/>
      <c r="J862" s="50"/>
      <c r="K862" s="50"/>
      <c r="L862" s="50"/>
      <c r="M862" s="50"/>
      <c r="N862" s="50"/>
      <c r="O862" s="50"/>
      <c r="P862" s="50"/>
      <c r="Q862" s="50"/>
      <c r="R862" s="50"/>
      <c r="S862" s="50"/>
    </row>
    <row r="863">
      <c r="A863" s="244"/>
      <c r="B863" s="50"/>
      <c r="C863" s="111"/>
      <c r="D863" s="111"/>
      <c r="E863" s="111"/>
      <c r="F863" s="111"/>
      <c r="G863" s="243"/>
      <c r="H863" s="50"/>
      <c r="J863" s="50"/>
      <c r="K863" s="50"/>
      <c r="L863" s="50"/>
      <c r="M863" s="50"/>
      <c r="N863" s="50"/>
      <c r="O863" s="50"/>
      <c r="P863" s="50"/>
      <c r="Q863" s="50"/>
      <c r="R863" s="50"/>
      <c r="S863" s="50"/>
    </row>
    <row r="864">
      <c r="A864" s="244"/>
      <c r="B864" s="50"/>
      <c r="C864" s="111"/>
      <c r="D864" s="111"/>
      <c r="E864" s="111"/>
      <c r="F864" s="111"/>
      <c r="G864" s="243"/>
      <c r="H864" s="50"/>
      <c r="J864" s="50"/>
      <c r="K864" s="50"/>
      <c r="L864" s="50"/>
      <c r="M864" s="50"/>
      <c r="N864" s="50"/>
      <c r="O864" s="50"/>
      <c r="P864" s="50"/>
      <c r="Q864" s="50"/>
      <c r="R864" s="50"/>
      <c r="S864" s="50"/>
    </row>
    <row r="865">
      <c r="A865" s="244"/>
      <c r="B865" s="50"/>
      <c r="C865" s="111"/>
      <c r="D865" s="111"/>
      <c r="E865" s="111"/>
      <c r="F865" s="111"/>
      <c r="G865" s="243"/>
      <c r="H865" s="50"/>
      <c r="J865" s="50"/>
      <c r="K865" s="50"/>
      <c r="L865" s="50"/>
      <c r="M865" s="50"/>
      <c r="N865" s="50"/>
      <c r="O865" s="50"/>
      <c r="P865" s="50"/>
      <c r="Q865" s="50"/>
      <c r="R865" s="50"/>
      <c r="S865" s="50"/>
    </row>
    <row r="866">
      <c r="A866" s="244"/>
      <c r="B866" s="50"/>
      <c r="C866" s="111"/>
      <c r="D866" s="111"/>
      <c r="E866" s="111"/>
      <c r="F866" s="111"/>
      <c r="G866" s="243"/>
      <c r="H866" s="50"/>
      <c r="J866" s="50"/>
      <c r="K866" s="50"/>
      <c r="L866" s="50"/>
      <c r="M866" s="50"/>
      <c r="N866" s="50"/>
      <c r="O866" s="50"/>
      <c r="P866" s="50"/>
      <c r="Q866" s="50"/>
      <c r="R866" s="50"/>
      <c r="S866" s="50"/>
    </row>
    <row r="867">
      <c r="A867" s="244"/>
      <c r="B867" s="50"/>
      <c r="C867" s="111"/>
      <c r="D867" s="111"/>
      <c r="E867" s="111"/>
      <c r="F867" s="111"/>
      <c r="G867" s="243"/>
      <c r="H867" s="50"/>
      <c r="J867" s="50"/>
      <c r="K867" s="50"/>
      <c r="L867" s="50"/>
      <c r="M867" s="50"/>
      <c r="N867" s="50"/>
      <c r="O867" s="50"/>
      <c r="P867" s="50"/>
      <c r="Q867" s="50"/>
      <c r="R867" s="50"/>
      <c r="S867" s="50"/>
    </row>
    <row r="868">
      <c r="A868" s="244"/>
      <c r="B868" s="50"/>
      <c r="C868" s="111"/>
      <c r="D868" s="111"/>
      <c r="E868" s="111"/>
      <c r="F868" s="111"/>
      <c r="G868" s="243"/>
      <c r="H868" s="50"/>
      <c r="J868" s="50"/>
      <c r="K868" s="50"/>
      <c r="L868" s="50"/>
      <c r="M868" s="50"/>
      <c r="N868" s="50"/>
      <c r="O868" s="50"/>
      <c r="P868" s="50"/>
      <c r="Q868" s="50"/>
      <c r="R868" s="50"/>
      <c r="S868" s="50"/>
    </row>
    <row r="869">
      <c r="A869" s="244"/>
      <c r="B869" s="50"/>
      <c r="C869" s="111"/>
      <c r="D869" s="111"/>
      <c r="E869" s="111"/>
      <c r="F869" s="111"/>
      <c r="G869" s="243"/>
      <c r="H869" s="50"/>
      <c r="J869" s="50"/>
      <c r="K869" s="50"/>
      <c r="L869" s="50"/>
      <c r="M869" s="50"/>
      <c r="N869" s="50"/>
      <c r="O869" s="50"/>
      <c r="P869" s="50"/>
      <c r="Q869" s="50"/>
      <c r="R869" s="50"/>
      <c r="S869" s="50"/>
    </row>
    <row r="870">
      <c r="A870" s="244"/>
      <c r="B870" s="50"/>
      <c r="C870" s="111"/>
      <c r="D870" s="111"/>
      <c r="E870" s="111"/>
      <c r="F870" s="111"/>
      <c r="G870" s="243"/>
      <c r="H870" s="50"/>
      <c r="J870" s="50"/>
      <c r="K870" s="50"/>
      <c r="L870" s="50"/>
      <c r="M870" s="50"/>
      <c r="N870" s="50"/>
      <c r="O870" s="50"/>
      <c r="P870" s="50"/>
      <c r="Q870" s="50"/>
      <c r="R870" s="50"/>
      <c r="S870" s="50"/>
    </row>
    <row r="871">
      <c r="A871" s="244"/>
      <c r="B871" s="50"/>
      <c r="C871" s="111"/>
      <c r="D871" s="111"/>
      <c r="E871" s="111"/>
      <c r="F871" s="111"/>
      <c r="G871" s="243"/>
      <c r="H871" s="50"/>
      <c r="J871" s="50"/>
      <c r="K871" s="50"/>
      <c r="L871" s="50"/>
      <c r="M871" s="50"/>
      <c r="N871" s="50"/>
      <c r="O871" s="50"/>
      <c r="P871" s="50"/>
      <c r="Q871" s="50"/>
      <c r="R871" s="50"/>
      <c r="S871" s="50"/>
    </row>
    <row r="872">
      <c r="A872" s="244"/>
      <c r="B872" s="50"/>
      <c r="C872" s="111"/>
      <c r="D872" s="111"/>
      <c r="E872" s="111"/>
      <c r="F872" s="111"/>
      <c r="G872" s="243"/>
      <c r="H872" s="50"/>
      <c r="J872" s="50"/>
      <c r="K872" s="50"/>
      <c r="L872" s="50"/>
      <c r="M872" s="50"/>
      <c r="N872" s="50"/>
      <c r="O872" s="50"/>
      <c r="P872" s="50"/>
      <c r="Q872" s="50"/>
      <c r="R872" s="50"/>
      <c r="S872" s="50"/>
    </row>
    <row r="873">
      <c r="A873" s="244"/>
      <c r="B873" s="50"/>
      <c r="C873" s="111"/>
      <c r="D873" s="111"/>
      <c r="E873" s="111"/>
      <c r="F873" s="111"/>
      <c r="G873" s="243"/>
      <c r="H873" s="50"/>
      <c r="J873" s="50"/>
      <c r="K873" s="50"/>
      <c r="L873" s="50"/>
      <c r="M873" s="50"/>
      <c r="N873" s="50"/>
      <c r="O873" s="50"/>
      <c r="P873" s="50"/>
      <c r="Q873" s="50"/>
      <c r="R873" s="50"/>
      <c r="S873" s="50"/>
    </row>
    <row r="874">
      <c r="A874" s="244"/>
      <c r="B874" s="50"/>
      <c r="C874" s="111"/>
      <c r="D874" s="111"/>
      <c r="E874" s="111"/>
      <c r="F874" s="111"/>
      <c r="G874" s="243"/>
      <c r="H874" s="50"/>
      <c r="J874" s="50"/>
      <c r="K874" s="50"/>
      <c r="L874" s="50"/>
      <c r="M874" s="50"/>
      <c r="N874" s="50"/>
      <c r="O874" s="50"/>
      <c r="P874" s="50"/>
      <c r="Q874" s="50"/>
      <c r="R874" s="50"/>
      <c r="S874" s="50"/>
    </row>
    <row r="875">
      <c r="A875" s="244"/>
      <c r="B875" s="50"/>
      <c r="C875" s="111"/>
      <c r="D875" s="111"/>
      <c r="E875" s="111"/>
      <c r="F875" s="111"/>
      <c r="G875" s="243"/>
      <c r="H875" s="50"/>
      <c r="J875" s="50"/>
      <c r="K875" s="50"/>
      <c r="L875" s="50"/>
      <c r="M875" s="50"/>
      <c r="N875" s="50"/>
      <c r="O875" s="50"/>
      <c r="P875" s="50"/>
      <c r="Q875" s="50"/>
      <c r="R875" s="50"/>
      <c r="S875" s="50"/>
    </row>
    <row r="876">
      <c r="A876" s="244"/>
      <c r="B876" s="50"/>
      <c r="C876" s="111"/>
      <c r="D876" s="111"/>
      <c r="E876" s="111"/>
      <c r="F876" s="111"/>
      <c r="G876" s="243"/>
      <c r="H876" s="50"/>
      <c r="J876" s="50"/>
      <c r="K876" s="50"/>
      <c r="L876" s="50"/>
      <c r="M876" s="50"/>
      <c r="N876" s="50"/>
      <c r="O876" s="50"/>
      <c r="P876" s="50"/>
      <c r="Q876" s="50"/>
      <c r="R876" s="50"/>
      <c r="S876" s="50"/>
    </row>
    <row r="877">
      <c r="A877" s="244"/>
      <c r="B877" s="50"/>
      <c r="C877" s="111"/>
      <c r="D877" s="111"/>
      <c r="E877" s="111"/>
      <c r="F877" s="111"/>
      <c r="G877" s="243"/>
      <c r="H877" s="50"/>
      <c r="J877" s="50"/>
      <c r="K877" s="50"/>
      <c r="L877" s="50"/>
      <c r="M877" s="50"/>
      <c r="N877" s="50"/>
      <c r="O877" s="50"/>
      <c r="P877" s="50"/>
      <c r="Q877" s="50"/>
      <c r="R877" s="50"/>
      <c r="S877" s="50"/>
    </row>
    <row r="878">
      <c r="A878" s="244"/>
      <c r="B878" s="50"/>
      <c r="C878" s="111"/>
      <c r="D878" s="111"/>
      <c r="E878" s="111"/>
      <c r="F878" s="111"/>
      <c r="G878" s="243"/>
      <c r="H878" s="50"/>
      <c r="J878" s="50"/>
      <c r="K878" s="50"/>
      <c r="L878" s="50"/>
      <c r="M878" s="50"/>
      <c r="N878" s="50"/>
      <c r="O878" s="50"/>
      <c r="P878" s="50"/>
      <c r="Q878" s="50"/>
      <c r="R878" s="50"/>
      <c r="S878" s="50"/>
    </row>
    <row r="879">
      <c r="A879" s="244"/>
      <c r="B879" s="50"/>
      <c r="C879" s="111"/>
      <c r="D879" s="111"/>
      <c r="E879" s="111"/>
      <c r="F879" s="111"/>
      <c r="G879" s="243"/>
      <c r="H879" s="50"/>
      <c r="J879" s="50"/>
      <c r="K879" s="50"/>
      <c r="L879" s="50"/>
      <c r="M879" s="50"/>
      <c r="N879" s="50"/>
      <c r="O879" s="50"/>
      <c r="P879" s="50"/>
      <c r="Q879" s="50"/>
      <c r="R879" s="50"/>
      <c r="S879" s="50"/>
    </row>
    <row r="880">
      <c r="A880" s="244"/>
      <c r="B880" s="50"/>
      <c r="C880" s="111"/>
      <c r="D880" s="111"/>
      <c r="E880" s="111"/>
      <c r="F880" s="111"/>
      <c r="G880" s="243"/>
      <c r="H880" s="50"/>
      <c r="J880" s="50"/>
      <c r="K880" s="50"/>
      <c r="L880" s="50"/>
      <c r="M880" s="50"/>
      <c r="N880" s="50"/>
      <c r="O880" s="50"/>
      <c r="P880" s="50"/>
      <c r="Q880" s="50"/>
      <c r="R880" s="50"/>
      <c r="S880" s="50"/>
    </row>
    <row r="881">
      <c r="A881" s="244"/>
      <c r="B881" s="50"/>
      <c r="C881" s="111"/>
      <c r="D881" s="111"/>
      <c r="E881" s="111"/>
      <c r="F881" s="111"/>
      <c r="G881" s="243"/>
      <c r="H881" s="50"/>
      <c r="J881" s="50"/>
      <c r="K881" s="50"/>
      <c r="L881" s="50"/>
      <c r="M881" s="50"/>
      <c r="N881" s="50"/>
      <c r="O881" s="50"/>
      <c r="P881" s="50"/>
      <c r="Q881" s="50"/>
      <c r="R881" s="50"/>
      <c r="S881" s="50"/>
    </row>
    <row r="882">
      <c r="A882" s="244"/>
      <c r="B882" s="50"/>
      <c r="C882" s="111"/>
      <c r="D882" s="111"/>
      <c r="E882" s="111"/>
      <c r="F882" s="111"/>
      <c r="G882" s="243"/>
      <c r="H882" s="50"/>
      <c r="J882" s="50"/>
      <c r="K882" s="50"/>
      <c r="L882" s="50"/>
      <c r="M882" s="50"/>
      <c r="N882" s="50"/>
      <c r="O882" s="50"/>
      <c r="P882" s="50"/>
      <c r="Q882" s="50"/>
      <c r="R882" s="50"/>
      <c r="S882" s="50"/>
    </row>
    <row r="883">
      <c r="A883" s="244"/>
      <c r="B883" s="50"/>
      <c r="C883" s="111"/>
      <c r="D883" s="111"/>
      <c r="E883" s="111"/>
      <c r="F883" s="111"/>
      <c r="G883" s="243"/>
      <c r="H883" s="50"/>
      <c r="J883" s="50"/>
      <c r="K883" s="50"/>
      <c r="L883" s="50"/>
      <c r="M883" s="50"/>
      <c r="N883" s="50"/>
      <c r="O883" s="50"/>
      <c r="P883" s="50"/>
      <c r="Q883" s="50"/>
      <c r="R883" s="50"/>
      <c r="S883" s="50"/>
    </row>
    <row r="884">
      <c r="A884" s="244"/>
      <c r="B884" s="50"/>
      <c r="C884" s="111"/>
      <c r="D884" s="111"/>
      <c r="E884" s="111"/>
      <c r="F884" s="111"/>
      <c r="G884" s="243"/>
      <c r="H884" s="50"/>
      <c r="J884" s="50"/>
      <c r="K884" s="50"/>
      <c r="L884" s="50"/>
      <c r="M884" s="50"/>
      <c r="N884" s="50"/>
      <c r="O884" s="50"/>
      <c r="P884" s="50"/>
      <c r="Q884" s="50"/>
      <c r="R884" s="50"/>
      <c r="S884" s="50"/>
    </row>
    <row r="885">
      <c r="A885" s="244"/>
      <c r="B885" s="50"/>
      <c r="C885" s="111"/>
      <c r="D885" s="111"/>
      <c r="E885" s="111"/>
      <c r="F885" s="111"/>
      <c r="G885" s="243"/>
      <c r="H885" s="50"/>
      <c r="J885" s="50"/>
      <c r="K885" s="50"/>
      <c r="L885" s="50"/>
      <c r="M885" s="50"/>
      <c r="N885" s="50"/>
      <c r="O885" s="50"/>
      <c r="P885" s="50"/>
      <c r="Q885" s="50"/>
      <c r="R885" s="50"/>
      <c r="S885" s="50"/>
    </row>
    <row r="886">
      <c r="A886" s="244"/>
      <c r="B886" s="50"/>
      <c r="C886" s="111"/>
      <c r="D886" s="111"/>
      <c r="E886" s="111"/>
      <c r="F886" s="111"/>
      <c r="G886" s="243"/>
      <c r="H886" s="50"/>
      <c r="J886" s="50"/>
      <c r="K886" s="50"/>
      <c r="L886" s="50"/>
      <c r="M886" s="50"/>
      <c r="N886" s="50"/>
      <c r="O886" s="50"/>
      <c r="P886" s="50"/>
      <c r="Q886" s="50"/>
      <c r="R886" s="50"/>
      <c r="S886" s="50"/>
    </row>
    <row r="887">
      <c r="A887" s="244"/>
      <c r="B887" s="50"/>
      <c r="C887" s="111"/>
      <c r="D887" s="111"/>
      <c r="E887" s="111"/>
      <c r="F887" s="111"/>
      <c r="G887" s="243"/>
      <c r="H887" s="50"/>
      <c r="J887" s="50"/>
      <c r="K887" s="50"/>
      <c r="L887" s="50"/>
      <c r="M887" s="50"/>
      <c r="N887" s="50"/>
      <c r="O887" s="50"/>
      <c r="P887" s="50"/>
      <c r="Q887" s="50"/>
      <c r="R887" s="50"/>
      <c r="S887" s="50"/>
    </row>
    <row r="888">
      <c r="A888" s="244"/>
      <c r="B888" s="50"/>
      <c r="C888" s="111"/>
      <c r="D888" s="111"/>
      <c r="E888" s="111"/>
      <c r="F888" s="111"/>
      <c r="G888" s="243"/>
      <c r="H888" s="50"/>
      <c r="J888" s="50"/>
      <c r="K888" s="50"/>
      <c r="L888" s="50"/>
      <c r="M888" s="50"/>
      <c r="N888" s="50"/>
      <c r="O888" s="50"/>
      <c r="P888" s="50"/>
      <c r="Q888" s="50"/>
      <c r="R888" s="50"/>
      <c r="S888" s="50"/>
    </row>
    <row r="889">
      <c r="A889" s="244"/>
      <c r="B889" s="50"/>
      <c r="C889" s="111"/>
      <c r="D889" s="111"/>
      <c r="E889" s="111"/>
      <c r="F889" s="111"/>
      <c r="G889" s="243"/>
      <c r="H889" s="50"/>
      <c r="J889" s="50"/>
      <c r="K889" s="50"/>
      <c r="L889" s="50"/>
      <c r="M889" s="50"/>
      <c r="N889" s="50"/>
      <c r="O889" s="50"/>
      <c r="P889" s="50"/>
      <c r="Q889" s="50"/>
      <c r="R889" s="50"/>
      <c r="S889" s="50"/>
    </row>
    <row r="890">
      <c r="A890" s="244"/>
      <c r="B890" s="50"/>
      <c r="C890" s="111"/>
      <c r="D890" s="111"/>
      <c r="E890" s="111"/>
      <c r="F890" s="111"/>
      <c r="G890" s="243"/>
      <c r="H890" s="50"/>
      <c r="J890" s="50"/>
      <c r="K890" s="50"/>
      <c r="L890" s="50"/>
      <c r="M890" s="50"/>
      <c r="N890" s="50"/>
      <c r="O890" s="50"/>
      <c r="P890" s="50"/>
      <c r="Q890" s="50"/>
      <c r="R890" s="50"/>
      <c r="S890" s="50"/>
    </row>
    <row r="891">
      <c r="A891" s="244"/>
      <c r="B891" s="50"/>
      <c r="C891" s="111"/>
      <c r="D891" s="111"/>
      <c r="E891" s="111"/>
      <c r="F891" s="111"/>
      <c r="G891" s="243"/>
      <c r="H891" s="50"/>
      <c r="J891" s="50"/>
      <c r="K891" s="50"/>
      <c r="L891" s="50"/>
      <c r="M891" s="50"/>
      <c r="N891" s="50"/>
      <c r="O891" s="50"/>
      <c r="P891" s="50"/>
      <c r="Q891" s="50"/>
      <c r="R891" s="50"/>
      <c r="S891" s="50"/>
    </row>
    <row r="892">
      <c r="A892" s="244"/>
      <c r="B892" s="50"/>
      <c r="C892" s="111"/>
      <c r="D892" s="111"/>
      <c r="E892" s="111"/>
      <c r="F892" s="111"/>
      <c r="G892" s="243"/>
      <c r="H892" s="50"/>
      <c r="J892" s="50"/>
      <c r="K892" s="50"/>
      <c r="L892" s="50"/>
      <c r="M892" s="50"/>
      <c r="N892" s="50"/>
      <c r="O892" s="50"/>
      <c r="P892" s="50"/>
      <c r="Q892" s="50"/>
      <c r="R892" s="50"/>
      <c r="S892" s="50"/>
    </row>
    <row r="893">
      <c r="A893" s="244"/>
      <c r="B893" s="50"/>
      <c r="C893" s="111"/>
      <c r="D893" s="111"/>
      <c r="E893" s="111"/>
      <c r="F893" s="111"/>
      <c r="G893" s="243"/>
      <c r="H893" s="50"/>
      <c r="J893" s="50"/>
      <c r="K893" s="50"/>
      <c r="L893" s="50"/>
      <c r="M893" s="50"/>
      <c r="N893" s="50"/>
      <c r="O893" s="50"/>
      <c r="P893" s="50"/>
      <c r="Q893" s="50"/>
      <c r="R893" s="50"/>
      <c r="S893" s="50"/>
    </row>
    <row r="894">
      <c r="A894" s="244"/>
      <c r="B894" s="50"/>
      <c r="C894" s="111"/>
      <c r="D894" s="111"/>
      <c r="E894" s="111"/>
      <c r="F894" s="111"/>
      <c r="G894" s="243"/>
      <c r="H894" s="50"/>
      <c r="J894" s="50"/>
      <c r="K894" s="50"/>
      <c r="L894" s="50"/>
      <c r="M894" s="50"/>
      <c r="N894" s="50"/>
      <c r="O894" s="50"/>
      <c r="P894" s="50"/>
      <c r="Q894" s="50"/>
      <c r="R894" s="50"/>
      <c r="S894" s="50"/>
    </row>
    <row r="895">
      <c r="A895" s="244"/>
      <c r="B895" s="50"/>
      <c r="C895" s="111"/>
      <c r="D895" s="111"/>
      <c r="E895" s="111"/>
      <c r="F895" s="111"/>
      <c r="G895" s="243"/>
      <c r="H895" s="50"/>
      <c r="J895" s="50"/>
      <c r="K895" s="50"/>
      <c r="L895" s="50"/>
      <c r="M895" s="50"/>
      <c r="N895" s="50"/>
      <c r="O895" s="50"/>
      <c r="P895" s="50"/>
      <c r="Q895" s="50"/>
      <c r="R895" s="50"/>
      <c r="S895" s="50"/>
    </row>
    <row r="896">
      <c r="A896" s="244"/>
      <c r="B896" s="50"/>
      <c r="C896" s="111"/>
      <c r="D896" s="111"/>
      <c r="E896" s="111"/>
      <c r="F896" s="111"/>
      <c r="G896" s="243"/>
      <c r="H896" s="50"/>
      <c r="J896" s="50"/>
      <c r="K896" s="50"/>
      <c r="L896" s="50"/>
      <c r="M896" s="50"/>
      <c r="N896" s="50"/>
      <c r="O896" s="50"/>
      <c r="P896" s="50"/>
      <c r="Q896" s="50"/>
      <c r="R896" s="50"/>
      <c r="S896" s="50"/>
    </row>
    <row r="897">
      <c r="A897" s="244"/>
      <c r="B897" s="50"/>
      <c r="C897" s="111"/>
      <c r="D897" s="111"/>
      <c r="E897" s="111"/>
      <c r="F897" s="111"/>
      <c r="G897" s="243"/>
      <c r="H897" s="50"/>
      <c r="J897" s="50"/>
      <c r="K897" s="50"/>
      <c r="L897" s="50"/>
      <c r="M897" s="50"/>
      <c r="N897" s="50"/>
      <c r="O897" s="50"/>
      <c r="P897" s="50"/>
      <c r="Q897" s="50"/>
      <c r="R897" s="50"/>
      <c r="S897" s="50"/>
    </row>
    <row r="898">
      <c r="A898" s="244"/>
      <c r="B898" s="50"/>
      <c r="C898" s="111"/>
      <c r="D898" s="111"/>
      <c r="E898" s="111"/>
      <c r="F898" s="111"/>
      <c r="G898" s="243"/>
      <c r="H898" s="50"/>
      <c r="J898" s="50"/>
      <c r="K898" s="50"/>
      <c r="L898" s="50"/>
      <c r="M898" s="50"/>
      <c r="N898" s="50"/>
      <c r="O898" s="50"/>
      <c r="P898" s="50"/>
      <c r="Q898" s="50"/>
      <c r="R898" s="50"/>
      <c r="S898" s="50"/>
    </row>
    <row r="899">
      <c r="A899" s="244"/>
      <c r="B899" s="50"/>
      <c r="C899" s="111"/>
      <c r="D899" s="111"/>
      <c r="E899" s="111"/>
      <c r="F899" s="111"/>
      <c r="G899" s="243"/>
      <c r="H899" s="50"/>
      <c r="J899" s="50"/>
      <c r="K899" s="50"/>
      <c r="L899" s="50"/>
      <c r="M899" s="50"/>
      <c r="N899" s="50"/>
      <c r="O899" s="50"/>
      <c r="P899" s="50"/>
      <c r="Q899" s="50"/>
      <c r="R899" s="50"/>
      <c r="S899" s="50"/>
    </row>
    <row r="900">
      <c r="A900" s="244"/>
      <c r="B900" s="50"/>
      <c r="C900" s="111"/>
      <c r="D900" s="111"/>
      <c r="E900" s="111"/>
      <c r="F900" s="111"/>
      <c r="G900" s="243"/>
      <c r="H900" s="50"/>
      <c r="J900" s="50"/>
      <c r="K900" s="50"/>
      <c r="L900" s="50"/>
      <c r="M900" s="50"/>
      <c r="N900" s="50"/>
      <c r="O900" s="50"/>
      <c r="P900" s="50"/>
      <c r="Q900" s="50"/>
      <c r="R900" s="50"/>
      <c r="S900" s="50"/>
    </row>
    <row r="901">
      <c r="A901" s="244"/>
      <c r="B901" s="50"/>
      <c r="C901" s="111"/>
      <c r="D901" s="111"/>
      <c r="E901" s="111"/>
      <c r="F901" s="111"/>
      <c r="G901" s="243"/>
      <c r="H901" s="50"/>
      <c r="J901" s="50"/>
      <c r="K901" s="50"/>
      <c r="L901" s="50"/>
      <c r="M901" s="50"/>
      <c r="N901" s="50"/>
      <c r="O901" s="50"/>
      <c r="P901" s="50"/>
      <c r="Q901" s="50"/>
      <c r="R901" s="50"/>
      <c r="S901" s="50"/>
    </row>
    <row r="902">
      <c r="A902" s="244"/>
      <c r="B902" s="50"/>
      <c r="C902" s="111"/>
      <c r="D902" s="111"/>
      <c r="E902" s="111"/>
      <c r="F902" s="111"/>
      <c r="G902" s="243"/>
      <c r="H902" s="50"/>
      <c r="J902" s="50"/>
      <c r="K902" s="50"/>
      <c r="L902" s="50"/>
      <c r="M902" s="50"/>
      <c r="N902" s="50"/>
      <c r="O902" s="50"/>
      <c r="P902" s="50"/>
      <c r="Q902" s="50"/>
      <c r="R902" s="50"/>
      <c r="S902" s="50"/>
    </row>
    <row r="903">
      <c r="A903" s="244"/>
      <c r="B903" s="50"/>
      <c r="C903" s="111"/>
      <c r="D903" s="111"/>
      <c r="E903" s="111"/>
      <c r="F903" s="111"/>
      <c r="G903" s="243"/>
      <c r="H903" s="50"/>
      <c r="J903" s="50"/>
      <c r="K903" s="50"/>
      <c r="L903" s="50"/>
      <c r="M903" s="50"/>
      <c r="N903" s="50"/>
      <c r="O903" s="50"/>
      <c r="P903" s="50"/>
      <c r="Q903" s="50"/>
      <c r="R903" s="50"/>
      <c r="S903" s="50"/>
    </row>
    <row r="904">
      <c r="A904" s="244"/>
      <c r="B904" s="50"/>
      <c r="C904" s="111"/>
      <c r="D904" s="111"/>
      <c r="E904" s="111"/>
      <c r="F904" s="111"/>
      <c r="G904" s="243"/>
      <c r="H904" s="50"/>
      <c r="J904" s="50"/>
      <c r="K904" s="50"/>
      <c r="L904" s="50"/>
      <c r="M904" s="50"/>
      <c r="N904" s="50"/>
      <c r="O904" s="50"/>
      <c r="P904" s="50"/>
      <c r="Q904" s="50"/>
      <c r="R904" s="50"/>
      <c r="S904" s="50"/>
    </row>
    <row r="905">
      <c r="A905" s="244"/>
      <c r="B905" s="50"/>
      <c r="C905" s="111"/>
      <c r="D905" s="111"/>
      <c r="E905" s="111"/>
      <c r="F905" s="111"/>
      <c r="G905" s="243"/>
      <c r="H905" s="50"/>
      <c r="J905" s="50"/>
      <c r="K905" s="50"/>
      <c r="L905" s="50"/>
      <c r="M905" s="50"/>
      <c r="N905" s="50"/>
      <c r="O905" s="50"/>
      <c r="P905" s="50"/>
      <c r="Q905" s="50"/>
      <c r="R905" s="50"/>
      <c r="S905" s="50"/>
    </row>
    <row r="906">
      <c r="A906" s="244"/>
      <c r="B906" s="50"/>
      <c r="C906" s="111"/>
      <c r="D906" s="111"/>
      <c r="E906" s="111"/>
      <c r="F906" s="111"/>
      <c r="G906" s="243"/>
      <c r="H906" s="50"/>
      <c r="J906" s="50"/>
      <c r="K906" s="50"/>
      <c r="L906" s="50"/>
      <c r="M906" s="50"/>
      <c r="N906" s="50"/>
      <c r="O906" s="50"/>
      <c r="P906" s="50"/>
      <c r="Q906" s="50"/>
      <c r="R906" s="50"/>
      <c r="S906" s="50"/>
    </row>
    <row r="907">
      <c r="A907" s="244"/>
      <c r="B907" s="50"/>
      <c r="C907" s="111"/>
      <c r="D907" s="111"/>
      <c r="E907" s="111"/>
      <c r="F907" s="111"/>
      <c r="G907" s="243"/>
      <c r="H907" s="50"/>
      <c r="J907" s="50"/>
      <c r="K907" s="50"/>
      <c r="L907" s="50"/>
      <c r="M907" s="50"/>
      <c r="N907" s="50"/>
      <c r="O907" s="50"/>
      <c r="P907" s="50"/>
      <c r="Q907" s="50"/>
      <c r="R907" s="50"/>
      <c r="S907" s="50"/>
    </row>
    <row r="908">
      <c r="A908" s="244"/>
      <c r="B908" s="50"/>
      <c r="C908" s="111"/>
      <c r="D908" s="111"/>
      <c r="E908" s="111"/>
      <c r="F908" s="111"/>
      <c r="G908" s="243"/>
      <c r="H908" s="50"/>
      <c r="J908" s="50"/>
      <c r="K908" s="50"/>
      <c r="L908" s="50"/>
      <c r="M908" s="50"/>
      <c r="N908" s="50"/>
      <c r="O908" s="50"/>
      <c r="P908" s="50"/>
      <c r="Q908" s="50"/>
      <c r="R908" s="50"/>
      <c r="S908" s="50"/>
    </row>
    <row r="909">
      <c r="A909" s="244"/>
      <c r="B909" s="50"/>
      <c r="C909" s="111"/>
      <c r="D909" s="111"/>
      <c r="E909" s="111"/>
      <c r="F909" s="111"/>
      <c r="G909" s="243"/>
      <c r="H909" s="50"/>
      <c r="J909" s="50"/>
      <c r="K909" s="50"/>
      <c r="L909" s="50"/>
      <c r="M909" s="50"/>
      <c r="N909" s="50"/>
      <c r="O909" s="50"/>
      <c r="P909" s="50"/>
      <c r="Q909" s="50"/>
      <c r="R909" s="50"/>
      <c r="S909" s="50"/>
    </row>
    <row r="910">
      <c r="A910" s="244"/>
      <c r="B910" s="50"/>
      <c r="C910" s="111"/>
      <c r="D910" s="111"/>
      <c r="E910" s="111"/>
      <c r="F910" s="111"/>
      <c r="G910" s="243"/>
      <c r="H910" s="50"/>
      <c r="J910" s="50"/>
      <c r="K910" s="50"/>
      <c r="L910" s="50"/>
      <c r="M910" s="50"/>
      <c r="N910" s="50"/>
      <c r="O910" s="50"/>
      <c r="P910" s="50"/>
      <c r="Q910" s="50"/>
      <c r="R910" s="50"/>
      <c r="S910" s="50"/>
    </row>
    <row r="911">
      <c r="A911" s="244"/>
      <c r="B911" s="50"/>
      <c r="C911" s="111"/>
      <c r="D911" s="111"/>
      <c r="E911" s="111"/>
      <c r="F911" s="111"/>
      <c r="G911" s="243"/>
      <c r="H911" s="50"/>
      <c r="J911" s="50"/>
      <c r="K911" s="50"/>
      <c r="L911" s="50"/>
      <c r="M911" s="50"/>
      <c r="N911" s="50"/>
      <c r="O911" s="50"/>
      <c r="P911" s="50"/>
      <c r="Q911" s="50"/>
      <c r="R911" s="50"/>
      <c r="S911" s="50"/>
    </row>
    <row r="912">
      <c r="A912" s="244"/>
      <c r="B912" s="50"/>
      <c r="C912" s="111"/>
      <c r="D912" s="111"/>
      <c r="E912" s="111"/>
      <c r="F912" s="111"/>
      <c r="G912" s="243"/>
      <c r="H912" s="50"/>
      <c r="J912" s="50"/>
      <c r="K912" s="50"/>
      <c r="L912" s="50"/>
      <c r="M912" s="50"/>
      <c r="N912" s="50"/>
      <c r="O912" s="50"/>
      <c r="P912" s="50"/>
      <c r="Q912" s="50"/>
      <c r="R912" s="50"/>
      <c r="S912" s="50"/>
    </row>
    <row r="913">
      <c r="A913" s="244"/>
      <c r="B913" s="50"/>
      <c r="C913" s="111"/>
      <c r="D913" s="111"/>
      <c r="E913" s="111"/>
      <c r="F913" s="111"/>
      <c r="G913" s="243"/>
      <c r="H913" s="50"/>
      <c r="J913" s="50"/>
      <c r="K913" s="50"/>
      <c r="L913" s="50"/>
      <c r="M913" s="50"/>
      <c r="N913" s="50"/>
      <c r="O913" s="50"/>
      <c r="P913" s="50"/>
      <c r="Q913" s="50"/>
      <c r="R913" s="50"/>
      <c r="S913" s="50"/>
    </row>
    <row r="914">
      <c r="A914" s="244"/>
      <c r="B914" s="50"/>
      <c r="C914" s="111"/>
      <c r="D914" s="111"/>
      <c r="E914" s="111"/>
      <c r="F914" s="111"/>
      <c r="G914" s="243"/>
      <c r="H914" s="50"/>
      <c r="J914" s="50"/>
      <c r="K914" s="50"/>
      <c r="L914" s="50"/>
      <c r="M914" s="50"/>
      <c r="N914" s="50"/>
      <c r="O914" s="50"/>
      <c r="P914" s="50"/>
      <c r="Q914" s="50"/>
      <c r="R914" s="50"/>
      <c r="S914" s="50"/>
    </row>
    <row r="915">
      <c r="A915" s="244"/>
      <c r="B915" s="50"/>
      <c r="C915" s="111"/>
      <c r="D915" s="111"/>
      <c r="E915" s="111"/>
      <c r="F915" s="111"/>
      <c r="G915" s="243"/>
      <c r="H915" s="50"/>
      <c r="J915" s="50"/>
      <c r="K915" s="50"/>
      <c r="L915" s="50"/>
      <c r="M915" s="50"/>
      <c r="N915" s="50"/>
      <c r="O915" s="50"/>
      <c r="P915" s="50"/>
      <c r="Q915" s="50"/>
      <c r="R915" s="50"/>
      <c r="S915" s="50"/>
    </row>
    <row r="916">
      <c r="A916" s="244"/>
      <c r="B916" s="50"/>
      <c r="C916" s="111"/>
      <c r="D916" s="111"/>
      <c r="E916" s="111"/>
      <c r="F916" s="111"/>
      <c r="G916" s="243"/>
      <c r="H916" s="50"/>
      <c r="J916" s="50"/>
      <c r="K916" s="50"/>
      <c r="L916" s="50"/>
      <c r="M916" s="50"/>
      <c r="N916" s="50"/>
      <c r="O916" s="50"/>
      <c r="P916" s="50"/>
      <c r="Q916" s="50"/>
      <c r="R916" s="50"/>
      <c r="S916" s="50"/>
    </row>
    <row r="917">
      <c r="A917" s="244"/>
      <c r="B917" s="50"/>
      <c r="C917" s="111"/>
      <c r="D917" s="111"/>
      <c r="E917" s="111"/>
      <c r="F917" s="111"/>
      <c r="G917" s="243"/>
      <c r="H917" s="50"/>
      <c r="J917" s="50"/>
      <c r="K917" s="50"/>
      <c r="L917" s="50"/>
      <c r="M917" s="50"/>
      <c r="N917" s="50"/>
      <c r="O917" s="50"/>
      <c r="P917" s="50"/>
      <c r="Q917" s="50"/>
      <c r="R917" s="50"/>
      <c r="S917" s="50"/>
    </row>
    <row r="918">
      <c r="A918" s="244"/>
      <c r="B918" s="50"/>
      <c r="C918" s="111"/>
      <c r="D918" s="111"/>
      <c r="E918" s="111"/>
      <c r="F918" s="111"/>
      <c r="G918" s="243"/>
      <c r="H918" s="50"/>
      <c r="J918" s="50"/>
      <c r="K918" s="50"/>
      <c r="L918" s="50"/>
      <c r="M918" s="50"/>
      <c r="N918" s="50"/>
      <c r="O918" s="50"/>
      <c r="P918" s="50"/>
      <c r="Q918" s="50"/>
      <c r="R918" s="50"/>
      <c r="S918" s="50"/>
    </row>
    <row r="919">
      <c r="A919" s="244"/>
      <c r="B919" s="50"/>
      <c r="C919" s="111"/>
      <c r="D919" s="111"/>
      <c r="E919" s="111"/>
      <c r="F919" s="111"/>
      <c r="G919" s="243"/>
      <c r="H919" s="50"/>
      <c r="J919" s="50"/>
      <c r="K919" s="50"/>
      <c r="L919" s="50"/>
      <c r="M919" s="50"/>
      <c r="N919" s="50"/>
      <c r="O919" s="50"/>
      <c r="P919" s="50"/>
      <c r="Q919" s="50"/>
      <c r="R919" s="50"/>
      <c r="S919" s="50"/>
    </row>
    <row r="920">
      <c r="A920" s="244"/>
      <c r="B920" s="50"/>
      <c r="C920" s="111"/>
      <c r="D920" s="111"/>
      <c r="E920" s="111"/>
      <c r="F920" s="111"/>
      <c r="G920" s="243"/>
      <c r="H920" s="50"/>
      <c r="J920" s="50"/>
      <c r="K920" s="50"/>
      <c r="L920" s="50"/>
      <c r="M920" s="50"/>
      <c r="N920" s="50"/>
      <c r="O920" s="50"/>
      <c r="P920" s="50"/>
      <c r="Q920" s="50"/>
      <c r="R920" s="50"/>
      <c r="S920" s="50"/>
    </row>
    <row r="921">
      <c r="A921" s="244"/>
      <c r="B921" s="50"/>
      <c r="C921" s="111"/>
      <c r="D921" s="111"/>
      <c r="E921" s="111"/>
      <c r="F921" s="111"/>
      <c r="G921" s="243"/>
      <c r="H921" s="50"/>
      <c r="J921" s="50"/>
      <c r="K921" s="50"/>
      <c r="L921" s="50"/>
      <c r="M921" s="50"/>
      <c r="N921" s="50"/>
      <c r="O921" s="50"/>
      <c r="P921" s="50"/>
      <c r="Q921" s="50"/>
      <c r="R921" s="50"/>
      <c r="S921" s="50"/>
    </row>
    <row r="922">
      <c r="A922" s="244"/>
      <c r="B922" s="50"/>
      <c r="C922" s="111"/>
      <c r="D922" s="111"/>
      <c r="E922" s="111"/>
      <c r="F922" s="111"/>
      <c r="G922" s="243"/>
      <c r="H922" s="50"/>
      <c r="J922" s="50"/>
      <c r="K922" s="50"/>
      <c r="L922" s="50"/>
      <c r="M922" s="50"/>
      <c r="N922" s="50"/>
      <c r="O922" s="50"/>
      <c r="P922" s="50"/>
      <c r="Q922" s="50"/>
      <c r="R922" s="50"/>
      <c r="S922" s="50"/>
    </row>
    <row r="923">
      <c r="A923" s="244"/>
      <c r="B923" s="50"/>
      <c r="C923" s="111"/>
      <c r="D923" s="111"/>
      <c r="E923" s="111"/>
      <c r="F923" s="111"/>
      <c r="G923" s="243"/>
      <c r="H923" s="50"/>
      <c r="J923" s="50"/>
      <c r="K923" s="50"/>
      <c r="L923" s="50"/>
      <c r="M923" s="50"/>
      <c r="N923" s="50"/>
      <c r="O923" s="50"/>
      <c r="P923" s="50"/>
      <c r="Q923" s="50"/>
      <c r="R923" s="50"/>
      <c r="S923" s="50"/>
    </row>
    <row r="924">
      <c r="A924" s="244"/>
      <c r="B924" s="50"/>
      <c r="C924" s="111"/>
      <c r="D924" s="111"/>
      <c r="E924" s="111"/>
      <c r="F924" s="111"/>
      <c r="G924" s="243"/>
      <c r="H924" s="50"/>
      <c r="J924" s="50"/>
      <c r="K924" s="50"/>
      <c r="L924" s="50"/>
      <c r="M924" s="50"/>
      <c r="N924" s="50"/>
      <c r="O924" s="50"/>
      <c r="P924" s="50"/>
      <c r="Q924" s="50"/>
      <c r="R924" s="50"/>
      <c r="S924" s="50"/>
    </row>
    <row r="925">
      <c r="A925" s="244"/>
      <c r="B925" s="50"/>
      <c r="C925" s="111"/>
      <c r="D925" s="111"/>
      <c r="E925" s="111"/>
      <c r="F925" s="111"/>
      <c r="G925" s="243"/>
      <c r="H925" s="50"/>
      <c r="J925" s="50"/>
      <c r="K925" s="50"/>
      <c r="L925" s="50"/>
      <c r="M925" s="50"/>
      <c r="N925" s="50"/>
      <c r="O925" s="50"/>
      <c r="P925" s="50"/>
      <c r="Q925" s="50"/>
      <c r="R925" s="50"/>
      <c r="S925" s="50"/>
    </row>
    <row r="926">
      <c r="A926" s="244"/>
      <c r="B926" s="50"/>
      <c r="C926" s="111"/>
      <c r="D926" s="111"/>
      <c r="E926" s="111"/>
      <c r="F926" s="111"/>
      <c r="G926" s="243"/>
      <c r="H926" s="50"/>
      <c r="J926" s="50"/>
      <c r="K926" s="50"/>
      <c r="L926" s="50"/>
      <c r="M926" s="50"/>
      <c r="N926" s="50"/>
      <c r="O926" s="50"/>
      <c r="P926" s="50"/>
      <c r="Q926" s="50"/>
      <c r="R926" s="50"/>
      <c r="S926" s="50"/>
    </row>
    <row r="927">
      <c r="A927" s="244"/>
      <c r="B927" s="50"/>
      <c r="C927" s="111"/>
      <c r="D927" s="111"/>
      <c r="E927" s="111"/>
      <c r="F927" s="111"/>
      <c r="G927" s="243"/>
      <c r="H927" s="50"/>
      <c r="J927" s="50"/>
      <c r="K927" s="50"/>
      <c r="L927" s="50"/>
      <c r="M927" s="50"/>
      <c r="N927" s="50"/>
      <c r="O927" s="50"/>
      <c r="P927" s="50"/>
      <c r="Q927" s="50"/>
      <c r="R927" s="50"/>
      <c r="S927" s="50"/>
    </row>
    <row r="928">
      <c r="A928" s="244"/>
      <c r="B928" s="50"/>
      <c r="C928" s="111"/>
      <c r="D928" s="111"/>
      <c r="E928" s="111"/>
      <c r="F928" s="111"/>
      <c r="G928" s="243"/>
      <c r="H928" s="50"/>
      <c r="J928" s="50"/>
      <c r="K928" s="50"/>
      <c r="L928" s="50"/>
      <c r="M928" s="50"/>
      <c r="N928" s="50"/>
      <c r="O928" s="50"/>
      <c r="P928" s="50"/>
      <c r="Q928" s="50"/>
      <c r="R928" s="50"/>
      <c r="S928" s="50"/>
    </row>
    <row r="929">
      <c r="A929" s="244"/>
      <c r="B929" s="50"/>
      <c r="C929" s="111"/>
      <c r="D929" s="111"/>
      <c r="E929" s="111"/>
      <c r="F929" s="111"/>
      <c r="G929" s="243"/>
      <c r="H929" s="50"/>
      <c r="J929" s="50"/>
      <c r="K929" s="50"/>
      <c r="L929" s="50"/>
      <c r="M929" s="50"/>
      <c r="N929" s="50"/>
      <c r="O929" s="50"/>
      <c r="P929" s="50"/>
      <c r="Q929" s="50"/>
      <c r="R929" s="50"/>
      <c r="S929" s="50"/>
    </row>
    <row r="930">
      <c r="A930" s="244"/>
      <c r="B930" s="50"/>
      <c r="C930" s="111"/>
      <c r="D930" s="111"/>
      <c r="E930" s="111"/>
      <c r="F930" s="111"/>
      <c r="G930" s="243"/>
      <c r="H930" s="50"/>
      <c r="J930" s="50"/>
      <c r="K930" s="50"/>
      <c r="L930" s="50"/>
      <c r="M930" s="50"/>
      <c r="N930" s="50"/>
      <c r="O930" s="50"/>
      <c r="P930" s="50"/>
      <c r="Q930" s="50"/>
      <c r="R930" s="50"/>
      <c r="S930" s="50"/>
    </row>
    <row r="931">
      <c r="A931" s="244"/>
      <c r="B931" s="50"/>
      <c r="C931" s="111"/>
      <c r="D931" s="111"/>
      <c r="E931" s="111"/>
      <c r="F931" s="111"/>
      <c r="G931" s="243"/>
      <c r="H931" s="50"/>
      <c r="J931" s="50"/>
      <c r="K931" s="50"/>
      <c r="L931" s="50"/>
      <c r="M931" s="50"/>
      <c r="N931" s="50"/>
      <c r="O931" s="50"/>
      <c r="P931" s="50"/>
      <c r="Q931" s="50"/>
      <c r="R931" s="50"/>
      <c r="S931" s="50"/>
    </row>
    <row r="932">
      <c r="A932" s="244"/>
      <c r="B932" s="50"/>
      <c r="C932" s="111"/>
      <c r="D932" s="111"/>
      <c r="E932" s="111"/>
      <c r="F932" s="111"/>
      <c r="G932" s="243"/>
      <c r="H932" s="50"/>
      <c r="J932" s="50"/>
      <c r="K932" s="50"/>
      <c r="L932" s="50"/>
      <c r="M932" s="50"/>
      <c r="N932" s="50"/>
      <c r="O932" s="50"/>
      <c r="P932" s="50"/>
      <c r="Q932" s="50"/>
      <c r="R932" s="50"/>
      <c r="S932" s="50"/>
    </row>
    <row r="933">
      <c r="A933" s="244"/>
      <c r="B933" s="50"/>
      <c r="C933" s="111"/>
      <c r="D933" s="111"/>
      <c r="E933" s="111"/>
      <c r="F933" s="111"/>
      <c r="G933" s="243"/>
      <c r="H933" s="50"/>
      <c r="J933" s="50"/>
      <c r="K933" s="50"/>
      <c r="L933" s="50"/>
      <c r="M933" s="50"/>
      <c r="N933" s="50"/>
      <c r="O933" s="50"/>
      <c r="P933" s="50"/>
      <c r="Q933" s="50"/>
      <c r="R933" s="50"/>
      <c r="S933" s="50"/>
    </row>
    <row r="934">
      <c r="A934" s="244"/>
      <c r="B934" s="50"/>
      <c r="C934" s="111"/>
      <c r="D934" s="111"/>
      <c r="E934" s="111"/>
      <c r="F934" s="111"/>
      <c r="G934" s="243"/>
      <c r="H934" s="50"/>
      <c r="J934" s="50"/>
      <c r="K934" s="50"/>
      <c r="L934" s="50"/>
      <c r="M934" s="50"/>
      <c r="N934" s="50"/>
      <c r="O934" s="50"/>
      <c r="P934" s="50"/>
      <c r="Q934" s="50"/>
      <c r="R934" s="50"/>
      <c r="S934" s="50"/>
    </row>
    <row r="935">
      <c r="A935" s="244"/>
      <c r="B935" s="50"/>
      <c r="C935" s="111"/>
      <c r="D935" s="111"/>
      <c r="E935" s="111"/>
      <c r="F935" s="111"/>
      <c r="G935" s="243"/>
      <c r="H935" s="50"/>
      <c r="J935" s="50"/>
      <c r="K935" s="50"/>
      <c r="L935" s="50"/>
      <c r="M935" s="50"/>
      <c r="N935" s="50"/>
      <c r="O935" s="50"/>
      <c r="P935" s="50"/>
      <c r="Q935" s="50"/>
      <c r="R935" s="50"/>
      <c r="S935" s="50"/>
    </row>
    <row r="936">
      <c r="A936" s="244"/>
      <c r="B936" s="50"/>
      <c r="C936" s="111"/>
      <c r="D936" s="111"/>
      <c r="E936" s="111"/>
      <c r="F936" s="111"/>
      <c r="G936" s="243"/>
      <c r="H936" s="50"/>
      <c r="J936" s="50"/>
      <c r="K936" s="50"/>
      <c r="L936" s="50"/>
      <c r="M936" s="50"/>
      <c r="N936" s="50"/>
      <c r="O936" s="50"/>
      <c r="P936" s="50"/>
      <c r="Q936" s="50"/>
      <c r="R936" s="50"/>
      <c r="S936" s="50"/>
    </row>
    <row r="937">
      <c r="A937" s="244"/>
      <c r="B937" s="50"/>
      <c r="C937" s="111"/>
      <c r="D937" s="111"/>
      <c r="E937" s="111"/>
      <c r="F937" s="111"/>
      <c r="G937" s="243"/>
      <c r="H937" s="50"/>
      <c r="J937" s="50"/>
      <c r="K937" s="50"/>
      <c r="L937" s="50"/>
      <c r="M937" s="50"/>
      <c r="N937" s="50"/>
      <c r="O937" s="50"/>
      <c r="P937" s="50"/>
      <c r="Q937" s="50"/>
      <c r="R937" s="50"/>
      <c r="S937" s="50"/>
    </row>
    <row r="938">
      <c r="A938" s="244"/>
      <c r="B938" s="50"/>
      <c r="C938" s="111"/>
      <c r="D938" s="111"/>
      <c r="E938" s="111"/>
      <c r="F938" s="111"/>
      <c r="G938" s="243"/>
      <c r="H938" s="50"/>
      <c r="J938" s="50"/>
      <c r="K938" s="50"/>
      <c r="L938" s="50"/>
      <c r="M938" s="50"/>
      <c r="N938" s="50"/>
      <c r="O938" s="50"/>
      <c r="P938" s="50"/>
      <c r="Q938" s="50"/>
      <c r="R938" s="50"/>
      <c r="S938" s="50"/>
    </row>
    <row r="939">
      <c r="A939" s="244"/>
      <c r="B939" s="50"/>
      <c r="C939" s="111"/>
      <c r="D939" s="111"/>
      <c r="E939" s="111"/>
      <c r="F939" s="111"/>
      <c r="G939" s="243"/>
      <c r="H939" s="50"/>
      <c r="J939" s="50"/>
      <c r="K939" s="50"/>
      <c r="L939" s="50"/>
      <c r="M939" s="50"/>
      <c r="N939" s="50"/>
      <c r="O939" s="50"/>
      <c r="P939" s="50"/>
      <c r="Q939" s="50"/>
      <c r="R939" s="50"/>
      <c r="S939" s="50"/>
    </row>
    <row r="940">
      <c r="A940" s="244"/>
      <c r="B940" s="50"/>
      <c r="C940" s="111"/>
      <c r="D940" s="111"/>
      <c r="E940" s="111"/>
      <c r="F940" s="111"/>
      <c r="G940" s="243"/>
      <c r="H940" s="50"/>
      <c r="J940" s="50"/>
      <c r="K940" s="50"/>
      <c r="L940" s="50"/>
      <c r="M940" s="50"/>
      <c r="N940" s="50"/>
      <c r="O940" s="50"/>
      <c r="P940" s="50"/>
      <c r="Q940" s="50"/>
      <c r="R940" s="50"/>
      <c r="S940" s="50"/>
    </row>
    <row r="941">
      <c r="A941" s="244"/>
      <c r="B941" s="50"/>
      <c r="C941" s="111"/>
      <c r="D941" s="111"/>
      <c r="E941" s="111"/>
      <c r="F941" s="111"/>
      <c r="G941" s="243"/>
      <c r="H941" s="50"/>
      <c r="J941" s="50"/>
      <c r="K941" s="50"/>
      <c r="L941" s="50"/>
      <c r="M941" s="50"/>
      <c r="N941" s="50"/>
      <c r="O941" s="50"/>
      <c r="P941" s="50"/>
      <c r="Q941" s="50"/>
      <c r="R941" s="50"/>
      <c r="S941" s="50"/>
    </row>
    <row r="942">
      <c r="A942" s="244"/>
      <c r="B942" s="50"/>
      <c r="C942" s="111"/>
      <c r="D942" s="111"/>
      <c r="E942" s="111"/>
      <c r="F942" s="111"/>
      <c r="G942" s="243"/>
      <c r="H942" s="50"/>
      <c r="J942" s="50"/>
      <c r="K942" s="50"/>
      <c r="L942" s="50"/>
      <c r="M942" s="50"/>
      <c r="N942" s="50"/>
      <c r="O942" s="50"/>
      <c r="P942" s="50"/>
      <c r="Q942" s="50"/>
      <c r="R942" s="50"/>
      <c r="S942" s="50"/>
    </row>
    <row r="943">
      <c r="A943" s="244"/>
      <c r="B943" s="50"/>
      <c r="C943" s="111"/>
      <c r="D943" s="111"/>
      <c r="E943" s="111"/>
      <c r="F943" s="111"/>
      <c r="G943" s="243"/>
      <c r="H943" s="50"/>
      <c r="J943" s="50"/>
      <c r="K943" s="50"/>
      <c r="L943" s="50"/>
      <c r="M943" s="50"/>
      <c r="N943" s="50"/>
      <c r="O943" s="50"/>
      <c r="P943" s="50"/>
      <c r="Q943" s="50"/>
      <c r="R943" s="50"/>
      <c r="S943" s="50"/>
    </row>
    <row r="944">
      <c r="A944" s="244"/>
      <c r="B944" s="50"/>
      <c r="C944" s="111"/>
      <c r="D944" s="111"/>
      <c r="E944" s="111"/>
      <c r="F944" s="111"/>
      <c r="G944" s="243"/>
      <c r="H944" s="50"/>
      <c r="J944" s="50"/>
      <c r="K944" s="50"/>
      <c r="L944" s="50"/>
      <c r="M944" s="50"/>
      <c r="N944" s="50"/>
      <c r="O944" s="50"/>
      <c r="P944" s="50"/>
      <c r="Q944" s="50"/>
      <c r="R944" s="50"/>
      <c r="S944" s="50"/>
    </row>
    <row r="945">
      <c r="A945" s="244"/>
      <c r="B945" s="50"/>
      <c r="C945" s="111"/>
      <c r="D945" s="111"/>
      <c r="E945" s="111"/>
      <c r="F945" s="111"/>
      <c r="G945" s="243"/>
      <c r="H945" s="50"/>
      <c r="J945" s="50"/>
      <c r="K945" s="50"/>
      <c r="L945" s="50"/>
      <c r="M945" s="50"/>
      <c r="N945" s="50"/>
      <c r="O945" s="50"/>
      <c r="P945" s="50"/>
      <c r="Q945" s="50"/>
      <c r="R945" s="50"/>
      <c r="S945" s="50"/>
    </row>
    <row r="946">
      <c r="A946" s="244"/>
      <c r="B946" s="50"/>
      <c r="C946" s="111"/>
      <c r="D946" s="111"/>
      <c r="E946" s="111"/>
      <c r="F946" s="111"/>
      <c r="G946" s="243"/>
      <c r="H946" s="50"/>
      <c r="J946" s="50"/>
      <c r="K946" s="50"/>
      <c r="L946" s="50"/>
      <c r="M946" s="50"/>
      <c r="N946" s="50"/>
      <c r="O946" s="50"/>
      <c r="P946" s="50"/>
      <c r="Q946" s="50"/>
      <c r="R946" s="50"/>
      <c r="S946" s="50"/>
    </row>
    <row r="947">
      <c r="A947" s="244"/>
      <c r="B947" s="50"/>
      <c r="C947" s="111"/>
      <c r="D947" s="111"/>
      <c r="E947" s="111"/>
      <c r="F947" s="111"/>
      <c r="G947" s="243"/>
      <c r="H947" s="50"/>
      <c r="J947" s="50"/>
      <c r="K947" s="50"/>
      <c r="L947" s="50"/>
      <c r="M947" s="50"/>
      <c r="N947" s="50"/>
      <c r="O947" s="50"/>
      <c r="P947" s="50"/>
      <c r="Q947" s="50"/>
      <c r="R947" s="50"/>
      <c r="S947" s="50"/>
    </row>
    <row r="948">
      <c r="A948" s="244"/>
      <c r="B948" s="50"/>
      <c r="C948" s="111"/>
      <c r="D948" s="111"/>
      <c r="E948" s="111"/>
      <c r="F948" s="111"/>
      <c r="G948" s="243"/>
      <c r="H948" s="50"/>
      <c r="J948" s="50"/>
      <c r="K948" s="50"/>
      <c r="L948" s="50"/>
      <c r="M948" s="50"/>
      <c r="N948" s="50"/>
      <c r="O948" s="50"/>
      <c r="P948" s="50"/>
      <c r="Q948" s="50"/>
      <c r="R948" s="50"/>
      <c r="S948" s="50"/>
    </row>
    <row r="949">
      <c r="A949" s="244"/>
      <c r="B949" s="50"/>
      <c r="C949" s="111"/>
      <c r="D949" s="111"/>
      <c r="E949" s="111"/>
      <c r="F949" s="111"/>
      <c r="G949" s="243"/>
      <c r="H949" s="50"/>
      <c r="J949" s="50"/>
      <c r="K949" s="50"/>
      <c r="L949" s="50"/>
      <c r="M949" s="50"/>
      <c r="N949" s="50"/>
      <c r="O949" s="50"/>
      <c r="P949" s="50"/>
      <c r="Q949" s="50"/>
      <c r="R949" s="50"/>
      <c r="S949" s="50"/>
    </row>
    <row r="950">
      <c r="A950" s="244"/>
      <c r="B950" s="50"/>
      <c r="C950" s="111"/>
      <c r="D950" s="111"/>
      <c r="E950" s="111"/>
      <c r="F950" s="111"/>
      <c r="G950" s="243"/>
      <c r="H950" s="50"/>
      <c r="J950" s="50"/>
      <c r="K950" s="50"/>
      <c r="L950" s="50"/>
      <c r="M950" s="50"/>
      <c r="N950" s="50"/>
      <c r="O950" s="50"/>
      <c r="P950" s="50"/>
      <c r="Q950" s="50"/>
      <c r="R950" s="50"/>
      <c r="S950" s="50"/>
    </row>
    <row r="951">
      <c r="A951" s="244"/>
      <c r="B951" s="50"/>
      <c r="C951" s="111"/>
      <c r="D951" s="111"/>
      <c r="E951" s="111"/>
      <c r="F951" s="111"/>
      <c r="G951" s="243"/>
      <c r="H951" s="50"/>
      <c r="J951" s="50"/>
      <c r="K951" s="50"/>
      <c r="L951" s="50"/>
      <c r="M951" s="50"/>
      <c r="N951" s="50"/>
      <c r="O951" s="50"/>
      <c r="P951" s="50"/>
      <c r="Q951" s="50"/>
      <c r="R951" s="50"/>
      <c r="S951" s="50"/>
    </row>
    <row r="952">
      <c r="A952" s="244"/>
      <c r="B952" s="50"/>
      <c r="C952" s="111"/>
      <c r="D952" s="111"/>
      <c r="E952" s="111"/>
      <c r="F952" s="111"/>
      <c r="G952" s="243"/>
      <c r="H952" s="50"/>
      <c r="J952" s="50"/>
      <c r="K952" s="50"/>
      <c r="L952" s="50"/>
      <c r="M952" s="50"/>
      <c r="N952" s="50"/>
      <c r="O952" s="50"/>
      <c r="P952" s="50"/>
      <c r="Q952" s="50"/>
      <c r="R952" s="50"/>
      <c r="S952" s="50"/>
    </row>
    <row r="953">
      <c r="A953" s="244"/>
      <c r="B953" s="50"/>
      <c r="C953" s="111"/>
      <c r="D953" s="111"/>
      <c r="E953" s="111"/>
      <c r="F953" s="111"/>
      <c r="G953" s="243"/>
      <c r="H953" s="50"/>
      <c r="J953" s="50"/>
      <c r="K953" s="50"/>
      <c r="L953" s="50"/>
      <c r="M953" s="50"/>
      <c r="N953" s="50"/>
      <c r="O953" s="50"/>
      <c r="P953" s="50"/>
      <c r="Q953" s="50"/>
      <c r="R953" s="50"/>
      <c r="S953" s="50"/>
    </row>
    <row r="954">
      <c r="A954" s="244"/>
      <c r="B954" s="50"/>
      <c r="C954" s="111"/>
      <c r="D954" s="111"/>
      <c r="E954" s="111"/>
      <c r="F954" s="111"/>
      <c r="G954" s="243"/>
      <c r="H954" s="50"/>
      <c r="J954" s="50"/>
      <c r="K954" s="50"/>
      <c r="L954" s="50"/>
      <c r="M954" s="50"/>
      <c r="N954" s="50"/>
      <c r="O954" s="50"/>
      <c r="P954" s="50"/>
      <c r="Q954" s="50"/>
      <c r="R954" s="50"/>
      <c r="S954" s="50"/>
    </row>
    <row r="955">
      <c r="A955" s="244"/>
      <c r="B955" s="50"/>
      <c r="C955" s="111"/>
      <c r="D955" s="111"/>
      <c r="E955" s="111"/>
      <c r="F955" s="111"/>
      <c r="G955" s="243"/>
      <c r="H955" s="50"/>
      <c r="J955" s="50"/>
      <c r="K955" s="50"/>
      <c r="L955" s="50"/>
      <c r="M955" s="50"/>
      <c r="N955" s="50"/>
      <c r="O955" s="50"/>
      <c r="P955" s="50"/>
      <c r="Q955" s="50"/>
      <c r="R955" s="50"/>
      <c r="S955" s="50"/>
    </row>
    <row r="956">
      <c r="A956" s="244"/>
      <c r="B956" s="50"/>
      <c r="C956" s="111"/>
      <c r="D956" s="111"/>
      <c r="E956" s="111"/>
      <c r="F956" s="111"/>
      <c r="G956" s="243"/>
      <c r="H956" s="50"/>
      <c r="J956" s="50"/>
      <c r="K956" s="50"/>
      <c r="L956" s="50"/>
      <c r="M956" s="50"/>
      <c r="N956" s="50"/>
      <c r="O956" s="50"/>
      <c r="P956" s="50"/>
      <c r="Q956" s="50"/>
      <c r="R956" s="50"/>
      <c r="S956" s="50"/>
    </row>
    <row r="957">
      <c r="A957" s="244"/>
      <c r="B957" s="50"/>
      <c r="C957" s="111"/>
      <c r="D957" s="111"/>
      <c r="E957" s="111"/>
      <c r="F957" s="111"/>
      <c r="G957" s="243"/>
      <c r="H957" s="50"/>
      <c r="J957" s="50"/>
      <c r="K957" s="50"/>
      <c r="L957" s="50"/>
      <c r="M957" s="50"/>
      <c r="N957" s="50"/>
      <c r="O957" s="50"/>
      <c r="P957" s="50"/>
      <c r="Q957" s="50"/>
      <c r="R957" s="50"/>
      <c r="S957" s="50"/>
    </row>
    <row r="958">
      <c r="A958" s="244"/>
      <c r="B958" s="50"/>
      <c r="C958" s="111"/>
      <c r="D958" s="111"/>
      <c r="E958" s="111"/>
      <c r="F958" s="111"/>
      <c r="G958" s="243"/>
      <c r="H958" s="50"/>
      <c r="J958" s="50"/>
      <c r="K958" s="50"/>
      <c r="L958" s="50"/>
      <c r="M958" s="50"/>
      <c r="N958" s="50"/>
      <c r="O958" s="50"/>
      <c r="P958" s="50"/>
      <c r="Q958" s="50"/>
      <c r="R958" s="50"/>
      <c r="S958" s="50"/>
    </row>
    <row r="959">
      <c r="A959" s="244"/>
      <c r="B959" s="50"/>
      <c r="C959" s="111"/>
      <c r="D959" s="111"/>
      <c r="E959" s="111"/>
      <c r="F959" s="111"/>
      <c r="G959" s="243"/>
      <c r="H959" s="50"/>
      <c r="J959" s="50"/>
      <c r="K959" s="50"/>
      <c r="L959" s="50"/>
      <c r="M959" s="50"/>
      <c r="N959" s="50"/>
      <c r="O959" s="50"/>
      <c r="P959" s="50"/>
      <c r="Q959" s="50"/>
      <c r="R959" s="50"/>
      <c r="S959" s="50"/>
    </row>
    <row r="960">
      <c r="A960" s="244"/>
      <c r="B960" s="50"/>
      <c r="C960" s="111"/>
      <c r="D960" s="111"/>
      <c r="E960" s="111"/>
      <c r="F960" s="111"/>
      <c r="G960" s="243"/>
      <c r="H960" s="50"/>
      <c r="J960" s="50"/>
      <c r="K960" s="50"/>
      <c r="L960" s="50"/>
      <c r="M960" s="50"/>
      <c r="N960" s="50"/>
      <c r="O960" s="50"/>
      <c r="P960" s="50"/>
      <c r="Q960" s="50"/>
      <c r="R960" s="50"/>
      <c r="S960" s="50"/>
    </row>
    <row r="961">
      <c r="A961" s="244"/>
      <c r="B961" s="50"/>
      <c r="C961" s="111"/>
      <c r="D961" s="111"/>
      <c r="E961" s="111"/>
      <c r="F961" s="111"/>
      <c r="G961" s="243"/>
      <c r="H961" s="50"/>
      <c r="J961" s="50"/>
      <c r="K961" s="50"/>
      <c r="L961" s="50"/>
      <c r="M961" s="50"/>
      <c r="N961" s="50"/>
      <c r="O961" s="50"/>
      <c r="P961" s="50"/>
      <c r="Q961" s="50"/>
      <c r="R961" s="50"/>
      <c r="S961" s="50"/>
    </row>
    <row r="962">
      <c r="A962" s="244"/>
      <c r="B962" s="50"/>
      <c r="C962" s="111"/>
      <c r="D962" s="111"/>
      <c r="E962" s="111"/>
      <c r="F962" s="111"/>
      <c r="G962" s="243"/>
      <c r="H962" s="50"/>
      <c r="J962" s="50"/>
      <c r="K962" s="50"/>
      <c r="L962" s="50"/>
      <c r="M962" s="50"/>
      <c r="N962" s="50"/>
      <c r="O962" s="50"/>
      <c r="P962" s="50"/>
      <c r="Q962" s="50"/>
      <c r="R962" s="50"/>
      <c r="S962" s="50"/>
    </row>
    <row r="963">
      <c r="A963" s="244"/>
      <c r="B963" s="50"/>
      <c r="C963" s="111"/>
      <c r="D963" s="111"/>
      <c r="E963" s="111"/>
      <c r="F963" s="111"/>
      <c r="G963" s="243"/>
      <c r="H963" s="50"/>
      <c r="J963" s="50"/>
      <c r="K963" s="50"/>
      <c r="L963" s="50"/>
      <c r="M963" s="50"/>
      <c r="N963" s="50"/>
      <c r="O963" s="50"/>
      <c r="P963" s="50"/>
      <c r="Q963" s="50"/>
      <c r="R963" s="50"/>
      <c r="S963" s="50"/>
    </row>
    <row r="964">
      <c r="A964" s="244"/>
      <c r="B964" s="50"/>
      <c r="C964" s="111"/>
      <c r="D964" s="111"/>
      <c r="E964" s="111"/>
      <c r="F964" s="111"/>
      <c r="G964" s="243"/>
      <c r="H964" s="50"/>
      <c r="J964" s="50"/>
      <c r="K964" s="50"/>
      <c r="L964" s="50"/>
      <c r="M964" s="50"/>
      <c r="N964" s="50"/>
      <c r="O964" s="50"/>
      <c r="P964" s="50"/>
      <c r="Q964" s="50"/>
      <c r="R964" s="50"/>
      <c r="S964" s="50"/>
    </row>
    <row r="965">
      <c r="A965" s="244"/>
      <c r="B965" s="50"/>
      <c r="C965" s="111"/>
      <c r="D965" s="111"/>
      <c r="E965" s="111"/>
      <c r="F965" s="111"/>
      <c r="G965" s="243"/>
      <c r="H965" s="50"/>
      <c r="J965" s="50"/>
      <c r="K965" s="50"/>
      <c r="L965" s="50"/>
      <c r="M965" s="50"/>
      <c r="N965" s="50"/>
      <c r="O965" s="50"/>
      <c r="P965" s="50"/>
      <c r="Q965" s="50"/>
      <c r="R965" s="50"/>
      <c r="S965" s="50"/>
    </row>
    <row r="966">
      <c r="A966" s="244"/>
      <c r="B966" s="50"/>
      <c r="C966" s="111"/>
      <c r="D966" s="111"/>
      <c r="E966" s="111"/>
      <c r="F966" s="111"/>
      <c r="G966" s="243"/>
      <c r="H966" s="50"/>
      <c r="J966" s="50"/>
      <c r="K966" s="50"/>
      <c r="L966" s="50"/>
      <c r="M966" s="50"/>
      <c r="N966" s="50"/>
      <c r="O966" s="50"/>
      <c r="P966" s="50"/>
      <c r="Q966" s="50"/>
      <c r="R966" s="50"/>
      <c r="S966" s="50"/>
    </row>
    <row r="967">
      <c r="A967" s="244"/>
      <c r="B967" s="50"/>
      <c r="C967" s="111"/>
      <c r="D967" s="111"/>
      <c r="E967" s="111"/>
      <c r="F967" s="111"/>
      <c r="G967" s="243"/>
      <c r="H967" s="50"/>
      <c r="J967" s="50"/>
      <c r="K967" s="50"/>
      <c r="L967" s="50"/>
      <c r="M967" s="50"/>
      <c r="N967" s="50"/>
      <c r="O967" s="50"/>
      <c r="P967" s="50"/>
      <c r="Q967" s="50"/>
      <c r="R967" s="50"/>
      <c r="S967" s="50"/>
    </row>
    <row r="968">
      <c r="A968" s="244"/>
      <c r="B968" s="50"/>
      <c r="C968" s="111"/>
      <c r="D968" s="111"/>
      <c r="E968" s="111"/>
      <c r="F968" s="111"/>
      <c r="G968" s="243"/>
      <c r="H968" s="50"/>
      <c r="J968" s="50"/>
      <c r="K968" s="50"/>
      <c r="L968" s="50"/>
      <c r="M968" s="50"/>
      <c r="N968" s="50"/>
      <c r="O968" s="50"/>
      <c r="P968" s="50"/>
      <c r="Q968" s="50"/>
      <c r="R968" s="50"/>
      <c r="S968" s="50"/>
    </row>
    <row r="969">
      <c r="A969" s="244"/>
      <c r="B969" s="50"/>
      <c r="C969" s="111"/>
      <c r="D969" s="111"/>
      <c r="E969" s="111"/>
      <c r="F969" s="111"/>
      <c r="G969" s="243"/>
      <c r="H969" s="50"/>
      <c r="J969" s="50"/>
      <c r="K969" s="50"/>
      <c r="L969" s="50"/>
      <c r="M969" s="50"/>
      <c r="N969" s="50"/>
      <c r="O969" s="50"/>
      <c r="P969" s="50"/>
      <c r="Q969" s="50"/>
      <c r="R969" s="50"/>
      <c r="S969" s="50"/>
    </row>
    <row r="970">
      <c r="A970" s="244"/>
      <c r="B970" s="50"/>
      <c r="C970" s="111"/>
      <c r="D970" s="111"/>
      <c r="E970" s="111"/>
      <c r="F970" s="111"/>
      <c r="G970" s="243"/>
      <c r="H970" s="50"/>
      <c r="J970" s="50"/>
      <c r="K970" s="50"/>
      <c r="L970" s="50"/>
      <c r="M970" s="50"/>
      <c r="N970" s="50"/>
      <c r="O970" s="50"/>
      <c r="P970" s="50"/>
      <c r="Q970" s="50"/>
      <c r="R970" s="50"/>
      <c r="S970" s="50"/>
    </row>
    <row r="971">
      <c r="A971" s="244"/>
      <c r="B971" s="50"/>
      <c r="C971" s="111"/>
      <c r="D971" s="111"/>
      <c r="E971" s="111"/>
      <c r="F971" s="111"/>
      <c r="G971" s="243"/>
      <c r="H971" s="50"/>
      <c r="J971" s="50"/>
      <c r="K971" s="50"/>
      <c r="L971" s="50"/>
      <c r="M971" s="50"/>
      <c r="N971" s="50"/>
      <c r="O971" s="50"/>
      <c r="P971" s="50"/>
      <c r="Q971" s="50"/>
      <c r="R971" s="50"/>
      <c r="S971" s="50"/>
    </row>
    <row r="972">
      <c r="A972" s="244"/>
      <c r="B972" s="50"/>
      <c r="C972" s="111"/>
      <c r="D972" s="111"/>
      <c r="E972" s="111"/>
      <c r="F972" s="111"/>
      <c r="G972" s="243"/>
      <c r="H972" s="50"/>
      <c r="J972" s="50"/>
      <c r="K972" s="50"/>
      <c r="L972" s="50"/>
      <c r="M972" s="50"/>
      <c r="N972" s="50"/>
      <c r="O972" s="50"/>
      <c r="P972" s="50"/>
      <c r="Q972" s="50"/>
      <c r="R972" s="50"/>
      <c r="S972" s="50"/>
    </row>
    <row r="973">
      <c r="A973" s="244"/>
      <c r="B973" s="50"/>
      <c r="C973" s="111"/>
      <c r="D973" s="111"/>
      <c r="E973" s="111"/>
      <c r="F973" s="111"/>
      <c r="G973" s="243"/>
      <c r="H973" s="50"/>
      <c r="J973" s="50"/>
      <c r="K973" s="50"/>
      <c r="L973" s="50"/>
      <c r="M973" s="50"/>
      <c r="N973" s="50"/>
      <c r="O973" s="50"/>
      <c r="P973" s="50"/>
      <c r="Q973" s="50"/>
      <c r="R973" s="50"/>
      <c r="S973" s="50"/>
    </row>
    <row r="974">
      <c r="A974" s="244"/>
      <c r="B974" s="50"/>
      <c r="C974" s="111"/>
      <c r="D974" s="111"/>
      <c r="E974" s="111"/>
      <c r="F974" s="111"/>
      <c r="G974" s="243"/>
      <c r="H974" s="50"/>
      <c r="J974" s="50"/>
      <c r="K974" s="50"/>
      <c r="L974" s="50"/>
      <c r="M974" s="50"/>
      <c r="N974" s="50"/>
      <c r="O974" s="50"/>
      <c r="P974" s="50"/>
      <c r="Q974" s="50"/>
      <c r="R974" s="50"/>
      <c r="S974" s="50"/>
    </row>
    <row r="975">
      <c r="A975" s="244"/>
      <c r="B975" s="50"/>
      <c r="C975" s="111"/>
      <c r="D975" s="111"/>
      <c r="E975" s="111"/>
      <c r="F975" s="111"/>
      <c r="G975" s="243"/>
      <c r="H975" s="50"/>
      <c r="J975" s="50"/>
      <c r="K975" s="50"/>
      <c r="L975" s="50"/>
      <c r="M975" s="50"/>
      <c r="N975" s="50"/>
      <c r="O975" s="50"/>
      <c r="P975" s="50"/>
      <c r="Q975" s="50"/>
      <c r="R975" s="50"/>
      <c r="S975" s="50"/>
    </row>
    <row r="976">
      <c r="A976" s="244"/>
      <c r="B976" s="50"/>
      <c r="C976" s="111"/>
      <c r="D976" s="111"/>
      <c r="E976" s="111"/>
      <c r="F976" s="111"/>
      <c r="G976" s="243"/>
      <c r="H976" s="50"/>
      <c r="J976" s="50"/>
      <c r="K976" s="50"/>
      <c r="L976" s="50"/>
      <c r="M976" s="50"/>
      <c r="N976" s="50"/>
      <c r="O976" s="50"/>
      <c r="P976" s="50"/>
      <c r="Q976" s="50"/>
      <c r="R976" s="50"/>
      <c r="S976" s="50"/>
    </row>
    <row r="977">
      <c r="A977" s="244"/>
      <c r="B977" s="50"/>
      <c r="C977" s="111"/>
      <c r="D977" s="111"/>
      <c r="E977" s="111"/>
      <c r="F977" s="111"/>
      <c r="G977" s="243"/>
      <c r="H977" s="50"/>
      <c r="J977" s="50"/>
      <c r="K977" s="50"/>
      <c r="L977" s="50"/>
      <c r="M977" s="50"/>
      <c r="N977" s="50"/>
      <c r="O977" s="50"/>
      <c r="P977" s="50"/>
      <c r="Q977" s="50"/>
      <c r="R977" s="50"/>
      <c r="S977" s="50"/>
    </row>
    <row r="978">
      <c r="A978" s="244"/>
      <c r="B978" s="50"/>
      <c r="C978" s="111"/>
      <c r="D978" s="111"/>
      <c r="E978" s="111"/>
      <c r="F978" s="111"/>
      <c r="G978" s="243"/>
      <c r="H978" s="50"/>
      <c r="J978" s="50"/>
      <c r="K978" s="50"/>
      <c r="L978" s="50"/>
      <c r="M978" s="50"/>
      <c r="N978" s="50"/>
      <c r="O978" s="50"/>
      <c r="P978" s="50"/>
      <c r="Q978" s="50"/>
      <c r="R978" s="50"/>
      <c r="S978" s="50"/>
    </row>
    <row r="979">
      <c r="A979" s="244"/>
      <c r="B979" s="50"/>
      <c r="C979" s="111"/>
      <c r="D979" s="111"/>
      <c r="E979" s="111"/>
      <c r="F979" s="111"/>
      <c r="G979" s="243"/>
      <c r="H979" s="50"/>
      <c r="J979" s="50"/>
      <c r="K979" s="50"/>
      <c r="L979" s="50"/>
      <c r="M979" s="50"/>
      <c r="N979" s="50"/>
      <c r="O979" s="50"/>
      <c r="P979" s="50"/>
      <c r="Q979" s="50"/>
      <c r="R979" s="50"/>
      <c r="S979" s="50"/>
    </row>
    <row r="980">
      <c r="A980" s="244"/>
      <c r="B980" s="50"/>
      <c r="C980" s="111"/>
      <c r="D980" s="111"/>
      <c r="E980" s="111"/>
      <c r="F980" s="111"/>
      <c r="G980" s="243"/>
      <c r="H980" s="50"/>
      <c r="J980" s="50"/>
      <c r="K980" s="50"/>
      <c r="L980" s="50"/>
      <c r="M980" s="50"/>
      <c r="N980" s="50"/>
      <c r="O980" s="50"/>
      <c r="P980" s="50"/>
      <c r="Q980" s="50"/>
      <c r="R980" s="50"/>
      <c r="S980" s="50"/>
    </row>
    <row r="981">
      <c r="A981" s="244"/>
      <c r="B981" s="50"/>
      <c r="C981" s="111"/>
      <c r="D981" s="111"/>
      <c r="E981" s="111"/>
      <c r="F981" s="111"/>
      <c r="G981" s="243"/>
      <c r="H981" s="50"/>
      <c r="J981" s="50"/>
      <c r="K981" s="50"/>
      <c r="L981" s="50"/>
      <c r="M981" s="50"/>
      <c r="N981" s="50"/>
      <c r="O981" s="50"/>
      <c r="P981" s="50"/>
      <c r="Q981" s="50"/>
      <c r="R981" s="50"/>
      <c r="S981" s="50"/>
    </row>
    <row r="982">
      <c r="A982" s="244"/>
      <c r="B982" s="50"/>
      <c r="C982" s="111"/>
      <c r="D982" s="111"/>
      <c r="E982" s="111"/>
      <c r="F982" s="111"/>
      <c r="G982" s="243"/>
      <c r="H982" s="50"/>
      <c r="J982" s="50"/>
      <c r="K982" s="50"/>
      <c r="L982" s="50"/>
      <c r="M982" s="50"/>
      <c r="N982" s="50"/>
      <c r="O982" s="50"/>
      <c r="P982" s="50"/>
      <c r="Q982" s="50"/>
      <c r="R982" s="50"/>
      <c r="S982" s="50"/>
    </row>
    <row r="983">
      <c r="A983" s="244"/>
      <c r="B983" s="50"/>
      <c r="C983" s="111"/>
      <c r="D983" s="111"/>
      <c r="E983" s="111"/>
      <c r="F983" s="111"/>
      <c r="G983" s="243"/>
      <c r="H983" s="50"/>
      <c r="J983" s="50"/>
      <c r="K983" s="50"/>
      <c r="L983" s="50"/>
      <c r="M983" s="50"/>
      <c r="N983" s="50"/>
      <c r="O983" s="50"/>
      <c r="P983" s="50"/>
      <c r="Q983" s="50"/>
      <c r="R983" s="50"/>
      <c r="S983" s="50"/>
    </row>
    <row r="984">
      <c r="A984" s="244"/>
      <c r="B984" s="50"/>
      <c r="C984" s="111"/>
      <c r="D984" s="111"/>
      <c r="E984" s="111"/>
      <c r="F984" s="111"/>
      <c r="G984" s="243"/>
      <c r="H984" s="50"/>
      <c r="J984" s="50"/>
      <c r="K984" s="50"/>
      <c r="L984" s="50"/>
      <c r="M984" s="50"/>
      <c r="N984" s="50"/>
      <c r="O984" s="50"/>
      <c r="P984" s="50"/>
      <c r="Q984" s="50"/>
      <c r="R984" s="50"/>
      <c r="S984" s="50"/>
    </row>
    <row r="985">
      <c r="A985" s="244"/>
      <c r="B985" s="50"/>
      <c r="C985" s="111"/>
      <c r="D985" s="111"/>
      <c r="E985" s="111"/>
      <c r="F985" s="111"/>
      <c r="G985" s="243"/>
      <c r="H985" s="50"/>
      <c r="J985" s="50"/>
      <c r="K985" s="50"/>
      <c r="L985" s="50"/>
      <c r="M985" s="50"/>
      <c r="N985" s="50"/>
      <c r="O985" s="50"/>
      <c r="P985" s="50"/>
      <c r="Q985" s="50"/>
      <c r="R985" s="50"/>
      <c r="S985" s="50"/>
    </row>
    <row r="986">
      <c r="A986" s="244"/>
      <c r="B986" s="50"/>
      <c r="C986" s="111"/>
      <c r="D986" s="111"/>
      <c r="E986" s="111"/>
      <c r="F986" s="111"/>
      <c r="G986" s="243"/>
      <c r="H986" s="50"/>
      <c r="J986" s="50"/>
      <c r="K986" s="50"/>
      <c r="L986" s="50"/>
      <c r="M986" s="50"/>
      <c r="N986" s="50"/>
      <c r="O986" s="50"/>
      <c r="P986" s="50"/>
      <c r="Q986" s="50"/>
      <c r="R986" s="50"/>
      <c r="S986" s="50"/>
    </row>
    <row r="987">
      <c r="A987" s="244"/>
      <c r="B987" s="50"/>
      <c r="C987" s="111"/>
      <c r="D987" s="111"/>
      <c r="E987" s="111"/>
      <c r="F987" s="111"/>
      <c r="G987" s="243"/>
      <c r="H987" s="50"/>
      <c r="J987" s="50"/>
      <c r="K987" s="50"/>
      <c r="L987" s="50"/>
      <c r="M987" s="50"/>
      <c r="N987" s="50"/>
      <c r="O987" s="50"/>
      <c r="P987" s="50"/>
      <c r="Q987" s="50"/>
      <c r="R987" s="50"/>
      <c r="S987" s="50"/>
    </row>
    <row r="988">
      <c r="A988" s="244"/>
      <c r="B988" s="50"/>
      <c r="C988" s="111"/>
      <c r="D988" s="111"/>
      <c r="E988" s="111"/>
      <c r="F988" s="111"/>
      <c r="G988" s="243"/>
      <c r="H988" s="50"/>
      <c r="J988" s="50"/>
      <c r="K988" s="50"/>
      <c r="L988" s="50"/>
      <c r="M988" s="50"/>
      <c r="N988" s="50"/>
      <c r="O988" s="50"/>
      <c r="P988" s="50"/>
      <c r="Q988" s="50"/>
      <c r="R988" s="50"/>
      <c r="S988" s="50"/>
    </row>
    <row r="989">
      <c r="A989" s="244"/>
      <c r="B989" s="50"/>
      <c r="C989" s="111"/>
      <c r="D989" s="111"/>
      <c r="E989" s="111"/>
      <c r="F989" s="111"/>
      <c r="G989" s="243"/>
      <c r="H989" s="50"/>
      <c r="J989" s="50"/>
      <c r="K989" s="50"/>
      <c r="L989" s="50"/>
      <c r="M989" s="50"/>
      <c r="N989" s="50"/>
      <c r="O989" s="50"/>
      <c r="P989" s="50"/>
      <c r="Q989" s="50"/>
      <c r="R989" s="50"/>
      <c r="S989" s="50"/>
    </row>
    <row r="990">
      <c r="A990" s="244"/>
      <c r="B990" s="50"/>
      <c r="C990" s="111"/>
      <c r="D990" s="111"/>
      <c r="E990" s="111"/>
      <c r="F990" s="111"/>
      <c r="G990" s="243"/>
      <c r="H990" s="50"/>
      <c r="J990" s="50"/>
      <c r="K990" s="50"/>
      <c r="L990" s="50"/>
      <c r="M990" s="50"/>
      <c r="N990" s="50"/>
      <c r="O990" s="50"/>
      <c r="P990" s="50"/>
      <c r="Q990" s="50"/>
      <c r="R990" s="50"/>
      <c r="S990" s="50"/>
    </row>
    <row r="991">
      <c r="A991" s="244"/>
      <c r="B991" s="50"/>
      <c r="C991" s="111"/>
      <c r="D991" s="111"/>
      <c r="E991" s="111"/>
      <c r="F991" s="111"/>
      <c r="G991" s="243"/>
      <c r="H991" s="50"/>
      <c r="J991" s="50"/>
      <c r="K991" s="50"/>
      <c r="L991" s="50"/>
      <c r="M991" s="50"/>
      <c r="N991" s="50"/>
      <c r="O991" s="50"/>
      <c r="P991" s="50"/>
      <c r="Q991" s="50"/>
      <c r="R991" s="50"/>
      <c r="S991" s="50"/>
    </row>
    <row r="992">
      <c r="A992" s="244"/>
      <c r="B992" s="50"/>
      <c r="C992" s="111"/>
      <c r="D992" s="111"/>
      <c r="E992" s="111"/>
      <c r="F992" s="111"/>
      <c r="G992" s="243"/>
      <c r="H992" s="50"/>
      <c r="J992" s="50"/>
      <c r="K992" s="50"/>
      <c r="L992" s="50"/>
      <c r="M992" s="50"/>
      <c r="N992" s="50"/>
      <c r="O992" s="50"/>
      <c r="P992" s="50"/>
      <c r="Q992" s="50"/>
      <c r="R992" s="50"/>
      <c r="S992" s="50"/>
    </row>
    <row r="993">
      <c r="A993" s="244"/>
      <c r="B993" s="50"/>
      <c r="C993" s="111"/>
      <c r="D993" s="111"/>
      <c r="E993" s="111"/>
      <c r="F993" s="111"/>
      <c r="G993" s="243"/>
      <c r="H993" s="50"/>
      <c r="J993" s="50"/>
      <c r="K993" s="50"/>
      <c r="L993" s="50"/>
      <c r="M993" s="50"/>
      <c r="N993" s="50"/>
      <c r="O993" s="50"/>
      <c r="P993" s="50"/>
      <c r="Q993" s="50"/>
      <c r="R993" s="50"/>
      <c r="S993" s="50"/>
    </row>
    <row r="994">
      <c r="A994" s="244"/>
      <c r="B994" s="50"/>
      <c r="C994" s="111"/>
      <c r="D994" s="111"/>
      <c r="E994" s="111"/>
      <c r="F994" s="111"/>
      <c r="G994" s="243"/>
      <c r="H994" s="50"/>
      <c r="J994" s="50"/>
      <c r="K994" s="50"/>
      <c r="L994" s="50"/>
      <c r="M994" s="50"/>
      <c r="N994" s="50"/>
      <c r="O994" s="50"/>
      <c r="P994" s="50"/>
      <c r="Q994" s="50"/>
      <c r="R994" s="50"/>
      <c r="S994" s="50"/>
    </row>
    <row r="995">
      <c r="A995" s="244"/>
      <c r="B995" s="50"/>
      <c r="C995" s="111"/>
      <c r="D995" s="111"/>
      <c r="E995" s="111"/>
      <c r="F995" s="111"/>
      <c r="G995" s="243"/>
      <c r="H995" s="50"/>
      <c r="J995" s="50"/>
      <c r="K995" s="50"/>
      <c r="L995" s="50"/>
      <c r="M995" s="50"/>
      <c r="N995" s="50"/>
      <c r="O995" s="50"/>
      <c r="P995" s="50"/>
      <c r="Q995" s="50"/>
      <c r="R995" s="50"/>
      <c r="S995" s="50"/>
    </row>
    <row r="996">
      <c r="A996" s="244"/>
      <c r="B996" s="50"/>
      <c r="C996" s="111"/>
      <c r="D996" s="111"/>
      <c r="E996" s="111"/>
      <c r="F996" s="111"/>
      <c r="G996" s="243"/>
      <c r="H996" s="50"/>
      <c r="J996" s="50"/>
      <c r="K996" s="50"/>
      <c r="L996" s="50"/>
      <c r="M996" s="50"/>
      <c r="N996" s="50"/>
      <c r="O996" s="50"/>
      <c r="P996" s="50"/>
      <c r="Q996" s="50"/>
      <c r="R996" s="50"/>
      <c r="S996" s="50"/>
    </row>
    <row r="997">
      <c r="A997" s="244"/>
      <c r="B997" s="50"/>
      <c r="C997" s="111"/>
      <c r="D997" s="111"/>
      <c r="E997" s="111"/>
      <c r="F997" s="111"/>
      <c r="G997" s="243"/>
      <c r="H997" s="50"/>
      <c r="J997" s="50"/>
      <c r="K997" s="50"/>
      <c r="L997" s="50"/>
      <c r="M997" s="50"/>
      <c r="N997" s="50"/>
      <c r="O997" s="50"/>
      <c r="P997" s="50"/>
      <c r="Q997" s="50"/>
      <c r="R997" s="50"/>
      <c r="S997" s="50"/>
    </row>
    <row r="998">
      <c r="A998" s="244"/>
      <c r="B998" s="50"/>
      <c r="C998" s="111"/>
      <c r="D998" s="111"/>
      <c r="E998" s="111"/>
      <c r="F998" s="111"/>
      <c r="G998" s="243"/>
      <c r="H998" s="50"/>
      <c r="J998" s="50"/>
      <c r="K998" s="50"/>
      <c r="L998" s="50"/>
      <c r="M998" s="50"/>
      <c r="N998" s="50"/>
      <c r="O998" s="50"/>
      <c r="P998" s="50"/>
      <c r="Q998" s="50"/>
      <c r="R998" s="50"/>
      <c r="S998" s="50"/>
    </row>
    <row r="999">
      <c r="A999" s="244"/>
      <c r="B999" s="50"/>
      <c r="C999" s="111"/>
      <c r="D999" s="111"/>
      <c r="E999" s="111"/>
      <c r="F999" s="111"/>
      <c r="G999" s="243"/>
      <c r="H999" s="50"/>
      <c r="J999" s="50"/>
      <c r="K999" s="50"/>
      <c r="L999" s="50"/>
      <c r="M999" s="50"/>
      <c r="N999" s="50"/>
      <c r="O999" s="50"/>
      <c r="P999" s="50"/>
      <c r="Q999" s="50"/>
      <c r="R999" s="50"/>
      <c r="S999" s="50"/>
    </row>
    <row r="1000">
      <c r="A1000" s="244"/>
      <c r="B1000" s="50"/>
      <c r="C1000" s="111"/>
      <c r="D1000" s="111"/>
      <c r="E1000" s="111"/>
      <c r="F1000" s="111"/>
      <c r="G1000" s="243"/>
      <c r="H1000" s="50"/>
      <c r="J1000" s="50"/>
      <c r="K1000" s="50"/>
      <c r="L1000" s="50"/>
      <c r="M1000" s="50"/>
      <c r="N1000" s="50"/>
      <c r="O1000" s="50"/>
      <c r="P1000" s="50"/>
      <c r="Q1000" s="50"/>
      <c r="R1000" s="50"/>
      <c r="S1000" s="50"/>
    </row>
    <row r="1001">
      <c r="A1001" s="244"/>
      <c r="B1001" s="50"/>
      <c r="C1001" s="111"/>
      <c r="D1001" s="111"/>
      <c r="E1001" s="111"/>
      <c r="F1001" s="111"/>
      <c r="G1001" s="243"/>
      <c r="H1001" s="50"/>
      <c r="J1001" s="50"/>
      <c r="K1001" s="50"/>
      <c r="L1001" s="50"/>
      <c r="M1001" s="50"/>
      <c r="N1001" s="50"/>
      <c r="O1001" s="50"/>
      <c r="P1001" s="50"/>
      <c r="Q1001" s="50"/>
      <c r="R1001" s="50"/>
      <c r="S1001" s="50"/>
    </row>
    <row r="1002">
      <c r="A1002" s="244"/>
      <c r="B1002" s="50"/>
      <c r="C1002" s="111"/>
      <c r="D1002" s="111"/>
      <c r="E1002" s="111"/>
      <c r="F1002" s="111"/>
      <c r="G1002" s="243"/>
      <c r="H1002" s="50"/>
      <c r="J1002" s="50"/>
      <c r="K1002" s="50"/>
      <c r="L1002" s="50"/>
      <c r="M1002" s="50"/>
      <c r="N1002" s="50"/>
      <c r="O1002" s="50"/>
      <c r="P1002" s="50"/>
      <c r="Q1002" s="50"/>
      <c r="R1002" s="50"/>
      <c r="S1002" s="50"/>
    </row>
    <row r="1003">
      <c r="A1003" s="244"/>
      <c r="B1003" s="50"/>
      <c r="C1003" s="111"/>
      <c r="D1003" s="111"/>
      <c r="E1003" s="111"/>
      <c r="F1003" s="111"/>
      <c r="G1003" s="243"/>
      <c r="H1003" s="50"/>
      <c r="J1003" s="50"/>
      <c r="K1003" s="50"/>
      <c r="L1003" s="50"/>
      <c r="M1003" s="50"/>
      <c r="N1003" s="50"/>
      <c r="O1003" s="50"/>
      <c r="P1003" s="50"/>
      <c r="Q1003" s="50"/>
      <c r="R1003" s="50"/>
      <c r="S1003" s="50"/>
    </row>
    <row r="1004">
      <c r="A1004" s="244"/>
      <c r="B1004" s="50"/>
      <c r="C1004" s="111"/>
      <c r="D1004" s="111"/>
      <c r="E1004" s="111"/>
      <c r="F1004" s="111"/>
      <c r="G1004" s="243"/>
      <c r="H1004" s="50"/>
      <c r="J1004" s="50"/>
      <c r="K1004" s="50"/>
      <c r="L1004" s="50"/>
      <c r="M1004" s="50"/>
      <c r="N1004" s="50"/>
      <c r="O1004" s="50"/>
      <c r="P1004" s="50"/>
      <c r="Q1004" s="50"/>
      <c r="R1004" s="50"/>
      <c r="S1004" s="50"/>
    </row>
    <row r="1005">
      <c r="A1005" s="244"/>
      <c r="B1005" s="50"/>
      <c r="C1005" s="111"/>
      <c r="D1005" s="111"/>
      <c r="E1005" s="111"/>
      <c r="F1005" s="111"/>
      <c r="G1005" s="243"/>
      <c r="H1005" s="50"/>
      <c r="J1005" s="50"/>
      <c r="K1005" s="50"/>
      <c r="L1005" s="50"/>
      <c r="M1005" s="50"/>
      <c r="N1005" s="50"/>
      <c r="O1005" s="50"/>
      <c r="P1005" s="50"/>
      <c r="Q1005" s="50"/>
      <c r="R1005" s="50"/>
      <c r="S1005" s="50"/>
    </row>
    <row r="1006">
      <c r="A1006" s="244"/>
      <c r="B1006" s="50"/>
      <c r="C1006" s="111"/>
      <c r="D1006" s="111"/>
      <c r="E1006" s="111"/>
      <c r="F1006" s="111"/>
      <c r="G1006" s="243"/>
      <c r="H1006" s="50"/>
      <c r="J1006" s="50"/>
      <c r="K1006" s="50"/>
      <c r="L1006" s="50"/>
      <c r="M1006" s="50"/>
      <c r="N1006" s="50"/>
      <c r="O1006" s="50"/>
      <c r="P1006" s="50"/>
      <c r="Q1006" s="50"/>
      <c r="R1006" s="50"/>
      <c r="S1006" s="50"/>
    </row>
    <row r="1007">
      <c r="A1007" s="244"/>
      <c r="B1007" s="50"/>
      <c r="C1007" s="111"/>
      <c r="D1007" s="111"/>
      <c r="E1007" s="111"/>
      <c r="F1007" s="111"/>
      <c r="G1007" s="243"/>
      <c r="H1007" s="50"/>
      <c r="J1007" s="50"/>
      <c r="K1007" s="50"/>
      <c r="L1007" s="50"/>
      <c r="M1007" s="50"/>
      <c r="N1007" s="50"/>
      <c r="O1007" s="50"/>
      <c r="P1007" s="50"/>
      <c r="Q1007" s="50"/>
      <c r="R1007" s="50"/>
      <c r="S1007" s="50"/>
    </row>
    <row r="1008">
      <c r="A1008" s="244"/>
      <c r="B1008" s="50"/>
      <c r="C1008" s="111"/>
      <c r="D1008" s="111"/>
      <c r="E1008" s="111"/>
      <c r="F1008" s="111"/>
      <c r="G1008" s="243"/>
      <c r="H1008" s="50"/>
      <c r="J1008" s="50"/>
      <c r="K1008" s="50"/>
      <c r="L1008" s="50"/>
      <c r="M1008" s="50"/>
      <c r="N1008" s="50"/>
      <c r="O1008" s="50"/>
      <c r="P1008" s="50"/>
      <c r="Q1008" s="50"/>
      <c r="R1008" s="50"/>
      <c r="S1008" s="50"/>
    </row>
    <row r="1009">
      <c r="A1009" s="244"/>
      <c r="B1009" s="50"/>
      <c r="C1009" s="111"/>
      <c r="D1009" s="111"/>
      <c r="E1009" s="111"/>
      <c r="F1009" s="111"/>
      <c r="G1009" s="243"/>
      <c r="H1009" s="50"/>
      <c r="J1009" s="50"/>
      <c r="K1009" s="50"/>
      <c r="L1009" s="50"/>
      <c r="M1009" s="50"/>
      <c r="N1009" s="50"/>
      <c r="O1009" s="50"/>
      <c r="P1009" s="50"/>
      <c r="Q1009" s="50"/>
      <c r="R1009" s="50"/>
      <c r="S1009" s="50"/>
    </row>
    <row r="1010">
      <c r="A1010" s="244"/>
      <c r="B1010" s="50"/>
      <c r="C1010" s="111"/>
      <c r="D1010" s="111"/>
      <c r="E1010" s="111"/>
      <c r="F1010" s="111"/>
      <c r="G1010" s="243"/>
      <c r="H1010" s="50"/>
      <c r="J1010" s="50"/>
      <c r="K1010" s="50"/>
      <c r="L1010" s="50"/>
      <c r="M1010" s="50"/>
      <c r="N1010" s="50"/>
      <c r="O1010" s="50"/>
      <c r="P1010" s="50"/>
      <c r="Q1010" s="50"/>
      <c r="R1010" s="50"/>
      <c r="S1010" s="50"/>
    </row>
    <row r="1011">
      <c r="A1011" s="244"/>
      <c r="B1011" s="50"/>
      <c r="C1011" s="111"/>
      <c r="D1011" s="111"/>
      <c r="E1011" s="111"/>
      <c r="F1011" s="111"/>
      <c r="G1011" s="243"/>
      <c r="H1011" s="50"/>
      <c r="J1011" s="50"/>
      <c r="K1011" s="50"/>
      <c r="L1011" s="50"/>
      <c r="M1011" s="50"/>
      <c r="N1011" s="50"/>
      <c r="O1011" s="50"/>
      <c r="P1011" s="50"/>
      <c r="Q1011" s="50"/>
      <c r="R1011" s="50"/>
      <c r="S1011" s="50"/>
    </row>
    <row r="1012">
      <c r="A1012" s="244"/>
      <c r="B1012" s="50"/>
      <c r="C1012" s="111"/>
      <c r="D1012" s="111"/>
      <c r="E1012" s="111"/>
      <c r="F1012" s="111"/>
      <c r="G1012" s="243"/>
      <c r="H1012" s="50"/>
      <c r="J1012" s="50"/>
      <c r="K1012" s="50"/>
      <c r="L1012" s="50"/>
      <c r="M1012" s="50"/>
      <c r="N1012" s="50"/>
      <c r="O1012" s="50"/>
      <c r="P1012" s="50"/>
      <c r="Q1012" s="50"/>
      <c r="R1012" s="50"/>
      <c r="S1012" s="50"/>
    </row>
    <row r="1013">
      <c r="A1013" s="244"/>
      <c r="B1013" s="50"/>
      <c r="C1013" s="111"/>
      <c r="D1013" s="111"/>
      <c r="E1013" s="111"/>
      <c r="F1013" s="111"/>
      <c r="G1013" s="243"/>
      <c r="H1013" s="50"/>
      <c r="J1013" s="50"/>
      <c r="K1013" s="50"/>
      <c r="L1013" s="50"/>
      <c r="M1013" s="50"/>
      <c r="N1013" s="50"/>
      <c r="O1013" s="50"/>
      <c r="P1013" s="50"/>
      <c r="Q1013" s="50"/>
      <c r="R1013" s="50"/>
      <c r="S1013" s="50"/>
    </row>
    <row r="1014">
      <c r="A1014" s="244"/>
      <c r="B1014" s="50"/>
      <c r="C1014" s="111"/>
      <c r="D1014" s="111"/>
      <c r="E1014" s="111"/>
      <c r="F1014" s="111"/>
      <c r="G1014" s="243"/>
      <c r="H1014" s="50"/>
      <c r="J1014" s="50"/>
      <c r="K1014" s="50"/>
      <c r="L1014" s="50"/>
      <c r="M1014" s="50"/>
      <c r="N1014" s="50"/>
      <c r="O1014" s="50"/>
      <c r="P1014" s="50"/>
      <c r="Q1014" s="50"/>
      <c r="R1014" s="50"/>
      <c r="S1014" s="50"/>
    </row>
    <row r="1015">
      <c r="A1015" s="244"/>
      <c r="B1015" s="50"/>
      <c r="C1015" s="111"/>
      <c r="D1015" s="111"/>
      <c r="E1015" s="111"/>
      <c r="F1015" s="111"/>
      <c r="G1015" s="243"/>
      <c r="H1015" s="50"/>
      <c r="J1015" s="50"/>
      <c r="K1015" s="50"/>
      <c r="L1015" s="50"/>
      <c r="M1015" s="50"/>
      <c r="N1015" s="50"/>
      <c r="O1015" s="50"/>
      <c r="P1015" s="50"/>
      <c r="Q1015" s="50"/>
      <c r="R1015" s="50"/>
      <c r="S1015" s="50"/>
    </row>
    <row r="1016">
      <c r="A1016" s="244"/>
      <c r="B1016" s="50"/>
      <c r="C1016" s="111"/>
      <c r="D1016" s="111"/>
      <c r="E1016" s="111"/>
      <c r="F1016" s="111"/>
      <c r="G1016" s="243"/>
      <c r="H1016" s="50"/>
      <c r="J1016" s="50"/>
      <c r="K1016" s="50"/>
      <c r="L1016" s="50"/>
      <c r="M1016" s="50"/>
      <c r="N1016" s="50"/>
      <c r="O1016" s="50"/>
      <c r="P1016" s="50"/>
      <c r="Q1016" s="50"/>
      <c r="R1016" s="50"/>
      <c r="S1016" s="50"/>
    </row>
    <row r="1017">
      <c r="A1017" s="244"/>
      <c r="B1017" s="50"/>
      <c r="C1017" s="111"/>
      <c r="D1017" s="111"/>
      <c r="E1017" s="111"/>
      <c r="F1017" s="111"/>
      <c r="G1017" s="243"/>
      <c r="H1017" s="50"/>
      <c r="J1017" s="50"/>
      <c r="K1017" s="50"/>
      <c r="L1017" s="50"/>
      <c r="M1017" s="50"/>
      <c r="N1017" s="50"/>
      <c r="O1017" s="50"/>
      <c r="P1017" s="50"/>
      <c r="Q1017" s="50"/>
      <c r="R1017" s="50"/>
      <c r="S1017" s="50"/>
    </row>
    <row r="1018">
      <c r="A1018" s="244"/>
      <c r="B1018" s="50"/>
      <c r="C1018" s="111"/>
      <c r="D1018" s="111"/>
      <c r="E1018" s="111"/>
      <c r="F1018" s="111"/>
      <c r="G1018" s="243"/>
      <c r="H1018" s="50"/>
      <c r="J1018" s="50"/>
      <c r="K1018" s="50"/>
      <c r="L1018" s="50"/>
      <c r="M1018" s="50"/>
      <c r="N1018" s="50"/>
      <c r="O1018" s="50"/>
      <c r="P1018" s="50"/>
      <c r="Q1018" s="50"/>
      <c r="R1018" s="50"/>
      <c r="S1018" s="50"/>
    </row>
    <row r="1019">
      <c r="A1019" s="244"/>
      <c r="B1019" s="50"/>
      <c r="C1019" s="111"/>
      <c r="D1019" s="111"/>
      <c r="E1019" s="111"/>
      <c r="F1019" s="111"/>
      <c r="G1019" s="243"/>
      <c r="H1019" s="50"/>
      <c r="J1019" s="50"/>
      <c r="K1019" s="50"/>
      <c r="L1019" s="50"/>
      <c r="M1019" s="50"/>
      <c r="N1019" s="50"/>
      <c r="O1019" s="50"/>
      <c r="P1019" s="50"/>
      <c r="Q1019" s="50"/>
      <c r="R1019" s="50"/>
      <c r="S1019" s="50"/>
    </row>
    <row r="1020">
      <c r="A1020" s="244"/>
      <c r="B1020" s="50"/>
      <c r="C1020" s="111"/>
      <c r="D1020" s="111"/>
      <c r="E1020" s="111"/>
      <c r="F1020" s="111"/>
      <c r="G1020" s="243"/>
      <c r="H1020" s="50"/>
      <c r="J1020" s="50"/>
      <c r="K1020" s="50"/>
      <c r="L1020" s="50"/>
      <c r="M1020" s="50"/>
      <c r="N1020" s="50"/>
      <c r="O1020" s="50"/>
      <c r="P1020" s="50"/>
      <c r="Q1020" s="50"/>
      <c r="R1020" s="50"/>
      <c r="S1020" s="50"/>
    </row>
    <row r="1021">
      <c r="A1021" s="244"/>
      <c r="B1021" s="50"/>
      <c r="C1021" s="111"/>
      <c r="D1021" s="111"/>
      <c r="E1021" s="111"/>
      <c r="F1021" s="111"/>
      <c r="G1021" s="243"/>
      <c r="H1021" s="50"/>
      <c r="J1021" s="50"/>
      <c r="K1021" s="50"/>
      <c r="L1021" s="50"/>
      <c r="M1021" s="50"/>
      <c r="N1021" s="50"/>
      <c r="O1021" s="50"/>
      <c r="P1021" s="50"/>
      <c r="Q1021" s="50"/>
      <c r="R1021" s="50"/>
      <c r="S1021" s="50"/>
    </row>
    <row r="1022">
      <c r="A1022" s="244"/>
      <c r="B1022" s="50"/>
      <c r="C1022" s="111"/>
      <c r="D1022" s="111"/>
      <c r="E1022" s="111"/>
      <c r="F1022" s="111"/>
      <c r="G1022" s="243"/>
      <c r="H1022" s="50"/>
      <c r="J1022" s="50"/>
      <c r="K1022" s="50"/>
      <c r="L1022" s="50"/>
      <c r="M1022" s="50"/>
      <c r="N1022" s="50"/>
      <c r="O1022" s="50"/>
      <c r="P1022" s="50"/>
      <c r="Q1022" s="50"/>
      <c r="R1022" s="50"/>
      <c r="S1022" s="50"/>
    </row>
    <row r="1023">
      <c r="A1023" s="244"/>
      <c r="B1023" s="50"/>
      <c r="C1023" s="111"/>
      <c r="D1023" s="111"/>
      <c r="E1023" s="111"/>
      <c r="F1023" s="111"/>
      <c r="G1023" s="243"/>
      <c r="H1023" s="50"/>
      <c r="J1023" s="50"/>
      <c r="K1023" s="50"/>
      <c r="L1023" s="50"/>
      <c r="M1023" s="50"/>
      <c r="N1023" s="50"/>
      <c r="O1023" s="50"/>
      <c r="P1023" s="50"/>
      <c r="Q1023" s="50"/>
      <c r="R1023" s="50"/>
      <c r="S1023" s="50"/>
    </row>
    <row r="1024">
      <c r="A1024" s="244"/>
      <c r="B1024" s="50"/>
      <c r="C1024" s="111"/>
      <c r="D1024" s="111"/>
      <c r="E1024" s="111"/>
      <c r="F1024" s="111"/>
      <c r="G1024" s="243"/>
      <c r="H1024" s="50"/>
      <c r="J1024" s="50"/>
      <c r="K1024" s="50"/>
      <c r="L1024" s="50"/>
      <c r="M1024" s="50"/>
      <c r="N1024" s="50"/>
      <c r="O1024" s="50"/>
      <c r="P1024" s="50"/>
      <c r="Q1024" s="50"/>
      <c r="R1024" s="50"/>
      <c r="S1024" s="50"/>
    </row>
    <row r="1025">
      <c r="A1025" s="244"/>
      <c r="B1025" s="50"/>
      <c r="C1025" s="111"/>
      <c r="D1025" s="111"/>
      <c r="E1025" s="111"/>
      <c r="F1025" s="111"/>
      <c r="G1025" s="243"/>
      <c r="H1025" s="50"/>
      <c r="J1025" s="50"/>
      <c r="K1025" s="50"/>
      <c r="L1025" s="50"/>
      <c r="M1025" s="50"/>
      <c r="N1025" s="50"/>
      <c r="O1025" s="50"/>
      <c r="P1025" s="50"/>
      <c r="Q1025" s="50"/>
      <c r="R1025" s="50"/>
      <c r="S1025" s="50"/>
    </row>
    <row r="1026">
      <c r="A1026" s="244"/>
      <c r="B1026" s="50"/>
      <c r="C1026" s="111"/>
      <c r="D1026" s="111"/>
      <c r="E1026" s="111"/>
      <c r="F1026" s="111"/>
      <c r="G1026" s="243"/>
      <c r="H1026" s="50"/>
      <c r="J1026" s="50"/>
      <c r="K1026" s="50"/>
      <c r="L1026" s="50"/>
      <c r="M1026" s="50"/>
      <c r="N1026" s="50"/>
      <c r="O1026" s="50"/>
      <c r="P1026" s="50"/>
      <c r="Q1026" s="50"/>
      <c r="R1026" s="50"/>
      <c r="S1026" s="50"/>
    </row>
    <row r="1027">
      <c r="A1027" s="244"/>
      <c r="B1027" s="50"/>
      <c r="C1027" s="111"/>
      <c r="D1027" s="111"/>
      <c r="E1027" s="111"/>
      <c r="F1027" s="111"/>
      <c r="G1027" s="243"/>
      <c r="H1027" s="50"/>
      <c r="J1027" s="50"/>
      <c r="K1027" s="50"/>
      <c r="L1027" s="50"/>
      <c r="M1027" s="50"/>
      <c r="N1027" s="50"/>
      <c r="O1027" s="50"/>
      <c r="P1027" s="50"/>
      <c r="Q1027" s="50"/>
      <c r="R1027" s="50"/>
      <c r="S1027" s="50"/>
    </row>
    <row r="1028">
      <c r="A1028" s="244"/>
      <c r="B1028" s="50"/>
      <c r="C1028" s="111"/>
      <c r="D1028" s="111"/>
      <c r="E1028" s="111"/>
      <c r="F1028" s="111"/>
      <c r="G1028" s="243"/>
      <c r="H1028" s="50"/>
      <c r="J1028" s="50"/>
      <c r="K1028" s="50"/>
      <c r="L1028" s="50"/>
      <c r="M1028" s="50"/>
      <c r="N1028" s="50"/>
      <c r="O1028" s="50"/>
      <c r="P1028" s="50"/>
      <c r="Q1028" s="50"/>
      <c r="R1028" s="50"/>
      <c r="S1028" s="50"/>
    </row>
    <row r="1029">
      <c r="A1029" s="244"/>
      <c r="B1029" s="50"/>
      <c r="C1029" s="111"/>
      <c r="D1029" s="111"/>
      <c r="E1029" s="111"/>
      <c r="F1029" s="111"/>
      <c r="G1029" s="243"/>
      <c r="H1029" s="50"/>
      <c r="J1029" s="50"/>
      <c r="K1029" s="50"/>
      <c r="L1029" s="50"/>
      <c r="M1029" s="50"/>
      <c r="N1029" s="50"/>
      <c r="O1029" s="50"/>
      <c r="P1029" s="50"/>
      <c r="Q1029" s="50"/>
      <c r="R1029" s="50"/>
      <c r="S1029" s="50"/>
    </row>
    <row r="1030">
      <c r="A1030" s="244"/>
      <c r="B1030" s="50"/>
      <c r="C1030" s="111"/>
      <c r="D1030" s="111"/>
      <c r="E1030" s="111"/>
      <c r="F1030" s="111"/>
      <c r="G1030" s="243"/>
      <c r="H1030" s="50"/>
      <c r="J1030" s="50"/>
      <c r="K1030" s="50"/>
      <c r="L1030" s="50"/>
      <c r="M1030" s="50"/>
      <c r="N1030" s="50"/>
      <c r="O1030" s="50"/>
      <c r="P1030" s="50"/>
      <c r="Q1030" s="50"/>
      <c r="R1030" s="50"/>
      <c r="S1030" s="50"/>
    </row>
    <row r="1031">
      <c r="A1031" s="244"/>
      <c r="B1031" s="50"/>
      <c r="C1031" s="111"/>
      <c r="D1031" s="111"/>
      <c r="E1031" s="111"/>
      <c r="F1031" s="111"/>
      <c r="G1031" s="243"/>
      <c r="H1031" s="50"/>
      <c r="J1031" s="50"/>
      <c r="K1031" s="50"/>
      <c r="L1031" s="50"/>
      <c r="M1031" s="50"/>
      <c r="N1031" s="50"/>
      <c r="O1031" s="50"/>
      <c r="P1031" s="50"/>
      <c r="Q1031" s="50"/>
      <c r="R1031" s="50"/>
      <c r="S1031" s="50"/>
    </row>
    <row r="1032">
      <c r="A1032" s="244"/>
      <c r="B1032" s="50"/>
      <c r="C1032" s="111"/>
      <c r="D1032" s="111"/>
      <c r="E1032" s="111"/>
      <c r="F1032" s="111"/>
      <c r="G1032" s="243"/>
      <c r="H1032" s="50"/>
      <c r="J1032" s="50"/>
      <c r="K1032" s="50"/>
      <c r="L1032" s="50"/>
      <c r="M1032" s="50"/>
      <c r="N1032" s="50"/>
      <c r="O1032" s="50"/>
      <c r="P1032" s="50"/>
      <c r="Q1032" s="50"/>
      <c r="R1032" s="50"/>
      <c r="S1032" s="50"/>
    </row>
    <row r="1033">
      <c r="A1033" s="244"/>
      <c r="B1033" s="50"/>
      <c r="C1033" s="111"/>
      <c r="D1033" s="111"/>
      <c r="E1033" s="111"/>
      <c r="F1033" s="111"/>
      <c r="G1033" s="243"/>
      <c r="H1033" s="50"/>
      <c r="J1033" s="50"/>
      <c r="K1033" s="50"/>
      <c r="L1033" s="50"/>
      <c r="M1033" s="50"/>
      <c r="N1033" s="50"/>
      <c r="O1033" s="50"/>
      <c r="P1033" s="50"/>
      <c r="Q1033" s="50"/>
      <c r="R1033" s="50"/>
      <c r="S1033" s="50"/>
    </row>
    <row r="1034">
      <c r="A1034" s="244"/>
      <c r="B1034" s="50"/>
      <c r="C1034" s="111"/>
      <c r="D1034" s="111"/>
      <c r="E1034" s="111"/>
      <c r="F1034" s="111"/>
      <c r="G1034" s="243"/>
      <c r="H1034" s="50"/>
      <c r="J1034" s="50"/>
      <c r="K1034" s="50"/>
      <c r="L1034" s="50"/>
      <c r="M1034" s="50"/>
      <c r="N1034" s="50"/>
      <c r="O1034" s="50"/>
      <c r="P1034" s="50"/>
      <c r="Q1034" s="50"/>
      <c r="R1034" s="50"/>
      <c r="S1034" s="50"/>
    </row>
    <row r="1035">
      <c r="A1035" s="244"/>
      <c r="B1035" s="50"/>
      <c r="C1035" s="111"/>
      <c r="D1035" s="111"/>
      <c r="E1035" s="111"/>
      <c r="F1035" s="111"/>
      <c r="G1035" s="243"/>
      <c r="H1035" s="50"/>
      <c r="J1035" s="50"/>
      <c r="K1035" s="50"/>
      <c r="L1035" s="50"/>
      <c r="M1035" s="50"/>
      <c r="N1035" s="50"/>
      <c r="O1035" s="50"/>
      <c r="P1035" s="50"/>
      <c r="Q1035" s="50"/>
      <c r="R1035" s="50"/>
      <c r="S1035" s="50"/>
    </row>
    <row r="1036">
      <c r="A1036" s="244"/>
      <c r="B1036" s="50"/>
      <c r="C1036" s="111"/>
      <c r="D1036" s="111"/>
      <c r="E1036" s="111"/>
      <c r="F1036" s="111"/>
      <c r="G1036" s="243"/>
      <c r="H1036" s="50"/>
      <c r="J1036" s="50"/>
      <c r="K1036" s="50"/>
      <c r="L1036" s="50"/>
      <c r="M1036" s="50"/>
      <c r="N1036" s="50"/>
      <c r="O1036" s="50"/>
      <c r="P1036" s="50"/>
      <c r="Q1036" s="50"/>
      <c r="R1036" s="50"/>
      <c r="S1036" s="50"/>
    </row>
    <row r="1037">
      <c r="A1037" s="244"/>
      <c r="B1037" s="50"/>
      <c r="C1037" s="111"/>
      <c r="D1037" s="111"/>
      <c r="E1037" s="111"/>
      <c r="F1037" s="111"/>
      <c r="G1037" s="243"/>
      <c r="H1037" s="50"/>
      <c r="J1037" s="50"/>
      <c r="K1037" s="50"/>
      <c r="L1037" s="50"/>
      <c r="M1037" s="50"/>
      <c r="N1037" s="50"/>
      <c r="O1037" s="50"/>
      <c r="P1037" s="50"/>
      <c r="Q1037" s="50"/>
      <c r="R1037" s="50"/>
      <c r="S1037" s="50"/>
    </row>
    <row r="1038">
      <c r="A1038" s="244"/>
      <c r="B1038" s="50"/>
      <c r="C1038" s="111"/>
      <c r="D1038" s="111"/>
      <c r="E1038" s="111"/>
      <c r="F1038" s="111"/>
      <c r="G1038" s="243"/>
      <c r="H1038" s="50"/>
      <c r="J1038" s="50"/>
      <c r="K1038" s="50"/>
      <c r="L1038" s="50"/>
      <c r="M1038" s="50"/>
      <c r="N1038" s="50"/>
      <c r="O1038" s="50"/>
      <c r="P1038" s="50"/>
      <c r="Q1038" s="50"/>
      <c r="R1038" s="50"/>
      <c r="S1038" s="50"/>
    </row>
    <row r="1039">
      <c r="A1039" s="244"/>
      <c r="B1039" s="50"/>
      <c r="C1039" s="111"/>
      <c r="D1039" s="111"/>
      <c r="E1039" s="111"/>
      <c r="F1039" s="111"/>
      <c r="G1039" s="243"/>
      <c r="H1039" s="50"/>
      <c r="J1039" s="50"/>
      <c r="K1039" s="50"/>
      <c r="L1039" s="50"/>
      <c r="M1039" s="50"/>
      <c r="N1039" s="50"/>
      <c r="O1039" s="50"/>
      <c r="P1039" s="50"/>
      <c r="Q1039" s="50"/>
      <c r="R1039" s="50"/>
      <c r="S1039" s="50"/>
    </row>
    <row r="1040">
      <c r="A1040" s="244"/>
      <c r="B1040" s="50"/>
      <c r="C1040" s="111"/>
      <c r="D1040" s="111"/>
      <c r="E1040" s="111"/>
      <c r="F1040" s="111"/>
      <c r="G1040" s="243"/>
      <c r="H1040" s="50"/>
      <c r="J1040" s="50"/>
      <c r="K1040" s="50"/>
      <c r="L1040" s="50"/>
      <c r="M1040" s="50"/>
      <c r="N1040" s="50"/>
      <c r="O1040" s="50"/>
      <c r="P1040" s="50"/>
      <c r="Q1040" s="50"/>
      <c r="R1040" s="50"/>
      <c r="S1040" s="50"/>
    </row>
    <row r="1041">
      <c r="A1041" s="244"/>
      <c r="B1041" s="50"/>
      <c r="C1041" s="111"/>
      <c r="D1041" s="111"/>
      <c r="E1041" s="111"/>
      <c r="F1041" s="111"/>
      <c r="G1041" s="243"/>
      <c r="H1041" s="50"/>
      <c r="J1041" s="50"/>
      <c r="K1041" s="50"/>
      <c r="L1041" s="50"/>
      <c r="M1041" s="50"/>
      <c r="N1041" s="50"/>
      <c r="O1041" s="50"/>
      <c r="P1041" s="50"/>
      <c r="Q1041" s="50"/>
      <c r="R1041" s="50"/>
      <c r="S1041" s="50"/>
    </row>
    <row r="1042">
      <c r="A1042" s="244"/>
      <c r="B1042" s="50"/>
      <c r="C1042" s="111"/>
      <c r="D1042" s="111"/>
      <c r="E1042" s="111"/>
      <c r="F1042" s="111"/>
      <c r="G1042" s="243"/>
      <c r="H1042" s="50"/>
      <c r="J1042" s="50"/>
      <c r="K1042" s="50"/>
      <c r="L1042" s="50"/>
      <c r="M1042" s="50"/>
      <c r="N1042" s="50"/>
      <c r="O1042" s="50"/>
      <c r="P1042" s="50"/>
      <c r="Q1042" s="50"/>
      <c r="R1042" s="50"/>
      <c r="S1042" s="50"/>
    </row>
    <row r="1043">
      <c r="A1043" s="244"/>
      <c r="B1043" s="50"/>
      <c r="C1043" s="111"/>
      <c r="D1043" s="111"/>
      <c r="E1043" s="111"/>
      <c r="F1043" s="111"/>
      <c r="G1043" s="243"/>
      <c r="H1043" s="50"/>
      <c r="J1043" s="50"/>
      <c r="K1043" s="50"/>
      <c r="L1043" s="50"/>
      <c r="M1043" s="50"/>
      <c r="N1043" s="50"/>
      <c r="O1043" s="50"/>
      <c r="P1043" s="50"/>
      <c r="Q1043" s="50"/>
      <c r="R1043" s="50"/>
      <c r="S1043" s="50"/>
    </row>
    <row r="1044">
      <c r="A1044" s="244"/>
      <c r="B1044" s="50"/>
      <c r="C1044" s="111"/>
      <c r="D1044" s="111"/>
      <c r="E1044" s="111"/>
      <c r="F1044" s="111"/>
      <c r="G1044" s="243"/>
      <c r="H1044" s="50"/>
      <c r="J1044" s="50"/>
      <c r="K1044" s="50"/>
      <c r="L1044" s="50"/>
      <c r="M1044" s="50"/>
      <c r="N1044" s="50"/>
      <c r="O1044" s="50"/>
      <c r="P1044" s="50"/>
      <c r="Q1044" s="50"/>
      <c r="R1044" s="50"/>
      <c r="S1044" s="50"/>
    </row>
    <row r="1045">
      <c r="A1045" s="244"/>
      <c r="B1045" s="50"/>
      <c r="C1045" s="111"/>
      <c r="D1045" s="111"/>
      <c r="E1045" s="111"/>
      <c r="F1045" s="111"/>
      <c r="G1045" s="243"/>
      <c r="H1045" s="50"/>
      <c r="J1045" s="50"/>
      <c r="K1045" s="50"/>
      <c r="L1045" s="50"/>
      <c r="M1045" s="50"/>
      <c r="N1045" s="50"/>
      <c r="O1045" s="50"/>
      <c r="P1045" s="50"/>
      <c r="Q1045" s="50"/>
      <c r="R1045" s="50"/>
      <c r="S1045" s="50"/>
    </row>
    <row r="1046">
      <c r="A1046" s="244"/>
      <c r="B1046" s="50"/>
      <c r="C1046" s="111"/>
      <c r="D1046" s="111"/>
      <c r="E1046" s="111"/>
      <c r="F1046" s="111"/>
      <c r="G1046" s="243"/>
      <c r="H1046" s="50"/>
      <c r="J1046" s="50"/>
      <c r="K1046" s="50"/>
      <c r="L1046" s="50"/>
      <c r="M1046" s="50"/>
      <c r="N1046" s="50"/>
      <c r="O1046" s="50"/>
      <c r="P1046" s="50"/>
      <c r="Q1046" s="50"/>
      <c r="R1046" s="50"/>
      <c r="S1046" s="50"/>
    </row>
    <row r="1047">
      <c r="A1047" s="244"/>
      <c r="B1047" s="50"/>
      <c r="C1047" s="111"/>
      <c r="D1047" s="111"/>
      <c r="E1047" s="111"/>
      <c r="F1047" s="111"/>
      <c r="G1047" s="243"/>
      <c r="H1047" s="50"/>
      <c r="J1047" s="50"/>
      <c r="K1047" s="50"/>
      <c r="L1047" s="50"/>
      <c r="M1047" s="50"/>
      <c r="N1047" s="50"/>
      <c r="O1047" s="50"/>
      <c r="P1047" s="50"/>
      <c r="Q1047" s="50"/>
      <c r="R1047" s="50"/>
      <c r="S1047" s="50"/>
    </row>
    <row r="1048">
      <c r="A1048" s="244"/>
      <c r="B1048" s="50"/>
      <c r="C1048" s="111"/>
      <c r="D1048" s="111"/>
      <c r="E1048" s="111"/>
      <c r="F1048" s="111"/>
      <c r="G1048" s="243"/>
      <c r="H1048" s="50"/>
      <c r="J1048" s="50"/>
      <c r="K1048" s="50"/>
      <c r="L1048" s="50"/>
      <c r="M1048" s="50"/>
      <c r="N1048" s="50"/>
      <c r="O1048" s="50"/>
      <c r="P1048" s="50"/>
      <c r="Q1048" s="50"/>
      <c r="R1048" s="50"/>
      <c r="S1048" s="50"/>
    </row>
    <row r="1049">
      <c r="A1049" s="244"/>
      <c r="B1049" s="50"/>
      <c r="C1049" s="111"/>
      <c r="D1049" s="111"/>
      <c r="E1049" s="111"/>
      <c r="F1049" s="111"/>
      <c r="G1049" s="243"/>
      <c r="H1049" s="50"/>
      <c r="J1049" s="50"/>
      <c r="K1049" s="50"/>
      <c r="L1049" s="50"/>
      <c r="M1049" s="50"/>
      <c r="N1049" s="50"/>
      <c r="O1049" s="50"/>
      <c r="P1049" s="50"/>
      <c r="Q1049" s="50"/>
      <c r="R1049" s="50"/>
      <c r="S1049" s="50"/>
    </row>
    <row r="1050">
      <c r="A1050" s="244"/>
      <c r="B1050" s="50"/>
      <c r="C1050" s="111"/>
      <c r="D1050" s="111"/>
      <c r="E1050" s="111"/>
      <c r="F1050" s="111"/>
      <c r="G1050" s="243"/>
      <c r="H1050" s="50"/>
      <c r="J1050" s="50"/>
      <c r="K1050" s="50"/>
      <c r="L1050" s="50"/>
      <c r="M1050" s="50"/>
      <c r="N1050" s="50"/>
      <c r="O1050" s="50"/>
      <c r="P1050" s="50"/>
      <c r="Q1050" s="50"/>
      <c r="R1050" s="50"/>
      <c r="S1050" s="50"/>
    </row>
    <row r="1051">
      <c r="A1051" s="244"/>
      <c r="B1051" s="50"/>
      <c r="C1051" s="111"/>
      <c r="D1051" s="111"/>
      <c r="E1051" s="111"/>
      <c r="F1051" s="111"/>
      <c r="G1051" s="243"/>
      <c r="H1051" s="50"/>
      <c r="J1051" s="50"/>
      <c r="K1051" s="50"/>
      <c r="L1051" s="50"/>
      <c r="M1051" s="50"/>
      <c r="N1051" s="50"/>
      <c r="O1051" s="50"/>
      <c r="P1051" s="50"/>
      <c r="Q1051" s="50"/>
      <c r="R1051" s="50"/>
      <c r="S1051" s="50"/>
    </row>
    <row r="1052">
      <c r="A1052" s="244"/>
      <c r="B1052" s="50"/>
      <c r="C1052" s="111"/>
      <c r="D1052" s="111"/>
      <c r="E1052" s="111"/>
      <c r="F1052" s="111"/>
      <c r="G1052" s="243"/>
      <c r="H1052" s="50"/>
      <c r="J1052" s="50"/>
      <c r="K1052" s="50"/>
      <c r="L1052" s="50"/>
      <c r="M1052" s="50"/>
      <c r="N1052" s="50"/>
      <c r="O1052" s="50"/>
      <c r="P1052" s="50"/>
      <c r="Q1052" s="50"/>
      <c r="R1052" s="50"/>
      <c r="S1052" s="50"/>
    </row>
    <row r="1053">
      <c r="A1053" s="244"/>
      <c r="B1053" s="50"/>
      <c r="C1053" s="111"/>
      <c r="D1053" s="111"/>
      <c r="E1053" s="111"/>
      <c r="F1053" s="111"/>
      <c r="G1053" s="243"/>
      <c r="H1053" s="50"/>
      <c r="J1053" s="50"/>
      <c r="K1053" s="50"/>
      <c r="L1053" s="50"/>
      <c r="M1053" s="50"/>
      <c r="N1053" s="50"/>
      <c r="O1053" s="50"/>
      <c r="P1053" s="50"/>
      <c r="Q1053" s="50"/>
      <c r="R1053" s="50"/>
      <c r="S1053" s="50"/>
    </row>
    <row r="1054">
      <c r="A1054" s="244"/>
      <c r="B1054" s="50"/>
      <c r="C1054" s="111"/>
      <c r="D1054" s="111"/>
      <c r="E1054" s="111"/>
      <c r="F1054" s="111"/>
      <c r="G1054" s="243"/>
      <c r="H1054" s="50"/>
      <c r="J1054" s="50"/>
      <c r="K1054" s="50"/>
      <c r="L1054" s="50"/>
      <c r="M1054" s="50"/>
      <c r="N1054" s="50"/>
      <c r="O1054" s="50"/>
      <c r="P1054" s="50"/>
      <c r="Q1054" s="50"/>
      <c r="R1054" s="50"/>
      <c r="S1054" s="50"/>
    </row>
    <row r="1055">
      <c r="A1055" s="244"/>
      <c r="B1055" s="50"/>
      <c r="C1055" s="111"/>
      <c r="D1055" s="111"/>
      <c r="E1055" s="111"/>
      <c r="F1055" s="111"/>
      <c r="G1055" s="243"/>
      <c r="H1055" s="50"/>
      <c r="J1055" s="50"/>
      <c r="K1055" s="50"/>
      <c r="L1055" s="50"/>
      <c r="M1055" s="50"/>
      <c r="N1055" s="50"/>
      <c r="O1055" s="50"/>
      <c r="P1055" s="50"/>
      <c r="Q1055" s="50"/>
      <c r="R1055" s="50"/>
      <c r="S1055" s="50"/>
    </row>
    <row r="1056">
      <c r="A1056" s="244"/>
      <c r="B1056" s="50"/>
      <c r="C1056" s="111"/>
      <c r="D1056" s="111"/>
      <c r="E1056" s="111"/>
      <c r="F1056" s="111"/>
      <c r="G1056" s="243"/>
      <c r="H1056" s="50"/>
      <c r="J1056" s="50"/>
      <c r="K1056" s="50"/>
      <c r="L1056" s="50"/>
      <c r="M1056" s="50"/>
      <c r="N1056" s="50"/>
      <c r="O1056" s="50"/>
      <c r="P1056" s="50"/>
      <c r="Q1056" s="50"/>
      <c r="R1056" s="50"/>
      <c r="S1056" s="50"/>
    </row>
    <row r="1057">
      <c r="A1057" s="244"/>
      <c r="B1057" s="50"/>
      <c r="C1057" s="111"/>
      <c r="D1057" s="111"/>
      <c r="E1057" s="111"/>
      <c r="F1057" s="111"/>
      <c r="G1057" s="243"/>
      <c r="H1057" s="50"/>
      <c r="J1057" s="50"/>
      <c r="K1057" s="50"/>
      <c r="L1057" s="50"/>
      <c r="M1057" s="50"/>
      <c r="N1057" s="50"/>
      <c r="O1057" s="50"/>
      <c r="P1057" s="50"/>
      <c r="Q1057" s="50"/>
      <c r="R1057" s="50"/>
      <c r="S1057" s="50"/>
    </row>
    <row r="1058">
      <c r="A1058" s="244"/>
      <c r="B1058" s="50"/>
      <c r="C1058" s="111"/>
      <c r="D1058" s="111"/>
      <c r="E1058" s="111"/>
      <c r="F1058" s="111"/>
      <c r="G1058" s="243"/>
      <c r="H1058" s="50"/>
      <c r="J1058" s="50"/>
      <c r="K1058" s="50"/>
      <c r="L1058" s="50"/>
      <c r="M1058" s="50"/>
      <c r="N1058" s="50"/>
      <c r="O1058" s="50"/>
      <c r="P1058" s="50"/>
      <c r="Q1058" s="50"/>
      <c r="R1058" s="50"/>
      <c r="S1058" s="50"/>
    </row>
    <row r="1059">
      <c r="A1059" s="244"/>
      <c r="B1059" s="50"/>
      <c r="C1059" s="111"/>
      <c r="D1059" s="111"/>
      <c r="E1059" s="111"/>
      <c r="F1059" s="111"/>
      <c r="G1059" s="243"/>
      <c r="H1059" s="50"/>
      <c r="J1059" s="50"/>
      <c r="K1059" s="50"/>
      <c r="L1059" s="50"/>
      <c r="M1059" s="50"/>
      <c r="N1059" s="50"/>
      <c r="O1059" s="50"/>
      <c r="P1059" s="50"/>
      <c r="Q1059" s="50"/>
      <c r="R1059" s="50"/>
      <c r="S1059" s="50"/>
    </row>
    <row r="1060">
      <c r="A1060" s="244"/>
      <c r="B1060" s="50"/>
      <c r="C1060" s="111"/>
      <c r="D1060" s="111"/>
      <c r="E1060" s="111"/>
      <c r="F1060" s="111"/>
      <c r="G1060" s="243"/>
      <c r="H1060" s="50"/>
      <c r="J1060" s="50"/>
      <c r="K1060" s="50"/>
      <c r="L1060" s="50"/>
      <c r="M1060" s="50"/>
      <c r="N1060" s="50"/>
      <c r="O1060" s="50"/>
      <c r="P1060" s="50"/>
      <c r="Q1060" s="50"/>
      <c r="R1060" s="50"/>
      <c r="S1060" s="50"/>
    </row>
    <row r="1061">
      <c r="A1061" s="244"/>
      <c r="B1061" s="50"/>
      <c r="C1061" s="111"/>
      <c r="D1061" s="111"/>
      <c r="E1061" s="111"/>
      <c r="F1061" s="111"/>
      <c r="G1061" s="243"/>
      <c r="H1061" s="50"/>
      <c r="J1061" s="50"/>
      <c r="K1061" s="50"/>
      <c r="L1061" s="50"/>
      <c r="M1061" s="50"/>
      <c r="N1061" s="50"/>
      <c r="O1061" s="50"/>
      <c r="P1061" s="50"/>
      <c r="Q1061" s="50"/>
      <c r="R1061" s="50"/>
      <c r="S1061" s="50"/>
    </row>
    <row r="1062">
      <c r="A1062" s="244"/>
      <c r="B1062" s="50"/>
      <c r="C1062" s="111"/>
      <c r="D1062" s="111"/>
      <c r="E1062" s="111"/>
      <c r="F1062" s="111"/>
      <c r="G1062" s="243"/>
      <c r="H1062" s="50"/>
      <c r="J1062" s="50"/>
      <c r="K1062" s="50"/>
      <c r="L1062" s="50"/>
      <c r="M1062" s="50"/>
      <c r="N1062" s="50"/>
      <c r="O1062" s="50"/>
      <c r="P1062" s="50"/>
      <c r="Q1062" s="50"/>
      <c r="R1062" s="50"/>
      <c r="S1062" s="50"/>
    </row>
    <row r="1063">
      <c r="A1063" s="244"/>
      <c r="B1063" s="50"/>
      <c r="C1063" s="111"/>
      <c r="D1063" s="111"/>
      <c r="E1063" s="111"/>
      <c r="F1063" s="111"/>
      <c r="G1063" s="243"/>
      <c r="H1063" s="50"/>
      <c r="J1063" s="50"/>
      <c r="K1063" s="50"/>
      <c r="L1063" s="50"/>
      <c r="M1063" s="50"/>
      <c r="N1063" s="50"/>
      <c r="O1063" s="50"/>
      <c r="P1063" s="50"/>
      <c r="Q1063" s="50"/>
      <c r="R1063" s="50"/>
      <c r="S1063" s="50"/>
    </row>
    <row r="1064">
      <c r="A1064" s="244"/>
      <c r="B1064" s="50"/>
      <c r="C1064" s="111"/>
      <c r="D1064" s="111"/>
      <c r="E1064" s="111"/>
      <c r="F1064" s="111"/>
      <c r="G1064" s="243"/>
      <c r="H1064" s="50"/>
      <c r="J1064" s="50"/>
      <c r="K1064" s="50"/>
      <c r="L1064" s="50"/>
      <c r="M1064" s="50"/>
      <c r="N1064" s="50"/>
      <c r="O1064" s="50"/>
      <c r="P1064" s="50"/>
      <c r="Q1064" s="50"/>
      <c r="R1064" s="50"/>
      <c r="S1064" s="50"/>
    </row>
    <row r="1065">
      <c r="A1065" s="244"/>
      <c r="B1065" s="50"/>
      <c r="C1065" s="111"/>
      <c r="D1065" s="111"/>
      <c r="E1065" s="111"/>
      <c r="F1065" s="111"/>
      <c r="G1065" s="243"/>
      <c r="H1065" s="50"/>
      <c r="J1065" s="50"/>
      <c r="K1065" s="50"/>
      <c r="L1065" s="50"/>
      <c r="M1065" s="50"/>
      <c r="N1065" s="50"/>
      <c r="O1065" s="50"/>
      <c r="P1065" s="50"/>
      <c r="Q1065" s="50"/>
      <c r="R1065" s="50"/>
      <c r="S1065" s="50"/>
    </row>
    <row r="1066">
      <c r="A1066" s="244"/>
      <c r="B1066" s="50"/>
      <c r="C1066" s="111"/>
      <c r="D1066" s="111"/>
      <c r="E1066" s="111"/>
      <c r="F1066" s="111"/>
      <c r="G1066" s="243"/>
      <c r="H1066" s="50"/>
      <c r="J1066" s="50"/>
      <c r="K1066" s="50"/>
      <c r="L1066" s="50"/>
      <c r="M1066" s="50"/>
      <c r="N1066" s="50"/>
      <c r="O1066" s="50"/>
      <c r="P1066" s="50"/>
      <c r="Q1066" s="50"/>
      <c r="R1066" s="50"/>
      <c r="S1066" s="50"/>
    </row>
    <row r="1067">
      <c r="A1067" s="244"/>
      <c r="B1067" s="50"/>
      <c r="C1067" s="111"/>
      <c r="D1067" s="111"/>
      <c r="E1067" s="111"/>
      <c r="F1067" s="111"/>
      <c r="G1067" s="243"/>
      <c r="H1067" s="50"/>
      <c r="J1067" s="50"/>
      <c r="K1067" s="50"/>
      <c r="L1067" s="50"/>
      <c r="M1067" s="50"/>
      <c r="N1067" s="50"/>
      <c r="O1067" s="50"/>
      <c r="P1067" s="50"/>
      <c r="Q1067" s="50"/>
      <c r="R1067" s="50"/>
      <c r="S1067" s="50"/>
    </row>
    <row r="1068">
      <c r="A1068" s="244"/>
      <c r="B1068" s="50"/>
      <c r="C1068" s="111"/>
      <c r="D1068" s="111"/>
      <c r="E1068" s="111"/>
      <c r="F1068" s="111"/>
      <c r="G1068" s="243"/>
      <c r="H1068" s="50"/>
      <c r="J1068" s="50"/>
      <c r="K1068" s="50"/>
      <c r="L1068" s="50"/>
      <c r="M1068" s="50"/>
      <c r="N1068" s="50"/>
      <c r="O1068" s="50"/>
      <c r="P1068" s="50"/>
      <c r="Q1068" s="50"/>
      <c r="R1068" s="50"/>
      <c r="S1068" s="50"/>
    </row>
    <row r="1069">
      <c r="A1069" s="244"/>
      <c r="B1069" s="50"/>
      <c r="C1069" s="111"/>
      <c r="D1069" s="111"/>
      <c r="E1069" s="111"/>
      <c r="F1069" s="111"/>
      <c r="G1069" s="243"/>
      <c r="H1069" s="50"/>
      <c r="J1069" s="50"/>
      <c r="K1069" s="50"/>
      <c r="L1069" s="50"/>
      <c r="M1069" s="50"/>
      <c r="N1069" s="50"/>
      <c r="O1069" s="50"/>
      <c r="P1069" s="50"/>
      <c r="Q1069" s="50"/>
      <c r="R1069" s="50"/>
      <c r="S1069" s="50"/>
    </row>
    <row r="1070">
      <c r="A1070" s="244"/>
      <c r="B1070" s="50"/>
      <c r="C1070" s="111"/>
      <c r="D1070" s="111"/>
      <c r="E1070" s="111"/>
      <c r="F1070" s="111"/>
      <c r="G1070" s="243"/>
      <c r="H1070" s="50"/>
      <c r="J1070" s="50"/>
      <c r="K1070" s="50"/>
      <c r="L1070" s="50"/>
      <c r="M1070" s="50"/>
      <c r="N1070" s="50"/>
      <c r="O1070" s="50"/>
      <c r="P1070" s="50"/>
      <c r="Q1070" s="50"/>
      <c r="R1070" s="50"/>
      <c r="S1070" s="50"/>
    </row>
    <row r="1071">
      <c r="A1071" s="244"/>
      <c r="B1071" s="50"/>
      <c r="C1071" s="111"/>
      <c r="D1071" s="111"/>
      <c r="E1071" s="111"/>
      <c r="F1071" s="111"/>
      <c r="G1071" s="243"/>
      <c r="H1071" s="50"/>
      <c r="J1071" s="50"/>
      <c r="K1071" s="50"/>
      <c r="L1071" s="50"/>
      <c r="M1071" s="50"/>
      <c r="N1071" s="50"/>
      <c r="O1071" s="50"/>
      <c r="P1071" s="50"/>
      <c r="Q1071" s="50"/>
      <c r="R1071" s="50"/>
      <c r="S1071" s="50"/>
    </row>
    <row r="1072">
      <c r="A1072" s="244"/>
      <c r="B1072" s="50"/>
      <c r="C1072" s="111"/>
      <c r="D1072" s="111"/>
      <c r="E1072" s="111"/>
      <c r="F1072" s="111"/>
      <c r="G1072" s="243"/>
      <c r="H1072" s="50"/>
      <c r="J1072" s="50"/>
      <c r="K1072" s="50"/>
      <c r="L1072" s="50"/>
      <c r="M1072" s="50"/>
      <c r="N1072" s="50"/>
      <c r="O1072" s="50"/>
      <c r="P1072" s="50"/>
      <c r="Q1072" s="50"/>
      <c r="R1072" s="50"/>
      <c r="S1072" s="50"/>
    </row>
    <row r="1073">
      <c r="A1073" s="244"/>
      <c r="B1073" s="50"/>
      <c r="C1073" s="111"/>
      <c r="D1073" s="111"/>
      <c r="E1073" s="111"/>
      <c r="F1073" s="111"/>
      <c r="G1073" s="243"/>
      <c r="H1073" s="50"/>
      <c r="J1073" s="50"/>
      <c r="K1073" s="50"/>
      <c r="L1073" s="50"/>
      <c r="M1073" s="50"/>
      <c r="N1073" s="50"/>
      <c r="O1073" s="50"/>
      <c r="P1073" s="50"/>
      <c r="Q1073" s="50"/>
      <c r="R1073" s="50"/>
      <c r="S1073" s="50"/>
    </row>
    <row r="1074">
      <c r="A1074" s="244"/>
      <c r="B1074" s="50"/>
      <c r="C1074" s="111"/>
      <c r="D1074" s="111"/>
      <c r="E1074" s="111"/>
      <c r="F1074" s="111"/>
      <c r="G1074" s="243"/>
      <c r="H1074" s="50"/>
      <c r="J1074" s="50"/>
      <c r="K1074" s="50"/>
      <c r="L1074" s="50"/>
      <c r="M1074" s="50"/>
      <c r="N1074" s="50"/>
      <c r="O1074" s="50"/>
      <c r="P1074" s="50"/>
      <c r="Q1074" s="50"/>
      <c r="R1074" s="50"/>
      <c r="S1074" s="50"/>
    </row>
    <row r="1075">
      <c r="A1075" s="244"/>
      <c r="B1075" s="50"/>
      <c r="C1075" s="111"/>
      <c r="D1075" s="111"/>
      <c r="E1075" s="111"/>
      <c r="F1075" s="111"/>
      <c r="G1075" s="243"/>
      <c r="H1075" s="50"/>
      <c r="J1075" s="50"/>
      <c r="K1075" s="50"/>
      <c r="L1075" s="50"/>
      <c r="M1075" s="50"/>
      <c r="N1075" s="50"/>
      <c r="O1075" s="50"/>
      <c r="P1075" s="50"/>
      <c r="Q1075" s="50"/>
      <c r="R1075" s="50"/>
      <c r="S1075" s="50"/>
    </row>
    <row r="1076">
      <c r="A1076" s="244"/>
      <c r="B1076" s="50"/>
      <c r="C1076" s="111"/>
      <c r="D1076" s="111"/>
      <c r="E1076" s="111"/>
      <c r="F1076" s="111"/>
      <c r="G1076" s="243"/>
      <c r="H1076" s="50"/>
      <c r="J1076" s="50"/>
      <c r="K1076" s="50"/>
      <c r="L1076" s="50"/>
      <c r="M1076" s="50"/>
      <c r="N1076" s="50"/>
      <c r="O1076" s="50"/>
      <c r="P1076" s="50"/>
      <c r="Q1076" s="50"/>
      <c r="R1076" s="50"/>
      <c r="S1076" s="50"/>
    </row>
    <row r="1077">
      <c r="A1077" s="244"/>
      <c r="B1077" s="50"/>
      <c r="C1077" s="111"/>
      <c r="D1077" s="111"/>
      <c r="E1077" s="111"/>
      <c r="F1077" s="111"/>
      <c r="G1077" s="243"/>
      <c r="H1077" s="50"/>
      <c r="J1077" s="50"/>
      <c r="K1077" s="50"/>
      <c r="L1077" s="50"/>
      <c r="M1077" s="50"/>
      <c r="N1077" s="50"/>
      <c r="O1077" s="50"/>
      <c r="P1077" s="50"/>
      <c r="Q1077" s="50"/>
      <c r="R1077" s="50"/>
      <c r="S1077" s="50"/>
    </row>
    <row r="1078">
      <c r="A1078" s="244"/>
      <c r="B1078" s="50"/>
      <c r="C1078" s="111"/>
      <c r="D1078" s="111"/>
      <c r="E1078" s="111"/>
      <c r="F1078" s="111"/>
      <c r="G1078" s="243"/>
      <c r="H1078" s="50"/>
      <c r="J1078" s="50"/>
      <c r="K1078" s="50"/>
      <c r="L1078" s="50"/>
      <c r="M1078" s="50"/>
      <c r="N1078" s="50"/>
      <c r="O1078" s="50"/>
      <c r="P1078" s="50"/>
      <c r="Q1078" s="50"/>
      <c r="R1078" s="50"/>
      <c r="S1078" s="50"/>
    </row>
    <row r="1079">
      <c r="A1079" s="244"/>
      <c r="B1079" s="50"/>
      <c r="C1079" s="111"/>
      <c r="D1079" s="111"/>
      <c r="E1079" s="111"/>
      <c r="F1079" s="111"/>
      <c r="G1079" s="243"/>
      <c r="H1079" s="50"/>
      <c r="J1079" s="50"/>
      <c r="K1079" s="50"/>
      <c r="L1079" s="50"/>
      <c r="M1079" s="50"/>
      <c r="N1079" s="50"/>
      <c r="O1079" s="50"/>
      <c r="P1079" s="50"/>
      <c r="Q1079" s="50"/>
      <c r="R1079" s="50"/>
      <c r="S1079" s="50"/>
    </row>
    <row r="1080">
      <c r="A1080" s="244"/>
      <c r="B1080" s="50"/>
      <c r="C1080" s="111"/>
      <c r="D1080" s="111"/>
      <c r="E1080" s="111"/>
      <c r="F1080" s="111"/>
      <c r="G1080" s="243"/>
      <c r="H1080" s="50"/>
      <c r="J1080" s="50"/>
      <c r="K1080" s="50"/>
      <c r="L1080" s="50"/>
      <c r="M1080" s="50"/>
      <c r="N1080" s="50"/>
      <c r="O1080" s="50"/>
      <c r="P1080" s="50"/>
      <c r="Q1080" s="50"/>
      <c r="R1080" s="50"/>
      <c r="S1080" s="50"/>
    </row>
    <row r="1081">
      <c r="A1081" s="244"/>
      <c r="B1081" s="50"/>
      <c r="C1081" s="111"/>
      <c r="D1081" s="111"/>
      <c r="E1081" s="111"/>
      <c r="F1081" s="111"/>
      <c r="G1081" s="243"/>
      <c r="H1081" s="50"/>
      <c r="J1081" s="50"/>
      <c r="K1081" s="50"/>
      <c r="L1081" s="50"/>
      <c r="M1081" s="50"/>
      <c r="N1081" s="50"/>
      <c r="O1081" s="50"/>
      <c r="P1081" s="50"/>
      <c r="Q1081" s="50"/>
      <c r="R1081" s="50"/>
      <c r="S1081" s="50"/>
    </row>
    <row r="1082">
      <c r="A1082" s="244"/>
      <c r="B1082" s="50"/>
      <c r="C1082" s="111"/>
      <c r="D1082" s="111"/>
      <c r="E1082" s="111"/>
      <c r="F1082" s="111"/>
      <c r="G1082" s="243"/>
      <c r="H1082" s="50"/>
      <c r="J1082" s="50"/>
      <c r="K1082" s="50"/>
      <c r="L1082" s="50"/>
      <c r="M1082" s="50"/>
      <c r="N1082" s="50"/>
      <c r="O1082" s="50"/>
      <c r="P1082" s="50"/>
      <c r="Q1082" s="50"/>
      <c r="R1082" s="50"/>
      <c r="S1082" s="50"/>
    </row>
    <row r="1083">
      <c r="A1083" s="244"/>
      <c r="B1083" s="50"/>
      <c r="C1083" s="111"/>
      <c r="D1083" s="111"/>
      <c r="E1083" s="111"/>
      <c r="F1083" s="111"/>
      <c r="G1083" s="243"/>
      <c r="H1083" s="50"/>
      <c r="J1083" s="50"/>
      <c r="K1083" s="50"/>
      <c r="L1083" s="50"/>
      <c r="M1083" s="50"/>
      <c r="N1083" s="50"/>
      <c r="O1083" s="50"/>
      <c r="P1083" s="50"/>
      <c r="Q1083" s="50"/>
      <c r="R1083" s="50"/>
      <c r="S1083" s="50"/>
    </row>
    <row r="1084">
      <c r="A1084" s="244"/>
      <c r="B1084" s="50"/>
      <c r="C1084" s="111"/>
      <c r="D1084" s="111"/>
      <c r="E1084" s="111"/>
      <c r="F1084" s="111"/>
      <c r="G1084" s="243"/>
      <c r="H1084" s="50"/>
      <c r="J1084" s="50"/>
      <c r="K1084" s="50"/>
      <c r="L1084" s="50"/>
      <c r="M1084" s="50"/>
      <c r="N1084" s="50"/>
      <c r="O1084" s="50"/>
      <c r="P1084" s="50"/>
      <c r="Q1084" s="50"/>
      <c r="R1084" s="50"/>
      <c r="S1084" s="50"/>
    </row>
    <row r="1085">
      <c r="A1085" s="244"/>
      <c r="B1085" s="50"/>
      <c r="C1085" s="111"/>
      <c r="D1085" s="111"/>
      <c r="E1085" s="111"/>
      <c r="F1085" s="111"/>
      <c r="G1085" s="243"/>
      <c r="H1085" s="50"/>
      <c r="J1085" s="50"/>
      <c r="K1085" s="50"/>
      <c r="L1085" s="50"/>
      <c r="M1085" s="50"/>
      <c r="N1085" s="50"/>
      <c r="O1085" s="50"/>
      <c r="P1085" s="50"/>
      <c r="Q1085" s="50"/>
      <c r="R1085" s="50"/>
      <c r="S1085" s="50"/>
    </row>
    <row r="1086">
      <c r="A1086" s="244"/>
      <c r="B1086" s="50"/>
      <c r="C1086" s="111"/>
      <c r="D1086" s="111"/>
      <c r="E1086" s="111"/>
      <c r="F1086" s="111"/>
      <c r="G1086" s="243"/>
      <c r="H1086" s="50"/>
      <c r="J1086" s="50"/>
      <c r="K1086" s="50"/>
      <c r="L1086" s="50"/>
      <c r="M1086" s="50"/>
      <c r="N1086" s="50"/>
      <c r="O1086" s="50"/>
      <c r="P1086" s="50"/>
      <c r="Q1086" s="50"/>
      <c r="R1086" s="50"/>
      <c r="S1086" s="50"/>
    </row>
    <row r="1087">
      <c r="A1087" s="244"/>
      <c r="B1087" s="50"/>
      <c r="C1087" s="111"/>
      <c r="D1087" s="111"/>
      <c r="E1087" s="111"/>
      <c r="F1087" s="111"/>
      <c r="G1087" s="243"/>
      <c r="H1087" s="50"/>
      <c r="J1087" s="50"/>
      <c r="K1087" s="50"/>
      <c r="L1087" s="50"/>
      <c r="M1087" s="50"/>
      <c r="N1087" s="50"/>
      <c r="O1087" s="50"/>
      <c r="P1087" s="50"/>
      <c r="Q1087" s="50"/>
      <c r="R1087" s="50"/>
      <c r="S1087" s="50"/>
    </row>
    <row r="1088">
      <c r="A1088" s="244"/>
      <c r="B1088" s="50"/>
      <c r="C1088" s="111"/>
      <c r="D1088" s="111"/>
      <c r="E1088" s="111"/>
      <c r="F1088" s="111"/>
      <c r="G1088" s="243"/>
      <c r="H1088" s="50"/>
      <c r="J1088" s="50"/>
      <c r="K1088" s="50"/>
      <c r="L1088" s="50"/>
      <c r="M1088" s="50"/>
      <c r="N1088" s="50"/>
      <c r="O1088" s="50"/>
      <c r="P1088" s="50"/>
      <c r="Q1088" s="50"/>
      <c r="R1088" s="50"/>
      <c r="S1088" s="50"/>
    </row>
    <row r="1089">
      <c r="A1089" s="244"/>
      <c r="B1089" s="50"/>
      <c r="C1089" s="111"/>
      <c r="D1089" s="111"/>
      <c r="E1089" s="111"/>
      <c r="F1089" s="111"/>
      <c r="G1089" s="243"/>
      <c r="H1089" s="50"/>
      <c r="J1089" s="50"/>
      <c r="K1089" s="50"/>
      <c r="L1089" s="50"/>
      <c r="M1089" s="50"/>
      <c r="N1089" s="50"/>
      <c r="O1089" s="50"/>
      <c r="P1089" s="50"/>
      <c r="Q1089" s="50"/>
      <c r="R1089" s="50"/>
      <c r="S1089" s="50"/>
    </row>
    <row r="1090">
      <c r="A1090" s="244"/>
      <c r="B1090" s="50"/>
      <c r="C1090" s="111"/>
      <c r="D1090" s="111"/>
      <c r="E1090" s="111"/>
      <c r="F1090" s="111"/>
      <c r="G1090" s="243"/>
      <c r="H1090" s="50"/>
      <c r="J1090" s="50"/>
      <c r="K1090" s="50"/>
      <c r="L1090" s="50"/>
      <c r="M1090" s="50"/>
      <c r="N1090" s="50"/>
      <c r="O1090" s="50"/>
      <c r="P1090" s="50"/>
      <c r="Q1090" s="50"/>
      <c r="R1090" s="50"/>
      <c r="S1090" s="50"/>
    </row>
    <row r="1091">
      <c r="A1091" s="244"/>
      <c r="B1091" s="50"/>
      <c r="C1091" s="111"/>
      <c r="D1091" s="111"/>
      <c r="E1091" s="111"/>
      <c r="F1091" s="111"/>
      <c r="G1091" s="243"/>
      <c r="H1091" s="50"/>
      <c r="J1091" s="50"/>
      <c r="K1091" s="50"/>
      <c r="L1091" s="50"/>
      <c r="M1091" s="50"/>
      <c r="N1091" s="50"/>
      <c r="O1091" s="50"/>
      <c r="P1091" s="50"/>
      <c r="Q1091" s="50"/>
      <c r="R1091" s="50"/>
      <c r="S1091" s="50"/>
    </row>
    <row r="1092">
      <c r="A1092" s="244"/>
      <c r="B1092" s="50"/>
      <c r="C1092" s="111"/>
      <c r="D1092" s="111"/>
      <c r="E1092" s="111"/>
      <c r="F1092" s="111"/>
      <c r="G1092" s="243"/>
      <c r="H1092" s="50"/>
      <c r="J1092" s="50"/>
      <c r="K1092" s="50"/>
      <c r="L1092" s="50"/>
      <c r="M1092" s="50"/>
      <c r="N1092" s="50"/>
      <c r="O1092" s="50"/>
      <c r="P1092" s="50"/>
      <c r="Q1092" s="50"/>
      <c r="R1092" s="50"/>
      <c r="S1092" s="50"/>
    </row>
    <row r="1093">
      <c r="A1093" s="244"/>
      <c r="B1093" s="50"/>
      <c r="C1093" s="111"/>
      <c r="D1093" s="111"/>
      <c r="E1093" s="111"/>
      <c r="F1093" s="111"/>
      <c r="G1093" s="243"/>
      <c r="H1093" s="50"/>
      <c r="J1093" s="50"/>
      <c r="K1093" s="50"/>
      <c r="L1093" s="50"/>
      <c r="M1093" s="50"/>
      <c r="N1093" s="50"/>
      <c r="O1093" s="50"/>
      <c r="P1093" s="50"/>
      <c r="Q1093" s="50"/>
      <c r="R1093" s="50"/>
      <c r="S1093" s="50"/>
    </row>
    <row r="1094">
      <c r="A1094" s="244"/>
      <c r="B1094" s="50"/>
      <c r="C1094" s="111"/>
      <c r="D1094" s="111"/>
      <c r="E1094" s="111"/>
      <c r="F1094" s="111"/>
      <c r="G1094" s="243"/>
      <c r="H1094" s="50"/>
      <c r="J1094" s="50"/>
      <c r="K1094" s="50"/>
      <c r="L1094" s="50"/>
      <c r="M1094" s="50"/>
      <c r="N1094" s="50"/>
      <c r="O1094" s="50"/>
      <c r="P1094" s="50"/>
      <c r="Q1094" s="50"/>
      <c r="R1094" s="50"/>
      <c r="S1094" s="50"/>
    </row>
    <row r="1095">
      <c r="A1095" s="244"/>
      <c r="B1095" s="50"/>
      <c r="C1095" s="111"/>
      <c r="D1095" s="111"/>
      <c r="E1095" s="111"/>
      <c r="F1095" s="111"/>
      <c r="G1095" s="243"/>
      <c r="H1095" s="50"/>
      <c r="J1095" s="50"/>
      <c r="K1095" s="50"/>
      <c r="L1095" s="50"/>
      <c r="M1095" s="50"/>
      <c r="N1095" s="50"/>
      <c r="O1095" s="50"/>
      <c r="P1095" s="50"/>
      <c r="Q1095" s="50"/>
      <c r="R1095" s="50"/>
      <c r="S1095" s="50"/>
    </row>
    <row r="1096">
      <c r="A1096" s="244"/>
      <c r="B1096" s="50"/>
      <c r="C1096" s="111"/>
      <c r="D1096" s="111"/>
      <c r="E1096" s="111"/>
      <c r="F1096" s="111"/>
      <c r="G1096" s="243"/>
      <c r="H1096" s="50"/>
      <c r="J1096" s="50"/>
      <c r="K1096" s="50"/>
      <c r="L1096" s="50"/>
      <c r="M1096" s="50"/>
      <c r="N1096" s="50"/>
      <c r="O1096" s="50"/>
      <c r="P1096" s="50"/>
      <c r="Q1096" s="50"/>
      <c r="R1096" s="50"/>
      <c r="S1096" s="50"/>
    </row>
    <row r="1097">
      <c r="A1097" s="244"/>
      <c r="B1097" s="50"/>
      <c r="C1097" s="111"/>
      <c r="D1097" s="111"/>
      <c r="E1097" s="111"/>
      <c r="F1097" s="111"/>
      <c r="G1097" s="243"/>
      <c r="H1097" s="50"/>
      <c r="J1097" s="50"/>
      <c r="K1097" s="50"/>
      <c r="L1097" s="50"/>
      <c r="M1097" s="50"/>
      <c r="N1097" s="50"/>
      <c r="O1097" s="50"/>
      <c r="P1097" s="50"/>
      <c r="Q1097" s="50"/>
      <c r="R1097" s="50"/>
      <c r="S1097" s="50"/>
    </row>
    <row r="1098">
      <c r="A1098" s="244"/>
      <c r="B1098" s="50"/>
      <c r="C1098" s="111"/>
      <c r="D1098" s="111"/>
      <c r="E1098" s="111"/>
      <c r="F1098" s="111"/>
      <c r="G1098" s="243"/>
      <c r="H1098" s="50"/>
      <c r="J1098" s="50"/>
      <c r="K1098" s="50"/>
      <c r="L1098" s="50"/>
      <c r="M1098" s="50"/>
      <c r="N1098" s="50"/>
      <c r="O1098" s="50"/>
      <c r="P1098" s="50"/>
      <c r="Q1098" s="50"/>
      <c r="R1098" s="50"/>
      <c r="S1098" s="50"/>
    </row>
    <row r="1099">
      <c r="A1099" s="244"/>
      <c r="B1099" s="50"/>
      <c r="C1099" s="111"/>
      <c r="D1099" s="111"/>
      <c r="E1099" s="111"/>
      <c r="F1099" s="111"/>
      <c r="G1099" s="243"/>
      <c r="H1099" s="50"/>
      <c r="J1099" s="50"/>
      <c r="K1099" s="50"/>
      <c r="L1099" s="50"/>
      <c r="M1099" s="50"/>
      <c r="N1099" s="50"/>
      <c r="O1099" s="50"/>
      <c r="P1099" s="50"/>
      <c r="Q1099" s="50"/>
      <c r="R1099" s="50"/>
      <c r="S1099" s="50"/>
    </row>
    <row r="1100">
      <c r="A1100" s="244"/>
      <c r="B1100" s="50"/>
      <c r="C1100" s="111"/>
      <c r="D1100" s="111"/>
      <c r="E1100" s="111"/>
      <c r="F1100" s="111"/>
      <c r="G1100" s="243"/>
      <c r="H1100" s="50"/>
      <c r="J1100" s="50"/>
      <c r="K1100" s="50"/>
      <c r="L1100" s="50"/>
      <c r="M1100" s="50"/>
      <c r="N1100" s="50"/>
      <c r="O1100" s="50"/>
      <c r="P1100" s="50"/>
      <c r="Q1100" s="50"/>
      <c r="R1100" s="50"/>
      <c r="S1100" s="50"/>
    </row>
    <row r="1101">
      <c r="A1101" s="244"/>
      <c r="B1101" s="50"/>
      <c r="C1101" s="111"/>
      <c r="D1101" s="111"/>
      <c r="E1101" s="111"/>
      <c r="F1101" s="111"/>
      <c r="G1101" s="243"/>
      <c r="H1101" s="50"/>
      <c r="J1101" s="50"/>
      <c r="K1101" s="50"/>
      <c r="L1101" s="50"/>
      <c r="M1101" s="50"/>
      <c r="N1101" s="50"/>
      <c r="O1101" s="50"/>
      <c r="P1101" s="50"/>
      <c r="Q1101" s="50"/>
      <c r="R1101" s="50"/>
      <c r="S1101" s="50"/>
    </row>
    <row r="1102">
      <c r="A1102" s="244"/>
      <c r="B1102" s="50"/>
      <c r="C1102" s="111"/>
      <c r="D1102" s="111"/>
      <c r="E1102" s="111"/>
      <c r="F1102" s="111"/>
      <c r="G1102" s="243"/>
      <c r="H1102" s="50"/>
      <c r="J1102" s="50"/>
      <c r="K1102" s="50"/>
      <c r="L1102" s="50"/>
      <c r="M1102" s="50"/>
      <c r="N1102" s="50"/>
      <c r="O1102" s="50"/>
      <c r="P1102" s="50"/>
      <c r="Q1102" s="50"/>
      <c r="R1102" s="50"/>
      <c r="S1102" s="50"/>
    </row>
    <row r="1103">
      <c r="A1103" s="244"/>
      <c r="B1103" s="50"/>
      <c r="C1103" s="111"/>
      <c r="D1103" s="111"/>
      <c r="E1103" s="111"/>
      <c r="F1103" s="111"/>
      <c r="G1103" s="243"/>
      <c r="H1103" s="50"/>
      <c r="J1103" s="50"/>
      <c r="K1103" s="50"/>
      <c r="L1103" s="50"/>
      <c r="M1103" s="50"/>
      <c r="N1103" s="50"/>
      <c r="O1103" s="50"/>
      <c r="P1103" s="50"/>
      <c r="Q1103" s="50"/>
      <c r="R1103" s="50"/>
      <c r="S1103" s="50"/>
    </row>
    <row r="1104">
      <c r="A1104" s="244"/>
      <c r="B1104" s="50"/>
      <c r="C1104" s="111"/>
      <c r="D1104" s="111"/>
      <c r="E1104" s="111"/>
      <c r="F1104" s="111"/>
      <c r="G1104" s="243"/>
      <c r="H1104" s="50"/>
      <c r="J1104" s="50"/>
      <c r="K1104" s="50"/>
      <c r="L1104" s="50"/>
      <c r="M1104" s="50"/>
      <c r="N1104" s="50"/>
      <c r="O1104" s="50"/>
      <c r="P1104" s="50"/>
      <c r="Q1104" s="50"/>
      <c r="R1104" s="50"/>
      <c r="S1104" s="50"/>
    </row>
    <row r="1105">
      <c r="A1105" s="244"/>
      <c r="B1105" s="50"/>
      <c r="C1105" s="111"/>
      <c r="D1105" s="111"/>
      <c r="E1105" s="111"/>
      <c r="F1105" s="111"/>
      <c r="G1105" s="243"/>
      <c r="H1105" s="50"/>
      <c r="J1105" s="50"/>
      <c r="K1105" s="50"/>
      <c r="L1105" s="50"/>
      <c r="M1105" s="50"/>
      <c r="N1105" s="50"/>
      <c r="O1105" s="50"/>
      <c r="P1105" s="50"/>
      <c r="Q1105" s="50"/>
      <c r="R1105" s="50"/>
      <c r="S1105" s="50"/>
    </row>
    <row r="1106">
      <c r="A1106" s="244"/>
      <c r="B1106" s="50"/>
      <c r="C1106" s="111"/>
      <c r="D1106" s="111"/>
      <c r="E1106" s="111"/>
      <c r="F1106" s="111"/>
      <c r="G1106" s="243"/>
      <c r="H1106" s="50"/>
      <c r="J1106" s="50"/>
      <c r="K1106" s="50"/>
      <c r="L1106" s="50"/>
      <c r="M1106" s="50"/>
      <c r="N1106" s="50"/>
      <c r="O1106" s="50"/>
      <c r="P1106" s="50"/>
      <c r="Q1106" s="50"/>
      <c r="R1106" s="50"/>
      <c r="S1106" s="50"/>
    </row>
    <row r="1107">
      <c r="A1107" s="244"/>
      <c r="B1107" s="50"/>
      <c r="C1107" s="111"/>
      <c r="D1107" s="111"/>
      <c r="E1107" s="111"/>
      <c r="F1107" s="111"/>
      <c r="G1107" s="243"/>
      <c r="H1107" s="50"/>
      <c r="J1107" s="50"/>
      <c r="K1107" s="50"/>
      <c r="L1107" s="50"/>
      <c r="M1107" s="50"/>
      <c r="N1107" s="50"/>
      <c r="O1107" s="50"/>
      <c r="P1107" s="50"/>
      <c r="Q1107" s="50"/>
      <c r="R1107" s="50"/>
      <c r="S1107" s="50"/>
    </row>
    <row r="1108">
      <c r="A1108" s="244"/>
      <c r="B1108" s="50"/>
      <c r="C1108" s="111"/>
      <c r="D1108" s="111"/>
      <c r="E1108" s="111"/>
      <c r="F1108" s="111"/>
      <c r="G1108" s="243"/>
      <c r="H1108" s="50"/>
      <c r="J1108" s="50"/>
      <c r="K1108" s="50"/>
      <c r="L1108" s="50"/>
      <c r="M1108" s="50"/>
      <c r="N1108" s="50"/>
      <c r="O1108" s="50"/>
      <c r="P1108" s="50"/>
      <c r="Q1108" s="50"/>
      <c r="R1108" s="50"/>
      <c r="S1108" s="50"/>
    </row>
    <row r="1109">
      <c r="A1109" s="244"/>
      <c r="B1109" s="50"/>
      <c r="C1109" s="111"/>
      <c r="D1109" s="111"/>
      <c r="E1109" s="111"/>
      <c r="F1109" s="111"/>
      <c r="G1109" s="243"/>
      <c r="H1109" s="50"/>
      <c r="J1109" s="50"/>
      <c r="K1109" s="50"/>
      <c r="L1109" s="50"/>
      <c r="M1109" s="50"/>
      <c r="N1109" s="50"/>
      <c r="O1109" s="50"/>
      <c r="P1109" s="50"/>
      <c r="Q1109" s="50"/>
      <c r="R1109" s="50"/>
      <c r="S1109" s="50"/>
    </row>
    <row r="1110">
      <c r="A1110" s="244"/>
      <c r="B1110" s="50"/>
      <c r="C1110" s="111"/>
      <c r="D1110" s="111"/>
      <c r="E1110" s="111"/>
      <c r="F1110" s="111"/>
      <c r="G1110" s="243"/>
      <c r="H1110" s="50"/>
      <c r="J1110" s="50"/>
      <c r="K1110" s="50"/>
      <c r="L1110" s="50"/>
      <c r="M1110" s="50"/>
      <c r="N1110" s="50"/>
      <c r="O1110" s="50"/>
      <c r="P1110" s="50"/>
      <c r="Q1110" s="50"/>
      <c r="R1110" s="50"/>
      <c r="S1110" s="50"/>
    </row>
    <row r="1111">
      <c r="A1111" s="244"/>
      <c r="B1111" s="50"/>
      <c r="C1111" s="111"/>
      <c r="D1111" s="111"/>
      <c r="E1111" s="111"/>
      <c r="F1111" s="111"/>
      <c r="G1111" s="243"/>
      <c r="H1111" s="50"/>
      <c r="J1111" s="50"/>
      <c r="K1111" s="50"/>
      <c r="L1111" s="50"/>
      <c r="M1111" s="50"/>
      <c r="N1111" s="50"/>
      <c r="O1111" s="50"/>
      <c r="P1111" s="50"/>
      <c r="Q1111" s="50"/>
      <c r="R1111" s="50"/>
      <c r="S1111" s="50"/>
    </row>
    <row r="1112">
      <c r="A1112" s="244"/>
      <c r="B1112" s="50"/>
      <c r="C1112" s="111"/>
      <c r="D1112" s="111"/>
      <c r="E1112" s="111"/>
      <c r="F1112" s="111"/>
      <c r="G1112" s="243"/>
      <c r="H1112" s="50"/>
      <c r="J1112" s="50"/>
      <c r="K1112" s="50"/>
      <c r="L1112" s="50"/>
      <c r="M1112" s="50"/>
      <c r="N1112" s="50"/>
      <c r="O1112" s="50"/>
      <c r="P1112" s="50"/>
      <c r="Q1112" s="50"/>
      <c r="R1112" s="50"/>
      <c r="S1112" s="50"/>
    </row>
    <row r="1113">
      <c r="A1113" s="244"/>
      <c r="B1113" s="50"/>
      <c r="C1113" s="111"/>
      <c r="D1113" s="111"/>
      <c r="E1113" s="111"/>
      <c r="F1113" s="111"/>
      <c r="G1113" s="243"/>
      <c r="H1113" s="50"/>
      <c r="J1113" s="50"/>
      <c r="K1113" s="50"/>
      <c r="L1113" s="50"/>
      <c r="M1113" s="50"/>
      <c r="N1113" s="50"/>
      <c r="O1113" s="50"/>
      <c r="P1113" s="50"/>
      <c r="Q1113" s="50"/>
      <c r="R1113" s="50"/>
      <c r="S1113" s="50"/>
    </row>
    <row r="1114">
      <c r="A1114" s="244"/>
      <c r="B1114" s="50"/>
      <c r="C1114" s="111"/>
      <c r="D1114" s="111"/>
      <c r="E1114" s="111"/>
      <c r="F1114" s="111"/>
      <c r="G1114" s="243"/>
      <c r="H1114" s="50"/>
      <c r="J1114" s="50"/>
      <c r="K1114" s="50"/>
      <c r="L1114" s="50"/>
      <c r="M1114" s="50"/>
      <c r="N1114" s="50"/>
      <c r="O1114" s="50"/>
      <c r="P1114" s="50"/>
      <c r="Q1114" s="50"/>
      <c r="R1114" s="50"/>
      <c r="S1114" s="50"/>
    </row>
    <row r="1115">
      <c r="A1115" s="244"/>
      <c r="B1115" s="50"/>
      <c r="C1115" s="111"/>
      <c r="D1115" s="111"/>
      <c r="E1115" s="111"/>
      <c r="F1115" s="111"/>
      <c r="G1115" s="243"/>
      <c r="H1115" s="50"/>
      <c r="J1115" s="50"/>
      <c r="K1115" s="50"/>
      <c r="L1115" s="50"/>
      <c r="M1115" s="50"/>
      <c r="N1115" s="50"/>
      <c r="O1115" s="50"/>
      <c r="P1115" s="50"/>
      <c r="Q1115" s="50"/>
      <c r="R1115" s="50"/>
      <c r="S1115" s="50"/>
    </row>
    <row r="1116">
      <c r="A1116" s="244"/>
      <c r="B1116" s="50"/>
      <c r="C1116" s="111"/>
      <c r="D1116" s="111"/>
      <c r="E1116" s="111"/>
      <c r="F1116" s="111"/>
      <c r="G1116" s="243"/>
      <c r="H1116" s="50"/>
      <c r="J1116" s="50"/>
      <c r="K1116" s="50"/>
      <c r="L1116" s="50"/>
      <c r="M1116" s="50"/>
      <c r="N1116" s="50"/>
      <c r="O1116" s="50"/>
      <c r="P1116" s="50"/>
      <c r="Q1116" s="50"/>
      <c r="R1116" s="50"/>
      <c r="S1116" s="50"/>
    </row>
    <row r="1117">
      <c r="A1117" s="244"/>
      <c r="B1117" s="50"/>
      <c r="C1117" s="111"/>
      <c r="D1117" s="111"/>
      <c r="E1117" s="111"/>
      <c r="F1117" s="111"/>
      <c r="G1117" s="243"/>
      <c r="H1117" s="50"/>
      <c r="J1117" s="50"/>
      <c r="K1117" s="50"/>
      <c r="L1117" s="50"/>
      <c r="M1117" s="50"/>
      <c r="N1117" s="50"/>
      <c r="O1117" s="50"/>
      <c r="P1117" s="50"/>
      <c r="Q1117" s="50"/>
      <c r="R1117" s="50"/>
      <c r="S1117" s="50"/>
    </row>
    <row r="1118">
      <c r="A1118" s="244"/>
      <c r="B1118" s="50"/>
      <c r="C1118" s="111"/>
      <c r="D1118" s="111"/>
      <c r="E1118" s="111"/>
      <c r="F1118" s="111"/>
      <c r="G1118" s="243"/>
      <c r="H1118" s="50"/>
      <c r="J1118" s="50"/>
      <c r="K1118" s="50"/>
      <c r="L1118" s="50"/>
      <c r="M1118" s="50"/>
      <c r="N1118" s="50"/>
      <c r="O1118" s="50"/>
      <c r="P1118" s="50"/>
      <c r="Q1118" s="50"/>
      <c r="R1118" s="50"/>
      <c r="S1118" s="50"/>
    </row>
    <row r="1119">
      <c r="A1119" s="244"/>
      <c r="B1119" s="50"/>
      <c r="C1119" s="111"/>
      <c r="D1119" s="111"/>
      <c r="E1119" s="111"/>
      <c r="F1119" s="111"/>
      <c r="G1119" s="243"/>
      <c r="H1119" s="50"/>
      <c r="J1119" s="50"/>
      <c r="K1119" s="50"/>
      <c r="L1119" s="50"/>
      <c r="M1119" s="50"/>
      <c r="N1119" s="50"/>
      <c r="O1119" s="50"/>
      <c r="P1119" s="50"/>
      <c r="Q1119" s="50"/>
      <c r="R1119" s="50"/>
      <c r="S1119" s="50"/>
    </row>
    <row r="1120">
      <c r="A1120" s="244"/>
      <c r="B1120" s="50"/>
      <c r="C1120" s="111"/>
      <c r="D1120" s="111"/>
      <c r="E1120" s="111"/>
      <c r="F1120" s="111"/>
      <c r="G1120" s="243"/>
      <c r="H1120" s="50"/>
      <c r="J1120" s="50"/>
      <c r="K1120" s="50"/>
      <c r="L1120" s="50"/>
      <c r="M1120" s="50"/>
      <c r="N1120" s="50"/>
      <c r="O1120" s="50"/>
      <c r="P1120" s="50"/>
      <c r="Q1120" s="50"/>
      <c r="R1120" s="50"/>
      <c r="S1120" s="50"/>
    </row>
    <row r="1121">
      <c r="A1121" s="244"/>
      <c r="B1121" s="50"/>
      <c r="C1121" s="111"/>
      <c r="D1121" s="111"/>
      <c r="E1121" s="111"/>
      <c r="F1121" s="111"/>
      <c r="G1121" s="243"/>
      <c r="H1121" s="50"/>
      <c r="J1121" s="50"/>
      <c r="K1121" s="50"/>
      <c r="L1121" s="50"/>
      <c r="M1121" s="50"/>
      <c r="N1121" s="50"/>
      <c r="O1121" s="50"/>
      <c r="P1121" s="50"/>
      <c r="Q1121" s="50"/>
      <c r="R1121" s="50"/>
      <c r="S1121" s="50"/>
    </row>
    <row r="1122">
      <c r="A1122" s="244"/>
      <c r="B1122" s="50"/>
      <c r="C1122" s="111"/>
      <c r="D1122" s="111"/>
      <c r="E1122" s="111"/>
      <c r="F1122" s="111"/>
      <c r="G1122" s="243"/>
      <c r="H1122" s="50"/>
      <c r="J1122" s="50"/>
      <c r="K1122" s="50"/>
      <c r="L1122" s="50"/>
      <c r="M1122" s="50"/>
      <c r="N1122" s="50"/>
      <c r="O1122" s="50"/>
      <c r="P1122" s="50"/>
      <c r="Q1122" s="50"/>
      <c r="R1122" s="50"/>
      <c r="S1122" s="50"/>
    </row>
    <row r="1123">
      <c r="A1123" s="244"/>
      <c r="B1123" s="50"/>
      <c r="C1123" s="111"/>
      <c r="D1123" s="111"/>
      <c r="E1123" s="111"/>
      <c r="F1123" s="111"/>
      <c r="G1123" s="243"/>
      <c r="H1123" s="50"/>
      <c r="J1123" s="50"/>
      <c r="K1123" s="50"/>
      <c r="L1123" s="50"/>
      <c r="M1123" s="50"/>
      <c r="N1123" s="50"/>
      <c r="O1123" s="50"/>
      <c r="P1123" s="50"/>
      <c r="Q1123" s="50"/>
      <c r="R1123" s="50"/>
      <c r="S1123" s="50"/>
    </row>
    <row r="1124">
      <c r="A1124" s="244"/>
      <c r="B1124" s="50"/>
      <c r="C1124" s="111"/>
      <c r="D1124" s="111"/>
      <c r="E1124" s="111"/>
      <c r="F1124" s="111"/>
      <c r="G1124" s="243"/>
      <c r="H1124" s="50"/>
      <c r="J1124" s="50"/>
      <c r="K1124" s="50"/>
      <c r="L1124" s="50"/>
      <c r="M1124" s="50"/>
      <c r="N1124" s="50"/>
      <c r="O1124" s="50"/>
      <c r="P1124" s="50"/>
      <c r="Q1124" s="50"/>
      <c r="R1124" s="50"/>
      <c r="S1124" s="50"/>
    </row>
    <row r="1125">
      <c r="A1125" s="244"/>
      <c r="B1125" s="50"/>
      <c r="C1125" s="111"/>
      <c r="D1125" s="111"/>
      <c r="E1125" s="111"/>
      <c r="F1125" s="111"/>
      <c r="G1125" s="243"/>
      <c r="H1125" s="50"/>
      <c r="J1125" s="50"/>
      <c r="K1125" s="50"/>
      <c r="L1125" s="50"/>
      <c r="M1125" s="50"/>
      <c r="N1125" s="50"/>
      <c r="O1125" s="50"/>
      <c r="P1125" s="50"/>
      <c r="Q1125" s="50"/>
      <c r="R1125" s="50"/>
      <c r="S1125" s="50"/>
    </row>
    <row r="1126">
      <c r="A1126" s="244"/>
      <c r="B1126" s="50"/>
      <c r="C1126" s="111"/>
      <c r="D1126" s="111"/>
      <c r="E1126" s="111"/>
      <c r="F1126" s="111"/>
      <c r="G1126" s="243"/>
      <c r="H1126" s="50"/>
      <c r="J1126" s="50"/>
      <c r="K1126" s="50"/>
      <c r="L1126" s="50"/>
      <c r="M1126" s="50"/>
      <c r="N1126" s="50"/>
      <c r="O1126" s="50"/>
      <c r="P1126" s="50"/>
      <c r="Q1126" s="50"/>
      <c r="R1126" s="50"/>
      <c r="S1126" s="50"/>
    </row>
    <row r="1127">
      <c r="A1127" s="244"/>
      <c r="B1127" s="50"/>
      <c r="C1127" s="111"/>
      <c r="D1127" s="111"/>
      <c r="E1127" s="111"/>
      <c r="F1127" s="111"/>
      <c r="G1127" s="243"/>
      <c r="H1127" s="50"/>
      <c r="J1127" s="50"/>
      <c r="K1127" s="50"/>
      <c r="L1127" s="50"/>
      <c r="M1127" s="50"/>
      <c r="N1127" s="50"/>
      <c r="O1127" s="50"/>
      <c r="P1127" s="50"/>
      <c r="Q1127" s="50"/>
      <c r="R1127" s="50"/>
      <c r="S1127" s="50"/>
    </row>
    <row r="1128">
      <c r="A1128" s="244"/>
      <c r="B1128" s="50"/>
      <c r="C1128" s="111"/>
      <c r="D1128" s="111"/>
      <c r="E1128" s="111"/>
      <c r="F1128" s="111"/>
      <c r="G1128" s="243"/>
      <c r="H1128" s="50"/>
      <c r="J1128" s="50"/>
      <c r="K1128" s="50"/>
      <c r="L1128" s="50"/>
      <c r="M1128" s="50"/>
      <c r="N1128" s="50"/>
      <c r="O1128" s="50"/>
      <c r="P1128" s="50"/>
      <c r="Q1128" s="50"/>
      <c r="R1128" s="50"/>
      <c r="S1128" s="50"/>
    </row>
    <row r="1129">
      <c r="A1129" s="244"/>
      <c r="B1129" s="50"/>
      <c r="C1129" s="111"/>
      <c r="D1129" s="111"/>
      <c r="E1129" s="111"/>
      <c r="F1129" s="111"/>
      <c r="G1129" s="243"/>
      <c r="H1129" s="50"/>
      <c r="J1129" s="50"/>
      <c r="K1129" s="50"/>
      <c r="L1129" s="50"/>
      <c r="M1129" s="50"/>
      <c r="N1129" s="50"/>
      <c r="O1129" s="50"/>
      <c r="P1129" s="50"/>
      <c r="Q1129" s="50"/>
      <c r="R1129" s="50"/>
      <c r="S1129" s="50"/>
    </row>
    <row r="1130">
      <c r="A1130" s="244"/>
      <c r="B1130" s="50"/>
      <c r="C1130" s="111"/>
      <c r="D1130" s="111"/>
      <c r="E1130" s="111"/>
      <c r="F1130" s="111"/>
      <c r="G1130" s="243"/>
      <c r="H1130" s="50"/>
      <c r="J1130" s="50"/>
      <c r="K1130" s="50"/>
      <c r="L1130" s="50"/>
      <c r="M1130" s="50"/>
      <c r="N1130" s="50"/>
      <c r="O1130" s="50"/>
      <c r="P1130" s="50"/>
      <c r="Q1130" s="50"/>
      <c r="R1130" s="50"/>
      <c r="S1130" s="50"/>
    </row>
    <row r="1131">
      <c r="A1131" s="244"/>
      <c r="B1131" s="50"/>
      <c r="C1131" s="111"/>
      <c r="D1131" s="111"/>
      <c r="E1131" s="111"/>
      <c r="F1131" s="111"/>
      <c r="G1131" s="243"/>
      <c r="H1131" s="50"/>
      <c r="J1131" s="50"/>
      <c r="K1131" s="50"/>
      <c r="L1131" s="50"/>
      <c r="M1131" s="50"/>
      <c r="N1131" s="50"/>
      <c r="O1131" s="50"/>
      <c r="P1131" s="50"/>
      <c r="Q1131" s="50"/>
      <c r="R1131" s="50"/>
      <c r="S1131" s="50"/>
    </row>
    <row r="1132">
      <c r="A1132" s="244"/>
      <c r="B1132" s="50"/>
      <c r="C1132" s="111"/>
      <c r="D1132" s="111"/>
      <c r="E1132" s="111"/>
      <c r="F1132" s="111"/>
      <c r="G1132" s="243"/>
      <c r="H1132" s="50"/>
      <c r="J1132" s="50"/>
      <c r="K1132" s="50"/>
      <c r="L1132" s="50"/>
      <c r="M1132" s="50"/>
      <c r="N1132" s="50"/>
      <c r="O1132" s="50"/>
      <c r="P1132" s="50"/>
      <c r="Q1132" s="50"/>
      <c r="R1132" s="50"/>
      <c r="S1132" s="50"/>
    </row>
    <row r="1133">
      <c r="A1133" s="244"/>
      <c r="B1133" s="50"/>
      <c r="C1133" s="111"/>
      <c r="D1133" s="111"/>
      <c r="E1133" s="111"/>
      <c r="F1133" s="111"/>
      <c r="G1133" s="243"/>
      <c r="H1133" s="50"/>
      <c r="J1133" s="50"/>
      <c r="K1133" s="50"/>
      <c r="L1133" s="50"/>
      <c r="M1133" s="50"/>
      <c r="N1133" s="50"/>
      <c r="O1133" s="50"/>
      <c r="P1133" s="50"/>
      <c r="Q1133" s="50"/>
      <c r="R1133" s="50"/>
      <c r="S1133" s="50"/>
    </row>
    <row r="1134">
      <c r="A1134" s="244"/>
      <c r="B1134" s="50"/>
      <c r="C1134" s="111"/>
      <c r="D1134" s="111"/>
      <c r="E1134" s="111"/>
      <c r="F1134" s="111"/>
      <c r="G1134" s="243"/>
      <c r="H1134" s="50"/>
      <c r="J1134" s="50"/>
      <c r="K1134" s="50"/>
      <c r="L1134" s="50"/>
      <c r="M1134" s="50"/>
      <c r="N1134" s="50"/>
      <c r="O1134" s="50"/>
      <c r="P1134" s="50"/>
      <c r="Q1134" s="50"/>
      <c r="R1134" s="50"/>
      <c r="S1134" s="50"/>
    </row>
    <row r="1135">
      <c r="A1135" s="244"/>
      <c r="B1135" s="50"/>
      <c r="C1135" s="111"/>
      <c r="D1135" s="111"/>
      <c r="E1135" s="111"/>
      <c r="F1135" s="111"/>
      <c r="G1135" s="243"/>
      <c r="H1135" s="50"/>
      <c r="J1135" s="50"/>
      <c r="K1135" s="50"/>
      <c r="L1135" s="50"/>
      <c r="M1135" s="50"/>
      <c r="N1135" s="50"/>
      <c r="O1135" s="50"/>
      <c r="P1135" s="50"/>
      <c r="Q1135" s="50"/>
      <c r="R1135" s="50"/>
      <c r="S1135" s="50"/>
    </row>
    <row r="1136">
      <c r="A1136" s="244"/>
      <c r="B1136" s="50"/>
      <c r="C1136" s="111"/>
      <c r="D1136" s="111"/>
      <c r="E1136" s="111"/>
      <c r="F1136" s="111"/>
      <c r="G1136" s="243"/>
      <c r="H1136" s="50"/>
      <c r="J1136" s="50"/>
      <c r="K1136" s="50"/>
      <c r="L1136" s="50"/>
      <c r="M1136" s="50"/>
      <c r="N1136" s="50"/>
      <c r="O1136" s="50"/>
      <c r="P1136" s="50"/>
      <c r="Q1136" s="50"/>
      <c r="R1136" s="50"/>
      <c r="S1136" s="50"/>
    </row>
    <row r="1137">
      <c r="A1137" s="244"/>
      <c r="B1137" s="50"/>
      <c r="C1137" s="111"/>
      <c r="D1137" s="111"/>
      <c r="E1137" s="111"/>
      <c r="F1137" s="111"/>
      <c r="G1137" s="243"/>
      <c r="H1137" s="50"/>
      <c r="J1137" s="50"/>
      <c r="K1137" s="50"/>
      <c r="L1137" s="50"/>
      <c r="M1137" s="50"/>
      <c r="N1137" s="50"/>
      <c r="O1137" s="50"/>
      <c r="P1137" s="50"/>
      <c r="Q1137" s="50"/>
      <c r="R1137" s="50"/>
      <c r="S1137" s="50"/>
    </row>
    <row r="1138">
      <c r="A1138" s="244"/>
      <c r="B1138" s="50"/>
      <c r="C1138" s="111"/>
      <c r="D1138" s="111"/>
      <c r="E1138" s="111"/>
      <c r="F1138" s="111"/>
      <c r="G1138" s="243"/>
      <c r="H1138" s="50"/>
      <c r="J1138" s="50"/>
      <c r="K1138" s="50"/>
      <c r="L1138" s="50"/>
      <c r="M1138" s="50"/>
      <c r="N1138" s="50"/>
      <c r="O1138" s="50"/>
      <c r="P1138" s="50"/>
      <c r="Q1138" s="50"/>
      <c r="R1138" s="50"/>
      <c r="S1138" s="50"/>
    </row>
    <row r="1139">
      <c r="A1139" s="244"/>
      <c r="B1139" s="50"/>
      <c r="C1139" s="111"/>
      <c r="D1139" s="111"/>
      <c r="E1139" s="111"/>
      <c r="F1139" s="111"/>
      <c r="G1139" s="243"/>
      <c r="H1139" s="50"/>
      <c r="J1139" s="50"/>
      <c r="K1139" s="50"/>
      <c r="L1139" s="50"/>
      <c r="M1139" s="50"/>
      <c r="N1139" s="50"/>
      <c r="O1139" s="50"/>
      <c r="P1139" s="50"/>
      <c r="Q1139" s="50"/>
      <c r="R1139" s="50"/>
      <c r="S1139" s="50"/>
    </row>
    <row r="1140">
      <c r="A1140" s="244"/>
      <c r="B1140" s="50"/>
      <c r="C1140" s="111"/>
      <c r="D1140" s="111"/>
      <c r="E1140" s="111"/>
      <c r="F1140" s="111"/>
      <c r="G1140" s="243"/>
      <c r="H1140" s="50"/>
      <c r="J1140" s="50"/>
      <c r="K1140" s="50"/>
      <c r="L1140" s="50"/>
      <c r="M1140" s="50"/>
      <c r="N1140" s="50"/>
      <c r="O1140" s="50"/>
      <c r="P1140" s="50"/>
      <c r="Q1140" s="50"/>
      <c r="R1140" s="50"/>
      <c r="S1140" s="50"/>
    </row>
    <row r="1141">
      <c r="A1141" s="244"/>
      <c r="B1141" s="50"/>
      <c r="C1141" s="111"/>
      <c r="D1141" s="111"/>
      <c r="E1141" s="111"/>
      <c r="F1141" s="111"/>
      <c r="G1141" s="243"/>
      <c r="H1141" s="50"/>
      <c r="J1141" s="50"/>
      <c r="K1141" s="50"/>
      <c r="L1141" s="50"/>
      <c r="M1141" s="50"/>
      <c r="N1141" s="50"/>
      <c r="O1141" s="50"/>
      <c r="P1141" s="50"/>
      <c r="Q1141" s="50"/>
      <c r="R1141" s="50"/>
      <c r="S1141" s="50"/>
    </row>
    <row r="1142">
      <c r="A1142" s="244"/>
      <c r="B1142" s="50"/>
      <c r="C1142" s="111"/>
      <c r="D1142" s="111"/>
      <c r="E1142" s="111"/>
      <c r="F1142" s="111"/>
      <c r="G1142" s="243"/>
      <c r="H1142" s="50"/>
      <c r="J1142" s="50"/>
      <c r="K1142" s="50"/>
      <c r="L1142" s="50"/>
      <c r="M1142" s="50"/>
      <c r="N1142" s="50"/>
      <c r="O1142" s="50"/>
      <c r="P1142" s="50"/>
      <c r="Q1142" s="50"/>
      <c r="R1142" s="50"/>
      <c r="S1142" s="50"/>
    </row>
    <row r="1143">
      <c r="A1143" s="244"/>
      <c r="B1143" s="50"/>
      <c r="C1143" s="111"/>
      <c r="D1143" s="111"/>
      <c r="E1143" s="111"/>
      <c r="F1143" s="111"/>
      <c r="G1143" s="243"/>
      <c r="H1143" s="50"/>
      <c r="J1143" s="50"/>
      <c r="K1143" s="50"/>
      <c r="L1143" s="50"/>
      <c r="M1143" s="50"/>
      <c r="N1143" s="50"/>
      <c r="O1143" s="50"/>
      <c r="P1143" s="50"/>
      <c r="Q1143" s="50"/>
      <c r="R1143" s="50"/>
      <c r="S1143" s="50"/>
    </row>
    <row r="1144">
      <c r="A1144" s="244"/>
      <c r="B1144" s="50"/>
      <c r="C1144" s="111"/>
      <c r="D1144" s="111"/>
      <c r="E1144" s="111"/>
      <c r="F1144" s="111"/>
      <c r="G1144" s="243"/>
      <c r="H1144" s="50"/>
      <c r="J1144" s="50"/>
      <c r="K1144" s="50"/>
      <c r="L1144" s="50"/>
      <c r="M1144" s="50"/>
      <c r="N1144" s="50"/>
      <c r="O1144" s="50"/>
      <c r="P1144" s="50"/>
      <c r="Q1144" s="50"/>
      <c r="R1144" s="50"/>
      <c r="S1144" s="50"/>
    </row>
    <row r="1145">
      <c r="A1145" s="244"/>
      <c r="B1145" s="50"/>
      <c r="C1145" s="111"/>
      <c r="D1145" s="111"/>
      <c r="E1145" s="111"/>
      <c r="F1145" s="111"/>
      <c r="G1145" s="243"/>
      <c r="H1145" s="50"/>
      <c r="J1145" s="50"/>
      <c r="K1145" s="50"/>
      <c r="L1145" s="50"/>
      <c r="M1145" s="50"/>
      <c r="N1145" s="50"/>
      <c r="O1145" s="50"/>
      <c r="P1145" s="50"/>
      <c r="Q1145" s="50"/>
      <c r="R1145" s="50"/>
      <c r="S1145" s="50"/>
    </row>
    <row r="1146">
      <c r="A1146" s="244"/>
      <c r="B1146" s="50"/>
      <c r="C1146" s="111"/>
      <c r="D1146" s="111"/>
      <c r="E1146" s="111"/>
      <c r="F1146" s="111"/>
      <c r="G1146" s="243"/>
      <c r="H1146" s="50"/>
      <c r="J1146" s="50"/>
      <c r="K1146" s="50"/>
      <c r="L1146" s="50"/>
      <c r="M1146" s="50"/>
      <c r="N1146" s="50"/>
      <c r="O1146" s="50"/>
      <c r="P1146" s="50"/>
      <c r="Q1146" s="50"/>
      <c r="R1146" s="50"/>
      <c r="S1146" s="50"/>
    </row>
    <row r="1147">
      <c r="A1147" s="244"/>
      <c r="B1147" s="50"/>
      <c r="C1147" s="111"/>
      <c r="D1147" s="111"/>
      <c r="E1147" s="111"/>
      <c r="F1147" s="111"/>
      <c r="G1147" s="243"/>
      <c r="H1147" s="50"/>
      <c r="J1147" s="50"/>
      <c r="K1147" s="50"/>
      <c r="L1147" s="50"/>
      <c r="M1147" s="50"/>
      <c r="N1147" s="50"/>
      <c r="O1147" s="50"/>
      <c r="P1147" s="50"/>
      <c r="Q1147" s="50"/>
      <c r="R1147" s="50"/>
      <c r="S1147" s="50"/>
    </row>
    <row r="1148">
      <c r="A1148" s="244"/>
      <c r="B1148" s="50"/>
      <c r="C1148" s="111"/>
      <c r="D1148" s="111"/>
      <c r="E1148" s="111"/>
      <c r="F1148" s="111"/>
      <c r="G1148" s="243"/>
      <c r="H1148" s="50"/>
      <c r="J1148" s="50"/>
      <c r="K1148" s="50"/>
      <c r="L1148" s="50"/>
      <c r="M1148" s="50"/>
      <c r="N1148" s="50"/>
      <c r="O1148" s="50"/>
      <c r="P1148" s="50"/>
      <c r="Q1148" s="50"/>
      <c r="R1148" s="50"/>
      <c r="S1148" s="50"/>
    </row>
    <row r="1149">
      <c r="A1149" s="244"/>
      <c r="B1149" s="50"/>
      <c r="C1149" s="111"/>
      <c r="D1149" s="111"/>
      <c r="E1149" s="111"/>
      <c r="F1149" s="111"/>
      <c r="G1149" s="243"/>
      <c r="H1149" s="50"/>
      <c r="J1149" s="50"/>
      <c r="K1149" s="50"/>
      <c r="L1149" s="50"/>
      <c r="M1149" s="50"/>
      <c r="N1149" s="50"/>
      <c r="O1149" s="50"/>
      <c r="P1149" s="50"/>
      <c r="Q1149" s="50"/>
      <c r="R1149" s="50"/>
      <c r="S1149" s="50"/>
    </row>
    <row r="1150">
      <c r="A1150" s="244"/>
      <c r="B1150" s="50"/>
      <c r="C1150" s="111"/>
      <c r="D1150" s="111"/>
      <c r="E1150" s="111"/>
      <c r="F1150" s="111"/>
      <c r="G1150" s="243"/>
      <c r="H1150" s="50"/>
      <c r="J1150" s="50"/>
      <c r="K1150" s="50"/>
      <c r="L1150" s="50"/>
      <c r="M1150" s="50"/>
      <c r="N1150" s="50"/>
      <c r="O1150" s="50"/>
      <c r="P1150" s="50"/>
      <c r="Q1150" s="50"/>
      <c r="R1150" s="50"/>
      <c r="S1150" s="50"/>
    </row>
    <row r="1151">
      <c r="A1151" s="244"/>
      <c r="B1151" s="50"/>
      <c r="C1151" s="111"/>
      <c r="D1151" s="111"/>
      <c r="E1151" s="111"/>
      <c r="F1151" s="111"/>
      <c r="G1151" s="243"/>
      <c r="H1151" s="50"/>
      <c r="J1151" s="50"/>
      <c r="K1151" s="50"/>
      <c r="L1151" s="50"/>
      <c r="M1151" s="50"/>
      <c r="N1151" s="50"/>
      <c r="O1151" s="50"/>
      <c r="P1151" s="50"/>
      <c r="Q1151" s="50"/>
      <c r="R1151" s="50"/>
      <c r="S1151" s="50"/>
    </row>
    <row r="1152">
      <c r="A1152" s="244"/>
      <c r="B1152" s="50"/>
      <c r="C1152" s="111"/>
      <c r="D1152" s="111"/>
      <c r="E1152" s="111"/>
      <c r="F1152" s="111"/>
      <c r="G1152" s="243"/>
      <c r="H1152" s="50"/>
      <c r="J1152" s="50"/>
      <c r="K1152" s="50"/>
      <c r="L1152" s="50"/>
      <c r="M1152" s="50"/>
      <c r="N1152" s="50"/>
      <c r="O1152" s="50"/>
      <c r="P1152" s="50"/>
      <c r="Q1152" s="50"/>
      <c r="R1152" s="50"/>
      <c r="S1152" s="50"/>
    </row>
    <row r="1153">
      <c r="A1153" s="244"/>
      <c r="B1153" s="50"/>
      <c r="C1153" s="111"/>
      <c r="D1153" s="111"/>
      <c r="E1153" s="111"/>
      <c r="F1153" s="111"/>
      <c r="G1153" s="243"/>
      <c r="H1153" s="50"/>
      <c r="J1153" s="50"/>
      <c r="K1153" s="50"/>
      <c r="L1153" s="50"/>
      <c r="M1153" s="50"/>
      <c r="N1153" s="50"/>
      <c r="O1153" s="50"/>
      <c r="P1153" s="50"/>
      <c r="Q1153" s="50"/>
      <c r="R1153" s="50"/>
      <c r="S1153" s="50"/>
    </row>
    <row r="1154">
      <c r="A1154" s="244"/>
      <c r="B1154" s="50"/>
      <c r="C1154" s="111"/>
      <c r="D1154" s="111"/>
      <c r="E1154" s="111"/>
      <c r="F1154" s="111"/>
      <c r="G1154" s="243"/>
      <c r="H1154" s="50"/>
      <c r="J1154" s="50"/>
      <c r="K1154" s="50"/>
      <c r="L1154" s="50"/>
      <c r="M1154" s="50"/>
      <c r="N1154" s="50"/>
      <c r="O1154" s="50"/>
      <c r="P1154" s="50"/>
      <c r="Q1154" s="50"/>
      <c r="R1154" s="50"/>
      <c r="S1154" s="50"/>
    </row>
    <row r="1155">
      <c r="A1155" s="244"/>
      <c r="B1155" s="50"/>
      <c r="C1155" s="111"/>
      <c r="D1155" s="111"/>
      <c r="E1155" s="111"/>
      <c r="F1155" s="111"/>
      <c r="G1155" s="243"/>
      <c r="H1155" s="50"/>
      <c r="J1155" s="50"/>
      <c r="K1155" s="50"/>
      <c r="L1155" s="50"/>
      <c r="M1155" s="50"/>
      <c r="N1155" s="50"/>
      <c r="O1155" s="50"/>
      <c r="P1155" s="50"/>
      <c r="Q1155" s="50"/>
      <c r="R1155" s="50"/>
      <c r="S1155" s="50"/>
    </row>
    <row r="1156">
      <c r="A1156" s="244"/>
      <c r="B1156" s="50"/>
      <c r="C1156" s="111"/>
      <c r="D1156" s="111"/>
      <c r="E1156" s="111"/>
      <c r="F1156" s="111"/>
      <c r="G1156" s="243"/>
      <c r="H1156" s="50"/>
      <c r="J1156" s="50"/>
      <c r="K1156" s="50"/>
      <c r="L1156" s="50"/>
      <c r="M1156" s="50"/>
      <c r="N1156" s="50"/>
      <c r="O1156" s="50"/>
      <c r="P1156" s="50"/>
      <c r="Q1156" s="50"/>
      <c r="R1156" s="50"/>
      <c r="S1156" s="50"/>
    </row>
    <row r="1157">
      <c r="A1157" s="244"/>
      <c r="B1157" s="50"/>
      <c r="C1157" s="111"/>
      <c r="D1157" s="111"/>
      <c r="E1157" s="111"/>
      <c r="F1157" s="111"/>
      <c r="G1157" s="243"/>
      <c r="H1157" s="50"/>
      <c r="J1157" s="50"/>
      <c r="K1157" s="50"/>
      <c r="L1157" s="50"/>
      <c r="M1157" s="50"/>
      <c r="N1157" s="50"/>
      <c r="O1157" s="50"/>
      <c r="P1157" s="50"/>
      <c r="Q1157" s="50"/>
      <c r="R1157" s="50"/>
      <c r="S1157" s="50"/>
    </row>
    <row r="1158">
      <c r="A1158" s="244"/>
      <c r="B1158" s="50"/>
      <c r="C1158" s="111"/>
      <c r="D1158" s="111"/>
      <c r="E1158" s="111"/>
      <c r="F1158" s="111"/>
      <c r="G1158" s="243"/>
      <c r="H1158" s="50"/>
      <c r="J1158" s="50"/>
      <c r="K1158" s="50"/>
      <c r="L1158" s="50"/>
      <c r="M1158" s="50"/>
      <c r="N1158" s="50"/>
      <c r="O1158" s="50"/>
      <c r="P1158" s="50"/>
      <c r="Q1158" s="50"/>
      <c r="R1158" s="50"/>
      <c r="S1158" s="50"/>
    </row>
    <row r="1159">
      <c r="A1159" s="244"/>
      <c r="B1159" s="50"/>
      <c r="C1159" s="111"/>
      <c r="D1159" s="111"/>
      <c r="E1159" s="111"/>
      <c r="F1159" s="111"/>
      <c r="G1159" s="243"/>
      <c r="H1159" s="50"/>
      <c r="J1159" s="50"/>
      <c r="K1159" s="50"/>
      <c r="L1159" s="50"/>
      <c r="M1159" s="50"/>
      <c r="N1159" s="50"/>
      <c r="O1159" s="50"/>
      <c r="P1159" s="50"/>
      <c r="Q1159" s="50"/>
      <c r="R1159" s="50"/>
      <c r="S1159" s="50"/>
    </row>
    <row r="1160">
      <c r="A1160" s="244"/>
      <c r="B1160" s="50"/>
      <c r="C1160" s="111"/>
      <c r="D1160" s="111"/>
      <c r="E1160" s="111"/>
      <c r="F1160" s="111"/>
      <c r="G1160" s="243"/>
      <c r="H1160" s="50"/>
      <c r="J1160" s="50"/>
      <c r="K1160" s="50"/>
      <c r="L1160" s="50"/>
      <c r="M1160" s="50"/>
      <c r="N1160" s="50"/>
      <c r="O1160" s="50"/>
      <c r="P1160" s="50"/>
      <c r="Q1160" s="50"/>
      <c r="R1160" s="50"/>
      <c r="S1160" s="50"/>
    </row>
    <row r="1161">
      <c r="A1161" s="244"/>
      <c r="B1161" s="50"/>
      <c r="C1161" s="111"/>
      <c r="D1161" s="111"/>
      <c r="E1161" s="111"/>
      <c r="F1161" s="111"/>
      <c r="G1161" s="243"/>
      <c r="H1161" s="50"/>
      <c r="J1161" s="50"/>
      <c r="K1161" s="50"/>
      <c r="L1161" s="50"/>
      <c r="M1161" s="50"/>
      <c r="N1161" s="50"/>
      <c r="O1161" s="50"/>
      <c r="P1161" s="50"/>
      <c r="Q1161" s="50"/>
      <c r="R1161" s="50"/>
      <c r="S1161" s="50"/>
    </row>
    <row r="1162">
      <c r="A1162" s="244"/>
      <c r="B1162" s="50"/>
      <c r="C1162" s="111"/>
      <c r="D1162" s="111"/>
      <c r="E1162" s="111"/>
      <c r="F1162" s="111"/>
      <c r="G1162" s="243"/>
      <c r="H1162" s="50"/>
      <c r="J1162" s="50"/>
      <c r="K1162" s="50"/>
      <c r="L1162" s="50"/>
      <c r="M1162" s="50"/>
      <c r="N1162" s="50"/>
      <c r="O1162" s="50"/>
      <c r="P1162" s="50"/>
      <c r="Q1162" s="50"/>
      <c r="R1162" s="50"/>
      <c r="S1162" s="50"/>
    </row>
    <row r="1163">
      <c r="A1163" s="244"/>
      <c r="B1163" s="50"/>
      <c r="C1163" s="111"/>
      <c r="D1163" s="111"/>
      <c r="E1163" s="111"/>
      <c r="F1163" s="111"/>
      <c r="G1163" s="243"/>
      <c r="H1163" s="50"/>
      <c r="J1163" s="50"/>
      <c r="K1163" s="50"/>
      <c r="L1163" s="50"/>
      <c r="M1163" s="50"/>
      <c r="N1163" s="50"/>
      <c r="O1163" s="50"/>
      <c r="P1163" s="50"/>
      <c r="Q1163" s="50"/>
      <c r="R1163" s="50"/>
      <c r="S1163" s="50"/>
    </row>
    <row r="1164">
      <c r="A1164" s="244"/>
      <c r="B1164" s="50"/>
      <c r="C1164" s="111"/>
      <c r="D1164" s="111"/>
      <c r="E1164" s="111"/>
      <c r="F1164" s="111"/>
      <c r="G1164" s="243"/>
      <c r="H1164" s="50"/>
      <c r="J1164" s="50"/>
      <c r="K1164" s="50"/>
      <c r="L1164" s="50"/>
      <c r="M1164" s="50"/>
      <c r="N1164" s="50"/>
      <c r="O1164" s="50"/>
      <c r="P1164" s="50"/>
      <c r="Q1164" s="50"/>
      <c r="R1164" s="50"/>
      <c r="S1164" s="50"/>
    </row>
    <row r="1165">
      <c r="A1165" s="244"/>
      <c r="B1165" s="50"/>
      <c r="C1165" s="111"/>
      <c r="D1165" s="111"/>
      <c r="E1165" s="111"/>
      <c r="F1165" s="111"/>
      <c r="G1165" s="243"/>
      <c r="H1165" s="50"/>
      <c r="J1165" s="50"/>
      <c r="K1165" s="50"/>
      <c r="L1165" s="50"/>
      <c r="M1165" s="50"/>
      <c r="N1165" s="50"/>
      <c r="O1165" s="50"/>
      <c r="P1165" s="50"/>
      <c r="Q1165" s="50"/>
      <c r="R1165" s="50"/>
      <c r="S1165" s="50"/>
    </row>
    <row r="1166">
      <c r="A1166" s="244"/>
      <c r="B1166" s="50"/>
      <c r="C1166" s="111"/>
      <c r="D1166" s="111"/>
      <c r="E1166" s="111"/>
      <c r="F1166" s="111"/>
      <c r="G1166" s="243"/>
      <c r="H1166" s="50"/>
      <c r="J1166" s="50"/>
      <c r="K1166" s="50"/>
      <c r="L1166" s="50"/>
      <c r="M1166" s="50"/>
      <c r="N1166" s="50"/>
      <c r="O1166" s="50"/>
      <c r="P1166" s="50"/>
      <c r="Q1166" s="50"/>
      <c r="R1166" s="50"/>
      <c r="S1166" s="50"/>
    </row>
    <row r="1167">
      <c r="A1167" s="244"/>
      <c r="B1167" s="50"/>
      <c r="C1167" s="111"/>
      <c r="D1167" s="111"/>
      <c r="E1167" s="111"/>
      <c r="F1167" s="111"/>
      <c r="G1167" s="243"/>
      <c r="H1167" s="50"/>
      <c r="J1167" s="50"/>
      <c r="K1167" s="50"/>
      <c r="L1167" s="50"/>
      <c r="M1167" s="50"/>
      <c r="N1167" s="50"/>
      <c r="O1167" s="50"/>
      <c r="P1167" s="50"/>
      <c r="Q1167" s="50"/>
      <c r="R1167" s="50"/>
      <c r="S1167" s="50"/>
    </row>
    <row r="1168">
      <c r="A1168" s="244"/>
      <c r="B1168" s="50"/>
      <c r="C1168" s="111"/>
      <c r="D1168" s="111"/>
      <c r="E1168" s="111"/>
      <c r="F1168" s="111"/>
      <c r="G1168" s="243"/>
      <c r="H1168" s="50"/>
      <c r="J1168" s="50"/>
      <c r="K1168" s="50"/>
      <c r="L1168" s="50"/>
      <c r="M1168" s="50"/>
      <c r="N1168" s="50"/>
      <c r="O1168" s="50"/>
      <c r="P1168" s="50"/>
      <c r="Q1168" s="50"/>
      <c r="R1168" s="50"/>
      <c r="S1168" s="50"/>
    </row>
    <row r="1169">
      <c r="A1169" s="244"/>
      <c r="B1169" s="50"/>
      <c r="C1169" s="111"/>
      <c r="D1169" s="111"/>
      <c r="E1169" s="111"/>
      <c r="F1169" s="111"/>
      <c r="G1169" s="243"/>
      <c r="H1169" s="50"/>
      <c r="J1169" s="50"/>
      <c r="K1169" s="50"/>
      <c r="L1169" s="50"/>
      <c r="M1169" s="50"/>
      <c r="N1169" s="50"/>
      <c r="O1169" s="50"/>
      <c r="P1169" s="50"/>
      <c r="Q1169" s="50"/>
      <c r="R1169" s="50"/>
      <c r="S1169" s="50"/>
    </row>
    <row r="1170">
      <c r="A1170" s="244"/>
      <c r="B1170" s="50"/>
      <c r="C1170" s="111"/>
      <c r="D1170" s="111"/>
      <c r="E1170" s="111"/>
      <c r="F1170" s="111"/>
      <c r="G1170" s="243"/>
      <c r="H1170" s="50"/>
      <c r="J1170" s="50"/>
      <c r="K1170" s="50"/>
      <c r="L1170" s="50"/>
      <c r="M1170" s="50"/>
      <c r="N1170" s="50"/>
      <c r="O1170" s="50"/>
      <c r="P1170" s="50"/>
      <c r="Q1170" s="50"/>
      <c r="R1170" s="50"/>
      <c r="S1170" s="50"/>
    </row>
    <row r="1171">
      <c r="A1171" s="244"/>
      <c r="B1171" s="50"/>
      <c r="C1171" s="111"/>
      <c r="D1171" s="111"/>
      <c r="E1171" s="111"/>
      <c r="F1171" s="111"/>
      <c r="G1171" s="243"/>
      <c r="H1171" s="50"/>
      <c r="J1171" s="50"/>
      <c r="K1171" s="50"/>
      <c r="L1171" s="50"/>
      <c r="M1171" s="50"/>
      <c r="N1171" s="50"/>
      <c r="O1171" s="50"/>
      <c r="P1171" s="50"/>
      <c r="Q1171" s="50"/>
      <c r="R1171" s="50"/>
      <c r="S1171" s="50"/>
    </row>
    <row r="1172">
      <c r="A1172" s="244"/>
      <c r="B1172" s="50"/>
      <c r="C1172" s="111"/>
      <c r="D1172" s="111"/>
      <c r="E1172" s="111"/>
      <c r="F1172" s="111"/>
      <c r="G1172" s="243"/>
      <c r="H1172" s="50"/>
      <c r="J1172" s="50"/>
      <c r="K1172" s="50"/>
      <c r="L1172" s="50"/>
      <c r="M1172" s="50"/>
      <c r="N1172" s="50"/>
      <c r="O1172" s="50"/>
      <c r="P1172" s="50"/>
      <c r="Q1172" s="50"/>
      <c r="R1172" s="50"/>
      <c r="S1172" s="50"/>
    </row>
    <row r="1173">
      <c r="A1173" s="244"/>
      <c r="B1173" s="50"/>
      <c r="C1173" s="111"/>
      <c r="D1173" s="111"/>
      <c r="E1173" s="111"/>
      <c r="F1173" s="111"/>
      <c r="G1173" s="243"/>
      <c r="H1173" s="50"/>
      <c r="J1173" s="50"/>
      <c r="K1173" s="50"/>
      <c r="L1173" s="50"/>
      <c r="M1173" s="50"/>
      <c r="N1173" s="50"/>
      <c r="O1173" s="50"/>
      <c r="P1173" s="50"/>
      <c r="Q1173" s="50"/>
      <c r="R1173" s="50"/>
      <c r="S1173" s="50"/>
    </row>
    <row r="1174">
      <c r="A1174" s="244"/>
      <c r="B1174" s="50"/>
      <c r="C1174" s="111"/>
      <c r="D1174" s="111"/>
      <c r="E1174" s="111"/>
      <c r="F1174" s="111"/>
      <c r="G1174" s="243"/>
      <c r="H1174" s="50"/>
      <c r="J1174" s="50"/>
      <c r="K1174" s="50"/>
      <c r="L1174" s="50"/>
      <c r="M1174" s="50"/>
      <c r="N1174" s="50"/>
      <c r="O1174" s="50"/>
      <c r="P1174" s="50"/>
      <c r="Q1174" s="50"/>
      <c r="R1174" s="50"/>
      <c r="S1174" s="50"/>
    </row>
    <row r="1175">
      <c r="A1175" s="244"/>
      <c r="B1175" s="50"/>
      <c r="C1175" s="111"/>
      <c r="D1175" s="111"/>
      <c r="E1175" s="111"/>
      <c r="F1175" s="111"/>
      <c r="G1175" s="243"/>
      <c r="H1175" s="50"/>
      <c r="J1175" s="50"/>
      <c r="K1175" s="50"/>
      <c r="L1175" s="50"/>
      <c r="M1175" s="50"/>
      <c r="N1175" s="50"/>
      <c r="O1175" s="50"/>
      <c r="P1175" s="50"/>
      <c r="Q1175" s="50"/>
      <c r="R1175" s="50"/>
      <c r="S1175" s="50"/>
    </row>
    <row r="1176">
      <c r="A1176" s="244"/>
      <c r="B1176" s="50"/>
      <c r="C1176" s="111"/>
      <c r="D1176" s="111"/>
      <c r="E1176" s="111"/>
      <c r="F1176" s="111"/>
      <c r="G1176" s="243"/>
      <c r="H1176" s="50"/>
      <c r="J1176" s="50"/>
      <c r="K1176" s="50"/>
      <c r="L1176" s="50"/>
      <c r="M1176" s="50"/>
      <c r="N1176" s="50"/>
      <c r="O1176" s="50"/>
      <c r="P1176" s="50"/>
      <c r="Q1176" s="50"/>
      <c r="R1176" s="50"/>
      <c r="S1176" s="50"/>
    </row>
    <row r="1177">
      <c r="A1177" s="244"/>
      <c r="B1177" s="50"/>
      <c r="C1177" s="111"/>
      <c r="D1177" s="111"/>
      <c r="E1177" s="111"/>
      <c r="F1177" s="111"/>
      <c r="G1177" s="243"/>
      <c r="H1177" s="50"/>
      <c r="J1177" s="50"/>
      <c r="K1177" s="50"/>
      <c r="L1177" s="50"/>
      <c r="M1177" s="50"/>
      <c r="N1177" s="50"/>
      <c r="O1177" s="50"/>
      <c r="P1177" s="50"/>
      <c r="Q1177" s="50"/>
      <c r="R1177" s="50"/>
      <c r="S1177" s="50"/>
    </row>
    <row r="1178">
      <c r="A1178" s="244"/>
      <c r="B1178" s="50"/>
      <c r="C1178" s="111"/>
      <c r="D1178" s="111"/>
      <c r="E1178" s="111"/>
      <c r="F1178" s="111"/>
      <c r="G1178" s="243"/>
      <c r="H1178" s="50"/>
      <c r="J1178" s="50"/>
      <c r="K1178" s="50"/>
      <c r="L1178" s="50"/>
      <c r="M1178" s="50"/>
      <c r="N1178" s="50"/>
      <c r="O1178" s="50"/>
      <c r="P1178" s="50"/>
      <c r="Q1178" s="50"/>
      <c r="R1178" s="50"/>
      <c r="S1178" s="50"/>
    </row>
    <row r="1179">
      <c r="A1179" s="244"/>
      <c r="B1179" s="50"/>
      <c r="C1179" s="111"/>
      <c r="D1179" s="111"/>
      <c r="E1179" s="111"/>
      <c r="F1179" s="111"/>
      <c r="G1179" s="243"/>
      <c r="H1179" s="50"/>
      <c r="J1179" s="50"/>
      <c r="K1179" s="50"/>
      <c r="L1179" s="50"/>
      <c r="M1179" s="50"/>
      <c r="N1179" s="50"/>
      <c r="O1179" s="50"/>
      <c r="P1179" s="50"/>
      <c r="Q1179" s="50"/>
      <c r="R1179" s="50"/>
      <c r="S1179" s="50"/>
    </row>
    <row r="1180">
      <c r="A1180" s="244"/>
      <c r="B1180" s="50"/>
      <c r="C1180" s="111"/>
      <c r="D1180" s="111"/>
      <c r="E1180" s="111"/>
      <c r="F1180" s="111"/>
      <c r="G1180" s="243"/>
      <c r="H1180" s="50"/>
      <c r="J1180" s="50"/>
      <c r="K1180" s="50"/>
      <c r="L1180" s="50"/>
      <c r="M1180" s="50"/>
      <c r="N1180" s="50"/>
      <c r="O1180" s="50"/>
      <c r="P1180" s="50"/>
      <c r="Q1180" s="50"/>
      <c r="R1180" s="50"/>
      <c r="S1180" s="50"/>
    </row>
    <row r="1181">
      <c r="A1181" s="244"/>
      <c r="B1181" s="50"/>
      <c r="C1181" s="111"/>
      <c r="D1181" s="111"/>
      <c r="E1181" s="111"/>
      <c r="F1181" s="111"/>
      <c r="G1181" s="243"/>
      <c r="H1181" s="50"/>
      <c r="J1181" s="50"/>
      <c r="K1181" s="50"/>
      <c r="L1181" s="50"/>
      <c r="M1181" s="50"/>
      <c r="N1181" s="50"/>
      <c r="O1181" s="50"/>
      <c r="P1181" s="50"/>
      <c r="Q1181" s="50"/>
      <c r="R1181" s="50"/>
      <c r="S1181" s="50"/>
    </row>
    <row r="1182">
      <c r="A1182" s="244"/>
      <c r="B1182" s="50"/>
      <c r="C1182" s="111"/>
      <c r="D1182" s="111"/>
      <c r="E1182" s="111"/>
      <c r="F1182" s="111"/>
      <c r="G1182" s="243"/>
      <c r="H1182" s="50"/>
      <c r="J1182" s="50"/>
      <c r="K1182" s="50"/>
      <c r="L1182" s="50"/>
      <c r="M1182" s="50"/>
      <c r="N1182" s="50"/>
      <c r="O1182" s="50"/>
      <c r="P1182" s="50"/>
      <c r="Q1182" s="50"/>
      <c r="R1182" s="50"/>
      <c r="S1182" s="50"/>
    </row>
    <row r="1183">
      <c r="A1183" s="244"/>
      <c r="B1183" s="50"/>
      <c r="C1183" s="111"/>
      <c r="D1183" s="111"/>
      <c r="E1183" s="111"/>
      <c r="F1183" s="111"/>
      <c r="G1183" s="243"/>
      <c r="H1183" s="50"/>
      <c r="J1183" s="50"/>
      <c r="K1183" s="50"/>
      <c r="L1183" s="50"/>
      <c r="M1183" s="50"/>
      <c r="N1183" s="50"/>
      <c r="O1183" s="50"/>
      <c r="P1183" s="50"/>
      <c r="Q1183" s="50"/>
      <c r="R1183" s="50"/>
      <c r="S1183" s="50"/>
    </row>
    <row r="1184">
      <c r="A1184" s="244"/>
      <c r="B1184" s="50"/>
      <c r="C1184" s="111"/>
      <c r="D1184" s="111"/>
      <c r="E1184" s="111"/>
      <c r="F1184" s="111"/>
      <c r="G1184" s="243"/>
      <c r="H1184" s="50"/>
      <c r="J1184" s="50"/>
      <c r="K1184" s="50"/>
      <c r="L1184" s="50"/>
      <c r="M1184" s="50"/>
      <c r="N1184" s="50"/>
      <c r="O1184" s="50"/>
      <c r="P1184" s="50"/>
      <c r="Q1184" s="50"/>
      <c r="R1184" s="50"/>
      <c r="S1184" s="50"/>
    </row>
    <row r="1185">
      <c r="A1185" s="244"/>
      <c r="B1185" s="50"/>
      <c r="C1185" s="111"/>
      <c r="D1185" s="111"/>
      <c r="E1185" s="111"/>
      <c r="F1185" s="111"/>
      <c r="G1185" s="243"/>
      <c r="H1185" s="50"/>
      <c r="J1185" s="50"/>
      <c r="K1185" s="50"/>
      <c r="L1185" s="50"/>
      <c r="M1185" s="50"/>
      <c r="N1185" s="50"/>
      <c r="O1185" s="50"/>
      <c r="P1185" s="50"/>
      <c r="Q1185" s="50"/>
      <c r="R1185" s="50"/>
      <c r="S1185" s="50"/>
    </row>
    <row r="1186">
      <c r="A1186" s="244"/>
      <c r="B1186" s="50"/>
      <c r="C1186" s="111"/>
      <c r="D1186" s="111"/>
      <c r="E1186" s="111"/>
      <c r="F1186" s="111"/>
      <c r="G1186" s="243"/>
      <c r="H1186" s="50"/>
      <c r="J1186" s="50"/>
      <c r="K1186" s="50"/>
      <c r="L1186" s="50"/>
      <c r="M1186" s="50"/>
      <c r="N1186" s="50"/>
      <c r="O1186" s="50"/>
      <c r="P1186" s="50"/>
      <c r="Q1186" s="50"/>
      <c r="R1186" s="50"/>
      <c r="S1186" s="50"/>
    </row>
    <row r="1187">
      <c r="A1187" s="244"/>
      <c r="B1187" s="50"/>
      <c r="C1187" s="111"/>
      <c r="D1187" s="111"/>
      <c r="E1187" s="111"/>
      <c r="F1187" s="111"/>
      <c r="G1187" s="243"/>
      <c r="H1187" s="50"/>
      <c r="J1187" s="50"/>
      <c r="K1187" s="50"/>
      <c r="L1187" s="50"/>
      <c r="M1187" s="50"/>
      <c r="N1187" s="50"/>
      <c r="O1187" s="50"/>
      <c r="P1187" s="50"/>
      <c r="Q1187" s="50"/>
      <c r="R1187" s="50"/>
      <c r="S1187" s="50"/>
    </row>
    <row r="1188">
      <c r="A1188" s="244"/>
      <c r="B1188" s="50"/>
      <c r="C1188" s="111"/>
      <c r="D1188" s="111"/>
      <c r="E1188" s="111"/>
      <c r="F1188" s="111"/>
      <c r="G1188" s="243"/>
      <c r="H1188" s="50"/>
      <c r="J1188" s="50"/>
      <c r="K1188" s="50"/>
      <c r="L1188" s="50"/>
      <c r="M1188" s="50"/>
      <c r="N1188" s="50"/>
      <c r="O1188" s="50"/>
      <c r="P1188" s="50"/>
      <c r="Q1188" s="50"/>
      <c r="R1188" s="50"/>
      <c r="S1188" s="50"/>
    </row>
    <row r="1189">
      <c r="A1189" s="244"/>
      <c r="B1189" s="50"/>
      <c r="C1189" s="111"/>
      <c r="D1189" s="111"/>
      <c r="E1189" s="111"/>
      <c r="F1189" s="111"/>
      <c r="G1189" s="243"/>
      <c r="H1189" s="50"/>
      <c r="J1189" s="50"/>
      <c r="K1189" s="50"/>
      <c r="L1189" s="50"/>
      <c r="M1189" s="50"/>
      <c r="N1189" s="50"/>
      <c r="O1189" s="50"/>
      <c r="P1189" s="50"/>
      <c r="Q1189" s="50"/>
      <c r="R1189" s="50"/>
      <c r="S1189" s="50"/>
    </row>
    <row r="1190">
      <c r="A1190" s="244"/>
      <c r="B1190" s="50"/>
      <c r="C1190" s="111"/>
      <c r="D1190" s="111"/>
      <c r="E1190" s="111"/>
      <c r="F1190" s="111"/>
      <c r="G1190" s="243"/>
      <c r="H1190" s="50"/>
      <c r="J1190" s="50"/>
      <c r="K1190" s="50"/>
      <c r="L1190" s="50"/>
      <c r="M1190" s="50"/>
      <c r="N1190" s="50"/>
      <c r="O1190" s="50"/>
      <c r="P1190" s="50"/>
      <c r="Q1190" s="50"/>
      <c r="R1190" s="50"/>
      <c r="S1190" s="50"/>
    </row>
    <row r="1191">
      <c r="A1191" s="244"/>
      <c r="B1191" s="50"/>
      <c r="C1191" s="111"/>
      <c r="D1191" s="111"/>
      <c r="E1191" s="111"/>
      <c r="F1191" s="111"/>
      <c r="G1191" s="243"/>
      <c r="H1191" s="50"/>
      <c r="J1191" s="50"/>
      <c r="K1191" s="50"/>
      <c r="L1191" s="50"/>
      <c r="M1191" s="50"/>
      <c r="N1191" s="50"/>
      <c r="O1191" s="50"/>
      <c r="P1191" s="50"/>
      <c r="Q1191" s="50"/>
      <c r="R1191" s="50"/>
      <c r="S1191" s="50"/>
    </row>
    <row r="1192">
      <c r="A1192" s="244"/>
      <c r="B1192" s="50"/>
      <c r="C1192" s="111"/>
      <c r="D1192" s="111"/>
      <c r="E1192" s="111"/>
      <c r="F1192" s="111"/>
      <c r="G1192" s="243"/>
      <c r="H1192" s="50"/>
      <c r="J1192" s="50"/>
      <c r="K1192" s="50"/>
      <c r="L1192" s="50"/>
      <c r="M1192" s="50"/>
      <c r="N1192" s="50"/>
      <c r="O1192" s="50"/>
      <c r="P1192" s="50"/>
      <c r="Q1192" s="50"/>
      <c r="R1192" s="50"/>
      <c r="S1192" s="50"/>
    </row>
    <row r="1193">
      <c r="A1193" s="244"/>
      <c r="B1193" s="50"/>
      <c r="C1193" s="111"/>
      <c r="D1193" s="111"/>
      <c r="E1193" s="111"/>
      <c r="F1193" s="111"/>
      <c r="G1193" s="243"/>
      <c r="H1193" s="50"/>
      <c r="J1193" s="50"/>
      <c r="K1193" s="50"/>
      <c r="L1193" s="50"/>
      <c r="M1193" s="50"/>
      <c r="N1193" s="50"/>
      <c r="O1193" s="50"/>
      <c r="P1193" s="50"/>
      <c r="Q1193" s="50"/>
      <c r="R1193" s="50"/>
      <c r="S1193" s="50"/>
    </row>
    <row r="1194">
      <c r="A1194" s="244"/>
      <c r="B1194" s="50"/>
      <c r="C1194" s="111"/>
      <c r="D1194" s="111"/>
      <c r="E1194" s="111"/>
      <c r="F1194" s="111"/>
      <c r="G1194" s="243"/>
      <c r="H1194" s="50"/>
      <c r="J1194" s="50"/>
      <c r="K1194" s="50"/>
      <c r="L1194" s="50"/>
      <c r="M1194" s="50"/>
      <c r="N1194" s="50"/>
      <c r="O1194" s="50"/>
      <c r="P1194" s="50"/>
      <c r="Q1194" s="50"/>
      <c r="R1194" s="50"/>
      <c r="S1194" s="50"/>
    </row>
    <row r="1195">
      <c r="A1195" s="244"/>
      <c r="B1195" s="50"/>
      <c r="C1195" s="111"/>
      <c r="D1195" s="111"/>
      <c r="E1195" s="111"/>
      <c r="F1195" s="111"/>
      <c r="G1195" s="243"/>
      <c r="H1195" s="50"/>
      <c r="J1195" s="50"/>
      <c r="K1195" s="50"/>
      <c r="L1195" s="50"/>
      <c r="M1195" s="50"/>
      <c r="N1195" s="50"/>
      <c r="O1195" s="50"/>
      <c r="P1195" s="50"/>
      <c r="Q1195" s="50"/>
      <c r="R1195" s="50"/>
      <c r="S1195" s="50"/>
    </row>
    <row r="1196">
      <c r="A1196" s="244"/>
      <c r="B1196" s="50"/>
      <c r="C1196" s="111"/>
      <c r="D1196" s="111"/>
      <c r="E1196" s="111"/>
      <c r="F1196" s="111"/>
      <c r="G1196" s="243"/>
      <c r="H1196" s="50"/>
      <c r="J1196" s="50"/>
      <c r="K1196" s="50"/>
      <c r="L1196" s="50"/>
      <c r="M1196" s="50"/>
      <c r="N1196" s="50"/>
      <c r="O1196" s="50"/>
      <c r="P1196" s="50"/>
      <c r="Q1196" s="50"/>
      <c r="R1196" s="50"/>
      <c r="S1196" s="50"/>
    </row>
    <row r="1197">
      <c r="A1197" s="244"/>
      <c r="B1197" s="50"/>
      <c r="C1197" s="111"/>
      <c r="D1197" s="111"/>
      <c r="E1197" s="111"/>
      <c r="F1197" s="111"/>
      <c r="G1197" s="243"/>
      <c r="H1197" s="50"/>
      <c r="J1197" s="50"/>
      <c r="K1197" s="50"/>
      <c r="L1197" s="50"/>
      <c r="M1197" s="50"/>
      <c r="N1197" s="50"/>
      <c r="O1197" s="50"/>
      <c r="P1197" s="50"/>
      <c r="Q1197" s="50"/>
      <c r="R1197" s="50"/>
      <c r="S1197" s="50"/>
    </row>
    <row r="1198">
      <c r="A1198" s="244"/>
      <c r="B1198" s="50"/>
      <c r="C1198" s="111"/>
      <c r="D1198" s="111"/>
      <c r="E1198" s="111"/>
      <c r="F1198" s="111"/>
      <c r="G1198" s="243"/>
      <c r="H1198" s="50"/>
      <c r="J1198" s="50"/>
      <c r="K1198" s="50"/>
      <c r="L1198" s="50"/>
      <c r="M1198" s="50"/>
      <c r="N1198" s="50"/>
      <c r="O1198" s="50"/>
      <c r="P1198" s="50"/>
      <c r="Q1198" s="50"/>
      <c r="R1198" s="50"/>
      <c r="S1198" s="50"/>
    </row>
    <row r="1199">
      <c r="A1199" s="244"/>
      <c r="B1199" s="50"/>
      <c r="C1199" s="111"/>
      <c r="D1199" s="111"/>
      <c r="E1199" s="111"/>
      <c r="F1199" s="111"/>
      <c r="G1199" s="243"/>
      <c r="H1199" s="50"/>
      <c r="J1199" s="50"/>
      <c r="K1199" s="50"/>
      <c r="L1199" s="50"/>
      <c r="M1199" s="50"/>
      <c r="N1199" s="50"/>
      <c r="O1199" s="50"/>
      <c r="P1199" s="50"/>
      <c r="Q1199" s="50"/>
      <c r="R1199" s="50"/>
      <c r="S1199" s="50"/>
    </row>
    <row r="1200">
      <c r="A1200" s="244"/>
      <c r="B1200" s="50"/>
      <c r="C1200" s="111"/>
      <c r="D1200" s="111"/>
      <c r="E1200" s="111"/>
      <c r="F1200" s="111"/>
      <c r="G1200" s="243"/>
      <c r="H1200" s="50"/>
      <c r="J1200" s="50"/>
      <c r="K1200" s="50"/>
      <c r="L1200" s="50"/>
      <c r="M1200" s="50"/>
      <c r="N1200" s="50"/>
      <c r="O1200" s="50"/>
      <c r="P1200" s="50"/>
      <c r="Q1200" s="50"/>
      <c r="R1200" s="50"/>
      <c r="S1200" s="50"/>
    </row>
    <row r="1201">
      <c r="A1201" s="244"/>
      <c r="B1201" s="50"/>
      <c r="C1201" s="111"/>
      <c r="D1201" s="111"/>
      <c r="E1201" s="111"/>
      <c r="F1201" s="111"/>
      <c r="G1201" s="243"/>
      <c r="H1201" s="50"/>
      <c r="J1201" s="50"/>
      <c r="K1201" s="50"/>
      <c r="L1201" s="50"/>
      <c r="M1201" s="50"/>
      <c r="N1201" s="50"/>
      <c r="O1201" s="50"/>
      <c r="P1201" s="50"/>
      <c r="Q1201" s="50"/>
      <c r="R1201" s="50"/>
      <c r="S1201" s="50"/>
    </row>
    <row r="1202">
      <c r="A1202" s="244"/>
      <c r="B1202" s="50"/>
      <c r="C1202" s="111"/>
      <c r="D1202" s="111"/>
      <c r="E1202" s="111"/>
      <c r="F1202" s="111"/>
      <c r="G1202" s="243"/>
      <c r="H1202" s="50"/>
      <c r="J1202" s="50"/>
      <c r="K1202" s="50"/>
      <c r="L1202" s="50"/>
      <c r="M1202" s="50"/>
      <c r="N1202" s="50"/>
      <c r="O1202" s="50"/>
      <c r="P1202" s="50"/>
      <c r="Q1202" s="50"/>
      <c r="R1202" s="50"/>
      <c r="S1202" s="50"/>
    </row>
    <row r="1203">
      <c r="A1203" s="244"/>
      <c r="B1203" s="50"/>
      <c r="C1203" s="111"/>
      <c r="D1203" s="111"/>
      <c r="E1203" s="111"/>
      <c r="F1203" s="111"/>
      <c r="G1203" s="243"/>
      <c r="H1203" s="50"/>
      <c r="J1203" s="50"/>
      <c r="K1203" s="50"/>
      <c r="L1203" s="50"/>
      <c r="M1203" s="50"/>
      <c r="N1203" s="50"/>
      <c r="O1203" s="50"/>
      <c r="P1203" s="50"/>
      <c r="Q1203" s="50"/>
      <c r="R1203" s="50"/>
      <c r="S1203" s="50"/>
    </row>
    <row r="1204">
      <c r="A1204" s="244"/>
      <c r="B1204" s="50"/>
      <c r="C1204" s="111"/>
      <c r="D1204" s="111"/>
      <c r="E1204" s="111"/>
      <c r="F1204" s="111"/>
      <c r="G1204" s="243"/>
      <c r="H1204" s="50"/>
      <c r="J1204" s="50"/>
      <c r="K1204" s="50"/>
      <c r="L1204" s="50"/>
      <c r="M1204" s="50"/>
      <c r="N1204" s="50"/>
      <c r="O1204" s="50"/>
      <c r="P1204" s="50"/>
      <c r="Q1204" s="50"/>
      <c r="R1204" s="50"/>
      <c r="S1204" s="50"/>
    </row>
    <row r="1205">
      <c r="A1205" s="244"/>
      <c r="B1205" s="50"/>
      <c r="C1205" s="111"/>
      <c r="D1205" s="111"/>
      <c r="E1205" s="111"/>
      <c r="F1205" s="111"/>
      <c r="G1205" s="243"/>
      <c r="H1205" s="50"/>
      <c r="J1205" s="50"/>
      <c r="K1205" s="50"/>
      <c r="L1205" s="50"/>
      <c r="M1205" s="50"/>
      <c r="N1205" s="50"/>
      <c r="O1205" s="50"/>
      <c r="P1205" s="50"/>
      <c r="Q1205" s="50"/>
      <c r="R1205" s="50"/>
      <c r="S1205" s="50"/>
    </row>
    <row r="1206">
      <c r="A1206" s="244"/>
      <c r="B1206" s="50"/>
      <c r="C1206" s="111"/>
      <c r="D1206" s="111"/>
      <c r="E1206" s="111"/>
      <c r="F1206" s="111"/>
      <c r="G1206" s="243"/>
      <c r="H1206" s="50"/>
      <c r="J1206" s="50"/>
      <c r="K1206" s="50"/>
      <c r="L1206" s="50"/>
      <c r="M1206" s="50"/>
      <c r="N1206" s="50"/>
      <c r="O1206" s="50"/>
      <c r="P1206" s="50"/>
      <c r="Q1206" s="50"/>
      <c r="R1206" s="50"/>
      <c r="S1206" s="50"/>
    </row>
    <row r="1207">
      <c r="A1207" s="244"/>
      <c r="B1207" s="50"/>
      <c r="C1207" s="111"/>
      <c r="D1207" s="111"/>
      <c r="E1207" s="111"/>
      <c r="F1207" s="111"/>
      <c r="G1207" s="243"/>
      <c r="H1207" s="50"/>
      <c r="J1207" s="50"/>
      <c r="K1207" s="50"/>
      <c r="L1207" s="50"/>
      <c r="M1207" s="50"/>
      <c r="N1207" s="50"/>
      <c r="O1207" s="50"/>
      <c r="P1207" s="50"/>
      <c r="Q1207" s="50"/>
      <c r="R1207" s="50"/>
      <c r="S1207" s="50"/>
    </row>
    <row r="1208">
      <c r="A1208" s="244"/>
      <c r="B1208" s="50"/>
      <c r="C1208" s="111"/>
      <c r="D1208" s="111"/>
      <c r="E1208" s="111"/>
      <c r="F1208" s="111"/>
      <c r="G1208" s="243"/>
      <c r="H1208" s="50"/>
      <c r="J1208" s="50"/>
      <c r="K1208" s="50"/>
      <c r="L1208" s="50"/>
      <c r="M1208" s="50"/>
      <c r="N1208" s="50"/>
      <c r="O1208" s="50"/>
      <c r="P1208" s="50"/>
      <c r="Q1208" s="50"/>
      <c r="R1208" s="50"/>
      <c r="S1208" s="50"/>
    </row>
    <row r="1209">
      <c r="A1209" s="244"/>
      <c r="B1209" s="50"/>
      <c r="C1209" s="111"/>
      <c r="D1209" s="111"/>
      <c r="E1209" s="111"/>
      <c r="F1209" s="111"/>
      <c r="G1209" s="243"/>
      <c r="H1209" s="50"/>
      <c r="J1209" s="50"/>
      <c r="K1209" s="50"/>
      <c r="L1209" s="50"/>
      <c r="M1209" s="50"/>
      <c r="N1209" s="50"/>
      <c r="O1209" s="50"/>
      <c r="P1209" s="50"/>
      <c r="Q1209" s="50"/>
      <c r="R1209" s="50"/>
      <c r="S1209" s="50"/>
    </row>
    <row r="1210">
      <c r="A1210" s="244"/>
      <c r="B1210" s="50"/>
      <c r="C1210" s="111"/>
      <c r="D1210" s="111"/>
      <c r="E1210" s="111"/>
      <c r="F1210" s="111"/>
      <c r="G1210" s="243"/>
      <c r="H1210" s="50"/>
      <c r="J1210" s="50"/>
      <c r="K1210" s="50"/>
      <c r="L1210" s="50"/>
      <c r="M1210" s="50"/>
      <c r="N1210" s="50"/>
      <c r="O1210" s="50"/>
      <c r="P1210" s="50"/>
      <c r="Q1210" s="50"/>
      <c r="R1210" s="50"/>
      <c r="S1210" s="50"/>
    </row>
    <row r="1211">
      <c r="A1211" s="244"/>
      <c r="B1211" s="50"/>
      <c r="C1211" s="111"/>
      <c r="D1211" s="111"/>
      <c r="E1211" s="111"/>
      <c r="F1211" s="111"/>
      <c r="G1211" s="243"/>
      <c r="H1211" s="50"/>
      <c r="J1211" s="50"/>
      <c r="K1211" s="50"/>
      <c r="L1211" s="50"/>
      <c r="M1211" s="50"/>
      <c r="N1211" s="50"/>
      <c r="O1211" s="50"/>
      <c r="P1211" s="50"/>
      <c r="Q1211" s="50"/>
      <c r="R1211" s="50"/>
      <c r="S1211" s="50"/>
    </row>
    <row r="1212">
      <c r="A1212" s="244"/>
      <c r="B1212" s="50"/>
      <c r="C1212" s="111"/>
      <c r="D1212" s="111"/>
      <c r="E1212" s="111"/>
      <c r="F1212" s="111"/>
      <c r="G1212" s="243"/>
      <c r="H1212" s="50"/>
      <c r="J1212" s="50"/>
      <c r="K1212" s="50"/>
      <c r="L1212" s="50"/>
      <c r="M1212" s="50"/>
      <c r="N1212" s="50"/>
      <c r="O1212" s="50"/>
      <c r="P1212" s="50"/>
      <c r="Q1212" s="50"/>
      <c r="R1212" s="50"/>
      <c r="S1212" s="50"/>
    </row>
    <row r="1213">
      <c r="A1213" s="244"/>
      <c r="B1213" s="50"/>
      <c r="C1213" s="111"/>
      <c r="D1213" s="111"/>
      <c r="E1213" s="111"/>
      <c r="F1213" s="111"/>
      <c r="G1213" s="243"/>
      <c r="H1213" s="50"/>
      <c r="J1213" s="50"/>
      <c r="K1213" s="50"/>
      <c r="L1213" s="50"/>
      <c r="M1213" s="50"/>
      <c r="N1213" s="50"/>
      <c r="O1213" s="50"/>
      <c r="P1213" s="50"/>
      <c r="Q1213" s="50"/>
      <c r="R1213" s="50"/>
      <c r="S1213" s="50"/>
    </row>
    <row r="1214">
      <c r="A1214" s="244"/>
      <c r="B1214" s="50"/>
      <c r="C1214" s="111"/>
      <c r="D1214" s="111"/>
      <c r="E1214" s="111"/>
      <c r="F1214" s="111"/>
      <c r="G1214" s="243"/>
      <c r="H1214" s="50"/>
      <c r="J1214" s="50"/>
      <c r="K1214" s="50"/>
      <c r="L1214" s="50"/>
      <c r="M1214" s="50"/>
      <c r="N1214" s="50"/>
      <c r="O1214" s="50"/>
      <c r="P1214" s="50"/>
      <c r="Q1214" s="50"/>
      <c r="R1214" s="50"/>
      <c r="S1214" s="50"/>
    </row>
    <row r="1215">
      <c r="A1215" s="244"/>
      <c r="B1215" s="50"/>
      <c r="C1215" s="111"/>
      <c r="D1215" s="111"/>
      <c r="E1215" s="111"/>
      <c r="F1215" s="111"/>
      <c r="G1215" s="243"/>
      <c r="H1215" s="50"/>
      <c r="J1215" s="50"/>
      <c r="K1215" s="50"/>
      <c r="L1215" s="50"/>
      <c r="M1215" s="50"/>
      <c r="N1215" s="50"/>
      <c r="O1215" s="50"/>
      <c r="P1215" s="50"/>
      <c r="Q1215" s="50"/>
      <c r="R1215" s="50"/>
      <c r="S1215" s="50"/>
    </row>
    <row r="1216">
      <c r="A1216" s="244"/>
      <c r="B1216" s="50"/>
      <c r="C1216" s="111"/>
      <c r="D1216" s="111"/>
      <c r="E1216" s="111"/>
      <c r="F1216" s="111"/>
      <c r="G1216" s="243"/>
      <c r="H1216" s="50"/>
      <c r="J1216" s="50"/>
      <c r="K1216" s="50"/>
      <c r="L1216" s="50"/>
      <c r="M1216" s="50"/>
      <c r="N1216" s="50"/>
      <c r="O1216" s="50"/>
      <c r="P1216" s="50"/>
      <c r="Q1216" s="50"/>
      <c r="R1216" s="50"/>
      <c r="S1216" s="50"/>
    </row>
    <row r="1217">
      <c r="A1217" s="244"/>
      <c r="B1217" s="50"/>
      <c r="C1217" s="111"/>
      <c r="D1217" s="111"/>
      <c r="E1217" s="111"/>
      <c r="F1217" s="111"/>
      <c r="G1217" s="243"/>
      <c r="H1217" s="50"/>
      <c r="J1217" s="50"/>
      <c r="K1217" s="50"/>
      <c r="L1217" s="50"/>
      <c r="M1217" s="50"/>
      <c r="N1217" s="50"/>
      <c r="O1217" s="50"/>
      <c r="P1217" s="50"/>
      <c r="Q1217" s="50"/>
      <c r="R1217" s="50"/>
      <c r="S1217" s="50"/>
    </row>
    <row r="1218">
      <c r="A1218" s="244"/>
      <c r="B1218" s="50"/>
      <c r="C1218" s="111"/>
      <c r="D1218" s="111"/>
      <c r="E1218" s="111"/>
      <c r="F1218" s="111"/>
      <c r="G1218" s="243"/>
      <c r="H1218" s="50"/>
      <c r="J1218" s="50"/>
      <c r="K1218" s="50"/>
      <c r="L1218" s="50"/>
      <c r="M1218" s="50"/>
      <c r="N1218" s="50"/>
      <c r="O1218" s="50"/>
      <c r="P1218" s="50"/>
      <c r="Q1218" s="50"/>
      <c r="R1218" s="50"/>
      <c r="S1218" s="50"/>
    </row>
    <row r="1219">
      <c r="A1219" s="244"/>
      <c r="B1219" s="50"/>
      <c r="C1219" s="111"/>
      <c r="D1219" s="111"/>
      <c r="E1219" s="111"/>
      <c r="F1219" s="111"/>
      <c r="G1219" s="243"/>
      <c r="H1219" s="50"/>
      <c r="J1219" s="50"/>
      <c r="K1219" s="50"/>
      <c r="L1219" s="50"/>
      <c r="M1219" s="50"/>
      <c r="N1219" s="50"/>
      <c r="O1219" s="50"/>
      <c r="P1219" s="50"/>
      <c r="Q1219" s="50"/>
      <c r="R1219" s="50"/>
      <c r="S1219" s="50"/>
    </row>
    <row r="1220">
      <c r="A1220" s="244"/>
      <c r="B1220" s="50"/>
      <c r="C1220" s="111"/>
      <c r="D1220" s="111"/>
      <c r="E1220" s="111"/>
      <c r="F1220" s="111"/>
      <c r="G1220" s="243"/>
      <c r="H1220" s="50"/>
      <c r="J1220" s="50"/>
      <c r="K1220" s="50"/>
      <c r="L1220" s="50"/>
      <c r="M1220" s="50"/>
      <c r="N1220" s="50"/>
      <c r="O1220" s="50"/>
      <c r="P1220" s="50"/>
      <c r="Q1220" s="50"/>
      <c r="R1220" s="50"/>
      <c r="S1220" s="50"/>
    </row>
    <row r="1221">
      <c r="A1221" s="244"/>
      <c r="B1221" s="50"/>
      <c r="C1221" s="111"/>
      <c r="D1221" s="111"/>
      <c r="E1221" s="111"/>
      <c r="F1221" s="111"/>
      <c r="G1221" s="243"/>
      <c r="H1221" s="50"/>
      <c r="J1221" s="50"/>
      <c r="K1221" s="50"/>
      <c r="L1221" s="50"/>
      <c r="M1221" s="50"/>
      <c r="N1221" s="50"/>
      <c r="O1221" s="50"/>
      <c r="P1221" s="50"/>
      <c r="Q1221" s="50"/>
      <c r="R1221" s="50"/>
      <c r="S1221" s="50"/>
    </row>
    <row r="1222">
      <c r="A1222" s="244"/>
      <c r="B1222" s="50"/>
      <c r="C1222" s="111"/>
      <c r="D1222" s="111"/>
      <c r="E1222" s="111"/>
      <c r="F1222" s="111"/>
      <c r="G1222" s="243"/>
      <c r="H1222" s="50"/>
      <c r="J1222" s="50"/>
      <c r="K1222" s="50"/>
      <c r="L1222" s="50"/>
      <c r="M1222" s="50"/>
      <c r="N1222" s="50"/>
      <c r="O1222" s="50"/>
      <c r="P1222" s="50"/>
      <c r="Q1222" s="50"/>
      <c r="R1222" s="50"/>
      <c r="S1222" s="50"/>
    </row>
    <row r="1223">
      <c r="A1223" s="244"/>
      <c r="B1223" s="50"/>
      <c r="C1223" s="111"/>
      <c r="D1223" s="111"/>
      <c r="E1223" s="111"/>
      <c r="F1223" s="111"/>
      <c r="G1223" s="243"/>
      <c r="H1223" s="50"/>
      <c r="J1223" s="50"/>
      <c r="K1223" s="50"/>
      <c r="L1223" s="50"/>
      <c r="M1223" s="50"/>
      <c r="N1223" s="50"/>
      <c r="O1223" s="50"/>
      <c r="P1223" s="50"/>
      <c r="Q1223" s="50"/>
      <c r="R1223" s="50"/>
      <c r="S1223" s="50"/>
    </row>
    <row r="1224">
      <c r="A1224" s="244"/>
      <c r="B1224" s="50"/>
      <c r="C1224" s="111"/>
      <c r="D1224" s="111"/>
      <c r="E1224" s="111"/>
      <c r="F1224" s="111"/>
      <c r="G1224" s="243"/>
      <c r="H1224" s="50"/>
      <c r="J1224" s="50"/>
      <c r="K1224" s="50"/>
      <c r="L1224" s="50"/>
      <c r="M1224" s="50"/>
      <c r="N1224" s="50"/>
      <c r="O1224" s="50"/>
      <c r="P1224" s="50"/>
      <c r="Q1224" s="50"/>
      <c r="R1224" s="50"/>
      <c r="S1224" s="50"/>
    </row>
    <row r="1225">
      <c r="A1225" s="244"/>
      <c r="B1225" s="50"/>
      <c r="C1225" s="111"/>
      <c r="D1225" s="111"/>
      <c r="E1225" s="111"/>
      <c r="F1225" s="111"/>
      <c r="G1225" s="243"/>
      <c r="H1225" s="50"/>
      <c r="J1225" s="50"/>
      <c r="K1225" s="50"/>
      <c r="L1225" s="50"/>
      <c r="M1225" s="50"/>
      <c r="N1225" s="50"/>
      <c r="O1225" s="50"/>
      <c r="P1225" s="50"/>
      <c r="Q1225" s="50"/>
      <c r="R1225" s="50"/>
      <c r="S1225" s="50"/>
    </row>
    <row r="1226">
      <c r="A1226" s="244"/>
      <c r="B1226" s="50"/>
      <c r="C1226" s="111"/>
      <c r="D1226" s="111"/>
      <c r="E1226" s="111"/>
      <c r="F1226" s="111"/>
      <c r="G1226" s="243"/>
      <c r="H1226" s="50"/>
      <c r="J1226" s="50"/>
      <c r="K1226" s="50"/>
      <c r="L1226" s="50"/>
      <c r="M1226" s="50"/>
      <c r="N1226" s="50"/>
      <c r="O1226" s="50"/>
      <c r="P1226" s="50"/>
      <c r="Q1226" s="50"/>
      <c r="R1226" s="50"/>
      <c r="S1226" s="50"/>
    </row>
    <row r="1227">
      <c r="A1227" s="244"/>
      <c r="B1227" s="50"/>
      <c r="C1227" s="111"/>
      <c r="D1227" s="111"/>
      <c r="E1227" s="111"/>
      <c r="F1227" s="111"/>
      <c r="G1227" s="243"/>
      <c r="H1227" s="50"/>
      <c r="J1227" s="50"/>
      <c r="K1227" s="50"/>
      <c r="L1227" s="50"/>
      <c r="M1227" s="50"/>
      <c r="N1227" s="50"/>
      <c r="O1227" s="50"/>
      <c r="P1227" s="50"/>
      <c r="Q1227" s="50"/>
      <c r="R1227" s="50"/>
      <c r="S1227" s="50"/>
    </row>
    <row r="1228">
      <c r="A1228" s="244"/>
      <c r="B1228" s="50"/>
      <c r="C1228" s="111"/>
      <c r="D1228" s="111"/>
      <c r="E1228" s="111"/>
      <c r="F1228" s="111"/>
      <c r="G1228" s="243"/>
      <c r="H1228" s="50"/>
      <c r="J1228" s="50"/>
      <c r="K1228" s="50"/>
      <c r="L1228" s="50"/>
      <c r="M1228" s="50"/>
      <c r="N1228" s="50"/>
      <c r="O1228" s="50"/>
      <c r="P1228" s="50"/>
      <c r="Q1228" s="50"/>
      <c r="R1228" s="50"/>
      <c r="S1228" s="50"/>
    </row>
    <row r="1229">
      <c r="A1229" s="244"/>
      <c r="B1229" s="50"/>
      <c r="C1229" s="111"/>
      <c r="D1229" s="111"/>
      <c r="E1229" s="111"/>
      <c r="F1229" s="111"/>
      <c r="G1229" s="243"/>
      <c r="H1229" s="50"/>
      <c r="J1229" s="50"/>
      <c r="K1229" s="50"/>
      <c r="L1229" s="50"/>
      <c r="M1229" s="50"/>
      <c r="N1229" s="50"/>
      <c r="O1229" s="50"/>
      <c r="P1229" s="50"/>
      <c r="Q1229" s="50"/>
      <c r="R1229" s="50"/>
      <c r="S1229" s="50"/>
    </row>
    <row r="1230">
      <c r="A1230" s="244"/>
      <c r="B1230" s="50"/>
      <c r="C1230" s="111"/>
      <c r="D1230" s="111"/>
      <c r="E1230" s="111"/>
      <c r="F1230" s="111"/>
      <c r="G1230" s="243"/>
      <c r="H1230" s="50"/>
      <c r="J1230" s="50"/>
      <c r="K1230" s="50"/>
      <c r="L1230" s="50"/>
      <c r="M1230" s="50"/>
      <c r="N1230" s="50"/>
      <c r="O1230" s="50"/>
      <c r="P1230" s="50"/>
      <c r="Q1230" s="50"/>
      <c r="R1230" s="50"/>
      <c r="S1230" s="50"/>
    </row>
    <row r="1231">
      <c r="A1231" s="244"/>
      <c r="B1231" s="50"/>
      <c r="C1231" s="111"/>
      <c r="D1231" s="111"/>
      <c r="E1231" s="111"/>
      <c r="F1231" s="111"/>
      <c r="G1231" s="243"/>
      <c r="H1231" s="50"/>
      <c r="J1231" s="50"/>
      <c r="K1231" s="50"/>
      <c r="L1231" s="50"/>
      <c r="M1231" s="50"/>
      <c r="N1231" s="50"/>
      <c r="O1231" s="50"/>
      <c r="P1231" s="50"/>
      <c r="Q1231" s="50"/>
      <c r="R1231" s="50"/>
      <c r="S1231" s="50"/>
    </row>
    <row r="1232">
      <c r="A1232" s="244"/>
      <c r="B1232" s="50"/>
      <c r="C1232" s="111"/>
      <c r="D1232" s="111"/>
      <c r="E1232" s="111"/>
      <c r="F1232" s="111"/>
      <c r="G1232" s="243"/>
      <c r="H1232" s="50"/>
      <c r="J1232" s="50"/>
      <c r="K1232" s="50"/>
      <c r="L1232" s="50"/>
      <c r="M1232" s="50"/>
      <c r="N1232" s="50"/>
      <c r="O1232" s="50"/>
      <c r="P1232" s="50"/>
      <c r="Q1232" s="50"/>
      <c r="R1232" s="50"/>
      <c r="S1232" s="50"/>
    </row>
    <row r="1233">
      <c r="A1233" s="244"/>
      <c r="B1233" s="50"/>
      <c r="C1233" s="111"/>
      <c r="D1233" s="111"/>
      <c r="E1233" s="111"/>
      <c r="F1233" s="111"/>
      <c r="G1233" s="243"/>
      <c r="H1233" s="50"/>
      <c r="J1233" s="50"/>
      <c r="K1233" s="50"/>
      <c r="L1233" s="50"/>
      <c r="M1233" s="50"/>
      <c r="N1233" s="50"/>
      <c r="O1233" s="50"/>
      <c r="P1233" s="50"/>
      <c r="Q1233" s="50"/>
      <c r="R1233" s="50"/>
      <c r="S1233" s="50"/>
    </row>
    <row r="1234">
      <c r="A1234" s="244"/>
      <c r="B1234" s="50"/>
      <c r="C1234" s="111"/>
      <c r="D1234" s="111"/>
      <c r="E1234" s="111"/>
      <c r="F1234" s="111"/>
      <c r="G1234" s="243"/>
      <c r="H1234" s="50"/>
      <c r="J1234" s="50"/>
      <c r="K1234" s="50"/>
      <c r="L1234" s="50"/>
      <c r="M1234" s="50"/>
      <c r="N1234" s="50"/>
      <c r="O1234" s="50"/>
      <c r="P1234" s="50"/>
      <c r="Q1234" s="50"/>
      <c r="R1234" s="50"/>
      <c r="S1234" s="50"/>
    </row>
    <row r="1235">
      <c r="A1235" s="244"/>
      <c r="B1235" s="50"/>
      <c r="C1235" s="111"/>
      <c r="D1235" s="111"/>
      <c r="E1235" s="111"/>
      <c r="F1235" s="111"/>
      <c r="G1235" s="243"/>
      <c r="H1235" s="50"/>
      <c r="J1235" s="50"/>
      <c r="K1235" s="50"/>
      <c r="L1235" s="50"/>
      <c r="M1235" s="50"/>
      <c r="N1235" s="50"/>
      <c r="O1235" s="50"/>
      <c r="P1235" s="50"/>
      <c r="Q1235" s="50"/>
      <c r="R1235" s="50"/>
      <c r="S1235" s="50"/>
    </row>
    <row r="1236">
      <c r="A1236" s="244"/>
      <c r="B1236" s="50"/>
      <c r="C1236" s="111"/>
      <c r="D1236" s="111"/>
      <c r="E1236" s="111"/>
      <c r="F1236" s="111"/>
      <c r="G1236" s="243"/>
      <c r="H1236" s="50"/>
      <c r="J1236" s="50"/>
      <c r="K1236" s="50"/>
      <c r="L1236" s="50"/>
      <c r="M1236" s="50"/>
      <c r="N1236" s="50"/>
      <c r="O1236" s="50"/>
      <c r="P1236" s="50"/>
      <c r="Q1236" s="50"/>
      <c r="R1236" s="50"/>
      <c r="S1236" s="50"/>
    </row>
    <row r="1237">
      <c r="A1237" s="244"/>
      <c r="B1237" s="50"/>
      <c r="C1237" s="111"/>
      <c r="D1237" s="111"/>
      <c r="E1237" s="111"/>
      <c r="F1237" s="111"/>
      <c r="G1237" s="243"/>
      <c r="H1237" s="50"/>
      <c r="J1237" s="50"/>
      <c r="K1237" s="50"/>
      <c r="L1237" s="50"/>
      <c r="M1237" s="50"/>
      <c r="N1237" s="50"/>
      <c r="O1237" s="50"/>
      <c r="P1237" s="50"/>
      <c r="Q1237" s="50"/>
      <c r="R1237" s="50"/>
      <c r="S1237" s="50"/>
    </row>
    <row r="1238">
      <c r="A1238" s="244"/>
      <c r="B1238" s="50"/>
      <c r="C1238" s="111"/>
      <c r="D1238" s="111"/>
      <c r="E1238" s="111"/>
      <c r="F1238" s="111"/>
      <c r="G1238" s="243"/>
      <c r="H1238" s="50"/>
      <c r="J1238" s="50"/>
      <c r="K1238" s="50"/>
      <c r="L1238" s="50"/>
      <c r="M1238" s="50"/>
      <c r="N1238" s="50"/>
      <c r="O1238" s="50"/>
      <c r="P1238" s="50"/>
      <c r="Q1238" s="50"/>
      <c r="R1238" s="50"/>
      <c r="S1238" s="50"/>
    </row>
    <row r="1239">
      <c r="A1239" s="244"/>
      <c r="B1239" s="50"/>
      <c r="C1239" s="111"/>
      <c r="D1239" s="111"/>
      <c r="E1239" s="111"/>
      <c r="F1239" s="111"/>
      <c r="G1239" s="243"/>
      <c r="H1239" s="50"/>
      <c r="J1239" s="50"/>
      <c r="K1239" s="50"/>
      <c r="L1239" s="50"/>
      <c r="M1239" s="50"/>
      <c r="N1239" s="50"/>
      <c r="O1239" s="50"/>
      <c r="P1239" s="50"/>
      <c r="Q1239" s="50"/>
      <c r="R1239" s="50"/>
      <c r="S1239" s="50"/>
    </row>
    <row r="1240">
      <c r="A1240" s="244"/>
      <c r="B1240" s="50"/>
      <c r="C1240" s="111"/>
      <c r="D1240" s="111"/>
      <c r="E1240" s="111"/>
      <c r="F1240" s="111"/>
      <c r="G1240" s="243"/>
      <c r="H1240" s="50"/>
      <c r="J1240" s="50"/>
      <c r="K1240" s="50"/>
      <c r="L1240" s="50"/>
      <c r="M1240" s="50"/>
      <c r="N1240" s="50"/>
      <c r="O1240" s="50"/>
      <c r="P1240" s="50"/>
      <c r="Q1240" s="50"/>
      <c r="R1240" s="50"/>
      <c r="S1240" s="50"/>
    </row>
    <row r="1241">
      <c r="A1241" s="244"/>
      <c r="B1241" s="50"/>
      <c r="C1241" s="111"/>
      <c r="D1241" s="111"/>
      <c r="E1241" s="111"/>
      <c r="F1241" s="111"/>
      <c r="G1241" s="243"/>
      <c r="H1241" s="50"/>
      <c r="J1241" s="50"/>
      <c r="K1241" s="50"/>
      <c r="L1241" s="50"/>
      <c r="M1241" s="50"/>
      <c r="N1241" s="50"/>
      <c r="O1241" s="50"/>
      <c r="P1241" s="50"/>
      <c r="Q1241" s="50"/>
      <c r="R1241" s="50"/>
      <c r="S1241" s="50"/>
    </row>
    <row r="1242">
      <c r="A1242" s="244"/>
      <c r="B1242" s="50"/>
      <c r="C1242" s="111"/>
      <c r="D1242" s="111"/>
      <c r="E1242" s="111"/>
      <c r="F1242" s="111"/>
      <c r="G1242" s="243"/>
      <c r="H1242" s="50"/>
      <c r="J1242" s="50"/>
      <c r="K1242" s="50"/>
      <c r="L1242" s="50"/>
      <c r="M1242" s="50"/>
      <c r="N1242" s="50"/>
      <c r="O1242" s="50"/>
      <c r="P1242" s="50"/>
      <c r="Q1242" s="50"/>
      <c r="R1242" s="50"/>
      <c r="S1242" s="50"/>
    </row>
    <row r="1243">
      <c r="A1243" s="244"/>
      <c r="B1243" s="50"/>
      <c r="C1243" s="111"/>
      <c r="D1243" s="111"/>
      <c r="E1243" s="111"/>
      <c r="F1243" s="111"/>
      <c r="G1243" s="243"/>
      <c r="H1243" s="50"/>
      <c r="J1243" s="50"/>
      <c r="K1243" s="50"/>
      <c r="L1243" s="50"/>
      <c r="M1243" s="50"/>
      <c r="N1243" s="50"/>
      <c r="O1243" s="50"/>
      <c r="P1243" s="50"/>
      <c r="Q1243" s="50"/>
      <c r="R1243" s="50"/>
      <c r="S1243" s="50"/>
    </row>
    <row r="1244">
      <c r="A1244" s="244"/>
      <c r="B1244" s="50"/>
      <c r="C1244" s="111"/>
      <c r="D1244" s="111"/>
      <c r="E1244" s="111"/>
      <c r="F1244" s="111"/>
      <c r="G1244" s="243"/>
      <c r="H1244" s="50"/>
      <c r="J1244" s="50"/>
      <c r="K1244" s="50"/>
      <c r="L1244" s="50"/>
      <c r="M1244" s="50"/>
      <c r="N1244" s="50"/>
      <c r="O1244" s="50"/>
      <c r="P1244" s="50"/>
      <c r="Q1244" s="50"/>
      <c r="R1244" s="50"/>
      <c r="S1244" s="50"/>
    </row>
    <row r="1245">
      <c r="A1245" s="244"/>
      <c r="B1245" s="50"/>
      <c r="C1245" s="111"/>
      <c r="D1245" s="111"/>
      <c r="E1245" s="111"/>
      <c r="F1245" s="111"/>
      <c r="G1245" s="243"/>
      <c r="H1245" s="50"/>
      <c r="J1245" s="50"/>
      <c r="K1245" s="50"/>
      <c r="L1245" s="50"/>
      <c r="M1245" s="50"/>
      <c r="N1245" s="50"/>
      <c r="O1245" s="50"/>
      <c r="P1245" s="50"/>
      <c r="Q1245" s="50"/>
      <c r="R1245" s="50"/>
      <c r="S1245" s="50"/>
    </row>
    <row r="1246">
      <c r="A1246" s="244"/>
      <c r="B1246" s="50"/>
      <c r="C1246" s="111"/>
      <c r="D1246" s="111"/>
      <c r="E1246" s="111"/>
      <c r="F1246" s="111"/>
      <c r="G1246" s="243"/>
      <c r="H1246" s="50"/>
      <c r="J1246" s="50"/>
      <c r="K1246" s="50"/>
      <c r="L1246" s="50"/>
      <c r="M1246" s="50"/>
      <c r="N1246" s="50"/>
      <c r="O1246" s="50"/>
      <c r="P1246" s="50"/>
      <c r="Q1246" s="50"/>
      <c r="R1246" s="50"/>
      <c r="S1246" s="50"/>
    </row>
    <row r="1247">
      <c r="A1247" s="244"/>
      <c r="B1247" s="50"/>
      <c r="C1247" s="111"/>
      <c r="D1247" s="111"/>
      <c r="E1247" s="111"/>
      <c r="F1247" s="111"/>
      <c r="G1247" s="243"/>
      <c r="H1247" s="50"/>
      <c r="J1247" s="50"/>
      <c r="K1247" s="50"/>
      <c r="L1247" s="50"/>
      <c r="M1247" s="50"/>
      <c r="N1247" s="50"/>
      <c r="O1247" s="50"/>
      <c r="P1247" s="50"/>
      <c r="Q1247" s="50"/>
      <c r="R1247" s="50"/>
      <c r="S1247" s="50"/>
    </row>
    <row r="1248">
      <c r="A1248" s="244"/>
      <c r="B1248" s="50"/>
      <c r="C1248" s="111"/>
      <c r="D1248" s="111"/>
      <c r="E1248" s="111"/>
      <c r="F1248" s="111"/>
      <c r="G1248" s="243"/>
      <c r="H1248" s="50"/>
      <c r="J1248" s="50"/>
      <c r="K1248" s="50"/>
      <c r="L1248" s="50"/>
      <c r="M1248" s="50"/>
      <c r="N1248" s="50"/>
      <c r="O1248" s="50"/>
      <c r="P1248" s="50"/>
      <c r="Q1248" s="50"/>
      <c r="R1248" s="50"/>
      <c r="S1248" s="50"/>
    </row>
    <row r="1249">
      <c r="A1249" s="244"/>
      <c r="B1249" s="50"/>
      <c r="C1249" s="111"/>
      <c r="D1249" s="111"/>
      <c r="E1249" s="111"/>
      <c r="F1249" s="111"/>
      <c r="G1249" s="243"/>
      <c r="H1249" s="50"/>
      <c r="J1249" s="50"/>
      <c r="K1249" s="50"/>
      <c r="L1249" s="50"/>
      <c r="M1249" s="50"/>
      <c r="N1249" s="50"/>
      <c r="O1249" s="50"/>
      <c r="P1249" s="50"/>
      <c r="Q1249" s="50"/>
      <c r="R1249" s="50"/>
      <c r="S1249" s="50"/>
    </row>
    <row r="1250">
      <c r="A1250" s="244"/>
      <c r="B1250" s="50"/>
      <c r="C1250" s="111"/>
      <c r="D1250" s="111"/>
      <c r="E1250" s="111"/>
      <c r="F1250" s="111"/>
      <c r="G1250" s="243"/>
      <c r="H1250" s="50"/>
      <c r="J1250" s="50"/>
      <c r="K1250" s="50"/>
      <c r="L1250" s="50"/>
      <c r="M1250" s="50"/>
      <c r="N1250" s="50"/>
      <c r="O1250" s="50"/>
      <c r="P1250" s="50"/>
      <c r="Q1250" s="50"/>
      <c r="R1250" s="50"/>
      <c r="S1250" s="50"/>
    </row>
    <row r="1251">
      <c r="A1251" s="244"/>
      <c r="B1251" s="50"/>
      <c r="C1251" s="111"/>
      <c r="D1251" s="111"/>
      <c r="E1251" s="111"/>
      <c r="F1251" s="111"/>
      <c r="G1251" s="243"/>
      <c r="H1251" s="50"/>
      <c r="J1251" s="50"/>
      <c r="K1251" s="50"/>
      <c r="L1251" s="50"/>
      <c r="M1251" s="50"/>
      <c r="N1251" s="50"/>
      <c r="O1251" s="50"/>
      <c r="P1251" s="50"/>
      <c r="Q1251" s="50"/>
      <c r="R1251" s="50"/>
      <c r="S1251" s="50"/>
    </row>
    <row r="1252">
      <c r="A1252" s="244"/>
      <c r="B1252" s="50"/>
      <c r="C1252" s="111"/>
      <c r="D1252" s="111"/>
      <c r="E1252" s="111"/>
      <c r="F1252" s="111"/>
      <c r="G1252" s="243"/>
      <c r="H1252" s="50"/>
      <c r="J1252" s="50"/>
      <c r="K1252" s="50"/>
      <c r="L1252" s="50"/>
      <c r="M1252" s="50"/>
      <c r="N1252" s="50"/>
      <c r="O1252" s="50"/>
      <c r="P1252" s="50"/>
      <c r="Q1252" s="50"/>
      <c r="R1252" s="50"/>
      <c r="S1252" s="50"/>
    </row>
    <row r="1253">
      <c r="A1253" s="244"/>
      <c r="B1253" s="50"/>
      <c r="C1253" s="111"/>
      <c r="D1253" s="111"/>
      <c r="E1253" s="111"/>
      <c r="F1253" s="111"/>
      <c r="G1253" s="243"/>
      <c r="H1253" s="50"/>
      <c r="J1253" s="50"/>
      <c r="K1253" s="50"/>
      <c r="L1253" s="50"/>
      <c r="M1253" s="50"/>
      <c r="N1253" s="50"/>
      <c r="O1253" s="50"/>
      <c r="P1253" s="50"/>
      <c r="Q1253" s="50"/>
      <c r="R1253" s="50"/>
      <c r="S1253" s="50"/>
    </row>
    <row r="1254">
      <c r="A1254" s="244"/>
      <c r="B1254" s="50"/>
      <c r="C1254" s="111"/>
      <c r="D1254" s="111"/>
      <c r="E1254" s="111"/>
      <c r="F1254" s="111"/>
      <c r="G1254" s="243"/>
      <c r="H1254" s="50"/>
      <c r="J1254" s="50"/>
      <c r="K1254" s="50"/>
      <c r="L1254" s="50"/>
      <c r="M1254" s="50"/>
      <c r="N1254" s="50"/>
      <c r="O1254" s="50"/>
      <c r="P1254" s="50"/>
      <c r="Q1254" s="50"/>
      <c r="R1254" s="50"/>
      <c r="S1254" s="50"/>
    </row>
    <row r="1255">
      <c r="A1255" s="244"/>
      <c r="B1255" s="50"/>
      <c r="C1255" s="111"/>
      <c r="D1255" s="111"/>
      <c r="E1255" s="111"/>
      <c r="F1255" s="111"/>
      <c r="G1255" s="243"/>
      <c r="H1255" s="50"/>
      <c r="J1255" s="50"/>
      <c r="K1255" s="50"/>
      <c r="L1255" s="50"/>
      <c r="M1255" s="50"/>
      <c r="N1255" s="50"/>
      <c r="O1255" s="50"/>
      <c r="P1255" s="50"/>
      <c r="Q1255" s="50"/>
      <c r="R1255" s="50"/>
      <c r="S1255" s="50"/>
    </row>
    <row r="1256">
      <c r="A1256" s="244"/>
      <c r="B1256" s="50"/>
      <c r="C1256" s="111"/>
      <c r="D1256" s="111"/>
      <c r="E1256" s="111"/>
      <c r="F1256" s="111"/>
      <c r="G1256" s="243"/>
      <c r="H1256" s="50"/>
      <c r="J1256" s="50"/>
      <c r="K1256" s="50"/>
      <c r="L1256" s="50"/>
      <c r="M1256" s="50"/>
      <c r="N1256" s="50"/>
      <c r="O1256" s="50"/>
      <c r="P1256" s="50"/>
      <c r="Q1256" s="50"/>
      <c r="R1256" s="50"/>
      <c r="S1256" s="50"/>
    </row>
    <row r="1257">
      <c r="A1257" s="244"/>
      <c r="B1257" s="50"/>
      <c r="C1257" s="111"/>
      <c r="D1257" s="111"/>
      <c r="E1257" s="111"/>
      <c r="F1257" s="111"/>
      <c r="G1257" s="243"/>
      <c r="H1257" s="50"/>
      <c r="J1257" s="50"/>
      <c r="K1257" s="50"/>
      <c r="L1257" s="50"/>
      <c r="M1257" s="50"/>
      <c r="N1257" s="50"/>
      <c r="O1257" s="50"/>
      <c r="P1257" s="50"/>
      <c r="Q1257" s="50"/>
      <c r="R1257" s="50"/>
      <c r="S1257" s="50"/>
    </row>
    <row r="1258">
      <c r="A1258" s="244"/>
      <c r="B1258" s="50"/>
      <c r="C1258" s="111"/>
      <c r="D1258" s="111"/>
      <c r="E1258" s="111"/>
      <c r="F1258" s="111"/>
      <c r="G1258" s="243"/>
      <c r="H1258" s="50"/>
      <c r="J1258" s="50"/>
      <c r="K1258" s="50"/>
      <c r="L1258" s="50"/>
      <c r="M1258" s="50"/>
      <c r="N1258" s="50"/>
      <c r="O1258" s="50"/>
      <c r="P1258" s="50"/>
      <c r="Q1258" s="50"/>
      <c r="R1258" s="50"/>
      <c r="S1258" s="50"/>
    </row>
    <row r="1259">
      <c r="A1259" s="244"/>
      <c r="B1259" s="50"/>
      <c r="C1259" s="111"/>
      <c r="D1259" s="111"/>
      <c r="E1259" s="111"/>
      <c r="F1259" s="111"/>
      <c r="G1259" s="243"/>
      <c r="H1259" s="50"/>
      <c r="J1259" s="50"/>
      <c r="K1259" s="50"/>
      <c r="L1259" s="50"/>
      <c r="M1259" s="50"/>
      <c r="N1259" s="50"/>
      <c r="O1259" s="50"/>
      <c r="P1259" s="50"/>
      <c r="Q1259" s="50"/>
      <c r="R1259" s="50"/>
      <c r="S1259" s="50"/>
    </row>
    <row r="1260">
      <c r="A1260" s="244"/>
      <c r="B1260" s="50"/>
      <c r="C1260" s="111"/>
      <c r="D1260" s="111"/>
      <c r="E1260" s="111"/>
      <c r="F1260" s="111"/>
      <c r="G1260" s="243"/>
      <c r="H1260" s="50"/>
      <c r="J1260" s="50"/>
      <c r="K1260" s="50"/>
      <c r="L1260" s="50"/>
      <c r="M1260" s="50"/>
      <c r="N1260" s="50"/>
      <c r="O1260" s="50"/>
      <c r="P1260" s="50"/>
      <c r="Q1260" s="50"/>
      <c r="R1260" s="50"/>
      <c r="S1260" s="50"/>
    </row>
    <row r="1261">
      <c r="A1261" s="244"/>
      <c r="B1261" s="50"/>
      <c r="C1261" s="111"/>
      <c r="D1261" s="111"/>
      <c r="E1261" s="111"/>
      <c r="F1261" s="111"/>
      <c r="G1261" s="243"/>
      <c r="H1261" s="50"/>
      <c r="J1261" s="50"/>
      <c r="K1261" s="50"/>
      <c r="L1261" s="50"/>
      <c r="M1261" s="50"/>
      <c r="N1261" s="50"/>
      <c r="O1261" s="50"/>
      <c r="P1261" s="50"/>
      <c r="Q1261" s="50"/>
      <c r="R1261" s="50"/>
      <c r="S1261" s="50"/>
    </row>
    <row r="1262">
      <c r="A1262" s="244"/>
      <c r="B1262" s="50"/>
      <c r="C1262" s="111"/>
      <c r="D1262" s="111"/>
      <c r="E1262" s="111"/>
      <c r="F1262" s="111"/>
      <c r="G1262" s="243"/>
      <c r="H1262" s="50"/>
      <c r="J1262" s="50"/>
      <c r="K1262" s="50"/>
      <c r="L1262" s="50"/>
      <c r="M1262" s="50"/>
      <c r="N1262" s="50"/>
      <c r="O1262" s="50"/>
      <c r="P1262" s="50"/>
      <c r="Q1262" s="50"/>
      <c r="R1262" s="50"/>
      <c r="S1262" s="50"/>
    </row>
    <row r="1263">
      <c r="A1263" s="244"/>
      <c r="B1263" s="50"/>
      <c r="C1263" s="111"/>
      <c r="D1263" s="111"/>
      <c r="E1263" s="111"/>
      <c r="F1263" s="111"/>
      <c r="G1263" s="243"/>
      <c r="H1263" s="50"/>
      <c r="J1263" s="50"/>
      <c r="K1263" s="50"/>
      <c r="L1263" s="50"/>
      <c r="M1263" s="50"/>
      <c r="N1263" s="50"/>
      <c r="O1263" s="50"/>
      <c r="P1263" s="50"/>
      <c r="Q1263" s="50"/>
      <c r="R1263" s="50"/>
      <c r="S1263" s="50"/>
    </row>
    <row r="1264">
      <c r="A1264" s="244"/>
      <c r="B1264" s="50"/>
      <c r="C1264" s="111"/>
      <c r="D1264" s="111"/>
      <c r="E1264" s="111"/>
      <c r="F1264" s="111"/>
      <c r="G1264" s="243"/>
      <c r="H1264" s="50"/>
      <c r="J1264" s="50"/>
      <c r="K1264" s="50"/>
      <c r="L1264" s="50"/>
      <c r="M1264" s="50"/>
      <c r="N1264" s="50"/>
      <c r="O1264" s="50"/>
      <c r="P1264" s="50"/>
      <c r="Q1264" s="50"/>
      <c r="R1264" s="50"/>
      <c r="S1264" s="50"/>
    </row>
    <row r="1265">
      <c r="A1265" s="244"/>
      <c r="B1265" s="50"/>
      <c r="C1265" s="111"/>
      <c r="D1265" s="111"/>
      <c r="E1265" s="111"/>
      <c r="F1265" s="111"/>
      <c r="G1265" s="243"/>
      <c r="H1265" s="50"/>
      <c r="J1265" s="50"/>
      <c r="K1265" s="50"/>
      <c r="L1265" s="50"/>
      <c r="M1265" s="50"/>
      <c r="N1265" s="50"/>
      <c r="O1265" s="50"/>
      <c r="P1265" s="50"/>
      <c r="Q1265" s="50"/>
      <c r="R1265" s="50"/>
      <c r="S1265" s="50"/>
    </row>
    <row r="1266">
      <c r="A1266" s="244"/>
      <c r="B1266" s="50"/>
      <c r="C1266" s="111"/>
      <c r="D1266" s="111"/>
      <c r="E1266" s="111"/>
      <c r="F1266" s="111"/>
      <c r="G1266" s="243"/>
      <c r="H1266" s="50"/>
      <c r="J1266" s="50"/>
      <c r="K1266" s="50"/>
      <c r="L1266" s="50"/>
      <c r="M1266" s="50"/>
      <c r="N1266" s="50"/>
      <c r="O1266" s="50"/>
      <c r="P1266" s="50"/>
      <c r="Q1266" s="50"/>
      <c r="R1266" s="50"/>
      <c r="S1266" s="50"/>
    </row>
    <row r="1267">
      <c r="A1267" s="244"/>
      <c r="B1267" s="50"/>
      <c r="C1267" s="111"/>
      <c r="D1267" s="111"/>
      <c r="E1267" s="111"/>
      <c r="F1267" s="111"/>
      <c r="G1267" s="243"/>
      <c r="H1267" s="50"/>
      <c r="J1267" s="50"/>
      <c r="K1267" s="50"/>
      <c r="L1267" s="50"/>
      <c r="M1267" s="50"/>
      <c r="N1267" s="50"/>
      <c r="O1267" s="50"/>
      <c r="P1267" s="50"/>
      <c r="Q1267" s="50"/>
      <c r="R1267" s="50"/>
      <c r="S1267" s="50"/>
    </row>
    <row r="1268">
      <c r="A1268" s="244"/>
      <c r="B1268" s="50"/>
      <c r="C1268" s="111"/>
      <c r="D1268" s="111"/>
      <c r="E1268" s="111"/>
      <c r="F1268" s="111"/>
      <c r="G1268" s="243"/>
      <c r="H1268" s="50"/>
      <c r="J1268" s="50"/>
      <c r="K1268" s="50"/>
      <c r="L1268" s="50"/>
      <c r="M1268" s="50"/>
      <c r="N1268" s="50"/>
      <c r="O1268" s="50"/>
      <c r="P1268" s="50"/>
      <c r="Q1268" s="50"/>
      <c r="R1268" s="50"/>
      <c r="S1268" s="50"/>
    </row>
    <row r="1269">
      <c r="A1269" s="244"/>
      <c r="B1269" s="50"/>
      <c r="C1269" s="111"/>
      <c r="D1269" s="111"/>
      <c r="E1269" s="111"/>
      <c r="F1269" s="111"/>
      <c r="G1269" s="243"/>
      <c r="H1269" s="50"/>
      <c r="J1269" s="50"/>
      <c r="K1269" s="50"/>
      <c r="L1269" s="50"/>
      <c r="M1269" s="50"/>
      <c r="N1269" s="50"/>
      <c r="O1269" s="50"/>
      <c r="P1269" s="50"/>
      <c r="Q1269" s="50"/>
      <c r="R1269" s="50"/>
      <c r="S1269" s="50"/>
    </row>
    <row r="1270">
      <c r="A1270" s="244"/>
      <c r="B1270" s="50"/>
      <c r="C1270" s="111"/>
      <c r="D1270" s="111"/>
      <c r="E1270" s="111"/>
      <c r="F1270" s="111"/>
      <c r="G1270" s="243"/>
      <c r="H1270" s="50"/>
      <c r="J1270" s="50"/>
      <c r="K1270" s="50"/>
      <c r="L1270" s="50"/>
      <c r="M1270" s="50"/>
      <c r="N1270" s="50"/>
      <c r="O1270" s="50"/>
      <c r="P1270" s="50"/>
      <c r="Q1270" s="50"/>
      <c r="R1270" s="50"/>
      <c r="S1270" s="50"/>
    </row>
    <row r="1271">
      <c r="A1271" s="244"/>
      <c r="B1271" s="50"/>
      <c r="C1271" s="111"/>
      <c r="D1271" s="111"/>
      <c r="E1271" s="111"/>
      <c r="F1271" s="111"/>
      <c r="G1271" s="243"/>
      <c r="H1271" s="50"/>
      <c r="J1271" s="50"/>
      <c r="K1271" s="50"/>
      <c r="L1271" s="50"/>
      <c r="M1271" s="50"/>
      <c r="N1271" s="50"/>
      <c r="O1271" s="50"/>
      <c r="P1271" s="50"/>
      <c r="Q1271" s="50"/>
      <c r="R1271" s="50"/>
      <c r="S1271" s="50"/>
    </row>
    <row r="1272">
      <c r="A1272" s="244"/>
      <c r="B1272" s="50"/>
      <c r="C1272" s="111"/>
      <c r="D1272" s="111"/>
      <c r="E1272" s="111"/>
      <c r="F1272" s="111"/>
      <c r="G1272" s="243"/>
      <c r="H1272" s="50"/>
      <c r="J1272" s="50"/>
      <c r="K1272" s="50"/>
      <c r="L1272" s="50"/>
      <c r="M1272" s="50"/>
      <c r="N1272" s="50"/>
      <c r="O1272" s="50"/>
      <c r="P1272" s="50"/>
      <c r="Q1272" s="50"/>
      <c r="R1272" s="50"/>
      <c r="S1272" s="50"/>
    </row>
    <row r="1273">
      <c r="A1273" s="244"/>
      <c r="B1273" s="50"/>
      <c r="C1273" s="111"/>
      <c r="D1273" s="111"/>
      <c r="E1273" s="111"/>
      <c r="F1273" s="111"/>
      <c r="G1273" s="243"/>
      <c r="H1273" s="50"/>
      <c r="J1273" s="50"/>
      <c r="K1273" s="50"/>
      <c r="L1273" s="50"/>
      <c r="M1273" s="50"/>
      <c r="N1273" s="50"/>
      <c r="O1273" s="50"/>
      <c r="P1273" s="50"/>
      <c r="Q1273" s="50"/>
      <c r="R1273" s="50"/>
      <c r="S1273" s="50"/>
    </row>
    <row r="1274">
      <c r="A1274" s="244"/>
      <c r="B1274" s="50"/>
      <c r="C1274" s="111"/>
      <c r="D1274" s="111"/>
      <c r="E1274" s="111"/>
      <c r="F1274" s="111"/>
      <c r="G1274" s="243"/>
      <c r="H1274" s="50"/>
      <c r="J1274" s="50"/>
      <c r="K1274" s="50"/>
      <c r="L1274" s="50"/>
      <c r="M1274" s="50"/>
      <c r="N1274" s="50"/>
      <c r="O1274" s="50"/>
      <c r="P1274" s="50"/>
      <c r="Q1274" s="50"/>
      <c r="R1274" s="50"/>
      <c r="S1274" s="50"/>
    </row>
    <row r="1275">
      <c r="A1275" s="244"/>
      <c r="B1275" s="50"/>
      <c r="C1275" s="111"/>
      <c r="D1275" s="111"/>
      <c r="E1275" s="111"/>
      <c r="F1275" s="111"/>
      <c r="G1275" s="243"/>
      <c r="H1275" s="50"/>
      <c r="J1275" s="50"/>
      <c r="K1275" s="50"/>
      <c r="L1275" s="50"/>
      <c r="M1275" s="50"/>
      <c r="N1275" s="50"/>
      <c r="O1275" s="50"/>
      <c r="P1275" s="50"/>
      <c r="Q1275" s="50"/>
      <c r="R1275" s="50"/>
      <c r="S1275" s="50"/>
    </row>
    <row r="1276">
      <c r="A1276" s="244"/>
      <c r="B1276" s="50"/>
      <c r="C1276" s="111"/>
      <c r="D1276" s="111"/>
      <c r="E1276" s="111"/>
      <c r="F1276" s="111"/>
      <c r="G1276" s="243"/>
      <c r="H1276" s="50"/>
      <c r="J1276" s="50"/>
      <c r="K1276" s="50"/>
      <c r="L1276" s="50"/>
      <c r="M1276" s="50"/>
      <c r="N1276" s="50"/>
      <c r="O1276" s="50"/>
      <c r="P1276" s="50"/>
      <c r="Q1276" s="50"/>
      <c r="R1276" s="50"/>
      <c r="S1276" s="50"/>
    </row>
    <row r="1277">
      <c r="A1277" s="244"/>
      <c r="B1277" s="50"/>
      <c r="C1277" s="111"/>
      <c r="D1277" s="111"/>
      <c r="E1277" s="111"/>
      <c r="F1277" s="111"/>
      <c r="G1277" s="243"/>
      <c r="H1277" s="50"/>
      <c r="J1277" s="50"/>
      <c r="K1277" s="50"/>
      <c r="L1277" s="50"/>
      <c r="M1277" s="50"/>
      <c r="N1277" s="50"/>
      <c r="O1277" s="50"/>
      <c r="P1277" s="50"/>
      <c r="Q1277" s="50"/>
      <c r="R1277" s="50"/>
      <c r="S1277" s="50"/>
    </row>
    <row r="1278">
      <c r="A1278" s="244"/>
      <c r="B1278" s="50"/>
      <c r="C1278" s="111"/>
      <c r="D1278" s="111"/>
      <c r="E1278" s="111"/>
      <c r="F1278" s="111"/>
      <c r="G1278" s="243"/>
      <c r="H1278" s="50"/>
      <c r="J1278" s="50"/>
      <c r="K1278" s="50"/>
      <c r="L1278" s="50"/>
      <c r="M1278" s="50"/>
      <c r="N1278" s="50"/>
      <c r="O1278" s="50"/>
      <c r="P1278" s="50"/>
      <c r="Q1278" s="50"/>
      <c r="R1278" s="50"/>
      <c r="S1278" s="50"/>
    </row>
    <row r="1279">
      <c r="A1279" s="244"/>
      <c r="B1279" s="50"/>
      <c r="C1279" s="111"/>
      <c r="D1279" s="111"/>
      <c r="E1279" s="111"/>
      <c r="F1279" s="111"/>
      <c r="G1279" s="243"/>
      <c r="H1279" s="50"/>
      <c r="J1279" s="50"/>
      <c r="K1279" s="50"/>
      <c r="L1279" s="50"/>
      <c r="M1279" s="50"/>
      <c r="N1279" s="50"/>
      <c r="O1279" s="50"/>
      <c r="P1279" s="50"/>
      <c r="Q1279" s="50"/>
      <c r="R1279" s="50"/>
      <c r="S1279" s="50"/>
    </row>
    <row r="1280">
      <c r="A1280" s="244"/>
      <c r="B1280" s="50"/>
      <c r="C1280" s="111"/>
      <c r="D1280" s="111"/>
      <c r="E1280" s="111"/>
      <c r="F1280" s="111"/>
      <c r="G1280" s="243"/>
      <c r="H1280" s="50"/>
      <c r="J1280" s="50"/>
      <c r="K1280" s="50"/>
      <c r="L1280" s="50"/>
      <c r="M1280" s="50"/>
      <c r="N1280" s="50"/>
      <c r="O1280" s="50"/>
      <c r="P1280" s="50"/>
      <c r="Q1280" s="50"/>
      <c r="R1280" s="50"/>
      <c r="S1280" s="50"/>
    </row>
    <row r="1281">
      <c r="A1281" s="244"/>
      <c r="B1281" s="50"/>
      <c r="C1281" s="111"/>
      <c r="D1281" s="111"/>
      <c r="E1281" s="111"/>
      <c r="F1281" s="111"/>
      <c r="G1281" s="243"/>
      <c r="H1281" s="50"/>
      <c r="J1281" s="50"/>
      <c r="K1281" s="50"/>
      <c r="L1281" s="50"/>
      <c r="M1281" s="50"/>
      <c r="N1281" s="50"/>
      <c r="O1281" s="50"/>
      <c r="P1281" s="50"/>
      <c r="Q1281" s="50"/>
      <c r="R1281" s="50"/>
      <c r="S1281" s="50"/>
    </row>
    <row r="1282">
      <c r="A1282" s="244"/>
      <c r="B1282" s="50"/>
      <c r="C1282" s="111"/>
      <c r="D1282" s="111"/>
      <c r="E1282" s="111"/>
      <c r="F1282" s="111"/>
      <c r="G1282" s="243"/>
      <c r="H1282" s="50"/>
      <c r="J1282" s="50"/>
      <c r="K1282" s="50"/>
      <c r="L1282" s="50"/>
      <c r="M1282" s="50"/>
      <c r="N1282" s="50"/>
      <c r="O1282" s="50"/>
      <c r="P1282" s="50"/>
      <c r="Q1282" s="50"/>
      <c r="R1282" s="50"/>
      <c r="S1282" s="50"/>
    </row>
    <row r="1283">
      <c r="A1283" s="244"/>
      <c r="B1283" s="50"/>
      <c r="C1283" s="111"/>
      <c r="D1283" s="111"/>
      <c r="E1283" s="111"/>
      <c r="F1283" s="111"/>
      <c r="G1283" s="243"/>
      <c r="H1283" s="50"/>
      <c r="J1283" s="50"/>
      <c r="K1283" s="50"/>
      <c r="L1283" s="50"/>
      <c r="M1283" s="50"/>
      <c r="N1283" s="50"/>
      <c r="O1283" s="50"/>
      <c r="P1283" s="50"/>
      <c r="Q1283" s="50"/>
      <c r="R1283" s="50"/>
      <c r="S1283" s="50"/>
    </row>
    <row r="1284">
      <c r="A1284" s="244"/>
      <c r="B1284" s="50"/>
      <c r="C1284" s="111"/>
      <c r="D1284" s="111"/>
      <c r="E1284" s="111"/>
      <c r="F1284" s="111"/>
      <c r="G1284" s="243"/>
      <c r="H1284" s="50"/>
      <c r="J1284" s="50"/>
      <c r="K1284" s="50"/>
      <c r="L1284" s="50"/>
      <c r="M1284" s="50"/>
      <c r="N1284" s="50"/>
      <c r="O1284" s="50"/>
      <c r="P1284" s="50"/>
      <c r="Q1284" s="50"/>
      <c r="R1284" s="50"/>
      <c r="S1284" s="50"/>
    </row>
    <row r="1285">
      <c r="A1285" s="244"/>
      <c r="B1285" s="50"/>
      <c r="C1285" s="111"/>
      <c r="D1285" s="111"/>
      <c r="E1285" s="111"/>
      <c r="F1285" s="111"/>
      <c r="G1285" s="243"/>
      <c r="H1285" s="50"/>
      <c r="J1285" s="50"/>
      <c r="K1285" s="50"/>
      <c r="L1285" s="50"/>
      <c r="M1285" s="50"/>
      <c r="N1285" s="50"/>
      <c r="O1285" s="50"/>
      <c r="P1285" s="50"/>
      <c r="Q1285" s="50"/>
      <c r="R1285" s="50"/>
      <c r="S1285" s="50"/>
    </row>
    <row r="1286">
      <c r="A1286" s="244"/>
      <c r="B1286" s="50"/>
      <c r="C1286" s="111"/>
      <c r="D1286" s="111"/>
      <c r="E1286" s="111"/>
      <c r="F1286" s="111"/>
      <c r="G1286" s="243"/>
      <c r="H1286" s="50"/>
      <c r="J1286" s="50"/>
      <c r="K1286" s="50"/>
      <c r="L1286" s="50"/>
      <c r="M1286" s="50"/>
      <c r="N1286" s="50"/>
      <c r="O1286" s="50"/>
      <c r="P1286" s="50"/>
      <c r="Q1286" s="50"/>
      <c r="R1286" s="50"/>
      <c r="S1286" s="50"/>
    </row>
    <row r="1287">
      <c r="A1287" s="244"/>
      <c r="B1287" s="50"/>
      <c r="C1287" s="111"/>
      <c r="D1287" s="111"/>
      <c r="E1287" s="111"/>
      <c r="F1287" s="111"/>
      <c r="G1287" s="243"/>
      <c r="H1287" s="50"/>
      <c r="J1287" s="50"/>
      <c r="K1287" s="50"/>
      <c r="L1287" s="50"/>
      <c r="M1287" s="50"/>
      <c r="N1287" s="50"/>
      <c r="O1287" s="50"/>
      <c r="P1287" s="50"/>
      <c r="Q1287" s="50"/>
      <c r="R1287" s="50"/>
      <c r="S1287" s="50"/>
    </row>
    <row r="1288">
      <c r="A1288" s="244"/>
      <c r="B1288" s="50"/>
      <c r="C1288" s="111"/>
      <c r="D1288" s="111"/>
      <c r="E1288" s="111"/>
      <c r="F1288" s="111"/>
      <c r="G1288" s="243"/>
      <c r="H1288" s="50"/>
      <c r="J1288" s="50"/>
      <c r="K1288" s="50"/>
      <c r="L1288" s="50"/>
      <c r="M1288" s="50"/>
      <c r="N1288" s="50"/>
      <c r="O1288" s="50"/>
      <c r="P1288" s="50"/>
      <c r="Q1288" s="50"/>
      <c r="R1288" s="50"/>
      <c r="S1288" s="50"/>
    </row>
    <row r="1289">
      <c r="A1289" s="244"/>
      <c r="B1289" s="50"/>
      <c r="C1289" s="111"/>
      <c r="D1289" s="111"/>
      <c r="E1289" s="111"/>
      <c r="F1289" s="111"/>
      <c r="G1289" s="243"/>
      <c r="H1289" s="50"/>
      <c r="J1289" s="50"/>
      <c r="K1289" s="50"/>
      <c r="L1289" s="50"/>
      <c r="M1289" s="50"/>
      <c r="N1289" s="50"/>
      <c r="O1289" s="50"/>
      <c r="P1289" s="50"/>
      <c r="Q1289" s="50"/>
      <c r="R1289" s="50"/>
      <c r="S1289" s="50"/>
    </row>
    <row r="1290">
      <c r="A1290" s="244"/>
      <c r="B1290" s="50"/>
      <c r="C1290" s="111"/>
      <c r="D1290" s="111"/>
      <c r="E1290" s="111"/>
      <c r="F1290" s="111"/>
      <c r="G1290" s="243"/>
      <c r="H1290" s="50"/>
      <c r="J1290" s="50"/>
      <c r="K1290" s="50"/>
      <c r="L1290" s="50"/>
      <c r="M1290" s="50"/>
      <c r="N1290" s="50"/>
      <c r="O1290" s="50"/>
      <c r="P1290" s="50"/>
      <c r="Q1290" s="50"/>
      <c r="R1290" s="50"/>
      <c r="S1290" s="50"/>
    </row>
    <row r="1291">
      <c r="A1291" s="244"/>
      <c r="B1291" s="50"/>
      <c r="C1291" s="111"/>
      <c r="D1291" s="111"/>
      <c r="E1291" s="111"/>
      <c r="F1291" s="111"/>
      <c r="G1291" s="243"/>
      <c r="H1291" s="50"/>
      <c r="J1291" s="50"/>
      <c r="K1291" s="50"/>
      <c r="L1291" s="50"/>
      <c r="M1291" s="50"/>
      <c r="N1291" s="50"/>
      <c r="O1291" s="50"/>
      <c r="P1291" s="50"/>
      <c r="Q1291" s="50"/>
      <c r="R1291" s="50"/>
      <c r="S1291" s="50"/>
    </row>
    <row r="1292">
      <c r="A1292" s="244"/>
      <c r="B1292" s="50"/>
      <c r="C1292" s="111"/>
      <c r="D1292" s="111"/>
      <c r="E1292" s="111"/>
      <c r="F1292" s="111"/>
      <c r="G1292" s="243"/>
      <c r="H1292" s="50"/>
      <c r="J1292" s="50"/>
      <c r="K1292" s="50"/>
      <c r="L1292" s="50"/>
      <c r="M1292" s="50"/>
      <c r="N1292" s="50"/>
      <c r="O1292" s="50"/>
      <c r="P1292" s="50"/>
      <c r="Q1292" s="50"/>
      <c r="R1292" s="50"/>
      <c r="S1292" s="50"/>
    </row>
    <row r="1293">
      <c r="A1293" s="244"/>
      <c r="B1293" s="50"/>
      <c r="C1293" s="111"/>
      <c r="D1293" s="111"/>
      <c r="E1293" s="111"/>
      <c r="F1293" s="111"/>
      <c r="G1293" s="243"/>
      <c r="H1293" s="50"/>
      <c r="J1293" s="50"/>
      <c r="K1293" s="50"/>
      <c r="L1293" s="50"/>
      <c r="M1293" s="50"/>
      <c r="N1293" s="50"/>
      <c r="O1293" s="50"/>
      <c r="P1293" s="50"/>
      <c r="Q1293" s="50"/>
      <c r="R1293" s="50"/>
      <c r="S1293" s="50"/>
    </row>
    <row r="1294">
      <c r="A1294" s="244"/>
      <c r="B1294" s="50"/>
      <c r="C1294" s="111"/>
      <c r="D1294" s="111"/>
      <c r="E1294" s="111"/>
      <c r="F1294" s="111"/>
      <c r="G1294" s="243"/>
      <c r="H1294" s="50"/>
      <c r="J1294" s="50"/>
      <c r="K1294" s="50"/>
      <c r="L1294" s="50"/>
      <c r="M1294" s="50"/>
      <c r="N1294" s="50"/>
      <c r="O1294" s="50"/>
      <c r="P1294" s="50"/>
      <c r="Q1294" s="50"/>
      <c r="R1294" s="50"/>
      <c r="S1294" s="50"/>
    </row>
    <row r="1295">
      <c r="A1295" s="244"/>
      <c r="B1295" s="50"/>
      <c r="C1295" s="111"/>
      <c r="D1295" s="111"/>
      <c r="E1295" s="111"/>
      <c r="F1295" s="111"/>
      <c r="G1295" s="243"/>
      <c r="H1295" s="50"/>
      <c r="J1295" s="50"/>
      <c r="K1295" s="50"/>
      <c r="L1295" s="50"/>
      <c r="M1295" s="50"/>
      <c r="N1295" s="50"/>
      <c r="O1295" s="50"/>
      <c r="P1295" s="50"/>
      <c r="Q1295" s="50"/>
      <c r="R1295" s="50"/>
      <c r="S1295" s="50"/>
    </row>
    <row r="1296">
      <c r="A1296" s="244"/>
      <c r="B1296" s="50"/>
      <c r="C1296" s="111"/>
      <c r="D1296" s="111"/>
      <c r="E1296" s="111"/>
      <c r="F1296" s="111"/>
      <c r="G1296" s="243"/>
      <c r="H1296" s="50"/>
      <c r="J1296" s="50"/>
      <c r="K1296" s="50"/>
      <c r="L1296" s="50"/>
      <c r="M1296" s="50"/>
      <c r="N1296" s="50"/>
      <c r="O1296" s="50"/>
      <c r="P1296" s="50"/>
      <c r="Q1296" s="50"/>
      <c r="R1296" s="50"/>
      <c r="S1296" s="50"/>
    </row>
    <row r="1297">
      <c r="A1297" s="244"/>
      <c r="B1297" s="50"/>
      <c r="C1297" s="111"/>
      <c r="D1297" s="111"/>
      <c r="E1297" s="111"/>
      <c r="F1297" s="111"/>
      <c r="G1297" s="243"/>
      <c r="H1297" s="50"/>
      <c r="J1297" s="50"/>
      <c r="K1297" s="50"/>
      <c r="L1297" s="50"/>
      <c r="M1297" s="50"/>
      <c r="N1297" s="50"/>
      <c r="O1297" s="50"/>
      <c r="P1297" s="50"/>
      <c r="Q1297" s="50"/>
      <c r="R1297" s="50"/>
      <c r="S1297" s="50"/>
    </row>
    <row r="1298">
      <c r="A1298" s="244"/>
      <c r="B1298" s="50"/>
      <c r="C1298" s="111"/>
      <c r="D1298" s="111"/>
      <c r="E1298" s="111"/>
      <c r="F1298" s="111"/>
      <c r="G1298" s="243"/>
      <c r="H1298" s="50"/>
      <c r="J1298" s="50"/>
      <c r="K1298" s="50"/>
      <c r="L1298" s="50"/>
      <c r="M1298" s="50"/>
      <c r="N1298" s="50"/>
      <c r="O1298" s="50"/>
      <c r="P1298" s="50"/>
      <c r="Q1298" s="50"/>
      <c r="R1298" s="50"/>
      <c r="S1298" s="50"/>
    </row>
    <row r="1299">
      <c r="A1299" s="244"/>
      <c r="B1299" s="50"/>
      <c r="C1299" s="111"/>
      <c r="D1299" s="111"/>
      <c r="E1299" s="111"/>
      <c r="F1299" s="111"/>
      <c r="G1299" s="243"/>
      <c r="H1299" s="50"/>
      <c r="J1299" s="50"/>
      <c r="K1299" s="50"/>
      <c r="L1299" s="50"/>
      <c r="M1299" s="50"/>
      <c r="N1299" s="50"/>
      <c r="O1299" s="50"/>
      <c r="P1299" s="50"/>
      <c r="Q1299" s="50"/>
      <c r="R1299" s="50"/>
      <c r="S1299" s="50"/>
    </row>
    <row r="1300">
      <c r="A1300" s="244"/>
      <c r="B1300" s="50"/>
      <c r="C1300" s="111"/>
      <c r="D1300" s="111"/>
      <c r="E1300" s="111"/>
      <c r="F1300" s="111"/>
      <c r="G1300" s="243"/>
      <c r="H1300" s="50"/>
      <c r="J1300" s="50"/>
      <c r="K1300" s="50"/>
      <c r="L1300" s="50"/>
      <c r="M1300" s="50"/>
      <c r="N1300" s="50"/>
      <c r="O1300" s="50"/>
      <c r="P1300" s="50"/>
      <c r="Q1300" s="50"/>
      <c r="R1300" s="50"/>
      <c r="S1300" s="50"/>
    </row>
    <row r="1301">
      <c r="A1301" s="244"/>
      <c r="B1301" s="50"/>
      <c r="C1301" s="111"/>
      <c r="D1301" s="111"/>
      <c r="E1301" s="111"/>
      <c r="F1301" s="111"/>
      <c r="G1301" s="243"/>
      <c r="H1301" s="50"/>
      <c r="J1301" s="50"/>
      <c r="K1301" s="50"/>
      <c r="L1301" s="50"/>
      <c r="M1301" s="50"/>
      <c r="N1301" s="50"/>
      <c r="O1301" s="50"/>
      <c r="P1301" s="50"/>
      <c r="Q1301" s="50"/>
      <c r="R1301" s="50"/>
      <c r="S1301" s="50"/>
    </row>
    <row r="1302">
      <c r="A1302" s="244"/>
      <c r="B1302" s="50"/>
      <c r="C1302" s="111"/>
      <c r="D1302" s="111"/>
      <c r="E1302" s="111"/>
      <c r="F1302" s="111"/>
      <c r="G1302" s="243"/>
      <c r="H1302" s="50"/>
      <c r="J1302" s="50"/>
      <c r="K1302" s="50"/>
      <c r="L1302" s="50"/>
      <c r="M1302" s="50"/>
      <c r="N1302" s="50"/>
      <c r="O1302" s="50"/>
      <c r="P1302" s="50"/>
      <c r="Q1302" s="50"/>
      <c r="R1302" s="50"/>
      <c r="S1302" s="50"/>
    </row>
    <row r="1303">
      <c r="A1303" s="244"/>
      <c r="B1303" s="50"/>
      <c r="C1303" s="111"/>
      <c r="D1303" s="111"/>
      <c r="E1303" s="111"/>
      <c r="F1303" s="111"/>
      <c r="G1303" s="243"/>
      <c r="H1303" s="50"/>
      <c r="J1303" s="50"/>
      <c r="K1303" s="50"/>
      <c r="L1303" s="50"/>
      <c r="M1303" s="50"/>
      <c r="N1303" s="50"/>
      <c r="O1303" s="50"/>
      <c r="P1303" s="50"/>
      <c r="Q1303" s="50"/>
      <c r="R1303" s="50"/>
      <c r="S1303" s="50"/>
    </row>
    <row r="1304">
      <c r="A1304" s="244"/>
      <c r="B1304" s="50"/>
      <c r="C1304" s="111"/>
      <c r="D1304" s="111"/>
      <c r="E1304" s="111"/>
      <c r="F1304" s="111"/>
      <c r="G1304" s="243"/>
      <c r="H1304" s="50"/>
      <c r="J1304" s="50"/>
      <c r="K1304" s="50"/>
      <c r="L1304" s="50"/>
      <c r="M1304" s="50"/>
      <c r="N1304" s="50"/>
      <c r="O1304" s="50"/>
      <c r="P1304" s="50"/>
      <c r="Q1304" s="50"/>
      <c r="R1304" s="50"/>
      <c r="S1304" s="50"/>
    </row>
    <row r="1305">
      <c r="A1305" s="244"/>
      <c r="B1305" s="50"/>
      <c r="C1305" s="111"/>
      <c r="D1305" s="111"/>
      <c r="E1305" s="111"/>
      <c r="F1305" s="111"/>
      <c r="G1305" s="243"/>
      <c r="H1305" s="50"/>
      <c r="J1305" s="50"/>
      <c r="K1305" s="50"/>
      <c r="L1305" s="50"/>
      <c r="M1305" s="50"/>
      <c r="N1305" s="50"/>
      <c r="O1305" s="50"/>
      <c r="P1305" s="50"/>
      <c r="Q1305" s="50"/>
      <c r="R1305" s="50"/>
      <c r="S1305" s="50"/>
    </row>
    <row r="1306">
      <c r="A1306" s="244"/>
      <c r="B1306" s="50"/>
      <c r="C1306" s="111"/>
      <c r="D1306" s="111"/>
      <c r="E1306" s="111"/>
      <c r="F1306" s="111"/>
      <c r="G1306" s="243"/>
      <c r="H1306" s="50"/>
      <c r="J1306" s="50"/>
      <c r="K1306" s="50"/>
      <c r="L1306" s="50"/>
      <c r="M1306" s="50"/>
      <c r="N1306" s="50"/>
      <c r="O1306" s="50"/>
      <c r="P1306" s="50"/>
      <c r="Q1306" s="50"/>
      <c r="R1306" s="50"/>
      <c r="S1306" s="50"/>
    </row>
    <row r="1307">
      <c r="A1307" s="244"/>
      <c r="B1307" s="50"/>
      <c r="C1307" s="111"/>
      <c r="D1307" s="111"/>
      <c r="E1307" s="111"/>
      <c r="F1307" s="111"/>
      <c r="G1307" s="243"/>
      <c r="H1307" s="50"/>
      <c r="J1307" s="50"/>
      <c r="K1307" s="50"/>
      <c r="L1307" s="50"/>
      <c r="M1307" s="50"/>
      <c r="N1307" s="50"/>
      <c r="O1307" s="50"/>
      <c r="P1307" s="50"/>
      <c r="Q1307" s="50"/>
      <c r="R1307" s="50"/>
      <c r="S1307" s="50"/>
    </row>
    <row r="1308">
      <c r="A1308" s="244"/>
      <c r="B1308" s="50"/>
      <c r="C1308" s="111"/>
      <c r="D1308" s="111"/>
      <c r="E1308" s="111"/>
      <c r="F1308" s="111"/>
      <c r="G1308" s="243"/>
      <c r="H1308" s="50"/>
      <c r="J1308" s="50"/>
      <c r="K1308" s="50"/>
      <c r="L1308" s="50"/>
      <c r="M1308" s="50"/>
      <c r="N1308" s="50"/>
      <c r="O1308" s="50"/>
      <c r="P1308" s="50"/>
      <c r="Q1308" s="50"/>
      <c r="R1308" s="50"/>
      <c r="S1308" s="50"/>
    </row>
    <row r="1309">
      <c r="A1309" s="244"/>
      <c r="B1309" s="50"/>
      <c r="C1309" s="111"/>
      <c r="D1309" s="111"/>
      <c r="E1309" s="111"/>
      <c r="F1309" s="111"/>
      <c r="G1309" s="243"/>
      <c r="H1309" s="50"/>
      <c r="J1309" s="50"/>
      <c r="K1309" s="50"/>
      <c r="L1309" s="50"/>
      <c r="M1309" s="50"/>
      <c r="N1309" s="50"/>
      <c r="O1309" s="50"/>
      <c r="P1309" s="50"/>
      <c r="Q1309" s="50"/>
      <c r="R1309" s="50"/>
      <c r="S1309" s="50"/>
    </row>
    <row r="1310">
      <c r="A1310" s="244"/>
      <c r="B1310" s="50"/>
      <c r="C1310" s="111"/>
      <c r="D1310" s="111"/>
      <c r="E1310" s="111"/>
      <c r="F1310" s="111"/>
      <c r="G1310" s="243"/>
      <c r="H1310" s="50"/>
      <c r="J1310" s="50"/>
      <c r="K1310" s="50"/>
      <c r="L1310" s="50"/>
      <c r="M1310" s="50"/>
      <c r="N1310" s="50"/>
      <c r="O1310" s="50"/>
      <c r="P1310" s="50"/>
      <c r="Q1310" s="50"/>
      <c r="R1310" s="50"/>
      <c r="S1310" s="50"/>
    </row>
    <row r="1311">
      <c r="A1311" s="244"/>
      <c r="B1311" s="50"/>
      <c r="C1311" s="111"/>
      <c r="D1311" s="111"/>
      <c r="E1311" s="111"/>
      <c r="F1311" s="111"/>
      <c r="G1311" s="243"/>
      <c r="H1311" s="50"/>
      <c r="J1311" s="50"/>
      <c r="K1311" s="50"/>
      <c r="L1311" s="50"/>
      <c r="M1311" s="50"/>
      <c r="N1311" s="50"/>
      <c r="O1311" s="50"/>
      <c r="P1311" s="50"/>
      <c r="Q1311" s="50"/>
      <c r="R1311" s="50"/>
      <c r="S1311" s="50"/>
    </row>
    <row r="1312">
      <c r="A1312" s="244"/>
      <c r="B1312" s="50"/>
      <c r="C1312" s="111"/>
      <c r="D1312" s="111"/>
      <c r="E1312" s="111"/>
      <c r="F1312" s="111"/>
      <c r="G1312" s="243"/>
      <c r="H1312" s="50"/>
      <c r="J1312" s="50"/>
      <c r="K1312" s="50"/>
      <c r="L1312" s="50"/>
      <c r="M1312" s="50"/>
      <c r="N1312" s="50"/>
      <c r="O1312" s="50"/>
      <c r="P1312" s="50"/>
      <c r="Q1312" s="50"/>
      <c r="R1312" s="50"/>
      <c r="S1312" s="50"/>
    </row>
    <row r="1313">
      <c r="A1313" s="244"/>
      <c r="B1313" s="50"/>
      <c r="C1313" s="111"/>
      <c r="D1313" s="111"/>
      <c r="E1313" s="111"/>
      <c r="F1313" s="111"/>
      <c r="G1313" s="243"/>
      <c r="H1313" s="50"/>
      <c r="J1313" s="50"/>
      <c r="K1313" s="50"/>
      <c r="L1313" s="50"/>
      <c r="M1313" s="50"/>
      <c r="N1313" s="50"/>
      <c r="O1313" s="50"/>
      <c r="P1313" s="50"/>
      <c r="Q1313" s="50"/>
      <c r="R1313" s="50"/>
      <c r="S1313" s="50"/>
    </row>
    <row r="1314">
      <c r="A1314" s="244"/>
      <c r="B1314" s="50"/>
      <c r="C1314" s="111"/>
      <c r="D1314" s="111"/>
      <c r="E1314" s="111"/>
      <c r="F1314" s="111"/>
      <c r="G1314" s="243"/>
      <c r="H1314" s="50"/>
      <c r="J1314" s="50"/>
      <c r="K1314" s="50"/>
      <c r="L1314" s="50"/>
      <c r="M1314" s="50"/>
      <c r="N1314" s="50"/>
      <c r="O1314" s="50"/>
      <c r="P1314" s="50"/>
      <c r="Q1314" s="50"/>
      <c r="R1314" s="50"/>
      <c r="S1314" s="50"/>
    </row>
    <row r="1315">
      <c r="A1315" s="244"/>
      <c r="B1315" s="50"/>
      <c r="C1315" s="111"/>
      <c r="D1315" s="111"/>
      <c r="E1315" s="111"/>
      <c r="F1315" s="111"/>
      <c r="G1315" s="243"/>
      <c r="H1315" s="50"/>
      <c r="J1315" s="50"/>
      <c r="K1315" s="50"/>
      <c r="L1315" s="50"/>
      <c r="M1315" s="50"/>
      <c r="N1315" s="50"/>
      <c r="O1315" s="50"/>
      <c r="P1315" s="50"/>
      <c r="Q1315" s="50"/>
      <c r="R1315" s="50"/>
      <c r="S1315" s="50"/>
    </row>
    <row r="1316">
      <c r="A1316" s="244"/>
      <c r="B1316" s="50"/>
      <c r="C1316" s="111"/>
      <c r="D1316" s="111"/>
      <c r="E1316" s="111"/>
      <c r="F1316" s="111"/>
      <c r="G1316" s="243"/>
      <c r="H1316" s="50"/>
      <c r="J1316" s="50"/>
      <c r="K1316" s="50"/>
      <c r="L1316" s="50"/>
      <c r="M1316" s="50"/>
      <c r="N1316" s="50"/>
      <c r="O1316" s="50"/>
      <c r="P1316" s="50"/>
      <c r="Q1316" s="50"/>
      <c r="R1316" s="50"/>
      <c r="S1316" s="50"/>
    </row>
    <row r="1317">
      <c r="A1317" s="244"/>
      <c r="B1317" s="50"/>
      <c r="C1317" s="111"/>
      <c r="D1317" s="111"/>
      <c r="E1317" s="111"/>
      <c r="F1317" s="111"/>
      <c r="G1317" s="243"/>
      <c r="H1317" s="50"/>
      <c r="J1317" s="50"/>
      <c r="K1317" s="50"/>
      <c r="L1317" s="50"/>
      <c r="M1317" s="50"/>
      <c r="N1317" s="50"/>
      <c r="O1317" s="50"/>
      <c r="P1317" s="50"/>
      <c r="Q1317" s="50"/>
      <c r="R1317" s="50"/>
      <c r="S1317" s="50"/>
    </row>
    <row r="1318">
      <c r="A1318" s="244"/>
      <c r="B1318" s="50"/>
      <c r="C1318" s="111"/>
      <c r="D1318" s="111"/>
      <c r="E1318" s="111"/>
      <c r="F1318" s="111"/>
      <c r="G1318" s="243"/>
      <c r="H1318" s="50"/>
      <c r="J1318" s="50"/>
      <c r="K1318" s="50"/>
      <c r="L1318" s="50"/>
      <c r="M1318" s="50"/>
      <c r="N1318" s="50"/>
      <c r="O1318" s="50"/>
      <c r="P1318" s="50"/>
      <c r="Q1318" s="50"/>
      <c r="R1318" s="50"/>
      <c r="S1318" s="50"/>
    </row>
    <row r="1319">
      <c r="A1319" s="244"/>
      <c r="B1319" s="50"/>
      <c r="C1319" s="111"/>
      <c r="D1319" s="111"/>
      <c r="E1319" s="111"/>
      <c r="F1319" s="111"/>
      <c r="G1319" s="243"/>
      <c r="H1319" s="50"/>
      <c r="J1319" s="50"/>
      <c r="K1319" s="50"/>
      <c r="L1319" s="50"/>
      <c r="M1319" s="50"/>
      <c r="N1319" s="50"/>
      <c r="O1319" s="50"/>
      <c r="P1319" s="50"/>
      <c r="Q1319" s="50"/>
      <c r="R1319" s="50"/>
      <c r="S1319" s="50"/>
    </row>
    <row r="1320">
      <c r="A1320" s="244"/>
      <c r="B1320" s="50"/>
      <c r="C1320" s="111"/>
      <c r="D1320" s="111"/>
      <c r="E1320" s="111"/>
      <c r="F1320" s="111"/>
      <c r="G1320" s="243"/>
      <c r="H1320" s="50"/>
      <c r="J1320" s="50"/>
      <c r="K1320" s="50"/>
      <c r="L1320" s="50"/>
      <c r="M1320" s="50"/>
      <c r="N1320" s="50"/>
      <c r="O1320" s="50"/>
      <c r="P1320" s="50"/>
      <c r="Q1320" s="50"/>
      <c r="R1320" s="50"/>
      <c r="S1320" s="50"/>
    </row>
    <row r="1321">
      <c r="A1321" s="244"/>
      <c r="B1321" s="50"/>
      <c r="C1321" s="111"/>
      <c r="D1321" s="111"/>
      <c r="E1321" s="111"/>
      <c r="F1321" s="111"/>
      <c r="G1321" s="243"/>
      <c r="H1321" s="50"/>
      <c r="J1321" s="50"/>
      <c r="K1321" s="50"/>
      <c r="L1321" s="50"/>
      <c r="M1321" s="50"/>
      <c r="N1321" s="50"/>
      <c r="O1321" s="50"/>
      <c r="P1321" s="50"/>
      <c r="Q1321" s="50"/>
      <c r="R1321" s="50"/>
      <c r="S1321" s="50"/>
    </row>
    <row r="1322">
      <c r="A1322" s="244"/>
      <c r="B1322" s="50"/>
      <c r="C1322" s="111"/>
      <c r="D1322" s="111"/>
      <c r="E1322" s="111"/>
      <c r="F1322" s="111"/>
      <c r="G1322" s="243"/>
      <c r="H1322" s="50"/>
      <c r="J1322" s="50"/>
      <c r="K1322" s="50"/>
      <c r="L1322" s="50"/>
      <c r="M1322" s="50"/>
      <c r="N1322" s="50"/>
      <c r="O1322" s="50"/>
      <c r="P1322" s="50"/>
      <c r="Q1322" s="50"/>
      <c r="R1322" s="50"/>
      <c r="S1322" s="50"/>
    </row>
    <row r="1323">
      <c r="A1323" s="244"/>
      <c r="B1323" s="50"/>
      <c r="C1323" s="111"/>
      <c r="D1323" s="111"/>
      <c r="E1323" s="111"/>
      <c r="F1323" s="111"/>
      <c r="G1323" s="243"/>
      <c r="H1323" s="50"/>
      <c r="J1323" s="50"/>
      <c r="K1323" s="50"/>
      <c r="L1323" s="50"/>
      <c r="M1323" s="50"/>
      <c r="N1323" s="50"/>
      <c r="O1323" s="50"/>
      <c r="P1323" s="50"/>
      <c r="Q1323" s="50"/>
      <c r="R1323" s="50"/>
      <c r="S1323" s="50"/>
    </row>
    <row r="1324">
      <c r="A1324" s="244"/>
      <c r="B1324" s="50"/>
      <c r="C1324" s="111"/>
      <c r="D1324" s="111"/>
      <c r="E1324" s="111"/>
      <c r="F1324" s="111"/>
      <c r="G1324" s="243"/>
      <c r="H1324" s="50"/>
      <c r="J1324" s="50"/>
      <c r="K1324" s="50"/>
      <c r="L1324" s="50"/>
      <c r="M1324" s="50"/>
      <c r="N1324" s="50"/>
      <c r="O1324" s="50"/>
      <c r="P1324" s="50"/>
      <c r="Q1324" s="50"/>
      <c r="R1324" s="50"/>
      <c r="S1324" s="50"/>
    </row>
    <row r="1325">
      <c r="A1325" s="244"/>
      <c r="B1325" s="50"/>
      <c r="C1325" s="111"/>
      <c r="D1325" s="111"/>
      <c r="E1325" s="111"/>
      <c r="F1325" s="111"/>
      <c r="G1325" s="243"/>
      <c r="H1325" s="50"/>
      <c r="J1325" s="50"/>
      <c r="K1325" s="50"/>
      <c r="L1325" s="50"/>
      <c r="M1325" s="50"/>
      <c r="N1325" s="50"/>
      <c r="O1325" s="50"/>
      <c r="P1325" s="50"/>
      <c r="Q1325" s="50"/>
      <c r="R1325" s="50"/>
      <c r="S1325" s="50"/>
    </row>
    <row r="1326">
      <c r="A1326" s="244"/>
      <c r="B1326" s="50"/>
      <c r="C1326" s="111"/>
      <c r="D1326" s="111"/>
      <c r="E1326" s="111"/>
      <c r="F1326" s="111"/>
      <c r="G1326" s="243"/>
      <c r="H1326" s="50"/>
      <c r="J1326" s="50"/>
      <c r="K1326" s="50"/>
      <c r="L1326" s="50"/>
      <c r="M1326" s="50"/>
      <c r="N1326" s="50"/>
      <c r="O1326" s="50"/>
      <c r="P1326" s="50"/>
      <c r="Q1326" s="50"/>
      <c r="R1326" s="50"/>
      <c r="S1326" s="50"/>
    </row>
    <row r="1327">
      <c r="A1327" s="244"/>
      <c r="B1327" s="50"/>
      <c r="C1327" s="111"/>
      <c r="D1327" s="111"/>
      <c r="E1327" s="111"/>
      <c r="F1327" s="111"/>
      <c r="G1327" s="243"/>
      <c r="H1327" s="50"/>
      <c r="J1327" s="50"/>
      <c r="K1327" s="50"/>
      <c r="L1327" s="50"/>
      <c r="M1327" s="50"/>
      <c r="N1327" s="50"/>
      <c r="O1327" s="50"/>
      <c r="P1327" s="50"/>
      <c r="Q1327" s="50"/>
      <c r="R1327" s="50"/>
      <c r="S1327" s="50"/>
    </row>
    <row r="1328">
      <c r="A1328" s="244"/>
      <c r="B1328" s="50"/>
      <c r="C1328" s="111"/>
      <c r="D1328" s="111"/>
      <c r="E1328" s="111"/>
      <c r="F1328" s="111"/>
      <c r="G1328" s="243"/>
      <c r="H1328" s="50"/>
      <c r="J1328" s="50"/>
      <c r="K1328" s="50"/>
      <c r="L1328" s="50"/>
      <c r="M1328" s="50"/>
      <c r="N1328" s="50"/>
      <c r="O1328" s="50"/>
      <c r="P1328" s="50"/>
      <c r="Q1328" s="50"/>
      <c r="R1328" s="50"/>
      <c r="S1328" s="50"/>
    </row>
    <row r="1329">
      <c r="A1329" s="244"/>
      <c r="B1329" s="50"/>
      <c r="C1329" s="111"/>
      <c r="D1329" s="111"/>
      <c r="E1329" s="111"/>
      <c r="F1329" s="111"/>
      <c r="G1329" s="243"/>
      <c r="H1329" s="50"/>
      <c r="J1329" s="50"/>
      <c r="K1329" s="50"/>
      <c r="L1329" s="50"/>
      <c r="M1329" s="50"/>
      <c r="N1329" s="50"/>
      <c r="O1329" s="50"/>
      <c r="P1329" s="50"/>
      <c r="Q1329" s="50"/>
      <c r="R1329" s="50"/>
      <c r="S1329" s="50"/>
    </row>
    <row r="1330">
      <c r="A1330" s="244"/>
      <c r="B1330" s="50"/>
      <c r="C1330" s="111"/>
      <c r="D1330" s="111"/>
      <c r="E1330" s="111"/>
      <c r="F1330" s="111"/>
      <c r="G1330" s="243"/>
      <c r="H1330" s="50"/>
      <c r="J1330" s="50"/>
      <c r="K1330" s="50"/>
      <c r="L1330" s="50"/>
      <c r="M1330" s="50"/>
      <c r="N1330" s="50"/>
      <c r="O1330" s="50"/>
      <c r="P1330" s="50"/>
      <c r="Q1330" s="50"/>
      <c r="R1330" s="50"/>
      <c r="S1330" s="50"/>
    </row>
    <row r="1331">
      <c r="A1331" s="244"/>
      <c r="B1331" s="50"/>
      <c r="C1331" s="111"/>
      <c r="D1331" s="111"/>
      <c r="E1331" s="111"/>
      <c r="F1331" s="111"/>
      <c r="G1331" s="243"/>
      <c r="H1331" s="50"/>
      <c r="J1331" s="50"/>
      <c r="K1331" s="50"/>
      <c r="L1331" s="50"/>
      <c r="M1331" s="50"/>
      <c r="N1331" s="50"/>
      <c r="O1331" s="50"/>
      <c r="P1331" s="50"/>
      <c r="Q1331" s="50"/>
      <c r="R1331" s="50"/>
      <c r="S1331" s="50"/>
    </row>
    <row r="1332">
      <c r="A1332" s="244"/>
      <c r="B1332" s="50"/>
      <c r="C1332" s="111"/>
      <c r="D1332" s="111"/>
      <c r="E1332" s="111"/>
      <c r="F1332" s="111"/>
      <c r="G1332" s="243"/>
      <c r="H1332" s="50"/>
      <c r="J1332" s="50"/>
      <c r="K1332" s="50"/>
      <c r="L1332" s="50"/>
      <c r="M1332" s="50"/>
      <c r="N1332" s="50"/>
      <c r="O1332" s="50"/>
      <c r="P1332" s="50"/>
      <c r="Q1332" s="50"/>
      <c r="R1332" s="50"/>
      <c r="S1332" s="50"/>
    </row>
    <row r="1333">
      <c r="A1333" s="244"/>
      <c r="B1333" s="50"/>
      <c r="C1333" s="111"/>
      <c r="D1333" s="111"/>
      <c r="E1333" s="111"/>
      <c r="F1333" s="111"/>
      <c r="G1333" s="243"/>
      <c r="H1333" s="50"/>
      <c r="J1333" s="50"/>
      <c r="K1333" s="50"/>
      <c r="L1333" s="50"/>
      <c r="M1333" s="50"/>
      <c r="N1333" s="50"/>
      <c r="O1333" s="50"/>
      <c r="P1333" s="50"/>
      <c r="Q1333" s="50"/>
      <c r="R1333" s="50"/>
      <c r="S1333" s="50"/>
    </row>
    <row r="1334">
      <c r="A1334" s="244"/>
      <c r="B1334" s="50"/>
      <c r="C1334" s="111"/>
      <c r="D1334" s="111"/>
      <c r="E1334" s="111"/>
      <c r="F1334" s="111"/>
      <c r="G1334" s="243"/>
      <c r="H1334" s="50"/>
      <c r="J1334" s="50"/>
      <c r="K1334" s="50"/>
      <c r="L1334" s="50"/>
      <c r="M1334" s="50"/>
      <c r="N1334" s="50"/>
      <c r="O1334" s="50"/>
      <c r="P1334" s="50"/>
      <c r="Q1334" s="50"/>
      <c r="R1334" s="50"/>
      <c r="S1334" s="50"/>
    </row>
    <row r="1335">
      <c r="A1335" s="244"/>
      <c r="B1335" s="50"/>
      <c r="C1335" s="111"/>
      <c r="D1335" s="111"/>
      <c r="E1335" s="111"/>
      <c r="F1335" s="111"/>
      <c r="G1335" s="243"/>
      <c r="H1335" s="50"/>
      <c r="J1335" s="50"/>
      <c r="K1335" s="50"/>
      <c r="L1335" s="50"/>
      <c r="M1335" s="50"/>
      <c r="N1335" s="50"/>
      <c r="O1335" s="50"/>
      <c r="P1335" s="50"/>
      <c r="Q1335" s="50"/>
      <c r="R1335" s="50"/>
      <c r="S1335" s="50"/>
    </row>
    <row r="1336">
      <c r="A1336" s="244"/>
      <c r="B1336" s="50"/>
      <c r="C1336" s="111"/>
      <c r="D1336" s="111"/>
      <c r="E1336" s="111"/>
      <c r="F1336" s="111"/>
      <c r="G1336" s="243"/>
      <c r="H1336" s="50"/>
      <c r="J1336" s="50"/>
      <c r="K1336" s="50"/>
      <c r="L1336" s="50"/>
      <c r="M1336" s="50"/>
      <c r="N1336" s="50"/>
      <c r="O1336" s="50"/>
      <c r="P1336" s="50"/>
      <c r="Q1336" s="50"/>
      <c r="R1336" s="50"/>
      <c r="S1336" s="50"/>
    </row>
    <row r="1337">
      <c r="A1337" s="244"/>
      <c r="B1337" s="50"/>
      <c r="C1337" s="111"/>
      <c r="D1337" s="111"/>
      <c r="E1337" s="111"/>
      <c r="F1337" s="111"/>
      <c r="G1337" s="243"/>
      <c r="H1337" s="50"/>
      <c r="J1337" s="50"/>
      <c r="K1337" s="50"/>
      <c r="L1337" s="50"/>
      <c r="M1337" s="50"/>
      <c r="N1337" s="50"/>
      <c r="O1337" s="50"/>
      <c r="P1337" s="50"/>
      <c r="Q1337" s="50"/>
      <c r="R1337" s="50"/>
      <c r="S1337" s="50"/>
    </row>
    <row r="1338">
      <c r="A1338" s="244"/>
      <c r="B1338" s="50"/>
      <c r="C1338" s="111"/>
      <c r="D1338" s="111"/>
      <c r="E1338" s="111"/>
      <c r="F1338" s="111"/>
      <c r="G1338" s="243"/>
      <c r="H1338" s="50"/>
      <c r="J1338" s="50"/>
      <c r="K1338" s="50"/>
      <c r="L1338" s="50"/>
      <c r="M1338" s="50"/>
      <c r="N1338" s="50"/>
      <c r="O1338" s="50"/>
      <c r="P1338" s="50"/>
      <c r="Q1338" s="50"/>
      <c r="R1338" s="50"/>
      <c r="S1338" s="50"/>
    </row>
    <row r="1339">
      <c r="A1339" s="244"/>
      <c r="B1339" s="50"/>
      <c r="C1339" s="111"/>
      <c r="D1339" s="111"/>
      <c r="E1339" s="111"/>
      <c r="F1339" s="111"/>
      <c r="G1339" s="243"/>
      <c r="H1339" s="50"/>
      <c r="J1339" s="50"/>
      <c r="K1339" s="50"/>
      <c r="L1339" s="50"/>
      <c r="M1339" s="50"/>
      <c r="N1339" s="50"/>
      <c r="O1339" s="50"/>
      <c r="P1339" s="50"/>
      <c r="Q1339" s="50"/>
      <c r="R1339" s="50"/>
      <c r="S1339" s="50"/>
    </row>
    <row r="1340">
      <c r="A1340" s="244"/>
      <c r="B1340" s="50"/>
      <c r="C1340" s="111"/>
      <c r="D1340" s="111"/>
      <c r="E1340" s="111"/>
      <c r="F1340" s="111"/>
      <c r="G1340" s="243"/>
      <c r="H1340" s="50"/>
      <c r="J1340" s="50"/>
      <c r="K1340" s="50"/>
      <c r="L1340" s="50"/>
      <c r="M1340" s="50"/>
      <c r="N1340" s="50"/>
      <c r="O1340" s="50"/>
      <c r="P1340" s="50"/>
      <c r="Q1340" s="50"/>
      <c r="R1340" s="50"/>
      <c r="S1340" s="50"/>
    </row>
    <row r="1341">
      <c r="A1341" s="244"/>
      <c r="B1341" s="50"/>
      <c r="C1341" s="111"/>
      <c r="D1341" s="111"/>
      <c r="E1341" s="111"/>
      <c r="F1341" s="111"/>
      <c r="G1341" s="243"/>
      <c r="H1341" s="50"/>
      <c r="J1341" s="50"/>
      <c r="K1341" s="50"/>
      <c r="L1341" s="50"/>
      <c r="M1341" s="50"/>
      <c r="N1341" s="50"/>
      <c r="O1341" s="50"/>
      <c r="P1341" s="50"/>
      <c r="Q1341" s="50"/>
      <c r="R1341" s="50"/>
      <c r="S1341" s="50"/>
    </row>
    <row r="1342">
      <c r="A1342" s="244"/>
      <c r="B1342" s="50"/>
      <c r="C1342" s="111"/>
      <c r="D1342" s="111"/>
      <c r="E1342" s="111"/>
      <c r="F1342" s="111"/>
      <c r="G1342" s="243"/>
      <c r="H1342" s="50"/>
      <c r="J1342" s="50"/>
      <c r="K1342" s="50"/>
      <c r="L1342" s="50"/>
      <c r="M1342" s="50"/>
      <c r="N1342" s="50"/>
      <c r="O1342" s="50"/>
      <c r="P1342" s="50"/>
      <c r="Q1342" s="50"/>
      <c r="R1342" s="50"/>
      <c r="S1342" s="50"/>
    </row>
    <row r="1343">
      <c r="A1343" s="244"/>
      <c r="B1343" s="50"/>
      <c r="C1343" s="111"/>
      <c r="D1343" s="111"/>
      <c r="E1343" s="111"/>
      <c r="F1343" s="111"/>
      <c r="G1343" s="243"/>
      <c r="H1343" s="50"/>
      <c r="J1343" s="50"/>
      <c r="K1343" s="50"/>
      <c r="L1343" s="50"/>
      <c r="M1343" s="50"/>
      <c r="N1343" s="50"/>
      <c r="O1343" s="50"/>
      <c r="P1343" s="50"/>
      <c r="Q1343" s="50"/>
      <c r="R1343" s="50"/>
      <c r="S1343" s="50"/>
    </row>
    <row r="1344">
      <c r="A1344" s="244"/>
      <c r="B1344" s="50"/>
      <c r="C1344" s="111"/>
      <c r="D1344" s="111"/>
      <c r="E1344" s="111"/>
      <c r="F1344" s="111"/>
      <c r="G1344" s="243"/>
      <c r="H1344" s="50"/>
      <c r="J1344" s="50"/>
      <c r="K1344" s="50"/>
      <c r="L1344" s="50"/>
      <c r="M1344" s="50"/>
      <c r="N1344" s="50"/>
      <c r="O1344" s="50"/>
      <c r="P1344" s="50"/>
      <c r="Q1344" s="50"/>
      <c r="R1344" s="50"/>
      <c r="S1344" s="50"/>
    </row>
    <row r="1345">
      <c r="A1345" s="244"/>
      <c r="B1345" s="50"/>
      <c r="C1345" s="111"/>
      <c r="D1345" s="111"/>
      <c r="E1345" s="111"/>
      <c r="F1345" s="111"/>
      <c r="G1345" s="243"/>
      <c r="H1345" s="50"/>
      <c r="J1345" s="50"/>
      <c r="K1345" s="50"/>
      <c r="L1345" s="50"/>
      <c r="M1345" s="50"/>
      <c r="N1345" s="50"/>
      <c r="O1345" s="50"/>
      <c r="P1345" s="50"/>
      <c r="Q1345" s="50"/>
      <c r="R1345" s="50"/>
      <c r="S1345" s="50"/>
    </row>
    <row r="1346">
      <c r="A1346" s="244"/>
      <c r="B1346" s="50"/>
      <c r="C1346" s="111"/>
      <c r="D1346" s="111"/>
      <c r="E1346" s="111"/>
      <c r="F1346" s="111"/>
      <c r="G1346" s="243"/>
      <c r="H1346" s="50"/>
      <c r="J1346" s="50"/>
      <c r="K1346" s="50"/>
      <c r="L1346" s="50"/>
      <c r="M1346" s="50"/>
      <c r="N1346" s="50"/>
      <c r="O1346" s="50"/>
      <c r="P1346" s="50"/>
      <c r="Q1346" s="50"/>
      <c r="R1346" s="50"/>
      <c r="S1346" s="50"/>
    </row>
    <row r="1347">
      <c r="A1347" s="244"/>
      <c r="B1347" s="50"/>
      <c r="C1347" s="111"/>
      <c r="D1347" s="111"/>
      <c r="E1347" s="111"/>
      <c r="F1347" s="111"/>
      <c r="G1347" s="243"/>
      <c r="H1347" s="50"/>
      <c r="J1347" s="50"/>
      <c r="K1347" s="50"/>
      <c r="L1347" s="50"/>
      <c r="M1347" s="50"/>
      <c r="N1347" s="50"/>
      <c r="O1347" s="50"/>
      <c r="P1347" s="50"/>
      <c r="Q1347" s="50"/>
      <c r="R1347" s="50"/>
      <c r="S1347" s="50"/>
    </row>
    <row r="1348">
      <c r="A1348" s="244"/>
      <c r="B1348" s="50"/>
      <c r="C1348" s="111"/>
      <c r="D1348" s="111"/>
      <c r="E1348" s="111"/>
      <c r="F1348" s="111"/>
      <c r="G1348" s="243"/>
      <c r="H1348" s="50"/>
      <c r="J1348" s="50"/>
      <c r="K1348" s="50"/>
      <c r="L1348" s="50"/>
      <c r="M1348" s="50"/>
      <c r="N1348" s="50"/>
      <c r="O1348" s="50"/>
      <c r="P1348" s="50"/>
      <c r="Q1348" s="50"/>
      <c r="R1348" s="50"/>
      <c r="S1348" s="50"/>
    </row>
    <row r="1349">
      <c r="A1349" s="244"/>
      <c r="B1349" s="50"/>
      <c r="C1349" s="111"/>
      <c r="D1349" s="111"/>
      <c r="E1349" s="111"/>
      <c r="F1349" s="111"/>
      <c r="G1349" s="243"/>
      <c r="H1349" s="50"/>
      <c r="J1349" s="50"/>
      <c r="K1349" s="50"/>
      <c r="L1349" s="50"/>
      <c r="M1349" s="50"/>
      <c r="N1349" s="50"/>
      <c r="O1349" s="50"/>
      <c r="P1349" s="50"/>
      <c r="Q1349" s="50"/>
      <c r="R1349" s="50"/>
      <c r="S1349" s="50"/>
    </row>
    <row r="1350">
      <c r="A1350" s="244"/>
      <c r="B1350" s="50"/>
      <c r="C1350" s="111"/>
      <c r="D1350" s="111"/>
      <c r="E1350" s="111"/>
      <c r="F1350" s="111"/>
      <c r="G1350" s="243"/>
      <c r="H1350" s="50"/>
      <c r="J1350" s="50"/>
      <c r="K1350" s="50"/>
      <c r="L1350" s="50"/>
      <c r="M1350" s="50"/>
      <c r="N1350" s="50"/>
      <c r="O1350" s="50"/>
      <c r="P1350" s="50"/>
      <c r="Q1350" s="50"/>
      <c r="R1350" s="50"/>
      <c r="S1350" s="50"/>
    </row>
    <row r="1351">
      <c r="A1351" s="244"/>
      <c r="B1351" s="50"/>
      <c r="C1351" s="111"/>
      <c r="D1351" s="111"/>
      <c r="E1351" s="111"/>
      <c r="F1351" s="111"/>
      <c r="G1351" s="243"/>
      <c r="H1351" s="50"/>
      <c r="J1351" s="50"/>
      <c r="K1351" s="50"/>
      <c r="L1351" s="50"/>
      <c r="M1351" s="50"/>
      <c r="N1351" s="50"/>
      <c r="O1351" s="50"/>
      <c r="P1351" s="50"/>
      <c r="Q1351" s="50"/>
      <c r="R1351" s="50"/>
      <c r="S1351" s="50"/>
    </row>
    <row r="1352">
      <c r="A1352" s="244"/>
      <c r="B1352" s="50"/>
      <c r="C1352" s="111"/>
      <c r="D1352" s="111"/>
      <c r="E1352" s="111"/>
      <c r="F1352" s="111"/>
      <c r="G1352" s="243"/>
      <c r="H1352" s="50"/>
      <c r="J1352" s="50"/>
      <c r="K1352" s="50"/>
      <c r="L1352" s="50"/>
      <c r="M1352" s="50"/>
      <c r="N1352" s="50"/>
      <c r="O1352" s="50"/>
      <c r="P1352" s="50"/>
      <c r="Q1352" s="50"/>
      <c r="R1352" s="50"/>
      <c r="S1352" s="50"/>
    </row>
    <row r="1353">
      <c r="A1353" s="244"/>
      <c r="B1353" s="50"/>
      <c r="C1353" s="111"/>
      <c r="D1353" s="111"/>
      <c r="E1353" s="111"/>
      <c r="F1353" s="111"/>
      <c r="G1353" s="243"/>
      <c r="H1353" s="50"/>
      <c r="J1353" s="50"/>
      <c r="K1353" s="50"/>
      <c r="L1353" s="50"/>
      <c r="M1353" s="50"/>
      <c r="N1353" s="50"/>
      <c r="O1353" s="50"/>
      <c r="P1353" s="50"/>
      <c r="Q1353" s="50"/>
      <c r="R1353" s="50"/>
      <c r="S1353" s="50"/>
    </row>
    <row r="1354">
      <c r="A1354" s="244"/>
      <c r="B1354" s="50"/>
      <c r="C1354" s="111"/>
      <c r="D1354" s="111"/>
      <c r="E1354" s="111"/>
      <c r="F1354" s="111"/>
      <c r="G1354" s="243"/>
      <c r="H1354" s="50"/>
      <c r="J1354" s="50"/>
      <c r="K1354" s="50"/>
      <c r="L1354" s="50"/>
      <c r="M1354" s="50"/>
      <c r="N1354" s="50"/>
      <c r="O1354" s="50"/>
      <c r="P1354" s="50"/>
      <c r="Q1354" s="50"/>
      <c r="R1354" s="50"/>
      <c r="S1354" s="50"/>
    </row>
    <row r="1355">
      <c r="A1355" s="244"/>
      <c r="B1355" s="50"/>
      <c r="C1355" s="111"/>
      <c r="D1355" s="111"/>
      <c r="E1355" s="111"/>
      <c r="F1355" s="111"/>
      <c r="G1355" s="243"/>
      <c r="H1355" s="50"/>
      <c r="J1355" s="50"/>
      <c r="K1355" s="50"/>
      <c r="L1355" s="50"/>
      <c r="M1355" s="50"/>
      <c r="N1355" s="50"/>
      <c r="O1355" s="50"/>
      <c r="P1355" s="50"/>
      <c r="Q1355" s="50"/>
      <c r="R1355" s="50"/>
      <c r="S1355" s="50"/>
    </row>
    <row r="1356">
      <c r="A1356" s="244"/>
      <c r="B1356" s="50"/>
      <c r="C1356" s="111"/>
      <c r="D1356" s="111"/>
      <c r="E1356" s="111"/>
      <c r="F1356" s="111"/>
      <c r="G1356" s="243"/>
      <c r="H1356" s="50"/>
      <c r="J1356" s="50"/>
      <c r="K1356" s="50"/>
      <c r="L1356" s="50"/>
      <c r="M1356" s="50"/>
      <c r="N1356" s="50"/>
      <c r="O1356" s="50"/>
      <c r="P1356" s="50"/>
      <c r="Q1356" s="50"/>
      <c r="R1356" s="50"/>
      <c r="S1356" s="50"/>
    </row>
    <row r="1357">
      <c r="A1357" s="244"/>
      <c r="B1357" s="50"/>
      <c r="C1357" s="111"/>
      <c r="D1357" s="111"/>
      <c r="E1357" s="111"/>
      <c r="F1357" s="111"/>
      <c r="G1357" s="243"/>
      <c r="H1357" s="50"/>
      <c r="J1357" s="50"/>
      <c r="K1357" s="50"/>
      <c r="L1357" s="50"/>
      <c r="M1357" s="50"/>
      <c r="N1357" s="50"/>
      <c r="O1357" s="50"/>
      <c r="P1357" s="50"/>
      <c r="Q1357" s="50"/>
      <c r="R1357" s="50"/>
      <c r="S1357" s="50"/>
    </row>
    <row r="1358">
      <c r="A1358" s="244"/>
      <c r="B1358" s="50"/>
      <c r="C1358" s="111"/>
      <c r="D1358" s="111"/>
      <c r="E1358" s="111"/>
      <c r="F1358" s="111"/>
      <c r="G1358" s="243"/>
      <c r="H1358" s="50"/>
      <c r="J1358" s="50"/>
      <c r="K1358" s="50"/>
      <c r="L1358" s="50"/>
      <c r="M1358" s="50"/>
      <c r="N1358" s="50"/>
      <c r="O1358" s="50"/>
      <c r="P1358" s="50"/>
      <c r="Q1358" s="50"/>
      <c r="R1358" s="50"/>
      <c r="S1358" s="50"/>
    </row>
    <row r="1359">
      <c r="A1359" s="244"/>
      <c r="B1359" s="50"/>
      <c r="C1359" s="111"/>
      <c r="D1359" s="111"/>
      <c r="E1359" s="111"/>
      <c r="F1359" s="111"/>
      <c r="G1359" s="243"/>
      <c r="H1359" s="50"/>
      <c r="J1359" s="50"/>
      <c r="K1359" s="50"/>
      <c r="L1359" s="50"/>
      <c r="M1359" s="50"/>
      <c r="N1359" s="50"/>
      <c r="O1359" s="50"/>
      <c r="P1359" s="50"/>
      <c r="Q1359" s="50"/>
      <c r="R1359" s="50"/>
      <c r="S1359" s="50"/>
    </row>
    <row r="1360">
      <c r="A1360" s="244"/>
      <c r="B1360" s="50"/>
      <c r="C1360" s="111"/>
      <c r="D1360" s="111"/>
      <c r="E1360" s="111"/>
      <c r="F1360" s="111"/>
      <c r="G1360" s="243"/>
      <c r="H1360" s="50"/>
      <c r="J1360" s="50"/>
      <c r="K1360" s="50"/>
      <c r="L1360" s="50"/>
      <c r="M1360" s="50"/>
      <c r="N1360" s="50"/>
      <c r="O1360" s="50"/>
      <c r="P1360" s="50"/>
      <c r="Q1360" s="50"/>
      <c r="R1360" s="50"/>
      <c r="S1360" s="50"/>
    </row>
    <row r="1361">
      <c r="A1361" s="244"/>
      <c r="B1361" s="50"/>
      <c r="C1361" s="111"/>
      <c r="D1361" s="111"/>
      <c r="E1361" s="111"/>
      <c r="F1361" s="111"/>
      <c r="G1361" s="243"/>
      <c r="H1361" s="50"/>
      <c r="J1361" s="50"/>
      <c r="K1361" s="50"/>
      <c r="L1361" s="50"/>
      <c r="M1361" s="50"/>
      <c r="N1361" s="50"/>
      <c r="O1361" s="50"/>
      <c r="P1361" s="50"/>
      <c r="Q1361" s="50"/>
      <c r="R1361" s="50"/>
      <c r="S1361" s="50"/>
    </row>
    <row r="1362">
      <c r="A1362" s="244"/>
      <c r="B1362" s="50"/>
      <c r="C1362" s="111"/>
      <c r="D1362" s="111"/>
      <c r="E1362" s="111"/>
      <c r="F1362" s="111"/>
      <c r="G1362" s="243"/>
      <c r="H1362" s="50"/>
      <c r="J1362" s="50"/>
      <c r="K1362" s="50"/>
      <c r="L1362" s="50"/>
      <c r="M1362" s="50"/>
      <c r="N1362" s="50"/>
      <c r="O1362" s="50"/>
      <c r="P1362" s="50"/>
      <c r="Q1362" s="50"/>
      <c r="R1362" s="50"/>
      <c r="S1362" s="50"/>
    </row>
    <row r="1363">
      <c r="A1363" s="244"/>
      <c r="B1363" s="50"/>
      <c r="C1363" s="111"/>
      <c r="D1363" s="111"/>
      <c r="E1363" s="111"/>
      <c r="F1363" s="111"/>
      <c r="G1363" s="243"/>
      <c r="H1363" s="50"/>
      <c r="J1363" s="50"/>
      <c r="K1363" s="50"/>
      <c r="L1363" s="50"/>
      <c r="M1363" s="50"/>
      <c r="N1363" s="50"/>
      <c r="O1363" s="50"/>
      <c r="P1363" s="50"/>
      <c r="Q1363" s="50"/>
      <c r="R1363" s="50"/>
      <c r="S1363" s="50"/>
    </row>
    <row r="1364">
      <c r="A1364" s="244"/>
      <c r="B1364" s="50"/>
      <c r="C1364" s="111"/>
      <c r="D1364" s="111"/>
      <c r="E1364" s="111"/>
      <c r="F1364" s="111"/>
      <c r="G1364" s="243"/>
      <c r="H1364" s="50"/>
      <c r="J1364" s="50"/>
      <c r="K1364" s="50"/>
      <c r="L1364" s="50"/>
      <c r="M1364" s="50"/>
      <c r="N1364" s="50"/>
      <c r="O1364" s="50"/>
      <c r="P1364" s="50"/>
      <c r="Q1364" s="50"/>
      <c r="R1364" s="50"/>
      <c r="S1364" s="50"/>
    </row>
    <row r="1365">
      <c r="A1365" s="244"/>
      <c r="B1365" s="50"/>
      <c r="C1365" s="111"/>
      <c r="D1365" s="111"/>
      <c r="E1365" s="111"/>
      <c r="F1365" s="111"/>
      <c r="G1365" s="243"/>
      <c r="H1365" s="50"/>
      <c r="J1365" s="50"/>
      <c r="K1365" s="50"/>
      <c r="L1365" s="50"/>
      <c r="M1365" s="50"/>
      <c r="N1365" s="50"/>
      <c r="O1365" s="50"/>
      <c r="P1365" s="50"/>
      <c r="Q1365" s="50"/>
      <c r="R1365" s="50"/>
      <c r="S1365" s="50"/>
    </row>
    <row r="1366">
      <c r="A1366" s="244"/>
      <c r="B1366" s="50"/>
      <c r="C1366" s="111"/>
      <c r="D1366" s="111"/>
      <c r="E1366" s="111"/>
      <c r="F1366" s="111"/>
      <c r="G1366" s="243"/>
      <c r="H1366" s="50"/>
      <c r="J1366" s="50"/>
      <c r="K1366" s="50"/>
      <c r="L1366" s="50"/>
      <c r="M1366" s="50"/>
      <c r="N1366" s="50"/>
      <c r="O1366" s="50"/>
      <c r="P1366" s="50"/>
      <c r="Q1366" s="50"/>
      <c r="R1366" s="50"/>
      <c r="S1366" s="50"/>
    </row>
    <row r="1367">
      <c r="A1367" s="244"/>
      <c r="B1367" s="50"/>
      <c r="C1367" s="111"/>
      <c r="D1367" s="111"/>
      <c r="E1367" s="111"/>
      <c r="F1367" s="111"/>
      <c r="G1367" s="243"/>
      <c r="H1367" s="50"/>
      <c r="J1367" s="50"/>
      <c r="K1367" s="50"/>
      <c r="L1367" s="50"/>
      <c r="M1367" s="50"/>
      <c r="N1367" s="50"/>
      <c r="O1367" s="50"/>
      <c r="P1367" s="50"/>
      <c r="Q1367" s="50"/>
      <c r="R1367" s="50"/>
      <c r="S1367" s="50"/>
    </row>
    <row r="1368">
      <c r="A1368" s="244"/>
      <c r="B1368" s="50"/>
      <c r="C1368" s="111"/>
      <c r="D1368" s="111"/>
      <c r="E1368" s="111"/>
      <c r="F1368" s="111"/>
      <c r="G1368" s="243"/>
      <c r="H1368" s="50"/>
      <c r="J1368" s="50"/>
      <c r="K1368" s="50"/>
      <c r="L1368" s="50"/>
      <c r="M1368" s="50"/>
      <c r="N1368" s="50"/>
      <c r="O1368" s="50"/>
      <c r="P1368" s="50"/>
      <c r="Q1368" s="50"/>
      <c r="R1368" s="50"/>
      <c r="S1368" s="50"/>
    </row>
    <row r="1369">
      <c r="A1369" s="244"/>
      <c r="B1369" s="50"/>
      <c r="C1369" s="111"/>
      <c r="D1369" s="111"/>
      <c r="E1369" s="111"/>
      <c r="F1369" s="111"/>
      <c r="G1369" s="243"/>
      <c r="H1369" s="50"/>
      <c r="J1369" s="50"/>
      <c r="K1369" s="50"/>
      <c r="L1369" s="50"/>
      <c r="M1369" s="50"/>
      <c r="N1369" s="50"/>
      <c r="O1369" s="50"/>
      <c r="P1369" s="50"/>
      <c r="Q1369" s="50"/>
      <c r="R1369" s="50"/>
      <c r="S1369" s="50"/>
    </row>
    <row r="1370">
      <c r="A1370" s="244"/>
      <c r="B1370" s="50"/>
      <c r="C1370" s="111"/>
      <c r="D1370" s="111"/>
      <c r="E1370" s="111"/>
      <c r="F1370" s="111"/>
      <c r="G1370" s="243"/>
      <c r="H1370" s="50"/>
      <c r="J1370" s="50"/>
      <c r="K1370" s="50"/>
      <c r="L1370" s="50"/>
      <c r="M1370" s="50"/>
      <c r="N1370" s="50"/>
      <c r="O1370" s="50"/>
      <c r="P1370" s="50"/>
      <c r="Q1370" s="50"/>
      <c r="R1370" s="50"/>
      <c r="S1370" s="50"/>
    </row>
    <row r="1371">
      <c r="A1371" s="244"/>
      <c r="B1371" s="50"/>
      <c r="C1371" s="111"/>
      <c r="D1371" s="111"/>
      <c r="E1371" s="111"/>
      <c r="F1371" s="111"/>
      <c r="G1371" s="243"/>
      <c r="H1371" s="50"/>
      <c r="J1371" s="50"/>
      <c r="K1371" s="50"/>
      <c r="L1371" s="50"/>
      <c r="M1371" s="50"/>
      <c r="N1371" s="50"/>
      <c r="O1371" s="50"/>
      <c r="P1371" s="50"/>
      <c r="Q1371" s="50"/>
      <c r="R1371" s="50"/>
      <c r="S1371" s="50"/>
    </row>
    <row r="1372">
      <c r="A1372" s="244"/>
      <c r="B1372" s="50"/>
      <c r="C1372" s="111"/>
      <c r="D1372" s="111"/>
      <c r="E1372" s="111"/>
      <c r="F1372" s="111"/>
      <c r="G1372" s="243"/>
      <c r="H1372" s="50"/>
      <c r="J1372" s="50"/>
      <c r="K1372" s="50"/>
      <c r="L1372" s="50"/>
      <c r="M1372" s="50"/>
      <c r="N1372" s="50"/>
      <c r="O1372" s="50"/>
      <c r="P1372" s="50"/>
      <c r="Q1372" s="50"/>
      <c r="R1372" s="50"/>
      <c r="S1372" s="50"/>
    </row>
    <row r="1373">
      <c r="A1373" s="244"/>
      <c r="B1373" s="50"/>
      <c r="C1373" s="111"/>
      <c r="D1373" s="111"/>
      <c r="E1373" s="111"/>
      <c r="F1373" s="111"/>
      <c r="G1373" s="243"/>
      <c r="H1373" s="50"/>
      <c r="J1373" s="50"/>
      <c r="K1373" s="50"/>
      <c r="L1373" s="50"/>
      <c r="M1373" s="50"/>
      <c r="N1373" s="50"/>
      <c r="O1373" s="50"/>
      <c r="P1373" s="50"/>
      <c r="Q1373" s="50"/>
      <c r="R1373" s="50"/>
      <c r="S1373" s="50"/>
    </row>
    <row r="1374">
      <c r="A1374" s="244"/>
      <c r="B1374" s="50"/>
      <c r="C1374" s="111"/>
      <c r="D1374" s="111"/>
      <c r="E1374" s="111"/>
      <c r="F1374" s="111"/>
      <c r="G1374" s="243"/>
      <c r="H1374" s="50"/>
      <c r="J1374" s="50"/>
      <c r="K1374" s="50"/>
      <c r="L1374" s="50"/>
      <c r="M1374" s="50"/>
      <c r="N1374" s="50"/>
      <c r="O1374" s="50"/>
      <c r="P1374" s="50"/>
      <c r="Q1374" s="50"/>
      <c r="R1374" s="50"/>
      <c r="S1374" s="50"/>
    </row>
    <row r="1375">
      <c r="A1375" s="244"/>
      <c r="B1375" s="50"/>
      <c r="C1375" s="111"/>
      <c r="D1375" s="111"/>
      <c r="E1375" s="111"/>
      <c r="F1375" s="111"/>
      <c r="G1375" s="243"/>
      <c r="H1375" s="50"/>
      <c r="J1375" s="50"/>
      <c r="K1375" s="50"/>
      <c r="L1375" s="50"/>
      <c r="M1375" s="50"/>
      <c r="N1375" s="50"/>
      <c r="O1375" s="50"/>
      <c r="P1375" s="50"/>
      <c r="Q1375" s="50"/>
      <c r="R1375" s="50"/>
      <c r="S1375" s="50"/>
    </row>
    <row r="1376">
      <c r="A1376" s="244"/>
      <c r="B1376" s="50"/>
      <c r="C1376" s="111"/>
      <c r="D1376" s="111"/>
      <c r="E1376" s="111"/>
      <c r="F1376" s="111"/>
      <c r="G1376" s="243"/>
      <c r="H1376" s="50"/>
      <c r="J1376" s="50"/>
      <c r="K1376" s="50"/>
      <c r="L1376" s="50"/>
      <c r="M1376" s="50"/>
      <c r="N1376" s="50"/>
      <c r="O1376" s="50"/>
      <c r="P1376" s="50"/>
      <c r="Q1376" s="50"/>
      <c r="R1376" s="50"/>
      <c r="S1376" s="50"/>
    </row>
    <row r="1377">
      <c r="A1377" s="244"/>
      <c r="B1377" s="50"/>
      <c r="C1377" s="111"/>
      <c r="D1377" s="111"/>
      <c r="E1377" s="111"/>
      <c r="F1377" s="111"/>
      <c r="G1377" s="243"/>
      <c r="H1377" s="50"/>
      <c r="J1377" s="50"/>
      <c r="K1377" s="50"/>
      <c r="L1377" s="50"/>
      <c r="M1377" s="50"/>
      <c r="N1377" s="50"/>
      <c r="O1377" s="50"/>
      <c r="P1377" s="50"/>
      <c r="Q1377" s="50"/>
      <c r="R1377" s="50"/>
      <c r="S1377" s="50"/>
    </row>
    <row r="1378">
      <c r="A1378" s="244"/>
      <c r="B1378" s="50"/>
      <c r="C1378" s="111"/>
      <c r="D1378" s="111"/>
      <c r="E1378" s="111"/>
      <c r="F1378" s="111"/>
      <c r="G1378" s="243"/>
      <c r="H1378" s="50"/>
      <c r="J1378" s="50"/>
      <c r="K1378" s="50"/>
      <c r="L1378" s="50"/>
      <c r="M1378" s="50"/>
      <c r="N1378" s="50"/>
      <c r="O1378" s="50"/>
      <c r="P1378" s="50"/>
      <c r="Q1378" s="50"/>
      <c r="R1378" s="50"/>
      <c r="S1378" s="50"/>
    </row>
    <row r="1379">
      <c r="A1379" s="244"/>
      <c r="B1379" s="50"/>
      <c r="C1379" s="111"/>
      <c r="D1379" s="111"/>
      <c r="E1379" s="111"/>
      <c r="F1379" s="111"/>
      <c r="G1379" s="243"/>
      <c r="H1379" s="50"/>
      <c r="J1379" s="50"/>
      <c r="K1379" s="50"/>
      <c r="L1379" s="50"/>
      <c r="M1379" s="50"/>
      <c r="N1379" s="50"/>
      <c r="O1379" s="50"/>
      <c r="P1379" s="50"/>
      <c r="Q1379" s="50"/>
      <c r="R1379" s="50"/>
      <c r="S1379" s="50"/>
    </row>
    <row r="1380">
      <c r="A1380" s="244"/>
      <c r="B1380" s="50"/>
      <c r="C1380" s="111"/>
      <c r="D1380" s="111"/>
      <c r="E1380" s="111"/>
      <c r="F1380" s="111"/>
      <c r="G1380" s="243"/>
      <c r="H1380" s="50"/>
      <c r="J1380" s="50"/>
      <c r="K1380" s="50"/>
      <c r="L1380" s="50"/>
      <c r="M1380" s="50"/>
      <c r="N1380" s="50"/>
      <c r="O1380" s="50"/>
      <c r="P1380" s="50"/>
      <c r="Q1380" s="50"/>
      <c r="R1380" s="50"/>
      <c r="S1380" s="50"/>
    </row>
    <row r="1381">
      <c r="A1381" s="244"/>
      <c r="B1381" s="50"/>
      <c r="C1381" s="111"/>
      <c r="D1381" s="111"/>
      <c r="E1381" s="111"/>
      <c r="F1381" s="111"/>
      <c r="G1381" s="243"/>
      <c r="H1381" s="50"/>
      <c r="J1381" s="50"/>
      <c r="K1381" s="50"/>
      <c r="L1381" s="50"/>
      <c r="M1381" s="50"/>
      <c r="N1381" s="50"/>
      <c r="O1381" s="50"/>
      <c r="P1381" s="50"/>
      <c r="Q1381" s="50"/>
      <c r="R1381" s="50"/>
      <c r="S1381" s="50"/>
    </row>
    <row r="1382">
      <c r="A1382" s="244"/>
      <c r="B1382" s="50"/>
      <c r="C1382" s="111"/>
      <c r="D1382" s="111"/>
      <c r="E1382" s="111"/>
      <c r="F1382" s="111"/>
      <c r="G1382" s="243"/>
      <c r="H1382" s="50"/>
      <c r="J1382" s="50"/>
      <c r="K1382" s="50"/>
      <c r="L1382" s="50"/>
      <c r="M1382" s="50"/>
      <c r="N1382" s="50"/>
      <c r="O1382" s="50"/>
      <c r="P1382" s="50"/>
      <c r="Q1382" s="50"/>
      <c r="R1382" s="50"/>
      <c r="S1382" s="50"/>
    </row>
    <row r="1383">
      <c r="A1383" s="244"/>
      <c r="B1383" s="50"/>
      <c r="C1383" s="111"/>
      <c r="D1383" s="111"/>
      <c r="E1383" s="111"/>
      <c r="F1383" s="111"/>
      <c r="G1383" s="243"/>
      <c r="H1383" s="50"/>
      <c r="J1383" s="50"/>
      <c r="K1383" s="50"/>
      <c r="L1383" s="50"/>
      <c r="M1383" s="50"/>
      <c r="N1383" s="50"/>
      <c r="O1383" s="50"/>
      <c r="P1383" s="50"/>
      <c r="Q1383" s="50"/>
      <c r="R1383" s="50"/>
      <c r="S1383" s="50"/>
    </row>
    <row r="1384">
      <c r="A1384" s="244"/>
      <c r="B1384" s="50"/>
      <c r="C1384" s="111"/>
      <c r="D1384" s="111"/>
      <c r="E1384" s="111"/>
      <c r="F1384" s="111"/>
      <c r="G1384" s="243"/>
      <c r="H1384" s="50"/>
      <c r="J1384" s="50"/>
      <c r="K1384" s="50"/>
      <c r="L1384" s="50"/>
      <c r="M1384" s="50"/>
      <c r="N1384" s="50"/>
      <c r="O1384" s="50"/>
      <c r="P1384" s="50"/>
      <c r="Q1384" s="50"/>
      <c r="R1384" s="50"/>
      <c r="S1384" s="50"/>
    </row>
    <row r="1385">
      <c r="A1385" s="244"/>
      <c r="B1385" s="50"/>
      <c r="C1385" s="111"/>
      <c r="D1385" s="111"/>
      <c r="E1385" s="111"/>
      <c r="F1385" s="111"/>
      <c r="G1385" s="243"/>
      <c r="H1385" s="50"/>
      <c r="J1385" s="50"/>
      <c r="K1385" s="50"/>
      <c r="L1385" s="50"/>
      <c r="M1385" s="50"/>
      <c r="N1385" s="50"/>
      <c r="O1385" s="50"/>
      <c r="P1385" s="50"/>
      <c r="Q1385" s="50"/>
      <c r="R1385" s="50"/>
      <c r="S1385" s="50"/>
    </row>
    <row r="1386">
      <c r="A1386" s="244"/>
      <c r="B1386" s="50"/>
      <c r="C1386" s="111"/>
      <c r="D1386" s="111"/>
      <c r="E1386" s="111"/>
      <c r="F1386" s="111"/>
      <c r="G1386" s="243"/>
      <c r="H1386" s="50"/>
      <c r="J1386" s="50"/>
      <c r="K1386" s="50"/>
      <c r="L1386" s="50"/>
      <c r="M1386" s="50"/>
      <c r="N1386" s="50"/>
      <c r="O1386" s="50"/>
      <c r="P1386" s="50"/>
      <c r="Q1386" s="50"/>
      <c r="R1386" s="50"/>
      <c r="S1386" s="50"/>
    </row>
    <row r="1387">
      <c r="A1387" s="244"/>
      <c r="B1387" s="50"/>
      <c r="C1387" s="111"/>
      <c r="D1387" s="111"/>
      <c r="E1387" s="111"/>
      <c r="F1387" s="111"/>
      <c r="G1387" s="243"/>
      <c r="H1387" s="50"/>
      <c r="J1387" s="50"/>
      <c r="K1387" s="50"/>
      <c r="L1387" s="50"/>
      <c r="M1387" s="50"/>
      <c r="N1387" s="50"/>
      <c r="O1387" s="50"/>
      <c r="P1387" s="50"/>
      <c r="Q1387" s="50"/>
      <c r="R1387" s="50"/>
      <c r="S1387" s="50"/>
    </row>
    <row r="1388">
      <c r="A1388" s="244"/>
      <c r="B1388" s="50"/>
      <c r="C1388" s="111"/>
      <c r="D1388" s="111"/>
      <c r="E1388" s="111"/>
      <c r="F1388" s="111"/>
      <c r="G1388" s="243"/>
      <c r="H1388" s="50"/>
      <c r="J1388" s="50"/>
      <c r="K1388" s="50"/>
      <c r="L1388" s="50"/>
      <c r="M1388" s="50"/>
      <c r="N1388" s="50"/>
      <c r="O1388" s="50"/>
      <c r="P1388" s="50"/>
      <c r="Q1388" s="50"/>
      <c r="R1388" s="50"/>
      <c r="S1388" s="50"/>
    </row>
    <row r="1389">
      <c r="A1389" s="244"/>
      <c r="B1389" s="50"/>
      <c r="C1389" s="111"/>
      <c r="D1389" s="111"/>
      <c r="E1389" s="111"/>
      <c r="F1389" s="111"/>
      <c r="G1389" s="243"/>
      <c r="H1389" s="50"/>
      <c r="J1389" s="50"/>
      <c r="K1389" s="50"/>
      <c r="L1389" s="50"/>
      <c r="M1389" s="50"/>
      <c r="N1389" s="50"/>
      <c r="O1389" s="50"/>
      <c r="P1389" s="50"/>
      <c r="Q1389" s="50"/>
      <c r="R1389" s="50"/>
      <c r="S1389" s="50"/>
    </row>
    <row r="1390">
      <c r="A1390" s="244"/>
      <c r="B1390" s="50"/>
      <c r="C1390" s="111"/>
      <c r="D1390" s="111"/>
      <c r="E1390" s="111"/>
      <c r="F1390" s="111"/>
      <c r="G1390" s="243"/>
      <c r="H1390" s="50"/>
      <c r="J1390" s="50"/>
      <c r="K1390" s="50"/>
      <c r="L1390" s="50"/>
      <c r="M1390" s="50"/>
      <c r="N1390" s="50"/>
      <c r="O1390" s="50"/>
      <c r="P1390" s="50"/>
      <c r="Q1390" s="50"/>
      <c r="R1390" s="50"/>
      <c r="S1390" s="50"/>
    </row>
    <row r="1391">
      <c r="A1391" s="244"/>
      <c r="B1391" s="50"/>
      <c r="C1391" s="111"/>
      <c r="D1391" s="111"/>
      <c r="E1391" s="111"/>
      <c r="F1391" s="111"/>
      <c r="G1391" s="243"/>
      <c r="H1391" s="50"/>
      <c r="J1391" s="50"/>
      <c r="K1391" s="50"/>
      <c r="L1391" s="50"/>
      <c r="M1391" s="50"/>
      <c r="N1391" s="50"/>
      <c r="O1391" s="50"/>
      <c r="P1391" s="50"/>
      <c r="Q1391" s="50"/>
      <c r="R1391" s="50"/>
      <c r="S1391" s="50"/>
    </row>
    <row r="1392">
      <c r="A1392" s="244"/>
      <c r="B1392" s="50"/>
      <c r="C1392" s="111"/>
      <c r="D1392" s="111"/>
      <c r="E1392" s="111"/>
      <c r="F1392" s="111"/>
      <c r="G1392" s="243"/>
      <c r="H1392" s="50"/>
      <c r="J1392" s="50"/>
      <c r="K1392" s="50"/>
      <c r="L1392" s="50"/>
      <c r="M1392" s="50"/>
      <c r="N1392" s="50"/>
      <c r="O1392" s="50"/>
      <c r="P1392" s="50"/>
      <c r="Q1392" s="50"/>
      <c r="R1392" s="50"/>
      <c r="S1392" s="50"/>
    </row>
    <row r="1393">
      <c r="A1393" s="244"/>
      <c r="B1393" s="50"/>
      <c r="C1393" s="111"/>
      <c r="D1393" s="111"/>
      <c r="E1393" s="111"/>
      <c r="F1393" s="111"/>
      <c r="G1393" s="243"/>
      <c r="H1393" s="50"/>
      <c r="J1393" s="50"/>
      <c r="K1393" s="50"/>
      <c r="L1393" s="50"/>
      <c r="M1393" s="50"/>
      <c r="N1393" s="50"/>
      <c r="O1393" s="50"/>
      <c r="P1393" s="50"/>
      <c r="Q1393" s="50"/>
      <c r="R1393" s="50"/>
      <c r="S1393" s="50"/>
    </row>
    <row r="1394">
      <c r="A1394" s="244"/>
      <c r="B1394" s="50"/>
      <c r="C1394" s="111"/>
      <c r="D1394" s="111"/>
      <c r="E1394" s="111"/>
      <c r="F1394" s="111"/>
      <c r="G1394" s="243"/>
      <c r="H1394" s="50"/>
      <c r="J1394" s="50"/>
      <c r="K1394" s="50"/>
      <c r="L1394" s="50"/>
      <c r="M1394" s="50"/>
      <c r="N1394" s="50"/>
      <c r="O1394" s="50"/>
      <c r="P1394" s="50"/>
      <c r="Q1394" s="50"/>
      <c r="R1394" s="50"/>
      <c r="S1394" s="50"/>
    </row>
    <row r="1395">
      <c r="A1395" s="244"/>
      <c r="B1395" s="50"/>
      <c r="C1395" s="111"/>
      <c r="D1395" s="111"/>
      <c r="E1395" s="111"/>
      <c r="F1395" s="111"/>
      <c r="G1395" s="243"/>
      <c r="H1395" s="50"/>
      <c r="J1395" s="50"/>
      <c r="K1395" s="50"/>
      <c r="L1395" s="50"/>
      <c r="M1395" s="50"/>
      <c r="N1395" s="50"/>
      <c r="O1395" s="50"/>
      <c r="P1395" s="50"/>
      <c r="Q1395" s="50"/>
      <c r="R1395" s="50"/>
      <c r="S1395" s="50"/>
    </row>
    <row r="1396">
      <c r="A1396" s="244"/>
      <c r="B1396" s="50"/>
      <c r="C1396" s="111"/>
      <c r="D1396" s="111"/>
      <c r="E1396" s="111"/>
      <c r="F1396" s="111"/>
      <c r="G1396" s="243"/>
      <c r="H1396" s="50"/>
      <c r="J1396" s="50"/>
      <c r="K1396" s="50"/>
      <c r="L1396" s="50"/>
      <c r="M1396" s="50"/>
      <c r="N1396" s="50"/>
      <c r="O1396" s="50"/>
      <c r="P1396" s="50"/>
      <c r="Q1396" s="50"/>
      <c r="R1396" s="50"/>
      <c r="S1396" s="50"/>
    </row>
    <row r="1397">
      <c r="A1397" s="244"/>
      <c r="B1397" s="50"/>
      <c r="C1397" s="111"/>
      <c r="D1397" s="111"/>
      <c r="E1397" s="111"/>
      <c r="F1397" s="111"/>
      <c r="G1397" s="243"/>
      <c r="H1397" s="50"/>
      <c r="J1397" s="50"/>
      <c r="K1397" s="50"/>
      <c r="L1397" s="50"/>
      <c r="M1397" s="50"/>
      <c r="N1397" s="50"/>
      <c r="O1397" s="50"/>
      <c r="P1397" s="50"/>
      <c r="Q1397" s="50"/>
      <c r="R1397" s="50"/>
      <c r="S1397" s="50"/>
    </row>
    <row r="1398">
      <c r="A1398" s="244"/>
      <c r="B1398" s="50"/>
      <c r="C1398" s="111"/>
      <c r="D1398" s="111"/>
      <c r="E1398" s="111"/>
      <c r="F1398" s="111"/>
      <c r="G1398" s="243"/>
      <c r="H1398" s="50"/>
      <c r="J1398" s="50"/>
      <c r="K1398" s="50"/>
      <c r="L1398" s="50"/>
      <c r="M1398" s="50"/>
      <c r="N1398" s="50"/>
      <c r="O1398" s="50"/>
      <c r="P1398" s="50"/>
      <c r="Q1398" s="50"/>
      <c r="R1398" s="50"/>
      <c r="S1398" s="50"/>
    </row>
    <row r="1399">
      <c r="A1399" s="244"/>
      <c r="B1399" s="50"/>
      <c r="C1399" s="111"/>
      <c r="D1399" s="111"/>
      <c r="E1399" s="111"/>
      <c r="F1399" s="111"/>
      <c r="G1399" s="243"/>
      <c r="H1399" s="50"/>
      <c r="J1399" s="50"/>
      <c r="K1399" s="50"/>
      <c r="L1399" s="50"/>
      <c r="M1399" s="50"/>
      <c r="N1399" s="50"/>
      <c r="O1399" s="50"/>
      <c r="P1399" s="50"/>
      <c r="Q1399" s="50"/>
      <c r="R1399" s="50"/>
      <c r="S1399" s="50"/>
    </row>
    <row r="1400">
      <c r="A1400" s="244"/>
      <c r="B1400" s="50"/>
      <c r="C1400" s="111"/>
      <c r="D1400" s="111"/>
      <c r="E1400" s="111"/>
      <c r="F1400" s="111"/>
      <c r="G1400" s="243"/>
      <c r="H1400" s="50"/>
      <c r="J1400" s="50"/>
      <c r="K1400" s="50"/>
      <c r="L1400" s="50"/>
      <c r="M1400" s="50"/>
      <c r="N1400" s="50"/>
      <c r="O1400" s="50"/>
      <c r="P1400" s="50"/>
      <c r="Q1400" s="50"/>
      <c r="R1400" s="50"/>
      <c r="S1400" s="50"/>
    </row>
    <row r="1401">
      <c r="A1401" s="244"/>
      <c r="B1401" s="50"/>
      <c r="C1401" s="111"/>
      <c r="D1401" s="111"/>
      <c r="E1401" s="111"/>
      <c r="F1401" s="111"/>
      <c r="G1401" s="243"/>
      <c r="H1401" s="50"/>
      <c r="J1401" s="50"/>
      <c r="K1401" s="50"/>
      <c r="L1401" s="50"/>
      <c r="M1401" s="50"/>
      <c r="N1401" s="50"/>
      <c r="O1401" s="50"/>
      <c r="P1401" s="50"/>
      <c r="Q1401" s="50"/>
      <c r="R1401" s="50"/>
      <c r="S1401" s="50"/>
    </row>
    <row r="1402">
      <c r="A1402" s="244"/>
      <c r="B1402" s="50"/>
      <c r="C1402" s="111"/>
      <c r="D1402" s="111"/>
      <c r="E1402" s="111"/>
      <c r="F1402" s="111"/>
      <c r="G1402" s="243"/>
      <c r="H1402" s="50"/>
      <c r="J1402" s="50"/>
      <c r="K1402" s="50"/>
      <c r="L1402" s="50"/>
      <c r="M1402" s="50"/>
      <c r="N1402" s="50"/>
      <c r="O1402" s="50"/>
      <c r="P1402" s="50"/>
      <c r="Q1402" s="50"/>
      <c r="R1402" s="50"/>
      <c r="S1402" s="50"/>
    </row>
    <row r="1403">
      <c r="A1403" s="244"/>
      <c r="B1403" s="50"/>
      <c r="C1403" s="111"/>
      <c r="D1403" s="111"/>
      <c r="E1403" s="111"/>
      <c r="F1403" s="111"/>
      <c r="G1403" s="243"/>
      <c r="H1403" s="50"/>
      <c r="J1403" s="50"/>
      <c r="K1403" s="50"/>
      <c r="L1403" s="50"/>
      <c r="M1403" s="50"/>
      <c r="N1403" s="50"/>
      <c r="O1403" s="50"/>
      <c r="P1403" s="50"/>
      <c r="Q1403" s="50"/>
      <c r="R1403" s="50"/>
      <c r="S1403" s="50"/>
    </row>
    <row r="1404">
      <c r="A1404" s="244"/>
      <c r="B1404" s="50"/>
      <c r="C1404" s="111"/>
      <c r="D1404" s="111"/>
      <c r="E1404" s="111"/>
      <c r="F1404" s="111"/>
      <c r="G1404" s="243"/>
      <c r="H1404" s="50"/>
      <c r="J1404" s="50"/>
      <c r="K1404" s="50"/>
      <c r="L1404" s="50"/>
      <c r="M1404" s="50"/>
      <c r="N1404" s="50"/>
      <c r="O1404" s="50"/>
      <c r="P1404" s="50"/>
      <c r="Q1404" s="50"/>
      <c r="R1404" s="50"/>
      <c r="S1404" s="50"/>
    </row>
    <row r="1405">
      <c r="A1405" s="244"/>
      <c r="B1405" s="50"/>
      <c r="C1405" s="111"/>
      <c r="D1405" s="111"/>
      <c r="E1405" s="111"/>
      <c r="F1405" s="111"/>
      <c r="G1405" s="243"/>
      <c r="H1405" s="50"/>
      <c r="J1405" s="50"/>
      <c r="K1405" s="50"/>
      <c r="L1405" s="50"/>
      <c r="M1405" s="50"/>
      <c r="N1405" s="50"/>
      <c r="O1405" s="50"/>
      <c r="P1405" s="50"/>
      <c r="Q1405" s="50"/>
      <c r="R1405" s="50"/>
      <c r="S1405" s="50"/>
    </row>
    <row r="1406">
      <c r="A1406" s="244"/>
      <c r="B1406" s="50"/>
      <c r="C1406" s="111"/>
      <c r="D1406" s="111"/>
      <c r="E1406" s="111"/>
      <c r="F1406" s="111"/>
      <c r="G1406" s="243"/>
      <c r="H1406" s="50"/>
      <c r="J1406" s="50"/>
      <c r="K1406" s="50"/>
      <c r="L1406" s="50"/>
      <c r="M1406" s="50"/>
      <c r="N1406" s="50"/>
      <c r="O1406" s="50"/>
      <c r="P1406" s="50"/>
      <c r="Q1406" s="50"/>
      <c r="R1406" s="50"/>
      <c r="S1406" s="50"/>
    </row>
    <row r="1407">
      <c r="A1407" s="244"/>
      <c r="B1407" s="50"/>
      <c r="C1407" s="111"/>
      <c r="D1407" s="111"/>
      <c r="E1407" s="111"/>
      <c r="F1407" s="111"/>
      <c r="G1407" s="243"/>
      <c r="H1407" s="50"/>
      <c r="J1407" s="50"/>
      <c r="K1407" s="50"/>
      <c r="L1407" s="50"/>
      <c r="M1407" s="50"/>
      <c r="N1407" s="50"/>
      <c r="O1407" s="50"/>
      <c r="P1407" s="50"/>
      <c r="Q1407" s="50"/>
      <c r="R1407" s="50"/>
      <c r="S1407" s="50"/>
    </row>
    <row r="1408">
      <c r="A1408" s="244"/>
      <c r="B1408" s="50"/>
      <c r="C1408" s="111"/>
      <c r="D1408" s="111"/>
      <c r="E1408" s="111"/>
      <c r="F1408" s="111"/>
      <c r="G1408" s="243"/>
      <c r="H1408" s="50"/>
      <c r="J1408" s="50"/>
      <c r="K1408" s="50"/>
      <c r="L1408" s="50"/>
      <c r="M1408" s="50"/>
      <c r="N1408" s="50"/>
      <c r="O1408" s="50"/>
      <c r="P1408" s="50"/>
      <c r="Q1408" s="50"/>
      <c r="R1408" s="50"/>
      <c r="S1408" s="50"/>
    </row>
    <row r="1409">
      <c r="A1409" s="244"/>
      <c r="B1409" s="50"/>
      <c r="C1409" s="111"/>
      <c r="D1409" s="111"/>
      <c r="E1409" s="111"/>
      <c r="F1409" s="111"/>
      <c r="G1409" s="243"/>
      <c r="H1409" s="50"/>
      <c r="J1409" s="50"/>
      <c r="K1409" s="50"/>
      <c r="L1409" s="50"/>
      <c r="M1409" s="50"/>
      <c r="N1409" s="50"/>
      <c r="O1409" s="50"/>
      <c r="P1409" s="50"/>
      <c r="Q1409" s="50"/>
      <c r="R1409" s="50"/>
      <c r="S1409" s="50"/>
    </row>
    <row r="1410">
      <c r="A1410" s="244"/>
      <c r="B1410" s="50"/>
      <c r="C1410" s="111"/>
      <c r="D1410" s="111"/>
      <c r="E1410" s="111"/>
      <c r="F1410" s="111"/>
      <c r="G1410" s="243"/>
      <c r="H1410" s="50"/>
      <c r="J1410" s="50"/>
      <c r="K1410" s="50"/>
      <c r="L1410" s="50"/>
      <c r="M1410" s="50"/>
      <c r="N1410" s="50"/>
      <c r="O1410" s="50"/>
      <c r="P1410" s="50"/>
      <c r="Q1410" s="50"/>
      <c r="R1410" s="50"/>
      <c r="S1410" s="50"/>
    </row>
    <row r="1411">
      <c r="A1411" s="244"/>
      <c r="B1411" s="50"/>
      <c r="C1411" s="111"/>
      <c r="D1411" s="111"/>
      <c r="E1411" s="111"/>
      <c r="F1411" s="111"/>
      <c r="G1411" s="243"/>
      <c r="H1411" s="50"/>
      <c r="J1411" s="50"/>
      <c r="K1411" s="50"/>
      <c r="L1411" s="50"/>
      <c r="M1411" s="50"/>
      <c r="N1411" s="50"/>
      <c r="O1411" s="50"/>
      <c r="P1411" s="50"/>
      <c r="Q1411" s="50"/>
      <c r="R1411" s="50"/>
      <c r="S1411" s="50"/>
    </row>
    <row r="1412">
      <c r="A1412" s="244"/>
      <c r="B1412" s="50"/>
      <c r="C1412" s="111"/>
      <c r="D1412" s="111"/>
      <c r="E1412" s="111"/>
      <c r="F1412" s="111"/>
      <c r="G1412" s="243"/>
      <c r="H1412" s="50"/>
      <c r="J1412" s="50"/>
      <c r="K1412" s="50"/>
      <c r="L1412" s="50"/>
      <c r="M1412" s="50"/>
      <c r="N1412" s="50"/>
      <c r="O1412" s="50"/>
      <c r="P1412" s="50"/>
      <c r="Q1412" s="50"/>
      <c r="R1412" s="50"/>
      <c r="S1412" s="50"/>
    </row>
    <row r="1413">
      <c r="A1413" s="244"/>
      <c r="B1413" s="50"/>
      <c r="C1413" s="111"/>
      <c r="D1413" s="111"/>
      <c r="E1413" s="111"/>
      <c r="F1413" s="111"/>
      <c r="G1413" s="243"/>
      <c r="H1413" s="50"/>
      <c r="J1413" s="50"/>
      <c r="K1413" s="50"/>
      <c r="L1413" s="50"/>
      <c r="M1413" s="50"/>
      <c r="N1413" s="50"/>
      <c r="O1413" s="50"/>
      <c r="P1413" s="50"/>
      <c r="Q1413" s="50"/>
      <c r="R1413" s="50"/>
      <c r="S1413" s="50"/>
    </row>
    <row r="1414">
      <c r="A1414" s="244"/>
      <c r="B1414" s="50"/>
      <c r="C1414" s="111"/>
      <c r="D1414" s="111"/>
      <c r="E1414" s="111"/>
      <c r="F1414" s="111"/>
      <c r="G1414" s="243"/>
      <c r="H1414" s="50"/>
      <c r="J1414" s="50"/>
      <c r="K1414" s="50"/>
      <c r="L1414" s="50"/>
      <c r="M1414" s="50"/>
      <c r="N1414" s="50"/>
      <c r="O1414" s="50"/>
      <c r="P1414" s="50"/>
      <c r="Q1414" s="50"/>
      <c r="R1414" s="50"/>
      <c r="S1414" s="50"/>
    </row>
    <row r="1415">
      <c r="A1415" s="244"/>
      <c r="B1415" s="50"/>
      <c r="C1415" s="111"/>
      <c r="D1415" s="111"/>
      <c r="E1415" s="111"/>
      <c r="F1415" s="111"/>
      <c r="G1415" s="243"/>
      <c r="H1415" s="50"/>
      <c r="J1415" s="50"/>
      <c r="K1415" s="50"/>
      <c r="L1415" s="50"/>
      <c r="M1415" s="50"/>
      <c r="N1415" s="50"/>
      <c r="O1415" s="50"/>
      <c r="P1415" s="50"/>
      <c r="Q1415" s="50"/>
      <c r="R1415" s="50"/>
      <c r="S1415" s="50"/>
    </row>
    <row r="1416">
      <c r="A1416" s="244"/>
      <c r="B1416" s="50"/>
      <c r="C1416" s="111"/>
      <c r="D1416" s="111"/>
      <c r="E1416" s="111"/>
      <c r="F1416" s="111"/>
      <c r="G1416" s="243"/>
      <c r="H1416" s="50"/>
      <c r="J1416" s="50"/>
      <c r="K1416" s="50"/>
      <c r="L1416" s="50"/>
      <c r="M1416" s="50"/>
      <c r="N1416" s="50"/>
      <c r="O1416" s="50"/>
      <c r="P1416" s="50"/>
      <c r="Q1416" s="50"/>
      <c r="R1416" s="50"/>
      <c r="S1416" s="50"/>
    </row>
    <row r="1417">
      <c r="A1417" s="244"/>
      <c r="B1417" s="50"/>
      <c r="C1417" s="111"/>
      <c r="D1417" s="111"/>
      <c r="E1417" s="111"/>
      <c r="F1417" s="111"/>
      <c r="G1417" s="243"/>
      <c r="H1417" s="50"/>
      <c r="J1417" s="50"/>
      <c r="K1417" s="50"/>
      <c r="L1417" s="50"/>
      <c r="M1417" s="50"/>
      <c r="N1417" s="50"/>
      <c r="O1417" s="50"/>
      <c r="P1417" s="50"/>
      <c r="Q1417" s="50"/>
      <c r="R1417" s="50"/>
      <c r="S1417" s="50"/>
    </row>
    <row r="1418">
      <c r="A1418" s="244"/>
      <c r="B1418" s="50"/>
      <c r="C1418" s="111"/>
      <c r="D1418" s="111"/>
      <c r="E1418" s="111"/>
      <c r="F1418" s="111"/>
      <c r="G1418" s="243"/>
      <c r="H1418" s="50"/>
      <c r="J1418" s="50"/>
      <c r="K1418" s="50"/>
      <c r="L1418" s="50"/>
      <c r="M1418" s="50"/>
      <c r="N1418" s="50"/>
      <c r="O1418" s="50"/>
      <c r="P1418" s="50"/>
      <c r="Q1418" s="50"/>
      <c r="R1418" s="50"/>
      <c r="S1418" s="50"/>
    </row>
    <row r="1419">
      <c r="A1419" s="244"/>
      <c r="B1419" s="50"/>
      <c r="C1419" s="111"/>
      <c r="D1419" s="111"/>
      <c r="E1419" s="111"/>
      <c r="F1419" s="111"/>
      <c r="G1419" s="243"/>
      <c r="H1419" s="50"/>
      <c r="J1419" s="50"/>
      <c r="K1419" s="50"/>
      <c r="L1419" s="50"/>
      <c r="M1419" s="50"/>
      <c r="N1419" s="50"/>
      <c r="O1419" s="50"/>
      <c r="P1419" s="50"/>
      <c r="Q1419" s="50"/>
      <c r="R1419" s="50"/>
      <c r="S1419" s="50"/>
    </row>
    <row r="1420">
      <c r="A1420" s="244"/>
      <c r="B1420" s="50"/>
      <c r="C1420" s="111"/>
      <c r="D1420" s="111"/>
      <c r="E1420" s="111"/>
      <c r="F1420" s="111"/>
      <c r="G1420" s="243"/>
      <c r="H1420" s="50"/>
      <c r="J1420" s="50"/>
      <c r="K1420" s="50"/>
      <c r="L1420" s="50"/>
      <c r="M1420" s="50"/>
      <c r="N1420" s="50"/>
      <c r="O1420" s="50"/>
      <c r="P1420" s="50"/>
      <c r="Q1420" s="50"/>
      <c r="R1420" s="50"/>
      <c r="S1420" s="50"/>
    </row>
    <row r="1421">
      <c r="A1421" s="244"/>
      <c r="B1421" s="50"/>
      <c r="C1421" s="111"/>
      <c r="D1421" s="111"/>
      <c r="E1421" s="111"/>
      <c r="F1421" s="111"/>
      <c r="G1421" s="243"/>
      <c r="H1421" s="50"/>
      <c r="J1421" s="50"/>
      <c r="K1421" s="50"/>
      <c r="L1421" s="50"/>
      <c r="M1421" s="50"/>
      <c r="N1421" s="50"/>
      <c r="O1421" s="50"/>
      <c r="P1421" s="50"/>
      <c r="Q1421" s="50"/>
      <c r="R1421" s="50"/>
      <c r="S1421" s="50"/>
    </row>
    <row r="1422">
      <c r="A1422" s="244"/>
      <c r="B1422" s="50"/>
      <c r="C1422" s="111"/>
      <c r="D1422" s="111"/>
      <c r="E1422" s="111"/>
      <c r="F1422" s="111"/>
      <c r="G1422" s="243"/>
      <c r="H1422" s="50"/>
      <c r="J1422" s="50"/>
      <c r="K1422" s="50"/>
      <c r="L1422" s="50"/>
      <c r="M1422" s="50"/>
      <c r="N1422" s="50"/>
      <c r="O1422" s="50"/>
      <c r="P1422" s="50"/>
      <c r="Q1422" s="50"/>
      <c r="R1422" s="50"/>
      <c r="S1422" s="50"/>
    </row>
    <row r="1423">
      <c r="A1423" s="244"/>
      <c r="B1423" s="50"/>
      <c r="C1423" s="111"/>
      <c r="D1423" s="111"/>
      <c r="E1423" s="111"/>
      <c r="F1423" s="111"/>
      <c r="G1423" s="243"/>
      <c r="H1423" s="50"/>
      <c r="J1423" s="50"/>
      <c r="K1423" s="50"/>
      <c r="L1423" s="50"/>
      <c r="M1423" s="50"/>
      <c r="N1423" s="50"/>
      <c r="O1423" s="50"/>
      <c r="P1423" s="50"/>
      <c r="Q1423" s="50"/>
      <c r="R1423" s="50"/>
      <c r="S1423" s="50"/>
    </row>
    <row r="1424">
      <c r="A1424" s="244"/>
      <c r="B1424" s="50"/>
      <c r="C1424" s="111"/>
      <c r="D1424" s="111"/>
      <c r="E1424" s="111"/>
      <c r="F1424" s="111"/>
      <c r="G1424" s="243"/>
      <c r="H1424" s="50"/>
      <c r="J1424" s="50"/>
      <c r="K1424" s="50"/>
      <c r="L1424" s="50"/>
      <c r="M1424" s="50"/>
      <c r="N1424" s="50"/>
      <c r="O1424" s="50"/>
      <c r="P1424" s="50"/>
      <c r="Q1424" s="50"/>
      <c r="R1424" s="50"/>
      <c r="S1424" s="50"/>
    </row>
    <row r="1425">
      <c r="A1425" s="244"/>
      <c r="B1425" s="50"/>
      <c r="C1425" s="111"/>
      <c r="D1425" s="111"/>
      <c r="E1425" s="111"/>
      <c r="F1425" s="111"/>
      <c r="G1425" s="243"/>
      <c r="H1425" s="50"/>
      <c r="J1425" s="50"/>
      <c r="K1425" s="50"/>
      <c r="L1425" s="50"/>
      <c r="M1425" s="50"/>
      <c r="N1425" s="50"/>
      <c r="O1425" s="50"/>
      <c r="P1425" s="50"/>
      <c r="Q1425" s="50"/>
      <c r="R1425" s="50"/>
      <c r="S1425" s="50"/>
    </row>
    <row r="1426">
      <c r="A1426" s="244"/>
      <c r="B1426" s="50"/>
      <c r="C1426" s="111"/>
      <c r="D1426" s="111"/>
      <c r="E1426" s="111"/>
      <c r="F1426" s="111"/>
      <c r="G1426" s="243"/>
      <c r="H1426" s="50"/>
      <c r="J1426" s="50"/>
      <c r="K1426" s="50"/>
      <c r="L1426" s="50"/>
      <c r="M1426" s="50"/>
      <c r="N1426" s="50"/>
      <c r="O1426" s="50"/>
      <c r="P1426" s="50"/>
      <c r="Q1426" s="50"/>
      <c r="R1426" s="50"/>
      <c r="S1426" s="50"/>
    </row>
    <row r="1427">
      <c r="A1427" s="244"/>
      <c r="B1427" s="50"/>
      <c r="C1427" s="111"/>
      <c r="D1427" s="111"/>
      <c r="E1427" s="111"/>
      <c r="F1427" s="111"/>
      <c r="G1427" s="243"/>
      <c r="H1427" s="50"/>
      <c r="J1427" s="50"/>
      <c r="K1427" s="50"/>
      <c r="L1427" s="50"/>
      <c r="M1427" s="50"/>
      <c r="N1427" s="50"/>
      <c r="O1427" s="50"/>
      <c r="P1427" s="50"/>
      <c r="Q1427" s="50"/>
      <c r="R1427" s="50"/>
      <c r="S1427" s="50"/>
    </row>
    <row r="1428">
      <c r="A1428" s="244"/>
      <c r="B1428" s="50"/>
      <c r="C1428" s="111"/>
      <c r="D1428" s="111"/>
      <c r="E1428" s="111"/>
      <c r="F1428" s="111"/>
      <c r="G1428" s="243"/>
      <c r="H1428" s="50"/>
      <c r="J1428" s="50"/>
      <c r="K1428" s="50"/>
      <c r="L1428" s="50"/>
      <c r="M1428" s="50"/>
      <c r="N1428" s="50"/>
      <c r="O1428" s="50"/>
      <c r="P1428" s="50"/>
      <c r="Q1428" s="50"/>
      <c r="R1428" s="50"/>
      <c r="S1428" s="50"/>
    </row>
    <row r="1429">
      <c r="A1429" s="244"/>
      <c r="B1429" s="50"/>
      <c r="C1429" s="111"/>
      <c r="D1429" s="111"/>
      <c r="E1429" s="111"/>
      <c r="F1429" s="111"/>
      <c r="G1429" s="243"/>
      <c r="H1429" s="50"/>
      <c r="J1429" s="50"/>
      <c r="K1429" s="50"/>
      <c r="L1429" s="50"/>
      <c r="M1429" s="50"/>
      <c r="N1429" s="50"/>
      <c r="O1429" s="50"/>
      <c r="P1429" s="50"/>
      <c r="Q1429" s="50"/>
      <c r="R1429" s="50"/>
      <c r="S1429" s="50"/>
    </row>
    <row r="1430">
      <c r="A1430" s="244"/>
      <c r="B1430" s="50"/>
      <c r="C1430" s="111"/>
      <c r="D1430" s="111"/>
      <c r="E1430" s="111"/>
      <c r="F1430" s="111"/>
      <c r="G1430" s="243"/>
      <c r="H1430" s="50"/>
      <c r="J1430" s="50"/>
      <c r="K1430" s="50"/>
      <c r="L1430" s="50"/>
      <c r="M1430" s="50"/>
      <c r="N1430" s="50"/>
      <c r="O1430" s="50"/>
      <c r="P1430" s="50"/>
      <c r="Q1430" s="50"/>
      <c r="R1430" s="50"/>
      <c r="S1430" s="50"/>
    </row>
    <row r="1431">
      <c r="A1431" s="244"/>
      <c r="B1431" s="50"/>
      <c r="C1431" s="111"/>
      <c r="D1431" s="111"/>
      <c r="E1431" s="111"/>
      <c r="F1431" s="111"/>
      <c r="G1431" s="243"/>
      <c r="H1431" s="50"/>
      <c r="J1431" s="50"/>
      <c r="K1431" s="50"/>
      <c r="L1431" s="50"/>
      <c r="M1431" s="50"/>
      <c r="N1431" s="50"/>
      <c r="O1431" s="50"/>
      <c r="P1431" s="50"/>
      <c r="Q1431" s="50"/>
      <c r="R1431" s="50"/>
      <c r="S1431" s="50"/>
    </row>
    <row r="1432">
      <c r="A1432" s="244"/>
      <c r="B1432" s="50"/>
      <c r="C1432" s="111"/>
      <c r="D1432" s="111"/>
      <c r="E1432" s="111"/>
      <c r="F1432" s="111"/>
      <c r="G1432" s="243"/>
      <c r="H1432" s="50"/>
      <c r="J1432" s="50"/>
      <c r="K1432" s="50"/>
      <c r="L1432" s="50"/>
      <c r="M1432" s="50"/>
      <c r="N1432" s="50"/>
      <c r="O1432" s="50"/>
      <c r="P1432" s="50"/>
      <c r="Q1432" s="50"/>
      <c r="R1432" s="50"/>
      <c r="S1432" s="50"/>
    </row>
    <row r="1433">
      <c r="A1433" s="244"/>
      <c r="B1433" s="50"/>
      <c r="C1433" s="111"/>
      <c r="D1433" s="111"/>
      <c r="E1433" s="111"/>
      <c r="F1433" s="111"/>
      <c r="G1433" s="243"/>
      <c r="H1433" s="50"/>
      <c r="J1433" s="50"/>
      <c r="K1433" s="50"/>
      <c r="L1433" s="50"/>
      <c r="M1433" s="50"/>
      <c r="N1433" s="50"/>
      <c r="O1433" s="50"/>
      <c r="P1433" s="50"/>
      <c r="Q1433" s="50"/>
      <c r="R1433" s="50"/>
      <c r="S1433" s="50"/>
    </row>
    <row r="1434">
      <c r="A1434" s="244"/>
      <c r="B1434" s="50"/>
      <c r="C1434" s="111"/>
      <c r="D1434" s="111"/>
      <c r="E1434" s="111"/>
      <c r="F1434" s="111"/>
      <c r="G1434" s="243"/>
      <c r="H1434" s="50"/>
      <c r="J1434" s="50"/>
      <c r="K1434" s="50"/>
      <c r="L1434" s="50"/>
      <c r="M1434" s="50"/>
      <c r="N1434" s="50"/>
      <c r="O1434" s="50"/>
      <c r="P1434" s="50"/>
      <c r="Q1434" s="50"/>
      <c r="R1434" s="50"/>
      <c r="S1434" s="50"/>
    </row>
    <row r="1435">
      <c r="A1435" s="244"/>
      <c r="B1435" s="50"/>
      <c r="C1435" s="111"/>
      <c r="D1435" s="111"/>
      <c r="E1435" s="111"/>
      <c r="F1435" s="111"/>
      <c r="G1435" s="243"/>
      <c r="H1435" s="50"/>
      <c r="J1435" s="50"/>
      <c r="K1435" s="50"/>
      <c r="L1435" s="50"/>
      <c r="M1435" s="50"/>
      <c r="N1435" s="50"/>
      <c r="O1435" s="50"/>
      <c r="P1435" s="50"/>
      <c r="Q1435" s="50"/>
      <c r="R1435" s="50"/>
      <c r="S1435" s="50"/>
    </row>
    <row r="1436">
      <c r="A1436" s="244"/>
      <c r="B1436" s="50"/>
      <c r="C1436" s="111"/>
      <c r="D1436" s="111"/>
      <c r="E1436" s="111"/>
      <c r="F1436" s="111"/>
      <c r="G1436" s="243"/>
      <c r="H1436" s="50"/>
      <c r="J1436" s="50"/>
      <c r="K1436" s="50"/>
      <c r="L1436" s="50"/>
      <c r="M1436" s="50"/>
      <c r="N1436" s="50"/>
      <c r="O1436" s="50"/>
      <c r="P1436" s="50"/>
      <c r="Q1436" s="50"/>
      <c r="R1436" s="50"/>
      <c r="S1436" s="50"/>
    </row>
    <row r="1437">
      <c r="A1437" s="244"/>
      <c r="B1437" s="50"/>
      <c r="C1437" s="111"/>
      <c r="D1437" s="111"/>
      <c r="E1437" s="111"/>
      <c r="F1437" s="111"/>
      <c r="G1437" s="243"/>
      <c r="H1437" s="50"/>
      <c r="J1437" s="50"/>
      <c r="K1437" s="50"/>
      <c r="L1437" s="50"/>
      <c r="M1437" s="50"/>
      <c r="N1437" s="50"/>
      <c r="O1437" s="50"/>
      <c r="P1437" s="50"/>
      <c r="Q1437" s="50"/>
      <c r="R1437" s="50"/>
      <c r="S1437" s="50"/>
    </row>
    <row r="1438">
      <c r="A1438" s="244"/>
      <c r="B1438" s="50"/>
      <c r="C1438" s="111"/>
      <c r="D1438" s="111"/>
      <c r="E1438" s="111"/>
      <c r="F1438" s="111"/>
      <c r="G1438" s="243"/>
      <c r="H1438" s="50"/>
      <c r="J1438" s="50"/>
      <c r="K1438" s="50"/>
      <c r="L1438" s="50"/>
      <c r="M1438" s="50"/>
      <c r="N1438" s="50"/>
      <c r="O1438" s="50"/>
      <c r="P1438" s="50"/>
      <c r="Q1438" s="50"/>
      <c r="R1438" s="50"/>
      <c r="S1438" s="50"/>
    </row>
    <row r="1439">
      <c r="A1439" s="244"/>
      <c r="B1439" s="50"/>
      <c r="C1439" s="111"/>
      <c r="D1439" s="111"/>
      <c r="E1439" s="111"/>
      <c r="F1439" s="111"/>
      <c r="G1439" s="243"/>
      <c r="H1439" s="50"/>
      <c r="J1439" s="50"/>
      <c r="K1439" s="50"/>
      <c r="L1439" s="50"/>
      <c r="M1439" s="50"/>
      <c r="N1439" s="50"/>
      <c r="O1439" s="50"/>
      <c r="P1439" s="50"/>
      <c r="Q1439" s="50"/>
      <c r="R1439" s="50"/>
      <c r="S1439" s="50"/>
    </row>
    <row r="1440">
      <c r="A1440" s="244"/>
      <c r="B1440" s="50"/>
      <c r="C1440" s="111"/>
      <c r="D1440" s="111"/>
      <c r="E1440" s="111"/>
      <c r="F1440" s="111"/>
      <c r="G1440" s="243"/>
      <c r="H1440" s="50"/>
      <c r="J1440" s="50"/>
      <c r="K1440" s="50"/>
      <c r="L1440" s="50"/>
      <c r="M1440" s="50"/>
      <c r="N1440" s="50"/>
      <c r="O1440" s="50"/>
      <c r="P1440" s="50"/>
      <c r="Q1440" s="50"/>
      <c r="R1440" s="50"/>
      <c r="S1440" s="50"/>
    </row>
    <row r="1441">
      <c r="A1441" s="244"/>
      <c r="B1441" s="50"/>
      <c r="C1441" s="111"/>
      <c r="D1441" s="111"/>
      <c r="E1441" s="111"/>
      <c r="F1441" s="111"/>
      <c r="G1441" s="243"/>
      <c r="H1441" s="50"/>
      <c r="J1441" s="50"/>
      <c r="K1441" s="50"/>
      <c r="L1441" s="50"/>
      <c r="M1441" s="50"/>
      <c r="N1441" s="50"/>
      <c r="O1441" s="50"/>
      <c r="P1441" s="50"/>
      <c r="Q1441" s="50"/>
      <c r="R1441" s="50"/>
      <c r="S1441" s="50"/>
    </row>
    <row r="1442">
      <c r="A1442" s="244"/>
      <c r="B1442" s="50"/>
      <c r="C1442" s="111"/>
      <c r="D1442" s="111"/>
      <c r="E1442" s="111"/>
      <c r="F1442" s="111"/>
      <c r="G1442" s="243"/>
      <c r="H1442" s="50"/>
      <c r="J1442" s="50"/>
      <c r="K1442" s="50"/>
      <c r="L1442" s="50"/>
      <c r="M1442" s="50"/>
      <c r="N1442" s="50"/>
      <c r="O1442" s="50"/>
      <c r="P1442" s="50"/>
      <c r="Q1442" s="50"/>
      <c r="R1442" s="50"/>
      <c r="S1442" s="50"/>
    </row>
    <row r="1443">
      <c r="A1443" s="244"/>
      <c r="B1443" s="50"/>
      <c r="C1443" s="111"/>
      <c r="D1443" s="111"/>
      <c r="E1443" s="111"/>
      <c r="F1443" s="111"/>
      <c r="G1443" s="243"/>
      <c r="H1443" s="50"/>
      <c r="J1443" s="50"/>
      <c r="K1443" s="50"/>
      <c r="L1443" s="50"/>
      <c r="M1443" s="50"/>
      <c r="N1443" s="50"/>
      <c r="O1443" s="50"/>
      <c r="P1443" s="50"/>
      <c r="Q1443" s="50"/>
      <c r="R1443" s="50"/>
      <c r="S1443" s="50"/>
    </row>
    <row r="1444">
      <c r="A1444" s="244"/>
      <c r="B1444" s="50"/>
      <c r="C1444" s="111"/>
      <c r="D1444" s="111"/>
      <c r="E1444" s="111"/>
      <c r="F1444" s="111"/>
      <c r="G1444" s="243"/>
      <c r="H1444" s="50"/>
      <c r="J1444" s="50"/>
      <c r="K1444" s="50"/>
      <c r="L1444" s="50"/>
      <c r="M1444" s="50"/>
      <c r="N1444" s="50"/>
      <c r="O1444" s="50"/>
      <c r="P1444" s="50"/>
      <c r="Q1444" s="50"/>
      <c r="R1444" s="50"/>
      <c r="S1444" s="50"/>
    </row>
    <row r="1445">
      <c r="A1445" s="244"/>
      <c r="B1445" s="50"/>
      <c r="C1445" s="111"/>
      <c r="D1445" s="111"/>
      <c r="E1445" s="111"/>
      <c r="F1445" s="111"/>
      <c r="G1445" s="243"/>
      <c r="H1445" s="50"/>
      <c r="J1445" s="50"/>
      <c r="K1445" s="50"/>
      <c r="L1445" s="50"/>
      <c r="M1445" s="50"/>
      <c r="N1445" s="50"/>
      <c r="O1445" s="50"/>
      <c r="P1445" s="50"/>
      <c r="Q1445" s="50"/>
      <c r="R1445" s="50"/>
      <c r="S1445" s="50"/>
    </row>
    <row r="1446">
      <c r="A1446" s="244"/>
      <c r="B1446" s="50"/>
      <c r="C1446" s="111"/>
      <c r="D1446" s="111"/>
      <c r="E1446" s="111"/>
      <c r="F1446" s="111"/>
      <c r="G1446" s="243"/>
      <c r="H1446" s="50"/>
      <c r="J1446" s="50"/>
      <c r="K1446" s="50"/>
      <c r="L1446" s="50"/>
      <c r="M1446" s="50"/>
      <c r="N1446" s="50"/>
      <c r="O1446" s="50"/>
      <c r="P1446" s="50"/>
      <c r="Q1446" s="50"/>
      <c r="R1446" s="50"/>
      <c r="S1446" s="50"/>
    </row>
    <row r="1447">
      <c r="A1447" s="244"/>
      <c r="B1447" s="50"/>
      <c r="C1447" s="111"/>
      <c r="D1447" s="111"/>
      <c r="E1447" s="111"/>
      <c r="F1447" s="111"/>
      <c r="G1447" s="243"/>
      <c r="H1447" s="50"/>
      <c r="J1447" s="50"/>
      <c r="K1447" s="50"/>
      <c r="L1447" s="50"/>
      <c r="M1447" s="50"/>
      <c r="N1447" s="50"/>
      <c r="O1447" s="50"/>
      <c r="P1447" s="50"/>
      <c r="Q1447" s="50"/>
      <c r="R1447" s="50"/>
      <c r="S1447" s="50"/>
    </row>
    <row r="1448">
      <c r="A1448" s="244"/>
      <c r="B1448" s="50"/>
      <c r="C1448" s="111"/>
      <c r="D1448" s="111"/>
      <c r="E1448" s="111"/>
      <c r="F1448" s="111"/>
      <c r="G1448" s="243"/>
      <c r="H1448" s="50"/>
      <c r="J1448" s="50"/>
      <c r="K1448" s="50"/>
      <c r="L1448" s="50"/>
      <c r="M1448" s="50"/>
      <c r="N1448" s="50"/>
      <c r="O1448" s="50"/>
      <c r="P1448" s="50"/>
      <c r="Q1448" s="50"/>
      <c r="R1448" s="50"/>
      <c r="S1448" s="50"/>
    </row>
    <row r="1449">
      <c r="A1449" s="244"/>
      <c r="B1449" s="50"/>
      <c r="C1449" s="111"/>
      <c r="D1449" s="111"/>
      <c r="E1449" s="111"/>
      <c r="F1449" s="111"/>
      <c r="G1449" s="243"/>
      <c r="H1449" s="50"/>
      <c r="J1449" s="50"/>
      <c r="K1449" s="50"/>
      <c r="L1449" s="50"/>
      <c r="M1449" s="50"/>
      <c r="N1449" s="50"/>
      <c r="O1449" s="50"/>
      <c r="P1449" s="50"/>
      <c r="Q1449" s="50"/>
      <c r="R1449" s="50"/>
      <c r="S1449" s="50"/>
    </row>
    <row r="1450">
      <c r="A1450" s="244"/>
      <c r="B1450" s="50"/>
      <c r="C1450" s="111"/>
      <c r="D1450" s="111"/>
      <c r="E1450" s="111"/>
      <c r="F1450" s="111"/>
      <c r="G1450" s="243"/>
      <c r="H1450" s="50"/>
      <c r="J1450" s="50"/>
      <c r="K1450" s="50"/>
      <c r="L1450" s="50"/>
      <c r="M1450" s="50"/>
      <c r="N1450" s="50"/>
      <c r="O1450" s="50"/>
      <c r="P1450" s="50"/>
      <c r="Q1450" s="50"/>
      <c r="R1450" s="50"/>
      <c r="S1450" s="50"/>
    </row>
    <row r="1451">
      <c r="A1451" s="244"/>
      <c r="B1451" s="50"/>
      <c r="C1451" s="111"/>
      <c r="D1451" s="111"/>
      <c r="E1451" s="111"/>
      <c r="F1451" s="111"/>
      <c r="G1451" s="243"/>
      <c r="H1451" s="50"/>
      <c r="J1451" s="50"/>
      <c r="K1451" s="50"/>
      <c r="L1451" s="50"/>
      <c r="M1451" s="50"/>
      <c r="N1451" s="50"/>
      <c r="O1451" s="50"/>
      <c r="P1451" s="50"/>
      <c r="Q1451" s="50"/>
      <c r="R1451" s="50"/>
      <c r="S1451" s="50"/>
    </row>
    <row r="1452">
      <c r="A1452" s="244"/>
      <c r="B1452" s="50"/>
      <c r="C1452" s="111"/>
      <c r="D1452" s="111"/>
      <c r="E1452" s="111"/>
      <c r="F1452" s="111"/>
      <c r="G1452" s="243"/>
      <c r="H1452" s="50"/>
      <c r="J1452" s="50"/>
      <c r="K1452" s="50"/>
      <c r="L1452" s="50"/>
      <c r="M1452" s="50"/>
      <c r="N1452" s="50"/>
      <c r="O1452" s="50"/>
      <c r="P1452" s="50"/>
      <c r="Q1452" s="50"/>
      <c r="R1452" s="50"/>
      <c r="S1452" s="50"/>
    </row>
    <row r="1453">
      <c r="A1453" s="244"/>
      <c r="B1453" s="50"/>
      <c r="C1453" s="111"/>
      <c r="D1453" s="111"/>
      <c r="E1453" s="111"/>
      <c r="F1453" s="111"/>
      <c r="G1453" s="243"/>
      <c r="H1453" s="50"/>
      <c r="J1453" s="50"/>
      <c r="K1453" s="50"/>
      <c r="L1453" s="50"/>
      <c r="M1453" s="50"/>
      <c r="N1453" s="50"/>
      <c r="O1453" s="50"/>
      <c r="P1453" s="50"/>
      <c r="Q1453" s="50"/>
      <c r="R1453" s="50"/>
      <c r="S1453" s="50"/>
    </row>
    <row r="1454">
      <c r="A1454" s="244"/>
      <c r="B1454" s="50"/>
      <c r="C1454" s="111"/>
      <c r="D1454" s="111"/>
      <c r="E1454" s="111"/>
      <c r="F1454" s="111"/>
      <c r="G1454" s="243"/>
      <c r="H1454" s="50"/>
      <c r="J1454" s="50"/>
      <c r="K1454" s="50"/>
      <c r="L1454" s="50"/>
      <c r="M1454" s="50"/>
      <c r="N1454" s="50"/>
      <c r="O1454" s="50"/>
      <c r="P1454" s="50"/>
      <c r="Q1454" s="50"/>
      <c r="R1454" s="50"/>
      <c r="S1454" s="50"/>
    </row>
    <row r="1455">
      <c r="A1455" s="244"/>
      <c r="B1455" s="50"/>
      <c r="C1455" s="111"/>
      <c r="D1455" s="111"/>
      <c r="E1455" s="111"/>
      <c r="F1455" s="111"/>
      <c r="G1455" s="243"/>
      <c r="H1455" s="50"/>
      <c r="J1455" s="50"/>
      <c r="K1455" s="50"/>
      <c r="L1455" s="50"/>
      <c r="M1455" s="50"/>
      <c r="N1455" s="50"/>
      <c r="O1455" s="50"/>
      <c r="P1455" s="50"/>
      <c r="Q1455" s="50"/>
      <c r="R1455" s="50"/>
      <c r="S1455" s="50"/>
    </row>
    <row r="1456">
      <c r="A1456" s="244"/>
      <c r="B1456" s="50"/>
      <c r="C1456" s="111"/>
      <c r="D1456" s="111"/>
      <c r="E1456" s="111"/>
      <c r="F1456" s="111"/>
      <c r="G1456" s="243"/>
      <c r="H1456" s="50"/>
      <c r="J1456" s="50"/>
      <c r="K1456" s="50"/>
      <c r="L1456" s="50"/>
      <c r="M1456" s="50"/>
      <c r="N1456" s="50"/>
      <c r="O1456" s="50"/>
      <c r="P1456" s="50"/>
      <c r="Q1456" s="50"/>
      <c r="R1456" s="50"/>
      <c r="S1456" s="50"/>
    </row>
    <row r="1457">
      <c r="A1457" s="244"/>
      <c r="B1457" s="50"/>
      <c r="C1457" s="111"/>
      <c r="D1457" s="111"/>
      <c r="E1457" s="111"/>
      <c r="F1457" s="111"/>
      <c r="G1457" s="243"/>
      <c r="H1457" s="50"/>
      <c r="J1457" s="50"/>
      <c r="K1457" s="50"/>
      <c r="L1457" s="50"/>
      <c r="M1457" s="50"/>
      <c r="N1457" s="50"/>
      <c r="O1457" s="50"/>
      <c r="P1457" s="50"/>
      <c r="Q1457" s="50"/>
      <c r="R1457" s="50"/>
      <c r="S1457" s="50"/>
    </row>
    <row r="1458">
      <c r="A1458" s="244"/>
      <c r="B1458" s="50"/>
      <c r="C1458" s="111"/>
      <c r="D1458" s="111"/>
      <c r="E1458" s="111"/>
      <c r="F1458" s="111"/>
      <c r="G1458" s="243"/>
      <c r="H1458" s="50"/>
      <c r="J1458" s="50"/>
      <c r="K1458" s="50"/>
      <c r="L1458" s="50"/>
      <c r="M1458" s="50"/>
      <c r="N1458" s="50"/>
      <c r="O1458" s="50"/>
      <c r="P1458" s="50"/>
      <c r="Q1458" s="50"/>
      <c r="R1458" s="50"/>
      <c r="S1458" s="50"/>
    </row>
    <row r="1459">
      <c r="A1459" s="244"/>
      <c r="B1459" s="50"/>
      <c r="C1459" s="111"/>
      <c r="D1459" s="111"/>
      <c r="E1459" s="111"/>
      <c r="F1459" s="111"/>
      <c r="G1459" s="243"/>
      <c r="H1459" s="50"/>
      <c r="J1459" s="50"/>
      <c r="K1459" s="50"/>
      <c r="L1459" s="50"/>
      <c r="M1459" s="50"/>
      <c r="N1459" s="50"/>
      <c r="O1459" s="50"/>
      <c r="P1459" s="50"/>
      <c r="Q1459" s="50"/>
      <c r="R1459" s="50"/>
      <c r="S1459" s="50"/>
    </row>
    <row r="1460">
      <c r="A1460" s="244"/>
      <c r="B1460" s="50"/>
      <c r="C1460" s="111"/>
      <c r="D1460" s="111"/>
      <c r="E1460" s="111"/>
      <c r="F1460" s="111"/>
      <c r="G1460" s="243"/>
      <c r="H1460" s="50"/>
      <c r="J1460" s="50"/>
      <c r="K1460" s="50"/>
      <c r="L1460" s="50"/>
      <c r="M1460" s="50"/>
      <c r="N1460" s="50"/>
      <c r="O1460" s="50"/>
      <c r="P1460" s="50"/>
      <c r="Q1460" s="50"/>
      <c r="R1460" s="50"/>
      <c r="S1460" s="50"/>
    </row>
    <row r="1461">
      <c r="A1461" s="244"/>
      <c r="B1461" s="50"/>
      <c r="C1461" s="111"/>
      <c r="D1461" s="111"/>
      <c r="E1461" s="111"/>
      <c r="F1461" s="111"/>
      <c r="G1461" s="243"/>
      <c r="H1461" s="50"/>
      <c r="J1461" s="50"/>
      <c r="K1461" s="50"/>
      <c r="L1461" s="50"/>
      <c r="M1461" s="50"/>
      <c r="N1461" s="50"/>
      <c r="O1461" s="50"/>
      <c r="P1461" s="50"/>
      <c r="Q1461" s="50"/>
      <c r="R1461" s="50"/>
      <c r="S1461" s="50"/>
    </row>
    <row r="1462">
      <c r="A1462" s="244"/>
      <c r="B1462" s="50"/>
      <c r="C1462" s="111"/>
      <c r="D1462" s="111"/>
      <c r="E1462" s="111"/>
      <c r="F1462" s="111"/>
      <c r="G1462" s="243"/>
      <c r="H1462" s="50"/>
      <c r="J1462" s="50"/>
      <c r="K1462" s="50"/>
      <c r="L1462" s="50"/>
      <c r="M1462" s="50"/>
      <c r="N1462" s="50"/>
      <c r="O1462" s="50"/>
      <c r="P1462" s="50"/>
      <c r="Q1462" s="50"/>
      <c r="R1462" s="50"/>
      <c r="S1462" s="50"/>
    </row>
    <row r="1463">
      <c r="A1463" s="244"/>
      <c r="B1463" s="50"/>
      <c r="C1463" s="111"/>
      <c r="D1463" s="111"/>
      <c r="E1463" s="111"/>
      <c r="F1463" s="111"/>
      <c r="G1463" s="243"/>
      <c r="H1463" s="50"/>
      <c r="J1463" s="50"/>
      <c r="K1463" s="50"/>
      <c r="L1463" s="50"/>
      <c r="M1463" s="50"/>
      <c r="N1463" s="50"/>
      <c r="O1463" s="50"/>
      <c r="P1463" s="50"/>
      <c r="Q1463" s="50"/>
      <c r="R1463" s="50"/>
      <c r="S1463" s="50"/>
    </row>
    <row r="1464">
      <c r="A1464" s="244"/>
      <c r="B1464" s="50"/>
      <c r="C1464" s="111"/>
      <c r="D1464" s="111"/>
      <c r="E1464" s="111"/>
      <c r="F1464" s="111"/>
      <c r="G1464" s="243"/>
      <c r="H1464" s="50"/>
      <c r="J1464" s="50"/>
      <c r="K1464" s="50"/>
      <c r="L1464" s="50"/>
      <c r="M1464" s="50"/>
      <c r="N1464" s="50"/>
      <c r="O1464" s="50"/>
      <c r="P1464" s="50"/>
      <c r="Q1464" s="50"/>
      <c r="R1464" s="50"/>
      <c r="S1464" s="50"/>
    </row>
    <row r="1465">
      <c r="A1465" s="244"/>
      <c r="B1465" s="50"/>
      <c r="C1465" s="111"/>
      <c r="D1465" s="111"/>
      <c r="E1465" s="111"/>
      <c r="F1465" s="111"/>
      <c r="G1465" s="243"/>
      <c r="H1465" s="50"/>
      <c r="J1465" s="50"/>
      <c r="K1465" s="50"/>
      <c r="L1465" s="50"/>
      <c r="M1465" s="50"/>
      <c r="N1465" s="50"/>
      <c r="O1465" s="50"/>
      <c r="P1465" s="50"/>
      <c r="Q1465" s="50"/>
      <c r="R1465" s="50"/>
      <c r="S1465" s="50"/>
    </row>
    <row r="1466">
      <c r="A1466" s="244"/>
      <c r="B1466" s="50"/>
      <c r="C1466" s="111"/>
      <c r="D1466" s="111"/>
      <c r="E1466" s="111"/>
      <c r="F1466" s="111"/>
      <c r="G1466" s="243"/>
      <c r="H1466" s="50"/>
      <c r="J1466" s="50"/>
      <c r="K1466" s="50"/>
      <c r="L1466" s="50"/>
      <c r="M1466" s="50"/>
      <c r="N1466" s="50"/>
      <c r="O1466" s="50"/>
      <c r="P1466" s="50"/>
      <c r="Q1466" s="50"/>
      <c r="R1466" s="50"/>
      <c r="S1466" s="50"/>
    </row>
    <row r="1467">
      <c r="A1467" s="244"/>
      <c r="B1467" s="50"/>
      <c r="C1467" s="111"/>
      <c r="D1467" s="111"/>
      <c r="E1467" s="111"/>
      <c r="F1467" s="111"/>
      <c r="G1467" s="243"/>
      <c r="H1467" s="50"/>
      <c r="J1467" s="50"/>
      <c r="K1467" s="50"/>
      <c r="L1467" s="50"/>
      <c r="M1467" s="50"/>
      <c r="N1467" s="50"/>
      <c r="O1467" s="50"/>
      <c r="P1467" s="50"/>
      <c r="Q1467" s="50"/>
      <c r="R1467" s="50"/>
      <c r="S1467" s="50"/>
    </row>
    <row r="1468">
      <c r="A1468" s="244"/>
      <c r="B1468" s="50"/>
      <c r="C1468" s="111"/>
      <c r="D1468" s="111"/>
      <c r="E1468" s="111"/>
      <c r="F1468" s="111"/>
      <c r="G1468" s="243"/>
      <c r="H1468" s="50"/>
      <c r="J1468" s="50"/>
      <c r="K1468" s="50"/>
      <c r="L1468" s="50"/>
      <c r="M1468" s="50"/>
      <c r="N1468" s="50"/>
      <c r="O1468" s="50"/>
      <c r="P1468" s="50"/>
      <c r="Q1468" s="50"/>
      <c r="R1468" s="50"/>
      <c r="S1468" s="50"/>
    </row>
    <row r="1469">
      <c r="A1469" s="244"/>
      <c r="B1469" s="50"/>
      <c r="C1469" s="111"/>
      <c r="D1469" s="111"/>
      <c r="E1469" s="111"/>
      <c r="F1469" s="111"/>
      <c r="G1469" s="243"/>
      <c r="H1469" s="50"/>
      <c r="J1469" s="50"/>
      <c r="K1469" s="50"/>
      <c r="L1469" s="50"/>
      <c r="M1469" s="50"/>
      <c r="N1469" s="50"/>
      <c r="O1469" s="50"/>
      <c r="P1469" s="50"/>
      <c r="Q1469" s="50"/>
      <c r="R1469" s="50"/>
      <c r="S1469" s="50"/>
    </row>
    <row r="1470">
      <c r="A1470" s="244"/>
      <c r="B1470" s="50"/>
      <c r="C1470" s="111"/>
      <c r="D1470" s="111"/>
      <c r="E1470" s="111"/>
      <c r="F1470" s="111"/>
      <c r="G1470" s="243"/>
      <c r="H1470" s="50"/>
      <c r="J1470" s="50"/>
      <c r="K1470" s="50"/>
      <c r="L1470" s="50"/>
      <c r="M1470" s="50"/>
      <c r="N1470" s="50"/>
      <c r="O1470" s="50"/>
      <c r="P1470" s="50"/>
      <c r="Q1470" s="50"/>
      <c r="R1470" s="50"/>
      <c r="S1470" s="50"/>
    </row>
    <row r="1471">
      <c r="A1471" s="244"/>
      <c r="B1471" s="50"/>
      <c r="C1471" s="111"/>
      <c r="D1471" s="111"/>
      <c r="E1471" s="111"/>
      <c r="F1471" s="111"/>
      <c r="G1471" s="243"/>
      <c r="H1471" s="50"/>
      <c r="J1471" s="50"/>
      <c r="K1471" s="50"/>
      <c r="L1471" s="50"/>
      <c r="M1471" s="50"/>
      <c r="N1471" s="50"/>
      <c r="O1471" s="50"/>
      <c r="P1471" s="50"/>
      <c r="Q1471" s="50"/>
      <c r="R1471" s="50"/>
      <c r="S1471" s="50"/>
    </row>
    <row r="1472">
      <c r="A1472" s="244"/>
      <c r="B1472" s="50"/>
      <c r="C1472" s="111"/>
      <c r="D1472" s="111"/>
      <c r="E1472" s="111"/>
      <c r="F1472" s="111"/>
      <c r="G1472" s="243"/>
      <c r="H1472" s="50"/>
      <c r="J1472" s="50"/>
      <c r="K1472" s="50"/>
      <c r="L1472" s="50"/>
      <c r="M1472" s="50"/>
      <c r="N1472" s="50"/>
      <c r="O1472" s="50"/>
      <c r="P1472" s="50"/>
      <c r="Q1472" s="50"/>
      <c r="R1472" s="50"/>
      <c r="S1472" s="50"/>
    </row>
    <row r="1473">
      <c r="A1473" s="244"/>
      <c r="B1473" s="50"/>
      <c r="C1473" s="111"/>
      <c r="D1473" s="111"/>
      <c r="E1473" s="111"/>
      <c r="F1473" s="111"/>
      <c r="G1473" s="243"/>
      <c r="H1473" s="50"/>
      <c r="J1473" s="50"/>
      <c r="K1473" s="50"/>
      <c r="L1473" s="50"/>
      <c r="M1473" s="50"/>
      <c r="N1473" s="50"/>
      <c r="O1473" s="50"/>
      <c r="P1473" s="50"/>
      <c r="Q1473" s="50"/>
      <c r="R1473" s="50"/>
      <c r="S1473" s="50"/>
    </row>
    <row r="1474">
      <c r="A1474" s="244"/>
      <c r="B1474" s="50"/>
      <c r="C1474" s="111"/>
      <c r="D1474" s="111"/>
      <c r="E1474" s="111"/>
      <c r="F1474" s="111"/>
      <c r="G1474" s="243"/>
      <c r="H1474" s="50"/>
      <c r="J1474" s="50"/>
      <c r="K1474" s="50"/>
      <c r="L1474" s="50"/>
      <c r="M1474" s="50"/>
      <c r="N1474" s="50"/>
      <c r="O1474" s="50"/>
      <c r="P1474" s="50"/>
      <c r="Q1474" s="50"/>
      <c r="R1474" s="50"/>
      <c r="S1474" s="50"/>
    </row>
    <row r="1475">
      <c r="A1475" s="244"/>
      <c r="B1475" s="50"/>
      <c r="C1475" s="111"/>
      <c r="D1475" s="111"/>
      <c r="E1475" s="111"/>
      <c r="F1475" s="111"/>
      <c r="G1475" s="243"/>
      <c r="H1475" s="50"/>
      <c r="J1475" s="50"/>
      <c r="K1475" s="50"/>
      <c r="L1475" s="50"/>
      <c r="M1475" s="50"/>
      <c r="N1475" s="50"/>
      <c r="O1475" s="50"/>
      <c r="P1475" s="50"/>
      <c r="Q1475" s="50"/>
      <c r="R1475" s="50"/>
      <c r="S1475" s="50"/>
    </row>
    <row r="1476">
      <c r="A1476" s="244"/>
      <c r="B1476" s="50"/>
      <c r="C1476" s="111"/>
      <c r="D1476" s="111"/>
      <c r="E1476" s="111"/>
      <c r="F1476" s="111"/>
      <c r="G1476" s="243"/>
      <c r="H1476" s="50"/>
      <c r="J1476" s="50"/>
      <c r="K1476" s="50"/>
      <c r="L1476" s="50"/>
      <c r="M1476" s="50"/>
      <c r="N1476" s="50"/>
      <c r="O1476" s="50"/>
      <c r="P1476" s="50"/>
      <c r="Q1476" s="50"/>
      <c r="R1476" s="50"/>
      <c r="S1476" s="50"/>
    </row>
    <row r="1477">
      <c r="A1477" s="244"/>
      <c r="B1477" s="50"/>
      <c r="C1477" s="111"/>
      <c r="D1477" s="111"/>
      <c r="E1477" s="111"/>
      <c r="F1477" s="111"/>
      <c r="G1477" s="243"/>
      <c r="H1477" s="50"/>
      <c r="J1477" s="50"/>
      <c r="K1477" s="50"/>
      <c r="L1477" s="50"/>
      <c r="M1477" s="50"/>
      <c r="N1477" s="50"/>
      <c r="O1477" s="50"/>
      <c r="P1477" s="50"/>
      <c r="Q1477" s="50"/>
      <c r="R1477" s="50"/>
      <c r="S1477" s="50"/>
    </row>
    <row r="1478">
      <c r="A1478" s="244"/>
      <c r="B1478" s="50"/>
      <c r="C1478" s="111"/>
      <c r="D1478" s="111"/>
      <c r="E1478" s="111"/>
      <c r="F1478" s="111"/>
      <c r="G1478" s="243"/>
      <c r="H1478" s="50"/>
      <c r="J1478" s="50"/>
      <c r="K1478" s="50"/>
      <c r="L1478" s="50"/>
      <c r="M1478" s="50"/>
      <c r="N1478" s="50"/>
      <c r="O1478" s="50"/>
      <c r="P1478" s="50"/>
      <c r="Q1478" s="50"/>
      <c r="R1478" s="50"/>
      <c r="S1478" s="50"/>
    </row>
    <row r="1479">
      <c r="A1479" s="244"/>
      <c r="B1479" s="50"/>
      <c r="C1479" s="111"/>
      <c r="D1479" s="111"/>
      <c r="E1479" s="111"/>
      <c r="F1479" s="111"/>
      <c r="G1479" s="243"/>
      <c r="H1479" s="50"/>
      <c r="J1479" s="50"/>
      <c r="K1479" s="50"/>
      <c r="L1479" s="50"/>
      <c r="M1479" s="50"/>
      <c r="N1479" s="50"/>
      <c r="O1479" s="50"/>
      <c r="P1479" s="50"/>
      <c r="Q1479" s="50"/>
      <c r="R1479" s="50"/>
      <c r="S1479" s="50"/>
    </row>
    <row r="1480">
      <c r="A1480" s="244"/>
      <c r="B1480" s="50"/>
      <c r="C1480" s="111"/>
      <c r="D1480" s="111"/>
      <c r="E1480" s="111"/>
      <c r="F1480" s="111"/>
      <c r="G1480" s="243"/>
      <c r="H1480" s="50"/>
      <c r="J1480" s="50"/>
      <c r="K1480" s="50"/>
      <c r="L1480" s="50"/>
      <c r="M1480" s="50"/>
      <c r="N1480" s="50"/>
      <c r="O1480" s="50"/>
      <c r="P1480" s="50"/>
      <c r="Q1480" s="50"/>
      <c r="R1480" s="50"/>
      <c r="S1480" s="50"/>
    </row>
    <row r="1481">
      <c r="A1481" s="244"/>
      <c r="B1481" s="50"/>
      <c r="C1481" s="111"/>
      <c r="D1481" s="111"/>
      <c r="E1481" s="111"/>
      <c r="F1481" s="111"/>
      <c r="G1481" s="243"/>
      <c r="H1481" s="50"/>
      <c r="J1481" s="50"/>
      <c r="K1481" s="50"/>
      <c r="L1481" s="50"/>
      <c r="M1481" s="50"/>
      <c r="N1481" s="50"/>
      <c r="O1481" s="50"/>
      <c r="P1481" s="50"/>
      <c r="Q1481" s="50"/>
      <c r="R1481" s="50"/>
      <c r="S1481" s="50"/>
    </row>
    <row r="1482">
      <c r="A1482" s="244"/>
      <c r="B1482" s="50"/>
      <c r="C1482" s="111"/>
      <c r="D1482" s="111"/>
      <c r="E1482" s="111"/>
      <c r="F1482" s="111"/>
      <c r="G1482" s="243"/>
      <c r="H1482" s="50"/>
      <c r="J1482" s="50"/>
      <c r="K1482" s="50"/>
      <c r="L1482" s="50"/>
      <c r="M1482" s="50"/>
      <c r="N1482" s="50"/>
      <c r="O1482" s="50"/>
      <c r="P1482" s="50"/>
      <c r="Q1482" s="50"/>
      <c r="R1482" s="50"/>
      <c r="S1482" s="50"/>
    </row>
    <row r="1483">
      <c r="A1483" s="244"/>
      <c r="B1483" s="50"/>
      <c r="C1483" s="111"/>
      <c r="D1483" s="111"/>
      <c r="E1483" s="111"/>
      <c r="F1483" s="111"/>
      <c r="G1483" s="243"/>
      <c r="H1483" s="50"/>
      <c r="J1483" s="50"/>
      <c r="K1483" s="50"/>
      <c r="L1483" s="50"/>
      <c r="M1483" s="50"/>
      <c r="N1483" s="50"/>
      <c r="O1483" s="50"/>
      <c r="P1483" s="50"/>
      <c r="Q1483" s="50"/>
      <c r="R1483" s="50"/>
      <c r="S1483" s="50"/>
    </row>
    <row r="1484">
      <c r="A1484" s="244"/>
      <c r="B1484" s="50"/>
      <c r="C1484" s="111"/>
      <c r="D1484" s="111"/>
      <c r="E1484" s="111"/>
      <c r="F1484" s="111"/>
      <c r="G1484" s="243"/>
      <c r="H1484" s="50"/>
      <c r="J1484" s="50"/>
      <c r="K1484" s="50"/>
      <c r="L1484" s="50"/>
      <c r="M1484" s="50"/>
      <c r="N1484" s="50"/>
      <c r="O1484" s="50"/>
      <c r="P1484" s="50"/>
      <c r="Q1484" s="50"/>
      <c r="R1484" s="50"/>
      <c r="S1484" s="50"/>
    </row>
    <row r="1485">
      <c r="A1485" s="244"/>
      <c r="B1485" s="50"/>
      <c r="C1485" s="111"/>
      <c r="D1485" s="111"/>
      <c r="E1485" s="111"/>
      <c r="F1485" s="111"/>
      <c r="G1485" s="243"/>
      <c r="H1485" s="50"/>
      <c r="J1485" s="50"/>
      <c r="K1485" s="50"/>
      <c r="L1485" s="50"/>
      <c r="M1485" s="50"/>
      <c r="N1485" s="50"/>
      <c r="O1485" s="50"/>
      <c r="P1485" s="50"/>
      <c r="Q1485" s="50"/>
      <c r="R1485" s="50"/>
      <c r="S1485" s="50"/>
    </row>
    <row r="1486">
      <c r="A1486" s="244"/>
      <c r="B1486" s="50"/>
      <c r="C1486" s="111"/>
      <c r="D1486" s="111"/>
      <c r="E1486" s="111"/>
      <c r="F1486" s="111"/>
      <c r="G1486" s="243"/>
      <c r="H1486" s="50"/>
      <c r="J1486" s="50"/>
      <c r="K1486" s="50"/>
      <c r="L1486" s="50"/>
      <c r="M1486" s="50"/>
      <c r="N1486" s="50"/>
      <c r="O1486" s="50"/>
      <c r="P1486" s="50"/>
      <c r="Q1486" s="50"/>
      <c r="R1486" s="50"/>
      <c r="S1486" s="50"/>
    </row>
    <row r="1487">
      <c r="A1487" s="244"/>
      <c r="B1487" s="50"/>
      <c r="C1487" s="111"/>
      <c r="D1487" s="111"/>
      <c r="E1487" s="111"/>
      <c r="F1487" s="111"/>
      <c r="G1487" s="243"/>
      <c r="H1487" s="50"/>
      <c r="J1487" s="50"/>
      <c r="K1487" s="50"/>
      <c r="L1487" s="50"/>
      <c r="M1487" s="50"/>
      <c r="N1487" s="50"/>
      <c r="O1487" s="50"/>
      <c r="P1487" s="50"/>
      <c r="Q1487" s="50"/>
      <c r="R1487" s="50"/>
      <c r="S1487" s="50"/>
    </row>
    <row r="1488">
      <c r="A1488" s="244"/>
      <c r="B1488" s="50"/>
      <c r="C1488" s="111"/>
      <c r="D1488" s="111"/>
      <c r="E1488" s="111"/>
      <c r="F1488" s="111"/>
      <c r="G1488" s="243"/>
      <c r="H1488" s="50"/>
      <c r="J1488" s="50"/>
      <c r="K1488" s="50"/>
      <c r="L1488" s="50"/>
      <c r="M1488" s="50"/>
      <c r="N1488" s="50"/>
      <c r="O1488" s="50"/>
      <c r="P1488" s="50"/>
      <c r="Q1488" s="50"/>
      <c r="R1488" s="50"/>
      <c r="S1488" s="50"/>
    </row>
    <row r="1489">
      <c r="A1489" s="244"/>
      <c r="B1489" s="50"/>
      <c r="C1489" s="111"/>
      <c r="D1489" s="111"/>
      <c r="E1489" s="111"/>
      <c r="F1489" s="111"/>
      <c r="G1489" s="243"/>
      <c r="H1489" s="50"/>
      <c r="J1489" s="50"/>
      <c r="K1489" s="50"/>
      <c r="L1489" s="50"/>
      <c r="M1489" s="50"/>
      <c r="N1489" s="50"/>
      <c r="O1489" s="50"/>
      <c r="P1489" s="50"/>
      <c r="Q1489" s="50"/>
      <c r="R1489" s="50"/>
      <c r="S1489" s="50"/>
    </row>
    <row r="1490">
      <c r="A1490" s="244"/>
      <c r="B1490" s="50"/>
      <c r="C1490" s="111"/>
      <c r="D1490" s="111"/>
      <c r="E1490" s="111"/>
      <c r="F1490" s="111"/>
      <c r="G1490" s="243"/>
      <c r="H1490" s="50"/>
      <c r="J1490" s="50"/>
      <c r="K1490" s="50"/>
      <c r="L1490" s="50"/>
      <c r="M1490" s="50"/>
      <c r="N1490" s="50"/>
      <c r="O1490" s="50"/>
      <c r="P1490" s="50"/>
      <c r="Q1490" s="50"/>
      <c r="R1490" s="50"/>
      <c r="S1490" s="50"/>
    </row>
    <row r="1491">
      <c r="A1491" s="244"/>
      <c r="B1491" s="50"/>
      <c r="C1491" s="111"/>
      <c r="D1491" s="111"/>
      <c r="E1491" s="111"/>
      <c r="F1491" s="111"/>
      <c r="G1491" s="243"/>
      <c r="H1491" s="50"/>
      <c r="J1491" s="50"/>
      <c r="K1491" s="50"/>
      <c r="L1491" s="50"/>
      <c r="M1491" s="50"/>
      <c r="N1491" s="50"/>
      <c r="O1491" s="50"/>
      <c r="P1491" s="50"/>
      <c r="Q1491" s="50"/>
      <c r="R1491" s="50"/>
      <c r="S1491" s="50"/>
    </row>
    <row r="1492">
      <c r="A1492" s="244"/>
      <c r="B1492" s="50"/>
      <c r="C1492" s="111"/>
      <c r="D1492" s="111"/>
      <c r="E1492" s="111"/>
      <c r="F1492" s="111"/>
      <c r="G1492" s="243"/>
      <c r="H1492" s="50"/>
      <c r="J1492" s="50"/>
      <c r="K1492" s="50"/>
      <c r="L1492" s="50"/>
      <c r="M1492" s="50"/>
      <c r="N1492" s="50"/>
      <c r="O1492" s="50"/>
      <c r="P1492" s="50"/>
      <c r="Q1492" s="50"/>
      <c r="R1492" s="50"/>
      <c r="S1492" s="50"/>
    </row>
    <row r="1493">
      <c r="A1493" s="244"/>
      <c r="B1493" s="50"/>
      <c r="C1493" s="111"/>
      <c r="D1493" s="111"/>
      <c r="E1493" s="111"/>
      <c r="F1493" s="111"/>
      <c r="G1493" s="243"/>
      <c r="H1493" s="50"/>
      <c r="J1493" s="50"/>
      <c r="K1493" s="50"/>
      <c r="L1493" s="50"/>
      <c r="M1493" s="50"/>
      <c r="N1493" s="50"/>
      <c r="O1493" s="50"/>
      <c r="P1493" s="50"/>
      <c r="Q1493" s="50"/>
      <c r="R1493" s="50"/>
      <c r="S1493" s="50"/>
    </row>
    <row r="1494">
      <c r="A1494" s="244"/>
      <c r="B1494" s="50"/>
      <c r="C1494" s="111"/>
      <c r="D1494" s="111"/>
      <c r="E1494" s="111"/>
      <c r="F1494" s="111"/>
      <c r="G1494" s="243"/>
      <c r="H1494" s="50"/>
      <c r="J1494" s="50"/>
      <c r="K1494" s="50"/>
      <c r="L1494" s="50"/>
      <c r="M1494" s="50"/>
      <c r="N1494" s="50"/>
      <c r="O1494" s="50"/>
      <c r="P1494" s="50"/>
      <c r="Q1494" s="50"/>
      <c r="R1494" s="50"/>
      <c r="S1494" s="50"/>
    </row>
    <row r="1495">
      <c r="A1495" s="244"/>
      <c r="B1495" s="50"/>
      <c r="C1495" s="111"/>
      <c r="D1495" s="111"/>
      <c r="E1495" s="111"/>
      <c r="F1495" s="111"/>
      <c r="G1495" s="243"/>
      <c r="H1495" s="50"/>
      <c r="J1495" s="50"/>
      <c r="K1495" s="50"/>
      <c r="L1495" s="50"/>
      <c r="M1495" s="50"/>
      <c r="N1495" s="50"/>
      <c r="O1495" s="50"/>
      <c r="P1495" s="50"/>
      <c r="Q1495" s="50"/>
      <c r="R1495" s="50"/>
      <c r="S1495" s="50"/>
    </row>
    <row r="1496">
      <c r="A1496" s="244"/>
      <c r="B1496" s="50"/>
      <c r="C1496" s="111"/>
      <c r="D1496" s="111"/>
      <c r="E1496" s="111"/>
      <c r="F1496" s="111"/>
      <c r="G1496" s="243"/>
      <c r="H1496" s="50"/>
      <c r="J1496" s="50"/>
      <c r="K1496" s="50"/>
      <c r="L1496" s="50"/>
      <c r="M1496" s="50"/>
      <c r="N1496" s="50"/>
      <c r="O1496" s="50"/>
      <c r="P1496" s="50"/>
      <c r="Q1496" s="50"/>
      <c r="R1496" s="50"/>
      <c r="S1496" s="50"/>
    </row>
    <row r="1497">
      <c r="A1497" s="244"/>
      <c r="B1497" s="50"/>
      <c r="C1497" s="111"/>
      <c r="D1497" s="111"/>
      <c r="E1497" s="111"/>
      <c r="F1497" s="111"/>
      <c r="G1497" s="243"/>
      <c r="H1497" s="50"/>
      <c r="J1497" s="50"/>
      <c r="K1497" s="50"/>
      <c r="L1497" s="50"/>
      <c r="M1497" s="50"/>
      <c r="N1497" s="50"/>
      <c r="O1497" s="50"/>
      <c r="P1497" s="50"/>
      <c r="Q1497" s="50"/>
      <c r="R1497" s="50"/>
      <c r="S1497" s="50"/>
    </row>
    <row r="1498">
      <c r="A1498" s="244"/>
      <c r="B1498" s="50"/>
      <c r="C1498" s="111"/>
      <c r="D1498" s="111"/>
      <c r="E1498" s="111"/>
      <c r="F1498" s="111"/>
      <c r="G1498" s="243"/>
      <c r="H1498" s="50"/>
      <c r="J1498" s="50"/>
      <c r="K1498" s="50"/>
      <c r="L1498" s="50"/>
      <c r="M1498" s="50"/>
      <c r="N1498" s="50"/>
      <c r="O1498" s="50"/>
      <c r="P1498" s="50"/>
      <c r="Q1498" s="50"/>
      <c r="R1498" s="50"/>
      <c r="S1498" s="50"/>
    </row>
    <row r="1499">
      <c r="A1499" s="244"/>
      <c r="B1499" s="50"/>
      <c r="C1499" s="111"/>
      <c r="D1499" s="111"/>
      <c r="E1499" s="111"/>
      <c r="F1499" s="111"/>
      <c r="G1499" s="243"/>
      <c r="H1499" s="50"/>
      <c r="J1499" s="50"/>
      <c r="K1499" s="50"/>
      <c r="L1499" s="50"/>
      <c r="M1499" s="50"/>
      <c r="N1499" s="50"/>
      <c r="O1499" s="50"/>
      <c r="P1499" s="50"/>
      <c r="Q1499" s="50"/>
      <c r="R1499" s="50"/>
      <c r="S1499" s="50"/>
    </row>
    <row r="1500">
      <c r="A1500" s="244"/>
      <c r="B1500" s="50"/>
      <c r="C1500" s="111"/>
      <c r="D1500" s="111"/>
      <c r="E1500" s="111"/>
      <c r="F1500" s="111"/>
      <c r="G1500" s="243"/>
      <c r="H1500" s="50"/>
      <c r="J1500" s="50"/>
      <c r="K1500" s="50"/>
      <c r="L1500" s="50"/>
      <c r="M1500" s="50"/>
      <c r="N1500" s="50"/>
      <c r="O1500" s="50"/>
      <c r="P1500" s="50"/>
      <c r="Q1500" s="50"/>
      <c r="R1500" s="50"/>
      <c r="S1500" s="50"/>
    </row>
    <row r="1501">
      <c r="A1501" s="244"/>
      <c r="B1501" s="50"/>
      <c r="C1501" s="111"/>
      <c r="D1501" s="111"/>
      <c r="E1501" s="111"/>
      <c r="F1501" s="111"/>
      <c r="G1501" s="243"/>
      <c r="H1501" s="50"/>
      <c r="J1501" s="50"/>
      <c r="K1501" s="50"/>
      <c r="L1501" s="50"/>
      <c r="M1501" s="50"/>
      <c r="N1501" s="50"/>
      <c r="O1501" s="50"/>
      <c r="P1501" s="50"/>
      <c r="Q1501" s="50"/>
      <c r="R1501" s="50"/>
      <c r="S1501" s="50"/>
    </row>
    <row r="1502">
      <c r="A1502" s="244"/>
      <c r="B1502" s="50"/>
      <c r="C1502" s="111"/>
      <c r="D1502" s="111"/>
      <c r="E1502" s="111"/>
      <c r="F1502" s="111"/>
      <c r="G1502" s="243"/>
      <c r="H1502" s="50"/>
      <c r="J1502" s="50"/>
      <c r="K1502" s="50"/>
      <c r="L1502" s="50"/>
      <c r="M1502" s="50"/>
      <c r="N1502" s="50"/>
      <c r="O1502" s="50"/>
      <c r="P1502" s="50"/>
      <c r="Q1502" s="50"/>
      <c r="R1502" s="50"/>
      <c r="S1502" s="50"/>
    </row>
    <row r="1503">
      <c r="A1503" s="244"/>
      <c r="B1503" s="50"/>
      <c r="C1503" s="111"/>
      <c r="D1503" s="111"/>
      <c r="E1503" s="111"/>
      <c r="F1503" s="111"/>
      <c r="G1503" s="243"/>
      <c r="H1503" s="50"/>
      <c r="J1503" s="50"/>
      <c r="K1503" s="50"/>
      <c r="L1503" s="50"/>
      <c r="M1503" s="50"/>
      <c r="N1503" s="50"/>
      <c r="O1503" s="50"/>
      <c r="P1503" s="50"/>
      <c r="Q1503" s="50"/>
      <c r="R1503" s="50"/>
      <c r="S1503" s="50"/>
    </row>
    <row r="1504">
      <c r="A1504" s="244"/>
      <c r="B1504" s="50"/>
      <c r="C1504" s="111"/>
      <c r="D1504" s="111"/>
      <c r="E1504" s="111"/>
      <c r="F1504" s="111"/>
      <c r="G1504" s="243"/>
      <c r="H1504" s="50"/>
      <c r="J1504" s="50"/>
      <c r="K1504" s="50"/>
      <c r="L1504" s="50"/>
      <c r="M1504" s="50"/>
      <c r="N1504" s="50"/>
      <c r="O1504" s="50"/>
      <c r="P1504" s="50"/>
      <c r="Q1504" s="50"/>
      <c r="R1504" s="50"/>
      <c r="S1504" s="50"/>
    </row>
    <row r="1505">
      <c r="A1505" s="244"/>
      <c r="B1505" s="50"/>
      <c r="C1505" s="111"/>
      <c r="D1505" s="111"/>
      <c r="E1505" s="111"/>
      <c r="F1505" s="111"/>
      <c r="G1505" s="243"/>
      <c r="H1505" s="50"/>
      <c r="J1505" s="50"/>
      <c r="K1505" s="50"/>
      <c r="L1505" s="50"/>
      <c r="M1505" s="50"/>
      <c r="N1505" s="50"/>
      <c r="O1505" s="50"/>
      <c r="P1505" s="50"/>
      <c r="Q1505" s="50"/>
      <c r="R1505" s="50"/>
      <c r="S1505" s="50"/>
    </row>
    <row r="1506">
      <c r="A1506" s="244"/>
      <c r="B1506" s="50"/>
      <c r="C1506" s="111"/>
      <c r="D1506" s="111"/>
      <c r="E1506" s="111"/>
      <c r="F1506" s="111"/>
      <c r="G1506" s="243"/>
      <c r="H1506" s="50"/>
      <c r="J1506" s="50"/>
      <c r="K1506" s="50"/>
      <c r="L1506" s="50"/>
      <c r="M1506" s="50"/>
      <c r="N1506" s="50"/>
      <c r="O1506" s="50"/>
      <c r="P1506" s="50"/>
      <c r="Q1506" s="50"/>
      <c r="R1506" s="50"/>
      <c r="S1506" s="50"/>
    </row>
    <row r="1507">
      <c r="A1507" s="244"/>
      <c r="B1507" s="50"/>
      <c r="C1507" s="111"/>
      <c r="D1507" s="111"/>
      <c r="E1507" s="111"/>
      <c r="F1507" s="111"/>
      <c r="G1507" s="243"/>
      <c r="H1507" s="50"/>
      <c r="J1507" s="50"/>
      <c r="K1507" s="50"/>
      <c r="L1507" s="50"/>
      <c r="M1507" s="50"/>
      <c r="N1507" s="50"/>
      <c r="O1507" s="50"/>
      <c r="P1507" s="50"/>
      <c r="Q1507" s="50"/>
      <c r="R1507" s="50"/>
      <c r="S1507" s="50"/>
    </row>
    <row r="1508">
      <c r="A1508" s="244"/>
      <c r="B1508" s="50"/>
      <c r="C1508" s="111"/>
      <c r="D1508" s="111"/>
      <c r="E1508" s="111"/>
      <c r="F1508" s="111"/>
      <c r="G1508" s="243"/>
      <c r="H1508" s="50"/>
      <c r="J1508" s="50"/>
      <c r="K1508" s="50"/>
      <c r="L1508" s="50"/>
      <c r="M1508" s="50"/>
      <c r="N1508" s="50"/>
      <c r="O1508" s="50"/>
      <c r="P1508" s="50"/>
      <c r="Q1508" s="50"/>
      <c r="R1508" s="50"/>
      <c r="S1508" s="50"/>
    </row>
    <row r="1509">
      <c r="A1509" s="244"/>
      <c r="B1509" s="50"/>
      <c r="C1509" s="111"/>
      <c r="D1509" s="111"/>
      <c r="E1509" s="111"/>
      <c r="F1509" s="111"/>
      <c r="G1509" s="243"/>
      <c r="H1509" s="50"/>
      <c r="J1509" s="50"/>
      <c r="K1509" s="50"/>
      <c r="L1509" s="50"/>
      <c r="M1509" s="50"/>
      <c r="N1509" s="50"/>
      <c r="O1509" s="50"/>
      <c r="P1509" s="50"/>
      <c r="Q1509" s="50"/>
      <c r="R1509" s="50"/>
      <c r="S1509" s="50"/>
    </row>
    <row r="1510">
      <c r="A1510" s="244"/>
      <c r="B1510" s="50"/>
      <c r="C1510" s="111"/>
      <c r="D1510" s="111"/>
      <c r="E1510" s="111"/>
      <c r="F1510" s="111"/>
      <c r="G1510" s="243"/>
      <c r="H1510" s="50"/>
      <c r="J1510" s="50"/>
      <c r="K1510" s="50"/>
      <c r="L1510" s="50"/>
      <c r="M1510" s="50"/>
      <c r="N1510" s="50"/>
      <c r="O1510" s="50"/>
      <c r="P1510" s="50"/>
      <c r="Q1510" s="50"/>
      <c r="R1510" s="50"/>
      <c r="S1510" s="50"/>
    </row>
    <row r="1511">
      <c r="A1511" s="244"/>
      <c r="B1511" s="50"/>
      <c r="C1511" s="111"/>
      <c r="D1511" s="111"/>
      <c r="E1511" s="111"/>
      <c r="F1511" s="111"/>
      <c r="G1511" s="243"/>
      <c r="H1511" s="50"/>
      <c r="J1511" s="50"/>
      <c r="K1511" s="50"/>
      <c r="L1511" s="50"/>
      <c r="M1511" s="50"/>
      <c r="N1511" s="50"/>
      <c r="O1511" s="50"/>
      <c r="P1511" s="50"/>
      <c r="Q1511" s="50"/>
      <c r="R1511" s="50"/>
      <c r="S1511" s="50"/>
    </row>
    <row r="1512">
      <c r="A1512" s="244"/>
      <c r="B1512" s="50"/>
      <c r="C1512" s="111"/>
      <c r="D1512" s="111"/>
      <c r="E1512" s="111"/>
      <c r="F1512" s="111"/>
      <c r="G1512" s="243"/>
      <c r="H1512" s="50"/>
      <c r="J1512" s="50"/>
      <c r="K1512" s="50"/>
      <c r="L1512" s="50"/>
      <c r="M1512" s="50"/>
      <c r="N1512" s="50"/>
      <c r="O1512" s="50"/>
      <c r="P1512" s="50"/>
      <c r="Q1512" s="50"/>
      <c r="R1512" s="50"/>
      <c r="S1512" s="50"/>
    </row>
    <row r="1513">
      <c r="A1513" s="244"/>
      <c r="B1513" s="50"/>
      <c r="C1513" s="111"/>
      <c r="D1513" s="111"/>
      <c r="E1513" s="111"/>
      <c r="F1513" s="111"/>
      <c r="G1513" s="243"/>
      <c r="H1513" s="50"/>
      <c r="J1513" s="50"/>
      <c r="K1513" s="50"/>
      <c r="L1513" s="50"/>
      <c r="M1513" s="50"/>
      <c r="N1513" s="50"/>
      <c r="O1513" s="50"/>
      <c r="P1513" s="50"/>
      <c r="Q1513" s="50"/>
      <c r="R1513" s="50"/>
      <c r="S1513" s="50"/>
    </row>
    <row r="1514">
      <c r="A1514" s="244"/>
      <c r="B1514" s="50"/>
      <c r="C1514" s="111"/>
      <c r="D1514" s="111"/>
      <c r="E1514" s="111"/>
      <c r="F1514" s="111"/>
      <c r="G1514" s="243"/>
      <c r="H1514" s="50"/>
      <c r="J1514" s="50"/>
      <c r="K1514" s="50"/>
      <c r="L1514" s="50"/>
      <c r="M1514" s="50"/>
      <c r="N1514" s="50"/>
      <c r="O1514" s="50"/>
      <c r="P1514" s="50"/>
      <c r="Q1514" s="50"/>
      <c r="R1514" s="50"/>
      <c r="S1514" s="50"/>
    </row>
    <row r="1515">
      <c r="A1515" s="244"/>
      <c r="B1515" s="50"/>
      <c r="C1515" s="111"/>
      <c r="D1515" s="111"/>
      <c r="E1515" s="111"/>
      <c r="F1515" s="111"/>
      <c r="G1515" s="243"/>
      <c r="H1515" s="50"/>
      <c r="J1515" s="50"/>
      <c r="K1515" s="50"/>
      <c r="L1515" s="50"/>
      <c r="M1515" s="50"/>
      <c r="N1515" s="50"/>
      <c r="O1515" s="50"/>
      <c r="P1515" s="50"/>
      <c r="Q1515" s="50"/>
      <c r="R1515" s="50"/>
      <c r="S1515" s="50"/>
    </row>
    <row r="1516">
      <c r="A1516" s="244"/>
      <c r="B1516" s="50"/>
      <c r="C1516" s="111"/>
      <c r="D1516" s="111"/>
      <c r="E1516" s="111"/>
      <c r="F1516" s="111"/>
      <c r="G1516" s="243"/>
      <c r="H1516" s="50"/>
      <c r="J1516" s="50"/>
      <c r="K1516" s="50"/>
      <c r="L1516" s="50"/>
      <c r="M1516" s="50"/>
      <c r="N1516" s="50"/>
      <c r="O1516" s="50"/>
      <c r="P1516" s="50"/>
      <c r="Q1516" s="50"/>
      <c r="R1516" s="50"/>
      <c r="S1516" s="50"/>
    </row>
    <row r="1517">
      <c r="A1517" s="244"/>
      <c r="B1517" s="50"/>
      <c r="C1517" s="111"/>
      <c r="D1517" s="111"/>
      <c r="E1517" s="111"/>
      <c r="F1517" s="111"/>
      <c r="G1517" s="243"/>
      <c r="H1517" s="50"/>
      <c r="J1517" s="50"/>
      <c r="K1517" s="50"/>
      <c r="L1517" s="50"/>
      <c r="M1517" s="50"/>
      <c r="N1517" s="50"/>
      <c r="O1517" s="50"/>
      <c r="P1517" s="50"/>
      <c r="Q1517" s="50"/>
      <c r="R1517" s="50"/>
      <c r="S1517" s="50"/>
    </row>
    <row r="1518">
      <c r="A1518" s="244"/>
      <c r="B1518" s="50"/>
      <c r="C1518" s="111"/>
      <c r="D1518" s="111"/>
      <c r="E1518" s="111"/>
      <c r="F1518" s="111"/>
      <c r="G1518" s="243"/>
      <c r="H1518" s="50"/>
      <c r="J1518" s="50"/>
      <c r="K1518" s="50"/>
      <c r="L1518" s="50"/>
      <c r="M1518" s="50"/>
      <c r="N1518" s="50"/>
      <c r="O1518" s="50"/>
      <c r="P1518" s="50"/>
      <c r="Q1518" s="50"/>
      <c r="R1518" s="50"/>
      <c r="S1518" s="50"/>
    </row>
    <row r="1519">
      <c r="A1519" s="244"/>
      <c r="B1519" s="50"/>
      <c r="C1519" s="111"/>
      <c r="D1519" s="111"/>
      <c r="E1519" s="111"/>
      <c r="F1519" s="111"/>
      <c r="G1519" s="243"/>
      <c r="H1519" s="50"/>
      <c r="J1519" s="50"/>
      <c r="K1519" s="50"/>
      <c r="L1519" s="50"/>
      <c r="M1519" s="50"/>
      <c r="N1519" s="50"/>
      <c r="O1519" s="50"/>
      <c r="P1519" s="50"/>
      <c r="Q1519" s="50"/>
      <c r="R1519" s="50"/>
      <c r="S1519" s="50"/>
    </row>
    <row r="1520">
      <c r="A1520" s="244"/>
      <c r="B1520" s="50"/>
      <c r="C1520" s="111"/>
      <c r="D1520" s="111"/>
      <c r="E1520" s="111"/>
      <c r="F1520" s="111"/>
      <c r="G1520" s="243"/>
      <c r="H1520" s="50"/>
      <c r="J1520" s="50"/>
      <c r="K1520" s="50"/>
      <c r="L1520" s="50"/>
      <c r="M1520" s="50"/>
      <c r="N1520" s="50"/>
      <c r="O1520" s="50"/>
      <c r="P1520" s="50"/>
      <c r="Q1520" s="50"/>
      <c r="R1520" s="50"/>
      <c r="S1520" s="50"/>
    </row>
    <row r="1521">
      <c r="A1521" s="244"/>
      <c r="B1521" s="50"/>
      <c r="C1521" s="111"/>
      <c r="D1521" s="111"/>
      <c r="E1521" s="111"/>
      <c r="F1521" s="111"/>
      <c r="G1521" s="243"/>
      <c r="H1521" s="50"/>
      <c r="J1521" s="50"/>
      <c r="K1521" s="50"/>
      <c r="L1521" s="50"/>
      <c r="M1521" s="50"/>
      <c r="N1521" s="50"/>
      <c r="O1521" s="50"/>
      <c r="P1521" s="50"/>
      <c r="Q1521" s="50"/>
      <c r="R1521" s="50"/>
      <c r="S1521" s="50"/>
    </row>
    <row r="1522">
      <c r="A1522" s="244"/>
      <c r="B1522" s="50"/>
      <c r="C1522" s="111"/>
      <c r="D1522" s="111"/>
      <c r="E1522" s="111"/>
      <c r="F1522" s="111"/>
      <c r="G1522" s="243"/>
      <c r="H1522" s="50"/>
      <c r="J1522" s="50"/>
      <c r="K1522" s="50"/>
      <c r="L1522" s="50"/>
      <c r="M1522" s="50"/>
      <c r="N1522" s="50"/>
      <c r="O1522" s="50"/>
      <c r="P1522" s="50"/>
      <c r="Q1522" s="50"/>
      <c r="R1522" s="50"/>
      <c r="S1522" s="50"/>
    </row>
    <row r="1523">
      <c r="A1523" s="244"/>
      <c r="B1523" s="50"/>
      <c r="C1523" s="111"/>
      <c r="D1523" s="111"/>
      <c r="E1523" s="111"/>
      <c r="F1523" s="111"/>
      <c r="G1523" s="243"/>
      <c r="H1523" s="50"/>
      <c r="J1523" s="50"/>
      <c r="K1523" s="50"/>
      <c r="L1523" s="50"/>
      <c r="M1523" s="50"/>
      <c r="N1523" s="50"/>
      <c r="O1523" s="50"/>
      <c r="P1523" s="50"/>
      <c r="Q1523" s="50"/>
      <c r="R1523" s="50"/>
      <c r="S1523" s="50"/>
    </row>
    <row r="1524">
      <c r="A1524" s="244"/>
      <c r="B1524" s="50"/>
      <c r="C1524" s="111"/>
      <c r="D1524" s="111"/>
      <c r="E1524" s="111"/>
      <c r="F1524" s="111"/>
      <c r="G1524" s="243"/>
      <c r="H1524" s="50"/>
      <c r="J1524" s="50"/>
      <c r="K1524" s="50"/>
      <c r="L1524" s="50"/>
      <c r="M1524" s="50"/>
      <c r="N1524" s="50"/>
      <c r="O1524" s="50"/>
      <c r="P1524" s="50"/>
      <c r="Q1524" s="50"/>
      <c r="R1524" s="50"/>
      <c r="S1524" s="50"/>
    </row>
    <row r="1525">
      <c r="A1525" s="244"/>
      <c r="B1525" s="50"/>
      <c r="C1525" s="111"/>
      <c r="D1525" s="111"/>
      <c r="E1525" s="111"/>
      <c r="F1525" s="111"/>
      <c r="G1525" s="243"/>
      <c r="H1525" s="50"/>
      <c r="J1525" s="50"/>
      <c r="K1525" s="50"/>
      <c r="L1525" s="50"/>
      <c r="M1525" s="50"/>
      <c r="N1525" s="50"/>
      <c r="O1525" s="50"/>
      <c r="P1525" s="50"/>
      <c r="Q1525" s="50"/>
      <c r="R1525" s="50"/>
      <c r="S1525" s="50"/>
    </row>
    <row r="1526">
      <c r="A1526" s="244"/>
      <c r="B1526" s="50"/>
      <c r="C1526" s="111"/>
      <c r="D1526" s="111"/>
      <c r="E1526" s="111"/>
      <c r="F1526" s="111"/>
      <c r="G1526" s="243"/>
      <c r="H1526" s="50"/>
      <c r="J1526" s="50"/>
      <c r="K1526" s="50"/>
      <c r="L1526" s="50"/>
      <c r="M1526" s="50"/>
      <c r="N1526" s="50"/>
      <c r="O1526" s="50"/>
      <c r="P1526" s="50"/>
      <c r="Q1526" s="50"/>
      <c r="R1526" s="50"/>
      <c r="S1526" s="50"/>
    </row>
    <row r="1527">
      <c r="A1527" s="244"/>
      <c r="B1527" s="50"/>
      <c r="C1527" s="111"/>
      <c r="D1527" s="111"/>
      <c r="E1527" s="111"/>
      <c r="F1527" s="111"/>
      <c r="G1527" s="243"/>
      <c r="H1527" s="50"/>
      <c r="J1527" s="50"/>
      <c r="K1527" s="50"/>
      <c r="L1527" s="50"/>
      <c r="M1527" s="50"/>
      <c r="N1527" s="50"/>
      <c r="O1527" s="50"/>
      <c r="P1527" s="50"/>
      <c r="Q1527" s="50"/>
      <c r="R1527" s="50"/>
      <c r="S1527" s="50"/>
    </row>
    <row r="1528">
      <c r="A1528" s="244"/>
      <c r="B1528" s="50"/>
      <c r="C1528" s="111"/>
      <c r="D1528" s="111"/>
      <c r="E1528" s="111"/>
      <c r="F1528" s="111"/>
      <c r="G1528" s="243"/>
      <c r="H1528" s="50"/>
      <c r="J1528" s="50"/>
      <c r="K1528" s="50"/>
      <c r="L1528" s="50"/>
      <c r="M1528" s="50"/>
      <c r="N1528" s="50"/>
      <c r="O1528" s="50"/>
      <c r="P1528" s="50"/>
      <c r="Q1528" s="50"/>
      <c r="R1528" s="50"/>
      <c r="S1528" s="50"/>
    </row>
    <row r="1529">
      <c r="A1529" s="244"/>
      <c r="B1529" s="50"/>
      <c r="C1529" s="111"/>
      <c r="D1529" s="111"/>
      <c r="E1529" s="111"/>
      <c r="F1529" s="111"/>
      <c r="G1529" s="243"/>
      <c r="H1529" s="50"/>
      <c r="J1529" s="50"/>
      <c r="K1529" s="50"/>
      <c r="L1529" s="50"/>
      <c r="M1529" s="50"/>
      <c r="N1529" s="50"/>
      <c r="O1529" s="50"/>
      <c r="P1529" s="50"/>
      <c r="Q1529" s="50"/>
      <c r="R1529" s="50"/>
      <c r="S1529" s="50"/>
    </row>
    <row r="1530">
      <c r="A1530" s="244"/>
      <c r="B1530" s="50"/>
      <c r="C1530" s="111"/>
      <c r="D1530" s="111"/>
      <c r="E1530" s="111"/>
      <c r="F1530" s="111"/>
      <c r="G1530" s="243"/>
      <c r="H1530" s="50"/>
      <c r="J1530" s="50"/>
      <c r="K1530" s="50"/>
      <c r="L1530" s="50"/>
      <c r="M1530" s="50"/>
      <c r="N1530" s="50"/>
      <c r="O1530" s="50"/>
      <c r="P1530" s="50"/>
      <c r="Q1530" s="50"/>
      <c r="R1530" s="50"/>
      <c r="S1530" s="50"/>
    </row>
    <row r="1531">
      <c r="A1531" s="244"/>
      <c r="B1531" s="50"/>
      <c r="C1531" s="111"/>
      <c r="D1531" s="111"/>
      <c r="E1531" s="111"/>
      <c r="F1531" s="111"/>
      <c r="G1531" s="243"/>
      <c r="H1531" s="50"/>
      <c r="J1531" s="50"/>
      <c r="K1531" s="50"/>
      <c r="L1531" s="50"/>
      <c r="M1531" s="50"/>
      <c r="N1531" s="50"/>
      <c r="O1531" s="50"/>
      <c r="P1531" s="50"/>
      <c r="Q1531" s="50"/>
      <c r="R1531" s="50"/>
      <c r="S1531" s="50"/>
    </row>
    <row r="1532">
      <c r="A1532" s="244"/>
      <c r="B1532" s="50"/>
      <c r="C1532" s="111"/>
      <c r="D1532" s="111"/>
      <c r="E1532" s="111"/>
      <c r="F1532" s="111"/>
      <c r="G1532" s="243"/>
      <c r="H1532" s="50"/>
      <c r="J1532" s="50"/>
      <c r="K1532" s="50"/>
      <c r="L1532" s="50"/>
      <c r="M1532" s="50"/>
      <c r="N1532" s="50"/>
      <c r="O1532" s="50"/>
      <c r="P1532" s="50"/>
      <c r="Q1532" s="50"/>
      <c r="R1532" s="50"/>
      <c r="S1532" s="50"/>
    </row>
    <row r="1533">
      <c r="A1533" s="244"/>
      <c r="B1533" s="50"/>
      <c r="C1533" s="111"/>
      <c r="D1533" s="111"/>
      <c r="E1533" s="111"/>
      <c r="F1533" s="111"/>
      <c r="G1533" s="243"/>
      <c r="H1533" s="50"/>
      <c r="J1533" s="50"/>
      <c r="K1533" s="50"/>
      <c r="L1533" s="50"/>
      <c r="M1533" s="50"/>
      <c r="N1533" s="50"/>
      <c r="O1533" s="50"/>
      <c r="P1533" s="50"/>
      <c r="Q1533" s="50"/>
      <c r="R1533" s="50"/>
      <c r="S1533" s="50"/>
    </row>
    <row r="1534">
      <c r="A1534" s="244"/>
      <c r="B1534" s="50"/>
      <c r="C1534" s="111"/>
      <c r="D1534" s="111"/>
      <c r="E1534" s="111"/>
      <c r="F1534" s="111"/>
      <c r="G1534" s="243"/>
      <c r="H1534" s="50"/>
      <c r="J1534" s="50"/>
      <c r="K1534" s="50"/>
      <c r="L1534" s="50"/>
      <c r="M1534" s="50"/>
      <c r="N1534" s="50"/>
      <c r="O1534" s="50"/>
      <c r="P1534" s="50"/>
      <c r="Q1534" s="50"/>
      <c r="R1534" s="50"/>
      <c r="S1534" s="50"/>
    </row>
    <row r="1535">
      <c r="A1535" s="244"/>
      <c r="B1535" s="50"/>
      <c r="C1535" s="111"/>
      <c r="D1535" s="111"/>
      <c r="E1535" s="111"/>
      <c r="F1535" s="111"/>
      <c r="G1535" s="243"/>
      <c r="H1535" s="50"/>
      <c r="J1535" s="50"/>
      <c r="K1535" s="50"/>
      <c r="L1535" s="50"/>
      <c r="M1535" s="50"/>
      <c r="N1535" s="50"/>
      <c r="O1535" s="50"/>
      <c r="P1535" s="50"/>
      <c r="Q1535" s="50"/>
      <c r="R1535" s="50"/>
      <c r="S1535" s="50"/>
    </row>
    <row r="1536">
      <c r="A1536" s="244"/>
      <c r="B1536" s="50"/>
      <c r="C1536" s="111"/>
      <c r="D1536" s="111"/>
      <c r="E1536" s="111"/>
      <c r="F1536" s="111"/>
      <c r="G1536" s="243"/>
      <c r="H1536" s="50"/>
      <c r="J1536" s="50"/>
      <c r="K1536" s="50"/>
      <c r="L1536" s="50"/>
      <c r="M1536" s="50"/>
      <c r="N1536" s="50"/>
      <c r="O1536" s="50"/>
      <c r="P1536" s="50"/>
      <c r="Q1536" s="50"/>
      <c r="R1536" s="50"/>
      <c r="S1536" s="50"/>
    </row>
    <row r="1537">
      <c r="A1537" s="244"/>
      <c r="B1537" s="50"/>
      <c r="C1537" s="111"/>
      <c r="D1537" s="111"/>
      <c r="E1537" s="111"/>
      <c r="F1537" s="111"/>
      <c r="G1537" s="243"/>
      <c r="H1537" s="50"/>
      <c r="J1537" s="50"/>
      <c r="K1537" s="50"/>
      <c r="L1537" s="50"/>
      <c r="M1537" s="50"/>
      <c r="N1537" s="50"/>
      <c r="O1537" s="50"/>
      <c r="P1537" s="50"/>
      <c r="Q1537" s="50"/>
      <c r="R1537" s="50"/>
      <c r="S1537" s="50"/>
    </row>
    <row r="1538">
      <c r="A1538" s="244"/>
      <c r="B1538" s="50"/>
      <c r="C1538" s="111"/>
      <c r="D1538" s="111"/>
      <c r="E1538" s="111"/>
      <c r="F1538" s="111"/>
      <c r="G1538" s="243"/>
      <c r="H1538" s="50"/>
      <c r="J1538" s="50"/>
      <c r="K1538" s="50"/>
      <c r="L1538" s="50"/>
      <c r="M1538" s="50"/>
      <c r="N1538" s="50"/>
      <c r="O1538" s="50"/>
      <c r="P1538" s="50"/>
      <c r="Q1538" s="50"/>
      <c r="R1538" s="50"/>
      <c r="S1538" s="50"/>
    </row>
    <row r="1539">
      <c r="A1539" s="244"/>
      <c r="B1539" s="50"/>
      <c r="C1539" s="111"/>
      <c r="D1539" s="111"/>
      <c r="E1539" s="111"/>
      <c r="F1539" s="111"/>
      <c r="G1539" s="243"/>
      <c r="H1539" s="50"/>
      <c r="J1539" s="50"/>
      <c r="K1539" s="50"/>
      <c r="L1539" s="50"/>
      <c r="M1539" s="50"/>
      <c r="N1539" s="50"/>
      <c r="O1539" s="50"/>
      <c r="P1539" s="50"/>
      <c r="Q1539" s="50"/>
      <c r="R1539" s="50"/>
      <c r="S1539" s="50"/>
    </row>
    <row r="1540">
      <c r="A1540" s="244"/>
      <c r="B1540" s="50"/>
      <c r="C1540" s="111"/>
      <c r="D1540" s="111"/>
      <c r="E1540" s="111"/>
      <c r="F1540" s="111"/>
      <c r="G1540" s="243"/>
      <c r="H1540" s="50"/>
      <c r="J1540" s="50"/>
      <c r="K1540" s="50"/>
      <c r="L1540" s="50"/>
      <c r="M1540" s="50"/>
      <c r="N1540" s="50"/>
      <c r="O1540" s="50"/>
      <c r="P1540" s="50"/>
      <c r="Q1540" s="50"/>
      <c r="R1540" s="50"/>
      <c r="S1540" s="50"/>
    </row>
    <row r="1541">
      <c r="A1541" s="244"/>
      <c r="B1541" s="50"/>
      <c r="C1541" s="111"/>
      <c r="D1541" s="111"/>
      <c r="E1541" s="111"/>
      <c r="F1541" s="111"/>
      <c r="G1541" s="243"/>
      <c r="H1541" s="50"/>
      <c r="J1541" s="50"/>
      <c r="K1541" s="50"/>
      <c r="L1541" s="50"/>
      <c r="M1541" s="50"/>
      <c r="N1541" s="50"/>
      <c r="O1541" s="50"/>
      <c r="P1541" s="50"/>
      <c r="Q1541" s="50"/>
      <c r="R1541" s="50"/>
      <c r="S1541" s="50"/>
    </row>
    <row r="1542">
      <c r="A1542" s="244"/>
      <c r="B1542" s="50"/>
      <c r="C1542" s="111"/>
      <c r="D1542" s="111"/>
      <c r="E1542" s="111"/>
      <c r="F1542" s="111"/>
      <c r="G1542" s="243"/>
      <c r="H1542" s="50"/>
      <c r="J1542" s="50"/>
      <c r="K1542" s="50"/>
      <c r="L1542" s="50"/>
      <c r="M1542" s="50"/>
      <c r="N1542" s="50"/>
      <c r="O1542" s="50"/>
      <c r="P1542" s="50"/>
      <c r="Q1542" s="50"/>
      <c r="R1542" s="50"/>
      <c r="S1542" s="50"/>
    </row>
    <row r="1543">
      <c r="A1543" s="244"/>
      <c r="B1543" s="50"/>
      <c r="C1543" s="111"/>
      <c r="D1543" s="111"/>
      <c r="E1543" s="111"/>
      <c r="F1543" s="111"/>
      <c r="G1543" s="243"/>
      <c r="H1543" s="50"/>
      <c r="J1543" s="50"/>
      <c r="K1543" s="50"/>
      <c r="L1543" s="50"/>
      <c r="M1543" s="50"/>
      <c r="N1543" s="50"/>
      <c r="O1543" s="50"/>
      <c r="P1543" s="50"/>
      <c r="Q1543" s="50"/>
      <c r="R1543" s="50"/>
      <c r="S1543" s="50"/>
    </row>
    <row r="1544">
      <c r="A1544" s="244"/>
      <c r="B1544" s="50"/>
      <c r="C1544" s="111"/>
      <c r="D1544" s="111"/>
      <c r="E1544" s="111"/>
      <c r="F1544" s="111"/>
      <c r="G1544" s="243"/>
      <c r="H1544" s="50"/>
      <c r="J1544" s="50"/>
      <c r="K1544" s="50"/>
      <c r="L1544" s="50"/>
      <c r="M1544" s="50"/>
      <c r="N1544" s="50"/>
      <c r="O1544" s="50"/>
      <c r="P1544" s="50"/>
      <c r="Q1544" s="50"/>
      <c r="R1544" s="50"/>
      <c r="S1544" s="50"/>
    </row>
    <row r="1545">
      <c r="A1545" s="244"/>
      <c r="B1545" s="50"/>
      <c r="C1545" s="111"/>
      <c r="D1545" s="111"/>
      <c r="E1545" s="111"/>
      <c r="F1545" s="111"/>
      <c r="G1545" s="243"/>
      <c r="H1545" s="50"/>
      <c r="J1545" s="50"/>
      <c r="K1545" s="50"/>
      <c r="L1545" s="50"/>
      <c r="M1545" s="50"/>
      <c r="N1545" s="50"/>
      <c r="O1545" s="50"/>
      <c r="P1545" s="50"/>
      <c r="Q1545" s="50"/>
      <c r="R1545" s="50"/>
      <c r="S1545" s="50"/>
    </row>
    <row r="1546">
      <c r="A1546" s="244"/>
      <c r="B1546" s="50"/>
      <c r="C1546" s="111"/>
      <c r="D1546" s="111"/>
      <c r="E1546" s="111"/>
      <c r="F1546" s="111"/>
      <c r="G1546" s="243"/>
      <c r="H1546" s="50"/>
      <c r="J1546" s="50"/>
      <c r="K1546" s="50"/>
      <c r="L1546" s="50"/>
      <c r="M1546" s="50"/>
      <c r="N1546" s="50"/>
      <c r="O1546" s="50"/>
      <c r="P1546" s="50"/>
      <c r="Q1546" s="50"/>
      <c r="R1546" s="50"/>
      <c r="S1546" s="50"/>
    </row>
    <row r="1547">
      <c r="A1547" s="244"/>
      <c r="B1547" s="50"/>
      <c r="C1547" s="111"/>
      <c r="D1547" s="111"/>
      <c r="E1547" s="111"/>
      <c r="F1547" s="111"/>
      <c r="G1547" s="243"/>
      <c r="H1547" s="50"/>
      <c r="J1547" s="50"/>
      <c r="K1547" s="50"/>
      <c r="L1547" s="50"/>
      <c r="M1547" s="50"/>
      <c r="N1547" s="50"/>
      <c r="O1547" s="50"/>
      <c r="P1547" s="50"/>
      <c r="Q1547" s="50"/>
      <c r="R1547" s="50"/>
      <c r="S1547" s="50"/>
    </row>
    <row r="1548">
      <c r="A1548" s="244"/>
      <c r="B1548" s="50"/>
      <c r="C1548" s="111"/>
      <c r="D1548" s="111"/>
      <c r="E1548" s="111"/>
      <c r="F1548" s="111"/>
      <c r="G1548" s="243"/>
      <c r="H1548" s="50"/>
      <c r="J1548" s="50"/>
      <c r="K1548" s="50"/>
      <c r="L1548" s="50"/>
      <c r="M1548" s="50"/>
      <c r="N1548" s="50"/>
      <c r="O1548" s="50"/>
      <c r="P1548" s="50"/>
      <c r="Q1548" s="50"/>
      <c r="R1548" s="50"/>
      <c r="S1548" s="50"/>
    </row>
    <row r="1549">
      <c r="A1549" s="244"/>
      <c r="B1549" s="50"/>
      <c r="C1549" s="111"/>
      <c r="D1549" s="111"/>
      <c r="E1549" s="111"/>
      <c r="F1549" s="111"/>
      <c r="G1549" s="243"/>
      <c r="H1549" s="50"/>
      <c r="J1549" s="50"/>
      <c r="K1549" s="50"/>
      <c r="L1549" s="50"/>
      <c r="M1549" s="50"/>
      <c r="N1549" s="50"/>
      <c r="O1549" s="50"/>
      <c r="P1549" s="50"/>
      <c r="Q1549" s="50"/>
      <c r="R1549" s="50"/>
      <c r="S1549" s="50"/>
    </row>
    <row r="1550">
      <c r="A1550" s="244"/>
      <c r="B1550" s="50"/>
      <c r="C1550" s="111"/>
      <c r="D1550" s="111"/>
      <c r="E1550" s="111"/>
      <c r="F1550" s="111"/>
      <c r="G1550" s="243"/>
      <c r="H1550" s="50"/>
      <c r="J1550" s="50"/>
      <c r="K1550" s="50"/>
      <c r="L1550" s="50"/>
      <c r="M1550" s="50"/>
      <c r="N1550" s="50"/>
      <c r="O1550" s="50"/>
      <c r="P1550" s="50"/>
      <c r="Q1550" s="50"/>
      <c r="R1550" s="50"/>
      <c r="S1550" s="50"/>
    </row>
    <row r="1551">
      <c r="A1551" s="244"/>
      <c r="B1551" s="50"/>
      <c r="C1551" s="111"/>
      <c r="D1551" s="111"/>
      <c r="E1551" s="111"/>
      <c r="F1551" s="111"/>
      <c r="G1551" s="243"/>
      <c r="H1551" s="50"/>
      <c r="J1551" s="50"/>
      <c r="K1551" s="50"/>
      <c r="L1551" s="50"/>
      <c r="M1551" s="50"/>
      <c r="N1551" s="50"/>
      <c r="O1551" s="50"/>
      <c r="P1551" s="50"/>
      <c r="Q1551" s="50"/>
      <c r="R1551" s="50"/>
      <c r="S1551" s="50"/>
    </row>
    <row r="1552">
      <c r="A1552" s="244"/>
      <c r="B1552" s="50"/>
      <c r="C1552" s="111"/>
      <c r="D1552" s="111"/>
      <c r="E1552" s="111"/>
      <c r="F1552" s="111"/>
      <c r="G1552" s="243"/>
      <c r="H1552" s="50"/>
      <c r="J1552" s="50"/>
      <c r="K1552" s="50"/>
      <c r="L1552" s="50"/>
      <c r="M1552" s="50"/>
      <c r="N1552" s="50"/>
      <c r="O1552" s="50"/>
      <c r="P1552" s="50"/>
      <c r="Q1552" s="50"/>
      <c r="R1552" s="50"/>
      <c r="S1552" s="50"/>
    </row>
    <row r="1553">
      <c r="A1553" s="244"/>
      <c r="B1553" s="50"/>
      <c r="C1553" s="111"/>
      <c r="D1553" s="111"/>
      <c r="E1553" s="111"/>
      <c r="F1553" s="111"/>
      <c r="G1553" s="243"/>
      <c r="H1553" s="50"/>
      <c r="J1553" s="50"/>
      <c r="K1553" s="50"/>
      <c r="L1553" s="50"/>
      <c r="M1553" s="50"/>
      <c r="N1553" s="50"/>
      <c r="O1553" s="50"/>
      <c r="P1553" s="50"/>
      <c r="Q1553" s="50"/>
      <c r="R1553" s="50"/>
      <c r="S1553" s="50"/>
    </row>
    <row r="1554">
      <c r="A1554" s="244"/>
      <c r="B1554" s="50"/>
      <c r="C1554" s="111"/>
      <c r="D1554" s="111"/>
      <c r="E1554" s="111"/>
      <c r="F1554" s="111"/>
      <c r="G1554" s="243"/>
      <c r="H1554" s="50"/>
      <c r="J1554" s="50"/>
      <c r="K1554" s="50"/>
      <c r="L1554" s="50"/>
      <c r="M1554" s="50"/>
      <c r="N1554" s="50"/>
      <c r="O1554" s="50"/>
      <c r="P1554" s="50"/>
      <c r="Q1554" s="50"/>
      <c r="R1554" s="50"/>
      <c r="S1554" s="50"/>
    </row>
    <row r="1555">
      <c r="A1555" s="244"/>
      <c r="B1555" s="50"/>
      <c r="C1555" s="111"/>
      <c r="D1555" s="111"/>
      <c r="E1555" s="111"/>
      <c r="F1555" s="111"/>
      <c r="G1555" s="243"/>
      <c r="H1555" s="50"/>
      <c r="J1555" s="50"/>
      <c r="K1555" s="50"/>
      <c r="L1555" s="50"/>
      <c r="M1555" s="50"/>
      <c r="N1555" s="50"/>
      <c r="O1555" s="50"/>
      <c r="P1555" s="50"/>
      <c r="Q1555" s="50"/>
      <c r="R1555" s="50"/>
      <c r="S1555" s="50"/>
    </row>
    <row r="1556">
      <c r="A1556" s="244"/>
      <c r="B1556" s="50"/>
      <c r="C1556" s="111"/>
      <c r="D1556" s="111"/>
      <c r="E1556" s="111"/>
      <c r="F1556" s="111"/>
      <c r="G1556" s="243"/>
      <c r="H1556" s="50"/>
      <c r="J1556" s="50"/>
      <c r="K1556" s="50"/>
      <c r="L1556" s="50"/>
      <c r="M1556" s="50"/>
      <c r="N1556" s="50"/>
      <c r="O1556" s="50"/>
      <c r="P1556" s="50"/>
      <c r="Q1556" s="50"/>
      <c r="R1556" s="50"/>
      <c r="S1556" s="50"/>
    </row>
    <row r="1557">
      <c r="A1557" s="244"/>
      <c r="B1557" s="50"/>
      <c r="C1557" s="111"/>
      <c r="D1557" s="111"/>
      <c r="E1557" s="111"/>
      <c r="F1557" s="111"/>
      <c r="G1557" s="243"/>
      <c r="H1557" s="50"/>
      <c r="J1557" s="50"/>
      <c r="K1557" s="50"/>
      <c r="L1557" s="50"/>
      <c r="M1557" s="50"/>
      <c r="N1557" s="50"/>
      <c r="O1557" s="50"/>
      <c r="P1557" s="50"/>
      <c r="Q1557" s="50"/>
      <c r="R1557" s="50"/>
      <c r="S1557" s="50"/>
    </row>
    <row r="1558">
      <c r="A1558" s="244"/>
      <c r="B1558" s="50"/>
      <c r="C1558" s="111"/>
      <c r="D1558" s="111"/>
      <c r="E1558" s="111"/>
      <c r="F1558" s="111"/>
      <c r="G1558" s="243"/>
      <c r="H1558" s="50"/>
      <c r="J1558" s="50"/>
      <c r="K1558" s="50"/>
      <c r="L1558" s="50"/>
      <c r="M1558" s="50"/>
      <c r="N1558" s="50"/>
      <c r="O1558" s="50"/>
      <c r="P1558" s="50"/>
      <c r="Q1558" s="50"/>
      <c r="R1558" s="50"/>
      <c r="S1558" s="50"/>
    </row>
    <row r="1559">
      <c r="A1559" s="244"/>
      <c r="B1559" s="50"/>
      <c r="C1559" s="111"/>
      <c r="D1559" s="111"/>
      <c r="E1559" s="111"/>
      <c r="F1559" s="111"/>
      <c r="G1559" s="243"/>
      <c r="H1559" s="50"/>
      <c r="J1559" s="50"/>
      <c r="K1559" s="50"/>
      <c r="L1559" s="50"/>
      <c r="M1559" s="50"/>
      <c r="N1559" s="50"/>
      <c r="O1559" s="50"/>
      <c r="P1559" s="50"/>
      <c r="Q1559" s="50"/>
      <c r="R1559" s="50"/>
      <c r="S1559" s="50"/>
    </row>
    <row r="1560">
      <c r="A1560" s="244"/>
      <c r="B1560" s="50"/>
      <c r="C1560" s="111"/>
      <c r="D1560" s="111"/>
      <c r="E1560" s="111"/>
      <c r="F1560" s="111"/>
      <c r="G1560" s="243"/>
      <c r="H1560" s="50"/>
      <c r="J1560" s="50"/>
      <c r="K1560" s="50"/>
      <c r="L1560" s="50"/>
      <c r="M1560" s="50"/>
      <c r="N1560" s="50"/>
      <c r="O1560" s="50"/>
      <c r="P1560" s="50"/>
      <c r="Q1560" s="50"/>
      <c r="R1560" s="50"/>
      <c r="S1560" s="50"/>
    </row>
    <row r="1561">
      <c r="A1561" s="244"/>
      <c r="B1561" s="50"/>
      <c r="C1561" s="111"/>
      <c r="D1561" s="111"/>
      <c r="E1561" s="111"/>
      <c r="F1561" s="111"/>
      <c r="G1561" s="243"/>
      <c r="H1561" s="50"/>
      <c r="J1561" s="50"/>
      <c r="K1561" s="50"/>
      <c r="L1561" s="50"/>
      <c r="M1561" s="50"/>
      <c r="N1561" s="50"/>
      <c r="O1561" s="50"/>
      <c r="P1561" s="50"/>
      <c r="Q1561" s="50"/>
      <c r="R1561" s="50"/>
      <c r="S1561" s="50"/>
    </row>
    <row r="1562">
      <c r="A1562" s="244"/>
      <c r="B1562" s="50"/>
      <c r="C1562" s="111"/>
      <c r="D1562" s="111"/>
      <c r="E1562" s="111"/>
      <c r="F1562" s="111"/>
      <c r="G1562" s="243"/>
      <c r="H1562" s="50"/>
      <c r="J1562" s="50"/>
      <c r="K1562" s="50"/>
      <c r="L1562" s="50"/>
      <c r="M1562" s="50"/>
      <c r="N1562" s="50"/>
      <c r="O1562" s="50"/>
      <c r="P1562" s="50"/>
      <c r="Q1562" s="50"/>
      <c r="R1562" s="50"/>
      <c r="S1562" s="50"/>
    </row>
    <row r="1563">
      <c r="A1563" s="244"/>
      <c r="B1563" s="50"/>
      <c r="C1563" s="111"/>
      <c r="D1563" s="111"/>
      <c r="E1563" s="111"/>
      <c r="F1563" s="111"/>
      <c r="G1563" s="243"/>
      <c r="H1563" s="50"/>
      <c r="J1563" s="50"/>
      <c r="K1563" s="50"/>
      <c r="L1563" s="50"/>
      <c r="M1563" s="50"/>
      <c r="N1563" s="50"/>
      <c r="O1563" s="50"/>
      <c r="P1563" s="50"/>
      <c r="Q1563" s="50"/>
      <c r="R1563" s="50"/>
      <c r="S1563" s="50"/>
    </row>
    <row r="1564">
      <c r="A1564" s="244"/>
      <c r="B1564" s="50"/>
      <c r="C1564" s="111"/>
      <c r="D1564" s="111"/>
      <c r="E1564" s="111"/>
      <c r="F1564" s="111"/>
      <c r="G1564" s="243"/>
      <c r="H1564" s="50"/>
      <c r="J1564" s="50"/>
      <c r="K1564" s="50"/>
      <c r="L1564" s="50"/>
      <c r="M1564" s="50"/>
      <c r="N1564" s="50"/>
      <c r="O1564" s="50"/>
      <c r="P1564" s="50"/>
      <c r="Q1564" s="50"/>
      <c r="R1564" s="50"/>
      <c r="S1564" s="50"/>
    </row>
    <row r="1565">
      <c r="A1565" s="244"/>
      <c r="B1565" s="50"/>
      <c r="C1565" s="111"/>
      <c r="D1565" s="111"/>
      <c r="E1565" s="111"/>
      <c r="F1565" s="111"/>
      <c r="G1565" s="243"/>
      <c r="H1565" s="50"/>
      <c r="J1565" s="50"/>
      <c r="K1565" s="50"/>
      <c r="L1565" s="50"/>
      <c r="M1565" s="50"/>
      <c r="N1565" s="50"/>
      <c r="O1565" s="50"/>
      <c r="P1565" s="50"/>
      <c r="Q1565" s="50"/>
      <c r="R1565" s="50"/>
      <c r="S1565" s="50"/>
    </row>
    <row r="1566">
      <c r="A1566" s="244"/>
      <c r="B1566" s="50"/>
      <c r="C1566" s="111"/>
      <c r="D1566" s="111"/>
      <c r="E1566" s="111"/>
      <c r="F1566" s="111"/>
      <c r="G1566" s="243"/>
      <c r="H1566" s="50"/>
      <c r="J1566" s="50"/>
      <c r="K1566" s="50"/>
      <c r="L1566" s="50"/>
      <c r="M1566" s="50"/>
      <c r="N1566" s="50"/>
      <c r="O1566" s="50"/>
      <c r="P1566" s="50"/>
      <c r="Q1566" s="50"/>
      <c r="R1566" s="50"/>
      <c r="S1566" s="50"/>
    </row>
    <row r="1567">
      <c r="A1567" s="244"/>
      <c r="B1567" s="50"/>
      <c r="C1567" s="111"/>
      <c r="D1567" s="111"/>
      <c r="E1567" s="111"/>
      <c r="F1567" s="111"/>
      <c r="G1567" s="243"/>
      <c r="H1567" s="50"/>
      <c r="J1567" s="50"/>
      <c r="K1567" s="50"/>
      <c r="L1567" s="50"/>
      <c r="M1567" s="50"/>
      <c r="N1567" s="50"/>
      <c r="O1567" s="50"/>
      <c r="P1567" s="50"/>
      <c r="Q1567" s="50"/>
      <c r="R1567" s="50"/>
      <c r="S1567" s="50"/>
    </row>
    <row r="1568">
      <c r="A1568" s="244"/>
      <c r="B1568" s="50"/>
      <c r="C1568" s="111"/>
      <c r="D1568" s="111"/>
      <c r="E1568" s="111"/>
      <c r="F1568" s="111"/>
      <c r="G1568" s="243"/>
      <c r="H1568" s="50"/>
      <c r="J1568" s="50"/>
      <c r="K1568" s="50"/>
      <c r="L1568" s="50"/>
      <c r="M1568" s="50"/>
      <c r="N1568" s="50"/>
      <c r="O1568" s="50"/>
      <c r="P1568" s="50"/>
      <c r="Q1568" s="50"/>
      <c r="R1568" s="50"/>
      <c r="S1568" s="50"/>
    </row>
    <row r="1569">
      <c r="A1569" s="244"/>
      <c r="B1569" s="50"/>
      <c r="C1569" s="111"/>
      <c r="D1569" s="111"/>
      <c r="E1569" s="111"/>
      <c r="F1569" s="111"/>
      <c r="G1569" s="243"/>
      <c r="H1569" s="50"/>
      <c r="J1569" s="50"/>
      <c r="K1569" s="50"/>
      <c r="L1569" s="50"/>
      <c r="M1569" s="50"/>
      <c r="N1569" s="50"/>
      <c r="O1569" s="50"/>
      <c r="P1569" s="50"/>
      <c r="Q1569" s="50"/>
      <c r="R1569" s="50"/>
      <c r="S1569" s="50"/>
    </row>
    <row r="1570">
      <c r="A1570" s="244"/>
      <c r="B1570" s="50"/>
      <c r="C1570" s="111"/>
      <c r="D1570" s="111"/>
      <c r="E1570" s="111"/>
      <c r="F1570" s="111"/>
      <c r="G1570" s="243"/>
      <c r="H1570" s="50"/>
      <c r="J1570" s="50"/>
      <c r="K1570" s="50"/>
      <c r="L1570" s="50"/>
      <c r="M1570" s="50"/>
      <c r="N1570" s="50"/>
      <c r="O1570" s="50"/>
      <c r="P1570" s="50"/>
      <c r="Q1570" s="50"/>
      <c r="R1570" s="50"/>
      <c r="S1570" s="50"/>
    </row>
    <row r="1571">
      <c r="A1571" s="244"/>
      <c r="B1571" s="50"/>
      <c r="C1571" s="111"/>
      <c r="D1571" s="111"/>
      <c r="E1571" s="111"/>
      <c r="F1571" s="111"/>
      <c r="G1571" s="243"/>
      <c r="H1571" s="50"/>
      <c r="J1571" s="50"/>
      <c r="K1571" s="50"/>
      <c r="L1571" s="50"/>
      <c r="M1571" s="50"/>
      <c r="N1571" s="50"/>
      <c r="O1571" s="50"/>
      <c r="P1571" s="50"/>
      <c r="Q1571" s="50"/>
      <c r="R1571" s="50"/>
      <c r="S1571" s="50"/>
    </row>
    <row r="1572">
      <c r="A1572" s="244"/>
      <c r="B1572" s="50"/>
      <c r="C1572" s="111"/>
      <c r="D1572" s="111"/>
      <c r="E1572" s="111"/>
      <c r="F1572" s="111"/>
      <c r="G1572" s="243"/>
      <c r="H1572" s="50"/>
      <c r="J1572" s="50"/>
      <c r="K1572" s="50"/>
      <c r="L1572" s="50"/>
      <c r="M1572" s="50"/>
      <c r="N1572" s="50"/>
      <c r="O1572" s="50"/>
      <c r="P1572" s="50"/>
      <c r="Q1572" s="50"/>
      <c r="R1572" s="50"/>
      <c r="S1572" s="50"/>
    </row>
    <row r="1573">
      <c r="A1573" s="244"/>
      <c r="B1573" s="50"/>
      <c r="C1573" s="111"/>
      <c r="D1573" s="111"/>
      <c r="E1573" s="111"/>
      <c r="F1573" s="111"/>
      <c r="G1573" s="243"/>
      <c r="H1573" s="50"/>
      <c r="J1573" s="50"/>
      <c r="K1573" s="50"/>
      <c r="L1573" s="50"/>
      <c r="M1573" s="50"/>
      <c r="N1573" s="50"/>
      <c r="O1573" s="50"/>
      <c r="P1573" s="50"/>
      <c r="Q1573" s="50"/>
      <c r="R1573" s="50"/>
      <c r="S1573" s="50"/>
    </row>
    <row r="1574">
      <c r="A1574" s="244"/>
      <c r="B1574" s="50"/>
      <c r="C1574" s="111"/>
      <c r="D1574" s="111"/>
      <c r="E1574" s="111"/>
      <c r="F1574" s="111"/>
      <c r="G1574" s="243"/>
      <c r="H1574" s="50"/>
      <c r="J1574" s="50"/>
      <c r="K1574" s="50"/>
      <c r="L1574" s="50"/>
      <c r="M1574" s="50"/>
      <c r="N1574" s="50"/>
      <c r="O1574" s="50"/>
      <c r="P1574" s="50"/>
      <c r="Q1574" s="50"/>
      <c r="R1574" s="50"/>
      <c r="S1574" s="50"/>
    </row>
    <row r="1575">
      <c r="A1575" s="244"/>
      <c r="B1575" s="50"/>
      <c r="C1575" s="111"/>
      <c r="D1575" s="111"/>
      <c r="E1575" s="111"/>
      <c r="F1575" s="111"/>
      <c r="G1575" s="243"/>
      <c r="H1575" s="50"/>
      <c r="J1575" s="50"/>
      <c r="K1575" s="50"/>
      <c r="L1575" s="50"/>
      <c r="M1575" s="50"/>
      <c r="N1575" s="50"/>
      <c r="O1575" s="50"/>
      <c r="P1575" s="50"/>
      <c r="Q1575" s="50"/>
      <c r="R1575" s="50"/>
      <c r="S1575" s="50"/>
    </row>
    <row r="1576">
      <c r="A1576" s="244"/>
      <c r="B1576" s="50"/>
      <c r="C1576" s="111"/>
      <c r="D1576" s="111"/>
      <c r="E1576" s="111"/>
      <c r="F1576" s="111"/>
      <c r="G1576" s="243"/>
      <c r="H1576" s="50"/>
      <c r="J1576" s="50"/>
      <c r="K1576" s="50"/>
      <c r="L1576" s="50"/>
      <c r="M1576" s="50"/>
      <c r="N1576" s="50"/>
      <c r="O1576" s="50"/>
      <c r="P1576" s="50"/>
      <c r="Q1576" s="50"/>
      <c r="R1576" s="50"/>
      <c r="S1576" s="50"/>
    </row>
    <row r="1577">
      <c r="A1577" s="244"/>
      <c r="B1577" s="50"/>
      <c r="C1577" s="111"/>
      <c r="D1577" s="111"/>
      <c r="E1577" s="111"/>
      <c r="F1577" s="111"/>
      <c r="G1577" s="243"/>
      <c r="H1577" s="50"/>
      <c r="J1577" s="50"/>
      <c r="K1577" s="50"/>
      <c r="L1577" s="50"/>
      <c r="M1577" s="50"/>
      <c r="N1577" s="50"/>
      <c r="O1577" s="50"/>
      <c r="P1577" s="50"/>
      <c r="Q1577" s="50"/>
      <c r="R1577" s="50"/>
      <c r="S1577" s="50"/>
    </row>
    <row r="1578">
      <c r="A1578" s="244"/>
      <c r="B1578" s="50"/>
      <c r="C1578" s="111"/>
      <c r="D1578" s="111"/>
      <c r="E1578" s="111"/>
      <c r="F1578" s="111"/>
      <c r="G1578" s="243"/>
      <c r="H1578" s="50"/>
      <c r="J1578" s="50"/>
      <c r="K1578" s="50"/>
      <c r="L1578" s="50"/>
      <c r="M1578" s="50"/>
      <c r="N1578" s="50"/>
      <c r="O1578" s="50"/>
      <c r="P1578" s="50"/>
      <c r="Q1578" s="50"/>
      <c r="R1578" s="50"/>
      <c r="S1578" s="50"/>
    </row>
    <row r="1579">
      <c r="A1579" s="244"/>
      <c r="B1579" s="50"/>
      <c r="C1579" s="111"/>
      <c r="D1579" s="111"/>
      <c r="E1579" s="111"/>
      <c r="F1579" s="111"/>
      <c r="G1579" s="243"/>
      <c r="H1579" s="50"/>
      <c r="J1579" s="50"/>
      <c r="K1579" s="50"/>
      <c r="L1579" s="50"/>
      <c r="M1579" s="50"/>
      <c r="N1579" s="50"/>
      <c r="O1579" s="50"/>
      <c r="P1579" s="50"/>
      <c r="Q1579" s="50"/>
      <c r="R1579" s="50"/>
      <c r="S1579" s="50"/>
    </row>
    <row r="1580">
      <c r="A1580" s="244"/>
      <c r="B1580" s="50"/>
      <c r="C1580" s="111"/>
      <c r="D1580" s="111"/>
      <c r="E1580" s="111"/>
      <c r="F1580" s="111"/>
      <c r="G1580" s="243"/>
      <c r="H1580" s="50"/>
      <c r="J1580" s="50"/>
      <c r="K1580" s="50"/>
      <c r="L1580" s="50"/>
      <c r="M1580" s="50"/>
      <c r="N1580" s="50"/>
      <c r="O1580" s="50"/>
      <c r="P1580" s="50"/>
      <c r="Q1580" s="50"/>
      <c r="R1580" s="50"/>
      <c r="S1580" s="50"/>
    </row>
    <row r="1581">
      <c r="A1581" s="244"/>
      <c r="B1581" s="50"/>
      <c r="C1581" s="111"/>
      <c r="D1581" s="111"/>
      <c r="E1581" s="111"/>
      <c r="F1581" s="111"/>
      <c r="G1581" s="243"/>
      <c r="H1581" s="50"/>
      <c r="J1581" s="50"/>
      <c r="K1581" s="50"/>
      <c r="L1581" s="50"/>
      <c r="M1581" s="50"/>
      <c r="N1581" s="50"/>
      <c r="O1581" s="50"/>
      <c r="P1581" s="50"/>
      <c r="Q1581" s="50"/>
      <c r="R1581" s="50"/>
      <c r="S1581" s="50"/>
    </row>
    <row r="1582">
      <c r="A1582" s="244"/>
      <c r="B1582" s="50"/>
      <c r="C1582" s="111"/>
      <c r="D1582" s="111"/>
      <c r="E1582" s="111"/>
      <c r="F1582" s="111"/>
      <c r="G1582" s="243"/>
      <c r="H1582" s="50"/>
      <c r="J1582" s="50"/>
      <c r="K1582" s="50"/>
      <c r="L1582" s="50"/>
      <c r="M1582" s="50"/>
      <c r="N1582" s="50"/>
      <c r="O1582" s="50"/>
      <c r="P1582" s="50"/>
      <c r="Q1582" s="50"/>
      <c r="R1582" s="50"/>
      <c r="S1582" s="50"/>
    </row>
    <row r="1583">
      <c r="A1583" s="244"/>
      <c r="B1583" s="50"/>
      <c r="C1583" s="111"/>
      <c r="D1583" s="111"/>
      <c r="E1583" s="111"/>
      <c r="F1583" s="111"/>
      <c r="G1583" s="243"/>
      <c r="H1583" s="50"/>
      <c r="J1583" s="50"/>
      <c r="K1583" s="50"/>
      <c r="L1583" s="50"/>
      <c r="M1583" s="50"/>
      <c r="N1583" s="50"/>
      <c r="O1583" s="50"/>
      <c r="P1583" s="50"/>
      <c r="Q1583" s="50"/>
      <c r="R1583" s="50"/>
      <c r="S1583" s="50"/>
    </row>
    <row r="1584">
      <c r="A1584" s="244"/>
      <c r="B1584" s="50"/>
      <c r="C1584" s="111"/>
      <c r="D1584" s="111"/>
      <c r="E1584" s="111"/>
      <c r="F1584" s="111"/>
      <c r="G1584" s="243"/>
      <c r="H1584" s="50"/>
      <c r="J1584" s="50"/>
      <c r="K1584" s="50"/>
      <c r="L1584" s="50"/>
      <c r="M1584" s="50"/>
      <c r="N1584" s="50"/>
      <c r="O1584" s="50"/>
      <c r="P1584" s="50"/>
      <c r="Q1584" s="50"/>
      <c r="R1584" s="50"/>
      <c r="S1584" s="50"/>
    </row>
    <row r="1585">
      <c r="A1585" s="244"/>
      <c r="B1585" s="50"/>
      <c r="C1585" s="111"/>
      <c r="D1585" s="111"/>
      <c r="E1585" s="111"/>
      <c r="F1585" s="111"/>
      <c r="G1585" s="243"/>
      <c r="H1585" s="50"/>
      <c r="J1585" s="50"/>
      <c r="K1585" s="50"/>
      <c r="L1585" s="50"/>
      <c r="M1585" s="50"/>
      <c r="N1585" s="50"/>
      <c r="O1585" s="50"/>
      <c r="P1585" s="50"/>
      <c r="Q1585" s="50"/>
      <c r="R1585" s="50"/>
      <c r="S1585" s="50"/>
    </row>
    <row r="1586">
      <c r="A1586" s="244"/>
      <c r="B1586" s="50"/>
      <c r="C1586" s="111"/>
      <c r="D1586" s="111"/>
      <c r="E1586" s="111"/>
      <c r="F1586" s="111"/>
      <c r="G1586" s="243"/>
      <c r="H1586" s="50"/>
      <c r="J1586" s="50"/>
      <c r="K1586" s="50"/>
      <c r="L1586" s="50"/>
      <c r="M1586" s="50"/>
      <c r="N1586" s="50"/>
      <c r="O1586" s="50"/>
      <c r="P1586" s="50"/>
      <c r="Q1586" s="50"/>
      <c r="R1586" s="50"/>
      <c r="S1586" s="50"/>
    </row>
    <row r="1587">
      <c r="A1587" s="244"/>
      <c r="B1587" s="50"/>
      <c r="C1587" s="111"/>
      <c r="D1587" s="111"/>
      <c r="E1587" s="111"/>
      <c r="F1587" s="111"/>
      <c r="G1587" s="243"/>
      <c r="H1587" s="50"/>
      <c r="J1587" s="50"/>
      <c r="K1587" s="50"/>
      <c r="L1587" s="50"/>
      <c r="M1587" s="50"/>
      <c r="N1587" s="50"/>
      <c r="O1587" s="50"/>
      <c r="P1587" s="50"/>
      <c r="Q1587" s="50"/>
      <c r="R1587" s="50"/>
      <c r="S1587" s="50"/>
    </row>
    <row r="1588">
      <c r="A1588" s="244"/>
      <c r="B1588" s="50"/>
      <c r="C1588" s="111"/>
      <c r="D1588" s="111"/>
      <c r="E1588" s="111"/>
      <c r="F1588" s="111"/>
      <c r="G1588" s="243"/>
      <c r="H1588" s="50"/>
      <c r="J1588" s="50"/>
      <c r="K1588" s="50"/>
      <c r="L1588" s="50"/>
      <c r="M1588" s="50"/>
      <c r="N1588" s="50"/>
      <c r="O1588" s="50"/>
      <c r="P1588" s="50"/>
      <c r="Q1588" s="50"/>
      <c r="R1588" s="50"/>
      <c r="S1588" s="50"/>
    </row>
    <row r="1589">
      <c r="A1589" s="244"/>
      <c r="B1589" s="50"/>
      <c r="C1589" s="111"/>
      <c r="D1589" s="111"/>
      <c r="E1589" s="111"/>
      <c r="F1589" s="111"/>
      <c r="G1589" s="243"/>
      <c r="H1589" s="50"/>
      <c r="J1589" s="50"/>
      <c r="K1589" s="50"/>
      <c r="L1589" s="50"/>
      <c r="M1589" s="50"/>
      <c r="N1589" s="50"/>
      <c r="O1589" s="50"/>
      <c r="P1589" s="50"/>
      <c r="Q1589" s="50"/>
      <c r="R1589" s="50"/>
      <c r="S1589" s="50"/>
    </row>
    <row r="1590">
      <c r="A1590" s="244"/>
      <c r="B1590" s="50"/>
      <c r="C1590" s="111"/>
      <c r="D1590" s="111"/>
      <c r="E1590" s="111"/>
      <c r="F1590" s="111"/>
      <c r="G1590" s="243"/>
      <c r="H1590" s="50"/>
      <c r="J1590" s="50"/>
      <c r="K1590" s="50"/>
      <c r="L1590" s="50"/>
      <c r="M1590" s="50"/>
      <c r="N1590" s="50"/>
      <c r="O1590" s="50"/>
      <c r="P1590" s="50"/>
      <c r="Q1590" s="50"/>
      <c r="R1590" s="50"/>
      <c r="S1590" s="50"/>
    </row>
    <row r="1591">
      <c r="A1591" s="244"/>
      <c r="B1591" s="50"/>
      <c r="C1591" s="111"/>
      <c r="D1591" s="111"/>
      <c r="E1591" s="111"/>
      <c r="F1591" s="111"/>
      <c r="G1591" s="243"/>
      <c r="H1591" s="50"/>
      <c r="J1591" s="50"/>
      <c r="K1591" s="50"/>
      <c r="L1591" s="50"/>
      <c r="M1591" s="50"/>
      <c r="N1591" s="50"/>
      <c r="O1591" s="50"/>
      <c r="P1591" s="50"/>
      <c r="Q1591" s="50"/>
      <c r="R1591" s="50"/>
      <c r="S1591" s="50"/>
    </row>
    <row r="1592">
      <c r="A1592" s="244"/>
      <c r="B1592" s="50"/>
      <c r="C1592" s="111"/>
      <c r="D1592" s="111"/>
      <c r="E1592" s="111"/>
      <c r="F1592" s="111"/>
      <c r="G1592" s="243"/>
      <c r="H1592" s="50"/>
      <c r="J1592" s="50"/>
      <c r="K1592" s="50"/>
      <c r="L1592" s="50"/>
      <c r="M1592" s="50"/>
      <c r="N1592" s="50"/>
      <c r="O1592" s="50"/>
      <c r="P1592" s="50"/>
      <c r="Q1592" s="50"/>
      <c r="R1592" s="50"/>
      <c r="S1592" s="50"/>
    </row>
    <row r="1593">
      <c r="A1593" s="244"/>
      <c r="B1593" s="50"/>
      <c r="C1593" s="111"/>
      <c r="D1593" s="111"/>
      <c r="E1593" s="111"/>
      <c r="F1593" s="111"/>
      <c r="G1593" s="243"/>
      <c r="H1593" s="50"/>
      <c r="J1593" s="50"/>
      <c r="K1593" s="50"/>
      <c r="L1593" s="50"/>
      <c r="M1593" s="50"/>
      <c r="N1593" s="50"/>
      <c r="O1593" s="50"/>
      <c r="P1593" s="50"/>
      <c r="Q1593" s="50"/>
      <c r="R1593" s="50"/>
      <c r="S1593" s="50"/>
    </row>
    <row r="1594">
      <c r="A1594" s="244"/>
      <c r="B1594" s="50"/>
      <c r="C1594" s="111"/>
      <c r="D1594" s="111"/>
      <c r="E1594" s="111"/>
      <c r="F1594" s="111"/>
      <c r="G1594" s="243"/>
      <c r="H1594" s="50"/>
      <c r="J1594" s="50"/>
      <c r="K1594" s="50"/>
      <c r="L1594" s="50"/>
      <c r="M1594" s="50"/>
      <c r="N1594" s="50"/>
      <c r="O1594" s="50"/>
      <c r="P1594" s="50"/>
      <c r="Q1594" s="50"/>
      <c r="R1594" s="50"/>
      <c r="S1594" s="50"/>
    </row>
    <row r="1595">
      <c r="A1595" s="244"/>
      <c r="B1595" s="50"/>
      <c r="C1595" s="111"/>
      <c r="D1595" s="111"/>
      <c r="E1595" s="111"/>
      <c r="F1595" s="111"/>
      <c r="G1595" s="243"/>
      <c r="H1595" s="50"/>
      <c r="J1595" s="50"/>
      <c r="K1595" s="50"/>
      <c r="L1595" s="50"/>
      <c r="M1595" s="50"/>
      <c r="N1595" s="50"/>
      <c r="O1595" s="50"/>
      <c r="P1595" s="50"/>
      <c r="Q1595" s="50"/>
      <c r="R1595" s="50"/>
      <c r="S1595" s="50"/>
    </row>
    <row r="1596">
      <c r="A1596" s="244"/>
      <c r="B1596" s="50"/>
      <c r="C1596" s="111"/>
      <c r="D1596" s="111"/>
      <c r="E1596" s="111"/>
      <c r="F1596" s="111"/>
      <c r="G1596" s="243"/>
      <c r="H1596" s="50"/>
      <c r="J1596" s="50"/>
      <c r="K1596" s="50"/>
      <c r="L1596" s="50"/>
      <c r="M1596" s="50"/>
      <c r="N1596" s="50"/>
      <c r="O1596" s="50"/>
      <c r="P1596" s="50"/>
      <c r="Q1596" s="50"/>
      <c r="R1596" s="50"/>
      <c r="S1596" s="50"/>
    </row>
    <row r="1597">
      <c r="A1597" s="244"/>
      <c r="B1597" s="50"/>
      <c r="C1597" s="111"/>
      <c r="D1597" s="111"/>
      <c r="E1597" s="111"/>
      <c r="F1597" s="111"/>
      <c r="G1597" s="243"/>
      <c r="H1597" s="50"/>
      <c r="J1597" s="50"/>
      <c r="K1597" s="50"/>
      <c r="L1597" s="50"/>
      <c r="M1597" s="50"/>
      <c r="N1597" s="50"/>
      <c r="O1597" s="50"/>
      <c r="P1597" s="50"/>
      <c r="Q1597" s="50"/>
      <c r="R1597" s="50"/>
      <c r="S1597" s="50"/>
    </row>
    <row r="1598">
      <c r="A1598" s="244"/>
      <c r="B1598" s="50"/>
      <c r="C1598" s="111"/>
      <c r="D1598" s="111"/>
      <c r="E1598" s="111"/>
      <c r="F1598" s="111"/>
      <c r="G1598" s="243"/>
      <c r="H1598" s="50"/>
      <c r="J1598" s="50"/>
      <c r="K1598" s="50"/>
      <c r="L1598" s="50"/>
      <c r="M1598" s="50"/>
      <c r="N1598" s="50"/>
      <c r="O1598" s="50"/>
      <c r="P1598" s="50"/>
      <c r="Q1598" s="50"/>
      <c r="R1598" s="50"/>
      <c r="S1598" s="50"/>
    </row>
    <row r="1599">
      <c r="A1599" s="244"/>
      <c r="B1599" s="50"/>
      <c r="C1599" s="111"/>
      <c r="D1599" s="111"/>
      <c r="E1599" s="111"/>
      <c r="F1599" s="111"/>
      <c r="G1599" s="243"/>
      <c r="H1599" s="50"/>
      <c r="J1599" s="50"/>
      <c r="K1599" s="50"/>
      <c r="L1599" s="50"/>
      <c r="M1599" s="50"/>
      <c r="N1599" s="50"/>
      <c r="O1599" s="50"/>
      <c r="P1599" s="50"/>
      <c r="Q1599" s="50"/>
      <c r="R1599" s="50"/>
      <c r="S1599" s="50"/>
    </row>
    <row r="1600">
      <c r="A1600" s="244"/>
      <c r="B1600" s="50"/>
      <c r="C1600" s="111"/>
      <c r="D1600" s="111"/>
      <c r="E1600" s="111"/>
      <c r="F1600" s="111"/>
      <c r="G1600" s="243"/>
      <c r="H1600" s="50"/>
      <c r="J1600" s="50"/>
      <c r="K1600" s="50"/>
      <c r="L1600" s="50"/>
      <c r="M1600" s="50"/>
      <c r="N1600" s="50"/>
      <c r="O1600" s="50"/>
      <c r="P1600" s="50"/>
      <c r="Q1600" s="50"/>
      <c r="R1600" s="50"/>
      <c r="S1600" s="50"/>
    </row>
    <row r="1601">
      <c r="A1601" s="244"/>
      <c r="B1601" s="50"/>
      <c r="C1601" s="111"/>
      <c r="D1601" s="111"/>
      <c r="E1601" s="111"/>
      <c r="F1601" s="111"/>
      <c r="G1601" s="243"/>
      <c r="H1601" s="50"/>
      <c r="J1601" s="50"/>
      <c r="K1601" s="50"/>
      <c r="L1601" s="50"/>
      <c r="M1601" s="50"/>
      <c r="N1601" s="50"/>
      <c r="O1601" s="50"/>
      <c r="P1601" s="50"/>
      <c r="Q1601" s="50"/>
      <c r="R1601" s="50"/>
      <c r="S1601" s="50"/>
    </row>
    <row r="1602">
      <c r="A1602" s="244"/>
      <c r="B1602" s="50"/>
      <c r="C1602" s="111"/>
      <c r="D1602" s="111"/>
      <c r="E1602" s="111"/>
      <c r="F1602" s="111"/>
      <c r="G1602" s="243"/>
      <c r="H1602" s="50"/>
      <c r="J1602" s="50"/>
      <c r="K1602" s="50"/>
      <c r="L1602" s="50"/>
      <c r="M1602" s="50"/>
      <c r="N1602" s="50"/>
      <c r="O1602" s="50"/>
      <c r="P1602" s="50"/>
      <c r="Q1602" s="50"/>
      <c r="R1602" s="50"/>
      <c r="S1602" s="50"/>
    </row>
    <row r="1603">
      <c r="A1603" s="244"/>
      <c r="B1603" s="50"/>
      <c r="C1603" s="111"/>
      <c r="D1603" s="111"/>
      <c r="E1603" s="111"/>
      <c r="F1603" s="111"/>
      <c r="G1603" s="243"/>
      <c r="H1603" s="50"/>
      <c r="J1603" s="50"/>
      <c r="K1603" s="50"/>
      <c r="L1603" s="50"/>
      <c r="M1603" s="50"/>
      <c r="N1603" s="50"/>
      <c r="O1603" s="50"/>
      <c r="P1603" s="50"/>
      <c r="Q1603" s="50"/>
      <c r="R1603" s="50"/>
      <c r="S1603" s="50"/>
    </row>
    <row r="1604">
      <c r="A1604" s="244"/>
      <c r="B1604" s="50"/>
      <c r="C1604" s="111"/>
      <c r="D1604" s="111"/>
      <c r="E1604" s="111"/>
      <c r="F1604" s="111"/>
      <c r="G1604" s="243"/>
      <c r="H1604" s="50"/>
      <c r="J1604" s="50"/>
      <c r="K1604" s="50"/>
      <c r="L1604" s="50"/>
      <c r="M1604" s="50"/>
      <c r="N1604" s="50"/>
      <c r="O1604" s="50"/>
      <c r="P1604" s="50"/>
      <c r="Q1604" s="50"/>
      <c r="R1604" s="50"/>
      <c r="S1604" s="50"/>
    </row>
    <row r="1605">
      <c r="A1605" s="244"/>
      <c r="B1605" s="50"/>
      <c r="C1605" s="111"/>
      <c r="D1605" s="111"/>
      <c r="E1605" s="111"/>
      <c r="F1605" s="111"/>
      <c r="G1605" s="243"/>
      <c r="H1605" s="50"/>
      <c r="J1605" s="50"/>
      <c r="K1605" s="50"/>
      <c r="L1605" s="50"/>
      <c r="M1605" s="50"/>
      <c r="N1605" s="50"/>
      <c r="O1605" s="50"/>
      <c r="P1605" s="50"/>
      <c r="Q1605" s="50"/>
      <c r="R1605" s="50"/>
      <c r="S1605" s="50"/>
    </row>
    <row r="1606">
      <c r="A1606" s="244"/>
      <c r="B1606" s="50"/>
      <c r="C1606" s="111"/>
      <c r="D1606" s="111"/>
      <c r="E1606" s="111"/>
      <c r="F1606" s="111"/>
      <c r="G1606" s="243"/>
      <c r="H1606" s="50"/>
      <c r="J1606" s="50"/>
      <c r="K1606" s="50"/>
      <c r="L1606" s="50"/>
      <c r="M1606" s="50"/>
      <c r="N1606" s="50"/>
      <c r="O1606" s="50"/>
      <c r="P1606" s="50"/>
      <c r="Q1606" s="50"/>
      <c r="R1606" s="50"/>
      <c r="S1606" s="50"/>
    </row>
    <row r="1607">
      <c r="A1607" s="244"/>
      <c r="B1607" s="50"/>
      <c r="C1607" s="111"/>
      <c r="D1607" s="111"/>
      <c r="E1607" s="111"/>
      <c r="F1607" s="111"/>
      <c r="G1607" s="243"/>
      <c r="H1607" s="50"/>
      <c r="J1607" s="50"/>
      <c r="K1607" s="50"/>
      <c r="L1607" s="50"/>
      <c r="M1607" s="50"/>
      <c r="N1607" s="50"/>
      <c r="O1607" s="50"/>
      <c r="P1607" s="50"/>
      <c r="Q1607" s="50"/>
      <c r="R1607" s="50"/>
      <c r="S1607" s="50"/>
    </row>
    <row r="1608">
      <c r="A1608" s="244"/>
      <c r="B1608" s="50"/>
      <c r="C1608" s="111"/>
      <c r="D1608" s="111"/>
      <c r="E1608" s="111"/>
      <c r="F1608" s="111"/>
      <c r="G1608" s="243"/>
      <c r="H1608" s="50"/>
      <c r="J1608" s="50"/>
      <c r="K1608" s="50"/>
      <c r="L1608" s="50"/>
      <c r="M1608" s="50"/>
      <c r="N1608" s="50"/>
      <c r="O1608" s="50"/>
      <c r="P1608" s="50"/>
      <c r="Q1608" s="50"/>
      <c r="R1608" s="50"/>
      <c r="S1608" s="50"/>
    </row>
    <row r="1609">
      <c r="A1609" s="244"/>
      <c r="B1609" s="50"/>
      <c r="C1609" s="111"/>
      <c r="D1609" s="111"/>
      <c r="E1609" s="111"/>
      <c r="F1609" s="111"/>
      <c r="G1609" s="243"/>
      <c r="H1609" s="50"/>
      <c r="J1609" s="50"/>
      <c r="K1609" s="50"/>
      <c r="L1609" s="50"/>
      <c r="M1609" s="50"/>
      <c r="N1609" s="50"/>
      <c r="O1609" s="50"/>
      <c r="P1609" s="50"/>
      <c r="Q1609" s="50"/>
      <c r="R1609" s="50"/>
      <c r="S1609" s="50"/>
    </row>
    <row r="1610">
      <c r="A1610" s="244"/>
      <c r="B1610" s="50"/>
      <c r="C1610" s="111"/>
      <c r="D1610" s="111"/>
      <c r="E1610" s="111"/>
      <c r="F1610" s="111"/>
      <c r="G1610" s="243"/>
      <c r="H1610" s="50"/>
      <c r="J1610" s="50"/>
      <c r="K1610" s="50"/>
      <c r="L1610" s="50"/>
      <c r="M1610" s="50"/>
      <c r="N1610" s="50"/>
      <c r="O1610" s="50"/>
      <c r="P1610" s="50"/>
      <c r="Q1610" s="50"/>
      <c r="R1610" s="50"/>
      <c r="S1610" s="50"/>
    </row>
    <row r="1611">
      <c r="A1611" s="244"/>
      <c r="B1611" s="50"/>
      <c r="C1611" s="111"/>
      <c r="D1611" s="111"/>
      <c r="E1611" s="111"/>
      <c r="F1611" s="111"/>
      <c r="G1611" s="243"/>
      <c r="H1611" s="50"/>
      <c r="J1611" s="50"/>
      <c r="K1611" s="50"/>
      <c r="L1611" s="50"/>
      <c r="M1611" s="50"/>
      <c r="N1611" s="50"/>
      <c r="O1611" s="50"/>
      <c r="P1611" s="50"/>
      <c r="Q1611" s="50"/>
      <c r="R1611" s="50"/>
      <c r="S1611" s="50"/>
    </row>
    <row r="1612">
      <c r="A1612" s="244"/>
      <c r="B1612" s="50"/>
      <c r="C1612" s="111"/>
      <c r="D1612" s="111"/>
      <c r="E1612" s="111"/>
      <c r="F1612" s="111"/>
      <c r="G1612" s="243"/>
      <c r="H1612" s="50"/>
      <c r="J1612" s="50"/>
      <c r="K1612" s="50"/>
      <c r="L1612" s="50"/>
      <c r="M1612" s="50"/>
      <c r="N1612" s="50"/>
      <c r="O1612" s="50"/>
      <c r="P1612" s="50"/>
      <c r="Q1612" s="50"/>
      <c r="R1612" s="50"/>
      <c r="S1612" s="50"/>
    </row>
    <row r="1613">
      <c r="A1613" s="244"/>
      <c r="B1613" s="50"/>
      <c r="C1613" s="111"/>
      <c r="D1613" s="111"/>
      <c r="E1613" s="111"/>
      <c r="F1613" s="111"/>
      <c r="G1613" s="243"/>
      <c r="H1613" s="50"/>
      <c r="J1613" s="50"/>
      <c r="K1613" s="50"/>
      <c r="L1613" s="50"/>
      <c r="M1613" s="50"/>
      <c r="N1613" s="50"/>
      <c r="O1613" s="50"/>
      <c r="P1613" s="50"/>
      <c r="Q1613" s="50"/>
      <c r="R1613" s="50"/>
      <c r="S1613" s="50"/>
    </row>
    <row r="1614">
      <c r="A1614" s="244"/>
      <c r="B1614" s="50"/>
      <c r="C1614" s="111"/>
      <c r="D1614" s="111"/>
      <c r="E1614" s="111"/>
      <c r="F1614" s="111"/>
      <c r="G1614" s="243"/>
      <c r="H1614" s="50"/>
      <c r="J1614" s="50"/>
      <c r="K1614" s="50"/>
      <c r="L1614" s="50"/>
      <c r="M1614" s="50"/>
      <c r="N1614" s="50"/>
      <c r="O1614" s="50"/>
      <c r="P1614" s="50"/>
      <c r="Q1614" s="50"/>
      <c r="R1614" s="50"/>
      <c r="S1614" s="50"/>
    </row>
    <row r="1615">
      <c r="A1615" s="244"/>
      <c r="B1615" s="50"/>
      <c r="C1615" s="111"/>
      <c r="D1615" s="111"/>
      <c r="E1615" s="111"/>
      <c r="F1615" s="111"/>
      <c r="G1615" s="243"/>
      <c r="H1615" s="50"/>
      <c r="J1615" s="50"/>
      <c r="K1615" s="50"/>
      <c r="L1615" s="50"/>
      <c r="M1615" s="50"/>
      <c r="N1615" s="50"/>
      <c r="O1615" s="50"/>
      <c r="P1615" s="50"/>
      <c r="Q1615" s="50"/>
      <c r="R1615" s="50"/>
      <c r="S1615" s="50"/>
    </row>
    <row r="1616">
      <c r="A1616" s="244"/>
      <c r="B1616" s="50"/>
      <c r="C1616" s="111"/>
      <c r="D1616" s="111"/>
      <c r="E1616" s="111"/>
      <c r="F1616" s="111"/>
      <c r="G1616" s="243"/>
      <c r="H1616" s="50"/>
      <c r="J1616" s="50"/>
      <c r="K1616" s="50"/>
      <c r="L1616" s="50"/>
      <c r="M1616" s="50"/>
      <c r="N1616" s="50"/>
      <c r="O1616" s="50"/>
      <c r="P1616" s="50"/>
      <c r="Q1616" s="50"/>
      <c r="R1616" s="50"/>
      <c r="S1616" s="50"/>
    </row>
    <row r="1617">
      <c r="A1617" s="244"/>
      <c r="B1617" s="50"/>
      <c r="C1617" s="111"/>
      <c r="D1617" s="111"/>
      <c r="E1617" s="111"/>
      <c r="F1617" s="111"/>
      <c r="G1617" s="243"/>
      <c r="H1617" s="50"/>
      <c r="J1617" s="50"/>
      <c r="K1617" s="50"/>
      <c r="L1617" s="50"/>
      <c r="M1617" s="50"/>
      <c r="N1617" s="50"/>
      <c r="O1617" s="50"/>
      <c r="P1617" s="50"/>
      <c r="Q1617" s="50"/>
      <c r="R1617" s="50"/>
      <c r="S1617" s="50"/>
    </row>
    <row r="1618">
      <c r="A1618" s="244"/>
      <c r="B1618" s="50"/>
      <c r="C1618" s="111"/>
      <c r="D1618" s="111"/>
      <c r="E1618" s="111"/>
      <c r="F1618" s="111"/>
      <c r="G1618" s="243"/>
      <c r="H1618" s="50"/>
      <c r="J1618" s="50"/>
      <c r="K1618" s="50"/>
      <c r="L1618" s="50"/>
      <c r="M1618" s="50"/>
      <c r="N1618" s="50"/>
      <c r="O1618" s="50"/>
      <c r="P1618" s="50"/>
      <c r="Q1618" s="50"/>
      <c r="R1618" s="50"/>
      <c r="S1618" s="50"/>
    </row>
    <row r="1619">
      <c r="A1619" s="244"/>
      <c r="B1619" s="50"/>
      <c r="C1619" s="111"/>
      <c r="D1619" s="111"/>
      <c r="E1619" s="111"/>
      <c r="F1619" s="111"/>
      <c r="G1619" s="243"/>
      <c r="H1619" s="50"/>
      <c r="J1619" s="50"/>
      <c r="K1619" s="50"/>
      <c r="L1619" s="50"/>
      <c r="M1619" s="50"/>
      <c r="N1619" s="50"/>
      <c r="O1619" s="50"/>
      <c r="P1619" s="50"/>
      <c r="Q1619" s="50"/>
      <c r="R1619" s="50"/>
      <c r="S1619" s="50"/>
    </row>
    <row r="1620">
      <c r="A1620" s="244"/>
      <c r="B1620" s="50"/>
      <c r="C1620" s="111"/>
      <c r="D1620" s="111"/>
      <c r="E1620" s="111"/>
      <c r="F1620" s="111"/>
      <c r="G1620" s="243"/>
      <c r="H1620" s="50"/>
      <c r="J1620" s="50"/>
      <c r="K1620" s="50"/>
      <c r="L1620" s="50"/>
      <c r="M1620" s="50"/>
      <c r="N1620" s="50"/>
      <c r="O1620" s="50"/>
      <c r="P1620" s="50"/>
      <c r="Q1620" s="50"/>
      <c r="R1620" s="50"/>
      <c r="S1620" s="50"/>
    </row>
    <row r="1621">
      <c r="A1621" s="244"/>
      <c r="B1621" s="50"/>
      <c r="C1621" s="111"/>
      <c r="D1621" s="111"/>
      <c r="E1621" s="111"/>
      <c r="F1621" s="111"/>
      <c r="G1621" s="243"/>
      <c r="H1621" s="50"/>
      <c r="J1621" s="50"/>
      <c r="K1621" s="50"/>
      <c r="L1621" s="50"/>
      <c r="M1621" s="50"/>
      <c r="N1621" s="50"/>
      <c r="O1621" s="50"/>
      <c r="P1621" s="50"/>
      <c r="Q1621" s="50"/>
      <c r="R1621" s="50"/>
      <c r="S1621" s="50"/>
    </row>
    <row r="1622">
      <c r="A1622" s="244"/>
      <c r="B1622" s="50"/>
      <c r="C1622" s="111"/>
      <c r="D1622" s="111"/>
      <c r="E1622" s="111"/>
      <c r="F1622" s="111"/>
      <c r="G1622" s="243"/>
      <c r="H1622" s="50"/>
      <c r="J1622" s="50"/>
      <c r="K1622" s="50"/>
      <c r="L1622" s="50"/>
      <c r="M1622" s="50"/>
      <c r="N1622" s="50"/>
      <c r="O1622" s="50"/>
      <c r="P1622" s="50"/>
      <c r="Q1622" s="50"/>
      <c r="R1622" s="50"/>
      <c r="S1622" s="50"/>
    </row>
    <row r="1623">
      <c r="A1623" s="244"/>
      <c r="B1623" s="50"/>
      <c r="C1623" s="111"/>
      <c r="D1623" s="111"/>
      <c r="E1623" s="111"/>
      <c r="F1623" s="111"/>
      <c r="G1623" s="243"/>
      <c r="H1623" s="50"/>
      <c r="J1623" s="50"/>
      <c r="K1623" s="50"/>
      <c r="L1623" s="50"/>
      <c r="M1623" s="50"/>
      <c r="N1623" s="50"/>
      <c r="O1623" s="50"/>
      <c r="P1623" s="50"/>
      <c r="Q1623" s="50"/>
      <c r="R1623" s="50"/>
      <c r="S1623" s="50"/>
    </row>
    <row r="1624">
      <c r="A1624" s="244"/>
      <c r="B1624" s="50"/>
      <c r="C1624" s="111"/>
      <c r="D1624" s="111"/>
      <c r="E1624" s="111"/>
      <c r="F1624" s="111"/>
      <c r="G1624" s="243"/>
      <c r="H1624" s="50"/>
      <c r="J1624" s="50"/>
      <c r="K1624" s="50"/>
      <c r="L1624" s="50"/>
      <c r="M1624" s="50"/>
      <c r="N1624" s="50"/>
      <c r="O1624" s="50"/>
      <c r="P1624" s="50"/>
      <c r="Q1624" s="50"/>
      <c r="R1624" s="50"/>
      <c r="S1624" s="50"/>
    </row>
    <row r="1625">
      <c r="A1625" s="244"/>
      <c r="B1625" s="50"/>
      <c r="C1625" s="111"/>
      <c r="D1625" s="111"/>
      <c r="E1625" s="111"/>
      <c r="F1625" s="111"/>
      <c r="G1625" s="243"/>
      <c r="H1625" s="50"/>
      <c r="J1625" s="50"/>
      <c r="K1625" s="50"/>
      <c r="L1625" s="50"/>
      <c r="M1625" s="50"/>
      <c r="N1625" s="50"/>
      <c r="O1625" s="50"/>
      <c r="P1625" s="50"/>
      <c r="Q1625" s="50"/>
      <c r="R1625" s="50"/>
      <c r="S1625" s="50"/>
    </row>
    <row r="1626">
      <c r="A1626" s="244"/>
      <c r="B1626" s="50"/>
      <c r="C1626" s="111"/>
      <c r="D1626" s="111"/>
      <c r="E1626" s="111"/>
      <c r="F1626" s="111"/>
      <c r="G1626" s="243"/>
      <c r="H1626" s="50"/>
      <c r="J1626" s="50"/>
      <c r="K1626" s="50"/>
      <c r="L1626" s="50"/>
      <c r="M1626" s="50"/>
      <c r="N1626" s="50"/>
      <c r="O1626" s="50"/>
      <c r="P1626" s="50"/>
      <c r="Q1626" s="50"/>
      <c r="R1626" s="50"/>
      <c r="S1626" s="50"/>
    </row>
    <row r="1627">
      <c r="A1627" s="244"/>
      <c r="B1627" s="50"/>
      <c r="C1627" s="111"/>
      <c r="D1627" s="111"/>
      <c r="E1627" s="111"/>
      <c r="F1627" s="111"/>
      <c r="G1627" s="243"/>
      <c r="H1627" s="50"/>
      <c r="J1627" s="50"/>
      <c r="K1627" s="50"/>
      <c r="L1627" s="50"/>
      <c r="M1627" s="50"/>
      <c r="N1627" s="50"/>
      <c r="O1627" s="50"/>
      <c r="P1627" s="50"/>
      <c r="Q1627" s="50"/>
      <c r="R1627" s="50"/>
      <c r="S1627" s="50"/>
    </row>
    <row r="1628">
      <c r="A1628" s="244"/>
      <c r="B1628" s="50"/>
      <c r="C1628" s="111"/>
      <c r="D1628" s="111"/>
      <c r="E1628" s="111"/>
      <c r="F1628" s="111"/>
      <c r="G1628" s="243"/>
      <c r="H1628" s="50"/>
      <c r="J1628" s="50"/>
      <c r="K1628" s="50"/>
      <c r="L1628" s="50"/>
      <c r="M1628" s="50"/>
      <c r="N1628" s="50"/>
      <c r="O1628" s="50"/>
      <c r="P1628" s="50"/>
      <c r="Q1628" s="50"/>
      <c r="R1628" s="50"/>
      <c r="S1628" s="50"/>
    </row>
    <row r="1629">
      <c r="A1629" s="244"/>
      <c r="B1629" s="50"/>
      <c r="C1629" s="111"/>
      <c r="D1629" s="111"/>
      <c r="E1629" s="111"/>
      <c r="F1629" s="111"/>
      <c r="G1629" s="243"/>
      <c r="H1629" s="50"/>
      <c r="J1629" s="50"/>
      <c r="K1629" s="50"/>
      <c r="L1629" s="50"/>
      <c r="M1629" s="50"/>
      <c r="N1629" s="50"/>
      <c r="O1629" s="50"/>
      <c r="P1629" s="50"/>
      <c r="Q1629" s="50"/>
      <c r="R1629" s="50"/>
      <c r="S1629" s="50"/>
    </row>
    <row r="1630">
      <c r="A1630" s="244"/>
      <c r="B1630" s="50"/>
      <c r="C1630" s="111"/>
      <c r="D1630" s="111"/>
      <c r="E1630" s="111"/>
      <c r="F1630" s="111"/>
      <c r="G1630" s="243"/>
      <c r="H1630" s="50"/>
      <c r="J1630" s="50"/>
      <c r="K1630" s="50"/>
      <c r="L1630" s="50"/>
      <c r="M1630" s="50"/>
      <c r="N1630" s="50"/>
      <c r="O1630" s="50"/>
      <c r="P1630" s="50"/>
      <c r="Q1630" s="50"/>
      <c r="R1630" s="50"/>
      <c r="S1630" s="50"/>
    </row>
    <row r="1631">
      <c r="A1631" s="244"/>
      <c r="B1631" s="50"/>
      <c r="C1631" s="111"/>
      <c r="D1631" s="111"/>
      <c r="E1631" s="111"/>
      <c r="F1631" s="111"/>
      <c r="G1631" s="243"/>
      <c r="H1631" s="50"/>
      <c r="J1631" s="50"/>
      <c r="K1631" s="50"/>
      <c r="L1631" s="50"/>
      <c r="M1631" s="50"/>
      <c r="N1631" s="50"/>
      <c r="O1631" s="50"/>
      <c r="P1631" s="50"/>
      <c r="Q1631" s="50"/>
      <c r="R1631" s="50"/>
      <c r="S1631" s="50"/>
    </row>
    <row r="1632">
      <c r="A1632" s="244"/>
      <c r="B1632" s="50"/>
      <c r="C1632" s="111"/>
      <c r="D1632" s="111"/>
      <c r="E1632" s="111"/>
      <c r="F1632" s="111"/>
      <c r="G1632" s="243"/>
      <c r="H1632" s="50"/>
      <c r="J1632" s="50"/>
      <c r="K1632" s="50"/>
      <c r="L1632" s="50"/>
      <c r="M1632" s="50"/>
      <c r="N1632" s="50"/>
      <c r="O1632" s="50"/>
      <c r="P1632" s="50"/>
      <c r="Q1632" s="50"/>
      <c r="R1632" s="50"/>
      <c r="S1632" s="50"/>
    </row>
    <row r="1633">
      <c r="A1633" s="244"/>
      <c r="B1633" s="50"/>
      <c r="C1633" s="111"/>
      <c r="D1633" s="111"/>
      <c r="E1633" s="111"/>
      <c r="F1633" s="111"/>
      <c r="G1633" s="243"/>
      <c r="H1633" s="50"/>
      <c r="J1633" s="50"/>
      <c r="K1633" s="50"/>
      <c r="L1633" s="50"/>
      <c r="M1633" s="50"/>
      <c r="N1633" s="50"/>
      <c r="O1633" s="50"/>
      <c r="P1633" s="50"/>
      <c r="Q1633" s="50"/>
      <c r="R1633" s="50"/>
      <c r="S1633" s="50"/>
    </row>
    <row r="1634">
      <c r="A1634" s="244"/>
      <c r="B1634" s="50"/>
      <c r="C1634" s="111"/>
      <c r="D1634" s="111"/>
      <c r="E1634" s="111"/>
      <c r="F1634" s="111"/>
      <c r="G1634" s="243"/>
      <c r="H1634" s="50"/>
      <c r="J1634" s="50"/>
      <c r="K1634" s="50"/>
      <c r="L1634" s="50"/>
      <c r="M1634" s="50"/>
      <c r="N1634" s="50"/>
      <c r="O1634" s="50"/>
      <c r="P1634" s="50"/>
      <c r="Q1634" s="50"/>
      <c r="R1634" s="50"/>
      <c r="S1634" s="50"/>
    </row>
    <row r="1635">
      <c r="A1635" s="244"/>
      <c r="B1635" s="50"/>
      <c r="C1635" s="111"/>
      <c r="D1635" s="111"/>
      <c r="E1635" s="111"/>
      <c r="F1635" s="111"/>
      <c r="G1635" s="243"/>
      <c r="H1635" s="50"/>
      <c r="J1635" s="50"/>
      <c r="K1635" s="50"/>
      <c r="L1635" s="50"/>
      <c r="M1635" s="50"/>
      <c r="N1635" s="50"/>
      <c r="O1635" s="50"/>
      <c r="P1635" s="50"/>
      <c r="Q1635" s="50"/>
      <c r="R1635" s="50"/>
      <c r="S1635" s="50"/>
    </row>
    <row r="1636">
      <c r="A1636" s="244"/>
      <c r="B1636" s="50"/>
      <c r="C1636" s="111"/>
      <c r="D1636" s="111"/>
      <c r="E1636" s="111"/>
      <c r="F1636" s="111"/>
      <c r="G1636" s="243"/>
      <c r="H1636" s="50"/>
      <c r="J1636" s="50"/>
      <c r="K1636" s="50"/>
      <c r="L1636" s="50"/>
      <c r="M1636" s="50"/>
      <c r="N1636" s="50"/>
      <c r="O1636" s="50"/>
      <c r="P1636" s="50"/>
      <c r="Q1636" s="50"/>
      <c r="R1636" s="50"/>
      <c r="S1636" s="50"/>
    </row>
    <row r="1637">
      <c r="A1637" s="244"/>
      <c r="B1637" s="50"/>
      <c r="C1637" s="111"/>
      <c r="D1637" s="111"/>
      <c r="E1637" s="111"/>
      <c r="F1637" s="111"/>
      <c r="G1637" s="243"/>
      <c r="H1637" s="50"/>
      <c r="J1637" s="50"/>
      <c r="K1637" s="50"/>
      <c r="L1637" s="50"/>
      <c r="M1637" s="50"/>
      <c r="N1637" s="50"/>
      <c r="O1637" s="50"/>
      <c r="P1637" s="50"/>
      <c r="Q1637" s="50"/>
      <c r="R1637" s="50"/>
      <c r="S1637" s="50"/>
    </row>
    <row r="1638">
      <c r="A1638" s="244"/>
      <c r="B1638" s="50"/>
      <c r="C1638" s="111"/>
      <c r="D1638" s="111"/>
      <c r="E1638" s="111"/>
      <c r="F1638" s="111"/>
      <c r="G1638" s="243"/>
      <c r="H1638" s="50"/>
      <c r="J1638" s="50"/>
      <c r="K1638" s="50"/>
      <c r="L1638" s="50"/>
      <c r="M1638" s="50"/>
      <c r="N1638" s="50"/>
      <c r="O1638" s="50"/>
      <c r="P1638" s="50"/>
      <c r="Q1638" s="50"/>
      <c r="R1638" s="50"/>
      <c r="S1638" s="50"/>
    </row>
    <row r="1639">
      <c r="A1639" s="244"/>
      <c r="B1639" s="50"/>
      <c r="C1639" s="111"/>
      <c r="D1639" s="111"/>
      <c r="E1639" s="111"/>
      <c r="F1639" s="111"/>
      <c r="G1639" s="243"/>
      <c r="H1639" s="50"/>
      <c r="J1639" s="50"/>
      <c r="K1639" s="50"/>
      <c r="L1639" s="50"/>
      <c r="M1639" s="50"/>
      <c r="N1639" s="50"/>
      <c r="O1639" s="50"/>
      <c r="P1639" s="50"/>
      <c r="Q1639" s="50"/>
      <c r="R1639" s="50"/>
      <c r="S1639" s="50"/>
    </row>
    <row r="1640">
      <c r="A1640" s="244"/>
      <c r="B1640" s="50"/>
      <c r="C1640" s="111"/>
      <c r="D1640" s="111"/>
      <c r="E1640" s="111"/>
      <c r="F1640" s="111"/>
      <c r="G1640" s="243"/>
      <c r="H1640" s="50"/>
      <c r="J1640" s="50"/>
      <c r="K1640" s="50"/>
      <c r="L1640" s="50"/>
      <c r="M1640" s="50"/>
      <c r="N1640" s="50"/>
      <c r="O1640" s="50"/>
      <c r="P1640" s="50"/>
      <c r="Q1640" s="50"/>
      <c r="R1640" s="50"/>
      <c r="S1640" s="50"/>
    </row>
    <row r="1641">
      <c r="A1641" s="244"/>
      <c r="B1641" s="50"/>
      <c r="C1641" s="111"/>
      <c r="D1641" s="111"/>
      <c r="E1641" s="111"/>
      <c r="F1641" s="111"/>
      <c r="G1641" s="243"/>
      <c r="H1641" s="50"/>
      <c r="J1641" s="50"/>
      <c r="K1641" s="50"/>
      <c r="L1641" s="50"/>
      <c r="M1641" s="50"/>
      <c r="N1641" s="50"/>
      <c r="O1641" s="50"/>
      <c r="P1641" s="50"/>
      <c r="Q1641" s="50"/>
      <c r="R1641" s="50"/>
      <c r="S1641" s="50"/>
    </row>
    <row r="1642">
      <c r="A1642" s="244"/>
      <c r="B1642" s="50"/>
      <c r="C1642" s="111"/>
      <c r="D1642" s="111"/>
      <c r="E1642" s="111"/>
      <c r="F1642" s="111"/>
      <c r="G1642" s="243"/>
      <c r="H1642" s="50"/>
      <c r="J1642" s="50"/>
      <c r="K1642" s="50"/>
      <c r="L1642" s="50"/>
      <c r="M1642" s="50"/>
      <c r="N1642" s="50"/>
      <c r="O1642" s="50"/>
      <c r="P1642" s="50"/>
      <c r="Q1642" s="50"/>
      <c r="R1642" s="50"/>
      <c r="S1642" s="50"/>
    </row>
    <row r="1643">
      <c r="A1643" s="244"/>
      <c r="B1643" s="50"/>
      <c r="C1643" s="111"/>
      <c r="D1643" s="111"/>
      <c r="E1643" s="111"/>
      <c r="F1643" s="111"/>
      <c r="G1643" s="243"/>
      <c r="H1643" s="50"/>
      <c r="J1643" s="50"/>
      <c r="K1643" s="50"/>
      <c r="L1643" s="50"/>
      <c r="M1643" s="50"/>
      <c r="N1643" s="50"/>
      <c r="O1643" s="50"/>
      <c r="P1643" s="50"/>
      <c r="Q1643" s="50"/>
      <c r="R1643" s="50"/>
      <c r="S1643" s="50"/>
    </row>
    <row r="1644">
      <c r="A1644" s="244"/>
      <c r="B1644" s="50"/>
      <c r="C1644" s="111"/>
      <c r="D1644" s="111"/>
      <c r="E1644" s="111"/>
      <c r="F1644" s="111"/>
      <c r="G1644" s="243"/>
      <c r="H1644" s="50"/>
      <c r="J1644" s="50"/>
      <c r="K1644" s="50"/>
      <c r="L1644" s="50"/>
      <c r="M1644" s="50"/>
      <c r="N1644" s="50"/>
      <c r="O1644" s="50"/>
      <c r="P1644" s="50"/>
      <c r="Q1644" s="50"/>
      <c r="R1644" s="50"/>
      <c r="S1644" s="50"/>
    </row>
    <row r="1645">
      <c r="A1645" s="244"/>
      <c r="B1645" s="50"/>
      <c r="C1645" s="111"/>
      <c r="D1645" s="111"/>
      <c r="E1645" s="111"/>
      <c r="F1645" s="111"/>
      <c r="G1645" s="243"/>
      <c r="H1645" s="50"/>
      <c r="J1645" s="50"/>
      <c r="K1645" s="50"/>
      <c r="L1645" s="50"/>
      <c r="M1645" s="50"/>
      <c r="N1645" s="50"/>
      <c r="O1645" s="50"/>
      <c r="P1645" s="50"/>
      <c r="Q1645" s="50"/>
      <c r="R1645" s="50"/>
      <c r="S1645" s="50"/>
    </row>
    <row r="1646">
      <c r="A1646" s="244"/>
      <c r="B1646" s="50"/>
      <c r="C1646" s="111"/>
      <c r="D1646" s="111"/>
      <c r="E1646" s="111"/>
      <c r="F1646" s="111"/>
      <c r="G1646" s="243"/>
      <c r="H1646" s="50"/>
      <c r="J1646" s="50"/>
      <c r="K1646" s="50"/>
      <c r="L1646" s="50"/>
      <c r="M1646" s="50"/>
      <c r="N1646" s="50"/>
      <c r="O1646" s="50"/>
      <c r="P1646" s="50"/>
      <c r="Q1646" s="50"/>
      <c r="R1646" s="50"/>
      <c r="S1646" s="50"/>
    </row>
    <row r="1647">
      <c r="A1647" s="244"/>
      <c r="B1647" s="50"/>
      <c r="C1647" s="111"/>
      <c r="D1647" s="111"/>
      <c r="E1647" s="111"/>
      <c r="F1647" s="111"/>
      <c r="G1647" s="243"/>
      <c r="H1647" s="50"/>
      <c r="J1647" s="50"/>
      <c r="K1647" s="50"/>
      <c r="L1647" s="50"/>
      <c r="M1647" s="50"/>
      <c r="N1647" s="50"/>
      <c r="O1647" s="50"/>
      <c r="P1647" s="50"/>
      <c r="Q1647" s="50"/>
      <c r="R1647" s="50"/>
      <c r="S1647" s="50"/>
    </row>
    <row r="1648">
      <c r="A1648" s="244"/>
      <c r="B1648" s="50"/>
      <c r="C1648" s="111"/>
      <c r="D1648" s="111"/>
      <c r="E1648" s="111"/>
      <c r="F1648" s="111"/>
      <c r="G1648" s="243"/>
      <c r="H1648" s="50"/>
      <c r="J1648" s="50"/>
      <c r="K1648" s="50"/>
      <c r="L1648" s="50"/>
      <c r="M1648" s="50"/>
      <c r="N1648" s="50"/>
      <c r="O1648" s="50"/>
      <c r="P1648" s="50"/>
      <c r="Q1648" s="50"/>
      <c r="R1648" s="50"/>
      <c r="S1648" s="50"/>
    </row>
    <row r="1649">
      <c r="A1649" s="244"/>
      <c r="B1649" s="50"/>
      <c r="C1649" s="111"/>
      <c r="D1649" s="111"/>
      <c r="E1649" s="111"/>
      <c r="F1649" s="111"/>
      <c r="G1649" s="243"/>
      <c r="H1649" s="50"/>
      <c r="J1649" s="50"/>
      <c r="K1649" s="50"/>
      <c r="L1649" s="50"/>
      <c r="M1649" s="50"/>
      <c r="N1649" s="50"/>
      <c r="O1649" s="50"/>
      <c r="P1649" s="50"/>
      <c r="Q1649" s="50"/>
      <c r="R1649" s="50"/>
      <c r="S1649" s="50"/>
    </row>
    <row r="1650">
      <c r="A1650" s="244"/>
      <c r="B1650" s="50"/>
      <c r="C1650" s="111"/>
      <c r="D1650" s="111"/>
      <c r="E1650" s="111"/>
      <c r="F1650" s="111"/>
      <c r="G1650" s="243"/>
      <c r="H1650" s="50"/>
      <c r="J1650" s="50"/>
      <c r="K1650" s="50"/>
      <c r="L1650" s="50"/>
      <c r="M1650" s="50"/>
      <c r="N1650" s="50"/>
      <c r="O1650" s="50"/>
      <c r="P1650" s="50"/>
      <c r="Q1650" s="50"/>
      <c r="R1650" s="50"/>
      <c r="S1650" s="50"/>
    </row>
    <row r="1651">
      <c r="A1651" s="244"/>
      <c r="B1651" s="50"/>
      <c r="C1651" s="111"/>
      <c r="D1651" s="111"/>
      <c r="E1651" s="111"/>
      <c r="F1651" s="111"/>
      <c r="G1651" s="243"/>
      <c r="H1651" s="50"/>
      <c r="J1651" s="50"/>
      <c r="K1651" s="50"/>
      <c r="L1651" s="50"/>
      <c r="M1651" s="50"/>
      <c r="N1651" s="50"/>
      <c r="O1651" s="50"/>
      <c r="P1651" s="50"/>
      <c r="Q1651" s="50"/>
      <c r="R1651" s="50"/>
      <c r="S1651" s="50"/>
    </row>
    <row r="1652">
      <c r="A1652" s="244"/>
      <c r="B1652" s="50"/>
      <c r="C1652" s="111"/>
      <c r="D1652" s="111"/>
      <c r="E1652" s="111"/>
      <c r="F1652" s="111"/>
      <c r="G1652" s="243"/>
      <c r="H1652" s="50"/>
      <c r="J1652" s="50"/>
      <c r="K1652" s="50"/>
      <c r="L1652" s="50"/>
      <c r="M1652" s="50"/>
      <c r="N1652" s="50"/>
      <c r="O1652" s="50"/>
      <c r="P1652" s="50"/>
      <c r="Q1652" s="50"/>
      <c r="R1652" s="50"/>
      <c r="S1652" s="50"/>
    </row>
    <row r="1653">
      <c r="A1653" s="244"/>
      <c r="B1653" s="50"/>
      <c r="C1653" s="111"/>
      <c r="D1653" s="111"/>
      <c r="E1653" s="111"/>
      <c r="F1653" s="111"/>
      <c r="G1653" s="243"/>
      <c r="H1653" s="50"/>
      <c r="J1653" s="50"/>
      <c r="K1653" s="50"/>
      <c r="L1653" s="50"/>
      <c r="M1653" s="50"/>
      <c r="N1653" s="50"/>
      <c r="O1653" s="50"/>
      <c r="P1653" s="50"/>
      <c r="Q1653" s="50"/>
      <c r="R1653" s="50"/>
      <c r="S1653" s="50"/>
    </row>
    <row r="1654">
      <c r="A1654" s="244"/>
      <c r="B1654" s="50"/>
      <c r="C1654" s="111"/>
      <c r="D1654" s="111"/>
      <c r="E1654" s="111"/>
      <c r="F1654" s="111"/>
      <c r="G1654" s="243"/>
      <c r="H1654" s="50"/>
      <c r="J1654" s="50"/>
      <c r="K1654" s="50"/>
      <c r="L1654" s="50"/>
      <c r="M1654" s="50"/>
      <c r="N1654" s="50"/>
      <c r="O1654" s="50"/>
      <c r="P1654" s="50"/>
      <c r="Q1654" s="50"/>
      <c r="R1654" s="50"/>
      <c r="S1654" s="50"/>
    </row>
    <row r="1655">
      <c r="A1655" s="244"/>
      <c r="B1655" s="50"/>
      <c r="C1655" s="111"/>
      <c r="D1655" s="111"/>
      <c r="E1655" s="111"/>
      <c r="F1655" s="111"/>
      <c r="G1655" s="243"/>
      <c r="H1655" s="50"/>
      <c r="J1655" s="50"/>
      <c r="K1655" s="50"/>
      <c r="L1655" s="50"/>
      <c r="M1655" s="50"/>
      <c r="N1655" s="50"/>
      <c r="O1655" s="50"/>
      <c r="P1655" s="50"/>
      <c r="Q1655" s="50"/>
      <c r="R1655" s="50"/>
      <c r="S1655" s="50"/>
    </row>
    <row r="1656">
      <c r="A1656" s="244"/>
      <c r="B1656" s="50"/>
      <c r="C1656" s="111"/>
      <c r="D1656" s="111"/>
      <c r="E1656" s="111"/>
      <c r="F1656" s="111"/>
      <c r="G1656" s="243"/>
      <c r="H1656" s="50"/>
      <c r="J1656" s="50"/>
      <c r="K1656" s="50"/>
      <c r="L1656" s="50"/>
      <c r="M1656" s="50"/>
      <c r="N1656" s="50"/>
      <c r="O1656" s="50"/>
      <c r="P1656" s="50"/>
      <c r="Q1656" s="50"/>
      <c r="R1656" s="50"/>
      <c r="S1656" s="50"/>
    </row>
    <row r="1657">
      <c r="A1657" s="244"/>
      <c r="B1657" s="50"/>
      <c r="C1657" s="111"/>
      <c r="D1657" s="111"/>
      <c r="E1657" s="111"/>
      <c r="F1657" s="111"/>
      <c r="G1657" s="243"/>
      <c r="H1657" s="50"/>
      <c r="J1657" s="50"/>
      <c r="K1657" s="50"/>
      <c r="L1657" s="50"/>
      <c r="M1657" s="50"/>
      <c r="N1657" s="50"/>
      <c r="O1657" s="50"/>
      <c r="P1657" s="50"/>
      <c r="Q1657" s="50"/>
      <c r="R1657" s="50"/>
      <c r="S1657" s="50"/>
    </row>
    <row r="1658">
      <c r="A1658" s="244"/>
      <c r="B1658" s="50"/>
      <c r="C1658" s="111"/>
      <c r="D1658" s="111"/>
      <c r="E1658" s="111"/>
      <c r="F1658" s="111"/>
      <c r="G1658" s="243"/>
      <c r="H1658" s="50"/>
      <c r="J1658" s="50"/>
      <c r="K1658" s="50"/>
      <c r="L1658" s="50"/>
      <c r="M1658" s="50"/>
      <c r="N1658" s="50"/>
      <c r="O1658" s="50"/>
      <c r="P1658" s="50"/>
      <c r="Q1658" s="50"/>
      <c r="R1658" s="50"/>
      <c r="S1658" s="50"/>
    </row>
    <row r="1659">
      <c r="A1659" s="244"/>
      <c r="B1659" s="50"/>
      <c r="C1659" s="111"/>
      <c r="D1659" s="111"/>
      <c r="E1659" s="111"/>
      <c r="F1659" s="111"/>
      <c r="G1659" s="243"/>
      <c r="H1659" s="50"/>
      <c r="J1659" s="50"/>
      <c r="K1659" s="50"/>
      <c r="L1659" s="50"/>
      <c r="M1659" s="50"/>
      <c r="N1659" s="50"/>
      <c r="O1659" s="50"/>
      <c r="P1659" s="50"/>
      <c r="Q1659" s="50"/>
      <c r="R1659" s="50"/>
      <c r="S1659" s="50"/>
    </row>
    <row r="1660">
      <c r="A1660" s="244"/>
      <c r="B1660" s="50"/>
      <c r="C1660" s="111"/>
      <c r="D1660" s="111"/>
      <c r="E1660" s="111"/>
      <c r="F1660" s="111"/>
      <c r="G1660" s="243"/>
      <c r="H1660" s="50"/>
      <c r="J1660" s="50"/>
      <c r="K1660" s="50"/>
      <c r="L1660" s="50"/>
      <c r="M1660" s="50"/>
      <c r="N1660" s="50"/>
      <c r="O1660" s="50"/>
      <c r="P1660" s="50"/>
      <c r="Q1660" s="50"/>
      <c r="R1660" s="50"/>
      <c r="S1660" s="50"/>
    </row>
    <row r="1661">
      <c r="A1661" s="244"/>
      <c r="B1661" s="50"/>
      <c r="C1661" s="111"/>
      <c r="D1661" s="111"/>
      <c r="E1661" s="111"/>
      <c r="F1661" s="111"/>
      <c r="G1661" s="243"/>
      <c r="H1661" s="50"/>
      <c r="J1661" s="50"/>
      <c r="K1661" s="50"/>
      <c r="L1661" s="50"/>
      <c r="M1661" s="50"/>
      <c r="N1661" s="50"/>
      <c r="O1661" s="50"/>
      <c r="P1661" s="50"/>
      <c r="Q1661" s="50"/>
      <c r="R1661" s="50"/>
      <c r="S1661" s="50"/>
    </row>
    <row r="1662">
      <c r="A1662" s="244"/>
      <c r="B1662" s="50"/>
      <c r="C1662" s="111"/>
      <c r="D1662" s="111"/>
      <c r="E1662" s="111"/>
      <c r="F1662" s="111"/>
      <c r="G1662" s="243"/>
      <c r="H1662" s="50"/>
      <c r="J1662" s="50"/>
      <c r="K1662" s="50"/>
      <c r="L1662" s="50"/>
      <c r="M1662" s="50"/>
      <c r="N1662" s="50"/>
      <c r="O1662" s="50"/>
      <c r="P1662" s="50"/>
      <c r="Q1662" s="50"/>
      <c r="R1662" s="50"/>
      <c r="S1662" s="50"/>
    </row>
    <row r="1663">
      <c r="A1663" s="244"/>
      <c r="B1663" s="50"/>
      <c r="C1663" s="111"/>
      <c r="D1663" s="111"/>
      <c r="E1663" s="111"/>
      <c r="F1663" s="111"/>
      <c r="G1663" s="243"/>
      <c r="H1663" s="50"/>
      <c r="J1663" s="50"/>
      <c r="K1663" s="50"/>
      <c r="L1663" s="50"/>
      <c r="M1663" s="50"/>
      <c r="N1663" s="50"/>
      <c r="O1663" s="50"/>
      <c r="P1663" s="50"/>
      <c r="Q1663" s="50"/>
      <c r="R1663" s="50"/>
      <c r="S1663" s="50"/>
    </row>
    <row r="1664">
      <c r="A1664" s="244"/>
      <c r="B1664" s="50"/>
      <c r="C1664" s="111"/>
      <c r="D1664" s="111"/>
      <c r="E1664" s="111"/>
      <c r="F1664" s="111"/>
      <c r="G1664" s="243"/>
      <c r="H1664" s="50"/>
      <c r="J1664" s="50"/>
      <c r="K1664" s="50"/>
      <c r="L1664" s="50"/>
      <c r="M1664" s="50"/>
      <c r="N1664" s="50"/>
      <c r="O1664" s="50"/>
      <c r="P1664" s="50"/>
      <c r="Q1664" s="50"/>
      <c r="R1664" s="50"/>
      <c r="S1664" s="50"/>
    </row>
    <row r="1665">
      <c r="A1665" s="244"/>
      <c r="B1665" s="50"/>
      <c r="C1665" s="111"/>
      <c r="D1665" s="111"/>
      <c r="E1665" s="111"/>
      <c r="F1665" s="111"/>
      <c r="G1665" s="243"/>
      <c r="H1665" s="50"/>
      <c r="J1665" s="50"/>
      <c r="K1665" s="50"/>
      <c r="L1665" s="50"/>
      <c r="M1665" s="50"/>
      <c r="N1665" s="50"/>
      <c r="O1665" s="50"/>
      <c r="P1665" s="50"/>
      <c r="Q1665" s="50"/>
      <c r="R1665" s="50"/>
      <c r="S1665" s="50"/>
    </row>
    <row r="1666">
      <c r="A1666" s="244"/>
      <c r="B1666" s="50"/>
      <c r="C1666" s="111"/>
      <c r="D1666" s="111"/>
      <c r="E1666" s="111"/>
      <c r="F1666" s="111"/>
      <c r="G1666" s="243"/>
      <c r="H1666" s="50"/>
      <c r="J1666" s="50"/>
      <c r="K1666" s="50"/>
      <c r="L1666" s="50"/>
      <c r="M1666" s="50"/>
      <c r="N1666" s="50"/>
      <c r="O1666" s="50"/>
      <c r="P1666" s="50"/>
      <c r="Q1666" s="50"/>
      <c r="R1666" s="50"/>
      <c r="S1666" s="50"/>
    </row>
    <row r="1667">
      <c r="A1667" s="244"/>
      <c r="B1667" s="50"/>
      <c r="C1667" s="111"/>
      <c r="D1667" s="111"/>
      <c r="E1667" s="111"/>
      <c r="F1667" s="111"/>
      <c r="G1667" s="243"/>
      <c r="H1667" s="50"/>
      <c r="J1667" s="50"/>
      <c r="K1667" s="50"/>
      <c r="L1667" s="50"/>
      <c r="M1667" s="50"/>
      <c r="N1667" s="50"/>
      <c r="O1667" s="50"/>
      <c r="P1667" s="50"/>
      <c r="Q1667" s="50"/>
      <c r="R1667" s="50"/>
      <c r="S1667" s="50"/>
    </row>
    <row r="1668">
      <c r="A1668" s="244"/>
      <c r="B1668" s="50"/>
      <c r="C1668" s="111"/>
      <c r="D1668" s="111"/>
      <c r="E1668" s="111"/>
      <c r="F1668" s="111"/>
      <c r="G1668" s="243"/>
      <c r="H1668" s="50"/>
      <c r="J1668" s="50"/>
      <c r="K1668" s="50"/>
      <c r="L1668" s="50"/>
      <c r="M1668" s="50"/>
      <c r="N1668" s="50"/>
      <c r="O1668" s="50"/>
      <c r="P1668" s="50"/>
      <c r="Q1668" s="50"/>
      <c r="R1668" s="50"/>
      <c r="S1668" s="50"/>
    </row>
    <row r="1669">
      <c r="A1669" s="244"/>
      <c r="B1669" s="50"/>
      <c r="C1669" s="111"/>
      <c r="D1669" s="111"/>
      <c r="E1669" s="111"/>
      <c r="F1669" s="111"/>
      <c r="G1669" s="243"/>
      <c r="H1669" s="50"/>
      <c r="J1669" s="50"/>
      <c r="K1669" s="50"/>
      <c r="L1669" s="50"/>
      <c r="M1669" s="50"/>
      <c r="N1669" s="50"/>
      <c r="O1669" s="50"/>
      <c r="P1669" s="50"/>
      <c r="Q1669" s="50"/>
      <c r="R1669" s="50"/>
      <c r="S1669" s="50"/>
    </row>
    <row r="1670">
      <c r="A1670" s="244"/>
      <c r="B1670" s="50"/>
      <c r="C1670" s="111"/>
      <c r="D1670" s="111"/>
      <c r="E1670" s="111"/>
      <c r="F1670" s="111"/>
      <c r="G1670" s="243"/>
      <c r="H1670" s="50"/>
      <c r="J1670" s="50"/>
      <c r="K1670" s="50"/>
      <c r="L1670" s="50"/>
      <c r="M1670" s="50"/>
      <c r="N1670" s="50"/>
      <c r="O1670" s="50"/>
      <c r="P1670" s="50"/>
      <c r="Q1670" s="50"/>
      <c r="R1670" s="50"/>
      <c r="S1670" s="50"/>
    </row>
    <row r="1671">
      <c r="A1671" s="244"/>
      <c r="B1671" s="50"/>
      <c r="C1671" s="111"/>
      <c r="D1671" s="111"/>
      <c r="E1671" s="111"/>
      <c r="F1671" s="111"/>
      <c r="G1671" s="243"/>
      <c r="H1671" s="50"/>
      <c r="J1671" s="50"/>
      <c r="K1671" s="50"/>
      <c r="L1671" s="50"/>
      <c r="M1671" s="50"/>
      <c r="N1671" s="50"/>
      <c r="O1671" s="50"/>
      <c r="P1671" s="50"/>
      <c r="Q1671" s="50"/>
      <c r="R1671" s="50"/>
      <c r="S1671" s="50"/>
    </row>
    <row r="1672">
      <c r="A1672" s="244"/>
      <c r="B1672" s="50"/>
      <c r="C1672" s="111"/>
      <c r="D1672" s="111"/>
      <c r="E1672" s="111"/>
      <c r="F1672" s="111"/>
      <c r="G1672" s="243"/>
      <c r="H1672" s="50"/>
      <c r="J1672" s="50"/>
      <c r="K1672" s="50"/>
      <c r="L1672" s="50"/>
      <c r="M1672" s="50"/>
      <c r="N1672" s="50"/>
      <c r="O1672" s="50"/>
      <c r="P1672" s="50"/>
      <c r="Q1672" s="50"/>
      <c r="R1672" s="50"/>
      <c r="S1672" s="50"/>
    </row>
    <row r="1673">
      <c r="A1673" s="244"/>
      <c r="B1673" s="50"/>
      <c r="C1673" s="111"/>
      <c r="D1673" s="111"/>
      <c r="E1673" s="111"/>
      <c r="F1673" s="111"/>
      <c r="G1673" s="243"/>
      <c r="H1673" s="50"/>
      <c r="J1673" s="50"/>
      <c r="K1673" s="50"/>
      <c r="L1673" s="50"/>
      <c r="M1673" s="50"/>
      <c r="N1673" s="50"/>
      <c r="O1673" s="50"/>
      <c r="P1673" s="50"/>
      <c r="Q1673" s="50"/>
      <c r="R1673" s="50"/>
      <c r="S1673" s="50"/>
    </row>
    <row r="1674">
      <c r="A1674" s="244"/>
      <c r="B1674" s="50"/>
      <c r="C1674" s="111"/>
      <c r="D1674" s="111"/>
      <c r="E1674" s="111"/>
      <c r="F1674" s="111"/>
      <c r="G1674" s="243"/>
      <c r="H1674" s="50"/>
      <c r="J1674" s="50"/>
      <c r="K1674" s="50"/>
      <c r="L1674" s="50"/>
      <c r="M1674" s="50"/>
      <c r="N1674" s="50"/>
      <c r="O1674" s="50"/>
      <c r="P1674" s="50"/>
      <c r="Q1674" s="50"/>
      <c r="R1674" s="50"/>
      <c r="S1674" s="50"/>
    </row>
    <row r="1675">
      <c r="A1675" s="244"/>
      <c r="B1675" s="50"/>
      <c r="C1675" s="111"/>
      <c r="D1675" s="111"/>
      <c r="E1675" s="111"/>
      <c r="F1675" s="111"/>
      <c r="G1675" s="243"/>
      <c r="H1675" s="50"/>
      <c r="J1675" s="50"/>
      <c r="K1675" s="50"/>
      <c r="L1675" s="50"/>
      <c r="M1675" s="50"/>
      <c r="N1675" s="50"/>
      <c r="O1675" s="50"/>
      <c r="P1675" s="50"/>
      <c r="Q1675" s="50"/>
      <c r="R1675" s="50"/>
      <c r="S1675" s="50"/>
    </row>
    <row r="1676">
      <c r="A1676" s="244"/>
      <c r="B1676" s="50"/>
      <c r="C1676" s="111"/>
      <c r="D1676" s="111"/>
      <c r="E1676" s="111"/>
      <c r="F1676" s="111"/>
      <c r="G1676" s="243"/>
      <c r="H1676" s="50"/>
      <c r="J1676" s="50"/>
      <c r="K1676" s="50"/>
      <c r="L1676" s="50"/>
      <c r="M1676" s="50"/>
      <c r="N1676" s="50"/>
      <c r="O1676" s="50"/>
      <c r="P1676" s="50"/>
      <c r="Q1676" s="50"/>
      <c r="R1676" s="50"/>
      <c r="S1676" s="50"/>
    </row>
    <row r="1677">
      <c r="A1677" s="244"/>
      <c r="B1677" s="50"/>
      <c r="C1677" s="111"/>
      <c r="D1677" s="111"/>
      <c r="E1677" s="111"/>
      <c r="F1677" s="111"/>
      <c r="G1677" s="243"/>
      <c r="H1677" s="50"/>
      <c r="J1677" s="50"/>
      <c r="K1677" s="50"/>
      <c r="L1677" s="50"/>
      <c r="M1677" s="50"/>
      <c r="N1677" s="50"/>
      <c r="O1677" s="50"/>
      <c r="P1677" s="50"/>
      <c r="Q1677" s="50"/>
      <c r="R1677" s="50"/>
      <c r="S1677" s="50"/>
    </row>
    <row r="1678">
      <c r="A1678" s="244"/>
      <c r="B1678" s="50"/>
      <c r="C1678" s="111"/>
      <c r="D1678" s="111"/>
      <c r="E1678" s="111"/>
      <c r="F1678" s="111"/>
      <c r="G1678" s="243"/>
      <c r="H1678" s="50"/>
      <c r="J1678" s="50"/>
      <c r="K1678" s="50"/>
      <c r="L1678" s="50"/>
      <c r="M1678" s="50"/>
      <c r="N1678" s="50"/>
      <c r="O1678" s="50"/>
      <c r="P1678" s="50"/>
      <c r="Q1678" s="50"/>
      <c r="R1678" s="50"/>
      <c r="S1678" s="50"/>
    </row>
    <row r="1679">
      <c r="A1679" s="244"/>
      <c r="B1679" s="50"/>
      <c r="C1679" s="111"/>
      <c r="D1679" s="111"/>
      <c r="E1679" s="111"/>
      <c r="F1679" s="111"/>
      <c r="G1679" s="243"/>
      <c r="H1679" s="50"/>
      <c r="J1679" s="50"/>
      <c r="K1679" s="50"/>
      <c r="L1679" s="50"/>
      <c r="M1679" s="50"/>
      <c r="N1679" s="50"/>
      <c r="O1679" s="50"/>
      <c r="P1679" s="50"/>
      <c r="Q1679" s="50"/>
      <c r="R1679" s="50"/>
      <c r="S1679" s="50"/>
    </row>
    <row r="1680">
      <c r="A1680" s="244"/>
      <c r="B1680" s="50"/>
      <c r="C1680" s="111"/>
      <c r="D1680" s="111"/>
      <c r="E1680" s="111"/>
      <c r="F1680" s="111"/>
      <c r="G1680" s="243"/>
      <c r="H1680" s="50"/>
      <c r="J1680" s="50"/>
      <c r="K1680" s="50"/>
      <c r="L1680" s="50"/>
      <c r="M1680" s="50"/>
      <c r="N1680" s="50"/>
      <c r="O1680" s="50"/>
      <c r="P1680" s="50"/>
      <c r="Q1680" s="50"/>
      <c r="R1680" s="50"/>
      <c r="S1680" s="50"/>
    </row>
    <row r="1681">
      <c r="A1681" s="244"/>
      <c r="B1681" s="50"/>
      <c r="C1681" s="111"/>
      <c r="D1681" s="111"/>
      <c r="E1681" s="111"/>
      <c r="F1681" s="111"/>
      <c r="G1681" s="243"/>
      <c r="H1681" s="50"/>
      <c r="J1681" s="50"/>
      <c r="K1681" s="50"/>
      <c r="L1681" s="50"/>
      <c r="M1681" s="50"/>
      <c r="N1681" s="50"/>
      <c r="O1681" s="50"/>
      <c r="P1681" s="50"/>
      <c r="Q1681" s="50"/>
      <c r="R1681" s="50"/>
      <c r="S1681" s="50"/>
    </row>
    <row r="1682">
      <c r="A1682" s="244"/>
      <c r="B1682" s="50"/>
      <c r="C1682" s="111"/>
      <c r="D1682" s="111"/>
      <c r="E1682" s="111"/>
      <c r="F1682" s="111"/>
      <c r="G1682" s="243"/>
      <c r="H1682" s="50"/>
      <c r="J1682" s="50"/>
      <c r="K1682" s="50"/>
      <c r="L1682" s="50"/>
      <c r="M1682" s="50"/>
      <c r="N1682" s="50"/>
      <c r="O1682" s="50"/>
      <c r="P1682" s="50"/>
      <c r="Q1682" s="50"/>
      <c r="R1682" s="50"/>
      <c r="S1682" s="50"/>
    </row>
    <row r="1683">
      <c r="A1683" s="244"/>
      <c r="B1683" s="50"/>
      <c r="C1683" s="111"/>
      <c r="D1683" s="111"/>
      <c r="E1683" s="111"/>
      <c r="F1683" s="111"/>
      <c r="G1683" s="243"/>
      <c r="H1683" s="50"/>
      <c r="J1683" s="50"/>
      <c r="K1683" s="50"/>
      <c r="L1683" s="50"/>
      <c r="M1683" s="50"/>
      <c r="N1683" s="50"/>
      <c r="O1683" s="50"/>
      <c r="P1683" s="50"/>
      <c r="Q1683" s="50"/>
      <c r="R1683" s="50"/>
      <c r="S1683" s="50"/>
    </row>
    <row r="1684">
      <c r="A1684" s="244"/>
      <c r="B1684" s="50"/>
      <c r="C1684" s="111"/>
      <c r="D1684" s="111"/>
      <c r="E1684" s="111"/>
      <c r="F1684" s="111"/>
      <c r="G1684" s="243"/>
      <c r="H1684" s="50"/>
      <c r="J1684" s="50"/>
      <c r="K1684" s="50"/>
      <c r="L1684" s="50"/>
      <c r="M1684" s="50"/>
      <c r="N1684" s="50"/>
      <c r="O1684" s="50"/>
      <c r="P1684" s="50"/>
      <c r="Q1684" s="50"/>
      <c r="R1684" s="50"/>
      <c r="S1684" s="50"/>
    </row>
    <row r="1685">
      <c r="A1685" s="244"/>
      <c r="B1685" s="50"/>
      <c r="C1685" s="111"/>
      <c r="D1685" s="111"/>
      <c r="E1685" s="111"/>
      <c r="F1685" s="111"/>
      <c r="G1685" s="243"/>
      <c r="H1685" s="50"/>
      <c r="J1685" s="50"/>
      <c r="K1685" s="50"/>
      <c r="L1685" s="50"/>
      <c r="M1685" s="50"/>
      <c r="N1685" s="50"/>
      <c r="O1685" s="50"/>
      <c r="P1685" s="50"/>
      <c r="Q1685" s="50"/>
      <c r="R1685" s="50"/>
      <c r="S1685" s="50"/>
    </row>
    <row r="1686">
      <c r="A1686" s="244"/>
      <c r="B1686" s="50"/>
      <c r="C1686" s="111"/>
      <c r="D1686" s="111"/>
      <c r="E1686" s="111"/>
      <c r="F1686" s="111"/>
      <c r="G1686" s="243"/>
      <c r="H1686" s="50"/>
      <c r="J1686" s="50"/>
      <c r="K1686" s="50"/>
      <c r="L1686" s="50"/>
      <c r="M1686" s="50"/>
      <c r="N1686" s="50"/>
      <c r="O1686" s="50"/>
      <c r="P1686" s="50"/>
      <c r="Q1686" s="50"/>
      <c r="R1686" s="50"/>
      <c r="S1686" s="50"/>
    </row>
    <row r="1687">
      <c r="A1687" s="244"/>
      <c r="B1687" s="50"/>
      <c r="C1687" s="111"/>
      <c r="D1687" s="111"/>
      <c r="E1687" s="111"/>
      <c r="F1687" s="111"/>
      <c r="G1687" s="243"/>
      <c r="H1687" s="50"/>
      <c r="J1687" s="50"/>
      <c r="K1687" s="50"/>
      <c r="L1687" s="50"/>
      <c r="M1687" s="50"/>
      <c r="N1687" s="50"/>
      <c r="O1687" s="50"/>
      <c r="P1687" s="50"/>
      <c r="Q1687" s="50"/>
      <c r="R1687" s="50"/>
      <c r="S1687" s="50"/>
    </row>
    <row r="1688">
      <c r="A1688" s="244"/>
      <c r="B1688" s="50"/>
      <c r="C1688" s="111"/>
      <c r="D1688" s="111"/>
      <c r="E1688" s="111"/>
      <c r="F1688" s="111"/>
      <c r="G1688" s="243"/>
      <c r="H1688" s="50"/>
      <c r="J1688" s="50"/>
      <c r="K1688" s="50"/>
      <c r="L1688" s="50"/>
      <c r="M1688" s="50"/>
      <c r="N1688" s="50"/>
      <c r="O1688" s="50"/>
      <c r="P1688" s="50"/>
      <c r="Q1688" s="50"/>
      <c r="R1688" s="50"/>
      <c r="S1688" s="50"/>
    </row>
    <row r="1689">
      <c r="A1689" s="244"/>
      <c r="B1689" s="50"/>
      <c r="C1689" s="111"/>
      <c r="D1689" s="111"/>
      <c r="E1689" s="111"/>
      <c r="F1689" s="111"/>
      <c r="G1689" s="243"/>
      <c r="H1689" s="50"/>
      <c r="J1689" s="50"/>
      <c r="K1689" s="50"/>
      <c r="L1689" s="50"/>
      <c r="M1689" s="50"/>
      <c r="N1689" s="50"/>
      <c r="O1689" s="50"/>
      <c r="P1689" s="50"/>
      <c r="Q1689" s="50"/>
      <c r="R1689" s="50"/>
      <c r="S1689" s="50"/>
    </row>
    <row r="1690">
      <c r="A1690" s="244"/>
      <c r="B1690" s="50"/>
      <c r="C1690" s="111"/>
      <c r="D1690" s="111"/>
      <c r="E1690" s="111"/>
      <c r="F1690" s="111"/>
      <c r="G1690" s="243"/>
      <c r="H1690" s="50"/>
      <c r="J1690" s="50"/>
      <c r="K1690" s="50"/>
      <c r="L1690" s="50"/>
      <c r="M1690" s="50"/>
      <c r="N1690" s="50"/>
      <c r="O1690" s="50"/>
      <c r="P1690" s="50"/>
      <c r="Q1690" s="50"/>
      <c r="R1690" s="50"/>
      <c r="S1690" s="50"/>
    </row>
    <row r="1691">
      <c r="A1691" s="244"/>
      <c r="B1691" s="50"/>
      <c r="C1691" s="111"/>
      <c r="D1691" s="111"/>
      <c r="E1691" s="111"/>
      <c r="F1691" s="111"/>
      <c r="G1691" s="243"/>
      <c r="H1691" s="50"/>
      <c r="J1691" s="50"/>
      <c r="K1691" s="50"/>
      <c r="L1691" s="50"/>
      <c r="M1691" s="50"/>
      <c r="N1691" s="50"/>
      <c r="O1691" s="50"/>
      <c r="P1691" s="50"/>
      <c r="Q1691" s="50"/>
      <c r="R1691" s="50"/>
      <c r="S1691" s="50"/>
    </row>
    <row r="1692">
      <c r="A1692" s="244"/>
      <c r="B1692" s="50"/>
      <c r="C1692" s="111"/>
      <c r="D1692" s="111"/>
      <c r="E1692" s="111"/>
      <c r="F1692" s="111"/>
      <c r="G1692" s="243"/>
      <c r="H1692" s="50"/>
      <c r="J1692" s="50"/>
      <c r="K1692" s="50"/>
      <c r="L1692" s="50"/>
      <c r="M1692" s="50"/>
      <c r="N1692" s="50"/>
      <c r="O1692" s="50"/>
      <c r="P1692" s="50"/>
      <c r="Q1692" s="50"/>
      <c r="R1692" s="50"/>
      <c r="S1692" s="50"/>
    </row>
    <row r="1693">
      <c r="A1693" s="244"/>
      <c r="B1693" s="50"/>
      <c r="C1693" s="111"/>
      <c r="D1693" s="111"/>
      <c r="E1693" s="111"/>
      <c r="F1693" s="111"/>
      <c r="G1693" s="243"/>
      <c r="H1693" s="50"/>
      <c r="J1693" s="50"/>
      <c r="K1693" s="50"/>
      <c r="L1693" s="50"/>
      <c r="M1693" s="50"/>
      <c r="N1693" s="50"/>
      <c r="O1693" s="50"/>
      <c r="P1693" s="50"/>
      <c r="Q1693" s="50"/>
      <c r="R1693" s="50"/>
      <c r="S1693" s="50"/>
    </row>
    <row r="1694">
      <c r="A1694" s="244"/>
      <c r="B1694" s="50"/>
      <c r="C1694" s="111"/>
      <c r="D1694" s="111"/>
      <c r="E1694" s="111"/>
      <c r="F1694" s="111"/>
      <c r="G1694" s="243"/>
      <c r="H1694" s="50"/>
      <c r="J1694" s="50"/>
      <c r="K1694" s="50"/>
      <c r="L1694" s="50"/>
      <c r="M1694" s="50"/>
      <c r="N1694" s="50"/>
      <c r="O1694" s="50"/>
      <c r="P1694" s="50"/>
      <c r="Q1694" s="50"/>
      <c r="R1694" s="50"/>
      <c r="S1694" s="50"/>
    </row>
    <row r="1695">
      <c r="A1695" s="244"/>
      <c r="B1695" s="50"/>
      <c r="C1695" s="111"/>
      <c r="D1695" s="111"/>
      <c r="E1695" s="111"/>
      <c r="F1695" s="111"/>
      <c r="G1695" s="243"/>
      <c r="H1695" s="50"/>
      <c r="J1695" s="50"/>
      <c r="K1695" s="50"/>
      <c r="L1695" s="50"/>
      <c r="M1695" s="50"/>
      <c r="N1695" s="50"/>
      <c r="O1695" s="50"/>
      <c r="P1695" s="50"/>
      <c r="Q1695" s="50"/>
      <c r="R1695" s="50"/>
      <c r="S1695" s="50"/>
    </row>
    <row r="1696">
      <c r="A1696" s="244"/>
      <c r="B1696" s="50"/>
      <c r="C1696" s="111"/>
      <c r="D1696" s="111"/>
      <c r="E1696" s="111"/>
      <c r="F1696" s="111"/>
      <c r="G1696" s="243"/>
      <c r="H1696" s="50"/>
      <c r="J1696" s="50"/>
      <c r="K1696" s="50"/>
      <c r="L1696" s="50"/>
      <c r="M1696" s="50"/>
      <c r="N1696" s="50"/>
      <c r="O1696" s="50"/>
      <c r="P1696" s="50"/>
      <c r="Q1696" s="50"/>
      <c r="R1696" s="50"/>
      <c r="S1696" s="50"/>
    </row>
    <row r="1697">
      <c r="A1697" s="244"/>
      <c r="B1697" s="50"/>
      <c r="C1697" s="111"/>
      <c r="D1697" s="111"/>
      <c r="E1697" s="111"/>
      <c r="F1697" s="111"/>
      <c r="G1697" s="243"/>
      <c r="H1697" s="50"/>
      <c r="J1697" s="50"/>
      <c r="K1697" s="50"/>
      <c r="L1697" s="50"/>
      <c r="M1697" s="50"/>
      <c r="N1697" s="50"/>
      <c r="O1697" s="50"/>
      <c r="P1697" s="50"/>
      <c r="Q1697" s="50"/>
      <c r="R1697" s="50"/>
      <c r="S1697" s="50"/>
    </row>
    <row r="1698">
      <c r="A1698" s="244"/>
      <c r="B1698" s="50"/>
      <c r="C1698" s="111"/>
      <c r="D1698" s="111"/>
      <c r="E1698" s="111"/>
      <c r="F1698" s="111"/>
      <c r="G1698" s="243"/>
      <c r="H1698" s="50"/>
      <c r="J1698" s="50"/>
      <c r="K1698" s="50"/>
      <c r="L1698" s="50"/>
      <c r="M1698" s="50"/>
      <c r="N1698" s="50"/>
      <c r="O1698" s="50"/>
      <c r="P1698" s="50"/>
      <c r="Q1698" s="50"/>
      <c r="R1698" s="50"/>
      <c r="S1698" s="50"/>
    </row>
    <row r="1699">
      <c r="A1699" s="244"/>
      <c r="B1699" s="50"/>
      <c r="C1699" s="111"/>
      <c r="D1699" s="111"/>
      <c r="E1699" s="111"/>
      <c r="F1699" s="111"/>
      <c r="G1699" s="243"/>
      <c r="H1699" s="50"/>
      <c r="J1699" s="50"/>
      <c r="K1699" s="50"/>
      <c r="L1699" s="50"/>
      <c r="M1699" s="50"/>
      <c r="N1699" s="50"/>
      <c r="O1699" s="50"/>
      <c r="P1699" s="50"/>
      <c r="Q1699" s="50"/>
      <c r="R1699" s="50"/>
      <c r="S1699" s="50"/>
    </row>
    <row r="1700">
      <c r="A1700" s="244"/>
      <c r="B1700" s="50"/>
      <c r="C1700" s="111"/>
      <c r="D1700" s="111"/>
      <c r="E1700" s="111"/>
      <c r="F1700" s="111"/>
      <c r="G1700" s="243"/>
      <c r="H1700" s="50"/>
      <c r="J1700" s="50"/>
      <c r="K1700" s="50"/>
      <c r="L1700" s="50"/>
      <c r="M1700" s="50"/>
      <c r="N1700" s="50"/>
      <c r="O1700" s="50"/>
      <c r="P1700" s="50"/>
      <c r="Q1700" s="50"/>
      <c r="R1700" s="50"/>
      <c r="S1700" s="50"/>
    </row>
    <row r="1701">
      <c r="A1701" s="244"/>
      <c r="B1701" s="50"/>
      <c r="C1701" s="111"/>
      <c r="D1701" s="111"/>
      <c r="E1701" s="111"/>
      <c r="F1701" s="111"/>
      <c r="G1701" s="243"/>
      <c r="H1701" s="50"/>
      <c r="J1701" s="50"/>
      <c r="K1701" s="50"/>
      <c r="L1701" s="50"/>
      <c r="M1701" s="50"/>
      <c r="N1701" s="50"/>
      <c r="O1701" s="50"/>
      <c r="P1701" s="50"/>
      <c r="Q1701" s="50"/>
      <c r="R1701" s="50"/>
      <c r="S1701" s="50"/>
    </row>
    <row r="1702">
      <c r="A1702" s="244"/>
      <c r="B1702" s="50"/>
      <c r="C1702" s="111"/>
      <c r="D1702" s="111"/>
      <c r="E1702" s="111"/>
      <c r="F1702" s="111"/>
      <c r="G1702" s="243"/>
      <c r="H1702" s="50"/>
      <c r="J1702" s="50"/>
      <c r="K1702" s="50"/>
      <c r="L1702" s="50"/>
      <c r="M1702" s="50"/>
      <c r="N1702" s="50"/>
      <c r="O1702" s="50"/>
      <c r="P1702" s="50"/>
      <c r="Q1702" s="50"/>
      <c r="R1702" s="50"/>
      <c r="S1702" s="50"/>
    </row>
    <row r="1703">
      <c r="A1703" s="244"/>
      <c r="B1703" s="50"/>
      <c r="C1703" s="111"/>
      <c r="D1703" s="111"/>
      <c r="E1703" s="111"/>
      <c r="F1703" s="111"/>
      <c r="G1703" s="243"/>
      <c r="H1703" s="50"/>
      <c r="J1703" s="50"/>
      <c r="K1703" s="50"/>
      <c r="L1703" s="50"/>
      <c r="M1703" s="50"/>
      <c r="N1703" s="50"/>
      <c r="O1703" s="50"/>
      <c r="P1703" s="50"/>
      <c r="Q1703" s="50"/>
      <c r="R1703" s="50"/>
      <c r="S1703" s="50"/>
    </row>
    <row r="1704">
      <c r="A1704" s="244"/>
      <c r="B1704" s="50"/>
      <c r="C1704" s="111"/>
      <c r="D1704" s="111"/>
      <c r="E1704" s="111"/>
      <c r="F1704" s="111"/>
      <c r="G1704" s="243"/>
      <c r="H1704" s="50"/>
      <c r="J1704" s="50"/>
      <c r="K1704" s="50"/>
      <c r="L1704" s="50"/>
      <c r="M1704" s="50"/>
      <c r="N1704" s="50"/>
      <c r="O1704" s="50"/>
      <c r="P1704" s="50"/>
      <c r="Q1704" s="50"/>
      <c r="R1704" s="50"/>
      <c r="S1704" s="50"/>
    </row>
    <row r="1705">
      <c r="A1705" s="244"/>
      <c r="B1705" s="50"/>
      <c r="C1705" s="111"/>
      <c r="D1705" s="111"/>
      <c r="E1705" s="111"/>
      <c r="F1705" s="111"/>
      <c r="G1705" s="243"/>
      <c r="H1705" s="50"/>
      <c r="J1705" s="50"/>
      <c r="K1705" s="50"/>
      <c r="L1705" s="50"/>
      <c r="M1705" s="50"/>
      <c r="N1705" s="50"/>
      <c r="O1705" s="50"/>
      <c r="P1705" s="50"/>
      <c r="Q1705" s="50"/>
      <c r="R1705" s="50"/>
      <c r="S1705" s="50"/>
    </row>
    <row r="1706">
      <c r="A1706" s="244"/>
      <c r="B1706" s="50"/>
      <c r="C1706" s="111"/>
      <c r="D1706" s="111"/>
      <c r="E1706" s="111"/>
      <c r="F1706" s="111"/>
      <c r="G1706" s="243"/>
      <c r="H1706" s="50"/>
      <c r="J1706" s="50"/>
      <c r="K1706" s="50"/>
      <c r="L1706" s="50"/>
      <c r="M1706" s="50"/>
      <c r="N1706" s="50"/>
      <c r="O1706" s="50"/>
      <c r="P1706" s="50"/>
      <c r="Q1706" s="50"/>
      <c r="R1706" s="50"/>
      <c r="S1706" s="50"/>
    </row>
    <row r="1707">
      <c r="A1707" s="244"/>
      <c r="B1707" s="50"/>
      <c r="C1707" s="111"/>
      <c r="D1707" s="111"/>
      <c r="E1707" s="111"/>
      <c r="F1707" s="111"/>
      <c r="G1707" s="243"/>
      <c r="H1707" s="50"/>
      <c r="J1707" s="50"/>
      <c r="K1707" s="50"/>
      <c r="L1707" s="50"/>
      <c r="M1707" s="50"/>
      <c r="N1707" s="50"/>
      <c r="O1707" s="50"/>
      <c r="P1707" s="50"/>
      <c r="Q1707" s="50"/>
      <c r="R1707" s="50"/>
      <c r="S1707" s="50"/>
    </row>
    <row r="1708">
      <c r="A1708" s="244"/>
      <c r="B1708" s="50"/>
      <c r="C1708" s="111"/>
      <c r="D1708" s="111"/>
      <c r="E1708" s="111"/>
      <c r="F1708" s="111"/>
      <c r="G1708" s="243"/>
      <c r="H1708" s="50"/>
      <c r="J1708" s="50"/>
      <c r="K1708" s="50"/>
      <c r="L1708" s="50"/>
      <c r="M1708" s="50"/>
      <c r="N1708" s="50"/>
      <c r="O1708" s="50"/>
      <c r="P1708" s="50"/>
      <c r="Q1708" s="50"/>
      <c r="R1708" s="50"/>
      <c r="S1708" s="50"/>
    </row>
    <row r="1709">
      <c r="A1709" s="244"/>
      <c r="B1709" s="50"/>
      <c r="C1709" s="111"/>
      <c r="D1709" s="111"/>
      <c r="E1709" s="111"/>
      <c r="F1709" s="111"/>
      <c r="G1709" s="243"/>
      <c r="H1709" s="50"/>
      <c r="J1709" s="50"/>
      <c r="K1709" s="50"/>
      <c r="L1709" s="50"/>
      <c r="M1709" s="50"/>
      <c r="N1709" s="50"/>
      <c r="O1709" s="50"/>
      <c r="P1709" s="50"/>
      <c r="Q1709" s="50"/>
      <c r="R1709" s="50"/>
      <c r="S1709" s="50"/>
    </row>
    <row r="1710">
      <c r="A1710" s="244"/>
      <c r="B1710" s="50"/>
      <c r="C1710" s="111"/>
      <c r="D1710" s="111"/>
      <c r="E1710" s="111"/>
      <c r="F1710" s="111"/>
      <c r="G1710" s="243"/>
      <c r="H1710" s="50"/>
      <c r="J1710" s="50"/>
      <c r="K1710" s="50"/>
      <c r="L1710" s="50"/>
      <c r="M1710" s="50"/>
      <c r="N1710" s="50"/>
      <c r="O1710" s="50"/>
      <c r="P1710" s="50"/>
      <c r="Q1710" s="50"/>
      <c r="R1710" s="50"/>
      <c r="S1710" s="50"/>
    </row>
    <row r="1711">
      <c r="A1711" s="244"/>
      <c r="B1711" s="50"/>
      <c r="C1711" s="111"/>
      <c r="D1711" s="111"/>
      <c r="E1711" s="111"/>
      <c r="F1711" s="111"/>
      <c r="G1711" s="243"/>
      <c r="H1711" s="50"/>
      <c r="J1711" s="50"/>
      <c r="K1711" s="50"/>
      <c r="L1711" s="50"/>
      <c r="M1711" s="50"/>
      <c r="N1711" s="50"/>
      <c r="O1711" s="50"/>
      <c r="P1711" s="50"/>
      <c r="Q1711" s="50"/>
      <c r="R1711" s="50"/>
      <c r="S1711" s="50"/>
    </row>
    <row r="1712">
      <c r="A1712" s="244"/>
      <c r="B1712" s="50"/>
      <c r="C1712" s="111"/>
      <c r="D1712" s="111"/>
      <c r="E1712" s="111"/>
      <c r="F1712" s="111"/>
      <c r="G1712" s="243"/>
      <c r="H1712" s="50"/>
      <c r="J1712" s="50"/>
      <c r="K1712" s="50"/>
      <c r="L1712" s="50"/>
      <c r="M1712" s="50"/>
      <c r="N1712" s="50"/>
      <c r="O1712" s="50"/>
      <c r="P1712" s="50"/>
      <c r="Q1712" s="50"/>
      <c r="R1712" s="50"/>
      <c r="S1712" s="50"/>
    </row>
    <row r="1713">
      <c r="A1713" s="244"/>
      <c r="B1713" s="50"/>
      <c r="C1713" s="111"/>
      <c r="D1713" s="111"/>
      <c r="E1713" s="111"/>
      <c r="F1713" s="111"/>
      <c r="G1713" s="243"/>
      <c r="H1713" s="50"/>
      <c r="J1713" s="50"/>
      <c r="K1713" s="50"/>
      <c r="L1713" s="50"/>
      <c r="M1713" s="50"/>
      <c r="N1713" s="50"/>
      <c r="O1713" s="50"/>
      <c r="P1713" s="50"/>
      <c r="Q1713" s="50"/>
      <c r="R1713" s="50"/>
      <c r="S1713" s="50"/>
    </row>
    <row r="1714">
      <c r="A1714" s="244"/>
      <c r="B1714" s="50"/>
      <c r="C1714" s="111"/>
      <c r="D1714" s="111"/>
      <c r="E1714" s="111"/>
      <c r="F1714" s="111"/>
      <c r="G1714" s="243"/>
      <c r="H1714" s="50"/>
      <c r="J1714" s="50"/>
      <c r="K1714" s="50"/>
      <c r="L1714" s="50"/>
      <c r="M1714" s="50"/>
      <c r="N1714" s="50"/>
      <c r="O1714" s="50"/>
      <c r="P1714" s="50"/>
      <c r="Q1714" s="50"/>
      <c r="R1714" s="50"/>
      <c r="S1714" s="50"/>
    </row>
    <row r="1715">
      <c r="A1715" s="244"/>
      <c r="B1715" s="50"/>
      <c r="C1715" s="111"/>
      <c r="D1715" s="111"/>
      <c r="E1715" s="111"/>
      <c r="F1715" s="111"/>
      <c r="G1715" s="243"/>
      <c r="H1715" s="50"/>
      <c r="J1715" s="50"/>
      <c r="K1715" s="50"/>
      <c r="L1715" s="50"/>
      <c r="M1715" s="50"/>
      <c r="N1715" s="50"/>
      <c r="O1715" s="50"/>
      <c r="P1715" s="50"/>
      <c r="Q1715" s="50"/>
      <c r="R1715" s="50"/>
      <c r="S1715" s="50"/>
    </row>
    <row r="1716">
      <c r="A1716" s="244"/>
      <c r="B1716" s="50"/>
      <c r="C1716" s="111"/>
      <c r="D1716" s="111"/>
      <c r="E1716" s="111"/>
      <c r="F1716" s="111"/>
      <c r="G1716" s="243"/>
      <c r="H1716" s="50"/>
      <c r="J1716" s="50"/>
      <c r="K1716" s="50"/>
      <c r="L1716" s="50"/>
      <c r="M1716" s="50"/>
      <c r="N1716" s="50"/>
      <c r="O1716" s="50"/>
      <c r="P1716" s="50"/>
      <c r="Q1716" s="50"/>
      <c r="R1716" s="50"/>
      <c r="S1716" s="50"/>
    </row>
    <row r="1717">
      <c r="A1717" s="244"/>
      <c r="B1717" s="50"/>
      <c r="C1717" s="111"/>
      <c r="D1717" s="111"/>
      <c r="E1717" s="111"/>
      <c r="F1717" s="111"/>
      <c r="G1717" s="243"/>
      <c r="H1717" s="50"/>
      <c r="J1717" s="50"/>
      <c r="K1717" s="50"/>
      <c r="L1717" s="50"/>
      <c r="M1717" s="50"/>
      <c r="N1717" s="50"/>
      <c r="O1717" s="50"/>
      <c r="P1717" s="50"/>
      <c r="Q1717" s="50"/>
      <c r="R1717" s="50"/>
      <c r="S1717" s="50"/>
    </row>
    <row r="1718">
      <c r="A1718" s="244"/>
      <c r="B1718" s="50"/>
      <c r="C1718" s="111"/>
      <c r="D1718" s="111"/>
      <c r="E1718" s="111"/>
      <c r="F1718" s="111"/>
      <c r="G1718" s="243"/>
      <c r="H1718" s="50"/>
      <c r="J1718" s="50"/>
      <c r="K1718" s="50"/>
      <c r="L1718" s="50"/>
      <c r="M1718" s="50"/>
      <c r="N1718" s="50"/>
      <c r="O1718" s="50"/>
      <c r="P1718" s="50"/>
      <c r="Q1718" s="50"/>
      <c r="R1718" s="50"/>
      <c r="S1718" s="50"/>
    </row>
    <row r="1719">
      <c r="A1719" s="244"/>
      <c r="B1719" s="50"/>
      <c r="C1719" s="111"/>
      <c r="D1719" s="111"/>
      <c r="E1719" s="111"/>
      <c r="F1719" s="111"/>
      <c r="G1719" s="243"/>
      <c r="H1719" s="50"/>
      <c r="J1719" s="50"/>
      <c r="K1719" s="50"/>
      <c r="L1719" s="50"/>
      <c r="M1719" s="50"/>
      <c r="N1719" s="50"/>
      <c r="O1719" s="50"/>
      <c r="P1719" s="50"/>
      <c r="Q1719" s="50"/>
      <c r="R1719" s="50"/>
      <c r="S1719" s="50"/>
    </row>
    <row r="1720">
      <c r="A1720" s="244"/>
      <c r="B1720" s="50"/>
      <c r="C1720" s="111"/>
      <c r="D1720" s="111"/>
      <c r="E1720" s="111"/>
      <c r="F1720" s="111"/>
      <c r="G1720" s="243"/>
      <c r="H1720" s="50"/>
      <c r="J1720" s="50"/>
      <c r="K1720" s="50"/>
      <c r="L1720" s="50"/>
      <c r="M1720" s="50"/>
      <c r="N1720" s="50"/>
      <c r="O1720" s="50"/>
      <c r="P1720" s="50"/>
      <c r="Q1720" s="50"/>
      <c r="R1720" s="50"/>
      <c r="S1720" s="50"/>
    </row>
    <row r="1721">
      <c r="A1721" s="244"/>
      <c r="B1721" s="50"/>
      <c r="C1721" s="111"/>
      <c r="D1721" s="111"/>
      <c r="E1721" s="111"/>
      <c r="F1721" s="111"/>
      <c r="G1721" s="243"/>
      <c r="H1721" s="50"/>
      <c r="J1721" s="50"/>
      <c r="K1721" s="50"/>
      <c r="L1721" s="50"/>
      <c r="M1721" s="50"/>
      <c r="N1721" s="50"/>
      <c r="O1721" s="50"/>
      <c r="P1721" s="50"/>
      <c r="Q1721" s="50"/>
      <c r="R1721" s="50"/>
      <c r="S1721" s="50"/>
    </row>
    <row r="1722">
      <c r="A1722" s="244"/>
      <c r="B1722" s="50"/>
      <c r="C1722" s="111"/>
      <c r="D1722" s="111"/>
      <c r="E1722" s="111"/>
      <c r="F1722" s="111"/>
      <c r="G1722" s="243"/>
      <c r="H1722" s="50"/>
      <c r="J1722" s="50"/>
      <c r="K1722" s="50"/>
      <c r="L1722" s="50"/>
      <c r="M1722" s="50"/>
      <c r="N1722" s="50"/>
      <c r="O1722" s="50"/>
      <c r="P1722" s="50"/>
      <c r="Q1722" s="50"/>
      <c r="R1722" s="50"/>
      <c r="S1722" s="50"/>
    </row>
    <row r="1723">
      <c r="A1723" s="244"/>
      <c r="B1723" s="50"/>
      <c r="C1723" s="111"/>
      <c r="D1723" s="111"/>
      <c r="E1723" s="111"/>
      <c r="F1723" s="111"/>
      <c r="G1723" s="243"/>
      <c r="H1723" s="50"/>
      <c r="J1723" s="50"/>
      <c r="K1723" s="50"/>
      <c r="L1723" s="50"/>
      <c r="M1723" s="50"/>
      <c r="N1723" s="50"/>
      <c r="O1723" s="50"/>
      <c r="P1723" s="50"/>
      <c r="Q1723" s="50"/>
      <c r="R1723" s="50"/>
      <c r="S1723" s="50"/>
    </row>
    <row r="1724">
      <c r="A1724" s="244"/>
      <c r="B1724" s="50"/>
      <c r="C1724" s="111"/>
      <c r="D1724" s="111"/>
      <c r="E1724" s="111"/>
      <c r="F1724" s="111"/>
      <c r="G1724" s="243"/>
      <c r="H1724" s="50"/>
      <c r="J1724" s="50"/>
      <c r="K1724" s="50"/>
      <c r="L1724" s="50"/>
      <c r="M1724" s="50"/>
      <c r="N1724" s="50"/>
      <c r="O1724" s="50"/>
      <c r="P1724" s="50"/>
      <c r="Q1724" s="50"/>
      <c r="R1724" s="50"/>
      <c r="S1724" s="50"/>
    </row>
    <row r="1725">
      <c r="A1725" s="244"/>
      <c r="B1725" s="50"/>
      <c r="C1725" s="111"/>
      <c r="D1725" s="111"/>
      <c r="E1725" s="111"/>
      <c r="F1725" s="111"/>
      <c r="G1725" s="243"/>
      <c r="H1725" s="50"/>
      <c r="J1725" s="50"/>
      <c r="K1725" s="50"/>
      <c r="L1725" s="50"/>
      <c r="M1725" s="50"/>
      <c r="N1725" s="50"/>
      <c r="O1725" s="50"/>
      <c r="P1725" s="50"/>
      <c r="Q1725" s="50"/>
      <c r="R1725" s="50"/>
      <c r="S1725" s="50"/>
    </row>
    <row r="1726">
      <c r="A1726" s="244"/>
      <c r="B1726" s="50"/>
      <c r="C1726" s="111"/>
      <c r="D1726" s="111"/>
      <c r="E1726" s="111"/>
      <c r="F1726" s="111"/>
      <c r="G1726" s="243"/>
      <c r="H1726" s="50"/>
      <c r="J1726" s="50"/>
      <c r="K1726" s="50"/>
      <c r="L1726" s="50"/>
      <c r="M1726" s="50"/>
      <c r="N1726" s="50"/>
      <c r="O1726" s="50"/>
      <c r="P1726" s="50"/>
      <c r="Q1726" s="50"/>
      <c r="R1726" s="50"/>
      <c r="S1726" s="50"/>
    </row>
    <row r="1727">
      <c r="A1727" s="244"/>
      <c r="B1727" s="50"/>
      <c r="C1727" s="111"/>
      <c r="D1727" s="111"/>
      <c r="E1727" s="111"/>
      <c r="F1727" s="111"/>
      <c r="G1727" s="243"/>
      <c r="H1727" s="50"/>
      <c r="J1727" s="50"/>
      <c r="K1727" s="50"/>
      <c r="L1727" s="50"/>
      <c r="M1727" s="50"/>
      <c r="N1727" s="50"/>
      <c r="O1727" s="50"/>
      <c r="P1727" s="50"/>
      <c r="Q1727" s="50"/>
      <c r="R1727" s="50"/>
      <c r="S1727" s="50"/>
    </row>
    <row r="1728">
      <c r="A1728" s="244"/>
      <c r="B1728" s="50"/>
      <c r="C1728" s="111"/>
      <c r="D1728" s="111"/>
      <c r="E1728" s="111"/>
      <c r="F1728" s="111"/>
      <c r="G1728" s="243"/>
      <c r="H1728" s="50"/>
      <c r="J1728" s="50"/>
      <c r="K1728" s="50"/>
      <c r="L1728" s="50"/>
      <c r="M1728" s="50"/>
      <c r="N1728" s="50"/>
      <c r="O1728" s="50"/>
      <c r="P1728" s="50"/>
      <c r="Q1728" s="50"/>
      <c r="R1728" s="50"/>
      <c r="S1728" s="50"/>
    </row>
    <row r="1729">
      <c r="A1729" s="244"/>
      <c r="B1729" s="50"/>
      <c r="C1729" s="111"/>
      <c r="D1729" s="111"/>
      <c r="E1729" s="111"/>
      <c r="F1729" s="111"/>
      <c r="G1729" s="243"/>
      <c r="H1729" s="50"/>
      <c r="J1729" s="50"/>
      <c r="K1729" s="50"/>
      <c r="L1729" s="50"/>
      <c r="M1729" s="50"/>
      <c r="N1729" s="50"/>
      <c r="O1729" s="50"/>
      <c r="P1729" s="50"/>
      <c r="Q1729" s="50"/>
      <c r="R1729" s="50"/>
      <c r="S1729" s="50"/>
    </row>
    <row r="1730">
      <c r="A1730" s="244"/>
      <c r="B1730" s="50"/>
      <c r="C1730" s="111"/>
      <c r="D1730" s="111"/>
      <c r="E1730" s="111"/>
      <c r="F1730" s="111"/>
      <c r="G1730" s="243"/>
      <c r="H1730" s="50"/>
      <c r="J1730" s="50"/>
      <c r="K1730" s="50"/>
      <c r="L1730" s="50"/>
      <c r="M1730" s="50"/>
      <c r="N1730" s="50"/>
      <c r="O1730" s="50"/>
      <c r="P1730" s="50"/>
      <c r="Q1730" s="50"/>
      <c r="R1730" s="50"/>
      <c r="S1730" s="50"/>
    </row>
    <row r="1731">
      <c r="A1731" s="244"/>
      <c r="B1731" s="50"/>
      <c r="C1731" s="111"/>
      <c r="D1731" s="111"/>
      <c r="E1731" s="111"/>
      <c r="F1731" s="111"/>
      <c r="G1731" s="243"/>
      <c r="H1731" s="50"/>
      <c r="J1731" s="50"/>
      <c r="K1731" s="50"/>
      <c r="L1731" s="50"/>
      <c r="M1731" s="50"/>
      <c r="N1731" s="50"/>
      <c r="O1731" s="50"/>
      <c r="P1731" s="50"/>
      <c r="Q1731" s="50"/>
      <c r="R1731" s="50"/>
      <c r="S1731" s="50"/>
    </row>
    <row r="1732">
      <c r="A1732" s="244"/>
      <c r="B1732" s="50"/>
      <c r="C1732" s="111"/>
      <c r="D1732" s="111"/>
      <c r="E1732" s="111"/>
      <c r="F1732" s="111"/>
      <c r="G1732" s="243"/>
      <c r="H1732" s="50"/>
      <c r="J1732" s="50"/>
      <c r="K1732" s="50"/>
      <c r="L1732" s="50"/>
      <c r="M1732" s="50"/>
      <c r="N1732" s="50"/>
      <c r="O1732" s="50"/>
      <c r="P1732" s="50"/>
      <c r="Q1732" s="50"/>
      <c r="R1732" s="50"/>
      <c r="S1732" s="50"/>
    </row>
    <row r="1733">
      <c r="A1733" s="244"/>
      <c r="B1733" s="50"/>
      <c r="C1733" s="111"/>
      <c r="D1733" s="111"/>
      <c r="E1733" s="111"/>
      <c r="F1733" s="111"/>
      <c r="G1733" s="243"/>
      <c r="H1733" s="50"/>
      <c r="J1733" s="50"/>
      <c r="K1733" s="50"/>
      <c r="L1733" s="50"/>
      <c r="M1733" s="50"/>
      <c r="N1733" s="50"/>
      <c r="O1733" s="50"/>
      <c r="P1733" s="50"/>
      <c r="Q1733" s="50"/>
      <c r="R1733" s="50"/>
      <c r="S1733" s="50"/>
    </row>
    <row r="1734">
      <c r="A1734" s="244"/>
      <c r="B1734" s="50"/>
      <c r="C1734" s="111"/>
      <c r="D1734" s="111"/>
      <c r="E1734" s="111"/>
      <c r="F1734" s="111"/>
      <c r="G1734" s="243"/>
      <c r="H1734" s="50"/>
      <c r="J1734" s="50"/>
      <c r="K1734" s="50"/>
      <c r="L1734" s="50"/>
      <c r="M1734" s="50"/>
      <c r="N1734" s="50"/>
      <c r="O1734" s="50"/>
      <c r="P1734" s="50"/>
      <c r="Q1734" s="50"/>
      <c r="R1734" s="50"/>
      <c r="S1734" s="50"/>
    </row>
    <row r="1735">
      <c r="A1735" s="244"/>
      <c r="B1735" s="50"/>
      <c r="C1735" s="111"/>
      <c r="D1735" s="111"/>
      <c r="E1735" s="111"/>
      <c r="F1735" s="111"/>
      <c r="G1735" s="243"/>
      <c r="H1735" s="50"/>
      <c r="J1735" s="50"/>
      <c r="K1735" s="50"/>
      <c r="L1735" s="50"/>
      <c r="M1735" s="50"/>
      <c r="N1735" s="50"/>
      <c r="O1735" s="50"/>
      <c r="P1735" s="50"/>
      <c r="Q1735" s="50"/>
      <c r="R1735" s="50"/>
      <c r="S1735" s="50"/>
    </row>
    <row r="1736">
      <c r="A1736" s="244"/>
      <c r="B1736" s="50"/>
      <c r="C1736" s="111"/>
      <c r="D1736" s="111"/>
      <c r="E1736" s="111"/>
      <c r="F1736" s="111"/>
      <c r="G1736" s="243"/>
      <c r="H1736" s="50"/>
      <c r="J1736" s="50"/>
      <c r="K1736" s="50"/>
      <c r="L1736" s="50"/>
      <c r="M1736" s="50"/>
      <c r="N1736" s="50"/>
      <c r="O1736" s="50"/>
      <c r="P1736" s="50"/>
      <c r="Q1736" s="50"/>
      <c r="R1736" s="50"/>
      <c r="S1736" s="50"/>
    </row>
    <row r="1737">
      <c r="A1737" s="244"/>
      <c r="B1737" s="50"/>
      <c r="C1737" s="111"/>
      <c r="D1737" s="111"/>
      <c r="E1737" s="111"/>
      <c r="F1737" s="111"/>
      <c r="G1737" s="243"/>
      <c r="H1737" s="50"/>
      <c r="J1737" s="50"/>
      <c r="K1737" s="50"/>
      <c r="L1737" s="50"/>
      <c r="M1737" s="50"/>
      <c r="N1737" s="50"/>
      <c r="O1737" s="50"/>
      <c r="P1737" s="50"/>
      <c r="Q1737" s="50"/>
      <c r="R1737" s="50"/>
      <c r="S1737" s="50"/>
    </row>
    <row r="1738">
      <c r="A1738" s="244"/>
      <c r="B1738" s="50"/>
      <c r="C1738" s="111"/>
      <c r="D1738" s="111"/>
      <c r="E1738" s="111"/>
      <c r="F1738" s="111"/>
      <c r="G1738" s="243"/>
      <c r="H1738" s="50"/>
      <c r="J1738" s="50"/>
      <c r="K1738" s="50"/>
      <c r="L1738" s="50"/>
      <c r="M1738" s="50"/>
      <c r="N1738" s="50"/>
      <c r="O1738" s="50"/>
      <c r="P1738" s="50"/>
      <c r="Q1738" s="50"/>
      <c r="R1738" s="50"/>
      <c r="S1738" s="50"/>
    </row>
    <row r="1739">
      <c r="A1739" s="244"/>
      <c r="B1739" s="50"/>
      <c r="C1739" s="111"/>
      <c r="D1739" s="111"/>
      <c r="E1739" s="111"/>
      <c r="F1739" s="111"/>
      <c r="G1739" s="243"/>
      <c r="H1739" s="50"/>
      <c r="J1739" s="50"/>
      <c r="K1739" s="50"/>
      <c r="L1739" s="50"/>
      <c r="M1739" s="50"/>
      <c r="N1739" s="50"/>
      <c r="O1739" s="50"/>
      <c r="P1739" s="50"/>
      <c r="Q1739" s="50"/>
      <c r="R1739" s="50"/>
      <c r="S1739" s="50"/>
    </row>
    <row r="1740">
      <c r="A1740" s="244"/>
      <c r="B1740" s="50"/>
      <c r="C1740" s="111"/>
      <c r="D1740" s="111"/>
      <c r="E1740" s="111"/>
      <c r="F1740" s="111"/>
      <c r="G1740" s="243"/>
      <c r="H1740" s="50"/>
      <c r="J1740" s="50"/>
      <c r="K1740" s="50"/>
      <c r="L1740" s="50"/>
      <c r="M1740" s="50"/>
      <c r="N1740" s="50"/>
      <c r="O1740" s="50"/>
      <c r="P1740" s="50"/>
      <c r="Q1740" s="50"/>
      <c r="R1740" s="50"/>
      <c r="S1740" s="50"/>
    </row>
    <row r="1741">
      <c r="A1741" s="244"/>
      <c r="B1741" s="50"/>
      <c r="C1741" s="111"/>
      <c r="D1741" s="111"/>
      <c r="E1741" s="111"/>
      <c r="F1741" s="111"/>
      <c r="G1741" s="243"/>
      <c r="H1741" s="50"/>
      <c r="J1741" s="50"/>
      <c r="K1741" s="50"/>
      <c r="L1741" s="50"/>
      <c r="M1741" s="50"/>
      <c r="N1741" s="50"/>
      <c r="O1741" s="50"/>
      <c r="P1741" s="50"/>
      <c r="Q1741" s="50"/>
      <c r="R1741" s="50"/>
      <c r="S1741" s="50"/>
    </row>
    <row r="1742">
      <c r="A1742" s="244"/>
      <c r="B1742" s="50"/>
      <c r="C1742" s="111"/>
      <c r="D1742" s="111"/>
      <c r="E1742" s="111"/>
      <c r="F1742" s="111"/>
      <c r="G1742" s="243"/>
      <c r="H1742" s="50"/>
      <c r="J1742" s="50"/>
      <c r="K1742" s="50"/>
      <c r="L1742" s="50"/>
      <c r="M1742" s="50"/>
      <c r="N1742" s="50"/>
      <c r="O1742" s="50"/>
      <c r="P1742" s="50"/>
      <c r="Q1742" s="50"/>
      <c r="R1742" s="50"/>
      <c r="S1742" s="50"/>
    </row>
    <row r="1743">
      <c r="A1743" s="244"/>
      <c r="B1743" s="50"/>
      <c r="C1743" s="111"/>
      <c r="D1743" s="111"/>
      <c r="E1743" s="111"/>
      <c r="F1743" s="111"/>
      <c r="G1743" s="243"/>
      <c r="H1743" s="50"/>
      <c r="J1743" s="50"/>
      <c r="K1743" s="50"/>
      <c r="L1743" s="50"/>
      <c r="M1743" s="50"/>
      <c r="N1743" s="50"/>
      <c r="O1743" s="50"/>
      <c r="P1743" s="50"/>
      <c r="Q1743" s="50"/>
      <c r="R1743" s="50"/>
      <c r="S1743" s="50"/>
    </row>
    <row r="1744">
      <c r="A1744" s="244"/>
      <c r="B1744" s="50"/>
      <c r="C1744" s="111"/>
      <c r="D1744" s="111"/>
      <c r="E1744" s="111"/>
      <c r="F1744" s="111"/>
      <c r="G1744" s="243"/>
      <c r="H1744" s="50"/>
      <c r="J1744" s="50"/>
      <c r="K1744" s="50"/>
      <c r="L1744" s="50"/>
      <c r="M1744" s="50"/>
      <c r="N1744" s="50"/>
      <c r="O1744" s="50"/>
      <c r="P1744" s="50"/>
      <c r="Q1744" s="50"/>
      <c r="R1744" s="50"/>
      <c r="S1744" s="50"/>
    </row>
    <row r="1745">
      <c r="A1745" s="244"/>
      <c r="B1745" s="50"/>
      <c r="C1745" s="111"/>
      <c r="D1745" s="111"/>
      <c r="E1745" s="111"/>
      <c r="F1745" s="111"/>
      <c r="G1745" s="243"/>
      <c r="H1745" s="50"/>
      <c r="J1745" s="50"/>
      <c r="K1745" s="50"/>
      <c r="L1745" s="50"/>
      <c r="M1745" s="50"/>
      <c r="N1745" s="50"/>
      <c r="O1745" s="50"/>
      <c r="P1745" s="50"/>
      <c r="Q1745" s="50"/>
      <c r="R1745" s="50"/>
      <c r="S1745" s="50"/>
    </row>
    <row r="1746">
      <c r="A1746" s="244"/>
      <c r="B1746" s="50"/>
      <c r="C1746" s="111"/>
      <c r="D1746" s="111"/>
      <c r="E1746" s="111"/>
      <c r="F1746" s="111"/>
      <c r="G1746" s="243"/>
      <c r="H1746" s="50"/>
      <c r="J1746" s="50"/>
      <c r="K1746" s="50"/>
      <c r="L1746" s="50"/>
      <c r="M1746" s="50"/>
      <c r="N1746" s="50"/>
      <c r="O1746" s="50"/>
      <c r="P1746" s="50"/>
      <c r="Q1746" s="50"/>
      <c r="R1746" s="50"/>
      <c r="S1746" s="50"/>
    </row>
    <row r="1747">
      <c r="A1747" s="244"/>
      <c r="B1747" s="50"/>
      <c r="C1747" s="111"/>
      <c r="D1747" s="111"/>
      <c r="E1747" s="111"/>
      <c r="F1747" s="111"/>
      <c r="G1747" s="243"/>
      <c r="H1747" s="50"/>
      <c r="J1747" s="50"/>
      <c r="K1747" s="50"/>
      <c r="L1747" s="50"/>
      <c r="M1747" s="50"/>
      <c r="N1747" s="50"/>
      <c r="O1747" s="50"/>
      <c r="P1747" s="50"/>
      <c r="Q1747" s="50"/>
      <c r="R1747" s="50"/>
      <c r="S1747" s="50"/>
    </row>
    <row r="1748">
      <c r="A1748" s="244"/>
      <c r="B1748" s="50"/>
      <c r="C1748" s="111"/>
      <c r="D1748" s="111"/>
      <c r="E1748" s="111"/>
      <c r="F1748" s="111"/>
      <c r="G1748" s="243"/>
      <c r="H1748" s="50"/>
      <c r="J1748" s="50"/>
      <c r="K1748" s="50"/>
      <c r="L1748" s="50"/>
      <c r="M1748" s="50"/>
      <c r="N1748" s="50"/>
      <c r="O1748" s="50"/>
      <c r="P1748" s="50"/>
      <c r="Q1748" s="50"/>
      <c r="R1748" s="50"/>
      <c r="S1748" s="50"/>
    </row>
    <row r="1749">
      <c r="A1749" s="244"/>
      <c r="B1749" s="50"/>
      <c r="C1749" s="111"/>
      <c r="D1749" s="111"/>
      <c r="E1749" s="111"/>
      <c r="F1749" s="111"/>
      <c r="G1749" s="243"/>
      <c r="H1749" s="50"/>
      <c r="J1749" s="50"/>
      <c r="K1749" s="50"/>
      <c r="L1749" s="50"/>
      <c r="M1749" s="50"/>
      <c r="N1749" s="50"/>
      <c r="O1749" s="50"/>
      <c r="P1749" s="50"/>
      <c r="Q1749" s="50"/>
      <c r="R1749" s="50"/>
      <c r="S1749" s="50"/>
    </row>
    <row r="1750">
      <c r="A1750" s="244"/>
      <c r="B1750" s="50"/>
      <c r="C1750" s="111"/>
      <c r="D1750" s="111"/>
      <c r="E1750" s="111"/>
      <c r="F1750" s="111"/>
      <c r="G1750" s="243"/>
      <c r="H1750" s="50"/>
      <c r="J1750" s="50"/>
      <c r="K1750" s="50"/>
      <c r="L1750" s="50"/>
      <c r="M1750" s="50"/>
      <c r="N1750" s="50"/>
      <c r="O1750" s="50"/>
      <c r="P1750" s="50"/>
      <c r="Q1750" s="50"/>
      <c r="R1750" s="50"/>
      <c r="S1750" s="50"/>
    </row>
    <row r="1751">
      <c r="A1751" s="244"/>
      <c r="B1751" s="50"/>
      <c r="C1751" s="111"/>
      <c r="D1751" s="111"/>
      <c r="E1751" s="111"/>
      <c r="F1751" s="111"/>
      <c r="G1751" s="243"/>
      <c r="H1751" s="50"/>
      <c r="J1751" s="50"/>
      <c r="K1751" s="50"/>
      <c r="L1751" s="50"/>
      <c r="M1751" s="50"/>
      <c r="N1751" s="50"/>
      <c r="O1751" s="50"/>
      <c r="P1751" s="50"/>
      <c r="Q1751" s="50"/>
      <c r="R1751" s="50"/>
      <c r="S1751" s="50"/>
    </row>
    <row r="1752">
      <c r="A1752" s="244"/>
      <c r="B1752" s="50"/>
      <c r="C1752" s="111"/>
      <c r="D1752" s="111"/>
      <c r="E1752" s="111"/>
      <c r="F1752" s="111"/>
      <c r="G1752" s="243"/>
      <c r="H1752" s="50"/>
      <c r="J1752" s="50"/>
      <c r="K1752" s="50"/>
      <c r="L1752" s="50"/>
      <c r="M1752" s="50"/>
      <c r="N1752" s="50"/>
      <c r="O1752" s="50"/>
      <c r="P1752" s="50"/>
      <c r="Q1752" s="50"/>
      <c r="R1752" s="50"/>
      <c r="S1752" s="50"/>
    </row>
    <row r="1753">
      <c r="A1753" s="244"/>
      <c r="B1753" s="50"/>
      <c r="C1753" s="111"/>
      <c r="D1753" s="111"/>
      <c r="E1753" s="111"/>
      <c r="F1753" s="111"/>
      <c r="G1753" s="243"/>
      <c r="H1753" s="50"/>
      <c r="J1753" s="50"/>
      <c r="K1753" s="50"/>
      <c r="L1753" s="50"/>
      <c r="M1753" s="50"/>
      <c r="N1753" s="50"/>
      <c r="O1753" s="50"/>
      <c r="P1753" s="50"/>
      <c r="Q1753" s="50"/>
      <c r="R1753" s="50"/>
      <c r="S1753" s="50"/>
    </row>
    <row r="1754">
      <c r="A1754" s="244"/>
      <c r="B1754" s="50"/>
      <c r="C1754" s="111"/>
      <c r="D1754" s="111"/>
      <c r="E1754" s="111"/>
      <c r="F1754" s="111"/>
      <c r="G1754" s="243"/>
      <c r="H1754" s="50"/>
      <c r="J1754" s="50"/>
      <c r="K1754" s="50"/>
      <c r="L1754" s="50"/>
      <c r="M1754" s="50"/>
      <c r="N1754" s="50"/>
      <c r="O1754" s="50"/>
      <c r="P1754" s="50"/>
      <c r="Q1754" s="50"/>
      <c r="R1754" s="50"/>
      <c r="S1754" s="50"/>
    </row>
    <row r="1755">
      <c r="A1755" s="244"/>
      <c r="B1755" s="50"/>
      <c r="C1755" s="111"/>
      <c r="D1755" s="111"/>
      <c r="E1755" s="111"/>
      <c r="F1755" s="111"/>
      <c r="G1755" s="243"/>
      <c r="H1755" s="50"/>
      <c r="J1755" s="50"/>
      <c r="K1755" s="50"/>
      <c r="L1755" s="50"/>
      <c r="M1755" s="50"/>
      <c r="N1755" s="50"/>
      <c r="O1755" s="50"/>
      <c r="P1755" s="50"/>
      <c r="Q1755" s="50"/>
      <c r="R1755" s="50"/>
      <c r="S1755" s="50"/>
    </row>
    <row r="1756">
      <c r="A1756" s="244"/>
      <c r="B1756" s="50"/>
      <c r="C1756" s="111"/>
      <c r="D1756" s="111"/>
      <c r="E1756" s="111"/>
      <c r="F1756" s="111"/>
      <c r="G1756" s="243"/>
      <c r="H1756" s="50"/>
      <c r="J1756" s="50"/>
      <c r="K1756" s="50"/>
      <c r="L1756" s="50"/>
      <c r="M1756" s="50"/>
      <c r="N1756" s="50"/>
      <c r="O1756" s="50"/>
      <c r="P1756" s="50"/>
      <c r="Q1756" s="50"/>
      <c r="R1756" s="50"/>
      <c r="S1756" s="50"/>
    </row>
    <row r="1757">
      <c r="A1757" s="244"/>
      <c r="B1757" s="50"/>
      <c r="C1757" s="111"/>
      <c r="D1757" s="111"/>
      <c r="E1757" s="111"/>
      <c r="F1757" s="111"/>
      <c r="G1757" s="243"/>
      <c r="H1757" s="50"/>
      <c r="J1757" s="50"/>
      <c r="K1757" s="50"/>
      <c r="L1757" s="50"/>
      <c r="M1757" s="50"/>
      <c r="N1757" s="50"/>
      <c r="O1757" s="50"/>
      <c r="P1757" s="50"/>
      <c r="Q1757" s="50"/>
      <c r="R1757" s="50"/>
      <c r="S1757" s="50"/>
    </row>
    <row r="1758">
      <c r="A1758" s="244"/>
      <c r="B1758" s="50"/>
      <c r="C1758" s="111"/>
      <c r="D1758" s="111"/>
      <c r="E1758" s="111"/>
      <c r="F1758" s="111"/>
      <c r="G1758" s="243"/>
      <c r="H1758" s="50"/>
      <c r="J1758" s="50"/>
      <c r="K1758" s="50"/>
      <c r="L1758" s="50"/>
      <c r="M1758" s="50"/>
      <c r="N1758" s="50"/>
      <c r="O1758" s="50"/>
      <c r="P1758" s="50"/>
      <c r="Q1758" s="50"/>
      <c r="R1758" s="50"/>
      <c r="S1758" s="50"/>
    </row>
    <row r="1759">
      <c r="A1759" s="244"/>
      <c r="B1759" s="50"/>
      <c r="C1759" s="111"/>
      <c r="D1759" s="111"/>
      <c r="E1759" s="111"/>
      <c r="F1759" s="111"/>
      <c r="G1759" s="243"/>
      <c r="H1759" s="50"/>
      <c r="J1759" s="50"/>
      <c r="K1759" s="50"/>
      <c r="L1759" s="50"/>
      <c r="M1759" s="50"/>
      <c r="N1759" s="50"/>
      <c r="O1759" s="50"/>
      <c r="P1759" s="50"/>
      <c r="Q1759" s="50"/>
      <c r="R1759" s="50"/>
      <c r="S1759" s="50"/>
    </row>
    <row r="1760">
      <c r="A1760" s="244"/>
      <c r="B1760" s="50"/>
      <c r="C1760" s="111"/>
      <c r="D1760" s="111"/>
      <c r="E1760" s="111"/>
      <c r="F1760" s="111"/>
      <c r="G1760" s="243"/>
      <c r="H1760" s="50"/>
      <c r="J1760" s="50"/>
      <c r="K1760" s="50"/>
      <c r="L1760" s="50"/>
      <c r="M1760" s="50"/>
      <c r="N1760" s="50"/>
      <c r="O1760" s="50"/>
      <c r="P1760" s="50"/>
      <c r="Q1760" s="50"/>
      <c r="R1760" s="50"/>
      <c r="S1760" s="50"/>
    </row>
    <row r="1761">
      <c r="A1761" s="244"/>
      <c r="B1761" s="50"/>
      <c r="C1761" s="111"/>
      <c r="D1761" s="111"/>
      <c r="E1761" s="111"/>
      <c r="F1761" s="111"/>
      <c r="G1761" s="243"/>
      <c r="H1761" s="50"/>
      <c r="J1761" s="50"/>
      <c r="K1761" s="50"/>
      <c r="L1761" s="50"/>
      <c r="M1761" s="50"/>
      <c r="N1761" s="50"/>
      <c r="O1761" s="50"/>
      <c r="P1761" s="50"/>
      <c r="Q1761" s="50"/>
      <c r="R1761" s="50"/>
      <c r="S1761" s="50"/>
    </row>
    <row r="1762">
      <c r="A1762" s="244"/>
      <c r="B1762" s="50"/>
      <c r="C1762" s="111"/>
      <c r="D1762" s="111"/>
      <c r="E1762" s="111"/>
      <c r="F1762" s="111"/>
      <c r="G1762" s="243"/>
      <c r="H1762" s="50"/>
      <c r="J1762" s="50"/>
      <c r="K1762" s="50"/>
      <c r="L1762" s="50"/>
      <c r="M1762" s="50"/>
      <c r="N1762" s="50"/>
      <c r="O1762" s="50"/>
      <c r="P1762" s="50"/>
      <c r="Q1762" s="50"/>
      <c r="R1762" s="50"/>
      <c r="S1762" s="50"/>
    </row>
    <row r="1763">
      <c r="A1763" s="244"/>
      <c r="B1763" s="50"/>
      <c r="C1763" s="111"/>
      <c r="D1763" s="111"/>
      <c r="E1763" s="111"/>
      <c r="F1763" s="111"/>
      <c r="G1763" s="243"/>
      <c r="H1763" s="50"/>
      <c r="J1763" s="50"/>
      <c r="K1763" s="50"/>
      <c r="L1763" s="50"/>
      <c r="M1763" s="50"/>
      <c r="N1763" s="50"/>
      <c r="O1763" s="50"/>
      <c r="P1763" s="50"/>
      <c r="Q1763" s="50"/>
      <c r="R1763" s="50"/>
      <c r="S1763" s="50"/>
    </row>
    <row r="1764">
      <c r="A1764" s="244"/>
      <c r="B1764" s="50"/>
      <c r="C1764" s="111"/>
      <c r="D1764" s="111"/>
      <c r="E1764" s="111"/>
      <c r="F1764" s="111"/>
      <c r="G1764" s="243"/>
      <c r="H1764" s="50"/>
      <c r="J1764" s="50"/>
      <c r="K1764" s="50"/>
      <c r="L1764" s="50"/>
      <c r="M1764" s="50"/>
      <c r="N1764" s="50"/>
      <c r="O1764" s="50"/>
      <c r="P1764" s="50"/>
      <c r="Q1764" s="50"/>
      <c r="R1764" s="50"/>
      <c r="S1764" s="50"/>
    </row>
    <row r="1765">
      <c r="A1765" s="244"/>
      <c r="B1765" s="50"/>
      <c r="C1765" s="111"/>
      <c r="D1765" s="111"/>
      <c r="E1765" s="111"/>
      <c r="F1765" s="111"/>
      <c r="G1765" s="243"/>
      <c r="H1765" s="50"/>
      <c r="J1765" s="50"/>
      <c r="K1765" s="50"/>
      <c r="L1765" s="50"/>
      <c r="M1765" s="50"/>
      <c r="N1765" s="50"/>
      <c r="O1765" s="50"/>
      <c r="P1765" s="50"/>
      <c r="Q1765" s="50"/>
      <c r="R1765" s="50"/>
      <c r="S1765" s="50"/>
    </row>
    <row r="1766">
      <c r="A1766" s="244"/>
      <c r="B1766" s="50"/>
      <c r="C1766" s="111"/>
      <c r="D1766" s="111"/>
      <c r="E1766" s="111"/>
      <c r="F1766" s="111"/>
      <c r="G1766" s="243"/>
      <c r="H1766" s="50"/>
      <c r="J1766" s="50"/>
      <c r="K1766" s="50"/>
      <c r="L1766" s="50"/>
      <c r="M1766" s="50"/>
      <c r="N1766" s="50"/>
      <c r="O1766" s="50"/>
      <c r="P1766" s="50"/>
      <c r="Q1766" s="50"/>
      <c r="R1766" s="50"/>
      <c r="S1766" s="50"/>
    </row>
    <row r="1767">
      <c r="A1767" s="244"/>
      <c r="B1767" s="50"/>
      <c r="C1767" s="111"/>
      <c r="D1767" s="111"/>
      <c r="E1767" s="111"/>
      <c r="F1767" s="111"/>
      <c r="G1767" s="243"/>
      <c r="H1767" s="50"/>
      <c r="J1767" s="50"/>
      <c r="K1767" s="50"/>
      <c r="L1767" s="50"/>
      <c r="M1767" s="50"/>
      <c r="N1767" s="50"/>
      <c r="O1767" s="50"/>
      <c r="P1767" s="50"/>
      <c r="Q1767" s="50"/>
      <c r="R1767" s="50"/>
      <c r="S1767" s="50"/>
    </row>
    <row r="1768">
      <c r="A1768" s="244"/>
      <c r="B1768" s="50"/>
      <c r="C1768" s="111"/>
      <c r="D1768" s="111"/>
      <c r="E1768" s="111"/>
      <c r="F1768" s="111"/>
      <c r="G1768" s="243"/>
      <c r="H1768" s="50"/>
      <c r="J1768" s="50"/>
      <c r="K1768" s="50"/>
      <c r="L1768" s="50"/>
      <c r="M1768" s="50"/>
      <c r="N1768" s="50"/>
      <c r="O1768" s="50"/>
      <c r="P1768" s="50"/>
      <c r="Q1768" s="50"/>
      <c r="R1768" s="50"/>
      <c r="S1768" s="50"/>
    </row>
    <row r="1769">
      <c r="A1769" s="244"/>
      <c r="B1769" s="50"/>
      <c r="C1769" s="111"/>
      <c r="D1769" s="111"/>
      <c r="E1769" s="111"/>
      <c r="F1769" s="111"/>
      <c r="G1769" s="243"/>
      <c r="H1769" s="50"/>
      <c r="J1769" s="50"/>
      <c r="K1769" s="50"/>
      <c r="L1769" s="50"/>
      <c r="M1769" s="50"/>
      <c r="N1769" s="50"/>
      <c r="O1769" s="50"/>
      <c r="P1769" s="50"/>
      <c r="Q1769" s="50"/>
      <c r="R1769" s="50"/>
      <c r="S1769" s="50"/>
    </row>
    <row r="1770">
      <c r="A1770" s="244"/>
      <c r="B1770" s="50"/>
      <c r="C1770" s="111"/>
      <c r="D1770" s="111"/>
      <c r="E1770" s="111"/>
      <c r="F1770" s="111"/>
      <c r="G1770" s="243"/>
      <c r="H1770" s="50"/>
      <c r="J1770" s="50"/>
      <c r="K1770" s="50"/>
      <c r="L1770" s="50"/>
      <c r="M1770" s="50"/>
      <c r="N1770" s="50"/>
      <c r="O1770" s="50"/>
      <c r="P1770" s="50"/>
      <c r="Q1770" s="50"/>
      <c r="R1770" s="50"/>
      <c r="S1770" s="50"/>
    </row>
    <row r="1771">
      <c r="A1771" s="244"/>
      <c r="B1771" s="50"/>
      <c r="C1771" s="111"/>
      <c r="D1771" s="111"/>
      <c r="E1771" s="111"/>
      <c r="F1771" s="111"/>
      <c r="G1771" s="243"/>
      <c r="H1771" s="50"/>
      <c r="J1771" s="50"/>
      <c r="K1771" s="50"/>
      <c r="L1771" s="50"/>
      <c r="M1771" s="50"/>
      <c r="N1771" s="50"/>
      <c r="O1771" s="50"/>
      <c r="P1771" s="50"/>
      <c r="Q1771" s="50"/>
      <c r="R1771" s="50"/>
      <c r="S1771" s="50"/>
    </row>
    <row r="1772">
      <c r="A1772" s="244"/>
      <c r="B1772" s="50"/>
      <c r="C1772" s="111"/>
      <c r="D1772" s="111"/>
      <c r="E1772" s="111"/>
      <c r="F1772" s="111"/>
      <c r="G1772" s="243"/>
      <c r="H1772" s="50"/>
      <c r="J1772" s="50"/>
      <c r="K1772" s="50"/>
      <c r="L1772" s="50"/>
      <c r="M1772" s="50"/>
      <c r="N1772" s="50"/>
      <c r="O1772" s="50"/>
      <c r="P1772" s="50"/>
      <c r="Q1772" s="50"/>
      <c r="R1772" s="50"/>
      <c r="S1772" s="50"/>
    </row>
    <row r="1773">
      <c r="A1773" s="244"/>
      <c r="B1773" s="50"/>
      <c r="C1773" s="111"/>
      <c r="D1773" s="111"/>
      <c r="E1773" s="111"/>
      <c r="F1773" s="111"/>
      <c r="G1773" s="243"/>
      <c r="H1773" s="50"/>
      <c r="J1773" s="50"/>
      <c r="K1773" s="50"/>
      <c r="L1773" s="50"/>
      <c r="M1773" s="50"/>
      <c r="N1773" s="50"/>
      <c r="O1773" s="50"/>
      <c r="P1773" s="50"/>
      <c r="Q1773" s="50"/>
      <c r="R1773" s="50"/>
      <c r="S1773" s="50"/>
    </row>
    <row r="1774">
      <c r="A1774" s="244"/>
      <c r="B1774" s="50"/>
      <c r="C1774" s="111"/>
      <c r="D1774" s="111"/>
      <c r="E1774" s="111"/>
      <c r="F1774" s="111"/>
      <c r="G1774" s="243"/>
      <c r="H1774" s="50"/>
      <c r="J1774" s="50"/>
      <c r="K1774" s="50"/>
      <c r="L1774" s="50"/>
      <c r="M1774" s="50"/>
      <c r="N1774" s="50"/>
      <c r="O1774" s="50"/>
      <c r="P1774" s="50"/>
      <c r="Q1774" s="50"/>
      <c r="R1774" s="50"/>
      <c r="S1774" s="50"/>
    </row>
    <row r="1775">
      <c r="A1775" s="244"/>
      <c r="B1775" s="50"/>
      <c r="C1775" s="111"/>
      <c r="D1775" s="111"/>
      <c r="E1775" s="111"/>
      <c r="F1775" s="111"/>
      <c r="G1775" s="243"/>
      <c r="H1775" s="50"/>
      <c r="J1775" s="50"/>
      <c r="K1775" s="50"/>
      <c r="L1775" s="50"/>
      <c r="M1775" s="50"/>
      <c r="N1775" s="50"/>
      <c r="O1775" s="50"/>
      <c r="P1775" s="50"/>
      <c r="Q1775" s="50"/>
      <c r="R1775" s="50"/>
      <c r="S1775" s="50"/>
    </row>
    <row r="1776">
      <c r="A1776" s="244"/>
      <c r="B1776" s="50"/>
      <c r="C1776" s="111"/>
      <c r="D1776" s="111"/>
      <c r="E1776" s="111"/>
      <c r="F1776" s="111"/>
      <c r="G1776" s="243"/>
      <c r="H1776" s="50"/>
      <c r="J1776" s="50"/>
      <c r="K1776" s="50"/>
      <c r="L1776" s="50"/>
      <c r="M1776" s="50"/>
      <c r="N1776" s="50"/>
      <c r="O1776" s="50"/>
      <c r="P1776" s="50"/>
      <c r="Q1776" s="50"/>
      <c r="R1776" s="50"/>
      <c r="S1776" s="50"/>
    </row>
    <row r="1777">
      <c r="A1777" s="244"/>
      <c r="B1777" s="50"/>
      <c r="C1777" s="111"/>
      <c r="D1777" s="111"/>
      <c r="E1777" s="111"/>
      <c r="F1777" s="111"/>
      <c r="G1777" s="243"/>
      <c r="H1777" s="50"/>
      <c r="J1777" s="50"/>
      <c r="K1777" s="50"/>
      <c r="L1777" s="50"/>
      <c r="M1777" s="50"/>
      <c r="N1777" s="50"/>
      <c r="O1777" s="50"/>
      <c r="P1777" s="50"/>
      <c r="Q1777" s="50"/>
      <c r="R1777" s="50"/>
      <c r="S1777" s="50"/>
    </row>
    <row r="1778">
      <c r="A1778" s="244"/>
      <c r="B1778" s="50"/>
      <c r="C1778" s="111"/>
      <c r="D1778" s="111"/>
      <c r="E1778" s="111"/>
      <c r="F1778" s="111"/>
      <c r="G1778" s="243"/>
      <c r="H1778" s="50"/>
      <c r="J1778" s="50"/>
      <c r="K1778" s="50"/>
      <c r="L1778" s="50"/>
      <c r="M1778" s="50"/>
      <c r="N1778" s="50"/>
      <c r="O1778" s="50"/>
      <c r="P1778" s="50"/>
      <c r="Q1778" s="50"/>
      <c r="R1778" s="50"/>
      <c r="S1778" s="50"/>
    </row>
    <row r="1779">
      <c r="A1779" s="244"/>
      <c r="B1779" s="50"/>
      <c r="C1779" s="111"/>
      <c r="D1779" s="111"/>
      <c r="E1779" s="111"/>
      <c r="F1779" s="111"/>
      <c r="G1779" s="243"/>
      <c r="H1779" s="50"/>
      <c r="J1779" s="50"/>
      <c r="K1779" s="50"/>
      <c r="L1779" s="50"/>
      <c r="M1779" s="50"/>
      <c r="N1779" s="50"/>
      <c r="O1779" s="50"/>
      <c r="P1779" s="50"/>
      <c r="Q1779" s="50"/>
      <c r="R1779" s="50"/>
      <c r="S1779" s="50"/>
    </row>
    <row r="1780">
      <c r="A1780" s="244"/>
      <c r="B1780" s="50"/>
      <c r="C1780" s="111"/>
      <c r="D1780" s="111"/>
      <c r="E1780" s="111"/>
      <c r="F1780" s="111"/>
      <c r="G1780" s="243"/>
      <c r="H1780" s="50"/>
      <c r="J1780" s="50"/>
      <c r="K1780" s="50"/>
      <c r="L1780" s="50"/>
      <c r="M1780" s="50"/>
      <c r="N1780" s="50"/>
      <c r="O1780" s="50"/>
      <c r="P1780" s="50"/>
      <c r="Q1780" s="50"/>
      <c r="R1780" s="50"/>
      <c r="S1780" s="50"/>
    </row>
    <row r="1781">
      <c r="A1781" s="244"/>
      <c r="B1781" s="50"/>
      <c r="C1781" s="111"/>
      <c r="D1781" s="111"/>
      <c r="E1781" s="111"/>
      <c r="F1781" s="111"/>
      <c r="G1781" s="243"/>
      <c r="H1781" s="50"/>
      <c r="J1781" s="50"/>
      <c r="K1781" s="50"/>
      <c r="L1781" s="50"/>
      <c r="M1781" s="50"/>
      <c r="N1781" s="50"/>
      <c r="O1781" s="50"/>
      <c r="P1781" s="50"/>
      <c r="Q1781" s="50"/>
      <c r="R1781" s="50"/>
      <c r="S1781" s="50"/>
    </row>
    <row r="1782">
      <c r="A1782" s="244"/>
      <c r="B1782" s="50"/>
      <c r="C1782" s="111"/>
      <c r="D1782" s="111"/>
      <c r="E1782" s="111"/>
      <c r="F1782" s="111"/>
      <c r="G1782" s="243"/>
      <c r="H1782" s="50"/>
      <c r="J1782" s="50"/>
      <c r="K1782" s="50"/>
      <c r="L1782" s="50"/>
      <c r="M1782" s="50"/>
      <c r="N1782" s="50"/>
      <c r="O1782" s="50"/>
      <c r="P1782" s="50"/>
      <c r="Q1782" s="50"/>
      <c r="R1782" s="50"/>
      <c r="S1782" s="50"/>
    </row>
    <row r="1783">
      <c r="A1783" s="244"/>
      <c r="B1783" s="50"/>
      <c r="C1783" s="111"/>
      <c r="D1783" s="111"/>
      <c r="E1783" s="111"/>
      <c r="F1783" s="111"/>
      <c r="G1783" s="243"/>
      <c r="H1783" s="50"/>
      <c r="J1783" s="50"/>
      <c r="K1783" s="50"/>
      <c r="L1783" s="50"/>
      <c r="M1783" s="50"/>
      <c r="N1783" s="50"/>
      <c r="O1783" s="50"/>
      <c r="P1783" s="50"/>
      <c r="Q1783" s="50"/>
      <c r="R1783" s="50"/>
      <c r="S1783" s="50"/>
    </row>
    <row r="1784">
      <c r="A1784" s="244"/>
      <c r="B1784" s="50"/>
      <c r="C1784" s="111"/>
      <c r="D1784" s="111"/>
      <c r="E1784" s="111"/>
      <c r="F1784" s="111"/>
      <c r="G1784" s="243"/>
      <c r="H1784" s="50"/>
      <c r="J1784" s="50"/>
      <c r="K1784" s="50"/>
      <c r="L1784" s="50"/>
      <c r="M1784" s="50"/>
      <c r="N1784" s="50"/>
      <c r="O1784" s="50"/>
      <c r="P1784" s="50"/>
      <c r="Q1784" s="50"/>
      <c r="R1784" s="50"/>
      <c r="S1784" s="50"/>
    </row>
    <row r="1785">
      <c r="A1785" s="244"/>
      <c r="B1785" s="50"/>
      <c r="C1785" s="111"/>
      <c r="D1785" s="111"/>
      <c r="E1785" s="111"/>
      <c r="F1785" s="111"/>
      <c r="G1785" s="243"/>
      <c r="H1785" s="50"/>
      <c r="J1785" s="50"/>
      <c r="K1785" s="50"/>
      <c r="L1785" s="50"/>
      <c r="M1785" s="50"/>
      <c r="N1785" s="50"/>
      <c r="O1785" s="50"/>
      <c r="P1785" s="50"/>
      <c r="Q1785" s="50"/>
      <c r="R1785" s="50"/>
      <c r="S1785" s="50"/>
    </row>
    <row r="1786">
      <c r="A1786" s="244"/>
      <c r="B1786" s="50"/>
      <c r="C1786" s="111"/>
      <c r="D1786" s="111"/>
      <c r="E1786" s="111"/>
      <c r="F1786" s="111"/>
      <c r="G1786" s="243"/>
      <c r="H1786" s="50"/>
      <c r="J1786" s="50"/>
      <c r="K1786" s="50"/>
      <c r="L1786" s="50"/>
      <c r="M1786" s="50"/>
      <c r="N1786" s="50"/>
      <c r="O1786" s="50"/>
      <c r="P1786" s="50"/>
      <c r="Q1786" s="50"/>
      <c r="R1786" s="50"/>
      <c r="S1786" s="50"/>
    </row>
    <row r="1787">
      <c r="A1787" s="244"/>
      <c r="B1787" s="50"/>
      <c r="C1787" s="111"/>
      <c r="D1787" s="111"/>
      <c r="E1787" s="111"/>
      <c r="F1787" s="111"/>
      <c r="G1787" s="243"/>
      <c r="H1787" s="50"/>
      <c r="J1787" s="50"/>
      <c r="K1787" s="50"/>
      <c r="L1787" s="50"/>
      <c r="M1787" s="50"/>
      <c r="N1787" s="50"/>
      <c r="O1787" s="50"/>
      <c r="P1787" s="50"/>
      <c r="Q1787" s="50"/>
      <c r="R1787" s="50"/>
      <c r="S1787" s="50"/>
    </row>
    <row r="1788">
      <c r="A1788" s="244"/>
      <c r="B1788" s="50"/>
      <c r="C1788" s="111"/>
      <c r="D1788" s="111"/>
      <c r="E1788" s="111"/>
      <c r="F1788" s="111"/>
      <c r="G1788" s="243"/>
      <c r="H1788" s="50"/>
      <c r="J1788" s="50"/>
      <c r="K1788" s="50"/>
      <c r="L1788" s="50"/>
      <c r="M1788" s="50"/>
      <c r="N1788" s="50"/>
      <c r="O1788" s="50"/>
      <c r="P1788" s="50"/>
      <c r="Q1788" s="50"/>
      <c r="R1788" s="50"/>
      <c r="S1788" s="50"/>
    </row>
    <row r="1789">
      <c r="A1789" s="244"/>
      <c r="B1789" s="50"/>
      <c r="C1789" s="111"/>
      <c r="D1789" s="111"/>
      <c r="E1789" s="111"/>
      <c r="F1789" s="111"/>
      <c r="G1789" s="243"/>
      <c r="H1789" s="50"/>
      <c r="J1789" s="50"/>
      <c r="K1789" s="50"/>
      <c r="L1789" s="50"/>
      <c r="M1789" s="50"/>
      <c r="N1789" s="50"/>
      <c r="O1789" s="50"/>
      <c r="P1789" s="50"/>
      <c r="Q1789" s="50"/>
      <c r="R1789" s="50"/>
      <c r="S1789" s="50"/>
    </row>
    <row r="1790">
      <c r="A1790" s="244"/>
      <c r="B1790" s="50"/>
      <c r="C1790" s="111"/>
      <c r="D1790" s="111"/>
      <c r="E1790" s="111"/>
      <c r="F1790" s="111"/>
      <c r="G1790" s="243"/>
      <c r="H1790" s="50"/>
      <c r="J1790" s="50"/>
      <c r="K1790" s="50"/>
      <c r="L1790" s="50"/>
      <c r="M1790" s="50"/>
      <c r="N1790" s="50"/>
      <c r="O1790" s="50"/>
      <c r="P1790" s="50"/>
      <c r="Q1790" s="50"/>
      <c r="R1790" s="50"/>
      <c r="S1790" s="50"/>
    </row>
    <row r="1791">
      <c r="A1791" s="244"/>
      <c r="B1791" s="50"/>
      <c r="C1791" s="111"/>
      <c r="D1791" s="111"/>
      <c r="E1791" s="111"/>
      <c r="F1791" s="111"/>
      <c r="G1791" s="243"/>
      <c r="H1791" s="50"/>
      <c r="J1791" s="50"/>
      <c r="K1791" s="50"/>
      <c r="L1791" s="50"/>
      <c r="M1791" s="50"/>
      <c r="N1791" s="50"/>
      <c r="O1791" s="50"/>
      <c r="P1791" s="50"/>
      <c r="Q1791" s="50"/>
      <c r="R1791" s="50"/>
      <c r="S1791" s="50"/>
    </row>
    <row r="1792">
      <c r="A1792" s="244"/>
      <c r="B1792" s="50"/>
      <c r="C1792" s="111"/>
      <c r="D1792" s="111"/>
      <c r="E1792" s="111"/>
      <c r="F1792" s="111"/>
      <c r="G1792" s="243"/>
      <c r="H1792" s="50"/>
      <c r="J1792" s="50"/>
      <c r="K1792" s="50"/>
      <c r="L1792" s="50"/>
      <c r="M1792" s="50"/>
      <c r="N1792" s="50"/>
      <c r="O1792" s="50"/>
      <c r="P1792" s="50"/>
      <c r="Q1792" s="50"/>
      <c r="R1792" s="50"/>
      <c r="S1792" s="50"/>
    </row>
    <row r="1793">
      <c r="A1793" s="244"/>
      <c r="B1793" s="50"/>
      <c r="C1793" s="111"/>
      <c r="D1793" s="111"/>
      <c r="E1793" s="111"/>
      <c r="F1793" s="111"/>
      <c r="G1793" s="243"/>
      <c r="H1793" s="50"/>
      <c r="J1793" s="50"/>
      <c r="K1793" s="50"/>
      <c r="L1793" s="50"/>
      <c r="M1793" s="50"/>
      <c r="N1793" s="50"/>
      <c r="O1793" s="50"/>
      <c r="P1793" s="50"/>
      <c r="Q1793" s="50"/>
      <c r="R1793" s="50"/>
      <c r="S1793" s="50"/>
    </row>
    <row r="1794">
      <c r="A1794" s="244"/>
      <c r="B1794" s="50"/>
      <c r="C1794" s="111"/>
      <c r="D1794" s="111"/>
      <c r="E1794" s="111"/>
      <c r="F1794" s="111"/>
      <c r="G1794" s="243"/>
      <c r="H1794" s="50"/>
      <c r="J1794" s="50"/>
      <c r="K1794" s="50"/>
      <c r="L1794" s="50"/>
      <c r="M1794" s="50"/>
      <c r="N1794" s="50"/>
      <c r="O1794" s="50"/>
      <c r="P1794" s="50"/>
      <c r="Q1794" s="50"/>
      <c r="R1794" s="50"/>
      <c r="S1794" s="50"/>
    </row>
    <row r="1795">
      <c r="A1795" s="244"/>
      <c r="B1795" s="50"/>
      <c r="C1795" s="111"/>
      <c r="D1795" s="111"/>
      <c r="E1795" s="111"/>
      <c r="F1795" s="111"/>
      <c r="G1795" s="243"/>
      <c r="H1795" s="50"/>
      <c r="J1795" s="50"/>
      <c r="K1795" s="50"/>
      <c r="L1795" s="50"/>
      <c r="M1795" s="50"/>
      <c r="N1795" s="50"/>
      <c r="O1795" s="50"/>
      <c r="P1795" s="50"/>
      <c r="Q1795" s="50"/>
      <c r="R1795" s="50"/>
      <c r="S1795" s="50"/>
    </row>
    <row r="1796">
      <c r="A1796" s="244"/>
      <c r="B1796" s="50"/>
      <c r="C1796" s="111"/>
      <c r="D1796" s="111"/>
      <c r="E1796" s="111"/>
      <c r="F1796" s="111"/>
      <c r="G1796" s="243"/>
      <c r="H1796" s="50"/>
      <c r="J1796" s="50"/>
      <c r="K1796" s="50"/>
      <c r="L1796" s="50"/>
      <c r="M1796" s="50"/>
      <c r="N1796" s="50"/>
      <c r="O1796" s="50"/>
      <c r="P1796" s="50"/>
      <c r="Q1796" s="50"/>
      <c r="R1796" s="50"/>
      <c r="S1796" s="50"/>
    </row>
    <row r="1797">
      <c r="A1797" s="244"/>
      <c r="B1797" s="50"/>
      <c r="C1797" s="111"/>
      <c r="D1797" s="111"/>
      <c r="E1797" s="111"/>
      <c r="F1797" s="111"/>
      <c r="G1797" s="243"/>
      <c r="H1797" s="50"/>
      <c r="J1797" s="50"/>
      <c r="K1797" s="50"/>
      <c r="L1797" s="50"/>
      <c r="M1797" s="50"/>
      <c r="N1797" s="50"/>
      <c r="O1797" s="50"/>
      <c r="P1797" s="50"/>
      <c r="Q1797" s="50"/>
      <c r="R1797" s="50"/>
      <c r="S1797" s="50"/>
    </row>
    <row r="1798">
      <c r="A1798" s="244"/>
      <c r="B1798" s="50"/>
      <c r="C1798" s="111"/>
      <c r="D1798" s="111"/>
      <c r="E1798" s="111"/>
      <c r="F1798" s="111"/>
      <c r="G1798" s="243"/>
      <c r="H1798" s="50"/>
      <c r="J1798" s="50"/>
      <c r="K1798" s="50"/>
      <c r="L1798" s="50"/>
      <c r="M1798" s="50"/>
      <c r="N1798" s="50"/>
      <c r="O1798" s="50"/>
      <c r="P1798" s="50"/>
      <c r="Q1798" s="50"/>
      <c r="R1798" s="50"/>
      <c r="S1798" s="50"/>
    </row>
    <row r="1799">
      <c r="A1799" s="244"/>
      <c r="B1799" s="50"/>
      <c r="C1799" s="111"/>
      <c r="D1799" s="111"/>
      <c r="E1799" s="111"/>
      <c r="F1799" s="111"/>
      <c r="G1799" s="243"/>
      <c r="H1799" s="50"/>
      <c r="J1799" s="50"/>
      <c r="K1799" s="50"/>
      <c r="L1799" s="50"/>
      <c r="M1799" s="50"/>
      <c r="N1799" s="50"/>
      <c r="O1799" s="50"/>
      <c r="P1799" s="50"/>
      <c r="Q1799" s="50"/>
      <c r="R1799" s="50"/>
      <c r="S1799" s="50"/>
    </row>
    <row r="1800">
      <c r="A1800" s="244"/>
      <c r="B1800" s="50"/>
      <c r="C1800" s="111"/>
      <c r="D1800" s="111"/>
      <c r="E1800" s="111"/>
      <c r="F1800" s="111"/>
      <c r="G1800" s="243"/>
      <c r="H1800" s="50"/>
      <c r="J1800" s="50"/>
      <c r="K1800" s="50"/>
      <c r="L1800" s="50"/>
      <c r="M1800" s="50"/>
      <c r="N1800" s="50"/>
      <c r="O1800" s="50"/>
      <c r="P1800" s="50"/>
      <c r="Q1800" s="50"/>
      <c r="R1800" s="50"/>
      <c r="S1800" s="50"/>
    </row>
    <row r="1801">
      <c r="A1801" s="244"/>
      <c r="B1801" s="50"/>
      <c r="C1801" s="111"/>
      <c r="D1801" s="111"/>
      <c r="E1801" s="111"/>
      <c r="F1801" s="111"/>
      <c r="G1801" s="243"/>
      <c r="H1801" s="50"/>
      <c r="J1801" s="50"/>
      <c r="K1801" s="50"/>
      <c r="L1801" s="50"/>
      <c r="M1801" s="50"/>
      <c r="N1801" s="50"/>
      <c r="O1801" s="50"/>
      <c r="P1801" s="50"/>
      <c r="Q1801" s="50"/>
      <c r="R1801" s="50"/>
      <c r="S1801" s="50"/>
    </row>
    <row r="1802">
      <c r="A1802" s="244"/>
      <c r="B1802" s="50"/>
      <c r="C1802" s="111"/>
      <c r="D1802" s="111"/>
      <c r="E1802" s="111"/>
      <c r="F1802" s="111"/>
      <c r="G1802" s="243"/>
      <c r="H1802" s="50"/>
      <c r="J1802" s="50"/>
      <c r="K1802" s="50"/>
      <c r="L1802" s="50"/>
      <c r="M1802" s="50"/>
      <c r="N1802" s="50"/>
      <c r="O1802" s="50"/>
      <c r="P1802" s="50"/>
      <c r="Q1802" s="50"/>
      <c r="R1802" s="50"/>
      <c r="S1802" s="50"/>
    </row>
    <row r="1803">
      <c r="A1803" s="244"/>
      <c r="B1803" s="50"/>
      <c r="C1803" s="111"/>
      <c r="D1803" s="111"/>
      <c r="E1803" s="111"/>
      <c r="F1803" s="111"/>
      <c r="G1803" s="243"/>
      <c r="H1803" s="50"/>
      <c r="J1803" s="50"/>
      <c r="K1803" s="50"/>
      <c r="L1803" s="50"/>
      <c r="M1803" s="50"/>
      <c r="N1803" s="50"/>
      <c r="O1803" s="50"/>
      <c r="P1803" s="50"/>
      <c r="Q1803" s="50"/>
      <c r="R1803" s="50"/>
      <c r="S1803" s="50"/>
    </row>
    <row r="1804">
      <c r="A1804" s="244"/>
      <c r="B1804" s="50"/>
      <c r="C1804" s="111"/>
      <c r="D1804" s="111"/>
      <c r="E1804" s="111"/>
      <c r="F1804" s="111"/>
      <c r="G1804" s="243"/>
      <c r="H1804" s="50"/>
      <c r="J1804" s="50"/>
      <c r="K1804" s="50"/>
      <c r="L1804" s="50"/>
      <c r="M1804" s="50"/>
      <c r="N1804" s="50"/>
      <c r="O1804" s="50"/>
      <c r="P1804" s="50"/>
      <c r="Q1804" s="50"/>
      <c r="R1804" s="50"/>
      <c r="S1804" s="50"/>
    </row>
    <row r="1805">
      <c r="A1805" s="244"/>
      <c r="B1805" s="50"/>
      <c r="C1805" s="111"/>
      <c r="D1805" s="111"/>
      <c r="E1805" s="111"/>
      <c r="F1805" s="111"/>
      <c r="G1805" s="243"/>
      <c r="H1805" s="50"/>
      <c r="J1805" s="50"/>
      <c r="K1805" s="50"/>
      <c r="L1805" s="50"/>
      <c r="M1805" s="50"/>
      <c r="N1805" s="50"/>
      <c r="O1805" s="50"/>
      <c r="P1805" s="50"/>
      <c r="Q1805" s="50"/>
      <c r="R1805" s="50"/>
      <c r="S1805" s="50"/>
    </row>
    <row r="1806">
      <c r="A1806" s="244"/>
      <c r="B1806" s="50"/>
      <c r="C1806" s="111"/>
      <c r="D1806" s="111"/>
      <c r="E1806" s="111"/>
      <c r="F1806" s="111"/>
      <c r="G1806" s="243"/>
      <c r="H1806" s="50"/>
      <c r="J1806" s="50"/>
      <c r="K1806" s="50"/>
      <c r="L1806" s="50"/>
      <c r="M1806" s="50"/>
      <c r="N1806" s="50"/>
      <c r="O1806" s="50"/>
      <c r="P1806" s="50"/>
      <c r="Q1806" s="50"/>
      <c r="R1806" s="50"/>
      <c r="S1806" s="50"/>
    </row>
    <row r="1807">
      <c r="A1807" s="244"/>
      <c r="B1807" s="50"/>
      <c r="C1807" s="111"/>
      <c r="D1807" s="111"/>
      <c r="E1807" s="111"/>
      <c r="F1807" s="111"/>
      <c r="G1807" s="243"/>
      <c r="H1807" s="50"/>
      <c r="J1807" s="50"/>
      <c r="K1807" s="50"/>
      <c r="L1807" s="50"/>
      <c r="M1807" s="50"/>
      <c r="N1807" s="50"/>
      <c r="O1807" s="50"/>
      <c r="P1807" s="50"/>
      <c r="Q1807" s="50"/>
      <c r="R1807" s="50"/>
      <c r="S1807" s="50"/>
    </row>
    <row r="1808">
      <c r="A1808" s="244"/>
      <c r="B1808" s="50"/>
      <c r="C1808" s="111"/>
      <c r="D1808" s="111"/>
      <c r="E1808" s="111"/>
      <c r="F1808" s="111"/>
      <c r="G1808" s="243"/>
      <c r="H1808" s="50"/>
      <c r="J1808" s="50"/>
      <c r="K1808" s="50"/>
      <c r="L1808" s="50"/>
      <c r="M1808" s="50"/>
      <c r="N1808" s="50"/>
      <c r="O1808" s="50"/>
      <c r="P1808" s="50"/>
      <c r="Q1808" s="50"/>
      <c r="R1808" s="50"/>
      <c r="S1808" s="50"/>
    </row>
    <row r="1809">
      <c r="A1809" s="244"/>
      <c r="B1809" s="50"/>
      <c r="C1809" s="111"/>
      <c r="D1809" s="111"/>
      <c r="E1809" s="111"/>
      <c r="F1809" s="111"/>
      <c r="G1809" s="243"/>
      <c r="H1809" s="50"/>
      <c r="J1809" s="50"/>
      <c r="K1809" s="50"/>
      <c r="L1809" s="50"/>
      <c r="M1809" s="50"/>
      <c r="N1809" s="50"/>
      <c r="O1809" s="50"/>
      <c r="P1809" s="50"/>
      <c r="Q1809" s="50"/>
      <c r="R1809" s="50"/>
      <c r="S1809" s="50"/>
    </row>
    <row r="1810">
      <c r="A1810" s="244"/>
      <c r="B1810" s="50"/>
      <c r="C1810" s="111"/>
      <c r="D1810" s="111"/>
      <c r="E1810" s="111"/>
      <c r="F1810" s="111"/>
      <c r="G1810" s="243"/>
      <c r="H1810" s="50"/>
      <c r="J1810" s="50"/>
      <c r="K1810" s="50"/>
      <c r="L1810" s="50"/>
      <c r="M1810" s="50"/>
      <c r="N1810" s="50"/>
      <c r="O1810" s="50"/>
      <c r="P1810" s="50"/>
      <c r="Q1810" s="50"/>
      <c r="R1810" s="50"/>
      <c r="S1810" s="50"/>
    </row>
    <row r="1811">
      <c r="A1811" s="244"/>
      <c r="B1811" s="50"/>
      <c r="C1811" s="111"/>
      <c r="D1811" s="111"/>
      <c r="E1811" s="111"/>
      <c r="F1811" s="111"/>
      <c r="G1811" s="243"/>
      <c r="H1811" s="50"/>
      <c r="J1811" s="50"/>
      <c r="K1811" s="50"/>
      <c r="L1811" s="50"/>
      <c r="M1811" s="50"/>
      <c r="N1811" s="50"/>
      <c r="O1811" s="50"/>
      <c r="P1811" s="50"/>
      <c r="Q1811" s="50"/>
      <c r="R1811" s="50"/>
      <c r="S1811" s="50"/>
    </row>
    <row r="1812">
      <c r="A1812" s="244"/>
      <c r="B1812" s="50"/>
      <c r="C1812" s="111"/>
      <c r="D1812" s="111"/>
      <c r="E1812" s="111"/>
      <c r="F1812" s="111"/>
      <c r="G1812" s="243"/>
      <c r="H1812" s="50"/>
      <c r="J1812" s="50"/>
      <c r="K1812" s="50"/>
      <c r="L1812" s="50"/>
      <c r="M1812" s="50"/>
      <c r="N1812" s="50"/>
      <c r="O1812" s="50"/>
      <c r="P1812" s="50"/>
      <c r="Q1812" s="50"/>
      <c r="R1812" s="50"/>
      <c r="S1812" s="50"/>
    </row>
    <row r="1813">
      <c r="A1813" s="244"/>
      <c r="B1813" s="50"/>
      <c r="C1813" s="111"/>
      <c r="D1813" s="111"/>
      <c r="E1813" s="111"/>
      <c r="F1813" s="111"/>
      <c r="G1813" s="243"/>
      <c r="H1813" s="50"/>
      <c r="J1813" s="50"/>
      <c r="K1813" s="50"/>
      <c r="L1813" s="50"/>
      <c r="M1813" s="50"/>
      <c r="N1813" s="50"/>
      <c r="O1813" s="50"/>
      <c r="P1813" s="50"/>
      <c r="Q1813" s="50"/>
      <c r="R1813" s="50"/>
      <c r="S1813" s="50"/>
    </row>
    <row r="1814">
      <c r="A1814" s="244"/>
      <c r="B1814" s="50"/>
      <c r="C1814" s="111"/>
      <c r="D1814" s="111"/>
      <c r="E1814" s="111"/>
      <c r="F1814" s="111"/>
      <c r="G1814" s="243"/>
      <c r="H1814" s="50"/>
      <c r="J1814" s="50"/>
      <c r="K1814" s="50"/>
      <c r="L1814" s="50"/>
      <c r="M1814" s="50"/>
      <c r="N1814" s="50"/>
      <c r="O1814" s="50"/>
      <c r="P1814" s="50"/>
      <c r="Q1814" s="50"/>
      <c r="R1814" s="50"/>
      <c r="S1814" s="50"/>
    </row>
    <row r="1815">
      <c r="A1815" s="244"/>
      <c r="B1815" s="50"/>
      <c r="C1815" s="111"/>
      <c r="D1815" s="111"/>
      <c r="E1815" s="111"/>
      <c r="F1815" s="111"/>
      <c r="G1815" s="243"/>
      <c r="H1815" s="50"/>
      <c r="J1815" s="50"/>
      <c r="K1815" s="50"/>
      <c r="L1815" s="50"/>
      <c r="M1815" s="50"/>
      <c r="N1815" s="50"/>
      <c r="O1815" s="50"/>
      <c r="P1815" s="50"/>
      <c r="Q1815" s="50"/>
      <c r="R1815" s="50"/>
      <c r="S1815" s="50"/>
    </row>
    <row r="1816">
      <c r="A1816" s="244"/>
      <c r="B1816" s="50"/>
      <c r="C1816" s="111"/>
      <c r="D1816" s="111"/>
      <c r="E1816" s="111"/>
      <c r="F1816" s="111"/>
      <c r="G1816" s="243"/>
      <c r="H1816" s="50"/>
      <c r="J1816" s="50"/>
      <c r="K1816" s="50"/>
      <c r="L1816" s="50"/>
      <c r="M1816" s="50"/>
      <c r="N1816" s="50"/>
      <c r="O1816" s="50"/>
      <c r="P1816" s="50"/>
      <c r="Q1816" s="50"/>
      <c r="R1816" s="50"/>
      <c r="S1816" s="50"/>
    </row>
    <row r="1817">
      <c r="A1817" s="244"/>
      <c r="B1817" s="50"/>
      <c r="C1817" s="111"/>
      <c r="D1817" s="111"/>
      <c r="E1817" s="111"/>
      <c r="F1817" s="111"/>
      <c r="G1817" s="243"/>
      <c r="H1817" s="50"/>
      <c r="J1817" s="50"/>
      <c r="K1817" s="50"/>
      <c r="L1817" s="50"/>
      <c r="M1817" s="50"/>
      <c r="N1817" s="50"/>
      <c r="O1817" s="50"/>
      <c r="P1817" s="50"/>
      <c r="Q1817" s="50"/>
      <c r="R1817" s="50"/>
      <c r="S1817" s="50"/>
    </row>
    <row r="1818">
      <c r="A1818" s="244"/>
      <c r="B1818" s="50"/>
      <c r="C1818" s="111"/>
      <c r="D1818" s="111"/>
      <c r="E1818" s="111"/>
      <c r="F1818" s="111"/>
      <c r="G1818" s="243"/>
      <c r="H1818" s="50"/>
      <c r="J1818" s="50"/>
      <c r="K1818" s="50"/>
      <c r="L1818" s="50"/>
      <c r="M1818" s="50"/>
      <c r="N1818" s="50"/>
      <c r="O1818" s="50"/>
      <c r="P1818" s="50"/>
      <c r="Q1818" s="50"/>
      <c r="R1818" s="50"/>
      <c r="S1818" s="50"/>
    </row>
    <row r="1819">
      <c r="A1819" s="244"/>
      <c r="B1819" s="50"/>
      <c r="C1819" s="111"/>
      <c r="D1819" s="111"/>
      <c r="E1819" s="111"/>
      <c r="F1819" s="111"/>
      <c r="G1819" s="243"/>
      <c r="H1819" s="50"/>
      <c r="J1819" s="50"/>
      <c r="K1819" s="50"/>
      <c r="L1819" s="50"/>
      <c r="M1819" s="50"/>
      <c r="N1819" s="50"/>
      <c r="O1819" s="50"/>
      <c r="P1819" s="50"/>
      <c r="Q1819" s="50"/>
      <c r="R1819" s="50"/>
      <c r="S1819" s="50"/>
    </row>
    <row r="1820">
      <c r="A1820" s="244"/>
      <c r="B1820" s="50"/>
      <c r="C1820" s="111"/>
      <c r="D1820" s="111"/>
      <c r="E1820" s="111"/>
      <c r="F1820" s="111"/>
      <c r="G1820" s="243"/>
      <c r="H1820" s="50"/>
      <c r="J1820" s="50"/>
      <c r="K1820" s="50"/>
      <c r="L1820" s="50"/>
      <c r="M1820" s="50"/>
      <c r="N1820" s="50"/>
      <c r="O1820" s="50"/>
      <c r="P1820" s="50"/>
      <c r="Q1820" s="50"/>
      <c r="R1820" s="50"/>
      <c r="S1820" s="50"/>
    </row>
    <row r="1821">
      <c r="A1821" s="244"/>
      <c r="B1821" s="50"/>
      <c r="C1821" s="111"/>
      <c r="D1821" s="111"/>
      <c r="E1821" s="111"/>
      <c r="F1821" s="111"/>
      <c r="G1821" s="243"/>
      <c r="H1821" s="50"/>
      <c r="J1821" s="50"/>
      <c r="K1821" s="50"/>
      <c r="L1821" s="50"/>
      <c r="M1821" s="50"/>
      <c r="N1821" s="50"/>
      <c r="O1821" s="50"/>
      <c r="P1821" s="50"/>
      <c r="Q1821" s="50"/>
      <c r="R1821" s="50"/>
      <c r="S1821" s="50"/>
    </row>
    <row r="1822">
      <c r="A1822" s="244"/>
      <c r="B1822" s="50"/>
      <c r="C1822" s="111"/>
      <c r="D1822" s="111"/>
      <c r="E1822" s="111"/>
      <c r="F1822" s="111"/>
      <c r="G1822" s="243"/>
      <c r="H1822" s="50"/>
      <c r="J1822" s="50"/>
      <c r="K1822" s="50"/>
      <c r="L1822" s="50"/>
      <c r="M1822" s="50"/>
      <c r="N1822" s="50"/>
      <c r="O1822" s="50"/>
      <c r="P1822" s="50"/>
      <c r="Q1822" s="50"/>
      <c r="R1822" s="50"/>
      <c r="S1822" s="50"/>
    </row>
    <row r="1823">
      <c r="A1823" s="244"/>
      <c r="B1823" s="50"/>
      <c r="C1823" s="111"/>
      <c r="D1823" s="111"/>
      <c r="E1823" s="111"/>
      <c r="F1823" s="111"/>
      <c r="G1823" s="243"/>
      <c r="H1823" s="50"/>
      <c r="J1823" s="50"/>
      <c r="K1823" s="50"/>
      <c r="L1823" s="50"/>
      <c r="M1823" s="50"/>
      <c r="N1823" s="50"/>
      <c r="O1823" s="50"/>
      <c r="P1823" s="50"/>
      <c r="Q1823" s="50"/>
      <c r="R1823" s="50"/>
      <c r="S1823" s="50"/>
    </row>
    <row r="1824">
      <c r="A1824" s="244"/>
      <c r="B1824" s="50"/>
      <c r="C1824" s="111"/>
      <c r="D1824" s="111"/>
      <c r="E1824" s="111"/>
      <c r="F1824" s="111"/>
      <c r="G1824" s="243"/>
      <c r="H1824" s="50"/>
      <c r="J1824" s="50"/>
      <c r="K1824" s="50"/>
      <c r="L1824" s="50"/>
      <c r="M1824" s="50"/>
      <c r="N1824" s="50"/>
      <c r="O1824" s="50"/>
      <c r="P1824" s="50"/>
      <c r="Q1824" s="50"/>
      <c r="R1824" s="50"/>
      <c r="S1824" s="50"/>
    </row>
    <row r="1825">
      <c r="A1825" s="244"/>
      <c r="B1825" s="50"/>
      <c r="C1825" s="111"/>
      <c r="D1825" s="111"/>
      <c r="E1825" s="111"/>
      <c r="F1825" s="111"/>
      <c r="G1825" s="243"/>
      <c r="H1825" s="50"/>
      <c r="J1825" s="50"/>
      <c r="K1825" s="50"/>
      <c r="L1825" s="50"/>
      <c r="M1825" s="50"/>
      <c r="N1825" s="50"/>
      <c r="O1825" s="50"/>
      <c r="P1825" s="50"/>
      <c r="Q1825" s="50"/>
      <c r="R1825" s="50"/>
      <c r="S1825" s="50"/>
    </row>
    <row r="1826">
      <c r="A1826" s="244"/>
      <c r="B1826" s="50"/>
      <c r="C1826" s="111"/>
      <c r="D1826" s="111"/>
      <c r="E1826" s="111"/>
      <c r="F1826" s="111"/>
      <c r="G1826" s="243"/>
      <c r="H1826" s="50"/>
      <c r="J1826" s="50"/>
      <c r="K1826" s="50"/>
      <c r="L1826" s="50"/>
      <c r="M1826" s="50"/>
      <c r="N1826" s="50"/>
      <c r="O1826" s="50"/>
      <c r="P1826" s="50"/>
      <c r="Q1826" s="50"/>
      <c r="R1826" s="50"/>
      <c r="S1826" s="50"/>
    </row>
    <row r="1827">
      <c r="A1827" s="244"/>
      <c r="B1827" s="50"/>
      <c r="C1827" s="111"/>
      <c r="D1827" s="111"/>
      <c r="E1827" s="111"/>
      <c r="F1827" s="111"/>
      <c r="G1827" s="243"/>
      <c r="H1827" s="50"/>
      <c r="J1827" s="50"/>
      <c r="K1827" s="50"/>
      <c r="L1827" s="50"/>
      <c r="M1827" s="50"/>
      <c r="N1827" s="50"/>
      <c r="O1827" s="50"/>
      <c r="P1827" s="50"/>
      <c r="Q1827" s="50"/>
      <c r="R1827" s="50"/>
      <c r="S1827" s="50"/>
    </row>
    <row r="1828">
      <c r="A1828" s="244"/>
      <c r="B1828" s="50"/>
      <c r="C1828" s="111"/>
      <c r="D1828" s="111"/>
      <c r="E1828" s="111"/>
      <c r="F1828" s="111"/>
      <c r="G1828" s="243"/>
      <c r="H1828" s="50"/>
      <c r="J1828" s="50"/>
      <c r="K1828" s="50"/>
      <c r="L1828" s="50"/>
      <c r="M1828" s="50"/>
      <c r="N1828" s="50"/>
      <c r="O1828" s="50"/>
      <c r="P1828" s="50"/>
      <c r="Q1828" s="50"/>
      <c r="R1828" s="50"/>
      <c r="S1828" s="50"/>
    </row>
    <row r="1829">
      <c r="A1829" s="244"/>
      <c r="B1829" s="50"/>
      <c r="C1829" s="111"/>
      <c r="D1829" s="111"/>
      <c r="E1829" s="111"/>
      <c r="F1829" s="111"/>
      <c r="G1829" s="243"/>
      <c r="H1829" s="50"/>
      <c r="J1829" s="50"/>
      <c r="K1829" s="50"/>
      <c r="L1829" s="50"/>
      <c r="M1829" s="50"/>
      <c r="N1829" s="50"/>
      <c r="O1829" s="50"/>
      <c r="P1829" s="50"/>
      <c r="Q1829" s="50"/>
      <c r="R1829" s="50"/>
      <c r="S1829" s="50"/>
    </row>
    <row r="1830">
      <c r="A1830" s="244"/>
      <c r="B1830" s="50"/>
      <c r="C1830" s="111"/>
      <c r="D1830" s="111"/>
      <c r="E1830" s="111"/>
      <c r="F1830" s="111"/>
      <c r="G1830" s="243"/>
      <c r="H1830" s="50"/>
      <c r="J1830" s="50"/>
      <c r="K1830" s="50"/>
      <c r="L1830" s="50"/>
      <c r="M1830" s="50"/>
      <c r="N1830" s="50"/>
      <c r="O1830" s="50"/>
      <c r="P1830" s="50"/>
      <c r="Q1830" s="50"/>
      <c r="R1830" s="50"/>
      <c r="S1830" s="50"/>
    </row>
    <row r="1831">
      <c r="A1831" s="244"/>
      <c r="B1831" s="50"/>
      <c r="C1831" s="111"/>
      <c r="D1831" s="111"/>
      <c r="E1831" s="111"/>
      <c r="F1831" s="111"/>
      <c r="G1831" s="243"/>
      <c r="H1831" s="50"/>
      <c r="J1831" s="50"/>
      <c r="K1831" s="50"/>
      <c r="L1831" s="50"/>
      <c r="M1831" s="50"/>
      <c r="N1831" s="50"/>
      <c r="O1831" s="50"/>
      <c r="P1831" s="50"/>
      <c r="Q1831" s="50"/>
      <c r="R1831" s="50"/>
      <c r="S1831" s="50"/>
    </row>
    <row r="1832">
      <c r="A1832" s="244"/>
      <c r="B1832" s="50"/>
      <c r="C1832" s="111"/>
      <c r="D1832" s="111"/>
      <c r="E1832" s="111"/>
      <c r="F1832" s="111"/>
      <c r="G1832" s="243"/>
      <c r="H1832" s="50"/>
      <c r="J1832" s="50"/>
      <c r="K1832" s="50"/>
      <c r="L1832" s="50"/>
      <c r="M1832" s="50"/>
      <c r="N1832" s="50"/>
      <c r="O1832" s="50"/>
      <c r="P1832" s="50"/>
      <c r="Q1832" s="50"/>
      <c r="R1832" s="50"/>
      <c r="S1832" s="50"/>
    </row>
    <row r="1833">
      <c r="A1833" s="244"/>
      <c r="B1833" s="50"/>
      <c r="C1833" s="111"/>
      <c r="D1833" s="111"/>
      <c r="E1833" s="111"/>
      <c r="F1833" s="111"/>
      <c r="G1833" s="243"/>
      <c r="H1833" s="50"/>
      <c r="J1833" s="50"/>
      <c r="K1833" s="50"/>
      <c r="L1833" s="50"/>
      <c r="M1833" s="50"/>
      <c r="N1833" s="50"/>
      <c r="O1833" s="50"/>
      <c r="P1833" s="50"/>
      <c r="Q1833" s="50"/>
      <c r="R1833" s="50"/>
      <c r="S1833" s="50"/>
    </row>
    <row r="1834">
      <c r="A1834" s="244"/>
      <c r="B1834" s="50"/>
      <c r="C1834" s="111"/>
      <c r="D1834" s="111"/>
      <c r="E1834" s="111"/>
      <c r="F1834" s="111"/>
      <c r="G1834" s="243"/>
      <c r="H1834" s="50"/>
      <c r="J1834" s="50"/>
      <c r="K1834" s="50"/>
      <c r="L1834" s="50"/>
      <c r="M1834" s="50"/>
      <c r="N1834" s="50"/>
      <c r="O1834" s="50"/>
      <c r="P1834" s="50"/>
      <c r="Q1834" s="50"/>
      <c r="R1834" s="50"/>
      <c r="S1834" s="50"/>
    </row>
    <row r="1835">
      <c r="A1835" s="244"/>
      <c r="B1835" s="50"/>
      <c r="C1835" s="111"/>
      <c r="D1835" s="111"/>
      <c r="E1835" s="111"/>
      <c r="F1835" s="111"/>
      <c r="G1835" s="243"/>
      <c r="H1835" s="50"/>
      <c r="J1835" s="50"/>
      <c r="K1835" s="50"/>
      <c r="L1835" s="50"/>
      <c r="M1835" s="50"/>
      <c r="N1835" s="50"/>
      <c r="O1835" s="50"/>
      <c r="P1835" s="50"/>
      <c r="Q1835" s="50"/>
      <c r="R1835" s="50"/>
      <c r="S1835" s="50"/>
    </row>
    <row r="1836">
      <c r="A1836" s="244"/>
      <c r="B1836" s="50"/>
      <c r="C1836" s="111"/>
      <c r="D1836" s="111"/>
      <c r="E1836" s="111"/>
      <c r="F1836" s="111"/>
      <c r="G1836" s="243"/>
      <c r="H1836" s="50"/>
      <c r="J1836" s="50"/>
      <c r="K1836" s="50"/>
      <c r="L1836" s="50"/>
      <c r="M1836" s="50"/>
      <c r="N1836" s="50"/>
      <c r="O1836" s="50"/>
      <c r="P1836" s="50"/>
      <c r="Q1836" s="50"/>
      <c r="R1836" s="50"/>
      <c r="S1836" s="50"/>
    </row>
    <row r="1837">
      <c r="A1837" s="244"/>
      <c r="B1837" s="50"/>
      <c r="C1837" s="111"/>
      <c r="D1837" s="111"/>
      <c r="E1837" s="111"/>
      <c r="F1837" s="111"/>
      <c r="G1837" s="243"/>
      <c r="H1837" s="50"/>
      <c r="J1837" s="50"/>
      <c r="K1837" s="50"/>
      <c r="L1837" s="50"/>
      <c r="M1837" s="50"/>
      <c r="N1837" s="50"/>
      <c r="O1837" s="50"/>
      <c r="P1837" s="50"/>
      <c r="Q1837" s="50"/>
      <c r="R1837" s="50"/>
      <c r="S1837" s="50"/>
    </row>
    <row r="1838">
      <c r="A1838" s="244"/>
      <c r="B1838" s="50"/>
      <c r="C1838" s="111"/>
      <c r="D1838" s="111"/>
      <c r="E1838" s="111"/>
      <c r="F1838" s="111"/>
      <c r="G1838" s="243"/>
      <c r="H1838" s="50"/>
      <c r="J1838" s="50"/>
      <c r="K1838" s="50"/>
      <c r="L1838" s="50"/>
      <c r="M1838" s="50"/>
      <c r="N1838" s="50"/>
      <c r="O1838" s="50"/>
      <c r="P1838" s="50"/>
      <c r="Q1838" s="50"/>
      <c r="R1838" s="50"/>
      <c r="S1838" s="50"/>
    </row>
    <row r="1839">
      <c r="A1839" s="244"/>
      <c r="B1839" s="50"/>
      <c r="C1839" s="111"/>
      <c r="D1839" s="111"/>
      <c r="E1839" s="111"/>
      <c r="F1839" s="111"/>
      <c r="G1839" s="243"/>
      <c r="H1839" s="50"/>
      <c r="J1839" s="50"/>
      <c r="K1839" s="50"/>
      <c r="L1839" s="50"/>
      <c r="M1839" s="50"/>
      <c r="N1839" s="50"/>
      <c r="O1839" s="50"/>
      <c r="P1839" s="50"/>
      <c r="Q1839" s="50"/>
      <c r="R1839" s="50"/>
      <c r="S1839" s="50"/>
    </row>
    <row r="1840">
      <c r="A1840" s="244"/>
      <c r="B1840" s="50"/>
      <c r="C1840" s="111"/>
      <c r="D1840" s="111"/>
      <c r="E1840" s="111"/>
      <c r="F1840" s="111"/>
      <c r="G1840" s="243"/>
      <c r="H1840" s="50"/>
      <c r="J1840" s="50"/>
      <c r="K1840" s="50"/>
      <c r="L1840" s="50"/>
      <c r="M1840" s="50"/>
      <c r="N1840" s="50"/>
      <c r="O1840" s="50"/>
      <c r="P1840" s="50"/>
      <c r="Q1840" s="50"/>
      <c r="R1840" s="50"/>
      <c r="S1840" s="50"/>
    </row>
    <row r="1841">
      <c r="A1841" s="244"/>
      <c r="B1841" s="50"/>
      <c r="C1841" s="111"/>
      <c r="D1841" s="111"/>
      <c r="E1841" s="111"/>
      <c r="F1841" s="111"/>
      <c r="G1841" s="243"/>
      <c r="H1841" s="50"/>
      <c r="J1841" s="50"/>
      <c r="K1841" s="50"/>
      <c r="L1841" s="50"/>
      <c r="M1841" s="50"/>
      <c r="N1841" s="50"/>
      <c r="O1841" s="50"/>
      <c r="P1841" s="50"/>
      <c r="Q1841" s="50"/>
      <c r="R1841" s="50"/>
      <c r="S1841" s="50"/>
    </row>
    <row r="1842">
      <c r="A1842" s="244"/>
      <c r="B1842" s="50"/>
      <c r="C1842" s="111"/>
      <c r="D1842" s="111"/>
      <c r="E1842" s="111"/>
      <c r="F1842" s="111"/>
      <c r="G1842" s="243"/>
      <c r="H1842" s="50"/>
      <c r="J1842" s="50"/>
      <c r="K1842" s="50"/>
      <c r="L1842" s="50"/>
      <c r="M1842" s="50"/>
      <c r="N1842" s="50"/>
      <c r="O1842" s="50"/>
      <c r="P1842" s="50"/>
      <c r="Q1842" s="50"/>
      <c r="R1842" s="50"/>
      <c r="S1842" s="50"/>
    </row>
    <row r="1843">
      <c r="A1843" s="244"/>
      <c r="B1843" s="50"/>
      <c r="C1843" s="111"/>
      <c r="D1843" s="111"/>
      <c r="E1843" s="111"/>
      <c r="F1843" s="111"/>
      <c r="G1843" s="243"/>
      <c r="H1843" s="50"/>
      <c r="J1843" s="50"/>
      <c r="K1843" s="50"/>
      <c r="L1843" s="50"/>
      <c r="M1843" s="50"/>
      <c r="N1843" s="50"/>
      <c r="O1843" s="50"/>
      <c r="P1843" s="50"/>
      <c r="Q1843" s="50"/>
      <c r="R1843" s="50"/>
      <c r="S1843" s="50"/>
    </row>
    <row r="1844">
      <c r="A1844" s="244"/>
      <c r="B1844" s="50"/>
      <c r="C1844" s="111"/>
      <c r="D1844" s="111"/>
      <c r="E1844" s="111"/>
      <c r="F1844" s="111"/>
      <c r="G1844" s="243"/>
      <c r="H1844" s="50"/>
      <c r="J1844" s="50"/>
      <c r="K1844" s="50"/>
      <c r="L1844" s="50"/>
      <c r="M1844" s="50"/>
      <c r="N1844" s="50"/>
      <c r="O1844" s="50"/>
      <c r="P1844" s="50"/>
      <c r="Q1844" s="50"/>
      <c r="R1844" s="50"/>
      <c r="S1844" s="50"/>
    </row>
    <row r="1845">
      <c r="A1845" s="244"/>
      <c r="B1845" s="50"/>
      <c r="C1845" s="111"/>
      <c r="D1845" s="111"/>
      <c r="E1845" s="111"/>
      <c r="F1845" s="111"/>
      <c r="G1845" s="243"/>
      <c r="H1845" s="50"/>
      <c r="J1845" s="50"/>
      <c r="K1845" s="50"/>
      <c r="L1845" s="50"/>
      <c r="M1845" s="50"/>
      <c r="N1845" s="50"/>
      <c r="O1845" s="50"/>
      <c r="P1845" s="50"/>
      <c r="Q1845" s="50"/>
      <c r="R1845" s="50"/>
      <c r="S1845" s="50"/>
    </row>
    <row r="1846">
      <c r="A1846" s="244"/>
      <c r="B1846" s="50"/>
      <c r="C1846" s="111"/>
      <c r="D1846" s="111"/>
      <c r="E1846" s="111"/>
      <c r="F1846" s="111"/>
      <c r="G1846" s="243"/>
      <c r="H1846" s="50"/>
      <c r="J1846" s="50"/>
      <c r="K1846" s="50"/>
      <c r="L1846" s="50"/>
      <c r="M1846" s="50"/>
      <c r="N1846" s="50"/>
      <c r="O1846" s="50"/>
      <c r="P1846" s="50"/>
      <c r="Q1846" s="50"/>
      <c r="R1846" s="50"/>
      <c r="S1846" s="50"/>
    </row>
    <row r="1847">
      <c r="A1847" s="244"/>
      <c r="B1847" s="50"/>
      <c r="C1847" s="111"/>
      <c r="D1847" s="111"/>
      <c r="E1847" s="111"/>
      <c r="F1847" s="111"/>
      <c r="G1847" s="243"/>
      <c r="H1847" s="50"/>
      <c r="J1847" s="50"/>
      <c r="K1847" s="50"/>
      <c r="L1847" s="50"/>
      <c r="M1847" s="50"/>
      <c r="N1847" s="50"/>
      <c r="O1847" s="50"/>
      <c r="P1847" s="50"/>
      <c r="Q1847" s="50"/>
      <c r="R1847" s="50"/>
      <c r="S1847" s="50"/>
    </row>
    <row r="1848">
      <c r="A1848" s="244"/>
      <c r="B1848" s="50"/>
      <c r="C1848" s="111"/>
      <c r="D1848" s="111"/>
      <c r="E1848" s="111"/>
      <c r="F1848" s="111"/>
      <c r="G1848" s="243"/>
      <c r="H1848" s="50"/>
      <c r="J1848" s="50"/>
      <c r="K1848" s="50"/>
      <c r="L1848" s="50"/>
      <c r="M1848" s="50"/>
      <c r="N1848" s="50"/>
      <c r="O1848" s="50"/>
      <c r="P1848" s="50"/>
      <c r="Q1848" s="50"/>
      <c r="R1848" s="50"/>
      <c r="S1848" s="50"/>
    </row>
    <row r="1849">
      <c r="A1849" s="244"/>
      <c r="B1849" s="50"/>
      <c r="C1849" s="111"/>
      <c r="D1849" s="111"/>
      <c r="E1849" s="111"/>
      <c r="F1849" s="111"/>
      <c r="G1849" s="243"/>
      <c r="H1849" s="50"/>
      <c r="J1849" s="50"/>
      <c r="K1849" s="50"/>
      <c r="L1849" s="50"/>
      <c r="M1849" s="50"/>
      <c r="N1849" s="50"/>
      <c r="O1849" s="50"/>
      <c r="P1849" s="50"/>
      <c r="Q1849" s="50"/>
      <c r="R1849" s="50"/>
      <c r="S1849" s="50"/>
    </row>
    <row r="1850">
      <c r="A1850" s="244"/>
      <c r="B1850" s="50"/>
      <c r="C1850" s="111"/>
      <c r="D1850" s="111"/>
      <c r="E1850" s="111"/>
      <c r="F1850" s="111"/>
      <c r="G1850" s="243"/>
      <c r="H1850" s="50"/>
      <c r="J1850" s="50"/>
      <c r="K1850" s="50"/>
      <c r="L1850" s="50"/>
      <c r="M1850" s="50"/>
      <c r="N1850" s="50"/>
      <c r="O1850" s="50"/>
      <c r="P1850" s="50"/>
      <c r="Q1850" s="50"/>
      <c r="R1850" s="50"/>
      <c r="S1850" s="50"/>
    </row>
    <row r="1851">
      <c r="A1851" s="244"/>
      <c r="B1851" s="50"/>
      <c r="C1851" s="111"/>
      <c r="D1851" s="111"/>
      <c r="E1851" s="111"/>
      <c r="F1851" s="111"/>
      <c r="G1851" s="243"/>
      <c r="H1851" s="50"/>
      <c r="J1851" s="50"/>
      <c r="K1851" s="50"/>
      <c r="L1851" s="50"/>
      <c r="M1851" s="50"/>
      <c r="N1851" s="50"/>
      <c r="O1851" s="50"/>
      <c r="P1851" s="50"/>
      <c r="Q1851" s="50"/>
      <c r="R1851" s="50"/>
      <c r="S1851" s="50"/>
    </row>
    <row r="1852">
      <c r="A1852" s="244"/>
      <c r="B1852" s="50"/>
      <c r="C1852" s="111"/>
      <c r="D1852" s="111"/>
      <c r="E1852" s="111"/>
      <c r="F1852" s="111"/>
      <c r="G1852" s="243"/>
      <c r="H1852" s="50"/>
      <c r="J1852" s="50"/>
      <c r="K1852" s="50"/>
      <c r="L1852" s="50"/>
      <c r="M1852" s="50"/>
      <c r="N1852" s="50"/>
      <c r="O1852" s="50"/>
      <c r="P1852" s="50"/>
      <c r="Q1852" s="50"/>
      <c r="R1852" s="50"/>
      <c r="S1852" s="50"/>
    </row>
    <row r="1853">
      <c r="A1853" s="244"/>
      <c r="B1853" s="50"/>
      <c r="C1853" s="111"/>
      <c r="D1853" s="111"/>
      <c r="E1853" s="111"/>
      <c r="F1853" s="111"/>
      <c r="G1853" s="243"/>
      <c r="H1853" s="50"/>
      <c r="J1853" s="50"/>
      <c r="K1853" s="50"/>
      <c r="L1853" s="50"/>
      <c r="M1853" s="50"/>
      <c r="N1853" s="50"/>
      <c r="O1853" s="50"/>
      <c r="P1853" s="50"/>
      <c r="Q1853" s="50"/>
      <c r="R1853" s="50"/>
      <c r="S1853" s="50"/>
    </row>
    <row r="1854">
      <c r="A1854" s="244"/>
      <c r="B1854" s="50"/>
      <c r="C1854" s="111"/>
      <c r="D1854" s="111"/>
      <c r="E1854" s="111"/>
      <c r="F1854" s="111"/>
      <c r="G1854" s="243"/>
      <c r="H1854" s="50"/>
      <c r="J1854" s="50"/>
      <c r="K1854" s="50"/>
      <c r="L1854" s="50"/>
      <c r="M1854" s="50"/>
      <c r="N1854" s="50"/>
      <c r="O1854" s="50"/>
      <c r="P1854" s="50"/>
      <c r="Q1854" s="50"/>
      <c r="R1854" s="50"/>
      <c r="S1854" s="50"/>
    </row>
    <row r="1855">
      <c r="A1855" s="244"/>
      <c r="B1855" s="50"/>
      <c r="C1855" s="111"/>
      <c r="D1855" s="111"/>
      <c r="E1855" s="111"/>
      <c r="F1855" s="111"/>
      <c r="G1855" s="243"/>
      <c r="H1855" s="50"/>
      <c r="J1855" s="50"/>
      <c r="K1855" s="50"/>
      <c r="L1855" s="50"/>
      <c r="M1855" s="50"/>
      <c r="N1855" s="50"/>
      <c r="O1855" s="50"/>
      <c r="P1855" s="50"/>
      <c r="Q1855" s="50"/>
      <c r="R1855" s="50"/>
      <c r="S1855" s="50"/>
    </row>
    <row r="1856">
      <c r="A1856" s="244"/>
      <c r="B1856" s="50"/>
      <c r="C1856" s="111"/>
      <c r="D1856" s="111"/>
      <c r="E1856" s="111"/>
      <c r="F1856" s="111"/>
      <c r="G1856" s="243"/>
      <c r="H1856" s="50"/>
      <c r="J1856" s="50"/>
      <c r="K1856" s="50"/>
      <c r="L1856" s="50"/>
      <c r="M1856" s="50"/>
      <c r="N1856" s="50"/>
      <c r="O1856" s="50"/>
      <c r="P1856" s="50"/>
      <c r="Q1856" s="50"/>
      <c r="R1856" s="50"/>
      <c r="S1856" s="50"/>
    </row>
    <row r="1857">
      <c r="A1857" s="244"/>
      <c r="B1857" s="50"/>
      <c r="C1857" s="111"/>
      <c r="D1857" s="111"/>
      <c r="E1857" s="111"/>
      <c r="F1857" s="111"/>
      <c r="G1857" s="243"/>
      <c r="H1857" s="50"/>
      <c r="J1857" s="50"/>
      <c r="K1857" s="50"/>
      <c r="L1857" s="50"/>
      <c r="M1857" s="50"/>
      <c r="N1857" s="50"/>
      <c r="O1857" s="50"/>
      <c r="P1857" s="50"/>
      <c r="Q1857" s="50"/>
      <c r="R1857" s="50"/>
      <c r="S1857" s="50"/>
    </row>
    <row r="1858">
      <c r="A1858" s="244"/>
      <c r="B1858" s="50"/>
      <c r="C1858" s="111"/>
      <c r="D1858" s="111"/>
      <c r="E1858" s="111"/>
      <c r="F1858" s="111"/>
      <c r="G1858" s="243"/>
      <c r="H1858" s="50"/>
      <c r="J1858" s="50"/>
      <c r="K1858" s="50"/>
      <c r="L1858" s="50"/>
      <c r="M1858" s="50"/>
      <c r="N1858" s="50"/>
      <c r="O1858" s="50"/>
      <c r="P1858" s="50"/>
      <c r="Q1858" s="50"/>
      <c r="R1858" s="50"/>
      <c r="S1858" s="50"/>
    </row>
    <row r="1859">
      <c r="A1859" s="244"/>
      <c r="B1859" s="50"/>
      <c r="C1859" s="111"/>
      <c r="D1859" s="111"/>
      <c r="E1859" s="111"/>
      <c r="F1859" s="111"/>
      <c r="G1859" s="243"/>
      <c r="H1859" s="50"/>
      <c r="J1859" s="50"/>
      <c r="K1859" s="50"/>
      <c r="L1859" s="50"/>
      <c r="M1859" s="50"/>
      <c r="N1859" s="50"/>
      <c r="O1859" s="50"/>
      <c r="P1859" s="50"/>
      <c r="Q1859" s="50"/>
      <c r="R1859" s="50"/>
      <c r="S1859" s="50"/>
    </row>
    <row r="1860">
      <c r="A1860" s="244"/>
      <c r="B1860" s="50"/>
      <c r="C1860" s="111"/>
      <c r="D1860" s="111"/>
      <c r="E1860" s="111"/>
      <c r="F1860" s="111"/>
      <c r="G1860" s="243"/>
      <c r="H1860" s="50"/>
      <c r="J1860" s="50"/>
      <c r="K1860" s="50"/>
      <c r="L1860" s="50"/>
      <c r="M1860" s="50"/>
      <c r="N1860" s="50"/>
      <c r="O1860" s="50"/>
      <c r="P1860" s="50"/>
      <c r="Q1860" s="50"/>
      <c r="R1860" s="50"/>
      <c r="S1860" s="50"/>
    </row>
    <row r="1861">
      <c r="A1861" s="244"/>
      <c r="B1861" s="50"/>
      <c r="C1861" s="111"/>
      <c r="D1861" s="111"/>
      <c r="E1861" s="111"/>
      <c r="F1861" s="111"/>
      <c r="G1861" s="243"/>
      <c r="H1861" s="50"/>
      <c r="J1861" s="50"/>
      <c r="K1861" s="50"/>
      <c r="L1861" s="50"/>
      <c r="M1861" s="50"/>
      <c r="N1861" s="50"/>
      <c r="O1861" s="50"/>
      <c r="P1861" s="50"/>
      <c r="Q1861" s="50"/>
      <c r="R1861" s="50"/>
      <c r="S1861" s="50"/>
    </row>
    <row r="1862">
      <c r="A1862" s="244"/>
      <c r="B1862" s="50"/>
      <c r="C1862" s="111"/>
      <c r="D1862" s="111"/>
      <c r="E1862" s="111"/>
      <c r="F1862" s="111"/>
      <c r="G1862" s="243"/>
      <c r="H1862" s="50"/>
      <c r="J1862" s="50"/>
      <c r="K1862" s="50"/>
      <c r="L1862" s="50"/>
      <c r="M1862" s="50"/>
      <c r="N1862" s="50"/>
      <c r="O1862" s="50"/>
      <c r="P1862" s="50"/>
      <c r="Q1862" s="50"/>
      <c r="R1862" s="50"/>
      <c r="S1862" s="50"/>
    </row>
    <row r="1863">
      <c r="A1863" s="244"/>
      <c r="B1863" s="50"/>
      <c r="C1863" s="111"/>
      <c r="D1863" s="111"/>
      <c r="E1863" s="111"/>
      <c r="F1863" s="111"/>
      <c r="G1863" s="243"/>
      <c r="H1863" s="50"/>
      <c r="J1863" s="50"/>
      <c r="K1863" s="50"/>
      <c r="L1863" s="50"/>
      <c r="M1863" s="50"/>
      <c r="N1863" s="50"/>
      <c r="O1863" s="50"/>
      <c r="P1863" s="50"/>
      <c r="Q1863" s="50"/>
      <c r="R1863" s="50"/>
      <c r="S1863" s="50"/>
    </row>
    <row r="1864">
      <c r="A1864" s="244"/>
      <c r="B1864" s="50"/>
      <c r="C1864" s="111"/>
      <c r="D1864" s="111"/>
      <c r="E1864" s="111"/>
      <c r="F1864" s="111"/>
      <c r="G1864" s="243"/>
      <c r="H1864" s="50"/>
      <c r="J1864" s="50"/>
      <c r="K1864" s="50"/>
      <c r="L1864" s="50"/>
      <c r="M1864" s="50"/>
      <c r="N1864" s="50"/>
      <c r="O1864" s="50"/>
      <c r="P1864" s="50"/>
      <c r="Q1864" s="50"/>
      <c r="R1864" s="50"/>
      <c r="S1864" s="50"/>
    </row>
    <row r="1865">
      <c r="A1865" s="244"/>
      <c r="B1865" s="50"/>
      <c r="C1865" s="111"/>
      <c r="D1865" s="111"/>
      <c r="E1865" s="111"/>
      <c r="F1865" s="111"/>
      <c r="G1865" s="243"/>
      <c r="H1865" s="50"/>
      <c r="J1865" s="50"/>
      <c r="K1865" s="50"/>
      <c r="L1865" s="50"/>
      <c r="M1865" s="50"/>
      <c r="N1865" s="50"/>
      <c r="O1865" s="50"/>
      <c r="P1865" s="50"/>
      <c r="Q1865" s="50"/>
      <c r="R1865" s="50"/>
      <c r="S1865" s="50"/>
    </row>
    <row r="1866">
      <c r="A1866" s="244"/>
      <c r="B1866" s="50"/>
      <c r="C1866" s="111"/>
      <c r="D1866" s="111"/>
      <c r="E1866" s="111"/>
      <c r="F1866" s="111"/>
      <c r="G1866" s="243"/>
      <c r="H1866" s="50"/>
      <c r="J1866" s="50"/>
      <c r="K1866" s="50"/>
      <c r="L1866" s="50"/>
      <c r="M1866" s="50"/>
      <c r="N1866" s="50"/>
      <c r="O1866" s="50"/>
      <c r="P1866" s="50"/>
      <c r="Q1866" s="50"/>
      <c r="R1866" s="50"/>
      <c r="S1866" s="50"/>
    </row>
    <row r="1867">
      <c r="A1867" s="244"/>
      <c r="B1867" s="50"/>
      <c r="C1867" s="111"/>
      <c r="D1867" s="111"/>
      <c r="E1867" s="111"/>
      <c r="F1867" s="111"/>
      <c r="G1867" s="243"/>
      <c r="H1867" s="50"/>
      <c r="J1867" s="50"/>
      <c r="K1867" s="50"/>
      <c r="L1867" s="50"/>
      <c r="M1867" s="50"/>
      <c r="N1867" s="50"/>
      <c r="O1867" s="50"/>
      <c r="P1867" s="50"/>
      <c r="Q1867" s="50"/>
      <c r="R1867" s="50"/>
      <c r="S1867" s="50"/>
    </row>
    <row r="1868">
      <c r="A1868" s="244"/>
      <c r="B1868" s="50"/>
      <c r="C1868" s="111"/>
      <c r="D1868" s="111"/>
      <c r="E1868" s="111"/>
      <c r="F1868" s="111"/>
      <c r="G1868" s="243"/>
      <c r="H1868" s="50"/>
      <c r="J1868" s="50"/>
      <c r="K1868" s="50"/>
      <c r="L1868" s="50"/>
      <c r="M1868" s="50"/>
      <c r="N1868" s="50"/>
      <c r="O1868" s="50"/>
      <c r="P1868" s="50"/>
      <c r="Q1868" s="50"/>
      <c r="R1868" s="50"/>
      <c r="S1868" s="50"/>
    </row>
    <row r="1869">
      <c r="A1869" s="244"/>
      <c r="B1869" s="50"/>
      <c r="C1869" s="111"/>
      <c r="D1869" s="111"/>
      <c r="E1869" s="111"/>
      <c r="F1869" s="111"/>
      <c r="G1869" s="243"/>
      <c r="H1869" s="50"/>
      <c r="J1869" s="50"/>
      <c r="K1869" s="50"/>
      <c r="L1869" s="50"/>
      <c r="M1869" s="50"/>
      <c r="N1869" s="50"/>
      <c r="O1869" s="50"/>
      <c r="P1869" s="50"/>
      <c r="Q1869" s="50"/>
      <c r="R1869" s="50"/>
      <c r="S1869" s="50"/>
    </row>
    <row r="1870">
      <c r="A1870" s="244"/>
      <c r="B1870" s="50"/>
      <c r="C1870" s="111"/>
      <c r="D1870" s="111"/>
      <c r="E1870" s="111"/>
      <c r="F1870" s="111"/>
      <c r="G1870" s="243"/>
      <c r="H1870" s="50"/>
      <c r="J1870" s="50"/>
      <c r="K1870" s="50"/>
      <c r="L1870" s="50"/>
      <c r="M1870" s="50"/>
      <c r="N1870" s="50"/>
      <c r="O1870" s="50"/>
      <c r="P1870" s="50"/>
      <c r="Q1870" s="50"/>
      <c r="R1870" s="50"/>
      <c r="S1870" s="50"/>
    </row>
    <row r="1871">
      <c r="A1871" s="244"/>
      <c r="B1871" s="50"/>
      <c r="C1871" s="111"/>
      <c r="D1871" s="111"/>
      <c r="E1871" s="111"/>
      <c r="F1871" s="111"/>
      <c r="G1871" s="243"/>
      <c r="H1871" s="50"/>
      <c r="J1871" s="50"/>
      <c r="K1871" s="50"/>
      <c r="L1871" s="50"/>
      <c r="M1871" s="50"/>
      <c r="N1871" s="50"/>
      <c r="O1871" s="50"/>
      <c r="P1871" s="50"/>
      <c r="Q1871" s="50"/>
      <c r="R1871" s="50"/>
      <c r="S1871" s="50"/>
    </row>
    <row r="1872">
      <c r="A1872" s="244"/>
      <c r="B1872" s="50"/>
      <c r="C1872" s="111"/>
      <c r="D1872" s="111"/>
      <c r="E1872" s="111"/>
      <c r="F1872" s="111"/>
      <c r="G1872" s="243"/>
      <c r="H1872" s="50"/>
      <c r="J1872" s="50"/>
      <c r="K1872" s="50"/>
      <c r="L1872" s="50"/>
      <c r="M1872" s="50"/>
      <c r="N1872" s="50"/>
      <c r="O1872" s="50"/>
      <c r="P1872" s="50"/>
      <c r="Q1872" s="50"/>
      <c r="R1872" s="50"/>
      <c r="S1872" s="50"/>
    </row>
    <row r="1873">
      <c r="A1873" s="244"/>
      <c r="B1873" s="50"/>
      <c r="C1873" s="111"/>
      <c r="D1873" s="111"/>
      <c r="E1873" s="111"/>
      <c r="F1873" s="111"/>
      <c r="G1873" s="243"/>
      <c r="H1873" s="50"/>
      <c r="J1873" s="50"/>
      <c r="K1873" s="50"/>
      <c r="L1873" s="50"/>
      <c r="M1873" s="50"/>
      <c r="N1873" s="50"/>
      <c r="O1873" s="50"/>
      <c r="P1873" s="50"/>
      <c r="Q1873" s="50"/>
      <c r="R1873" s="50"/>
      <c r="S1873" s="50"/>
    </row>
    <row r="1874">
      <c r="A1874" s="244"/>
      <c r="B1874" s="50"/>
      <c r="C1874" s="111"/>
      <c r="D1874" s="111"/>
      <c r="E1874" s="111"/>
      <c r="F1874" s="111"/>
      <c r="G1874" s="243"/>
      <c r="H1874" s="50"/>
      <c r="J1874" s="50"/>
      <c r="K1874" s="50"/>
      <c r="L1874" s="50"/>
      <c r="M1874" s="50"/>
      <c r="N1874" s="50"/>
      <c r="O1874" s="50"/>
      <c r="P1874" s="50"/>
      <c r="Q1874" s="50"/>
      <c r="R1874" s="50"/>
      <c r="S1874" s="50"/>
    </row>
    <row r="1875">
      <c r="A1875" s="244"/>
      <c r="B1875" s="50"/>
      <c r="C1875" s="111"/>
      <c r="D1875" s="111"/>
      <c r="E1875" s="111"/>
      <c r="F1875" s="111"/>
      <c r="G1875" s="243"/>
      <c r="H1875" s="50"/>
      <c r="J1875" s="50"/>
      <c r="K1875" s="50"/>
      <c r="L1875" s="50"/>
      <c r="M1875" s="50"/>
      <c r="N1875" s="50"/>
      <c r="O1875" s="50"/>
      <c r="P1875" s="50"/>
      <c r="Q1875" s="50"/>
      <c r="R1875" s="50"/>
      <c r="S1875" s="50"/>
    </row>
    <row r="1876">
      <c r="A1876" s="244"/>
      <c r="B1876" s="50"/>
      <c r="C1876" s="111"/>
      <c r="D1876" s="111"/>
      <c r="E1876" s="111"/>
      <c r="F1876" s="111"/>
      <c r="G1876" s="243"/>
      <c r="H1876" s="50"/>
      <c r="J1876" s="50"/>
      <c r="K1876" s="50"/>
      <c r="L1876" s="50"/>
      <c r="M1876" s="50"/>
      <c r="N1876" s="50"/>
      <c r="O1876" s="50"/>
      <c r="P1876" s="50"/>
      <c r="Q1876" s="50"/>
      <c r="R1876" s="50"/>
      <c r="S1876" s="50"/>
    </row>
    <row r="1877">
      <c r="A1877" s="244"/>
      <c r="B1877" s="50"/>
      <c r="C1877" s="111"/>
      <c r="D1877" s="111"/>
      <c r="E1877" s="111"/>
      <c r="F1877" s="111"/>
      <c r="G1877" s="243"/>
      <c r="H1877" s="50"/>
      <c r="J1877" s="50"/>
      <c r="K1877" s="50"/>
      <c r="L1877" s="50"/>
      <c r="M1877" s="50"/>
      <c r="N1877" s="50"/>
      <c r="O1877" s="50"/>
      <c r="P1877" s="50"/>
      <c r="Q1877" s="50"/>
      <c r="R1877" s="50"/>
      <c r="S1877" s="50"/>
    </row>
    <row r="1878">
      <c r="A1878" s="244"/>
      <c r="B1878" s="50"/>
      <c r="C1878" s="111"/>
      <c r="D1878" s="111"/>
      <c r="E1878" s="111"/>
      <c r="F1878" s="111"/>
      <c r="G1878" s="243"/>
      <c r="H1878" s="50"/>
      <c r="J1878" s="50"/>
      <c r="K1878" s="50"/>
      <c r="L1878" s="50"/>
      <c r="M1878" s="50"/>
      <c r="N1878" s="50"/>
      <c r="O1878" s="50"/>
      <c r="P1878" s="50"/>
      <c r="Q1878" s="50"/>
      <c r="R1878" s="50"/>
      <c r="S1878" s="50"/>
    </row>
    <row r="1879">
      <c r="A1879" s="244"/>
      <c r="B1879" s="50"/>
      <c r="C1879" s="111"/>
      <c r="D1879" s="111"/>
      <c r="E1879" s="111"/>
      <c r="F1879" s="111"/>
      <c r="G1879" s="243"/>
      <c r="H1879" s="50"/>
      <c r="J1879" s="50"/>
      <c r="K1879" s="50"/>
      <c r="L1879" s="50"/>
      <c r="M1879" s="50"/>
      <c r="N1879" s="50"/>
      <c r="O1879" s="50"/>
      <c r="P1879" s="50"/>
      <c r="Q1879" s="50"/>
      <c r="R1879" s="50"/>
      <c r="S1879" s="50"/>
    </row>
    <row r="1880">
      <c r="A1880" s="244"/>
      <c r="B1880" s="50"/>
      <c r="C1880" s="111"/>
      <c r="D1880" s="111"/>
      <c r="E1880" s="111"/>
      <c r="F1880" s="111"/>
      <c r="G1880" s="243"/>
      <c r="H1880" s="50"/>
      <c r="J1880" s="50"/>
      <c r="K1880" s="50"/>
      <c r="L1880" s="50"/>
      <c r="M1880" s="50"/>
      <c r="N1880" s="50"/>
      <c r="O1880" s="50"/>
      <c r="P1880" s="50"/>
      <c r="Q1880" s="50"/>
      <c r="R1880" s="50"/>
      <c r="S1880" s="50"/>
    </row>
    <row r="1881">
      <c r="A1881" s="244"/>
      <c r="B1881" s="50"/>
      <c r="C1881" s="111"/>
      <c r="D1881" s="111"/>
      <c r="E1881" s="111"/>
      <c r="F1881" s="111"/>
      <c r="G1881" s="243"/>
      <c r="H1881" s="50"/>
      <c r="J1881" s="50"/>
      <c r="K1881" s="50"/>
      <c r="L1881" s="50"/>
      <c r="M1881" s="50"/>
      <c r="N1881" s="50"/>
      <c r="O1881" s="50"/>
      <c r="P1881" s="50"/>
      <c r="Q1881" s="50"/>
      <c r="R1881" s="50"/>
      <c r="S1881" s="50"/>
    </row>
    <row r="1882">
      <c r="A1882" s="244"/>
      <c r="B1882" s="50"/>
      <c r="C1882" s="111"/>
      <c r="D1882" s="111"/>
      <c r="E1882" s="111"/>
      <c r="F1882" s="111"/>
      <c r="G1882" s="243"/>
      <c r="H1882" s="50"/>
      <c r="J1882" s="50"/>
      <c r="K1882" s="50"/>
      <c r="L1882" s="50"/>
      <c r="M1882" s="50"/>
      <c r="N1882" s="50"/>
      <c r="O1882" s="50"/>
      <c r="P1882" s="50"/>
      <c r="Q1882" s="50"/>
      <c r="R1882" s="50"/>
      <c r="S1882" s="50"/>
    </row>
    <row r="1883">
      <c r="A1883" s="244"/>
      <c r="B1883" s="50"/>
      <c r="C1883" s="111"/>
      <c r="D1883" s="111"/>
      <c r="E1883" s="111"/>
      <c r="F1883" s="111"/>
      <c r="G1883" s="243"/>
      <c r="H1883" s="50"/>
      <c r="J1883" s="50"/>
      <c r="K1883" s="50"/>
      <c r="L1883" s="50"/>
      <c r="M1883" s="50"/>
      <c r="N1883" s="50"/>
      <c r="O1883" s="50"/>
      <c r="P1883" s="50"/>
      <c r="Q1883" s="50"/>
      <c r="R1883" s="50"/>
      <c r="S1883" s="50"/>
    </row>
    <row r="1884">
      <c r="A1884" s="244"/>
      <c r="B1884" s="50"/>
      <c r="C1884" s="111"/>
      <c r="D1884" s="111"/>
      <c r="E1884" s="111"/>
      <c r="F1884" s="111"/>
      <c r="G1884" s="243"/>
      <c r="H1884" s="50"/>
      <c r="J1884" s="50"/>
      <c r="K1884" s="50"/>
      <c r="L1884" s="50"/>
      <c r="M1884" s="50"/>
      <c r="N1884" s="50"/>
      <c r="O1884" s="50"/>
      <c r="P1884" s="50"/>
      <c r="Q1884" s="50"/>
      <c r="R1884" s="50"/>
      <c r="S1884" s="50"/>
    </row>
    <row r="1885">
      <c r="A1885" s="244"/>
      <c r="B1885" s="50"/>
      <c r="C1885" s="111"/>
      <c r="D1885" s="111"/>
      <c r="E1885" s="111"/>
      <c r="F1885" s="111"/>
      <c r="G1885" s="243"/>
      <c r="H1885" s="50"/>
      <c r="J1885" s="50"/>
      <c r="K1885" s="50"/>
      <c r="L1885" s="50"/>
      <c r="M1885" s="50"/>
      <c r="N1885" s="50"/>
      <c r="O1885" s="50"/>
      <c r="P1885" s="50"/>
      <c r="Q1885" s="50"/>
      <c r="R1885" s="50"/>
      <c r="S1885" s="50"/>
    </row>
    <row r="1886">
      <c r="A1886" s="244"/>
      <c r="B1886" s="50"/>
      <c r="C1886" s="111"/>
      <c r="D1886" s="111"/>
      <c r="E1886" s="111"/>
      <c r="F1886" s="111"/>
      <c r="G1886" s="243"/>
      <c r="H1886" s="50"/>
      <c r="J1886" s="50"/>
      <c r="K1886" s="50"/>
      <c r="L1886" s="50"/>
      <c r="M1886" s="50"/>
      <c r="N1886" s="50"/>
      <c r="O1886" s="50"/>
      <c r="P1886" s="50"/>
      <c r="Q1886" s="50"/>
      <c r="R1886" s="50"/>
      <c r="S1886" s="50"/>
    </row>
    <row r="1887">
      <c r="A1887" s="244"/>
      <c r="B1887" s="50"/>
      <c r="C1887" s="111"/>
      <c r="D1887" s="111"/>
      <c r="E1887" s="111"/>
      <c r="F1887" s="111"/>
      <c r="G1887" s="243"/>
      <c r="H1887" s="50"/>
      <c r="J1887" s="50"/>
      <c r="K1887" s="50"/>
      <c r="L1887" s="50"/>
      <c r="M1887" s="50"/>
      <c r="N1887" s="50"/>
      <c r="O1887" s="50"/>
      <c r="P1887" s="50"/>
      <c r="Q1887" s="50"/>
      <c r="R1887" s="50"/>
      <c r="S1887" s="50"/>
    </row>
    <row r="1888">
      <c r="A1888" s="244"/>
      <c r="B1888" s="50"/>
      <c r="C1888" s="111"/>
      <c r="D1888" s="111"/>
      <c r="E1888" s="111"/>
      <c r="F1888" s="111"/>
      <c r="G1888" s="243"/>
      <c r="H1888" s="50"/>
      <c r="J1888" s="50"/>
      <c r="K1888" s="50"/>
      <c r="L1888" s="50"/>
      <c r="M1888" s="50"/>
      <c r="N1888" s="50"/>
      <c r="O1888" s="50"/>
      <c r="P1888" s="50"/>
      <c r="Q1888" s="50"/>
      <c r="R1888" s="50"/>
      <c r="S1888" s="50"/>
    </row>
    <row r="1889">
      <c r="A1889" s="244"/>
      <c r="B1889" s="50"/>
      <c r="C1889" s="111"/>
      <c r="D1889" s="111"/>
      <c r="E1889" s="111"/>
      <c r="F1889" s="111"/>
      <c r="G1889" s="243"/>
      <c r="H1889" s="50"/>
      <c r="J1889" s="50"/>
      <c r="K1889" s="50"/>
      <c r="L1889" s="50"/>
      <c r="M1889" s="50"/>
      <c r="N1889" s="50"/>
      <c r="O1889" s="50"/>
      <c r="P1889" s="50"/>
      <c r="Q1889" s="50"/>
      <c r="R1889" s="50"/>
      <c r="S1889" s="50"/>
    </row>
    <row r="1890">
      <c r="A1890" s="244"/>
      <c r="B1890" s="50"/>
      <c r="C1890" s="111"/>
      <c r="D1890" s="111"/>
      <c r="E1890" s="111"/>
      <c r="F1890" s="111"/>
      <c r="G1890" s="243"/>
      <c r="H1890" s="50"/>
      <c r="J1890" s="50"/>
      <c r="K1890" s="50"/>
      <c r="L1890" s="50"/>
      <c r="M1890" s="50"/>
      <c r="N1890" s="50"/>
      <c r="O1890" s="50"/>
      <c r="P1890" s="50"/>
      <c r="Q1890" s="50"/>
      <c r="R1890" s="50"/>
      <c r="S1890" s="50"/>
    </row>
    <row r="1891">
      <c r="A1891" s="244"/>
      <c r="B1891" s="50"/>
      <c r="C1891" s="111"/>
      <c r="D1891" s="111"/>
      <c r="E1891" s="111"/>
      <c r="F1891" s="111"/>
      <c r="G1891" s="243"/>
      <c r="H1891" s="50"/>
      <c r="J1891" s="50"/>
      <c r="K1891" s="50"/>
      <c r="L1891" s="50"/>
      <c r="M1891" s="50"/>
      <c r="N1891" s="50"/>
      <c r="O1891" s="50"/>
      <c r="P1891" s="50"/>
      <c r="Q1891" s="50"/>
      <c r="R1891" s="50"/>
      <c r="S1891" s="50"/>
    </row>
    <row r="1892">
      <c r="A1892" s="244"/>
      <c r="B1892" s="50"/>
      <c r="C1892" s="111"/>
      <c r="D1892" s="111"/>
      <c r="E1892" s="111"/>
      <c r="F1892" s="111"/>
      <c r="G1892" s="243"/>
      <c r="H1892" s="50"/>
      <c r="J1892" s="50"/>
      <c r="K1892" s="50"/>
      <c r="L1892" s="50"/>
      <c r="M1892" s="50"/>
      <c r="N1892" s="50"/>
      <c r="O1892" s="50"/>
      <c r="P1892" s="50"/>
      <c r="Q1892" s="50"/>
      <c r="R1892" s="50"/>
      <c r="S1892" s="50"/>
    </row>
    <row r="1893">
      <c r="A1893" s="244"/>
      <c r="B1893" s="50"/>
      <c r="C1893" s="111"/>
      <c r="D1893" s="111"/>
      <c r="E1893" s="111"/>
      <c r="F1893" s="111"/>
      <c r="G1893" s="243"/>
      <c r="H1893" s="50"/>
      <c r="J1893" s="50"/>
      <c r="K1893" s="50"/>
      <c r="L1893" s="50"/>
      <c r="M1893" s="50"/>
      <c r="N1893" s="50"/>
      <c r="O1893" s="50"/>
      <c r="P1893" s="50"/>
      <c r="Q1893" s="50"/>
      <c r="R1893" s="50"/>
      <c r="S1893" s="50"/>
    </row>
    <row r="1894">
      <c r="A1894" s="244"/>
      <c r="B1894" s="50"/>
      <c r="C1894" s="111"/>
      <c r="D1894" s="111"/>
      <c r="E1894" s="111"/>
      <c r="F1894" s="111"/>
      <c r="G1894" s="243"/>
      <c r="H1894" s="50"/>
      <c r="J1894" s="50"/>
      <c r="K1894" s="50"/>
      <c r="L1894" s="50"/>
      <c r="M1894" s="50"/>
      <c r="N1894" s="50"/>
      <c r="O1894" s="50"/>
      <c r="P1894" s="50"/>
      <c r="Q1894" s="50"/>
      <c r="R1894" s="50"/>
      <c r="S1894" s="50"/>
    </row>
    <row r="1895">
      <c r="A1895" s="244"/>
      <c r="B1895" s="50"/>
      <c r="C1895" s="111"/>
      <c r="D1895" s="111"/>
      <c r="E1895" s="111"/>
      <c r="F1895" s="111"/>
      <c r="G1895" s="243"/>
      <c r="H1895" s="50"/>
      <c r="J1895" s="50"/>
      <c r="K1895" s="50"/>
      <c r="L1895" s="50"/>
      <c r="M1895" s="50"/>
      <c r="N1895" s="50"/>
      <c r="O1895" s="50"/>
      <c r="P1895" s="50"/>
      <c r="Q1895" s="50"/>
      <c r="R1895" s="50"/>
      <c r="S1895" s="50"/>
    </row>
    <row r="1896">
      <c r="A1896" s="244"/>
      <c r="B1896" s="50"/>
      <c r="C1896" s="111"/>
      <c r="D1896" s="111"/>
      <c r="E1896" s="111"/>
      <c r="F1896" s="111"/>
      <c r="G1896" s="243"/>
      <c r="H1896" s="50"/>
      <c r="J1896" s="50"/>
      <c r="K1896" s="50"/>
      <c r="L1896" s="50"/>
      <c r="M1896" s="50"/>
      <c r="N1896" s="50"/>
      <c r="O1896" s="50"/>
      <c r="P1896" s="50"/>
      <c r="Q1896" s="50"/>
      <c r="R1896" s="50"/>
      <c r="S1896" s="50"/>
    </row>
    <row r="1897">
      <c r="A1897" s="244"/>
      <c r="B1897" s="50"/>
      <c r="C1897" s="111"/>
      <c r="D1897" s="111"/>
      <c r="E1897" s="111"/>
      <c r="F1897" s="111"/>
      <c r="G1897" s="243"/>
      <c r="H1897" s="50"/>
      <c r="J1897" s="50"/>
      <c r="K1897" s="50"/>
      <c r="L1897" s="50"/>
      <c r="M1897" s="50"/>
      <c r="N1897" s="50"/>
      <c r="O1897" s="50"/>
      <c r="P1897" s="50"/>
      <c r="Q1897" s="50"/>
      <c r="R1897" s="50"/>
      <c r="S1897" s="50"/>
    </row>
    <row r="1898">
      <c r="A1898" s="244"/>
      <c r="B1898" s="50"/>
      <c r="C1898" s="111"/>
      <c r="D1898" s="111"/>
      <c r="E1898" s="111"/>
      <c r="F1898" s="111"/>
      <c r="G1898" s="243"/>
      <c r="H1898" s="50"/>
      <c r="J1898" s="50"/>
      <c r="K1898" s="50"/>
      <c r="L1898" s="50"/>
      <c r="M1898" s="50"/>
      <c r="N1898" s="50"/>
      <c r="O1898" s="50"/>
      <c r="P1898" s="50"/>
      <c r="Q1898" s="50"/>
      <c r="R1898" s="50"/>
      <c r="S1898" s="50"/>
    </row>
    <row r="1899">
      <c r="A1899" s="244"/>
      <c r="B1899" s="50"/>
      <c r="C1899" s="111"/>
      <c r="D1899" s="111"/>
      <c r="E1899" s="111"/>
      <c r="F1899" s="111"/>
      <c r="G1899" s="243"/>
      <c r="H1899" s="50"/>
      <c r="J1899" s="50"/>
      <c r="K1899" s="50"/>
      <c r="L1899" s="50"/>
      <c r="M1899" s="50"/>
      <c r="N1899" s="50"/>
      <c r="O1899" s="50"/>
      <c r="P1899" s="50"/>
      <c r="Q1899" s="50"/>
      <c r="R1899" s="50"/>
      <c r="S1899" s="50"/>
    </row>
    <row r="1900">
      <c r="A1900" s="244"/>
      <c r="B1900" s="50"/>
      <c r="C1900" s="111"/>
      <c r="D1900" s="111"/>
      <c r="E1900" s="111"/>
      <c r="F1900" s="111"/>
      <c r="G1900" s="243"/>
      <c r="H1900" s="50"/>
      <c r="J1900" s="50"/>
      <c r="K1900" s="50"/>
      <c r="L1900" s="50"/>
      <c r="M1900" s="50"/>
      <c r="N1900" s="50"/>
      <c r="O1900" s="50"/>
      <c r="P1900" s="50"/>
      <c r="Q1900" s="50"/>
      <c r="R1900" s="50"/>
      <c r="S1900" s="50"/>
    </row>
    <row r="1901">
      <c r="A1901" s="244"/>
      <c r="B1901" s="50"/>
      <c r="C1901" s="111"/>
      <c r="D1901" s="111"/>
      <c r="E1901" s="111"/>
      <c r="F1901" s="111"/>
      <c r="G1901" s="243"/>
      <c r="H1901" s="50"/>
      <c r="J1901" s="50"/>
      <c r="K1901" s="50"/>
      <c r="L1901" s="50"/>
      <c r="M1901" s="50"/>
      <c r="N1901" s="50"/>
      <c r="O1901" s="50"/>
      <c r="P1901" s="50"/>
      <c r="Q1901" s="50"/>
      <c r="R1901" s="50"/>
      <c r="S1901" s="50"/>
    </row>
    <row r="1902">
      <c r="A1902" s="244"/>
      <c r="B1902" s="50"/>
      <c r="C1902" s="111"/>
      <c r="D1902" s="111"/>
      <c r="E1902" s="111"/>
      <c r="F1902" s="111"/>
      <c r="G1902" s="243"/>
      <c r="H1902" s="50"/>
      <c r="J1902" s="50"/>
      <c r="K1902" s="50"/>
      <c r="L1902" s="50"/>
      <c r="M1902" s="50"/>
      <c r="N1902" s="50"/>
      <c r="O1902" s="50"/>
      <c r="P1902" s="50"/>
      <c r="Q1902" s="50"/>
      <c r="R1902" s="50"/>
      <c r="S1902" s="50"/>
    </row>
    <row r="1903">
      <c r="A1903" s="244"/>
      <c r="B1903" s="50"/>
      <c r="C1903" s="111"/>
      <c r="D1903" s="111"/>
      <c r="E1903" s="111"/>
      <c r="F1903" s="111"/>
      <c r="G1903" s="243"/>
      <c r="H1903" s="50"/>
      <c r="J1903" s="50"/>
      <c r="K1903" s="50"/>
      <c r="L1903" s="50"/>
      <c r="M1903" s="50"/>
      <c r="N1903" s="50"/>
      <c r="O1903" s="50"/>
      <c r="P1903" s="50"/>
      <c r="Q1903" s="50"/>
      <c r="R1903" s="50"/>
      <c r="S1903" s="50"/>
    </row>
    <row r="1904">
      <c r="A1904" s="244"/>
      <c r="B1904" s="50"/>
      <c r="C1904" s="111"/>
      <c r="D1904" s="111"/>
      <c r="E1904" s="111"/>
      <c r="F1904" s="111"/>
      <c r="G1904" s="243"/>
      <c r="H1904" s="50"/>
      <c r="J1904" s="50"/>
      <c r="K1904" s="50"/>
      <c r="L1904" s="50"/>
      <c r="M1904" s="50"/>
      <c r="N1904" s="50"/>
      <c r="O1904" s="50"/>
      <c r="P1904" s="50"/>
      <c r="Q1904" s="50"/>
      <c r="R1904" s="50"/>
      <c r="S1904" s="50"/>
    </row>
    <row r="1905">
      <c r="A1905" s="244"/>
      <c r="B1905" s="50"/>
      <c r="C1905" s="111"/>
      <c r="D1905" s="111"/>
      <c r="E1905" s="111"/>
      <c r="F1905" s="111"/>
      <c r="G1905" s="243"/>
      <c r="H1905" s="50"/>
      <c r="J1905" s="50"/>
      <c r="K1905" s="50"/>
      <c r="L1905" s="50"/>
      <c r="M1905" s="50"/>
      <c r="N1905" s="50"/>
      <c r="O1905" s="50"/>
      <c r="P1905" s="50"/>
      <c r="Q1905" s="50"/>
      <c r="R1905" s="50"/>
      <c r="S1905" s="50"/>
    </row>
    <row r="1906">
      <c r="A1906" s="244"/>
      <c r="B1906" s="50"/>
      <c r="C1906" s="111"/>
      <c r="D1906" s="111"/>
      <c r="E1906" s="111"/>
      <c r="F1906" s="111"/>
      <c r="G1906" s="243"/>
      <c r="H1906" s="50"/>
      <c r="J1906" s="50"/>
      <c r="K1906" s="50"/>
      <c r="L1906" s="50"/>
      <c r="M1906" s="50"/>
      <c r="N1906" s="50"/>
      <c r="O1906" s="50"/>
      <c r="P1906" s="50"/>
      <c r="Q1906" s="50"/>
      <c r="R1906" s="50"/>
      <c r="S1906" s="50"/>
    </row>
    <row r="1907">
      <c r="A1907" s="244"/>
      <c r="B1907" s="50"/>
      <c r="C1907" s="111"/>
      <c r="D1907" s="111"/>
      <c r="E1907" s="111"/>
      <c r="F1907" s="111"/>
      <c r="G1907" s="243"/>
      <c r="H1907" s="50"/>
      <c r="J1907" s="50"/>
      <c r="K1907" s="50"/>
      <c r="L1907" s="50"/>
      <c r="M1907" s="50"/>
      <c r="N1907" s="50"/>
      <c r="O1907" s="50"/>
      <c r="P1907" s="50"/>
      <c r="Q1907" s="50"/>
      <c r="R1907" s="50"/>
      <c r="S1907" s="50"/>
    </row>
    <row r="1908">
      <c r="A1908" s="244"/>
      <c r="B1908" s="50"/>
      <c r="C1908" s="111"/>
      <c r="D1908" s="111"/>
      <c r="E1908" s="111"/>
      <c r="F1908" s="111"/>
      <c r="G1908" s="243"/>
      <c r="H1908" s="50"/>
      <c r="J1908" s="50"/>
      <c r="K1908" s="50"/>
      <c r="L1908" s="50"/>
      <c r="M1908" s="50"/>
      <c r="N1908" s="50"/>
      <c r="O1908" s="50"/>
      <c r="P1908" s="50"/>
      <c r="Q1908" s="50"/>
      <c r="R1908" s="50"/>
      <c r="S1908" s="50"/>
    </row>
    <row r="1909">
      <c r="A1909" s="244"/>
      <c r="B1909" s="50"/>
      <c r="C1909" s="111"/>
      <c r="D1909" s="111"/>
      <c r="E1909" s="111"/>
      <c r="F1909" s="111"/>
      <c r="G1909" s="243"/>
      <c r="H1909" s="50"/>
      <c r="J1909" s="50"/>
      <c r="K1909" s="50"/>
      <c r="L1909" s="50"/>
      <c r="M1909" s="50"/>
      <c r="N1909" s="50"/>
      <c r="O1909" s="50"/>
      <c r="P1909" s="50"/>
      <c r="Q1909" s="50"/>
      <c r="R1909" s="50"/>
      <c r="S1909" s="50"/>
    </row>
    <row r="1910">
      <c r="A1910" s="244"/>
      <c r="B1910" s="50"/>
      <c r="C1910" s="111"/>
      <c r="D1910" s="111"/>
      <c r="E1910" s="111"/>
      <c r="F1910" s="111"/>
      <c r="G1910" s="243"/>
      <c r="H1910" s="50"/>
      <c r="J1910" s="50"/>
      <c r="K1910" s="50"/>
      <c r="L1910" s="50"/>
      <c r="M1910" s="50"/>
      <c r="N1910" s="50"/>
      <c r="O1910" s="50"/>
      <c r="P1910" s="50"/>
      <c r="Q1910" s="50"/>
      <c r="R1910" s="50"/>
      <c r="S1910" s="50"/>
    </row>
    <row r="1911">
      <c r="A1911" s="244"/>
      <c r="B1911" s="50"/>
      <c r="C1911" s="111"/>
      <c r="D1911" s="111"/>
      <c r="E1911" s="111"/>
      <c r="F1911" s="111"/>
      <c r="G1911" s="243"/>
      <c r="H1911" s="50"/>
      <c r="J1911" s="50"/>
      <c r="K1911" s="50"/>
      <c r="L1911" s="50"/>
      <c r="M1911" s="50"/>
      <c r="N1911" s="50"/>
      <c r="O1911" s="50"/>
      <c r="P1911" s="50"/>
      <c r="Q1911" s="50"/>
      <c r="R1911" s="50"/>
      <c r="S1911" s="50"/>
    </row>
    <row r="1912">
      <c r="A1912" s="244"/>
      <c r="B1912" s="50"/>
      <c r="C1912" s="111"/>
      <c r="D1912" s="111"/>
      <c r="E1912" s="111"/>
      <c r="F1912" s="111"/>
      <c r="G1912" s="243"/>
      <c r="H1912" s="50"/>
      <c r="J1912" s="50"/>
      <c r="K1912" s="50"/>
      <c r="L1912" s="50"/>
      <c r="M1912" s="50"/>
      <c r="N1912" s="50"/>
      <c r="O1912" s="50"/>
      <c r="P1912" s="50"/>
      <c r="Q1912" s="50"/>
      <c r="R1912" s="50"/>
      <c r="S1912" s="50"/>
    </row>
    <row r="1913">
      <c r="A1913" s="244"/>
      <c r="B1913" s="50"/>
      <c r="C1913" s="111"/>
      <c r="D1913" s="111"/>
      <c r="E1913" s="111"/>
      <c r="F1913" s="111"/>
      <c r="G1913" s="243"/>
      <c r="H1913" s="50"/>
      <c r="J1913" s="50"/>
      <c r="K1913" s="50"/>
      <c r="L1913" s="50"/>
      <c r="M1913" s="50"/>
      <c r="N1913" s="50"/>
      <c r="O1913" s="50"/>
      <c r="P1913" s="50"/>
      <c r="Q1913" s="50"/>
      <c r="R1913" s="50"/>
      <c r="S1913" s="50"/>
    </row>
    <row r="1914">
      <c r="A1914" s="244"/>
      <c r="B1914" s="50"/>
      <c r="C1914" s="111"/>
      <c r="D1914" s="111"/>
      <c r="E1914" s="111"/>
      <c r="F1914" s="111"/>
      <c r="G1914" s="243"/>
      <c r="H1914" s="50"/>
      <c r="J1914" s="50"/>
      <c r="K1914" s="50"/>
      <c r="L1914" s="50"/>
      <c r="M1914" s="50"/>
      <c r="N1914" s="50"/>
      <c r="O1914" s="50"/>
      <c r="P1914" s="50"/>
      <c r="Q1914" s="50"/>
      <c r="R1914" s="50"/>
      <c r="S1914" s="50"/>
    </row>
    <row r="1915">
      <c r="A1915" s="244"/>
      <c r="B1915" s="50"/>
      <c r="C1915" s="111"/>
      <c r="D1915" s="111"/>
      <c r="E1915" s="111"/>
      <c r="F1915" s="111"/>
      <c r="G1915" s="243"/>
      <c r="H1915" s="50"/>
      <c r="J1915" s="50"/>
      <c r="K1915" s="50"/>
      <c r="L1915" s="50"/>
      <c r="M1915" s="50"/>
      <c r="N1915" s="50"/>
      <c r="O1915" s="50"/>
      <c r="P1915" s="50"/>
      <c r="Q1915" s="50"/>
      <c r="R1915" s="50"/>
      <c r="S1915" s="50"/>
    </row>
    <row r="1916">
      <c r="A1916" s="244"/>
      <c r="B1916" s="50"/>
      <c r="C1916" s="111"/>
      <c r="D1916" s="111"/>
      <c r="E1916" s="111"/>
      <c r="F1916" s="111"/>
      <c r="G1916" s="243"/>
      <c r="H1916" s="50"/>
      <c r="J1916" s="50"/>
      <c r="K1916" s="50"/>
      <c r="L1916" s="50"/>
      <c r="M1916" s="50"/>
      <c r="N1916" s="50"/>
      <c r="O1916" s="50"/>
      <c r="P1916" s="50"/>
      <c r="Q1916" s="50"/>
      <c r="R1916" s="50"/>
      <c r="S1916" s="50"/>
    </row>
    <row r="1917">
      <c r="A1917" s="244"/>
      <c r="B1917" s="50"/>
      <c r="C1917" s="111"/>
      <c r="D1917" s="111"/>
      <c r="E1917" s="111"/>
      <c r="F1917" s="111"/>
      <c r="G1917" s="243"/>
      <c r="H1917" s="50"/>
      <c r="J1917" s="50"/>
      <c r="K1917" s="50"/>
      <c r="L1917" s="50"/>
      <c r="M1917" s="50"/>
      <c r="N1917" s="50"/>
      <c r="O1917" s="50"/>
      <c r="P1917" s="50"/>
      <c r="Q1917" s="50"/>
      <c r="R1917" s="50"/>
      <c r="S1917" s="50"/>
    </row>
    <row r="1918">
      <c r="A1918" s="244"/>
      <c r="B1918" s="50"/>
      <c r="C1918" s="111"/>
      <c r="D1918" s="111"/>
      <c r="E1918" s="111"/>
      <c r="F1918" s="111"/>
      <c r="G1918" s="243"/>
      <c r="H1918" s="50"/>
      <c r="J1918" s="50"/>
      <c r="K1918" s="50"/>
      <c r="L1918" s="50"/>
      <c r="M1918" s="50"/>
      <c r="N1918" s="50"/>
      <c r="O1918" s="50"/>
      <c r="P1918" s="50"/>
      <c r="Q1918" s="50"/>
      <c r="R1918" s="50"/>
      <c r="S1918" s="50"/>
    </row>
    <row r="1919">
      <c r="A1919" s="244"/>
      <c r="B1919" s="50"/>
      <c r="C1919" s="111"/>
      <c r="D1919" s="111"/>
      <c r="E1919" s="111"/>
      <c r="F1919" s="111"/>
      <c r="G1919" s="243"/>
      <c r="H1919" s="50"/>
      <c r="J1919" s="50"/>
      <c r="K1919" s="50"/>
      <c r="L1919" s="50"/>
      <c r="M1919" s="50"/>
      <c r="N1919" s="50"/>
      <c r="O1919" s="50"/>
      <c r="P1919" s="50"/>
      <c r="Q1919" s="50"/>
      <c r="R1919" s="50"/>
      <c r="S1919" s="50"/>
    </row>
    <row r="1920">
      <c r="A1920" s="244"/>
      <c r="B1920" s="50"/>
      <c r="C1920" s="111"/>
      <c r="D1920" s="111"/>
      <c r="E1920" s="111"/>
      <c r="F1920" s="111"/>
      <c r="G1920" s="243"/>
      <c r="H1920" s="50"/>
      <c r="J1920" s="50"/>
      <c r="K1920" s="50"/>
      <c r="L1920" s="50"/>
      <c r="M1920" s="50"/>
      <c r="N1920" s="50"/>
      <c r="O1920" s="50"/>
      <c r="P1920" s="50"/>
      <c r="Q1920" s="50"/>
      <c r="R1920" s="50"/>
      <c r="S1920" s="50"/>
    </row>
    <row r="1921">
      <c r="A1921" s="244"/>
      <c r="B1921" s="50"/>
      <c r="C1921" s="111"/>
      <c r="D1921" s="111"/>
      <c r="E1921" s="111"/>
      <c r="F1921" s="111"/>
      <c r="G1921" s="243"/>
      <c r="H1921" s="50"/>
      <c r="J1921" s="50"/>
      <c r="K1921" s="50"/>
      <c r="L1921" s="50"/>
      <c r="M1921" s="50"/>
      <c r="N1921" s="50"/>
      <c r="O1921" s="50"/>
      <c r="P1921" s="50"/>
      <c r="Q1921" s="50"/>
      <c r="R1921" s="50"/>
      <c r="S1921" s="50"/>
    </row>
    <row r="1922">
      <c r="A1922" s="244"/>
      <c r="B1922" s="50"/>
      <c r="C1922" s="111"/>
      <c r="D1922" s="111"/>
      <c r="E1922" s="111"/>
      <c r="F1922" s="111"/>
      <c r="G1922" s="243"/>
      <c r="H1922" s="50"/>
      <c r="J1922" s="50"/>
      <c r="K1922" s="50"/>
      <c r="L1922" s="50"/>
      <c r="M1922" s="50"/>
      <c r="N1922" s="50"/>
      <c r="O1922" s="50"/>
      <c r="P1922" s="50"/>
      <c r="Q1922" s="50"/>
      <c r="R1922" s="50"/>
      <c r="S1922" s="50"/>
    </row>
    <row r="1923">
      <c r="A1923" s="244"/>
      <c r="B1923" s="50"/>
      <c r="C1923" s="111"/>
      <c r="D1923" s="111"/>
      <c r="E1923" s="111"/>
      <c r="F1923" s="111"/>
      <c r="G1923" s="243"/>
      <c r="H1923" s="50"/>
      <c r="J1923" s="50"/>
      <c r="K1923" s="50"/>
      <c r="L1923" s="50"/>
      <c r="M1923" s="50"/>
      <c r="N1923" s="50"/>
      <c r="O1923" s="50"/>
      <c r="P1923" s="50"/>
      <c r="Q1923" s="50"/>
      <c r="R1923" s="50"/>
      <c r="S1923" s="50"/>
    </row>
    <row r="1924">
      <c r="A1924" s="244"/>
      <c r="B1924" s="50"/>
      <c r="C1924" s="111"/>
      <c r="D1924" s="111"/>
      <c r="E1924" s="111"/>
      <c r="F1924" s="111"/>
      <c r="G1924" s="243"/>
      <c r="H1924" s="50"/>
      <c r="J1924" s="50"/>
      <c r="K1924" s="50"/>
      <c r="L1924" s="50"/>
      <c r="M1924" s="50"/>
      <c r="N1924" s="50"/>
      <c r="O1924" s="50"/>
      <c r="P1924" s="50"/>
      <c r="Q1924" s="50"/>
      <c r="R1924" s="50"/>
      <c r="S1924" s="50"/>
    </row>
    <row r="1925">
      <c r="A1925" s="244"/>
      <c r="B1925" s="50"/>
      <c r="C1925" s="111"/>
      <c r="D1925" s="111"/>
      <c r="E1925" s="111"/>
      <c r="F1925" s="111"/>
      <c r="G1925" s="243"/>
      <c r="H1925" s="50"/>
      <c r="J1925" s="50"/>
      <c r="K1925" s="50"/>
      <c r="L1925" s="50"/>
      <c r="M1925" s="50"/>
      <c r="N1925" s="50"/>
      <c r="O1925" s="50"/>
      <c r="P1925" s="50"/>
      <c r="Q1925" s="50"/>
      <c r="R1925" s="50"/>
      <c r="S1925" s="50"/>
    </row>
    <row r="1926">
      <c r="A1926" s="244"/>
      <c r="B1926" s="50"/>
      <c r="C1926" s="111"/>
      <c r="D1926" s="111"/>
      <c r="E1926" s="111"/>
      <c r="F1926" s="111"/>
      <c r="G1926" s="243"/>
      <c r="H1926" s="50"/>
      <c r="J1926" s="50"/>
      <c r="K1926" s="50"/>
      <c r="L1926" s="50"/>
      <c r="M1926" s="50"/>
      <c r="N1926" s="50"/>
      <c r="O1926" s="50"/>
      <c r="P1926" s="50"/>
      <c r="Q1926" s="50"/>
      <c r="R1926" s="50"/>
      <c r="S1926" s="50"/>
    </row>
    <row r="1927">
      <c r="A1927" s="244"/>
      <c r="B1927" s="50"/>
      <c r="C1927" s="111"/>
      <c r="D1927" s="111"/>
      <c r="E1927" s="111"/>
      <c r="F1927" s="111"/>
      <c r="G1927" s="243"/>
      <c r="H1927" s="50"/>
      <c r="J1927" s="50"/>
      <c r="K1927" s="50"/>
      <c r="L1927" s="50"/>
      <c r="M1927" s="50"/>
      <c r="N1927" s="50"/>
      <c r="O1927" s="50"/>
      <c r="P1927" s="50"/>
      <c r="Q1927" s="50"/>
      <c r="R1927" s="50"/>
      <c r="S1927" s="50"/>
    </row>
    <row r="1928">
      <c r="A1928" s="244"/>
      <c r="B1928" s="50"/>
      <c r="C1928" s="111"/>
      <c r="D1928" s="111"/>
      <c r="E1928" s="111"/>
      <c r="F1928" s="111"/>
      <c r="G1928" s="243"/>
      <c r="H1928" s="50"/>
      <c r="J1928" s="50"/>
      <c r="K1928" s="50"/>
      <c r="L1928" s="50"/>
      <c r="M1928" s="50"/>
      <c r="N1928" s="50"/>
      <c r="O1928" s="50"/>
      <c r="P1928" s="50"/>
      <c r="Q1928" s="50"/>
      <c r="R1928" s="50"/>
      <c r="S1928" s="50"/>
    </row>
    <row r="1929">
      <c r="A1929" s="244"/>
      <c r="B1929" s="50"/>
      <c r="C1929" s="111"/>
      <c r="D1929" s="111"/>
      <c r="E1929" s="111"/>
      <c r="F1929" s="111"/>
      <c r="G1929" s="243"/>
      <c r="H1929" s="50"/>
      <c r="J1929" s="50"/>
      <c r="K1929" s="50"/>
      <c r="L1929" s="50"/>
      <c r="M1929" s="50"/>
      <c r="N1929" s="50"/>
      <c r="O1929" s="50"/>
      <c r="P1929" s="50"/>
      <c r="Q1929" s="50"/>
      <c r="R1929" s="50"/>
      <c r="S1929" s="50"/>
    </row>
    <row r="1930">
      <c r="A1930" s="244"/>
      <c r="B1930" s="50"/>
      <c r="C1930" s="111"/>
      <c r="D1930" s="111"/>
      <c r="E1930" s="111"/>
      <c r="F1930" s="111"/>
      <c r="G1930" s="243"/>
      <c r="H1930" s="50"/>
      <c r="J1930" s="50"/>
      <c r="K1930" s="50"/>
      <c r="L1930" s="50"/>
      <c r="M1930" s="50"/>
      <c r="N1930" s="50"/>
      <c r="O1930" s="50"/>
      <c r="P1930" s="50"/>
      <c r="Q1930" s="50"/>
      <c r="R1930" s="50"/>
      <c r="S1930" s="50"/>
    </row>
    <row r="1931">
      <c r="A1931" s="244"/>
      <c r="B1931" s="50"/>
      <c r="C1931" s="111"/>
      <c r="D1931" s="111"/>
      <c r="E1931" s="111"/>
      <c r="F1931" s="111"/>
      <c r="G1931" s="243"/>
      <c r="H1931" s="50"/>
      <c r="J1931" s="50"/>
      <c r="K1931" s="50"/>
      <c r="L1931" s="50"/>
      <c r="M1931" s="50"/>
      <c r="N1931" s="50"/>
      <c r="O1931" s="50"/>
      <c r="P1931" s="50"/>
      <c r="Q1931" s="50"/>
      <c r="R1931" s="50"/>
      <c r="S1931" s="50"/>
    </row>
    <row r="1932">
      <c r="A1932" s="244"/>
      <c r="B1932" s="50"/>
      <c r="C1932" s="111"/>
      <c r="D1932" s="111"/>
      <c r="E1932" s="111"/>
      <c r="F1932" s="111"/>
      <c r="G1932" s="243"/>
      <c r="H1932" s="50"/>
      <c r="J1932" s="50"/>
      <c r="K1932" s="50"/>
      <c r="L1932" s="50"/>
      <c r="M1932" s="50"/>
      <c r="N1932" s="50"/>
      <c r="O1932" s="50"/>
      <c r="P1932" s="50"/>
      <c r="Q1932" s="50"/>
      <c r="R1932" s="50"/>
      <c r="S1932" s="50"/>
    </row>
    <row r="1933">
      <c r="A1933" s="244"/>
      <c r="B1933" s="50"/>
      <c r="C1933" s="111"/>
      <c r="D1933" s="111"/>
      <c r="E1933" s="111"/>
      <c r="F1933" s="111"/>
      <c r="G1933" s="243"/>
      <c r="H1933" s="50"/>
      <c r="J1933" s="50"/>
      <c r="K1933" s="50"/>
      <c r="L1933" s="50"/>
      <c r="M1933" s="50"/>
      <c r="N1933" s="50"/>
      <c r="O1933" s="50"/>
      <c r="P1933" s="50"/>
      <c r="Q1933" s="50"/>
      <c r="R1933" s="50"/>
      <c r="S1933" s="50"/>
    </row>
    <row r="1934">
      <c r="A1934" s="244"/>
      <c r="B1934" s="50"/>
      <c r="C1934" s="111"/>
      <c r="D1934" s="111"/>
      <c r="E1934" s="111"/>
      <c r="F1934" s="111"/>
      <c r="G1934" s="243"/>
      <c r="H1934" s="50"/>
      <c r="J1934" s="50"/>
      <c r="K1934" s="50"/>
      <c r="L1934" s="50"/>
      <c r="M1934" s="50"/>
      <c r="N1934" s="50"/>
      <c r="O1934" s="50"/>
      <c r="P1934" s="50"/>
      <c r="Q1934" s="50"/>
      <c r="R1934" s="50"/>
      <c r="S1934" s="50"/>
    </row>
    <row r="1935">
      <c r="A1935" s="244"/>
      <c r="B1935" s="50"/>
      <c r="C1935" s="111"/>
      <c r="D1935" s="111"/>
      <c r="E1935" s="111"/>
      <c r="F1935" s="111"/>
      <c r="G1935" s="243"/>
      <c r="H1935" s="50"/>
      <c r="J1935" s="50"/>
      <c r="K1935" s="50"/>
      <c r="L1935" s="50"/>
      <c r="M1935" s="50"/>
      <c r="N1935" s="50"/>
      <c r="O1935" s="50"/>
      <c r="P1935" s="50"/>
      <c r="Q1935" s="50"/>
      <c r="R1935" s="50"/>
      <c r="S1935" s="50"/>
    </row>
    <row r="1936">
      <c r="A1936" s="244"/>
      <c r="B1936" s="50"/>
      <c r="C1936" s="111"/>
      <c r="D1936" s="111"/>
      <c r="E1936" s="111"/>
      <c r="F1936" s="111"/>
      <c r="G1936" s="243"/>
      <c r="H1936" s="50"/>
      <c r="J1936" s="50"/>
      <c r="K1936" s="50"/>
      <c r="L1936" s="50"/>
      <c r="M1936" s="50"/>
      <c r="N1936" s="50"/>
      <c r="O1936" s="50"/>
      <c r="P1936" s="50"/>
      <c r="Q1936" s="50"/>
      <c r="R1936" s="50"/>
      <c r="S1936" s="50"/>
    </row>
    <row r="1937">
      <c r="A1937" s="244"/>
      <c r="B1937" s="50"/>
      <c r="C1937" s="111"/>
      <c r="D1937" s="111"/>
      <c r="E1937" s="111"/>
      <c r="F1937" s="111"/>
      <c r="G1937" s="243"/>
      <c r="H1937" s="50"/>
      <c r="J1937" s="50"/>
      <c r="K1937" s="50"/>
      <c r="L1937" s="50"/>
      <c r="M1937" s="50"/>
      <c r="N1937" s="50"/>
      <c r="O1937" s="50"/>
      <c r="P1937" s="50"/>
      <c r="Q1937" s="50"/>
      <c r="R1937" s="50"/>
      <c r="S1937" s="50"/>
    </row>
    <row r="1938">
      <c r="A1938" s="244"/>
      <c r="B1938" s="50"/>
      <c r="C1938" s="111"/>
      <c r="D1938" s="111"/>
      <c r="E1938" s="111"/>
      <c r="F1938" s="111"/>
      <c r="G1938" s="243"/>
      <c r="H1938" s="50"/>
      <c r="J1938" s="50"/>
      <c r="K1938" s="50"/>
      <c r="L1938" s="50"/>
      <c r="M1938" s="50"/>
      <c r="N1938" s="50"/>
      <c r="O1938" s="50"/>
      <c r="P1938" s="50"/>
      <c r="Q1938" s="50"/>
      <c r="R1938" s="50"/>
      <c r="S1938" s="50"/>
    </row>
    <row r="1939">
      <c r="A1939" s="244"/>
      <c r="B1939" s="50"/>
      <c r="C1939" s="111"/>
      <c r="D1939" s="111"/>
      <c r="E1939" s="111"/>
      <c r="F1939" s="111"/>
      <c r="G1939" s="243"/>
      <c r="H1939" s="50"/>
      <c r="J1939" s="50"/>
      <c r="K1939" s="50"/>
      <c r="L1939" s="50"/>
      <c r="M1939" s="50"/>
      <c r="N1939" s="50"/>
      <c r="O1939" s="50"/>
      <c r="P1939" s="50"/>
      <c r="Q1939" s="50"/>
      <c r="R1939" s="50"/>
      <c r="S1939" s="50"/>
    </row>
    <row r="1940">
      <c r="A1940" s="244"/>
      <c r="B1940" s="50"/>
      <c r="C1940" s="111"/>
      <c r="D1940" s="111"/>
      <c r="E1940" s="111"/>
      <c r="F1940" s="111"/>
      <c r="G1940" s="243"/>
      <c r="H1940" s="50"/>
      <c r="J1940" s="50"/>
      <c r="K1940" s="50"/>
      <c r="L1940" s="50"/>
      <c r="M1940" s="50"/>
      <c r="N1940" s="50"/>
      <c r="O1940" s="50"/>
      <c r="P1940" s="50"/>
      <c r="Q1940" s="50"/>
      <c r="R1940" s="50"/>
      <c r="S1940" s="50"/>
    </row>
    <row r="1941">
      <c r="A1941" s="244"/>
      <c r="B1941" s="50"/>
      <c r="C1941" s="111"/>
      <c r="D1941" s="111"/>
      <c r="E1941" s="111"/>
      <c r="F1941" s="111"/>
      <c r="G1941" s="243"/>
      <c r="H1941" s="50"/>
      <c r="J1941" s="50"/>
      <c r="K1941" s="50"/>
      <c r="L1941" s="50"/>
      <c r="M1941" s="50"/>
      <c r="N1941" s="50"/>
      <c r="O1941" s="50"/>
      <c r="P1941" s="50"/>
      <c r="Q1941" s="50"/>
      <c r="R1941" s="50"/>
      <c r="S1941" s="50"/>
    </row>
    <row r="1942">
      <c r="A1942" s="244"/>
      <c r="B1942" s="50"/>
      <c r="C1942" s="111"/>
      <c r="D1942" s="111"/>
      <c r="E1942" s="111"/>
      <c r="F1942" s="111"/>
      <c r="G1942" s="243"/>
      <c r="H1942" s="50"/>
      <c r="J1942" s="50"/>
      <c r="K1942" s="50"/>
      <c r="L1942" s="50"/>
      <c r="M1942" s="50"/>
      <c r="N1942" s="50"/>
      <c r="O1942" s="50"/>
      <c r="P1942" s="50"/>
      <c r="Q1942" s="50"/>
      <c r="R1942" s="50"/>
      <c r="S1942" s="50"/>
    </row>
    <row r="1943">
      <c r="A1943" s="244"/>
      <c r="B1943" s="50"/>
      <c r="C1943" s="111"/>
      <c r="D1943" s="111"/>
      <c r="E1943" s="111"/>
      <c r="F1943" s="111"/>
      <c r="G1943" s="243"/>
      <c r="H1943" s="50"/>
      <c r="J1943" s="50"/>
      <c r="K1943" s="50"/>
      <c r="L1943" s="50"/>
      <c r="M1943" s="50"/>
      <c r="N1943" s="50"/>
      <c r="O1943" s="50"/>
      <c r="P1943" s="50"/>
      <c r="Q1943" s="50"/>
      <c r="R1943" s="50"/>
      <c r="S1943" s="50"/>
    </row>
    <row r="1944">
      <c r="A1944" s="244"/>
      <c r="B1944" s="50"/>
      <c r="C1944" s="111"/>
      <c r="D1944" s="111"/>
      <c r="E1944" s="111"/>
      <c r="F1944" s="111"/>
      <c r="G1944" s="243"/>
      <c r="H1944" s="50"/>
      <c r="J1944" s="50"/>
      <c r="K1944" s="50"/>
      <c r="L1944" s="50"/>
      <c r="M1944" s="50"/>
      <c r="N1944" s="50"/>
      <c r="O1944" s="50"/>
      <c r="P1944" s="50"/>
      <c r="Q1944" s="50"/>
      <c r="R1944" s="50"/>
      <c r="S1944" s="50"/>
    </row>
    <row r="1945">
      <c r="A1945" s="244"/>
      <c r="B1945" s="50"/>
      <c r="C1945" s="111"/>
      <c r="D1945" s="111"/>
      <c r="E1945" s="111"/>
      <c r="F1945" s="111"/>
      <c r="G1945" s="243"/>
      <c r="H1945" s="50"/>
      <c r="J1945" s="50"/>
      <c r="K1945" s="50"/>
      <c r="L1945" s="50"/>
      <c r="M1945" s="50"/>
      <c r="N1945" s="50"/>
      <c r="O1945" s="50"/>
      <c r="P1945" s="50"/>
      <c r="Q1945" s="50"/>
      <c r="R1945" s="50"/>
      <c r="S1945" s="50"/>
    </row>
    <row r="1946">
      <c r="A1946" s="244"/>
      <c r="B1946" s="50"/>
      <c r="C1946" s="111"/>
      <c r="D1946" s="111"/>
      <c r="E1946" s="111"/>
      <c r="F1946" s="111"/>
      <c r="G1946" s="243"/>
      <c r="H1946" s="50"/>
      <c r="J1946" s="50"/>
      <c r="K1946" s="50"/>
      <c r="L1946" s="50"/>
      <c r="M1946" s="50"/>
      <c r="N1946" s="50"/>
      <c r="O1946" s="50"/>
      <c r="P1946" s="50"/>
      <c r="Q1946" s="50"/>
      <c r="R1946" s="50"/>
      <c r="S1946" s="50"/>
    </row>
    <row r="1947">
      <c r="A1947" s="244"/>
      <c r="B1947" s="50"/>
      <c r="C1947" s="111"/>
      <c r="D1947" s="111"/>
      <c r="E1947" s="111"/>
      <c r="F1947" s="111"/>
      <c r="G1947" s="243"/>
      <c r="H1947" s="50"/>
      <c r="J1947" s="50"/>
      <c r="K1947" s="50"/>
      <c r="L1947" s="50"/>
      <c r="M1947" s="50"/>
      <c r="N1947" s="50"/>
      <c r="O1947" s="50"/>
      <c r="P1947" s="50"/>
      <c r="Q1947" s="50"/>
      <c r="R1947" s="50"/>
      <c r="S1947" s="50"/>
    </row>
    <row r="1948">
      <c r="A1948" s="244"/>
      <c r="B1948" s="50"/>
      <c r="C1948" s="111"/>
      <c r="D1948" s="111"/>
      <c r="E1948" s="111"/>
      <c r="F1948" s="111"/>
      <c r="G1948" s="243"/>
      <c r="H1948" s="50"/>
      <c r="J1948" s="50"/>
      <c r="K1948" s="50"/>
      <c r="L1948" s="50"/>
      <c r="M1948" s="50"/>
      <c r="N1948" s="50"/>
      <c r="O1948" s="50"/>
      <c r="P1948" s="50"/>
      <c r="Q1948" s="50"/>
      <c r="R1948" s="50"/>
      <c r="S1948" s="50"/>
    </row>
    <row r="1949">
      <c r="A1949" s="244"/>
      <c r="B1949" s="50"/>
      <c r="C1949" s="111"/>
      <c r="D1949" s="111"/>
      <c r="E1949" s="111"/>
      <c r="F1949" s="111"/>
      <c r="G1949" s="243"/>
      <c r="H1949" s="50"/>
      <c r="J1949" s="50"/>
      <c r="K1949" s="50"/>
      <c r="L1949" s="50"/>
      <c r="M1949" s="50"/>
      <c r="N1949" s="50"/>
      <c r="O1949" s="50"/>
      <c r="P1949" s="50"/>
      <c r="Q1949" s="50"/>
      <c r="R1949" s="50"/>
      <c r="S1949" s="50"/>
    </row>
    <row r="1950">
      <c r="A1950" s="244"/>
      <c r="B1950" s="50"/>
      <c r="C1950" s="111"/>
      <c r="D1950" s="111"/>
      <c r="E1950" s="111"/>
      <c r="F1950" s="111"/>
      <c r="G1950" s="243"/>
      <c r="H1950" s="50"/>
      <c r="J1950" s="50"/>
      <c r="K1950" s="50"/>
      <c r="L1950" s="50"/>
      <c r="M1950" s="50"/>
      <c r="N1950" s="50"/>
      <c r="O1950" s="50"/>
      <c r="P1950" s="50"/>
      <c r="Q1950" s="50"/>
      <c r="R1950" s="50"/>
      <c r="S1950" s="50"/>
    </row>
    <row r="1951">
      <c r="A1951" s="244"/>
      <c r="B1951" s="50"/>
      <c r="C1951" s="111"/>
      <c r="D1951" s="111"/>
      <c r="E1951" s="111"/>
      <c r="F1951" s="111"/>
      <c r="G1951" s="243"/>
      <c r="H1951" s="50"/>
      <c r="J1951" s="50"/>
      <c r="K1951" s="50"/>
      <c r="L1951" s="50"/>
      <c r="M1951" s="50"/>
      <c r="N1951" s="50"/>
      <c r="O1951" s="50"/>
      <c r="P1951" s="50"/>
      <c r="Q1951" s="50"/>
      <c r="R1951" s="50"/>
      <c r="S1951" s="50"/>
    </row>
    <row r="1952">
      <c r="A1952" s="244"/>
      <c r="B1952" s="50"/>
      <c r="C1952" s="111"/>
      <c r="D1952" s="111"/>
      <c r="E1952" s="111"/>
      <c r="F1952" s="111"/>
      <c r="G1952" s="243"/>
      <c r="H1952" s="50"/>
      <c r="J1952" s="50"/>
      <c r="K1952" s="50"/>
      <c r="L1952" s="50"/>
      <c r="M1952" s="50"/>
      <c r="N1952" s="50"/>
      <c r="O1952" s="50"/>
      <c r="P1952" s="50"/>
      <c r="Q1952" s="50"/>
      <c r="R1952" s="50"/>
      <c r="S1952" s="50"/>
    </row>
    <row r="1953">
      <c r="A1953" s="244"/>
      <c r="B1953" s="50"/>
      <c r="C1953" s="111"/>
      <c r="D1953" s="111"/>
      <c r="E1953" s="111"/>
      <c r="F1953" s="111"/>
      <c r="G1953" s="243"/>
      <c r="H1953" s="50"/>
      <c r="J1953" s="50"/>
      <c r="K1953" s="50"/>
      <c r="L1953" s="50"/>
      <c r="M1953" s="50"/>
      <c r="N1953" s="50"/>
      <c r="O1953" s="50"/>
      <c r="P1953" s="50"/>
      <c r="Q1953" s="50"/>
      <c r="R1953" s="50"/>
      <c r="S1953" s="50"/>
    </row>
    <row r="1954">
      <c r="A1954" s="244"/>
      <c r="B1954" s="50"/>
      <c r="C1954" s="111"/>
      <c r="D1954" s="111"/>
      <c r="E1954" s="111"/>
      <c r="F1954" s="111"/>
      <c r="G1954" s="243"/>
      <c r="H1954" s="50"/>
      <c r="J1954" s="50"/>
      <c r="K1954" s="50"/>
      <c r="L1954" s="50"/>
      <c r="M1954" s="50"/>
      <c r="N1954" s="50"/>
      <c r="O1954" s="50"/>
      <c r="P1954" s="50"/>
      <c r="Q1954" s="50"/>
      <c r="R1954" s="50"/>
      <c r="S1954" s="50"/>
    </row>
    <row r="1955">
      <c r="A1955" s="244"/>
      <c r="B1955" s="50"/>
      <c r="C1955" s="111"/>
      <c r="D1955" s="111"/>
      <c r="E1955" s="111"/>
      <c r="F1955" s="111"/>
      <c r="G1955" s="243"/>
      <c r="H1955" s="50"/>
      <c r="J1955" s="50"/>
      <c r="K1955" s="50"/>
      <c r="L1955" s="50"/>
      <c r="M1955" s="50"/>
      <c r="N1955" s="50"/>
      <c r="O1955" s="50"/>
      <c r="P1955" s="50"/>
      <c r="Q1955" s="50"/>
      <c r="R1955" s="50"/>
      <c r="S1955" s="50"/>
    </row>
    <row r="1956">
      <c r="A1956" s="244"/>
      <c r="B1956" s="50"/>
      <c r="C1956" s="111"/>
      <c r="D1956" s="111"/>
      <c r="E1956" s="111"/>
      <c r="F1956" s="111"/>
      <c r="G1956" s="243"/>
      <c r="H1956" s="50"/>
      <c r="J1956" s="50"/>
      <c r="K1956" s="50"/>
      <c r="L1956" s="50"/>
      <c r="M1956" s="50"/>
      <c r="N1956" s="50"/>
      <c r="O1956" s="50"/>
      <c r="P1956" s="50"/>
      <c r="Q1956" s="50"/>
      <c r="R1956" s="50"/>
      <c r="S1956" s="50"/>
    </row>
    <row r="1957">
      <c r="A1957" s="244"/>
      <c r="B1957" s="50"/>
      <c r="C1957" s="111"/>
      <c r="D1957" s="111"/>
      <c r="E1957" s="111"/>
      <c r="F1957" s="111"/>
      <c r="G1957" s="243"/>
      <c r="H1957" s="50"/>
      <c r="J1957" s="50"/>
      <c r="K1957" s="50"/>
      <c r="L1957" s="50"/>
      <c r="M1957" s="50"/>
      <c r="N1957" s="50"/>
      <c r="O1957" s="50"/>
      <c r="P1957" s="50"/>
      <c r="Q1957" s="50"/>
      <c r="R1957" s="50"/>
      <c r="S1957" s="50"/>
    </row>
    <row r="1958">
      <c r="A1958" s="244"/>
      <c r="B1958" s="50"/>
      <c r="C1958" s="111"/>
      <c r="D1958" s="111"/>
      <c r="E1958" s="111"/>
      <c r="F1958" s="111"/>
      <c r="G1958" s="243"/>
      <c r="H1958" s="50"/>
      <c r="J1958" s="50"/>
      <c r="K1958" s="50"/>
      <c r="L1958" s="50"/>
      <c r="M1958" s="50"/>
      <c r="N1958" s="50"/>
      <c r="O1958" s="50"/>
      <c r="P1958" s="50"/>
      <c r="Q1958" s="50"/>
      <c r="R1958" s="50"/>
      <c r="S1958" s="50"/>
    </row>
    <row r="1959">
      <c r="A1959" s="244"/>
      <c r="B1959" s="50"/>
      <c r="C1959" s="111"/>
      <c r="D1959" s="111"/>
      <c r="E1959" s="111"/>
      <c r="F1959" s="111"/>
      <c r="G1959" s="243"/>
      <c r="H1959" s="50"/>
      <c r="J1959" s="50"/>
      <c r="K1959" s="50"/>
      <c r="L1959" s="50"/>
      <c r="M1959" s="50"/>
      <c r="N1959" s="50"/>
      <c r="O1959" s="50"/>
      <c r="P1959" s="50"/>
      <c r="Q1959" s="50"/>
      <c r="R1959" s="50"/>
      <c r="S1959" s="50"/>
    </row>
    <row r="1960">
      <c r="A1960" s="244"/>
      <c r="B1960" s="50"/>
      <c r="C1960" s="111"/>
      <c r="D1960" s="111"/>
      <c r="E1960" s="111"/>
      <c r="F1960" s="111"/>
      <c r="G1960" s="243"/>
      <c r="H1960" s="50"/>
      <c r="J1960" s="50"/>
      <c r="K1960" s="50"/>
      <c r="L1960" s="50"/>
      <c r="M1960" s="50"/>
      <c r="N1960" s="50"/>
      <c r="O1960" s="50"/>
      <c r="P1960" s="50"/>
      <c r="Q1960" s="50"/>
      <c r="R1960" s="50"/>
      <c r="S1960" s="50"/>
    </row>
    <row r="1961">
      <c r="A1961" s="244"/>
      <c r="B1961" s="50"/>
      <c r="C1961" s="111"/>
      <c r="D1961" s="111"/>
      <c r="E1961" s="111"/>
      <c r="F1961" s="111"/>
      <c r="G1961" s="243"/>
      <c r="H1961" s="50"/>
      <c r="J1961" s="50"/>
      <c r="K1961" s="50"/>
      <c r="L1961" s="50"/>
      <c r="M1961" s="50"/>
      <c r="N1961" s="50"/>
      <c r="O1961" s="50"/>
      <c r="P1961" s="50"/>
      <c r="Q1961" s="50"/>
      <c r="R1961" s="50"/>
      <c r="S1961" s="50"/>
    </row>
    <row r="1962">
      <c r="A1962" s="244"/>
      <c r="B1962" s="50"/>
      <c r="C1962" s="111"/>
      <c r="D1962" s="111"/>
      <c r="E1962" s="111"/>
      <c r="F1962" s="111"/>
      <c r="G1962" s="243"/>
      <c r="H1962" s="50"/>
      <c r="J1962" s="50"/>
      <c r="K1962" s="50"/>
      <c r="L1962" s="50"/>
      <c r="M1962" s="50"/>
      <c r="N1962" s="50"/>
      <c r="O1962" s="50"/>
      <c r="P1962" s="50"/>
      <c r="Q1962" s="50"/>
      <c r="R1962" s="50"/>
      <c r="S1962" s="50"/>
    </row>
    <row r="1963">
      <c r="A1963" s="244"/>
      <c r="B1963" s="50"/>
      <c r="C1963" s="111"/>
      <c r="D1963" s="111"/>
      <c r="E1963" s="111"/>
      <c r="F1963" s="111"/>
      <c r="G1963" s="243"/>
      <c r="H1963" s="50"/>
      <c r="J1963" s="50"/>
      <c r="K1963" s="50"/>
      <c r="L1963" s="50"/>
      <c r="M1963" s="50"/>
      <c r="N1963" s="50"/>
      <c r="O1963" s="50"/>
      <c r="P1963" s="50"/>
      <c r="Q1963" s="50"/>
      <c r="R1963" s="50"/>
      <c r="S1963" s="50"/>
    </row>
    <row r="1964">
      <c r="A1964" s="244"/>
      <c r="B1964" s="50"/>
      <c r="C1964" s="111"/>
      <c r="D1964" s="111"/>
      <c r="E1964" s="111"/>
      <c r="F1964" s="111"/>
      <c r="G1964" s="243"/>
      <c r="H1964" s="50"/>
      <c r="J1964" s="50"/>
      <c r="K1964" s="50"/>
      <c r="L1964" s="50"/>
      <c r="M1964" s="50"/>
      <c r="N1964" s="50"/>
      <c r="O1964" s="50"/>
      <c r="P1964" s="50"/>
      <c r="Q1964" s="50"/>
      <c r="R1964" s="50"/>
      <c r="S1964" s="50"/>
    </row>
    <row r="1965">
      <c r="A1965" s="244"/>
      <c r="B1965" s="50"/>
      <c r="C1965" s="111"/>
      <c r="D1965" s="111"/>
      <c r="E1965" s="111"/>
      <c r="F1965" s="111"/>
      <c r="G1965" s="243"/>
      <c r="H1965" s="50"/>
      <c r="J1965" s="50"/>
      <c r="K1965" s="50"/>
      <c r="L1965" s="50"/>
      <c r="M1965" s="50"/>
      <c r="N1965" s="50"/>
      <c r="O1965" s="50"/>
      <c r="P1965" s="50"/>
      <c r="Q1965" s="50"/>
      <c r="R1965" s="50"/>
      <c r="S1965" s="50"/>
    </row>
    <row r="1966">
      <c r="A1966" s="244"/>
      <c r="B1966" s="50"/>
      <c r="C1966" s="111"/>
      <c r="D1966" s="111"/>
      <c r="E1966" s="111"/>
      <c r="F1966" s="111"/>
      <c r="G1966" s="243"/>
      <c r="H1966" s="50"/>
      <c r="J1966" s="50"/>
      <c r="K1966" s="50"/>
      <c r="L1966" s="50"/>
      <c r="M1966" s="50"/>
      <c r="N1966" s="50"/>
      <c r="O1966" s="50"/>
      <c r="P1966" s="50"/>
      <c r="Q1966" s="50"/>
      <c r="R1966" s="50"/>
      <c r="S1966" s="50"/>
    </row>
    <row r="1967">
      <c r="A1967" s="244"/>
      <c r="B1967" s="50"/>
      <c r="C1967" s="111"/>
      <c r="D1967" s="111"/>
      <c r="E1967" s="111"/>
      <c r="F1967" s="111"/>
      <c r="G1967" s="243"/>
      <c r="H1967" s="50"/>
      <c r="J1967" s="50"/>
      <c r="K1967" s="50"/>
      <c r="L1967" s="50"/>
      <c r="M1967" s="50"/>
      <c r="N1967" s="50"/>
      <c r="O1967" s="50"/>
      <c r="P1967" s="50"/>
      <c r="Q1967" s="50"/>
      <c r="R1967" s="50"/>
      <c r="S1967" s="50"/>
    </row>
    <row r="1968">
      <c r="A1968" s="244"/>
      <c r="B1968" s="50"/>
      <c r="C1968" s="111"/>
      <c r="D1968" s="111"/>
      <c r="E1968" s="111"/>
      <c r="F1968" s="111"/>
      <c r="G1968" s="243"/>
      <c r="H1968" s="50"/>
      <c r="J1968" s="50"/>
      <c r="K1968" s="50"/>
      <c r="L1968" s="50"/>
      <c r="M1968" s="50"/>
      <c r="N1968" s="50"/>
      <c r="O1968" s="50"/>
      <c r="P1968" s="50"/>
      <c r="Q1968" s="50"/>
      <c r="R1968" s="50"/>
      <c r="S1968" s="50"/>
    </row>
    <row r="1969">
      <c r="A1969" s="244"/>
      <c r="B1969" s="50"/>
      <c r="C1969" s="111"/>
      <c r="D1969" s="111"/>
      <c r="E1969" s="111"/>
      <c r="F1969" s="111"/>
      <c r="G1969" s="243"/>
      <c r="H1969" s="50"/>
      <c r="J1969" s="50"/>
      <c r="K1969" s="50"/>
      <c r="L1969" s="50"/>
      <c r="M1969" s="50"/>
      <c r="N1969" s="50"/>
      <c r="O1969" s="50"/>
      <c r="P1969" s="50"/>
      <c r="Q1969" s="50"/>
      <c r="R1969" s="50"/>
      <c r="S1969" s="50"/>
    </row>
    <row r="1970">
      <c r="A1970" s="244"/>
      <c r="B1970" s="50"/>
      <c r="C1970" s="111"/>
      <c r="D1970" s="111"/>
      <c r="E1970" s="111"/>
      <c r="F1970" s="111"/>
      <c r="G1970" s="243"/>
      <c r="H1970" s="50"/>
      <c r="J1970" s="50"/>
      <c r="K1970" s="50"/>
      <c r="L1970" s="50"/>
      <c r="M1970" s="50"/>
      <c r="N1970" s="50"/>
      <c r="O1970" s="50"/>
      <c r="P1970" s="50"/>
      <c r="Q1970" s="50"/>
      <c r="R1970" s="50"/>
      <c r="S1970" s="50"/>
    </row>
    <row r="1971">
      <c r="A1971" s="244"/>
      <c r="B1971" s="50"/>
      <c r="C1971" s="111"/>
      <c r="D1971" s="111"/>
      <c r="E1971" s="111"/>
      <c r="F1971" s="111"/>
      <c r="G1971" s="243"/>
      <c r="H1971" s="50"/>
      <c r="J1971" s="50"/>
      <c r="K1971" s="50"/>
      <c r="L1971" s="50"/>
      <c r="M1971" s="50"/>
      <c r="N1971" s="50"/>
      <c r="O1971" s="50"/>
      <c r="P1971" s="50"/>
      <c r="Q1971" s="50"/>
      <c r="R1971" s="50"/>
      <c r="S1971" s="50"/>
    </row>
    <row r="1972">
      <c r="A1972" s="244"/>
      <c r="B1972" s="50"/>
      <c r="C1972" s="111"/>
      <c r="D1972" s="111"/>
      <c r="E1972" s="111"/>
      <c r="F1972" s="111"/>
      <c r="G1972" s="243"/>
      <c r="H1972" s="50"/>
      <c r="J1972" s="50"/>
      <c r="K1972" s="50"/>
      <c r="L1972" s="50"/>
      <c r="M1972" s="50"/>
      <c r="N1972" s="50"/>
      <c r="O1972" s="50"/>
      <c r="P1972" s="50"/>
      <c r="Q1972" s="50"/>
      <c r="R1972" s="50"/>
      <c r="S1972" s="50"/>
    </row>
    <row r="1973">
      <c r="A1973" s="244"/>
      <c r="B1973" s="50"/>
      <c r="C1973" s="111"/>
      <c r="D1973" s="111"/>
      <c r="E1973" s="111"/>
      <c r="F1973" s="111"/>
      <c r="G1973" s="243"/>
      <c r="H1973" s="50"/>
      <c r="J1973" s="50"/>
      <c r="K1973" s="50"/>
      <c r="L1973" s="50"/>
      <c r="M1973" s="50"/>
      <c r="N1973" s="50"/>
      <c r="O1973" s="50"/>
      <c r="P1973" s="50"/>
      <c r="Q1973" s="50"/>
      <c r="R1973" s="50"/>
      <c r="S1973" s="50"/>
    </row>
    <row r="1974">
      <c r="A1974" s="244"/>
      <c r="B1974" s="50"/>
      <c r="C1974" s="111"/>
      <c r="D1974" s="111"/>
      <c r="E1974" s="111"/>
      <c r="F1974" s="111"/>
      <c r="G1974" s="243"/>
      <c r="H1974" s="50"/>
      <c r="J1974" s="50"/>
      <c r="K1974" s="50"/>
      <c r="L1974" s="50"/>
      <c r="M1974" s="50"/>
      <c r="N1974" s="50"/>
      <c r="O1974" s="50"/>
      <c r="P1974" s="50"/>
      <c r="Q1974" s="50"/>
      <c r="R1974" s="50"/>
      <c r="S1974" s="50"/>
    </row>
    <row r="1975">
      <c r="A1975" s="244"/>
      <c r="B1975" s="50"/>
      <c r="C1975" s="111"/>
      <c r="D1975" s="111"/>
      <c r="E1975" s="111"/>
      <c r="F1975" s="111"/>
      <c r="G1975" s="243"/>
      <c r="H1975" s="50"/>
      <c r="J1975" s="50"/>
      <c r="K1975" s="50"/>
      <c r="L1975" s="50"/>
      <c r="M1975" s="50"/>
      <c r="N1975" s="50"/>
      <c r="O1975" s="50"/>
      <c r="P1975" s="50"/>
      <c r="Q1975" s="50"/>
      <c r="R1975" s="50"/>
      <c r="S1975" s="50"/>
    </row>
    <row r="1976">
      <c r="A1976" s="244"/>
      <c r="B1976" s="50"/>
      <c r="C1976" s="111"/>
      <c r="D1976" s="111"/>
      <c r="E1976" s="111"/>
      <c r="F1976" s="111"/>
      <c r="G1976" s="243"/>
      <c r="H1976" s="50"/>
      <c r="J1976" s="50"/>
      <c r="K1976" s="50"/>
      <c r="L1976" s="50"/>
      <c r="M1976" s="50"/>
      <c r="N1976" s="50"/>
      <c r="O1976" s="50"/>
      <c r="P1976" s="50"/>
      <c r="Q1976" s="50"/>
      <c r="R1976" s="50"/>
      <c r="S1976" s="50"/>
    </row>
    <row r="1977">
      <c r="A1977" s="244"/>
      <c r="B1977" s="50"/>
      <c r="C1977" s="111"/>
      <c r="D1977" s="111"/>
      <c r="E1977" s="111"/>
      <c r="F1977" s="111"/>
      <c r="G1977" s="243"/>
      <c r="H1977" s="50"/>
      <c r="J1977" s="50"/>
      <c r="K1977" s="50"/>
      <c r="L1977" s="50"/>
      <c r="M1977" s="50"/>
      <c r="N1977" s="50"/>
      <c r="O1977" s="50"/>
      <c r="P1977" s="50"/>
      <c r="Q1977" s="50"/>
      <c r="R1977" s="50"/>
      <c r="S1977" s="50"/>
    </row>
    <row r="1978">
      <c r="A1978" s="244"/>
      <c r="B1978" s="50"/>
      <c r="C1978" s="111"/>
      <c r="D1978" s="111"/>
      <c r="E1978" s="111"/>
      <c r="F1978" s="111"/>
      <c r="G1978" s="243"/>
      <c r="H1978" s="50"/>
      <c r="J1978" s="50"/>
      <c r="K1978" s="50"/>
      <c r="L1978" s="50"/>
      <c r="M1978" s="50"/>
      <c r="N1978" s="50"/>
      <c r="O1978" s="50"/>
      <c r="P1978" s="50"/>
      <c r="Q1978" s="50"/>
      <c r="R1978" s="50"/>
      <c r="S1978" s="50"/>
    </row>
    <row r="1979">
      <c r="A1979" s="244"/>
      <c r="B1979" s="50"/>
      <c r="C1979" s="111"/>
      <c r="D1979" s="111"/>
      <c r="E1979" s="111"/>
      <c r="F1979" s="111"/>
      <c r="G1979" s="243"/>
      <c r="H1979" s="50"/>
      <c r="J1979" s="50"/>
      <c r="K1979" s="50"/>
      <c r="L1979" s="50"/>
      <c r="M1979" s="50"/>
      <c r="N1979" s="50"/>
      <c r="O1979" s="50"/>
      <c r="P1979" s="50"/>
      <c r="Q1979" s="50"/>
      <c r="R1979" s="50"/>
      <c r="S1979" s="50"/>
    </row>
    <row r="1980">
      <c r="A1980" s="244"/>
      <c r="B1980" s="50"/>
      <c r="C1980" s="111"/>
      <c r="D1980" s="111"/>
      <c r="E1980" s="111"/>
      <c r="F1980" s="111"/>
      <c r="G1980" s="243"/>
      <c r="H1980" s="50"/>
      <c r="J1980" s="50"/>
      <c r="K1980" s="50"/>
      <c r="L1980" s="50"/>
      <c r="M1980" s="50"/>
      <c r="N1980" s="50"/>
      <c r="O1980" s="50"/>
      <c r="P1980" s="50"/>
      <c r="Q1980" s="50"/>
      <c r="R1980" s="50"/>
      <c r="S1980" s="50"/>
    </row>
    <row r="1981">
      <c r="A1981" s="244"/>
      <c r="B1981" s="50"/>
      <c r="C1981" s="111"/>
      <c r="D1981" s="111"/>
      <c r="E1981" s="111"/>
      <c r="F1981" s="111"/>
      <c r="G1981" s="243"/>
      <c r="H1981" s="50"/>
      <c r="J1981" s="50"/>
      <c r="K1981" s="50"/>
      <c r="L1981" s="50"/>
      <c r="M1981" s="50"/>
      <c r="N1981" s="50"/>
      <c r="O1981" s="50"/>
      <c r="P1981" s="50"/>
      <c r="Q1981" s="50"/>
      <c r="R1981" s="50"/>
      <c r="S1981" s="50"/>
    </row>
    <row r="1982">
      <c r="A1982" s="244"/>
      <c r="B1982" s="50"/>
      <c r="C1982" s="111"/>
      <c r="D1982" s="111"/>
      <c r="E1982" s="111"/>
      <c r="F1982" s="111"/>
      <c r="G1982" s="243"/>
      <c r="H1982" s="50"/>
      <c r="J1982" s="50"/>
      <c r="K1982" s="50"/>
      <c r="L1982" s="50"/>
      <c r="M1982" s="50"/>
      <c r="N1982" s="50"/>
      <c r="O1982" s="50"/>
      <c r="P1982" s="50"/>
      <c r="Q1982" s="50"/>
      <c r="R1982" s="50"/>
      <c r="S1982" s="50"/>
    </row>
    <row r="1983">
      <c r="A1983" s="244"/>
      <c r="B1983" s="50"/>
      <c r="C1983" s="111"/>
      <c r="D1983" s="111"/>
      <c r="E1983" s="111"/>
      <c r="F1983" s="111"/>
      <c r="G1983" s="243"/>
      <c r="H1983" s="50"/>
      <c r="J1983" s="50"/>
      <c r="K1983" s="50"/>
      <c r="L1983" s="50"/>
      <c r="M1983" s="50"/>
      <c r="N1983" s="50"/>
      <c r="O1983" s="50"/>
      <c r="P1983" s="50"/>
      <c r="Q1983" s="50"/>
      <c r="R1983" s="50"/>
      <c r="S1983" s="50"/>
    </row>
    <row r="1984">
      <c r="A1984" s="244"/>
      <c r="B1984" s="50"/>
      <c r="C1984" s="111"/>
      <c r="D1984" s="111"/>
      <c r="E1984" s="111"/>
      <c r="F1984" s="111"/>
      <c r="G1984" s="243"/>
      <c r="H1984" s="50"/>
      <c r="J1984" s="50"/>
      <c r="K1984" s="50"/>
      <c r="L1984" s="50"/>
      <c r="M1984" s="50"/>
      <c r="N1984" s="50"/>
      <c r="O1984" s="50"/>
      <c r="P1984" s="50"/>
      <c r="Q1984" s="50"/>
      <c r="R1984" s="50"/>
      <c r="S1984" s="50"/>
    </row>
    <row r="1985">
      <c r="A1985" s="244"/>
      <c r="B1985" s="50"/>
      <c r="C1985" s="111"/>
      <c r="D1985" s="111"/>
      <c r="E1985" s="111"/>
      <c r="F1985" s="111"/>
      <c r="G1985" s="243"/>
      <c r="H1985" s="50"/>
      <c r="J1985" s="50"/>
      <c r="K1985" s="50"/>
      <c r="L1985" s="50"/>
      <c r="M1985" s="50"/>
      <c r="N1985" s="50"/>
      <c r="O1985" s="50"/>
      <c r="P1985" s="50"/>
      <c r="Q1985" s="50"/>
      <c r="R1985" s="50"/>
      <c r="S1985" s="50"/>
    </row>
    <row r="1986">
      <c r="A1986" s="244"/>
      <c r="B1986" s="50"/>
      <c r="C1986" s="111"/>
      <c r="D1986" s="111"/>
      <c r="E1986" s="111"/>
      <c r="F1986" s="111"/>
      <c r="G1986" s="243"/>
      <c r="H1986" s="50"/>
      <c r="J1986" s="50"/>
      <c r="K1986" s="50"/>
      <c r="L1986" s="50"/>
      <c r="M1986" s="50"/>
      <c r="N1986" s="50"/>
      <c r="O1986" s="50"/>
      <c r="P1986" s="50"/>
      <c r="Q1986" s="50"/>
      <c r="R1986" s="50"/>
      <c r="S1986" s="50"/>
    </row>
    <row r="1987">
      <c r="A1987" s="244"/>
      <c r="B1987" s="50"/>
      <c r="C1987" s="111"/>
      <c r="D1987" s="111"/>
      <c r="E1987" s="111"/>
      <c r="F1987" s="111"/>
      <c r="G1987" s="243"/>
      <c r="H1987" s="50"/>
      <c r="J1987" s="50"/>
      <c r="K1987" s="50"/>
      <c r="L1987" s="50"/>
      <c r="M1987" s="50"/>
      <c r="N1987" s="50"/>
      <c r="O1987" s="50"/>
      <c r="P1987" s="50"/>
      <c r="Q1987" s="50"/>
      <c r="R1987" s="50"/>
      <c r="S1987" s="50"/>
    </row>
    <row r="1988">
      <c r="A1988" s="244"/>
      <c r="B1988" s="50"/>
      <c r="C1988" s="111"/>
      <c r="D1988" s="111"/>
      <c r="E1988" s="111"/>
      <c r="F1988" s="111"/>
      <c r="G1988" s="243"/>
      <c r="H1988" s="50"/>
      <c r="J1988" s="50"/>
      <c r="K1988" s="50"/>
      <c r="L1988" s="50"/>
      <c r="M1988" s="50"/>
      <c r="N1988" s="50"/>
      <c r="O1988" s="50"/>
      <c r="P1988" s="50"/>
      <c r="Q1988" s="50"/>
      <c r="R1988" s="50"/>
      <c r="S1988" s="50"/>
    </row>
    <row r="1989">
      <c r="A1989" s="244"/>
      <c r="B1989" s="50"/>
      <c r="C1989" s="111"/>
      <c r="D1989" s="111"/>
      <c r="E1989" s="111"/>
      <c r="F1989" s="111"/>
      <c r="G1989" s="243"/>
      <c r="H1989" s="50"/>
      <c r="J1989" s="50"/>
      <c r="K1989" s="50"/>
      <c r="L1989" s="50"/>
      <c r="M1989" s="50"/>
      <c r="N1989" s="50"/>
      <c r="O1989" s="50"/>
      <c r="P1989" s="50"/>
      <c r="Q1989" s="50"/>
      <c r="R1989" s="50"/>
      <c r="S1989" s="50"/>
    </row>
    <row r="1990">
      <c r="A1990" s="244"/>
      <c r="B1990" s="50"/>
      <c r="C1990" s="111"/>
      <c r="D1990" s="111"/>
      <c r="E1990" s="111"/>
      <c r="F1990" s="111"/>
      <c r="G1990" s="243"/>
      <c r="H1990" s="50"/>
      <c r="J1990" s="50"/>
      <c r="K1990" s="50"/>
      <c r="L1990" s="50"/>
      <c r="M1990" s="50"/>
      <c r="N1990" s="50"/>
      <c r="O1990" s="50"/>
      <c r="P1990" s="50"/>
      <c r="Q1990" s="50"/>
      <c r="R1990" s="50"/>
      <c r="S1990" s="50"/>
    </row>
    <row r="1991">
      <c r="A1991" s="244"/>
      <c r="B1991" s="50"/>
      <c r="C1991" s="111"/>
      <c r="D1991" s="111"/>
      <c r="E1991" s="111"/>
      <c r="F1991" s="111"/>
      <c r="G1991" s="243"/>
      <c r="H1991" s="50"/>
      <c r="J1991" s="50"/>
      <c r="K1991" s="50"/>
      <c r="L1991" s="50"/>
      <c r="M1991" s="50"/>
      <c r="N1991" s="50"/>
      <c r="O1991" s="50"/>
      <c r="P1991" s="50"/>
      <c r="Q1991" s="50"/>
      <c r="R1991" s="50"/>
      <c r="S1991" s="50"/>
    </row>
    <row r="1992">
      <c r="A1992" s="244"/>
      <c r="B1992" s="50"/>
      <c r="C1992" s="111"/>
      <c r="D1992" s="111"/>
      <c r="E1992" s="111"/>
      <c r="F1992" s="111"/>
      <c r="G1992" s="243"/>
      <c r="H1992" s="50"/>
      <c r="J1992" s="50"/>
      <c r="K1992" s="50"/>
      <c r="L1992" s="50"/>
      <c r="M1992" s="50"/>
      <c r="N1992" s="50"/>
      <c r="O1992" s="50"/>
      <c r="P1992" s="50"/>
      <c r="Q1992" s="50"/>
      <c r="R1992" s="50"/>
      <c r="S1992" s="50"/>
    </row>
    <row r="1993">
      <c r="A1993" s="244"/>
      <c r="B1993" s="50"/>
      <c r="C1993" s="111"/>
      <c r="D1993" s="111"/>
      <c r="E1993" s="111"/>
      <c r="F1993" s="111"/>
      <c r="G1993" s="243"/>
      <c r="H1993" s="50"/>
      <c r="J1993" s="50"/>
      <c r="K1993" s="50"/>
      <c r="L1993" s="50"/>
      <c r="M1993" s="50"/>
      <c r="N1993" s="50"/>
      <c r="O1993" s="50"/>
      <c r="P1993" s="50"/>
      <c r="Q1993" s="50"/>
      <c r="R1993" s="50"/>
      <c r="S1993" s="50"/>
    </row>
    <row r="1994">
      <c r="A1994" s="244"/>
      <c r="B1994" s="50"/>
      <c r="C1994" s="111"/>
      <c r="D1994" s="111"/>
      <c r="E1994" s="111"/>
      <c r="F1994" s="111"/>
      <c r="G1994" s="243"/>
      <c r="H1994" s="50"/>
      <c r="J1994" s="50"/>
      <c r="K1994" s="50"/>
      <c r="L1994" s="50"/>
      <c r="M1994" s="50"/>
      <c r="N1994" s="50"/>
      <c r="O1994" s="50"/>
      <c r="P1994" s="50"/>
      <c r="Q1994" s="50"/>
      <c r="R1994" s="50"/>
      <c r="S1994" s="50"/>
    </row>
    <row r="1995">
      <c r="A1995" s="244"/>
      <c r="B1995" s="50"/>
      <c r="C1995" s="111"/>
      <c r="D1995" s="111"/>
      <c r="E1995" s="111"/>
      <c r="F1995" s="111"/>
      <c r="G1995" s="243"/>
      <c r="H1995" s="50"/>
      <c r="J1995" s="50"/>
      <c r="K1995" s="50"/>
      <c r="L1995" s="50"/>
      <c r="M1995" s="50"/>
      <c r="N1995" s="50"/>
      <c r="O1995" s="50"/>
      <c r="P1995" s="50"/>
      <c r="Q1995" s="50"/>
      <c r="R1995" s="50"/>
      <c r="S1995" s="50"/>
    </row>
    <row r="1996">
      <c r="A1996" s="244"/>
      <c r="B1996" s="50"/>
      <c r="C1996" s="111"/>
      <c r="D1996" s="111"/>
      <c r="E1996" s="111"/>
      <c r="F1996" s="111"/>
      <c r="G1996" s="243"/>
      <c r="H1996" s="50"/>
      <c r="J1996" s="50"/>
      <c r="K1996" s="50"/>
      <c r="L1996" s="50"/>
      <c r="M1996" s="50"/>
      <c r="N1996" s="50"/>
      <c r="O1996" s="50"/>
      <c r="P1996" s="50"/>
      <c r="Q1996" s="50"/>
      <c r="R1996" s="50"/>
      <c r="S1996" s="50"/>
    </row>
    <row r="1997">
      <c r="A1997" s="244"/>
      <c r="B1997" s="50"/>
      <c r="C1997" s="111"/>
      <c r="D1997" s="111"/>
      <c r="E1997" s="111"/>
      <c r="F1997" s="111"/>
      <c r="G1997" s="243"/>
      <c r="H1997" s="50"/>
      <c r="J1997" s="50"/>
      <c r="K1997" s="50"/>
      <c r="L1997" s="50"/>
      <c r="M1997" s="50"/>
      <c r="N1997" s="50"/>
      <c r="O1997" s="50"/>
      <c r="P1997" s="50"/>
      <c r="Q1997" s="50"/>
      <c r="R1997" s="50"/>
      <c r="S1997" s="50"/>
    </row>
  </sheetData>
  <conditionalFormatting sqref="G1:G1997">
    <cfRule type="notContainsBlanks" dxfId="0" priority="1">
      <formula>LEN(TRIM(G1))&gt;0</formula>
    </cfRule>
  </conditionalFormatting>
  <conditionalFormatting sqref="H1:H1997">
    <cfRule type="notContainsBlanks" dxfId="0" priority="2">
      <formula>LEN(TRIM(H1))&gt;0</formula>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2" width="8.86"/>
  </cols>
  <sheetData>
    <row r="1">
      <c r="B1" s="67" t="s">
        <v>230</v>
      </c>
      <c r="C1" s="67" t="s">
        <v>231</v>
      </c>
      <c r="D1" s="67" t="s">
        <v>232</v>
      </c>
      <c r="E1" s="67" t="s">
        <v>234</v>
      </c>
      <c r="F1" s="67" t="s">
        <v>233</v>
      </c>
      <c r="G1" s="67" t="s">
        <v>5346</v>
      </c>
      <c r="H1" s="67" t="s">
        <v>235</v>
      </c>
      <c r="I1" s="67" t="s">
        <v>236</v>
      </c>
      <c r="J1" s="67" t="s">
        <v>237</v>
      </c>
      <c r="K1" s="67" t="s">
        <v>238</v>
      </c>
      <c r="L1" s="67" t="s">
        <v>239</v>
      </c>
    </row>
    <row r="2">
      <c r="A2" s="67">
        <v>0.0</v>
      </c>
      <c r="B2" s="72" t="s">
        <v>5347</v>
      </c>
      <c r="C2" s="72">
        <v>2.0</v>
      </c>
      <c r="D2" s="72" t="s">
        <v>5348</v>
      </c>
      <c r="E2" s="72" t="s">
        <v>5349</v>
      </c>
      <c r="F2" s="72" t="s">
        <v>5350</v>
      </c>
      <c r="G2" s="72" t="s">
        <v>5351</v>
      </c>
      <c r="H2" s="75" t="s">
        <v>5352</v>
      </c>
    </row>
    <row r="3">
      <c r="A3" s="67">
        <v>9.0</v>
      </c>
      <c r="B3" s="72" t="s">
        <v>5353</v>
      </c>
      <c r="C3" s="72">
        <v>2.0</v>
      </c>
      <c r="D3" s="72" t="s">
        <v>5354</v>
      </c>
      <c r="E3" s="72" t="s">
        <v>5349</v>
      </c>
      <c r="F3" s="72" t="s">
        <v>5355</v>
      </c>
      <c r="G3" s="72" t="s">
        <v>5356</v>
      </c>
      <c r="H3" s="75" t="s">
        <v>3377</v>
      </c>
      <c r="I3" s="75" t="s">
        <v>2374</v>
      </c>
    </row>
    <row r="4">
      <c r="A4" s="67">
        <v>10.0</v>
      </c>
      <c r="B4" s="72" t="s">
        <v>5357</v>
      </c>
      <c r="C4" s="72">
        <v>2.0</v>
      </c>
      <c r="D4" s="72" t="s">
        <v>5358</v>
      </c>
      <c r="E4" s="72" t="s">
        <v>5349</v>
      </c>
      <c r="F4" s="72" t="s">
        <v>5359</v>
      </c>
      <c r="G4" s="72" t="s">
        <v>5360</v>
      </c>
      <c r="H4" s="75" t="s">
        <v>5361</v>
      </c>
      <c r="I4" s="75" t="s">
        <v>5362</v>
      </c>
    </row>
    <row r="5">
      <c r="A5" s="67">
        <v>18.0</v>
      </c>
      <c r="B5" s="72" t="s">
        <v>5363</v>
      </c>
      <c r="C5" s="72">
        <v>2.0</v>
      </c>
      <c r="D5" s="72" t="s">
        <v>5364</v>
      </c>
      <c r="E5" s="72" t="s">
        <v>5349</v>
      </c>
      <c r="F5" s="72" t="s">
        <v>5365</v>
      </c>
      <c r="G5" s="72" t="s">
        <v>5366</v>
      </c>
      <c r="H5" s="75" t="s">
        <v>4484</v>
      </c>
    </row>
    <row r="6">
      <c r="A6" s="67">
        <v>19.0</v>
      </c>
      <c r="B6" s="72" t="s">
        <v>5367</v>
      </c>
      <c r="C6" s="72">
        <v>2.0</v>
      </c>
      <c r="D6" s="72" t="s">
        <v>5368</v>
      </c>
      <c r="E6" s="72" t="s">
        <v>5349</v>
      </c>
      <c r="F6" s="72" t="s">
        <v>5369</v>
      </c>
      <c r="G6" s="72" t="s">
        <v>5370</v>
      </c>
      <c r="H6" s="75" t="s">
        <v>5371</v>
      </c>
    </row>
    <row r="7">
      <c r="A7" s="67">
        <v>20.0</v>
      </c>
      <c r="B7" s="72" t="s">
        <v>5372</v>
      </c>
      <c r="C7" s="72">
        <v>2.0</v>
      </c>
      <c r="D7" s="72" t="s">
        <v>5373</v>
      </c>
      <c r="E7" s="72" t="s">
        <v>5374</v>
      </c>
      <c r="F7" s="72" t="s">
        <v>5375</v>
      </c>
      <c r="G7" s="72" t="s">
        <v>5376</v>
      </c>
      <c r="H7" s="75" t="s">
        <v>2539</v>
      </c>
    </row>
    <row r="8">
      <c r="A8" s="67">
        <v>21.0</v>
      </c>
      <c r="B8" s="72" t="s">
        <v>5377</v>
      </c>
      <c r="C8" s="72">
        <v>2.0</v>
      </c>
      <c r="D8" s="72" t="s">
        <v>5378</v>
      </c>
      <c r="E8" s="72" t="s">
        <v>5379</v>
      </c>
      <c r="F8" s="72" t="s">
        <v>5380</v>
      </c>
      <c r="G8" s="72" t="s">
        <v>5381</v>
      </c>
      <c r="H8" s="75" t="s">
        <v>5382</v>
      </c>
      <c r="I8" s="75" t="s">
        <v>4998</v>
      </c>
      <c r="J8" s="75" t="s">
        <v>4999</v>
      </c>
      <c r="K8" s="75" t="s">
        <v>5383</v>
      </c>
      <c r="L8" s="75" t="s">
        <v>5384</v>
      </c>
    </row>
    <row r="9">
      <c r="A9" s="67">
        <v>24.0</v>
      </c>
      <c r="B9" s="72" t="s">
        <v>5385</v>
      </c>
      <c r="C9" s="72">
        <v>2.0</v>
      </c>
      <c r="D9" s="72" t="s">
        <v>5386</v>
      </c>
      <c r="E9" s="72" t="s">
        <v>5387</v>
      </c>
      <c r="F9" s="72" t="s">
        <v>5388</v>
      </c>
      <c r="G9" s="72" t="s">
        <v>5389</v>
      </c>
      <c r="H9" s="75" t="s">
        <v>3590</v>
      </c>
    </row>
    <row r="10">
      <c r="A10" s="67">
        <v>25.0</v>
      </c>
      <c r="B10" s="72" t="s">
        <v>5390</v>
      </c>
      <c r="C10" s="72">
        <v>2.0</v>
      </c>
      <c r="D10" s="72" t="s">
        <v>5391</v>
      </c>
      <c r="E10" s="72" t="s">
        <v>5349</v>
      </c>
      <c r="F10" s="72" t="s">
        <v>5388</v>
      </c>
      <c r="G10" s="72" t="s">
        <v>5389</v>
      </c>
      <c r="H10" s="75" t="s">
        <v>3590</v>
      </c>
    </row>
    <row r="11">
      <c r="A11" s="67">
        <v>32.0</v>
      </c>
      <c r="B11" s="72" t="s">
        <v>5392</v>
      </c>
      <c r="C11" s="72">
        <v>2.0</v>
      </c>
      <c r="D11" s="72" t="s">
        <v>5393</v>
      </c>
      <c r="E11" s="72" t="s">
        <v>5394</v>
      </c>
      <c r="F11" s="72" t="s">
        <v>5395</v>
      </c>
      <c r="G11" s="72" t="s">
        <v>5396</v>
      </c>
      <c r="H11" s="75" t="s">
        <v>5397</v>
      </c>
      <c r="I11" s="75" t="s">
        <v>5398</v>
      </c>
      <c r="J11" s="75" t="s">
        <v>5399</v>
      </c>
      <c r="K11" s="75" t="s">
        <v>5400</v>
      </c>
    </row>
    <row r="12">
      <c r="A12" s="67">
        <v>33.0</v>
      </c>
      <c r="B12" s="72" t="s">
        <v>5401</v>
      </c>
      <c r="C12" s="72">
        <v>2.0</v>
      </c>
      <c r="D12" s="72" t="s">
        <v>5402</v>
      </c>
      <c r="E12" s="72" t="s">
        <v>5403</v>
      </c>
      <c r="F12" s="72" t="s">
        <v>5404</v>
      </c>
      <c r="G12" s="72" t="s">
        <v>5405</v>
      </c>
      <c r="H12" s="75" t="s">
        <v>5397</v>
      </c>
      <c r="I12" s="75" t="s">
        <v>5399</v>
      </c>
    </row>
    <row r="13">
      <c r="A13" s="67">
        <v>35.0</v>
      </c>
      <c r="B13" s="72" t="s">
        <v>5406</v>
      </c>
      <c r="C13" s="72">
        <v>2.0</v>
      </c>
      <c r="D13" s="72" t="s">
        <v>5407</v>
      </c>
      <c r="E13" s="72" t="s">
        <v>5403</v>
      </c>
      <c r="F13" s="72" t="s">
        <v>5408</v>
      </c>
      <c r="G13" s="72" t="s">
        <v>5409</v>
      </c>
      <c r="H13" s="75" t="s">
        <v>5410</v>
      </c>
      <c r="I13" s="75" t="s">
        <v>5411</v>
      </c>
      <c r="J13" s="75" t="s">
        <v>5412</v>
      </c>
    </row>
    <row r="14">
      <c r="A14" s="67">
        <v>37.0</v>
      </c>
      <c r="B14" s="72" t="s">
        <v>5413</v>
      </c>
      <c r="C14" s="72">
        <v>2.0</v>
      </c>
      <c r="D14" s="72" t="s">
        <v>5414</v>
      </c>
      <c r="E14" s="72" t="s">
        <v>5415</v>
      </c>
      <c r="F14" s="72" t="s">
        <v>5416</v>
      </c>
      <c r="G14" s="72" t="s">
        <v>5417</v>
      </c>
      <c r="H14" s="75" t="s">
        <v>5418</v>
      </c>
      <c r="I14" s="75" t="s">
        <v>5419</v>
      </c>
      <c r="J14" s="75" t="s">
        <v>5420</v>
      </c>
      <c r="K14" s="75" t="s">
        <v>5421</v>
      </c>
    </row>
    <row r="15">
      <c r="A15" s="67">
        <v>39.0</v>
      </c>
      <c r="B15" s="72" t="s">
        <v>5422</v>
      </c>
      <c r="C15" s="72">
        <v>2.0</v>
      </c>
      <c r="D15" s="72" t="s">
        <v>5423</v>
      </c>
      <c r="E15" s="72" t="s">
        <v>5349</v>
      </c>
      <c r="F15" s="72" t="s">
        <v>5424</v>
      </c>
      <c r="G15" s="72" t="s">
        <v>5425</v>
      </c>
      <c r="H15" s="75" t="s">
        <v>5426</v>
      </c>
    </row>
    <row r="16">
      <c r="A16" s="67">
        <v>47.0</v>
      </c>
      <c r="B16" s="72" t="s">
        <v>5427</v>
      </c>
      <c r="C16" s="72">
        <v>2.0</v>
      </c>
      <c r="D16" s="72" t="s">
        <v>5428</v>
      </c>
      <c r="E16" s="72" t="s">
        <v>5429</v>
      </c>
      <c r="F16" s="72" t="s">
        <v>5430</v>
      </c>
      <c r="G16" s="72" t="s">
        <v>5431</v>
      </c>
      <c r="H16" s="75" t="s">
        <v>5432</v>
      </c>
      <c r="I16" s="75" t="s">
        <v>5433</v>
      </c>
      <c r="J16" s="75" t="s">
        <v>5434</v>
      </c>
      <c r="K16" s="75" t="s">
        <v>5434</v>
      </c>
      <c r="L16" s="75" t="s">
        <v>5434</v>
      </c>
    </row>
    <row r="17">
      <c r="A17" s="67">
        <v>48.0</v>
      </c>
      <c r="B17" s="72" t="s">
        <v>5435</v>
      </c>
      <c r="C17" s="72">
        <v>2.0</v>
      </c>
      <c r="D17" s="72" t="s">
        <v>5436</v>
      </c>
      <c r="E17" s="72" t="s">
        <v>5349</v>
      </c>
      <c r="F17" s="72" t="s">
        <v>5437</v>
      </c>
      <c r="G17" s="72" t="s">
        <v>5438</v>
      </c>
      <c r="H17" s="75" t="s">
        <v>4273</v>
      </c>
    </row>
    <row r="18">
      <c r="A18" s="67">
        <v>49.0</v>
      </c>
      <c r="B18" s="72" t="s">
        <v>5439</v>
      </c>
      <c r="C18" s="72">
        <v>2.0</v>
      </c>
      <c r="D18" s="72" t="s">
        <v>5440</v>
      </c>
      <c r="E18" s="72" t="s">
        <v>5349</v>
      </c>
      <c r="F18" s="72" t="s">
        <v>5375</v>
      </c>
      <c r="G18" s="72" t="s">
        <v>5376</v>
      </c>
      <c r="H18" s="75" t="s">
        <v>2539</v>
      </c>
    </row>
    <row r="19">
      <c r="A19" s="67">
        <v>53.0</v>
      </c>
      <c r="B19" s="72" t="s">
        <v>5441</v>
      </c>
      <c r="C19" s="72">
        <v>2.0</v>
      </c>
      <c r="D19" s="72" t="s">
        <v>5442</v>
      </c>
      <c r="E19" s="72" t="s">
        <v>5349</v>
      </c>
      <c r="F19" s="72" t="s">
        <v>5443</v>
      </c>
      <c r="G19" s="72" t="s">
        <v>5444</v>
      </c>
      <c r="H19" s="75" t="s">
        <v>5445</v>
      </c>
      <c r="I19" s="75" t="s">
        <v>4387</v>
      </c>
    </row>
    <row r="20">
      <c r="A20" s="67">
        <v>60.0</v>
      </c>
      <c r="B20" s="72" t="s">
        <v>5446</v>
      </c>
      <c r="C20" s="72">
        <v>2.0</v>
      </c>
      <c r="D20" s="72" t="s">
        <v>5447</v>
      </c>
      <c r="E20" s="72" t="s">
        <v>5448</v>
      </c>
      <c r="F20" s="72" t="s">
        <v>5449</v>
      </c>
      <c r="G20" s="72" t="s">
        <v>5450</v>
      </c>
      <c r="H20" s="75" t="s">
        <v>5451</v>
      </c>
      <c r="I20" s="75" t="s">
        <v>5452</v>
      </c>
      <c r="J20" s="75" t="s">
        <v>5453</v>
      </c>
      <c r="K20" s="75" t="s">
        <v>5453</v>
      </c>
      <c r="L20" s="75" t="s">
        <v>5453</v>
      </c>
    </row>
    <row r="21" ht="15.75" customHeight="1">
      <c r="A21" s="67">
        <v>72.0</v>
      </c>
      <c r="B21" s="72" t="s">
        <v>5454</v>
      </c>
      <c r="C21" s="72">
        <v>2.0</v>
      </c>
      <c r="D21" s="72" t="s">
        <v>5455</v>
      </c>
      <c r="E21" s="72" t="s">
        <v>5349</v>
      </c>
      <c r="F21" s="72" t="s">
        <v>5456</v>
      </c>
      <c r="G21" s="72" t="s">
        <v>5457</v>
      </c>
      <c r="H21" s="75" t="s">
        <v>2419</v>
      </c>
      <c r="I21" s="75" t="s">
        <v>5458</v>
      </c>
      <c r="J21" s="75" t="s">
        <v>5459</v>
      </c>
    </row>
    <row r="22" ht="15.75" customHeight="1">
      <c r="A22" s="67">
        <v>78.0</v>
      </c>
      <c r="B22" s="72" t="s">
        <v>5460</v>
      </c>
      <c r="C22" s="72">
        <v>2.0</v>
      </c>
      <c r="D22" s="72" t="s">
        <v>5461</v>
      </c>
      <c r="E22" s="72" t="s">
        <v>5349</v>
      </c>
      <c r="F22" s="72" t="s">
        <v>5462</v>
      </c>
      <c r="G22" s="72" t="s">
        <v>5463</v>
      </c>
      <c r="H22" s="75" t="s">
        <v>5464</v>
      </c>
      <c r="I22" s="75" t="s">
        <v>5465</v>
      </c>
    </row>
    <row r="23" ht="15.75" customHeight="1">
      <c r="A23" s="67">
        <v>89.0</v>
      </c>
      <c r="B23" s="72" t="s">
        <v>2801</v>
      </c>
      <c r="C23" s="72">
        <v>2.0</v>
      </c>
      <c r="D23" s="72" t="s">
        <v>5466</v>
      </c>
      <c r="E23" s="72" t="s">
        <v>5467</v>
      </c>
      <c r="F23" s="72" t="s">
        <v>5468</v>
      </c>
      <c r="G23" s="72" t="s">
        <v>5469</v>
      </c>
      <c r="H23" s="75" t="s">
        <v>1945</v>
      </c>
      <c r="I23" s="75" t="s">
        <v>5470</v>
      </c>
      <c r="J23" s="75" t="s">
        <v>1784</v>
      </c>
      <c r="K23" s="75" t="s">
        <v>3060</v>
      </c>
      <c r="L23" s="75" t="s">
        <v>2256</v>
      </c>
    </row>
    <row r="24" ht="15.75" customHeight="1">
      <c r="A24" s="67">
        <v>91.0</v>
      </c>
      <c r="B24" s="72" t="s">
        <v>5471</v>
      </c>
      <c r="C24" s="72">
        <v>2.0</v>
      </c>
      <c r="D24" s="72" t="s">
        <v>5472</v>
      </c>
      <c r="E24" s="72" t="s">
        <v>5473</v>
      </c>
      <c r="F24" s="72" t="s">
        <v>5474</v>
      </c>
      <c r="G24" s="72" t="s">
        <v>5475</v>
      </c>
      <c r="H24" s="75" t="s">
        <v>691</v>
      </c>
      <c r="I24" s="75" t="s">
        <v>2111</v>
      </c>
      <c r="J24" s="75" t="s">
        <v>1783</v>
      </c>
      <c r="K24" s="75" t="s">
        <v>1784</v>
      </c>
      <c r="L24" s="75" t="s">
        <v>1784</v>
      </c>
    </row>
    <row r="25" ht="15.75" customHeight="1">
      <c r="A25" s="67">
        <v>93.0</v>
      </c>
      <c r="B25" s="72" t="s">
        <v>5476</v>
      </c>
      <c r="C25" s="72">
        <v>2.0</v>
      </c>
      <c r="D25" s="72" t="s">
        <v>5477</v>
      </c>
      <c r="E25" s="72" t="s">
        <v>5478</v>
      </c>
      <c r="F25" s="72" t="s">
        <v>5479</v>
      </c>
      <c r="G25" s="72" t="s">
        <v>5480</v>
      </c>
      <c r="H25" s="75" t="s">
        <v>1978</v>
      </c>
      <c r="I25" s="75" t="s">
        <v>691</v>
      </c>
      <c r="J25" s="75" t="s">
        <v>1784</v>
      </c>
      <c r="K25" s="75" t="s">
        <v>5481</v>
      </c>
    </row>
    <row r="26" ht="15.75" customHeight="1">
      <c r="A26" s="67">
        <v>94.0</v>
      </c>
      <c r="B26" s="72" t="s">
        <v>5482</v>
      </c>
      <c r="C26" s="72">
        <v>2.0</v>
      </c>
      <c r="D26" s="72" t="s">
        <v>5483</v>
      </c>
      <c r="E26" s="72" t="s">
        <v>5484</v>
      </c>
      <c r="F26" s="72" t="s">
        <v>5485</v>
      </c>
      <c r="G26" s="72" t="s">
        <v>5486</v>
      </c>
      <c r="H26" s="75" t="s">
        <v>2111</v>
      </c>
      <c r="I26" s="75" t="s">
        <v>713</v>
      </c>
      <c r="J26" s="75" t="s">
        <v>1946</v>
      </c>
      <c r="K26" s="75" t="s">
        <v>1946</v>
      </c>
      <c r="L26" s="75" t="s">
        <v>1946</v>
      </c>
    </row>
    <row r="27" ht="15.75" customHeight="1">
      <c r="A27" s="67">
        <v>95.0</v>
      </c>
      <c r="B27" s="72" t="s">
        <v>3017</v>
      </c>
      <c r="C27" s="72">
        <v>2.0</v>
      </c>
      <c r="D27" s="72" t="s">
        <v>5487</v>
      </c>
      <c r="E27" s="72" t="s">
        <v>5488</v>
      </c>
      <c r="F27" s="72" t="s">
        <v>3016</v>
      </c>
      <c r="G27" s="72" t="s">
        <v>5489</v>
      </c>
      <c r="H27" s="75" t="s">
        <v>3007</v>
      </c>
      <c r="I27" s="75" t="s">
        <v>713</v>
      </c>
      <c r="J27" s="75" t="s">
        <v>2973</v>
      </c>
      <c r="K27" s="75" t="s">
        <v>2973</v>
      </c>
      <c r="L27" s="75" t="s">
        <v>2973</v>
      </c>
    </row>
    <row r="28" ht="15.75" customHeight="1">
      <c r="A28" s="67">
        <v>99.0</v>
      </c>
      <c r="B28" s="72" t="s">
        <v>5490</v>
      </c>
      <c r="C28" s="72">
        <v>2.0</v>
      </c>
      <c r="D28" s="72" t="s">
        <v>5491</v>
      </c>
      <c r="E28" s="72" t="s">
        <v>5349</v>
      </c>
      <c r="F28" s="72" t="s">
        <v>5492</v>
      </c>
      <c r="G28" s="72" t="s">
        <v>5493</v>
      </c>
      <c r="H28" s="75" t="s">
        <v>3018</v>
      </c>
    </row>
    <row r="29" ht="15.75" customHeight="1">
      <c r="A29" s="67">
        <v>100.0</v>
      </c>
      <c r="B29" s="72" t="s">
        <v>5494</v>
      </c>
      <c r="C29" s="72">
        <v>2.0</v>
      </c>
      <c r="D29" s="72" t="s">
        <v>5495</v>
      </c>
      <c r="E29" s="72" t="s">
        <v>5496</v>
      </c>
      <c r="F29" s="72" t="s">
        <v>5497</v>
      </c>
      <c r="G29" s="72" t="s">
        <v>5498</v>
      </c>
      <c r="H29" s="75" t="s">
        <v>2973</v>
      </c>
      <c r="I29" s="75" t="s">
        <v>5499</v>
      </c>
      <c r="J29" s="75" t="s">
        <v>1783</v>
      </c>
      <c r="K29" s="75" t="s">
        <v>5470</v>
      </c>
      <c r="L29" s="75" t="s">
        <v>2250</v>
      </c>
    </row>
    <row r="30" ht="15.75" customHeight="1">
      <c r="A30" s="67">
        <v>101.0</v>
      </c>
      <c r="B30" s="72" t="s">
        <v>5500</v>
      </c>
      <c r="C30" s="72">
        <v>2.0</v>
      </c>
      <c r="D30" s="72" t="s">
        <v>5501</v>
      </c>
      <c r="E30" s="72" t="s">
        <v>5502</v>
      </c>
      <c r="F30" s="72" t="s">
        <v>5503</v>
      </c>
      <c r="G30" s="72" t="s">
        <v>5504</v>
      </c>
      <c r="H30" s="75" t="s">
        <v>3745</v>
      </c>
      <c r="I30" s="75" t="s">
        <v>1782</v>
      </c>
      <c r="J30" s="75" t="s">
        <v>1070</v>
      </c>
      <c r="K30" s="75" t="s">
        <v>1785</v>
      </c>
      <c r="L30" s="75" t="s">
        <v>2250</v>
      </c>
    </row>
    <row r="31" ht="15.75" customHeight="1">
      <c r="A31" s="67">
        <v>115.0</v>
      </c>
      <c r="B31" s="72" t="s">
        <v>5505</v>
      </c>
      <c r="C31" s="72">
        <v>2.0</v>
      </c>
      <c r="D31" s="72" t="s">
        <v>5506</v>
      </c>
      <c r="E31" s="72" t="s">
        <v>5507</v>
      </c>
      <c r="F31" s="72" t="s">
        <v>5508</v>
      </c>
      <c r="G31" s="72" t="s">
        <v>5509</v>
      </c>
      <c r="H31" s="75" t="s">
        <v>5510</v>
      </c>
      <c r="I31" s="75" t="s">
        <v>3062</v>
      </c>
      <c r="J31" s="75" t="s">
        <v>5511</v>
      </c>
      <c r="K31" s="75" t="s">
        <v>958</v>
      </c>
    </row>
    <row r="32" ht="15.75" customHeight="1">
      <c r="A32" s="67">
        <v>120.0</v>
      </c>
      <c r="B32" s="72" t="s">
        <v>5512</v>
      </c>
      <c r="C32" s="72">
        <v>2.0</v>
      </c>
      <c r="D32" s="72" t="s">
        <v>5513</v>
      </c>
      <c r="E32" s="72" t="s">
        <v>5514</v>
      </c>
      <c r="F32" s="72" t="s">
        <v>5515</v>
      </c>
      <c r="G32" s="72" t="s">
        <v>5516</v>
      </c>
      <c r="H32" s="75" t="s">
        <v>5517</v>
      </c>
      <c r="I32" s="75" t="s">
        <v>5518</v>
      </c>
      <c r="J32" s="75" t="s">
        <v>5519</v>
      </c>
      <c r="K32" s="75" t="s">
        <v>5520</v>
      </c>
      <c r="L32" s="75" t="s">
        <v>5520</v>
      </c>
    </row>
    <row r="33" ht="15.75" customHeight="1">
      <c r="A33" s="67">
        <v>122.0</v>
      </c>
      <c r="B33" s="72" t="s">
        <v>5521</v>
      </c>
      <c r="C33" s="72">
        <v>2.0</v>
      </c>
      <c r="D33" s="72" t="s">
        <v>5522</v>
      </c>
      <c r="E33" s="72" t="s">
        <v>5523</v>
      </c>
      <c r="F33" s="72" t="s">
        <v>5524</v>
      </c>
      <c r="G33" s="72" t="s">
        <v>5525</v>
      </c>
      <c r="H33" s="75" t="s">
        <v>5510</v>
      </c>
      <c r="I33" s="75" t="s">
        <v>958</v>
      </c>
    </row>
    <row r="34" ht="15.75" customHeight="1">
      <c r="A34" s="67">
        <v>126.0</v>
      </c>
      <c r="B34" s="72" t="s">
        <v>5526</v>
      </c>
      <c r="C34" s="72">
        <v>2.0</v>
      </c>
      <c r="D34" s="72" t="s">
        <v>5527</v>
      </c>
      <c r="E34" s="72" t="s">
        <v>5528</v>
      </c>
      <c r="F34" s="72" t="s">
        <v>5529</v>
      </c>
      <c r="G34" s="72" t="s">
        <v>5530</v>
      </c>
      <c r="H34" s="75" t="s">
        <v>5531</v>
      </c>
      <c r="I34" s="75" t="s">
        <v>5532</v>
      </c>
    </row>
    <row r="35" ht="15.75" customHeight="1">
      <c r="A35" s="67">
        <v>128.0</v>
      </c>
      <c r="B35" s="72" t="s">
        <v>5533</v>
      </c>
      <c r="C35" s="72">
        <v>2.0</v>
      </c>
      <c r="D35" s="72" t="s">
        <v>5534</v>
      </c>
      <c r="E35" s="72" t="s">
        <v>5535</v>
      </c>
      <c r="F35" s="72" t="s">
        <v>5536</v>
      </c>
      <c r="G35" s="72" t="s">
        <v>5537</v>
      </c>
      <c r="H35" s="75" t="s">
        <v>5519</v>
      </c>
      <c r="I35" s="75" t="s">
        <v>5538</v>
      </c>
      <c r="J35" s="75" t="s">
        <v>5539</v>
      </c>
    </row>
    <row r="36" ht="15.75" customHeight="1">
      <c r="A36" s="67">
        <v>129.0</v>
      </c>
      <c r="B36" s="72" t="s">
        <v>4314</v>
      </c>
      <c r="C36" s="72">
        <v>2.0</v>
      </c>
      <c r="D36" s="72" t="s">
        <v>5540</v>
      </c>
      <c r="E36" s="72" t="s">
        <v>5541</v>
      </c>
      <c r="F36" s="72" t="s">
        <v>5542</v>
      </c>
      <c r="G36" s="72" t="s">
        <v>5543</v>
      </c>
      <c r="H36" s="75" t="s">
        <v>5544</v>
      </c>
      <c r="I36" s="75" t="s">
        <v>4483</v>
      </c>
      <c r="J36" s="75" t="s">
        <v>4472</v>
      </c>
      <c r="K36" s="75" t="s">
        <v>5545</v>
      </c>
      <c r="L36" s="75" t="s">
        <v>5546</v>
      </c>
    </row>
    <row r="37" ht="15.75" customHeight="1">
      <c r="A37" s="67">
        <v>132.0</v>
      </c>
      <c r="B37" s="72" t="s">
        <v>5547</v>
      </c>
      <c r="C37" s="72">
        <v>2.0</v>
      </c>
      <c r="D37" s="72" t="s">
        <v>5548</v>
      </c>
      <c r="E37" s="72" t="s">
        <v>5387</v>
      </c>
      <c r="F37" s="72" t="s">
        <v>5549</v>
      </c>
      <c r="G37" s="72" t="s">
        <v>5550</v>
      </c>
      <c r="H37" s="75" t="s">
        <v>2868</v>
      </c>
      <c r="I37" s="75" t="s">
        <v>2866</v>
      </c>
      <c r="J37" s="75" t="s">
        <v>4688</v>
      </c>
    </row>
    <row r="38" ht="15.75" customHeight="1">
      <c r="A38" s="67">
        <v>133.0</v>
      </c>
      <c r="B38" s="72" t="s">
        <v>5551</v>
      </c>
      <c r="C38" s="72">
        <v>2.0</v>
      </c>
      <c r="D38" s="72" t="s">
        <v>5552</v>
      </c>
      <c r="E38" s="72" t="s">
        <v>5553</v>
      </c>
      <c r="F38" s="72" t="s">
        <v>5554</v>
      </c>
      <c r="G38" s="72" t="s">
        <v>5555</v>
      </c>
      <c r="H38" s="75" t="s">
        <v>5556</v>
      </c>
      <c r="I38" s="75" t="s">
        <v>3979</v>
      </c>
      <c r="J38" s="75" t="s">
        <v>5557</v>
      </c>
      <c r="K38" s="75" t="s">
        <v>5557</v>
      </c>
      <c r="L38" s="75" t="s">
        <v>5557</v>
      </c>
    </row>
    <row r="39" ht="15.75" customHeight="1">
      <c r="A39" s="67">
        <v>134.0</v>
      </c>
      <c r="B39" s="72" t="s">
        <v>5558</v>
      </c>
      <c r="C39" s="72">
        <v>2.0</v>
      </c>
      <c r="D39" s="72" t="s">
        <v>5559</v>
      </c>
      <c r="E39" s="72" t="s">
        <v>5560</v>
      </c>
      <c r="F39" s="72" t="s">
        <v>5561</v>
      </c>
      <c r="G39" s="72" t="s">
        <v>5562</v>
      </c>
      <c r="H39" s="75" t="s">
        <v>2873</v>
      </c>
      <c r="I39" s="75" t="s">
        <v>4014</v>
      </c>
      <c r="J39" s="75" t="s">
        <v>4718</v>
      </c>
      <c r="K39" s="75" t="s">
        <v>4471</v>
      </c>
      <c r="L39" s="75" t="s">
        <v>4471</v>
      </c>
    </row>
    <row r="40" ht="15.75" customHeight="1">
      <c r="A40" s="67">
        <v>136.0</v>
      </c>
      <c r="B40" s="72" t="s">
        <v>5563</v>
      </c>
      <c r="C40" s="72">
        <v>2.0</v>
      </c>
      <c r="D40" s="72" t="s">
        <v>5564</v>
      </c>
      <c r="E40" s="72" t="s">
        <v>5565</v>
      </c>
      <c r="F40" s="72" t="s">
        <v>5566</v>
      </c>
      <c r="G40" s="72" t="s">
        <v>5567</v>
      </c>
      <c r="H40" s="75" t="s">
        <v>4483</v>
      </c>
      <c r="I40" s="75" t="s">
        <v>4471</v>
      </c>
      <c r="J40" s="75" t="s">
        <v>2443</v>
      </c>
      <c r="K40" s="75" t="s">
        <v>3166</v>
      </c>
      <c r="L40" s="75" t="s">
        <v>3166</v>
      </c>
    </row>
    <row r="41" ht="15.75" customHeight="1">
      <c r="A41" s="67">
        <v>137.0</v>
      </c>
      <c r="B41" s="72" t="s">
        <v>5568</v>
      </c>
      <c r="C41" s="72">
        <v>2.0</v>
      </c>
      <c r="D41" s="72" t="s">
        <v>5569</v>
      </c>
      <c r="E41" s="72" t="s">
        <v>5570</v>
      </c>
      <c r="F41" s="72" t="s">
        <v>5571</v>
      </c>
      <c r="G41" s="72" t="s">
        <v>5572</v>
      </c>
      <c r="H41" s="75" t="s">
        <v>4483</v>
      </c>
      <c r="I41" s="75" t="s">
        <v>2873</v>
      </c>
      <c r="J41" s="75" t="s">
        <v>3166</v>
      </c>
      <c r="K41" s="75" t="s">
        <v>4484</v>
      </c>
      <c r="L41" s="75" t="s">
        <v>4484</v>
      </c>
    </row>
    <row r="42" ht="15.75" customHeight="1">
      <c r="A42" s="67">
        <v>138.0</v>
      </c>
      <c r="B42" s="72" t="s">
        <v>5573</v>
      </c>
      <c r="C42" s="72">
        <v>2.0</v>
      </c>
      <c r="D42" s="72" t="s">
        <v>5574</v>
      </c>
      <c r="E42" s="72" t="s">
        <v>5575</v>
      </c>
      <c r="F42" s="72" t="s">
        <v>5576</v>
      </c>
      <c r="G42" s="72" t="s">
        <v>5577</v>
      </c>
      <c r="H42" s="75" t="s">
        <v>4483</v>
      </c>
      <c r="I42" s="75" t="s">
        <v>2444</v>
      </c>
      <c r="J42" s="75" t="s">
        <v>2873</v>
      </c>
      <c r="K42" s="75" t="s">
        <v>4655</v>
      </c>
      <c r="L42" s="75" t="s">
        <v>3166</v>
      </c>
    </row>
    <row r="43" ht="15.75" customHeight="1">
      <c r="A43" s="67">
        <v>139.0</v>
      </c>
      <c r="B43" s="72" t="s">
        <v>5578</v>
      </c>
      <c r="C43" s="72">
        <v>2.0</v>
      </c>
      <c r="D43" s="72" t="s">
        <v>5579</v>
      </c>
      <c r="E43" s="72" t="s">
        <v>5580</v>
      </c>
      <c r="F43" s="72" t="s">
        <v>5581</v>
      </c>
      <c r="G43" s="72" t="s">
        <v>5582</v>
      </c>
      <c r="H43" s="75" t="s">
        <v>5583</v>
      </c>
      <c r="I43" s="75" t="s">
        <v>2868</v>
      </c>
      <c r="J43" s="75" t="s">
        <v>4731</v>
      </c>
      <c r="K43" s="75" t="s">
        <v>4731</v>
      </c>
      <c r="L43" s="75" t="s">
        <v>4731</v>
      </c>
    </row>
    <row r="44" ht="15.75" customHeight="1">
      <c r="A44" s="67">
        <v>140.0</v>
      </c>
      <c r="B44" s="72" t="s">
        <v>5584</v>
      </c>
      <c r="C44" s="72">
        <v>2.0</v>
      </c>
      <c r="D44" s="72" t="s">
        <v>5585</v>
      </c>
      <c r="E44" s="72" t="s">
        <v>5586</v>
      </c>
      <c r="F44" s="72" t="s">
        <v>5587</v>
      </c>
      <c r="G44" s="72" t="s">
        <v>5588</v>
      </c>
      <c r="H44" s="75" t="s">
        <v>5589</v>
      </c>
      <c r="I44" s="75" t="s">
        <v>2868</v>
      </c>
      <c r="J44" s="75" t="s">
        <v>2866</v>
      </c>
      <c r="K44" s="75" t="s">
        <v>2866</v>
      </c>
      <c r="L44" s="75" t="s">
        <v>2866</v>
      </c>
    </row>
    <row r="45" ht="15.75" customHeight="1">
      <c r="A45" s="67">
        <v>141.0</v>
      </c>
      <c r="B45" s="72" t="s">
        <v>5590</v>
      </c>
      <c r="C45" s="72">
        <v>2.0</v>
      </c>
      <c r="D45" s="72" t="s">
        <v>5591</v>
      </c>
      <c r="E45" s="72" t="s">
        <v>5592</v>
      </c>
      <c r="F45" s="72" t="s">
        <v>5593</v>
      </c>
      <c r="G45" s="72" t="s">
        <v>5594</v>
      </c>
      <c r="H45" s="75" t="s">
        <v>4538</v>
      </c>
      <c r="I45" s="75" t="s">
        <v>2818</v>
      </c>
      <c r="J45" s="75" t="s">
        <v>4410</v>
      </c>
      <c r="K45" s="75" t="s">
        <v>2834</v>
      </c>
    </row>
    <row r="46" ht="15.75" customHeight="1">
      <c r="A46" s="67">
        <v>143.0</v>
      </c>
      <c r="B46" s="72" t="s">
        <v>5595</v>
      </c>
      <c r="C46" s="72">
        <v>2.0</v>
      </c>
      <c r="D46" s="72" t="s">
        <v>5596</v>
      </c>
      <c r="E46" s="72" t="s">
        <v>5349</v>
      </c>
      <c r="F46" s="72" t="s">
        <v>5597</v>
      </c>
      <c r="G46" s="72" t="s">
        <v>5598</v>
      </c>
      <c r="H46" s="75" t="s">
        <v>2818</v>
      </c>
      <c r="I46" s="75" t="s">
        <v>2834</v>
      </c>
    </row>
    <row r="47" ht="15.75" customHeight="1">
      <c r="A47" s="67">
        <v>189.0</v>
      </c>
      <c r="B47" s="72" t="s">
        <v>5599</v>
      </c>
      <c r="C47" s="72">
        <v>2.0</v>
      </c>
      <c r="D47" s="72" t="s">
        <v>5600</v>
      </c>
      <c r="E47" s="72" t="s">
        <v>5601</v>
      </c>
      <c r="F47" s="72" t="s">
        <v>5602</v>
      </c>
      <c r="G47" s="72" t="s">
        <v>5603</v>
      </c>
      <c r="H47" s="75" t="s">
        <v>1281</v>
      </c>
      <c r="I47" s="75" t="s">
        <v>3410</v>
      </c>
      <c r="J47" s="75" t="s">
        <v>1282</v>
      </c>
      <c r="K47" s="75" t="s">
        <v>3411</v>
      </c>
      <c r="L47" s="75" t="s">
        <v>3412</v>
      </c>
    </row>
    <row r="48" ht="15.75" customHeight="1">
      <c r="A48" s="67">
        <v>192.0</v>
      </c>
      <c r="B48" s="72" t="s">
        <v>5604</v>
      </c>
      <c r="C48" s="72">
        <v>2.0</v>
      </c>
      <c r="D48" s="72" t="s">
        <v>5605</v>
      </c>
      <c r="E48" s="72" t="s">
        <v>5349</v>
      </c>
      <c r="F48" s="72" t="s">
        <v>5606</v>
      </c>
      <c r="G48" s="72" t="s">
        <v>5607</v>
      </c>
      <c r="H48" s="75" t="s">
        <v>5608</v>
      </c>
      <c r="I48" s="75" t="s">
        <v>1521</v>
      </c>
    </row>
    <row r="49" ht="15.75" customHeight="1">
      <c r="A49" s="67">
        <v>212.0</v>
      </c>
      <c r="B49" s="72" t="s">
        <v>2903</v>
      </c>
      <c r="C49" s="72">
        <v>2.0</v>
      </c>
      <c r="D49" s="72" t="s">
        <v>5609</v>
      </c>
      <c r="E49" s="72" t="s">
        <v>5610</v>
      </c>
      <c r="F49" s="72" t="s">
        <v>5611</v>
      </c>
      <c r="G49" s="72" t="s">
        <v>5612</v>
      </c>
      <c r="H49" s="75" t="s">
        <v>5613</v>
      </c>
      <c r="I49" s="75" t="s">
        <v>1783</v>
      </c>
      <c r="J49" s="75" t="s">
        <v>5614</v>
      </c>
      <c r="K49" s="75" t="s">
        <v>1070</v>
      </c>
      <c r="L49" s="75" t="s">
        <v>5615</v>
      </c>
    </row>
    <row r="50" ht="15.75" customHeight="1">
      <c r="A50" s="67">
        <v>213.0</v>
      </c>
      <c r="B50" s="72" t="s">
        <v>3902</v>
      </c>
      <c r="C50" s="72">
        <v>2.0</v>
      </c>
      <c r="D50" s="72" t="s">
        <v>5616</v>
      </c>
      <c r="E50" s="72" t="s">
        <v>5617</v>
      </c>
      <c r="F50" s="72" t="s">
        <v>5618</v>
      </c>
      <c r="G50" s="72" t="s">
        <v>5619</v>
      </c>
      <c r="H50" s="75" t="s">
        <v>2597</v>
      </c>
      <c r="I50" s="75" t="s">
        <v>5620</v>
      </c>
      <c r="J50" s="75" t="s">
        <v>2428</v>
      </c>
      <c r="K50" s="75" t="s">
        <v>2907</v>
      </c>
      <c r="L50" s="75" t="s">
        <v>5621</v>
      </c>
    </row>
    <row r="51" ht="15.75" customHeight="1">
      <c r="A51" s="67">
        <v>216.0</v>
      </c>
      <c r="B51" s="72" t="s">
        <v>5622</v>
      </c>
      <c r="C51" s="72">
        <v>2.0</v>
      </c>
      <c r="D51" s="72" t="s">
        <v>5623</v>
      </c>
      <c r="E51" s="72" t="s">
        <v>5624</v>
      </c>
      <c r="F51" s="72" t="s">
        <v>5625</v>
      </c>
      <c r="G51" s="72" t="s">
        <v>5626</v>
      </c>
      <c r="H51" s="75" t="s">
        <v>5627</v>
      </c>
      <c r="I51" s="75" t="s">
        <v>1069</v>
      </c>
      <c r="J51" s="75" t="s">
        <v>5628</v>
      </c>
      <c r="K51" s="75" t="s">
        <v>5628</v>
      </c>
      <c r="L51" s="75" t="s">
        <v>5628</v>
      </c>
    </row>
    <row r="52" ht="15.75" customHeight="1">
      <c r="A52" s="67">
        <v>227.0</v>
      </c>
      <c r="B52" s="72" t="s">
        <v>5629</v>
      </c>
      <c r="C52" s="72">
        <v>2.0</v>
      </c>
      <c r="D52" s="72" t="s">
        <v>5630</v>
      </c>
      <c r="E52" s="72" t="s">
        <v>5631</v>
      </c>
      <c r="F52" s="72" t="s">
        <v>5632</v>
      </c>
      <c r="G52" s="72" t="s">
        <v>5633</v>
      </c>
      <c r="H52" s="75" t="s">
        <v>4275</v>
      </c>
      <c r="I52" s="75" t="s">
        <v>5634</v>
      </c>
      <c r="J52" s="75" t="s">
        <v>5635</v>
      </c>
      <c r="K52" s="75" t="s">
        <v>5635</v>
      </c>
      <c r="L52" s="75" t="s">
        <v>5635</v>
      </c>
    </row>
    <row r="53" ht="15.75" customHeight="1">
      <c r="A53" s="67">
        <v>228.0</v>
      </c>
      <c r="B53" s="72" t="s">
        <v>5636</v>
      </c>
      <c r="C53" s="72">
        <v>2.0</v>
      </c>
      <c r="D53" s="72" t="s">
        <v>5637</v>
      </c>
      <c r="E53" s="72" t="s">
        <v>5638</v>
      </c>
      <c r="F53" s="72" t="s">
        <v>5639</v>
      </c>
      <c r="G53" s="72" t="s">
        <v>5640</v>
      </c>
      <c r="H53" s="75" t="s">
        <v>5641</v>
      </c>
      <c r="I53" s="75" t="s">
        <v>4350</v>
      </c>
    </row>
    <row r="54" ht="15.75" customHeight="1">
      <c r="A54" s="67">
        <v>240.0</v>
      </c>
      <c r="B54" s="72" t="s">
        <v>5642</v>
      </c>
      <c r="C54" s="72">
        <v>2.0</v>
      </c>
      <c r="D54" s="72" t="s">
        <v>5643</v>
      </c>
      <c r="E54" s="72" t="s">
        <v>5387</v>
      </c>
      <c r="F54" s="72" t="s">
        <v>5644</v>
      </c>
      <c r="G54" s="72" t="s">
        <v>5645</v>
      </c>
      <c r="H54" s="75" t="s">
        <v>2153</v>
      </c>
      <c r="I54" s="75" t="s">
        <v>5646</v>
      </c>
      <c r="J54" s="75" t="s">
        <v>5647</v>
      </c>
    </row>
    <row r="55" ht="15.75" customHeight="1">
      <c r="A55" s="67">
        <v>241.0</v>
      </c>
      <c r="B55" s="72" t="s">
        <v>5648</v>
      </c>
      <c r="C55" s="72">
        <v>2.0</v>
      </c>
      <c r="D55" s="72" t="s">
        <v>5649</v>
      </c>
      <c r="E55" s="72" t="s">
        <v>5349</v>
      </c>
      <c r="F55" s="72" t="s">
        <v>5650</v>
      </c>
      <c r="G55" s="72" t="s">
        <v>5651</v>
      </c>
      <c r="H55" s="75" t="s">
        <v>5646</v>
      </c>
      <c r="I55" s="75" t="s">
        <v>5647</v>
      </c>
    </row>
    <row r="56" ht="15.75" customHeight="1">
      <c r="A56" s="67">
        <v>257.0</v>
      </c>
      <c r="B56" s="72" t="s">
        <v>3743</v>
      </c>
      <c r="C56" s="72">
        <v>2.0</v>
      </c>
      <c r="D56" s="72" t="s">
        <v>5652</v>
      </c>
      <c r="E56" s="72" t="s">
        <v>5653</v>
      </c>
      <c r="F56" s="72" t="s">
        <v>3742</v>
      </c>
      <c r="G56" s="72" t="s">
        <v>5654</v>
      </c>
      <c r="H56" s="75" t="s">
        <v>1781</v>
      </c>
      <c r="I56" s="75" t="s">
        <v>5499</v>
      </c>
      <c r="J56" s="75" t="s">
        <v>1070</v>
      </c>
      <c r="K56" s="75" t="s">
        <v>2250</v>
      </c>
      <c r="L56" s="75" t="s">
        <v>2264</v>
      </c>
    </row>
    <row r="57" ht="15.75" customHeight="1">
      <c r="A57" s="67">
        <v>267.0</v>
      </c>
      <c r="B57" s="72" t="s">
        <v>2381</v>
      </c>
      <c r="C57" s="72">
        <v>2.0</v>
      </c>
      <c r="D57" s="72" t="s">
        <v>5655</v>
      </c>
      <c r="E57" s="72" t="s">
        <v>5656</v>
      </c>
      <c r="F57" s="72" t="s">
        <v>5657</v>
      </c>
      <c r="G57" s="72" t="s">
        <v>5658</v>
      </c>
      <c r="H57" s="75" t="s">
        <v>5659</v>
      </c>
      <c r="I57" s="75" t="s">
        <v>2085</v>
      </c>
      <c r="J57" s="75" t="s">
        <v>3731</v>
      </c>
      <c r="K57" s="75" t="s">
        <v>5660</v>
      </c>
      <c r="L57" s="75" t="s">
        <v>1336</v>
      </c>
    </row>
    <row r="58" ht="15.75" customHeight="1">
      <c r="A58" s="67">
        <v>268.0</v>
      </c>
      <c r="B58" s="72" t="s">
        <v>5661</v>
      </c>
      <c r="C58" s="72">
        <v>2.0</v>
      </c>
      <c r="D58" s="72" t="s">
        <v>5662</v>
      </c>
      <c r="E58" s="72" t="s">
        <v>5663</v>
      </c>
      <c r="F58" s="72" t="s">
        <v>5664</v>
      </c>
      <c r="G58" s="72" t="s">
        <v>5665</v>
      </c>
      <c r="H58" s="75" t="s">
        <v>5666</v>
      </c>
      <c r="I58" s="75" t="s">
        <v>4582</v>
      </c>
      <c r="J58" s="75" t="s">
        <v>3731</v>
      </c>
      <c r="K58" s="75" t="s">
        <v>1970</v>
      </c>
      <c r="L58" s="75" t="s">
        <v>1336</v>
      </c>
    </row>
    <row r="59" ht="15.75" customHeight="1">
      <c r="A59" s="67">
        <v>269.0</v>
      </c>
      <c r="B59" s="72" t="s">
        <v>5667</v>
      </c>
      <c r="C59" s="72">
        <v>2.0</v>
      </c>
      <c r="D59" s="72" t="s">
        <v>5668</v>
      </c>
      <c r="E59" s="72" t="s">
        <v>5669</v>
      </c>
      <c r="F59" s="72" t="s">
        <v>5670</v>
      </c>
      <c r="G59" s="72" t="s">
        <v>5671</v>
      </c>
      <c r="H59" s="75" t="s">
        <v>3332</v>
      </c>
      <c r="I59" s="75" t="s">
        <v>5672</v>
      </c>
      <c r="J59" s="75" t="s">
        <v>5673</v>
      </c>
      <c r="K59" s="75" t="s">
        <v>5673</v>
      </c>
      <c r="L59" s="75" t="s">
        <v>5673</v>
      </c>
    </row>
    <row r="60" ht="15.75" customHeight="1">
      <c r="A60" s="67">
        <v>270.0</v>
      </c>
      <c r="B60" s="72" t="s">
        <v>5674</v>
      </c>
      <c r="C60" s="72">
        <v>2.0</v>
      </c>
      <c r="D60" s="72" t="s">
        <v>5675</v>
      </c>
      <c r="E60" s="72" t="s">
        <v>5676</v>
      </c>
      <c r="F60" s="72" t="s">
        <v>5677</v>
      </c>
      <c r="G60" s="72" t="s">
        <v>5678</v>
      </c>
      <c r="H60" s="75" t="s">
        <v>3332</v>
      </c>
      <c r="I60" s="75" t="s">
        <v>5679</v>
      </c>
      <c r="J60" s="75" t="s">
        <v>5673</v>
      </c>
      <c r="K60" s="75" t="s">
        <v>3731</v>
      </c>
      <c r="L60" s="75" t="s">
        <v>3731</v>
      </c>
    </row>
    <row r="61" ht="15.75" customHeight="1">
      <c r="A61" s="67">
        <v>271.0</v>
      </c>
      <c r="B61" s="72" t="s">
        <v>5680</v>
      </c>
      <c r="C61" s="72">
        <v>2.0</v>
      </c>
      <c r="D61" s="72" t="s">
        <v>5681</v>
      </c>
      <c r="E61" s="72" t="s">
        <v>5682</v>
      </c>
      <c r="F61" s="72" t="s">
        <v>3729</v>
      </c>
      <c r="G61" s="72" t="s">
        <v>5683</v>
      </c>
      <c r="H61" s="75" t="s">
        <v>3731</v>
      </c>
      <c r="I61" s="75" t="s">
        <v>3332</v>
      </c>
    </row>
    <row r="62" ht="15.75" customHeight="1">
      <c r="A62" s="67">
        <v>272.0</v>
      </c>
      <c r="B62" s="72" t="s">
        <v>5684</v>
      </c>
      <c r="C62" s="72">
        <v>2.0</v>
      </c>
      <c r="D62" s="72" t="s">
        <v>5685</v>
      </c>
      <c r="E62" s="72" t="s">
        <v>5686</v>
      </c>
      <c r="F62" s="72" t="s">
        <v>3729</v>
      </c>
      <c r="G62" s="72" t="s">
        <v>5683</v>
      </c>
      <c r="H62" s="75" t="s">
        <v>3731</v>
      </c>
      <c r="I62" s="75" t="s">
        <v>3332</v>
      </c>
    </row>
    <row r="63" ht="15.75" customHeight="1">
      <c r="A63" s="67">
        <v>281.0</v>
      </c>
      <c r="B63" s="72" t="s">
        <v>5687</v>
      </c>
      <c r="C63" s="72">
        <v>2.0</v>
      </c>
      <c r="D63" s="72" t="s">
        <v>5688</v>
      </c>
      <c r="E63" s="72" t="s">
        <v>5349</v>
      </c>
      <c r="F63" s="72" t="s">
        <v>5689</v>
      </c>
      <c r="G63" s="72" t="s">
        <v>5690</v>
      </c>
      <c r="H63" s="75" t="s">
        <v>5666</v>
      </c>
      <c r="I63" s="75" t="s">
        <v>2853</v>
      </c>
    </row>
    <row r="64" ht="15.75" customHeight="1">
      <c r="A64" s="67">
        <v>291.0</v>
      </c>
      <c r="B64" s="72" t="s">
        <v>5691</v>
      </c>
      <c r="C64" s="72">
        <v>2.0</v>
      </c>
      <c r="D64" s="72" t="s">
        <v>5692</v>
      </c>
      <c r="E64" s="72" t="s">
        <v>5693</v>
      </c>
      <c r="F64" s="72" t="s">
        <v>5694</v>
      </c>
      <c r="G64" s="72" t="s">
        <v>5695</v>
      </c>
      <c r="H64" s="75" t="s">
        <v>2165</v>
      </c>
      <c r="I64" s="75" t="s">
        <v>1971</v>
      </c>
      <c r="J64" s="75" t="s">
        <v>5666</v>
      </c>
      <c r="K64" s="75" t="s">
        <v>5666</v>
      </c>
      <c r="L64" s="75" t="s">
        <v>5666</v>
      </c>
    </row>
    <row r="65" ht="15.75" customHeight="1">
      <c r="A65" s="67">
        <v>297.0</v>
      </c>
      <c r="B65" s="72" t="s">
        <v>5696</v>
      </c>
      <c r="C65" s="72">
        <v>2.0</v>
      </c>
      <c r="D65" s="72" t="s">
        <v>5697</v>
      </c>
      <c r="E65" s="72" t="s">
        <v>5698</v>
      </c>
      <c r="F65" s="72" t="s">
        <v>5699</v>
      </c>
      <c r="G65" s="72" t="s">
        <v>5700</v>
      </c>
      <c r="H65" s="75" t="s">
        <v>1978</v>
      </c>
      <c r="I65" s="75" t="s">
        <v>2383</v>
      </c>
      <c r="J65" s="75" t="s">
        <v>1784</v>
      </c>
    </row>
    <row r="66" ht="15.75" customHeight="1">
      <c r="A66" s="67">
        <v>300.0</v>
      </c>
      <c r="B66" s="72" t="s">
        <v>5701</v>
      </c>
      <c r="C66" s="72">
        <v>2.0</v>
      </c>
      <c r="D66" s="72" t="s">
        <v>5702</v>
      </c>
      <c r="E66" s="72" t="s">
        <v>5703</v>
      </c>
      <c r="F66" s="72" t="s">
        <v>5704</v>
      </c>
      <c r="G66" s="72" t="s">
        <v>5705</v>
      </c>
      <c r="H66" s="75" t="s">
        <v>2855</v>
      </c>
      <c r="I66" s="75" t="s">
        <v>597</v>
      </c>
    </row>
    <row r="67" ht="15.75" customHeight="1">
      <c r="A67" s="67">
        <v>303.0</v>
      </c>
      <c r="B67" s="72" t="s">
        <v>2782</v>
      </c>
      <c r="C67" s="72">
        <v>2.0</v>
      </c>
      <c r="D67" s="72" t="s">
        <v>5706</v>
      </c>
      <c r="E67" s="72" t="s">
        <v>5707</v>
      </c>
      <c r="F67" s="72" t="s">
        <v>2781</v>
      </c>
      <c r="G67" s="72" t="s">
        <v>5708</v>
      </c>
      <c r="H67" s="75" t="s">
        <v>5709</v>
      </c>
      <c r="I67" s="75" t="s">
        <v>4100</v>
      </c>
      <c r="J67" s="75" t="s">
        <v>2977</v>
      </c>
      <c r="K67" s="75" t="s">
        <v>2993</v>
      </c>
      <c r="L67" s="75" t="s">
        <v>5710</v>
      </c>
    </row>
    <row r="68" ht="15.75" customHeight="1">
      <c r="A68" s="67">
        <v>326.0</v>
      </c>
      <c r="B68" s="72" t="s">
        <v>2459</v>
      </c>
      <c r="C68" s="72">
        <v>2.0</v>
      </c>
      <c r="D68" s="72" t="s">
        <v>5711</v>
      </c>
      <c r="E68" s="72" t="s">
        <v>5712</v>
      </c>
      <c r="F68" s="72" t="s">
        <v>2458</v>
      </c>
      <c r="G68" s="72" t="s">
        <v>5713</v>
      </c>
      <c r="H68" s="75" t="s">
        <v>5714</v>
      </c>
      <c r="I68" s="75" t="s">
        <v>5715</v>
      </c>
      <c r="J68" s="75" t="s">
        <v>932</v>
      </c>
      <c r="K68" s="75" t="s">
        <v>2429</v>
      </c>
      <c r="L68" s="75" t="s">
        <v>5716</v>
      </c>
    </row>
    <row r="69" ht="15.75" customHeight="1">
      <c r="A69" s="67">
        <v>328.0</v>
      </c>
      <c r="B69" s="72" t="s">
        <v>5717</v>
      </c>
      <c r="C69" s="72">
        <v>2.0</v>
      </c>
      <c r="D69" s="72" t="s">
        <v>5718</v>
      </c>
      <c r="E69" s="72" t="s">
        <v>5719</v>
      </c>
      <c r="F69" s="72" t="s">
        <v>5720</v>
      </c>
      <c r="G69" s="72" t="s">
        <v>5721</v>
      </c>
      <c r="H69" s="75" t="s">
        <v>5722</v>
      </c>
      <c r="I69" s="75" t="s">
        <v>5723</v>
      </c>
      <c r="J69" s="75" t="s">
        <v>5724</v>
      </c>
      <c r="K69" s="75" t="s">
        <v>5725</v>
      </c>
      <c r="L69" s="75" t="s">
        <v>5451</v>
      </c>
    </row>
    <row r="70" ht="15.75" customHeight="1">
      <c r="A70" s="67">
        <v>329.0</v>
      </c>
      <c r="B70" s="72" t="s">
        <v>5726</v>
      </c>
      <c r="C70" s="72">
        <v>2.0</v>
      </c>
      <c r="D70" s="72" t="s">
        <v>5727</v>
      </c>
      <c r="E70" s="72" t="s">
        <v>5728</v>
      </c>
      <c r="F70" s="72" t="s">
        <v>5729</v>
      </c>
      <c r="G70" s="72" t="s">
        <v>5730</v>
      </c>
      <c r="H70" s="75" t="s">
        <v>5722</v>
      </c>
      <c r="I70" s="75" t="s">
        <v>5731</v>
      </c>
      <c r="J70" s="75" t="s">
        <v>3328</v>
      </c>
      <c r="K70" s="75" t="s">
        <v>932</v>
      </c>
      <c r="L70" s="75" t="s">
        <v>932</v>
      </c>
    </row>
    <row r="71" ht="15.75" customHeight="1">
      <c r="A71" s="67">
        <v>330.0</v>
      </c>
      <c r="B71" s="72" t="s">
        <v>3327</v>
      </c>
      <c r="C71" s="72">
        <v>2.0</v>
      </c>
      <c r="D71" s="72" t="s">
        <v>5732</v>
      </c>
      <c r="E71" s="72" t="s">
        <v>5733</v>
      </c>
      <c r="F71" s="72" t="s">
        <v>5734</v>
      </c>
      <c r="G71" s="72" t="s">
        <v>5735</v>
      </c>
      <c r="H71" s="75" t="s">
        <v>3332</v>
      </c>
      <c r="I71" s="75" t="s">
        <v>3329</v>
      </c>
      <c r="J71" s="75" t="s">
        <v>4330</v>
      </c>
      <c r="K71" s="75" t="s">
        <v>5736</v>
      </c>
      <c r="L71" s="75" t="s">
        <v>4330</v>
      </c>
    </row>
    <row r="72" ht="15.75" customHeight="1">
      <c r="A72" s="67">
        <v>331.0</v>
      </c>
      <c r="B72" s="72" t="s">
        <v>5737</v>
      </c>
      <c r="C72" s="72">
        <v>2.0</v>
      </c>
      <c r="D72" s="72" t="s">
        <v>5738</v>
      </c>
      <c r="E72" s="72" t="s">
        <v>5739</v>
      </c>
      <c r="F72" s="72" t="s">
        <v>5740</v>
      </c>
      <c r="G72" s="72" t="s">
        <v>5741</v>
      </c>
      <c r="H72" s="75" t="s">
        <v>2855</v>
      </c>
      <c r="I72" s="75" t="s">
        <v>3328</v>
      </c>
      <c r="J72" s="75" t="s">
        <v>4330</v>
      </c>
      <c r="K72" s="75" t="s">
        <v>2447</v>
      </c>
      <c r="L72" s="75" t="s">
        <v>2447</v>
      </c>
    </row>
    <row r="73" ht="15.75" customHeight="1">
      <c r="A73" s="67">
        <v>332.0</v>
      </c>
      <c r="B73" s="72" t="s">
        <v>5742</v>
      </c>
      <c r="C73" s="72">
        <v>2.0</v>
      </c>
      <c r="D73" s="72" t="s">
        <v>5743</v>
      </c>
      <c r="E73" s="72" t="s">
        <v>5349</v>
      </c>
      <c r="F73" s="72" t="s">
        <v>5744</v>
      </c>
      <c r="G73" s="72" t="s">
        <v>5745</v>
      </c>
      <c r="H73" s="75" t="s">
        <v>3859</v>
      </c>
      <c r="I73" s="75" t="s">
        <v>2504</v>
      </c>
    </row>
    <row r="74" ht="15.75" customHeight="1">
      <c r="A74" s="67">
        <v>334.0</v>
      </c>
      <c r="B74" s="72" t="s">
        <v>5746</v>
      </c>
      <c r="C74" s="72">
        <v>2.0</v>
      </c>
      <c r="D74" s="72" t="s">
        <v>5747</v>
      </c>
      <c r="E74" s="72" t="s">
        <v>5698</v>
      </c>
      <c r="F74" s="72" t="s">
        <v>5748</v>
      </c>
      <c r="G74" s="72" t="s">
        <v>5749</v>
      </c>
      <c r="H74" s="75" t="s">
        <v>5731</v>
      </c>
      <c r="I74" s="75" t="s">
        <v>3342</v>
      </c>
      <c r="J74" s="75" t="s">
        <v>3328</v>
      </c>
      <c r="K74" s="75" t="s">
        <v>2447</v>
      </c>
      <c r="L74" s="75" t="s">
        <v>2449</v>
      </c>
    </row>
    <row r="75" ht="15.75" customHeight="1">
      <c r="A75" s="67">
        <v>335.0</v>
      </c>
      <c r="B75" s="72" t="s">
        <v>5750</v>
      </c>
      <c r="C75" s="72">
        <v>2.0</v>
      </c>
      <c r="D75" s="72" t="s">
        <v>5751</v>
      </c>
      <c r="E75" s="72" t="s">
        <v>5387</v>
      </c>
      <c r="F75" s="72" t="s">
        <v>5752</v>
      </c>
      <c r="G75" s="72" t="s">
        <v>5753</v>
      </c>
      <c r="H75" s="75" t="s">
        <v>2449</v>
      </c>
      <c r="I75" s="75" t="s">
        <v>3328</v>
      </c>
      <c r="J75" s="75" t="s">
        <v>5731</v>
      </c>
    </row>
    <row r="76" ht="15.75" customHeight="1">
      <c r="A76" s="67">
        <v>336.0</v>
      </c>
      <c r="B76" s="72" t="s">
        <v>5754</v>
      </c>
      <c r="C76" s="72">
        <v>2.0</v>
      </c>
      <c r="D76" s="72" t="s">
        <v>5755</v>
      </c>
      <c r="E76" s="72" t="s">
        <v>5756</v>
      </c>
      <c r="F76" s="72" t="s">
        <v>5757</v>
      </c>
      <c r="G76" s="72" t="s">
        <v>5758</v>
      </c>
      <c r="H76" s="75" t="s">
        <v>4360</v>
      </c>
      <c r="I76" s="75" t="s">
        <v>5759</v>
      </c>
      <c r="J76" s="75" t="s">
        <v>5760</v>
      </c>
      <c r="K76" s="75" t="s">
        <v>5761</v>
      </c>
      <c r="L76" s="75" t="s">
        <v>5451</v>
      </c>
    </row>
    <row r="77" ht="15.75" customHeight="1">
      <c r="A77" s="67">
        <v>337.0</v>
      </c>
      <c r="B77" s="72" t="s">
        <v>5762</v>
      </c>
      <c r="C77" s="72">
        <v>2.0</v>
      </c>
      <c r="D77" s="72" t="s">
        <v>5763</v>
      </c>
      <c r="E77" s="72" t="s">
        <v>5764</v>
      </c>
      <c r="F77" s="72" t="s">
        <v>5765</v>
      </c>
      <c r="G77" s="72" t="s">
        <v>5766</v>
      </c>
      <c r="H77" s="75" t="s">
        <v>5767</v>
      </c>
      <c r="I77" s="75" t="s">
        <v>5723</v>
      </c>
      <c r="J77" s="75" t="s">
        <v>4575</v>
      </c>
      <c r="K77" s="75" t="s">
        <v>5760</v>
      </c>
      <c r="L77" s="75" t="s">
        <v>4767</v>
      </c>
    </row>
    <row r="78" ht="15.75" customHeight="1">
      <c r="A78" s="67">
        <v>338.0</v>
      </c>
      <c r="B78" s="72" t="s">
        <v>5768</v>
      </c>
      <c r="C78" s="72">
        <v>2.0</v>
      </c>
      <c r="D78" s="72" t="s">
        <v>5769</v>
      </c>
      <c r="E78" s="72" t="s">
        <v>5770</v>
      </c>
      <c r="F78" s="72" t="s">
        <v>5771</v>
      </c>
      <c r="G78" s="72" t="s">
        <v>5772</v>
      </c>
      <c r="H78" s="75" t="s">
        <v>4360</v>
      </c>
      <c r="I78" s="75" t="s">
        <v>5723</v>
      </c>
      <c r="J78" s="75" t="s">
        <v>4575</v>
      </c>
      <c r="K78" s="75" t="s">
        <v>5760</v>
      </c>
      <c r="L78" s="75" t="s">
        <v>4767</v>
      </c>
    </row>
    <row r="79" ht="15.75" customHeight="1">
      <c r="A79" s="67">
        <v>340.0</v>
      </c>
      <c r="B79" s="72" t="s">
        <v>5773</v>
      </c>
      <c r="C79" s="72">
        <v>2.0</v>
      </c>
      <c r="D79" s="72" t="s">
        <v>5774</v>
      </c>
      <c r="E79" s="72" t="s">
        <v>5775</v>
      </c>
      <c r="F79" s="72" t="s">
        <v>5776</v>
      </c>
      <c r="G79" s="72" t="s">
        <v>5777</v>
      </c>
      <c r="H79" s="75" t="s">
        <v>2383</v>
      </c>
      <c r="I79" s="75" t="s">
        <v>5672</v>
      </c>
      <c r="J79" s="75" t="s">
        <v>2853</v>
      </c>
      <c r="K79" s="75" t="s">
        <v>4767</v>
      </c>
    </row>
    <row r="80" ht="15.75" customHeight="1">
      <c r="A80" s="67">
        <v>341.0</v>
      </c>
      <c r="B80" s="72" t="s">
        <v>5778</v>
      </c>
      <c r="C80" s="72">
        <v>2.0</v>
      </c>
      <c r="D80" s="72" t="s">
        <v>5779</v>
      </c>
      <c r="E80" s="72" t="s">
        <v>5553</v>
      </c>
      <c r="F80" s="72" t="s">
        <v>5780</v>
      </c>
      <c r="G80" s="72" t="s">
        <v>5781</v>
      </c>
      <c r="H80" s="75" t="s">
        <v>5782</v>
      </c>
      <c r="I80" s="75" t="s">
        <v>4575</v>
      </c>
      <c r="J80" s="75" t="s">
        <v>5783</v>
      </c>
      <c r="K80" s="75" t="s">
        <v>5783</v>
      </c>
      <c r="L80" s="75" t="s">
        <v>5783</v>
      </c>
    </row>
    <row r="81" ht="15.75" customHeight="1">
      <c r="A81" s="67">
        <v>342.0</v>
      </c>
      <c r="B81" s="72" t="s">
        <v>5784</v>
      </c>
      <c r="C81" s="72">
        <v>2.0</v>
      </c>
      <c r="D81" s="72" t="s">
        <v>5785</v>
      </c>
      <c r="E81" s="72" t="s">
        <v>5387</v>
      </c>
      <c r="F81" s="72" t="s">
        <v>5786</v>
      </c>
      <c r="G81" s="72" t="s">
        <v>5787</v>
      </c>
      <c r="H81" s="75" t="s">
        <v>2856</v>
      </c>
      <c r="I81" s="75" t="s">
        <v>5783</v>
      </c>
      <c r="J81" s="75" t="s">
        <v>4575</v>
      </c>
    </row>
    <row r="82" ht="15.75" customHeight="1">
      <c r="A82" s="67">
        <v>343.0</v>
      </c>
      <c r="B82" s="72" t="s">
        <v>5788</v>
      </c>
      <c r="C82" s="72">
        <v>2.0</v>
      </c>
      <c r="D82" s="72" t="s">
        <v>5789</v>
      </c>
      <c r="E82" s="72" t="s">
        <v>5790</v>
      </c>
      <c r="F82" s="72" t="s">
        <v>5791</v>
      </c>
      <c r="G82" s="72" t="s">
        <v>5792</v>
      </c>
      <c r="H82" s="75" t="s">
        <v>5627</v>
      </c>
      <c r="I82" s="75" t="s">
        <v>4713</v>
      </c>
      <c r="J82" s="75" t="s">
        <v>2263</v>
      </c>
      <c r="K82" s="75" t="s">
        <v>5793</v>
      </c>
      <c r="L82" s="75" t="s">
        <v>2263</v>
      </c>
    </row>
    <row r="83" ht="15.75" customHeight="1">
      <c r="A83" s="67">
        <v>344.0</v>
      </c>
      <c r="B83" s="72" t="s">
        <v>5794</v>
      </c>
      <c r="C83" s="72">
        <v>2.0</v>
      </c>
      <c r="D83" s="72" t="s">
        <v>5795</v>
      </c>
      <c r="E83" s="72" t="s">
        <v>5796</v>
      </c>
      <c r="F83" s="72" t="s">
        <v>5797</v>
      </c>
      <c r="G83" s="72" t="s">
        <v>5798</v>
      </c>
      <c r="H83" s="75" t="s">
        <v>2000</v>
      </c>
      <c r="I83" s="75" t="s">
        <v>5793</v>
      </c>
      <c r="J83" s="75" t="s">
        <v>4448</v>
      </c>
      <c r="K83" s="75" t="s">
        <v>4448</v>
      </c>
      <c r="L83" s="75" t="s">
        <v>4448</v>
      </c>
    </row>
    <row r="84" ht="15.75" customHeight="1">
      <c r="A84" s="67">
        <v>345.0</v>
      </c>
      <c r="B84" s="72" t="s">
        <v>5799</v>
      </c>
      <c r="C84" s="72">
        <v>2.0</v>
      </c>
      <c r="D84" s="72" t="s">
        <v>5800</v>
      </c>
      <c r="E84" s="72" t="s">
        <v>5801</v>
      </c>
      <c r="F84" s="72" t="s">
        <v>5802</v>
      </c>
      <c r="G84" s="72" t="s">
        <v>5803</v>
      </c>
      <c r="H84" s="75" t="s">
        <v>5804</v>
      </c>
      <c r="I84" s="75" t="s">
        <v>5627</v>
      </c>
      <c r="J84" s="75" t="s">
        <v>5760</v>
      </c>
    </row>
    <row r="85" ht="15.75" customHeight="1">
      <c r="A85" s="67">
        <v>365.0</v>
      </c>
      <c r="B85" s="72" t="s">
        <v>5805</v>
      </c>
      <c r="C85" s="72">
        <v>2.0</v>
      </c>
      <c r="D85" s="72" t="s">
        <v>5806</v>
      </c>
      <c r="E85" s="72" t="s">
        <v>5807</v>
      </c>
      <c r="F85" s="72" t="s">
        <v>5808</v>
      </c>
      <c r="G85" s="72" t="s">
        <v>5809</v>
      </c>
      <c r="H85" s="75" t="s">
        <v>5810</v>
      </c>
      <c r="I85" s="75" t="s">
        <v>597</v>
      </c>
      <c r="J85" s="75" t="s">
        <v>5811</v>
      </c>
      <c r="K85" s="75" t="s">
        <v>5812</v>
      </c>
      <c r="L85" s="75" t="s">
        <v>1776</v>
      </c>
    </row>
    <row r="86" ht="15.75" customHeight="1">
      <c r="A86" s="67">
        <v>366.0</v>
      </c>
      <c r="B86" s="72" t="s">
        <v>5813</v>
      </c>
      <c r="C86" s="72">
        <v>2.0</v>
      </c>
      <c r="D86" s="72" t="s">
        <v>5814</v>
      </c>
      <c r="E86" s="72" t="s">
        <v>5349</v>
      </c>
      <c r="F86" s="72" t="s">
        <v>5815</v>
      </c>
      <c r="G86" s="72" t="s">
        <v>5816</v>
      </c>
      <c r="H86" s="75" t="s">
        <v>597</v>
      </c>
    </row>
    <row r="87" ht="15.75" customHeight="1">
      <c r="A87" s="67">
        <v>373.0</v>
      </c>
      <c r="B87" s="72" t="s">
        <v>5817</v>
      </c>
      <c r="C87" s="72">
        <v>2.0</v>
      </c>
      <c r="D87" s="72" t="s">
        <v>5818</v>
      </c>
      <c r="E87" s="72" t="s">
        <v>5819</v>
      </c>
      <c r="F87" s="72" t="s">
        <v>5820</v>
      </c>
      <c r="G87" s="72" t="s">
        <v>5821</v>
      </c>
      <c r="H87" s="75" t="s">
        <v>5822</v>
      </c>
      <c r="I87" s="75" t="s">
        <v>5783</v>
      </c>
      <c r="J87" s="75" t="s">
        <v>2856</v>
      </c>
      <c r="K87" s="75" t="s">
        <v>2430</v>
      </c>
      <c r="L87" s="75" t="s">
        <v>5823</v>
      </c>
    </row>
    <row r="88" ht="15.75" customHeight="1">
      <c r="A88" s="67">
        <v>377.0</v>
      </c>
      <c r="B88" s="72" t="s">
        <v>5824</v>
      </c>
      <c r="C88" s="72">
        <v>2.0</v>
      </c>
      <c r="D88" s="72" t="s">
        <v>5825</v>
      </c>
      <c r="E88" s="72" t="s">
        <v>5826</v>
      </c>
      <c r="F88" s="72" t="s">
        <v>5827</v>
      </c>
      <c r="G88" s="72" t="s">
        <v>5828</v>
      </c>
      <c r="H88" s="75" t="s">
        <v>5829</v>
      </c>
      <c r="I88" s="75" t="s">
        <v>5830</v>
      </c>
      <c r="J88" s="75" t="s">
        <v>5831</v>
      </c>
      <c r="K88" s="75" t="s">
        <v>5832</v>
      </c>
      <c r="L88" s="75" t="s">
        <v>4575</v>
      </c>
    </row>
    <row r="89" ht="15.75" customHeight="1">
      <c r="A89" s="67">
        <v>388.0</v>
      </c>
      <c r="B89" s="72" t="s">
        <v>3431</v>
      </c>
      <c r="C89" s="72">
        <v>2.0</v>
      </c>
      <c r="D89" s="72" t="s">
        <v>5833</v>
      </c>
      <c r="E89" s="72" t="s">
        <v>5834</v>
      </c>
      <c r="F89" s="72" t="s">
        <v>5835</v>
      </c>
      <c r="G89" s="72" t="s">
        <v>5836</v>
      </c>
      <c r="H89" s="75" t="s">
        <v>2114</v>
      </c>
      <c r="I89" s="75" t="s">
        <v>5837</v>
      </c>
      <c r="J89" s="75" t="s">
        <v>5838</v>
      </c>
      <c r="K89" s="75" t="s">
        <v>5839</v>
      </c>
      <c r="L89" s="75" t="s">
        <v>5840</v>
      </c>
    </row>
    <row r="90" ht="15.75" customHeight="1">
      <c r="A90" s="67">
        <v>390.0</v>
      </c>
      <c r="B90" s="72" t="s">
        <v>2836</v>
      </c>
      <c r="C90" s="72">
        <v>2.0</v>
      </c>
      <c r="D90" s="72" t="s">
        <v>5841</v>
      </c>
      <c r="E90" s="72" t="s">
        <v>5842</v>
      </c>
      <c r="F90" s="72" t="s">
        <v>5843</v>
      </c>
      <c r="G90" s="72" t="s">
        <v>5844</v>
      </c>
      <c r="H90" s="75" t="s">
        <v>2048</v>
      </c>
      <c r="I90" s="75" t="s">
        <v>5845</v>
      </c>
      <c r="J90" s="75" t="s">
        <v>2786</v>
      </c>
      <c r="K90" s="75" t="s">
        <v>2840</v>
      </c>
      <c r="L90" s="75" t="s">
        <v>2003</v>
      </c>
    </row>
    <row r="91" ht="15.75" customHeight="1">
      <c r="A91" s="67">
        <v>393.0</v>
      </c>
      <c r="B91" s="72" t="s">
        <v>2675</v>
      </c>
      <c r="C91" s="72">
        <v>2.0</v>
      </c>
      <c r="D91" s="72" t="s">
        <v>5846</v>
      </c>
      <c r="E91" s="72" t="s">
        <v>5847</v>
      </c>
      <c r="F91" s="72" t="s">
        <v>5848</v>
      </c>
      <c r="G91" s="72" t="s">
        <v>5849</v>
      </c>
      <c r="H91" s="75" t="s">
        <v>5850</v>
      </c>
      <c r="I91" s="75" t="s">
        <v>5851</v>
      </c>
      <c r="J91" s="75" t="s">
        <v>2786</v>
      </c>
      <c r="K91" s="75" t="s">
        <v>3111</v>
      </c>
      <c r="L91" s="75" t="s">
        <v>5852</v>
      </c>
    </row>
    <row r="92" ht="15.75" customHeight="1">
      <c r="A92" s="67">
        <v>399.0</v>
      </c>
      <c r="B92" s="72" t="s">
        <v>5853</v>
      </c>
      <c r="C92" s="72">
        <v>2.0</v>
      </c>
      <c r="D92" s="72" t="s">
        <v>5854</v>
      </c>
      <c r="E92" s="72" t="s">
        <v>5855</v>
      </c>
      <c r="F92" s="72" t="s">
        <v>5856</v>
      </c>
      <c r="G92" s="72" t="s">
        <v>5857</v>
      </c>
      <c r="H92" s="75" t="s">
        <v>5858</v>
      </c>
      <c r="I92" s="75" t="s">
        <v>5627</v>
      </c>
      <c r="J92" s="75" t="s">
        <v>5615</v>
      </c>
      <c r="K92" s="75" t="s">
        <v>397</v>
      </c>
      <c r="L92" s="75" t="s">
        <v>2225</v>
      </c>
    </row>
    <row r="93" ht="15.75" customHeight="1">
      <c r="A93" s="67">
        <v>402.0</v>
      </c>
      <c r="B93" s="72" t="s">
        <v>5859</v>
      </c>
      <c r="C93" s="72">
        <v>2.0</v>
      </c>
      <c r="D93" s="72" t="s">
        <v>5860</v>
      </c>
      <c r="E93" s="72" t="s">
        <v>5861</v>
      </c>
      <c r="F93" s="72" t="s">
        <v>5862</v>
      </c>
      <c r="G93" s="72" t="s">
        <v>5863</v>
      </c>
      <c r="H93" s="75" t="s">
        <v>5864</v>
      </c>
      <c r="I93" s="75" t="s">
        <v>4005</v>
      </c>
      <c r="J93" s="75" t="s">
        <v>397</v>
      </c>
      <c r="K93" s="75" t="s">
        <v>399</v>
      </c>
      <c r="L93" s="75" t="s">
        <v>399</v>
      </c>
    </row>
    <row r="94" ht="15.75" customHeight="1">
      <c r="A94" s="67">
        <v>415.0</v>
      </c>
      <c r="B94" s="72" t="s">
        <v>5865</v>
      </c>
      <c r="C94" s="72">
        <v>2.0</v>
      </c>
      <c r="D94" s="72" t="s">
        <v>5866</v>
      </c>
      <c r="E94" s="72" t="s">
        <v>5775</v>
      </c>
      <c r="F94" s="72" t="s">
        <v>5867</v>
      </c>
      <c r="G94" s="72" t="s">
        <v>5868</v>
      </c>
      <c r="H94" s="75" t="s">
        <v>3341</v>
      </c>
      <c r="I94" s="75" t="s">
        <v>5869</v>
      </c>
      <c r="J94" s="75" t="s">
        <v>4640</v>
      </c>
      <c r="K94" s="75" t="s">
        <v>262</v>
      </c>
    </row>
    <row r="95" ht="15.75" customHeight="1">
      <c r="A95" s="67">
        <v>425.0</v>
      </c>
      <c r="B95" s="72" t="s">
        <v>5870</v>
      </c>
      <c r="C95" s="72">
        <v>2.0</v>
      </c>
      <c r="D95" s="72" t="s">
        <v>5871</v>
      </c>
      <c r="E95" s="72" t="s">
        <v>5801</v>
      </c>
      <c r="F95" s="72" t="s">
        <v>5872</v>
      </c>
      <c r="G95" s="72" t="s">
        <v>5873</v>
      </c>
      <c r="H95" s="75" t="s">
        <v>1337</v>
      </c>
      <c r="I95" s="75" t="s">
        <v>445</v>
      </c>
      <c r="J95" s="75" t="s">
        <v>5874</v>
      </c>
      <c r="K95" s="75" t="s">
        <v>5875</v>
      </c>
    </row>
    <row r="96" ht="15.75" customHeight="1">
      <c r="A96" s="67">
        <v>428.0</v>
      </c>
      <c r="B96" s="72" t="s">
        <v>5876</v>
      </c>
      <c r="C96" s="72">
        <v>2.0</v>
      </c>
      <c r="D96" s="72" t="s">
        <v>5877</v>
      </c>
      <c r="E96" s="72" t="s">
        <v>5592</v>
      </c>
      <c r="F96" s="72" t="s">
        <v>5878</v>
      </c>
      <c r="G96" s="72" t="s">
        <v>5879</v>
      </c>
      <c r="H96" s="75" t="s">
        <v>4673</v>
      </c>
      <c r="I96" s="75" t="s">
        <v>1980</v>
      </c>
      <c r="J96" s="75" t="s">
        <v>1912</v>
      </c>
    </row>
    <row r="97" ht="15.75" customHeight="1">
      <c r="A97" s="67">
        <v>430.0</v>
      </c>
      <c r="B97" s="72" t="s">
        <v>5880</v>
      </c>
      <c r="C97" s="72">
        <v>2.0</v>
      </c>
      <c r="D97" s="72" t="s">
        <v>5881</v>
      </c>
      <c r="E97" s="72" t="s">
        <v>5349</v>
      </c>
      <c r="F97" s="72" t="s">
        <v>5882</v>
      </c>
      <c r="G97" s="72" t="s">
        <v>5883</v>
      </c>
      <c r="H97" s="75" t="s">
        <v>1980</v>
      </c>
    </row>
    <row r="98" ht="15.75" customHeight="1">
      <c r="A98" s="67">
        <v>436.0</v>
      </c>
      <c r="B98" s="72" t="s">
        <v>2148</v>
      </c>
      <c r="C98" s="72">
        <v>2.0</v>
      </c>
      <c r="D98" s="72" t="s">
        <v>5884</v>
      </c>
      <c r="E98" s="72" t="s">
        <v>5885</v>
      </c>
      <c r="F98" s="72" t="s">
        <v>5886</v>
      </c>
      <c r="G98" s="72" t="s">
        <v>5887</v>
      </c>
      <c r="H98" s="75" t="s">
        <v>2149</v>
      </c>
      <c r="I98" s="75" t="s">
        <v>2974</v>
      </c>
      <c r="J98" s="75" t="s">
        <v>1106</v>
      </c>
      <c r="K98" s="75" t="s">
        <v>1105</v>
      </c>
      <c r="L98" s="75" t="s">
        <v>1106</v>
      </c>
    </row>
    <row r="99" ht="15.75" customHeight="1">
      <c r="A99" s="67">
        <v>447.0</v>
      </c>
      <c r="B99" s="72" t="s">
        <v>4329</v>
      </c>
      <c r="C99" s="72">
        <v>2.0</v>
      </c>
      <c r="D99" s="72" t="s">
        <v>5888</v>
      </c>
      <c r="E99" s="72" t="s">
        <v>5889</v>
      </c>
      <c r="F99" s="72" t="s">
        <v>5890</v>
      </c>
      <c r="G99" s="72" t="s">
        <v>5891</v>
      </c>
      <c r="H99" s="75" t="s">
        <v>2169</v>
      </c>
      <c r="I99" s="75" t="s">
        <v>5892</v>
      </c>
      <c r="J99" s="75" t="s">
        <v>5666</v>
      </c>
      <c r="K99" s="75" t="s">
        <v>2853</v>
      </c>
      <c r="L99" s="75" t="s">
        <v>5666</v>
      </c>
    </row>
    <row r="100" ht="15.75" customHeight="1">
      <c r="A100" s="67">
        <v>448.0</v>
      </c>
      <c r="B100" s="72" t="s">
        <v>2164</v>
      </c>
      <c r="C100" s="72">
        <v>2.0</v>
      </c>
      <c r="D100" s="72" t="s">
        <v>5893</v>
      </c>
      <c r="E100" s="72" t="s">
        <v>5894</v>
      </c>
      <c r="F100" s="72" t="s">
        <v>5895</v>
      </c>
      <c r="G100" s="72" t="s">
        <v>5896</v>
      </c>
      <c r="H100" s="75" t="s">
        <v>2169</v>
      </c>
      <c r="I100" s="75" t="s">
        <v>4184</v>
      </c>
      <c r="J100" s="75" t="s">
        <v>2166</v>
      </c>
      <c r="K100" s="75" t="s">
        <v>4332</v>
      </c>
      <c r="L100" s="75" t="s">
        <v>4332</v>
      </c>
    </row>
    <row r="101" ht="15.75" customHeight="1">
      <c r="A101" s="67">
        <v>453.0</v>
      </c>
      <c r="B101" s="72" t="s">
        <v>5897</v>
      </c>
      <c r="C101" s="72">
        <v>2.0</v>
      </c>
      <c r="D101" s="72" t="s">
        <v>5898</v>
      </c>
      <c r="E101" s="72" t="s">
        <v>5528</v>
      </c>
      <c r="F101" s="72" t="s">
        <v>5899</v>
      </c>
      <c r="G101" s="72" t="s">
        <v>5900</v>
      </c>
      <c r="H101" s="75" t="s">
        <v>1906</v>
      </c>
      <c r="I101" s="75" t="s">
        <v>4183</v>
      </c>
      <c r="J101" s="75" t="s">
        <v>4184</v>
      </c>
    </row>
    <row r="102" ht="15.75" customHeight="1">
      <c r="A102" s="67">
        <v>454.0</v>
      </c>
      <c r="B102" s="72" t="s">
        <v>5901</v>
      </c>
      <c r="C102" s="72">
        <v>2.0</v>
      </c>
      <c r="D102" s="72" t="s">
        <v>5902</v>
      </c>
      <c r="E102" s="72" t="s">
        <v>5903</v>
      </c>
      <c r="F102" s="72" t="s">
        <v>5904</v>
      </c>
      <c r="G102" s="72" t="s">
        <v>5905</v>
      </c>
      <c r="H102" s="75" t="s">
        <v>1774</v>
      </c>
      <c r="I102" s="75" t="s">
        <v>5906</v>
      </c>
      <c r="J102" s="75" t="s">
        <v>5907</v>
      </c>
      <c r="K102" s="75" t="s">
        <v>5907</v>
      </c>
      <c r="L102" s="75" t="s">
        <v>5907</v>
      </c>
    </row>
    <row r="103" ht="15.75" customHeight="1">
      <c r="A103" s="67">
        <v>457.0</v>
      </c>
      <c r="B103" s="72" t="s">
        <v>5908</v>
      </c>
      <c r="C103" s="72">
        <v>2.0</v>
      </c>
      <c r="D103" s="72" t="s">
        <v>5909</v>
      </c>
      <c r="E103" s="72" t="s">
        <v>5910</v>
      </c>
      <c r="F103" s="72" t="s">
        <v>5911</v>
      </c>
      <c r="G103" s="72" t="s">
        <v>5912</v>
      </c>
      <c r="H103" s="75" t="s">
        <v>5913</v>
      </c>
      <c r="I103" s="75" t="s">
        <v>5914</v>
      </c>
      <c r="J103" s="75" t="s">
        <v>4212</v>
      </c>
      <c r="K103" s="75" t="s">
        <v>4212</v>
      </c>
      <c r="L103" s="75" t="s">
        <v>4212</v>
      </c>
    </row>
    <row r="104" ht="15.75" customHeight="1">
      <c r="A104" s="67">
        <v>458.0</v>
      </c>
      <c r="B104" s="72" t="s">
        <v>5915</v>
      </c>
      <c r="C104" s="72">
        <v>2.0</v>
      </c>
      <c r="D104" s="72" t="s">
        <v>5916</v>
      </c>
      <c r="E104" s="72" t="s">
        <v>5917</v>
      </c>
      <c r="F104" s="72" t="s">
        <v>5918</v>
      </c>
      <c r="G104" s="72" t="s">
        <v>5919</v>
      </c>
      <c r="H104" s="75" t="s">
        <v>5920</v>
      </c>
      <c r="I104" s="75" t="s">
        <v>5921</v>
      </c>
      <c r="J104" s="75" t="s">
        <v>5922</v>
      </c>
      <c r="K104" s="75" t="s">
        <v>1208</v>
      </c>
      <c r="L104" s="75" t="s">
        <v>441</v>
      </c>
    </row>
    <row r="105" ht="15.75" customHeight="1">
      <c r="A105" s="67">
        <v>460.0</v>
      </c>
      <c r="B105" s="72" t="s">
        <v>5923</v>
      </c>
      <c r="C105" s="72">
        <v>2.0</v>
      </c>
      <c r="D105" s="72" t="s">
        <v>5924</v>
      </c>
      <c r="E105" s="72" t="s">
        <v>5925</v>
      </c>
      <c r="F105" s="72" t="s">
        <v>5926</v>
      </c>
      <c r="G105" s="72" t="s">
        <v>5927</v>
      </c>
      <c r="H105" s="75" t="s">
        <v>5928</v>
      </c>
      <c r="I105" s="75" t="s">
        <v>5929</v>
      </c>
      <c r="J105" s="75" t="s">
        <v>5930</v>
      </c>
      <c r="K105" s="75" t="s">
        <v>5930</v>
      </c>
      <c r="L105" s="75" t="s">
        <v>5930</v>
      </c>
    </row>
    <row r="106" ht="15.75" customHeight="1">
      <c r="A106" s="67">
        <v>488.0</v>
      </c>
      <c r="B106" s="72" t="s">
        <v>5931</v>
      </c>
      <c r="C106" s="72">
        <v>2.0</v>
      </c>
      <c r="D106" s="72" t="s">
        <v>5932</v>
      </c>
      <c r="E106" s="72" t="s">
        <v>5933</v>
      </c>
      <c r="F106" s="72" t="s">
        <v>5934</v>
      </c>
      <c r="G106" s="72" t="s">
        <v>5935</v>
      </c>
      <c r="H106" s="75" t="s">
        <v>5666</v>
      </c>
      <c r="I106" s="75" t="s">
        <v>1978</v>
      </c>
      <c r="J106" s="75" t="s">
        <v>2383</v>
      </c>
      <c r="K106" s="75" t="s">
        <v>1784</v>
      </c>
    </row>
    <row r="107" ht="15.75" customHeight="1">
      <c r="A107" s="67">
        <v>507.0</v>
      </c>
      <c r="B107" s="72" t="s">
        <v>4245</v>
      </c>
      <c r="C107" s="72">
        <v>2.0</v>
      </c>
      <c r="D107" s="72" t="s">
        <v>5936</v>
      </c>
      <c r="E107" s="72" t="s">
        <v>5937</v>
      </c>
      <c r="F107" s="72" t="s">
        <v>5938</v>
      </c>
      <c r="G107" s="72" t="s">
        <v>5939</v>
      </c>
      <c r="H107" s="75" t="s">
        <v>5940</v>
      </c>
      <c r="I107" s="75" t="s">
        <v>1774</v>
      </c>
      <c r="J107" s="75" t="s">
        <v>4246</v>
      </c>
      <c r="K107" s="75" t="s">
        <v>4238</v>
      </c>
      <c r="L107" s="75" t="s">
        <v>1648</v>
      </c>
    </row>
    <row r="108" ht="15.75" customHeight="1">
      <c r="A108" s="67">
        <v>531.0</v>
      </c>
      <c r="B108" s="72" t="s">
        <v>5941</v>
      </c>
      <c r="C108" s="72">
        <v>2.0</v>
      </c>
      <c r="D108" s="72" t="s">
        <v>5942</v>
      </c>
      <c r="E108" s="72" t="s">
        <v>5703</v>
      </c>
      <c r="F108" s="72" t="s">
        <v>5943</v>
      </c>
      <c r="G108" s="72" t="s">
        <v>5944</v>
      </c>
      <c r="H108" s="75" t="s">
        <v>1336</v>
      </c>
      <c r="I108" s="75" t="s">
        <v>2754</v>
      </c>
      <c r="J108" s="75" t="s">
        <v>1973</v>
      </c>
      <c r="K108" s="75" t="s">
        <v>1973</v>
      </c>
      <c r="L108" s="75" t="s">
        <v>1973</v>
      </c>
    </row>
    <row r="109" ht="15.75" customHeight="1">
      <c r="A109" s="67">
        <v>532.0</v>
      </c>
      <c r="B109" s="72" t="s">
        <v>5945</v>
      </c>
      <c r="C109" s="72">
        <v>2.0</v>
      </c>
      <c r="D109" s="72" t="s">
        <v>5946</v>
      </c>
      <c r="E109" s="72" t="s">
        <v>5349</v>
      </c>
      <c r="F109" s="72" t="s">
        <v>5947</v>
      </c>
      <c r="G109" s="72" t="s">
        <v>5948</v>
      </c>
      <c r="H109" s="75" t="s">
        <v>2754</v>
      </c>
      <c r="I109" s="75" t="s">
        <v>5672</v>
      </c>
    </row>
    <row r="110" ht="15.75" customHeight="1">
      <c r="A110" s="67">
        <v>534.0</v>
      </c>
      <c r="B110" s="72" t="s">
        <v>5949</v>
      </c>
      <c r="C110" s="72">
        <v>2.0</v>
      </c>
      <c r="D110" s="72" t="s">
        <v>5950</v>
      </c>
      <c r="E110" s="72" t="s">
        <v>5885</v>
      </c>
      <c r="F110" s="72" t="s">
        <v>5951</v>
      </c>
      <c r="G110" s="72" t="s">
        <v>5952</v>
      </c>
      <c r="H110" s="75" t="s">
        <v>2754</v>
      </c>
      <c r="I110" s="75" t="s">
        <v>1337</v>
      </c>
      <c r="J110" s="75" t="s">
        <v>1973</v>
      </c>
      <c r="K110" s="75" t="s">
        <v>3341</v>
      </c>
      <c r="L110" s="75" t="s">
        <v>3341</v>
      </c>
    </row>
    <row r="111" ht="15.75" customHeight="1">
      <c r="A111" s="67">
        <v>535.0</v>
      </c>
      <c r="B111" s="72" t="s">
        <v>5953</v>
      </c>
      <c r="C111" s="72">
        <v>2.0</v>
      </c>
      <c r="D111" s="72" t="s">
        <v>5954</v>
      </c>
      <c r="E111" s="72" t="s">
        <v>5528</v>
      </c>
      <c r="F111" s="72" t="s">
        <v>5955</v>
      </c>
      <c r="G111" s="72" t="s">
        <v>5956</v>
      </c>
      <c r="H111" s="75" t="s">
        <v>5672</v>
      </c>
      <c r="I111" s="75" t="s">
        <v>2754</v>
      </c>
      <c r="J111" s="75" t="s">
        <v>1337</v>
      </c>
      <c r="K111" s="75" t="s">
        <v>1973</v>
      </c>
      <c r="L111" s="75" t="s">
        <v>2085</v>
      </c>
    </row>
    <row r="112" ht="15.75" customHeight="1">
      <c r="A112" s="67">
        <v>585.0</v>
      </c>
      <c r="B112" s="72" t="s">
        <v>5957</v>
      </c>
      <c r="C112" s="72">
        <v>2.0</v>
      </c>
      <c r="D112" s="72" t="s">
        <v>5958</v>
      </c>
      <c r="E112" s="72" t="s">
        <v>5959</v>
      </c>
      <c r="F112" s="72" t="s">
        <v>5960</v>
      </c>
      <c r="G112" s="72" t="s">
        <v>5961</v>
      </c>
      <c r="H112" s="75" t="s">
        <v>5962</v>
      </c>
      <c r="I112" s="75" t="s">
        <v>5659</v>
      </c>
      <c r="J112" s="75" t="s">
        <v>1784</v>
      </c>
      <c r="K112" s="75" t="s">
        <v>4330</v>
      </c>
      <c r="L112" s="75" t="s">
        <v>1784</v>
      </c>
    </row>
    <row r="113" ht="15.75" customHeight="1">
      <c r="A113" s="67">
        <v>587.0</v>
      </c>
      <c r="B113" s="72" t="s">
        <v>5963</v>
      </c>
      <c r="C113" s="72">
        <v>2.0</v>
      </c>
      <c r="D113" s="72" t="s">
        <v>5964</v>
      </c>
      <c r="E113" s="72" t="s">
        <v>5478</v>
      </c>
      <c r="F113" s="72" t="s">
        <v>5965</v>
      </c>
      <c r="G113" s="72" t="s">
        <v>5966</v>
      </c>
      <c r="H113" s="75" t="s">
        <v>1978</v>
      </c>
      <c r="I113" s="75" t="s">
        <v>5962</v>
      </c>
      <c r="J113" s="75" t="s">
        <v>5659</v>
      </c>
      <c r="K113" s="75" t="s">
        <v>4330</v>
      </c>
      <c r="L113" s="75" t="s">
        <v>1784</v>
      </c>
    </row>
    <row r="114" ht="15.75" customHeight="1">
      <c r="A114" s="67">
        <v>598.0</v>
      </c>
      <c r="B114" s="72" t="s">
        <v>4479</v>
      </c>
      <c r="C114" s="72">
        <v>2.0</v>
      </c>
      <c r="D114" s="72" t="s">
        <v>5967</v>
      </c>
      <c r="E114" s="72" t="s">
        <v>5968</v>
      </c>
      <c r="F114" s="72" t="s">
        <v>5969</v>
      </c>
      <c r="G114" s="72" t="s">
        <v>5970</v>
      </c>
      <c r="H114" s="75" t="s">
        <v>2670</v>
      </c>
      <c r="I114" s="75" t="s">
        <v>5971</v>
      </c>
      <c r="J114" s="75" t="s">
        <v>5840</v>
      </c>
      <c r="K114" s="75" t="s">
        <v>2255</v>
      </c>
      <c r="L114" s="75" t="s">
        <v>5972</v>
      </c>
    </row>
    <row r="115" ht="15.75" customHeight="1">
      <c r="A115" s="67">
        <v>600.0</v>
      </c>
      <c r="B115" s="72" t="s">
        <v>3529</v>
      </c>
      <c r="C115" s="72">
        <v>2.0</v>
      </c>
      <c r="D115" s="72" t="s">
        <v>5973</v>
      </c>
      <c r="E115" s="72" t="s">
        <v>5974</v>
      </c>
      <c r="F115" s="72" t="s">
        <v>5975</v>
      </c>
      <c r="G115" s="72" t="s">
        <v>5976</v>
      </c>
      <c r="H115" s="75" t="s">
        <v>5850</v>
      </c>
      <c r="I115" s="75" t="s">
        <v>5977</v>
      </c>
      <c r="J115" s="75" t="s">
        <v>5839</v>
      </c>
      <c r="K115" s="75" t="s">
        <v>2252</v>
      </c>
      <c r="L115" s="75" t="s">
        <v>2002</v>
      </c>
    </row>
    <row r="116" ht="15.75" customHeight="1">
      <c r="A116" s="67">
        <v>616.0</v>
      </c>
      <c r="B116" s="72" t="s">
        <v>5978</v>
      </c>
      <c r="C116" s="72">
        <v>2.0</v>
      </c>
      <c r="D116" s="72" t="s">
        <v>5979</v>
      </c>
      <c r="E116" s="72" t="s">
        <v>5638</v>
      </c>
      <c r="F116" s="72" t="s">
        <v>5980</v>
      </c>
      <c r="G116" s="72" t="s">
        <v>5981</v>
      </c>
      <c r="H116" s="75" t="s">
        <v>5481</v>
      </c>
      <c r="I116" s="75" t="s">
        <v>691</v>
      </c>
      <c r="J116" s="75" t="s">
        <v>3328</v>
      </c>
    </row>
    <row r="117" ht="15.75" customHeight="1">
      <c r="A117" s="67">
        <v>636.0</v>
      </c>
      <c r="B117" s="72" t="s">
        <v>5982</v>
      </c>
      <c r="C117" s="72">
        <v>2.0</v>
      </c>
      <c r="D117" s="72" t="s">
        <v>5983</v>
      </c>
      <c r="E117" s="72" t="s">
        <v>5984</v>
      </c>
      <c r="F117" s="72" t="s">
        <v>5985</v>
      </c>
      <c r="G117" s="72" t="s">
        <v>5986</v>
      </c>
      <c r="H117" s="75" t="s">
        <v>4360</v>
      </c>
      <c r="I117" s="75" t="s">
        <v>2450</v>
      </c>
      <c r="J117" s="75" t="s">
        <v>4640</v>
      </c>
      <c r="K117" s="75" t="s">
        <v>2856</v>
      </c>
      <c r="L117" s="75" t="s">
        <v>5451</v>
      </c>
    </row>
    <row r="118" ht="15.75" customHeight="1">
      <c r="A118" s="67">
        <v>637.0</v>
      </c>
      <c r="B118" s="72" t="s">
        <v>5987</v>
      </c>
      <c r="C118" s="72">
        <v>2.0</v>
      </c>
      <c r="D118" s="72" t="s">
        <v>5988</v>
      </c>
      <c r="E118" s="72" t="s">
        <v>5989</v>
      </c>
      <c r="F118" s="72" t="s">
        <v>5990</v>
      </c>
      <c r="G118" s="72" t="s">
        <v>5991</v>
      </c>
      <c r="H118" s="75" t="s">
        <v>4360</v>
      </c>
      <c r="I118" s="75" t="s">
        <v>5793</v>
      </c>
      <c r="J118" s="75" t="s">
        <v>4767</v>
      </c>
      <c r="K118" s="75" t="s">
        <v>4640</v>
      </c>
      <c r="L118" s="75" t="s">
        <v>5760</v>
      </c>
    </row>
    <row r="119" ht="15.75" customHeight="1">
      <c r="A119" s="67">
        <v>638.0</v>
      </c>
      <c r="B119" s="72" t="s">
        <v>5992</v>
      </c>
      <c r="C119" s="72">
        <v>2.0</v>
      </c>
      <c r="D119" s="72" t="s">
        <v>5993</v>
      </c>
      <c r="E119" s="72" t="s">
        <v>5994</v>
      </c>
      <c r="F119" s="72" t="s">
        <v>5995</v>
      </c>
      <c r="G119" s="72" t="s">
        <v>5996</v>
      </c>
      <c r="H119" s="75" t="s">
        <v>4713</v>
      </c>
      <c r="I119" s="75" t="s">
        <v>5793</v>
      </c>
      <c r="J119" s="75" t="s">
        <v>4767</v>
      </c>
      <c r="K119" s="75" t="s">
        <v>4640</v>
      </c>
      <c r="L119" s="75" t="s">
        <v>5760</v>
      </c>
    </row>
    <row r="120" ht="15.75" customHeight="1">
      <c r="A120" s="67">
        <v>640.0</v>
      </c>
      <c r="B120" s="72" t="s">
        <v>5997</v>
      </c>
      <c r="C120" s="72">
        <v>2.0</v>
      </c>
      <c r="D120" s="72" t="s">
        <v>5998</v>
      </c>
      <c r="E120" s="72" t="s">
        <v>5999</v>
      </c>
      <c r="F120" s="72" t="s">
        <v>6000</v>
      </c>
      <c r="G120" s="72" t="s">
        <v>6001</v>
      </c>
      <c r="H120" s="75" t="s">
        <v>2383</v>
      </c>
      <c r="I120" s="75" t="s">
        <v>5672</v>
      </c>
      <c r="J120" s="75" t="s">
        <v>2853</v>
      </c>
      <c r="K120" s="75" t="s">
        <v>3341</v>
      </c>
      <c r="L120" s="75" t="s">
        <v>4767</v>
      </c>
    </row>
    <row r="121" ht="15.75" customHeight="1">
      <c r="A121" s="67">
        <v>642.0</v>
      </c>
      <c r="B121" s="72" t="s">
        <v>6002</v>
      </c>
      <c r="C121" s="72">
        <v>2.0</v>
      </c>
      <c r="D121" s="72" t="s">
        <v>6003</v>
      </c>
      <c r="E121" s="72" t="s">
        <v>6004</v>
      </c>
      <c r="F121" s="72" t="s">
        <v>6005</v>
      </c>
      <c r="G121" s="72" t="s">
        <v>6006</v>
      </c>
      <c r="H121" s="75" t="s">
        <v>2169</v>
      </c>
      <c r="I121" s="75" t="s">
        <v>4360</v>
      </c>
      <c r="J121" s="75" t="s">
        <v>2263</v>
      </c>
      <c r="K121" s="75" t="s">
        <v>5793</v>
      </c>
      <c r="L121" s="75" t="s">
        <v>5793</v>
      </c>
    </row>
    <row r="122" ht="15.75" customHeight="1">
      <c r="A122" s="67">
        <v>643.0</v>
      </c>
      <c r="B122" s="72" t="s">
        <v>6007</v>
      </c>
      <c r="C122" s="72">
        <v>2.0</v>
      </c>
      <c r="D122" s="72" t="s">
        <v>6008</v>
      </c>
      <c r="E122" s="72" t="s">
        <v>6009</v>
      </c>
      <c r="F122" s="72" t="s">
        <v>6010</v>
      </c>
      <c r="G122" s="72" t="s">
        <v>6011</v>
      </c>
      <c r="H122" s="75" t="s">
        <v>2000</v>
      </c>
      <c r="I122" s="75" t="s">
        <v>2167</v>
      </c>
      <c r="J122" s="75" t="s">
        <v>4448</v>
      </c>
      <c r="K122" s="75" t="s">
        <v>2263</v>
      </c>
      <c r="L122" s="75" t="s">
        <v>2263</v>
      </c>
    </row>
    <row r="123" ht="15.75" customHeight="1">
      <c r="A123" s="67">
        <v>653.0</v>
      </c>
      <c r="B123" s="72" t="s">
        <v>6012</v>
      </c>
      <c r="C123" s="72">
        <v>2.0</v>
      </c>
      <c r="D123" s="72" t="s">
        <v>6013</v>
      </c>
      <c r="E123" s="72" t="s">
        <v>5387</v>
      </c>
      <c r="F123" s="72" t="s">
        <v>6014</v>
      </c>
      <c r="G123" s="72" t="s">
        <v>6015</v>
      </c>
      <c r="H123" s="75" t="s">
        <v>6016</v>
      </c>
      <c r="I123" s="75" t="s">
        <v>2166</v>
      </c>
      <c r="J123" s="75" t="s">
        <v>2165</v>
      </c>
      <c r="K123" s="75" t="s">
        <v>6017</v>
      </c>
    </row>
    <row r="124" ht="15.75" customHeight="1">
      <c r="A124" s="67">
        <v>656.0</v>
      </c>
      <c r="B124" s="72" t="s">
        <v>6018</v>
      </c>
      <c r="C124" s="72">
        <v>2.0</v>
      </c>
      <c r="D124" s="72" t="s">
        <v>6019</v>
      </c>
      <c r="E124" s="72" t="s">
        <v>6020</v>
      </c>
      <c r="F124" s="72" t="s">
        <v>6021</v>
      </c>
      <c r="G124" s="72" t="s">
        <v>6022</v>
      </c>
      <c r="H124" s="75" t="s">
        <v>4673</v>
      </c>
      <c r="I124" s="75" t="s">
        <v>1337</v>
      </c>
      <c r="J124" s="75" t="s">
        <v>5874</v>
      </c>
      <c r="K124" s="75" t="s">
        <v>445</v>
      </c>
      <c r="L124" s="75" t="s">
        <v>5874</v>
      </c>
    </row>
    <row r="125" ht="15.75" customHeight="1">
      <c r="A125" s="67">
        <v>682.0</v>
      </c>
      <c r="B125" s="72" t="s">
        <v>6023</v>
      </c>
      <c r="C125" s="72">
        <v>2.0</v>
      </c>
      <c r="D125" s="72" t="s">
        <v>6024</v>
      </c>
      <c r="E125" s="72" t="s">
        <v>6025</v>
      </c>
      <c r="F125" s="72" t="s">
        <v>6026</v>
      </c>
      <c r="G125" s="72" t="s">
        <v>6027</v>
      </c>
      <c r="H125" s="75" t="s">
        <v>1173</v>
      </c>
      <c r="I125" s="75" t="s">
        <v>1499</v>
      </c>
      <c r="J125" s="75" t="s">
        <v>327</v>
      </c>
      <c r="K125" s="75" t="s">
        <v>5071</v>
      </c>
      <c r="L125" s="75" t="s">
        <v>327</v>
      </c>
    </row>
    <row r="126" ht="15.75" customHeight="1">
      <c r="A126" s="67">
        <v>697.0</v>
      </c>
      <c r="B126" s="72" t="s">
        <v>6028</v>
      </c>
      <c r="C126" s="72">
        <v>2.0</v>
      </c>
      <c r="D126" s="72" t="s">
        <v>6029</v>
      </c>
      <c r="E126" s="72" t="s">
        <v>6030</v>
      </c>
      <c r="F126" s="72" t="s">
        <v>6031</v>
      </c>
      <c r="G126" s="72" t="s">
        <v>6032</v>
      </c>
      <c r="H126" s="75" t="s">
        <v>6033</v>
      </c>
      <c r="I126" s="75" t="s">
        <v>6034</v>
      </c>
      <c r="J126" s="75" t="s">
        <v>6035</v>
      </c>
      <c r="K126" s="75" t="s">
        <v>6036</v>
      </c>
      <c r="L126" s="75" t="s">
        <v>6036</v>
      </c>
    </row>
    <row r="127" ht="15.75" customHeight="1">
      <c r="A127" s="67">
        <v>718.0</v>
      </c>
      <c r="B127" s="72" t="s">
        <v>6037</v>
      </c>
      <c r="C127" s="72">
        <v>2.0</v>
      </c>
      <c r="D127" s="72" t="s">
        <v>6038</v>
      </c>
      <c r="E127" s="72" t="s">
        <v>5349</v>
      </c>
      <c r="F127" s="72" t="s">
        <v>6039</v>
      </c>
      <c r="G127" s="72" t="s">
        <v>6040</v>
      </c>
      <c r="H127" s="75" t="s">
        <v>1743</v>
      </c>
      <c r="I127" s="75" t="s">
        <v>3040</v>
      </c>
    </row>
    <row r="128" ht="15.75" customHeight="1">
      <c r="A128" s="67">
        <v>721.0</v>
      </c>
      <c r="B128" s="72" t="s">
        <v>6041</v>
      </c>
      <c r="C128" s="72">
        <v>2.0</v>
      </c>
      <c r="D128" s="72" t="s">
        <v>6042</v>
      </c>
      <c r="E128" s="72" t="s">
        <v>6043</v>
      </c>
      <c r="F128" s="72" t="s">
        <v>6044</v>
      </c>
      <c r="G128" s="72" t="s">
        <v>6045</v>
      </c>
      <c r="H128" s="75" t="s">
        <v>6046</v>
      </c>
      <c r="I128" s="75" t="s">
        <v>4349</v>
      </c>
      <c r="J128" s="75" t="s">
        <v>6047</v>
      </c>
    </row>
    <row r="129" ht="15.75" customHeight="1">
      <c r="A129" s="67">
        <v>725.0</v>
      </c>
      <c r="B129" s="72" t="s">
        <v>3364</v>
      </c>
      <c r="C129" s="72">
        <v>2.0</v>
      </c>
      <c r="D129" s="72" t="s">
        <v>6048</v>
      </c>
      <c r="E129" s="72" t="s">
        <v>6049</v>
      </c>
      <c r="F129" s="72" t="s">
        <v>6050</v>
      </c>
      <c r="G129" s="72" t="s">
        <v>6051</v>
      </c>
      <c r="H129" s="75" t="s">
        <v>850</v>
      </c>
      <c r="I129" s="75" t="s">
        <v>949</v>
      </c>
      <c r="J129" s="75" t="s">
        <v>950</v>
      </c>
      <c r="K129" s="75" t="s">
        <v>951</v>
      </c>
      <c r="L129" s="75" t="s">
        <v>952</v>
      </c>
    </row>
    <row r="130" ht="15.75" customHeight="1">
      <c r="A130" s="67">
        <v>751.0</v>
      </c>
      <c r="B130" s="72" t="s">
        <v>6052</v>
      </c>
      <c r="C130" s="72">
        <v>2.0</v>
      </c>
      <c r="D130" s="72" t="s">
        <v>6053</v>
      </c>
      <c r="E130" s="72" t="s">
        <v>5387</v>
      </c>
      <c r="F130" s="72" t="s">
        <v>6054</v>
      </c>
      <c r="G130" s="72" t="s">
        <v>6055</v>
      </c>
      <c r="H130" s="75" t="s">
        <v>1222</v>
      </c>
      <c r="I130" s="75" t="s">
        <v>984</v>
      </c>
      <c r="J130" s="75" t="s">
        <v>3897</v>
      </c>
      <c r="K130" s="75" t="s">
        <v>1123</v>
      </c>
    </row>
    <row r="131" ht="15.75" customHeight="1">
      <c r="A131" s="67">
        <v>754.0</v>
      </c>
      <c r="B131" s="72" t="s">
        <v>6056</v>
      </c>
      <c r="C131" s="72">
        <v>2.0</v>
      </c>
      <c r="D131" s="72" t="s">
        <v>6057</v>
      </c>
      <c r="E131" s="72" t="s">
        <v>6058</v>
      </c>
      <c r="F131" s="72" t="s">
        <v>6059</v>
      </c>
      <c r="G131" s="72" t="s">
        <v>6060</v>
      </c>
      <c r="H131" s="75" t="s">
        <v>6061</v>
      </c>
      <c r="I131" s="75" t="s">
        <v>6062</v>
      </c>
      <c r="J131" s="75" t="s">
        <v>5628</v>
      </c>
      <c r="K131" s="75" t="s">
        <v>5628</v>
      </c>
      <c r="L131" s="75" t="s">
        <v>5628</v>
      </c>
    </row>
    <row r="132" ht="15.75" customHeight="1">
      <c r="A132" s="67">
        <v>827.0</v>
      </c>
      <c r="B132" s="72" t="s">
        <v>3009</v>
      </c>
      <c r="C132" s="72">
        <v>2.0</v>
      </c>
      <c r="D132" s="72" t="s">
        <v>6063</v>
      </c>
      <c r="E132" s="72" t="s">
        <v>6064</v>
      </c>
      <c r="F132" s="72" t="s">
        <v>6065</v>
      </c>
      <c r="G132" s="72" t="s">
        <v>6066</v>
      </c>
      <c r="H132" s="75" t="s">
        <v>4428</v>
      </c>
      <c r="I132" s="75" t="s">
        <v>3010</v>
      </c>
      <c r="J132" s="75" t="s">
        <v>4731</v>
      </c>
      <c r="K132" s="75" t="s">
        <v>4731</v>
      </c>
      <c r="L132" s="75" t="s">
        <v>4731</v>
      </c>
    </row>
    <row r="133" ht="15.75" customHeight="1">
      <c r="A133" s="67">
        <v>828.0</v>
      </c>
      <c r="B133" s="72" t="s">
        <v>6067</v>
      </c>
      <c r="C133" s="72">
        <v>2.0</v>
      </c>
      <c r="D133" s="72" t="s">
        <v>6063</v>
      </c>
      <c r="E133" s="72" t="s">
        <v>6064</v>
      </c>
      <c r="F133" s="72" t="s">
        <v>6065</v>
      </c>
      <c r="G133" s="72" t="s">
        <v>6066</v>
      </c>
      <c r="H133" s="75" t="s">
        <v>4428</v>
      </c>
      <c r="I133" s="75" t="s">
        <v>3010</v>
      </c>
      <c r="J133" s="75" t="s">
        <v>4731</v>
      </c>
      <c r="K133" s="75" t="s">
        <v>4731</v>
      </c>
      <c r="L133" s="75" t="s">
        <v>4731</v>
      </c>
    </row>
    <row r="134" ht="15.75" customHeight="1">
      <c r="A134" s="67">
        <v>829.0</v>
      </c>
      <c r="B134" s="72" t="s">
        <v>6068</v>
      </c>
      <c r="C134" s="72">
        <v>2.0</v>
      </c>
      <c r="D134" s="72" t="s">
        <v>6069</v>
      </c>
      <c r="E134" s="72" t="s">
        <v>5775</v>
      </c>
      <c r="F134" s="72" t="s">
        <v>6070</v>
      </c>
      <c r="G134" s="72" t="s">
        <v>6071</v>
      </c>
      <c r="H134" s="75" t="s">
        <v>3010</v>
      </c>
      <c r="I134" s="75" t="s">
        <v>4731</v>
      </c>
      <c r="J134" s="75" t="s">
        <v>3012</v>
      </c>
      <c r="K134" s="75" t="s">
        <v>6072</v>
      </c>
    </row>
    <row r="135" ht="15.75" customHeight="1">
      <c r="A135" s="67">
        <v>858.0</v>
      </c>
      <c r="B135" s="72" t="s">
        <v>4669</v>
      </c>
      <c r="C135" s="72">
        <v>2.0</v>
      </c>
      <c r="D135" s="72" t="s">
        <v>6073</v>
      </c>
      <c r="E135" s="72" t="s">
        <v>6074</v>
      </c>
      <c r="F135" s="72" t="s">
        <v>6075</v>
      </c>
      <c r="G135" s="72" t="s">
        <v>6076</v>
      </c>
      <c r="H135" s="75" t="s">
        <v>486</v>
      </c>
      <c r="I135" s="75" t="s">
        <v>6077</v>
      </c>
      <c r="J135" s="75" t="s">
        <v>1030</v>
      </c>
      <c r="K135" s="75" t="s">
        <v>1030</v>
      </c>
      <c r="L135" s="75" t="s">
        <v>1030</v>
      </c>
    </row>
    <row r="136" ht="15.75" customHeight="1">
      <c r="A136" s="67">
        <v>865.0</v>
      </c>
      <c r="B136" s="72" t="s">
        <v>6078</v>
      </c>
      <c r="C136" s="72">
        <v>2.0</v>
      </c>
      <c r="D136" s="72" t="s">
        <v>6079</v>
      </c>
      <c r="E136" s="72" t="s">
        <v>6080</v>
      </c>
      <c r="F136" s="72" t="s">
        <v>6081</v>
      </c>
      <c r="G136" s="72" t="s">
        <v>6082</v>
      </c>
      <c r="H136" s="75" t="s">
        <v>5215</v>
      </c>
      <c r="I136" s="75" t="s">
        <v>5298</v>
      </c>
      <c r="J136" s="75" t="s">
        <v>6083</v>
      </c>
      <c r="K136" s="75" t="s">
        <v>5168</v>
      </c>
      <c r="L136" s="75" t="s">
        <v>873</v>
      </c>
    </row>
    <row r="137" ht="15.75" customHeight="1">
      <c r="A137" s="67">
        <v>866.0</v>
      </c>
      <c r="B137" s="72" t="s">
        <v>6084</v>
      </c>
      <c r="C137" s="72">
        <v>2.0</v>
      </c>
      <c r="D137" s="72" t="s">
        <v>6085</v>
      </c>
      <c r="E137" s="72" t="s">
        <v>6086</v>
      </c>
      <c r="F137" s="72" t="s">
        <v>6087</v>
      </c>
      <c r="G137" s="72" t="s">
        <v>6088</v>
      </c>
      <c r="H137" s="75" t="s">
        <v>816</v>
      </c>
      <c r="I137" s="75" t="s">
        <v>5144</v>
      </c>
      <c r="J137" s="75" t="s">
        <v>6089</v>
      </c>
      <c r="K137" s="75" t="s">
        <v>1062</v>
      </c>
      <c r="L137" s="75" t="s">
        <v>1062</v>
      </c>
    </row>
    <row r="138" ht="15.75" customHeight="1">
      <c r="A138" s="67">
        <v>867.0</v>
      </c>
      <c r="B138" s="72" t="s">
        <v>6090</v>
      </c>
      <c r="C138" s="72">
        <v>2.0</v>
      </c>
      <c r="D138" s="72" t="s">
        <v>6091</v>
      </c>
      <c r="E138" s="72" t="s">
        <v>6092</v>
      </c>
      <c r="F138" s="72" t="s">
        <v>6093</v>
      </c>
      <c r="G138" s="72" t="s">
        <v>6094</v>
      </c>
      <c r="H138" s="75" t="s">
        <v>6083</v>
      </c>
      <c r="I138" s="75" t="s">
        <v>6095</v>
      </c>
      <c r="J138" s="75" t="s">
        <v>6089</v>
      </c>
      <c r="K138" s="75" t="s">
        <v>6089</v>
      </c>
      <c r="L138" s="75" t="s">
        <v>6089</v>
      </c>
    </row>
    <row r="139" ht="15.75" customHeight="1">
      <c r="A139" s="67">
        <v>868.0</v>
      </c>
      <c r="B139" s="72" t="s">
        <v>6096</v>
      </c>
      <c r="C139" s="72">
        <v>2.0</v>
      </c>
      <c r="D139" s="72" t="s">
        <v>6097</v>
      </c>
      <c r="E139" s="72" t="s">
        <v>6098</v>
      </c>
      <c r="F139" s="72" t="s">
        <v>6099</v>
      </c>
      <c r="G139" s="72" t="s">
        <v>6100</v>
      </c>
      <c r="H139" s="75" t="s">
        <v>6083</v>
      </c>
      <c r="I139" s="75" t="s">
        <v>6095</v>
      </c>
      <c r="J139" s="75" t="s">
        <v>5216</v>
      </c>
      <c r="K139" s="75" t="s">
        <v>816</v>
      </c>
    </row>
    <row r="140" ht="15.75" customHeight="1">
      <c r="A140" s="67">
        <v>871.0</v>
      </c>
      <c r="B140" s="72" t="s">
        <v>6101</v>
      </c>
      <c r="C140" s="72">
        <v>2.0</v>
      </c>
      <c r="D140" s="72" t="s">
        <v>6102</v>
      </c>
      <c r="E140" s="72" t="s">
        <v>6103</v>
      </c>
      <c r="F140" s="72" t="s">
        <v>6104</v>
      </c>
      <c r="G140" s="72" t="s">
        <v>6105</v>
      </c>
      <c r="H140" s="75" t="s">
        <v>1061</v>
      </c>
      <c r="I140" s="75" t="s">
        <v>6106</v>
      </c>
    </row>
    <row r="141" ht="15.75" customHeight="1">
      <c r="A141" s="67">
        <v>895.0</v>
      </c>
      <c r="B141" s="72" t="s">
        <v>6107</v>
      </c>
      <c r="C141" s="72">
        <v>2.0</v>
      </c>
      <c r="D141" s="72" t="s">
        <v>6108</v>
      </c>
      <c r="E141" s="72" t="s">
        <v>6109</v>
      </c>
      <c r="F141" s="72" t="s">
        <v>6110</v>
      </c>
      <c r="G141" s="72" t="s">
        <v>6111</v>
      </c>
      <c r="H141" s="75" t="s">
        <v>1393</v>
      </c>
      <c r="I141" s="75" t="s">
        <v>891</v>
      </c>
      <c r="J141" s="75" t="s">
        <v>6112</v>
      </c>
      <c r="K141" s="75" t="s">
        <v>6113</v>
      </c>
      <c r="L141" s="75" t="s">
        <v>6113</v>
      </c>
    </row>
    <row r="142" ht="15.75" customHeight="1">
      <c r="A142" s="67">
        <v>899.0</v>
      </c>
      <c r="B142" s="72" t="s">
        <v>6114</v>
      </c>
      <c r="C142" s="72">
        <v>2.0</v>
      </c>
      <c r="D142" s="72" t="s">
        <v>6115</v>
      </c>
      <c r="E142" s="72" t="s">
        <v>5349</v>
      </c>
      <c r="F142" s="72" t="s">
        <v>6116</v>
      </c>
      <c r="G142" s="72" t="s">
        <v>6117</v>
      </c>
      <c r="H142" s="75" t="s">
        <v>6118</v>
      </c>
    </row>
    <row r="143" ht="15.75" customHeight="1">
      <c r="A143" s="67">
        <v>932.0</v>
      </c>
      <c r="B143" s="72" t="s">
        <v>6119</v>
      </c>
      <c r="C143" s="72">
        <v>2.0</v>
      </c>
      <c r="D143" s="72" t="s">
        <v>6120</v>
      </c>
      <c r="E143" s="72" t="s">
        <v>6121</v>
      </c>
      <c r="F143" s="72" t="s">
        <v>6122</v>
      </c>
      <c r="G143" s="72" t="s">
        <v>6123</v>
      </c>
      <c r="H143" s="75" t="s">
        <v>5215</v>
      </c>
      <c r="I143" s="75" t="s">
        <v>5300</v>
      </c>
      <c r="J143" s="75" t="s">
        <v>1029</v>
      </c>
      <c r="K143" s="75" t="s">
        <v>1157</v>
      </c>
      <c r="L143" s="75" t="s">
        <v>1027</v>
      </c>
    </row>
    <row r="144" ht="15.75" customHeight="1">
      <c r="A144" s="67">
        <v>955.0</v>
      </c>
      <c r="B144" s="72" t="s">
        <v>6124</v>
      </c>
      <c r="C144" s="72">
        <v>2.0</v>
      </c>
      <c r="D144" s="72" t="s">
        <v>6125</v>
      </c>
      <c r="E144" s="72" t="s">
        <v>6126</v>
      </c>
      <c r="F144" s="72" t="s">
        <v>6127</v>
      </c>
      <c r="G144" s="72" t="s">
        <v>6128</v>
      </c>
      <c r="H144" s="75" t="s">
        <v>4455</v>
      </c>
      <c r="I144" s="75" t="s">
        <v>610</v>
      </c>
      <c r="J144" s="75" t="s">
        <v>733</v>
      </c>
      <c r="K144" s="75" t="s">
        <v>611</v>
      </c>
      <c r="L144" s="75" t="s">
        <v>611</v>
      </c>
    </row>
    <row r="145" ht="15.75" customHeight="1">
      <c r="A145" s="67">
        <v>1013.0</v>
      </c>
      <c r="B145" s="72" t="s">
        <v>6129</v>
      </c>
      <c r="C145" s="72">
        <v>2.0</v>
      </c>
      <c r="D145" s="72" t="s">
        <v>6130</v>
      </c>
      <c r="E145" s="72" t="s">
        <v>6131</v>
      </c>
      <c r="F145" s="72" t="s">
        <v>6132</v>
      </c>
      <c r="G145" s="72" t="s">
        <v>6133</v>
      </c>
      <c r="H145" s="75" t="s">
        <v>2794</v>
      </c>
      <c r="I145" s="75" t="s">
        <v>6134</v>
      </c>
      <c r="J145" s="75" t="s">
        <v>3337</v>
      </c>
      <c r="K145" s="75" t="s">
        <v>3337</v>
      </c>
      <c r="L145" s="75" t="s">
        <v>3337</v>
      </c>
    </row>
    <row r="146" ht="15.75" customHeight="1">
      <c r="A146" s="67">
        <v>1023.0</v>
      </c>
      <c r="B146" s="72" t="s">
        <v>6135</v>
      </c>
      <c r="C146" s="72">
        <v>2.0</v>
      </c>
      <c r="D146" s="72" t="s">
        <v>6136</v>
      </c>
      <c r="E146" s="72" t="s">
        <v>6137</v>
      </c>
      <c r="F146" s="72" t="s">
        <v>6138</v>
      </c>
      <c r="G146" s="72" t="s">
        <v>6139</v>
      </c>
      <c r="H146" s="75" t="s">
        <v>6140</v>
      </c>
      <c r="I146" s="75" t="s">
        <v>2290</v>
      </c>
      <c r="J146" s="75" t="s">
        <v>3337</v>
      </c>
      <c r="K146" s="75" t="s">
        <v>383</v>
      </c>
    </row>
    <row r="147" ht="15.75" customHeight="1">
      <c r="A147" s="67">
        <v>1034.0</v>
      </c>
      <c r="B147" s="72" t="s">
        <v>6141</v>
      </c>
      <c r="C147" s="72">
        <v>2.0</v>
      </c>
      <c r="D147" s="72" t="s">
        <v>6142</v>
      </c>
      <c r="E147" s="72" t="s">
        <v>6143</v>
      </c>
      <c r="F147" s="72" t="s">
        <v>6144</v>
      </c>
      <c r="G147" s="72" t="s">
        <v>6145</v>
      </c>
      <c r="H147" s="75" t="s">
        <v>1410</v>
      </c>
      <c r="I147" s="75" t="s">
        <v>1082</v>
      </c>
      <c r="J147" s="75" t="s">
        <v>1083</v>
      </c>
      <c r="K147" s="75" t="s">
        <v>1083</v>
      </c>
      <c r="L147" s="75" t="s">
        <v>1083</v>
      </c>
    </row>
    <row r="148" ht="15.75" customHeight="1">
      <c r="A148" s="67">
        <v>1037.0</v>
      </c>
      <c r="B148" s="72" t="s">
        <v>2063</v>
      </c>
      <c r="C148" s="72">
        <v>2.0</v>
      </c>
      <c r="D148" s="72" t="s">
        <v>6146</v>
      </c>
      <c r="E148" s="72" t="s">
        <v>6147</v>
      </c>
      <c r="F148" s="72" t="s">
        <v>2062</v>
      </c>
      <c r="G148" s="72" t="s">
        <v>6148</v>
      </c>
      <c r="H148" s="75" t="s">
        <v>2912</v>
      </c>
      <c r="I148" s="75" t="s">
        <v>3296</v>
      </c>
      <c r="J148" s="75" t="s">
        <v>2303</v>
      </c>
      <c r="K148" s="75" t="s">
        <v>6149</v>
      </c>
      <c r="L148" s="75" t="s">
        <v>6150</v>
      </c>
    </row>
    <row r="149" ht="15.75" customHeight="1">
      <c r="A149" s="67">
        <v>1047.0</v>
      </c>
      <c r="B149" s="72" t="s">
        <v>6151</v>
      </c>
      <c r="C149" s="72">
        <v>2.0</v>
      </c>
      <c r="D149" s="72" t="s">
        <v>6152</v>
      </c>
      <c r="E149" s="72" t="s">
        <v>6153</v>
      </c>
      <c r="F149" s="72" t="s">
        <v>6154</v>
      </c>
      <c r="G149" s="72" t="s">
        <v>6155</v>
      </c>
      <c r="H149" s="75" t="s">
        <v>1408</v>
      </c>
      <c r="I149" s="75" t="s">
        <v>1081</v>
      </c>
      <c r="J149" s="75" t="s">
        <v>3037</v>
      </c>
      <c r="K149" s="75" t="s">
        <v>1412</v>
      </c>
      <c r="L149" s="75" t="s">
        <v>1567</v>
      </c>
    </row>
    <row r="150" ht="15.75" customHeight="1">
      <c r="A150" s="67">
        <v>1048.0</v>
      </c>
      <c r="B150" s="72" t="s">
        <v>3970</v>
      </c>
      <c r="C150" s="72">
        <v>2.0</v>
      </c>
      <c r="D150" s="72" t="s">
        <v>6156</v>
      </c>
      <c r="E150" s="72" t="s">
        <v>6157</v>
      </c>
      <c r="F150" s="72" t="s">
        <v>6158</v>
      </c>
      <c r="G150" s="72" t="s">
        <v>6159</v>
      </c>
      <c r="H150" s="75" t="s">
        <v>1790</v>
      </c>
      <c r="I150" s="75" t="s">
        <v>1081</v>
      </c>
      <c r="J150" s="75" t="s">
        <v>1567</v>
      </c>
      <c r="K150" s="75" t="s">
        <v>1412</v>
      </c>
      <c r="L150" s="75" t="s">
        <v>1412</v>
      </c>
    </row>
    <row r="151" ht="15.75" customHeight="1">
      <c r="A151" s="67">
        <v>1052.0</v>
      </c>
      <c r="B151" s="72" t="s">
        <v>2577</v>
      </c>
      <c r="C151" s="72">
        <v>2.0</v>
      </c>
      <c r="D151" s="72" t="s">
        <v>6160</v>
      </c>
      <c r="E151" s="72" t="s">
        <v>6161</v>
      </c>
      <c r="F151" s="72" t="s">
        <v>6162</v>
      </c>
      <c r="G151" s="72" t="s">
        <v>6163</v>
      </c>
      <c r="H151" s="75" t="s">
        <v>775</v>
      </c>
      <c r="I151" s="75" t="s">
        <v>358</v>
      </c>
      <c r="J151" s="75" t="s">
        <v>6164</v>
      </c>
      <c r="K151" s="75" t="s">
        <v>6165</v>
      </c>
      <c r="L151" s="75" t="s">
        <v>4157</v>
      </c>
    </row>
    <row r="152" ht="15.75" customHeight="1">
      <c r="A152" s="67">
        <v>1053.0</v>
      </c>
      <c r="B152" s="72" t="s">
        <v>6166</v>
      </c>
      <c r="C152" s="72">
        <v>2.0</v>
      </c>
      <c r="D152" s="72" t="s">
        <v>6167</v>
      </c>
      <c r="E152" s="72" t="s">
        <v>6168</v>
      </c>
      <c r="F152" s="72" t="s">
        <v>6169</v>
      </c>
      <c r="G152" s="72" t="s">
        <v>6170</v>
      </c>
      <c r="H152" s="75" t="s">
        <v>2489</v>
      </c>
      <c r="I152" s="75" t="s">
        <v>6171</v>
      </c>
      <c r="J152" s="75" t="s">
        <v>6165</v>
      </c>
      <c r="K152" s="75" t="s">
        <v>6149</v>
      </c>
      <c r="L152" s="75" t="s">
        <v>6150</v>
      </c>
    </row>
    <row r="153" ht="15.75" customHeight="1">
      <c r="A153" s="67">
        <v>1055.0</v>
      </c>
      <c r="B153" s="72" t="s">
        <v>6172</v>
      </c>
      <c r="C153" s="72">
        <v>2.0</v>
      </c>
      <c r="D153" s="72" t="s">
        <v>6173</v>
      </c>
      <c r="E153" s="72" t="s">
        <v>6174</v>
      </c>
      <c r="F153" s="72" t="s">
        <v>6175</v>
      </c>
      <c r="G153" s="72" t="s">
        <v>6176</v>
      </c>
      <c r="H153" s="75" t="s">
        <v>6177</v>
      </c>
      <c r="I153" s="75" t="s">
        <v>2099</v>
      </c>
      <c r="J153" s="75" t="s">
        <v>3074</v>
      </c>
      <c r="K153" s="75" t="s">
        <v>2578</v>
      </c>
      <c r="L153" s="75" t="s">
        <v>3296</v>
      </c>
    </row>
    <row r="154" ht="15.75" customHeight="1">
      <c r="A154" s="67">
        <v>1056.0</v>
      </c>
      <c r="B154" s="72" t="s">
        <v>3071</v>
      </c>
      <c r="C154" s="72">
        <v>2.0</v>
      </c>
      <c r="D154" s="72" t="s">
        <v>6178</v>
      </c>
      <c r="E154" s="72" t="s">
        <v>6179</v>
      </c>
      <c r="F154" s="72" t="s">
        <v>3070</v>
      </c>
      <c r="G154" s="72" t="s">
        <v>6180</v>
      </c>
      <c r="H154" s="75" t="s">
        <v>6181</v>
      </c>
      <c r="I154" s="75" t="s">
        <v>6182</v>
      </c>
      <c r="J154" s="75" t="s">
        <v>6183</v>
      </c>
      <c r="K154" s="75" t="s">
        <v>2578</v>
      </c>
      <c r="L154" s="75" t="s">
        <v>3049</v>
      </c>
    </row>
    <row r="155" ht="15.75" customHeight="1">
      <c r="A155" s="67">
        <v>1152.0</v>
      </c>
      <c r="B155" s="72" t="s">
        <v>6184</v>
      </c>
      <c r="C155" s="72">
        <v>2.0</v>
      </c>
      <c r="D155" s="72" t="s">
        <v>6185</v>
      </c>
      <c r="E155" s="72" t="s">
        <v>5349</v>
      </c>
      <c r="F155" s="72" t="s">
        <v>6186</v>
      </c>
      <c r="G155" s="72" t="s">
        <v>6187</v>
      </c>
      <c r="H155" s="75" t="s">
        <v>1565</v>
      </c>
    </row>
    <row r="156" ht="15.75" customHeight="1">
      <c r="A156" s="67">
        <v>1153.0</v>
      </c>
      <c r="B156" s="72" t="s">
        <v>6188</v>
      </c>
      <c r="C156" s="72">
        <v>2.0</v>
      </c>
      <c r="D156" s="72" t="s">
        <v>6189</v>
      </c>
      <c r="E156" s="72" t="s">
        <v>6190</v>
      </c>
      <c r="F156" s="72" t="s">
        <v>6191</v>
      </c>
      <c r="G156" s="72" t="s">
        <v>6192</v>
      </c>
      <c r="H156" s="75" t="s">
        <v>1791</v>
      </c>
      <c r="I156" s="75" t="s">
        <v>537</v>
      </c>
      <c r="J156" s="75" t="s">
        <v>3038</v>
      </c>
      <c r="K156" s="75" t="s">
        <v>3038</v>
      </c>
      <c r="L156" s="75" t="s">
        <v>3038</v>
      </c>
    </row>
    <row r="157" ht="15.75" customHeight="1">
      <c r="A157" s="67">
        <v>1154.0</v>
      </c>
      <c r="B157" s="72" t="s">
        <v>6193</v>
      </c>
      <c r="C157" s="72">
        <v>2.0</v>
      </c>
      <c r="D157" s="72" t="s">
        <v>6194</v>
      </c>
      <c r="E157" s="72" t="s">
        <v>5638</v>
      </c>
      <c r="F157" s="72" t="s">
        <v>6195</v>
      </c>
      <c r="G157" s="72" t="s">
        <v>6196</v>
      </c>
      <c r="H157" s="75" t="s">
        <v>3037</v>
      </c>
      <c r="I157" s="75" t="s">
        <v>1877</v>
      </c>
      <c r="J157" s="75" t="s">
        <v>1408</v>
      </c>
    </row>
    <row r="158" ht="15.75" customHeight="1">
      <c r="A158" s="67">
        <v>1156.0</v>
      </c>
      <c r="B158" s="72" t="s">
        <v>2778</v>
      </c>
      <c r="C158" s="72">
        <v>2.0</v>
      </c>
      <c r="D158" s="72" t="s">
        <v>6197</v>
      </c>
      <c r="E158" s="72" t="s">
        <v>6198</v>
      </c>
      <c r="F158" s="72" t="s">
        <v>6199</v>
      </c>
      <c r="G158" s="72" t="s">
        <v>6200</v>
      </c>
      <c r="H158" s="75" t="s">
        <v>1432</v>
      </c>
      <c r="I158" s="75" t="s">
        <v>2508</v>
      </c>
      <c r="J158" s="75" t="s">
        <v>1435</v>
      </c>
      <c r="K158" s="75" t="s">
        <v>2708</v>
      </c>
      <c r="L158" s="75" t="s">
        <v>849</v>
      </c>
    </row>
    <row r="159" ht="15.75" customHeight="1">
      <c r="A159" s="67">
        <v>1157.0</v>
      </c>
      <c r="B159" s="72" t="s">
        <v>6201</v>
      </c>
      <c r="C159" s="72">
        <v>2.0</v>
      </c>
      <c r="D159" s="72" t="s">
        <v>6202</v>
      </c>
      <c r="E159" s="72" t="s">
        <v>6203</v>
      </c>
      <c r="F159" s="72" t="s">
        <v>6204</v>
      </c>
      <c r="G159" s="72" t="s">
        <v>6205</v>
      </c>
      <c r="H159" s="75" t="s">
        <v>2691</v>
      </c>
      <c r="I159" s="75" t="s">
        <v>799</v>
      </c>
      <c r="J159" s="75" t="s">
        <v>3136</v>
      </c>
      <c r="K159" s="75" t="s">
        <v>950</v>
      </c>
      <c r="L159" s="75" t="s">
        <v>801</v>
      </c>
    </row>
    <row r="160" ht="15.75" customHeight="1">
      <c r="A160" s="67">
        <v>1162.0</v>
      </c>
      <c r="B160" s="72" t="s">
        <v>6206</v>
      </c>
      <c r="C160" s="72">
        <v>2.0</v>
      </c>
      <c r="D160" s="72" t="s">
        <v>6207</v>
      </c>
      <c r="E160" s="72" t="s">
        <v>6208</v>
      </c>
      <c r="F160" s="72" t="s">
        <v>6209</v>
      </c>
      <c r="G160" s="72" t="s">
        <v>6210</v>
      </c>
      <c r="H160" s="75" t="s">
        <v>2586</v>
      </c>
      <c r="I160" s="75" t="s">
        <v>6211</v>
      </c>
      <c r="J160" s="75" t="s">
        <v>2515</v>
      </c>
      <c r="K160" s="75" t="s">
        <v>801</v>
      </c>
      <c r="L160" s="75" t="s">
        <v>802</v>
      </c>
    </row>
    <row r="161" ht="15.75" customHeight="1">
      <c r="A161" s="67">
        <v>1169.0</v>
      </c>
      <c r="B161" s="72" t="s">
        <v>6212</v>
      </c>
      <c r="C161" s="72">
        <v>2.0</v>
      </c>
      <c r="D161" s="72" t="s">
        <v>6213</v>
      </c>
      <c r="E161" s="72" t="s">
        <v>5553</v>
      </c>
      <c r="F161" s="72" t="s">
        <v>6214</v>
      </c>
      <c r="G161" s="72" t="s">
        <v>6215</v>
      </c>
      <c r="H161" s="75" t="s">
        <v>849</v>
      </c>
      <c r="I161" s="75" t="s">
        <v>2683</v>
      </c>
      <c r="J161" s="75" t="s">
        <v>3250</v>
      </c>
    </row>
    <row r="162" ht="15.75" customHeight="1">
      <c r="A162" s="67">
        <v>1181.0</v>
      </c>
      <c r="B162" s="72" t="s">
        <v>6216</v>
      </c>
      <c r="C162" s="72">
        <v>2.0</v>
      </c>
      <c r="D162" s="72" t="s">
        <v>6217</v>
      </c>
      <c r="E162" s="72" t="s">
        <v>6218</v>
      </c>
      <c r="F162" s="72" t="s">
        <v>6219</v>
      </c>
      <c r="G162" s="72" t="s">
        <v>6220</v>
      </c>
      <c r="H162" s="75" t="s">
        <v>5782</v>
      </c>
      <c r="I162" s="75" t="s">
        <v>598</v>
      </c>
      <c r="J162" s="75" t="s">
        <v>6221</v>
      </c>
      <c r="K162" s="75" t="s">
        <v>6222</v>
      </c>
      <c r="L162" s="75" t="s">
        <v>6223</v>
      </c>
    </row>
    <row r="163" ht="15.75" customHeight="1">
      <c r="A163" s="67">
        <v>1207.0</v>
      </c>
      <c r="B163" s="72" t="s">
        <v>6224</v>
      </c>
      <c r="C163" s="72">
        <v>2.0</v>
      </c>
      <c r="D163" s="72" t="s">
        <v>6225</v>
      </c>
      <c r="E163" s="72" t="s">
        <v>5698</v>
      </c>
      <c r="F163" s="72" t="s">
        <v>6226</v>
      </c>
      <c r="G163" s="72" t="s">
        <v>6227</v>
      </c>
      <c r="H163" s="75" t="s">
        <v>3078</v>
      </c>
      <c r="I163" s="75" t="s">
        <v>6228</v>
      </c>
    </row>
    <row r="164" ht="15.75" customHeight="1">
      <c r="A164" s="67">
        <v>1208.0</v>
      </c>
      <c r="B164" s="72" t="s">
        <v>6229</v>
      </c>
      <c r="C164" s="72">
        <v>2.0</v>
      </c>
      <c r="D164" s="72" t="s">
        <v>6230</v>
      </c>
      <c r="E164" s="72" t="s">
        <v>5631</v>
      </c>
      <c r="F164" s="72" t="s">
        <v>6226</v>
      </c>
      <c r="G164" s="72" t="s">
        <v>6227</v>
      </c>
      <c r="H164" s="75" t="s">
        <v>3078</v>
      </c>
      <c r="I164" s="75" t="s">
        <v>6228</v>
      </c>
    </row>
    <row r="165" ht="15.75" customHeight="1">
      <c r="A165" s="67">
        <v>1211.0</v>
      </c>
      <c r="B165" s="72" t="s">
        <v>4130</v>
      </c>
      <c r="C165" s="72">
        <v>2.0</v>
      </c>
      <c r="D165" s="72" t="s">
        <v>6231</v>
      </c>
      <c r="E165" s="72" t="s">
        <v>6232</v>
      </c>
      <c r="F165" s="72" t="s">
        <v>4129</v>
      </c>
      <c r="G165" s="72" t="s">
        <v>6233</v>
      </c>
      <c r="H165" s="75" t="s">
        <v>3888</v>
      </c>
      <c r="I165" s="75" t="s">
        <v>2845</v>
      </c>
      <c r="J165" s="75" t="s">
        <v>3547</v>
      </c>
      <c r="K165" s="75" t="s">
        <v>6234</v>
      </c>
      <c r="L165" s="75" t="s">
        <v>6235</v>
      </c>
    </row>
    <row r="166" ht="15.75" customHeight="1">
      <c r="A166" s="67">
        <v>1222.0</v>
      </c>
      <c r="B166" s="72" t="s">
        <v>6236</v>
      </c>
      <c r="C166" s="72">
        <v>2.0</v>
      </c>
      <c r="D166" s="72" t="s">
        <v>6237</v>
      </c>
      <c r="E166" s="72" t="s">
        <v>6238</v>
      </c>
      <c r="F166" s="72" t="s">
        <v>6239</v>
      </c>
      <c r="G166" s="72" t="s">
        <v>6240</v>
      </c>
      <c r="H166" s="75" t="s">
        <v>2709</v>
      </c>
      <c r="I166" s="75" t="s">
        <v>6241</v>
      </c>
      <c r="J166" s="75" t="s">
        <v>2209</v>
      </c>
      <c r="K166" s="75" t="s">
        <v>2036</v>
      </c>
      <c r="L166" s="75" t="s">
        <v>2036</v>
      </c>
    </row>
    <row r="167" ht="15.75" customHeight="1">
      <c r="A167" s="67">
        <v>1228.0</v>
      </c>
      <c r="B167" s="72" t="s">
        <v>6242</v>
      </c>
      <c r="C167" s="72">
        <v>2.0</v>
      </c>
      <c r="D167" s="72" t="s">
        <v>6243</v>
      </c>
      <c r="E167" s="72" t="s">
        <v>6244</v>
      </c>
      <c r="F167" s="72" t="s">
        <v>6245</v>
      </c>
      <c r="G167" s="72" t="s">
        <v>6246</v>
      </c>
      <c r="H167" s="75" t="s">
        <v>710</v>
      </c>
      <c r="I167" s="75" t="s">
        <v>3278</v>
      </c>
      <c r="J167" s="75" t="s">
        <v>4439</v>
      </c>
      <c r="K167" s="75" t="s">
        <v>4499</v>
      </c>
      <c r="L167" s="75" t="s">
        <v>6247</v>
      </c>
    </row>
    <row r="168" ht="15.75" customHeight="1">
      <c r="A168" s="67">
        <v>1229.0</v>
      </c>
      <c r="B168" s="72" t="s">
        <v>6248</v>
      </c>
      <c r="C168" s="72">
        <v>2.0</v>
      </c>
      <c r="D168" s="72" t="s">
        <v>6249</v>
      </c>
      <c r="E168" s="72" t="s">
        <v>6250</v>
      </c>
      <c r="F168" s="72" t="s">
        <v>6251</v>
      </c>
      <c r="G168" s="72" t="s">
        <v>6252</v>
      </c>
      <c r="H168" s="75" t="s">
        <v>6247</v>
      </c>
      <c r="I168" s="75" t="s">
        <v>6253</v>
      </c>
      <c r="J168" s="75" t="s">
        <v>801</v>
      </c>
      <c r="K168" s="75" t="s">
        <v>6254</v>
      </c>
      <c r="L168" s="75" t="s">
        <v>6255</v>
      </c>
    </row>
    <row r="169" ht="15.75" customHeight="1">
      <c r="A169" s="67">
        <v>1231.0</v>
      </c>
      <c r="B169" s="72" t="s">
        <v>2327</v>
      </c>
      <c r="C169" s="72">
        <v>2.0</v>
      </c>
      <c r="D169" s="72" t="s">
        <v>6256</v>
      </c>
      <c r="E169" s="72" t="s">
        <v>6257</v>
      </c>
      <c r="F169" s="72" t="s">
        <v>6258</v>
      </c>
      <c r="G169" s="72" t="s">
        <v>6259</v>
      </c>
      <c r="H169" s="75" t="s">
        <v>2328</v>
      </c>
      <c r="I169" s="75" t="s">
        <v>2332</v>
      </c>
      <c r="J169" s="75" t="s">
        <v>6254</v>
      </c>
      <c r="K169" s="75" t="s">
        <v>3360</v>
      </c>
      <c r="L169" s="75" t="s">
        <v>6254</v>
      </c>
    </row>
    <row r="170" ht="15.75" customHeight="1">
      <c r="A170" s="67">
        <v>1235.0</v>
      </c>
      <c r="B170" s="72" t="s">
        <v>4438</v>
      </c>
      <c r="C170" s="72">
        <v>2.0</v>
      </c>
      <c r="D170" s="72" t="s">
        <v>6260</v>
      </c>
      <c r="E170" s="72" t="s">
        <v>6261</v>
      </c>
      <c r="F170" s="72" t="s">
        <v>6262</v>
      </c>
      <c r="G170" s="72" t="s">
        <v>6263</v>
      </c>
      <c r="H170" s="75" t="s">
        <v>2732</v>
      </c>
      <c r="I170" s="75" t="s">
        <v>710</v>
      </c>
      <c r="J170" s="75" t="s">
        <v>6264</v>
      </c>
      <c r="K170" s="75" t="s">
        <v>2035</v>
      </c>
      <c r="L170" s="75" t="s">
        <v>3138</v>
      </c>
    </row>
    <row r="171" ht="15.75" customHeight="1">
      <c r="A171" s="67">
        <v>1241.0</v>
      </c>
      <c r="B171" s="72" t="s">
        <v>6265</v>
      </c>
      <c r="C171" s="72">
        <v>2.0</v>
      </c>
      <c r="D171" s="72" t="s">
        <v>6266</v>
      </c>
      <c r="E171" s="72" t="s">
        <v>5631</v>
      </c>
      <c r="F171" s="72" t="s">
        <v>6267</v>
      </c>
      <c r="G171" s="72" t="s">
        <v>6268</v>
      </c>
      <c r="H171" s="75" t="s">
        <v>6269</v>
      </c>
      <c r="I171" s="75" t="s">
        <v>6270</v>
      </c>
      <c r="J171" s="75" t="s">
        <v>4305</v>
      </c>
    </row>
    <row r="172" ht="15.75" customHeight="1">
      <c r="A172" s="67">
        <v>1242.0</v>
      </c>
      <c r="B172" s="72" t="s">
        <v>6271</v>
      </c>
      <c r="C172" s="72">
        <v>2.0</v>
      </c>
      <c r="D172" s="72" t="s">
        <v>6272</v>
      </c>
      <c r="E172" s="72" t="s">
        <v>5349</v>
      </c>
      <c r="F172" s="72" t="s">
        <v>6273</v>
      </c>
      <c r="G172" s="72" t="s">
        <v>6274</v>
      </c>
      <c r="H172" s="75" t="s">
        <v>6269</v>
      </c>
      <c r="I172" s="75" t="s">
        <v>4305</v>
      </c>
    </row>
    <row r="173" ht="15.75" customHeight="1">
      <c r="A173" s="67">
        <v>1251.0</v>
      </c>
      <c r="B173" s="72" t="s">
        <v>6275</v>
      </c>
      <c r="C173" s="72">
        <v>2.0</v>
      </c>
      <c r="D173" s="72" t="s">
        <v>6276</v>
      </c>
      <c r="E173" s="72" t="s">
        <v>6277</v>
      </c>
      <c r="F173" s="72" t="s">
        <v>6278</v>
      </c>
      <c r="G173" s="72" t="s">
        <v>6279</v>
      </c>
      <c r="H173" s="75" t="s">
        <v>6228</v>
      </c>
      <c r="I173" s="75" t="s">
        <v>6280</v>
      </c>
      <c r="J173" s="75" t="s">
        <v>6281</v>
      </c>
      <c r="K173" s="75" t="s">
        <v>3078</v>
      </c>
      <c r="L173" s="75" t="s">
        <v>4083</v>
      </c>
    </row>
    <row r="174" ht="15.75" customHeight="1">
      <c r="A174" s="67">
        <v>1252.0</v>
      </c>
      <c r="B174" s="72" t="s">
        <v>6282</v>
      </c>
      <c r="C174" s="72">
        <v>2.0</v>
      </c>
      <c r="D174" s="72" t="s">
        <v>6283</v>
      </c>
      <c r="E174" s="72" t="s">
        <v>5638</v>
      </c>
      <c r="F174" s="72" t="s">
        <v>6284</v>
      </c>
      <c r="G174" s="72" t="s">
        <v>6285</v>
      </c>
      <c r="H174" s="75" t="s">
        <v>4434</v>
      </c>
      <c r="I174" s="75" t="s">
        <v>6286</v>
      </c>
      <c r="J174" s="75" t="s">
        <v>6287</v>
      </c>
      <c r="K174" s="75" t="s">
        <v>3909</v>
      </c>
    </row>
    <row r="175" ht="15.75" customHeight="1">
      <c r="A175" s="67">
        <v>1254.0</v>
      </c>
      <c r="B175" s="72" t="s">
        <v>6288</v>
      </c>
      <c r="C175" s="72">
        <v>2.0</v>
      </c>
      <c r="D175" s="72" t="s">
        <v>6289</v>
      </c>
      <c r="E175" s="72" t="s">
        <v>5631</v>
      </c>
      <c r="F175" s="72" t="s">
        <v>6290</v>
      </c>
      <c r="G175" s="72" t="s">
        <v>6291</v>
      </c>
      <c r="H175" s="75" t="s">
        <v>3576</v>
      </c>
      <c r="I175" s="75" t="s">
        <v>6292</v>
      </c>
      <c r="J175" s="75" t="s">
        <v>6293</v>
      </c>
    </row>
    <row r="176" ht="15.75" customHeight="1">
      <c r="A176" s="67">
        <v>1255.0</v>
      </c>
      <c r="B176" s="72" t="s">
        <v>6294</v>
      </c>
      <c r="C176" s="72">
        <v>2.0</v>
      </c>
      <c r="D176" s="72" t="s">
        <v>6295</v>
      </c>
      <c r="E176" s="72" t="s">
        <v>5349</v>
      </c>
      <c r="F176" s="72" t="s">
        <v>6296</v>
      </c>
      <c r="G176" s="72" t="s">
        <v>6297</v>
      </c>
      <c r="H176" s="75" t="s">
        <v>3576</v>
      </c>
      <c r="I176" s="75" t="s">
        <v>6292</v>
      </c>
    </row>
    <row r="177" ht="15.75" customHeight="1">
      <c r="A177" s="67">
        <v>1256.0</v>
      </c>
      <c r="B177" s="72" t="s">
        <v>2524</v>
      </c>
      <c r="C177" s="72">
        <v>2.0</v>
      </c>
      <c r="D177" s="72" t="s">
        <v>6298</v>
      </c>
      <c r="E177" s="72" t="s">
        <v>5807</v>
      </c>
      <c r="F177" s="72" t="s">
        <v>2523</v>
      </c>
      <c r="G177" s="72" t="s">
        <v>6299</v>
      </c>
      <c r="H177" s="75" t="s">
        <v>2245</v>
      </c>
      <c r="I177" s="75" t="s">
        <v>3066</v>
      </c>
      <c r="J177" s="75" t="s">
        <v>2527</v>
      </c>
      <c r="K177" s="75" t="s">
        <v>2527</v>
      </c>
      <c r="L177" s="75" t="s">
        <v>2527</v>
      </c>
    </row>
    <row r="178" ht="15.75" customHeight="1">
      <c r="A178" s="67">
        <v>1271.0</v>
      </c>
      <c r="B178" s="72" t="s">
        <v>6300</v>
      </c>
      <c r="C178" s="72">
        <v>2.0</v>
      </c>
      <c r="D178" s="72" t="s">
        <v>6301</v>
      </c>
      <c r="E178" s="72" t="s">
        <v>5703</v>
      </c>
      <c r="F178" s="72" t="s">
        <v>6302</v>
      </c>
      <c r="G178" s="72" t="s">
        <v>6303</v>
      </c>
      <c r="H178" s="75" t="s">
        <v>3335</v>
      </c>
      <c r="I178" s="75" t="s">
        <v>6304</v>
      </c>
      <c r="J178" s="75" t="s">
        <v>2794</v>
      </c>
      <c r="K178" s="75" t="s">
        <v>6134</v>
      </c>
    </row>
    <row r="179" ht="15.75" customHeight="1">
      <c r="A179" s="67">
        <v>1273.0</v>
      </c>
      <c r="B179" s="72" t="s">
        <v>6305</v>
      </c>
      <c r="C179" s="72">
        <v>2.0</v>
      </c>
      <c r="D179" s="72" t="s">
        <v>6306</v>
      </c>
      <c r="E179" s="72" t="s">
        <v>5349</v>
      </c>
      <c r="F179" s="72" t="s">
        <v>6307</v>
      </c>
      <c r="G179" s="72" t="s">
        <v>6308</v>
      </c>
      <c r="H179" s="75" t="s">
        <v>6309</v>
      </c>
      <c r="I179" s="75" t="s">
        <v>6310</v>
      </c>
    </row>
    <row r="180" ht="15.75" customHeight="1">
      <c r="A180" s="67">
        <v>1280.0</v>
      </c>
      <c r="B180" s="72" t="s">
        <v>6311</v>
      </c>
      <c r="C180" s="72">
        <v>2.0</v>
      </c>
      <c r="D180" s="72" t="s">
        <v>6312</v>
      </c>
      <c r="E180" s="72" t="s">
        <v>5387</v>
      </c>
      <c r="F180" s="72" t="s">
        <v>6313</v>
      </c>
      <c r="G180" s="72" t="s">
        <v>6314</v>
      </c>
      <c r="H180" s="75" t="s">
        <v>6315</v>
      </c>
      <c r="I180" s="75" t="s">
        <v>3189</v>
      </c>
    </row>
    <row r="181" ht="15.75" customHeight="1">
      <c r="A181" s="67">
        <v>1286.0</v>
      </c>
      <c r="B181" s="72" t="s">
        <v>6316</v>
      </c>
      <c r="C181" s="72">
        <v>2.0</v>
      </c>
      <c r="D181" s="72" t="s">
        <v>6317</v>
      </c>
      <c r="E181" s="72" t="s">
        <v>6318</v>
      </c>
      <c r="F181" s="72" t="s">
        <v>6319</v>
      </c>
      <c r="G181" s="72" t="s">
        <v>6320</v>
      </c>
      <c r="H181" s="75" t="s">
        <v>6321</v>
      </c>
      <c r="I181" s="75" t="s">
        <v>2378</v>
      </c>
      <c r="J181" s="75" t="s">
        <v>3774</v>
      </c>
      <c r="K181" s="75" t="s">
        <v>3372</v>
      </c>
      <c r="L181" s="75" t="s">
        <v>6322</v>
      </c>
    </row>
    <row r="182" ht="15.75" customHeight="1">
      <c r="A182" s="67">
        <v>1287.0</v>
      </c>
      <c r="B182" s="72" t="s">
        <v>6323</v>
      </c>
      <c r="C182" s="72">
        <v>2.0</v>
      </c>
      <c r="D182" s="72" t="s">
        <v>6324</v>
      </c>
      <c r="E182" s="72" t="s">
        <v>5387</v>
      </c>
      <c r="F182" s="72" t="s">
        <v>6325</v>
      </c>
      <c r="G182" s="72" t="s">
        <v>6326</v>
      </c>
      <c r="H182" s="75" t="s">
        <v>4356</v>
      </c>
      <c r="I182" s="75" t="s">
        <v>6327</v>
      </c>
      <c r="J182" s="75" t="s">
        <v>6328</v>
      </c>
    </row>
    <row r="183" ht="15.75" customHeight="1">
      <c r="A183" s="67">
        <v>1288.0</v>
      </c>
      <c r="B183" s="72" t="s">
        <v>6329</v>
      </c>
      <c r="C183" s="72">
        <v>2.0</v>
      </c>
      <c r="D183" s="72" t="s">
        <v>6330</v>
      </c>
      <c r="E183" s="72" t="s">
        <v>5387</v>
      </c>
      <c r="F183" s="72" t="s">
        <v>6331</v>
      </c>
      <c r="G183" s="72" t="s">
        <v>6332</v>
      </c>
      <c r="H183" s="75" t="s">
        <v>4816</v>
      </c>
      <c r="I183" s="75" t="s">
        <v>4419</v>
      </c>
      <c r="J183" s="75" t="s">
        <v>1252</v>
      </c>
      <c r="K183" s="75" t="s">
        <v>6333</v>
      </c>
    </row>
    <row r="184" ht="15.75" customHeight="1">
      <c r="A184" s="67">
        <v>1290.0</v>
      </c>
      <c r="B184" s="72" t="s">
        <v>6334</v>
      </c>
      <c r="C184" s="72">
        <v>2.0</v>
      </c>
      <c r="D184" s="72" t="s">
        <v>6335</v>
      </c>
      <c r="E184" s="72" t="s">
        <v>6336</v>
      </c>
      <c r="F184" s="72" t="s">
        <v>6337</v>
      </c>
      <c r="G184" s="72" t="s">
        <v>6338</v>
      </c>
      <c r="H184" s="75" t="s">
        <v>3868</v>
      </c>
      <c r="I184" s="75" t="s">
        <v>3078</v>
      </c>
      <c r="J184" s="75" t="s">
        <v>6339</v>
      </c>
      <c r="K184" s="75" t="s">
        <v>3080</v>
      </c>
      <c r="L184" s="75" t="s">
        <v>6340</v>
      </c>
    </row>
    <row r="185" ht="15.75" customHeight="1">
      <c r="A185" s="67">
        <v>1291.0</v>
      </c>
      <c r="B185" s="72" t="s">
        <v>6341</v>
      </c>
      <c r="C185" s="72">
        <v>2.0</v>
      </c>
      <c r="D185" s="72" t="s">
        <v>6342</v>
      </c>
      <c r="E185" s="72" t="s">
        <v>6343</v>
      </c>
      <c r="F185" s="72" t="s">
        <v>6344</v>
      </c>
      <c r="G185" s="72" t="s">
        <v>6345</v>
      </c>
      <c r="H185" s="75" t="s">
        <v>4490</v>
      </c>
      <c r="I185" s="75" t="s">
        <v>3894</v>
      </c>
      <c r="J185" s="75" t="s">
        <v>6346</v>
      </c>
      <c r="K185" s="75" t="s">
        <v>6321</v>
      </c>
      <c r="L185" s="75" t="s">
        <v>6346</v>
      </c>
    </row>
    <row r="186" ht="15.75" customHeight="1">
      <c r="A186" s="67">
        <v>1292.0</v>
      </c>
      <c r="B186" s="72" t="s">
        <v>6347</v>
      </c>
      <c r="C186" s="72">
        <v>2.0</v>
      </c>
      <c r="D186" s="72" t="s">
        <v>6348</v>
      </c>
      <c r="E186" s="72" t="s">
        <v>5796</v>
      </c>
      <c r="F186" s="72" t="s">
        <v>6349</v>
      </c>
      <c r="G186" s="72" t="s">
        <v>6350</v>
      </c>
      <c r="H186" s="75" t="s">
        <v>4323</v>
      </c>
      <c r="I186" s="75" t="s">
        <v>4490</v>
      </c>
      <c r="J186" s="75" t="s">
        <v>6321</v>
      </c>
      <c r="K186" s="75" t="s">
        <v>3894</v>
      </c>
      <c r="L186" s="75" t="s">
        <v>6321</v>
      </c>
    </row>
    <row r="187" ht="15.75" customHeight="1">
      <c r="A187" s="67">
        <v>1293.0</v>
      </c>
      <c r="B187" s="72" t="s">
        <v>6351</v>
      </c>
      <c r="C187" s="72">
        <v>2.0</v>
      </c>
      <c r="D187" s="72" t="s">
        <v>6352</v>
      </c>
      <c r="E187" s="72" t="s">
        <v>6353</v>
      </c>
      <c r="F187" s="72" t="s">
        <v>6354</v>
      </c>
      <c r="G187" s="72" t="s">
        <v>6355</v>
      </c>
      <c r="H187" s="75" t="s">
        <v>3026</v>
      </c>
      <c r="I187" s="75" t="s">
        <v>3028</v>
      </c>
      <c r="J187" s="75" t="s">
        <v>6339</v>
      </c>
      <c r="K187" s="75" t="s">
        <v>6340</v>
      </c>
      <c r="L187" s="75" t="s">
        <v>6340</v>
      </c>
    </row>
    <row r="188" ht="15.75" customHeight="1">
      <c r="A188" s="67">
        <v>1294.0</v>
      </c>
      <c r="B188" s="72" t="s">
        <v>6356</v>
      </c>
      <c r="C188" s="72">
        <v>2.0</v>
      </c>
      <c r="D188" s="72" t="s">
        <v>6357</v>
      </c>
      <c r="E188" s="72" t="s">
        <v>5553</v>
      </c>
      <c r="F188" s="72" t="s">
        <v>6358</v>
      </c>
      <c r="G188" s="72" t="s">
        <v>6359</v>
      </c>
      <c r="H188" s="75" t="s">
        <v>6360</v>
      </c>
      <c r="I188" s="75" t="s">
        <v>6361</v>
      </c>
      <c r="J188" s="75" t="s">
        <v>3868</v>
      </c>
      <c r="K188" s="75" t="s">
        <v>3868</v>
      </c>
      <c r="L188" s="75" t="s">
        <v>3868</v>
      </c>
    </row>
    <row r="189" ht="15.75" customHeight="1">
      <c r="A189" s="67">
        <v>1295.0</v>
      </c>
      <c r="B189" s="72" t="s">
        <v>6362</v>
      </c>
      <c r="C189" s="72">
        <v>2.0</v>
      </c>
      <c r="D189" s="72" t="s">
        <v>6363</v>
      </c>
      <c r="E189" s="72" t="s">
        <v>5387</v>
      </c>
      <c r="F189" s="72" t="s">
        <v>6364</v>
      </c>
      <c r="G189" s="72" t="s">
        <v>6365</v>
      </c>
      <c r="H189" s="75" t="s">
        <v>3774</v>
      </c>
      <c r="I189" s="75" t="s">
        <v>4418</v>
      </c>
      <c r="J189" s="75" t="s">
        <v>6366</v>
      </c>
    </row>
    <row r="190" ht="15.75" customHeight="1">
      <c r="A190" s="67">
        <v>1296.0</v>
      </c>
      <c r="B190" s="72" t="s">
        <v>6367</v>
      </c>
      <c r="C190" s="72">
        <v>2.0</v>
      </c>
      <c r="D190" s="72" t="s">
        <v>6368</v>
      </c>
      <c r="E190" s="72" t="s">
        <v>5349</v>
      </c>
      <c r="F190" s="72" t="s">
        <v>6369</v>
      </c>
      <c r="G190" s="72" t="s">
        <v>6370</v>
      </c>
      <c r="H190" s="75" t="s">
        <v>3372</v>
      </c>
      <c r="I190" s="75" t="s">
        <v>2378</v>
      </c>
    </row>
    <row r="191" ht="15.75" customHeight="1">
      <c r="A191" s="67">
        <v>1297.0</v>
      </c>
      <c r="B191" s="72" t="s">
        <v>3537</v>
      </c>
      <c r="C191" s="72">
        <v>2.0</v>
      </c>
      <c r="D191" s="72" t="s">
        <v>6371</v>
      </c>
      <c r="E191" s="72" t="s">
        <v>6372</v>
      </c>
      <c r="F191" s="72" t="s">
        <v>6373</v>
      </c>
      <c r="G191" s="72" t="s">
        <v>6374</v>
      </c>
      <c r="H191" s="75" t="s">
        <v>6375</v>
      </c>
      <c r="I191" s="75" t="s">
        <v>2180</v>
      </c>
      <c r="J191" s="75" t="s">
        <v>773</v>
      </c>
      <c r="K191" s="75" t="s">
        <v>3154</v>
      </c>
      <c r="L191" s="75" t="s">
        <v>4417</v>
      </c>
    </row>
    <row r="192" ht="15.75" customHeight="1">
      <c r="A192" s="67">
        <v>1298.0</v>
      </c>
      <c r="B192" s="72" t="s">
        <v>6376</v>
      </c>
      <c r="C192" s="72">
        <v>2.0</v>
      </c>
      <c r="D192" s="72" t="s">
        <v>6377</v>
      </c>
      <c r="E192" s="72" t="s">
        <v>6378</v>
      </c>
      <c r="F192" s="72" t="s">
        <v>6379</v>
      </c>
      <c r="G192" s="72" t="s">
        <v>6380</v>
      </c>
      <c r="H192" s="75" t="s">
        <v>3350</v>
      </c>
      <c r="I192" s="75" t="s">
        <v>2180</v>
      </c>
      <c r="J192" s="75" t="s">
        <v>6381</v>
      </c>
      <c r="K192" s="75" t="s">
        <v>6382</v>
      </c>
      <c r="L192" s="75" t="s">
        <v>2181</v>
      </c>
    </row>
    <row r="193" ht="15.75" customHeight="1">
      <c r="A193" s="67">
        <v>1299.0</v>
      </c>
      <c r="B193" s="72" t="s">
        <v>6383</v>
      </c>
      <c r="C193" s="72">
        <v>2.0</v>
      </c>
      <c r="D193" s="72" t="s">
        <v>6384</v>
      </c>
      <c r="E193" s="72" t="s">
        <v>5387</v>
      </c>
      <c r="F193" s="72" t="s">
        <v>6385</v>
      </c>
      <c r="G193" s="72" t="s">
        <v>6386</v>
      </c>
      <c r="H193" s="75" t="s">
        <v>3360</v>
      </c>
      <c r="I193" s="75" t="s">
        <v>6387</v>
      </c>
    </row>
    <row r="194" ht="15.75" customHeight="1">
      <c r="A194" s="67">
        <v>1300.0</v>
      </c>
      <c r="B194" s="72" t="s">
        <v>6388</v>
      </c>
      <c r="C194" s="72">
        <v>2.0</v>
      </c>
      <c r="D194" s="72" t="s">
        <v>6389</v>
      </c>
      <c r="E194" s="72" t="s">
        <v>5575</v>
      </c>
      <c r="F194" s="72" t="s">
        <v>6390</v>
      </c>
      <c r="G194" s="72" t="s">
        <v>6391</v>
      </c>
      <c r="H194" s="75" t="s">
        <v>6392</v>
      </c>
      <c r="I194" s="75" t="s">
        <v>1412</v>
      </c>
      <c r="J194" s="75" t="s">
        <v>6393</v>
      </c>
      <c r="K194" s="75" t="s">
        <v>6393</v>
      </c>
      <c r="L194" s="75" t="s">
        <v>6393</v>
      </c>
    </row>
    <row r="195" ht="15.75" customHeight="1">
      <c r="A195" s="67">
        <v>1301.0</v>
      </c>
      <c r="B195" s="72" t="s">
        <v>6394</v>
      </c>
      <c r="C195" s="72">
        <v>2.0</v>
      </c>
      <c r="D195" s="72" t="s">
        <v>6395</v>
      </c>
      <c r="E195" s="72" t="s">
        <v>5349</v>
      </c>
      <c r="F195" s="72" t="s">
        <v>6396</v>
      </c>
      <c r="G195" s="72" t="s">
        <v>6397</v>
      </c>
      <c r="H195" s="75" t="s">
        <v>6392</v>
      </c>
      <c r="I195" s="75" t="s">
        <v>6398</v>
      </c>
    </row>
    <row r="196" ht="15.75" customHeight="1">
      <c r="A196" s="67">
        <v>1303.0</v>
      </c>
      <c r="B196" s="72" t="s">
        <v>6399</v>
      </c>
      <c r="C196" s="72">
        <v>2.0</v>
      </c>
      <c r="D196" s="72" t="s">
        <v>6400</v>
      </c>
      <c r="E196" s="72" t="s">
        <v>6401</v>
      </c>
      <c r="F196" s="72" t="s">
        <v>6402</v>
      </c>
      <c r="G196" s="72" t="s">
        <v>6403</v>
      </c>
      <c r="H196" s="75" t="s">
        <v>4349</v>
      </c>
      <c r="I196" s="75" t="s">
        <v>2210</v>
      </c>
      <c r="J196" s="75" t="s">
        <v>4600</v>
      </c>
      <c r="K196" s="75" t="s">
        <v>6404</v>
      </c>
      <c r="L196" s="75" t="s">
        <v>6404</v>
      </c>
    </row>
    <row r="197" ht="15.75" customHeight="1">
      <c r="A197" s="67">
        <v>1304.0</v>
      </c>
      <c r="B197" s="72" t="s">
        <v>6405</v>
      </c>
      <c r="C197" s="72">
        <v>2.0</v>
      </c>
      <c r="D197" s="72" t="s">
        <v>6406</v>
      </c>
      <c r="E197" s="72" t="s">
        <v>6043</v>
      </c>
      <c r="F197" s="72" t="s">
        <v>6407</v>
      </c>
      <c r="G197" s="72" t="s">
        <v>6408</v>
      </c>
      <c r="H197" s="75" t="s">
        <v>1433</v>
      </c>
      <c r="I197" s="75" t="s">
        <v>2153</v>
      </c>
      <c r="J197" s="75" t="s">
        <v>4600</v>
      </c>
      <c r="K197" s="75" t="s">
        <v>6404</v>
      </c>
      <c r="L197" s="75" t="s">
        <v>4600</v>
      </c>
    </row>
    <row r="198" ht="15.75" customHeight="1">
      <c r="A198" s="67">
        <v>1305.0</v>
      </c>
      <c r="B198" s="72" t="s">
        <v>6409</v>
      </c>
      <c r="C198" s="72">
        <v>2.0</v>
      </c>
      <c r="D198" s="72" t="s">
        <v>6410</v>
      </c>
      <c r="E198" s="72" t="s">
        <v>6411</v>
      </c>
      <c r="F198" s="72" t="s">
        <v>6412</v>
      </c>
      <c r="G198" s="72" t="s">
        <v>6413</v>
      </c>
      <c r="H198" s="75" t="s">
        <v>6414</v>
      </c>
      <c r="I198" s="75" t="s">
        <v>2210</v>
      </c>
      <c r="J198" s="75" t="s">
        <v>6404</v>
      </c>
      <c r="K198" s="75" t="s">
        <v>6404</v>
      </c>
      <c r="L198" s="75" t="s">
        <v>6404</v>
      </c>
    </row>
    <row r="199" ht="15.75" customHeight="1">
      <c r="A199" s="67">
        <v>1307.0</v>
      </c>
      <c r="B199" s="72" t="s">
        <v>6415</v>
      </c>
      <c r="C199" s="72">
        <v>2.0</v>
      </c>
      <c r="D199" s="72" t="s">
        <v>6416</v>
      </c>
      <c r="E199" s="72" t="s">
        <v>5349</v>
      </c>
      <c r="F199" s="72" t="s">
        <v>6417</v>
      </c>
      <c r="G199" s="72" t="s">
        <v>6418</v>
      </c>
      <c r="H199" s="75" t="s">
        <v>4615</v>
      </c>
    </row>
    <row r="200" ht="15.75" customHeight="1">
      <c r="A200" s="67">
        <v>1308.0</v>
      </c>
      <c r="B200" s="72" t="s">
        <v>6419</v>
      </c>
      <c r="C200" s="72">
        <v>2.0</v>
      </c>
      <c r="D200" s="72" t="s">
        <v>6420</v>
      </c>
      <c r="E200" s="72" t="s">
        <v>6421</v>
      </c>
      <c r="F200" s="72" t="s">
        <v>6422</v>
      </c>
      <c r="G200" s="72" t="s">
        <v>6423</v>
      </c>
      <c r="H200" s="75" t="s">
        <v>6424</v>
      </c>
      <c r="I200" s="75" t="s">
        <v>3037</v>
      </c>
      <c r="J200" s="75" t="s">
        <v>3839</v>
      </c>
      <c r="K200" s="75" t="s">
        <v>6425</v>
      </c>
      <c r="L200" s="75" t="s">
        <v>6425</v>
      </c>
    </row>
    <row r="201" ht="15.75" customHeight="1">
      <c r="A201" s="67">
        <v>1309.0</v>
      </c>
      <c r="B201" s="72" t="s">
        <v>6426</v>
      </c>
      <c r="C201" s="72">
        <v>2.0</v>
      </c>
      <c r="D201" s="72" t="s">
        <v>6427</v>
      </c>
      <c r="E201" s="72" t="s">
        <v>6428</v>
      </c>
      <c r="F201" s="72" t="s">
        <v>6429</v>
      </c>
      <c r="G201" s="72" t="s">
        <v>6430</v>
      </c>
      <c r="H201" s="75" t="s">
        <v>6404</v>
      </c>
      <c r="I201" s="75" t="s">
        <v>4352</v>
      </c>
      <c r="J201" s="75" t="s">
        <v>4349</v>
      </c>
    </row>
    <row r="202" ht="15.75" customHeight="1">
      <c r="A202" s="67">
        <v>1310.0</v>
      </c>
      <c r="B202" s="72" t="s">
        <v>6431</v>
      </c>
      <c r="C202" s="72">
        <v>2.0</v>
      </c>
      <c r="D202" s="72" t="s">
        <v>6432</v>
      </c>
      <c r="E202" s="72" t="s">
        <v>5349</v>
      </c>
      <c r="F202" s="72" t="s">
        <v>6433</v>
      </c>
      <c r="G202" s="72" t="s">
        <v>6434</v>
      </c>
      <c r="H202" s="75" t="s">
        <v>6404</v>
      </c>
      <c r="I202" s="75" t="s">
        <v>4352</v>
      </c>
    </row>
    <row r="203" ht="15.75" customHeight="1">
      <c r="A203" s="67">
        <v>1312.0</v>
      </c>
      <c r="B203" s="72" t="s">
        <v>6435</v>
      </c>
      <c r="C203" s="72">
        <v>2.0</v>
      </c>
      <c r="D203" s="72" t="s">
        <v>6436</v>
      </c>
      <c r="E203" s="72" t="s">
        <v>5349</v>
      </c>
      <c r="F203" s="72" t="s">
        <v>6437</v>
      </c>
      <c r="G203" s="72" t="s">
        <v>6438</v>
      </c>
      <c r="H203" s="75" t="s">
        <v>3037</v>
      </c>
      <c r="I203" s="75" t="s">
        <v>3839</v>
      </c>
    </row>
    <row r="204" ht="15.75" customHeight="1">
      <c r="A204" s="67">
        <v>1313.0</v>
      </c>
      <c r="B204" s="72" t="s">
        <v>6439</v>
      </c>
      <c r="C204" s="72">
        <v>2.0</v>
      </c>
      <c r="D204" s="72" t="s">
        <v>6440</v>
      </c>
      <c r="E204" s="72" t="s">
        <v>5349</v>
      </c>
      <c r="F204" s="72" t="s">
        <v>6441</v>
      </c>
      <c r="G204" s="72" t="s">
        <v>6442</v>
      </c>
      <c r="H204" s="75" t="s">
        <v>1675</v>
      </c>
    </row>
    <row r="205" ht="15.75" customHeight="1">
      <c r="A205" s="67">
        <v>1314.0</v>
      </c>
      <c r="B205" s="72" t="s">
        <v>6443</v>
      </c>
      <c r="C205" s="72">
        <v>2.0</v>
      </c>
      <c r="D205" s="72" t="s">
        <v>6444</v>
      </c>
      <c r="E205" s="72" t="s">
        <v>6428</v>
      </c>
      <c r="F205" s="72" t="s">
        <v>6445</v>
      </c>
      <c r="G205" s="72" t="s">
        <v>6446</v>
      </c>
      <c r="H205" s="75" t="s">
        <v>1412</v>
      </c>
      <c r="I205" s="75" t="s">
        <v>6447</v>
      </c>
      <c r="J205" s="75" t="s">
        <v>6448</v>
      </c>
      <c r="K205" s="75" t="s">
        <v>4381</v>
      </c>
      <c r="L205" s="75" t="s">
        <v>4381</v>
      </c>
    </row>
    <row r="206" ht="15.75" customHeight="1">
      <c r="A206" s="67">
        <v>1315.0</v>
      </c>
      <c r="B206" s="72" t="s">
        <v>6449</v>
      </c>
      <c r="C206" s="72">
        <v>2.0</v>
      </c>
      <c r="D206" s="72" t="s">
        <v>6450</v>
      </c>
      <c r="E206" s="72" t="s">
        <v>5387</v>
      </c>
      <c r="F206" s="72" t="s">
        <v>6451</v>
      </c>
      <c r="G206" s="72" t="s">
        <v>6452</v>
      </c>
      <c r="H206" s="75" t="s">
        <v>6392</v>
      </c>
      <c r="I206" s="75" t="s">
        <v>6447</v>
      </c>
      <c r="J206" s="75" t="s">
        <v>1412</v>
      </c>
      <c r="K206" s="75" t="s">
        <v>4381</v>
      </c>
    </row>
    <row r="207" ht="15.75" customHeight="1">
      <c r="A207" s="67">
        <v>1316.0</v>
      </c>
      <c r="B207" s="72" t="s">
        <v>6453</v>
      </c>
      <c r="C207" s="72">
        <v>2.0</v>
      </c>
      <c r="D207" s="72" t="s">
        <v>6454</v>
      </c>
      <c r="E207" s="72" t="s">
        <v>5349</v>
      </c>
      <c r="F207" s="72" t="s">
        <v>6455</v>
      </c>
      <c r="G207" s="72" t="s">
        <v>6456</v>
      </c>
      <c r="H207" s="75" t="s">
        <v>3083</v>
      </c>
      <c r="I207" s="75" t="s">
        <v>6448</v>
      </c>
    </row>
    <row r="208" ht="15.75" customHeight="1">
      <c r="A208" s="67">
        <v>1317.0</v>
      </c>
      <c r="B208" s="72" t="s">
        <v>4599</v>
      </c>
      <c r="C208" s="72">
        <v>2.0</v>
      </c>
      <c r="D208" s="72" t="s">
        <v>6457</v>
      </c>
      <c r="E208" s="72" t="s">
        <v>5790</v>
      </c>
      <c r="F208" s="72" t="s">
        <v>4598</v>
      </c>
      <c r="G208" s="72" t="s">
        <v>6458</v>
      </c>
      <c r="H208" s="75" t="s">
        <v>4349</v>
      </c>
      <c r="I208" s="75" t="s">
        <v>2210</v>
      </c>
      <c r="J208" s="75" t="s">
        <v>4600</v>
      </c>
      <c r="K208" s="75" t="s">
        <v>6404</v>
      </c>
      <c r="L208" s="75" t="s">
        <v>4600</v>
      </c>
    </row>
    <row r="209" ht="15.75" customHeight="1">
      <c r="A209" s="67">
        <v>1318.0</v>
      </c>
      <c r="B209" s="72" t="s">
        <v>6459</v>
      </c>
      <c r="C209" s="72">
        <v>2.0</v>
      </c>
      <c r="D209" s="72" t="s">
        <v>6460</v>
      </c>
      <c r="E209" s="72" t="s">
        <v>6411</v>
      </c>
      <c r="F209" s="72" t="s">
        <v>6461</v>
      </c>
      <c r="G209" s="72" t="s">
        <v>6462</v>
      </c>
      <c r="H209" s="75" t="s">
        <v>6414</v>
      </c>
      <c r="I209" s="75" t="s">
        <v>2210</v>
      </c>
      <c r="J209" s="75" t="s">
        <v>4600</v>
      </c>
      <c r="K209" s="75" t="s">
        <v>4600</v>
      </c>
      <c r="L209" s="75" t="s">
        <v>4600</v>
      </c>
    </row>
    <row r="210" ht="15.75" customHeight="1">
      <c r="A210" s="67">
        <v>1319.0</v>
      </c>
      <c r="B210" s="72" t="s">
        <v>6463</v>
      </c>
      <c r="C210" s="72">
        <v>2.0</v>
      </c>
      <c r="D210" s="72" t="s">
        <v>6464</v>
      </c>
      <c r="E210" s="72" t="s">
        <v>5575</v>
      </c>
      <c r="F210" s="72" t="s">
        <v>6465</v>
      </c>
      <c r="G210" s="72" t="s">
        <v>6466</v>
      </c>
      <c r="H210" s="75" t="s">
        <v>6414</v>
      </c>
      <c r="I210" s="75" t="s">
        <v>1433</v>
      </c>
      <c r="J210" s="75" t="s">
        <v>2210</v>
      </c>
      <c r="K210" s="75" t="s">
        <v>6404</v>
      </c>
      <c r="L210" s="75" t="s">
        <v>4600</v>
      </c>
    </row>
    <row r="211" ht="15.75" customHeight="1">
      <c r="A211" s="67">
        <v>1320.0</v>
      </c>
      <c r="B211" s="72" t="s">
        <v>6467</v>
      </c>
      <c r="C211" s="72">
        <v>2.0</v>
      </c>
      <c r="D211" s="72" t="s">
        <v>6468</v>
      </c>
      <c r="E211" s="72" t="s">
        <v>5796</v>
      </c>
      <c r="F211" s="72" t="s">
        <v>6469</v>
      </c>
      <c r="G211" s="72" t="s">
        <v>6470</v>
      </c>
      <c r="H211" s="75" t="s">
        <v>4349</v>
      </c>
      <c r="I211" s="75" t="s">
        <v>6471</v>
      </c>
    </row>
    <row r="212" ht="15.75" customHeight="1">
      <c r="A212" s="67">
        <v>1321.0</v>
      </c>
      <c r="B212" s="72" t="s">
        <v>6472</v>
      </c>
      <c r="C212" s="72">
        <v>2.0</v>
      </c>
      <c r="D212" s="72" t="s">
        <v>6473</v>
      </c>
      <c r="E212" s="72" t="s">
        <v>5698</v>
      </c>
      <c r="F212" s="72" t="s">
        <v>6474</v>
      </c>
      <c r="G212" s="72" t="s">
        <v>6475</v>
      </c>
      <c r="H212" s="75" t="s">
        <v>597</v>
      </c>
      <c r="I212" s="75" t="s">
        <v>2853</v>
      </c>
    </row>
    <row r="213" ht="15.75" customHeight="1">
      <c r="A213" s="67">
        <v>1324.0</v>
      </c>
      <c r="B213" s="72" t="s">
        <v>6476</v>
      </c>
      <c r="C213" s="72">
        <v>2.0</v>
      </c>
      <c r="D213" s="72" t="s">
        <v>6477</v>
      </c>
      <c r="E213" s="72" t="s">
        <v>5631</v>
      </c>
      <c r="F213" s="72" t="s">
        <v>6478</v>
      </c>
      <c r="G213" s="72" t="s">
        <v>6479</v>
      </c>
      <c r="H213" s="75" t="s">
        <v>4439</v>
      </c>
      <c r="I213" s="75" t="s">
        <v>2731</v>
      </c>
      <c r="J213" s="75" t="s">
        <v>6264</v>
      </c>
      <c r="K213" s="75" t="s">
        <v>4440</v>
      </c>
    </row>
    <row r="214" ht="15.75" customHeight="1">
      <c r="A214" s="67">
        <v>1325.0</v>
      </c>
      <c r="B214" s="72" t="s">
        <v>6480</v>
      </c>
      <c r="C214" s="72">
        <v>2.0</v>
      </c>
      <c r="D214" s="72" t="s">
        <v>6481</v>
      </c>
      <c r="E214" s="72" t="s">
        <v>5349</v>
      </c>
      <c r="F214" s="72" t="s">
        <v>6482</v>
      </c>
      <c r="G214" s="72" t="s">
        <v>6483</v>
      </c>
      <c r="H214" s="75" t="s">
        <v>279</v>
      </c>
      <c r="I214" s="75" t="s">
        <v>2719</v>
      </c>
    </row>
    <row r="215" ht="15.75" customHeight="1">
      <c r="A215" s="67">
        <v>1329.0</v>
      </c>
      <c r="B215" s="72" t="s">
        <v>6484</v>
      </c>
      <c r="C215" s="72">
        <v>2.0</v>
      </c>
      <c r="D215" s="72" t="s">
        <v>6485</v>
      </c>
      <c r="E215" s="72" t="s">
        <v>6486</v>
      </c>
      <c r="F215" s="72" t="s">
        <v>6487</v>
      </c>
      <c r="G215" s="72" t="s">
        <v>6488</v>
      </c>
      <c r="H215" s="75" t="s">
        <v>6489</v>
      </c>
      <c r="I215" s="75" t="s">
        <v>6490</v>
      </c>
      <c r="J215" s="75" t="s">
        <v>6491</v>
      </c>
      <c r="K215" s="75" t="s">
        <v>2884</v>
      </c>
      <c r="L215" s="75" t="s">
        <v>2884</v>
      </c>
    </row>
    <row r="216" ht="15.75" customHeight="1">
      <c r="A216" s="67">
        <v>1331.0</v>
      </c>
      <c r="B216" s="72" t="s">
        <v>6492</v>
      </c>
      <c r="C216" s="72">
        <v>2.0</v>
      </c>
      <c r="D216" s="72" t="s">
        <v>6493</v>
      </c>
      <c r="E216" s="72" t="s">
        <v>5349</v>
      </c>
      <c r="F216" s="72" t="s">
        <v>6494</v>
      </c>
      <c r="G216" s="72" t="s">
        <v>6495</v>
      </c>
      <c r="H216" s="75" t="s">
        <v>6490</v>
      </c>
      <c r="I216" s="75" t="s">
        <v>6496</v>
      </c>
    </row>
    <row r="217" ht="15.75" customHeight="1">
      <c r="A217" s="67">
        <v>1339.0</v>
      </c>
      <c r="B217" s="72" t="s">
        <v>3510</v>
      </c>
      <c r="C217" s="72">
        <v>2.0</v>
      </c>
      <c r="D217" s="72" t="s">
        <v>6497</v>
      </c>
      <c r="E217" s="72" t="s">
        <v>6498</v>
      </c>
      <c r="F217" s="72" t="s">
        <v>3509</v>
      </c>
      <c r="G217" s="72" t="s">
        <v>6499</v>
      </c>
      <c r="H217" s="75" t="s">
        <v>4168</v>
      </c>
      <c r="I217" s="75" t="s">
        <v>6500</v>
      </c>
      <c r="J217" s="75" t="s">
        <v>3547</v>
      </c>
      <c r="K217" s="75" t="s">
        <v>3360</v>
      </c>
      <c r="L217" s="75" t="s">
        <v>6501</v>
      </c>
    </row>
    <row r="218" ht="15.75" customHeight="1">
      <c r="A218" s="67">
        <v>1349.0</v>
      </c>
      <c r="B218" s="72" t="s">
        <v>6502</v>
      </c>
      <c r="C218" s="72">
        <v>2.0</v>
      </c>
      <c r="D218" s="72" t="s">
        <v>6503</v>
      </c>
      <c r="E218" s="72" t="s">
        <v>5631</v>
      </c>
      <c r="F218" s="72" t="s">
        <v>6504</v>
      </c>
      <c r="G218" s="72" t="s">
        <v>6505</v>
      </c>
      <c r="H218" s="75" t="s">
        <v>6506</v>
      </c>
      <c r="I218" s="75" t="s">
        <v>6507</v>
      </c>
      <c r="J218" s="75" t="s">
        <v>6508</v>
      </c>
      <c r="K218" s="75" t="s">
        <v>381</v>
      </c>
    </row>
    <row r="219" ht="15.75" customHeight="1">
      <c r="A219" s="67">
        <v>1357.0</v>
      </c>
      <c r="B219" s="72" t="s">
        <v>6509</v>
      </c>
      <c r="C219" s="72">
        <v>2.0</v>
      </c>
      <c r="D219" s="72" t="s">
        <v>6510</v>
      </c>
      <c r="E219" s="72" t="s">
        <v>6009</v>
      </c>
      <c r="F219" s="72" t="s">
        <v>6511</v>
      </c>
      <c r="G219" s="72" t="s">
        <v>6512</v>
      </c>
      <c r="H219" s="75" t="s">
        <v>6513</v>
      </c>
      <c r="I219" s="75" t="s">
        <v>2632</v>
      </c>
      <c r="J219" s="75" t="s">
        <v>3356</v>
      </c>
      <c r="K219" s="75" t="s">
        <v>381</v>
      </c>
      <c r="L219" s="75" t="s">
        <v>3356</v>
      </c>
    </row>
    <row r="220" ht="15.75" customHeight="1">
      <c r="A220" s="67">
        <v>1358.0</v>
      </c>
      <c r="B220" s="72" t="s">
        <v>6514</v>
      </c>
      <c r="C220" s="72">
        <v>2.0</v>
      </c>
      <c r="D220" s="72" t="s">
        <v>6515</v>
      </c>
      <c r="E220" s="72" t="s">
        <v>5796</v>
      </c>
      <c r="F220" s="72" t="s">
        <v>6516</v>
      </c>
      <c r="G220" s="72" t="s">
        <v>6517</v>
      </c>
      <c r="H220" s="75" t="s">
        <v>6513</v>
      </c>
      <c r="I220" s="75" t="s">
        <v>343</v>
      </c>
      <c r="J220" s="75" t="s">
        <v>2632</v>
      </c>
      <c r="K220" s="75" t="s">
        <v>3356</v>
      </c>
      <c r="L220" s="75" t="s">
        <v>2817</v>
      </c>
    </row>
    <row r="221" ht="15.75" customHeight="1">
      <c r="A221" s="67">
        <v>1359.0</v>
      </c>
      <c r="B221" s="72" t="s">
        <v>6518</v>
      </c>
      <c r="C221" s="72">
        <v>2.0</v>
      </c>
      <c r="D221" s="72" t="s">
        <v>6519</v>
      </c>
      <c r="E221" s="72" t="s">
        <v>6520</v>
      </c>
      <c r="F221" s="72" t="s">
        <v>6521</v>
      </c>
      <c r="G221" s="72" t="s">
        <v>6522</v>
      </c>
      <c r="H221" s="75" t="s">
        <v>3083</v>
      </c>
      <c r="I221" s="75" t="s">
        <v>6523</v>
      </c>
      <c r="J221" s="75" t="s">
        <v>380</v>
      </c>
      <c r="K221" s="75" t="s">
        <v>6524</v>
      </c>
      <c r="L221" s="75" t="s">
        <v>6448</v>
      </c>
    </row>
    <row r="222" ht="15.75" customHeight="1">
      <c r="A222" s="67">
        <v>1360.0</v>
      </c>
      <c r="B222" s="72" t="s">
        <v>6525</v>
      </c>
      <c r="C222" s="72">
        <v>2.0</v>
      </c>
      <c r="D222" s="72" t="s">
        <v>6526</v>
      </c>
      <c r="E222" s="72" t="s">
        <v>5387</v>
      </c>
      <c r="F222" s="72" t="s">
        <v>6527</v>
      </c>
      <c r="G222" s="72" t="s">
        <v>6528</v>
      </c>
      <c r="H222" s="75" t="s">
        <v>380</v>
      </c>
      <c r="I222" s="75" t="s">
        <v>6524</v>
      </c>
      <c r="J222" s="75" t="s">
        <v>6523</v>
      </c>
    </row>
    <row r="223" ht="15.75" customHeight="1">
      <c r="A223" s="67">
        <v>1361.0</v>
      </c>
      <c r="B223" s="72" t="s">
        <v>6529</v>
      </c>
      <c r="C223" s="72">
        <v>2.0</v>
      </c>
      <c r="D223" s="72" t="s">
        <v>6530</v>
      </c>
      <c r="E223" s="72" t="s">
        <v>5728</v>
      </c>
      <c r="F223" s="72" t="s">
        <v>6531</v>
      </c>
      <c r="G223" s="72" t="s">
        <v>6532</v>
      </c>
      <c r="H223" s="75" t="s">
        <v>2335</v>
      </c>
      <c r="I223" s="75" t="s">
        <v>6533</v>
      </c>
      <c r="J223" s="75" t="s">
        <v>6534</v>
      </c>
      <c r="K223" s="75" t="s">
        <v>6535</v>
      </c>
      <c r="L223" s="75" t="s">
        <v>6536</v>
      </c>
    </row>
    <row r="224" ht="15.75" customHeight="1">
      <c r="A224" s="67">
        <v>1362.0</v>
      </c>
      <c r="B224" s="72" t="s">
        <v>6537</v>
      </c>
      <c r="C224" s="72">
        <v>2.0</v>
      </c>
      <c r="D224" s="72" t="s">
        <v>6538</v>
      </c>
      <c r="E224" s="72" t="s">
        <v>5739</v>
      </c>
      <c r="F224" s="72" t="s">
        <v>6539</v>
      </c>
      <c r="G224" s="72" t="s">
        <v>6540</v>
      </c>
      <c r="H224" s="75" t="s">
        <v>2337</v>
      </c>
      <c r="I224" s="75" t="s">
        <v>3523</v>
      </c>
      <c r="J224" s="75" t="s">
        <v>6534</v>
      </c>
      <c r="K224" s="75" t="s">
        <v>6534</v>
      </c>
      <c r="L224" s="75" t="s">
        <v>6534</v>
      </c>
    </row>
    <row r="225" ht="15.75" customHeight="1">
      <c r="A225" s="67">
        <v>1363.0</v>
      </c>
      <c r="B225" s="72" t="s">
        <v>6541</v>
      </c>
      <c r="C225" s="72">
        <v>2.0</v>
      </c>
      <c r="D225" s="72" t="s">
        <v>6542</v>
      </c>
      <c r="E225" s="72" t="s">
        <v>6543</v>
      </c>
      <c r="F225" s="72" t="s">
        <v>6544</v>
      </c>
      <c r="G225" s="72" t="s">
        <v>6545</v>
      </c>
      <c r="H225" s="75" t="s">
        <v>6546</v>
      </c>
      <c r="I225" s="75" t="s">
        <v>2877</v>
      </c>
      <c r="J225" s="75" t="s">
        <v>4376</v>
      </c>
      <c r="K225" s="75" t="s">
        <v>4376</v>
      </c>
      <c r="L225" s="75" t="s">
        <v>4376</v>
      </c>
    </row>
    <row r="226" ht="15.75" customHeight="1">
      <c r="A226" s="67">
        <v>1364.0</v>
      </c>
      <c r="B226" s="72" t="s">
        <v>6547</v>
      </c>
      <c r="C226" s="72">
        <v>2.0</v>
      </c>
      <c r="D226" s="72" t="s">
        <v>6548</v>
      </c>
      <c r="E226" s="72" t="s">
        <v>6549</v>
      </c>
      <c r="F226" s="72" t="s">
        <v>6550</v>
      </c>
      <c r="G226" s="72" t="s">
        <v>6551</v>
      </c>
      <c r="H226" s="75" t="s">
        <v>6546</v>
      </c>
      <c r="I226" s="75" t="s">
        <v>642</v>
      </c>
      <c r="J226" s="75" t="s">
        <v>4376</v>
      </c>
      <c r="K226" s="75" t="s">
        <v>4376</v>
      </c>
      <c r="L226" s="75" t="s">
        <v>4376</v>
      </c>
    </row>
    <row r="227" ht="15.75" customHeight="1">
      <c r="A227" s="67">
        <v>1365.0</v>
      </c>
      <c r="B227" s="72" t="s">
        <v>6552</v>
      </c>
      <c r="C227" s="72">
        <v>2.0</v>
      </c>
      <c r="D227" s="72" t="s">
        <v>6553</v>
      </c>
      <c r="E227" s="72" t="s">
        <v>5631</v>
      </c>
      <c r="F227" s="72" t="s">
        <v>6554</v>
      </c>
      <c r="G227" s="72" t="s">
        <v>6555</v>
      </c>
      <c r="H227" s="75" t="s">
        <v>4377</v>
      </c>
      <c r="I227" s="75" t="s">
        <v>642</v>
      </c>
      <c r="J227" s="75" t="s">
        <v>383</v>
      </c>
    </row>
    <row r="228" ht="15.75" customHeight="1">
      <c r="A228" s="67">
        <v>1367.0</v>
      </c>
      <c r="B228" s="72" t="s">
        <v>6556</v>
      </c>
      <c r="C228" s="72">
        <v>2.0</v>
      </c>
      <c r="D228" s="72" t="s">
        <v>6557</v>
      </c>
      <c r="E228" s="72" t="s">
        <v>5638</v>
      </c>
      <c r="F228" s="72" t="s">
        <v>6558</v>
      </c>
      <c r="G228" s="72" t="s">
        <v>6559</v>
      </c>
      <c r="H228" s="75" t="s">
        <v>6560</v>
      </c>
      <c r="I228" s="75" t="s">
        <v>2876</v>
      </c>
      <c r="J228" s="75" t="s">
        <v>2877</v>
      </c>
    </row>
    <row r="229" ht="15.75" customHeight="1">
      <c r="A229" s="67">
        <v>1368.0</v>
      </c>
      <c r="B229" s="72" t="s">
        <v>6561</v>
      </c>
      <c r="C229" s="72">
        <v>2.0</v>
      </c>
      <c r="D229" s="72" t="s">
        <v>6562</v>
      </c>
      <c r="E229" s="72" t="s">
        <v>6563</v>
      </c>
      <c r="F229" s="72" t="s">
        <v>6564</v>
      </c>
      <c r="G229" s="72" t="s">
        <v>6565</v>
      </c>
      <c r="H229" s="75" t="s">
        <v>6566</v>
      </c>
      <c r="I229" s="75" t="s">
        <v>6567</v>
      </c>
      <c r="J229" s="75" t="s">
        <v>6568</v>
      </c>
      <c r="K229" s="75" t="s">
        <v>642</v>
      </c>
      <c r="L229" s="75" t="s">
        <v>6569</v>
      </c>
    </row>
    <row r="230" ht="15.75" customHeight="1">
      <c r="A230" s="67">
        <v>1369.0</v>
      </c>
      <c r="B230" s="72" t="s">
        <v>6570</v>
      </c>
      <c r="C230" s="72">
        <v>2.0</v>
      </c>
      <c r="D230" s="72" t="s">
        <v>6571</v>
      </c>
      <c r="E230" s="72" t="s">
        <v>6020</v>
      </c>
      <c r="F230" s="72" t="s">
        <v>6572</v>
      </c>
      <c r="G230" s="72" t="s">
        <v>6573</v>
      </c>
      <c r="H230" s="75" t="s">
        <v>2362</v>
      </c>
      <c r="I230" s="75" t="s">
        <v>642</v>
      </c>
      <c r="J230" s="75" t="s">
        <v>4377</v>
      </c>
      <c r="K230" s="75" t="s">
        <v>4377</v>
      </c>
      <c r="L230" s="75" t="s">
        <v>4377</v>
      </c>
    </row>
    <row r="231" ht="15.75" customHeight="1">
      <c r="A231" s="67">
        <v>1371.0</v>
      </c>
      <c r="B231" s="72" t="s">
        <v>6574</v>
      </c>
      <c r="C231" s="72">
        <v>2.0</v>
      </c>
      <c r="D231" s="72" t="s">
        <v>6575</v>
      </c>
      <c r="E231" s="72" t="s">
        <v>5638</v>
      </c>
      <c r="F231" s="72" t="s">
        <v>6576</v>
      </c>
      <c r="G231" s="72" t="s">
        <v>6577</v>
      </c>
      <c r="H231" s="75" t="s">
        <v>6578</v>
      </c>
      <c r="I231" s="75" t="s">
        <v>2309</v>
      </c>
      <c r="J231" s="75" t="s">
        <v>6567</v>
      </c>
    </row>
    <row r="232" ht="15.75" customHeight="1">
      <c r="A232" s="67">
        <v>1373.0</v>
      </c>
      <c r="B232" s="72" t="s">
        <v>6579</v>
      </c>
      <c r="C232" s="72">
        <v>2.0</v>
      </c>
      <c r="D232" s="72" t="s">
        <v>6580</v>
      </c>
      <c r="E232" s="72" t="s">
        <v>5349</v>
      </c>
      <c r="F232" s="72" t="s">
        <v>6581</v>
      </c>
      <c r="G232" s="72" t="s">
        <v>6582</v>
      </c>
      <c r="H232" s="75" t="s">
        <v>6546</v>
      </c>
      <c r="I232" s="75" t="s">
        <v>6583</v>
      </c>
    </row>
    <row r="233" ht="15.75" customHeight="1">
      <c r="A233" s="67">
        <v>1374.0</v>
      </c>
      <c r="B233" s="72" t="s">
        <v>6584</v>
      </c>
      <c r="C233" s="72">
        <v>2.0</v>
      </c>
      <c r="D233" s="72" t="s">
        <v>6585</v>
      </c>
      <c r="E233" s="72" t="s">
        <v>5631</v>
      </c>
      <c r="F233" s="72" t="s">
        <v>6586</v>
      </c>
      <c r="G233" s="72" t="s">
        <v>6587</v>
      </c>
      <c r="H233" s="75" t="s">
        <v>6560</v>
      </c>
      <c r="I233" s="75" t="s">
        <v>6588</v>
      </c>
      <c r="J233" s="75" t="s">
        <v>2877</v>
      </c>
      <c r="K233" s="75" t="s">
        <v>2876</v>
      </c>
    </row>
    <row r="234" ht="15.75" customHeight="1">
      <c r="A234" s="67">
        <v>1375.0</v>
      </c>
      <c r="B234" s="72" t="s">
        <v>6589</v>
      </c>
      <c r="C234" s="72">
        <v>2.0</v>
      </c>
      <c r="D234" s="72" t="s">
        <v>6590</v>
      </c>
      <c r="E234" s="72" t="s">
        <v>6549</v>
      </c>
      <c r="F234" s="72" t="s">
        <v>6591</v>
      </c>
      <c r="G234" s="72" t="s">
        <v>6592</v>
      </c>
      <c r="H234" s="75" t="s">
        <v>379</v>
      </c>
      <c r="I234" s="75" t="s">
        <v>4697</v>
      </c>
      <c r="J234" s="75" t="s">
        <v>3709</v>
      </c>
      <c r="K234" s="75" t="s">
        <v>3621</v>
      </c>
      <c r="L234" s="75" t="s">
        <v>3621</v>
      </c>
    </row>
    <row r="235" ht="15.75" customHeight="1">
      <c r="A235" s="67">
        <v>1376.0</v>
      </c>
      <c r="B235" s="72" t="s">
        <v>6593</v>
      </c>
      <c r="C235" s="72">
        <v>2.0</v>
      </c>
      <c r="D235" s="72" t="s">
        <v>6594</v>
      </c>
      <c r="E235" s="72" t="s">
        <v>6595</v>
      </c>
      <c r="F235" s="72" t="s">
        <v>6596</v>
      </c>
      <c r="G235" s="72" t="s">
        <v>6597</v>
      </c>
      <c r="H235" s="75" t="s">
        <v>2968</v>
      </c>
      <c r="I235" s="75" t="s">
        <v>3179</v>
      </c>
      <c r="J235" s="75" t="s">
        <v>6598</v>
      </c>
      <c r="K235" s="75" t="s">
        <v>6599</v>
      </c>
      <c r="L235" s="75" t="s">
        <v>6599</v>
      </c>
    </row>
    <row r="236" ht="15.75" customHeight="1">
      <c r="A236" s="67">
        <v>1377.0</v>
      </c>
      <c r="B236" s="72" t="s">
        <v>6600</v>
      </c>
      <c r="C236" s="72">
        <v>2.0</v>
      </c>
      <c r="D236" s="72" t="s">
        <v>6601</v>
      </c>
      <c r="E236" s="72" t="s">
        <v>6602</v>
      </c>
      <c r="F236" s="72" t="s">
        <v>6603</v>
      </c>
      <c r="G236" s="72" t="s">
        <v>6604</v>
      </c>
      <c r="H236" s="75" t="s">
        <v>3082</v>
      </c>
      <c r="I236" s="75" t="s">
        <v>2744</v>
      </c>
      <c r="J236" s="75" t="s">
        <v>6605</v>
      </c>
      <c r="K236" s="75" t="s">
        <v>6605</v>
      </c>
      <c r="L236" s="75" t="s">
        <v>6605</v>
      </c>
    </row>
    <row r="237" ht="15.75" customHeight="1">
      <c r="A237" s="67">
        <v>1379.0</v>
      </c>
      <c r="B237" s="72" t="s">
        <v>6606</v>
      </c>
      <c r="C237" s="72">
        <v>2.0</v>
      </c>
      <c r="D237" s="72" t="s">
        <v>6607</v>
      </c>
      <c r="E237" s="72" t="s">
        <v>5349</v>
      </c>
      <c r="F237" s="72" t="s">
        <v>6608</v>
      </c>
      <c r="G237" s="72" t="s">
        <v>6609</v>
      </c>
      <c r="H237" s="75" t="s">
        <v>3082</v>
      </c>
      <c r="I237" s="75" t="s">
        <v>4773</v>
      </c>
    </row>
    <row r="238" ht="15.75" customHeight="1">
      <c r="A238" s="67">
        <v>1380.0</v>
      </c>
      <c r="B238" s="72" t="s">
        <v>6610</v>
      </c>
      <c r="C238" s="72">
        <v>2.0</v>
      </c>
      <c r="D238" s="72" t="s">
        <v>6611</v>
      </c>
      <c r="E238" s="72" t="s">
        <v>5349</v>
      </c>
      <c r="F238" s="72" t="s">
        <v>6612</v>
      </c>
      <c r="G238" s="72" t="s">
        <v>6613</v>
      </c>
      <c r="H238" s="75" t="s">
        <v>6614</v>
      </c>
      <c r="I238" s="75" t="s">
        <v>6615</v>
      </c>
    </row>
    <row r="239" ht="15.75" customHeight="1">
      <c r="A239" s="67">
        <v>1381.0</v>
      </c>
      <c r="B239" s="72" t="s">
        <v>6616</v>
      </c>
      <c r="C239" s="72">
        <v>2.0</v>
      </c>
      <c r="D239" s="72" t="s">
        <v>6617</v>
      </c>
      <c r="E239" s="72" t="s">
        <v>5349</v>
      </c>
      <c r="F239" s="72" t="s">
        <v>6618</v>
      </c>
      <c r="G239" s="72" t="s">
        <v>6619</v>
      </c>
      <c r="H239" s="75" t="s">
        <v>6620</v>
      </c>
      <c r="I239" s="75" t="s">
        <v>2968</v>
      </c>
    </row>
    <row r="240" ht="15.75" customHeight="1">
      <c r="A240" s="67">
        <v>1382.0</v>
      </c>
      <c r="B240" s="72" t="s">
        <v>6621</v>
      </c>
      <c r="C240" s="72">
        <v>2.0</v>
      </c>
      <c r="D240" s="72" t="s">
        <v>6622</v>
      </c>
      <c r="E240" s="72" t="s">
        <v>5349</v>
      </c>
      <c r="F240" s="72" t="s">
        <v>6623</v>
      </c>
      <c r="G240" s="72" t="s">
        <v>6624</v>
      </c>
      <c r="H240" s="75" t="s">
        <v>3179</v>
      </c>
      <c r="I240" s="75" t="s">
        <v>6625</v>
      </c>
    </row>
    <row r="241" ht="15.75" customHeight="1">
      <c r="A241" s="67">
        <v>1383.0</v>
      </c>
      <c r="B241" s="72" t="s">
        <v>6626</v>
      </c>
      <c r="C241" s="72">
        <v>2.0</v>
      </c>
      <c r="D241" s="72" t="s">
        <v>6627</v>
      </c>
      <c r="E241" s="72" t="s">
        <v>5349</v>
      </c>
      <c r="F241" s="72" t="s">
        <v>6628</v>
      </c>
      <c r="G241" s="72" t="s">
        <v>6629</v>
      </c>
      <c r="H241" s="75" t="s">
        <v>6630</v>
      </c>
      <c r="I241" s="75" t="s">
        <v>6599</v>
      </c>
    </row>
    <row r="242" ht="15.75" customHeight="1">
      <c r="A242" s="67">
        <v>1384.0</v>
      </c>
      <c r="B242" s="72" t="s">
        <v>6631</v>
      </c>
      <c r="C242" s="72">
        <v>2.0</v>
      </c>
      <c r="D242" s="72" t="s">
        <v>6632</v>
      </c>
      <c r="E242" s="72" t="s">
        <v>5638</v>
      </c>
      <c r="F242" s="72" t="s">
        <v>6633</v>
      </c>
      <c r="G242" s="72" t="s">
        <v>6634</v>
      </c>
      <c r="H242" s="75" t="s">
        <v>3620</v>
      </c>
      <c r="I242" s="75" t="s">
        <v>6635</v>
      </c>
      <c r="J242" s="75" t="s">
        <v>382</v>
      </c>
    </row>
    <row r="243" ht="15.75" customHeight="1">
      <c r="A243" s="67">
        <v>1413.0</v>
      </c>
      <c r="B243" s="72" t="s">
        <v>6636</v>
      </c>
      <c r="C243" s="72">
        <v>2.0</v>
      </c>
      <c r="D243" s="72" t="s">
        <v>6637</v>
      </c>
      <c r="E243" s="72" t="s">
        <v>5801</v>
      </c>
      <c r="F243" s="72" t="s">
        <v>6638</v>
      </c>
      <c r="G243" s="72" t="s">
        <v>6639</v>
      </c>
      <c r="H243" s="75" t="s">
        <v>487</v>
      </c>
      <c r="I243" s="75" t="s">
        <v>488</v>
      </c>
      <c r="J243" s="75" t="s">
        <v>1359</v>
      </c>
    </row>
    <row r="244" ht="15.75" customHeight="1">
      <c r="A244" s="67">
        <v>1478.0</v>
      </c>
      <c r="B244" s="72" t="s">
        <v>6640</v>
      </c>
      <c r="C244" s="72">
        <v>2.0</v>
      </c>
      <c r="D244" s="72" t="s">
        <v>6641</v>
      </c>
      <c r="E244" s="72" t="s">
        <v>6642</v>
      </c>
      <c r="F244" s="72" t="s">
        <v>6643</v>
      </c>
      <c r="G244" s="72" t="s">
        <v>6644</v>
      </c>
      <c r="H244" s="75" t="s">
        <v>1205</v>
      </c>
      <c r="I244" s="75" t="s">
        <v>6645</v>
      </c>
      <c r="J244" s="75" t="s">
        <v>1473</v>
      </c>
      <c r="K244" s="75" t="s">
        <v>1208</v>
      </c>
      <c r="L244" s="75" t="s">
        <v>6646</v>
      </c>
    </row>
    <row r="245" ht="15.75" customHeight="1">
      <c r="A245" s="67">
        <v>1513.0</v>
      </c>
      <c r="B245" s="72" t="s">
        <v>6647</v>
      </c>
      <c r="C245" s="72">
        <v>2.0</v>
      </c>
      <c r="D245" s="72" t="s">
        <v>6648</v>
      </c>
      <c r="E245" s="72" t="s">
        <v>6649</v>
      </c>
      <c r="F245" s="72" t="s">
        <v>6650</v>
      </c>
      <c r="G245" s="72" t="s">
        <v>6651</v>
      </c>
      <c r="H245" s="75" t="s">
        <v>6652</v>
      </c>
      <c r="I245" s="75" t="s">
        <v>6653</v>
      </c>
      <c r="J245" s="75" t="s">
        <v>4689</v>
      </c>
      <c r="K245" s="75" t="s">
        <v>2701</v>
      </c>
      <c r="L245" s="75" t="s">
        <v>6654</v>
      </c>
    </row>
    <row r="246" ht="15.75" customHeight="1">
      <c r="A246" s="67">
        <v>1519.0</v>
      </c>
      <c r="B246" s="72" t="s">
        <v>6655</v>
      </c>
      <c r="C246" s="72">
        <v>2.0</v>
      </c>
      <c r="D246" s="72" t="s">
        <v>6656</v>
      </c>
      <c r="E246" s="72" t="s">
        <v>6657</v>
      </c>
      <c r="F246" s="72" t="s">
        <v>6658</v>
      </c>
      <c r="G246" s="72" t="s">
        <v>6659</v>
      </c>
      <c r="H246" s="75" t="s">
        <v>2713</v>
      </c>
      <c r="I246" s="75" t="s">
        <v>2714</v>
      </c>
      <c r="J246" s="75" t="s">
        <v>2077</v>
      </c>
      <c r="K246" s="75" t="s">
        <v>2715</v>
      </c>
      <c r="L246" s="75" t="s">
        <v>2715</v>
      </c>
    </row>
    <row r="247" ht="15.75" customHeight="1">
      <c r="A247" s="67">
        <v>1527.0</v>
      </c>
      <c r="B247" s="72" t="s">
        <v>6660</v>
      </c>
      <c r="C247" s="72">
        <v>2.0</v>
      </c>
      <c r="D247" s="72" t="s">
        <v>6661</v>
      </c>
      <c r="E247" s="72" t="s">
        <v>6662</v>
      </c>
      <c r="F247" s="72" t="s">
        <v>6663</v>
      </c>
      <c r="G247" s="72" t="s">
        <v>6664</v>
      </c>
      <c r="H247" s="75" t="s">
        <v>3135</v>
      </c>
      <c r="I247" s="75" t="s">
        <v>1213</v>
      </c>
      <c r="J247" s="75" t="s">
        <v>2551</v>
      </c>
      <c r="K247" s="75" t="s">
        <v>3728</v>
      </c>
      <c r="L247" s="75" t="s">
        <v>1432</v>
      </c>
    </row>
    <row r="248" ht="15.75" customHeight="1">
      <c r="A248" s="67">
        <v>1528.0</v>
      </c>
      <c r="B248" s="72" t="s">
        <v>4165</v>
      </c>
      <c r="C248" s="72">
        <v>2.0</v>
      </c>
      <c r="D248" s="72" t="s">
        <v>6665</v>
      </c>
      <c r="E248" s="72" t="s">
        <v>5682</v>
      </c>
      <c r="F248" s="72" t="s">
        <v>4164</v>
      </c>
      <c r="G248" s="72" t="s">
        <v>6666</v>
      </c>
      <c r="H248" s="75" t="s">
        <v>710</v>
      </c>
      <c r="I248" s="75" t="s">
        <v>2035</v>
      </c>
      <c r="J248" s="75" t="s">
        <v>2036</v>
      </c>
      <c r="K248" s="75" t="s">
        <v>586</v>
      </c>
      <c r="L248" s="75" t="s">
        <v>2036</v>
      </c>
    </row>
    <row r="249" ht="15.75" customHeight="1">
      <c r="A249" s="67">
        <v>1530.0</v>
      </c>
      <c r="B249" s="72" t="s">
        <v>2959</v>
      </c>
      <c r="C249" s="72">
        <v>2.0</v>
      </c>
      <c r="D249" s="72" t="s">
        <v>6667</v>
      </c>
      <c r="E249" s="72" t="s">
        <v>6668</v>
      </c>
      <c r="F249" s="72" t="s">
        <v>6669</v>
      </c>
      <c r="G249" s="72" t="s">
        <v>6670</v>
      </c>
      <c r="H249" s="75" t="s">
        <v>4788</v>
      </c>
      <c r="I249" s="75" t="s">
        <v>6671</v>
      </c>
      <c r="J249" s="75" t="s">
        <v>6672</v>
      </c>
      <c r="K249" s="75" t="s">
        <v>6673</v>
      </c>
      <c r="L249" s="75" t="s">
        <v>6674</v>
      </c>
    </row>
    <row r="250" ht="15.75" customHeight="1">
      <c r="A250" s="67">
        <v>1531.0</v>
      </c>
      <c r="B250" s="72" t="s">
        <v>6675</v>
      </c>
      <c r="C250" s="72">
        <v>2.0</v>
      </c>
      <c r="D250" s="72" t="s">
        <v>6676</v>
      </c>
      <c r="E250" s="72" t="s">
        <v>6677</v>
      </c>
      <c r="F250" s="72" t="s">
        <v>6678</v>
      </c>
      <c r="G250" s="72" t="s">
        <v>6679</v>
      </c>
      <c r="H250" s="75" t="s">
        <v>2290</v>
      </c>
      <c r="I250" s="75" t="s">
        <v>6680</v>
      </c>
      <c r="J250" s="75" t="s">
        <v>2656</v>
      </c>
      <c r="K250" s="75" t="s">
        <v>1246</v>
      </c>
      <c r="L250" s="75" t="s">
        <v>1243</v>
      </c>
    </row>
    <row r="251" ht="15.75" customHeight="1">
      <c r="A251" s="67">
        <v>1534.0</v>
      </c>
      <c r="B251" s="72" t="s">
        <v>6681</v>
      </c>
      <c r="C251" s="72">
        <v>2.0</v>
      </c>
      <c r="D251" s="72" t="s">
        <v>6682</v>
      </c>
      <c r="E251" s="72" t="s">
        <v>6683</v>
      </c>
      <c r="F251" s="72" t="s">
        <v>6684</v>
      </c>
      <c r="G251" s="72" t="s">
        <v>6685</v>
      </c>
      <c r="H251" s="75" t="s">
        <v>6686</v>
      </c>
      <c r="I251" s="75" t="s">
        <v>4054</v>
      </c>
      <c r="J251" s="75" t="s">
        <v>6687</v>
      </c>
      <c r="K251" s="75" t="s">
        <v>6687</v>
      </c>
      <c r="L251" s="75" t="s">
        <v>6687</v>
      </c>
    </row>
    <row r="252" ht="15.75" customHeight="1">
      <c r="A252" s="67">
        <v>1535.0</v>
      </c>
      <c r="B252" s="72" t="s">
        <v>6688</v>
      </c>
      <c r="C252" s="72">
        <v>2.0</v>
      </c>
      <c r="D252" s="72" t="s">
        <v>6689</v>
      </c>
      <c r="E252" s="72" t="s">
        <v>5374</v>
      </c>
      <c r="F252" s="72" t="s">
        <v>6690</v>
      </c>
      <c r="G252" s="72" t="s">
        <v>6691</v>
      </c>
      <c r="H252" s="75" t="s">
        <v>6692</v>
      </c>
      <c r="I252" s="75" t="s">
        <v>6693</v>
      </c>
      <c r="J252" s="75" t="s">
        <v>4013</v>
      </c>
    </row>
    <row r="253" ht="15.75" customHeight="1">
      <c r="A253" s="67">
        <v>1536.0</v>
      </c>
      <c r="B253" s="72" t="s">
        <v>6694</v>
      </c>
      <c r="C253" s="72">
        <v>2.0</v>
      </c>
      <c r="D253" s="72" t="s">
        <v>6695</v>
      </c>
      <c r="E253" s="72" t="s">
        <v>6696</v>
      </c>
      <c r="F253" s="72" t="s">
        <v>6697</v>
      </c>
      <c r="G253" s="72" t="s">
        <v>6698</v>
      </c>
      <c r="H253" s="75" t="s">
        <v>6699</v>
      </c>
      <c r="I253" s="75" t="s">
        <v>6700</v>
      </c>
      <c r="J253" s="75" t="s">
        <v>383</v>
      </c>
      <c r="K253" s="75" t="s">
        <v>383</v>
      </c>
      <c r="L253" s="75" t="s">
        <v>383</v>
      </c>
    </row>
    <row r="254" ht="15.75" customHeight="1">
      <c r="A254" s="67">
        <v>1538.0</v>
      </c>
      <c r="B254" s="72" t="s">
        <v>6701</v>
      </c>
      <c r="C254" s="72">
        <v>2.0</v>
      </c>
      <c r="D254" s="72" t="s">
        <v>6702</v>
      </c>
      <c r="E254" s="72" t="s">
        <v>5349</v>
      </c>
      <c r="F254" s="72" t="s">
        <v>6703</v>
      </c>
      <c r="G254" s="72" t="s">
        <v>6704</v>
      </c>
      <c r="H254" s="75" t="s">
        <v>6705</v>
      </c>
      <c r="I254" s="75" t="s">
        <v>6706</v>
      </c>
    </row>
    <row r="255" ht="15.75" customHeight="1">
      <c r="A255" s="67">
        <v>1540.0</v>
      </c>
      <c r="B255" s="72" t="s">
        <v>3129</v>
      </c>
      <c r="C255" s="72">
        <v>2.0</v>
      </c>
      <c r="D255" s="72" t="s">
        <v>6707</v>
      </c>
      <c r="E255" s="72" t="s">
        <v>6708</v>
      </c>
      <c r="F255" s="72" t="s">
        <v>6709</v>
      </c>
      <c r="G255" s="72" t="s">
        <v>6710</v>
      </c>
      <c r="H255" s="75" t="s">
        <v>2718</v>
      </c>
      <c r="I255" s="75" t="s">
        <v>6711</v>
      </c>
      <c r="J255" s="75" t="s">
        <v>6712</v>
      </c>
      <c r="K255" s="75" t="s">
        <v>379</v>
      </c>
      <c r="L255" s="75" t="s">
        <v>4419</v>
      </c>
    </row>
    <row r="256" ht="15.75" customHeight="1">
      <c r="A256" s="67">
        <v>1541.0</v>
      </c>
      <c r="B256" s="72" t="s">
        <v>6713</v>
      </c>
      <c r="C256" s="72">
        <v>2.0</v>
      </c>
      <c r="D256" s="72" t="s">
        <v>6714</v>
      </c>
      <c r="E256" s="72" t="s">
        <v>5349</v>
      </c>
      <c r="F256" s="72" t="s">
        <v>6715</v>
      </c>
      <c r="G256" s="72" t="s">
        <v>6716</v>
      </c>
      <c r="H256" s="75" t="s">
        <v>6717</v>
      </c>
    </row>
    <row r="257" ht="15.75" customHeight="1">
      <c r="A257" s="67">
        <v>1544.0</v>
      </c>
      <c r="B257" s="72" t="s">
        <v>6718</v>
      </c>
      <c r="C257" s="72">
        <v>2.0</v>
      </c>
      <c r="D257" s="72" t="s">
        <v>6719</v>
      </c>
      <c r="E257" s="72" t="s">
        <v>6520</v>
      </c>
      <c r="F257" s="72" t="s">
        <v>6720</v>
      </c>
      <c r="G257" s="72" t="s">
        <v>6721</v>
      </c>
      <c r="H257" s="75" t="s">
        <v>642</v>
      </c>
      <c r="I257" s="75" t="s">
        <v>3498</v>
      </c>
      <c r="J257" s="75" t="s">
        <v>2309</v>
      </c>
      <c r="K257" s="75" t="s">
        <v>4615</v>
      </c>
    </row>
    <row r="258" ht="15.75" customHeight="1">
      <c r="A258" s="67">
        <v>1545.0</v>
      </c>
      <c r="B258" s="72" t="s">
        <v>6722</v>
      </c>
      <c r="C258" s="72">
        <v>2.0</v>
      </c>
      <c r="D258" s="72" t="s">
        <v>6723</v>
      </c>
      <c r="E258" s="72" t="s">
        <v>5374</v>
      </c>
      <c r="F258" s="72" t="s">
        <v>6724</v>
      </c>
      <c r="G258" s="72" t="s">
        <v>6725</v>
      </c>
      <c r="H258" s="75" t="s">
        <v>642</v>
      </c>
      <c r="I258" s="75" t="s">
        <v>3498</v>
      </c>
      <c r="J258" s="75" t="s">
        <v>4615</v>
      </c>
    </row>
    <row r="259" ht="15.75" customHeight="1">
      <c r="A259" s="67">
        <v>1546.0</v>
      </c>
      <c r="B259" s="72" t="s">
        <v>4750</v>
      </c>
      <c r="C259" s="72">
        <v>2.0</v>
      </c>
      <c r="D259" s="72" t="s">
        <v>6726</v>
      </c>
      <c r="E259" s="72" t="s">
        <v>5387</v>
      </c>
      <c r="F259" s="72" t="s">
        <v>4749</v>
      </c>
      <c r="G259" s="72" t="s">
        <v>6727</v>
      </c>
      <c r="H259" s="75" t="s">
        <v>3498</v>
      </c>
      <c r="I259" s="75" t="s">
        <v>4615</v>
      </c>
    </row>
    <row r="260" ht="15.75" customHeight="1">
      <c r="A260" s="67">
        <v>1547.0</v>
      </c>
      <c r="B260" s="72" t="s">
        <v>6728</v>
      </c>
      <c r="C260" s="72">
        <v>2.0</v>
      </c>
      <c r="D260" s="72" t="s">
        <v>6729</v>
      </c>
      <c r="E260" s="72" t="s">
        <v>5349</v>
      </c>
      <c r="F260" s="72" t="s">
        <v>6730</v>
      </c>
      <c r="G260" s="72" t="s">
        <v>6731</v>
      </c>
      <c r="H260" s="75" t="s">
        <v>3498</v>
      </c>
      <c r="I260" s="75" t="s">
        <v>2309</v>
      </c>
    </row>
    <row r="261" ht="15.75" customHeight="1">
      <c r="A261" s="67">
        <v>1548.0</v>
      </c>
      <c r="B261" s="72" t="s">
        <v>6732</v>
      </c>
      <c r="C261" s="72">
        <v>2.0</v>
      </c>
      <c r="D261" s="72" t="s">
        <v>6733</v>
      </c>
      <c r="E261" s="72" t="s">
        <v>5693</v>
      </c>
      <c r="F261" s="72" t="s">
        <v>6734</v>
      </c>
      <c r="G261" s="72" t="s">
        <v>6735</v>
      </c>
      <c r="H261" s="75" t="s">
        <v>2887</v>
      </c>
      <c r="I261" s="75" t="s">
        <v>2998</v>
      </c>
      <c r="J261" s="75" t="s">
        <v>6567</v>
      </c>
      <c r="K261" s="75" t="s">
        <v>6567</v>
      </c>
      <c r="L261" s="75" t="s">
        <v>6567</v>
      </c>
    </row>
    <row r="262" ht="15.75" customHeight="1">
      <c r="A262" s="67">
        <v>1550.0</v>
      </c>
      <c r="B262" s="72" t="s">
        <v>6736</v>
      </c>
      <c r="C262" s="72">
        <v>2.0</v>
      </c>
      <c r="D262" s="72" t="s">
        <v>6737</v>
      </c>
      <c r="E262" s="72" t="s">
        <v>6043</v>
      </c>
      <c r="F262" s="72" t="s">
        <v>6738</v>
      </c>
      <c r="G262" s="72" t="s">
        <v>6739</v>
      </c>
      <c r="H262" s="75" t="s">
        <v>6740</v>
      </c>
      <c r="I262" s="75" t="s">
        <v>6741</v>
      </c>
      <c r="J262" s="75" t="s">
        <v>6712</v>
      </c>
      <c r="K262" s="75" t="s">
        <v>6712</v>
      </c>
      <c r="L262" s="75" t="s">
        <v>6712</v>
      </c>
    </row>
    <row r="263" ht="15.75" customHeight="1">
      <c r="A263" s="67">
        <v>1551.0</v>
      </c>
      <c r="B263" s="72" t="s">
        <v>6742</v>
      </c>
      <c r="C263" s="72">
        <v>2.0</v>
      </c>
      <c r="D263" s="72" t="s">
        <v>6743</v>
      </c>
      <c r="E263" s="72" t="s">
        <v>6043</v>
      </c>
      <c r="F263" s="72" t="s">
        <v>6744</v>
      </c>
      <c r="G263" s="72" t="s">
        <v>6745</v>
      </c>
      <c r="H263" s="75" t="s">
        <v>6746</v>
      </c>
      <c r="I263" s="75" t="s">
        <v>6747</v>
      </c>
      <c r="J263" s="75" t="s">
        <v>2961</v>
      </c>
      <c r="K263" s="75" t="s">
        <v>2961</v>
      </c>
      <c r="L263" s="75" t="s">
        <v>2961</v>
      </c>
    </row>
    <row r="264" ht="15.75" customHeight="1">
      <c r="A264" s="67">
        <v>1552.0</v>
      </c>
      <c r="B264" s="72" t="s">
        <v>6748</v>
      </c>
      <c r="C264" s="72">
        <v>2.0</v>
      </c>
      <c r="D264" s="72" t="s">
        <v>6749</v>
      </c>
      <c r="E264" s="72" t="s">
        <v>5349</v>
      </c>
      <c r="F264" s="72" t="s">
        <v>6750</v>
      </c>
      <c r="G264" s="72" t="s">
        <v>6751</v>
      </c>
      <c r="H264" s="75" t="s">
        <v>6752</v>
      </c>
      <c r="I264" s="75" t="s">
        <v>6753</v>
      </c>
    </row>
    <row r="265" ht="15.75" customHeight="1">
      <c r="A265" s="67">
        <v>1553.0</v>
      </c>
      <c r="B265" s="72" t="s">
        <v>6754</v>
      </c>
      <c r="C265" s="72">
        <v>2.0</v>
      </c>
      <c r="D265" s="72" t="s">
        <v>6755</v>
      </c>
      <c r="E265" s="72" t="s">
        <v>5575</v>
      </c>
      <c r="F265" s="72" t="s">
        <v>6756</v>
      </c>
      <c r="G265" s="72" t="s">
        <v>6757</v>
      </c>
      <c r="H265" s="75" t="s">
        <v>6746</v>
      </c>
      <c r="I265" s="75" t="s">
        <v>6758</v>
      </c>
      <c r="J265" s="75" t="s">
        <v>6747</v>
      </c>
      <c r="K265" s="75" t="s">
        <v>2961</v>
      </c>
    </row>
    <row r="266" ht="15.75" customHeight="1">
      <c r="A266" s="67">
        <v>1555.0</v>
      </c>
      <c r="B266" s="72" t="s">
        <v>6759</v>
      </c>
      <c r="C266" s="72">
        <v>2.0</v>
      </c>
      <c r="D266" s="72" t="s">
        <v>6760</v>
      </c>
      <c r="E266" s="72" t="s">
        <v>6761</v>
      </c>
      <c r="F266" s="72" t="s">
        <v>6762</v>
      </c>
      <c r="G266" s="72" t="s">
        <v>6763</v>
      </c>
      <c r="H266" s="75" t="s">
        <v>6764</v>
      </c>
      <c r="I266" s="75" t="s">
        <v>3264</v>
      </c>
      <c r="J266" s="75" t="s">
        <v>3265</v>
      </c>
      <c r="K266" s="75" t="s">
        <v>3268</v>
      </c>
      <c r="L266" s="75" t="s">
        <v>3265</v>
      </c>
    </row>
    <row r="267" ht="15.75" customHeight="1">
      <c r="A267" s="67">
        <v>1556.0</v>
      </c>
      <c r="B267" s="72" t="s">
        <v>6765</v>
      </c>
      <c r="C267" s="72">
        <v>2.0</v>
      </c>
      <c r="D267" s="72" t="s">
        <v>6766</v>
      </c>
      <c r="E267" s="72" t="s">
        <v>5638</v>
      </c>
      <c r="F267" s="72" t="s">
        <v>6767</v>
      </c>
      <c r="G267" s="72" t="s">
        <v>6768</v>
      </c>
      <c r="H267" s="75" t="s">
        <v>6769</v>
      </c>
      <c r="I267" s="75" t="s">
        <v>6770</v>
      </c>
      <c r="J267" s="75" t="s">
        <v>6771</v>
      </c>
    </row>
    <row r="268" ht="15.75" customHeight="1">
      <c r="A268" s="67">
        <v>1558.0</v>
      </c>
      <c r="B268" s="72" t="s">
        <v>6772</v>
      </c>
      <c r="C268" s="72">
        <v>2.0</v>
      </c>
      <c r="D268" s="72" t="s">
        <v>6773</v>
      </c>
      <c r="E268" s="72" t="s">
        <v>5387</v>
      </c>
      <c r="F268" s="72" t="s">
        <v>6774</v>
      </c>
      <c r="G268" s="72" t="s">
        <v>6775</v>
      </c>
      <c r="H268" s="75" t="s">
        <v>6321</v>
      </c>
      <c r="I268" s="75" t="s">
        <v>6776</v>
      </c>
      <c r="J268" s="75" t="s">
        <v>6471</v>
      </c>
    </row>
    <row r="269" ht="15.75" customHeight="1">
      <c r="A269" s="67">
        <v>1559.0</v>
      </c>
      <c r="B269" s="72" t="s">
        <v>6777</v>
      </c>
      <c r="C269" s="72">
        <v>2.0</v>
      </c>
      <c r="D269" s="72" t="s">
        <v>6778</v>
      </c>
      <c r="E269" s="72" t="s">
        <v>5349</v>
      </c>
      <c r="F269" s="72" t="s">
        <v>6779</v>
      </c>
      <c r="G269" s="72" t="s">
        <v>6780</v>
      </c>
      <c r="H269" s="75" t="s">
        <v>6321</v>
      </c>
      <c r="I269" s="75" t="s">
        <v>6776</v>
      </c>
    </row>
    <row r="270" ht="15.75" customHeight="1">
      <c r="A270" s="67">
        <v>1560.0</v>
      </c>
      <c r="B270" s="72" t="s">
        <v>6781</v>
      </c>
      <c r="C270" s="72">
        <v>2.0</v>
      </c>
      <c r="D270" s="72" t="s">
        <v>6782</v>
      </c>
      <c r="E270" s="72" t="s">
        <v>5349</v>
      </c>
      <c r="F270" s="72" t="s">
        <v>6783</v>
      </c>
      <c r="G270" s="72" t="s">
        <v>6784</v>
      </c>
      <c r="H270" s="75" t="s">
        <v>6785</v>
      </c>
    </row>
    <row r="271" ht="15.75" customHeight="1">
      <c r="A271" s="67">
        <v>1561.0</v>
      </c>
      <c r="B271" s="72" t="s">
        <v>6786</v>
      </c>
      <c r="C271" s="72">
        <v>2.0</v>
      </c>
      <c r="D271" s="72" t="s">
        <v>6787</v>
      </c>
      <c r="E271" s="72" t="s">
        <v>5349</v>
      </c>
      <c r="F271" s="72" t="s">
        <v>6788</v>
      </c>
      <c r="G271" s="72" t="s">
        <v>6789</v>
      </c>
      <c r="H271" s="75" t="s">
        <v>642</v>
      </c>
    </row>
    <row r="272" ht="15.75" customHeight="1">
      <c r="A272" s="67">
        <v>1562.0</v>
      </c>
      <c r="B272" s="72" t="s">
        <v>6790</v>
      </c>
      <c r="C272" s="72">
        <v>2.0</v>
      </c>
      <c r="D272" s="72" t="s">
        <v>6791</v>
      </c>
      <c r="E272" s="72" t="s">
        <v>5374</v>
      </c>
      <c r="F272" s="72" t="s">
        <v>6792</v>
      </c>
      <c r="G272" s="72" t="s">
        <v>6793</v>
      </c>
      <c r="H272" s="75" t="s">
        <v>6046</v>
      </c>
      <c r="I272" s="75" t="s">
        <v>4273</v>
      </c>
      <c r="J272" s="75" t="s">
        <v>4800</v>
      </c>
      <c r="K272" s="75" t="s">
        <v>4411</v>
      </c>
    </row>
    <row r="273" ht="15.75" customHeight="1">
      <c r="A273" s="67">
        <v>1563.0</v>
      </c>
      <c r="B273" s="72" t="s">
        <v>6794</v>
      </c>
      <c r="C273" s="72">
        <v>2.0</v>
      </c>
      <c r="D273" s="72" t="s">
        <v>6795</v>
      </c>
      <c r="E273" s="72" t="s">
        <v>5349</v>
      </c>
      <c r="F273" s="72" t="s">
        <v>6796</v>
      </c>
      <c r="G273" s="72" t="s">
        <v>6797</v>
      </c>
      <c r="H273" s="75" t="s">
        <v>4273</v>
      </c>
      <c r="I273" s="75" t="s">
        <v>4411</v>
      </c>
    </row>
    <row r="274" ht="15.75" customHeight="1">
      <c r="A274" s="67">
        <v>1564.0</v>
      </c>
      <c r="B274" s="72" t="s">
        <v>6798</v>
      </c>
      <c r="C274" s="72">
        <v>2.0</v>
      </c>
      <c r="D274" s="72" t="s">
        <v>6799</v>
      </c>
      <c r="E274" s="72" t="s">
        <v>6800</v>
      </c>
      <c r="F274" s="72" t="s">
        <v>6801</v>
      </c>
      <c r="G274" s="72" t="s">
        <v>6802</v>
      </c>
      <c r="H274" s="75" t="s">
        <v>6803</v>
      </c>
      <c r="I274" s="75" t="s">
        <v>6804</v>
      </c>
      <c r="J274" s="75" t="s">
        <v>2105</v>
      </c>
      <c r="K274" s="75" t="s">
        <v>6805</v>
      </c>
      <c r="L274" s="75" t="s">
        <v>6805</v>
      </c>
    </row>
    <row r="275" ht="15.75" customHeight="1">
      <c r="A275" s="67">
        <v>1566.0</v>
      </c>
      <c r="B275" s="72" t="s">
        <v>6806</v>
      </c>
      <c r="C275" s="72">
        <v>2.0</v>
      </c>
      <c r="D275" s="72" t="s">
        <v>6807</v>
      </c>
      <c r="E275" s="72" t="s">
        <v>6277</v>
      </c>
      <c r="F275" s="72" t="s">
        <v>6808</v>
      </c>
      <c r="G275" s="72" t="s">
        <v>6809</v>
      </c>
      <c r="H275" s="75" t="s">
        <v>2105</v>
      </c>
      <c r="I275" s="75" t="s">
        <v>6810</v>
      </c>
      <c r="J275" s="75" t="s">
        <v>2103</v>
      </c>
      <c r="K275" s="75" t="s">
        <v>2106</v>
      </c>
      <c r="L275" s="75" t="s">
        <v>2106</v>
      </c>
    </row>
    <row r="276" ht="15.75" customHeight="1">
      <c r="A276" s="67">
        <v>1568.0</v>
      </c>
      <c r="B276" s="72" t="s">
        <v>6811</v>
      </c>
      <c r="C276" s="72">
        <v>2.0</v>
      </c>
      <c r="D276" s="72" t="s">
        <v>6812</v>
      </c>
      <c r="E276" s="72" t="s">
        <v>6813</v>
      </c>
      <c r="F276" s="72" t="s">
        <v>6814</v>
      </c>
      <c r="G276" s="72" t="s">
        <v>6815</v>
      </c>
      <c r="H276" s="75" t="s">
        <v>2832</v>
      </c>
      <c r="I276" s="75" t="s">
        <v>4538</v>
      </c>
      <c r="J276" s="75" t="s">
        <v>6805</v>
      </c>
      <c r="K276" s="75" t="s">
        <v>6804</v>
      </c>
      <c r="L276" s="75" t="s">
        <v>4840</v>
      </c>
    </row>
    <row r="277" ht="15.75" customHeight="1">
      <c r="A277" s="67">
        <v>1570.0</v>
      </c>
      <c r="B277" s="72" t="s">
        <v>6816</v>
      </c>
      <c r="C277" s="72">
        <v>2.0</v>
      </c>
      <c r="D277" s="72" t="s">
        <v>6817</v>
      </c>
      <c r="E277" s="72" t="s">
        <v>5349</v>
      </c>
      <c r="F277" s="72" t="s">
        <v>6818</v>
      </c>
      <c r="G277" s="72" t="s">
        <v>6819</v>
      </c>
      <c r="H277" s="75" t="s">
        <v>4840</v>
      </c>
      <c r="I277" s="75" t="s">
        <v>2832</v>
      </c>
    </row>
    <row r="278" ht="15.75" customHeight="1">
      <c r="A278" s="67">
        <v>1571.0</v>
      </c>
      <c r="B278" s="72" t="s">
        <v>4753</v>
      </c>
      <c r="C278" s="72">
        <v>2.0</v>
      </c>
      <c r="D278" s="72" t="s">
        <v>6820</v>
      </c>
      <c r="E278" s="72" t="s">
        <v>6821</v>
      </c>
      <c r="F278" s="72" t="s">
        <v>6822</v>
      </c>
      <c r="G278" s="72" t="s">
        <v>6823</v>
      </c>
      <c r="H278" s="75" t="s">
        <v>640</v>
      </c>
      <c r="I278" s="75" t="s">
        <v>4756</v>
      </c>
      <c r="J278" s="75" t="s">
        <v>6824</v>
      </c>
      <c r="K278" s="75" t="s">
        <v>670</v>
      </c>
      <c r="L278" s="75" t="s">
        <v>6824</v>
      </c>
    </row>
    <row r="279" ht="15.75" customHeight="1">
      <c r="A279" s="67">
        <v>1573.0</v>
      </c>
      <c r="B279" s="72" t="s">
        <v>6825</v>
      </c>
      <c r="C279" s="72">
        <v>2.0</v>
      </c>
      <c r="D279" s="72" t="s">
        <v>6826</v>
      </c>
      <c r="E279" s="72" t="s">
        <v>6827</v>
      </c>
      <c r="F279" s="72" t="s">
        <v>6828</v>
      </c>
      <c r="G279" s="72" t="s">
        <v>6829</v>
      </c>
      <c r="H279" s="75" t="s">
        <v>640</v>
      </c>
      <c r="I279" s="75" t="s">
        <v>4756</v>
      </c>
      <c r="J279" s="75" t="s">
        <v>6824</v>
      </c>
      <c r="K279" s="75" t="s">
        <v>670</v>
      </c>
      <c r="L279" s="75" t="s">
        <v>670</v>
      </c>
    </row>
    <row r="280" ht="15.75" customHeight="1">
      <c r="A280" s="67">
        <v>1574.0</v>
      </c>
      <c r="B280" s="72" t="s">
        <v>6830</v>
      </c>
      <c r="C280" s="72">
        <v>2.0</v>
      </c>
      <c r="D280" s="72" t="s">
        <v>6831</v>
      </c>
      <c r="E280" s="72" t="s">
        <v>6832</v>
      </c>
      <c r="F280" s="72" t="s">
        <v>6833</v>
      </c>
      <c r="G280" s="72" t="s">
        <v>6834</v>
      </c>
      <c r="H280" s="75" t="s">
        <v>6835</v>
      </c>
      <c r="I280" s="75" t="s">
        <v>4756</v>
      </c>
      <c r="J280" s="75" t="s">
        <v>4414</v>
      </c>
      <c r="K280" s="75" t="s">
        <v>6824</v>
      </c>
      <c r="L280" s="75" t="s">
        <v>4755</v>
      </c>
    </row>
    <row r="281" ht="15.75" customHeight="1">
      <c r="A281" s="67">
        <v>1575.0</v>
      </c>
      <c r="B281" s="72" t="s">
        <v>6836</v>
      </c>
      <c r="C281" s="72">
        <v>2.0</v>
      </c>
      <c r="D281" s="72" t="s">
        <v>6837</v>
      </c>
      <c r="E281" s="72" t="s">
        <v>6838</v>
      </c>
      <c r="F281" s="72" t="s">
        <v>6839</v>
      </c>
      <c r="G281" s="72" t="s">
        <v>6840</v>
      </c>
      <c r="H281" s="75" t="s">
        <v>6841</v>
      </c>
      <c r="I281" s="75" t="s">
        <v>6842</v>
      </c>
      <c r="J281" s="75" t="s">
        <v>2949</v>
      </c>
      <c r="K281" s="75" t="s">
        <v>4273</v>
      </c>
      <c r="L281" s="75" t="s">
        <v>4273</v>
      </c>
    </row>
    <row r="282" ht="15.75" customHeight="1">
      <c r="A282" s="67">
        <v>1577.0</v>
      </c>
      <c r="B282" s="72" t="s">
        <v>6843</v>
      </c>
      <c r="C282" s="72">
        <v>2.0</v>
      </c>
      <c r="D282" s="72" t="s">
        <v>6844</v>
      </c>
      <c r="E282" s="72" t="s">
        <v>5349</v>
      </c>
      <c r="F282" s="72" t="s">
        <v>6845</v>
      </c>
      <c r="G282" s="72" t="s">
        <v>6846</v>
      </c>
      <c r="H282" s="75" t="s">
        <v>3795</v>
      </c>
      <c r="I282" s="75" t="s">
        <v>6847</v>
      </c>
    </row>
    <row r="283" ht="15.75" customHeight="1">
      <c r="A283" s="67">
        <v>1578.0</v>
      </c>
      <c r="B283" s="72" t="s">
        <v>6848</v>
      </c>
      <c r="C283" s="72">
        <v>2.0</v>
      </c>
      <c r="D283" s="72" t="s">
        <v>6849</v>
      </c>
      <c r="E283" s="72" t="s">
        <v>6850</v>
      </c>
      <c r="F283" s="72" t="s">
        <v>6851</v>
      </c>
      <c r="G283" s="72" t="s">
        <v>6852</v>
      </c>
      <c r="H283" s="75" t="s">
        <v>4534</v>
      </c>
      <c r="I283" s="75" t="s">
        <v>6853</v>
      </c>
      <c r="J283" s="75" t="s">
        <v>4532</v>
      </c>
      <c r="K283" s="75" t="s">
        <v>4192</v>
      </c>
      <c r="L283" s="75" t="s">
        <v>4533</v>
      </c>
    </row>
    <row r="284" ht="15.75" customHeight="1">
      <c r="A284" s="67">
        <v>1579.0</v>
      </c>
      <c r="B284" s="72" t="s">
        <v>6854</v>
      </c>
      <c r="C284" s="72">
        <v>2.0</v>
      </c>
      <c r="D284" s="72" t="s">
        <v>6855</v>
      </c>
      <c r="E284" s="72" t="s">
        <v>6832</v>
      </c>
      <c r="F284" s="72" t="s">
        <v>6856</v>
      </c>
      <c r="G284" s="72" t="s">
        <v>6857</v>
      </c>
      <c r="H284" s="75" t="s">
        <v>4534</v>
      </c>
      <c r="I284" s="75" t="s">
        <v>6853</v>
      </c>
      <c r="J284" s="75" t="s">
        <v>4532</v>
      </c>
      <c r="K284" s="75" t="s">
        <v>4533</v>
      </c>
      <c r="L284" s="75" t="s">
        <v>4535</v>
      </c>
    </row>
    <row r="285" ht="15.75" customHeight="1">
      <c r="A285" s="67">
        <v>1581.0</v>
      </c>
      <c r="B285" s="72" t="s">
        <v>6858</v>
      </c>
      <c r="C285" s="72">
        <v>2.0</v>
      </c>
      <c r="D285" s="72" t="s">
        <v>6859</v>
      </c>
      <c r="E285" s="72" t="s">
        <v>5933</v>
      </c>
      <c r="F285" s="72" t="s">
        <v>6860</v>
      </c>
      <c r="G285" s="72" t="s">
        <v>6861</v>
      </c>
      <c r="H285" s="75" t="s">
        <v>6862</v>
      </c>
      <c r="I285" s="75" t="s">
        <v>6546</v>
      </c>
      <c r="J285" s="75" t="s">
        <v>6863</v>
      </c>
      <c r="K285" s="75" t="s">
        <v>6863</v>
      </c>
      <c r="L285" s="75" t="s">
        <v>6863</v>
      </c>
    </row>
    <row r="286" ht="15.75" customHeight="1">
      <c r="A286" s="67">
        <v>1582.0</v>
      </c>
      <c r="B286" s="72" t="s">
        <v>6864</v>
      </c>
      <c r="C286" s="72">
        <v>2.0</v>
      </c>
      <c r="D286" s="72" t="s">
        <v>6865</v>
      </c>
      <c r="E286" s="72" t="s">
        <v>5592</v>
      </c>
      <c r="F286" s="72" t="s">
        <v>6866</v>
      </c>
      <c r="G286" s="72" t="s">
        <v>6867</v>
      </c>
      <c r="H286" s="75" t="s">
        <v>6868</v>
      </c>
      <c r="I286" s="75" t="s">
        <v>6869</v>
      </c>
      <c r="J286" s="75" t="s">
        <v>6870</v>
      </c>
      <c r="K286" s="75" t="s">
        <v>6871</v>
      </c>
    </row>
    <row r="287" ht="15.75" customHeight="1">
      <c r="A287" s="67">
        <v>1583.0</v>
      </c>
      <c r="B287" s="72" t="s">
        <v>6872</v>
      </c>
      <c r="C287" s="72">
        <v>2.0</v>
      </c>
      <c r="D287" s="72" t="s">
        <v>6873</v>
      </c>
      <c r="E287" s="72" t="s">
        <v>5349</v>
      </c>
      <c r="F287" s="72" t="s">
        <v>6874</v>
      </c>
      <c r="G287" s="72" t="s">
        <v>6875</v>
      </c>
      <c r="H287" s="75" t="s">
        <v>6712</v>
      </c>
      <c r="I287" s="75" t="s">
        <v>2776</v>
      </c>
    </row>
    <row r="288" ht="15.75" customHeight="1">
      <c r="A288" s="67">
        <v>1584.0</v>
      </c>
      <c r="B288" s="72" t="s">
        <v>6876</v>
      </c>
      <c r="C288" s="72">
        <v>2.0</v>
      </c>
      <c r="D288" s="72" t="s">
        <v>6877</v>
      </c>
      <c r="E288" s="72" t="s">
        <v>6878</v>
      </c>
      <c r="F288" s="72" t="s">
        <v>6879</v>
      </c>
      <c r="G288" s="72" t="s">
        <v>6880</v>
      </c>
      <c r="H288" s="75" t="s">
        <v>2776</v>
      </c>
      <c r="I288" s="75" t="s">
        <v>6881</v>
      </c>
      <c r="J288" s="75" t="s">
        <v>6770</v>
      </c>
      <c r="K288" s="75" t="s">
        <v>3043</v>
      </c>
      <c r="L288" s="75" t="s">
        <v>3043</v>
      </c>
    </row>
    <row r="289" ht="15.75" customHeight="1">
      <c r="A289" s="67">
        <v>1585.0</v>
      </c>
      <c r="B289" s="72" t="s">
        <v>6882</v>
      </c>
      <c r="C289" s="72">
        <v>2.0</v>
      </c>
      <c r="D289" s="72" t="s">
        <v>6883</v>
      </c>
      <c r="E289" s="72" t="s">
        <v>6884</v>
      </c>
      <c r="F289" s="72" t="s">
        <v>6885</v>
      </c>
      <c r="G289" s="72" t="s">
        <v>6886</v>
      </c>
      <c r="H289" s="75" t="s">
        <v>2967</v>
      </c>
      <c r="I289" s="75" t="s">
        <v>6810</v>
      </c>
      <c r="J289" s="75" t="s">
        <v>3043</v>
      </c>
      <c r="K289" s="75" t="s">
        <v>6887</v>
      </c>
      <c r="L289" s="75" t="s">
        <v>3043</v>
      </c>
    </row>
    <row r="290" ht="15.75" customHeight="1">
      <c r="A290" s="67">
        <v>1586.0</v>
      </c>
      <c r="B290" s="72" t="s">
        <v>6888</v>
      </c>
      <c r="C290" s="72">
        <v>2.0</v>
      </c>
      <c r="D290" s="72" t="s">
        <v>6889</v>
      </c>
      <c r="E290" s="72" t="s">
        <v>6890</v>
      </c>
      <c r="F290" s="72" t="s">
        <v>6891</v>
      </c>
      <c r="G290" s="72" t="s">
        <v>6892</v>
      </c>
      <c r="H290" s="75" t="s">
        <v>2776</v>
      </c>
      <c r="I290" s="75" t="s">
        <v>6810</v>
      </c>
      <c r="J290" s="75" t="s">
        <v>6770</v>
      </c>
      <c r="K290" s="75" t="s">
        <v>3043</v>
      </c>
      <c r="L290" s="75" t="s">
        <v>3043</v>
      </c>
    </row>
    <row r="291" ht="15.75" customHeight="1">
      <c r="A291" s="67">
        <v>1588.0</v>
      </c>
      <c r="B291" s="72" t="s">
        <v>6893</v>
      </c>
      <c r="C291" s="72">
        <v>2.0</v>
      </c>
      <c r="D291" s="72" t="s">
        <v>6894</v>
      </c>
      <c r="E291" s="72" t="s">
        <v>5349</v>
      </c>
      <c r="F291" s="72" t="s">
        <v>6895</v>
      </c>
      <c r="G291" s="72" t="s">
        <v>6896</v>
      </c>
      <c r="H291" s="75" t="s">
        <v>6897</v>
      </c>
      <c r="I291" s="75" t="s">
        <v>4610</v>
      </c>
    </row>
    <row r="292" ht="15.75" customHeight="1">
      <c r="A292" s="67">
        <v>1589.0</v>
      </c>
      <c r="B292" s="72" t="s">
        <v>6898</v>
      </c>
      <c r="C292" s="72">
        <v>2.0</v>
      </c>
      <c r="D292" s="72" t="s">
        <v>6899</v>
      </c>
      <c r="E292" s="72" t="s">
        <v>5775</v>
      </c>
      <c r="F292" s="72" t="s">
        <v>6900</v>
      </c>
      <c r="G292" s="72" t="s">
        <v>6901</v>
      </c>
      <c r="H292" s="75" t="s">
        <v>6902</v>
      </c>
      <c r="I292" s="75" t="s">
        <v>6903</v>
      </c>
      <c r="J292" s="75" t="s">
        <v>6904</v>
      </c>
      <c r="K292" s="75" t="s">
        <v>6905</v>
      </c>
    </row>
    <row r="293" ht="15.75" customHeight="1">
      <c r="A293" s="67">
        <v>1591.0</v>
      </c>
      <c r="B293" s="72" t="s">
        <v>6906</v>
      </c>
      <c r="C293" s="72">
        <v>2.0</v>
      </c>
      <c r="D293" s="72" t="s">
        <v>6907</v>
      </c>
      <c r="E293" s="72" t="s">
        <v>5698</v>
      </c>
      <c r="F293" s="72" t="s">
        <v>6908</v>
      </c>
      <c r="G293" s="72" t="s">
        <v>6909</v>
      </c>
      <c r="H293" s="75" t="s">
        <v>6910</v>
      </c>
      <c r="I293" s="75" t="s">
        <v>4377</v>
      </c>
      <c r="J293" s="75" t="s">
        <v>3186</v>
      </c>
      <c r="K293" s="75" t="s">
        <v>2833</v>
      </c>
    </row>
    <row r="294" ht="15.75" customHeight="1">
      <c r="A294" s="67">
        <v>1592.0</v>
      </c>
      <c r="B294" s="72" t="s">
        <v>3823</v>
      </c>
      <c r="C294" s="72">
        <v>2.0</v>
      </c>
      <c r="D294" s="72" t="s">
        <v>6911</v>
      </c>
      <c r="E294" s="72" t="s">
        <v>6912</v>
      </c>
      <c r="F294" s="72" t="s">
        <v>6913</v>
      </c>
      <c r="G294" s="72" t="s">
        <v>6914</v>
      </c>
      <c r="H294" s="75" t="s">
        <v>2455</v>
      </c>
      <c r="I294" s="75" t="s">
        <v>2457</v>
      </c>
      <c r="J294" s="75" t="s">
        <v>4392</v>
      </c>
      <c r="K294" s="75" t="s">
        <v>6915</v>
      </c>
      <c r="L294" s="75" t="s">
        <v>6915</v>
      </c>
    </row>
    <row r="295" ht="15.75" customHeight="1">
      <c r="A295" s="67">
        <v>1593.0</v>
      </c>
      <c r="B295" s="72" t="s">
        <v>6916</v>
      </c>
      <c r="C295" s="72">
        <v>2.0</v>
      </c>
      <c r="D295" s="72" t="s">
        <v>6917</v>
      </c>
      <c r="E295" s="72" t="s">
        <v>5638</v>
      </c>
      <c r="F295" s="72" t="s">
        <v>6918</v>
      </c>
      <c r="G295" s="72" t="s">
        <v>6919</v>
      </c>
      <c r="H295" s="75" t="s">
        <v>6920</v>
      </c>
      <c r="I295" s="75" t="s">
        <v>2457</v>
      </c>
      <c r="J295" s="75" t="s">
        <v>2455</v>
      </c>
      <c r="K295" s="75" t="s">
        <v>6921</v>
      </c>
    </row>
    <row r="296" ht="15.75" customHeight="1">
      <c r="A296" s="67">
        <v>1595.0</v>
      </c>
      <c r="B296" s="72" t="s">
        <v>6922</v>
      </c>
      <c r="C296" s="72">
        <v>2.0</v>
      </c>
      <c r="D296" s="72" t="s">
        <v>6923</v>
      </c>
      <c r="E296" s="72" t="s">
        <v>6543</v>
      </c>
      <c r="F296" s="72" t="s">
        <v>6924</v>
      </c>
      <c r="G296" s="72" t="s">
        <v>6925</v>
      </c>
      <c r="H296" s="75" t="s">
        <v>2860</v>
      </c>
      <c r="I296" s="75" t="s">
        <v>6747</v>
      </c>
      <c r="J296" s="75" t="s">
        <v>2961</v>
      </c>
      <c r="K296" s="75" t="s">
        <v>4392</v>
      </c>
      <c r="L296" s="75" t="s">
        <v>2961</v>
      </c>
    </row>
    <row r="297" ht="15.75" customHeight="1">
      <c r="A297" s="67">
        <v>1596.0</v>
      </c>
      <c r="B297" s="72" t="s">
        <v>6926</v>
      </c>
      <c r="C297" s="72">
        <v>2.0</v>
      </c>
      <c r="D297" s="72" t="s">
        <v>6927</v>
      </c>
      <c r="E297" s="72" t="s">
        <v>6928</v>
      </c>
      <c r="F297" s="72" t="s">
        <v>6929</v>
      </c>
      <c r="G297" s="72" t="s">
        <v>6930</v>
      </c>
      <c r="H297" s="75" t="s">
        <v>2860</v>
      </c>
      <c r="I297" s="75" t="s">
        <v>3824</v>
      </c>
      <c r="J297" s="75" t="s">
        <v>2961</v>
      </c>
      <c r="K297" s="75" t="s">
        <v>2961</v>
      </c>
      <c r="L297" s="75" t="s">
        <v>2961</v>
      </c>
    </row>
    <row r="298" ht="15.75" customHeight="1">
      <c r="A298" s="67">
        <v>1597.0</v>
      </c>
      <c r="B298" s="72" t="s">
        <v>6931</v>
      </c>
      <c r="C298" s="72">
        <v>2.0</v>
      </c>
      <c r="D298" s="72" t="s">
        <v>6932</v>
      </c>
      <c r="E298" s="72" t="s">
        <v>5349</v>
      </c>
      <c r="F298" s="72" t="s">
        <v>6933</v>
      </c>
      <c r="G298" s="72" t="s">
        <v>6934</v>
      </c>
      <c r="H298" s="75" t="s">
        <v>6747</v>
      </c>
      <c r="I298" s="75" t="s">
        <v>2961</v>
      </c>
    </row>
    <row r="299" ht="15.75" customHeight="1">
      <c r="A299" s="67">
        <v>1603.0</v>
      </c>
      <c r="B299" s="72" t="s">
        <v>6935</v>
      </c>
      <c r="C299" s="72">
        <v>2.0</v>
      </c>
      <c r="D299" s="72" t="s">
        <v>6936</v>
      </c>
      <c r="E299" s="72" t="s">
        <v>5801</v>
      </c>
      <c r="F299" s="72" t="s">
        <v>6937</v>
      </c>
      <c r="G299" s="72" t="s">
        <v>6938</v>
      </c>
      <c r="H299" s="75" t="s">
        <v>6939</v>
      </c>
      <c r="I299" s="75" t="s">
        <v>6940</v>
      </c>
    </row>
    <row r="300" ht="15.75" customHeight="1">
      <c r="A300" s="67">
        <v>1608.0</v>
      </c>
      <c r="B300" s="72" t="s">
        <v>6941</v>
      </c>
      <c r="C300" s="72">
        <v>2.0</v>
      </c>
      <c r="D300" s="72" t="s">
        <v>6942</v>
      </c>
      <c r="E300" s="72" t="s">
        <v>6943</v>
      </c>
      <c r="F300" s="72" t="s">
        <v>6944</v>
      </c>
      <c r="G300" s="72" t="s">
        <v>6945</v>
      </c>
      <c r="H300" s="75" t="s">
        <v>2868</v>
      </c>
      <c r="I300" s="75" t="s">
        <v>5583</v>
      </c>
      <c r="J300" s="75" t="s">
        <v>6513</v>
      </c>
      <c r="K300" s="75" t="s">
        <v>2817</v>
      </c>
      <c r="L300" s="75" t="s">
        <v>2817</v>
      </c>
    </row>
    <row r="301" ht="15.75" customHeight="1">
      <c r="A301" s="67">
        <v>1610.0</v>
      </c>
      <c r="B301" s="72" t="s">
        <v>6946</v>
      </c>
      <c r="C301" s="72">
        <v>2.0</v>
      </c>
      <c r="D301" s="72" t="s">
        <v>6947</v>
      </c>
      <c r="E301" s="72" t="s">
        <v>5387</v>
      </c>
      <c r="F301" s="72" t="s">
        <v>6948</v>
      </c>
      <c r="G301" s="72" t="s">
        <v>6949</v>
      </c>
      <c r="H301" s="75" t="s">
        <v>6950</v>
      </c>
      <c r="I301" s="75" t="s">
        <v>6951</v>
      </c>
    </row>
    <row r="302" ht="15.75" customHeight="1">
      <c r="A302" s="67">
        <v>1611.0</v>
      </c>
      <c r="B302" s="72" t="s">
        <v>6952</v>
      </c>
      <c r="C302" s="72">
        <v>2.0</v>
      </c>
      <c r="D302" s="72" t="s">
        <v>6953</v>
      </c>
      <c r="E302" s="72" t="s">
        <v>6009</v>
      </c>
      <c r="F302" s="72" t="s">
        <v>6954</v>
      </c>
      <c r="G302" s="72" t="s">
        <v>6955</v>
      </c>
      <c r="H302" s="75" t="s">
        <v>6956</v>
      </c>
      <c r="I302" s="75" t="s">
        <v>6957</v>
      </c>
      <c r="J302" s="75" t="s">
        <v>6700</v>
      </c>
      <c r="K302" s="75" t="s">
        <v>6700</v>
      </c>
      <c r="L302" s="75" t="s">
        <v>6700</v>
      </c>
    </row>
    <row r="303" ht="15.75" customHeight="1">
      <c r="A303" s="67">
        <v>1612.0</v>
      </c>
      <c r="B303" s="72" t="s">
        <v>6958</v>
      </c>
      <c r="C303" s="72">
        <v>2.0</v>
      </c>
      <c r="D303" s="72" t="s">
        <v>6959</v>
      </c>
      <c r="E303" s="72" t="s">
        <v>6960</v>
      </c>
      <c r="F303" s="72" t="s">
        <v>6961</v>
      </c>
      <c r="G303" s="72" t="s">
        <v>6962</v>
      </c>
      <c r="H303" s="75" t="s">
        <v>6746</v>
      </c>
      <c r="I303" s="75" t="s">
        <v>6747</v>
      </c>
      <c r="J303" s="75" t="s">
        <v>2961</v>
      </c>
      <c r="K303" s="75" t="s">
        <v>6753</v>
      </c>
      <c r="L303" s="75" t="s">
        <v>2961</v>
      </c>
    </row>
    <row r="304" ht="15.75" customHeight="1">
      <c r="A304" s="67">
        <v>1613.0</v>
      </c>
      <c r="B304" s="72" t="s">
        <v>6963</v>
      </c>
      <c r="C304" s="72">
        <v>2.0</v>
      </c>
      <c r="D304" s="72" t="s">
        <v>6964</v>
      </c>
      <c r="E304" s="72" t="s">
        <v>5349</v>
      </c>
      <c r="F304" s="72" t="s">
        <v>6965</v>
      </c>
      <c r="G304" s="72" t="s">
        <v>6966</v>
      </c>
      <c r="H304" s="75" t="s">
        <v>279</v>
      </c>
      <c r="I304" s="75" t="s">
        <v>6569</v>
      </c>
    </row>
    <row r="305" ht="15.75" customHeight="1">
      <c r="A305" s="67">
        <v>1614.0</v>
      </c>
      <c r="B305" s="72" t="s">
        <v>6967</v>
      </c>
      <c r="C305" s="72">
        <v>2.0</v>
      </c>
      <c r="D305" s="72" t="s">
        <v>6968</v>
      </c>
      <c r="E305" s="72" t="s">
        <v>6969</v>
      </c>
      <c r="F305" s="72" t="s">
        <v>6970</v>
      </c>
      <c r="G305" s="72" t="s">
        <v>6971</v>
      </c>
      <c r="H305" s="75" t="s">
        <v>2718</v>
      </c>
      <c r="I305" s="75" t="s">
        <v>6507</v>
      </c>
      <c r="J305" s="75" t="s">
        <v>6972</v>
      </c>
      <c r="K305" s="75" t="s">
        <v>6712</v>
      </c>
      <c r="L305" s="75" t="s">
        <v>6673</v>
      </c>
    </row>
    <row r="306" ht="15.75" customHeight="1">
      <c r="A306" s="67">
        <v>1615.0</v>
      </c>
      <c r="B306" s="72" t="s">
        <v>6973</v>
      </c>
      <c r="C306" s="72">
        <v>2.0</v>
      </c>
      <c r="D306" s="72" t="s">
        <v>6974</v>
      </c>
      <c r="E306" s="72" t="s">
        <v>6975</v>
      </c>
      <c r="F306" s="72" t="s">
        <v>6976</v>
      </c>
      <c r="G306" s="72" t="s">
        <v>6977</v>
      </c>
      <c r="H306" s="75" t="s">
        <v>3498</v>
      </c>
      <c r="I306" s="75" t="s">
        <v>2309</v>
      </c>
      <c r="J306" s="75" t="s">
        <v>6978</v>
      </c>
      <c r="K306" s="75" t="s">
        <v>3130</v>
      </c>
      <c r="L306" s="75" t="s">
        <v>6978</v>
      </c>
    </row>
    <row r="307" ht="15.75" customHeight="1">
      <c r="A307" s="67">
        <v>1618.0</v>
      </c>
      <c r="B307" s="72" t="s">
        <v>6979</v>
      </c>
      <c r="C307" s="72">
        <v>2.0</v>
      </c>
      <c r="D307" s="72" t="s">
        <v>6980</v>
      </c>
      <c r="E307" s="72" t="s">
        <v>5801</v>
      </c>
      <c r="F307" s="72" t="s">
        <v>6981</v>
      </c>
      <c r="G307" s="72" t="s">
        <v>6982</v>
      </c>
      <c r="H307" s="75" t="s">
        <v>3709</v>
      </c>
      <c r="I307" s="75" t="s">
        <v>6705</v>
      </c>
      <c r="J307" s="75" t="s">
        <v>6673</v>
      </c>
      <c r="K307" s="75" t="s">
        <v>6972</v>
      </c>
    </row>
    <row r="308" ht="15.75" customHeight="1">
      <c r="A308" s="67">
        <v>1619.0</v>
      </c>
      <c r="B308" s="72" t="s">
        <v>6983</v>
      </c>
      <c r="C308" s="72">
        <v>2.0</v>
      </c>
      <c r="D308" s="72" t="s">
        <v>6984</v>
      </c>
      <c r="E308" s="72" t="s">
        <v>5387</v>
      </c>
      <c r="F308" s="72" t="s">
        <v>6985</v>
      </c>
      <c r="G308" s="72" t="s">
        <v>6986</v>
      </c>
      <c r="H308" s="75" t="s">
        <v>6950</v>
      </c>
      <c r="I308" s="75" t="s">
        <v>2070</v>
      </c>
    </row>
    <row r="309" ht="15.75" customHeight="1">
      <c r="A309" s="67">
        <v>1620.0</v>
      </c>
      <c r="B309" s="72" t="s">
        <v>6987</v>
      </c>
      <c r="C309" s="72">
        <v>2.0</v>
      </c>
      <c r="D309" s="72" t="s">
        <v>6988</v>
      </c>
      <c r="E309" s="72" t="s">
        <v>6989</v>
      </c>
      <c r="F309" s="72" t="s">
        <v>6990</v>
      </c>
      <c r="G309" s="72" t="s">
        <v>6991</v>
      </c>
      <c r="H309" s="75" t="s">
        <v>2718</v>
      </c>
      <c r="I309" s="75" t="s">
        <v>4756</v>
      </c>
      <c r="J309" s="75" t="s">
        <v>4410</v>
      </c>
      <c r="K309" s="75" t="s">
        <v>2308</v>
      </c>
      <c r="L309" s="75" t="s">
        <v>6939</v>
      </c>
    </row>
    <row r="310" ht="15.75" customHeight="1">
      <c r="A310" s="67">
        <v>1621.0</v>
      </c>
      <c r="B310" s="72" t="s">
        <v>6992</v>
      </c>
      <c r="C310" s="72">
        <v>2.0</v>
      </c>
      <c r="D310" s="72" t="s">
        <v>6993</v>
      </c>
      <c r="E310" s="72" t="s">
        <v>6994</v>
      </c>
      <c r="F310" s="72" t="s">
        <v>6995</v>
      </c>
      <c r="G310" s="72" t="s">
        <v>6996</v>
      </c>
      <c r="H310" s="75" t="s">
        <v>4811</v>
      </c>
      <c r="I310" s="75" t="s">
        <v>3290</v>
      </c>
      <c r="J310" s="75" t="s">
        <v>6507</v>
      </c>
      <c r="K310" s="75" t="s">
        <v>641</v>
      </c>
      <c r="L310" s="75" t="s">
        <v>2307</v>
      </c>
    </row>
    <row r="311" ht="15.75" customHeight="1">
      <c r="A311" s="67">
        <v>1622.0</v>
      </c>
      <c r="B311" s="72" t="s">
        <v>6997</v>
      </c>
      <c r="C311" s="72">
        <v>2.0</v>
      </c>
      <c r="D311" s="72" t="s">
        <v>6998</v>
      </c>
      <c r="E311" s="72" t="s">
        <v>5387</v>
      </c>
      <c r="F311" s="72" t="s">
        <v>6999</v>
      </c>
      <c r="G311" s="72" t="s">
        <v>7000</v>
      </c>
      <c r="H311" s="75" t="s">
        <v>4697</v>
      </c>
      <c r="I311" s="75" t="s">
        <v>7001</v>
      </c>
      <c r="J311" s="75" t="s">
        <v>4811</v>
      </c>
      <c r="K311" s="75" t="s">
        <v>3069</v>
      </c>
    </row>
    <row r="312" ht="15.75" customHeight="1">
      <c r="A312" s="67">
        <v>1624.0</v>
      </c>
      <c r="B312" s="72" t="s">
        <v>4374</v>
      </c>
      <c r="C312" s="72">
        <v>2.0</v>
      </c>
      <c r="D312" s="72" t="s">
        <v>7002</v>
      </c>
      <c r="E312" s="72" t="s">
        <v>7003</v>
      </c>
      <c r="F312" s="72" t="s">
        <v>7004</v>
      </c>
      <c r="G312" s="72" t="s">
        <v>7005</v>
      </c>
      <c r="H312" s="75" t="s">
        <v>2306</v>
      </c>
      <c r="I312" s="75" t="s">
        <v>2718</v>
      </c>
      <c r="J312" s="75" t="s">
        <v>3130</v>
      </c>
      <c r="K312" s="75" t="s">
        <v>2307</v>
      </c>
      <c r="L312" s="75" t="s">
        <v>3130</v>
      </c>
    </row>
    <row r="313" ht="15.75" customHeight="1">
      <c r="A313" s="67">
        <v>1625.0</v>
      </c>
      <c r="B313" s="72" t="s">
        <v>7006</v>
      </c>
      <c r="C313" s="72">
        <v>2.0</v>
      </c>
      <c r="D313" s="72" t="s">
        <v>7007</v>
      </c>
      <c r="E313" s="72" t="s">
        <v>7008</v>
      </c>
      <c r="F313" s="72" t="s">
        <v>7009</v>
      </c>
      <c r="G313" s="72" t="s">
        <v>7010</v>
      </c>
      <c r="H313" s="75" t="s">
        <v>2306</v>
      </c>
      <c r="I313" s="75" t="s">
        <v>6567</v>
      </c>
      <c r="J313" s="75" t="s">
        <v>2307</v>
      </c>
      <c r="K313" s="75" t="s">
        <v>2307</v>
      </c>
      <c r="L313" s="75" t="s">
        <v>2307</v>
      </c>
    </row>
    <row r="314" ht="15.75" customHeight="1">
      <c r="A314" s="67">
        <v>1626.0</v>
      </c>
      <c r="B314" s="72" t="s">
        <v>3497</v>
      </c>
      <c r="C314" s="72">
        <v>2.0</v>
      </c>
      <c r="D314" s="72" t="s">
        <v>7011</v>
      </c>
      <c r="E314" s="72" t="s">
        <v>6543</v>
      </c>
      <c r="F314" s="72" t="s">
        <v>3496</v>
      </c>
      <c r="G314" s="72" t="s">
        <v>7010</v>
      </c>
      <c r="H314" s="75" t="s">
        <v>2306</v>
      </c>
      <c r="I314" s="75" t="s">
        <v>6567</v>
      </c>
      <c r="J314" s="75" t="s">
        <v>2307</v>
      </c>
      <c r="K314" s="75" t="s">
        <v>2307</v>
      </c>
      <c r="L314" s="75" t="s">
        <v>2307</v>
      </c>
    </row>
    <row r="315" ht="15.75" customHeight="1">
      <c r="A315" s="67">
        <v>1627.0</v>
      </c>
      <c r="B315" s="72" t="s">
        <v>7012</v>
      </c>
      <c r="C315" s="72">
        <v>2.0</v>
      </c>
      <c r="D315" s="72" t="s">
        <v>7013</v>
      </c>
      <c r="E315" s="72" t="s">
        <v>6549</v>
      </c>
      <c r="F315" s="72" t="s">
        <v>7014</v>
      </c>
      <c r="G315" s="72" t="s">
        <v>7015</v>
      </c>
      <c r="H315" s="75" t="s">
        <v>2306</v>
      </c>
      <c r="I315" s="75" t="s">
        <v>6567</v>
      </c>
      <c r="J315" s="75" t="s">
        <v>641</v>
      </c>
      <c r="K315" s="75" t="s">
        <v>2718</v>
      </c>
      <c r="L315" s="75" t="s">
        <v>641</v>
      </c>
    </row>
    <row r="316" ht="15.75" customHeight="1">
      <c r="A316" s="67">
        <v>1628.0</v>
      </c>
      <c r="B316" s="72" t="s">
        <v>7016</v>
      </c>
      <c r="C316" s="72">
        <v>2.0</v>
      </c>
      <c r="D316" s="72" t="s">
        <v>7017</v>
      </c>
      <c r="E316" s="72" t="s">
        <v>5349</v>
      </c>
      <c r="F316" s="72" t="s">
        <v>7018</v>
      </c>
      <c r="G316" s="72" t="s">
        <v>7019</v>
      </c>
      <c r="H316" s="75" t="s">
        <v>641</v>
      </c>
      <c r="I316" s="75" t="s">
        <v>2306</v>
      </c>
    </row>
    <row r="317" ht="15.75" customHeight="1">
      <c r="A317" s="67">
        <v>1629.0</v>
      </c>
      <c r="B317" s="72" t="s">
        <v>7020</v>
      </c>
      <c r="C317" s="72">
        <v>2.0</v>
      </c>
      <c r="D317" s="72" t="s">
        <v>7021</v>
      </c>
      <c r="E317" s="72" t="s">
        <v>5631</v>
      </c>
      <c r="F317" s="72" t="s">
        <v>7022</v>
      </c>
      <c r="G317" s="72" t="s">
        <v>7023</v>
      </c>
      <c r="H317" s="75" t="s">
        <v>6583</v>
      </c>
      <c r="I317" s="75" t="s">
        <v>3498</v>
      </c>
      <c r="J317" s="75" t="s">
        <v>6567</v>
      </c>
      <c r="K317" s="75" t="s">
        <v>2718</v>
      </c>
    </row>
    <row r="318" ht="15.75" customHeight="1">
      <c r="A318" s="67">
        <v>1631.0</v>
      </c>
      <c r="B318" s="72" t="s">
        <v>7024</v>
      </c>
      <c r="C318" s="72">
        <v>2.0</v>
      </c>
      <c r="D318" s="72" t="s">
        <v>7025</v>
      </c>
      <c r="E318" s="72" t="s">
        <v>5349</v>
      </c>
      <c r="F318" s="72" t="s">
        <v>7026</v>
      </c>
      <c r="G318" s="72" t="s">
        <v>7027</v>
      </c>
      <c r="H318" s="75" t="s">
        <v>3498</v>
      </c>
      <c r="I318" s="75" t="s">
        <v>2718</v>
      </c>
    </row>
    <row r="319" ht="15.75" customHeight="1">
      <c r="A319" s="67">
        <v>1632.0</v>
      </c>
      <c r="B319" s="72" t="s">
        <v>4409</v>
      </c>
      <c r="C319" s="72">
        <v>2.0</v>
      </c>
      <c r="D319" s="72" t="s">
        <v>7028</v>
      </c>
      <c r="E319" s="72" t="s">
        <v>7029</v>
      </c>
      <c r="F319" s="72" t="s">
        <v>4408</v>
      </c>
      <c r="G319" s="72" t="s">
        <v>7030</v>
      </c>
      <c r="H319" s="75" t="s">
        <v>7031</v>
      </c>
      <c r="I319" s="75" t="s">
        <v>6046</v>
      </c>
      <c r="J319" s="75" t="s">
        <v>4755</v>
      </c>
      <c r="K319" s="75" t="s">
        <v>6824</v>
      </c>
      <c r="L319" s="75" t="s">
        <v>6824</v>
      </c>
    </row>
    <row r="320" ht="15.75" customHeight="1">
      <c r="A320" s="67">
        <v>1633.0</v>
      </c>
      <c r="B320" s="72" t="s">
        <v>7032</v>
      </c>
      <c r="C320" s="72">
        <v>2.0</v>
      </c>
      <c r="D320" s="72" t="s">
        <v>7033</v>
      </c>
      <c r="E320" s="72" t="s">
        <v>6520</v>
      </c>
      <c r="F320" s="72" t="s">
        <v>7034</v>
      </c>
      <c r="G320" s="72" t="s">
        <v>7035</v>
      </c>
      <c r="H320" s="75" t="s">
        <v>4800</v>
      </c>
      <c r="I320" s="75" t="s">
        <v>6046</v>
      </c>
      <c r="J320" s="75" t="s">
        <v>4414</v>
      </c>
      <c r="K320" s="75" t="s">
        <v>4412</v>
      </c>
      <c r="L320" s="75" t="s">
        <v>4413</v>
      </c>
    </row>
    <row r="321" ht="15.75" customHeight="1">
      <c r="A321" s="67">
        <v>1634.0</v>
      </c>
      <c r="B321" s="72" t="s">
        <v>7036</v>
      </c>
      <c r="C321" s="72">
        <v>2.0</v>
      </c>
      <c r="D321" s="72" t="s">
        <v>7037</v>
      </c>
      <c r="E321" s="72" t="s">
        <v>5374</v>
      </c>
      <c r="F321" s="72" t="s">
        <v>7038</v>
      </c>
      <c r="G321" s="72" t="s">
        <v>7039</v>
      </c>
      <c r="H321" s="75" t="s">
        <v>6046</v>
      </c>
      <c r="I321" s="75" t="s">
        <v>4412</v>
      </c>
      <c r="J321" s="75" t="s">
        <v>4800</v>
      </c>
      <c r="K321" s="75" t="s">
        <v>4413</v>
      </c>
    </row>
    <row r="322" ht="15.75" customHeight="1">
      <c r="A322" s="67">
        <v>1635.0</v>
      </c>
      <c r="B322" s="72" t="s">
        <v>7040</v>
      </c>
      <c r="C322" s="72">
        <v>2.0</v>
      </c>
      <c r="D322" s="72" t="s">
        <v>7041</v>
      </c>
      <c r="E322" s="72" t="s">
        <v>5349</v>
      </c>
      <c r="F322" s="72" t="s">
        <v>7042</v>
      </c>
      <c r="G322" s="72" t="s">
        <v>7043</v>
      </c>
      <c r="H322" s="75" t="s">
        <v>4412</v>
      </c>
      <c r="I322" s="75" t="s">
        <v>4413</v>
      </c>
    </row>
    <row r="323" ht="15.75" customHeight="1">
      <c r="A323" s="67">
        <v>1636.0</v>
      </c>
      <c r="B323" s="72" t="s">
        <v>7044</v>
      </c>
      <c r="C323" s="72">
        <v>2.0</v>
      </c>
      <c r="D323" s="72" t="s">
        <v>7045</v>
      </c>
      <c r="E323" s="72" t="s">
        <v>5801</v>
      </c>
      <c r="F323" s="72" t="s">
        <v>7046</v>
      </c>
      <c r="G323" s="72" t="s">
        <v>7047</v>
      </c>
      <c r="H323" s="75" t="s">
        <v>4273</v>
      </c>
      <c r="I323" s="75" t="s">
        <v>2719</v>
      </c>
      <c r="J323" s="75" t="s">
        <v>640</v>
      </c>
    </row>
    <row r="324" ht="15.75" customHeight="1">
      <c r="A324" s="67">
        <v>1642.0</v>
      </c>
      <c r="B324" s="72" t="s">
        <v>3263</v>
      </c>
      <c r="C324" s="72">
        <v>2.0</v>
      </c>
      <c r="D324" s="72" t="s">
        <v>7048</v>
      </c>
      <c r="E324" s="72" t="s">
        <v>7049</v>
      </c>
      <c r="F324" s="72" t="s">
        <v>4783</v>
      </c>
      <c r="G324" s="72" t="s">
        <v>7050</v>
      </c>
      <c r="H324" s="75" t="s">
        <v>725</v>
      </c>
      <c r="I324" s="75" t="s">
        <v>3266</v>
      </c>
      <c r="J324" s="75" t="s">
        <v>3265</v>
      </c>
      <c r="K324" s="75" t="s">
        <v>3264</v>
      </c>
      <c r="L324" s="75" t="s">
        <v>3264</v>
      </c>
    </row>
    <row r="325" ht="15.75" customHeight="1">
      <c r="A325" s="67">
        <v>1643.0</v>
      </c>
      <c r="B325" s="72" t="s">
        <v>7051</v>
      </c>
      <c r="C325" s="72">
        <v>2.0</v>
      </c>
      <c r="D325" s="72" t="s">
        <v>7052</v>
      </c>
      <c r="E325" s="72" t="s">
        <v>5553</v>
      </c>
      <c r="F325" s="72" t="s">
        <v>7053</v>
      </c>
      <c r="G325" s="72" t="s">
        <v>7054</v>
      </c>
      <c r="H325" s="75" t="s">
        <v>7055</v>
      </c>
      <c r="I325" s="75" t="s">
        <v>3264</v>
      </c>
      <c r="J325" s="75" t="s">
        <v>6047</v>
      </c>
      <c r="K325" s="75" t="s">
        <v>6047</v>
      </c>
      <c r="L325" s="75" t="s">
        <v>6047</v>
      </c>
    </row>
    <row r="326" ht="15.75" customHeight="1">
      <c r="A326" s="67">
        <v>1644.0</v>
      </c>
      <c r="B326" s="72" t="s">
        <v>7056</v>
      </c>
      <c r="C326" s="72">
        <v>2.0</v>
      </c>
      <c r="D326" s="72" t="s">
        <v>7057</v>
      </c>
      <c r="E326" s="72" t="s">
        <v>5387</v>
      </c>
      <c r="F326" s="72" t="s">
        <v>7058</v>
      </c>
      <c r="G326" s="72" t="s">
        <v>7059</v>
      </c>
      <c r="H326" s="75" t="s">
        <v>3267</v>
      </c>
      <c r="I326" s="75" t="s">
        <v>3264</v>
      </c>
      <c r="J326" s="75" t="s">
        <v>7055</v>
      </c>
    </row>
    <row r="327" ht="15.75" customHeight="1">
      <c r="A327" s="67">
        <v>1645.0</v>
      </c>
      <c r="B327" s="72" t="s">
        <v>7060</v>
      </c>
      <c r="C327" s="72">
        <v>2.0</v>
      </c>
      <c r="D327" s="72" t="s">
        <v>7061</v>
      </c>
      <c r="E327" s="72" t="s">
        <v>5933</v>
      </c>
      <c r="F327" s="72" t="s">
        <v>7062</v>
      </c>
      <c r="G327" s="72" t="s">
        <v>7063</v>
      </c>
      <c r="H327" s="75" t="s">
        <v>4439</v>
      </c>
      <c r="I327" s="75" t="s">
        <v>2982</v>
      </c>
      <c r="J327" s="75" t="s">
        <v>7064</v>
      </c>
      <c r="K327" s="75" t="s">
        <v>725</v>
      </c>
      <c r="L327" s="75" t="s">
        <v>7064</v>
      </c>
    </row>
    <row r="328" ht="15.75" customHeight="1">
      <c r="A328" s="67">
        <v>1646.0</v>
      </c>
      <c r="B328" s="72" t="s">
        <v>7065</v>
      </c>
      <c r="C328" s="72">
        <v>2.0</v>
      </c>
      <c r="D328" s="72" t="s">
        <v>7066</v>
      </c>
      <c r="E328" s="72" t="s">
        <v>7067</v>
      </c>
      <c r="F328" s="72" t="s">
        <v>7068</v>
      </c>
      <c r="G328" s="72" t="s">
        <v>7069</v>
      </c>
      <c r="H328" s="75" t="s">
        <v>4482</v>
      </c>
      <c r="I328" s="75" t="s">
        <v>7070</v>
      </c>
      <c r="J328" s="75" t="s">
        <v>3936</v>
      </c>
      <c r="K328" s="75" t="s">
        <v>7071</v>
      </c>
      <c r="L328" s="75" t="s">
        <v>3166</v>
      </c>
    </row>
    <row r="329" ht="15.75" customHeight="1">
      <c r="A329" s="67">
        <v>1649.0</v>
      </c>
      <c r="B329" s="72" t="s">
        <v>7072</v>
      </c>
      <c r="C329" s="72">
        <v>2.0</v>
      </c>
      <c r="D329" s="72" t="s">
        <v>7073</v>
      </c>
      <c r="E329" s="72" t="s">
        <v>7074</v>
      </c>
      <c r="F329" s="72" t="s">
        <v>7075</v>
      </c>
      <c r="G329" s="72" t="s">
        <v>7076</v>
      </c>
      <c r="H329" s="75" t="s">
        <v>7077</v>
      </c>
      <c r="I329" s="75" t="s">
        <v>3069</v>
      </c>
      <c r="J329" s="75" t="s">
        <v>6758</v>
      </c>
      <c r="K329" s="75" t="s">
        <v>2961</v>
      </c>
      <c r="L329" s="75" t="s">
        <v>2961</v>
      </c>
    </row>
    <row r="330" ht="15.75" customHeight="1">
      <c r="A330" s="67">
        <v>1650.0</v>
      </c>
      <c r="B330" s="72" t="s">
        <v>7078</v>
      </c>
      <c r="C330" s="72">
        <v>2.0</v>
      </c>
      <c r="D330" s="72" t="s">
        <v>7079</v>
      </c>
      <c r="E330" s="72" t="s">
        <v>5349</v>
      </c>
      <c r="F330" s="72" t="s">
        <v>7080</v>
      </c>
      <c r="G330" s="72" t="s">
        <v>7081</v>
      </c>
      <c r="H330" s="75" t="s">
        <v>279</v>
      </c>
    </row>
    <row r="331" ht="15.75" customHeight="1">
      <c r="A331" s="67">
        <v>1651.0</v>
      </c>
      <c r="B331" s="72" t="s">
        <v>7082</v>
      </c>
      <c r="C331" s="72">
        <v>2.0</v>
      </c>
      <c r="D331" s="72" t="s">
        <v>7083</v>
      </c>
      <c r="E331" s="72" t="s">
        <v>7084</v>
      </c>
      <c r="F331" s="72" t="s">
        <v>7085</v>
      </c>
      <c r="G331" s="72" t="s">
        <v>7086</v>
      </c>
      <c r="H331" s="75" t="s">
        <v>1978</v>
      </c>
      <c r="I331" s="75" t="s">
        <v>1911</v>
      </c>
      <c r="J331" s="75" t="s">
        <v>5666</v>
      </c>
      <c r="K331" s="75" t="s">
        <v>1913</v>
      </c>
      <c r="L331" s="75" t="s">
        <v>5666</v>
      </c>
    </row>
    <row r="332" ht="15.75" customHeight="1">
      <c r="A332" s="67">
        <v>1652.0</v>
      </c>
      <c r="B332" s="72" t="s">
        <v>7087</v>
      </c>
      <c r="C332" s="72">
        <v>2.0</v>
      </c>
      <c r="D332" s="72" t="s">
        <v>7088</v>
      </c>
      <c r="E332" s="72" t="s">
        <v>5801</v>
      </c>
      <c r="F332" s="72" t="s">
        <v>7089</v>
      </c>
      <c r="G332" s="72" t="s">
        <v>7090</v>
      </c>
      <c r="H332" s="75" t="s">
        <v>7091</v>
      </c>
      <c r="I332" s="75" t="s">
        <v>7092</v>
      </c>
      <c r="J332" s="75" t="s">
        <v>7093</v>
      </c>
    </row>
    <row r="333" ht="15.75" customHeight="1">
      <c r="A333" s="67">
        <v>1653.0</v>
      </c>
      <c r="B333" s="72" t="s">
        <v>7094</v>
      </c>
      <c r="C333" s="72">
        <v>2.0</v>
      </c>
      <c r="D333" s="72" t="s">
        <v>7095</v>
      </c>
      <c r="E333" s="72" t="s">
        <v>5790</v>
      </c>
      <c r="F333" s="72" t="s">
        <v>7096</v>
      </c>
      <c r="G333" s="72" t="s">
        <v>7097</v>
      </c>
      <c r="H333" s="75" t="s">
        <v>6771</v>
      </c>
      <c r="I333" s="75" t="s">
        <v>7098</v>
      </c>
      <c r="J333" s="75" t="s">
        <v>6770</v>
      </c>
      <c r="K333" s="75" t="s">
        <v>6770</v>
      </c>
      <c r="L333" s="75" t="s">
        <v>6770</v>
      </c>
    </row>
    <row r="334" ht="15.75" customHeight="1">
      <c r="A334" s="67">
        <v>1654.0</v>
      </c>
      <c r="B334" s="72" t="s">
        <v>7099</v>
      </c>
      <c r="C334" s="72">
        <v>2.0</v>
      </c>
      <c r="D334" s="72" t="s">
        <v>7100</v>
      </c>
      <c r="E334" s="72" t="s">
        <v>7101</v>
      </c>
      <c r="F334" s="72" t="s">
        <v>7102</v>
      </c>
      <c r="G334" s="72" t="s">
        <v>7103</v>
      </c>
      <c r="H334" s="75" t="s">
        <v>2335</v>
      </c>
      <c r="I334" s="75" t="s">
        <v>6471</v>
      </c>
      <c r="J334" s="75" t="s">
        <v>6321</v>
      </c>
      <c r="K334" s="75" t="s">
        <v>6321</v>
      </c>
      <c r="L334" s="75" t="s">
        <v>6321</v>
      </c>
    </row>
    <row r="335" ht="15.75" customHeight="1">
      <c r="A335" s="67">
        <v>1655.0</v>
      </c>
      <c r="B335" s="72" t="s">
        <v>7104</v>
      </c>
      <c r="C335" s="72">
        <v>2.0</v>
      </c>
      <c r="D335" s="72" t="s">
        <v>7105</v>
      </c>
      <c r="E335" s="72" t="s">
        <v>6009</v>
      </c>
      <c r="F335" s="72" t="s">
        <v>7106</v>
      </c>
      <c r="G335" s="72" t="s">
        <v>7107</v>
      </c>
      <c r="H335" s="75" t="s">
        <v>7108</v>
      </c>
      <c r="I335" s="75" t="s">
        <v>6471</v>
      </c>
      <c r="J335" s="75" t="s">
        <v>3539</v>
      </c>
      <c r="K335" s="75" t="s">
        <v>6321</v>
      </c>
      <c r="L335" s="75" t="s">
        <v>6321</v>
      </c>
    </row>
    <row r="336" ht="15.75" customHeight="1">
      <c r="A336" s="67">
        <v>1656.0</v>
      </c>
      <c r="B336" s="72" t="s">
        <v>7109</v>
      </c>
      <c r="C336" s="72">
        <v>2.0</v>
      </c>
      <c r="D336" s="72" t="s">
        <v>7110</v>
      </c>
      <c r="E336" s="72" t="s">
        <v>5387</v>
      </c>
      <c r="F336" s="72" t="s">
        <v>7111</v>
      </c>
      <c r="G336" s="72" t="s">
        <v>7112</v>
      </c>
      <c r="H336" s="75" t="s">
        <v>6321</v>
      </c>
      <c r="I336" s="75" t="s">
        <v>3871</v>
      </c>
      <c r="J336" s="75" t="s">
        <v>2335</v>
      </c>
    </row>
    <row r="337" ht="15.75" customHeight="1">
      <c r="A337" s="67">
        <v>1657.0</v>
      </c>
      <c r="B337" s="72" t="s">
        <v>7113</v>
      </c>
      <c r="C337" s="72">
        <v>2.0</v>
      </c>
      <c r="D337" s="72" t="s">
        <v>7114</v>
      </c>
      <c r="E337" s="72" t="s">
        <v>5631</v>
      </c>
      <c r="F337" s="72" t="s">
        <v>7115</v>
      </c>
      <c r="G337" s="72" t="s">
        <v>7116</v>
      </c>
      <c r="H337" s="75" t="s">
        <v>7108</v>
      </c>
      <c r="I337" s="75" t="s">
        <v>6776</v>
      </c>
      <c r="J337" s="75" t="s">
        <v>3539</v>
      </c>
      <c r="K337" s="75" t="s">
        <v>7117</v>
      </c>
    </row>
    <row r="338" ht="15.75" customHeight="1">
      <c r="A338" s="67">
        <v>1658.0</v>
      </c>
      <c r="B338" s="72" t="s">
        <v>7118</v>
      </c>
      <c r="C338" s="72">
        <v>2.0</v>
      </c>
      <c r="D338" s="72" t="s">
        <v>7119</v>
      </c>
      <c r="E338" s="72" t="s">
        <v>7120</v>
      </c>
      <c r="F338" s="72" t="s">
        <v>7121</v>
      </c>
      <c r="G338" s="72" t="s">
        <v>7122</v>
      </c>
      <c r="H338" s="75" t="s">
        <v>6321</v>
      </c>
      <c r="I338" s="75" t="s">
        <v>6776</v>
      </c>
      <c r="J338" s="75" t="s">
        <v>7117</v>
      </c>
      <c r="K338" s="75" t="s">
        <v>6471</v>
      </c>
    </row>
    <row r="339" ht="15.75" customHeight="1">
      <c r="A339" s="67">
        <v>1659.0</v>
      </c>
      <c r="B339" s="72" t="s">
        <v>7123</v>
      </c>
      <c r="C339" s="72">
        <v>2.0</v>
      </c>
      <c r="D339" s="72" t="s">
        <v>7124</v>
      </c>
      <c r="E339" s="72" t="s">
        <v>5374</v>
      </c>
      <c r="F339" s="72" t="s">
        <v>7121</v>
      </c>
      <c r="G339" s="72" t="s">
        <v>7122</v>
      </c>
      <c r="H339" s="75" t="s">
        <v>6321</v>
      </c>
      <c r="I339" s="75" t="s">
        <v>6776</v>
      </c>
      <c r="J339" s="75" t="s">
        <v>7117</v>
      </c>
      <c r="K339" s="75" t="s">
        <v>6471</v>
      </c>
    </row>
    <row r="340" ht="15.75" customHeight="1">
      <c r="A340" s="67">
        <v>1660.0</v>
      </c>
      <c r="B340" s="72" t="s">
        <v>7125</v>
      </c>
      <c r="C340" s="72">
        <v>2.0</v>
      </c>
      <c r="D340" s="72" t="s">
        <v>7126</v>
      </c>
      <c r="E340" s="72" t="s">
        <v>5349</v>
      </c>
      <c r="F340" s="72" t="s">
        <v>7127</v>
      </c>
      <c r="G340" s="72" t="s">
        <v>7128</v>
      </c>
      <c r="H340" s="75" t="s">
        <v>6776</v>
      </c>
      <c r="I340" s="75" t="s">
        <v>7117</v>
      </c>
    </row>
    <row r="341" ht="15.75" customHeight="1">
      <c r="A341" s="67">
        <v>1661.0</v>
      </c>
      <c r="B341" s="72" t="s">
        <v>7129</v>
      </c>
      <c r="C341" s="72">
        <v>2.0</v>
      </c>
      <c r="D341" s="72" t="s">
        <v>7130</v>
      </c>
      <c r="E341" s="72" t="s">
        <v>6520</v>
      </c>
      <c r="F341" s="72" t="s">
        <v>6774</v>
      </c>
      <c r="G341" s="72" t="s">
        <v>6775</v>
      </c>
      <c r="H341" s="75" t="s">
        <v>6321</v>
      </c>
      <c r="I341" s="75" t="s">
        <v>6776</v>
      </c>
      <c r="J341" s="75" t="s">
        <v>6471</v>
      </c>
    </row>
    <row r="342" ht="15.75" customHeight="1">
      <c r="A342" s="67">
        <v>1662.0</v>
      </c>
      <c r="B342" s="72" t="s">
        <v>7131</v>
      </c>
      <c r="C342" s="72">
        <v>2.0</v>
      </c>
      <c r="D342" s="72" t="s">
        <v>6773</v>
      </c>
      <c r="E342" s="72" t="s">
        <v>5387</v>
      </c>
      <c r="F342" s="72" t="s">
        <v>6774</v>
      </c>
      <c r="G342" s="72" t="s">
        <v>6775</v>
      </c>
      <c r="H342" s="75" t="s">
        <v>6321</v>
      </c>
      <c r="I342" s="75" t="s">
        <v>6776</v>
      </c>
      <c r="J342" s="75" t="s">
        <v>6471</v>
      </c>
    </row>
    <row r="343" ht="15.75" customHeight="1">
      <c r="A343" s="67">
        <v>1663.0</v>
      </c>
      <c r="B343" s="72" t="s">
        <v>7132</v>
      </c>
      <c r="C343" s="72">
        <v>2.0</v>
      </c>
      <c r="D343" s="72" t="s">
        <v>7133</v>
      </c>
      <c r="E343" s="72" t="s">
        <v>6020</v>
      </c>
      <c r="F343" s="72" t="s">
        <v>7134</v>
      </c>
      <c r="G343" s="72" t="s">
        <v>7103</v>
      </c>
      <c r="H343" s="75" t="s">
        <v>2335</v>
      </c>
      <c r="I343" s="75" t="s">
        <v>6471</v>
      </c>
      <c r="J343" s="75" t="s">
        <v>6321</v>
      </c>
      <c r="K343" s="75" t="s">
        <v>6321</v>
      </c>
      <c r="L343" s="75" t="s">
        <v>6321</v>
      </c>
    </row>
    <row r="344" ht="15.75" customHeight="1">
      <c r="A344" s="67">
        <v>1666.0</v>
      </c>
      <c r="B344" s="72" t="s">
        <v>7135</v>
      </c>
      <c r="C344" s="72">
        <v>2.0</v>
      </c>
      <c r="D344" s="72" t="s">
        <v>7124</v>
      </c>
      <c r="E344" s="72" t="s">
        <v>5374</v>
      </c>
      <c r="F344" s="72" t="s">
        <v>7121</v>
      </c>
      <c r="G344" s="72" t="s">
        <v>7122</v>
      </c>
      <c r="H344" s="75" t="s">
        <v>6321</v>
      </c>
      <c r="I344" s="75" t="s">
        <v>6776</v>
      </c>
      <c r="J344" s="75" t="s">
        <v>7117</v>
      </c>
      <c r="K344" s="75" t="s">
        <v>6471</v>
      </c>
    </row>
    <row r="345" ht="15.75" customHeight="1">
      <c r="A345" s="67">
        <v>1667.0</v>
      </c>
      <c r="B345" s="72" t="s">
        <v>3383</v>
      </c>
      <c r="C345" s="72">
        <v>2.0</v>
      </c>
      <c r="D345" s="72" t="s">
        <v>7136</v>
      </c>
      <c r="E345" s="72" t="s">
        <v>5575</v>
      </c>
      <c r="F345" s="72" t="s">
        <v>7137</v>
      </c>
      <c r="G345" s="72" t="s">
        <v>7138</v>
      </c>
      <c r="H345" s="75" t="s">
        <v>7139</v>
      </c>
      <c r="I345" s="75" t="s">
        <v>3384</v>
      </c>
      <c r="J345" s="75" t="s">
        <v>3385</v>
      </c>
      <c r="K345" s="75" t="s">
        <v>3189</v>
      </c>
    </row>
    <row r="346" ht="15.75" customHeight="1">
      <c r="A346" s="67">
        <v>1674.0</v>
      </c>
      <c r="B346" s="72" t="s">
        <v>7140</v>
      </c>
      <c r="C346" s="72">
        <v>2.0</v>
      </c>
      <c r="D346" s="72" t="s">
        <v>7141</v>
      </c>
      <c r="E346" s="72" t="s">
        <v>7142</v>
      </c>
      <c r="F346" s="72" t="s">
        <v>7143</v>
      </c>
      <c r="G346" s="72" t="s">
        <v>7144</v>
      </c>
      <c r="H346" s="75" t="s">
        <v>7145</v>
      </c>
      <c r="I346" s="75" t="s">
        <v>2076</v>
      </c>
      <c r="J346" s="75" t="s">
        <v>5072</v>
      </c>
      <c r="K346" s="75" t="s">
        <v>7146</v>
      </c>
      <c r="L346" s="75" t="s">
        <v>1586</v>
      </c>
    </row>
    <row r="347" ht="15.75" customHeight="1">
      <c r="A347" s="67">
        <v>1676.0</v>
      </c>
      <c r="B347" s="72" t="s">
        <v>7147</v>
      </c>
      <c r="C347" s="72">
        <v>2.0</v>
      </c>
      <c r="D347" s="72" t="s">
        <v>7148</v>
      </c>
      <c r="E347" s="72" t="s">
        <v>7149</v>
      </c>
      <c r="F347" s="72" t="s">
        <v>7150</v>
      </c>
      <c r="G347" s="72" t="s">
        <v>7151</v>
      </c>
      <c r="H347" s="75" t="s">
        <v>7152</v>
      </c>
      <c r="I347" s="75" t="s">
        <v>5531</v>
      </c>
      <c r="J347" s="75" t="s">
        <v>1132</v>
      </c>
      <c r="K347" s="75" t="s">
        <v>7153</v>
      </c>
      <c r="L347" s="75" t="s">
        <v>7153</v>
      </c>
    </row>
    <row r="348" ht="15.75" customHeight="1">
      <c r="A348" s="67">
        <v>1684.0</v>
      </c>
      <c r="B348" s="72" t="s">
        <v>3718</v>
      </c>
      <c r="C348" s="72">
        <v>2.0</v>
      </c>
      <c r="D348" s="72" t="s">
        <v>7154</v>
      </c>
      <c r="E348" s="72" t="s">
        <v>7155</v>
      </c>
      <c r="F348" s="72" t="s">
        <v>7156</v>
      </c>
      <c r="G348" s="72" t="s">
        <v>7157</v>
      </c>
      <c r="H348" s="75" t="s">
        <v>3719</v>
      </c>
      <c r="I348" s="75" t="s">
        <v>329</v>
      </c>
      <c r="J348" s="75" t="s">
        <v>1599</v>
      </c>
      <c r="K348" s="75" t="s">
        <v>7158</v>
      </c>
      <c r="L348" s="75" t="s">
        <v>7159</v>
      </c>
    </row>
    <row r="349" ht="15.75" customHeight="1">
      <c r="A349" s="67">
        <v>1708.0</v>
      </c>
      <c r="B349" s="72" t="s">
        <v>7160</v>
      </c>
      <c r="C349" s="72">
        <v>2.0</v>
      </c>
      <c r="D349" s="72" t="s">
        <v>7161</v>
      </c>
      <c r="E349" s="72" t="s">
        <v>7162</v>
      </c>
      <c r="F349" s="72" t="s">
        <v>7163</v>
      </c>
      <c r="G349" s="72" t="s">
        <v>7164</v>
      </c>
      <c r="H349" s="75" t="s">
        <v>7165</v>
      </c>
      <c r="I349" s="75" t="s">
        <v>500</v>
      </c>
      <c r="J349" s="75" t="s">
        <v>7166</v>
      </c>
      <c r="K349" s="75" t="s">
        <v>7167</v>
      </c>
      <c r="L349" s="75" t="s">
        <v>7168</v>
      </c>
    </row>
    <row r="350" ht="15.75" customHeight="1">
      <c r="A350" s="67">
        <v>1732.0</v>
      </c>
      <c r="B350" s="72" t="s">
        <v>2688</v>
      </c>
      <c r="C350" s="72">
        <v>2.0</v>
      </c>
      <c r="D350" s="72" t="s">
        <v>7169</v>
      </c>
      <c r="E350" s="72" t="s">
        <v>6190</v>
      </c>
      <c r="F350" s="72" t="s">
        <v>7170</v>
      </c>
      <c r="G350" s="72" t="s">
        <v>7171</v>
      </c>
      <c r="H350" s="75" t="s">
        <v>1689</v>
      </c>
      <c r="I350" s="75" t="s">
        <v>1451</v>
      </c>
      <c r="J350" s="75" t="s">
        <v>7172</v>
      </c>
    </row>
    <row r="351" ht="15.75" customHeight="1">
      <c r="A351" s="67">
        <v>1740.0</v>
      </c>
      <c r="B351" s="72" t="s">
        <v>7173</v>
      </c>
      <c r="C351" s="72">
        <v>2.0</v>
      </c>
      <c r="D351" s="72" t="s">
        <v>7174</v>
      </c>
      <c r="E351" s="72" t="s">
        <v>7175</v>
      </c>
      <c r="F351" s="72" t="s">
        <v>7176</v>
      </c>
      <c r="G351" s="72" t="s">
        <v>7177</v>
      </c>
      <c r="H351" s="75" t="s">
        <v>7178</v>
      </c>
      <c r="I351" s="75" t="s">
        <v>7179</v>
      </c>
      <c r="J351" s="75" t="s">
        <v>5003</v>
      </c>
      <c r="K351" s="75" t="s">
        <v>5003</v>
      </c>
      <c r="L351" s="75" t="s">
        <v>5003</v>
      </c>
    </row>
    <row r="352" ht="15.75" customHeight="1">
      <c r="A352" s="67">
        <v>1746.0</v>
      </c>
      <c r="B352" s="72" t="s">
        <v>7180</v>
      </c>
      <c r="C352" s="72">
        <v>2.0</v>
      </c>
      <c r="D352" s="72" t="s">
        <v>7181</v>
      </c>
      <c r="E352" s="72" t="s">
        <v>5528</v>
      </c>
      <c r="F352" s="72" t="s">
        <v>7182</v>
      </c>
      <c r="G352" s="72" t="s">
        <v>7183</v>
      </c>
      <c r="H352" s="75" t="s">
        <v>7184</v>
      </c>
      <c r="I352" s="75" t="s">
        <v>7185</v>
      </c>
      <c r="J352" s="75" t="s">
        <v>7186</v>
      </c>
    </row>
    <row r="353" ht="15.75" customHeight="1">
      <c r="A353" s="67">
        <v>1749.0</v>
      </c>
      <c r="B353" s="72" t="s">
        <v>7187</v>
      </c>
      <c r="C353" s="72">
        <v>2.0</v>
      </c>
      <c r="D353" s="72" t="s">
        <v>7188</v>
      </c>
      <c r="E353" s="72" t="s">
        <v>6343</v>
      </c>
      <c r="F353" s="72" t="s">
        <v>7189</v>
      </c>
      <c r="G353" s="72" t="s">
        <v>7190</v>
      </c>
      <c r="H353" s="75" t="s">
        <v>2828</v>
      </c>
      <c r="I353" s="75" t="s">
        <v>7191</v>
      </c>
      <c r="J353" s="75" t="s">
        <v>4355</v>
      </c>
      <c r="K353" s="75" t="s">
        <v>4355</v>
      </c>
      <c r="L353" s="75" t="s">
        <v>4355</v>
      </c>
    </row>
    <row r="354" ht="15.75" customHeight="1">
      <c r="A354" s="67">
        <v>1750.0</v>
      </c>
      <c r="B354" s="72" t="s">
        <v>7192</v>
      </c>
      <c r="C354" s="72">
        <v>2.0</v>
      </c>
      <c r="D354" s="72" t="s">
        <v>7193</v>
      </c>
      <c r="E354" s="72" t="s">
        <v>5374</v>
      </c>
      <c r="F354" s="72" t="s">
        <v>7194</v>
      </c>
      <c r="G354" s="72" t="s">
        <v>7195</v>
      </c>
      <c r="H354" s="75" t="s">
        <v>7196</v>
      </c>
      <c r="I354" s="75" t="s">
        <v>4528</v>
      </c>
      <c r="J354" s="75" t="s">
        <v>7197</v>
      </c>
    </row>
    <row r="355" ht="15.75" customHeight="1">
      <c r="A355" s="67">
        <v>1751.0</v>
      </c>
      <c r="B355" s="72" t="s">
        <v>7198</v>
      </c>
      <c r="C355" s="72">
        <v>2.0</v>
      </c>
      <c r="D355" s="72" t="s">
        <v>7199</v>
      </c>
      <c r="E355" s="72" t="s">
        <v>5349</v>
      </c>
      <c r="F355" s="72" t="s">
        <v>7200</v>
      </c>
      <c r="G355" s="72" t="s">
        <v>7201</v>
      </c>
      <c r="H355" s="75" t="s">
        <v>7202</v>
      </c>
    </row>
    <row r="356" ht="15.75" customHeight="1">
      <c r="A356" s="67">
        <v>1752.0</v>
      </c>
      <c r="B356" s="72" t="s">
        <v>7203</v>
      </c>
      <c r="C356" s="72">
        <v>2.0</v>
      </c>
      <c r="D356" s="72" t="s">
        <v>7204</v>
      </c>
      <c r="E356" s="72" t="s">
        <v>5387</v>
      </c>
      <c r="F356" s="72" t="s">
        <v>7205</v>
      </c>
      <c r="G356" s="72" t="s">
        <v>7206</v>
      </c>
      <c r="H356" s="75" t="s">
        <v>4528</v>
      </c>
      <c r="I356" s="75" t="s">
        <v>7197</v>
      </c>
    </row>
    <row r="357" ht="15.75" customHeight="1">
      <c r="A357" s="67">
        <v>1753.0</v>
      </c>
      <c r="B357" s="72" t="s">
        <v>7207</v>
      </c>
      <c r="C357" s="72">
        <v>2.0</v>
      </c>
      <c r="D357" s="72" t="s">
        <v>7208</v>
      </c>
      <c r="E357" s="72" t="s">
        <v>5387</v>
      </c>
      <c r="F357" s="72" t="s">
        <v>7209</v>
      </c>
      <c r="G357" s="72" t="s">
        <v>7210</v>
      </c>
      <c r="H357" s="75" t="s">
        <v>7202</v>
      </c>
      <c r="I357" s="75" t="s">
        <v>7211</v>
      </c>
      <c r="J357" s="75" t="s">
        <v>7212</v>
      </c>
    </row>
    <row r="358" ht="15.75" customHeight="1">
      <c r="A358" s="67">
        <v>1754.0</v>
      </c>
      <c r="B358" s="72" t="s">
        <v>7213</v>
      </c>
      <c r="C358" s="72">
        <v>2.0</v>
      </c>
      <c r="D358" s="72" t="s">
        <v>7214</v>
      </c>
      <c r="E358" s="72" t="s">
        <v>5387</v>
      </c>
      <c r="F358" s="72" t="s">
        <v>7215</v>
      </c>
      <c r="G358" s="72" t="s">
        <v>7216</v>
      </c>
      <c r="H358" s="75" t="s">
        <v>4565</v>
      </c>
      <c r="I358" s="75" t="s">
        <v>7217</v>
      </c>
    </row>
    <row r="359" ht="15.75" customHeight="1">
      <c r="A359" s="67">
        <v>1755.0</v>
      </c>
      <c r="B359" s="72" t="s">
        <v>4182</v>
      </c>
      <c r="C359" s="72">
        <v>2.0</v>
      </c>
      <c r="D359" s="72" t="s">
        <v>7218</v>
      </c>
      <c r="E359" s="72" t="s">
        <v>5933</v>
      </c>
      <c r="F359" s="72" t="s">
        <v>7219</v>
      </c>
      <c r="G359" s="72" t="s">
        <v>7220</v>
      </c>
      <c r="H359" s="75" t="s">
        <v>7221</v>
      </c>
      <c r="I359" s="75" t="s">
        <v>1971</v>
      </c>
      <c r="J359" s="75" t="s">
        <v>445</v>
      </c>
      <c r="K359" s="75" t="s">
        <v>1337</v>
      </c>
      <c r="L359" s="75" t="s">
        <v>1337</v>
      </c>
    </row>
    <row r="360" ht="15.75" customHeight="1">
      <c r="A360" s="67">
        <v>1756.0</v>
      </c>
      <c r="B360" s="72" t="s">
        <v>7222</v>
      </c>
      <c r="C360" s="72">
        <v>2.0</v>
      </c>
      <c r="D360" s="72" t="s">
        <v>7223</v>
      </c>
      <c r="E360" s="72" t="s">
        <v>5570</v>
      </c>
      <c r="F360" s="72" t="s">
        <v>7224</v>
      </c>
      <c r="G360" s="72" t="s">
        <v>7225</v>
      </c>
      <c r="H360" s="75" t="s">
        <v>4526</v>
      </c>
      <c r="I360" s="75" t="s">
        <v>2070</v>
      </c>
      <c r="J360" s="75" t="s">
        <v>7226</v>
      </c>
      <c r="K360" s="75" t="s">
        <v>7227</v>
      </c>
      <c r="L360" s="75" t="s">
        <v>7226</v>
      </c>
    </row>
    <row r="361" ht="15.75" customHeight="1">
      <c r="A361" s="67">
        <v>1758.0</v>
      </c>
      <c r="B361" s="72" t="s">
        <v>7228</v>
      </c>
      <c r="C361" s="72">
        <v>2.0</v>
      </c>
      <c r="D361" s="72" t="s">
        <v>7229</v>
      </c>
      <c r="E361" s="72" t="s">
        <v>5801</v>
      </c>
      <c r="F361" s="72" t="s">
        <v>7230</v>
      </c>
      <c r="G361" s="72" t="s">
        <v>7231</v>
      </c>
      <c r="H361" s="75" t="s">
        <v>7226</v>
      </c>
      <c r="I361" s="75" t="s">
        <v>2070</v>
      </c>
      <c r="J361" s="75" t="s">
        <v>4526</v>
      </c>
    </row>
    <row r="362" ht="15.75" customHeight="1">
      <c r="A362" s="67">
        <v>1759.0</v>
      </c>
      <c r="B362" s="72" t="s">
        <v>7232</v>
      </c>
      <c r="C362" s="72">
        <v>2.0</v>
      </c>
      <c r="D362" s="72" t="s">
        <v>7233</v>
      </c>
      <c r="E362" s="72" t="s">
        <v>5592</v>
      </c>
      <c r="F362" s="72" t="s">
        <v>7234</v>
      </c>
      <c r="G362" s="72" t="s">
        <v>7235</v>
      </c>
      <c r="H362" s="75" t="s">
        <v>7236</v>
      </c>
      <c r="I362" s="75" t="s">
        <v>7237</v>
      </c>
      <c r="J362" s="75" t="s">
        <v>7238</v>
      </c>
    </row>
    <row r="363" ht="15.75" customHeight="1">
      <c r="A363" s="67">
        <v>1760.0</v>
      </c>
      <c r="B363" s="72" t="s">
        <v>7239</v>
      </c>
      <c r="C363" s="72">
        <v>2.0</v>
      </c>
      <c r="D363" s="72" t="s">
        <v>7240</v>
      </c>
      <c r="E363" s="72" t="s">
        <v>7241</v>
      </c>
      <c r="F363" s="72" t="s">
        <v>7242</v>
      </c>
      <c r="G363" s="72" t="s">
        <v>7243</v>
      </c>
      <c r="H363" s="75" t="s">
        <v>4644</v>
      </c>
      <c r="I363" s="75" t="s">
        <v>4498</v>
      </c>
      <c r="J363" s="75" t="s">
        <v>3378</v>
      </c>
      <c r="K363" s="75" t="s">
        <v>7244</v>
      </c>
      <c r="L363" s="75" t="s">
        <v>7245</v>
      </c>
    </row>
    <row r="364" ht="15.75" customHeight="1">
      <c r="A364" s="67">
        <v>1761.0</v>
      </c>
      <c r="B364" s="72" t="s">
        <v>7246</v>
      </c>
      <c r="C364" s="72">
        <v>2.0</v>
      </c>
      <c r="D364" s="72" t="s">
        <v>7247</v>
      </c>
      <c r="E364" s="72" t="s">
        <v>7248</v>
      </c>
      <c r="F364" s="72" t="s">
        <v>7249</v>
      </c>
      <c r="G364" s="72" t="s">
        <v>7250</v>
      </c>
      <c r="H364" s="75" t="s">
        <v>3734</v>
      </c>
      <c r="I364" s="75" t="s">
        <v>7251</v>
      </c>
      <c r="J364" s="75" t="s">
        <v>7252</v>
      </c>
      <c r="K364" s="75" t="s">
        <v>2037</v>
      </c>
      <c r="L364" s="75" t="s">
        <v>2037</v>
      </c>
    </row>
    <row r="365" ht="15.75" customHeight="1">
      <c r="A365" s="67">
        <v>1763.0</v>
      </c>
      <c r="B365" s="72" t="s">
        <v>7253</v>
      </c>
      <c r="C365" s="72">
        <v>2.0</v>
      </c>
      <c r="D365" s="72" t="s">
        <v>7254</v>
      </c>
      <c r="E365" s="72" t="s">
        <v>7255</v>
      </c>
      <c r="F365" s="72" t="s">
        <v>7256</v>
      </c>
      <c r="G365" s="72" t="s">
        <v>7257</v>
      </c>
      <c r="H365" s="75" t="s">
        <v>2829</v>
      </c>
      <c r="I365" s="75" t="s">
        <v>7258</v>
      </c>
      <c r="J365" s="75" t="s">
        <v>7259</v>
      </c>
      <c r="K365" s="75" t="s">
        <v>7197</v>
      </c>
      <c r="L365" s="75" t="s">
        <v>7259</v>
      </c>
    </row>
    <row r="366" ht="15.75" customHeight="1">
      <c r="A366" s="67">
        <v>1764.0</v>
      </c>
      <c r="B366" s="72" t="s">
        <v>7260</v>
      </c>
      <c r="C366" s="72">
        <v>2.0</v>
      </c>
      <c r="D366" s="72" t="s">
        <v>7261</v>
      </c>
      <c r="E366" s="72" t="s">
        <v>5374</v>
      </c>
      <c r="F366" s="72" t="s">
        <v>7262</v>
      </c>
      <c r="G366" s="72" t="s">
        <v>7263</v>
      </c>
      <c r="H366" s="75" t="s">
        <v>7264</v>
      </c>
      <c r="I366" s="75" t="s">
        <v>7265</v>
      </c>
      <c r="J366" s="75" t="s">
        <v>7266</v>
      </c>
      <c r="K366" s="75" t="s">
        <v>7267</v>
      </c>
    </row>
    <row r="367" ht="15.75" customHeight="1">
      <c r="A367" s="67">
        <v>1765.0</v>
      </c>
      <c r="B367" s="72" t="s">
        <v>7268</v>
      </c>
      <c r="C367" s="72">
        <v>2.0</v>
      </c>
      <c r="D367" s="72" t="s">
        <v>7269</v>
      </c>
      <c r="E367" s="72" t="s">
        <v>5349</v>
      </c>
      <c r="F367" s="72" t="s">
        <v>7270</v>
      </c>
      <c r="G367" s="72" t="s">
        <v>7271</v>
      </c>
      <c r="H367" s="75" t="s">
        <v>7197</v>
      </c>
    </row>
    <row r="368" ht="15.75" customHeight="1">
      <c r="A368" s="67">
        <v>1766.0</v>
      </c>
      <c r="B368" s="72" t="s">
        <v>4746</v>
      </c>
      <c r="C368" s="72">
        <v>2.0</v>
      </c>
      <c r="D368" s="72" t="s">
        <v>7272</v>
      </c>
      <c r="E368" s="72" t="s">
        <v>5387</v>
      </c>
      <c r="F368" s="72" t="s">
        <v>4745</v>
      </c>
      <c r="G368" s="72" t="s">
        <v>7273</v>
      </c>
      <c r="H368" s="75" t="s">
        <v>4747</v>
      </c>
      <c r="I368" s="75" t="s">
        <v>4748</v>
      </c>
    </row>
    <row r="369" ht="15.75" customHeight="1">
      <c r="A369" s="67">
        <v>1767.0</v>
      </c>
      <c r="B369" s="72" t="s">
        <v>7274</v>
      </c>
      <c r="C369" s="72">
        <v>2.0</v>
      </c>
      <c r="D369" s="72" t="s">
        <v>7275</v>
      </c>
      <c r="E369" s="72" t="s">
        <v>7276</v>
      </c>
      <c r="F369" s="72" t="s">
        <v>7277</v>
      </c>
      <c r="G369" s="72" t="s">
        <v>7278</v>
      </c>
      <c r="H369" s="75" t="s">
        <v>7279</v>
      </c>
      <c r="I369" s="75" t="s">
        <v>7280</v>
      </c>
      <c r="J369" s="75" t="s">
        <v>7281</v>
      </c>
      <c r="K369" s="75" t="s">
        <v>7282</v>
      </c>
      <c r="L369" s="75" t="s">
        <v>7282</v>
      </c>
    </row>
    <row r="370" ht="15.75" customHeight="1">
      <c r="A370" s="67">
        <v>1768.0</v>
      </c>
      <c r="B370" s="72" t="s">
        <v>7283</v>
      </c>
      <c r="C370" s="72">
        <v>2.0</v>
      </c>
      <c r="D370" s="72" t="s">
        <v>7284</v>
      </c>
      <c r="E370" s="72" t="s">
        <v>5592</v>
      </c>
      <c r="F370" s="72" t="s">
        <v>7285</v>
      </c>
      <c r="G370" s="72" t="s">
        <v>7286</v>
      </c>
      <c r="H370" s="75" t="s">
        <v>7282</v>
      </c>
      <c r="I370" s="75" t="s">
        <v>7281</v>
      </c>
      <c r="J370" s="75" t="s">
        <v>2037</v>
      </c>
    </row>
    <row r="371" ht="15.75" customHeight="1">
      <c r="A371" s="67">
        <v>1785.0</v>
      </c>
      <c r="B371" s="72" t="s">
        <v>7287</v>
      </c>
      <c r="C371" s="72">
        <v>2.0</v>
      </c>
      <c r="D371" s="72" t="s">
        <v>7288</v>
      </c>
      <c r="E371" s="72" t="s">
        <v>7289</v>
      </c>
      <c r="F371" s="72" t="s">
        <v>7290</v>
      </c>
      <c r="G371" s="72" t="s">
        <v>7291</v>
      </c>
      <c r="H371" s="75" t="s">
        <v>7292</v>
      </c>
      <c r="I371" s="75" t="s">
        <v>7293</v>
      </c>
      <c r="J371" s="75" t="s">
        <v>7294</v>
      </c>
      <c r="K371" s="75" t="s">
        <v>7295</v>
      </c>
      <c r="L371" s="75" t="s">
        <v>7294</v>
      </c>
    </row>
    <row r="372" ht="15.75" customHeight="1">
      <c r="A372" s="67">
        <v>1794.0</v>
      </c>
      <c r="B372" s="72" t="s">
        <v>7296</v>
      </c>
      <c r="C372" s="72">
        <v>2.0</v>
      </c>
      <c r="D372" s="72" t="s">
        <v>7297</v>
      </c>
      <c r="E372" s="72" t="s">
        <v>7298</v>
      </c>
      <c r="F372" s="72" t="s">
        <v>7299</v>
      </c>
      <c r="G372" s="72" t="s">
        <v>7300</v>
      </c>
      <c r="H372" s="75" t="s">
        <v>7301</v>
      </c>
      <c r="I372" s="75" t="s">
        <v>7166</v>
      </c>
      <c r="J372" s="75" t="s">
        <v>7302</v>
      </c>
      <c r="K372" s="75" t="s">
        <v>7303</v>
      </c>
      <c r="L372" s="75" t="s">
        <v>7303</v>
      </c>
    </row>
    <row r="373" ht="15.75" customHeight="1">
      <c r="A373" s="67">
        <v>1795.0</v>
      </c>
      <c r="B373" s="72" t="s">
        <v>7304</v>
      </c>
      <c r="C373" s="72">
        <v>2.0</v>
      </c>
      <c r="D373" s="72" t="s">
        <v>7305</v>
      </c>
      <c r="E373" s="72" t="s">
        <v>7306</v>
      </c>
      <c r="F373" s="72" t="s">
        <v>7307</v>
      </c>
      <c r="G373" s="72" t="s">
        <v>7308</v>
      </c>
      <c r="H373" s="75" t="s">
        <v>7309</v>
      </c>
      <c r="I373" s="75" t="s">
        <v>1053</v>
      </c>
      <c r="J373" s="75" t="s">
        <v>7302</v>
      </c>
      <c r="K373" s="75" t="s">
        <v>7302</v>
      </c>
      <c r="L373" s="75" t="s">
        <v>7302</v>
      </c>
    </row>
    <row r="374" ht="15.75" customHeight="1">
      <c r="A374" s="67">
        <v>1796.0</v>
      </c>
      <c r="B374" s="72" t="s">
        <v>7310</v>
      </c>
      <c r="C374" s="72">
        <v>2.0</v>
      </c>
      <c r="D374" s="72" t="s">
        <v>7311</v>
      </c>
      <c r="E374" s="72" t="s">
        <v>7312</v>
      </c>
      <c r="F374" s="72" t="s">
        <v>7313</v>
      </c>
      <c r="G374" s="72" t="s">
        <v>7314</v>
      </c>
      <c r="H374" s="75" t="s">
        <v>7315</v>
      </c>
      <c r="I374" s="75" t="s">
        <v>7309</v>
      </c>
      <c r="J374" s="75" t="s">
        <v>1053</v>
      </c>
    </row>
    <row r="375" ht="15.75" customHeight="1">
      <c r="A375" s="67">
        <v>1811.0</v>
      </c>
      <c r="B375" s="72" t="s">
        <v>7316</v>
      </c>
      <c r="C375" s="72">
        <v>2.0</v>
      </c>
      <c r="D375" s="72" t="s">
        <v>7317</v>
      </c>
      <c r="E375" s="72" t="s">
        <v>7318</v>
      </c>
      <c r="F375" s="72" t="s">
        <v>7319</v>
      </c>
      <c r="G375" s="72" t="s">
        <v>7320</v>
      </c>
      <c r="H375" s="75" t="s">
        <v>7321</v>
      </c>
      <c r="I375" s="75" t="s">
        <v>7322</v>
      </c>
      <c r="J375" s="75" t="s">
        <v>7323</v>
      </c>
      <c r="K375" s="75" t="s">
        <v>7323</v>
      </c>
      <c r="L375" s="75" t="s">
        <v>7323</v>
      </c>
    </row>
    <row r="376" ht="15.75" customHeight="1">
      <c r="A376" s="67">
        <v>1813.0</v>
      </c>
      <c r="B376" s="72" t="s">
        <v>7324</v>
      </c>
      <c r="C376" s="72">
        <v>2.0</v>
      </c>
      <c r="D376" s="72" t="s">
        <v>7325</v>
      </c>
      <c r="E376" s="72" t="s">
        <v>7326</v>
      </c>
      <c r="F376" s="72" t="s">
        <v>7327</v>
      </c>
      <c r="G376" s="72" t="s">
        <v>7328</v>
      </c>
      <c r="H376" s="75" t="s">
        <v>7329</v>
      </c>
      <c r="I376" s="75" t="s">
        <v>7330</v>
      </c>
      <c r="J376" s="75" t="s">
        <v>7331</v>
      </c>
      <c r="K376" s="75" t="s">
        <v>5812</v>
      </c>
      <c r="L376" s="75" t="s">
        <v>984</v>
      </c>
    </row>
    <row r="377" ht="15.75" customHeight="1">
      <c r="A377" s="67">
        <v>1817.0</v>
      </c>
      <c r="B377" s="72" t="s">
        <v>7332</v>
      </c>
      <c r="C377" s="72">
        <v>2.0</v>
      </c>
      <c r="D377" s="72" t="s">
        <v>7333</v>
      </c>
      <c r="E377" s="72" t="s">
        <v>5528</v>
      </c>
      <c r="F377" s="72" t="s">
        <v>7334</v>
      </c>
      <c r="G377" s="72" t="s">
        <v>7335</v>
      </c>
      <c r="H377" s="75" t="s">
        <v>2447</v>
      </c>
      <c r="I377" s="75" t="s">
        <v>2450</v>
      </c>
      <c r="J377" s="75" t="s">
        <v>7336</v>
      </c>
      <c r="K377" s="75" t="s">
        <v>600</v>
      </c>
    </row>
    <row r="378" ht="15.75" customHeight="1">
      <c r="A378" s="67">
        <v>1843.0</v>
      </c>
      <c r="B378" s="72" t="s">
        <v>7337</v>
      </c>
      <c r="C378" s="72">
        <v>2.0</v>
      </c>
      <c r="D378" s="72" t="s">
        <v>7338</v>
      </c>
      <c r="E378" s="72" t="s">
        <v>5394</v>
      </c>
      <c r="F378" s="72" t="s">
        <v>7339</v>
      </c>
      <c r="G378" s="72" t="s">
        <v>7340</v>
      </c>
      <c r="H378" s="75" t="s">
        <v>4944</v>
      </c>
      <c r="I378" s="75" t="s">
        <v>310</v>
      </c>
      <c r="J378" s="75" t="s">
        <v>312</v>
      </c>
    </row>
    <row r="379" ht="15.75" customHeight="1">
      <c r="A379" s="67">
        <v>1856.0</v>
      </c>
      <c r="B379" s="72" t="s">
        <v>7341</v>
      </c>
      <c r="C379" s="72">
        <v>2.0</v>
      </c>
      <c r="D379" s="72" t="s">
        <v>7342</v>
      </c>
      <c r="E379" s="72" t="s">
        <v>7343</v>
      </c>
      <c r="F379" s="72" t="s">
        <v>7344</v>
      </c>
      <c r="G379" s="72" t="s">
        <v>7345</v>
      </c>
      <c r="H379" s="75" t="s">
        <v>7346</v>
      </c>
      <c r="I379" s="75" t="s">
        <v>6035</v>
      </c>
      <c r="J379" s="75" t="s">
        <v>1578</v>
      </c>
      <c r="K379" s="75" t="s">
        <v>1578</v>
      </c>
      <c r="L379" s="75" t="s">
        <v>1578</v>
      </c>
    </row>
    <row r="380" ht="15.75" customHeight="1">
      <c r="A380" s="67">
        <v>1866.0</v>
      </c>
      <c r="B380" s="72" t="s">
        <v>7347</v>
      </c>
      <c r="C380" s="72">
        <v>2.0</v>
      </c>
      <c r="D380" s="72" t="s">
        <v>7348</v>
      </c>
      <c r="E380" s="72" t="s">
        <v>6683</v>
      </c>
      <c r="F380" s="72" t="s">
        <v>7349</v>
      </c>
      <c r="G380" s="72" t="s">
        <v>7350</v>
      </c>
      <c r="H380" s="75" t="s">
        <v>1035</v>
      </c>
      <c r="I380" s="75" t="s">
        <v>7351</v>
      </c>
      <c r="J380" s="75" t="s">
        <v>7352</v>
      </c>
      <c r="K380" s="75" t="s">
        <v>1036</v>
      </c>
      <c r="L380" s="75" t="s">
        <v>3420</v>
      </c>
    </row>
    <row r="381" ht="15.75" customHeight="1">
      <c r="A381" s="67">
        <v>1867.0</v>
      </c>
      <c r="B381" s="72" t="s">
        <v>7353</v>
      </c>
      <c r="C381" s="72">
        <v>2.0</v>
      </c>
      <c r="D381" s="72" t="s">
        <v>7354</v>
      </c>
      <c r="E381" s="72" t="s">
        <v>7355</v>
      </c>
      <c r="F381" s="72" t="s">
        <v>7356</v>
      </c>
      <c r="G381" s="72" t="s">
        <v>7357</v>
      </c>
      <c r="H381" s="75" t="s">
        <v>2098</v>
      </c>
      <c r="I381" s="75" t="s">
        <v>7358</v>
      </c>
    </row>
    <row r="382" ht="15.75" customHeight="1">
      <c r="A382" s="67">
        <v>1868.0</v>
      </c>
      <c r="B382" s="72" t="s">
        <v>7359</v>
      </c>
      <c r="C382" s="72">
        <v>2.0</v>
      </c>
      <c r="D382" s="72" t="s">
        <v>7360</v>
      </c>
      <c r="E382" s="72" t="s">
        <v>7326</v>
      </c>
      <c r="F382" s="72" t="s">
        <v>7361</v>
      </c>
      <c r="G382" s="72" t="s">
        <v>7362</v>
      </c>
      <c r="H382" s="75" t="s">
        <v>7363</v>
      </c>
      <c r="I382" s="75" t="s">
        <v>7364</v>
      </c>
      <c r="J382" s="75" t="s">
        <v>597</v>
      </c>
      <c r="K382" s="75" t="s">
        <v>7365</v>
      </c>
    </row>
    <row r="383" ht="15.75" customHeight="1">
      <c r="A383" s="67">
        <v>1869.0</v>
      </c>
      <c r="B383" s="72" t="s">
        <v>7366</v>
      </c>
      <c r="C383" s="72">
        <v>2.0</v>
      </c>
      <c r="D383" s="72" t="s">
        <v>7367</v>
      </c>
      <c r="E383" s="72" t="s">
        <v>5638</v>
      </c>
      <c r="F383" s="72" t="s">
        <v>7368</v>
      </c>
      <c r="G383" s="72" t="s">
        <v>7369</v>
      </c>
      <c r="H383" s="75" t="s">
        <v>3870</v>
      </c>
      <c r="I383" s="75" t="s">
        <v>1521</v>
      </c>
      <c r="J383" s="75" t="s">
        <v>7370</v>
      </c>
    </row>
    <row r="384" ht="15.75" customHeight="1">
      <c r="A384" s="67">
        <v>1870.0</v>
      </c>
      <c r="B384" s="72" t="s">
        <v>7371</v>
      </c>
      <c r="C384" s="72">
        <v>2.0</v>
      </c>
      <c r="D384" s="72" t="s">
        <v>7372</v>
      </c>
      <c r="E384" s="72" t="s">
        <v>5349</v>
      </c>
      <c r="F384" s="72" t="s">
        <v>7373</v>
      </c>
      <c r="G384" s="72" t="s">
        <v>7374</v>
      </c>
      <c r="H384" s="75" t="s">
        <v>7375</v>
      </c>
      <c r="I384" s="75" t="s">
        <v>7376</v>
      </c>
      <c r="J384" s="75" t="s">
        <v>7377</v>
      </c>
    </row>
    <row r="385" ht="15.75" customHeight="1">
      <c r="A385" s="67">
        <v>1875.0</v>
      </c>
      <c r="B385" s="72" t="s">
        <v>7378</v>
      </c>
      <c r="C385" s="72">
        <v>2.0</v>
      </c>
      <c r="D385" s="72" t="s">
        <v>7379</v>
      </c>
      <c r="E385" s="72" t="s">
        <v>5523</v>
      </c>
      <c r="F385" s="72" t="s">
        <v>7380</v>
      </c>
      <c r="G385" s="72" t="s">
        <v>7381</v>
      </c>
      <c r="H385" s="75" t="s">
        <v>7382</v>
      </c>
      <c r="I385" s="75" t="s">
        <v>7383</v>
      </c>
    </row>
    <row r="386" ht="15.75" customHeight="1">
      <c r="A386" s="67">
        <v>1884.0</v>
      </c>
      <c r="B386" s="72" t="s">
        <v>3972</v>
      </c>
      <c r="C386" s="72">
        <v>2.0</v>
      </c>
      <c r="D386" s="72" t="s">
        <v>7384</v>
      </c>
      <c r="E386" s="72" t="s">
        <v>7385</v>
      </c>
      <c r="F386" s="72" t="s">
        <v>7386</v>
      </c>
      <c r="G386" s="72" t="s">
        <v>7387</v>
      </c>
      <c r="H386" s="75" t="s">
        <v>3207</v>
      </c>
      <c r="I386" s="75" t="s">
        <v>7388</v>
      </c>
      <c r="J386" s="75" t="s">
        <v>2357</v>
      </c>
      <c r="K386" s="75" t="s">
        <v>7389</v>
      </c>
      <c r="L386" s="75" t="s">
        <v>3973</v>
      </c>
    </row>
    <row r="387" ht="15.75" customHeight="1">
      <c r="A387" s="67">
        <v>1885.0</v>
      </c>
      <c r="B387" s="72" t="s">
        <v>7390</v>
      </c>
      <c r="C387" s="72">
        <v>2.0</v>
      </c>
      <c r="D387" s="72" t="s">
        <v>7391</v>
      </c>
      <c r="E387" s="72" t="s">
        <v>5624</v>
      </c>
      <c r="F387" s="72" t="s">
        <v>7392</v>
      </c>
      <c r="G387" s="72" t="s">
        <v>7393</v>
      </c>
      <c r="H387" s="75" t="s">
        <v>7394</v>
      </c>
      <c r="I387" s="75" t="s">
        <v>7395</v>
      </c>
      <c r="J387" s="75" t="s">
        <v>7396</v>
      </c>
      <c r="K387" s="75" t="s">
        <v>2358</v>
      </c>
      <c r="L387" s="75" t="s">
        <v>2218</v>
      </c>
    </row>
    <row r="388" ht="15.75" customHeight="1">
      <c r="A388" s="67">
        <v>1886.0</v>
      </c>
      <c r="B388" s="72" t="s">
        <v>2920</v>
      </c>
      <c r="C388" s="72">
        <v>2.0</v>
      </c>
      <c r="D388" s="72" t="s">
        <v>7397</v>
      </c>
      <c r="E388" s="72" t="s">
        <v>7398</v>
      </c>
      <c r="F388" s="72" t="s">
        <v>7399</v>
      </c>
      <c r="G388" s="72" t="s">
        <v>7400</v>
      </c>
      <c r="H388" s="75" t="s">
        <v>2924</v>
      </c>
      <c r="I388" s="75" t="s">
        <v>3207</v>
      </c>
      <c r="J388" s="75" t="s">
        <v>2923</v>
      </c>
      <c r="K388" s="75" t="s">
        <v>2922</v>
      </c>
      <c r="L388" s="75" t="s">
        <v>2923</v>
      </c>
    </row>
    <row r="389" ht="15.75" customHeight="1">
      <c r="A389" s="67">
        <v>1888.0</v>
      </c>
      <c r="B389" s="72" t="s">
        <v>4398</v>
      </c>
      <c r="C389" s="72">
        <v>2.0</v>
      </c>
      <c r="D389" s="72" t="s">
        <v>7401</v>
      </c>
      <c r="E389" s="72" t="s">
        <v>7402</v>
      </c>
      <c r="F389" s="72" t="s">
        <v>7403</v>
      </c>
      <c r="G389" s="72" t="s">
        <v>7404</v>
      </c>
      <c r="H389" s="75" t="s">
        <v>1762</v>
      </c>
      <c r="I389" s="75" t="s">
        <v>2923</v>
      </c>
      <c r="J389" s="75" t="s">
        <v>6235</v>
      </c>
      <c r="K389" s="75" t="s">
        <v>7405</v>
      </c>
      <c r="L389" s="75" t="s">
        <v>2357</v>
      </c>
    </row>
    <row r="390" ht="15.75" customHeight="1">
      <c r="A390" s="67">
        <v>1892.0</v>
      </c>
      <c r="B390" s="72" t="s">
        <v>7406</v>
      </c>
      <c r="C390" s="72">
        <v>2.0</v>
      </c>
      <c r="D390" s="72" t="s">
        <v>7407</v>
      </c>
      <c r="E390" s="72" t="s">
        <v>7408</v>
      </c>
      <c r="F390" s="72" t="s">
        <v>7409</v>
      </c>
      <c r="G390" s="72" t="s">
        <v>7410</v>
      </c>
      <c r="H390" s="75" t="s">
        <v>7411</v>
      </c>
      <c r="I390" s="75" t="s">
        <v>7412</v>
      </c>
      <c r="J390" s="75" t="s">
        <v>2940</v>
      </c>
      <c r="K390" s="75" t="s">
        <v>7413</v>
      </c>
      <c r="L390" s="75" t="s">
        <v>2306</v>
      </c>
    </row>
    <row r="391" ht="15.75" customHeight="1">
      <c r="A391" s="67">
        <v>1904.0</v>
      </c>
      <c r="B391" s="72" t="s">
        <v>7414</v>
      </c>
      <c r="C391" s="72">
        <v>2.0</v>
      </c>
      <c r="D391" s="72" t="s">
        <v>7415</v>
      </c>
      <c r="E391" s="72" t="s">
        <v>7416</v>
      </c>
      <c r="F391" s="72" t="s">
        <v>7417</v>
      </c>
      <c r="G391" s="72" t="s">
        <v>7418</v>
      </c>
      <c r="H391" s="75" t="s">
        <v>7419</v>
      </c>
      <c r="I391" s="75" t="s">
        <v>7420</v>
      </c>
      <c r="J391" s="75" t="s">
        <v>7421</v>
      </c>
      <c r="K391" s="75" t="s">
        <v>5183</v>
      </c>
      <c r="L391" s="75" t="s">
        <v>7421</v>
      </c>
    </row>
    <row r="392" ht="15.75" customHeight="1">
      <c r="A392" s="67">
        <v>1908.0</v>
      </c>
      <c r="B392" s="72" t="s">
        <v>7422</v>
      </c>
      <c r="C392" s="72">
        <v>2.0</v>
      </c>
      <c r="D392" s="72" t="s">
        <v>7423</v>
      </c>
      <c r="E392" s="72" t="s">
        <v>5349</v>
      </c>
      <c r="F392" s="72" t="s">
        <v>7424</v>
      </c>
      <c r="G392" s="72" t="s">
        <v>7425</v>
      </c>
      <c r="H392" s="75" t="s">
        <v>7426</v>
      </c>
      <c r="I392" s="75" t="s">
        <v>7427</v>
      </c>
    </row>
    <row r="393" ht="15.75" customHeight="1">
      <c r="A393" s="67">
        <v>1909.0</v>
      </c>
      <c r="B393" s="72" t="s">
        <v>7428</v>
      </c>
      <c r="C393" s="72">
        <v>2.0</v>
      </c>
      <c r="D393" s="72" t="s">
        <v>7429</v>
      </c>
      <c r="E393" s="72" t="s">
        <v>5387</v>
      </c>
      <c r="F393" s="72" t="s">
        <v>7424</v>
      </c>
      <c r="G393" s="72" t="s">
        <v>7425</v>
      </c>
      <c r="H393" s="75" t="s">
        <v>7426</v>
      </c>
      <c r="I393" s="75" t="s">
        <v>7427</v>
      </c>
    </row>
    <row r="394" ht="15.75" customHeight="1">
      <c r="A394" s="67">
        <v>1910.0</v>
      </c>
      <c r="B394" s="72" t="s">
        <v>7430</v>
      </c>
      <c r="C394" s="72">
        <v>2.0</v>
      </c>
      <c r="D394" s="72" t="s">
        <v>7423</v>
      </c>
      <c r="E394" s="72" t="s">
        <v>5349</v>
      </c>
      <c r="F394" s="72" t="s">
        <v>7424</v>
      </c>
      <c r="G394" s="72" t="s">
        <v>7425</v>
      </c>
      <c r="H394" s="75" t="s">
        <v>7426</v>
      </c>
      <c r="I394" s="75" t="s">
        <v>7427</v>
      </c>
    </row>
    <row r="395" ht="15.75" customHeight="1">
      <c r="A395" s="67">
        <v>1921.0</v>
      </c>
      <c r="B395" s="72" t="s">
        <v>7431</v>
      </c>
      <c r="C395" s="72">
        <v>2.0</v>
      </c>
      <c r="D395" s="72" t="s">
        <v>7432</v>
      </c>
      <c r="E395" s="72" t="s">
        <v>7433</v>
      </c>
      <c r="F395" s="72" t="s">
        <v>7434</v>
      </c>
      <c r="G395" s="72" t="s">
        <v>7435</v>
      </c>
      <c r="H395" s="75" t="s">
        <v>7436</v>
      </c>
      <c r="I395" s="75" t="s">
        <v>7437</v>
      </c>
    </row>
    <row r="396" ht="15.75" customHeight="1">
      <c r="A396" s="67">
        <v>1952.0</v>
      </c>
      <c r="B396" s="72" t="s">
        <v>7438</v>
      </c>
      <c r="C396" s="72">
        <v>2.0</v>
      </c>
      <c r="D396" s="72" t="s">
        <v>7439</v>
      </c>
      <c r="E396" s="72" t="s">
        <v>7440</v>
      </c>
      <c r="F396" s="72" t="s">
        <v>7441</v>
      </c>
      <c r="G396" s="72" t="s">
        <v>7442</v>
      </c>
      <c r="H396" s="75" t="s">
        <v>2608</v>
      </c>
      <c r="I396" s="75" t="s">
        <v>3370</v>
      </c>
      <c r="J396" s="75" t="s">
        <v>7443</v>
      </c>
      <c r="K396" s="75" t="s">
        <v>2125</v>
      </c>
      <c r="L396" s="75" t="s">
        <v>2125</v>
      </c>
    </row>
    <row r="397" ht="15.75" customHeight="1">
      <c r="A397" s="67">
        <v>1953.0</v>
      </c>
      <c r="B397" s="72" t="s">
        <v>3368</v>
      </c>
      <c r="C397" s="72">
        <v>2.0</v>
      </c>
      <c r="D397" s="72" t="s">
        <v>7444</v>
      </c>
      <c r="E397" s="72" t="s">
        <v>7445</v>
      </c>
      <c r="F397" s="72" t="s">
        <v>7446</v>
      </c>
      <c r="G397" s="72" t="s">
        <v>7447</v>
      </c>
      <c r="H397" s="75" t="s">
        <v>2726</v>
      </c>
      <c r="I397" s="75" t="s">
        <v>2950</v>
      </c>
      <c r="J397" s="75" t="s">
        <v>7448</v>
      </c>
      <c r="K397" s="75" t="s">
        <v>2453</v>
      </c>
      <c r="L397" s="75" t="s">
        <v>2306</v>
      </c>
    </row>
    <row r="398" ht="15.75" customHeight="1">
      <c r="A398" s="67">
        <v>1954.0</v>
      </c>
      <c r="B398" s="72" t="s">
        <v>7449</v>
      </c>
      <c r="C398" s="72">
        <v>2.0</v>
      </c>
      <c r="D398" s="72" t="s">
        <v>7450</v>
      </c>
      <c r="E398" s="72" t="s">
        <v>7451</v>
      </c>
      <c r="F398" s="72" t="s">
        <v>7452</v>
      </c>
      <c r="G398" s="72" t="s">
        <v>7453</v>
      </c>
      <c r="H398" s="75" t="s">
        <v>7454</v>
      </c>
      <c r="I398" s="75" t="s">
        <v>2619</v>
      </c>
      <c r="J398" s="75" t="s">
        <v>2949</v>
      </c>
      <c r="K398" s="75" t="s">
        <v>7259</v>
      </c>
      <c r="L398" s="75" t="s">
        <v>2306</v>
      </c>
    </row>
    <row r="399" ht="15.75" customHeight="1">
      <c r="A399" s="67">
        <v>1955.0</v>
      </c>
      <c r="B399" s="72" t="s">
        <v>7455</v>
      </c>
      <c r="C399" s="72">
        <v>2.0</v>
      </c>
      <c r="D399" s="72" t="s">
        <v>7456</v>
      </c>
      <c r="E399" s="72" t="s">
        <v>5631</v>
      </c>
      <c r="F399" s="72" t="s">
        <v>7457</v>
      </c>
      <c r="G399" s="72" t="s">
        <v>7458</v>
      </c>
      <c r="H399" s="75" t="s">
        <v>643</v>
      </c>
      <c r="I399" s="75" t="s">
        <v>3015</v>
      </c>
      <c r="J399" s="75" t="s">
        <v>4772</v>
      </c>
      <c r="K399" s="75" t="s">
        <v>7259</v>
      </c>
      <c r="L399" s="75" t="s">
        <v>2619</v>
      </c>
    </row>
    <row r="400" ht="15.75" customHeight="1">
      <c r="A400" s="67">
        <v>1956.0</v>
      </c>
      <c r="B400" s="72" t="s">
        <v>3887</v>
      </c>
      <c r="C400" s="72">
        <v>2.0</v>
      </c>
      <c r="D400" s="72" t="s">
        <v>7459</v>
      </c>
      <c r="E400" s="72" t="s">
        <v>7460</v>
      </c>
      <c r="F400" s="72" t="s">
        <v>7461</v>
      </c>
      <c r="G400" s="72" t="s">
        <v>7462</v>
      </c>
      <c r="H400" s="75" t="s">
        <v>3200</v>
      </c>
      <c r="I400" s="75" t="s">
        <v>7463</v>
      </c>
      <c r="J400" s="75" t="s">
        <v>4705</v>
      </c>
      <c r="K400" s="75" t="s">
        <v>2744</v>
      </c>
      <c r="L400" s="75" t="s">
        <v>3202</v>
      </c>
    </row>
    <row r="401" ht="15.75" customHeight="1">
      <c r="A401" s="67">
        <v>1957.0</v>
      </c>
      <c r="B401" s="72" t="s">
        <v>2242</v>
      </c>
      <c r="C401" s="72">
        <v>2.0</v>
      </c>
      <c r="D401" s="72" t="s">
        <v>7464</v>
      </c>
      <c r="E401" s="72" t="s">
        <v>7465</v>
      </c>
      <c r="F401" s="72" t="s">
        <v>7466</v>
      </c>
      <c r="G401" s="72" t="s">
        <v>7467</v>
      </c>
      <c r="H401" s="75" t="s">
        <v>2243</v>
      </c>
      <c r="I401" s="75" t="s">
        <v>2950</v>
      </c>
      <c r="J401" s="75" t="s">
        <v>2306</v>
      </c>
      <c r="K401" s="75" t="s">
        <v>4772</v>
      </c>
      <c r="L401" s="75" t="s">
        <v>2453</v>
      </c>
    </row>
    <row r="402" ht="15.75" customHeight="1">
      <c r="A402" s="67">
        <v>1958.0</v>
      </c>
      <c r="B402" s="72" t="s">
        <v>3794</v>
      </c>
      <c r="C402" s="72">
        <v>2.0</v>
      </c>
      <c r="D402" s="72" t="s">
        <v>7468</v>
      </c>
      <c r="E402" s="72" t="s">
        <v>7469</v>
      </c>
      <c r="F402" s="72" t="s">
        <v>7470</v>
      </c>
      <c r="G402" s="72" t="s">
        <v>7471</v>
      </c>
      <c r="H402" s="75" t="s">
        <v>2243</v>
      </c>
      <c r="I402" s="75" t="s">
        <v>643</v>
      </c>
      <c r="J402" s="75" t="s">
        <v>2246</v>
      </c>
      <c r="K402" s="75" t="s">
        <v>2306</v>
      </c>
      <c r="L402" s="75" t="s">
        <v>2949</v>
      </c>
    </row>
    <row r="403" ht="15.75" customHeight="1">
      <c r="A403" s="67">
        <v>1961.0</v>
      </c>
      <c r="B403" s="72" t="s">
        <v>7472</v>
      </c>
      <c r="C403" s="72">
        <v>2.0</v>
      </c>
      <c r="D403" s="72" t="s">
        <v>7473</v>
      </c>
      <c r="E403" s="72" t="s">
        <v>7474</v>
      </c>
      <c r="F403" s="72" t="s">
        <v>7475</v>
      </c>
      <c r="G403" s="72" t="s">
        <v>7476</v>
      </c>
      <c r="H403" s="75" t="s">
        <v>3888</v>
      </c>
      <c r="I403" s="75" t="s">
        <v>7477</v>
      </c>
      <c r="J403" s="75" t="s">
        <v>2481</v>
      </c>
      <c r="K403" s="75" t="s">
        <v>3201</v>
      </c>
      <c r="L403" s="75" t="s">
        <v>4705</v>
      </c>
    </row>
    <row r="404" ht="15.75" customHeight="1">
      <c r="A404" s="67">
        <v>1962.0</v>
      </c>
      <c r="B404" s="72" t="s">
        <v>7478</v>
      </c>
      <c r="C404" s="72">
        <v>2.0</v>
      </c>
      <c r="D404" s="72" t="s">
        <v>7479</v>
      </c>
      <c r="E404" s="72" t="s">
        <v>7480</v>
      </c>
      <c r="F404" s="72" t="s">
        <v>7481</v>
      </c>
      <c r="G404" s="72" t="s">
        <v>7482</v>
      </c>
      <c r="H404" s="75" t="s">
        <v>7483</v>
      </c>
      <c r="I404" s="75" t="s">
        <v>4287</v>
      </c>
      <c r="J404" s="75" t="s">
        <v>3943</v>
      </c>
      <c r="K404" s="75" t="s">
        <v>3942</v>
      </c>
      <c r="L404" s="75" t="s">
        <v>3942</v>
      </c>
    </row>
    <row r="405" ht="15.75" customHeight="1">
      <c r="A405" s="67">
        <v>1964.0</v>
      </c>
      <c r="B405" s="72" t="s">
        <v>4285</v>
      </c>
      <c r="C405" s="72">
        <v>2.0</v>
      </c>
      <c r="D405" s="72" t="s">
        <v>7484</v>
      </c>
      <c r="E405" s="72" t="s">
        <v>7485</v>
      </c>
      <c r="F405" s="72" t="s">
        <v>7486</v>
      </c>
      <c r="G405" s="72" t="s">
        <v>7487</v>
      </c>
      <c r="H405" s="75" t="s">
        <v>7488</v>
      </c>
      <c r="I405" s="75" t="s">
        <v>2950</v>
      </c>
      <c r="J405" s="75" t="s">
        <v>7489</v>
      </c>
      <c r="K405" s="75" t="s">
        <v>7490</v>
      </c>
      <c r="L405" s="75" t="s">
        <v>2375</v>
      </c>
    </row>
    <row r="406" ht="15.75" customHeight="1">
      <c r="A406" s="67">
        <v>1965.0</v>
      </c>
      <c r="B406" s="72" t="s">
        <v>3951</v>
      </c>
      <c r="C406" s="72">
        <v>2.0</v>
      </c>
      <c r="D406" s="72" t="s">
        <v>7491</v>
      </c>
      <c r="E406" s="72" t="s">
        <v>7492</v>
      </c>
      <c r="F406" s="72" t="s">
        <v>7493</v>
      </c>
      <c r="G406" s="72" t="s">
        <v>7494</v>
      </c>
      <c r="H406" s="75" t="s">
        <v>3369</v>
      </c>
      <c r="I406" s="75" t="s">
        <v>2950</v>
      </c>
      <c r="J406" s="75" t="s">
        <v>7448</v>
      </c>
      <c r="K406" s="75" t="s">
        <v>3375</v>
      </c>
      <c r="L406" s="75" t="s">
        <v>2306</v>
      </c>
    </row>
    <row r="407" ht="15.75" customHeight="1">
      <c r="A407" s="67">
        <v>1966.0</v>
      </c>
      <c r="B407" s="72" t="s">
        <v>7495</v>
      </c>
      <c r="C407" s="72">
        <v>2.0</v>
      </c>
      <c r="D407" s="72" t="s">
        <v>7496</v>
      </c>
      <c r="E407" s="72" t="s">
        <v>6884</v>
      </c>
      <c r="F407" s="72" t="s">
        <v>7497</v>
      </c>
      <c r="G407" s="72" t="s">
        <v>7498</v>
      </c>
      <c r="H407" s="75" t="s">
        <v>2608</v>
      </c>
      <c r="I407" s="75" t="s">
        <v>2371</v>
      </c>
      <c r="J407" s="75" t="s">
        <v>7443</v>
      </c>
      <c r="K407" s="75" t="s">
        <v>2125</v>
      </c>
      <c r="L407" s="75" t="s">
        <v>2125</v>
      </c>
    </row>
    <row r="408" ht="15.75" customHeight="1">
      <c r="A408" s="67">
        <v>1967.0</v>
      </c>
      <c r="B408" s="72" t="s">
        <v>7499</v>
      </c>
      <c r="C408" s="72">
        <v>2.0</v>
      </c>
      <c r="D408" s="72" t="s">
        <v>7500</v>
      </c>
      <c r="E408" s="72" t="s">
        <v>6878</v>
      </c>
      <c r="F408" s="72" t="s">
        <v>7501</v>
      </c>
      <c r="G408" s="72" t="s">
        <v>7502</v>
      </c>
      <c r="H408" s="75" t="s">
        <v>7503</v>
      </c>
      <c r="I408" s="75" t="s">
        <v>7504</v>
      </c>
      <c r="J408" s="75" t="s">
        <v>4068</v>
      </c>
      <c r="K408" s="75" t="s">
        <v>3378</v>
      </c>
      <c r="L408" s="75" t="s">
        <v>3378</v>
      </c>
    </row>
    <row r="409" ht="15.75" customHeight="1">
      <c r="A409" s="67">
        <v>1974.0</v>
      </c>
      <c r="B409" s="72" t="s">
        <v>7505</v>
      </c>
      <c r="C409" s="72">
        <v>2.0</v>
      </c>
      <c r="D409" s="72" t="s">
        <v>7506</v>
      </c>
      <c r="E409" s="72" t="s">
        <v>7507</v>
      </c>
      <c r="F409" s="72" t="s">
        <v>7508</v>
      </c>
      <c r="G409" s="72" t="s">
        <v>7509</v>
      </c>
      <c r="H409" s="75" t="s">
        <v>3888</v>
      </c>
      <c r="I409" s="75" t="s">
        <v>7510</v>
      </c>
      <c r="J409" s="75" t="s">
        <v>4705</v>
      </c>
      <c r="K409" s="75" t="s">
        <v>1157</v>
      </c>
      <c r="L409" s="75" t="s">
        <v>7511</v>
      </c>
    </row>
    <row r="410" ht="15.75" customHeight="1">
      <c r="A410" s="67">
        <v>1979.0</v>
      </c>
      <c r="B410" s="72" t="s">
        <v>4064</v>
      </c>
      <c r="C410" s="72">
        <v>2.0</v>
      </c>
      <c r="D410" s="72" t="s">
        <v>7512</v>
      </c>
      <c r="E410" s="72" t="s">
        <v>7513</v>
      </c>
      <c r="F410" s="72" t="s">
        <v>7514</v>
      </c>
      <c r="G410" s="72" t="s">
        <v>7515</v>
      </c>
      <c r="H410" s="75" t="s">
        <v>3369</v>
      </c>
      <c r="I410" s="75" t="s">
        <v>7516</v>
      </c>
      <c r="J410" s="75" t="s">
        <v>7448</v>
      </c>
      <c r="K410" s="75" t="s">
        <v>7517</v>
      </c>
      <c r="L410" s="75" t="s">
        <v>7518</v>
      </c>
    </row>
    <row r="411" ht="15.75" customHeight="1">
      <c r="A411" s="67">
        <v>1990.0</v>
      </c>
      <c r="B411" s="72" t="s">
        <v>7519</v>
      </c>
      <c r="C411" s="72">
        <v>2.0</v>
      </c>
      <c r="D411" s="72" t="s">
        <v>7520</v>
      </c>
      <c r="E411" s="72" t="s">
        <v>7521</v>
      </c>
      <c r="F411" s="72" t="s">
        <v>7522</v>
      </c>
      <c r="G411" s="72" t="s">
        <v>7523</v>
      </c>
      <c r="H411" s="75" t="s">
        <v>500</v>
      </c>
      <c r="I411" s="75" t="s">
        <v>839</v>
      </c>
      <c r="J411" s="75" t="s">
        <v>538</v>
      </c>
      <c r="K411" s="75" t="s">
        <v>538</v>
      </c>
      <c r="L411" s="75" t="s">
        <v>538</v>
      </c>
    </row>
    <row r="412" ht="15.75" customHeight="1">
      <c r="A412" s="67">
        <v>1991.0</v>
      </c>
      <c r="B412" s="72" t="s">
        <v>7524</v>
      </c>
      <c r="C412" s="72">
        <v>2.0</v>
      </c>
      <c r="D412" s="72" t="s">
        <v>7525</v>
      </c>
      <c r="E412" s="72" t="s">
        <v>7255</v>
      </c>
      <c r="F412" s="72" t="s">
        <v>7526</v>
      </c>
      <c r="G412" s="72" t="s">
        <v>7527</v>
      </c>
      <c r="H412" s="75" t="s">
        <v>1076</v>
      </c>
      <c r="I412" s="75" t="s">
        <v>1718</v>
      </c>
      <c r="J412" s="75" t="s">
        <v>839</v>
      </c>
      <c r="K412" s="75" t="s">
        <v>839</v>
      </c>
      <c r="L412" s="75" t="s">
        <v>839</v>
      </c>
    </row>
    <row r="413" ht="15.75" customHeight="1">
      <c r="A413" s="67">
        <v>1992.0</v>
      </c>
      <c r="B413" s="72" t="s">
        <v>7528</v>
      </c>
      <c r="C413" s="72">
        <v>2.0</v>
      </c>
      <c r="D413" s="72" t="s">
        <v>7529</v>
      </c>
      <c r="E413" s="72" t="s">
        <v>5349</v>
      </c>
      <c r="F413" s="72" t="s">
        <v>7530</v>
      </c>
      <c r="G413" s="72" t="s">
        <v>7531</v>
      </c>
      <c r="H413" s="75" t="s">
        <v>839</v>
      </c>
      <c r="I413" s="75" t="s">
        <v>1076</v>
      </c>
    </row>
    <row r="414" ht="15.75" customHeight="1">
      <c r="A414" s="67">
        <v>1994.0</v>
      </c>
      <c r="B414" s="72" t="s">
        <v>7532</v>
      </c>
      <c r="C414" s="72">
        <v>2.0</v>
      </c>
      <c r="D414" s="72" t="s">
        <v>7533</v>
      </c>
      <c r="E414" s="72" t="s">
        <v>7534</v>
      </c>
      <c r="F414" s="72" t="s">
        <v>7535</v>
      </c>
      <c r="G414" s="72" t="s">
        <v>7536</v>
      </c>
      <c r="H414" s="75" t="s">
        <v>7537</v>
      </c>
      <c r="I414" s="75" t="s">
        <v>7538</v>
      </c>
      <c r="J414" s="75" t="s">
        <v>7539</v>
      </c>
      <c r="K414" s="75" t="s">
        <v>7540</v>
      </c>
      <c r="L414" s="75" t="s">
        <v>7540</v>
      </c>
    </row>
    <row r="415" ht="15.75" customHeight="1">
      <c r="A415" s="67">
        <v>1995.0</v>
      </c>
      <c r="B415" s="72" t="s">
        <v>7541</v>
      </c>
      <c r="C415" s="72">
        <v>2.0</v>
      </c>
      <c r="D415" s="72" t="s">
        <v>7542</v>
      </c>
      <c r="E415" s="72" t="s">
        <v>6683</v>
      </c>
      <c r="F415" s="72" t="s">
        <v>7543</v>
      </c>
      <c r="G415" s="72" t="s">
        <v>7544</v>
      </c>
      <c r="H415" s="75" t="s">
        <v>7537</v>
      </c>
      <c r="I415" s="75" t="s">
        <v>7545</v>
      </c>
      <c r="J415" s="75" t="s">
        <v>7540</v>
      </c>
      <c r="K415" s="75" t="s">
        <v>7540</v>
      </c>
      <c r="L415" s="75" t="s">
        <v>7540</v>
      </c>
    </row>
    <row r="416" ht="15.75" customHeight="1">
      <c r="A416" s="67">
        <v>2001.0</v>
      </c>
      <c r="B416" s="72" t="s">
        <v>2889</v>
      </c>
      <c r="C416" s="72">
        <v>2.0</v>
      </c>
      <c r="D416" s="72" t="s">
        <v>7546</v>
      </c>
      <c r="E416" s="72" t="s">
        <v>7547</v>
      </c>
      <c r="F416" s="72" t="s">
        <v>7548</v>
      </c>
      <c r="G416" s="72" t="s">
        <v>7549</v>
      </c>
      <c r="H416" s="75" t="s">
        <v>7550</v>
      </c>
      <c r="I416" s="75" t="s">
        <v>7551</v>
      </c>
      <c r="J416" s="75" t="s">
        <v>1675</v>
      </c>
      <c r="K416" s="75" t="s">
        <v>7552</v>
      </c>
      <c r="L416" s="75" t="s">
        <v>3292</v>
      </c>
    </row>
    <row r="417" ht="15.75" customHeight="1">
      <c r="A417" s="67">
        <v>2007.0</v>
      </c>
      <c r="B417" s="72" t="s">
        <v>4110</v>
      </c>
      <c r="C417" s="72">
        <v>2.0</v>
      </c>
      <c r="D417" s="72" t="s">
        <v>7553</v>
      </c>
      <c r="E417" s="72" t="s">
        <v>7554</v>
      </c>
      <c r="F417" s="72" t="s">
        <v>7555</v>
      </c>
      <c r="G417" s="72" t="s">
        <v>7556</v>
      </c>
      <c r="H417" s="75" t="s">
        <v>2172</v>
      </c>
      <c r="I417" s="75" t="s">
        <v>3644</v>
      </c>
      <c r="J417" s="75" t="s">
        <v>2766</v>
      </c>
      <c r="K417" s="75" t="s">
        <v>4112</v>
      </c>
      <c r="L417" s="75" t="s">
        <v>7557</v>
      </c>
    </row>
    <row r="418" ht="15.75" customHeight="1">
      <c r="A418" s="67">
        <v>2008.0</v>
      </c>
      <c r="B418" s="72" t="s">
        <v>7558</v>
      </c>
      <c r="C418" s="72">
        <v>2.0</v>
      </c>
      <c r="D418" s="72" t="s">
        <v>6787</v>
      </c>
      <c r="E418" s="72" t="s">
        <v>5349</v>
      </c>
      <c r="F418" s="72" t="s">
        <v>6788</v>
      </c>
      <c r="G418" s="72" t="s">
        <v>6789</v>
      </c>
      <c r="H418" s="75" t="s">
        <v>642</v>
      </c>
    </row>
    <row r="419" ht="15.75" customHeight="1">
      <c r="A419" s="67">
        <v>2010.0</v>
      </c>
      <c r="B419" s="72" t="s">
        <v>2805</v>
      </c>
      <c r="C419" s="72">
        <v>2.0</v>
      </c>
      <c r="D419" s="72" t="s">
        <v>7559</v>
      </c>
      <c r="E419" s="72" t="s">
        <v>7560</v>
      </c>
      <c r="F419" s="72" t="s">
        <v>7561</v>
      </c>
      <c r="G419" s="72" t="s">
        <v>7562</v>
      </c>
      <c r="H419" s="75" t="s">
        <v>7563</v>
      </c>
      <c r="I419" s="75" t="s">
        <v>7564</v>
      </c>
      <c r="J419" s="75" t="s">
        <v>7557</v>
      </c>
      <c r="K419" s="75" t="s">
        <v>1727</v>
      </c>
      <c r="L419" s="75" t="s">
        <v>2515</v>
      </c>
    </row>
    <row r="420" ht="15.75" customHeight="1">
      <c r="A420" s="67">
        <v>2014.0</v>
      </c>
      <c r="B420" s="72" t="s">
        <v>3159</v>
      </c>
      <c r="C420" s="72">
        <v>2.0</v>
      </c>
      <c r="D420" s="72" t="s">
        <v>7565</v>
      </c>
      <c r="E420" s="72" t="s">
        <v>7566</v>
      </c>
      <c r="F420" s="72" t="s">
        <v>3158</v>
      </c>
      <c r="G420" s="72" t="s">
        <v>7567</v>
      </c>
      <c r="H420" s="75" t="s">
        <v>2564</v>
      </c>
      <c r="I420" s="75" t="s">
        <v>3163</v>
      </c>
      <c r="J420" s="75" t="s">
        <v>7568</v>
      </c>
      <c r="K420" s="75" t="s">
        <v>3160</v>
      </c>
      <c r="L420" s="75" t="s">
        <v>7568</v>
      </c>
    </row>
    <row r="421" ht="15.75" customHeight="1">
      <c r="A421" s="67">
        <v>2018.0</v>
      </c>
      <c r="B421" s="72" t="s">
        <v>7569</v>
      </c>
      <c r="C421" s="72">
        <v>2.0</v>
      </c>
      <c r="D421" s="72" t="s">
        <v>7570</v>
      </c>
      <c r="E421" s="72" t="s">
        <v>5387</v>
      </c>
      <c r="F421" s="72" t="s">
        <v>6441</v>
      </c>
      <c r="G421" s="72" t="s">
        <v>6442</v>
      </c>
      <c r="H421" s="75" t="s">
        <v>1675</v>
      </c>
    </row>
    <row r="422" ht="15.75" customHeight="1">
      <c r="A422" s="67">
        <v>2019.0</v>
      </c>
      <c r="B422" s="72" t="s">
        <v>7571</v>
      </c>
      <c r="C422" s="72">
        <v>2.0</v>
      </c>
      <c r="D422" s="72" t="s">
        <v>6440</v>
      </c>
      <c r="E422" s="72" t="s">
        <v>5349</v>
      </c>
      <c r="F422" s="72" t="s">
        <v>6441</v>
      </c>
      <c r="G422" s="72" t="s">
        <v>6442</v>
      </c>
      <c r="H422" s="75" t="s">
        <v>1675</v>
      </c>
    </row>
    <row r="423" ht="15.75" customHeight="1">
      <c r="A423" s="67">
        <v>2032.0</v>
      </c>
      <c r="B423" s="72" t="s">
        <v>7572</v>
      </c>
      <c r="C423" s="72">
        <v>2.0</v>
      </c>
      <c r="D423" s="72" t="s">
        <v>7573</v>
      </c>
      <c r="E423" s="72" t="s">
        <v>7574</v>
      </c>
      <c r="F423" s="72" t="s">
        <v>7575</v>
      </c>
      <c r="G423" s="72" t="s">
        <v>7576</v>
      </c>
      <c r="H423" s="75" t="s">
        <v>7577</v>
      </c>
      <c r="I423" s="75" t="s">
        <v>2745</v>
      </c>
      <c r="J423" s="75" t="s">
        <v>3636</v>
      </c>
      <c r="K423" s="75" t="s">
        <v>6921</v>
      </c>
      <c r="L423" s="75" t="s">
        <v>7578</v>
      </c>
    </row>
    <row r="424" ht="15.75" customHeight="1">
      <c r="A424" s="67">
        <v>2041.0</v>
      </c>
      <c r="B424" s="72" t="s">
        <v>7579</v>
      </c>
      <c r="C424" s="72">
        <v>2.0</v>
      </c>
      <c r="D424" s="72" t="s">
        <v>7580</v>
      </c>
      <c r="E424" s="72" t="s">
        <v>7581</v>
      </c>
      <c r="F424" s="72" t="s">
        <v>7582</v>
      </c>
      <c r="G424" s="72" t="s">
        <v>7583</v>
      </c>
      <c r="H424" s="75" t="s">
        <v>3804</v>
      </c>
      <c r="I424" s="75" t="s">
        <v>7584</v>
      </c>
      <c r="J424" s="75" t="s">
        <v>3548</v>
      </c>
      <c r="K424" s="75" t="s">
        <v>3514</v>
      </c>
      <c r="L424" s="75" t="s">
        <v>2981</v>
      </c>
    </row>
    <row r="425" ht="15.75" customHeight="1">
      <c r="A425" s="67">
        <v>2043.0</v>
      </c>
      <c r="B425" s="72" t="s">
        <v>4092</v>
      </c>
      <c r="C425" s="72">
        <v>2.0</v>
      </c>
      <c r="D425" s="72" t="s">
        <v>7585</v>
      </c>
      <c r="E425" s="72" t="s">
        <v>7586</v>
      </c>
      <c r="F425" s="72" t="s">
        <v>4091</v>
      </c>
      <c r="G425" s="72" t="s">
        <v>7587</v>
      </c>
      <c r="H425" s="75" t="s">
        <v>7588</v>
      </c>
      <c r="I425" s="75" t="s">
        <v>2146</v>
      </c>
      <c r="J425" s="75" t="s">
        <v>2981</v>
      </c>
      <c r="K425" s="75" t="s">
        <v>3818</v>
      </c>
      <c r="L425" s="75" t="s">
        <v>3514</v>
      </c>
    </row>
    <row r="426" ht="15.75" customHeight="1">
      <c r="A426" s="67">
        <v>2058.0</v>
      </c>
      <c r="B426" s="72" t="s">
        <v>7589</v>
      </c>
      <c r="C426" s="72">
        <v>2.0</v>
      </c>
      <c r="D426" s="72" t="s">
        <v>7590</v>
      </c>
      <c r="E426" s="72" t="s">
        <v>5349</v>
      </c>
      <c r="F426" s="72" t="s">
        <v>7591</v>
      </c>
      <c r="G426" s="72" t="s">
        <v>7592</v>
      </c>
      <c r="H426" s="75" t="s">
        <v>4610</v>
      </c>
      <c r="I426" s="75" t="s">
        <v>6905</v>
      </c>
    </row>
    <row r="427" ht="15.75" customHeight="1">
      <c r="A427" s="67">
        <v>2059.0</v>
      </c>
      <c r="B427" s="72" t="s">
        <v>2446</v>
      </c>
      <c r="C427" s="72">
        <v>2.0</v>
      </c>
      <c r="D427" s="72" t="s">
        <v>7593</v>
      </c>
      <c r="E427" s="72" t="s">
        <v>7594</v>
      </c>
      <c r="F427" s="72" t="s">
        <v>7595</v>
      </c>
      <c r="G427" s="72" t="s">
        <v>7596</v>
      </c>
      <c r="H427" s="75" t="s">
        <v>7597</v>
      </c>
      <c r="I427" s="75" t="s">
        <v>5793</v>
      </c>
      <c r="J427" s="75" t="s">
        <v>5760</v>
      </c>
      <c r="K427" s="75" t="s">
        <v>5725</v>
      </c>
      <c r="L427" s="75" t="s">
        <v>5761</v>
      </c>
    </row>
    <row r="428" ht="15.75" customHeight="1">
      <c r="A428" s="67">
        <v>2060.0</v>
      </c>
      <c r="B428" s="72" t="s">
        <v>7598</v>
      </c>
      <c r="C428" s="72">
        <v>2.0</v>
      </c>
      <c r="D428" s="72" t="s">
        <v>7599</v>
      </c>
      <c r="E428" s="72" t="s">
        <v>5387</v>
      </c>
      <c r="F428" s="72" t="s">
        <v>7600</v>
      </c>
      <c r="G428" s="72" t="s">
        <v>7601</v>
      </c>
      <c r="H428" s="75" t="s">
        <v>2442</v>
      </c>
      <c r="I428" s="75" t="s">
        <v>1215</v>
      </c>
    </row>
    <row r="429" ht="15.75" customHeight="1">
      <c r="A429" s="67">
        <v>2061.0</v>
      </c>
      <c r="B429" s="72" t="s">
        <v>7602</v>
      </c>
      <c r="C429" s="72">
        <v>2.0</v>
      </c>
      <c r="D429" s="72" t="s">
        <v>7603</v>
      </c>
      <c r="E429" s="72" t="s">
        <v>5349</v>
      </c>
      <c r="F429" s="72" t="s">
        <v>7604</v>
      </c>
      <c r="G429" s="72" t="s">
        <v>7605</v>
      </c>
      <c r="H429" s="75" t="s">
        <v>2794</v>
      </c>
    </row>
    <row r="430" ht="15.75" customHeight="1">
      <c r="A430" s="67">
        <v>2071.0</v>
      </c>
      <c r="B430" s="72" t="s">
        <v>7606</v>
      </c>
      <c r="C430" s="72">
        <v>2.0</v>
      </c>
      <c r="D430" s="72" t="s">
        <v>7607</v>
      </c>
      <c r="E430" s="72" t="s">
        <v>5528</v>
      </c>
      <c r="F430" s="72" t="s">
        <v>7608</v>
      </c>
      <c r="G430" s="72" t="s">
        <v>7609</v>
      </c>
      <c r="H430" s="75" t="s">
        <v>7610</v>
      </c>
      <c r="I430" s="75" t="s">
        <v>7611</v>
      </c>
      <c r="J430" s="75" t="s">
        <v>6118</v>
      </c>
    </row>
    <row r="431" ht="15.75" customHeight="1">
      <c r="A431" s="67">
        <v>2072.0</v>
      </c>
      <c r="B431" s="72" t="s">
        <v>7612</v>
      </c>
      <c r="C431" s="72">
        <v>2.0</v>
      </c>
      <c r="D431" s="72" t="s">
        <v>7613</v>
      </c>
      <c r="E431" s="72" t="s">
        <v>5349</v>
      </c>
      <c r="F431" s="72" t="s">
        <v>7614</v>
      </c>
      <c r="G431" s="72" t="s">
        <v>7615</v>
      </c>
      <c r="H431" s="75" t="s">
        <v>7616</v>
      </c>
    </row>
    <row r="432" ht="15.75" customHeight="1">
      <c r="A432" s="67">
        <v>2073.0</v>
      </c>
      <c r="B432" s="72" t="s">
        <v>7617</v>
      </c>
      <c r="C432" s="72">
        <v>2.0</v>
      </c>
      <c r="D432" s="72" t="s">
        <v>7618</v>
      </c>
      <c r="E432" s="72" t="s">
        <v>5601</v>
      </c>
      <c r="F432" s="72" t="s">
        <v>7619</v>
      </c>
      <c r="G432" s="72" t="s">
        <v>7620</v>
      </c>
      <c r="H432" s="75" t="s">
        <v>3366</v>
      </c>
      <c r="I432" s="75" t="s">
        <v>7621</v>
      </c>
      <c r="J432" s="75" t="s">
        <v>4630</v>
      </c>
      <c r="K432" s="75" t="s">
        <v>7622</v>
      </c>
    </row>
    <row r="433" ht="15.75" customHeight="1">
      <c r="A433" s="67">
        <v>2075.0</v>
      </c>
      <c r="B433" s="72" t="s">
        <v>7623</v>
      </c>
      <c r="C433" s="72">
        <v>2.0</v>
      </c>
      <c r="D433" s="72" t="s">
        <v>6714</v>
      </c>
      <c r="E433" s="72" t="s">
        <v>5349</v>
      </c>
      <c r="F433" s="72" t="s">
        <v>6715</v>
      </c>
      <c r="G433" s="72" t="s">
        <v>6716</v>
      </c>
      <c r="H433" s="75" t="s">
        <v>6717</v>
      </c>
    </row>
    <row r="434" ht="15.75" customHeight="1">
      <c r="A434" s="67">
        <v>2076.0</v>
      </c>
      <c r="B434" s="72" t="s">
        <v>7624</v>
      </c>
      <c r="C434" s="72">
        <v>2.0</v>
      </c>
      <c r="D434" s="72" t="s">
        <v>7625</v>
      </c>
      <c r="E434" s="72" t="s">
        <v>5693</v>
      </c>
      <c r="F434" s="72" t="s">
        <v>7626</v>
      </c>
      <c r="G434" s="72" t="s">
        <v>7627</v>
      </c>
      <c r="H434" s="75" t="s">
        <v>3366</v>
      </c>
      <c r="I434" s="75" t="s">
        <v>4630</v>
      </c>
      <c r="J434" s="75" t="s">
        <v>7622</v>
      </c>
    </row>
    <row r="435" ht="15.75" customHeight="1">
      <c r="A435" s="67">
        <v>2077.0</v>
      </c>
      <c r="B435" s="72" t="s">
        <v>7628</v>
      </c>
      <c r="C435" s="72">
        <v>2.0</v>
      </c>
      <c r="D435" s="72" t="s">
        <v>7629</v>
      </c>
      <c r="E435" s="72" t="s">
        <v>5349</v>
      </c>
      <c r="F435" s="72" t="s">
        <v>7630</v>
      </c>
      <c r="G435" s="72" t="s">
        <v>7631</v>
      </c>
      <c r="H435" s="75" t="s">
        <v>7622</v>
      </c>
    </row>
    <row r="436" ht="15.75" customHeight="1">
      <c r="A436" s="67">
        <v>2082.0</v>
      </c>
      <c r="B436" s="72" t="s">
        <v>2440</v>
      </c>
      <c r="C436" s="72">
        <v>2.0</v>
      </c>
      <c r="D436" s="72" t="s">
        <v>7632</v>
      </c>
      <c r="E436" s="72" t="s">
        <v>7633</v>
      </c>
      <c r="F436" s="72" t="s">
        <v>7634</v>
      </c>
      <c r="G436" s="72" t="s">
        <v>7635</v>
      </c>
      <c r="H436" s="75" t="s">
        <v>2444</v>
      </c>
      <c r="I436" s="75" t="s">
        <v>7636</v>
      </c>
      <c r="J436" s="75" t="s">
        <v>2441</v>
      </c>
      <c r="K436" s="75" t="s">
        <v>2443</v>
      </c>
      <c r="L436" s="75" t="s">
        <v>2443</v>
      </c>
    </row>
    <row r="437" ht="15.75" customHeight="1">
      <c r="A437" s="67">
        <v>2083.0</v>
      </c>
      <c r="B437" s="72" t="s">
        <v>7637</v>
      </c>
      <c r="C437" s="72">
        <v>2.0</v>
      </c>
      <c r="D437" s="72" t="s">
        <v>7638</v>
      </c>
      <c r="E437" s="72" t="s">
        <v>7639</v>
      </c>
      <c r="F437" s="72" t="s">
        <v>7640</v>
      </c>
      <c r="G437" s="72" t="s">
        <v>7641</v>
      </c>
      <c r="H437" s="75" t="s">
        <v>2444</v>
      </c>
      <c r="I437" s="75" t="s">
        <v>4732</v>
      </c>
      <c r="J437" s="75" t="s">
        <v>381</v>
      </c>
      <c r="K437" s="75" t="s">
        <v>381</v>
      </c>
      <c r="L437" s="75" t="s">
        <v>381</v>
      </c>
    </row>
    <row r="438" ht="15.75" customHeight="1">
      <c r="A438" s="67">
        <v>2084.0</v>
      </c>
      <c r="B438" s="72" t="s">
        <v>7642</v>
      </c>
      <c r="C438" s="72">
        <v>2.0</v>
      </c>
      <c r="D438" s="72" t="s">
        <v>7643</v>
      </c>
      <c r="E438" s="72" t="s">
        <v>5349</v>
      </c>
      <c r="F438" s="72" t="s">
        <v>7600</v>
      </c>
      <c r="G438" s="72" t="s">
        <v>7601</v>
      </c>
      <c r="H438" s="75" t="s">
        <v>2442</v>
      </c>
      <c r="I438" s="75" t="s">
        <v>1215</v>
      </c>
    </row>
    <row r="439" ht="15.75" customHeight="1">
      <c r="A439" s="67">
        <v>2085.0</v>
      </c>
      <c r="B439" s="72" t="s">
        <v>7644</v>
      </c>
      <c r="C439" s="72">
        <v>2.0</v>
      </c>
      <c r="D439" s="72" t="s">
        <v>7645</v>
      </c>
      <c r="E439" s="72" t="s">
        <v>5387</v>
      </c>
      <c r="F439" s="72" t="s">
        <v>7646</v>
      </c>
      <c r="G439" s="72" t="s">
        <v>7647</v>
      </c>
      <c r="H439" s="75" t="s">
        <v>2441</v>
      </c>
      <c r="I439" s="75" t="s">
        <v>2444</v>
      </c>
      <c r="J439" s="75" t="s">
        <v>3792</v>
      </c>
    </row>
    <row r="440" ht="15.75" customHeight="1">
      <c r="A440" s="67">
        <v>2086.0</v>
      </c>
      <c r="B440" s="72" t="s">
        <v>7648</v>
      </c>
      <c r="C440" s="72">
        <v>2.0</v>
      </c>
      <c r="D440" s="72" t="s">
        <v>7649</v>
      </c>
      <c r="E440" s="72" t="s">
        <v>7650</v>
      </c>
      <c r="F440" s="72" t="s">
        <v>7651</v>
      </c>
      <c r="G440" s="72" t="s">
        <v>7652</v>
      </c>
      <c r="H440" s="75" t="s">
        <v>4615</v>
      </c>
      <c r="I440" s="75" t="s">
        <v>2308</v>
      </c>
      <c r="J440" s="75" t="s">
        <v>6978</v>
      </c>
      <c r="K440" s="75" t="s">
        <v>7653</v>
      </c>
      <c r="L440" s="75" t="s">
        <v>6978</v>
      </c>
    </row>
    <row r="441" ht="15.75" customHeight="1">
      <c r="A441" s="67">
        <v>2087.0</v>
      </c>
      <c r="B441" s="72" t="s">
        <v>7654</v>
      </c>
      <c r="C441" s="72">
        <v>2.0</v>
      </c>
      <c r="D441" s="72" t="s">
        <v>7655</v>
      </c>
      <c r="E441" s="72" t="s">
        <v>6009</v>
      </c>
      <c r="F441" s="72" t="s">
        <v>7656</v>
      </c>
      <c r="G441" s="72" t="s">
        <v>7657</v>
      </c>
      <c r="H441" s="75" t="s">
        <v>642</v>
      </c>
      <c r="I441" s="75" t="s">
        <v>6507</v>
      </c>
      <c r="J441" s="75" t="s">
        <v>2309</v>
      </c>
      <c r="K441" s="75" t="s">
        <v>3130</v>
      </c>
      <c r="L441" s="75" t="s">
        <v>2309</v>
      </c>
    </row>
    <row r="442" ht="15.75" customHeight="1">
      <c r="A442" s="67">
        <v>2088.0</v>
      </c>
      <c r="B442" s="72" t="s">
        <v>7658</v>
      </c>
      <c r="C442" s="72">
        <v>2.0</v>
      </c>
      <c r="D442" s="72" t="s">
        <v>7659</v>
      </c>
      <c r="E442" s="72" t="s">
        <v>5999</v>
      </c>
      <c r="F442" s="72" t="s">
        <v>7660</v>
      </c>
      <c r="G442" s="72" t="s">
        <v>7661</v>
      </c>
      <c r="H442" s="75" t="s">
        <v>4273</v>
      </c>
      <c r="I442" s="75" t="s">
        <v>7653</v>
      </c>
      <c r="J442" s="75" t="s">
        <v>4411</v>
      </c>
      <c r="K442" s="75" t="s">
        <v>849</v>
      </c>
      <c r="L442" s="75" t="s">
        <v>4518</v>
      </c>
    </row>
    <row r="443" ht="15.75" customHeight="1">
      <c r="A443" s="67">
        <v>2091.0</v>
      </c>
      <c r="B443" s="72" t="s">
        <v>4540</v>
      </c>
      <c r="C443" s="72">
        <v>2.0</v>
      </c>
      <c r="D443" s="72" t="s">
        <v>7662</v>
      </c>
      <c r="E443" s="72" t="s">
        <v>7663</v>
      </c>
      <c r="F443" s="72" t="s">
        <v>7664</v>
      </c>
      <c r="G443" s="72" t="s">
        <v>7665</v>
      </c>
      <c r="H443" s="75" t="s">
        <v>4400</v>
      </c>
      <c r="I443" s="75" t="s">
        <v>4403</v>
      </c>
      <c r="J443" s="75" t="s">
        <v>4718</v>
      </c>
      <c r="K443" s="75" t="s">
        <v>2105</v>
      </c>
      <c r="L443" s="75" t="s">
        <v>2102</v>
      </c>
    </row>
    <row r="444" ht="15.75" customHeight="1">
      <c r="A444" s="67">
        <v>2092.0</v>
      </c>
      <c r="B444" s="72" t="s">
        <v>7666</v>
      </c>
      <c r="C444" s="72">
        <v>2.0</v>
      </c>
      <c r="D444" s="72" t="s">
        <v>7667</v>
      </c>
      <c r="E444" s="72" t="s">
        <v>7668</v>
      </c>
      <c r="F444" s="72" t="s">
        <v>7669</v>
      </c>
      <c r="G444" s="72" t="s">
        <v>7670</v>
      </c>
      <c r="H444" s="75" t="s">
        <v>2885</v>
      </c>
      <c r="I444" s="75" t="s">
        <v>2104</v>
      </c>
      <c r="J444" s="75" t="s">
        <v>2106</v>
      </c>
      <c r="K444" s="75" t="s">
        <v>3824</v>
      </c>
      <c r="L444" s="75" t="s">
        <v>668</v>
      </c>
    </row>
    <row r="445" ht="15.75" customHeight="1">
      <c r="A445" s="67">
        <v>2093.0</v>
      </c>
      <c r="B445" s="72" t="s">
        <v>7671</v>
      </c>
      <c r="C445" s="72">
        <v>2.0</v>
      </c>
      <c r="D445" s="72" t="s">
        <v>7672</v>
      </c>
      <c r="E445" s="72" t="s">
        <v>7673</v>
      </c>
      <c r="F445" s="72" t="s">
        <v>7674</v>
      </c>
      <c r="G445" s="72" t="s">
        <v>7675</v>
      </c>
      <c r="H445" s="75" t="s">
        <v>2885</v>
      </c>
      <c r="I445" s="75" t="s">
        <v>2104</v>
      </c>
      <c r="J445" s="75" t="s">
        <v>668</v>
      </c>
      <c r="K445" s="75" t="s">
        <v>3824</v>
      </c>
      <c r="L445" s="75" t="s">
        <v>668</v>
      </c>
    </row>
    <row r="446" ht="15.75" customHeight="1">
      <c r="A446" s="67">
        <v>2094.0</v>
      </c>
      <c r="B446" s="72" t="s">
        <v>7676</v>
      </c>
      <c r="C446" s="72">
        <v>2.0</v>
      </c>
      <c r="D446" s="72" t="s">
        <v>7677</v>
      </c>
      <c r="E446" s="72" t="s">
        <v>5703</v>
      </c>
      <c r="F446" s="72" t="s">
        <v>7678</v>
      </c>
      <c r="G446" s="72" t="s">
        <v>7679</v>
      </c>
      <c r="H446" s="75" t="s">
        <v>3556</v>
      </c>
      <c r="I446" s="75" t="s">
        <v>7680</v>
      </c>
      <c r="J446" s="75" t="s">
        <v>668</v>
      </c>
      <c r="K446" s="75" t="s">
        <v>4543</v>
      </c>
    </row>
    <row r="447" ht="15.75" customHeight="1">
      <c r="A447" s="67">
        <v>2095.0</v>
      </c>
      <c r="B447" s="72" t="s">
        <v>7681</v>
      </c>
      <c r="C447" s="72">
        <v>2.0</v>
      </c>
      <c r="D447" s="72" t="s">
        <v>7682</v>
      </c>
      <c r="E447" s="72" t="s">
        <v>5528</v>
      </c>
      <c r="F447" s="72" t="s">
        <v>7683</v>
      </c>
      <c r="G447" s="72" t="s">
        <v>7684</v>
      </c>
      <c r="H447" s="75" t="s">
        <v>3556</v>
      </c>
      <c r="I447" s="75" t="s">
        <v>668</v>
      </c>
      <c r="J447" s="75" t="s">
        <v>7680</v>
      </c>
    </row>
    <row r="448" ht="15.75" customHeight="1">
      <c r="A448" s="67">
        <v>2100.0</v>
      </c>
      <c r="B448" s="72" t="s">
        <v>7685</v>
      </c>
      <c r="C448" s="72">
        <v>2.0</v>
      </c>
      <c r="D448" s="72" t="s">
        <v>7686</v>
      </c>
      <c r="E448" s="72" t="s">
        <v>7687</v>
      </c>
      <c r="F448" s="72" t="s">
        <v>7688</v>
      </c>
      <c r="G448" s="72" t="s">
        <v>7689</v>
      </c>
      <c r="H448" s="75" t="s">
        <v>4610</v>
      </c>
      <c r="I448" s="75" t="s">
        <v>4742</v>
      </c>
      <c r="J448" s="75" t="s">
        <v>6804</v>
      </c>
      <c r="K448" s="75" t="s">
        <v>4434</v>
      </c>
      <c r="L448" s="75" t="s">
        <v>4434</v>
      </c>
    </row>
    <row r="449" ht="15.75" customHeight="1">
      <c r="A449" s="67">
        <v>2101.0</v>
      </c>
      <c r="B449" s="72" t="s">
        <v>4609</v>
      </c>
      <c r="C449" s="72">
        <v>2.0</v>
      </c>
      <c r="D449" s="72" t="s">
        <v>7690</v>
      </c>
      <c r="E449" s="72" t="s">
        <v>7691</v>
      </c>
      <c r="F449" s="72" t="s">
        <v>7692</v>
      </c>
      <c r="G449" s="72" t="s">
        <v>7693</v>
      </c>
      <c r="H449" s="75" t="s">
        <v>4612</v>
      </c>
      <c r="I449" s="75" t="s">
        <v>6805</v>
      </c>
      <c r="J449" s="75" t="s">
        <v>4611</v>
      </c>
      <c r="K449" s="75" t="s">
        <v>4611</v>
      </c>
      <c r="L449" s="75" t="s">
        <v>4611</v>
      </c>
    </row>
    <row r="450" ht="15.75" customHeight="1">
      <c r="A450" s="67">
        <v>2110.0</v>
      </c>
      <c r="B450" s="72" t="s">
        <v>7694</v>
      </c>
      <c r="C450" s="72">
        <v>2.0</v>
      </c>
      <c r="D450" s="72" t="s">
        <v>7695</v>
      </c>
      <c r="E450" s="72" t="s">
        <v>5349</v>
      </c>
      <c r="F450" s="72" t="s">
        <v>7696</v>
      </c>
      <c r="G450" s="72" t="s">
        <v>7697</v>
      </c>
      <c r="H450" s="75" t="s">
        <v>1051</v>
      </c>
    </row>
    <row r="451" ht="15.75" customHeight="1">
      <c r="A451" s="67">
        <v>2111.0</v>
      </c>
      <c r="B451" s="72" t="s">
        <v>7698</v>
      </c>
      <c r="C451" s="72">
        <v>2.0</v>
      </c>
      <c r="D451" s="72" t="s">
        <v>7699</v>
      </c>
      <c r="E451" s="72" t="s">
        <v>5349</v>
      </c>
      <c r="F451" s="72" t="s">
        <v>7700</v>
      </c>
      <c r="G451" s="72" t="s">
        <v>7701</v>
      </c>
      <c r="H451" s="75" t="s">
        <v>3791</v>
      </c>
    </row>
    <row r="452" ht="15.75" customHeight="1">
      <c r="A452" s="67">
        <v>2128.0</v>
      </c>
      <c r="B452" s="72" t="s">
        <v>7702</v>
      </c>
      <c r="C452" s="72">
        <v>2.0</v>
      </c>
      <c r="D452" s="72" t="s">
        <v>7703</v>
      </c>
      <c r="E452" s="72" t="s">
        <v>7704</v>
      </c>
      <c r="F452" s="72" t="s">
        <v>7705</v>
      </c>
      <c r="G452" s="72" t="s">
        <v>7706</v>
      </c>
      <c r="H452" s="75" t="s">
        <v>1712</v>
      </c>
      <c r="I452" s="75" t="s">
        <v>1036</v>
      </c>
      <c r="J452" s="75" t="s">
        <v>1196</v>
      </c>
      <c r="K452" s="75" t="s">
        <v>1713</v>
      </c>
      <c r="L452" s="75" t="s">
        <v>1196</v>
      </c>
    </row>
    <row r="453" ht="15.75" customHeight="1">
      <c r="A453" s="67">
        <v>2132.0</v>
      </c>
      <c r="B453" s="72" t="s">
        <v>3733</v>
      </c>
      <c r="C453" s="72">
        <v>2.0</v>
      </c>
      <c r="D453" s="72" t="s">
        <v>7707</v>
      </c>
      <c r="E453" s="72" t="s">
        <v>7708</v>
      </c>
      <c r="F453" s="72" t="s">
        <v>7709</v>
      </c>
      <c r="G453" s="72" t="s">
        <v>7710</v>
      </c>
      <c r="H453" s="75" t="s">
        <v>1712</v>
      </c>
      <c r="I453" s="75" t="s">
        <v>3734</v>
      </c>
      <c r="J453" s="75" t="s">
        <v>1196</v>
      </c>
      <c r="K453" s="75" t="s">
        <v>487</v>
      </c>
      <c r="L453" s="75" t="s">
        <v>1713</v>
      </c>
    </row>
    <row r="454" ht="15.75" customHeight="1">
      <c r="A454" s="67">
        <v>2133.0</v>
      </c>
      <c r="B454" s="72" t="s">
        <v>7711</v>
      </c>
      <c r="C454" s="72">
        <v>2.0</v>
      </c>
      <c r="D454" s="72" t="s">
        <v>7712</v>
      </c>
      <c r="E454" s="72" t="s">
        <v>6153</v>
      </c>
      <c r="F454" s="72" t="s">
        <v>7713</v>
      </c>
      <c r="G454" s="72" t="s">
        <v>7714</v>
      </c>
      <c r="H454" s="75" t="s">
        <v>3670</v>
      </c>
      <c r="I454" s="75" t="s">
        <v>1035</v>
      </c>
      <c r="J454" s="75" t="s">
        <v>1713</v>
      </c>
      <c r="K454" s="75" t="s">
        <v>2196</v>
      </c>
      <c r="L454" s="75" t="s">
        <v>2196</v>
      </c>
    </row>
    <row r="455" ht="15.75" customHeight="1">
      <c r="A455" s="67">
        <v>2134.0</v>
      </c>
      <c r="B455" s="72" t="s">
        <v>7715</v>
      </c>
      <c r="C455" s="72">
        <v>2.0</v>
      </c>
      <c r="D455" s="72" t="s">
        <v>7716</v>
      </c>
      <c r="E455" s="72" t="s">
        <v>5698</v>
      </c>
      <c r="F455" s="72" t="s">
        <v>7717</v>
      </c>
      <c r="G455" s="72" t="s">
        <v>7718</v>
      </c>
      <c r="H455" s="75" t="s">
        <v>4034</v>
      </c>
      <c r="I455" s="75" t="s">
        <v>2197</v>
      </c>
      <c r="J455" s="75" t="s">
        <v>4311</v>
      </c>
      <c r="K455" s="75" t="s">
        <v>1713</v>
      </c>
    </row>
    <row r="456" ht="15.75" customHeight="1">
      <c r="A456" s="67">
        <v>2135.0</v>
      </c>
      <c r="B456" s="72" t="s">
        <v>7719</v>
      </c>
      <c r="C456" s="72">
        <v>2.0</v>
      </c>
      <c r="D456" s="72" t="s">
        <v>7720</v>
      </c>
      <c r="E456" s="72" t="s">
        <v>5387</v>
      </c>
      <c r="F456" s="72" t="s">
        <v>7721</v>
      </c>
      <c r="G456" s="72" t="s">
        <v>7722</v>
      </c>
      <c r="H456" s="75" t="s">
        <v>4034</v>
      </c>
      <c r="I456" s="75" t="s">
        <v>1713</v>
      </c>
    </row>
    <row r="457" ht="15.75" customHeight="1">
      <c r="A457" s="67">
        <v>2136.0</v>
      </c>
      <c r="B457" s="72" t="s">
        <v>7723</v>
      </c>
      <c r="C457" s="72">
        <v>2.0</v>
      </c>
      <c r="D457" s="72" t="s">
        <v>7724</v>
      </c>
      <c r="E457" s="72" t="s">
        <v>7725</v>
      </c>
      <c r="F457" s="72" t="s">
        <v>7726</v>
      </c>
      <c r="G457" s="72" t="s">
        <v>7727</v>
      </c>
      <c r="H457" s="75" t="s">
        <v>1712</v>
      </c>
      <c r="I457" s="75" t="s">
        <v>3734</v>
      </c>
      <c r="J457" s="75" t="s">
        <v>1713</v>
      </c>
      <c r="K457" s="75" t="s">
        <v>487</v>
      </c>
      <c r="L457" s="75" t="s">
        <v>487</v>
      </c>
    </row>
    <row r="458" ht="15.75" customHeight="1">
      <c r="A458" s="67">
        <v>2137.0</v>
      </c>
      <c r="B458" s="72" t="s">
        <v>7728</v>
      </c>
      <c r="C458" s="72">
        <v>2.0</v>
      </c>
      <c r="D458" s="72" t="s">
        <v>7729</v>
      </c>
      <c r="E458" s="72" t="s">
        <v>7730</v>
      </c>
      <c r="F458" s="72" t="s">
        <v>7731</v>
      </c>
      <c r="G458" s="72" t="s">
        <v>7732</v>
      </c>
      <c r="H458" s="75" t="s">
        <v>4311</v>
      </c>
      <c r="I458" s="75" t="s">
        <v>3734</v>
      </c>
      <c r="J458" s="75" t="s">
        <v>1713</v>
      </c>
      <c r="K458" s="75" t="s">
        <v>1036</v>
      </c>
      <c r="L458" s="75" t="s">
        <v>1713</v>
      </c>
    </row>
    <row r="459" ht="15.75" customHeight="1">
      <c r="A459" s="67">
        <v>2138.0</v>
      </c>
      <c r="B459" s="72" t="s">
        <v>7733</v>
      </c>
      <c r="C459" s="72">
        <v>2.0</v>
      </c>
      <c r="D459" s="72" t="s">
        <v>7734</v>
      </c>
      <c r="E459" s="72" t="s">
        <v>5349</v>
      </c>
      <c r="F459" s="72" t="s">
        <v>7735</v>
      </c>
      <c r="G459" s="72" t="s">
        <v>7736</v>
      </c>
      <c r="H459" s="75" t="s">
        <v>4034</v>
      </c>
    </row>
    <row r="460" ht="15.75" customHeight="1">
      <c r="A460" s="67">
        <v>2139.0</v>
      </c>
      <c r="B460" s="72" t="s">
        <v>7737</v>
      </c>
      <c r="C460" s="72">
        <v>2.0</v>
      </c>
      <c r="D460" s="72" t="s">
        <v>7738</v>
      </c>
      <c r="E460" s="72" t="s">
        <v>6960</v>
      </c>
      <c r="F460" s="72" t="s">
        <v>7739</v>
      </c>
      <c r="G460" s="72" t="s">
        <v>7740</v>
      </c>
      <c r="H460" s="75" t="s">
        <v>1035</v>
      </c>
      <c r="I460" s="75" t="s">
        <v>3734</v>
      </c>
      <c r="J460" s="75" t="s">
        <v>1713</v>
      </c>
      <c r="K460" s="75" t="s">
        <v>1036</v>
      </c>
      <c r="L460" s="75" t="s">
        <v>1713</v>
      </c>
    </row>
    <row r="461" ht="15.75" customHeight="1">
      <c r="A461" s="67">
        <v>2140.0</v>
      </c>
      <c r="B461" s="72" t="s">
        <v>7741</v>
      </c>
      <c r="C461" s="72">
        <v>2.0</v>
      </c>
      <c r="D461" s="72" t="s">
        <v>7742</v>
      </c>
      <c r="E461" s="72" t="s">
        <v>6043</v>
      </c>
      <c r="F461" s="72" t="s">
        <v>7743</v>
      </c>
      <c r="G461" s="72" t="s">
        <v>7744</v>
      </c>
      <c r="H461" s="75" t="s">
        <v>4034</v>
      </c>
      <c r="I461" s="75" t="s">
        <v>1037</v>
      </c>
      <c r="J461" s="75" t="s">
        <v>1036</v>
      </c>
      <c r="K461" s="75" t="s">
        <v>1036</v>
      </c>
      <c r="L461" s="75" t="s">
        <v>1036</v>
      </c>
    </row>
    <row r="462" ht="15.75" customHeight="1">
      <c r="A462" s="67">
        <v>2141.0</v>
      </c>
      <c r="B462" s="72" t="s">
        <v>7745</v>
      </c>
      <c r="C462" s="72">
        <v>2.0</v>
      </c>
      <c r="D462" s="72" t="s">
        <v>7746</v>
      </c>
      <c r="E462" s="72" t="s">
        <v>6411</v>
      </c>
      <c r="F462" s="72" t="s">
        <v>7747</v>
      </c>
      <c r="G462" s="72" t="s">
        <v>7748</v>
      </c>
      <c r="H462" s="75" t="s">
        <v>4034</v>
      </c>
      <c r="I462" s="75" t="s">
        <v>1035</v>
      </c>
      <c r="J462" s="75" t="s">
        <v>1037</v>
      </c>
      <c r="K462" s="75" t="s">
        <v>1036</v>
      </c>
      <c r="L462" s="75" t="s">
        <v>942</v>
      </c>
    </row>
    <row r="463" ht="15.75" customHeight="1">
      <c r="A463" s="67">
        <v>2142.0</v>
      </c>
      <c r="B463" s="72" t="s">
        <v>7749</v>
      </c>
      <c r="C463" s="72">
        <v>2.0</v>
      </c>
      <c r="D463" s="72" t="s">
        <v>7750</v>
      </c>
      <c r="E463" s="72" t="s">
        <v>5575</v>
      </c>
      <c r="F463" s="72" t="s">
        <v>7751</v>
      </c>
      <c r="G463" s="72" t="s">
        <v>7752</v>
      </c>
      <c r="H463" s="75" t="s">
        <v>4034</v>
      </c>
      <c r="I463" s="75" t="s">
        <v>942</v>
      </c>
      <c r="J463" s="75" t="s">
        <v>1035</v>
      </c>
      <c r="K463" s="75" t="s">
        <v>1036</v>
      </c>
    </row>
    <row r="464" ht="15.75" customHeight="1">
      <c r="A464" s="67">
        <v>2144.0</v>
      </c>
      <c r="B464" s="72" t="s">
        <v>7753</v>
      </c>
      <c r="C464" s="72">
        <v>2.0</v>
      </c>
      <c r="D464" s="72" t="s">
        <v>7754</v>
      </c>
      <c r="E464" s="72" t="s">
        <v>5387</v>
      </c>
      <c r="F464" s="72" t="s">
        <v>7755</v>
      </c>
      <c r="G464" s="72" t="s">
        <v>7756</v>
      </c>
      <c r="H464" s="75" t="s">
        <v>4034</v>
      </c>
      <c r="I464" s="75" t="s">
        <v>1035</v>
      </c>
    </row>
    <row r="465" ht="15.75" customHeight="1">
      <c r="A465" s="67">
        <v>2148.0</v>
      </c>
      <c r="B465" s="72" t="s">
        <v>7757</v>
      </c>
      <c r="C465" s="72">
        <v>2.0</v>
      </c>
      <c r="D465" s="72" t="s">
        <v>7758</v>
      </c>
      <c r="E465" s="72" t="s">
        <v>7759</v>
      </c>
      <c r="F465" s="72" t="s">
        <v>7760</v>
      </c>
      <c r="G465" s="72" t="s">
        <v>7761</v>
      </c>
      <c r="H465" s="75" t="s">
        <v>1712</v>
      </c>
      <c r="I465" s="75" t="s">
        <v>1037</v>
      </c>
      <c r="J465" s="75" t="s">
        <v>1713</v>
      </c>
      <c r="K465" s="75" t="s">
        <v>487</v>
      </c>
      <c r="L465" s="75" t="s">
        <v>487</v>
      </c>
    </row>
    <row r="466" ht="15.75" customHeight="1">
      <c r="A466" s="67">
        <v>2149.0</v>
      </c>
      <c r="B466" s="72" t="s">
        <v>2231</v>
      </c>
      <c r="C466" s="72">
        <v>2.0</v>
      </c>
      <c r="D466" s="72" t="s">
        <v>7762</v>
      </c>
      <c r="E466" s="72" t="s">
        <v>7763</v>
      </c>
      <c r="F466" s="72" t="s">
        <v>7760</v>
      </c>
      <c r="G466" s="72" t="s">
        <v>7761</v>
      </c>
      <c r="H466" s="75" t="s">
        <v>1712</v>
      </c>
      <c r="I466" s="75" t="s">
        <v>1037</v>
      </c>
      <c r="J466" s="75" t="s">
        <v>1713</v>
      </c>
      <c r="K466" s="75" t="s">
        <v>487</v>
      </c>
      <c r="L466" s="75" t="s">
        <v>487</v>
      </c>
    </row>
    <row r="467" ht="15.75" customHeight="1">
      <c r="A467" s="67">
        <v>2150.0</v>
      </c>
      <c r="B467" s="72" t="s">
        <v>7764</v>
      </c>
      <c r="C467" s="72">
        <v>2.0</v>
      </c>
      <c r="D467" s="72" t="s">
        <v>7765</v>
      </c>
      <c r="E467" s="72" t="s">
        <v>6683</v>
      </c>
      <c r="F467" s="72" t="s">
        <v>7766</v>
      </c>
      <c r="G467" s="72" t="s">
        <v>7767</v>
      </c>
      <c r="H467" s="75" t="s">
        <v>3670</v>
      </c>
      <c r="I467" s="75" t="s">
        <v>2197</v>
      </c>
      <c r="J467" s="75" t="s">
        <v>2196</v>
      </c>
      <c r="K467" s="75" t="s">
        <v>1713</v>
      </c>
      <c r="L467" s="75" t="s">
        <v>1196</v>
      </c>
    </row>
    <row r="468" ht="15.75" customHeight="1">
      <c r="A468" s="67">
        <v>2152.0</v>
      </c>
      <c r="B468" s="72" t="s">
        <v>7768</v>
      </c>
      <c r="C468" s="72">
        <v>2.0</v>
      </c>
      <c r="D468" s="72" t="s">
        <v>7769</v>
      </c>
      <c r="E468" s="72" t="s">
        <v>5807</v>
      </c>
      <c r="F468" s="72" t="s">
        <v>7770</v>
      </c>
      <c r="G468" s="72" t="s">
        <v>7771</v>
      </c>
      <c r="H468" s="75" t="s">
        <v>3670</v>
      </c>
      <c r="I468" s="75" t="s">
        <v>1035</v>
      </c>
      <c r="J468" s="75" t="s">
        <v>2196</v>
      </c>
      <c r="K468" s="75" t="s">
        <v>2196</v>
      </c>
      <c r="L468" s="75" t="s">
        <v>2196</v>
      </c>
    </row>
    <row r="469" ht="15.75" customHeight="1">
      <c r="A469" s="67">
        <v>2155.0</v>
      </c>
      <c r="B469" s="72" t="s">
        <v>7772</v>
      </c>
      <c r="C469" s="72">
        <v>2.0</v>
      </c>
      <c r="D469" s="72" t="s">
        <v>7773</v>
      </c>
      <c r="E469" s="72" t="s">
        <v>5638</v>
      </c>
      <c r="F469" s="72" t="s">
        <v>7774</v>
      </c>
      <c r="G469" s="72" t="s">
        <v>7775</v>
      </c>
      <c r="H469" s="75" t="s">
        <v>1197</v>
      </c>
      <c r="I469" s="75" t="s">
        <v>1035</v>
      </c>
    </row>
    <row r="470" ht="15.75" customHeight="1">
      <c r="A470" s="67">
        <v>2157.0</v>
      </c>
      <c r="B470" s="72" t="s">
        <v>4822</v>
      </c>
      <c r="C470" s="72">
        <v>2.0</v>
      </c>
      <c r="D470" s="72" t="s">
        <v>7776</v>
      </c>
      <c r="E470" s="72" t="s">
        <v>7777</v>
      </c>
      <c r="F470" s="72" t="s">
        <v>7778</v>
      </c>
      <c r="G470" s="72" t="s">
        <v>7779</v>
      </c>
      <c r="H470" s="75" t="s">
        <v>1712</v>
      </c>
      <c r="I470" s="75" t="s">
        <v>1037</v>
      </c>
      <c r="J470" s="75" t="s">
        <v>1713</v>
      </c>
      <c r="K470" s="75" t="s">
        <v>487</v>
      </c>
      <c r="L470" s="75" t="s">
        <v>1713</v>
      </c>
    </row>
    <row r="471" ht="15.75" customHeight="1">
      <c r="A471" s="67">
        <v>2158.0</v>
      </c>
      <c r="B471" s="72" t="s">
        <v>3787</v>
      </c>
      <c r="C471" s="72">
        <v>2.0</v>
      </c>
      <c r="D471" s="72" t="s">
        <v>7780</v>
      </c>
      <c r="E471" s="72" t="s">
        <v>7781</v>
      </c>
      <c r="F471" s="72" t="s">
        <v>7782</v>
      </c>
      <c r="G471" s="72" t="s">
        <v>7783</v>
      </c>
      <c r="H471" s="75" t="s">
        <v>3670</v>
      </c>
      <c r="I471" s="75" t="s">
        <v>1037</v>
      </c>
      <c r="J471" s="75" t="s">
        <v>1196</v>
      </c>
      <c r="K471" s="75" t="s">
        <v>487</v>
      </c>
      <c r="L471" s="75" t="s">
        <v>487</v>
      </c>
    </row>
    <row r="472" ht="15.75" customHeight="1">
      <c r="A472" s="67">
        <v>2160.0</v>
      </c>
      <c r="B472" s="72" t="s">
        <v>7784</v>
      </c>
      <c r="C472" s="72">
        <v>2.0</v>
      </c>
      <c r="D472" s="72" t="s">
        <v>7785</v>
      </c>
      <c r="E472" s="72" t="s">
        <v>7786</v>
      </c>
      <c r="F472" s="72" t="s">
        <v>7787</v>
      </c>
      <c r="G472" s="72" t="s">
        <v>7788</v>
      </c>
      <c r="H472" s="75" t="s">
        <v>1035</v>
      </c>
      <c r="I472" s="75" t="s">
        <v>2196</v>
      </c>
      <c r="J472" s="75" t="s">
        <v>1196</v>
      </c>
      <c r="K472" s="75" t="s">
        <v>487</v>
      </c>
      <c r="L472" s="75" t="s">
        <v>1196</v>
      </c>
    </row>
    <row r="473" ht="15.75" customHeight="1">
      <c r="A473" s="67">
        <v>2167.0</v>
      </c>
      <c r="B473" s="72" t="s">
        <v>7789</v>
      </c>
      <c r="C473" s="72">
        <v>2.0</v>
      </c>
      <c r="D473" s="72" t="s">
        <v>7790</v>
      </c>
      <c r="E473" s="72" t="s">
        <v>6595</v>
      </c>
      <c r="F473" s="72" t="s">
        <v>7791</v>
      </c>
      <c r="G473" s="72" t="s">
        <v>7792</v>
      </c>
      <c r="H473" s="75" t="s">
        <v>3670</v>
      </c>
      <c r="I473" s="75" t="s">
        <v>1037</v>
      </c>
      <c r="J473" s="75" t="s">
        <v>1713</v>
      </c>
      <c r="K473" s="75" t="s">
        <v>1197</v>
      </c>
      <c r="L473" s="75" t="s">
        <v>1197</v>
      </c>
    </row>
    <row r="474" ht="15.75" customHeight="1">
      <c r="A474" s="67">
        <v>2168.0</v>
      </c>
      <c r="B474" s="72" t="s">
        <v>7793</v>
      </c>
      <c r="C474" s="72">
        <v>2.0</v>
      </c>
      <c r="D474" s="72" t="s">
        <v>7794</v>
      </c>
      <c r="E474" s="72" t="s">
        <v>6137</v>
      </c>
      <c r="F474" s="72" t="s">
        <v>7795</v>
      </c>
      <c r="G474" s="72" t="s">
        <v>7796</v>
      </c>
      <c r="H474" s="75" t="s">
        <v>3670</v>
      </c>
      <c r="I474" s="75" t="s">
        <v>2196</v>
      </c>
      <c r="J474" s="75" t="s">
        <v>1713</v>
      </c>
      <c r="K474" s="75" t="s">
        <v>1196</v>
      </c>
    </row>
    <row r="475" ht="15.75" customHeight="1">
      <c r="A475" s="67">
        <v>2169.0</v>
      </c>
      <c r="B475" s="72" t="s">
        <v>7797</v>
      </c>
      <c r="C475" s="72">
        <v>2.0</v>
      </c>
      <c r="D475" s="72" t="s">
        <v>7798</v>
      </c>
      <c r="E475" s="72" t="s">
        <v>5728</v>
      </c>
      <c r="F475" s="72" t="s">
        <v>7799</v>
      </c>
      <c r="G475" s="72" t="s">
        <v>7800</v>
      </c>
      <c r="H475" s="75" t="s">
        <v>1712</v>
      </c>
      <c r="I475" s="75" t="s">
        <v>1037</v>
      </c>
      <c r="J475" s="75" t="s">
        <v>1036</v>
      </c>
      <c r="K475" s="75" t="s">
        <v>1036</v>
      </c>
      <c r="L475" s="75" t="s">
        <v>1036</v>
      </c>
    </row>
    <row r="476" ht="15.75" customHeight="1">
      <c r="A476" s="67">
        <v>2170.0</v>
      </c>
      <c r="B476" s="72" t="s">
        <v>7801</v>
      </c>
      <c r="C476" s="72">
        <v>2.0</v>
      </c>
      <c r="D476" s="72" t="s">
        <v>7802</v>
      </c>
      <c r="E476" s="72" t="s">
        <v>6960</v>
      </c>
      <c r="F476" s="72" t="s">
        <v>7803</v>
      </c>
      <c r="G476" s="72" t="s">
        <v>7804</v>
      </c>
      <c r="H476" s="75" t="s">
        <v>1712</v>
      </c>
      <c r="I476" s="75" t="s">
        <v>1037</v>
      </c>
      <c r="J476" s="75" t="s">
        <v>1036</v>
      </c>
      <c r="K476" s="75" t="s">
        <v>3734</v>
      </c>
      <c r="L476" s="75" t="s">
        <v>1036</v>
      </c>
    </row>
    <row r="477" ht="15.75" customHeight="1">
      <c r="A477" s="67">
        <v>2171.0</v>
      </c>
      <c r="B477" s="72" t="s">
        <v>7805</v>
      </c>
      <c r="C477" s="72">
        <v>2.0</v>
      </c>
      <c r="D477" s="72" t="s">
        <v>7806</v>
      </c>
      <c r="E477" s="72" t="s">
        <v>6043</v>
      </c>
      <c r="F477" s="72" t="s">
        <v>7807</v>
      </c>
      <c r="G477" s="72" t="s">
        <v>7808</v>
      </c>
      <c r="H477" s="75" t="s">
        <v>4034</v>
      </c>
      <c r="I477" s="75" t="s">
        <v>1035</v>
      </c>
      <c r="J477" s="75" t="s">
        <v>1036</v>
      </c>
      <c r="K477" s="75" t="s">
        <v>1036</v>
      </c>
      <c r="L477" s="75" t="s">
        <v>1036</v>
      </c>
    </row>
    <row r="478" ht="15.75" customHeight="1">
      <c r="A478" s="67">
        <v>2172.0</v>
      </c>
      <c r="B478" s="72" t="s">
        <v>7809</v>
      </c>
      <c r="C478" s="72">
        <v>2.0</v>
      </c>
      <c r="D478" s="72" t="s">
        <v>7746</v>
      </c>
      <c r="E478" s="72" t="s">
        <v>6411</v>
      </c>
      <c r="F478" s="72" t="s">
        <v>7747</v>
      </c>
      <c r="G478" s="72" t="s">
        <v>7748</v>
      </c>
      <c r="H478" s="75" t="s">
        <v>4034</v>
      </c>
      <c r="I478" s="75" t="s">
        <v>1035</v>
      </c>
      <c r="J478" s="75" t="s">
        <v>1037</v>
      </c>
      <c r="K478" s="75" t="s">
        <v>1036</v>
      </c>
      <c r="L478" s="75" t="s">
        <v>942</v>
      </c>
    </row>
    <row r="479" ht="15.75" customHeight="1">
      <c r="A479" s="67">
        <v>2174.0</v>
      </c>
      <c r="B479" s="72" t="s">
        <v>4702</v>
      </c>
      <c r="C479" s="72">
        <v>2.0</v>
      </c>
      <c r="D479" s="72" t="s">
        <v>7810</v>
      </c>
      <c r="E479" s="72" t="s">
        <v>5374</v>
      </c>
      <c r="F479" s="72" t="s">
        <v>4701</v>
      </c>
      <c r="G479" s="72" t="s">
        <v>7811</v>
      </c>
      <c r="H479" s="75" t="s">
        <v>4034</v>
      </c>
      <c r="I479" s="75" t="s">
        <v>942</v>
      </c>
      <c r="J479" s="75" t="s">
        <v>1035</v>
      </c>
    </row>
    <row r="480" ht="15.75" customHeight="1">
      <c r="A480" s="67">
        <v>2175.0</v>
      </c>
      <c r="B480" s="72" t="s">
        <v>4744</v>
      </c>
      <c r="C480" s="72">
        <v>2.0</v>
      </c>
      <c r="D480" s="72" t="s">
        <v>7812</v>
      </c>
      <c r="E480" s="72" t="s">
        <v>7813</v>
      </c>
      <c r="F480" s="72" t="s">
        <v>7814</v>
      </c>
      <c r="G480" s="72" t="s">
        <v>7815</v>
      </c>
      <c r="H480" s="75" t="s">
        <v>1196</v>
      </c>
      <c r="I480" s="75" t="s">
        <v>1197</v>
      </c>
      <c r="J480" s="75" t="s">
        <v>1198</v>
      </c>
      <c r="K480" s="75" t="s">
        <v>1035</v>
      </c>
      <c r="L480" s="75" t="s">
        <v>1035</v>
      </c>
    </row>
    <row r="481" ht="15.75" customHeight="1">
      <c r="A481" s="67">
        <v>2176.0</v>
      </c>
      <c r="B481" s="72" t="s">
        <v>2204</v>
      </c>
      <c r="C481" s="72">
        <v>2.0</v>
      </c>
      <c r="D481" s="72" t="s">
        <v>7816</v>
      </c>
      <c r="E481" s="72" t="s">
        <v>7817</v>
      </c>
      <c r="F481" s="72" t="s">
        <v>7818</v>
      </c>
      <c r="G481" s="72" t="s">
        <v>7819</v>
      </c>
      <c r="H481" s="75" t="s">
        <v>1712</v>
      </c>
      <c r="I481" s="75" t="s">
        <v>1036</v>
      </c>
      <c r="J481" s="75" t="s">
        <v>1196</v>
      </c>
      <c r="K481" s="75" t="s">
        <v>1713</v>
      </c>
      <c r="L481" s="75" t="s">
        <v>1713</v>
      </c>
    </row>
    <row r="482" ht="15.75" customHeight="1">
      <c r="A482" s="67">
        <v>2178.0</v>
      </c>
      <c r="B482" s="72" t="s">
        <v>7820</v>
      </c>
      <c r="C482" s="72">
        <v>2.0</v>
      </c>
      <c r="D482" s="72" t="s">
        <v>7821</v>
      </c>
      <c r="E482" s="72" t="s">
        <v>5885</v>
      </c>
      <c r="F482" s="72" t="s">
        <v>7766</v>
      </c>
      <c r="G482" s="72" t="s">
        <v>7767</v>
      </c>
      <c r="H482" s="75" t="s">
        <v>3670</v>
      </c>
      <c r="I482" s="75" t="s">
        <v>2197</v>
      </c>
      <c r="J482" s="75" t="s">
        <v>2196</v>
      </c>
      <c r="K482" s="75" t="s">
        <v>1713</v>
      </c>
      <c r="L482" s="75" t="s">
        <v>1196</v>
      </c>
    </row>
    <row r="483" ht="15.75" customHeight="1">
      <c r="A483" s="67">
        <v>2179.0</v>
      </c>
      <c r="B483" s="72" t="s">
        <v>7822</v>
      </c>
      <c r="C483" s="72">
        <v>2.0</v>
      </c>
      <c r="D483" s="72" t="s">
        <v>7823</v>
      </c>
      <c r="E483" s="72" t="s">
        <v>5638</v>
      </c>
      <c r="F483" s="72" t="s">
        <v>2620</v>
      </c>
      <c r="G483" s="72" t="s">
        <v>7824</v>
      </c>
      <c r="H483" s="75" t="s">
        <v>2197</v>
      </c>
      <c r="I483" s="75" t="s">
        <v>1713</v>
      </c>
    </row>
    <row r="484" ht="15.75" customHeight="1">
      <c r="A484" s="67">
        <v>2180.0</v>
      </c>
      <c r="B484" s="72" t="s">
        <v>2195</v>
      </c>
      <c r="C484" s="72">
        <v>2.0</v>
      </c>
      <c r="D484" s="72" t="s">
        <v>7825</v>
      </c>
      <c r="E484" s="72" t="s">
        <v>7826</v>
      </c>
      <c r="F484" s="72" t="s">
        <v>7827</v>
      </c>
      <c r="G484" s="72" t="s">
        <v>7828</v>
      </c>
      <c r="H484" s="75" t="s">
        <v>1035</v>
      </c>
      <c r="I484" s="75" t="s">
        <v>2196</v>
      </c>
      <c r="J484" s="75" t="s">
        <v>1196</v>
      </c>
      <c r="K484" s="75" t="s">
        <v>487</v>
      </c>
      <c r="L484" s="75" t="s">
        <v>487</v>
      </c>
    </row>
    <row r="485" ht="15.75" customHeight="1">
      <c r="A485" s="67">
        <v>2183.0</v>
      </c>
      <c r="B485" s="72" t="s">
        <v>7829</v>
      </c>
      <c r="C485" s="72">
        <v>2.0</v>
      </c>
      <c r="D485" s="72" t="s">
        <v>7830</v>
      </c>
      <c r="E485" s="72" t="s">
        <v>6043</v>
      </c>
      <c r="F485" s="72" t="s">
        <v>7831</v>
      </c>
      <c r="G485" s="72" t="s">
        <v>7832</v>
      </c>
      <c r="H485" s="75" t="s">
        <v>1197</v>
      </c>
      <c r="I485" s="75" t="s">
        <v>1035</v>
      </c>
      <c r="J485" s="75" t="s">
        <v>487</v>
      </c>
      <c r="K485" s="75" t="s">
        <v>1359</v>
      </c>
    </row>
    <row r="486" ht="15.75" customHeight="1">
      <c r="A486" s="67">
        <v>2185.0</v>
      </c>
      <c r="B486" s="72" t="s">
        <v>7833</v>
      </c>
      <c r="C486" s="72">
        <v>2.0</v>
      </c>
      <c r="D486" s="72" t="s">
        <v>7834</v>
      </c>
      <c r="E486" s="72" t="s">
        <v>5801</v>
      </c>
      <c r="F486" s="72" t="s">
        <v>7835</v>
      </c>
      <c r="G486" s="72" t="s">
        <v>7836</v>
      </c>
      <c r="H486" s="75" t="s">
        <v>1035</v>
      </c>
      <c r="I486" s="75" t="s">
        <v>487</v>
      </c>
      <c r="J486" s="75" t="s">
        <v>1359</v>
      </c>
    </row>
    <row r="487" ht="15.75" customHeight="1">
      <c r="A487" s="67">
        <v>2186.0</v>
      </c>
      <c r="B487" s="72" t="s">
        <v>7837</v>
      </c>
      <c r="C487" s="72">
        <v>2.0</v>
      </c>
      <c r="D487" s="72" t="s">
        <v>7838</v>
      </c>
      <c r="E487" s="72" t="s">
        <v>5592</v>
      </c>
      <c r="F487" s="72" t="s">
        <v>7835</v>
      </c>
      <c r="G487" s="72" t="s">
        <v>7836</v>
      </c>
      <c r="H487" s="75" t="s">
        <v>1035</v>
      </c>
      <c r="I487" s="75" t="s">
        <v>487</v>
      </c>
      <c r="J487" s="75" t="s">
        <v>1359</v>
      </c>
    </row>
    <row r="488" ht="15.75" customHeight="1">
      <c r="A488" s="67">
        <v>2187.0</v>
      </c>
      <c r="B488" s="72" t="s">
        <v>3269</v>
      </c>
      <c r="C488" s="72">
        <v>2.0</v>
      </c>
      <c r="D488" s="72" t="s">
        <v>7839</v>
      </c>
      <c r="E488" s="72" t="s">
        <v>7840</v>
      </c>
      <c r="F488" s="72" t="s">
        <v>7760</v>
      </c>
      <c r="G488" s="72" t="s">
        <v>7761</v>
      </c>
      <c r="H488" s="75" t="s">
        <v>1712</v>
      </c>
      <c r="I488" s="75" t="s">
        <v>1037</v>
      </c>
      <c r="J488" s="75" t="s">
        <v>1713</v>
      </c>
      <c r="K488" s="75" t="s">
        <v>487</v>
      </c>
      <c r="L488" s="75" t="s">
        <v>487</v>
      </c>
    </row>
    <row r="489" ht="15.75" customHeight="1">
      <c r="A489" s="67">
        <v>2188.0</v>
      </c>
      <c r="B489" s="72" t="s">
        <v>7841</v>
      </c>
      <c r="C489" s="72">
        <v>2.0</v>
      </c>
      <c r="D489" s="72" t="s">
        <v>7842</v>
      </c>
      <c r="E489" s="72" t="s">
        <v>7843</v>
      </c>
      <c r="F489" s="72" t="s">
        <v>7760</v>
      </c>
      <c r="G489" s="72" t="s">
        <v>7761</v>
      </c>
      <c r="H489" s="75" t="s">
        <v>1712</v>
      </c>
      <c r="I489" s="75" t="s">
        <v>1037</v>
      </c>
      <c r="J489" s="75" t="s">
        <v>1713</v>
      </c>
      <c r="K489" s="75" t="s">
        <v>487</v>
      </c>
      <c r="L489" s="75" t="s">
        <v>487</v>
      </c>
    </row>
    <row r="490" ht="15.75" customHeight="1">
      <c r="A490" s="67">
        <v>2190.0</v>
      </c>
      <c r="B490" s="72" t="s">
        <v>7844</v>
      </c>
      <c r="C490" s="72">
        <v>2.0</v>
      </c>
      <c r="D490" s="72" t="s">
        <v>7845</v>
      </c>
      <c r="E490" s="72" t="s">
        <v>6683</v>
      </c>
      <c r="F490" s="72" t="s">
        <v>7846</v>
      </c>
      <c r="G490" s="72" t="s">
        <v>7847</v>
      </c>
      <c r="H490" s="75" t="s">
        <v>3670</v>
      </c>
      <c r="I490" s="75" t="s">
        <v>1035</v>
      </c>
      <c r="J490" s="75" t="s">
        <v>1197</v>
      </c>
      <c r="K490" s="75" t="s">
        <v>2196</v>
      </c>
      <c r="L490" s="75" t="s">
        <v>1196</v>
      </c>
    </row>
    <row r="491" ht="15.75" customHeight="1">
      <c r="A491" s="67">
        <v>2193.0</v>
      </c>
      <c r="B491" s="72" t="s">
        <v>7848</v>
      </c>
      <c r="C491" s="72">
        <v>2.0</v>
      </c>
      <c r="D491" s="72" t="s">
        <v>7849</v>
      </c>
      <c r="E491" s="72" t="s">
        <v>7850</v>
      </c>
      <c r="F491" s="72" t="s">
        <v>7851</v>
      </c>
      <c r="G491" s="72" t="s">
        <v>7852</v>
      </c>
      <c r="H491" s="75" t="s">
        <v>3670</v>
      </c>
      <c r="I491" s="75" t="s">
        <v>1035</v>
      </c>
      <c r="J491" s="75" t="s">
        <v>1196</v>
      </c>
      <c r="K491" s="75" t="s">
        <v>487</v>
      </c>
      <c r="L491" s="75" t="s">
        <v>487</v>
      </c>
    </row>
    <row r="492" ht="15.75" customHeight="1">
      <c r="A492" s="67">
        <v>2194.0</v>
      </c>
      <c r="B492" s="72" t="s">
        <v>3669</v>
      </c>
      <c r="C492" s="72">
        <v>2.0</v>
      </c>
      <c r="D492" s="72" t="s">
        <v>7853</v>
      </c>
      <c r="E492" s="72" t="s">
        <v>7854</v>
      </c>
      <c r="F492" s="72" t="s">
        <v>7855</v>
      </c>
      <c r="G492" s="72" t="s">
        <v>7856</v>
      </c>
      <c r="H492" s="75" t="s">
        <v>3670</v>
      </c>
      <c r="I492" s="75" t="s">
        <v>1037</v>
      </c>
      <c r="J492" s="75" t="s">
        <v>1196</v>
      </c>
      <c r="K492" s="75" t="s">
        <v>487</v>
      </c>
      <c r="L492" s="75" t="s">
        <v>1196</v>
      </c>
    </row>
    <row r="493" ht="15.75" customHeight="1">
      <c r="A493" s="67">
        <v>2197.0</v>
      </c>
      <c r="B493" s="72" t="s">
        <v>7857</v>
      </c>
      <c r="C493" s="72">
        <v>2.0</v>
      </c>
      <c r="D493" s="72" t="s">
        <v>7858</v>
      </c>
      <c r="E493" s="72" t="s">
        <v>5703</v>
      </c>
      <c r="F493" s="72" t="s">
        <v>7859</v>
      </c>
      <c r="G493" s="72" t="s">
        <v>7860</v>
      </c>
      <c r="H493" s="75" t="s">
        <v>3670</v>
      </c>
      <c r="I493" s="75" t="s">
        <v>2196</v>
      </c>
      <c r="J493" s="75" t="s">
        <v>1196</v>
      </c>
      <c r="K493" s="75" t="s">
        <v>1196</v>
      </c>
      <c r="L493" s="75" t="s">
        <v>1196</v>
      </c>
    </row>
    <row r="494" ht="15.75" customHeight="1">
      <c r="A494" s="67">
        <v>2210.0</v>
      </c>
      <c r="B494" s="72" t="s">
        <v>7861</v>
      </c>
      <c r="C494" s="72">
        <v>2.0</v>
      </c>
      <c r="D494" s="72" t="s">
        <v>7862</v>
      </c>
      <c r="E494" s="72" t="s">
        <v>7863</v>
      </c>
      <c r="F494" s="72" t="s">
        <v>7864</v>
      </c>
      <c r="G494" s="72" t="s">
        <v>7865</v>
      </c>
      <c r="H494" s="75" t="s">
        <v>1345</v>
      </c>
      <c r="I494" s="75" t="s">
        <v>7866</v>
      </c>
      <c r="J494" s="75" t="s">
        <v>7867</v>
      </c>
      <c r="K494" s="75" t="s">
        <v>2944</v>
      </c>
    </row>
    <row r="495" ht="15.75" customHeight="1">
      <c r="A495" s="67">
        <v>2212.0</v>
      </c>
      <c r="B495" s="72" t="s">
        <v>7868</v>
      </c>
      <c r="C495" s="72">
        <v>2.0</v>
      </c>
      <c r="D495" s="72" t="s">
        <v>7869</v>
      </c>
      <c r="E495" s="72" t="s">
        <v>7870</v>
      </c>
      <c r="F495" s="72" t="s">
        <v>7871</v>
      </c>
      <c r="G495" s="72" t="s">
        <v>7872</v>
      </c>
      <c r="H495" s="75" t="s">
        <v>7873</v>
      </c>
      <c r="I495" s="75" t="s">
        <v>7874</v>
      </c>
      <c r="J495" s="75" t="s">
        <v>860</v>
      </c>
      <c r="K495" s="75" t="s">
        <v>859</v>
      </c>
    </row>
    <row r="496" ht="15.75" customHeight="1">
      <c r="A496" s="67">
        <v>2213.0</v>
      </c>
      <c r="B496" s="72" t="s">
        <v>2865</v>
      </c>
      <c r="C496" s="72">
        <v>2.0</v>
      </c>
      <c r="D496" s="72" t="s">
        <v>7875</v>
      </c>
      <c r="E496" s="72" t="s">
        <v>6421</v>
      </c>
      <c r="F496" s="72" t="s">
        <v>7876</v>
      </c>
      <c r="G496" s="72" t="s">
        <v>7877</v>
      </c>
      <c r="H496" s="75" t="s">
        <v>2868</v>
      </c>
      <c r="I496" s="75" t="s">
        <v>4695</v>
      </c>
      <c r="J496" s="75" t="s">
        <v>2867</v>
      </c>
      <c r="K496" s="75" t="s">
        <v>2816</v>
      </c>
      <c r="L496" s="75" t="s">
        <v>2867</v>
      </c>
    </row>
    <row r="497" ht="15.75" customHeight="1">
      <c r="A497" s="67">
        <v>2214.0</v>
      </c>
      <c r="B497" s="72" t="s">
        <v>7878</v>
      </c>
      <c r="C497" s="72">
        <v>2.0</v>
      </c>
      <c r="D497" s="72" t="s">
        <v>7879</v>
      </c>
      <c r="E497" s="72" t="s">
        <v>5801</v>
      </c>
      <c r="F497" s="72" t="s">
        <v>7880</v>
      </c>
      <c r="G497" s="72" t="s">
        <v>7881</v>
      </c>
      <c r="H497" s="75" t="s">
        <v>7882</v>
      </c>
      <c r="I497" s="75" t="s">
        <v>2816</v>
      </c>
      <c r="J497" s="75" t="s">
        <v>5545</v>
      </c>
    </row>
    <row r="498" ht="15.75" customHeight="1">
      <c r="A498" s="67">
        <v>2216.0</v>
      </c>
      <c r="B498" s="72" t="s">
        <v>7883</v>
      </c>
      <c r="C498" s="72">
        <v>2.0</v>
      </c>
      <c r="D498" s="72" t="s">
        <v>7884</v>
      </c>
      <c r="E498" s="72" t="s">
        <v>7691</v>
      </c>
      <c r="F498" s="72" t="s">
        <v>7885</v>
      </c>
      <c r="G498" s="72" t="s">
        <v>7886</v>
      </c>
      <c r="H498" s="75" t="s">
        <v>4531</v>
      </c>
      <c r="I498" s="75" t="s">
        <v>7887</v>
      </c>
      <c r="J498" s="75" t="s">
        <v>4535</v>
      </c>
      <c r="K498" s="75" t="s">
        <v>4535</v>
      </c>
      <c r="L498" s="75" t="s">
        <v>4535</v>
      </c>
    </row>
    <row r="499" ht="15.75" customHeight="1">
      <c r="A499" s="67">
        <v>2217.0</v>
      </c>
      <c r="B499" s="72" t="s">
        <v>7888</v>
      </c>
      <c r="C499" s="72">
        <v>2.0</v>
      </c>
      <c r="D499" s="72" t="s">
        <v>7889</v>
      </c>
      <c r="E499" s="72" t="s">
        <v>7890</v>
      </c>
      <c r="F499" s="72" t="s">
        <v>7891</v>
      </c>
      <c r="G499" s="72" t="s">
        <v>7892</v>
      </c>
      <c r="H499" s="75" t="s">
        <v>4661</v>
      </c>
      <c r="I499" s="75" t="s">
        <v>643</v>
      </c>
      <c r="J499" s="75" t="s">
        <v>7893</v>
      </c>
      <c r="K499" s="75" t="s">
        <v>7894</v>
      </c>
      <c r="L499" s="75" t="s">
        <v>2887</v>
      </c>
    </row>
    <row r="500" ht="15.75" customHeight="1">
      <c r="A500" s="67">
        <v>2219.0</v>
      </c>
      <c r="B500" s="72" t="s">
        <v>7895</v>
      </c>
      <c r="C500" s="72">
        <v>2.0</v>
      </c>
      <c r="D500" s="72" t="s">
        <v>7896</v>
      </c>
      <c r="E500" s="72" t="s">
        <v>6821</v>
      </c>
      <c r="F500" s="72" t="s">
        <v>7897</v>
      </c>
      <c r="G500" s="72" t="s">
        <v>7898</v>
      </c>
      <c r="H500" s="75" t="s">
        <v>643</v>
      </c>
      <c r="I500" s="75" t="s">
        <v>4756</v>
      </c>
      <c r="J500" s="75" t="s">
        <v>670</v>
      </c>
      <c r="K500" s="75" t="s">
        <v>4414</v>
      </c>
      <c r="L500" s="75" t="s">
        <v>670</v>
      </c>
    </row>
    <row r="501" ht="15.75" customHeight="1">
      <c r="A501" s="67">
        <v>2220.0</v>
      </c>
      <c r="B501" s="72" t="s">
        <v>3920</v>
      </c>
      <c r="C501" s="72">
        <v>2.0</v>
      </c>
      <c r="D501" s="72" t="s">
        <v>7899</v>
      </c>
      <c r="E501" s="72" t="s">
        <v>7900</v>
      </c>
      <c r="F501" s="72" t="s">
        <v>7901</v>
      </c>
      <c r="G501" s="72" t="s">
        <v>7902</v>
      </c>
      <c r="H501" s="75" t="s">
        <v>6841</v>
      </c>
      <c r="I501" s="75" t="s">
        <v>6842</v>
      </c>
      <c r="J501" s="75" t="s">
        <v>4273</v>
      </c>
      <c r="K501" s="75" t="s">
        <v>4531</v>
      </c>
      <c r="L501" s="75" t="s">
        <v>3360</v>
      </c>
    </row>
    <row r="502" ht="15.75" customHeight="1">
      <c r="A502" s="67">
        <v>2225.0</v>
      </c>
      <c r="B502" s="72" t="s">
        <v>7903</v>
      </c>
      <c r="C502" s="72">
        <v>2.0</v>
      </c>
      <c r="D502" s="72" t="s">
        <v>7904</v>
      </c>
      <c r="E502" s="72" t="s">
        <v>5349</v>
      </c>
      <c r="F502" s="72" t="s">
        <v>7905</v>
      </c>
      <c r="G502" s="72" t="s">
        <v>7906</v>
      </c>
      <c r="H502" s="75" t="s">
        <v>3922</v>
      </c>
      <c r="I502" s="75" t="s">
        <v>4741</v>
      </c>
    </row>
    <row r="503" ht="15.75" customHeight="1">
      <c r="A503" s="67">
        <v>2227.0</v>
      </c>
      <c r="B503" s="72" t="s">
        <v>7907</v>
      </c>
      <c r="C503" s="72">
        <v>2.0</v>
      </c>
      <c r="D503" s="72" t="s">
        <v>7908</v>
      </c>
      <c r="E503" s="72" t="s">
        <v>5387</v>
      </c>
      <c r="F503" s="72" t="s">
        <v>7909</v>
      </c>
      <c r="G503" s="72" t="s">
        <v>7910</v>
      </c>
      <c r="H503" s="75" t="s">
        <v>7578</v>
      </c>
      <c r="I503" s="75" t="s">
        <v>6847</v>
      </c>
      <c r="J503" s="75" t="s">
        <v>3795</v>
      </c>
    </row>
    <row r="504" ht="15.75" customHeight="1">
      <c r="A504" s="67">
        <v>2229.0</v>
      </c>
      <c r="B504" s="72" t="s">
        <v>7911</v>
      </c>
      <c r="C504" s="72">
        <v>2.0</v>
      </c>
      <c r="D504" s="72" t="s">
        <v>7912</v>
      </c>
      <c r="E504" s="72" t="s">
        <v>7913</v>
      </c>
      <c r="F504" s="72" t="s">
        <v>7914</v>
      </c>
      <c r="G504" s="72" t="s">
        <v>7915</v>
      </c>
      <c r="H504" s="75" t="s">
        <v>7916</v>
      </c>
      <c r="I504" s="75" t="s">
        <v>4192</v>
      </c>
      <c r="J504" s="75" t="s">
        <v>7917</v>
      </c>
      <c r="K504" s="75" t="s">
        <v>7917</v>
      </c>
      <c r="L504" s="75" t="s">
        <v>7917</v>
      </c>
    </row>
    <row r="505" ht="15.75" customHeight="1">
      <c r="A505" s="67">
        <v>2230.0</v>
      </c>
      <c r="B505" s="72" t="s">
        <v>4530</v>
      </c>
      <c r="C505" s="72">
        <v>2.0</v>
      </c>
      <c r="D505" s="72" t="s">
        <v>7918</v>
      </c>
      <c r="E505" s="72" t="s">
        <v>6850</v>
      </c>
      <c r="F505" s="72" t="s">
        <v>7919</v>
      </c>
      <c r="G505" s="72" t="s">
        <v>7920</v>
      </c>
      <c r="H505" s="75" t="s">
        <v>4531</v>
      </c>
      <c r="I505" s="75" t="s">
        <v>4532</v>
      </c>
      <c r="J505" s="75" t="s">
        <v>4535</v>
      </c>
      <c r="K505" s="75" t="s">
        <v>4533</v>
      </c>
      <c r="L505" s="75" t="s">
        <v>4535</v>
      </c>
    </row>
    <row r="506" ht="15.75" customHeight="1">
      <c r="A506" s="67">
        <v>2240.0</v>
      </c>
      <c r="B506" s="72" t="s">
        <v>7921</v>
      </c>
      <c r="C506" s="72">
        <v>2.0</v>
      </c>
      <c r="D506" s="72" t="s">
        <v>7922</v>
      </c>
      <c r="E506" s="72" t="s">
        <v>5528</v>
      </c>
      <c r="F506" s="72" t="s">
        <v>7923</v>
      </c>
      <c r="G506" s="72" t="s">
        <v>7924</v>
      </c>
      <c r="H506" s="75" t="s">
        <v>858</v>
      </c>
      <c r="I506" s="75" t="s">
        <v>861</v>
      </c>
      <c r="J506" s="75" t="s">
        <v>7336</v>
      </c>
      <c r="K506" s="75" t="s">
        <v>859</v>
      </c>
    </row>
    <row r="507" ht="15.75" customHeight="1">
      <c r="A507" s="67">
        <v>2306.0</v>
      </c>
      <c r="B507" s="72" t="s">
        <v>7925</v>
      </c>
      <c r="C507" s="72">
        <v>2.0</v>
      </c>
      <c r="D507" s="72" t="s">
        <v>7926</v>
      </c>
      <c r="E507" s="72" t="s">
        <v>7927</v>
      </c>
      <c r="F507" s="72" t="s">
        <v>7928</v>
      </c>
      <c r="G507" s="72" t="s">
        <v>7929</v>
      </c>
      <c r="H507" s="75" t="s">
        <v>872</v>
      </c>
      <c r="I507" s="75" t="s">
        <v>7930</v>
      </c>
      <c r="J507" s="75" t="s">
        <v>7931</v>
      </c>
      <c r="K507" s="75" t="s">
        <v>7931</v>
      </c>
      <c r="L507" s="75" t="s">
        <v>7931</v>
      </c>
    </row>
    <row r="508" ht="15.75" customHeight="1">
      <c r="A508" s="67">
        <v>2314.0</v>
      </c>
      <c r="B508" s="72" t="s">
        <v>7932</v>
      </c>
      <c r="C508" s="72">
        <v>2.0</v>
      </c>
      <c r="D508" s="72" t="s">
        <v>7933</v>
      </c>
      <c r="E508" s="72" t="s">
        <v>7934</v>
      </c>
      <c r="F508" s="72" t="s">
        <v>7935</v>
      </c>
      <c r="G508" s="72" t="s">
        <v>7936</v>
      </c>
      <c r="H508" s="75" t="s">
        <v>7937</v>
      </c>
      <c r="I508" s="75" t="s">
        <v>7938</v>
      </c>
      <c r="J508" s="75" t="s">
        <v>7939</v>
      </c>
      <c r="K508" s="75" t="s">
        <v>7939</v>
      </c>
      <c r="L508" s="75" t="s">
        <v>7939</v>
      </c>
    </row>
    <row r="509" ht="15.75" customHeight="1">
      <c r="A509" s="67">
        <v>2324.0</v>
      </c>
      <c r="B509" s="72" t="s">
        <v>7940</v>
      </c>
      <c r="C509" s="72">
        <v>2.0</v>
      </c>
      <c r="D509" s="72" t="s">
        <v>7941</v>
      </c>
      <c r="E509" s="72" t="s">
        <v>7942</v>
      </c>
      <c r="F509" s="72" t="s">
        <v>7943</v>
      </c>
      <c r="G509" s="72" t="s">
        <v>7944</v>
      </c>
      <c r="H509" s="75" t="s">
        <v>7945</v>
      </c>
      <c r="I509" s="75" t="s">
        <v>7946</v>
      </c>
      <c r="J509" s="75" t="s">
        <v>5175</v>
      </c>
      <c r="K509" s="75" t="s">
        <v>7947</v>
      </c>
      <c r="L509" s="75" t="s">
        <v>7947</v>
      </c>
    </row>
    <row r="510" ht="15.75" customHeight="1">
      <c r="A510" s="67">
        <v>2344.0</v>
      </c>
      <c r="B510" s="72" t="s">
        <v>3374</v>
      </c>
      <c r="C510" s="72">
        <v>2.0</v>
      </c>
      <c r="D510" s="72" t="s">
        <v>7948</v>
      </c>
      <c r="E510" s="72" t="s">
        <v>7949</v>
      </c>
      <c r="F510" s="72" t="s">
        <v>7950</v>
      </c>
      <c r="G510" s="72" t="s">
        <v>7951</v>
      </c>
      <c r="H510" s="75" t="s">
        <v>2606</v>
      </c>
      <c r="I510" s="75" t="s">
        <v>2371</v>
      </c>
      <c r="J510" s="75" t="s">
        <v>7952</v>
      </c>
      <c r="K510" s="75" t="s">
        <v>7953</v>
      </c>
      <c r="L510" s="75" t="s">
        <v>3375</v>
      </c>
    </row>
    <row r="511" ht="15.75" customHeight="1">
      <c r="A511" s="67">
        <v>2345.0</v>
      </c>
      <c r="B511" s="72" t="s">
        <v>4385</v>
      </c>
      <c r="C511" s="72">
        <v>2.0</v>
      </c>
      <c r="D511" s="72" t="s">
        <v>7954</v>
      </c>
      <c r="E511" s="72" t="s">
        <v>7955</v>
      </c>
      <c r="F511" s="72" t="s">
        <v>7956</v>
      </c>
      <c r="G511" s="72" t="s">
        <v>7957</v>
      </c>
      <c r="H511" s="75" t="s">
        <v>2606</v>
      </c>
      <c r="I511" s="75" t="s">
        <v>2371</v>
      </c>
      <c r="J511" s="75" t="s">
        <v>2605</v>
      </c>
      <c r="K511" s="75" t="s">
        <v>3375</v>
      </c>
      <c r="L511" s="75" t="s">
        <v>3375</v>
      </c>
    </row>
    <row r="512" ht="15.75" customHeight="1">
      <c r="A512" s="67">
        <v>2346.0</v>
      </c>
      <c r="B512" s="72" t="s">
        <v>2604</v>
      </c>
      <c r="C512" s="72">
        <v>2.0</v>
      </c>
      <c r="D512" s="72" t="s">
        <v>7958</v>
      </c>
      <c r="E512" s="72" t="s">
        <v>6020</v>
      </c>
      <c r="F512" s="72" t="s">
        <v>2603</v>
      </c>
      <c r="G512" s="72" t="s">
        <v>7959</v>
      </c>
      <c r="H512" s="75" t="s">
        <v>2608</v>
      </c>
      <c r="I512" s="75" t="s">
        <v>4001</v>
      </c>
      <c r="J512" s="75" t="s">
        <v>2607</v>
      </c>
      <c r="K512" s="75" t="s">
        <v>2607</v>
      </c>
      <c r="L512" s="75" t="s">
        <v>2607</v>
      </c>
    </row>
    <row r="513" ht="15.75" customHeight="1">
      <c r="A513" s="67">
        <v>2349.0</v>
      </c>
      <c r="B513" s="72" t="s">
        <v>7960</v>
      </c>
      <c r="C513" s="72">
        <v>2.0</v>
      </c>
      <c r="D513" s="72" t="s">
        <v>7961</v>
      </c>
      <c r="E513" s="72" t="s">
        <v>5933</v>
      </c>
      <c r="F513" s="72" t="s">
        <v>7962</v>
      </c>
      <c r="G513" s="72" t="s">
        <v>7963</v>
      </c>
      <c r="H513" s="75" t="s">
        <v>3103</v>
      </c>
      <c r="I513" s="75" t="s">
        <v>3616</v>
      </c>
      <c r="J513" s="75" t="s">
        <v>2606</v>
      </c>
      <c r="K513" s="75" t="s">
        <v>7964</v>
      </c>
      <c r="L513" s="75" t="s">
        <v>2606</v>
      </c>
    </row>
    <row r="514" ht="15.75" customHeight="1">
      <c r="A514" s="67">
        <v>2352.0</v>
      </c>
      <c r="B514" s="72" t="s">
        <v>7965</v>
      </c>
      <c r="C514" s="72">
        <v>2.0</v>
      </c>
      <c r="D514" s="72" t="s">
        <v>7966</v>
      </c>
      <c r="E514" s="72" t="s">
        <v>7786</v>
      </c>
      <c r="F514" s="72" t="s">
        <v>7967</v>
      </c>
      <c r="G514" s="72" t="s">
        <v>7968</v>
      </c>
      <c r="H514" s="75" t="s">
        <v>7969</v>
      </c>
      <c r="I514" s="75" t="s">
        <v>7970</v>
      </c>
      <c r="J514" s="75" t="s">
        <v>2373</v>
      </c>
      <c r="K514" s="75" t="s">
        <v>2373</v>
      </c>
      <c r="L514" s="75" t="s">
        <v>2373</v>
      </c>
    </row>
    <row r="515" ht="15.75" customHeight="1">
      <c r="A515" s="67">
        <v>2354.0</v>
      </c>
      <c r="B515" s="72" t="s">
        <v>7971</v>
      </c>
      <c r="C515" s="72">
        <v>2.0</v>
      </c>
      <c r="D515" s="72" t="s">
        <v>7972</v>
      </c>
      <c r="E515" s="72" t="s">
        <v>5374</v>
      </c>
      <c r="F515" s="72" t="s">
        <v>7973</v>
      </c>
      <c r="G515" s="72" t="s">
        <v>7974</v>
      </c>
      <c r="H515" s="75" t="s">
        <v>2608</v>
      </c>
      <c r="I515" s="75" t="s">
        <v>7489</v>
      </c>
      <c r="J515" s="75" t="s">
        <v>2373</v>
      </c>
      <c r="K515" s="75" t="s">
        <v>2375</v>
      </c>
    </row>
    <row r="516" ht="15.75" customHeight="1">
      <c r="A516" s="67">
        <v>2355.0</v>
      </c>
      <c r="B516" s="72" t="s">
        <v>7975</v>
      </c>
      <c r="C516" s="72">
        <v>2.0</v>
      </c>
      <c r="D516" s="72" t="s">
        <v>7976</v>
      </c>
      <c r="E516" s="72" t="s">
        <v>5801</v>
      </c>
      <c r="F516" s="72" t="s">
        <v>7977</v>
      </c>
      <c r="G516" s="72" t="s">
        <v>7978</v>
      </c>
      <c r="H516" s="75" t="s">
        <v>4386</v>
      </c>
      <c r="I516" s="75" t="s">
        <v>3999</v>
      </c>
      <c r="J516" s="75" t="s">
        <v>4389</v>
      </c>
    </row>
    <row r="517" ht="15.75" customHeight="1">
      <c r="A517" s="67">
        <v>2356.0</v>
      </c>
      <c r="B517" s="72" t="s">
        <v>4824</v>
      </c>
      <c r="C517" s="72">
        <v>2.0</v>
      </c>
      <c r="D517" s="72" t="s">
        <v>7979</v>
      </c>
      <c r="E517" s="72" t="s">
        <v>5631</v>
      </c>
      <c r="F517" s="72" t="s">
        <v>7980</v>
      </c>
      <c r="G517" s="72" t="s">
        <v>7981</v>
      </c>
      <c r="H517" s="75" t="s">
        <v>2607</v>
      </c>
      <c r="I517" s="75" t="s">
        <v>2605</v>
      </c>
    </row>
    <row r="518" ht="15.75" customHeight="1">
      <c r="A518" s="67">
        <v>2357.0</v>
      </c>
      <c r="B518" s="72" t="s">
        <v>7982</v>
      </c>
      <c r="C518" s="72">
        <v>2.0</v>
      </c>
      <c r="D518" s="72" t="s">
        <v>7983</v>
      </c>
      <c r="E518" s="72" t="s">
        <v>6549</v>
      </c>
      <c r="F518" s="72" t="s">
        <v>7984</v>
      </c>
      <c r="G518" s="72" t="s">
        <v>7985</v>
      </c>
      <c r="H518" s="75" t="s">
        <v>3103</v>
      </c>
      <c r="I518" s="75" t="s">
        <v>3616</v>
      </c>
      <c r="J518" s="75" t="s">
        <v>3615</v>
      </c>
      <c r="K518" s="75" t="s">
        <v>2606</v>
      </c>
      <c r="L518" s="75" t="s">
        <v>2606</v>
      </c>
    </row>
    <row r="519" ht="15.75" customHeight="1">
      <c r="A519" s="67">
        <v>2358.0</v>
      </c>
      <c r="B519" s="72" t="s">
        <v>3614</v>
      </c>
      <c r="C519" s="72">
        <v>2.0</v>
      </c>
      <c r="D519" s="72" t="s">
        <v>7986</v>
      </c>
      <c r="E519" s="72" t="s">
        <v>5349</v>
      </c>
      <c r="F519" s="72" t="s">
        <v>3613</v>
      </c>
      <c r="G519" s="72" t="s">
        <v>7987</v>
      </c>
      <c r="H519" s="75" t="s">
        <v>3615</v>
      </c>
      <c r="I519" s="75" t="s">
        <v>3616</v>
      </c>
    </row>
    <row r="520" ht="15.75" customHeight="1">
      <c r="A520" s="67">
        <v>2360.0</v>
      </c>
      <c r="B520" s="72" t="s">
        <v>7988</v>
      </c>
      <c r="C520" s="72">
        <v>2.0</v>
      </c>
      <c r="D520" s="72" t="s">
        <v>7989</v>
      </c>
      <c r="E520" s="72" t="s">
        <v>5592</v>
      </c>
      <c r="F520" s="72" t="s">
        <v>7990</v>
      </c>
      <c r="G520" s="72" t="s">
        <v>7991</v>
      </c>
      <c r="H520" s="75" t="s">
        <v>3378</v>
      </c>
      <c r="I520" s="75" t="s">
        <v>2371</v>
      </c>
      <c r="J520" s="75" t="s">
        <v>7503</v>
      </c>
      <c r="K520" s="75" t="s">
        <v>7992</v>
      </c>
    </row>
    <row r="521" ht="15.75" customHeight="1">
      <c r="A521" s="67">
        <v>2361.0</v>
      </c>
      <c r="B521" s="72" t="s">
        <v>7993</v>
      </c>
      <c r="C521" s="72">
        <v>2.0</v>
      </c>
      <c r="D521" s="72" t="s">
        <v>7994</v>
      </c>
      <c r="E521" s="72" t="s">
        <v>5374</v>
      </c>
      <c r="F521" s="72" t="s">
        <v>7995</v>
      </c>
      <c r="G521" s="72" t="s">
        <v>7996</v>
      </c>
      <c r="H521" s="75" t="s">
        <v>4388</v>
      </c>
      <c r="I521" s="75" t="s">
        <v>7997</v>
      </c>
      <c r="J521" s="75" t="s">
        <v>7952</v>
      </c>
      <c r="K521" s="75" t="s">
        <v>7998</v>
      </c>
    </row>
    <row r="522" ht="15.75" customHeight="1">
      <c r="A522" s="67">
        <v>2362.0</v>
      </c>
      <c r="B522" s="72" t="s">
        <v>7999</v>
      </c>
      <c r="C522" s="72">
        <v>2.0</v>
      </c>
      <c r="D522" s="72" t="s">
        <v>8000</v>
      </c>
      <c r="E522" s="72" t="s">
        <v>5387</v>
      </c>
      <c r="F522" s="72" t="s">
        <v>8001</v>
      </c>
      <c r="G522" s="72" t="s">
        <v>8002</v>
      </c>
      <c r="H522" s="75" t="s">
        <v>4388</v>
      </c>
      <c r="I522" s="75" t="s">
        <v>7952</v>
      </c>
      <c r="J522" s="75" t="s">
        <v>7998</v>
      </c>
    </row>
    <row r="523" ht="15.75" customHeight="1">
      <c r="A523" s="67">
        <v>2363.0</v>
      </c>
      <c r="B523" s="72" t="s">
        <v>8003</v>
      </c>
      <c r="C523" s="72">
        <v>2.0</v>
      </c>
      <c r="D523" s="72" t="s">
        <v>8004</v>
      </c>
      <c r="E523" s="72" t="s">
        <v>6549</v>
      </c>
      <c r="F523" s="72" t="s">
        <v>8005</v>
      </c>
      <c r="G523" s="72" t="s">
        <v>8006</v>
      </c>
      <c r="H523" s="75" t="s">
        <v>8007</v>
      </c>
      <c r="I523" s="75" t="s">
        <v>8008</v>
      </c>
      <c r="J523" s="75" t="s">
        <v>8009</v>
      </c>
      <c r="K523" s="75" t="s">
        <v>8010</v>
      </c>
      <c r="L523" s="75" t="s">
        <v>8010</v>
      </c>
    </row>
    <row r="524" ht="15.75" customHeight="1">
      <c r="A524" s="67">
        <v>2379.0</v>
      </c>
      <c r="B524" s="72" t="s">
        <v>8011</v>
      </c>
      <c r="C524" s="72">
        <v>2.0</v>
      </c>
      <c r="D524" s="72" t="s">
        <v>8012</v>
      </c>
      <c r="E524" s="72" t="s">
        <v>5387</v>
      </c>
      <c r="F524" s="72" t="s">
        <v>8013</v>
      </c>
      <c r="G524" s="72" t="s">
        <v>8014</v>
      </c>
      <c r="H524" s="75" t="s">
        <v>8015</v>
      </c>
      <c r="I524" s="75" t="s">
        <v>8016</v>
      </c>
      <c r="J524" s="75" t="s">
        <v>8017</v>
      </c>
    </row>
    <row r="525" ht="15.75" customHeight="1">
      <c r="A525" s="67">
        <v>2381.0</v>
      </c>
      <c r="B525" s="72" t="s">
        <v>8018</v>
      </c>
      <c r="C525" s="72">
        <v>2.0</v>
      </c>
      <c r="D525" s="72" t="s">
        <v>8019</v>
      </c>
      <c r="E525" s="72" t="s">
        <v>8020</v>
      </c>
      <c r="F525" s="72" t="s">
        <v>8021</v>
      </c>
      <c r="G525" s="72" t="s">
        <v>8022</v>
      </c>
      <c r="H525" s="75" t="s">
        <v>8023</v>
      </c>
      <c r="I525" s="75" t="s">
        <v>1541</v>
      </c>
      <c r="J525" s="75" t="s">
        <v>2419</v>
      </c>
      <c r="K525" s="75" t="s">
        <v>1543</v>
      </c>
      <c r="L525" s="75" t="s">
        <v>1542</v>
      </c>
    </row>
    <row r="526" ht="15.75" customHeight="1">
      <c r="A526" s="67">
        <v>2382.0</v>
      </c>
      <c r="B526" s="72" t="s">
        <v>8024</v>
      </c>
      <c r="C526" s="72">
        <v>2.0</v>
      </c>
      <c r="D526" s="72" t="s">
        <v>8025</v>
      </c>
      <c r="E526" s="72" t="s">
        <v>8026</v>
      </c>
      <c r="F526" s="72" t="s">
        <v>8027</v>
      </c>
      <c r="G526" s="72" t="s">
        <v>8028</v>
      </c>
      <c r="H526" s="75" t="s">
        <v>3455</v>
      </c>
      <c r="I526" s="75" t="s">
        <v>1113</v>
      </c>
      <c r="J526" s="75" t="s">
        <v>4553</v>
      </c>
      <c r="K526" s="75" t="s">
        <v>3914</v>
      </c>
      <c r="L526" s="75" t="s">
        <v>2418</v>
      </c>
    </row>
    <row r="527" ht="15.75" customHeight="1">
      <c r="A527" s="67">
        <v>2384.0</v>
      </c>
      <c r="B527" s="72" t="s">
        <v>8029</v>
      </c>
      <c r="C527" s="72">
        <v>2.0</v>
      </c>
      <c r="D527" s="72" t="s">
        <v>8030</v>
      </c>
      <c r="E527" s="72" t="s">
        <v>8031</v>
      </c>
      <c r="F527" s="72" t="s">
        <v>8032</v>
      </c>
      <c r="G527" s="72" t="s">
        <v>8033</v>
      </c>
      <c r="H527" s="75" t="s">
        <v>8023</v>
      </c>
      <c r="I527" s="75" t="s">
        <v>8034</v>
      </c>
      <c r="J527" s="75" t="s">
        <v>2419</v>
      </c>
      <c r="K527" s="75" t="s">
        <v>1542</v>
      </c>
      <c r="L527" s="75" t="s">
        <v>1542</v>
      </c>
    </row>
    <row r="528" ht="15.75" customHeight="1">
      <c r="A528" s="67">
        <v>2385.0</v>
      </c>
      <c r="B528" s="72" t="s">
        <v>8035</v>
      </c>
      <c r="C528" s="72">
        <v>2.0</v>
      </c>
      <c r="D528" s="72" t="s">
        <v>8036</v>
      </c>
      <c r="E528" s="72" t="s">
        <v>8037</v>
      </c>
      <c r="F528" s="72" t="s">
        <v>8038</v>
      </c>
      <c r="G528" s="72" t="s">
        <v>8039</v>
      </c>
      <c r="H528" s="75" t="s">
        <v>3455</v>
      </c>
      <c r="I528" s="75" t="s">
        <v>1113</v>
      </c>
      <c r="J528" s="75" t="s">
        <v>4553</v>
      </c>
      <c r="K528" s="75" t="s">
        <v>2418</v>
      </c>
      <c r="L528" s="75" t="s">
        <v>2418</v>
      </c>
    </row>
    <row r="529" ht="15.75" customHeight="1">
      <c r="A529" s="67">
        <v>2386.0</v>
      </c>
      <c r="B529" s="72" t="s">
        <v>8040</v>
      </c>
      <c r="C529" s="72">
        <v>2.0</v>
      </c>
      <c r="D529" s="72" t="s">
        <v>8041</v>
      </c>
      <c r="E529" s="72" t="s">
        <v>8042</v>
      </c>
      <c r="F529" s="72" t="s">
        <v>8043</v>
      </c>
      <c r="G529" s="72" t="s">
        <v>8044</v>
      </c>
      <c r="H529" s="75" t="s">
        <v>3455</v>
      </c>
      <c r="I529" s="75" t="s">
        <v>2419</v>
      </c>
      <c r="J529" s="75" t="s">
        <v>4553</v>
      </c>
      <c r="K529" s="75" t="s">
        <v>2418</v>
      </c>
      <c r="L529" s="75" t="s">
        <v>2418</v>
      </c>
    </row>
    <row r="530" ht="15.75" customHeight="1">
      <c r="A530" s="67">
        <v>2387.0</v>
      </c>
      <c r="B530" s="72" t="s">
        <v>8045</v>
      </c>
      <c r="C530" s="72">
        <v>2.0</v>
      </c>
      <c r="D530" s="72" t="s">
        <v>8046</v>
      </c>
      <c r="E530" s="72" t="s">
        <v>7691</v>
      </c>
      <c r="F530" s="72" t="s">
        <v>8047</v>
      </c>
      <c r="G530" s="72" t="s">
        <v>8048</v>
      </c>
      <c r="H530" s="75" t="s">
        <v>2421</v>
      </c>
      <c r="I530" s="75" t="s">
        <v>4512</v>
      </c>
      <c r="J530" s="75" t="s">
        <v>460</v>
      </c>
      <c r="K530" s="75" t="s">
        <v>4553</v>
      </c>
      <c r="L530" s="75" t="s">
        <v>4553</v>
      </c>
    </row>
    <row r="531" ht="15.75" customHeight="1">
      <c r="A531" s="67">
        <v>2388.0</v>
      </c>
      <c r="B531" s="72" t="s">
        <v>8049</v>
      </c>
      <c r="C531" s="72">
        <v>2.0</v>
      </c>
      <c r="D531" s="72" t="s">
        <v>8050</v>
      </c>
      <c r="E531" s="72" t="s">
        <v>6428</v>
      </c>
      <c r="F531" s="72" t="s">
        <v>8051</v>
      </c>
      <c r="G531" s="72" t="s">
        <v>8052</v>
      </c>
      <c r="H531" s="75" t="s">
        <v>2235</v>
      </c>
      <c r="I531" s="75" t="s">
        <v>8023</v>
      </c>
      <c r="J531" s="75" t="s">
        <v>2418</v>
      </c>
      <c r="K531" s="75" t="s">
        <v>1113</v>
      </c>
      <c r="L531" s="75" t="s">
        <v>1113</v>
      </c>
    </row>
    <row r="532" ht="15.75" customHeight="1">
      <c r="A532" s="67">
        <v>2389.0</v>
      </c>
      <c r="B532" s="72" t="s">
        <v>8053</v>
      </c>
      <c r="C532" s="72">
        <v>2.0</v>
      </c>
      <c r="D532" s="72" t="s">
        <v>8054</v>
      </c>
      <c r="E532" s="72" t="s">
        <v>8055</v>
      </c>
      <c r="F532" s="72" t="s">
        <v>8056</v>
      </c>
      <c r="G532" s="72" t="s">
        <v>8057</v>
      </c>
      <c r="H532" s="75" t="s">
        <v>8058</v>
      </c>
      <c r="I532" s="75" t="s">
        <v>8059</v>
      </c>
      <c r="J532" s="75" t="s">
        <v>1696</v>
      </c>
      <c r="K532" s="75" t="s">
        <v>522</v>
      </c>
      <c r="L532" s="75" t="s">
        <v>8060</v>
      </c>
    </row>
    <row r="533" ht="15.75" customHeight="1">
      <c r="A533" s="67">
        <v>2390.0</v>
      </c>
      <c r="B533" s="72" t="s">
        <v>8061</v>
      </c>
      <c r="C533" s="72">
        <v>2.0</v>
      </c>
      <c r="D533" s="72" t="s">
        <v>8062</v>
      </c>
      <c r="E533" s="72" t="s">
        <v>8063</v>
      </c>
      <c r="F533" s="72" t="s">
        <v>8064</v>
      </c>
      <c r="G533" s="72" t="s">
        <v>8065</v>
      </c>
      <c r="H533" s="75" t="s">
        <v>8058</v>
      </c>
      <c r="I533" s="75" t="s">
        <v>1187</v>
      </c>
      <c r="J533" s="75" t="s">
        <v>8066</v>
      </c>
      <c r="K533" s="75" t="s">
        <v>8060</v>
      </c>
      <c r="L533" s="75" t="s">
        <v>8060</v>
      </c>
    </row>
    <row r="534" ht="15.75" customHeight="1">
      <c r="A534" s="67">
        <v>2391.0</v>
      </c>
      <c r="B534" s="72" t="s">
        <v>8067</v>
      </c>
      <c r="C534" s="72">
        <v>2.0</v>
      </c>
      <c r="D534" s="72" t="s">
        <v>8068</v>
      </c>
      <c r="E534" s="72" t="s">
        <v>5349</v>
      </c>
      <c r="F534" s="72" t="s">
        <v>8069</v>
      </c>
      <c r="G534" s="72" t="s">
        <v>8070</v>
      </c>
      <c r="H534" s="75" t="s">
        <v>8071</v>
      </c>
      <c r="I534" s="75" t="s">
        <v>8060</v>
      </c>
    </row>
    <row r="535" ht="15.75" customHeight="1">
      <c r="A535" s="67">
        <v>2393.0</v>
      </c>
      <c r="B535" s="72" t="s">
        <v>8072</v>
      </c>
      <c r="C535" s="72">
        <v>2.0</v>
      </c>
      <c r="D535" s="72" t="s">
        <v>8073</v>
      </c>
      <c r="E535" s="72" t="s">
        <v>6696</v>
      </c>
      <c r="F535" s="72" t="s">
        <v>8074</v>
      </c>
      <c r="G535" s="72" t="s">
        <v>8075</v>
      </c>
      <c r="H535" s="75" t="s">
        <v>8076</v>
      </c>
      <c r="I535" s="75" t="s">
        <v>1506</v>
      </c>
      <c r="J535" s="75" t="s">
        <v>8066</v>
      </c>
      <c r="K535" s="75" t="s">
        <v>8066</v>
      </c>
      <c r="L535" s="75" t="s">
        <v>8066</v>
      </c>
    </row>
    <row r="536" ht="15.75" customHeight="1">
      <c r="A536" s="67">
        <v>2396.0</v>
      </c>
      <c r="B536" s="72" t="s">
        <v>8077</v>
      </c>
      <c r="C536" s="72">
        <v>2.0</v>
      </c>
      <c r="D536" s="72" t="s">
        <v>8078</v>
      </c>
      <c r="E536" s="72" t="s">
        <v>5592</v>
      </c>
      <c r="F536" s="72" t="s">
        <v>8079</v>
      </c>
      <c r="G536" s="72" t="s">
        <v>8080</v>
      </c>
      <c r="H536" s="75" t="s">
        <v>8081</v>
      </c>
      <c r="I536" s="75" t="s">
        <v>2008</v>
      </c>
      <c r="J536" s="75" t="s">
        <v>2009</v>
      </c>
      <c r="K536" s="75" t="s">
        <v>1591</v>
      </c>
      <c r="L536" s="75" t="s">
        <v>8082</v>
      </c>
    </row>
    <row r="537" ht="15.75" customHeight="1">
      <c r="A537" s="67">
        <v>2398.0</v>
      </c>
      <c r="B537" s="72" t="s">
        <v>8083</v>
      </c>
      <c r="C537" s="72">
        <v>2.0</v>
      </c>
      <c r="D537" s="72" t="s">
        <v>8084</v>
      </c>
      <c r="E537" s="72" t="s">
        <v>5349</v>
      </c>
      <c r="F537" s="72" t="s">
        <v>8085</v>
      </c>
      <c r="G537" s="72" t="s">
        <v>8086</v>
      </c>
      <c r="H537" s="75" t="s">
        <v>2009</v>
      </c>
      <c r="I537" s="75" t="s">
        <v>2008</v>
      </c>
    </row>
    <row r="538" ht="15.75" customHeight="1">
      <c r="A538" s="67">
        <v>2423.0</v>
      </c>
      <c r="B538" s="72" t="s">
        <v>8087</v>
      </c>
      <c r="C538" s="72">
        <v>2.0</v>
      </c>
      <c r="D538" s="72" t="s">
        <v>8088</v>
      </c>
      <c r="E538" s="72" t="s">
        <v>8089</v>
      </c>
      <c r="F538" s="72" t="s">
        <v>8090</v>
      </c>
      <c r="G538" s="72" t="s">
        <v>8091</v>
      </c>
      <c r="H538" s="75" t="s">
        <v>8092</v>
      </c>
      <c r="I538" s="75" t="s">
        <v>8093</v>
      </c>
      <c r="J538" s="75" t="s">
        <v>1345</v>
      </c>
      <c r="K538" s="75" t="s">
        <v>1345</v>
      </c>
      <c r="L538" s="75" t="s">
        <v>1345</v>
      </c>
    </row>
    <row r="539" ht="15.75" customHeight="1">
      <c r="A539" s="67">
        <v>2484.0</v>
      </c>
      <c r="B539" s="72" t="s">
        <v>3559</v>
      </c>
      <c r="C539" s="72">
        <v>2.0</v>
      </c>
      <c r="D539" s="72" t="s">
        <v>8094</v>
      </c>
      <c r="E539" s="72" t="s">
        <v>8095</v>
      </c>
      <c r="F539" s="72" t="s">
        <v>8096</v>
      </c>
      <c r="G539" s="72" t="s">
        <v>8097</v>
      </c>
      <c r="H539" s="75" t="s">
        <v>8098</v>
      </c>
      <c r="I539" s="75" t="s">
        <v>3256</v>
      </c>
      <c r="J539" s="75" t="s">
        <v>7952</v>
      </c>
      <c r="K539" s="75" t="s">
        <v>3561</v>
      </c>
      <c r="L539" s="75" t="s">
        <v>8099</v>
      </c>
    </row>
    <row r="540" ht="15.75" customHeight="1">
      <c r="A540" s="67">
        <v>2515.0</v>
      </c>
      <c r="B540" s="72" t="s">
        <v>8100</v>
      </c>
      <c r="C540" s="72">
        <v>2.0</v>
      </c>
      <c r="D540" s="72" t="s">
        <v>8101</v>
      </c>
      <c r="E540" s="72" t="s">
        <v>5575</v>
      </c>
      <c r="F540" s="72" t="s">
        <v>8102</v>
      </c>
      <c r="G540" s="72" t="s">
        <v>8103</v>
      </c>
      <c r="H540" s="75" t="s">
        <v>7992</v>
      </c>
      <c r="I540" s="75" t="s">
        <v>3378</v>
      </c>
      <c r="J540" s="75" t="s">
        <v>2371</v>
      </c>
      <c r="K540" s="75" t="s">
        <v>4387</v>
      </c>
      <c r="L540" s="75" t="s">
        <v>7503</v>
      </c>
    </row>
    <row r="541" ht="15.75" customHeight="1">
      <c r="A541" s="67">
        <v>2516.0</v>
      </c>
      <c r="B541" s="72" t="s">
        <v>4781</v>
      </c>
      <c r="C541" s="72">
        <v>2.0</v>
      </c>
      <c r="D541" s="72" t="s">
        <v>8104</v>
      </c>
      <c r="E541" s="72" t="s">
        <v>8105</v>
      </c>
      <c r="F541" s="72" t="s">
        <v>8106</v>
      </c>
      <c r="G541" s="72" t="s">
        <v>8107</v>
      </c>
      <c r="H541" s="75" t="s">
        <v>8108</v>
      </c>
      <c r="I541" s="75" t="s">
        <v>8109</v>
      </c>
      <c r="J541" s="75" t="s">
        <v>8110</v>
      </c>
      <c r="K541" s="75" t="s">
        <v>2126</v>
      </c>
      <c r="L541" s="75" t="s">
        <v>2126</v>
      </c>
    </row>
    <row r="542" ht="15.75" customHeight="1">
      <c r="A542" s="67">
        <v>2517.0</v>
      </c>
      <c r="B542" s="72" t="s">
        <v>8111</v>
      </c>
      <c r="C542" s="72">
        <v>2.0</v>
      </c>
      <c r="D542" s="72" t="s">
        <v>8112</v>
      </c>
      <c r="E542" s="72" t="s">
        <v>6343</v>
      </c>
      <c r="F542" s="72" t="s">
        <v>8113</v>
      </c>
      <c r="G542" s="72" t="s">
        <v>8114</v>
      </c>
      <c r="H542" s="75" t="s">
        <v>1804</v>
      </c>
      <c r="I542" s="75" t="s">
        <v>2126</v>
      </c>
      <c r="J542" s="75" t="s">
        <v>4782</v>
      </c>
    </row>
    <row r="543" ht="15.75" customHeight="1">
      <c r="A543" s="67">
        <v>2519.0</v>
      </c>
      <c r="B543" s="72" t="s">
        <v>8115</v>
      </c>
      <c r="C543" s="72">
        <v>2.0</v>
      </c>
      <c r="D543" s="72" t="s">
        <v>8116</v>
      </c>
      <c r="E543" s="72" t="s">
        <v>5374</v>
      </c>
      <c r="F543" s="72" t="s">
        <v>8117</v>
      </c>
      <c r="G543" s="72" t="s">
        <v>8118</v>
      </c>
      <c r="H543" s="75" t="s">
        <v>2420</v>
      </c>
    </row>
    <row r="544" ht="15.75" customHeight="1">
      <c r="A544" s="67">
        <v>2520.0</v>
      </c>
      <c r="B544" s="72" t="s">
        <v>8119</v>
      </c>
      <c r="C544" s="72">
        <v>2.0</v>
      </c>
      <c r="D544" s="72" t="s">
        <v>8120</v>
      </c>
      <c r="E544" s="72" t="s">
        <v>5349</v>
      </c>
      <c r="F544" s="72" t="s">
        <v>8117</v>
      </c>
      <c r="G544" s="72" t="s">
        <v>8118</v>
      </c>
      <c r="H544" s="75" t="s">
        <v>2420</v>
      </c>
    </row>
    <row r="545" ht="15.75" customHeight="1">
      <c r="A545" s="67">
        <v>2530.0</v>
      </c>
      <c r="B545" s="72" t="s">
        <v>3417</v>
      </c>
      <c r="C545" s="72">
        <v>2.0</v>
      </c>
      <c r="D545" s="72" t="s">
        <v>8121</v>
      </c>
      <c r="E545" s="72" t="s">
        <v>8122</v>
      </c>
      <c r="F545" s="72" t="s">
        <v>3416</v>
      </c>
      <c r="G545" s="72" t="s">
        <v>8123</v>
      </c>
      <c r="H545" s="75" t="s">
        <v>3418</v>
      </c>
      <c r="I545" s="75" t="s">
        <v>2724</v>
      </c>
      <c r="J545" s="75" t="s">
        <v>3561</v>
      </c>
      <c r="K545" s="75" t="s">
        <v>6140</v>
      </c>
      <c r="L545" s="75" t="s">
        <v>6140</v>
      </c>
    </row>
    <row r="546" ht="15.75" customHeight="1">
      <c r="A546" s="67">
        <v>2531.0</v>
      </c>
      <c r="B546" s="72" t="s">
        <v>8124</v>
      </c>
      <c r="C546" s="72">
        <v>2.0</v>
      </c>
      <c r="D546" s="72" t="s">
        <v>8125</v>
      </c>
      <c r="E546" s="72" t="s">
        <v>5478</v>
      </c>
      <c r="F546" s="72" t="s">
        <v>8126</v>
      </c>
      <c r="G546" s="72" t="s">
        <v>8127</v>
      </c>
      <c r="H546" s="75" t="s">
        <v>4388</v>
      </c>
      <c r="I546" s="75" t="s">
        <v>7998</v>
      </c>
      <c r="J546" s="75" t="s">
        <v>8128</v>
      </c>
      <c r="K546" s="75" t="s">
        <v>8128</v>
      </c>
      <c r="L546" s="75" t="s">
        <v>8128</v>
      </c>
    </row>
    <row r="547" ht="15.75" customHeight="1">
      <c r="A547" s="67">
        <v>2535.0</v>
      </c>
      <c r="B547" s="72" t="s">
        <v>8129</v>
      </c>
      <c r="C547" s="72">
        <v>2.0</v>
      </c>
      <c r="D547" s="72" t="s">
        <v>8130</v>
      </c>
      <c r="E547" s="72" t="s">
        <v>6683</v>
      </c>
      <c r="F547" s="72" t="s">
        <v>8131</v>
      </c>
      <c r="G547" s="72" t="s">
        <v>8132</v>
      </c>
      <c r="H547" s="75" t="s">
        <v>3418</v>
      </c>
      <c r="I547" s="75" t="s">
        <v>8133</v>
      </c>
      <c r="J547" s="75" t="s">
        <v>3419</v>
      </c>
      <c r="K547" s="75" t="s">
        <v>6140</v>
      </c>
      <c r="L547" s="75" t="s">
        <v>3256</v>
      </c>
    </row>
    <row r="548" ht="15.75" customHeight="1">
      <c r="A548" s="67">
        <v>2557.0</v>
      </c>
      <c r="B548" s="72" t="s">
        <v>8134</v>
      </c>
      <c r="C548" s="72">
        <v>2.0</v>
      </c>
      <c r="D548" s="72" t="s">
        <v>8135</v>
      </c>
      <c r="E548" s="72" t="s">
        <v>6683</v>
      </c>
      <c r="F548" s="72" t="s">
        <v>8136</v>
      </c>
      <c r="G548" s="72" t="s">
        <v>8137</v>
      </c>
      <c r="H548" s="75" t="s">
        <v>8138</v>
      </c>
      <c r="I548" s="75" t="s">
        <v>2138</v>
      </c>
      <c r="J548" s="75" t="s">
        <v>2135</v>
      </c>
      <c r="K548" s="75" t="s">
        <v>2136</v>
      </c>
    </row>
    <row r="549" ht="15.75" customHeight="1">
      <c r="A549" s="67">
        <v>2570.0</v>
      </c>
      <c r="B549" s="72" t="s">
        <v>8139</v>
      </c>
      <c r="C549" s="72">
        <v>2.0</v>
      </c>
      <c r="D549" s="72" t="s">
        <v>8140</v>
      </c>
      <c r="E549" s="72" t="s">
        <v>5387</v>
      </c>
      <c r="F549" s="72" t="s">
        <v>8141</v>
      </c>
      <c r="G549" s="72" t="s">
        <v>8142</v>
      </c>
      <c r="H549" s="75" t="s">
        <v>3538</v>
      </c>
      <c r="I549" s="75" t="s">
        <v>8143</v>
      </c>
      <c r="J549" s="75" t="s">
        <v>3771</v>
      </c>
    </row>
    <row r="550" ht="15.75" customHeight="1">
      <c r="A550" s="67">
        <v>2577.0</v>
      </c>
      <c r="B550" s="72" t="s">
        <v>3188</v>
      </c>
      <c r="C550" s="72">
        <v>2.0</v>
      </c>
      <c r="D550" s="72" t="s">
        <v>8144</v>
      </c>
      <c r="E550" s="72" t="s">
        <v>8145</v>
      </c>
      <c r="F550" s="72" t="s">
        <v>8146</v>
      </c>
      <c r="G550" s="72" t="s">
        <v>8147</v>
      </c>
      <c r="H550" s="75" t="s">
        <v>2368</v>
      </c>
      <c r="I550" s="75" t="s">
        <v>6920</v>
      </c>
      <c r="J550" s="75" t="s">
        <v>4569</v>
      </c>
      <c r="K550" s="75" t="s">
        <v>2637</v>
      </c>
      <c r="L550" s="75" t="s">
        <v>3001</v>
      </c>
    </row>
    <row r="551" ht="15.75" customHeight="1">
      <c r="A551" s="67">
        <v>2578.0</v>
      </c>
      <c r="B551" s="72" t="s">
        <v>3960</v>
      </c>
      <c r="C551" s="72">
        <v>2.0</v>
      </c>
      <c r="D551" s="72" t="s">
        <v>8148</v>
      </c>
      <c r="E551" s="72" t="s">
        <v>8149</v>
      </c>
      <c r="F551" s="72" t="s">
        <v>8150</v>
      </c>
      <c r="G551" s="72" t="s">
        <v>8151</v>
      </c>
      <c r="H551" s="75" t="s">
        <v>3050</v>
      </c>
      <c r="I551" s="75" t="s">
        <v>7427</v>
      </c>
      <c r="J551" s="75" t="s">
        <v>763</v>
      </c>
      <c r="K551" s="75" t="s">
        <v>3001</v>
      </c>
      <c r="L551" s="75" t="s">
        <v>764</v>
      </c>
    </row>
    <row r="552" ht="15.75" customHeight="1">
      <c r="A552" s="67">
        <v>2579.0</v>
      </c>
      <c r="B552" s="72" t="s">
        <v>3224</v>
      </c>
      <c r="C552" s="72">
        <v>2.0</v>
      </c>
      <c r="D552" s="72" t="s">
        <v>8152</v>
      </c>
      <c r="E552" s="72" t="s">
        <v>8153</v>
      </c>
      <c r="F552" s="72" t="s">
        <v>8154</v>
      </c>
      <c r="G552" s="72" t="s">
        <v>8155</v>
      </c>
      <c r="H552" s="75" t="s">
        <v>3225</v>
      </c>
      <c r="I552" s="75" t="s">
        <v>3532</v>
      </c>
      <c r="J552" s="75" t="s">
        <v>6920</v>
      </c>
      <c r="K552" s="75" t="s">
        <v>3105</v>
      </c>
      <c r="L552" s="75" t="s">
        <v>8156</v>
      </c>
    </row>
    <row r="553" ht="15.75" customHeight="1">
      <c r="A553" s="67">
        <v>2581.0</v>
      </c>
      <c r="B553" s="72" t="s">
        <v>4545</v>
      </c>
      <c r="C553" s="72">
        <v>2.0</v>
      </c>
      <c r="D553" s="72" t="s">
        <v>8157</v>
      </c>
      <c r="E553" s="72" t="s">
        <v>8158</v>
      </c>
      <c r="F553" s="72" t="s">
        <v>8159</v>
      </c>
      <c r="G553" s="72" t="s">
        <v>8160</v>
      </c>
      <c r="H553" s="75" t="s">
        <v>3225</v>
      </c>
      <c r="I553" s="75" t="s">
        <v>2454</v>
      </c>
      <c r="J553" s="75" t="s">
        <v>2322</v>
      </c>
      <c r="K553" s="75" t="s">
        <v>3105</v>
      </c>
      <c r="L553" s="75" t="s">
        <v>8156</v>
      </c>
    </row>
    <row r="554" ht="15.75" customHeight="1">
      <c r="A554" s="67">
        <v>2582.0</v>
      </c>
      <c r="B554" s="72" t="s">
        <v>8161</v>
      </c>
      <c r="C554" s="72">
        <v>2.0</v>
      </c>
      <c r="D554" s="72" t="s">
        <v>8162</v>
      </c>
      <c r="E554" s="72" t="s">
        <v>8163</v>
      </c>
      <c r="F554" s="72" t="s">
        <v>8164</v>
      </c>
      <c r="G554" s="72" t="s">
        <v>8165</v>
      </c>
      <c r="H554" s="75" t="s">
        <v>3225</v>
      </c>
      <c r="I554" s="75" t="s">
        <v>3532</v>
      </c>
      <c r="J554" s="75" t="s">
        <v>2322</v>
      </c>
      <c r="K554" s="75" t="s">
        <v>4025</v>
      </c>
      <c r="L554" s="75" t="s">
        <v>4309</v>
      </c>
    </row>
    <row r="555" ht="15.75" customHeight="1">
      <c r="A555" s="67">
        <v>2583.0</v>
      </c>
      <c r="B555" s="72" t="s">
        <v>3874</v>
      </c>
      <c r="C555" s="72">
        <v>2.0</v>
      </c>
      <c r="D555" s="72" t="s">
        <v>8166</v>
      </c>
      <c r="E555" s="72" t="s">
        <v>8167</v>
      </c>
      <c r="F555" s="72" t="s">
        <v>8168</v>
      </c>
      <c r="G555" s="72" t="s">
        <v>8169</v>
      </c>
      <c r="H555" s="75" t="s">
        <v>3225</v>
      </c>
      <c r="I555" s="75" t="s">
        <v>3532</v>
      </c>
      <c r="J555" s="75" t="s">
        <v>8156</v>
      </c>
      <c r="K555" s="75" t="s">
        <v>4025</v>
      </c>
      <c r="L555" s="75" t="s">
        <v>4309</v>
      </c>
    </row>
    <row r="556" ht="15.75" customHeight="1">
      <c r="A556" s="67">
        <v>2585.0</v>
      </c>
      <c r="B556" s="72" t="s">
        <v>8170</v>
      </c>
      <c r="C556" s="72">
        <v>2.0</v>
      </c>
      <c r="D556" s="72" t="s">
        <v>8171</v>
      </c>
      <c r="E556" s="72" t="s">
        <v>8172</v>
      </c>
      <c r="F556" s="72" t="s">
        <v>8173</v>
      </c>
      <c r="G556" s="72" t="s">
        <v>8174</v>
      </c>
      <c r="H556" s="75" t="s">
        <v>2655</v>
      </c>
      <c r="I556" s="75" t="s">
        <v>2775</v>
      </c>
      <c r="J556" s="75" t="s">
        <v>8175</v>
      </c>
      <c r="K556" s="75" t="s">
        <v>3049</v>
      </c>
      <c r="L556" s="75" t="s">
        <v>2091</v>
      </c>
    </row>
    <row r="557" ht="15.75" customHeight="1">
      <c r="A557" s="67">
        <v>2586.0</v>
      </c>
      <c r="B557" s="72" t="s">
        <v>4149</v>
      </c>
      <c r="C557" s="72">
        <v>2.0</v>
      </c>
      <c r="D557" s="72" t="s">
        <v>8176</v>
      </c>
      <c r="E557" s="72" t="s">
        <v>8177</v>
      </c>
      <c r="F557" s="72" t="s">
        <v>4148</v>
      </c>
      <c r="G557" s="72" t="s">
        <v>8178</v>
      </c>
      <c r="H557" s="75" t="s">
        <v>1804</v>
      </c>
      <c r="I557" s="75" t="s">
        <v>8179</v>
      </c>
      <c r="J557" s="75" t="s">
        <v>427</v>
      </c>
      <c r="K557" s="75" t="s">
        <v>3241</v>
      </c>
      <c r="L557" s="75" t="s">
        <v>2051</v>
      </c>
    </row>
    <row r="558" ht="15.75" customHeight="1">
      <c r="A558" s="67">
        <v>2587.0</v>
      </c>
      <c r="B558" s="72" t="s">
        <v>8180</v>
      </c>
      <c r="C558" s="72">
        <v>2.0</v>
      </c>
      <c r="D558" s="72" t="s">
        <v>8181</v>
      </c>
      <c r="E558" s="72" t="s">
        <v>8182</v>
      </c>
      <c r="F558" s="72" t="s">
        <v>8183</v>
      </c>
      <c r="G558" s="72" t="s">
        <v>8184</v>
      </c>
      <c r="H558" s="75" t="s">
        <v>2124</v>
      </c>
      <c r="I558" s="75" t="s">
        <v>3246</v>
      </c>
      <c r="J558" s="75" t="s">
        <v>2091</v>
      </c>
      <c r="K558" s="75" t="s">
        <v>3241</v>
      </c>
      <c r="L558" s="75" t="s">
        <v>2051</v>
      </c>
    </row>
    <row r="559" ht="15.75" customHeight="1">
      <c r="A559" s="67">
        <v>2588.0</v>
      </c>
      <c r="B559" s="72" t="s">
        <v>8185</v>
      </c>
      <c r="C559" s="72">
        <v>2.0</v>
      </c>
      <c r="D559" s="72" t="s">
        <v>8186</v>
      </c>
      <c r="E559" s="72" t="s">
        <v>5349</v>
      </c>
      <c r="F559" s="72" t="s">
        <v>8187</v>
      </c>
      <c r="G559" s="72" t="s">
        <v>8188</v>
      </c>
      <c r="H559" s="75" t="s">
        <v>1804</v>
      </c>
      <c r="I559" s="75" t="s">
        <v>2124</v>
      </c>
    </row>
    <row r="560" ht="15.75" customHeight="1">
      <c r="A560" s="67">
        <v>2590.0</v>
      </c>
      <c r="B560" s="72" t="s">
        <v>8189</v>
      </c>
      <c r="C560" s="72">
        <v>2.0</v>
      </c>
      <c r="D560" s="72" t="s">
        <v>8190</v>
      </c>
      <c r="E560" s="72" t="s">
        <v>8191</v>
      </c>
      <c r="F560" s="72" t="s">
        <v>8192</v>
      </c>
      <c r="G560" s="72" t="s">
        <v>8193</v>
      </c>
      <c r="H560" s="75" t="s">
        <v>2655</v>
      </c>
      <c r="I560" s="75" t="s">
        <v>3104</v>
      </c>
      <c r="J560" s="75" t="s">
        <v>8194</v>
      </c>
      <c r="K560" s="75" t="s">
        <v>8195</v>
      </c>
      <c r="L560" s="75" t="s">
        <v>8195</v>
      </c>
    </row>
    <row r="561" ht="15.75" customHeight="1">
      <c r="A561" s="67">
        <v>2594.0</v>
      </c>
      <c r="B561" s="72" t="s">
        <v>8196</v>
      </c>
      <c r="C561" s="72">
        <v>2.0</v>
      </c>
      <c r="D561" s="72" t="s">
        <v>8197</v>
      </c>
      <c r="E561" s="72" t="s">
        <v>6009</v>
      </c>
      <c r="F561" s="72" t="s">
        <v>8198</v>
      </c>
      <c r="G561" s="72" t="s">
        <v>8199</v>
      </c>
      <c r="H561" s="75" t="s">
        <v>3504</v>
      </c>
      <c r="I561" s="75" t="s">
        <v>8200</v>
      </c>
      <c r="J561" s="75" t="s">
        <v>2354</v>
      </c>
      <c r="K561" s="75" t="s">
        <v>8194</v>
      </c>
      <c r="L561" s="75" t="s">
        <v>8194</v>
      </c>
    </row>
    <row r="562" ht="15.75" customHeight="1">
      <c r="A562" s="67">
        <v>2596.0</v>
      </c>
      <c r="B562" s="72" t="s">
        <v>8201</v>
      </c>
      <c r="C562" s="72">
        <v>2.0</v>
      </c>
      <c r="D562" s="72" t="s">
        <v>8202</v>
      </c>
      <c r="E562" s="72" t="s">
        <v>5703</v>
      </c>
      <c r="F562" s="72" t="s">
        <v>8203</v>
      </c>
      <c r="G562" s="72" t="s">
        <v>8204</v>
      </c>
      <c r="H562" s="75" t="s">
        <v>4290</v>
      </c>
      <c r="I562" s="75" t="s">
        <v>3962</v>
      </c>
      <c r="J562" s="75" t="s">
        <v>8205</v>
      </c>
      <c r="K562" s="75" t="s">
        <v>2125</v>
      </c>
      <c r="L562" s="75" t="s">
        <v>8206</v>
      </c>
    </row>
    <row r="563" ht="15.75" customHeight="1">
      <c r="A563" s="67">
        <v>2597.0</v>
      </c>
      <c r="B563" s="72" t="s">
        <v>8207</v>
      </c>
      <c r="C563" s="72">
        <v>2.0</v>
      </c>
      <c r="D563" s="72" t="s">
        <v>8208</v>
      </c>
      <c r="E563" s="72" t="s">
        <v>6683</v>
      </c>
      <c r="F563" s="72" t="s">
        <v>8209</v>
      </c>
      <c r="G563" s="72" t="s">
        <v>8210</v>
      </c>
      <c r="H563" s="75" t="s">
        <v>2863</v>
      </c>
      <c r="I563" s="75" t="s">
        <v>2368</v>
      </c>
      <c r="J563" s="75" t="s">
        <v>3335</v>
      </c>
      <c r="K563" s="75" t="s">
        <v>3335</v>
      </c>
      <c r="L563" s="75" t="s">
        <v>3335</v>
      </c>
    </row>
    <row r="564" ht="15.75" customHeight="1">
      <c r="A564" s="67">
        <v>2603.0</v>
      </c>
      <c r="B564" s="72" t="s">
        <v>4763</v>
      </c>
      <c r="C564" s="72">
        <v>2.0</v>
      </c>
      <c r="D564" s="72" t="s">
        <v>8211</v>
      </c>
      <c r="E564" s="72" t="s">
        <v>8212</v>
      </c>
      <c r="F564" s="72" t="s">
        <v>8213</v>
      </c>
      <c r="G564" s="72" t="s">
        <v>8214</v>
      </c>
      <c r="H564" s="75" t="s">
        <v>3003</v>
      </c>
      <c r="I564" s="75" t="s">
        <v>4452</v>
      </c>
      <c r="J564" s="75" t="s">
        <v>4009</v>
      </c>
      <c r="K564" s="75" t="s">
        <v>3001</v>
      </c>
      <c r="L564" s="75" t="s">
        <v>764</v>
      </c>
    </row>
    <row r="565" ht="15.75" customHeight="1">
      <c r="A565" s="67">
        <v>2604.0</v>
      </c>
      <c r="B565" s="72" t="s">
        <v>8215</v>
      </c>
      <c r="C565" s="72">
        <v>2.0</v>
      </c>
      <c r="D565" s="72" t="s">
        <v>8216</v>
      </c>
      <c r="E565" s="72" t="s">
        <v>8217</v>
      </c>
      <c r="F565" s="72" t="s">
        <v>8218</v>
      </c>
      <c r="G565" s="72" t="s">
        <v>8219</v>
      </c>
      <c r="H565" s="75" t="s">
        <v>428</v>
      </c>
      <c r="I565" s="75" t="s">
        <v>2454</v>
      </c>
      <c r="J565" s="75" t="s">
        <v>6920</v>
      </c>
      <c r="K565" s="75" t="s">
        <v>4309</v>
      </c>
      <c r="L565" s="75" t="s">
        <v>1244</v>
      </c>
    </row>
    <row r="566" ht="15.75" customHeight="1">
      <c r="A566" s="67">
        <v>2606.0</v>
      </c>
      <c r="B566" s="72" t="s">
        <v>3542</v>
      </c>
      <c r="C566" s="72">
        <v>2.0</v>
      </c>
      <c r="D566" s="72" t="s">
        <v>8220</v>
      </c>
      <c r="E566" s="72" t="s">
        <v>8221</v>
      </c>
      <c r="F566" s="72" t="s">
        <v>8222</v>
      </c>
      <c r="G566" s="72" t="s">
        <v>8223</v>
      </c>
      <c r="H566" s="75" t="s">
        <v>3225</v>
      </c>
      <c r="I566" s="75" t="s">
        <v>2454</v>
      </c>
      <c r="J566" s="75" t="s">
        <v>2322</v>
      </c>
      <c r="K566" s="75" t="s">
        <v>4309</v>
      </c>
      <c r="L566" s="75" t="s">
        <v>1244</v>
      </c>
    </row>
    <row r="567" ht="15.75" customHeight="1">
      <c r="A567" s="67">
        <v>2607.0</v>
      </c>
      <c r="B567" s="72" t="s">
        <v>8224</v>
      </c>
      <c r="C567" s="72">
        <v>2.0</v>
      </c>
      <c r="D567" s="72" t="s">
        <v>8225</v>
      </c>
      <c r="E567" s="72" t="s">
        <v>8226</v>
      </c>
      <c r="F567" s="72" t="s">
        <v>8227</v>
      </c>
      <c r="G567" s="72" t="s">
        <v>8228</v>
      </c>
      <c r="H567" s="75" t="s">
        <v>3225</v>
      </c>
      <c r="I567" s="75" t="s">
        <v>2454</v>
      </c>
      <c r="J567" s="75" t="s">
        <v>8156</v>
      </c>
      <c r="K567" s="75" t="s">
        <v>4283</v>
      </c>
      <c r="L567" s="75" t="s">
        <v>3105</v>
      </c>
    </row>
    <row r="568" ht="15.75" customHeight="1">
      <c r="A568" s="67">
        <v>2608.0</v>
      </c>
      <c r="B568" s="72" t="s">
        <v>8229</v>
      </c>
      <c r="C568" s="72">
        <v>2.0</v>
      </c>
      <c r="D568" s="72" t="s">
        <v>8230</v>
      </c>
      <c r="E568" s="72" t="s">
        <v>8231</v>
      </c>
      <c r="F568" s="72" t="s">
        <v>8232</v>
      </c>
      <c r="G568" s="72" t="s">
        <v>8233</v>
      </c>
      <c r="H568" s="75" t="s">
        <v>3225</v>
      </c>
      <c r="I568" s="75" t="s">
        <v>3532</v>
      </c>
      <c r="J568" s="75" t="s">
        <v>8156</v>
      </c>
      <c r="K568" s="75" t="s">
        <v>4283</v>
      </c>
      <c r="L568" s="75" t="s">
        <v>4309</v>
      </c>
    </row>
    <row r="569" ht="15.75" customHeight="1">
      <c r="A569" s="67">
        <v>2611.0</v>
      </c>
      <c r="B569" s="72" t="s">
        <v>3878</v>
      </c>
      <c r="C569" s="72">
        <v>2.0</v>
      </c>
      <c r="D569" s="72" t="s">
        <v>8234</v>
      </c>
      <c r="E569" s="72" t="s">
        <v>8235</v>
      </c>
      <c r="F569" s="72" t="s">
        <v>8236</v>
      </c>
      <c r="G569" s="72" t="s">
        <v>8237</v>
      </c>
      <c r="H569" s="75" t="s">
        <v>761</v>
      </c>
      <c r="I569" s="75" t="s">
        <v>2457</v>
      </c>
      <c r="J569" s="75" t="s">
        <v>1244</v>
      </c>
      <c r="K569" s="75" t="s">
        <v>3801</v>
      </c>
      <c r="L569" s="75" t="s">
        <v>2656</v>
      </c>
    </row>
    <row r="570" ht="15.75" customHeight="1">
      <c r="A570" s="67">
        <v>2613.0</v>
      </c>
      <c r="B570" s="72" t="s">
        <v>8238</v>
      </c>
      <c r="C570" s="72">
        <v>2.0</v>
      </c>
      <c r="D570" s="72" t="s">
        <v>8239</v>
      </c>
      <c r="E570" s="72" t="s">
        <v>8240</v>
      </c>
      <c r="F570" s="72" t="s">
        <v>8241</v>
      </c>
      <c r="G570" s="72" t="s">
        <v>8242</v>
      </c>
      <c r="H570" s="75" t="s">
        <v>2456</v>
      </c>
      <c r="I570" s="75" t="s">
        <v>3532</v>
      </c>
      <c r="J570" s="75" t="s">
        <v>1244</v>
      </c>
      <c r="K570" s="75" t="s">
        <v>2656</v>
      </c>
      <c r="L570" s="75" t="s">
        <v>4283</v>
      </c>
    </row>
    <row r="571" ht="15.75" customHeight="1">
      <c r="A571" s="67">
        <v>2614.0</v>
      </c>
      <c r="B571" s="72" t="s">
        <v>8243</v>
      </c>
      <c r="C571" s="72">
        <v>2.0</v>
      </c>
      <c r="D571" s="72" t="s">
        <v>8244</v>
      </c>
      <c r="E571" s="72" t="s">
        <v>8245</v>
      </c>
      <c r="F571" s="72" t="s">
        <v>8246</v>
      </c>
      <c r="G571" s="72" t="s">
        <v>8247</v>
      </c>
      <c r="H571" s="75" t="s">
        <v>2456</v>
      </c>
      <c r="I571" s="75" t="s">
        <v>2454</v>
      </c>
      <c r="J571" s="75" t="s">
        <v>1244</v>
      </c>
      <c r="K571" s="75" t="s">
        <v>2656</v>
      </c>
      <c r="L571" s="75" t="s">
        <v>4283</v>
      </c>
    </row>
    <row r="572" ht="15.75" customHeight="1">
      <c r="A572" s="67">
        <v>2615.0</v>
      </c>
      <c r="B572" s="72" t="s">
        <v>4023</v>
      </c>
      <c r="C572" s="72">
        <v>2.0</v>
      </c>
      <c r="D572" s="72" t="s">
        <v>8248</v>
      </c>
      <c r="E572" s="72" t="s">
        <v>8249</v>
      </c>
      <c r="F572" s="72" t="s">
        <v>8250</v>
      </c>
      <c r="G572" s="72" t="s">
        <v>8242</v>
      </c>
      <c r="H572" s="75" t="s">
        <v>2456</v>
      </c>
      <c r="I572" s="75" t="s">
        <v>3532</v>
      </c>
      <c r="J572" s="75" t="s">
        <v>1244</v>
      </c>
      <c r="K572" s="75" t="s">
        <v>2656</v>
      </c>
      <c r="L572" s="75" t="s">
        <v>4283</v>
      </c>
    </row>
    <row r="573" ht="15.75" customHeight="1">
      <c r="A573" s="67">
        <v>2618.0</v>
      </c>
      <c r="B573" s="72" t="s">
        <v>8251</v>
      </c>
      <c r="C573" s="72">
        <v>2.0</v>
      </c>
      <c r="D573" s="72" t="s">
        <v>8252</v>
      </c>
      <c r="E573" s="72" t="s">
        <v>5387</v>
      </c>
      <c r="F573" s="72" t="s">
        <v>8253</v>
      </c>
      <c r="G573" s="72" t="s">
        <v>8254</v>
      </c>
      <c r="H573" s="75" t="s">
        <v>2656</v>
      </c>
      <c r="I573" s="75" t="s">
        <v>3863</v>
      </c>
    </row>
    <row r="574" ht="15.75" customHeight="1">
      <c r="A574" s="67">
        <v>2619.0</v>
      </c>
      <c r="B574" s="72" t="s">
        <v>8255</v>
      </c>
      <c r="C574" s="72">
        <v>2.0</v>
      </c>
      <c r="D574" s="72" t="s">
        <v>8256</v>
      </c>
      <c r="E574" s="72" t="s">
        <v>5349</v>
      </c>
      <c r="F574" s="72" t="s">
        <v>8257</v>
      </c>
      <c r="G574" s="72" t="s">
        <v>8258</v>
      </c>
      <c r="H574" s="75" t="s">
        <v>2656</v>
      </c>
      <c r="I574" s="75" t="s">
        <v>2967</v>
      </c>
    </row>
    <row r="575" ht="15.75" customHeight="1">
      <c r="A575" s="67">
        <v>2621.0</v>
      </c>
      <c r="B575" s="72" t="s">
        <v>8259</v>
      </c>
      <c r="C575" s="72">
        <v>2.0</v>
      </c>
      <c r="D575" s="72" t="s">
        <v>8260</v>
      </c>
      <c r="E575" s="72" t="s">
        <v>8261</v>
      </c>
      <c r="F575" s="72" t="s">
        <v>8262</v>
      </c>
      <c r="G575" s="72" t="s">
        <v>8263</v>
      </c>
      <c r="H575" s="75" t="s">
        <v>2053</v>
      </c>
      <c r="I575" s="75" t="s">
        <v>2860</v>
      </c>
      <c r="J575" s="75" t="s">
        <v>2658</v>
      </c>
      <c r="K575" s="75" t="s">
        <v>2966</v>
      </c>
      <c r="L575" s="75" t="s">
        <v>2966</v>
      </c>
    </row>
    <row r="576" ht="15.75" customHeight="1">
      <c r="A576" s="67">
        <v>2622.0</v>
      </c>
      <c r="B576" s="72" t="s">
        <v>8264</v>
      </c>
      <c r="C576" s="72">
        <v>2.0</v>
      </c>
      <c r="D576" s="72" t="s">
        <v>8265</v>
      </c>
      <c r="E576" s="72" t="s">
        <v>8266</v>
      </c>
      <c r="F576" s="72" t="s">
        <v>8267</v>
      </c>
      <c r="G576" s="72" t="s">
        <v>8268</v>
      </c>
      <c r="H576" s="75" t="s">
        <v>2053</v>
      </c>
      <c r="I576" s="75" t="s">
        <v>3196</v>
      </c>
      <c r="J576" s="75" t="s">
        <v>4546</v>
      </c>
      <c r="K576" s="75" t="s">
        <v>2658</v>
      </c>
      <c r="L576" s="75" t="s">
        <v>2658</v>
      </c>
    </row>
    <row r="577" ht="15.75" customHeight="1">
      <c r="A577" s="67">
        <v>2623.0</v>
      </c>
      <c r="B577" s="72" t="s">
        <v>8269</v>
      </c>
      <c r="C577" s="72">
        <v>2.0</v>
      </c>
      <c r="D577" s="72" t="s">
        <v>8270</v>
      </c>
      <c r="E577" s="72" t="s">
        <v>8271</v>
      </c>
      <c r="F577" s="72" t="s">
        <v>8272</v>
      </c>
      <c r="G577" s="72" t="s">
        <v>8273</v>
      </c>
      <c r="H577" s="75" t="s">
        <v>3004</v>
      </c>
      <c r="I577" s="75" t="s">
        <v>2861</v>
      </c>
      <c r="J577" s="75" t="s">
        <v>4546</v>
      </c>
      <c r="K577" s="75" t="s">
        <v>2658</v>
      </c>
      <c r="L577" s="75" t="s">
        <v>2658</v>
      </c>
    </row>
    <row r="578" ht="15.75" customHeight="1">
      <c r="A578" s="67">
        <v>2624.0</v>
      </c>
      <c r="B578" s="72" t="s">
        <v>8274</v>
      </c>
      <c r="C578" s="72">
        <v>2.0</v>
      </c>
      <c r="D578" s="72" t="s">
        <v>8275</v>
      </c>
      <c r="E578" s="72" t="s">
        <v>6020</v>
      </c>
      <c r="F578" s="72" t="s">
        <v>8276</v>
      </c>
      <c r="G578" s="72" t="s">
        <v>8277</v>
      </c>
      <c r="H578" s="75" t="s">
        <v>3004</v>
      </c>
      <c r="I578" s="75" t="s">
        <v>3196</v>
      </c>
      <c r="J578" s="75" t="s">
        <v>4546</v>
      </c>
      <c r="K578" s="75" t="s">
        <v>4546</v>
      </c>
      <c r="L578" s="75" t="s">
        <v>4546</v>
      </c>
    </row>
    <row r="579" ht="15.75" customHeight="1">
      <c r="A579" s="67">
        <v>2625.0</v>
      </c>
      <c r="B579" s="72" t="s">
        <v>8278</v>
      </c>
      <c r="C579" s="72">
        <v>2.0</v>
      </c>
      <c r="D579" s="72" t="s">
        <v>8279</v>
      </c>
      <c r="E579" s="72" t="s">
        <v>6975</v>
      </c>
      <c r="F579" s="72" t="s">
        <v>8280</v>
      </c>
      <c r="G579" s="72" t="s">
        <v>8281</v>
      </c>
      <c r="H579" s="75" t="s">
        <v>2776</v>
      </c>
      <c r="I579" s="75" t="s">
        <v>3196</v>
      </c>
      <c r="J579" s="75" t="s">
        <v>2774</v>
      </c>
      <c r="K579" s="75" t="s">
        <v>2658</v>
      </c>
      <c r="L579" s="75" t="s">
        <v>2658</v>
      </c>
    </row>
    <row r="580" ht="15.75" customHeight="1">
      <c r="A580" s="67">
        <v>2626.0</v>
      </c>
      <c r="B580" s="72" t="s">
        <v>8282</v>
      </c>
      <c r="C580" s="72">
        <v>2.0</v>
      </c>
      <c r="D580" s="72" t="s">
        <v>8283</v>
      </c>
      <c r="E580" s="72" t="s">
        <v>6428</v>
      </c>
      <c r="F580" s="72" t="s">
        <v>8284</v>
      </c>
      <c r="G580" s="72" t="s">
        <v>8285</v>
      </c>
      <c r="H580" s="75" t="s">
        <v>2967</v>
      </c>
      <c r="I580" s="75" t="s">
        <v>2192</v>
      </c>
      <c r="J580" s="75" t="s">
        <v>8286</v>
      </c>
      <c r="K580" s="75" t="s">
        <v>8286</v>
      </c>
      <c r="L580" s="75" t="s">
        <v>8286</v>
      </c>
    </row>
    <row r="581" ht="15.75" customHeight="1">
      <c r="A581" s="67">
        <v>2627.0</v>
      </c>
      <c r="B581" s="72" t="s">
        <v>8287</v>
      </c>
      <c r="C581" s="72">
        <v>2.0</v>
      </c>
      <c r="D581" s="72" t="s">
        <v>8288</v>
      </c>
      <c r="E581" s="72" t="s">
        <v>5349</v>
      </c>
      <c r="F581" s="72" t="s">
        <v>8289</v>
      </c>
      <c r="G581" s="72" t="s">
        <v>8290</v>
      </c>
      <c r="H581" s="75" t="s">
        <v>2967</v>
      </c>
      <c r="I581" s="75" t="s">
        <v>8286</v>
      </c>
    </row>
    <row r="582" ht="15.75" customHeight="1">
      <c r="A582" s="67">
        <v>2628.0</v>
      </c>
      <c r="B582" s="72" t="s">
        <v>8291</v>
      </c>
      <c r="C582" s="72">
        <v>2.0</v>
      </c>
      <c r="D582" s="72" t="s">
        <v>8252</v>
      </c>
      <c r="E582" s="72" t="s">
        <v>5387</v>
      </c>
      <c r="F582" s="72" t="s">
        <v>8253</v>
      </c>
      <c r="G582" s="72" t="s">
        <v>8254</v>
      </c>
      <c r="H582" s="75" t="s">
        <v>2656</v>
      </c>
      <c r="I582" s="75" t="s">
        <v>3863</v>
      </c>
    </row>
    <row r="583" ht="15.75" customHeight="1">
      <c r="A583" s="67">
        <v>2630.0</v>
      </c>
      <c r="B583" s="72" t="s">
        <v>8292</v>
      </c>
      <c r="C583" s="72">
        <v>2.0</v>
      </c>
      <c r="D583" s="72" t="s">
        <v>8293</v>
      </c>
      <c r="E583" s="72" t="s">
        <v>5403</v>
      </c>
      <c r="F583" s="72" t="s">
        <v>8294</v>
      </c>
      <c r="G583" s="72" t="s">
        <v>8295</v>
      </c>
      <c r="H583" s="75" t="s">
        <v>8296</v>
      </c>
      <c r="I583" s="75" t="s">
        <v>8297</v>
      </c>
      <c r="J583" s="75" t="s">
        <v>4918</v>
      </c>
      <c r="K583" s="75" t="s">
        <v>8298</v>
      </c>
    </row>
    <row r="584" ht="15.75" customHeight="1">
      <c r="A584" s="67">
        <v>2631.0</v>
      </c>
      <c r="B584" s="72" t="s">
        <v>2756</v>
      </c>
      <c r="C584" s="72">
        <v>2.0</v>
      </c>
      <c r="D584" s="72" t="s">
        <v>8299</v>
      </c>
      <c r="E584" s="72" t="s">
        <v>8300</v>
      </c>
      <c r="F584" s="72" t="s">
        <v>8301</v>
      </c>
      <c r="G584" s="72" t="s">
        <v>8302</v>
      </c>
      <c r="H584" s="75" t="s">
        <v>2997</v>
      </c>
      <c r="I584" s="75" t="s">
        <v>2209</v>
      </c>
      <c r="J584" s="75" t="s">
        <v>2922</v>
      </c>
      <c r="K584" s="75" t="s">
        <v>2982</v>
      </c>
      <c r="L584" s="75" t="s">
        <v>8303</v>
      </c>
    </row>
    <row r="585" ht="15.75" customHeight="1">
      <c r="A585" s="67">
        <v>2635.0</v>
      </c>
      <c r="B585" s="72" t="s">
        <v>8304</v>
      </c>
      <c r="C585" s="72">
        <v>2.0</v>
      </c>
      <c r="D585" s="72" t="s">
        <v>8305</v>
      </c>
      <c r="E585" s="72" t="s">
        <v>8306</v>
      </c>
      <c r="F585" s="72" t="s">
        <v>8307</v>
      </c>
      <c r="G585" s="72" t="s">
        <v>8308</v>
      </c>
      <c r="H585" s="75" t="s">
        <v>3260</v>
      </c>
      <c r="I585" s="75" t="s">
        <v>8309</v>
      </c>
      <c r="J585" s="75" t="s">
        <v>3636</v>
      </c>
      <c r="K585" s="75" t="s">
        <v>7578</v>
      </c>
      <c r="L585" s="75" t="s">
        <v>7578</v>
      </c>
    </row>
    <row r="586" ht="15.75" customHeight="1">
      <c r="A586" s="67">
        <v>2642.0</v>
      </c>
      <c r="B586" s="72" t="s">
        <v>8310</v>
      </c>
      <c r="C586" s="72">
        <v>2.0</v>
      </c>
      <c r="D586" s="72" t="s">
        <v>8311</v>
      </c>
      <c r="E586" s="72" t="s">
        <v>8312</v>
      </c>
      <c r="F586" s="72" t="s">
        <v>8313</v>
      </c>
      <c r="G586" s="72" t="s">
        <v>8314</v>
      </c>
      <c r="H586" s="75" t="s">
        <v>3199</v>
      </c>
      <c r="I586" s="75" t="s">
        <v>8315</v>
      </c>
      <c r="J586" s="75" t="s">
        <v>8316</v>
      </c>
      <c r="K586" s="75" t="s">
        <v>8317</v>
      </c>
      <c r="L586" s="75" t="s">
        <v>8318</v>
      </c>
    </row>
    <row r="587" ht="15.75" customHeight="1">
      <c r="A587" s="67">
        <v>2652.0</v>
      </c>
      <c r="B587" s="72" t="s">
        <v>8319</v>
      </c>
      <c r="C587" s="72">
        <v>2.0</v>
      </c>
      <c r="D587" s="72" t="s">
        <v>8320</v>
      </c>
      <c r="E587" s="72" t="s">
        <v>5387</v>
      </c>
      <c r="F587" s="72" t="s">
        <v>8321</v>
      </c>
      <c r="G587" s="72" t="s">
        <v>8322</v>
      </c>
      <c r="H587" s="75" t="s">
        <v>8323</v>
      </c>
      <c r="I587" s="75" t="s">
        <v>8324</v>
      </c>
      <c r="J587" s="75" t="s">
        <v>8325</v>
      </c>
    </row>
    <row r="588" ht="15.75" customHeight="1">
      <c r="A588" s="67">
        <v>2653.0</v>
      </c>
      <c r="B588" s="72" t="s">
        <v>3402</v>
      </c>
      <c r="C588" s="72">
        <v>2.0</v>
      </c>
      <c r="D588" s="72" t="s">
        <v>8326</v>
      </c>
      <c r="E588" s="72" t="s">
        <v>8327</v>
      </c>
      <c r="F588" s="72" t="s">
        <v>3401</v>
      </c>
      <c r="G588" s="72" t="s">
        <v>8328</v>
      </c>
      <c r="H588" s="75" t="s">
        <v>8329</v>
      </c>
      <c r="I588" s="75" t="s">
        <v>8330</v>
      </c>
      <c r="J588" s="75" t="s">
        <v>8331</v>
      </c>
      <c r="K588" s="75" t="s">
        <v>2997</v>
      </c>
      <c r="L588" s="75" t="s">
        <v>8332</v>
      </c>
    </row>
    <row r="589" ht="15.75" customHeight="1">
      <c r="A589" s="67">
        <v>2655.0</v>
      </c>
      <c r="B589" s="72" t="s">
        <v>8333</v>
      </c>
      <c r="C589" s="72">
        <v>2.0</v>
      </c>
      <c r="D589" s="72" t="s">
        <v>8334</v>
      </c>
      <c r="E589" s="72" t="s">
        <v>5624</v>
      </c>
      <c r="F589" s="72" t="s">
        <v>8335</v>
      </c>
      <c r="G589" s="72" t="s">
        <v>8336</v>
      </c>
      <c r="H589" s="75" t="s">
        <v>2540</v>
      </c>
      <c r="I589" s="75" t="s">
        <v>2538</v>
      </c>
      <c r="J589" s="75" t="s">
        <v>2541</v>
      </c>
      <c r="K589" s="75" t="s">
        <v>2708</v>
      </c>
      <c r="L589" s="75" t="s">
        <v>2541</v>
      </c>
    </row>
    <row r="590" ht="15.75" customHeight="1">
      <c r="A590" s="67">
        <v>2668.0</v>
      </c>
      <c r="B590" s="72" t="s">
        <v>4088</v>
      </c>
      <c r="C590" s="72">
        <v>2.0</v>
      </c>
      <c r="D590" s="72" t="s">
        <v>8337</v>
      </c>
      <c r="E590" s="72" t="s">
        <v>8338</v>
      </c>
      <c r="F590" s="72" t="s">
        <v>8339</v>
      </c>
      <c r="G590" s="72" t="s">
        <v>8340</v>
      </c>
      <c r="H590" s="75" t="s">
        <v>2616</v>
      </c>
      <c r="I590" s="75" t="s">
        <v>4163</v>
      </c>
      <c r="J590" s="75" t="s">
        <v>3932</v>
      </c>
      <c r="K590" s="75" t="s">
        <v>2982</v>
      </c>
      <c r="L590" s="75" t="s">
        <v>1764</v>
      </c>
    </row>
    <row r="591" ht="15.75" customHeight="1">
      <c r="A591" s="67">
        <v>2669.0</v>
      </c>
      <c r="B591" s="72" t="s">
        <v>3835</v>
      </c>
      <c r="C591" s="72">
        <v>2.0</v>
      </c>
      <c r="D591" s="72" t="s">
        <v>8341</v>
      </c>
      <c r="E591" s="72" t="s">
        <v>8342</v>
      </c>
      <c r="F591" s="72" t="s">
        <v>8343</v>
      </c>
      <c r="G591" s="72" t="s">
        <v>8344</v>
      </c>
      <c r="H591" s="75" t="s">
        <v>2812</v>
      </c>
      <c r="I591" s="75" t="s">
        <v>2362</v>
      </c>
      <c r="J591" s="75" t="s">
        <v>3556</v>
      </c>
      <c r="K591" s="75" t="s">
        <v>8345</v>
      </c>
      <c r="L591" s="75" t="s">
        <v>3933</v>
      </c>
    </row>
    <row r="592" ht="15.75" customHeight="1">
      <c r="A592" s="67">
        <v>2670.0</v>
      </c>
      <c r="B592" s="72" t="s">
        <v>8346</v>
      </c>
      <c r="C592" s="72">
        <v>2.0</v>
      </c>
      <c r="D592" s="72" t="s">
        <v>8347</v>
      </c>
      <c r="E592" s="72" t="s">
        <v>8348</v>
      </c>
      <c r="F592" s="72" t="s">
        <v>8349</v>
      </c>
      <c r="G592" s="72" t="s">
        <v>8350</v>
      </c>
      <c r="H592" s="75" t="s">
        <v>6939</v>
      </c>
      <c r="I592" s="75" t="s">
        <v>3284</v>
      </c>
      <c r="J592" s="75" t="s">
        <v>3557</v>
      </c>
      <c r="K592" s="75" t="s">
        <v>2364</v>
      </c>
      <c r="L592" s="75" t="s">
        <v>3557</v>
      </c>
    </row>
    <row r="593" ht="15.75" customHeight="1">
      <c r="A593" s="67">
        <v>2679.0</v>
      </c>
      <c r="B593" s="72" t="s">
        <v>8351</v>
      </c>
      <c r="C593" s="72">
        <v>2.0</v>
      </c>
      <c r="D593" s="72" t="s">
        <v>8352</v>
      </c>
      <c r="E593" s="72" t="s">
        <v>8353</v>
      </c>
      <c r="F593" s="72" t="s">
        <v>8354</v>
      </c>
      <c r="G593" s="72" t="s">
        <v>8355</v>
      </c>
      <c r="H593" s="75" t="s">
        <v>3504</v>
      </c>
      <c r="I593" s="75" t="s">
        <v>2374</v>
      </c>
      <c r="J593" s="75" t="s">
        <v>3532</v>
      </c>
      <c r="K593" s="75" t="s">
        <v>8356</v>
      </c>
      <c r="L593" s="75" t="s">
        <v>8356</v>
      </c>
    </row>
    <row r="594" ht="15.75" customHeight="1">
      <c r="A594" s="67">
        <v>2680.0</v>
      </c>
      <c r="B594" s="72" t="s">
        <v>8357</v>
      </c>
      <c r="C594" s="72">
        <v>2.0</v>
      </c>
      <c r="D594" s="72" t="s">
        <v>8358</v>
      </c>
      <c r="E594" s="72" t="s">
        <v>6602</v>
      </c>
      <c r="F594" s="72" t="s">
        <v>8359</v>
      </c>
      <c r="G594" s="72" t="s">
        <v>8360</v>
      </c>
      <c r="H594" s="75" t="s">
        <v>3504</v>
      </c>
      <c r="I594" s="75" t="s">
        <v>4487</v>
      </c>
      <c r="J594" s="75" t="s">
        <v>8356</v>
      </c>
      <c r="K594" s="75" t="s">
        <v>8356</v>
      </c>
      <c r="L594" s="75" t="s">
        <v>8356</v>
      </c>
    </row>
    <row r="595" ht="15.75" customHeight="1">
      <c r="A595" s="67">
        <v>2681.0</v>
      </c>
      <c r="B595" s="72" t="s">
        <v>8361</v>
      </c>
      <c r="C595" s="72">
        <v>2.0</v>
      </c>
      <c r="D595" s="72" t="s">
        <v>8362</v>
      </c>
      <c r="E595" s="72" t="s">
        <v>5374</v>
      </c>
      <c r="F595" s="72" t="s">
        <v>8363</v>
      </c>
      <c r="G595" s="72" t="s">
        <v>8364</v>
      </c>
      <c r="H595" s="75" t="s">
        <v>3377</v>
      </c>
      <c r="I595" s="75" t="s">
        <v>2374</v>
      </c>
      <c r="J595" s="75" t="s">
        <v>2605</v>
      </c>
    </row>
    <row r="596" ht="15.75" customHeight="1">
      <c r="A596" s="67">
        <v>2682.0</v>
      </c>
      <c r="B596" s="72" t="s">
        <v>8365</v>
      </c>
      <c r="C596" s="72">
        <v>2.0</v>
      </c>
      <c r="D596" s="72" t="s">
        <v>8366</v>
      </c>
      <c r="E596" s="72" t="s">
        <v>5387</v>
      </c>
      <c r="F596" s="72" t="s">
        <v>8367</v>
      </c>
      <c r="G596" s="72" t="s">
        <v>8368</v>
      </c>
      <c r="H596" s="75" t="s">
        <v>4487</v>
      </c>
      <c r="I596" s="75" t="s">
        <v>3377</v>
      </c>
      <c r="J596" s="75" t="s">
        <v>2374</v>
      </c>
    </row>
    <row r="597" ht="15.75" customHeight="1">
      <c r="A597" s="67">
        <v>2683.0</v>
      </c>
      <c r="B597" s="72" t="s">
        <v>8369</v>
      </c>
      <c r="C597" s="72">
        <v>2.0</v>
      </c>
      <c r="D597" s="72" t="s">
        <v>8370</v>
      </c>
      <c r="E597" s="72" t="s">
        <v>6520</v>
      </c>
      <c r="F597" s="72" t="s">
        <v>8371</v>
      </c>
      <c r="G597" s="72" t="s">
        <v>8372</v>
      </c>
      <c r="H597" s="75" t="s">
        <v>3504</v>
      </c>
      <c r="I597" s="75" t="s">
        <v>4307</v>
      </c>
      <c r="J597" s="75" t="s">
        <v>3050</v>
      </c>
      <c r="K597" s="75" t="s">
        <v>8356</v>
      </c>
      <c r="L597" s="75" t="s">
        <v>3532</v>
      </c>
    </row>
    <row r="598" ht="15.75" customHeight="1">
      <c r="A598" s="67">
        <v>2684.0</v>
      </c>
      <c r="B598" s="72" t="s">
        <v>8373</v>
      </c>
      <c r="C598" s="72">
        <v>2.0</v>
      </c>
      <c r="D598" s="72" t="s">
        <v>8374</v>
      </c>
      <c r="E598" s="72" t="s">
        <v>5349</v>
      </c>
      <c r="F598" s="72" t="s">
        <v>8375</v>
      </c>
      <c r="G598" s="72" t="s">
        <v>8376</v>
      </c>
      <c r="H598" s="75" t="s">
        <v>8356</v>
      </c>
      <c r="I598" s="75" t="s">
        <v>3532</v>
      </c>
    </row>
    <row r="599" ht="15.75" customHeight="1">
      <c r="A599" s="67">
        <v>2685.0</v>
      </c>
      <c r="B599" s="72" t="s">
        <v>8377</v>
      </c>
      <c r="C599" s="72">
        <v>2.0</v>
      </c>
      <c r="D599" s="72" t="s">
        <v>8378</v>
      </c>
      <c r="E599" s="72" t="s">
        <v>5349</v>
      </c>
      <c r="F599" s="72" t="s">
        <v>8379</v>
      </c>
      <c r="G599" s="72" t="s">
        <v>8380</v>
      </c>
      <c r="H599" s="75" t="s">
        <v>3050</v>
      </c>
      <c r="I599" s="75" t="s">
        <v>3504</v>
      </c>
    </row>
    <row r="600" ht="15.75" customHeight="1">
      <c r="A600" s="67">
        <v>2686.0</v>
      </c>
      <c r="B600" s="72" t="s">
        <v>8381</v>
      </c>
      <c r="C600" s="72">
        <v>2.0</v>
      </c>
      <c r="D600" s="72" t="s">
        <v>8382</v>
      </c>
      <c r="E600" s="72" t="s">
        <v>5638</v>
      </c>
      <c r="F600" s="72" t="s">
        <v>8383</v>
      </c>
      <c r="G600" s="72" t="s">
        <v>8384</v>
      </c>
      <c r="H600" s="75" t="s">
        <v>8385</v>
      </c>
      <c r="I600" s="75" t="s">
        <v>8386</v>
      </c>
      <c r="J600" s="75" t="s">
        <v>8387</v>
      </c>
    </row>
    <row r="601" ht="15.75" customHeight="1">
      <c r="A601" s="67">
        <v>2700.0</v>
      </c>
      <c r="B601" s="72" t="s">
        <v>8388</v>
      </c>
      <c r="C601" s="72">
        <v>2.0</v>
      </c>
      <c r="D601" s="72" t="s">
        <v>8389</v>
      </c>
      <c r="E601" s="72" t="s">
        <v>8390</v>
      </c>
      <c r="F601" s="72" t="s">
        <v>8391</v>
      </c>
      <c r="G601" s="72" t="s">
        <v>8392</v>
      </c>
      <c r="H601" s="75" t="s">
        <v>8393</v>
      </c>
      <c r="I601" s="75" t="s">
        <v>8394</v>
      </c>
      <c r="J601" s="75" t="s">
        <v>8395</v>
      </c>
    </row>
    <row r="602" ht="15.75" customHeight="1">
      <c r="A602" s="67">
        <v>2702.0</v>
      </c>
      <c r="B602" s="72" t="s">
        <v>8396</v>
      </c>
      <c r="C602" s="72">
        <v>2.0</v>
      </c>
      <c r="D602" s="72" t="s">
        <v>8397</v>
      </c>
      <c r="E602" s="72" t="s">
        <v>5575</v>
      </c>
      <c r="F602" s="72" t="s">
        <v>8398</v>
      </c>
      <c r="G602" s="72" t="s">
        <v>8399</v>
      </c>
      <c r="H602" s="75" t="s">
        <v>8400</v>
      </c>
      <c r="I602" s="75" t="s">
        <v>2420</v>
      </c>
      <c r="J602" s="75" t="s">
        <v>8401</v>
      </c>
      <c r="K602" s="75" t="s">
        <v>8402</v>
      </c>
    </row>
    <row r="603" ht="15.75" customHeight="1">
      <c r="A603" s="67">
        <v>2705.0</v>
      </c>
      <c r="B603" s="72" t="s">
        <v>8403</v>
      </c>
      <c r="C603" s="72">
        <v>2.0</v>
      </c>
      <c r="D603" s="72" t="s">
        <v>8404</v>
      </c>
      <c r="E603" s="72" t="s">
        <v>8405</v>
      </c>
      <c r="F603" s="72" t="s">
        <v>8406</v>
      </c>
      <c r="G603" s="72" t="s">
        <v>8407</v>
      </c>
      <c r="H603" s="75" t="s">
        <v>8408</v>
      </c>
      <c r="I603" s="75" t="s">
        <v>2308</v>
      </c>
      <c r="J603" s="75" t="s">
        <v>2776</v>
      </c>
      <c r="K603" s="75" t="s">
        <v>8409</v>
      </c>
      <c r="L603" s="75" t="s">
        <v>4273</v>
      </c>
    </row>
    <row r="604" ht="15.75" customHeight="1">
      <c r="A604" s="67">
        <v>2708.0</v>
      </c>
      <c r="B604" s="72" t="s">
        <v>8410</v>
      </c>
      <c r="C604" s="72">
        <v>2.0</v>
      </c>
      <c r="D604" s="72" t="s">
        <v>8411</v>
      </c>
      <c r="E604" s="72" t="s">
        <v>6137</v>
      </c>
      <c r="F604" s="72" t="s">
        <v>8412</v>
      </c>
      <c r="G604" s="72" t="s">
        <v>8413</v>
      </c>
      <c r="H604" s="75" t="s">
        <v>2843</v>
      </c>
      <c r="I604" s="75" t="s">
        <v>2776</v>
      </c>
      <c r="J604" s="75" t="s">
        <v>8414</v>
      </c>
      <c r="K604" s="75" t="s">
        <v>800</v>
      </c>
      <c r="L604" s="75" t="s">
        <v>4131</v>
      </c>
    </row>
    <row r="605" ht="15.75" customHeight="1">
      <c r="A605" s="67">
        <v>2722.0</v>
      </c>
      <c r="B605" s="72" t="s">
        <v>8415</v>
      </c>
      <c r="C605" s="72">
        <v>2.0</v>
      </c>
      <c r="D605" s="72" t="s">
        <v>8416</v>
      </c>
      <c r="E605" s="72" t="s">
        <v>8417</v>
      </c>
      <c r="F605" s="72" t="s">
        <v>7344</v>
      </c>
      <c r="G605" s="72" t="s">
        <v>7345</v>
      </c>
      <c r="H605" s="75" t="s">
        <v>7346</v>
      </c>
      <c r="I605" s="75" t="s">
        <v>6035</v>
      </c>
      <c r="J605" s="75" t="s">
        <v>1578</v>
      </c>
      <c r="K605" s="75" t="s">
        <v>1578</v>
      </c>
      <c r="L605" s="75" t="s">
        <v>1578</v>
      </c>
    </row>
    <row r="606" ht="15.75" customHeight="1">
      <c r="A606" s="67">
        <v>2730.0</v>
      </c>
      <c r="B606" s="72" t="s">
        <v>8418</v>
      </c>
      <c r="C606" s="72">
        <v>2.0</v>
      </c>
      <c r="D606" s="72" t="s">
        <v>8419</v>
      </c>
      <c r="E606" s="72" t="s">
        <v>7469</v>
      </c>
      <c r="F606" s="72" t="s">
        <v>8420</v>
      </c>
      <c r="G606" s="72" t="s">
        <v>8421</v>
      </c>
      <c r="H606" s="75" t="s">
        <v>4546</v>
      </c>
      <c r="I606" s="75" t="s">
        <v>2774</v>
      </c>
      <c r="J606" s="75" t="s">
        <v>1245</v>
      </c>
      <c r="K606" s="75" t="s">
        <v>2860</v>
      </c>
      <c r="L606" s="75" t="s">
        <v>3043</v>
      </c>
    </row>
    <row r="607" ht="15.75" customHeight="1">
      <c r="A607" s="67">
        <v>2731.0</v>
      </c>
      <c r="B607" s="72" t="s">
        <v>4104</v>
      </c>
      <c r="C607" s="72">
        <v>2.0</v>
      </c>
      <c r="D607" s="72" t="s">
        <v>8422</v>
      </c>
      <c r="E607" s="72" t="s">
        <v>8423</v>
      </c>
      <c r="F607" s="72" t="s">
        <v>8424</v>
      </c>
      <c r="G607" s="72" t="s">
        <v>8425</v>
      </c>
      <c r="H607" s="75" t="s">
        <v>2886</v>
      </c>
      <c r="I607" s="75" t="s">
        <v>2774</v>
      </c>
      <c r="J607" s="75" t="s">
        <v>1245</v>
      </c>
      <c r="K607" s="75" t="s">
        <v>3043</v>
      </c>
      <c r="L607" s="75" t="s">
        <v>3043</v>
      </c>
    </row>
    <row r="608" ht="15.75" customHeight="1">
      <c r="A608" s="67">
        <v>2773.0</v>
      </c>
      <c r="B608" s="72" t="s">
        <v>4860</v>
      </c>
      <c r="C608" s="72">
        <v>2.0</v>
      </c>
      <c r="D608" s="72" t="s">
        <v>8426</v>
      </c>
      <c r="E608" s="72" t="s">
        <v>8427</v>
      </c>
      <c r="F608" s="72" t="s">
        <v>8428</v>
      </c>
      <c r="G608" s="72" t="s">
        <v>8429</v>
      </c>
      <c r="H608" s="75" t="s">
        <v>2075</v>
      </c>
      <c r="I608" s="75" t="s">
        <v>4119</v>
      </c>
      <c r="J608" s="75" t="s">
        <v>8430</v>
      </c>
      <c r="K608" s="75" t="s">
        <v>1584</v>
      </c>
      <c r="L608" s="75" t="s">
        <v>1584</v>
      </c>
    </row>
    <row r="609" ht="15.75" customHeight="1">
      <c r="A609" s="67">
        <v>2774.0</v>
      </c>
      <c r="B609" s="72" t="s">
        <v>8431</v>
      </c>
      <c r="C609" s="72">
        <v>2.0</v>
      </c>
      <c r="D609" s="72" t="s">
        <v>8432</v>
      </c>
      <c r="E609" s="72" t="s">
        <v>8433</v>
      </c>
      <c r="F609" s="72" t="s">
        <v>8434</v>
      </c>
      <c r="G609" s="72" t="s">
        <v>8435</v>
      </c>
      <c r="H609" s="75" t="s">
        <v>8436</v>
      </c>
      <c r="I609" s="75" t="s">
        <v>4119</v>
      </c>
      <c r="J609" s="75" t="s">
        <v>1584</v>
      </c>
      <c r="K609" s="75" t="s">
        <v>1584</v>
      </c>
      <c r="L609" s="75" t="s">
        <v>1584</v>
      </c>
    </row>
    <row r="610" ht="15.75" customHeight="1">
      <c r="A610" s="67">
        <v>2815.0</v>
      </c>
      <c r="B610" s="72" t="s">
        <v>8437</v>
      </c>
      <c r="C610" s="72">
        <v>2.0</v>
      </c>
      <c r="D610" s="72" t="s">
        <v>8438</v>
      </c>
      <c r="E610" s="72" t="s">
        <v>8439</v>
      </c>
      <c r="F610" s="72" t="s">
        <v>8440</v>
      </c>
      <c r="G610" s="72" t="s">
        <v>8441</v>
      </c>
      <c r="H610" s="75" t="s">
        <v>1452</v>
      </c>
      <c r="I610" s="75" t="s">
        <v>8442</v>
      </c>
      <c r="J610" s="75" t="s">
        <v>1450</v>
      </c>
    </row>
    <row r="611" ht="15.75" customHeight="1">
      <c r="A611" s="67">
        <v>2820.0</v>
      </c>
      <c r="B611" s="72" t="s">
        <v>8443</v>
      </c>
      <c r="C611" s="72">
        <v>2.0</v>
      </c>
      <c r="D611" s="72" t="s">
        <v>8444</v>
      </c>
      <c r="E611" s="72" t="s">
        <v>5349</v>
      </c>
      <c r="F611" s="72" t="s">
        <v>8445</v>
      </c>
      <c r="G611" s="72" t="s">
        <v>8446</v>
      </c>
      <c r="H611" s="75" t="s">
        <v>8447</v>
      </c>
      <c r="I611" s="75" t="s">
        <v>8448</v>
      </c>
    </row>
    <row r="612" ht="15.75" customHeight="1">
      <c r="A612" s="67">
        <v>2822.0</v>
      </c>
      <c r="B612" s="72" t="s">
        <v>8449</v>
      </c>
      <c r="C612" s="72">
        <v>2.0</v>
      </c>
      <c r="D612" s="72" t="s">
        <v>8450</v>
      </c>
      <c r="E612" s="72" t="s">
        <v>5387</v>
      </c>
      <c r="F612" s="72" t="s">
        <v>8451</v>
      </c>
      <c r="G612" s="72" t="s">
        <v>8452</v>
      </c>
      <c r="H612" s="75" t="s">
        <v>4644</v>
      </c>
      <c r="I612" s="75" t="s">
        <v>8453</v>
      </c>
      <c r="J612" s="75" t="s">
        <v>8454</v>
      </c>
    </row>
    <row r="613" ht="15.75" customHeight="1">
      <c r="A613" s="67">
        <v>2824.0</v>
      </c>
      <c r="B613" s="72" t="s">
        <v>8455</v>
      </c>
      <c r="C613" s="72">
        <v>2.0</v>
      </c>
      <c r="D613" s="72" t="s">
        <v>8456</v>
      </c>
      <c r="E613" s="72" t="s">
        <v>6428</v>
      </c>
      <c r="F613" s="72" t="s">
        <v>8457</v>
      </c>
      <c r="G613" s="72" t="s">
        <v>8458</v>
      </c>
      <c r="H613" s="75" t="s">
        <v>8459</v>
      </c>
      <c r="I613" s="75" t="s">
        <v>8460</v>
      </c>
      <c r="J613" s="75" t="s">
        <v>8461</v>
      </c>
      <c r="K613" s="75" t="s">
        <v>8462</v>
      </c>
    </row>
    <row r="614" ht="15.75" customHeight="1">
      <c r="A614" s="67">
        <v>2833.0</v>
      </c>
      <c r="B614" s="72" t="s">
        <v>4758</v>
      </c>
      <c r="C614" s="72">
        <v>2.0</v>
      </c>
      <c r="D614" s="72" t="s">
        <v>8463</v>
      </c>
      <c r="E614" s="72" t="s">
        <v>8464</v>
      </c>
      <c r="F614" s="72" t="s">
        <v>8465</v>
      </c>
      <c r="G614" s="72" t="s">
        <v>8466</v>
      </c>
      <c r="H614" s="75" t="s">
        <v>1252</v>
      </c>
      <c r="I614" s="75" t="s">
        <v>8467</v>
      </c>
      <c r="J614" s="75" t="s">
        <v>6375</v>
      </c>
      <c r="K614" s="75" t="s">
        <v>2055</v>
      </c>
      <c r="L614" s="75" t="s">
        <v>2532</v>
      </c>
    </row>
    <row r="615" ht="15.75" customHeight="1">
      <c r="A615" s="67">
        <v>2846.0</v>
      </c>
      <c r="B615" s="72" t="s">
        <v>3642</v>
      </c>
      <c r="C615" s="72">
        <v>2.0</v>
      </c>
      <c r="D615" s="72" t="s">
        <v>8468</v>
      </c>
      <c r="E615" s="72" t="s">
        <v>8469</v>
      </c>
      <c r="F615" s="72" t="s">
        <v>8470</v>
      </c>
      <c r="G615" s="72" t="s">
        <v>8471</v>
      </c>
      <c r="H615" s="75" t="s">
        <v>1892</v>
      </c>
      <c r="I615" s="75" t="s">
        <v>7564</v>
      </c>
      <c r="J615" s="75" t="s">
        <v>7557</v>
      </c>
      <c r="K615" s="75" t="s">
        <v>1727</v>
      </c>
      <c r="L615" s="75" t="s">
        <v>2692</v>
      </c>
    </row>
    <row r="616" ht="15.75" customHeight="1">
      <c r="A616" s="67">
        <v>2851.0</v>
      </c>
      <c r="B616" s="72" t="s">
        <v>3156</v>
      </c>
      <c r="C616" s="72">
        <v>2.0</v>
      </c>
      <c r="D616" s="72" t="s">
        <v>8472</v>
      </c>
      <c r="E616" s="72" t="s">
        <v>8473</v>
      </c>
      <c r="F616" s="72" t="s">
        <v>3155</v>
      </c>
      <c r="G616" s="72" t="s">
        <v>8474</v>
      </c>
      <c r="H616" s="75" t="s">
        <v>8475</v>
      </c>
      <c r="I616" s="75" t="s">
        <v>8476</v>
      </c>
      <c r="J616" s="75" t="s">
        <v>381</v>
      </c>
      <c r="K616" s="75" t="s">
        <v>2624</v>
      </c>
      <c r="L616" s="75" t="s">
        <v>2617</v>
      </c>
    </row>
    <row r="617" ht="15.75" customHeight="1">
      <c r="A617" s="67">
        <v>2860.0</v>
      </c>
      <c r="B617" s="72" t="s">
        <v>8477</v>
      </c>
      <c r="C617" s="72">
        <v>2.0</v>
      </c>
      <c r="D617" s="72" t="s">
        <v>8478</v>
      </c>
      <c r="E617" s="72" t="s">
        <v>5638</v>
      </c>
      <c r="F617" s="72" t="s">
        <v>8479</v>
      </c>
      <c r="G617" s="72" t="s">
        <v>8480</v>
      </c>
      <c r="H617" s="75" t="s">
        <v>3556</v>
      </c>
      <c r="I617" s="75" t="s">
        <v>7071</v>
      </c>
    </row>
    <row r="618" ht="15.75" customHeight="1">
      <c r="A618" s="67">
        <v>2873.0</v>
      </c>
      <c r="B618" s="72" t="s">
        <v>3776</v>
      </c>
      <c r="C618" s="72">
        <v>2.0</v>
      </c>
      <c r="D618" s="72" t="s">
        <v>8481</v>
      </c>
      <c r="E618" s="72" t="s">
        <v>5638</v>
      </c>
      <c r="F618" s="72" t="s">
        <v>3775</v>
      </c>
      <c r="G618" s="72" t="s">
        <v>8482</v>
      </c>
      <c r="H618" s="75" t="s">
        <v>3777</v>
      </c>
      <c r="I618" s="75" t="s">
        <v>3171</v>
      </c>
    </row>
    <row r="619" ht="15.75" customHeight="1">
      <c r="A619" s="67">
        <v>2923.0</v>
      </c>
      <c r="B619" s="72" t="s">
        <v>2560</v>
      </c>
      <c r="C619" s="72">
        <v>2.0</v>
      </c>
      <c r="D619" s="72" t="s">
        <v>8483</v>
      </c>
      <c r="E619" s="72" t="s">
        <v>8484</v>
      </c>
      <c r="F619" s="72" t="s">
        <v>8485</v>
      </c>
      <c r="G619" s="72" t="s">
        <v>8486</v>
      </c>
      <c r="H619" s="75" t="s">
        <v>3955</v>
      </c>
      <c r="I619" s="75" t="s">
        <v>3956</v>
      </c>
      <c r="J619" s="75" t="s">
        <v>8487</v>
      </c>
      <c r="K619" s="75" t="s">
        <v>8317</v>
      </c>
      <c r="L619" s="75" t="s">
        <v>2562</v>
      </c>
    </row>
    <row r="620" ht="15.75" customHeight="1">
      <c r="A620" s="67">
        <v>2933.0</v>
      </c>
      <c r="B620" s="72" t="s">
        <v>8488</v>
      </c>
      <c r="C620" s="72">
        <v>2.0</v>
      </c>
      <c r="D620" s="72" t="s">
        <v>8489</v>
      </c>
      <c r="E620" s="72" t="s">
        <v>8490</v>
      </c>
      <c r="F620" s="72" t="s">
        <v>8491</v>
      </c>
      <c r="G620" s="72" t="s">
        <v>8492</v>
      </c>
      <c r="H620" s="75" t="s">
        <v>1337</v>
      </c>
      <c r="I620" s="75" t="s">
        <v>2085</v>
      </c>
      <c r="J620" s="75" t="s">
        <v>5673</v>
      </c>
      <c r="K620" s="75" t="s">
        <v>8493</v>
      </c>
      <c r="L620" s="75" t="s">
        <v>8493</v>
      </c>
    </row>
    <row r="621" ht="15.75" customHeight="1">
      <c r="A621" s="67">
        <v>2935.0</v>
      </c>
      <c r="B621" s="72" t="s">
        <v>8494</v>
      </c>
      <c r="C621" s="72">
        <v>2.0</v>
      </c>
      <c r="D621" s="72" t="s">
        <v>8495</v>
      </c>
      <c r="E621" s="72" t="s">
        <v>6683</v>
      </c>
      <c r="F621" s="72" t="s">
        <v>8496</v>
      </c>
      <c r="G621" s="72" t="s">
        <v>8497</v>
      </c>
      <c r="H621" s="75" t="s">
        <v>2754</v>
      </c>
      <c r="I621" s="75" t="s">
        <v>8498</v>
      </c>
      <c r="J621" s="75" t="s">
        <v>1973</v>
      </c>
      <c r="K621" s="75" t="s">
        <v>1973</v>
      </c>
      <c r="L621" s="75" t="s">
        <v>1973</v>
      </c>
    </row>
    <row r="622" ht="15.75" customHeight="1">
      <c r="A622" s="67">
        <v>2948.0</v>
      </c>
      <c r="B622" s="72" t="s">
        <v>2623</v>
      </c>
      <c r="C622" s="72">
        <v>2.0</v>
      </c>
      <c r="D622" s="72" t="s">
        <v>8499</v>
      </c>
      <c r="E622" s="72" t="s">
        <v>8500</v>
      </c>
      <c r="F622" s="72" t="s">
        <v>2622</v>
      </c>
      <c r="G622" s="72" t="s">
        <v>8501</v>
      </c>
      <c r="H622" s="75" t="s">
        <v>8502</v>
      </c>
      <c r="I622" s="75" t="s">
        <v>8503</v>
      </c>
      <c r="J622" s="75" t="s">
        <v>381</v>
      </c>
      <c r="K622" s="75" t="s">
        <v>2617</v>
      </c>
      <c r="L622" s="75" t="s">
        <v>8504</v>
      </c>
    </row>
    <row r="623" ht="15.75" customHeight="1">
      <c r="A623" s="67">
        <v>2957.0</v>
      </c>
      <c r="B623" s="72" t="s">
        <v>8505</v>
      </c>
      <c r="C623" s="72">
        <v>2.0</v>
      </c>
      <c r="D623" s="72" t="s">
        <v>8506</v>
      </c>
      <c r="E623" s="72" t="s">
        <v>8507</v>
      </c>
      <c r="F623" s="72" t="s">
        <v>8508</v>
      </c>
      <c r="G623" s="72" t="s">
        <v>8509</v>
      </c>
      <c r="H623" s="75" t="s">
        <v>381</v>
      </c>
      <c r="I623" s="75" t="s">
        <v>8510</v>
      </c>
      <c r="J623" s="75" t="s">
        <v>2104</v>
      </c>
      <c r="K623" s="75" t="s">
        <v>8511</v>
      </c>
      <c r="L623" s="75" t="s">
        <v>4352</v>
      </c>
    </row>
    <row r="624" ht="15.75" customHeight="1">
      <c r="A624" s="67">
        <v>2958.0</v>
      </c>
      <c r="B624" s="72" t="s">
        <v>8512</v>
      </c>
      <c r="C624" s="72">
        <v>2.0</v>
      </c>
      <c r="D624" s="72" t="s">
        <v>8513</v>
      </c>
      <c r="E624" s="72" t="s">
        <v>8514</v>
      </c>
      <c r="F624" s="72" t="s">
        <v>8515</v>
      </c>
      <c r="G624" s="72" t="s">
        <v>8516</v>
      </c>
      <c r="H624" s="75" t="s">
        <v>8517</v>
      </c>
      <c r="I624" s="75" t="s">
        <v>2611</v>
      </c>
      <c r="J624" s="75" t="s">
        <v>2616</v>
      </c>
      <c r="K624" s="75" t="s">
        <v>8511</v>
      </c>
      <c r="L624" s="75" t="s">
        <v>4053</v>
      </c>
    </row>
    <row r="625" ht="15.75" customHeight="1">
      <c r="A625" s="67">
        <v>2999.0</v>
      </c>
      <c r="B625" s="72" t="s">
        <v>8518</v>
      </c>
      <c r="C625" s="72">
        <v>2.0</v>
      </c>
      <c r="D625" s="72" t="s">
        <v>8519</v>
      </c>
      <c r="E625" s="72" t="s">
        <v>5638</v>
      </c>
      <c r="F625" s="72" t="s">
        <v>8520</v>
      </c>
      <c r="G625" s="72" t="s">
        <v>8521</v>
      </c>
      <c r="H625" s="75" t="s">
        <v>1675</v>
      </c>
      <c r="I625" s="75" t="s">
        <v>1677</v>
      </c>
      <c r="J625" s="75" t="s">
        <v>1679</v>
      </c>
    </row>
    <row r="626" ht="15.75" customHeight="1">
      <c r="A626" s="67">
        <v>3001.0</v>
      </c>
      <c r="B626" s="72" t="s">
        <v>8522</v>
      </c>
      <c r="C626" s="72">
        <v>2.0</v>
      </c>
      <c r="D626" s="72" t="s">
        <v>8523</v>
      </c>
      <c r="E626" s="72" t="s">
        <v>5394</v>
      </c>
      <c r="F626" s="72" t="s">
        <v>8524</v>
      </c>
      <c r="G626" s="72" t="s">
        <v>8525</v>
      </c>
      <c r="H626" s="75" t="s">
        <v>8526</v>
      </c>
      <c r="I626" s="75" t="s">
        <v>8527</v>
      </c>
      <c r="J626" s="75" t="s">
        <v>8528</v>
      </c>
      <c r="K626" s="75" t="s">
        <v>8529</v>
      </c>
    </row>
    <row r="627" ht="15.75" customHeight="1">
      <c r="A627" s="67">
        <v>3005.0</v>
      </c>
      <c r="B627" s="72" t="s">
        <v>8530</v>
      </c>
      <c r="C627" s="72">
        <v>2.0</v>
      </c>
      <c r="D627" s="72" t="s">
        <v>8531</v>
      </c>
      <c r="E627" s="72" t="s">
        <v>5638</v>
      </c>
      <c r="F627" s="72" t="s">
        <v>8532</v>
      </c>
      <c r="G627" s="72" t="s">
        <v>8533</v>
      </c>
      <c r="H627" s="75" t="s">
        <v>2845</v>
      </c>
      <c r="I627" s="75" t="s">
        <v>4305</v>
      </c>
      <c r="J627" s="75" t="s">
        <v>4543</v>
      </c>
    </row>
    <row r="628" ht="15.75" customHeight="1">
      <c r="A628" s="67">
        <v>3008.0</v>
      </c>
      <c r="B628" s="72" t="s">
        <v>8534</v>
      </c>
      <c r="C628" s="72">
        <v>2.0</v>
      </c>
      <c r="D628" s="72" t="s">
        <v>8535</v>
      </c>
      <c r="E628" s="72" t="s">
        <v>5999</v>
      </c>
      <c r="F628" s="72" t="s">
        <v>8536</v>
      </c>
      <c r="G628" s="72" t="s">
        <v>8537</v>
      </c>
      <c r="H628" s="75" t="s">
        <v>8538</v>
      </c>
      <c r="I628" s="75" t="s">
        <v>4295</v>
      </c>
      <c r="J628" s="75" t="s">
        <v>6264</v>
      </c>
      <c r="K628" s="75" t="s">
        <v>4440</v>
      </c>
    </row>
    <row r="629" ht="15.75" customHeight="1">
      <c r="A629" s="67">
        <v>3010.0</v>
      </c>
      <c r="B629" s="72" t="s">
        <v>4632</v>
      </c>
      <c r="C629" s="72">
        <v>2.0</v>
      </c>
      <c r="D629" s="72" t="s">
        <v>8539</v>
      </c>
      <c r="E629" s="72" t="s">
        <v>8540</v>
      </c>
      <c r="F629" s="72" t="s">
        <v>8541</v>
      </c>
      <c r="G629" s="72" t="s">
        <v>8542</v>
      </c>
      <c r="H629" s="75" t="s">
        <v>3246</v>
      </c>
      <c r="I629" s="75" t="s">
        <v>3124</v>
      </c>
      <c r="J629" s="75" t="s">
        <v>8543</v>
      </c>
      <c r="K629" s="75" t="s">
        <v>8544</v>
      </c>
      <c r="L629" s="75" t="s">
        <v>4569</v>
      </c>
    </row>
    <row r="630" ht="15.75" customHeight="1">
      <c r="A630" s="67">
        <v>3011.0</v>
      </c>
      <c r="B630" s="72" t="s">
        <v>8545</v>
      </c>
      <c r="C630" s="72">
        <v>2.0</v>
      </c>
      <c r="D630" s="72" t="s">
        <v>8546</v>
      </c>
      <c r="E630" s="72" t="s">
        <v>5349</v>
      </c>
      <c r="F630" s="72" t="s">
        <v>8547</v>
      </c>
      <c r="G630" s="72" t="s">
        <v>8548</v>
      </c>
      <c r="H630" s="75" t="s">
        <v>8549</v>
      </c>
    </row>
    <row r="631" ht="15.75" customHeight="1">
      <c r="A631" s="67">
        <v>3012.0</v>
      </c>
      <c r="B631" s="72" t="s">
        <v>8550</v>
      </c>
      <c r="C631" s="72">
        <v>2.0</v>
      </c>
      <c r="D631" s="72" t="s">
        <v>8551</v>
      </c>
      <c r="E631" s="72" t="s">
        <v>5698</v>
      </c>
      <c r="F631" s="72" t="s">
        <v>8552</v>
      </c>
      <c r="G631" s="72" t="s">
        <v>8553</v>
      </c>
      <c r="H631" s="75" t="s">
        <v>1804</v>
      </c>
      <c r="I631" s="75" t="s">
        <v>2124</v>
      </c>
      <c r="J631" s="75" t="s">
        <v>4782</v>
      </c>
      <c r="K631" s="75" t="s">
        <v>2126</v>
      </c>
      <c r="L631" s="75" t="s">
        <v>2125</v>
      </c>
    </row>
    <row r="632" ht="15.75" customHeight="1">
      <c r="A632" s="67">
        <v>3013.0</v>
      </c>
      <c r="B632" s="72" t="s">
        <v>8554</v>
      </c>
      <c r="C632" s="72">
        <v>2.0</v>
      </c>
      <c r="D632" s="72" t="s">
        <v>8555</v>
      </c>
      <c r="E632" s="72" t="s">
        <v>5387</v>
      </c>
      <c r="F632" s="72" t="s">
        <v>8556</v>
      </c>
      <c r="G632" s="72" t="s">
        <v>8557</v>
      </c>
      <c r="H632" s="75" t="s">
        <v>2124</v>
      </c>
      <c r="I632" s="75" t="s">
        <v>2126</v>
      </c>
      <c r="J632" s="75" t="s">
        <v>4782</v>
      </c>
    </row>
    <row r="633" ht="15.75" customHeight="1">
      <c r="A633" s="67">
        <v>3014.0</v>
      </c>
      <c r="B633" s="72" t="s">
        <v>8558</v>
      </c>
      <c r="C633" s="72">
        <v>2.0</v>
      </c>
      <c r="D633" s="72" t="s">
        <v>8559</v>
      </c>
      <c r="E633" s="72" t="s">
        <v>5349</v>
      </c>
      <c r="F633" s="72" t="s">
        <v>8560</v>
      </c>
      <c r="G633" s="72" t="s">
        <v>8561</v>
      </c>
      <c r="H633" s="75" t="s">
        <v>2126</v>
      </c>
      <c r="I633" s="75" t="s">
        <v>4782</v>
      </c>
    </row>
    <row r="634" ht="15.75" customHeight="1">
      <c r="A634" s="67">
        <v>3015.0</v>
      </c>
      <c r="B634" s="72" t="s">
        <v>8562</v>
      </c>
      <c r="C634" s="72">
        <v>2.0</v>
      </c>
      <c r="D634" s="72" t="s">
        <v>8563</v>
      </c>
      <c r="E634" s="72" t="s">
        <v>8564</v>
      </c>
      <c r="F634" s="72" t="s">
        <v>8565</v>
      </c>
      <c r="G634" s="72" t="s">
        <v>8566</v>
      </c>
      <c r="H634" s="75" t="s">
        <v>8567</v>
      </c>
      <c r="I634" s="75" t="s">
        <v>4446</v>
      </c>
      <c r="J634" s="75" t="s">
        <v>6361</v>
      </c>
      <c r="K634" s="75" t="s">
        <v>2105</v>
      </c>
      <c r="L634" s="75" t="s">
        <v>6340</v>
      </c>
    </row>
    <row r="635" ht="15.75" customHeight="1">
      <c r="A635" s="67">
        <v>3016.0</v>
      </c>
      <c r="B635" s="72" t="s">
        <v>8568</v>
      </c>
      <c r="C635" s="72">
        <v>2.0</v>
      </c>
      <c r="D635" s="72" t="s">
        <v>8569</v>
      </c>
      <c r="E635" s="72" t="s">
        <v>5638</v>
      </c>
      <c r="F635" s="72" t="s">
        <v>8570</v>
      </c>
      <c r="G635" s="72" t="s">
        <v>8571</v>
      </c>
      <c r="H635" s="75" t="s">
        <v>2635</v>
      </c>
      <c r="I635" s="75" t="s">
        <v>427</v>
      </c>
      <c r="J635" s="75" t="s">
        <v>3246</v>
      </c>
    </row>
    <row r="636" ht="15.75" customHeight="1">
      <c r="A636" s="67">
        <v>3037.0</v>
      </c>
      <c r="B636" s="72" t="s">
        <v>8572</v>
      </c>
      <c r="C636" s="72">
        <v>2.0</v>
      </c>
      <c r="D636" s="72" t="s">
        <v>8573</v>
      </c>
      <c r="E636" s="72" t="s">
        <v>5528</v>
      </c>
      <c r="F636" s="72" t="s">
        <v>8574</v>
      </c>
      <c r="G636" s="72" t="s">
        <v>8575</v>
      </c>
      <c r="H636" s="75" t="s">
        <v>3556</v>
      </c>
      <c r="I636" s="75" t="s">
        <v>4086</v>
      </c>
    </row>
    <row r="637" ht="15.75" customHeight="1">
      <c r="A637" s="67">
        <v>3057.0</v>
      </c>
      <c r="B637" s="72" t="s">
        <v>8576</v>
      </c>
      <c r="C637" s="72">
        <v>2.0</v>
      </c>
      <c r="D637" s="72" t="s">
        <v>8577</v>
      </c>
      <c r="E637" s="72" t="s">
        <v>5374</v>
      </c>
      <c r="F637" s="72" t="s">
        <v>8578</v>
      </c>
      <c r="G637" s="72" t="s">
        <v>8579</v>
      </c>
      <c r="H637" s="75" t="s">
        <v>8071</v>
      </c>
      <c r="I637" s="75" t="s">
        <v>8580</v>
      </c>
      <c r="J637" s="75" t="s">
        <v>8058</v>
      </c>
      <c r="K637" s="75" t="s">
        <v>8059</v>
      </c>
    </row>
    <row r="638" ht="15.75" customHeight="1">
      <c r="A638" s="67">
        <v>3058.0</v>
      </c>
      <c r="B638" s="72" t="s">
        <v>8581</v>
      </c>
      <c r="C638" s="72">
        <v>2.0</v>
      </c>
      <c r="D638" s="72" t="s">
        <v>8582</v>
      </c>
      <c r="E638" s="72" t="s">
        <v>5387</v>
      </c>
      <c r="F638" s="72" t="s">
        <v>8583</v>
      </c>
      <c r="G638" s="72" t="s">
        <v>8584</v>
      </c>
      <c r="H638" s="75" t="s">
        <v>8071</v>
      </c>
      <c r="I638" s="75" t="s">
        <v>8058</v>
      </c>
      <c r="J638" s="75" t="s">
        <v>8059</v>
      </c>
    </row>
    <row r="639" ht="15.75" customHeight="1">
      <c r="A639" s="67">
        <v>3096.0</v>
      </c>
      <c r="B639" s="72" t="s">
        <v>8585</v>
      </c>
      <c r="C639" s="72">
        <v>2.0</v>
      </c>
      <c r="D639" s="72" t="s">
        <v>8586</v>
      </c>
      <c r="E639" s="72" t="s">
        <v>5523</v>
      </c>
      <c r="F639" s="72" t="s">
        <v>8587</v>
      </c>
      <c r="G639" s="72" t="s">
        <v>8588</v>
      </c>
      <c r="H639" s="75" t="s">
        <v>8589</v>
      </c>
      <c r="I639" s="75" t="s">
        <v>8590</v>
      </c>
      <c r="J639" s="75" t="s">
        <v>8591</v>
      </c>
      <c r="K639" s="75" t="s">
        <v>8592</v>
      </c>
    </row>
    <row r="640" ht="15.75" customHeight="1">
      <c r="A640" s="67">
        <v>3118.0</v>
      </c>
      <c r="B640" s="72" t="s">
        <v>8593</v>
      </c>
      <c r="C640" s="72">
        <v>2.0</v>
      </c>
      <c r="D640" s="72" t="s">
        <v>8594</v>
      </c>
      <c r="E640" s="72" t="s">
        <v>5631</v>
      </c>
      <c r="F640" s="72" t="s">
        <v>8595</v>
      </c>
      <c r="G640" s="72" t="s">
        <v>8596</v>
      </c>
      <c r="H640" s="75" t="s">
        <v>8597</v>
      </c>
      <c r="I640" s="75" t="s">
        <v>7196</v>
      </c>
      <c r="J640" s="75" t="s">
        <v>3864</v>
      </c>
      <c r="K640" s="75" t="s">
        <v>8598</v>
      </c>
    </row>
    <row r="641" ht="15.75" customHeight="1">
      <c r="A641" s="67">
        <v>3129.0</v>
      </c>
      <c r="B641" s="72" t="s">
        <v>8599</v>
      </c>
      <c r="C641" s="72">
        <v>2.0</v>
      </c>
      <c r="D641" s="72" t="s">
        <v>8600</v>
      </c>
      <c r="E641" s="72" t="s">
        <v>8601</v>
      </c>
      <c r="F641" s="72" t="s">
        <v>8602</v>
      </c>
      <c r="G641" s="72" t="s">
        <v>8603</v>
      </c>
      <c r="H641" s="75" t="s">
        <v>8604</v>
      </c>
      <c r="I641" s="75" t="s">
        <v>7244</v>
      </c>
      <c r="J641" s="75" t="s">
        <v>3912</v>
      </c>
      <c r="K641" s="75" t="s">
        <v>8605</v>
      </c>
      <c r="L641" s="75" t="s">
        <v>8606</v>
      </c>
    </row>
    <row r="642" ht="15.75" customHeight="1">
      <c r="A642" s="67">
        <v>3130.0</v>
      </c>
      <c r="B642" s="72" t="s">
        <v>8607</v>
      </c>
      <c r="C642" s="72">
        <v>2.0</v>
      </c>
      <c r="D642" s="72" t="s">
        <v>8608</v>
      </c>
      <c r="E642" s="72" t="s">
        <v>8609</v>
      </c>
      <c r="F642" s="72" t="s">
        <v>8610</v>
      </c>
      <c r="G642" s="72" t="s">
        <v>8611</v>
      </c>
      <c r="H642" s="75" t="s">
        <v>8612</v>
      </c>
      <c r="I642" s="75" t="s">
        <v>8613</v>
      </c>
      <c r="J642" s="75" t="s">
        <v>8606</v>
      </c>
      <c r="K642" s="75" t="s">
        <v>8614</v>
      </c>
      <c r="L642" s="75" t="s">
        <v>8614</v>
      </c>
    </row>
    <row r="643" ht="15.75" customHeight="1">
      <c r="A643" s="67">
        <v>3156.0</v>
      </c>
      <c r="B643" s="72" t="s">
        <v>8615</v>
      </c>
      <c r="C643" s="72">
        <v>2.0</v>
      </c>
      <c r="D643" s="72" t="s">
        <v>8616</v>
      </c>
      <c r="E643" s="72" t="s">
        <v>8617</v>
      </c>
      <c r="F643" s="72" t="s">
        <v>8618</v>
      </c>
      <c r="G643" s="72" t="s">
        <v>8619</v>
      </c>
      <c r="H643" s="75" t="s">
        <v>8620</v>
      </c>
      <c r="I643" s="75" t="s">
        <v>8621</v>
      </c>
      <c r="J643" s="75" t="s">
        <v>8622</v>
      </c>
      <c r="K643" s="75" t="s">
        <v>8623</v>
      </c>
    </row>
    <row r="644" ht="15.75" customHeight="1">
      <c r="A644" s="67">
        <v>3157.0</v>
      </c>
      <c r="B644" s="72" t="s">
        <v>8624</v>
      </c>
      <c r="C644" s="72">
        <v>2.0</v>
      </c>
      <c r="D644" s="72" t="s">
        <v>8625</v>
      </c>
      <c r="E644" s="72" t="s">
        <v>5535</v>
      </c>
      <c r="F644" s="72" t="s">
        <v>8618</v>
      </c>
      <c r="G644" s="72" t="s">
        <v>8619</v>
      </c>
      <c r="H644" s="75" t="s">
        <v>8620</v>
      </c>
      <c r="I644" s="75" t="s">
        <v>8621</v>
      </c>
      <c r="J644" s="75" t="s">
        <v>8622</v>
      </c>
      <c r="K644" s="75" t="s">
        <v>8623</v>
      </c>
    </row>
    <row r="645" ht="15.75" customHeight="1">
      <c r="A645" s="67">
        <v>3161.0</v>
      </c>
      <c r="B645" s="72" t="s">
        <v>8626</v>
      </c>
      <c r="C645" s="72">
        <v>2.0</v>
      </c>
      <c r="D645" s="72" t="s">
        <v>8627</v>
      </c>
      <c r="E645" s="72" t="s">
        <v>5394</v>
      </c>
      <c r="F645" s="72" t="s">
        <v>8628</v>
      </c>
      <c r="G645" s="72" t="s">
        <v>8629</v>
      </c>
      <c r="H645" s="75" t="s">
        <v>2894</v>
      </c>
      <c r="I645" s="75" t="s">
        <v>8630</v>
      </c>
      <c r="J645" s="75" t="s">
        <v>8631</v>
      </c>
    </row>
    <row r="646" ht="15.75" customHeight="1">
      <c r="A646" s="67">
        <v>3182.0</v>
      </c>
      <c r="B646" s="72" t="s">
        <v>8632</v>
      </c>
      <c r="C646" s="72">
        <v>2.0</v>
      </c>
      <c r="D646" s="72" t="s">
        <v>8633</v>
      </c>
      <c r="E646" s="72" t="s">
        <v>5801</v>
      </c>
      <c r="F646" s="72" t="s">
        <v>8634</v>
      </c>
      <c r="G646" s="72" t="s">
        <v>8635</v>
      </c>
      <c r="H646" s="75" t="s">
        <v>8636</v>
      </c>
      <c r="I646" s="75" t="s">
        <v>8637</v>
      </c>
      <c r="J646" s="75" t="s">
        <v>8638</v>
      </c>
      <c r="K646" s="75" t="s">
        <v>8639</v>
      </c>
    </row>
    <row r="647" ht="15.75" customHeight="1">
      <c r="A647" s="67">
        <v>3186.0</v>
      </c>
      <c r="B647" s="72" t="s">
        <v>8640</v>
      </c>
      <c r="C647" s="72">
        <v>2.0</v>
      </c>
      <c r="D647" s="72" t="s">
        <v>8641</v>
      </c>
      <c r="E647" s="72" t="s">
        <v>6092</v>
      </c>
      <c r="F647" s="72" t="s">
        <v>8642</v>
      </c>
      <c r="G647" s="72" t="s">
        <v>8643</v>
      </c>
      <c r="H647" s="75" t="s">
        <v>2008</v>
      </c>
      <c r="I647" s="75" t="s">
        <v>5139</v>
      </c>
      <c r="J647" s="75" t="s">
        <v>1591</v>
      </c>
      <c r="K647" s="75" t="s">
        <v>5157</v>
      </c>
      <c r="L647" s="75" t="s">
        <v>5157</v>
      </c>
    </row>
    <row r="648" ht="15.75" customHeight="1">
      <c r="A648" s="67">
        <v>3192.0</v>
      </c>
      <c r="B648" s="72" t="s">
        <v>8644</v>
      </c>
      <c r="C648" s="72">
        <v>2.0</v>
      </c>
      <c r="D648" s="72" t="s">
        <v>8645</v>
      </c>
      <c r="E648" s="72" t="s">
        <v>8646</v>
      </c>
      <c r="F648" s="72" t="s">
        <v>8647</v>
      </c>
      <c r="G648" s="72" t="s">
        <v>8648</v>
      </c>
      <c r="H648" s="75" t="s">
        <v>8649</v>
      </c>
      <c r="I648" s="75" t="s">
        <v>2019</v>
      </c>
      <c r="J648" s="75" t="s">
        <v>2020</v>
      </c>
      <c r="K648" s="75" t="s">
        <v>5082</v>
      </c>
      <c r="L648" s="75" t="s">
        <v>5082</v>
      </c>
    </row>
    <row r="649" ht="15.75" customHeight="1">
      <c r="A649" s="67">
        <v>3194.0</v>
      </c>
      <c r="B649" s="72" t="s">
        <v>8650</v>
      </c>
      <c r="C649" s="72">
        <v>2.0</v>
      </c>
      <c r="D649" s="72" t="s">
        <v>8651</v>
      </c>
      <c r="E649" s="72" t="s">
        <v>8652</v>
      </c>
      <c r="F649" s="72" t="s">
        <v>8653</v>
      </c>
      <c r="G649" s="72" t="s">
        <v>8654</v>
      </c>
      <c r="H649" s="75" t="s">
        <v>1029</v>
      </c>
      <c r="I649" s="75" t="s">
        <v>4549</v>
      </c>
      <c r="J649" s="75" t="s">
        <v>1440</v>
      </c>
      <c r="K649" s="75" t="s">
        <v>1442</v>
      </c>
      <c r="L649" s="75" t="s">
        <v>8655</v>
      </c>
    </row>
    <row r="650" ht="15.75" customHeight="1">
      <c r="A650" s="67">
        <v>3209.0</v>
      </c>
      <c r="B650" s="72" t="s">
        <v>8656</v>
      </c>
      <c r="C650" s="72">
        <v>2.0</v>
      </c>
      <c r="D650" s="72" t="s">
        <v>8657</v>
      </c>
      <c r="E650" s="72" t="s">
        <v>8658</v>
      </c>
      <c r="F650" s="72" t="s">
        <v>8659</v>
      </c>
      <c r="G650" s="72" t="s">
        <v>8660</v>
      </c>
      <c r="H650" s="75" t="s">
        <v>8661</v>
      </c>
      <c r="I650" s="75" t="s">
        <v>8662</v>
      </c>
      <c r="J650" s="75" t="s">
        <v>8663</v>
      </c>
      <c r="K650" s="75" t="s">
        <v>8663</v>
      </c>
      <c r="L650" s="75" t="s">
        <v>8663</v>
      </c>
    </row>
    <row r="651" ht="15.75" customHeight="1">
      <c r="A651" s="67">
        <v>3229.0</v>
      </c>
      <c r="B651" s="72" t="s">
        <v>8664</v>
      </c>
      <c r="C651" s="72">
        <v>2.0</v>
      </c>
      <c r="D651" s="72" t="s">
        <v>8665</v>
      </c>
      <c r="E651" s="72" t="s">
        <v>8666</v>
      </c>
      <c r="F651" s="72" t="s">
        <v>8667</v>
      </c>
      <c r="G651" s="72" t="s">
        <v>8668</v>
      </c>
      <c r="H651" s="75" t="s">
        <v>1266</v>
      </c>
      <c r="I651" s="75" t="s">
        <v>699</v>
      </c>
      <c r="J651" s="75" t="s">
        <v>8669</v>
      </c>
      <c r="K651" s="75" t="s">
        <v>8670</v>
      </c>
      <c r="L651" s="75" t="s">
        <v>8670</v>
      </c>
    </row>
    <row r="652" ht="15.75" customHeight="1">
      <c r="A652" s="67">
        <v>3231.0</v>
      </c>
      <c r="B652" s="72" t="s">
        <v>8671</v>
      </c>
      <c r="C652" s="72">
        <v>2.0</v>
      </c>
      <c r="D652" s="72" t="s">
        <v>8672</v>
      </c>
      <c r="E652" s="72" t="s">
        <v>8673</v>
      </c>
      <c r="F652" s="72" t="s">
        <v>8674</v>
      </c>
      <c r="G652" s="72" t="s">
        <v>8675</v>
      </c>
      <c r="H652" s="75" t="s">
        <v>8676</v>
      </c>
      <c r="I652" s="75" t="s">
        <v>8677</v>
      </c>
      <c r="J652" s="75" t="s">
        <v>8678</v>
      </c>
      <c r="K652" s="75" t="s">
        <v>8678</v>
      </c>
      <c r="L652" s="75" t="s">
        <v>8678</v>
      </c>
    </row>
    <row r="653" ht="15.75" customHeight="1">
      <c r="A653" s="67">
        <v>3234.0</v>
      </c>
      <c r="B653" s="72" t="s">
        <v>8679</v>
      </c>
      <c r="C653" s="72">
        <v>2.0</v>
      </c>
      <c r="D653" s="72" t="s">
        <v>8680</v>
      </c>
      <c r="E653" s="72" t="s">
        <v>5631</v>
      </c>
      <c r="F653" s="72" t="s">
        <v>8681</v>
      </c>
      <c r="G653" s="72" t="s">
        <v>8682</v>
      </c>
      <c r="H653" s="75" t="s">
        <v>8683</v>
      </c>
      <c r="I653" s="75" t="s">
        <v>1266</v>
      </c>
      <c r="J653" s="75" t="s">
        <v>8684</v>
      </c>
      <c r="K653" s="75" t="s">
        <v>1268</v>
      </c>
      <c r="L653" s="75" t="s">
        <v>8685</v>
      </c>
    </row>
    <row r="654" ht="15.75" customHeight="1">
      <c r="A654" s="67">
        <v>3235.0</v>
      </c>
      <c r="B654" s="72" t="s">
        <v>8686</v>
      </c>
      <c r="C654" s="72">
        <v>2.0</v>
      </c>
      <c r="D654" s="72" t="s">
        <v>8687</v>
      </c>
      <c r="E654" s="72" t="s">
        <v>5349</v>
      </c>
      <c r="F654" s="72" t="s">
        <v>8688</v>
      </c>
      <c r="G654" s="72" t="s">
        <v>8689</v>
      </c>
      <c r="H654" s="75" t="s">
        <v>1266</v>
      </c>
      <c r="I654" s="75" t="s">
        <v>1268</v>
      </c>
    </row>
    <row r="655" ht="15.75" customHeight="1">
      <c r="A655" s="67">
        <v>3236.0</v>
      </c>
      <c r="B655" s="72" t="s">
        <v>8690</v>
      </c>
      <c r="C655" s="72">
        <v>2.0</v>
      </c>
      <c r="D655" s="72" t="s">
        <v>8691</v>
      </c>
      <c r="E655" s="72" t="s">
        <v>6520</v>
      </c>
      <c r="F655" s="72" t="s">
        <v>8692</v>
      </c>
      <c r="G655" s="72" t="s">
        <v>8693</v>
      </c>
      <c r="H655" s="75" t="s">
        <v>4720</v>
      </c>
      <c r="I655" s="75" t="s">
        <v>4840</v>
      </c>
      <c r="J655" s="75" t="s">
        <v>4439</v>
      </c>
      <c r="K655" s="75" t="s">
        <v>8694</v>
      </c>
    </row>
    <row r="656" ht="15.75" customHeight="1">
      <c r="A656" s="67">
        <v>3237.0</v>
      </c>
      <c r="B656" s="72" t="s">
        <v>8695</v>
      </c>
      <c r="C656" s="72">
        <v>2.0</v>
      </c>
      <c r="D656" s="72" t="s">
        <v>8696</v>
      </c>
      <c r="E656" s="72" t="s">
        <v>5349</v>
      </c>
      <c r="F656" s="72" t="s">
        <v>8697</v>
      </c>
      <c r="G656" s="72" t="s">
        <v>8698</v>
      </c>
      <c r="H656" s="75" t="s">
        <v>2453</v>
      </c>
    </row>
    <row r="657" ht="15.75" customHeight="1">
      <c r="A657" s="67">
        <v>3238.0</v>
      </c>
      <c r="B657" s="72" t="s">
        <v>8699</v>
      </c>
      <c r="C657" s="72">
        <v>2.0</v>
      </c>
      <c r="D657" s="72" t="s">
        <v>8700</v>
      </c>
      <c r="E657" s="72" t="s">
        <v>8701</v>
      </c>
      <c r="F657" s="72" t="s">
        <v>8702</v>
      </c>
      <c r="G657" s="72" t="s">
        <v>8703</v>
      </c>
      <c r="H657" s="75" t="s">
        <v>2776</v>
      </c>
      <c r="I657" s="75" t="s">
        <v>7427</v>
      </c>
      <c r="J657" s="75" t="s">
        <v>1244</v>
      </c>
      <c r="K657" s="75" t="s">
        <v>8200</v>
      </c>
      <c r="L657" s="75" t="s">
        <v>2656</v>
      </c>
    </row>
    <row r="658" ht="15.75" customHeight="1">
      <c r="A658" s="67">
        <v>3239.0</v>
      </c>
      <c r="B658" s="72" t="s">
        <v>3193</v>
      </c>
      <c r="C658" s="72">
        <v>2.0</v>
      </c>
      <c r="D658" s="72" t="s">
        <v>8704</v>
      </c>
      <c r="E658" s="72" t="s">
        <v>8705</v>
      </c>
      <c r="F658" s="72" t="s">
        <v>8706</v>
      </c>
      <c r="G658" s="72" t="s">
        <v>8707</v>
      </c>
      <c r="H658" s="75" t="s">
        <v>761</v>
      </c>
      <c r="I658" s="75" t="s">
        <v>2053</v>
      </c>
      <c r="J658" s="75" t="s">
        <v>8708</v>
      </c>
      <c r="K658" s="75" t="s">
        <v>3801</v>
      </c>
      <c r="L658" s="75" t="s">
        <v>2637</v>
      </c>
    </row>
    <row r="659" ht="15.75" customHeight="1">
      <c r="A659" s="67">
        <v>3240.0</v>
      </c>
      <c r="B659" s="72" t="s">
        <v>8709</v>
      </c>
      <c r="C659" s="72">
        <v>2.0</v>
      </c>
      <c r="D659" s="72" t="s">
        <v>8710</v>
      </c>
      <c r="E659" s="72" t="s">
        <v>5528</v>
      </c>
      <c r="F659" s="72" t="s">
        <v>8711</v>
      </c>
      <c r="G659" s="72" t="s">
        <v>8712</v>
      </c>
      <c r="H659" s="75" t="s">
        <v>8713</v>
      </c>
      <c r="I659" s="75" t="s">
        <v>2794</v>
      </c>
      <c r="J659" s="75" t="s">
        <v>3194</v>
      </c>
    </row>
    <row r="660" ht="15.75" customHeight="1">
      <c r="A660" s="67">
        <v>3243.0</v>
      </c>
      <c r="B660" s="72" t="s">
        <v>8714</v>
      </c>
      <c r="C660" s="72">
        <v>2.0</v>
      </c>
      <c r="D660" s="72" t="s">
        <v>6787</v>
      </c>
      <c r="E660" s="72" t="s">
        <v>5349</v>
      </c>
      <c r="F660" s="72" t="s">
        <v>6788</v>
      </c>
      <c r="G660" s="72" t="s">
        <v>6789</v>
      </c>
      <c r="H660" s="75" t="s">
        <v>642</v>
      </c>
    </row>
    <row r="661" ht="15.75" customHeight="1">
      <c r="A661" s="67">
        <v>3247.0</v>
      </c>
      <c r="B661" s="72" t="s">
        <v>8715</v>
      </c>
      <c r="C661" s="72">
        <v>2.0</v>
      </c>
      <c r="D661" s="72" t="s">
        <v>8716</v>
      </c>
      <c r="E661" s="72" t="s">
        <v>8717</v>
      </c>
      <c r="F661" s="72" t="s">
        <v>8718</v>
      </c>
      <c r="G661" s="72" t="s">
        <v>8719</v>
      </c>
      <c r="H661" s="75" t="s">
        <v>3894</v>
      </c>
      <c r="I661" s="75" t="s">
        <v>3504</v>
      </c>
      <c r="J661" s="75" t="s">
        <v>6322</v>
      </c>
      <c r="K661" s="75" t="s">
        <v>8200</v>
      </c>
      <c r="L661" s="75" t="s">
        <v>6340</v>
      </c>
    </row>
    <row r="662" ht="15.75" customHeight="1">
      <c r="A662" s="67">
        <v>3252.0</v>
      </c>
      <c r="B662" s="72" t="s">
        <v>8720</v>
      </c>
      <c r="C662" s="72">
        <v>2.0</v>
      </c>
      <c r="D662" s="72" t="s">
        <v>8721</v>
      </c>
      <c r="E662" s="72" t="s">
        <v>7650</v>
      </c>
      <c r="F662" s="72" t="s">
        <v>8722</v>
      </c>
      <c r="G662" s="72" t="s">
        <v>8723</v>
      </c>
      <c r="H662" s="75" t="s">
        <v>8724</v>
      </c>
      <c r="I662" s="75" t="s">
        <v>6360</v>
      </c>
      <c r="J662" s="75" t="s">
        <v>6339</v>
      </c>
      <c r="K662" s="75" t="s">
        <v>6340</v>
      </c>
      <c r="L662" s="75" t="s">
        <v>6339</v>
      </c>
    </row>
    <row r="663" ht="15.75" customHeight="1">
      <c r="A663" s="67">
        <v>3254.0</v>
      </c>
      <c r="B663" s="72" t="s">
        <v>2573</v>
      </c>
      <c r="C663" s="72">
        <v>2.0</v>
      </c>
      <c r="D663" s="72" t="s">
        <v>8725</v>
      </c>
      <c r="E663" s="72" t="s">
        <v>8726</v>
      </c>
      <c r="F663" s="72" t="s">
        <v>2572</v>
      </c>
      <c r="G663" s="72" t="s">
        <v>8727</v>
      </c>
      <c r="H663" s="75" t="s">
        <v>1804</v>
      </c>
      <c r="I663" s="75" t="s">
        <v>2089</v>
      </c>
      <c r="J663" s="75" t="s">
        <v>427</v>
      </c>
      <c r="K663" s="75" t="s">
        <v>3213</v>
      </c>
      <c r="L663" s="75" t="s">
        <v>2051</v>
      </c>
    </row>
    <row r="664" ht="15.75" customHeight="1">
      <c r="A664" s="67">
        <v>3255.0</v>
      </c>
      <c r="B664" s="72" t="s">
        <v>4450</v>
      </c>
      <c r="C664" s="72">
        <v>2.0</v>
      </c>
      <c r="D664" s="72" t="s">
        <v>8728</v>
      </c>
      <c r="E664" s="72" t="s">
        <v>8729</v>
      </c>
      <c r="F664" s="72" t="s">
        <v>8730</v>
      </c>
      <c r="G664" s="72" t="s">
        <v>8731</v>
      </c>
      <c r="H664" s="75" t="s">
        <v>2124</v>
      </c>
      <c r="I664" s="75" t="s">
        <v>8179</v>
      </c>
      <c r="J664" s="75" t="s">
        <v>427</v>
      </c>
      <c r="K664" s="75" t="s">
        <v>3213</v>
      </c>
      <c r="L664" s="75" t="s">
        <v>2051</v>
      </c>
    </row>
    <row r="665" ht="15.75" customHeight="1">
      <c r="A665" s="67">
        <v>3256.0</v>
      </c>
      <c r="B665" s="72" t="s">
        <v>8732</v>
      </c>
      <c r="C665" s="72">
        <v>2.0</v>
      </c>
      <c r="D665" s="72" t="s">
        <v>8733</v>
      </c>
      <c r="E665" s="72" t="s">
        <v>8734</v>
      </c>
      <c r="F665" s="72" t="s">
        <v>8735</v>
      </c>
      <c r="G665" s="72" t="s">
        <v>8736</v>
      </c>
      <c r="H665" s="75" t="s">
        <v>2088</v>
      </c>
      <c r="I665" s="75" t="s">
        <v>3213</v>
      </c>
      <c r="J665" s="75" t="s">
        <v>8567</v>
      </c>
      <c r="K665" s="75" t="s">
        <v>3079</v>
      </c>
      <c r="L665" s="75" t="s">
        <v>8567</v>
      </c>
    </row>
    <row r="666" ht="15.75" customHeight="1">
      <c r="A666" s="67">
        <v>3261.0</v>
      </c>
      <c r="B666" s="72" t="s">
        <v>3077</v>
      </c>
      <c r="C666" s="72">
        <v>2.0</v>
      </c>
      <c r="D666" s="72" t="s">
        <v>8737</v>
      </c>
      <c r="E666" s="72" t="s">
        <v>8738</v>
      </c>
      <c r="F666" s="72" t="s">
        <v>8739</v>
      </c>
      <c r="G666" s="72" t="s">
        <v>8740</v>
      </c>
      <c r="H666" s="75" t="s">
        <v>3028</v>
      </c>
      <c r="I666" s="75" t="s">
        <v>6346</v>
      </c>
      <c r="J666" s="75" t="s">
        <v>8543</v>
      </c>
      <c r="K666" s="75" t="s">
        <v>6340</v>
      </c>
      <c r="L666" s="75" t="s">
        <v>6322</v>
      </c>
    </row>
    <row r="667" ht="15.75" customHeight="1">
      <c r="A667" s="67">
        <v>3262.0</v>
      </c>
      <c r="B667" s="72" t="s">
        <v>3209</v>
      </c>
      <c r="C667" s="72">
        <v>2.0</v>
      </c>
      <c r="D667" s="72" t="s">
        <v>8741</v>
      </c>
      <c r="E667" s="72" t="s">
        <v>8742</v>
      </c>
      <c r="F667" s="72" t="s">
        <v>8743</v>
      </c>
      <c r="G667" s="72" t="s">
        <v>8744</v>
      </c>
      <c r="H667" s="75" t="s">
        <v>3028</v>
      </c>
      <c r="I667" s="75" t="s">
        <v>6346</v>
      </c>
      <c r="J667" s="75" t="s">
        <v>8543</v>
      </c>
      <c r="K667" s="75" t="s">
        <v>6340</v>
      </c>
      <c r="L667" s="75" t="s">
        <v>4569</v>
      </c>
    </row>
    <row r="668" ht="15.75" customHeight="1">
      <c r="A668" s="67">
        <v>3263.0</v>
      </c>
      <c r="B668" s="72" t="s">
        <v>3473</v>
      </c>
      <c r="C668" s="72">
        <v>2.0</v>
      </c>
      <c r="D668" s="72" t="s">
        <v>8745</v>
      </c>
      <c r="E668" s="72" t="s">
        <v>8746</v>
      </c>
      <c r="F668" s="72" t="s">
        <v>8747</v>
      </c>
      <c r="G668" s="72" t="s">
        <v>8748</v>
      </c>
      <c r="H668" s="75" t="s">
        <v>3002</v>
      </c>
      <c r="I668" s="75" t="s">
        <v>6360</v>
      </c>
      <c r="J668" s="75" t="s">
        <v>3245</v>
      </c>
      <c r="K668" s="75" t="s">
        <v>6322</v>
      </c>
      <c r="L668" s="75" t="s">
        <v>8749</v>
      </c>
    </row>
    <row r="669" ht="15.75" customHeight="1">
      <c r="A669" s="67">
        <v>3264.0</v>
      </c>
      <c r="B669" s="72" t="s">
        <v>8750</v>
      </c>
      <c r="C669" s="72">
        <v>2.0</v>
      </c>
      <c r="D669" s="72" t="s">
        <v>8751</v>
      </c>
      <c r="E669" s="72" t="s">
        <v>8752</v>
      </c>
      <c r="F669" s="72" t="s">
        <v>8753</v>
      </c>
      <c r="G669" s="72" t="s">
        <v>8754</v>
      </c>
      <c r="H669" s="75" t="s">
        <v>8567</v>
      </c>
      <c r="I669" s="75" t="s">
        <v>6360</v>
      </c>
      <c r="J669" s="75" t="s">
        <v>6361</v>
      </c>
      <c r="K669" s="75" t="s">
        <v>2575</v>
      </c>
      <c r="L669" s="75" t="s">
        <v>6340</v>
      </c>
    </row>
    <row r="670" ht="15.75" customHeight="1">
      <c r="A670" s="67">
        <v>3267.0</v>
      </c>
      <c r="B670" s="72" t="s">
        <v>8755</v>
      </c>
      <c r="C670" s="72">
        <v>2.0</v>
      </c>
      <c r="D670" s="72" t="s">
        <v>8756</v>
      </c>
      <c r="E670" s="72" t="s">
        <v>8757</v>
      </c>
      <c r="F670" s="72" t="s">
        <v>8758</v>
      </c>
      <c r="G670" s="72" t="s">
        <v>8759</v>
      </c>
      <c r="H670" s="75" t="s">
        <v>8724</v>
      </c>
      <c r="I670" s="75" t="s">
        <v>8760</v>
      </c>
      <c r="J670" s="75" t="s">
        <v>6339</v>
      </c>
      <c r="K670" s="75" t="s">
        <v>6340</v>
      </c>
      <c r="L670" s="75" t="s">
        <v>6340</v>
      </c>
    </row>
    <row r="671" ht="15.75" customHeight="1">
      <c r="A671" s="67">
        <v>3268.0</v>
      </c>
      <c r="B671" s="72" t="s">
        <v>8761</v>
      </c>
      <c r="C671" s="72">
        <v>2.0</v>
      </c>
      <c r="D671" s="72" t="s">
        <v>8762</v>
      </c>
      <c r="E671" s="72" t="s">
        <v>8763</v>
      </c>
      <c r="F671" s="72" t="s">
        <v>8764</v>
      </c>
      <c r="G671" s="72" t="s">
        <v>8765</v>
      </c>
      <c r="H671" s="75" t="s">
        <v>3227</v>
      </c>
      <c r="I671" s="75" t="s">
        <v>762</v>
      </c>
      <c r="J671" s="75" t="s">
        <v>1244</v>
      </c>
      <c r="K671" s="75" t="s">
        <v>3801</v>
      </c>
      <c r="L671" s="75" t="s">
        <v>2656</v>
      </c>
    </row>
    <row r="672" ht="15.75" customHeight="1">
      <c r="A672" s="67">
        <v>3269.0</v>
      </c>
      <c r="B672" s="72" t="s">
        <v>3800</v>
      </c>
      <c r="C672" s="72">
        <v>2.0</v>
      </c>
      <c r="D672" s="72" t="s">
        <v>8766</v>
      </c>
      <c r="E672" s="72" t="s">
        <v>8767</v>
      </c>
      <c r="F672" s="72" t="s">
        <v>8768</v>
      </c>
      <c r="G672" s="72" t="s">
        <v>8769</v>
      </c>
      <c r="H672" s="75" t="s">
        <v>761</v>
      </c>
      <c r="I672" s="75" t="s">
        <v>7427</v>
      </c>
      <c r="J672" s="75" t="s">
        <v>4309</v>
      </c>
      <c r="K672" s="75" t="s">
        <v>2860</v>
      </c>
      <c r="L672" s="75" t="s">
        <v>2637</v>
      </c>
    </row>
    <row r="673" ht="15.75" customHeight="1">
      <c r="A673" s="67">
        <v>3270.0</v>
      </c>
      <c r="B673" s="72" t="s">
        <v>2350</v>
      </c>
      <c r="C673" s="72">
        <v>2.0</v>
      </c>
      <c r="D673" s="72" t="s">
        <v>8770</v>
      </c>
      <c r="E673" s="72" t="s">
        <v>8771</v>
      </c>
      <c r="F673" s="72" t="s">
        <v>8772</v>
      </c>
      <c r="G673" s="72" t="s">
        <v>8773</v>
      </c>
      <c r="H673" s="75" t="s">
        <v>2351</v>
      </c>
      <c r="I673" s="75" t="s">
        <v>2368</v>
      </c>
      <c r="J673" s="75" t="s">
        <v>3105</v>
      </c>
      <c r="K673" s="75" t="s">
        <v>8194</v>
      </c>
      <c r="L673" s="75" t="s">
        <v>8708</v>
      </c>
    </row>
    <row r="674" ht="15.75" customHeight="1">
      <c r="A674" s="67">
        <v>3271.0</v>
      </c>
      <c r="B674" s="72" t="s">
        <v>3046</v>
      </c>
      <c r="C674" s="72">
        <v>2.0</v>
      </c>
      <c r="D674" s="72" t="s">
        <v>8774</v>
      </c>
      <c r="E674" s="72" t="s">
        <v>8775</v>
      </c>
      <c r="F674" s="72" t="s">
        <v>3045</v>
      </c>
      <c r="G674" s="72" t="s">
        <v>8776</v>
      </c>
      <c r="H674" s="75" t="s">
        <v>2124</v>
      </c>
      <c r="I674" s="75" t="s">
        <v>7540</v>
      </c>
      <c r="J674" s="75" t="s">
        <v>3049</v>
      </c>
      <c r="K674" s="75" t="s">
        <v>2744</v>
      </c>
      <c r="L674" s="75" t="s">
        <v>3241</v>
      </c>
    </row>
    <row r="675" ht="15.75" customHeight="1">
      <c r="A675" s="67">
        <v>3272.0</v>
      </c>
      <c r="B675" s="72" t="s">
        <v>2087</v>
      </c>
      <c r="C675" s="72">
        <v>2.0</v>
      </c>
      <c r="D675" s="72" t="s">
        <v>8777</v>
      </c>
      <c r="E675" s="72" t="s">
        <v>8778</v>
      </c>
      <c r="F675" s="72" t="s">
        <v>8779</v>
      </c>
      <c r="G675" s="72" t="s">
        <v>8780</v>
      </c>
      <c r="H675" s="75" t="s">
        <v>2088</v>
      </c>
      <c r="I675" s="75" t="s">
        <v>2089</v>
      </c>
      <c r="J675" s="75" t="s">
        <v>427</v>
      </c>
      <c r="K675" s="75" t="s">
        <v>3213</v>
      </c>
      <c r="L675" s="75" t="s">
        <v>3241</v>
      </c>
    </row>
    <row r="676" ht="15.75" customHeight="1">
      <c r="A676" s="67">
        <v>3273.0</v>
      </c>
      <c r="B676" s="72" t="s">
        <v>3779</v>
      </c>
      <c r="C676" s="72">
        <v>2.0</v>
      </c>
      <c r="D676" s="72" t="s">
        <v>8781</v>
      </c>
      <c r="E676" s="72" t="s">
        <v>8782</v>
      </c>
      <c r="F676" s="72" t="s">
        <v>3778</v>
      </c>
      <c r="G676" s="72" t="s">
        <v>8783</v>
      </c>
      <c r="H676" s="75" t="s">
        <v>2088</v>
      </c>
      <c r="I676" s="75" t="s">
        <v>4813</v>
      </c>
      <c r="J676" s="75" t="s">
        <v>427</v>
      </c>
      <c r="K676" s="75" t="s">
        <v>3213</v>
      </c>
      <c r="L676" s="75" t="s">
        <v>2051</v>
      </c>
    </row>
    <row r="677" ht="15.75" customHeight="1">
      <c r="A677" s="67">
        <v>3276.0</v>
      </c>
      <c r="B677" s="72" t="s">
        <v>8784</v>
      </c>
      <c r="C677" s="72">
        <v>2.0</v>
      </c>
      <c r="D677" s="72" t="s">
        <v>8785</v>
      </c>
      <c r="E677" s="72" t="s">
        <v>5885</v>
      </c>
      <c r="F677" s="72" t="s">
        <v>8786</v>
      </c>
      <c r="G677" s="72" t="s">
        <v>8787</v>
      </c>
      <c r="H677" s="75" t="s">
        <v>3418</v>
      </c>
      <c r="I677" s="75" t="s">
        <v>3419</v>
      </c>
      <c r="J677" s="75" t="s">
        <v>6140</v>
      </c>
      <c r="K677" s="75" t="s">
        <v>6140</v>
      </c>
      <c r="L677" s="75" t="s">
        <v>6140</v>
      </c>
    </row>
    <row r="678" ht="15.75" customHeight="1">
      <c r="A678" s="67">
        <v>3278.0</v>
      </c>
      <c r="B678" s="72" t="s">
        <v>2654</v>
      </c>
      <c r="C678" s="72">
        <v>2.0</v>
      </c>
      <c r="D678" s="72" t="s">
        <v>8788</v>
      </c>
      <c r="E678" s="72" t="s">
        <v>8789</v>
      </c>
      <c r="F678" s="72" t="s">
        <v>8790</v>
      </c>
      <c r="G678" s="72" t="s">
        <v>8769</v>
      </c>
      <c r="H678" s="75" t="s">
        <v>761</v>
      </c>
      <c r="I678" s="75" t="s">
        <v>7427</v>
      </c>
      <c r="J678" s="75" t="s">
        <v>4309</v>
      </c>
      <c r="K678" s="75" t="s">
        <v>2860</v>
      </c>
      <c r="L678" s="75" t="s">
        <v>2637</v>
      </c>
    </row>
    <row r="679" ht="15.75" customHeight="1">
      <c r="A679" s="67">
        <v>3279.0</v>
      </c>
      <c r="B679" s="72" t="s">
        <v>3531</v>
      </c>
      <c r="C679" s="72">
        <v>2.0</v>
      </c>
      <c r="D679" s="72" t="s">
        <v>8791</v>
      </c>
      <c r="E679" s="72" t="s">
        <v>8792</v>
      </c>
      <c r="F679" s="72" t="s">
        <v>8793</v>
      </c>
      <c r="G679" s="72" t="s">
        <v>8794</v>
      </c>
      <c r="H679" s="75" t="s">
        <v>2325</v>
      </c>
      <c r="I679" s="75" t="s">
        <v>7427</v>
      </c>
      <c r="J679" s="75" t="s">
        <v>1244</v>
      </c>
      <c r="K679" s="75" t="s">
        <v>2860</v>
      </c>
      <c r="L679" s="75" t="s">
        <v>2656</v>
      </c>
    </row>
    <row r="680" ht="15.75" customHeight="1">
      <c r="A680" s="67">
        <v>3282.0</v>
      </c>
      <c r="B680" s="72" t="s">
        <v>3316</v>
      </c>
      <c r="C680" s="72">
        <v>2.0</v>
      </c>
      <c r="D680" s="72" t="s">
        <v>8795</v>
      </c>
      <c r="E680" s="72" t="s">
        <v>8796</v>
      </c>
      <c r="F680" s="72" t="s">
        <v>8797</v>
      </c>
      <c r="G680" s="72" t="s">
        <v>8765</v>
      </c>
      <c r="H680" s="75" t="s">
        <v>3227</v>
      </c>
      <c r="I680" s="75" t="s">
        <v>762</v>
      </c>
      <c r="J680" s="75" t="s">
        <v>1244</v>
      </c>
      <c r="K680" s="75" t="s">
        <v>3801</v>
      </c>
      <c r="L680" s="75" t="s">
        <v>2656</v>
      </c>
    </row>
    <row r="681" ht="15.75" customHeight="1">
      <c r="A681" s="67">
        <v>3283.0</v>
      </c>
      <c r="B681" s="72" t="s">
        <v>2452</v>
      </c>
      <c r="C681" s="72">
        <v>2.0</v>
      </c>
      <c r="D681" s="72" t="s">
        <v>8798</v>
      </c>
      <c r="E681" s="72" t="s">
        <v>8799</v>
      </c>
      <c r="F681" s="72" t="s">
        <v>8800</v>
      </c>
      <c r="G681" s="72" t="s">
        <v>8801</v>
      </c>
      <c r="H681" s="75" t="s">
        <v>2324</v>
      </c>
      <c r="I681" s="75" t="s">
        <v>6920</v>
      </c>
      <c r="J681" s="75" t="s">
        <v>4309</v>
      </c>
      <c r="K681" s="75" t="s">
        <v>3418</v>
      </c>
      <c r="L681" s="75" t="s">
        <v>2637</v>
      </c>
    </row>
    <row r="682" ht="15.75" customHeight="1">
      <c r="A682" s="67">
        <v>3284.0</v>
      </c>
      <c r="B682" s="72" t="s">
        <v>8802</v>
      </c>
      <c r="C682" s="72">
        <v>2.0</v>
      </c>
      <c r="D682" s="72" t="s">
        <v>8803</v>
      </c>
      <c r="E682" s="72" t="s">
        <v>6257</v>
      </c>
      <c r="F682" s="72" t="s">
        <v>8804</v>
      </c>
      <c r="G682" s="72" t="s">
        <v>8805</v>
      </c>
      <c r="H682" s="75" t="s">
        <v>2727</v>
      </c>
      <c r="I682" s="75" t="s">
        <v>8133</v>
      </c>
      <c r="J682" s="75" t="s">
        <v>3561</v>
      </c>
      <c r="K682" s="75" t="s">
        <v>6140</v>
      </c>
      <c r="L682" s="75" t="s">
        <v>6140</v>
      </c>
    </row>
    <row r="683" ht="15.75" customHeight="1">
      <c r="A683" s="67">
        <v>3285.0</v>
      </c>
      <c r="B683" s="72" t="s">
        <v>8806</v>
      </c>
      <c r="C683" s="72">
        <v>2.0</v>
      </c>
      <c r="D683" s="72" t="s">
        <v>8807</v>
      </c>
      <c r="E683" s="72" t="s">
        <v>8808</v>
      </c>
      <c r="F683" s="72" t="s">
        <v>8809</v>
      </c>
      <c r="G683" s="72" t="s">
        <v>8810</v>
      </c>
      <c r="H683" s="75" t="s">
        <v>2727</v>
      </c>
      <c r="I683" s="75" t="s">
        <v>8133</v>
      </c>
      <c r="J683" s="75" t="s">
        <v>6140</v>
      </c>
      <c r="K683" s="75" t="s">
        <v>6140</v>
      </c>
      <c r="L683" s="75" t="s">
        <v>6140</v>
      </c>
    </row>
    <row r="684" ht="15.75" customHeight="1">
      <c r="A684" s="67">
        <v>3286.0</v>
      </c>
      <c r="B684" s="72" t="s">
        <v>2320</v>
      </c>
      <c r="C684" s="72">
        <v>2.0</v>
      </c>
      <c r="D684" s="72" t="s">
        <v>8811</v>
      </c>
      <c r="E684" s="72" t="s">
        <v>8812</v>
      </c>
      <c r="F684" s="72" t="s">
        <v>8813</v>
      </c>
      <c r="G684" s="72" t="s">
        <v>8814</v>
      </c>
      <c r="H684" s="75" t="s">
        <v>2325</v>
      </c>
      <c r="I684" s="75" t="s">
        <v>2053</v>
      </c>
      <c r="J684" s="75" t="s">
        <v>4309</v>
      </c>
      <c r="K684" s="75" t="s">
        <v>2860</v>
      </c>
      <c r="L684" s="75" t="s">
        <v>2637</v>
      </c>
    </row>
    <row r="685" ht="15.75" customHeight="1">
      <c r="A685" s="67">
        <v>3287.0</v>
      </c>
      <c r="B685" s="72" t="s">
        <v>2367</v>
      </c>
      <c r="C685" s="72">
        <v>2.0</v>
      </c>
      <c r="D685" s="72" t="s">
        <v>8815</v>
      </c>
      <c r="E685" s="72" t="s">
        <v>8816</v>
      </c>
      <c r="F685" s="72" t="s">
        <v>8817</v>
      </c>
      <c r="G685" s="72" t="s">
        <v>8818</v>
      </c>
      <c r="H685" s="75" t="s">
        <v>2792</v>
      </c>
      <c r="I685" s="75" t="s">
        <v>2454</v>
      </c>
      <c r="J685" s="75" t="s">
        <v>8156</v>
      </c>
      <c r="K685" s="75" t="s">
        <v>4283</v>
      </c>
      <c r="L685" s="75" t="s">
        <v>4309</v>
      </c>
    </row>
    <row r="686" ht="15.75" customHeight="1">
      <c r="A686" s="67">
        <v>3292.0</v>
      </c>
      <c r="B686" s="72" t="s">
        <v>3758</v>
      </c>
      <c r="C686" s="72">
        <v>2.0</v>
      </c>
      <c r="D686" s="72" t="s">
        <v>8819</v>
      </c>
      <c r="E686" s="72" t="s">
        <v>8820</v>
      </c>
      <c r="F686" s="72" t="s">
        <v>8821</v>
      </c>
      <c r="G686" s="72" t="s">
        <v>8822</v>
      </c>
      <c r="H686" s="75" t="s">
        <v>2053</v>
      </c>
      <c r="I686" s="75" t="s">
        <v>2861</v>
      </c>
      <c r="J686" s="75" t="s">
        <v>4546</v>
      </c>
      <c r="K686" s="75" t="s">
        <v>2658</v>
      </c>
      <c r="L686" s="75" t="s">
        <v>4546</v>
      </c>
    </row>
    <row r="687" ht="15.75" customHeight="1">
      <c r="A687" s="67">
        <v>3293.0</v>
      </c>
      <c r="B687" s="72" t="s">
        <v>8823</v>
      </c>
      <c r="C687" s="72">
        <v>2.0</v>
      </c>
      <c r="D687" s="72" t="s">
        <v>8824</v>
      </c>
      <c r="E687" s="72" t="s">
        <v>8825</v>
      </c>
      <c r="F687" s="72" t="s">
        <v>8826</v>
      </c>
      <c r="G687" s="72" t="s">
        <v>8827</v>
      </c>
      <c r="H687" s="75" t="s">
        <v>3004</v>
      </c>
      <c r="I687" s="75" t="s">
        <v>2861</v>
      </c>
      <c r="J687" s="75" t="s">
        <v>2775</v>
      </c>
      <c r="K687" s="75" t="s">
        <v>4546</v>
      </c>
      <c r="L687" s="75" t="s">
        <v>4546</v>
      </c>
    </row>
    <row r="688" ht="15.75" customHeight="1">
      <c r="A688" s="67">
        <v>3294.0</v>
      </c>
      <c r="B688" s="72" t="s">
        <v>8828</v>
      </c>
      <c r="C688" s="72">
        <v>2.0</v>
      </c>
      <c r="D688" s="72" t="s">
        <v>8829</v>
      </c>
      <c r="E688" s="72" t="s">
        <v>8353</v>
      </c>
      <c r="F688" s="72" t="s">
        <v>8830</v>
      </c>
      <c r="G688" s="72" t="s">
        <v>8831</v>
      </c>
      <c r="H688" s="75" t="s">
        <v>2776</v>
      </c>
      <c r="I688" s="75" t="s">
        <v>2886</v>
      </c>
      <c r="J688" s="75" t="s">
        <v>2775</v>
      </c>
      <c r="K688" s="75" t="s">
        <v>4546</v>
      </c>
      <c r="L688" s="75" t="s">
        <v>2775</v>
      </c>
    </row>
    <row r="689" ht="15.75" customHeight="1">
      <c r="A689" s="67">
        <v>3295.0</v>
      </c>
      <c r="B689" s="72" t="s">
        <v>8832</v>
      </c>
      <c r="C689" s="72">
        <v>2.0</v>
      </c>
      <c r="D689" s="72" t="s">
        <v>8833</v>
      </c>
      <c r="E689" s="72" t="s">
        <v>7008</v>
      </c>
      <c r="F689" s="72" t="s">
        <v>8834</v>
      </c>
      <c r="G689" s="72" t="s">
        <v>8835</v>
      </c>
      <c r="H689" s="75" t="s">
        <v>3004</v>
      </c>
      <c r="I689" s="75" t="s">
        <v>2886</v>
      </c>
      <c r="J689" s="75" t="s">
        <v>2774</v>
      </c>
      <c r="K689" s="75" t="s">
        <v>2775</v>
      </c>
      <c r="L689" s="75" t="s">
        <v>2775</v>
      </c>
    </row>
    <row r="690" ht="15.75" customHeight="1">
      <c r="A690" s="67">
        <v>3296.0</v>
      </c>
      <c r="B690" s="72" t="s">
        <v>2773</v>
      </c>
      <c r="C690" s="72">
        <v>2.0</v>
      </c>
      <c r="D690" s="72" t="s">
        <v>8836</v>
      </c>
      <c r="E690" s="72" t="s">
        <v>6696</v>
      </c>
      <c r="F690" s="72" t="s">
        <v>2772</v>
      </c>
      <c r="G690" s="72" t="s">
        <v>8837</v>
      </c>
      <c r="H690" s="75" t="s">
        <v>2776</v>
      </c>
      <c r="I690" s="75" t="s">
        <v>2886</v>
      </c>
      <c r="J690" s="75" t="s">
        <v>2774</v>
      </c>
      <c r="K690" s="75" t="s">
        <v>2774</v>
      </c>
      <c r="L690" s="75" t="s">
        <v>2774</v>
      </c>
    </row>
    <row r="691" ht="15.75" customHeight="1">
      <c r="A691" s="67">
        <v>3305.0</v>
      </c>
      <c r="B691" s="72" t="s">
        <v>8838</v>
      </c>
      <c r="C691" s="72">
        <v>2.0</v>
      </c>
      <c r="D691" s="72" t="s">
        <v>8839</v>
      </c>
      <c r="E691" s="72" t="s">
        <v>6683</v>
      </c>
      <c r="F691" s="72" t="s">
        <v>8840</v>
      </c>
      <c r="G691" s="72" t="s">
        <v>8841</v>
      </c>
      <c r="H691" s="75" t="s">
        <v>8842</v>
      </c>
      <c r="I691" s="75" t="s">
        <v>7540</v>
      </c>
    </row>
    <row r="692" ht="15.75" customHeight="1">
      <c r="A692" s="67">
        <v>3306.0</v>
      </c>
      <c r="B692" s="72" t="s">
        <v>8843</v>
      </c>
      <c r="C692" s="72">
        <v>2.0</v>
      </c>
      <c r="D692" s="72" t="s">
        <v>8844</v>
      </c>
      <c r="E692" s="72" t="s">
        <v>8845</v>
      </c>
      <c r="F692" s="72" t="s">
        <v>8846</v>
      </c>
      <c r="G692" s="72" t="s">
        <v>8847</v>
      </c>
      <c r="H692" s="75" t="s">
        <v>8848</v>
      </c>
      <c r="I692" s="75" t="s">
        <v>8849</v>
      </c>
      <c r="J692" s="75" t="s">
        <v>4661</v>
      </c>
      <c r="K692" s="75" t="s">
        <v>4661</v>
      </c>
      <c r="L692" s="75" t="s">
        <v>4661</v>
      </c>
    </row>
    <row r="693" ht="15.75" customHeight="1">
      <c r="A693" s="67">
        <v>3313.0</v>
      </c>
      <c r="B693" s="72" t="s">
        <v>8850</v>
      </c>
      <c r="C693" s="72">
        <v>2.0</v>
      </c>
      <c r="D693" s="72" t="s">
        <v>8851</v>
      </c>
      <c r="E693" s="72" t="s">
        <v>6277</v>
      </c>
      <c r="F693" s="72" t="s">
        <v>8852</v>
      </c>
      <c r="G693" s="72" t="s">
        <v>8853</v>
      </c>
      <c r="H693" s="75" t="s">
        <v>8713</v>
      </c>
      <c r="I693" s="75" t="s">
        <v>2192</v>
      </c>
      <c r="J693" s="75" t="s">
        <v>6140</v>
      </c>
      <c r="K693" s="75" t="s">
        <v>3419</v>
      </c>
      <c r="L693" s="75" t="s">
        <v>6140</v>
      </c>
    </row>
    <row r="694" ht="15.75" customHeight="1">
      <c r="A694" s="67">
        <v>3314.0</v>
      </c>
      <c r="B694" s="72" t="s">
        <v>8854</v>
      </c>
      <c r="C694" s="72">
        <v>2.0</v>
      </c>
      <c r="D694" s="72" t="s">
        <v>8855</v>
      </c>
      <c r="E694" s="72" t="s">
        <v>5349</v>
      </c>
      <c r="F694" s="72" t="s">
        <v>8856</v>
      </c>
      <c r="G694" s="72" t="s">
        <v>8857</v>
      </c>
      <c r="H694" s="75" t="s">
        <v>8713</v>
      </c>
      <c r="I694" s="75" t="s">
        <v>2192</v>
      </c>
    </row>
    <row r="695" ht="15.75" customHeight="1">
      <c r="A695" s="67">
        <v>3316.0</v>
      </c>
      <c r="B695" s="72" t="s">
        <v>8858</v>
      </c>
      <c r="C695" s="72">
        <v>2.0</v>
      </c>
      <c r="D695" s="72" t="s">
        <v>8859</v>
      </c>
      <c r="E695" s="72" t="s">
        <v>5374</v>
      </c>
      <c r="F695" s="72" t="s">
        <v>8860</v>
      </c>
      <c r="G695" s="72" t="s">
        <v>8861</v>
      </c>
      <c r="H695" s="75" t="s">
        <v>8862</v>
      </c>
      <c r="I695" s="75" t="s">
        <v>8863</v>
      </c>
      <c r="J695" s="75" t="s">
        <v>8864</v>
      </c>
      <c r="K695" s="75" t="s">
        <v>8865</v>
      </c>
    </row>
    <row r="696" ht="15.75" customHeight="1">
      <c r="A696" s="67">
        <v>3317.0</v>
      </c>
      <c r="B696" s="72" t="s">
        <v>8866</v>
      </c>
      <c r="C696" s="72">
        <v>2.0</v>
      </c>
      <c r="D696" s="72" t="s">
        <v>8867</v>
      </c>
      <c r="E696" s="72" t="s">
        <v>8868</v>
      </c>
      <c r="F696" s="72" t="s">
        <v>8869</v>
      </c>
      <c r="G696" s="72" t="s">
        <v>8870</v>
      </c>
      <c r="H696" s="75" t="s">
        <v>8871</v>
      </c>
      <c r="I696" s="75" t="s">
        <v>2098</v>
      </c>
      <c r="J696" s="75" t="s">
        <v>7358</v>
      </c>
    </row>
    <row r="697" ht="15.75" customHeight="1">
      <c r="A697" s="67">
        <v>3320.0</v>
      </c>
      <c r="B697" s="72" t="s">
        <v>8872</v>
      </c>
      <c r="C697" s="72">
        <v>2.0</v>
      </c>
      <c r="D697" s="72" t="s">
        <v>8873</v>
      </c>
      <c r="E697" s="72" t="s">
        <v>8874</v>
      </c>
      <c r="F697" s="72" t="s">
        <v>8875</v>
      </c>
      <c r="G697" s="72" t="s">
        <v>8876</v>
      </c>
      <c r="H697" s="75" t="s">
        <v>4707</v>
      </c>
      <c r="I697" s="75" t="s">
        <v>8877</v>
      </c>
      <c r="J697" s="75" t="s">
        <v>8878</v>
      </c>
      <c r="K697" s="75" t="s">
        <v>8879</v>
      </c>
      <c r="L697" s="75" t="s">
        <v>8879</v>
      </c>
    </row>
    <row r="698" ht="15.75" customHeight="1">
      <c r="A698" s="67">
        <v>3322.0</v>
      </c>
      <c r="B698" s="72" t="s">
        <v>8880</v>
      </c>
      <c r="C698" s="72">
        <v>2.0</v>
      </c>
      <c r="D698" s="72" t="s">
        <v>8881</v>
      </c>
      <c r="E698" s="72" t="s">
        <v>5775</v>
      </c>
      <c r="F698" s="72" t="s">
        <v>8882</v>
      </c>
      <c r="G698" s="72" t="s">
        <v>8883</v>
      </c>
      <c r="H698" s="75" t="s">
        <v>8884</v>
      </c>
      <c r="I698" s="75" t="s">
        <v>4754</v>
      </c>
      <c r="J698" s="75" t="s">
        <v>4172</v>
      </c>
      <c r="K698" s="75" t="s">
        <v>8885</v>
      </c>
      <c r="L698" s="75" t="s">
        <v>8886</v>
      </c>
    </row>
    <row r="699" ht="15.75" customHeight="1">
      <c r="A699" s="67">
        <v>3328.0</v>
      </c>
      <c r="B699" s="72" t="s">
        <v>8887</v>
      </c>
      <c r="C699" s="72">
        <v>2.0</v>
      </c>
      <c r="D699" s="72" t="s">
        <v>7429</v>
      </c>
      <c r="E699" s="72" t="s">
        <v>5387</v>
      </c>
      <c r="F699" s="72" t="s">
        <v>7424</v>
      </c>
      <c r="G699" s="72" t="s">
        <v>7425</v>
      </c>
      <c r="H699" s="75" t="s">
        <v>7426</v>
      </c>
      <c r="I699" s="75" t="s">
        <v>7427</v>
      </c>
    </row>
    <row r="700" ht="15.75" customHeight="1">
      <c r="A700" s="67">
        <v>3329.0</v>
      </c>
      <c r="B700" s="72" t="s">
        <v>8888</v>
      </c>
      <c r="C700" s="72">
        <v>2.0</v>
      </c>
      <c r="D700" s="72" t="s">
        <v>8889</v>
      </c>
      <c r="E700" s="72" t="s">
        <v>5349</v>
      </c>
      <c r="F700" s="72" t="s">
        <v>8890</v>
      </c>
      <c r="G700" s="72" t="s">
        <v>8891</v>
      </c>
      <c r="H700" s="75" t="s">
        <v>7426</v>
      </c>
    </row>
    <row r="701" ht="15.75" customHeight="1">
      <c r="A701" s="67">
        <v>3331.0</v>
      </c>
      <c r="B701" s="72" t="s">
        <v>8892</v>
      </c>
      <c r="C701" s="72">
        <v>2.0</v>
      </c>
      <c r="D701" s="72" t="s">
        <v>8893</v>
      </c>
      <c r="E701" s="72" t="s">
        <v>5796</v>
      </c>
      <c r="F701" s="72" t="s">
        <v>8894</v>
      </c>
      <c r="G701" s="72" t="s">
        <v>8895</v>
      </c>
      <c r="H701" s="75" t="s">
        <v>3083</v>
      </c>
      <c r="I701" s="75" t="s">
        <v>380</v>
      </c>
      <c r="J701" s="75" t="s">
        <v>8896</v>
      </c>
      <c r="K701" s="75" t="s">
        <v>8896</v>
      </c>
      <c r="L701" s="75" t="s">
        <v>8896</v>
      </c>
    </row>
    <row r="702" ht="15.75" customHeight="1">
      <c r="A702" s="67">
        <v>3332.0</v>
      </c>
      <c r="B702" s="72" t="s">
        <v>8897</v>
      </c>
      <c r="C702" s="72">
        <v>2.0</v>
      </c>
      <c r="D702" s="72" t="s">
        <v>8898</v>
      </c>
      <c r="E702" s="72" t="s">
        <v>5374</v>
      </c>
      <c r="F702" s="72" t="s">
        <v>8899</v>
      </c>
      <c r="G702" s="72" t="s">
        <v>8900</v>
      </c>
      <c r="H702" s="75" t="s">
        <v>8896</v>
      </c>
      <c r="I702" s="75" t="s">
        <v>380</v>
      </c>
      <c r="J702" s="75" t="s">
        <v>6524</v>
      </c>
      <c r="K702" s="75" t="s">
        <v>6523</v>
      </c>
    </row>
    <row r="703" ht="15.75" customHeight="1">
      <c r="A703" s="67">
        <v>3333.0</v>
      </c>
      <c r="B703" s="72" t="s">
        <v>8901</v>
      </c>
      <c r="C703" s="72">
        <v>2.0</v>
      </c>
      <c r="D703" s="72" t="s">
        <v>8902</v>
      </c>
      <c r="E703" s="72" t="s">
        <v>6009</v>
      </c>
      <c r="F703" s="72" t="s">
        <v>8903</v>
      </c>
      <c r="G703" s="72" t="s">
        <v>8904</v>
      </c>
      <c r="H703" s="75" t="s">
        <v>8905</v>
      </c>
      <c r="I703" s="75" t="s">
        <v>6524</v>
      </c>
      <c r="J703" s="75" t="s">
        <v>8896</v>
      </c>
      <c r="K703" s="75" t="s">
        <v>8906</v>
      </c>
      <c r="L703" s="75" t="s">
        <v>8906</v>
      </c>
    </row>
    <row r="704" ht="15.75" customHeight="1">
      <c r="A704" s="67">
        <v>3340.0</v>
      </c>
      <c r="B704" s="72" t="s">
        <v>4887</v>
      </c>
      <c r="C704" s="72">
        <v>2.0</v>
      </c>
      <c r="D704" s="72" t="s">
        <v>8907</v>
      </c>
      <c r="E704" s="72" t="s">
        <v>8908</v>
      </c>
      <c r="F704" s="72" t="s">
        <v>8909</v>
      </c>
      <c r="G704" s="72" t="s">
        <v>8910</v>
      </c>
      <c r="H704" s="75" t="s">
        <v>8911</v>
      </c>
      <c r="I704" s="75" t="s">
        <v>8912</v>
      </c>
      <c r="J704" s="75" t="s">
        <v>8913</v>
      </c>
      <c r="K704" s="75" t="s">
        <v>8914</v>
      </c>
      <c r="L704" s="75" t="s">
        <v>8915</v>
      </c>
    </row>
    <row r="705" ht="15.75" customHeight="1">
      <c r="A705" s="67">
        <v>3342.0</v>
      </c>
      <c r="B705" s="72" t="s">
        <v>8916</v>
      </c>
      <c r="C705" s="72">
        <v>2.0</v>
      </c>
      <c r="D705" s="72" t="s">
        <v>8917</v>
      </c>
      <c r="E705" s="72" t="s">
        <v>8918</v>
      </c>
      <c r="F705" s="72" t="s">
        <v>8919</v>
      </c>
      <c r="G705" s="72" t="s">
        <v>8920</v>
      </c>
      <c r="H705" s="75" t="s">
        <v>8921</v>
      </c>
      <c r="I705" s="75" t="s">
        <v>8922</v>
      </c>
      <c r="J705" s="75" t="s">
        <v>8923</v>
      </c>
      <c r="K705" s="75" t="s">
        <v>8924</v>
      </c>
      <c r="L705" s="75" t="s">
        <v>8924</v>
      </c>
    </row>
    <row r="706" ht="15.75" customHeight="1">
      <c r="A706" s="67">
        <v>3359.0</v>
      </c>
      <c r="B706" s="72" t="s">
        <v>8925</v>
      </c>
      <c r="C706" s="72">
        <v>2.0</v>
      </c>
      <c r="D706" s="72" t="s">
        <v>8926</v>
      </c>
      <c r="E706" s="72" t="s">
        <v>6486</v>
      </c>
      <c r="F706" s="72" t="s">
        <v>8927</v>
      </c>
      <c r="G706" s="72" t="s">
        <v>8928</v>
      </c>
      <c r="H706" s="75" t="s">
        <v>2313</v>
      </c>
      <c r="I706" s="75" t="s">
        <v>2731</v>
      </c>
      <c r="J706" s="75" t="s">
        <v>586</v>
      </c>
      <c r="K706" s="75" t="s">
        <v>586</v>
      </c>
      <c r="L706" s="75" t="s">
        <v>586</v>
      </c>
    </row>
    <row r="707" ht="15.75" customHeight="1">
      <c r="A707" s="67">
        <v>3363.0</v>
      </c>
      <c r="B707" s="72" t="s">
        <v>2034</v>
      </c>
      <c r="C707" s="72">
        <v>2.0</v>
      </c>
      <c r="D707" s="72" t="s">
        <v>8929</v>
      </c>
      <c r="E707" s="72" t="s">
        <v>8930</v>
      </c>
      <c r="F707" s="72" t="s">
        <v>2033</v>
      </c>
      <c r="G707" s="72" t="s">
        <v>8931</v>
      </c>
      <c r="H707" s="75" t="s">
        <v>2313</v>
      </c>
      <c r="I707" s="75" t="s">
        <v>2731</v>
      </c>
      <c r="J707" s="75" t="s">
        <v>586</v>
      </c>
      <c r="K707" s="75" t="s">
        <v>587</v>
      </c>
      <c r="L707" s="75" t="s">
        <v>587</v>
      </c>
    </row>
    <row r="708" ht="15.75" customHeight="1">
      <c r="A708" s="67">
        <v>3368.0</v>
      </c>
      <c r="B708" s="72" t="s">
        <v>8932</v>
      </c>
      <c r="C708" s="72">
        <v>2.0</v>
      </c>
      <c r="D708" s="72" t="s">
        <v>8933</v>
      </c>
      <c r="E708" s="72" t="s">
        <v>8934</v>
      </c>
      <c r="F708" s="72" t="s">
        <v>8935</v>
      </c>
      <c r="G708" s="72" t="s">
        <v>8936</v>
      </c>
      <c r="H708" s="75" t="s">
        <v>2313</v>
      </c>
      <c r="I708" s="75" t="s">
        <v>2731</v>
      </c>
      <c r="J708" s="75" t="s">
        <v>587</v>
      </c>
      <c r="K708" s="75" t="s">
        <v>587</v>
      </c>
      <c r="L708" s="75" t="s">
        <v>587</v>
      </c>
    </row>
    <row r="709" ht="15.75" customHeight="1">
      <c r="A709" s="67">
        <v>3371.0</v>
      </c>
      <c r="B709" s="72" t="s">
        <v>8937</v>
      </c>
      <c r="C709" s="72">
        <v>2.0</v>
      </c>
      <c r="D709" s="72" t="s">
        <v>8938</v>
      </c>
      <c r="E709" s="72" t="s">
        <v>5349</v>
      </c>
      <c r="F709" s="72" t="s">
        <v>8939</v>
      </c>
      <c r="G709" s="72" t="s">
        <v>8940</v>
      </c>
      <c r="H709" s="75" t="s">
        <v>586</v>
      </c>
    </row>
    <row r="710" ht="15.75" customHeight="1">
      <c r="A710" s="67">
        <v>3372.0</v>
      </c>
      <c r="B710" s="72" t="s">
        <v>8941</v>
      </c>
      <c r="C710" s="72">
        <v>2.0</v>
      </c>
      <c r="D710" s="72" t="s">
        <v>8942</v>
      </c>
      <c r="E710" s="72" t="s">
        <v>5631</v>
      </c>
      <c r="F710" s="72" t="s">
        <v>8943</v>
      </c>
      <c r="G710" s="72" t="s">
        <v>8944</v>
      </c>
      <c r="H710" s="75" t="s">
        <v>8945</v>
      </c>
      <c r="I710" s="75" t="s">
        <v>1318</v>
      </c>
      <c r="J710" s="75" t="s">
        <v>714</v>
      </c>
      <c r="K710" s="75" t="s">
        <v>714</v>
      </c>
      <c r="L710" s="75" t="s">
        <v>714</v>
      </c>
    </row>
    <row r="711" ht="15.75" customHeight="1">
      <c r="A711" s="67">
        <v>3383.0</v>
      </c>
      <c r="B711" s="72" t="s">
        <v>8946</v>
      </c>
      <c r="C711" s="72">
        <v>2.0</v>
      </c>
      <c r="D711" s="72" t="s">
        <v>8947</v>
      </c>
      <c r="E711" s="72" t="s">
        <v>8948</v>
      </c>
      <c r="F711" s="72" t="s">
        <v>8949</v>
      </c>
      <c r="G711" s="72" t="s">
        <v>8950</v>
      </c>
      <c r="H711" s="75" t="s">
        <v>8951</v>
      </c>
      <c r="I711" s="75" t="s">
        <v>8952</v>
      </c>
      <c r="J711" s="75" t="s">
        <v>4096</v>
      </c>
      <c r="K711" s="75" t="s">
        <v>8953</v>
      </c>
      <c r="L711" s="75" t="s">
        <v>8953</v>
      </c>
    </row>
    <row r="712" ht="15.75" customHeight="1">
      <c r="A712" s="67">
        <v>3385.0</v>
      </c>
      <c r="B712" s="72" t="s">
        <v>8954</v>
      </c>
      <c r="C712" s="72">
        <v>2.0</v>
      </c>
      <c r="D712" s="72" t="s">
        <v>8955</v>
      </c>
      <c r="E712" s="72" t="s">
        <v>5686</v>
      </c>
      <c r="F712" s="72" t="s">
        <v>8956</v>
      </c>
      <c r="G712" s="72" t="s">
        <v>8957</v>
      </c>
      <c r="H712" s="75" t="s">
        <v>4720</v>
      </c>
      <c r="I712" s="75" t="s">
        <v>3337</v>
      </c>
      <c r="J712" s="75" t="s">
        <v>2910</v>
      </c>
      <c r="K712" s="75" t="s">
        <v>3931</v>
      </c>
      <c r="L712" s="75" t="s">
        <v>2910</v>
      </c>
    </row>
    <row r="713" ht="15.75" customHeight="1">
      <c r="A713" s="67">
        <v>3388.0</v>
      </c>
      <c r="B713" s="72" t="s">
        <v>8958</v>
      </c>
      <c r="C713" s="72">
        <v>2.0</v>
      </c>
      <c r="D713" s="72" t="s">
        <v>8959</v>
      </c>
      <c r="E713" s="72" t="s">
        <v>8960</v>
      </c>
      <c r="F713" s="72" t="s">
        <v>8961</v>
      </c>
      <c r="G713" s="72" t="s">
        <v>8962</v>
      </c>
      <c r="H713" s="75" t="s">
        <v>6269</v>
      </c>
      <c r="I713" s="75" t="s">
        <v>8963</v>
      </c>
      <c r="J713" s="75" t="s">
        <v>8964</v>
      </c>
      <c r="K713" s="75" t="s">
        <v>8965</v>
      </c>
      <c r="L713" s="75" t="s">
        <v>8966</v>
      </c>
    </row>
    <row r="714" ht="15.75" customHeight="1">
      <c r="A714" s="67">
        <v>3389.0</v>
      </c>
      <c r="B714" s="72" t="s">
        <v>8967</v>
      </c>
      <c r="C714" s="72">
        <v>2.0</v>
      </c>
      <c r="D714" s="72" t="s">
        <v>8968</v>
      </c>
      <c r="E714" s="72" t="s">
        <v>5387</v>
      </c>
      <c r="F714" s="72" t="s">
        <v>8969</v>
      </c>
      <c r="G714" s="72" t="s">
        <v>8970</v>
      </c>
      <c r="H714" s="75" t="s">
        <v>6785</v>
      </c>
      <c r="I714" s="75" t="s">
        <v>4305</v>
      </c>
    </row>
    <row r="715" ht="15.75" customHeight="1">
      <c r="A715" s="67">
        <v>3390.0</v>
      </c>
      <c r="B715" s="72" t="s">
        <v>8971</v>
      </c>
      <c r="C715" s="72">
        <v>2.0</v>
      </c>
      <c r="D715" s="72" t="s">
        <v>6782</v>
      </c>
      <c r="E715" s="72" t="s">
        <v>5349</v>
      </c>
      <c r="F715" s="72" t="s">
        <v>6783</v>
      </c>
      <c r="G715" s="72" t="s">
        <v>6784</v>
      </c>
      <c r="H715" s="75" t="s">
        <v>6785</v>
      </c>
    </row>
    <row r="716" ht="15.75" customHeight="1">
      <c r="A716" s="67">
        <v>3391.0</v>
      </c>
      <c r="B716" s="72" t="s">
        <v>8972</v>
      </c>
      <c r="C716" s="72">
        <v>2.0</v>
      </c>
      <c r="D716" s="72" t="s">
        <v>8973</v>
      </c>
      <c r="E716" s="72" t="s">
        <v>8974</v>
      </c>
      <c r="F716" s="72" t="s">
        <v>8975</v>
      </c>
      <c r="G716" s="72" t="s">
        <v>8976</v>
      </c>
      <c r="H716" s="75" t="s">
        <v>3260</v>
      </c>
      <c r="I716" s="75" t="s">
        <v>3624</v>
      </c>
      <c r="J716" s="75" t="s">
        <v>1054</v>
      </c>
      <c r="K716" s="75" t="s">
        <v>8977</v>
      </c>
      <c r="L716" s="75" t="s">
        <v>1054</v>
      </c>
    </row>
    <row r="717" ht="15.75" customHeight="1">
      <c r="A717" s="67">
        <v>3392.0</v>
      </c>
      <c r="B717" s="72" t="s">
        <v>8978</v>
      </c>
      <c r="C717" s="72">
        <v>2.0</v>
      </c>
      <c r="D717" s="72" t="s">
        <v>8979</v>
      </c>
      <c r="E717" s="72" t="s">
        <v>5631</v>
      </c>
      <c r="F717" s="72" t="s">
        <v>8980</v>
      </c>
      <c r="G717" s="72" t="s">
        <v>8981</v>
      </c>
      <c r="H717" s="75" t="s">
        <v>4286</v>
      </c>
      <c r="I717" s="75" t="s">
        <v>7510</v>
      </c>
      <c r="J717" s="75" t="s">
        <v>8982</v>
      </c>
      <c r="K717" s="75" t="s">
        <v>8983</v>
      </c>
    </row>
    <row r="718" ht="15.75" customHeight="1">
      <c r="A718" s="67">
        <v>3393.0</v>
      </c>
      <c r="B718" s="72" t="s">
        <v>8984</v>
      </c>
      <c r="C718" s="72">
        <v>2.0</v>
      </c>
      <c r="D718" s="72" t="s">
        <v>8985</v>
      </c>
      <c r="E718" s="72" t="s">
        <v>5638</v>
      </c>
      <c r="F718" s="72" t="s">
        <v>8986</v>
      </c>
      <c r="G718" s="72" t="s">
        <v>8987</v>
      </c>
      <c r="H718" s="75" t="s">
        <v>4286</v>
      </c>
      <c r="I718" s="75" t="s">
        <v>7510</v>
      </c>
      <c r="J718" s="75" t="s">
        <v>8982</v>
      </c>
    </row>
    <row r="719" ht="15.75" customHeight="1">
      <c r="A719" s="67">
        <v>3396.0</v>
      </c>
      <c r="B719" s="72" t="s">
        <v>8988</v>
      </c>
      <c r="C719" s="72">
        <v>2.0</v>
      </c>
      <c r="D719" s="72" t="s">
        <v>8989</v>
      </c>
      <c r="E719" s="72" t="s">
        <v>8990</v>
      </c>
      <c r="F719" s="72" t="s">
        <v>8991</v>
      </c>
      <c r="G719" s="72" t="s">
        <v>8992</v>
      </c>
      <c r="H719" s="75" t="s">
        <v>2808</v>
      </c>
      <c r="I719" s="75" t="s">
        <v>7490</v>
      </c>
      <c r="J719" s="75" t="s">
        <v>8965</v>
      </c>
      <c r="K719" s="75" t="s">
        <v>8993</v>
      </c>
      <c r="L719" s="75" t="s">
        <v>8993</v>
      </c>
    </row>
    <row r="720" ht="15.75" customHeight="1">
      <c r="A720" s="67">
        <v>3410.0</v>
      </c>
      <c r="B720" s="72" t="s">
        <v>8994</v>
      </c>
      <c r="C720" s="72">
        <v>2.0</v>
      </c>
      <c r="D720" s="72" t="s">
        <v>8995</v>
      </c>
      <c r="E720" s="72" t="s">
        <v>6137</v>
      </c>
      <c r="F720" s="72" t="s">
        <v>8996</v>
      </c>
      <c r="G720" s="72" t="s">
        <v>8997</v>
      </c>
      <c r="H720" s="75" t="s">
        <v>8998</v>
      </c>
      <c r="I720" s="75" t="s">
        <v>8999</v>
      </c>
      <c r="J720" s="75" t="s">
        <v>9000</v>
      </c>
      <c r="K720" s="75" t="s">
        <v>9001</v>
      </c>
    </row>
    <row r="721" ht="15.75" customHeight="1">
      <c r="A721" s="67">
        <v>3430.0</v>
      </c>
      <c r="B721" s="72" t="s">
        <v>9002</v>
      </c>
      <c r="C721" s="72">
        <v>2.0</v>
      </c>
      <c r="D721" s="72" t="s">
        <v>9003</v>
      </c>
      <c r="E721" s="72" t="s">
        <v>9004</v>
      </c>
      <c r="F721" s="72" t="s">
        <v>9005</v>
      </c>
      <c r="G721" s="72" t="s">
        <v>9006</v>
      </c>
      <c r="H721" s="75" t="s">
        <v>9007</v>
      </c>
      <c r="I721" s="75" t="s">
        <v>4463</v>
      </c>
      <c r="J721" s="75" t="s">
        <v>6620</v>
      </c>
      <c r="K721" s="75" t="s">
        <v>9008</v>
      </c>
      <c r="L721" s="75" t="s">
        <v>6620</v>
      </c>
    </row>
    <row r="722" ht="15.75" customHeight="1">
      <c r="A722" s="67">
        <v>3431.0</v>
      </c>
      <c r="B722" s="72" t="s">
        <v>9009</v>
      </c>
      <c r="C722" s="72">
        <v>2.0</v>
      </c>
      <c r="D722" s="72" t="s">
        <v>9010</v>
      </c>
      <c r="E722" s="72" t="s">
        <v>5686</v>
      </c>
      <c r="F722" s="72" t="s">
        <v>9011</v>
      </c>
      <c r="G722" s="72" t="s">
        <v>9012</v>
      </c>
      <c r="H722" s="75" t="s">
        <v>9007</v>
      </c>
      <c r="I722" s="75" t="s">
        <v>1432</v>
      </c>
      <c r="J722" s="75" t="s">
        <v>6620</v>
      </c>
      <c r="K722" s="75" t="s">
        <v>1929</v>
      </c>
      <c r="L722" s="75" t="s">
        <v>6620</v>
      </c>
    </row>
    <row r="723" ht="15.75" customHeight="1">
      <c r="A723" s="67">
        <v>3435.0</v>
      </c>
      <c r="B723" s="72" t="s">
        <v>9013</v>
      </c>
      <c r="C723" s="72">
        <v>2.0</v>
      </c>
      <c r="D723" s="72" t="s">
        <v>9014</v>
      </c>
      <c r="E723" s="72" t="s">
        <v>6058</v>
      </c>
      <c r="F723" s="72" t="s">
        <v>9015</v>
      </c>
      <c r="G723" s="72" t="s">
        <v>9016</v>
      </c>
      <c r="H723" s="75" t="s">
        <v>1927</v>
      </c>
      <c r="I723" s="75" t="s">
        <v>6940</v>
      </c>
      <c r="J723" s="75" t="s">
        <v>9017</v>
      </c>
      <c r="K723" s="75" t="s">
        <v>9018</v>
      </c>
      <c r="L723" s="75" t="s">
        <v>9017</v>
      </c>
    </row>
    <row r="724" ht="15.75" customHeight="1">
      <c r="A724" s="67">
        <v>3442.0</v>
      </c>
      <c r="B724" s="72" t="s">
        <v>9019</v>
      </c>
      <c r="C724" s="72">
        <v>2.0</v>
      </c>
      <c r="D724" s="72" t="s">
        <v>9020</v>
      </c>
      <c r="E724" s="72" t="s">
        <v>9021</v>
      </c>
      <c r="F724" s="72" t="s">
        <v>9022</v>
      </c>
      <c r="G724" s="72" t="s">
        <v>9023</v>
      </c>
      <c r="H724" s="75" t="s">
        <v>668</v>
      </c>
      <c r="I724" s="75" t="s">
        <v>9024</v>
      </c>
      <c r="J724" s="75" t="s">
        <v>1052</v>
      </c>
      <c r="K724" s="75" t="s">
        <v>4089</v>
      </c>
      <c r="L724" s="75" t="s">
        <v>2104</v>
      </c>
    </row>
    <row r="725" ht="15.75" customHeight="1">
      <c r="A725" s="67">
        <v>3443.0</v>
      </c>
      <c r="B725" s="72" t="s">
        <v>9025</v>
      </c>
      <c r="C725" s="72">
        <v>2.0</v>
      </c>
      <c r="D725" s="72" t="s">
        <v>9026</v>
      </c>
      <c r="E725" s="72" t="s">
        <v>7255</v>
      </c>
      <c r="F725" s="72" t="s">
        <v>9027</v>
      </c>
      <c r="G725" s="72" t="s">
        <v>9028</v>
      </c>
      <c r="H725" s="75" t="s">
        <v>2105</v>
      </c>
      <c r="I725" s="75" t="s">
        <v>4543</v>
      </c>
      <c r="J725" s="75" t="s">
        <v>2106</v>
      </c>
      <c r="K725" s="75" t="s">
        <v>2106</v>
      </c>
      <c r="L725" s="75" t="s">
        <v>2106</v>
      </c>
    </row>
    <row r="726" ht="15.75" customHeight="1">
      <c r="A726" s="67">
        <v>3444.0</v>
      </c>
      <c r="B726" s="72" t="s">
        <v>9029</v>
      </c>
      <c r="C726" s="72">
        <v>2.0</v>
      </c>
      <c r="D726" s="72" t="s">
        <v>9030</v>
      </c>
      <c r="E726" s="72" t="s">
        <v>9031</v>
      </c>
      <c r="F726" s="72" t="s">
        <v>9032</v>
      </c>
      <c r="G726" s="72" t="s">
        <v>9033</v>
      </c>
      <c r="H726" s="75" t="s">
        <v>2313</v>
      </c>
      <c r="I726" s="75" t="s">
        <v>9034</v>
      </c>
      <c r="J726" s="75" t="s">
        <v>7680</v>
      </c>
      <c r="K726" s="75" t="s">
        <v>3362</v>
      </c>
      <c r="L726" s="75" t="s">
        <v>3362</v>
      </c>
    </row>
    <row r="727" ht="15.75" customHeight="1">
      <c r="A727" s="67">
        <v>3446.0</v>
      </c>
      <c r="B727" s="72" t="s">
        <v>9035</v>
      </c>
      <c r="C727" s="72">
        <v>2.0</v>
      </c>
      <c r="D727" s="72" t="s">
        <v>9036</v>
      </c>
      <c r="E727" s="72" t="s">
        <v>5885</v>
      </c>
      <c r="F727" s="72" t="s">
        <v>9037</v>
      </c>
      <c r="G727" s="72" t="s">
        <v>9038</v>
      </c>
      <c r="H727" s="75" t="s">
        <v>9039</v>
      </c>
      <c r="I727" s="75" t="s">
        <v>9034</v>
      </c>
      <c r="J727" s="75" t="s">
        <v>3557</v>
      </c>
      <c r="K727" s="75" t="s">
        <v>3362</v>
      </c>
      <c r="L727" s="75" t="s">
        <v>3557</v>
      </c>
    </row>
    <row r="728" ht="15.75" customHeight="1">
      <c r="A728" s="67">
        <v>3450.0</v>
      </c>
      <c r="B728" s="72" t="s">
        <v>9040</v>
      </c>
      <c r="C728" s="72">
        <v>2.0</v>
      </c>
      <c r="D728" s="72" t="s">
        <v>9041</v>
      </c>
      <c r="E728" s="72" t="s">
        <v>6884</v>
      </c>
      <c r="F728" s="72" t="s">
        <v>9042</v>
      </c>
      <c r="G728" s="72" t="s">
        <v>9043</v>
      </c>
      <c r="H728" s="75" t="s">
        <v>2270</v>
      </c>
      <c r="I728" s="75" t="s">
        <v>4400</v>
      </c>
      <c r="J728" s="75" t="s">
        <v>9044</v>
      </c>
      <c r="K728" s="75" t="s">
        <v>4541</v>
      </c>
      <c r="L728" s="75" t="s">
        <v>9044</v>
      </c>
    </row>
    <row r="729" ht="15.75" customHeight="1">
      <c r="A729" s="67">
        <v>3452.0</v>
      </c>
      <c r="B729" s="72" t="s">
        <v>9045</v>
      </c>
      <c r="C729" s="72">
        <v>2.0</v>
      </c>
      <c r="D729" s="72" t="s">
        <v>9046</v>
      </c>
      <c r="E729" s="72" t="s">
        <v>7084</v>
      </c>
      <c r="F729" s="72" t="s">
        <v>9047</v>
      </c>
      <c r="G729" s="72" t="s">
        <v>9048</v>
      </c>
      <c r="H729" s="75" t="s">
        <v>4111</v>
      </c>
      <c r="I729" s="75" t="s">
        <v>4403</v>
      </c>
      <c r="J729" s="75" t="s">
        <v>2358</v>
      </c>
      <c r="K729" s="75" t="s">
        <v>2358</v>
      </c>
      <c r="L729" s="75" t="s">
        <v>2358</v>
      </c>
    </row>
    <row r="730" ht="15.75" customHeight="1">
      <c r="A730" s="67">
        <v>3455.0</v>
      </c>
      <c r="B730" s="72" t="s">
        <v>9049</v>
      </c>
      <c r="C730" s="72">
        <v>2.0</v>
      </c>
      <c r="D730" s="72" t="s">
        <v>9050</v>
      </c>
      <c r="E730" s="72" t="s">
        <v>5698</v>
      </c>
      <c r="F730" s="72" t="s">
        <v>9051</v>
      </c>
      <c r="G730" s="72" t="s">
        <v>9052</v>
      </c>
      <c r="H730" s="75" t="s">
        <v>2360</v>
      </c>
      <c r="I730" s="75" t="s">
        <v>7395</v>
      </c>
      <c r="J730" s="75" t="s">
        <v>4403</v>
      </c>
      <c r="K730" s="75" t="s">
        <v>2358</v>
      </c>
      <c r="L730" s="75" t="s">
        <v>9053</v>
      </c>
    </row>
    <row r="731" ht="15.75" customHeight="1">
      <c r="A731" s="67">
        <v>3463.0</v>
      </c>
      <c r="B731" s="72" t="s">
        <v>9054</v>
      </c>
      <c r="C731" s="72">
        <v>2.0</v>
      </c>
      <c r="D731" s="72" t="s">
        <v>9055</v>
      </c>
      <c r="E731" s="72" t="s">
        <v>9056</v>
      </c>
      <c r="F731" s="72" t="s">
        <v>9057</v>
      </c>
      <c r="G731" s="72" t="s">
        <v>9058</v>
      </c>
      <c r="H731" s="75" t="s">
        <v>3580</v>
      </c>
      <c r="I731" s="75" t="s">
        <v>9059</v>
      </c>
      <c r="J731" s="75" t="s">
        <v>1679</v>
      </c>
      <c r="K731" s="75" t="s">
        <v>9060</v>
      </c>
      <c r="L731" s="75" t="s">
        <v>9060</v>
      </c>
    </row>
    <row r="732" ht="15.75" customHeight="1">
      <c r="A732" s="67">
        <v>3466.0</v>
      </c>
      <c r="B732" s="72" t="s">
        <v>9061</v>
      </c>
      <c r="C732" s="72">
        <v>2.0</v>
      </c>
      <c r="D732" s="72" t="s">
        <v>9062</v>
      </c>
      <c r="E732" s="72" t="s">
        <v>5478</v>
      </c>
      <c r="F732" s="72" t="s">
        <v>9063</v>
      </c>
      <c r="G732" s="72" t="s">
        <v>9064</v>
      </c>
      <c r="H732" s="75" t="s">
        <v>2214</v>
      </c>
      <c r="I732" s="75" t="s">
        <v>9060</v>
      </c>
      <c r="J732" s="75" t="s">
        <v>4565</v>
      </c>
      <c r="K732" s="75" t="s">
        <v>4401</v>
      </c>
      <c r="L732" s="75" t="s">
        <v>4401</v>
      </c>
    </row>
    <row r="733" ht="15.75" customHeight="1">
      <c r="A733" s="67">
        <v>3468.0</v>
      </c>
      <c r="B733" s="72" t="s">
        <v>9065</v>
      </c>
      <c r="C733" s="72">
        <v>2.0</v>
      </c>
      <c r="D733" s="72" t="s">
        <v>9066</v>
      </c>
      <c r="E733" s="72" t="s">
        <v>5801</v>
      </c>
      <c r="F733" s="72" t="s">
        <v>9067</v>
      </c>
      <c r="G733" s="72" t="s">
        <v>9068</v>
      </c>
      <c r="H733" s="75" t="s">
        <v>2686</v>
      </c>
      <c r="I733" s="75" t="s">
        <v>2685</v>
      </c>
      <c r="J733" s="75" t="s">
        <v>4401</v>
      </c>
      <c r="K733" s="75" t="s">
        <v>4402</v>
      </c>
    </row>
    <row r="734" ht="15.75" customHeight="1">
      <c r="A734" s="67">
        <v>3482.0</v>
      </c>
      <c r="B734" s="72" t="s">
        <v>9069</v>
      </c>
      <c r="C734" s="72">
        <v>2.0</v>
      </c>
      <c r="D734" s="72" t="s">
        <v>9070</v>
      </c>
      <c r="E734" s="72" t="s">
        <v>5349</v>
      </c>
      <c r="F734" s="72" t="s">
        <v>9071</v>
      </c>
      <c r="G734" s="72" t="s">
        <v>9072</v>
      </c>
      <c r="H734" s="75" t="s">
        <v>7266</v>
      </c>
      <c r="I734" s="75" t="s">
        <v>9073</v>
      </c>
    </row>
    <row r="735" ht="15.75" customHeight="1">
      <c r="A735" s="67">
        <v>3483.0</v>
      </c>
      <c r="B735" s="72" t="s">
        <v>9074</v>
      </c>
      <c r="C735" s="72">
        <v>2.0</v>
      </c>
      <c r="D735" s="72" t="s">
        <v>9075</v>
      </c>
      <c r="E735" s="72" t="s">
        <v>7003</v>
      </c>
      <c r="F735" s="72" t="s">
        <v>9076</v>
      </c>
      <c r="G735" s="72" t="s">
        <v>9077</v>
      </c>
      <c r="H735" s="75" t="s">
        <v>9078</v>
      </c>
      <c r="I735" s="75" t="s">
        <v>2441</v>
      </c>
      <c r="J735" s="75" t="s">
        <v>3179</v>
      </c>
      <c r="K735" s="75" t="s">
        <v>3180</v>
      </c>
      <c r="L735" s="75" t="s">
        <v>3180</v>
      </c>
    </row>
    <row r="736" ht="15.75" customHeight="1">
      <c r="A736" s="67">
        <v>3485.0</v>
      </c>
      <c r="B736" s="72" t="s">
        <v>4730</v>
      </c>
      <c r="C736" s="72">
        <v>2.0</v>
      </c>
      <c r="D736" s="72" t="s">
        <v>9079</v>
      </c>
      <c r="E736" s="72" t="s">
        <v>9080</v>
      </c>
      <c r="F736" s="72" t="s">
        <v>9081</v>
      </c>
      <c r="G736" s="72" t="s">
        <v>9082</v>
      </c>
      <c r="H736" s="75" t="s">
        <v>4803</v>
      </c>
      <c r="I736" s="75" t="s">
        <v>4471</v>
      </c>
      <c r="J736" s="75" t="s">
        <v>9083</v>
      </c>
      <c r="K736" s="75" t="s">
        <v>1403</v>
      </c>
      <c r="L736" s="75" t="s">
        <v>2816</v>
      </c>
    </row>
    <row r="737" ht="15.75" customHeight="1">
      <c r="A737" s="67">
        <v>3486.0</v>
      </c>
      <c r="B737" s="72" t="s">
        <v>9084</v>
      </c>
      <c r="C737" s="72">
        <v>2.0</v>
      </c>
      <c r="D737" s="72" t="s">
        <v>9085</v>
      </c>
      <c r="E737" s="72" t="s">
        <v>9086</v>
      </c>
      <c r="F737" s="72" t="s">
        <v>9087</v>
      </c>
      <c r="G737" s="72" t="s">
        <v>9088</v>
      </c>
      <c r="H737" s="75" t="s">
        <v>343</v>
      </c>
      <c r="I737" s="75" t="s">
        <v>2816</v>
      </c>
      <c r="J737" s="75" t="s">
        <v>3166</v>
      </c>
      <c r="K737" s="75" t="s">
        <v>2632</v>
      </c>
      <c r="L737" s="75" t="s">
        <v>2632</v>
      </c>
    </row>
    <row r="738" ht="15.75" customHeight="1">
      <c r="A738" s="67">
        <v>3488.0</v>
      </c>
      <c r="B738" s="72" t="s">
        <v>9089</v>
      </c>
      <c r="C738" s="72">
        <v>2.0</v>
      </c>
      <c r="D738" s="72" t="s">
        <v>9090</v>
      </c>
      <c r="E738" s="72" t="s">
        <v>5374</v>
      </c>
      <c r="F738" s="72" t="s">
        <v>9091</v>
      </c>
      <c r="G738" s="72" t="s">
        <v>9092</v>
      </c>
      <c r="H738" s="75" t="s">
        <v>2441</v>
      </c>
      <c r="I738" s="75" t="s">
        <v>3792</v>
      </c>
      <c r="J738" s="75" t="s">
        <v>2443</v>
      </c>
      <c r="K738" s="75" t="s">
        <v>2817</v>
      </c>
    </row>
    <row r="739" ht="15.75" customHeight="1">
      <c r="A739" s="67">
        <v>3489.0</v>
      </c>
      <c r="B739" s="72" t="s">
        <v>9093</v>
      </c>
      <c r="C739" s="72">
        <v>2.0</v>
      </c>
      <c r="D739" s="72" t="s">
        <v>9094</v>
      </c>
      <c r="E739" s="72" t="s">
        <v>6520</v>
      </c>
      <c r="F739" s="72" t="s">
        <v>9095</v>
      </c>
      <c r="G739" s="72" t="s">
        <v>9096</v>
      </c>
      <c r="H739" s="75" t="s">
        <v>2868</v>
      </c>
      <c r="I739" s="75" t="s">
        <v>2866</v>
      </c>
      <c r="J739" s="75" t="s">
        <v>4485</v>
      </c>
      <c r="K739" s="75" t="s">
        <v>4688</v>
      </c>
      <c r="L739" s="75" t="s">
        <v>3790</v>
      </c>
    </row>
    <row r="740" ht="15.75" customHeight="1">
      <c r="A740" s="67">
        <v>3490.0</v>
      </c>
      <c r="B740" s="72" t="s">
        <v>3177</v>
      </c>
      <c r="C740" s="72">
        <v>2.0</v>
      </c>
      <c r="D740" s="72" t="s">
        <v>9097</v>
      </c>
      <c r="E740" s="72" t="s">
        <v>6602</v>
      </c>
      <c r="F740" s="72" t="s">
        <v>3176</v>
      </c>
      <c r="G740" s="72" t="s">
        <v>9098</v>
      </c>
      <c r="H740" s="75" t="s">
        <v>3181</v>
      </c>
      <c r="I740" s="75" t="s">
        <v>2816</v>
      </c>
      <c r="J740" s="75" t="s">
        <v>3179</v>
      </c>
      <c r="K740" s="75" t="s">
        <v>3179</v>
      </c>
      <c r="L740" s="75" t="s">
        <v>3179</v>
      </c>
    </row>
    <row r="741" ht="15.75" customHeight="1">
      <c r="A741" s="67">
        <v>3491.0</v>
      </c>
      <c r="B741" s="72" t="s">
        <v>9099</v>
      </c>
      <c r="C741" s="72">
        <v>2.0</v>
      </c>
      <c r="D741" s="72" t="s">
        <v>9100</v>
      </c>
      <c r="E741" s="72" t="s">
        <v>5586</v>
      </c>
      <c r="F741" s="72" t="s">
        <v>9101</v>
      </c>
      <c r="G741" s="72" t="s">
        <v>9102</v>
      </c>
      <c r="H741" s="75" t="s">
        <v>9103</v>
      </c>
      <c r="I741" s="75" t="s">
        <v>3979</v>
      </c>
      <c r="J741" s="75" t="s">
        <v>5557</v>
      </c>
      <c r="K741" s="75" t="s">
        <v>5545</v>
      </c>
      <c r="L741" s="75" t="s">
        <v>5557</v>
      </c>
    </row>
    <row r="742" ht="15.75" customHeight="1">
      <c r="A742" s="67">
        <v>3492.0</v>
      </c>
      <c r="B742" s="72" t="s">
        <v>4481</v>
      </c>
      <c r="C742" s="72">
        <v>2.0</v>
      </c>
      <c r="D742" s="72" t="s">
        <v>9104</v>
      </c>
      <c r="E742" s="72" t="s">
        <v>9105</v>
      </c>
      <c r="F742" s="72" t="s">
        <v>9106</v>
      </c>
      <c r="G742" s="72" t="s">
        <v>9107</v>
      </c>
      <c r="H742" s="75" t="s">
        <v>4482</v>
      </c>
      <c r="I742" s="75" t="s">
        <v>4688</v>
      </c>
      <c r="J742" s="75" t="s">
        <v>6903</v>
      </c>
      <c r="K742" s="75" t="s">
        <v>4472</v>
      </c>
      <c r="L742" s="75" t="s">
        <v>6902</v>
      </c>
    </row>
    <row r="743" ht="15.75" customHeight="1">
      <c r="A743" s="67">
        <v>3493.0</v>
      </c>
      <c r="B743" s="72" t="s">
        <v>4469</v>
      </c>
      <c r="C743" s="72">
        <v>2.0</v>
      </c>
      <c r="D743" s="72" t="s">
        <v>9108</v>
      </c>
      <c r="E743" s="72" t="s">
        <v>9109</v>
      </c>
      <c r="F743" s="72" t="s">
        <v>9110</v>
      </c>
      <c r="G743" s="72" t="s">
        <v>9111</v>
      </c>
      <c r="H743" s="75" t="s">
        <v>4472</v>
      </c>
      <c r="I743" s="75" t="s">
        <v>4471</v>
      </c>
      <c r="J743" s="75" t="s">
        <v>2443</v>
      </c>
      <c r="K743" s="75" t="s">
        <v>4484</v>
      </c>
      <c r="L743" s="75" t="s">
        <v>3166</v>
      </c>
    </row>
    <row r="744" ht="15.75" customHeight="1">
      <c r="A744" s="67">
        <v>3494.0</v>
      </c>
      <c r="B744" s="72" t="s">
        <v>9112</v>
      </c>
      <c r="C744" s="72">
        <v>2.0</v>
      </c>
      <c r="D744" s="72" t="s">
        <v>9113</v>
      </c>
      <c r="E744" s="72" t="s">
        <v>5553</v>
      </c>
      <c r="F744" s="72" t="s">
        <v>9114</v>
      </c>
      <c r="G744" s="72" t="s">
        <v>9115</v>
      </c>
      <c r="H744" s="75" t="s">
        <v>4012</v>
      </c>
      <c r="I744" s="75" t="s">
        <v>4013</v>
      </c>
      <c r="J744" s="75" t="s">
        <v>4014</v>
      </c>
      <c r="K744" s="75" t="s">
        <v>6902</v>
      </c>
      <c r="L744" s="75" t="s">
        <v>3167</v>
      </c>
    </row>
    <row r="745" ht="15.75" customHeight="1">
      <c r="A745" s="67">
        <v>3495.0</v>
      </c>
      <c r="B745" s="72" t="s">
        <v>9116</v>
      </c>
      <c r="C745" s="72">
        <v>2.0</v>
      </c>
      <c r="D745" s="72" t="s">
        <v>9117</v>
      </c>
      <c r="E745" s="72" t="s">
        <v>5999</v>
      </c>
      <c r="F745" s="72" t="s">
        <v>9118</v>
      </c>
      <c r="G745" s="72" t="s">
        <v>9119</v>
      </c>
      <c r="H745" s="75" t="s">
        <v>4013</v>
      </c>
      <c r="I745" s="75" t="s">
        <v>3167</v>
      </c>
      <c r="J745" s="75" t="s">
        <v>4014</v>
      </c>
      <c r="K745" s="75" t="s">
        <v>6902</v>
      </c>
    </row>
    <row r="746" ht="15.75" customHeight="1">
      <c r="A746" s="67">
        <v>3496.0</v>
      </c>
      <c r="B746" s="72" t="s">
        <v>2814</v>
      </c>
      <c r="C746" s="72">
        <v>2.0</v>
      </c>
      <c r="D746" s="72" t="s">
        <v>9120</v>
      </c>
      <c r="E746" s="72" t="s">
        <v>9121</v>
      </c>
      <c r="F746" s="72" t="s">
        <v>9122</v>
      </c>
      <c r="G746" s="72" t="s">
        <v>9123</v>
      </c>
      <c r="H746" s="75" t="s">
        <v>4482</v>
      </c>
      <c r="I746" s="75" t="s">
        <v>2818</v>
      </c>
      <c r="J746" s="75" t="s">
        <v>4410</v>
      </c>
      <c r="K746" s="75" t="s">
        <v>2815</v>
      </c>
      <c r="L746" s="75" t="s">
        <v>4731</v>
      </c>
    </row>
    <row r="747" ht="15.75" customHeight="1">
      <c r="A747" s="67">
        <v>3497.0</v>
      </c>
      <c r="B747" s="72" t="s">
        <v>9124</v>
      </c>
      <c r="C747" s="72">
        <v>2.0</v>
      </c>
      <c r="D747" s="72" t="s">
        <v>9125</v>
      </c>
      <c r="E747" s="72" t="s">
        <v>5575</v>
      </c>
      <c r="F747" s="72" t="s">
        <v>9126</v>
      </c>
      <c r="G747" s="72" t="s">
        <v>9127</v>
      </c>
      <c r="H747" s="75" t="s">
        <v>2834</v>
      </c>
      <c r="I747" s="75" t="s">
        <v>4538</v>
      </c>
      <c r="J747" s="75" t="s">
        <v>4410</v>
      </c>
      <c r="K747" s="75" t="s">
        <v>2818</v>
      </c>
      <c r="L747" s="75" t="s">
        <v>2398</v>
      </c>
    </row>
    <row r="748" ht="15.75" customHeight="1">
      <c r="A748" s="67">
        <v>3498.0</v>
      </c>
      <c r="B748" s="72" t="s">
        <v>9128</v>
      </c>
      <c r="C748" s="72">
        <v>2.0</v>
      </c>
      <c r="D748" s="72" t="s">
        <v>9129</v>
      </c>
      <c r="E748" s="72" t="s">
        <v>5801</v>
      </c>
      <c r="F748" s="72" t="s">
        <v>9130</v>
      </c>
      <c r="G748" s="72" t="s">
        <v>9131</v>
      </c>
      <c r="H748" s="75" t="s">
        <v>4538</v>
      </c>
      <c r="I748" s="75" t="s">
        <v>4410</v>
      </c>
      <c r="J748" s="75" t="s">
        <v>2398</v>
      </c>
    </row>
    <row r="749" ht="15.75" customHeight="1">
      <c r="A749" s="67">
        <v>3499.0</v>
      </c>
      <c r="B749" s="72" t="s">
        <v>9132</v>
      </c>
      <c r="C749" s="72">
        <v>2.0</v>
      </c>
      <c r="D749" s="72" t="s">
        <v>9133</v>
      </c>
      <c r="E749" s="72" t="s">
        <v>9134</v>
      </c>
      <c r="F749" s="72" t="s">
        <v>9135</v>
      </c>
      <c r="G749" s="72" t="s">
        <v>9136</v>
      </c>
      <c r="H749" s="75" t="s">
        <v>4803</v>
      </c>
      <c r="I749" s="75" t="s">
        <v>4317</v>
      </c>
      <c r="J749" s="75" t="s">
        <v>5545</v>
      </c>
      <c r="K749" s="75" t="s">
        <v>9137</v>
      </c>
      <c r="L749" s="75" t="s">
        <v>5545</v>
      </c>
    </row>
    <row r="750" ht="15.75" customHeight="1">
      <c r="A750" s="67">
        <v>3500.0</v>
      </c>
      <c r="B750" s="72" t="s">
        <v>9138</v>
      </c>
      <c r="C750" s="72">
        <v>2.0</v>
      </c>
      <c r="D750" s="72" t="s">
        <v>9139</v>
      </c>
      <c r="E750" s="72" t="s">
        <v>9140</v>
      </c>
      <c r="F750" s="72" t="s">
        <v>9141</v>
      </c>
      <c r="G750" s="72" t="s">
        <v>9142</v>
      </c>
      <c r="H750" s="75" t="s">
        <v>9143</v>
      </c>
      <c r="I750" s="75" t="s">
        <v>4441</v>
      </c>
      <c r="J750" s="75" t="s">
        <v>4317</v>
      </c>
      <c r="K750" s="75" t="s">
        <v>9137</v>
      </c>
      <c r="L750" s="75" t="s">
        <v>9144</v>
      </c>
    </row>
    <row r="751" ht="15.75" customHeight="1">
      <c r="A751" s="67">
        <v>3503.0</v>
      </c>
      <c r="B751" s="72" t="s">
        <v>9145</v>
      </c>
      <c r="C751" s="72">
        <v>2.0</v>
      </c>
      <c r="D751" s="72" t="s">
        <v>9146</v>
      </c>
      <c r="E751" s="72" t="s">
        <v>5374</v>
      </c>
      <c r="F751" s="72" t="s">
        <v>9147</v>
      </c>
      <c r="G751" s="72" t="s">
        <v>9148</v>
      </c>
      <c r="H751" s="75" t="s">
        <v>7226</v>
      </c>
      <c r="I751" s="75" t="s">
        <v>2070</v>
      </c>
      <c r="J751" s="75" t="s">
        <v>4526</v>
      </c>
      <c r="K751" s="75" t="s">
        <v>7258</v>
      </c>
    </row>
    <row r="752" ht="15.75" customHeight="1">
      <c r="A752" s="67">
        <v>3504.0</v>
      </c>
      <c r="B752" s="72" t="s">
        <v>9149</v>
      </c>
      <c r="C752" s="72">
        <v>2.0</v>
      </c>
      <c r="D752" s="72" t="s">
        <v>9150</v>
      </c>
      <c r="E752" s="72" t="s">
        <v>5349</v>
      </c>
      <c r="F752" s="72" t="s">
        <v>9151</v>
      </c>
      <c r="G752" s="72" t="s">
        <v>9152</v>
      </c>
      <c r="H752" s="75" t="s">
        <v>2070</v>
      </c>
    </row>
    <row r="753" ht="15.75" customHeight="1">
      <c r="A753" s="67">
        <v>3505.0</v>
      </c>
      <c r="B753" s="72" t="s">
        <v>9153</v>
      </c>
      <c r="C753" s="72">
        <v>2.0</v>
      </c>
      <c r="D753" s="72" t="s">
        <v>9154</v>
      </c>
      <c r="E753" s="72" t="s">
        <v>7120</v>
      </c>
      <c r="F753" s="72" t="s">
        <v>9155</v>
      </c>
      <c r="G753" s="72" t="s">
        <v>9156</v>
      </c>
      <c r="H753" s="75" t="s">
        <v>343</v>
      </c>
      <c r="I753" s="75" t="s">
        <v>2632</v>
      </c>
      <c r="J753" s="75" t="s">
        <v>3356</v>
      </c>
      <c r="K753" s="75" t="s">
        <v>381</v>
      </c>
      <c r="L753" s="75" t="s">
        <v>381</v>
      </c>
    </row>
    <row r="754" ht="15.75" customHeight="1">
      <c r="A754" s="67">
        <v>3511.0</v>
      </c>
      <c r="B754" s="72" t="s">
        <v>9157</v>
      </c>
      <c r="C754" s="72">
        <v>2.0</v>
      </c>
      <c r="D754" s="72" t="s">
        <v>9158</v>
      </c>
      <c r="E754" s="72" t="s">
        <v>9159</v>
      </c>
      <c r="F754" s="72" t="s">
        <v>9160</v>
      </c>
      <c r="G754" s="72" t="s">
        <v>9161</v>
      </c>
      <c r="H754" s="75" t="s">
        <v>9162</v>
      </c>
      <c r="I754" s="75" t="s">
        <v>9163</v>
      </c>
      <c r="J754" s="75" t="s">
        <v>9164</v>
      </c>
    </row>
    <row r="755" ht="15.75" customHeight="1">
      <c r="A755" s="67">
        <v>3526.0</v>
      </c>
      <c r="B755" s="72" t="s">
        <v>9165</v>
      </c>
      <c r="C755" s="72">
        <v>2.0</v>
      </c>
      <c r="D755" s="72" t="s">
        <v>9166</v>
      </c>
      <c r="E755" s="72" t="s">
        <v>9167</v>
      </c>
      <c r="F755" s="72" t="s">
        <v>9168</v>
      </c>
      <c r="G755" s="72" t="s">
        <v>9169</v>
      </c>
      <c r="H755" s="75" t="s">
        <v>3260</v>
      </c>
      <c r="I755" s="75" t="s">
        <v>3590</v>
      </c>
      <c r="J755" s="75" t="s">
        <v>3591</v>
      </c>
      <c r="K755" s="75" t="s">
        <v>3804</v>
      </c>
      <c r="L755" s="75" t="s">
        <v>3804</v>
      </c>
    </row>
    <row r="756" ht="15.75" customHeight="1">
      <c r="A756" s="67">
        <v>3527.0</v>
      </c>
      <c r="B756" s="72" t="s">
        <v>9170</v>
      </c>
      <c r="C756" s="72">
        <v>2.0</v>
      </c>
      <c r="D756" s="72" t="s">
        <v>9171</v>
      </c>
      <c r="E756" s="72" t="s">
        <v>9172</v>
      </c>
      <c r="F756" s="72" t="s">
        <v>9168</v>
      </c>
      <c r="G756" s="72" t="s">
        <v>9169</v>
      </c>
      <c r="H756" s="75" t="s">
        <v>3260</v>
      </c>
      <c r="I756" s="75" t="s">
        <v>3590</v>
      </c>
      <c r="J756" s="75" t="s">
        <v>3591</v>
      </c>
      <c r="K756" s="75" t="s">
        <v>3804</v>
      </c>
      <c r="L756" s="75" t="s">
        <v>3804</v>
      </c>
    </row>
    <row r="757" ht="15.75" customHeight="1">
      <c r="A757" s="67">
        <v>3528.0</v>
      </c>
      <c r="B757" s="72" t="s">
        <v>9173</v>
      </c>
      <c r="C757" s="72">
        <v>2.0</v>
      </c>
      <c r="D757" s="72" t="s">
        <v>9174</v>
      </c>
      <c r="E757" s="72" t="s">
        <v>5349</v>
      </c>
      <c r="F757" s="72" t="s">
        <v>9175</v>
      </c>
      <c r="G757" s="72" t="s">
        <v>9176</v>
      </c>
      <c r="H757" s="75" t="s">
        <v>4636</v>
      </c>
      <c r="I757" s="75" t="s">
        <v>3590</v>
      </c>
    </row>
    <row r="758" ht="15.75" customHeight="1">
      <c r="A758" s="67">
        <v>3532.0</v>
      </c>
      <c r="B758" s="72" t="s">
        <v>4635</v>
      </c>
      <c r="C758" s="72">
        <v>2.0</v>
      </c>
      <c r="D758" s="72" t="s">
        <v>9177</v>
      </c>
      <c r="E758" s="72" t="s">
        <v>9178</v>
      </c>
      <c r="F758" s="72" t="s">
        <v>9179</v>
      </c>
      <c r="G758" s="72" t="s">
        <v>9180</v>
      </c>
      <c r="H758" s="75" t="s">
        <v>3804</v>
      </c>
      <c r="I758" s="75" t="s">
        <v>9181</v>
      </c>
      <c r="J758" s="75" t="s">
        <v>9182</v>
      </c>
      <c r="K758" s="75" t="s">
        <v>3632</v>
      </c>
      <c r="L758" s="75" t="s">
        <v>3592</v>
      </c>
    </row>
    <row r="759" ht="15.75" customHeight="1">
      <c r="A759" s="67">
        <v>3533.0</v>
      </c>
      <c r="B759" s="72" t="s">
        <v>9183</v>
      </c>
      <c r="C759" s="72">
        <v>2.0</v>
      </c>
      <c r="D759" s="72" t="s">
        <v>9184</v>
      </c>
      <c r="E759" s="72" t="s">
        <v>9185</v>
      </c>
      <c r="F759" s="72" t="s">
        <v>9186</v>
      </c>
      <c r="G759" s="72" t="s">
        <v>9187</v>
      </c>
      <c r="H759" s="75" t="s">
        <v>9188</v>
      </c>
      <c r="I759" s="75" t="s">
        <v>3591</v>
      </c>
      <c r="J759" s="75" t="s">
        <v>9181</v>
      </c>
      <c r="K759" s="75" t="s">
        <v>9189</v>
      </c>
      <c r="L759" s="75" t="s">
        <v>9189</v>
      </c>
    </row>
    <row r="760" ht="15.75" customHeight="1">
      <c r="A760" s="67">
        <v>3534.0</v>
      </c>
      <c r="B760" s="72" t="s">
        <v>9190</v>
      </c>
      <c r="C760" s="72">
        <v>2.0</v>
      </c>
      <c r="D760" s="72" t="s">
        <v>9191</v>
      </c>
      <c r="E760" s="72" t="s">
        <v>5528</v>
      </c>
      <c r="F760" s="72" t="s">
        <v>9192</v>
      </c>
      <c r="G760" s="72" t="s">
        <v>9193</v>
      </c>
      <c r="H760" s="75" t="s">
        <v>3804</v>
      </c>
      <c r="I760" s="75" t="s">
        <v>3260</v>
      </c>
      <c r="J760" s="75" t="s">
        <v>3591</v>
      </c>
      <c r="K760" s="75" t="s">
        <v>4636</v>
      </c>
    </row>
    <row r="761" ht="15.75" customHeight="1">
      <c r="A761" s="67">
        <v>3537.0</v>
      </c>
      <c r="B761" s="72" t="s">
        <v>9194</v>
      </c>
      <c r="C761" s="72">
        <v>2.0</v>
      </c>
      <c r="D761" s="72" t="s">
        <v>9195</v>
      </c>
      <c r="E761" s="72" t="s">
        <v>5528</v>
      </c>
      <c r="F761" s="72" t="s">
        <v>9196</v>
      </c>
      <c r="G761" s="72" t="s">
        <v>9197</v>
      </c>
      <c r="H761" s="75" t="s">
        <v>9198</v>
      </c>
      <c r="I761" s="75" t="s">
        <v>6270</v>
      </c>
      <c r="J761" s="75" t="s">
        <v>9199</v>
      </c>
      <c r="K761" s="75" t="s">
        <v>4638</v>
      </c>
    </row>
    <row r="762" ht="15.75" customHeight="1">
      <c r="A762" s="67">
        <v>3540.0</v>
      </c>
      <c r="B762" s="72" t="s">
        <v>9200</v>
      </c>
      <c r="C762" s="72">
        <v>2.0</v>
      </c>
      <c r="D762" s="72" t="s">
        <v>9201</v>
      </c>
      <c r="E762" s="72" t="s">
        <v>6884</v>
      </c>
      <c r="F762" s="72" t="s">
        <v>9202</v>
      </c>
      <c r="G762" s="72" t="s">
        <v>9203</v>
      </c>
      <c r="H762" s="75" t="s">
        <v>6270</v>
      </c>
      <c r="I762" s="75" t="s">
        <v>8842</v>
      </c>
      <c r="J762" s="75" t="s">
        <v>9199</v>
      </c>
      <c r="K762" s="75" t="s">
        <v>7540</v>
      </c>
      <c r="L762" s="75" t="s">
        <v>9199</v>
      </c>
    </row>
    <row r="763" ht="15.75" customHeight="1">
      <c r="A763" s="67">
        <v>3541.0</v>
      </c>
      <c r="B763" s="72" t="s">
        <v>9204</v>
      </c>
      <c r="C763" s="72">
        <v>2.0</v>
      </c>
      <c r="D763" s="72" t="s">
        <v>9205</v>
      </c>
      <c r="E763" s="72" t="s">
        <v>5349</v>
      </c>
      <c r="F763" s="72" t="s">
        <v>9206</v>
      </c>
      <c r="G763" s="72" t="s">
        <v>9207</v>
      </c>
      <c r="H763" s="75" t="s">
        <v>9208</v>
      </c>
      <c r="I763" s="75" t="s">
        <v>9198</v>
      </c>
    </row>
    <row r="764" ht="15.75" customHeight="1">
      <c r="A764" s="67">
        <v>3543.0</v>
      </c>
      <c r="B764" s="72" t="s">
        <v>9209</v>
      </c>
      <c r="C764" s="72">
        <v>2.0</v>
      </c>
      <c r="D764" s="72" t="s">
        <v>9210</v>
      </c>
      <c r="E764" s="72" t="s">
        <v>5349</v>
      </c>
      <c r="F764" s="72" t="s">
        <v>9211</v>
      </c>
      <c r="G764" s="72" t="s">
        <v>9212</v>
      </c>
      <c r="H764" s="75" t="s">
        <v>8842</v>
      </c>
    </row>
    <row r="765" ht="15.75" customHeight="1">
      <c r="A765" s="67">
        <v>3546.0</v>
      </c>
      <c r="B765" s="72" t="s">
        <v>9213</v>
      </c>
      <c r="C765" s="72">
        <v>2.0</v>
      </c>
      <c r="D765" s="72" t="s">
        <v>9214</v>
      </c>
      <c r="E765" s="72" t="s">
        <v>7786</v>
      </c>
      <c r="F765" s="72" t="s">
        <v>9215</v>
      </c>
      <c r="G765" s="72" t="s">
        <v>9216</v>
      </c>
      <c r="H765" s="75" t="s">
        <v>8842</v>
      </c>
      <c r="I765" s="75" t="s">
        <v>6270</v>
      </c>
      <c r="J765" s="75" t="s">
        <v>9217</v>
      </c>
    </row>
    <row r="766" ht="15.75" customHeight="1">
      <c r="A766" s="67">
        <v>3558.0</v>
      </c>
      <c r="B766" s="72" t="s">
        <v>9218</v>
      </c>
      <c r="C766" s="72">
        <v>2.0</v>
      </c>
      <c r="D766" s="72" t="s">
        <v>9219</v>
      </c>
      <c r="E766" s="72" t="s">
        <v>5478</v>
      </c>
      <c r="F766" s="72" t="s">
        <v>9220</v>
      </c>
      <c r="G766" s="72" t="s">
        <v>9221</v>
      </c>
      <c r="H766" s="75" t="s">
        <v>9222</v>
      </c>
      <c r="I766" s="75" t="s">
        <v>8325</v>
      </c>
      <c r="J766" s="75" t="s">
        <v>9223</v>
      </c>
      <c r="K766" s="75" t="s">
        <v>9223</v>
      </c>
      <c r="L766" s="75" t="s">
        <v>9223</v>
      </c>
    </row>
    <row r="767" ht="15.75" customHeight="1">
      <c r="A767" s="67">
        <v>3559.0</v>
      </c>
      <c r="B767" s="72" t="s">
        <v>9224</v>
      </c>
      <c r="C767" s="72">
        <v>2.0</v>
      </c>
      <c r="D767" s="72" t="s">
        <v>9225</v>
      </c>
      <c r="E767" s="72" t="s">
        <v>5349</v>
      </c>
      <c r="F767" s="72" t="s">
        <v>3055</v>
      </c>
      <c r="G767" s="72" t="s">
        <v>9226</v>
      </c>
      <c r="H767" s="75" t="s">
        <v>3057</v>
      </c>
    </row>
    <row r="768" ht="15.75" customHeight="1">
      <c r="A768" s="67">
        <v>3584.0</v>
      </c>
      <c r="B768" s="72" t="s">
        <v>9227</v>
      </c>
      <c r="C768" s="72">
        <v>2.0</v>
      </c>
      <c r="D768" s="72" t="s">
        <v>9228</v>
      </c>
      <c r="E768" s="72" t="s">
        <v>5349</v>
      </c>
      <c r="F768" s="72" t="s">
        <v>9229</v>
      </c>
      <c r="G768" s="72" t="s">
        <v>9230</v>
      </c>
      <c r="H768" s="75" t="s">
        <v>9231</v>
      </c>
      <c r="I768" s="75" t="s">
        <v>7211</v>
      </c>
    </row>
    <row r="769" ht="15.75" customHeight="1">
      <c r="A769" s="67">
        <v>3585.0</v>
      </c>
      <c r="B769" s="72" t="s">
        <v>9232</v>
      </c>
      <c r="C769" s="72">
        <v>2.0</v>
      </c>
      <c r="D769" s="72" t="s">
        <v>9233</v>
      </c>
      <c r="E769" s="72" t="s">
        <v>5387</v>
      </c>
      <c r="F769" s="72" t="s">
        <v>9234</v>
      </c>
      <c r="G769" s="72" t="s">
        <v>9235</v>
      </c>
      <c r="H769" s="75" t="s">
        <v>3478</v>
      </c>
      <c r="I769" s="75" t="s">
        <v>3480</v>
      </c>
      <c r="J769" s="75" t="s">
        <v>7211</v>
      </c>
    </row>
    <row r="770" ht="15.75" customHeight="1">
      <c r="A770" s="67">
        <v>3586.0</v>
      </c>
      <c r="B770" s="72" t="s">
        <v>9236</v>
      </c>
      <c r="C770" s="72">
        <v>2.0</v>
      </c>
      <c r="D770" s="72" t="s">
        <v>9237</v>
      </c>
      <c r="E770" s="72" t="s">
        <v>5349</v>
      </c>
      <c r="F770" s="72" t="s">
        <v>9238</v>
      </c>
      <c r="G770" s="72" t="s">
        <v>9239</v>
      </c>
      <c r="H770" s="75" t="s">
        <v>9240</v>
      </c>
      <c r="I770" s="75" t="s">
        <v>4171</v>
      </c>
    </row>
    <row r="771" ht="15.75" customHeight="1">
      <c r="A771" s="67">
        <v>3589.0</v>
      </c>
      <c r="B771" s="72" t="s">
        <v>9241</v>
      </c>
      <c r="C771" s="72">
        <v>2.0</v>
      </c>
      <c r="D771" s="72" t="s">
        <v>9242</v>
      </c>
      <c r="E771" s="72" t="s">
        <v>6884</v>
      </c>
      <c r="F771" s="72" t="s">
        <v>9243</v>
      </c>
      <c r="G771" s="72" t="s">
        <v>9244</v>
      </c>
      <c r="H771" s="75" t="s">
        <v>9245</v>
      </c>
      <c r="I771" s="75" t="s">
        <v>9246</v>
      </c>
      <c r="J771" s="75" t="s">
        <v>7375</v>
      </c>
      <c r="K771" s="75" t="s">
        <v>7375</v>
      </c>
      <c r="L771" s="75" t="s">
        <v>7375</v>
      </c>
    </row>
    <row r="772" ht="15.75" customHeight="1">
      <c r="A772" s="67">
        <v>3594.0</v>
      </c>
      <c r="B772" s="72" t="s">
        <v>4348</v>
      </c>
      <c r="C772" s="72">
        <v>2.0</v>
      </c>
      <c r="D772" s="72" t="s">
        <v>9247</v>
      </c>
      <c r="E772" s="72" t="s">
        <v>5894</v>
      </c>
      <c r="F772" s="72" t="s">
        <v>4347</v>
      </c>
      <c r="G772" s="72" t="s">
        <v>9248</v>
      </c>
      <c r="H772" s="75" t="s">
        <v>4349</v>
      </c>
      <c r="I772" s="75" t="s">
        <v>4350</v>
      </c>
      <c r="J772" s="75" t="s">
        <v>4351</v>
      </c>
      <c r="K772" s="75" t="s">
        <v>9249</v>
      </c>
      <c r="L772" s="75" t="s">
        <v>4351</v>
      </c>
    </row>
    <row r="773" ht="15.75" customHeight="1">
      <c r="A773" s="67">
        <v>3595.0</v>
      </c>
      <c r="B773" s="72" t="s">
        <v>9250</v>
      </c>
      <c r="C773" s="72">
        <v>2.0</v>
      </c>
      <c r="D773" s="72" t="s">
        <v>9251</v>
      </c>
      <c r="E773" s="72" t="s">
        <v>5796</v>
      </c>
      <c r="F773" s="72" t="s">
        <v>9252</v>
      </c>
      <c r="G773" s="72" t="s">
        <v>9253</v>
      </c>
      <c r="H773" s="75" t="s">
        <v>4349</v>
      </c>
      <c r="I773" s="75" t="s">
        <v>4352</v>
      </c>
    </row>
    <row r="774" ht="15.75" customHeight="1">
      <c r="A774" s="67">
        <v>3596.0</v>
      </c>
      <c r="B774" s="72" t="s">
        <v>9254</v>
      </c>
      <c r="C774" s="72">
        <v>2.0</v>
      </c>
      <c r="D774" s="72" t="s">
        <v>9255</v>
      </c>
      <c r="E774" s="72" t="s">
        <v>6520</v>
      </c>
      <c r="F774" s="72" t="s">
        <v>9256</v>
      </c>
      <c r="G774" s="72" t="s">
        <v>9257</v>
      </c>
      <c r="H774" s="75" t="s">
        <v>4349</v>
      </c>
    </row>
    <row r="775" ht="15.75" customHeight="1">
      <c r="A775" s="67">
        <v>3618.0</v>
      </c>
      <c r="B775" s="72" t="s">
        <v>9258</v>
      </c>
      <c r="C775" s="72">
        <v>2.0</v>
      </c>
      <c r="D775" s="72" t="s">
        <v>9259</v>
      </c>
      <c r="E775" s="72" t="s">
        <v>9260</v>
      </c>
      <c r="F775" s="72" t="s">
        <v>9261</v>
      </c>
      <c r="G775" s="72" t="s">
        <v>9262</v>
      </c>
      <c r="H775" s="75" t="s">
        <v>9263</v>
      </c>
      <c r="I775" s="75" t="s">
        <v>9264</v>
      </c>
    </row>
    <row r="776" ht="15.75" customHeight="1">
      <c r="A776" s="67">
        <v>3619.0</v>
      </c>
      <c r="B776" s="72" t="s">
        <v>9265</v>
      </c>
      <c r="C776" s="72">
        <v>2.0</v>
      </c>
      <c r="D776" s="72" t="s">
        <v>9266</v>
      </c>
      <c r="E776" s="72" t="s">
        <v>6428</v>
      </c>
      <c r="F776" s="72" t="s">
        <v>9267</v>
      </c>
      <c r="G776" s="72" t="s">
        <v>9268</v>
      </c>
      <c r="H776" s="75" t="s">
        <v>9264</v>
      </c>
    </row>
    <row r="777" ht="15.75" customHeight="1">
      <c r="A777" s="67">
        <v>3620.0</v>
      </c>
      <c r="B777" s="72" t="s">
        <v>9269</v>
      </c>
      <c r="C777" s="72">
        <v>2.0</v>
      </c>
      <c r="D777" s="72" t="s">
        <v>9270</v>
      </c>
      <c r="E777" s="72" t="s">
        <v>5796</v>
      </c>
      <c r="F777" s="72" t="s">
        <v>9267</v>
      </c>
      <c r="G777" s="72" t="s">
        <v>9268</v>
      </c>
      <c r="H777" s="75" t="s">
        <v>9264</v>
      </c>
    </row>
    <row r="778" ht="15.75" customHeight="1">
      <c r="A778" s="67">
        <v>3621.0</v>
      </c>
      <c r="B778" s="72" t="s">
        <v>9271</v>
      </c>
      <c r="C778" s="72">
        <v>2.0</v>
      </c>
      <c r="D778" s="72" t="s">
        <v>9272</v>
      </c>
      <c r="E778" s="72" t="s">
        <v>6520</v>
      </c>
      <c r="F778" s="72" t="s">
        <v>9267</v>
      </c>
      <c r="G778" s="72" t="s">
        <v>9268</v>
      </c>
      <c r="H778" s="75" t="s">
        <v>9264</v>
      </c>
    </row>
    <row r="779" ht="15.75" customHeight="1">
      <c r="A779" s="67">
        <v>3622.0</v>
      </c>
      <c r="B779" s="72" t="s">
        <v>9273</v>
      </c>
      <c r="C779" s="72">
        <v>2.0</v>
      </c>
      <c r="D779" s="72" t="s">
        <v>9274</v>
      </c>
      <c r="E779" s="72" t="s">
        <v>5374</v>
      </c>
      <c r="F779" s="72" t="s">
        <v>9267</v>
      </c>
      <c r="G779" s="72" t="s">
        <v>9268</v>
      </c>
      <c r="H779" s="75" t="s">
        <v>9264</v>
      </c>
    </row>
    <row r="780" ht="15.75" customHeight="1">
      <c r="A780" s="67">
        <v>3623.0</v>
      </c>
      <c r="B780" s="72" t="s">
        <v>9275</v>
      </c>
      <c r="C780" s="72">
        <v>2.0</v>
      </c>
      <c r="D780" s="72" t="s">
        <v>9276</v>
      </c>
      <c r="E780" s="72" t="s">
        <v>5387</v>
      </c>
      <c r="F780" s="72" t="s">
        <v>9267</v>
      </c>
      <c r="G780" s="72" t="s">
        <v>9268</v>
      </c>
      <c r="H780" s="75" t="s">
        <v>9264</v>
      </c>
    </row>
    <row r="781" ht="15.75" customHeight="1">
      <c r="A781" s="67">
        <v>3624.0</v>
      </c>
      <c r="B781" s="72" t="s">
        <v>9277</v>
      </c>
      <c r="C781" s="72">
        <v>2.0</v>
      </c>
      <c r="D781" s="72" t="s">
        <v>9278</v>
      </c>
      <c r="E781" s="72" t="s">
        <v>5349</v>
      </c>
      <c r="F781" s="72" t="s">
        <v>9267</v>
      </c>
      <c r="G781" s="72" t="s">
        <v>9268</v>
      </c>
      <c r="H781" s="75" t="s">
        <v>9264</v>
      </c>
    </row>
    <row r="782" ht="15.75" customHeight="1">
      <c r="A782" s="67">
        <v>3630.0</v>
      </c>
      <c r="B782" s="72" t="s">
        <v>9279</v>
      </c>
      <c r="C782" s="72">
        <v>2.0</v>
      </c>
      <c r="D782" s="72" t="s">
        <v>9280</v>
      </c>
      <c r="E782" s="72" t="s">
        <v>5349</v>
      </c>
      <c r="F782" s="72" t="s">
        <v>9281</v>
      </c>
      <c r="G782" s="72" t="s">
        <v>9282</v>
      </c>
      <c r="H782" s="75" t="s">
        <v>9283</v>
      </c>
      <c r="I782" s="75" t="s">
        <v>9284</v>
      </c>
    </row>
    <row r="783" ht="15.75" customHeight="1">
      <c r="A783" s="67">
        <v>3631.0</v>
      </c>
      <c r="B783" s="72" t="s">
        <v>9285</v>
      </c>
      <c r="C783" s="72">
        <v>2.0</v>
      </c>
      <c r="D783" s="72" t="s">
        <v>9286</v>
      </c>
      <c r="E783" s="72" t="s">
        <v>5349</v>
      </c>
      <c r="F783" s="72" t="s">
        <v>9287</v>
      </c>
      <c r="G783" s="72" t="s">
        <v>9288</v>
      </c>
      <c r="H783" s="75" t="s">
        <v>6868</v>
      </c>
      <c r="I783" s="75" t="s">
        <v>6869</v>
      </c>
    </row>
    <row r="784" ht="15.75" customHeight="1">
      <c r="A784" s="67">
        <v>3632.0</v>
      </c>
      <c r="B784" s="72" t="s">
        <v>9289</v>
      </c>
      <c r="C784" s="72">
        <v>2.0</v>
      </c>
      <c r="D784" s="72" t="s">
        <v>9290</v>
      </c>
      <c r="E784" s="72" t="s">
        <v>6813</v>
      </c>
      <c r="F784" s="72" t="s">
        <v>9291</v>
      </c>
      <c r="G784" s="72" t="s">
        <v>9292</v>
      </c>
      <c r="H784" s="75" t="s">
        <v>2008</v>
      </c>
      <c r="I784" s="75" t="s">
        <v>8016</v>
      </c>
      <c r="J784" s="75" t="s">
        <v>9293</v>
      </c>
      <c r="K784" s="75" t="s">
        <v>9294</v>
      </c>
      <c r="L784" s="75" t="s">
        <v>9294</v>
      </c>
    </row>
    <row r="785" ht="15.75" customHeight="1">
      <c r="A785" s="67">
        <v>3633.0</v>
      </c>
      <c r="B785" s="72" t="s">
        <v>9295</v>
      </c>
      <c r="C785" s="72">
        <v>2.0</v>
      </c>
      <c r="D785" s="72" t="s">
        <v>9296</v>
      </c>
      <c r="E785" s="72" t="s">
        <v>5801</v>
      </c>
      <c r="F785" s="72" t="s">
        <v>9297</v>
      </c>
      <c r="G785" s="72" t="s">
        <v>9298</v>
      </c>
      <c r="H785" s="75" t="s">
        <v>371</v>
      </c>
      <c r="I785" s="75" t="s">
        <v>9299</v>
      </c>
      <c r="J785" s="75" t="s">
        <v>1253</v>
      </c>
    </row>
    <row r="786" ht="15.75" customHeight="1">
      <c r="A786" s="67">
        <v>3634.0</v>
      </c>
      <c r="B786" s="72" t="s">
        <v>9300</v>
      </c>
      <c r="C786" s="72">
        <v>2.0</v>
      </c>
      <c r="D786" s="72" t="s">
        <v>9301</v>
      </c>
      <c r="E786" s="72" t="s">
        <v>6520</v>
      </c>
      <c r="F786" s="72" t="s">
        <v>9302</v>
      </c>
      <c r="G786" s="72" t="s">
        <v>9303</v>
      </c>
      <c r="H786" s="75" t="s">
        <v>8862</v>
      </c>
      <c r="I786" s="75" t="s">
        <v>9304</v>
      </c>
      <c r="J786" s="75" t="s">
        <v>8863</v>
      </c>
      <c r="K786" s="75" t="s">
        <v>3189</v>
      </c>
    </row>
    <row r="787" ht="15.75" customHeight="1">
      <c r="A787" s="67">
        <v>3635.0</v>
      </c>
      <c r="B787" s="72" t="s">
        <v>9305</v>
      </c>
      <c r="C787" s="72">
        <v>2.0</v>
      </c>
      <c r="D787" s="72" t="s">
        <v>9306</v>
      </c>
      <c r="E787" s="72" t="s">
        <v>5349</v>
      </c>
      <c r="F787" s="72" t="s">
        <v>9307</v>
      </c>
      <c r="G787" s="72" t="s">
        <v>9308</v>
      </c>
      <c r="H787" s="75" t="s">
        <v>3189</v>
      </c>
    </row>
    <row r="788" ht="15.75" customHeight="1">
      <c r="A788" s="67">
        <v>3636.0</v>
      </c>
      <c r="B788" s="72" t="s">
        <v>9309</v>
      </c>
      <c r="C788" s="72">
        <v>2.0</v>
      </c>
      <c r="D788" s="72" t="s">
        <v>9310</v>
      </c>
      <c r="E788" s="72" t="s">
        <v>5349</v>
      </c>
      <c r="F788" s="72" t="s">
        <v>9311</v>
      </c>
      <c r="G788" s="72" t="s">
        <v>9312</v>
      </c>
      <c r="H788" s="75" t="s">
        <v>8862</v>
      </c>
      <c r="I788" s="75" t="s">
        <v>8863</v>
      </c>
    </row>
    <row r="789" ht="15.75" customHeight="1">
      <c r="A789" s="67">
        <v>3640.0</v>
      </c>
      <c r="B789" s="72" t="s">
        <v>9313</v>
      </c>
      <c r="C789" s="72">
        <v>2.0</v>
      </c>
      <c r="D789" s="72" t="s">
        <v>9314</v>
      </c>
      <c r="E789" s="72" t="s">
        <v>6064</v>
      </c>
      <c r="F789" s="72" t="s">
        <v>9315</v>
      </c>
      <c r="G789" s="72" t="s">
        <v>9316</v>
      </c>
      <c r="H789" s="75" t="s">
        <v>9317</v>
      </c>
      <c r="I789" s="75" t="s">
        <v>9318</v>
      </c>
      <c r="J789" s="75" t="s">
        <v>1115</v>
      </c>
      <c r="K789" s="75" t="s">
        <v>1115</v>
      </c>
      <c r="L789" s="75" t="s">
        <v>1115</v>
      </c>
    </row>
    <row r="790" ht="15.75" customHeight="1">
      <c r="A790" s="67">
        <v>3642.0</v>
      </c>
      <c r="B790" s="72" t="s">
        <v>4581</v>
      </c>
      <c r="C790" s="72">
        <v>2.0</v>
      </c>
      <c r="D790" s="72" t="s">
        <v>9319</v>
      </c>
      <c r="E790" s="72" t="s">
        <v>5387</v>
      </c>
      <c r="F790" s="72" t="s">
        <v>9320</v>
      </c>
      <c r="G790" s="72" t="s">
        <v>9321</v>
      </c>
      <c r="H790" s="75" t="s">
        <v>4582</v>
      </c>
      <c r="I790" s="75" t="s">
        <v>904</v>
      </c>
      <c r="J790" s="75" t="s">
        <v>4583</v>
      </c>
      <c r="K790" s="75" t="s">
        <v>9322</v>
      </c>
    </row>
    <row r="791" ht="15.75" customHeight="1">
      <c r="A791" s="67">
        <v>3643.0</v>
      </c>
      <c r="B791" s="72" t="s">
        <v>9323</v>
      </c>
      <c r="C791" s="72">
        <v>2.0</v>
      </c>
      <c r="D791" s="72" t="s">
        <v>9324</v>
      </c>
      <c r="E791" s="72" t="s">
        <v>5349</v>
      </c>
      <c r="F791" s="72" t="s">
        <v>9325</v>
      </c>
      <c r="G791" s="72" t="s">
        <v>9326</v>
      </c>
      <c r="H791" s="75" t="s">
        <v>4582</v>
      </c>
      <c r="I791" s="75" t="s">
        <v>4583</v>
      </c>
    </row>
    <row r="792" ht="15.75" customHeight="1">
      <c r="A792" s="67">
        <v>3644.0</v>
      </c>
      <c r="B792" s="72" t="s">
        <v>9327</v>
      </c>
      <c r="C792" s="72">
        <v>2.0</v>
      </c>
      <c r="D792" s="72" t="s">
        <v>9328</v>
      </c>
      <c r="E792" s="72" t="s">
        <v>6813</v>
      </c>
      <c r="F792" s="72" t="s">
        <v>9329</v>
      </c>
      <c r="G792" s="72" t="s">
        <v>9330</v>
      </c>
      <c r="H792" s="75" t="s">
        <v>1253</v>
      </c>
      <c r="I792" s="75" t="s">
        <v>1418</v>
      </c>
      <c r="J792" s="75" t="s">
        <v>5418</v>
      </c>
      <c r="K792" s="75" t="s">
        <v>9299</v>
      </c>
      <c r="L792" s="75" t="s">
        <v>9299</v>
      </c>
    </row>
    <row r="793" ht="15.75" customHeight="1">
      <c r="A793" s="67">
        <v>3649.0</v>
      </c>
      <c r="B793" s="72" t="s">
        <v>9331</v>
      </c>
      <c r="C793" s="72">
        <v>2.0</v>
      </c>
      <c r="D793" s="72" t="s">
        <v>9332</v>
      </c>
      <c r="E793" s="72" t="s">
        <v>5349</v>
      </c>
      <c r="F793" s="72" t="s">
        <v>9333</v>
      </c>
      <c r="G793" s="72" t="s">
        <v>9334</v>
      </c>
      <c r="H793" s="75" t="s">
        <v>8865</v>
      </c>
      <c r="I793" s="75" t="s">
        <v>8864</v>
      </c>
    </row>
    <row r="794" ht="15.75" customHeight="1">
      <c r="A794" s="67">
        <v>3659.0</v>
      </c>
      <c r="B794" s="72" t="s">
        <v>9335</v>
      </c>
      <c r="C794" s="72">
        <v>2.0</v>
      </c>
      <c r="D794" s="72" t="s">
        <v>9336</v>
      </c>
      <c r="E794" s="72" t="s">
        <v>5374</v>
      </c>
      <c r="F794" s="72" t="s">
        <v>6039</v>
      </c>
      <c r="G794" s="72" t="s">
        <v>6040</v>
      </c>
      <c r="H794" s="75" t="s">
        <v>1743</v>
      </c>
      <c r="I794" s="75" t="s">
        <v>3040</v>
      </c>
    </row>
    <row r="795" ht="15.75" customHeight="1">
      <c r="A795" s="67">
        <v>3660.0</v>
      </c>
      <c r="B795" s="72" t="s">
        <v>9337</v>
      </c>
      <c r="C795" s="72">
        <v>2.0</v>
      </c>
      <c r="D795" s="72" t="s">
        <v>9338</v>
      </c>
      <c r="E795" s="72" t="s">
        <v>5801</v>
      </c>
      <c r="F795" s="72" t="s">
        <v>9339</v>
      </c>
      <c r="G795" s="72" t="s">
        <v>9340</v>
      </c>
      <c r="H795" s="75" t="s">
        <v>9341</v>
      </c>
      <c r="I795" s="75" t="s">
        <v>3913</v>
      </c>
      <c r="J795" s="75" t="s">
        <v>4001</v>
      </c>
    </row>
    <row r="796" ht="15.75" customHeight="1">
      <c r="A796" s="67">
        <v>3668.0</v>
      </c>
      <c r="B796" s="72" t="s">
        <v>2199</v>
      </c>
      <c r="C796" s="72">
        <v>2.0</v>
      </c>
      <c r="D796" s="72" t="s">
        <v>9342</v>
      </c>
      <c r="E796" s="72" t="s">
        <v>9343</v>
      </c>
      <c r="F796" s="72" t="s">
        <v>9344</v>
      </c>
      <c r="G796" s="72" t="s">
        <v>9345</v>
      </c>
      <c r="H796" s="75" t="s">
        <v>1999</v>
      </c>
      <c r="I796" s="75" t="s">
        <v>2522</v>
      </c>
      <c r="J796" s="75" t="s">
        <v>9346</v>
      </c>
      <c r="K796" s="75" t="s">
        <v>9347</v>
      </c>
      <c r="L796" s="75" t="s">
        <v>2003</v>
      </c>
    </row>
    <row r="797" ht="15.75" customHeight="1">
      <c r="A797" s="67">
        <v>3678.0</v>
      </c>
      <c r="B797" s="72" t="s">
        <v>2589</v>
      </c>
      <c r="C797" s="72">
        <v>2.0</v>
      </c>
      <c r="D797" s="72" t="s">
        <v>9348</v>
      </c>
      <c r="E797" s="72" t="s">
        <v>9349</v>
      </c>
      <c r="F797" s="72" t="s">
        <v>9350</v>
      </c>
      <c r="G797" s="72" t="s">
        <v>9351</v>
      </c>
      <c r="H797" s="75" t="s">
        <v>1999</v>
      </c>
      <c r="I797" s="75" t="s">
        <v>9352</v>
      </c>
      <c r="J797" s="75" t="s">
        <v>9353</v>
      </c>
      <c r="K797" s="75" t="s">
        <v>3111</v>
      </c>
      <c r="L797" s="75" t="s">
        <v>2047</v>
      </c>
    </row>
    <row r="798" ht="15.75" customHeight="1">
      <c r="A798" s="67">
        <v>3729.0</v>
      </c>
      <c r="B798" s="72" t="s">
        <v>9354</v>
      </c>
      <c r="C798" s="72">
        <v>2.0</v>
      </c>
      <c r="D798" s="72" t="s">
        <v>9355</v>
      </c>
      <c r="E798" s="72" t="s">
        <v>9356</v>
      </c>
      <c r="F798" s="72" t="s">
        <v>9357</v>
      </c>
      <c r="G798" s="72" t="s">
        <v>9358</v>
      </c>
      <c r="H798" s="75" t="s">
        <v>9359</v>
      </c>
      <c r="I798" s="75" t="s">
        <v>9360</v>
      </c>
      <c r="J798" s="75" t="s">
        <v>9361</v>
      </c>
      <c r="K798" s="75" t="s">
        <v>1016</v>
      </c>
      <c r="L798" s="75" t="s">
        <v>1016</v>
      </c>
    </row>
    <row r="799" ht="15.75" customHeight="1">
      <c r="A799" s="67">
        <v>3736.0</v>
      </c>
      <c r="B799" s="72" t="s">
        <v>3064</v>
      </c>
      <c r="C799" s="72">
        <v>2.0</v>
      </c>
      <c r="D799" s="72" t="s">
        <v>9362</v>
      </c>
      <c r="E799" s="72" t="s">
        <v>8271</v>
      </c>
      <c r="F799" s="72" t="s">
        <v>9363</v>
      </c>
      <c r="G799" s="72" t="s">
        <v>9364</v>
      </c>
      <c r="H799" s="75" t="s">
        <v>4811</v>
      </c>
      <c r="I799" s="75" t="s">
        <v>3069</v>
      </c>
      <c r="J799" s="75" t="s">
        <v>2683</v>
      </c>
      <c r="K799" s="75" t="s">
        <v>3066</v>
      </c>
      <c r="L799" s="75" t="s">
        <v>3066</v>
      </c>
    </row>
    <row r="800" ht="15.75" customHeight="1">
      <c r="A800" s="67">
        <v>3737.0</v>
      </c>
      <c r="B800" s="72" t="s">
        <v>9365</v>
      </c>
      <c r="C800" s="72">
        <v>2.0</v>
      </c>
      <c r="D800" s="72" t="s">
        <v>9366</v>
      </c>
      <c r="E800" s="72" t="s">
        <v>5387</v>
      </c>
      <c r="F800" s="72" t="s">
        <v>9367</v>
      </c>
      <c r="G800" s="72" t="s">
        <v>9368</v>
      </c>
      <c r="H800" s="75" t="s">
        <v>641</v>
      </c>
      <c r="I800" s="75" t="s">
        <v>2306</v>
      </c>
      <c r="J800" s="75" t="s">
        <v>2683</v>
      </c>
    </row>
    <row r="801" ht="15.75" customHeight="1">
      <c r="A801" s="67">
        <v>3738.0</v>
      </c>
      <c r="B801" s="72" t="s">
        <v>9369</v>
      </c>
      <c r="C801" s="72">
        <v>2.0</v>
      </c>
      <c r="D801" s="72" t="s">
        <v>9370</v>
      </c>
      <c r="E801" s="72" t="s">
        <v>5349</v>
      </c>
      <c r="F801" s="72" t="s">
        <v>9371</v>
      </c>
      <c r="G801" s="72" t="s">
        <v>9372</v>
      </c>
      <c r="H801" s="75" t="s">
        <v>9373</v>
      </c>
      <c r="I801" s="75" t="s">
        <v>3065</v>
      </c>
    </row>
    <row r="802" ht="15.75" customHeight="1">
      <c r="A802" s="67">
        <v>3741.0</v>
      </c>
      <c r="B802" s="72" t="s">
        <v>4799</v>
      </c>
      <c r="C802" s="72">
        <v>2.0</v>
      </c>
      <c r="D802" s="72" t="s">
        <v>9374</v>
      </c>
      <c r="E802" s="72" t="s">
        <v>9375</v>
      </c>
      <c r="F802" s="72" t="s">
        <v>9376</v>
      </c>
      <c r="G802" s="72" t="s">
        <v>9377</v>
      </c>
      <c r="H802" s="75" t="s">
        <v>4522</v>
      </c>
      <c r="I802" s="75" t="s">
        <v>4755</v>
      </c>
      <c r="J802" s="75" t="s">
        <v>7653</v>
      </c>
      <c r="K802" s="75" t="s">
        <v>4659</v>
      </c>
      <c r="L802" s="75" t="s">
        <v>4801</v>
      </c>
    </row>
    <row r="803" ht="15.75" customHeight="1">
      <c r="A803" s="67">
        <v>3742.0</v>
      </c>
      <c r="B803" s="72" t="s">
        <v>9378</v>
      </c>
      <c r="C803" s="72">
        <v>2.0</v>
      </c>
      <c r="D803" s="72" t="s">
        <v>9379</v>
      </c>
      <c r="E803" s="72" t="s">
        <v>5796</v>
      </c>
      <c r="F803" s="72" t="s">
        <v>9380</v>
      </c>
      <c r="G803" s="72" t="s">
        <v>9381</v>
      </c>
      <c r="H803" s="75" t="s">
        <v>4522</v>
      </c>
      <c r="I803" s="75" t="s">
        <v>6046</v>
      </c>
      <c r="J803" s="75" t="s">
        <v>4412</v>
      </c>
      <c r="K803" s="75" t="s">
        <v>4412</v>
      </c>
      <c r="L803" s="75" t="s">
        <v>4412</v>
      </c>
    </row>
    <row r="804" ht="15.75" customHeight="1">
      <c r="A804" s="67">
        <v>3743.0</v>
      </c>
      <c r="B804" s="72" t="s">
        <v>9382</v>
      </c>
      <c r="C804" s="72">
        <v>2.0</v>
      </c>
      <c r="D804" s="72" t="s">
        <v>9383</v>
      </c>
      <c r="E804" s="72" t="s">
        <v>5349</v>
      </c>
      <c r="F804" s="72" t="s">
        <v>9384</v>
      </c>
      <c r="G804" s="72" t="s">
        <v>9385</v>
      </c>
      <c r="H804" s="75" t="s">
        <v>4522</v>
      </c>
      <c r="I804" s="75" t="s">
        <v>4414</v>
      </c>
    </row>
    <row r="805" ht="15.75" customHeight="1">
      <c r="A805" s="67">
        <v>3745.0</v>
      </c>
      <c r="B805" s="72" t="s">
        <v>9386</v>
      </c>
      <c r="C805" s="72">
        <v>2.0</v>
      </c>
      <c r="D805" s="72" t="s">
        <v>9387</v>
      </c>
      <c r="E805" s="72" t="s">
        <v>5575</v>
      </c>
      <c r="F805" s="72" t="s">
        <v>9388</v>
      </c>
      <c r="G805" s="72" t="s">
        <v>9389</v>
      </c>
      <c r="H805" s="75" t="s">
        <v>2444</v>
      </c>
      <c r="I805" s="75" t="s">
        <v>4470</v>
      </c>
      <c r="J805" s="75" t="s">
        <v>4731</v>
      </c>
      <c r="K805" s="75" t="s">
        <v>3792</v>
      </c>
      <c r="L805" s="75" t="s">
        <v>2441</v>
      </c>
    </row>
    <row r="806" ht="15.75" customHeight="1">
      <c r="A806" s="67">
        <v>3765.0</v>
      </c>
      <c r="B806" s="72" t="s">
        <v>3754</v>
      </c>
      <c r="C806" s="72">
        <v>2.0</v>
      </c>
      <c r="D806" s="72" t="s">
        <v>9390</v>
      </c>
      <c r="E806" s="72" t="s">
        <v>6157</v>
      </c>
      <c r="F806" s="72" t="s">
        <v>9391</v>
      </c>
      <c r="G806" s="72" t="s">
        <v>9392</v>
      </c>
      <c r="H806" s="75" t="s">
        <v>2348</v>
      </c>
      <c r="I806" s="75" t="s">
        <v>4440</v>
      </c>
      <c r="J806" s="75" t="s">
        <v>3756</v>
      </c>
      <c r="K806" s="75" t="s">
        <v>6264</v>
      </c>
      <c r="L806" s="75" t="s">
        <v>1914</v>
      </c>
    </row>
    <row r="807" ht="15.75" customHeight="1">
      <c r="A807" s="67">
        <v>3768.0</v>
      </c>
      <c r="B807" s="72" t="s">
        <v>9393</v>
      </c>
      <c r="C807" s="72">
        <v>2.0</v>
      </c>
      <c r="D807" s="72" t="s">
        <v>9394</v>
      </c>
      <c r="E807" s="72" t="s">
        <v>8266</v>
      </c>
      <c r="F807" s="72" t="s">
        <v>9395</v>
      </c>
      <c r="G807" s="72" t="s">
        <v>9396</v>
      </c>
      <c r="H807" s="75" t="s">
        <v>2348</v>
      </c>
      <c r="I807" s="75" t="s">
        <v>2731</v>
      </c>
      <c r="J807" s="75" t="s">
        <v>9397</v>
      </c>
      <c r="K807" s="75" t="s">
        <v>1166</v>
      </c>
      <c r="L807" s="75" t="s">
        <v>1166</v>
      </c>
    </row>
    <row r="808" ht="15.75" customHeight="1">
      <c r="A808" s="67">
        <v>3769.0</v>
      </c>
      <c r="B808" s="72" t="s">
        <v>9398</v>
      </c>
      <c r="C808" s="72">
        <v>2.0</v>
      </c>
      <c r="D808" s="72" t="s">
        <v>9399</v>
      </c>
      <c r="E808" s="72" t="s">
        <v>8271</v>
      </c>
      <c r="F808" s="72" t="s">
        <v>9400</v>
      </c>
      <c r="G808" s="72" t="s">
        <v>9401</v>
      </c>
      <c r="H808" s="75" t="s">
        <v>2834</v>
      </c>
      <c r="I808" s="75" t="s">
        <v>2818</v>
      </c>
      <c r="J808" s="75" t="s">
        <v>9397</v>
      </c>
      <c r="K808" s="75" t="s">
        <v>1166</v>
      </c>
      <c r="L808" s="75" t="s">
        <v>9397</v>
      </c>
    </row>
    <row r="809" ht="15.75" customHeight="1">
      <c r="A809" s="67">
        <v>3770.0</v>
      </c>
      <c r="B809" s="72" t="s">
        <v>9402</v>
      </c>
      <c r="C809" s="72">
        <v>2.0</v>
      </c>
      <c r="D809" s="72" t="s">
        <v>9403</v>
      </c>
      <c r="E809" s="72" t="s">
        <v>5387</v>
      </c>
      <c r="F809" s="72" t="s">
        <v>9404</v>
      </c>
      <c r="G809" s="72" t="s">
        <v>9405</v>
      </c>
      <c r="H809" s="75" t="s">
        <v>1166</v>
      </c>
      <c r="I809" s="75" t="s">
        <v>2872</v>
      </c>
      <c r="J809" s="75" t="s">
        <v>1914</v>
      </c>
    </row>
    <row r="810" ht="15.75" customHeight="1">
      <c r="A810" s="67">
        <v>3771.0</v>
      </c>
      <c r="B810" s="72" t="s">
        <v>9406</v>
      </c>
      <c r="C810" s="72">
        <v>2.0</v>
      </c>
      <c r="D810" s="72" t="s">
        <v>9407</v>
      </c>
      <c r="E810" s="72" t="s">
        <v>5933</v>
      </c>
      <c r="F810" s="72" t="s">
        <v>9408</v>
      </c>
      <c r="G810" s="72" t="s">
        <v>9409</v>
      </c>
      <c r="H810" s="75" t="s">
        <v>2834</v>
      </c>
      <c r="I810" s="75" t="s">
        <v>3755</v>
      </c>
      <c r="J810" s="75" t="s">
        <v>9397</v>
      </c>
      <c r="K810" s="75" t="s">
        <v>9397</v>
      </c>
      <c r="L810" s="75" t="s">
        <v>9397</v>
      </c>
    </row>
    <row r="811" ht="15.75" customHeight="1">
      <c r="A811" s="67">
        <v>3772.0</v>
      </c>
      <c r="B811" s="72" t="s">
        <v>9410</v>
      </c>
      <c r="C811" s="72">
        <v>2.0</v>
      </c>
      <c r="D811" s="72" t="s">
        <v>9411</v>
      </c>
      <c r="E811" s="72" t="s">
        <v>8752</v>
      </c>
      <c r="F811" s="72" t="s">
        <v>9412</v>
      </c>
      <c r="G811" s="72" t="s">
        <v>9413</v>
      </c>
      <c r="H811" s="75" t="s">
        <v>4482</v>
      </c>
      <c r="I811" s="75" t="s">
        <v>6264</v>
      </c>
      <c r="J811" s="75" t="s">
        <v>2731</v>
      </c>
      <c r="K811" s="75" t="s">
        <v>2834</v>
      </c>
      <c r="L811" s="75" t="s">
        <v>2834</v>
      </c>
    </row>
    <row r="812" ht="15.75" customHeight="1">
      <c r="A812" s="67">
        <v>3774.0</v>
      </c>
      <c r="B812" s="72" t="s">
        <v>9414</v>
      </c>
      <c r="C812" s="72">
        <v>2.0</v>
      </c>
      <c r="D812" s="72" t="s">
        <v>9415</v>
      </c>
      <c r="E812" s="72" t="s">
        <v>5889</v>
      </c>
      <c r="F812" s="72" t="s">
        <v>9416</v>
      </c>
      <c r="G812" s="72" t="s">
        <v>9417</v>
      </c>
      <c r="H812" s="75" t="s">
        <v>2455</v>
      </c>
      <c r="I812" s="75" t="s">
        <v>6863</v>
      </c>
      <c r="J812" s="75" t="s">
        <v>6972</v>
      </c>
      <c r="K812" s="75" t="s">
        <v>6673</v>
      </c>
      <c r="L812" s="75" t="s">
        <v>6673</v>
      </c>
    </row>
    <row r="813" ht="15.75" customHeight="1">
      <c r="A813" s="67">
        <v>3775.0</v>
      </c>
      <c r="B813" s="72" t="s">
        <v>9418</v>
      </c>
      <c r="C813" s="72">
        <v>2.0</v>
      </c>
      <c r="D813" s="72" t="s">
        <v>9419</v>
      </c>
      <c r="E813" s="72" t="s">
        <v>5349</v>
      </c>
      <c r="F813" s="72" t="s">
        <v>9420</v>
      </c>
      <c r="G813" s="72" t="s">
        <v>9421</v>
      </c>
      <c r="H813" s="75" t="s">
        <v>2754</v>
      </c>
      <c r="I813" s="75" t="s">
        <v>9422</v>
      </c>
      <c r="J813" s="75" t="s">
        <v>5672</v>
      </c>
      <c r="K813" s="75" t="s">
        <v>9423</v>
      </c>
    </row>
    <row r="814" ht="15.75" customHeight="1">
      <c r="A814" s="67">
        <v>3789.0</v>
      </c>
      <c r="B814" s="72" t="s">
        <v>9424</v>
      </c>
      <c r="C814" s="72">
        <v>2.0</v>
      </c>
      <c r="D814" s="72" t="s">
        <v>9425</v>
      </c>
      <c r="E814" s="72" t="s">
        <v>6238</v>
      </c>
      <c r="F814" s="72" t="s">
        <v>9426</v>
      </c>
      <c r="G814" s="72" t="s">
        <v>9427</v>
      </c>
      <c r="H814" s="75" t="s">
        <v>4116</v>
      </c>
      <c r="I814" s="75" t="s">
        <v>4117</v>
      </c>
      <c r="J814" s="75" t="s">
        <v>9428</v>
      </c>
      <c r="K814" s="75" t="s">
        <v>1600</v>
      </c>
      <c r="L814" s="75" t="s">
        <v>1600</v>
      </c>
    </row>
    <row r="815" ht="15.75" customHeight="1">
      <c r="A815" s="67">
        <v>3794.0</v>
      </c>
      <c r="B815" s="72" t="s">
        <v>9429</v>
      </c>
      <c r="C815" s="72">
        <v>2.0</v>
      </c>
      <c r="D815" s="72" t="s">
        <v>9430</v>
      </c>
      <c r="E815" s="72" t="s">
        <v>9431</v>
      </c>
      <c r="F815" s="72" t="s">
        <v>9432</v>
      </c>
      <c r="G815" s="72" t="s">
        <v>9433</v>
      </c>
      <c r="H815" s="75" t="s">
        <v>1434</v>
      </c>
      <c r="I815" s="75" t="s">
        <v>584</v>
      </c>
      <c r="J815" s="75" t="s">
        <v>2551</v>
      </c>
      <c r="K815" s="75" t="s">
        <v>2731</v>
      </c>
      <c r="L815" s="75" t="s">
        <v>2551</v>
      </c>
    </row>
    <row r="816" ht="15.75" customHeight="1">
      <c r="A816" s="67">
        <v>3795.0</v>
      </c>
      <c r="B816" s="72" t="s">
        <v>9434</v>
      </c>
      <c r="C816" s="72">
        <v>2.0</v>
      </c>
      <c r="D816" s="72" t="s">
        <v>9435</v>
      </c>
      <c r="E816" s="72" t="s">
        <v>6486</v>
      </c>
      <c r="F816" s="72" t="s">
        <v>9436</v>
      </c>
      <c r="G816" s="72" t="s">
        <v>9437</v>
      </c>
      <c r="H816" s="75" t="s">
        <v>1927</v>
      </c>
      <c r="I816" s="75" t="s">
        <v>710</v>
      </c>
      <c r="J816" s="75" t="s">
        <v>587</v>
      </c>
      <c r="K816" s="75" t="s">
        <v>587</v>
      </c>
      <c r="L816" s="75" t="s">
        <v>587</v>
      </c>
    </row>
    <row r="817" ht="15.75" customHeight="1">
      <c r="A817" s="67">
        <v>3796.0</v>
      </c>
      <c r="B817" s="72" t="s">
        <v>9438</v>
      </c>
      <c r="C817" s="72">
        <v>2.0</v>
      </c>
      <c r="D817" s="72" t="s">
        <v>9439</v>
      </c>
      <c r="E817" s="72" t="s">
        <v>9440</v>
      </c>
      <c r="F817" s="72" t="s">
        <v>9441</v>
      </c>
      <c r="G817" s="72" t="s">
        <v>9442</v>
      </c>
      <c r="H817" s="75" t="s">
        <v>710</v>
      </c>
      <c r="I817" s="75" t="s">
        <v>711</v>
      </c>
      <c r="J817" s="75" t="s">
        <v>2693</v>
      </c>
      <c r="K817" s="75" t="s">
        <v>1978</v>
      </c>
      <c r="L817" s="75" t="s">
        <v>2644</v>
      </c>
    </row>
    <row r="818" ht="15.75" customHeight="1">
      <c r="A818" s="67">
        <v>3813.0</v>
      </c>
      <c r="B818" s="72" t="s">
        <v>9443</v>
      </c>
      <c r="C818" s="72">
        <v>2.0</v>
      </c>
      <c r="D818" s="72" t="s">
        <v>9444</v>
      </c>
      <c r="E818" s="72" t="s">
        <v>5349</v>
      </c>
      <c r="F818" s="72" t="s">
        <v>9445</v>
      </c>
      <c r="G818" s="72" t="s">
        <v>9446</v>
      </c>
      <c r="H818" s="75" t="s">
        <v>9447</v>
      </c>
      <c r="I818" s="75" t="s">
        <v>2267</v>
      </c>
    </row>
    <row r="819" ht="15.75" customHeight="1">
      <c r="A819" s="67">
        <v>3815.0</v>
      </c>
      <c r="B819" s="72" t="s">
        <v>9448</v>
      </c>
      <c r="C819" s="72">
        <v>2.0</v>
      </c>
      <c r="D819" s="72" t="s">
        <v>9449</v>
      </c>
      <c r="E819" s="72" t="s">
        <v>5349</v>
      </c>
      <c r="F819" s="72" t="s">
        <v>4279</v>
      </c>
      <c r="G819" s="72" t="s">
        <v>9450</v>
      </c>
      <c r="H819" s="75" t="s">
        <v>2037</v>
      </c>
    </row>
    <row r="820" ht="15.75" customHeight="1">
      <c r="A820" s="67">
        <v>3817.0</v>
      </c>
      <c r="B820" s="72" t="s">
        <v>2548</v>
      </c>
      <c r="C820" s="72">
        <v>2.0</v>
      </c>
      <c r="D820" s="72" t="s">
        <v>9451</v>
      </c>
      <c r="E820" s="72" t="s">
        <v>9452</v>
      </c>
      <c r="F820" s="72" t="s">
        <v>9453</v>
      </c>
      <c r="G820" s="72" t="s">
        <v>9454</v>
      </c>
      <c r="H820" s="75" t="s">
        <v>1432</v>
      </c>
      <c r="I820" s="75" t="s">
        <v>2508</v>
      </c>
      <c r="J820" s="75" t="s">
        <v>2693</v>
      </c>
      <c r="K820" s="75" t="s">
        <v>849</v>
      </c>
      <c r="L820" s="75" t="s">
        <v>714</v>
      </c>
    </row>
    <row r="821" ht="15.75" customHeight="1">
      <c r="A821" s="67">
        <v>3818.0</v>
      </c>
      <c r="B821" s="72" t="s">
        <v>2582</v>
      </c>
      <c r="C821" s="72">
        <v>2.0</v>
      </c>
      <c r="D821" s="72" t="s">
        <v>9455</v>
      </c>
      <c r="E821" s="72" t="s">
        <v>9456</v>
      </c>
      <c r="F821" s="72" t="s">
        <v>9457</v>
      </c>
      <c r="G821" s="72" t="s">
        <v>9458</v>
      </c>
      <c r="H821" s="75" t="s">
        <v>9459</v>
      </c>
      <c r="I821" s="75" t="s">
        <v>2709</v>
      </c>
      <c r="J821" s="75" t="s">
        <v>3136</v>
      </c>
      <c r="K821" s="75" t="s">
        <v>3514</v>
      </c>
      <c r="L821" s="75" t="s">
        <v>801</v>
      </c>
    </row>
    <row r="822" ht="15.75" customHeight="1">
      <c r="A822" s="67">
        <v>3822.0</v>
      </c>
      <c r="B822" s="72" t="s">
        <v>9460</v>
      </c>
      <c r="C822" s="72">
        <v>2.0</v>
      </c>
      <c r="D822" s="72" t="s">
        <v>9461</v>
      </c>
      <c r="E822" s="72" t="s">
        <v>5631</v>
      </c>
      <c r="F822" s="72" t="s">
        <v>9462</v>
      </c>
      <c r="G822" s="72" t="s">
        <v>9463</v>
      </c>
      <c r="H822" s="75" t="s">
        <v>3538</v>
      </c>
      <c r="I822" s="75" t="s">
        <v>9464</v>
      </c>
      <c r="J822" s="75" t="s">
        <v>3771</v>
      </c>
      <c r="K822" s="75" t="s">
        <v>4431</v>
      </c>
    </row>
    <row r="823" ht="15.75" customHeight="1">
      <c r="A823" s="67">
        <v>3823.0</v>
      </c>
      <c r="B823" s="72" t="s">
        <v>9465</v>
      </c>
      <c r="C823" s="72">
        <v>2.0</v>
      </c>
      <c r="D823" s="72" t="s">
        <v>9466</v>
      </c>
      <c r="E823" s="72" t="s">
        <v>5349</v>
      </c>
      <c r="F823" s="72" t="s">
        <v>9467</v>
      </c>
      <c r="G823" s="72" t="s">
        <v>9468</v>
      </c>
      <c r="H823" s="75" t="s">
        <v>3538</v>
      </c>
      <c r="I823" s="75" t="s">
        <v>3771</v>
      </c>
    </row>
    <row r="824" ht="15.75" customHeight="1">
      <c r="A824" s="67">
        <v>3826.0</v>
      </c>
      <c r="B824" s="72" t="s">
        <v>9469</v>
      </c>
      <c r="C824" s="72">
        <v>2.0</v>
      </c>
      <c r="D824" s="72" t="s">
        <v>9470</v>
      </c>
      <c r="E824" s="72" t="s">
        <v>9471</v>
      </c>
      <c r="F824" s="72" t="s">
        <v>9472</v>
      </c>
      <c r="G824" s="72" t="s">
        <v>9473</v>
      </c>
      <c r="H824" s="75" t="s">
        <v>1978</v>
      </c>
      <c r="I824" s="75" t="s">
        <v>2111</v>
      </c>
      <c r="J824" s="75" t="s">
        <v>9474</v>
      </c>
      <c r="K824" s="75" t="s">
        <v>9475</v>
      </c>
      <c r="L824" s="75" t="s">
        <v>9475</v>
      </c>
    </row>
    <row r="825" ht="15.75" customHeight="1">
      <c r="A825" s="67">
        <v>3827.0</v>
      </c>
      <c r="B825" s="72" t="s">
        <v>9476</v>
      </c>
      <c r="C825" s="72">
        <v>2.0</v>
      </c>
      <c r="D825" s="72" t="s">
        <v>9477</v>
      </c>
      <c r="E825" s="72" t="s">
        <v>9478</v>
      </c>
      <c r="F825" s="72" t="s">
        <v>9479</v>
      </c>
      <c r="G825" s="72" t="s">
        <v>9480</v>
      </c>
      <c r="H825" s="75" t="s">
        <v>1978</v>
      </c>
      <c r="I825" s="75" t="s">
        <v>2111</v>
      </c>
      <c r="J825" s="75" t="s">
        <v>9475</v>
      </c>
      <c r="K825" s="75" t="s">
        <v>9475</v>
      </c>
      <c r="L825" s="75" t="s">
        <v>9475</v>
      </c>
    </row>
    <row r="826" ht="15.75" customHeight="1">
      <c r="A826" s="67">
        <v>3830.0</v>
      </c>
      <c r="B826" s="72" t="s">
        <v>9481</v>
      </c>
      <c r="C826" s="72">
        <v>2.0</v>
      </c>
      <c r="D826" s="72" t="s">
        <v>9482</v>
      </c>
      <c r="E826" s="72" t="s">
        <v>5631</v>
      </c>
      <c r="F826" s="72" t="s">
        <v>9483</v>
      </c>
      <c r="G826" s="72" t="s">
        <v>9484</v>
      </c>
      <c r="H826" s="75" t="s">
        <v>1978</v>
      </c>
      <c r="I826" s="75" t="s">
        <v>1784</v>
      </c>
    </row>
    <row r="827" ht="15.75" customHeight="1">
      <c r="A827" s="67">
        <v>3833.0</v>
      </c>
      <c r="B827" s="72" t="s">
        <v>9485</v>
      </c>
      <c r="C827" s="72">
        <v>2.0</v>
      </c>
      <c r="D827" s="72" t="s">
        <v>9486</v>
      </c>
      <c r="E827" s="72" t="s">
        <v>5523</v>
      </c>
      <c r="F827" s="72" t="s">
        <v>9487</v>
      </c>
      <c r="G827" s="72" t="s">
        <v>9488</v>
      </c>
      <c r="H827" s="75" t="s">
        <v>2904</v>
      </c>
    </row>
    <row r="828" ht="15.75" customHeight="1">
      <c r="A828" s="67">
        <v>3840.0</v>
      </c>
      <c r="B828" s="72" t="s">
        <v>9489</v>
      </c>
      <c r="C828" s="72">
        <v>2.0</v>
      </c>
      <c r="D828" s="72" t="s">
        <v>9490</v>
      </c>
      <c r="E828" s="72" t="s">
        <v>9491</v>
      </c>
      <c r="F828" s="72" t="s">
        <v>9492</v>
      </c>
      <c r="G828" s="72" t="s">
        <v>9493</v>
      </c>
      <c r="H828" s="75" t="s">
        <v>4727</v>
      </c>
      <c r="I828" s="75" t="s">
        <v>9494</v>
      </c>
      <c r="J828" s="75" t="s">
        <v>2109</v>
      </c>
      <c r="K828" s="75" t="s">
        <v>2644</v>
      </c>
      <c r="L828" s="75" t="s">
        <v>2644</v>
      </c>
    </row>
    <row r="829" ht="15.75" customHeight="1">
      <c r="A829" s="67">
        <v>3841.0</v>
      </c>
      <c r="B829" s="72" t="s">
        <v>9495</v>
      </c>
      <c r="C829" s="72">
        <v>2.0</v>
      </c>
      <c r="D829" s="72" t="s">
        <v>9496</v>
      </c>
      <c r="E829" s="72" t="s">
        <v>6683</v>
      </c>
      <c r="F829" s="72" t="s">
        <v>9497</v>
      </c>
      <c r="G829" s="72" t="s">
        <v>9498</v>
      </c>
      <c r="H829" s="75" t="s">
        <v>2109</v>
      </c>
      <c r="I829" s="75" t="s">
        <v>1946</v>
      </c>
      <c r="J829" s="75" t="s">
        <v>261</v>
      </c>
    </row>
    <row r="830" ht="15.75" customHeight="1">
      <c r="A830" s="67">
        <v>3845.0</v>
      </c>
      <c r="B830" s="72" t="s">
        <v>9499</v>
      </c>
      <c r="C830" s="72">
        <v>2.0</v>
      </c>
      <c r="D830" s="72" t="s">
        <v>9500</v>
      </c>
      <c r="E830" s="72" t="s">
        <v>6884</v>
      </c>
      <c r="F830" s="72" t="s">
        <v>2642</v>
      </c>
      <c r="G830" s="72" t="s">
        <v>9501</v>
      </c>
      <c r="H830" s="75" t="s">
        <v>1783</v>
      </c>
      <c r="I830" s="75" t="s">
        <v>9494</v>
      </c>
      <c r="J830" s="75" t="s">
        <v>2110</v>
      </c>
      <c r="K830" s="75" t="s">
        <v>2110</v>
      </c>
      <c r="L830" s="75" t="s">
        <v>2110</v>
      </c>
    </row>
    <row r="831" ht="15.75" customHeight="1">
      <c r="A831" s="67">
        <v>3848.0</v>
      </c>
      <c r="B831" s="72" t="s">
        <v>4319</v>
      </c>
      <c r="C831" s="72">
        <v>2.0</v>
      </c>
      <c r="D831" s="72" t="s">
        <v>9502</v>
      </c>
      <c r="E831" s="72" t="s">
        <v>5631</v>
      </c>
      <c r="F831" s="72" t="s">
        <v>9503</v>
      </c>
      <c r="G831" s="72" t="s">
        <v>9504</v>
      </c>
      <c r="H831" s="75" t="s">
        <v>2387</v>
      </c>
      <c r="I831" s="75" t="s">
        <v>8951</v>
      </c>
      <c r="J831" s="75" t="s">
        <v>4283</v>
      </c>
      <c r="K831" s="75" t="s">
        <v>3105</v>
      </c>
    </row>
    <row r="832" ht="15.75" customHeight="1">
      <c r="A832" s="67">
        <v>3852.0</v>
      </c>
      <c r="B832" s="72" t="s">
        <v>9505</v>
      </c>
      <c r="C832" s="72">
        <v>2.0</v>
      </c>
      <c r="D832" s="72" t="s">
        <v>9506</v>
      </c>
      <c r="E832" s="72" t="s">
        <v>5387</v>
      </c>
      <c r="F832" s="72" t="s">
        <v>9507</v>
      </c>
      <c r="G832" s="72" t="s">
        <v>9508</v>
      </c>
      <c r="H832" s="75" t="s">
        <v>3576</v>
      </c>
      <c r="I832" s="75" t="s">
        <v>4636</v>
      </c>
      <c r="J832" s="75" t="s">
        <v>9509</v>
      </c>
    </row>
    <row r="833" ht="15.75" customHeight="1">
      <c r="A833" s="67">
        <v>3854.0</v>
      </c>
      <c r="B833" s="72" t="s">
        <v>9510</v>
      </c>
      <c r="C833" s="72">
        <v>2.0</v>
      </c>
      <c r="D833" s="72" t="s">
        <v>9511</v>
      </c>
      <c r="E833" s="72" t="s">
        <v>5592</v>
      </c>
      <c r="F833" s="72" t="s">
        <v>9512</v>
      </c>
      <c r="G833" s="72" t="s">
        <v>9513</v>
      </c>
      <c r="H833" s="75" t="s">
        <v>3774</v>
      </c>
      <c r="I833" s="75" t="s">
        <v>4636</v>
      </c>
      <c r="J833" s="75" t="s">
        <v>2037</v>
      </c>
    </row>
    <row r="834" ht="15.75" customHeight="1">
      <c r="A834" s="67">
        <v>3856.0</v>
      </c>
      <c r="B834" s="72" t="s">
        <v>9514</v>
      </c>
      <c r="C834" s="72">
        <v>2.0</v>
      </c>
      <c r="D834" s="72" t="s">
        <v>9515</v>
      </c>
      <c r="E834" s="72" t="s">
        <v>9516</v>
      </c>
      <c r="F834" s="72" t="s">
        <v>9517</v>
      </c>
      <c r="G834" s="72" t="s">
        <v>9518</v>
      </c>
      <c r="H834" s="75" t="s">
        <v>713</v>
      </c>
      <c r="I834" s="75" t="s">
        <v>2111</v>
      </c>
      <c r="J834" s="75" t="s">
        <v>1784</v>
      </c>
      <c r="K834" s="75" t="s">
        <v>1946</v>
      </c>
      <c r="L834" s="75" t="s">
        <v>1946</v>
      </c>
    </row>
    <row r="835" ht="15.75" customHeight="1">
      <c r="A835" s="67">
        <v>3858.0</v>
      </c>
      <c r="B835" s="72" t="s">
        <v>9519</v>
      </c>
      <c r="C835" s="72">
        <v>2.0</v>
      </c>
      <c r="D835" s="72" t="s">
        <v>9520</v>
      </c>
      <c r="E835" s="72" t="s">
        <v>6277</v>
      </c>
      <c r="F835" s="72" t="s">
        <v>3675</v>
      </c>
      <c r="G835" s="72" t="s">
        <v>9521</v>
      </c>
      <c r="H835" s="75" t="s">
        <v>1783</v>
      </c>
      <c r="I835" s="75" t="s">
        <v>713</v>
      </c>
      <c r="J835" s="75" t="s">
        <v>2644</v>
      </c>
      <c r="K835" s="75" t="s">
        <v>2110</v>
      </c>
      <c r="L835" s="75" t="s">
        <v>2644</v>
      </c>
    </row>
    <row r="836" ht="15.75" customHeight="1">
      <c r="A836" s="67">
        <v>3864.0</v>
      </c>
      <c r="B836" s="72" t="s">
        <v>2108</v>
      </c>
      <c r="C836" s="72">
        <v>2.0</v>
      </c>
      <c r="D836" s="72" t="s">
        <v>9522</v>
      </c>
      <c r="E836" s="72" t="s">
        <v>9523</v>
      </c>
      <c r="F836" s="72" t="s">
        <v>2107</v>
      </c>
      <c r="G836" s="72" t="s">
        <v>9524</v>
      </c>
      <c r="H836" s="75" t="s">
        <v>2111</v>
      </c>
      <c r="I836" s="75" t="s">
        <v>713</v>
      </c>
      <c r="J836" s="75" t="s">
        <v>2109</v>
      </c>
      <c r="K836" s="75" t="s">
        <v>2109</v>
      </c>
      <c r="L836" s="75" t="s">
        <v>2109</v>
      </c>
    </row>
    <row r="837" ht="15.75" customHeight="1">
      <c r="A837" s="67">
        <v>3866.0</v>
      </c>
      <c r="B837" s="72" t="s">
        <v>9525</v>
      </c>
      <c r="C837" s="72">
        <v>2.0</v>
      </c>
      <c r="D837" s="72" t="s">
        <v>9526</v>
      </c>
      <c r="E837" s="72" t="s">
        <v>5387</v>
      </c>
      <c r="F837" s="72" t="s">
        <v>9527</v>
      </c>
      <c r="G837" s="72" t="s">
        <v>9528</v>
      </c>
      <c r="H837" s="75" t="s">
        <v>3018</v>
      </c>
      <c r="I837" s="75" t="s">
        <v>2110</v>
      </c>
    </row>
    <row r="838" ht="15.75" customHeight="1">
      <c r="A838" s="67">
        <v>3867.0</v>
      </c>
      <c r="B838" s="72" t="s">
        <v>9529</v>
      </c>
      <c r="C838" s="72">
        <v>2.0</v>
      </c>
      <c r="D838" s="72" t="s">
        <v>9530</v>
      </c>
      <c r="E838" s="72" t="s">
        <v>5349</v>
      </c>
      <c r="F838" s="72" t="s">
        <v>9527</v>
      </c>
      <c r="G838" s="72" t="s">
        <v>9528</v>
      </c>
      <c r="H838" s="75" t="s">
        <v>3018</v>
      </c>
      <c r="I838" s="75" t="s">
        <v>2110</v>
      </c>
    </row>
    <row r="839" ht="15.75" customHeight="1">
      <c r="A839" s="67">
        <v>3869.0</v>
      </c>
      <c r="B839" s="72" t="s">
        <v>9531</v>
      </c>
      <c r="C839" s="72">
        <v>2.0</v>
      </c>
      <c r="D839" s="72" t="s">
        <v>9532</v>
      </c>
      <c r="E839" s="72" t="s">
        <v>5682</v>
      </c>
      <c r="F839" s="72" t="s">
        <v>9533</v>
      </c>
      <c r="G839" s="72" t="s">
        <v>9534</v>
      </c>
      <c r="H839" s="75" t="s">
        <v>261</v>
      </c>
      <c r="I839" s="75" t="s">
        <v>713</v>
      </c>
      <c r="J839" s="75" t="s">
        <v>1946</v>
      </c>
      <c r="K839" s="75" t="s">
        <v>2109</v>
      </c>
      <c r="L839" s="75" t="s">
        <v>1946</v>
      </c>
    </row>
    <row r="840" ht="15.75" customHeight="1">
      <c r="A840" s="67">
        <v>3871.0</v>
      </c>
      <c r="B840" s="72" t="s">
        <v>9535</v>
      </c>
      <c r="C840" s="72">
        <v>2.0</v>
      </c>
      <c r="D840" s="72" t="s">
        <v>9536</v>
      </c>
      <c r="E840" s="72" t="s">
        <v>6137</v>
      </c>
      <c r="F840" s="72" t="s">
        <v>9537</v>
      </c>
      <c r="G840" s="72" t="s">
        <v>9538</v>
      </c>
      <c r="H840" s="75" t="s">
        <v>3018</v>
      </c>
      <c r="I840" s="75" t="s">
        <v>713</v>
      </c>
      <c r="J840" s="75" t="s">
        <v>2111</v>
      </c>
    </row>
    <row r="841" ht="15.75" customHeight="1">
      <c r="A841" s="67">
        <v>3875.0</v>
      </c>
      <c r="B841" s="72" t="s">
        <v>4726</v>
      </c>
      <c r="C841" s="72">
        <v>2.0</v>
      </c>
      <c r="D841" s="72" t="s">
        <v>9539</v>
      </c>
      <c r="E841" s="72" t="s">
        <v>9172</v>
      </c>
      <c r="F841" s="72" t="s">
        <v>9540</v>
      </c>
      <c r="G841" s="72" t="s">
        <v>9541</v>
      </c>
      <c r="H841" s="75" t="s">
        <v>4076</v>
      </c>
      <c r="I841" s="75" t="s">
        <v>2803</v>
      </c>
      <c r="J841" s="75" t="s">
        <v>3808</v>
      </c>
      <c r="K841" s="75" t="s">
        <v>3808</v>
      </c>
      <c r="L841" s="75" t="s">
        <v>3808</v>
      </c>
    </row>
    <row r="842" ht="15.75" customHeight="1">
      <c r="A842" s="67">
        <v>3876.0</v>
      </c>
      <c r="B842" s="72" t="s">
        <v>9542</v>
      </c>
      <c r="C842" s="72">
        <v>2.0</v>
      </c>
      <c r="D842" s="72" t="s">
        <v>9543</v>
      </c>
      <c r="E842" s="72" t="s">
        <v>6696</v>
      </c>
      <c r="F842" s="72" t="s">
        <v>9544</v>
      </c>
      <c r="G842" s="72" t="s">
        <v>9545</v>
      </c>
      <c r="H842" s="75" t="s">
        <v>4076</v>
      </c>
      <c r="I842" s="75" t="s">
        <v>2803</v>
      </c>
      <c r="J842" s="75" t="s">
        <v>1784</v>
      </c>
      <c r="K842" s="75" t="s">
        <v>1784</v>
      </c>
      <c r="L842" s="75" t="s">
        <v>1784</v>
      </c>
    </row>
    <row r="843" ht="15.75" customHeight="1">
      <c r="A843" s="67">
        <v>3877.0</v>
      </c>
      <c r="B843" s="72" t="s">
        <v>9546</v>
      </c>
      <c r="C843" s="72">
        <v>2.0</v>
      </c>
      <c r="D843" s="72" t="s">
        <v>9547</v>
      </c>
      <c r="E843" s="72" t="s">
        <v>5959</v>
      </c>
      <c r="F843" s="72" t="s">
        <v>9548</v>
      </c>
      <c r="G843" s="72" t="s">
        <v>9549</v>
      </c>
      <c r="H843" s="75" t="s">
        <v>4076</v>
      </c>
      <c r="I843" s="75" t="s">
        <v>1660</v>
      </c>
      <c r="J843" s="75" t="s">
        <v>1784</v>
      </c>
      <c r="K843" s="75" t="s">
        <v>2803</v>
      </c>
      <c r="L843" s="75" t="s">
        <v>1784</v>
      </c>
    </row>
    <row r="844" ht="15.75" customHeight="1">
      <c r="A844" s="67">
        <v>3878.0</v>
      </c>
      <c r="B844" s="72" t="s">
        <v>9550</v>
      </c>
      <c r="C844" s="72">
        <v>2.0</v>
      </c>
      <c r="D844" s="72" t="s">
        <v>9551</v>
      </c>
      <c r="E844" s="72" t="s">
        <v>5478</v>
      </c>
      <c r="F844" s="72" t="s">
        <v>9552</v>
      </c>
      <c r="G844" s="72" t="s">
        <v>9553</v>
      </c>
      <c r="H844" s="75" t="s">
        <v>1978</v>
      </c>
      <c r="I844" s="75" t="s">
        <v>4076</v>
      </c>
      <c r="J844" s="75" t="s">
        <v>4727</v>
      </c>
      <c r="K844" s="75" t="s">
        <v>1660</v>
      </c>
      <c r="L844" s="75" t="s">
        <v>1784</v>
      </c>
    </row>
    <row r="845" ht="15.75" customHeight="1">
      <c r="A845" s="67">
        <v>3880.0</v>
      </c>
      <c r="B845" s="72" t="s">
        <v>9554</v>
      </c>
      <c r="C845" s="72">
        <v>2.0</v>
      </c>
      <c r="D845" s="72" t="s">
        <v>9482</v>
      </c>
      <c r="E845" s="72" t="s">
        <v>5631</v>
      </c>
      <c r="F845" s="72" t="s">
        <v>9483</v>
      </c>
      <c r="G845" s="72" t="s">
        <v>9484</v>
      </c>
      <c r="H845" s="75" t="s">
        <v>1978</v>
      </c>
      <c r="I845" s="75" t="s">
        <v>1784</v>
      </c>
    </row>
    <row r="846" ht="15.75" customHeight="1">
      <c r="A846" s="67">
        <v>3881.0</v>
      </c>
      <c r="B846" s="72" t="s">
        <v>9555</v>
      </c>
      <c r="C846" s="72">
        <v>2.0</v>
      </c>
      <c r="D846" s="72" t="s">
        <v>9556</v>
      </c>
      <c r="E846" s="72" t="s">
        <v>5349</v>
      </c>
      <c r="F846" s="72" t="s">
        <v>9557</v>
      </c>
      <c r="G846" s="72" t="s">
        <v>9558</v>
      </c>
      <c r="H846" s="75" t="s">
        <v>1978</v>
      </c>
    </row>
    <row r="847" ht="15.75" customHeight="1">
      <c r="A847" s="67">
        <v>3884.0</v>
      </c>
      <c r="B847" s="72" t="s">
        <v>4002</v>
      </c>
      <c r="C847" s="72">
        <v>2.0</v>
      </c>
      <c r="D847" s="72" t="s">
        <v>9559</v>
      </c>
      <c r="E847" s="72" t="s">
        <v>7440</v>
      </c>
      <c r="F847" s="72" t="s">
        <v>2642</v>
      </c>
      <c r="G847" s="72" t="s">
        <v>9501</v>
      </c>
      <c r="H847" s="75" t="s">
        <v>1783</v>
      </c>
      <c r="I847" s="75" t="s">
        <v>9494</v>
      </c>
      <c r="J847" s="75" t="s">
        <v>2110</v>
      </c>
      <c r="K847" s="75" t="s">
        <v>2110</v>
      </c>
      <c r="L847" s="75" t="s">
        <v>2110</v>
      </c>
    </row>
    <row r="848" ht="15.75" customHeight="1">
      <c r="A848" s="67">
        <v>3885.0</v>
      </c>
      <c r="B848" s="72" t="s">
        <v>9560</v>
      </c>
      <c r="C848" s="72">
        <v>2.0</v>
      </c>
      <c r="D848" s="72" t="s">
        <v>9561</v>
      </c>
      <c r="E848" s="72" t="s">
        <v>5387</v>
      </c>
      <c r="F848" s="72" t="s">
        <v>9557</v>
      </c>
      <c r="G848" s="72" t="s">
        <v>9558</v>
      </c>
      <c r="H848" s="75" t="s">
        <v>1978</v>
      </c>
    </row>
    <row r="849" ht="15.75" customHeight="1">
      <c r="A849" s="67">
        <v>3886.0</v>
      </c>
      <c r="B849" s="72" t="s">
        <v>9562</v>
      </c>
      <c r="C849" s="72">
        <v>2.0</v>
      </c>
      <c r="D849" s="72" t="s">
        <v>9556</v>
      </c>
      <c r="E849" s="72" t="s">
        <v>5349</v>
      </c>
      <c r="F849" s="72" t="s">
        <v>9557</v>
      </c>
      <c r="G849" s="72" t="s">
        <v>9558</v>
      </c>
      <c r="H849" s="75" t="s">
        <v>1978</v>
      </c>
    </row>
    <row r="850" ht="15.75" customHeight="1">
      <c r="A850" s="67">
        <v>3887.0</v>
      </c>
      <c r="B850" s="72" t="s">
        <v>9563</v>
      </c>
      <c r="C850" s="72">
        <v>2.0</v>
      </c>
      <c r="D850" s="72" t="s">
        <v>9564</v>
      </c>
      <c r="E850" s="72" t="s">
        <v>5349</v>
      </c>
      <c r="F850" s="72" t="s">
        <v>9565</v>
      </c>
      <c r="G850" s="72" t="s">
        <v>9566</v>
      </c>
      <c r="H850" s="75" t="s">
        <v>9567</v>
      </c>
    </row>
    <row r="851" ht="15.75" customHeight="1">
      <c r="A851" s="67">
        <v>3888.0</v>
      </c>
      <c r="B851" s="72" t="s">
        <v>9568</v>
      </c>
      <c r="C851" s="72">
        <v>2.0</v>
      </c>
      <c r="D851" s="72" t="s">
        <v>9569</v>
      </c>
      <c r="E851" s="72" t="s">
        <v>5349</v>
      </c>
      <c r="F851" s="72" t="s">
        <v>9570</v>
      </c>
      <c r="G851" s="72" t="s">
        <v>9571</v>
      </c>
      <c r="H851" s="75" t="s">
        <v>9572</v>
      </c>
    </row>
    <row r="852" ht="15.75" customHeight="1">
      <c r="A852" s="67">
        <v>3889.0</v>
      </c>
      <c r="B852" s="72" t="s">
        <v>4362</v>
      </c>
      <c r="C852" s="72">
        <v>2.0</v>
      </c>
      <c r="D852" s="72" t="s">
        <v>9573</v>
      </c>
      <c r="E852" s="72" t="s">
        <v>9574</v>
      </c>
      <c r="F852" s="72" t="s">
        <v>9575</v>
      </c>
      <c r="G852" s="72" t="s">
        <v>9576</v>
      </c>
      <c r="H852" s="75" t="s">
        <v>4694</v>
      </c>
      <c r="I852" s="75" t="s">
        <v>9577</v>
      </c>
      <c r="J852" s="75" t="s">
        <v>9578</v>
      </c>
      <c r="K852" s="75" t="s">
        <v>2061</v>
      </c>
      <c r="L852" s="75" t="s">
        <v>1215</v>
      </c>
    </row>
    <row r="853" ht="15.75" customHeight="1">
      <c r="A853" s="67">
        <v>3890.0</v>
      </c>
      <c r="B853" s="72" t="s">
        <v>9579</v>
      </c>
      <c r="C853" s="72">
        <v>2.0</v>
      </c>
      <c r="D853" s="72" t="s">
        <v>9580</v>
      </c>
      <c r="E853" s="72" t="s">
        <v>9581</v>
      </c>
      <c r="F853" s="72" t="s">
        <v>9582</v>
      </c>
      <c r="G853" s="72" t="s">
        <v>9583</v>
      </c>
      <c r="H853" s="75" t="s">
        <v>4273</v>
      </c>
      <c r="I853" s="75" t="s">
        <v>4754</v>
      </c>
      <c r="J853" s="75" t="s">
        <v>6824</v>
      </c>
      <c r="K853" s="75" t="s">
        <v>4411</v>
      </c>
      <c r="L853" s="75" t="s">
        <v>4411</v>
      </c>
    </row>
    <row r="854" ht="15.75" customHeight="1">
      <c r="A854" s="67">
        <v>3891.0</v>
      </c>
      <c r="B854" s="72" t="s">
        <v>9584</v>
      </c>
      <c r="C854" s="72">
        <v>2.0</v>
      </c>
      <c r="D854" s="72" t="s">
        <v>9585</v>
      </c>
      <c r="E854" s="72" t="s">
        <v>9586</v>
      </c>
      <c r="F854" s="72" t="s">
        <v>9587</v>
      </c>
      <c r="G854" s="72" t="s">
        <v>9588</v>
      </c>
      <c r="H854" s="75" t="s">
        <v>7031</v>
      </c>
      <c r="I854" s="75" t="s">
        <v>4414</v>
      </c>
      <c r="J854" s="75" t="s">
        <v>6824</v>
      </c>
      <c r="K854" s="75" t="s">
        <v>4411</v>
      </c>
      <c r="L854" s="75" t="s">
        <v>6824</v>
      </c>
    </row>
    <row r="855" ht="15.75" customHeight="1">
      <c r="A855" s="67">
        <v>3893.0</v>
      </c>
      <c r="B855" s="72" t="s">
        <v>9589</v>
      </c>
      <c r="C855" s="72">
        <v>2.0</v>
      </c>
      <c r="D855" s="72" t="s">
        <v>9590</v>
      </c>
      <c r="E855" s="72" t="s">
        <v>5553</v>
      </c>
      <c r="F855" s="72" t="s">
        <v>9591</v>
      </c>
      <c r="G855" s="72" t="s">
        <v>9592</v>
      </c>
      <c r="H855" s="75" t="s">
        <v>6950</v>
      </c>
      <c r="I855" s="75" t="s">
        <v>2444</v>
      </c>
      <c r="J855" s="75" t="s">
        <v>1215</v>
      </c>
      <c r="K855" s="75" t="s">
        <v>7636</v>
      </c>
      <c r="L855" s="75" t="s">
        <v>9593</v>
      </c>
    </row>
    <row r="856" ht="15.75" customHeight="1">
      <c r="A856" s="67">
        <v>3894.0</v>
      </c>
      <c r="B856" s="72" t="s">
        <v>9594</v>
      </c>
      <c r="C856" s="72">
        <v>2.0</v>
      </c>
      <c r="D856" s="72" t="s">
        <v>9595</v>
      </c>
      <c r="E856" s="72" t="s">
        <v>5349</v>
      </c>
      <c r="F856" s="72" t="s">
        <v>9596</v>
      </c>
      <c r="G856" s="72" t="s">
        <v>9597</v>
      </c>
      <c r="H856" s="75" t="s">
        <v>6950</v>
      </c>
    </row>
    <row r="857" ht="15.75" customHeight="1">
      <c r="A857" s="67">
        <v>3896.0</v>
      </c>
      <c r="B857" s="72" t="s">
        <v>2870</v>
      </c>
      <c r="C857" s="72">
        <v>2.0</v>
      </c>
      <c r="D857" s="72" t="s">
        <v>9598</v>
      </c>
      <c r="E857" s="72" t="s">
        <v>9599</v>
      </c>
      <c r="F857" s="72" t="s">
        <v>2869</v>
      </c>
      <c r="G857" s="72" t="s">
        <v>9396</v>
      </c>
      <c r="H857" s="75" t="s">
        <v>2348</v>
      </c>
      <c r="I857" s="75" t="s">
        <v>2731</v>
      </c>
      <c r="J857" s="75" t="s">
        <v>9397</v>
      </c>
      <c r="K857" s="75" t="s">
        <v>1166</v>
      </c>
      <c r="L857" s="75" t="s">
        <v>1166</v>
      </c>
    </row>
    <row r="858" ht="15.75" customHeight="1">
      <c r="A858" s="67">
        <v>3897.0</v>
      </c>
      <c r="B858" s="72" t="s">
        <v>9600</v>
      </c>
      <c r="C858" s="72">
        <v>2.0</v>
      </c>
      <c r="D858" s="72" t="s">
        <v>9601</v>
      </c>
      <c r="E858" s="72" t="s">
        <v>6549</v>
      </c>
      <c r="F858" s="72" t="s">
        <v>9602</v>
      </c>
      <c r="G858" s="72" t="s">
        <v>9603</v>
      </c>
      <c r="H858" s="75" t="s">
        <v>2834</v>
      </c>
      <c r="I858" s="75" t="s">
        <v>3755</v>
      </c>
      <c r="J858" s="75" t="s">
        <v>9397</v>
      </c>
      <c r="K858" s="75" t="s">
        <v>2731</v>
      </c>
      <c r="L858" s="75" t="s">
        <v>9397</v>
      </c>
    </row>
    <row r="859" ht="15.75" customHeight="1">
      <c r="A859" s="67">
        <v>3898.0</v>
      </c>
      <c r="B859" s="72" t="s">
        <v>9604</v>
      </c>
      <c r="C859" s="72">
        <v>2.0</v>
      </c>
      <c r="D859" s="72" t="s">
        <v>9605</v>
      </c>
      <c r="E859" s="72" t="s">
        <v>5387</v>
      </c>
      <c r="F859" s="72" t="s">
        <v>9606</v>
      </c>
      <c r="G859" s="72" t="s">
        <v>9607</v>
      </c>
      <c r="H859" s="75" t="s">
        <v>2818</v>
      </c>
      <c r="I859" s="75" t="s">
        <v>2348</v>
      </c>
      <c r="J859" s="75" t="s">
        <v>2873</v>
      </c>
    </row>
    <row r="860" ht="15.75" customHeight="1">
      <c r="A860" s="67">
        <v>3899.0</v>
      </c>
      <c r="B860" s="72" t="s">
        <v>9608</v>
      </c>
      <c r="C860" s="72">
        <v>2.0</v>
      </c>
      <c r="D860" s="72" t="s">
        <v>9609</v>
      </c>
      <c r="E860" s="72" t="s">
        <v>8026</v>
      </c>
      <c r="F860" s="72" t="s">
        <v>9610</v>
      </c>
      <c r="G860" s="72" t="s">
        <v>9611</v>
      </c>
      <c r="H860" s="75" t="s">
        <v>3249</v>
      </c>
      <c r="I860" s="75" t="s">
        <v>3770</v>
      </c>
      <c r="J860" s="75" t="s">
        <v>9612</v>
      </c>
      <c r="K860" s="75" t="s">
        <v>7280</v>
      </c>
      <c r="L860" s="75" t="s">
        <v>7280</v>
      </c>
    </row>
    <row r="861" ht="15.75" customHeight="1">
      <c r="A861" s="67">
        <v>3900.0</v>
      </c>
      <c r="B861" s="72" t="s">
        <v>9613</v>
      </c>
      <c r="C861" s="72">
        <v>2.0</v>
      </c>
      <c r="D861" s="72" t="s">
        <v>9614</v>
      </c>
      <c r="E861" s="72" t="s">
        <v>9615</v>
      </c>
      <c r="F861" s="72" t="s">
        <v>9616</v>
      </c>
      <c r="G861" s="72" t="s">
        <v>9617</v>
      </c>
      <c r="H861" s="75" t="s">
        <v>3767</v>
      </c>
      <c r="I861" s="75" t="s">
        <v>4684</v>
      </c>
      <c r="J861" s="75" t="s">
        <v>2274</v>
      </c>
      <c r="K861" s="75" t="s">
        <v>2274</v>
      </c>
      <c r="L861" s="75" t="s">
        <v>2274</v>
      </c>
    </row>
    <row r="862" ht="15.75" customHeight="1">
      <c r="A862" s="67">
        <v>3902.0</v>
      </c>
      <c r="B862" s="72" t="s">
        <v>3248</v>
      </c>
      <c r="C862" s="72">
        <v>2.0</v>
      </c>
      <c r="D862" s="72" t="s">
        <v>9618</v>
      </c>
      <c r="E862" s="72" t="s">
        <v>5478</v>
      </c>
      <c r="F862" s="72" t="s">
        <v>3247</v>
      </c>
      <c r="G862" s="72" t="s">
        <v>9619</v>
      </c>
      <c r="H862" s="75" t="s">
        <v>3249</v>
      </c>
      <c r="I862" s="75" t="s">
        <v>3250</v>
      </c>
    </row>
    <row r="863" ht="15.75" customHeight="1">
      <c r="A863" s="67">
        <v>3903.0</v>
      </c>
      <c r="B863" s="72" t="s">
        <v>9620</v>
      </c>
      <c r="C863" s="72">
        <v>2.0</v>
      </c>
      <c r="D863" s="72" t="s">
        <v>9621</v>
      </c>
      <c r="E863" s="72" t="s">
        <v>5387</v>
      </c>
      <c r="F863" s="72" t="s">
        <v>3499</v>
      </c>
      <c r="G863" s="72" t="s">
        <v>9622</v>
      </c>
      <c r="H863" s="75" t="s">
        <v>3250</v>
      </c>
    </row>
    <row r="864" ht="15.75" customHeight="1">
      <c r="A864" s="67">
        <v>3904.0</v>
      </c>
      <c r="B864" s="72" t="s">
        <v>9623</v>
      </c>
      <c r="C864" s="72">
        <v>2.0</v>
      </c>
      <c r="D864" s="72" t="s">
        <v>9624</v>
      </c>
      <c r="E864" s="72" t="s">
        <v>9625</v>
      </c>
      <c r="F864" s="72" t="s">
        <v>9626</v>
      </c>
      <c r="G864" s="72" t="s">
        <v>9627</v>
      </c>
      <c r="H864" s="75" t="s">
        <v>4684</v>
      </c>
      <c r="I864" s="75" t="s">
        <v>9628</v>
      </c>
      <c r="J864" s="75" t="s">
        <v>2274</v>
      </c>
      <c r="K864" s="75" t="s">
        <v>9629</v>
      </c>
    </row>
    <row r="865" ht="15.75" customHeight="1">
      <c r="A865" s="67">
        <v>3906.0</v>
      </c>
      <c r="B865" s="72" t="s">
        <v>9630</v>
      </c>
      <c r="C865" s="72">
        <v>2.0</v>
      </c>
      <c r="D865" s="72" t="s">
        <v>9631</v>
      </c>
      <c r="E865" s="72" t="s">
        <v>9632</v>
      </c>
      <c r="F865" s="72" t="s">
        <v>9633</v>
      </c>
      <c r="G865" s="72" t="s">
        <v>9634</v>
      </c>
      <c r="H865" s="75" t="s">
        <v>4192</v>
      </c>
      <c r="I865" s="75" t="s">
        <v>2789</v>
      </c>
      <c r="J865" s="75" t="s">
        <v>4301</v>
      </c>
      <c r="K865" s="75" t="s">
        <v>4302</v>
      </c>
      <c r="L865" s="75" t="s">
        <v>4302</v>
      </c>
    </row>
    <row r="866" ht="15.75" customHeight="1">
      <c r="A866" s="67">
        <v>3907.0</v>
      </c>
      <c r="B866" s="72" t="s">
        <v>2282</v>
      </c>
      <c r="C866" s="72">
        <v>2.0</v>
      </c>
      <c r="D866" s="72" t="s">
        <v>9635</v>
      </c>
      <c r="E866" s="72" t="s">
        <v>9636</v>
      </c>
      <c r="F866" s="72" t="s">
        <v>9637</v>
      </c>
      <c r="G866" s="72" t="s">
        <v>9638</v>
      </c>
      <c r="H866" s="75" t="s">
        <v>4192</v>
      </c>
      <c r="I866" s="75" t="s">
        <v>4191</v>
      </c>
      <c r="J866" s="75" t="s">
        <v>4301</v>
      </c>
      <c r="K866" s="75" t="s">
        <v>9639</v>
      </c>
      <c r="L866" s="75" t="s">
        <v>9639</v>
      </c>
    </row>
    <row r="867" ht="15.75" customHeight="1">
      <c r="A867" s="67">
        <v>3908.0</v>
      </c>
      <c r="B867" s="72" t="s">
        <v>9640</v>
      </c>
      <c r="C867" s="72">
        <v>2.0</v>
      </c>
      <c r="D867" s="72" t="s">
        <v>9641</v>
      </c>
      <c r="E867" s="72" t="s">
        <v>9642</v>
      </c>
      <c r="F867" s="72" t="s">
        <v>9643</v>
      </c>
      <c r="G867" s="72" t="s">
        <v>9644</v>
      </c>
      <c r="H867" s="75" t="s">
        <v>4192</v>
      </c>
      <c r="I867" s="75" t="s">
        <v>4191</v>
      </c>
      <c r="J867" s="75" t="s">
        <v>2493</v>
      </c>
      <c r="K867" s="75" t="s">
        <v>2283</v>
      </c>
      <c r="L867" s="75" t="s">
        <v>2283</v>
      </c>
    </row>
    <row r="868" ht="15.75" customHeight="1">
      <c r="A868" s="67">
        <v>3909.0</v>
      </c>
      <c r="B868" s="72" t="s">
        <v>9645</v>
      </c>
      <c r="C868" s="72">
        <v>2.0</v>
      </c>
      <c r="D868" s="72" t="s">
        <v>9646</v>
      </c>
      <c r="E868" s="72" t="s">
        <v>9647</v>
      </c>
      <c r="F868" s="72" t="s">
        <v>9648</v>
      </c>
      <c r="G868" s="72" t="s">
        <v>9649</v>
      </c>
      <c r="H868" s="75" t="s">
        <v>9650</v>
      </c>
      <c r="I868" s="75" t="s">
        <v>2492</v>
      </c>
      <c r="J868" s="75" t="s">
        <v>2286</v>
      </c>
      <c r="K868" s="75" t="s">
        <v>4370</v>
      </c>
      <c r="L868" s="75" t="s">
        <v>4370</v>
      </c>
    </row>
    <row r="869" ht="15.75" customHeight="1">
      <c r="A869" s="67">
        <v>3910.0</v>
      </c>
      <c r="B869" s="72" t="s">
        <v>9651</v>
      </c>
      <c r="C869" s="72">
        <v>2.0</v>
      </c>
      <c r="D869" s="72" t="s">
        <v>9652</v>
      </c>
      <c r="E869" s="72" t="s">
        <v>7029</v>
      </c>
      <c r="F869" s="72" t="s">
        <v>9653</v>
      </c>
      <c r="G869" s="72" t="s">
        <v>9654</v>
      </c>
      <c r="H869" s="75" t="s">
        <v>9655</v>
      </c>
      <c r="I869" s="75" t="s">
        <v>2493</v>
      </c>
      <c r="J869" s="75" t="s">
        <v>2286</v>
      </c>
      <c r="K869" s="75" t="s">
        <v>4370</v>
      </c>
      <c r="L869" s="75" t="s">
        <v>4370</v>
      </c>
    </row>
    <row r="870" ht="15.75" customHeight="1">
      <c r="A870" s="67">
        <v>3912.0</v>
      </c>
      <c r="B870" s="72" t="s">
        <v>9656</v>
      </c>
      <c r="C870" s="72">
        <v>2.0</v>
      </c>
      <c r="D870" s="72" t="s">
        <v>9657</v>
      </c>
      <c r="E870" s="72" t="s">
        <v>6813</v>
      </c>
      <c r="F870" s="72" t="s">
        <v>4751</v>
      </c>
      <c r="G870" s="72" t="s">
        <v>9658</v>
      </c>
      <c r="H870" s="75" t="s">
        <v>2283</v>
      </c>
      <c r="I870" s="75" t="s">
        <v>2494</v>
      </c>
      <c r="J870" s="75" t="s">
        <v>4370</v>
      </c>
      <c r="K870" s="75" t="s">
        <v>4369</v>
      </c>
      <c r="L870" s="75" t="s">
        <v>4370</v>
      </c>
    </row>
    <row r="871" ht="15.75" customHeight="1">
      <c r="A871" s="67">
        <v>3916.0</v>
      </c>
      <c r="B871" s="72" t="s">
        <v>9659</v>
      </c>
      <c r="C871" s="72">
        <v>2.0</v>
      </c>
      <c r="D871" s="72" t="s">
        <v>9660</v>
      </c>
      <c r="E871" s="72" t="s">
        <v>5349</v>
      </c>
      <c r="F871" s="72" t="s">
        <v>9661</v>
      </c>
      <c r="G871" s="72" t="s">
        <v>9662</v>
      </c>
      <c r="H871" s="75" t="s">
        <v>9663</v>
      </c>
      <c r="I871" s="75" t="s">
        <v>4589</v>
      </c>
    </row>
    <row r="872" ht="15.75" customHeight="1">
      <c r="A872" s="67">
        <v>3917.0</v>
      </c>
      <c r="B872" s="72" t="s">
        <v>9664</v>
      </c>
      <c r="C872" s="72">
        <v>2.0</v>
      </c>
      <c r="D872" s="72" t="s">
        <v>9665</v>
      </c>
      <c r="E872" s="72" t="s">
        <v>5349</v>
      </c>
      <c r="F872" s="72" t="s">
        <v>9666</v>
      </c>
      <c r="G872" s="72" t="s">
        <v>9667</v>
      </c>
      <c r="H872" s="75" t="s">
        <v>4470</v>
      </c>
      <c r="I872" s="75" t="s">
        <v>6951</v>
      </c>
    </row>
    <row r="873" ht="15.75" customHeight="1">
      <c r="A873" s="67">
        <v>3918.0</v>
      </c>
      <c r="B873" s="72" t="s">
        <v>4593</v>
      </c>
      <c r="C873" s="72">
        <v>2.0</v>
      </c>
      <c r="D873" s="72" t="s">
        <v>9668</v>
      </c>
      <c r="E873" s="72" t="s">
        <v>9669</v>
      </c>
      <c r="F873" s="72" t="s">
        <v>9670</v>
      </c>
      <c r="G873" s="72" t="s">
        <v>9671</v>
      </c>
      <c r="H873" s="75" t="s">
        <v>9672</v>
      </c>
      <c r="I873" s="75" t="s">
        <v>848</v>
      </c>
      <c r="J873" s="75" t="s">
        <v>4297</v>
      </c>
      <c r="K873" s="75" t="s">
        <v>3493</v>
      </c>
      <c r="L873" s="75" t="s">
        <v>3495</v>
      </c>
    </row>
    <row r="874" ht="15.75" customHeight="1">
      <c r="A874" s="67">
        <v>3921.0</v>
      </c>
      <c r="B874" s="72" t="s">
        <v>9673</v>
      </c>
      <c r="C874" s="72">
        <v>2.0</v>
      </c>
      <c r="D874" s="72" t="s">
        <v>9674</v>
      </c>
      <c r="E874" s="72" t="s">
        <v>7913</v>
      </c>
      <c r="F874" s="72" t="s">
        <v>9675</v>
      </c>
      <c r="G874" s="72" t="s">
        <v>9676</v>
      </c>
      <c r="H874" s="75" t="s">
        <v>9677</v>
      </c>
      <c r="I874" s="75" t="s">
        <v>4594</v>
      </c>
      <c r="J874" s="75" t="s">
        <v>4597</v>
      </c>
      <c r="K874" s="75" t="s">
        <v>3493</v>
      </c>
      <c r="L874" s="75" t="s">
        <v>4597</v>
      </c>
    </row>
    <row r="875" ht="15.75" customHeight="1">
      <c r="A875" s="67">
        <v>3923.0</v>
      </c>
      <c r="B875" s="72" t="s">
        <v>9678</v>
      </c>
      <c r="C875" s="72">
        <v>2.0</v>
      </c>
      <c r="D875" s="72" t="s">
        <v>9679</v>
      </c>
      <c r="E875" s="72" t="s">
        <v>5592</v>
      </c>
      <c r="F875" s="72" t="s">
        <v>9680</v>
      </c>
      <c r="G875" s="72" t="s">
        <v>9681</v>
      </c>
      <c r="H875" s="75" t="s">
        <v>3493</v>
      </c>
      <c r="I875" s="75" t="s">
        <v>9682</v>
      </c>
      <c r="J875" s="75" t="s">
        <v>3491</v>
      </c>
      <c r="K875" s="75" t="s">
        <v>9683</v>
      </c>
    </row>
    <row r="876" ht="15.75" customHeight="1">
      <c r="A876" s="67">
        <v>3925.0</v>
      </c>
      <c r="B876" s="72" t="s">
        <v>9684</v>
      </c>
      <c r="C876" s="72">
        <v>2.0</v>
      </c>
      <c r="D876" s="72" t="s">
        <v>9685</v>
      </c>
      <c r="E876" s="72" t="s">
        <v>5349</v>
      </c>
      <c r="F876" s="72" t="s">
        <v>9686</v>
      </c>
      <c r="G876" s="72" t="s">
        <v>9687</v>
      </c>
      <c r="H876" s="75" t="s">
        <v>3493</v>
      </c>
      <c r="I876" s="75" t="s">
        <v>9683</v>
      </c>
    </row>
    <row r="877" ht="15.75" customHeight="1">
      <c r="A877" s="67">
        <v>3926.0</v>
      </c>
      <c r="B877" s="72" t="s">
        <v>9688</v>
      </c>
      <c r="C877" s="72">
        <v>2.0</v>
      </c>
      <c r="D877" s="72" t="s">
        <v>9689</v>
      </c>
      <c r="E877" s="72" t="s">
        <v>9690</v>
      </c>
      <c r="F877" s="72" t="s">
        <v>9691</v>
      </c>
      <c r="G877" s="72" t="s">
        <v>9692</v>
      </c>
      <c r="H877" s="75" t="s">
        <v>4522</v>
      </c>
      <c r="I877" s="75" t="s">
        <v>4694</v>
      </c>
      <c r="J877" s="75" t="s">
        <v>7653</v>
      </c>
      <c r="K877" s="75" t="s">
        <v>7653</v>
      </c>
      <c r="L877" s="75" t="s">
        <v>7653</v>
      </c>
    </row>
    <row r="878" ht="15.75" customHeight="1">
      <c r="A878" s="67">
        <v>3927.0</v>
      </c>
      <c r="B878" s="72" t="s">
        <v>9693</v>
      </c>
      <c r="C878" s="72">
        <v>2.0</v>
      </c>
      <c r="D878" s="72" t="s">
        <v>9694</v>
      </c>
      <c r="E878" s="72" t="s">
        <v>5592</v>
      </c>
      <c r="F878" s="72" t="s">
        <v>9695</v>
      </c>
      <c r="G878" s="72" t="s">
        <v>9696</v>
      </c>
      <c r="H878" s="75" t="s">
        <v>4522</v>
      </c>
      <c r="I878" s="75" t="s">
        <v>4518</v>
      </c>
      <c r="J878" s="75" t="s">
        <v>7653</v>
      </c>
      <c r="K878" s="75" t="s">
        <v>4801</v>
      </c>
    </row>
    <row r="879" ht="15.75" customHeight="1">
      <c r="A879" s="67">
        <v>3928.0</v>
      </c>
      <c r="B879" s="72" t="s">
        <v>9697</v>
      </c>
      <c r="C879" s="72">
        <v>2.0</v>
      </c>
      <c r="D879" s="72" t="s">
        <v>9698</v>
      </c>
      <c r="E879" s="72" t="s">
        <v>5801</v>
      </c>
      <c r="F879" s="72" t="s">
        <v>9699</v>
      </c>
      <c r="G879" s="72" t="s">
        <v>9700</v>
      </c>
      <c r="H879" s="75" t="s">
        <v>9577</v>
      </c>
      <c r="I879" s="75" t="s">
        <v>849</v>
      </c>
      <c r="J879" s="75" t="s">
        <v>643</v>
      </c>
    </row>
    <row r="880" ht="15.75" customHeight="1">
      <c r="A880" s="67">
        <v>3930.0</v>
      </c>
      <c r="B880" s="72" t="s">
        <v>9701</v>
      </c>
      <c r="C880" s="72">
        <v>2.0</v>
      </c>
      <c r="D880" s="72" t="s">
        <v>9702</v>
      </c>
      <c r="E880" s="72" t="s">
        <v>6411</v>
      </c>
      <c r="F880" s="72" t="s">
        <v>9703</v>
      </c>
      <c r="G880" s="72" t="s">
        <v>9704</v>
      </c>
      <c r="H880" s="75" t="s">
        <v>9705</v>
      </c>
      <c r="I880" s="75" t="s">
        <v>9706</v>
      </c>
      <c r="J880" s="75" t="s">
        <v>9707</v>
      </c>
      <c r="K880" s="75" t="s">
        <v>9708</v>
      </c>
      <c r="L880" s="75" t="s">
        <v>9707</v>
      </c>
    </row>
    <row r="881" ht="15.75" customHeight="1">
      <c r="A881" s="67">
        <v>3931.0</v>
      </c>
      <c r="B881" s="72" t="s">
        <v>9709</v>
      </c>
      <c r="C881" s="72">
        <v>2.0</v>
      </c>
      <c r="D881" s="72" t="s">
        <v>9710</v>
      </c>
      <c r="E881" s="72" t="s">
        <v>5631</v>
      </c>
      <c r="F881" s="72" t="s">
        <v>9711</v>
      </c>
      <c r="G881" s="72" t="s">
        <v>9712</v>
      </c>
      <c r="H881" s="75" t="s">
        <v>2421</v>
      </c>
      <c r="I881" s="75" t="s">
        <v>9706</v>
      </c>
      <c r="J881" s="75" t="s">
        <v>9707</v>
      </c>
      <c r="K881" s="75" t="s">
        <v>4492</v>
      </c>
    </row>
    <row r="882" ht="15.75" customHeight="1">
      <c r="A882" s="67">
        <v>3932.0</v>
      </c>
      <c r="B882" s="72" t="s">
        <v>4170</v>
      </c>
      <c r="C882" s="72">
        <v>2.0</v>
      </c>
      <c r="D882" s="72" t="s">
        <v>9713</v>
      </c>
      <c r="E882" s="72" t="s">
        <v>9714</v>
      </c>
      <c r="F882" s="72" t="s">
        <v>9715</v>
      </c>
      <c r="G882" s="72" t="s">
        <v>9716</v>
      </c>
      <c r="H882" s="75" t="s">
        <v>9717</v>
      </c>
      <c r="I882" s="75" t="s">
        <v>2059</v>
      </c>
      <c r="J882" s="75" t="s">
        <v>2236</v>
      </c>
      <c r="K882" s="75" t="s">
        <v>2061</v>
      </c>
      <c r="L882" s="75" t="s">
        <v>3455</v>
      </c>
    </row>
    <row r="883" ht="15.75" customHeight="1">
      <c r="A883" s="67">
        <v>3933.0</v>
      </c>
      <c r="B883" s="72" t="s">
        <v>9718</v>
      </c>
      <c r="C883" s="72">
        <v>2.0</v>
      </c>
      <c r="D883" s="72" t="s">
        <v>9719</v>
      </c>
      <c r="E883" s="72" t="s">
        <v>5349</v>
      </c>
      <c r="F883" s="72" t="s">
        <v>9720</v>
      </c>
      <c r="G883" s="72" t="s">
        <v>9721</v>
      </c>
      <c r="H883" s="75" t="s">
        <v>7252</v>
      </c>
      <c r="I883" s="75" t="s">
        <v>4171</v>
      </c>
    </row>
    <row r="884" ht="15.75" customHeight="1">
      <c r="A884" s="67">
        <v>3936.0</v>
      </c>
      <c r="B884" s="72" t="s">
        <v>9722</v>
      </c>
      <c r="C884" s="72">
        <v>2.0</v>
      </c>
      <c r="D884" s="72" t="s">
        <v>9723</v>
      </c>
      <c r="E884" s="72" t="s">
        <v>9724</v>
      </c>
      <c r="F884" s="72" t="s">
        <v>9725</v>
      </c>
      <c r="G884" s="72" t="s">
        <v>9726</v>
      </c>
      <c r="H884" s="75" t="s">
        <v>9629</v>
      </c>
      <c r="I884" s="75" t="s">
        <v>9727</v>
      </c>
      <c r="J884" s="75" t="s">
        <v>9728</v>
      </c>
      <c r="K884" s="75" t="s">
        <v>3362</v>
      </c>
      <c r="L884" s="75" t="s">
        <v>3362</v>
      </c>
    </row>
    <row r="885" ht="15.75" customHeight="1">
      <c r="A885" s="67">
        <v>3938.0</v>
      </c>
      <c r="B885" s="72" t="s">
        <v>9729</v>
      </c>
      <c r="C885" s="72">
        <v>2.0</v>
      </c>
      <c r="D885" s="72" t="s">
        <v>9730</v>
      </c>
      <c r="E885" s="72" t="s">
        <v>7084</v>
      </c>
      <c r="F885" s="72" t="s">
        <v>9731</v>
      </c>
      <c r="G885" s="72" t="s">
        <v>9732</v>
      </c>
      <c r="H885" s="75" t="s">
        <v>3576</v>
      </c>
      <c r="I885" s="75" t="s">
        <v>3249</v>
      </c>
      <c r="J885" s="75" t="s">
        <v>3250</v>
      </c>
      <c r="K885" s="75" t="s">
        <v>4083</v>
      </c>
    </row>
    <row r="886" ht="15.75" customHeight="1">
      <c r="A886" s="67">
        <v>3939.0</v>
      </c>
      <c r="B886" s="72" t="s">
        <v>4082</v>
      </c>
      <c r="C886" s="72">
        <v>2.0</v>
      </c>
      <c r="D886" s="72" t="s">
        <v>9733</v>
      </c>
      <c r="E886" s="72" t="s">
        <v>5933</v>
      </c>
      <c r="F886" s="72" t="s">
        <v>4081</v>
      </c>
      <c r="G886" s="72" t="s">
        <v>9734</v>
      </c>
      <c r="H886" s="75" t="s">
        <v>3576</v>
      </c>
      <c r="I886" s="75" t="s">
        <v>4083</v>
      </c>
      <c r="J886" s="75" t="s">
        <v>3250</v>
      </c>
    </row>
    <row r="887" ht="15.75" customHeight="1">
      <c r="A887" s="67">
        <v>3940.0</v>
      </c>
      <c r="B887" s="72" t="s">
        <v>9735</v>
      </c>
      <c r="C887" s="72">
        <v>2.0</v>
      </c>
      <c r="D887" s="72" t="s">
        <v>9621</v>
      </c>
      <c r="E887" s="72" t="s">
        <v>5387</v>
      </c>
      <c r="F887" s="72" t="s">
        <v>3499</v>
      </c>
      <c r="G887" s="72" t="s">
        <v>9622</v>
      </c>
      <c r="H887" s="75" t="s">
        <v>3250</v>
      </c>
    </row>
    <row r="888" ht="15.75" customHeight="1">
      <c r="A888" s="67">
        <v>3941.0</v>
      </c>
      <c r="B888" s="72" t="s">
        <v>9736</v>
      </c>
      <c r="C888" s="72">
        <v>2.0</v>
      </c>
      <c r="D888" s="72" t="s">
        <v>9737</v>
      </c>
      <c r="E888" s="72" t="s">
        <v>9738</v>
      </c>
      <c r="F888" s="72" t="s">
        <v>9739</v>
      </c>
      <c r="G888" s="72" t="s">
        <v>9740</v>
      </c>
      <c r="H888" s="75" t="s">
        <v>9629</v>
      </c>
      <c r="I888" s="75" t="s">
        <v>9628</v>
      </c>
      <c r="J888" s="75" t="s">
        <v>9727</v>
      </c>
      <c r="K888" s="75" t="s">
        <v>9727</v>
      </c>
      <c r="L888" s="75" t="s">
        <v>9727</v>
      </c>
    </row>
    <row r="889" ht="15.75" customHeight="1">
      <c r="A889" s="67">
        <v>3943.0</v>
      </c>
      <c r="B889" s="72" t="s">
        <v>2233</v>
      </c>
      <c r="C889" s="72">
        <v>2.0</v>
      </c>
      <c r="D889" s="72" t="s">
        <v>9741</v>
      </c>
      <c r="E889" s="72" t="s">
        <v>9742</v>
      </c>
      <c r="F889" s="72" t="s">
        <v>9743</v>
      </c>
      <c r="G889" s="72" t="s">
        <v>9744</v>
      </c>
      <c r="H889" s="75" t="s">
        <v>9745</v>
      </c>
      <c r="I889" s="75" t="s">
        <v>7259</v>
      </c>
      <c r="J889" s="75" t="s">
        <v>1939</v>
      </c>
      <c r="K889" s="75" t="s">
        <v>2237</v>
      </c>
      <c r="L889" s="75" t="s">
        <v>1938</v>
      </c>
    </row>
    <row r="890" ht="15.75" customHeight="1">
      <c r="A890" s="67">
        <v>3944.0</v>
      </c>
      <c r="B890" s="72" t="s">
        <v>9746</v>
      </c>
      <c r="C890" s="72">
        <v>2.0</v>
      </c>
      <c r="D890" s="72" t="s">
        <v>9747</v>
      </c>
      <c r="E890" s="72" t="s">
        <v>9586</v>
      </c>
      <c r="F890" s="72" t="s">
        <v>9748</v>
      </c>
      <c r="G890" s="72" t="s">
        <v>9749</v>
      </c>
      <c r="H890" s="75" t="s">
        <v>9750</v>
      </c>
      <c r="I890" s="75" t="s">
        <v>9751</v>
      </c>
      <c r="J890" s="75" t="s">
        <v>942</v>
      </c>
      <c r="K890" s="75" t="s">
        <v>4646</v>
      </c>
      <c r="L890" s="75" t="s">
        <v>4646</v>
      </c>
    </row>
    <row r="891" ht="15.75" customHeight="1">
      <c r="A891" s="67">
        <v>3946.0</v>
      </c>
      <c r="B891" s="72" t="s">
        <v>9752</v>
      </c>
      <c r="C891" s="72">
        <v>2.0</v>
      </c>
      <c r="D891" s="72" t="s">
        <v>9753</v>
      </c>
      <c r="E891" s="72" t="s">
        <v>5387</v>
      </c>
      <c r="F891" s="72" t="s">
        <v>9754</v>
      </c>
      <c r="G891" s="72" t="s">
        <v>9755</v>
      </c>
      <c r="H891" s="75" t="s">
        <v>942</v>
      </c>
      <c r="I891" s="75" t="s">
        <v>4311</v>
      </c>
      <c r="J891" s="75" t="s">
        <v>1036</v>
      </c>
    </row>
    <row r="892" ht="15.75" customHeight="1">
      <c r="A892" s="67">
        <v>3947.0</v>
      </c>
      <c r="B892" s="72" t="s">
        <v>9756</v>
      </c>
      <c r="C892" s="72">
        <v>2.0</v>
      </c>
      <c r="D892" s="72" t="s">
        <v>9757</v>
      </c>
      <c r="E892" s="72" t="s">
        <v>5349</v>
      </c>
      <c r="F892" s="72" t="s">
        <v>9758</v>
      </c>
      <c r="G892" s="72" t="s">
        <v>9759</v>
      </c>
      <c r="H892" s="75" t="s">
        <v>942</v>
      </c>
      <c r="I892" s="75" t="s">
        <v>4311</v>
      </c>
    </row>
    <row r="893" ht="15.75" customHeight="1">
      <c r="A893" s="67">
        <v>3948.0</v>
      </c>
      <c r="B893" s="72" t="s">
        <v>9760</v>
      </c>
      <c r="C893" s="72">
        <v>2.0</v>
      </c>
      <c r="D893" s="72" t="s">
        <v>9761</v>
      </c>
      <c r="E893" s="72" t="s">
        <v>9762</v>
      </c>
      <c r="F893" s="72" t="s">
        <v>9763</v>
      </c>
      <c r="G893" s="72" t="s">
        <v>9764</v>
      </c>
      <c r="H893" s="75" t="s">
        <v>2235</v>
      </c>
      <c r="I893" s="75" t="s">
        <v>4512</v>
      </c>
      <c r="J893" s="75" t="s">
        <v>4553</v>
      </c>
      <c r="K893" s="75" t="s">
        <v>8016</v>
      </c>
      <c r="L893" s="75" t="s">
        <v>8016</v>
      </c>
    </row>
    <row r="894" ht="15.75" customHeight="1">
      <c r="A894" s="67">
        <v>3949.0</v>
      </c>
      <c r="B894" s="72" t="s">
        <v>9765</v>
      </c>
      <c r="C894" s="72">
        <v>2.0</v>
      </c>
      <c r="D894" s="72" t="s">
        <v>9766</v>
      </c>
      <c r="E894" s="72" t="s">
        <v>9767</v>
      </c>
      <c r="F894" s="72" t="s">
        <v>9768</v>
      </c>
      <c r="G894" s="72" t="s">
        <v>9769</v>
      </c>
      <c r="H894" s="75" t="s">
        <v>2235</v>
      </c>
      <c r="I894" s="75" t="s">
        <v>1542</v>
      </c>
      <c r="J894" s="75" t="s">
        <v>4553</v>
      </c>
      <c r="K894" s="75" t="s">
        <v>8016</v>
      </c>
      <c r="L894" s="75" t="s">
        <v>8016</v>
      </c>
    </row>
    <row r="895" ht="15.75" customHeight="1">
      <c r="A895" s="67">
        <v>3950.0</v>
      </c>
      <c r="B895" s="72" t="s">
        <v>9770</v>
      </c>
      <c r="C895" s="72">
        <v>2.0</v>
      </c>
      <c r="D895" s="72" t="s">
        <v>9771</v>
      </c>
      <c r="E895" s="72" t="s">
        <v>9772</v>
      </c>
      <c r="F895" s="72" t="s">
        <v>9773</v>
      </c>
      <c r="G895" s="72" t="s">
        <v>9774</v>
      </c>
      <c r="H895" s="75" t="s">
        <v>2235</v>
      </c>
      <c r="I895" s="75" t="s">
        <v>1542</v>
      </c>
      <c r="J895" s="75" t="s">
        <v>4553</v>
      </c>
      <c r="K895" s="75" t="s">
        <v>2418</v>
      </c>
      <c r="L895" s="75" t="s">
        <v>4553</v>
      </c>
    </row>
    <row r="896" ht="15.75" customHeight="1">
      <c r="A896" s="67">
        <v>3951.0</v>
      </c>
      <c r="B896" s="72" t="s">
        <v>9775</v>
      </c>
      <c r="C896" s="72">
        <v>2.0</v>
      </c>
      <c r="D896" s="72" t="s">
        <v>9776</v>
      </c>
      <c r="E896" s="72" t="s">
        <v>8601</v>
      </c>
      <c r="F896" s="72" t="s">
        <v>9777</v>
      </c>
      <c r="G896" s="72" t="s">
        <v>9778</v>
      </c>
      <c r="H896" s="75" t="s">
        <v>3455</v>
      </c>
      <c r="I896" s="75" t="s">
        <v>1113</v>
      </c>
      <c r="J896" s="75" t="s">
        <v>1541</v>
      </c>
      <c r="K896" s="75" t="s">
        <v>4553</v>
      </c>
      <c r="L896" s="75" t="s">
        <v>4553</v>
      </c>
    </row>
    <row r="897" ht="15.75" customHeight="1">
      <c r="A897" s="67">
        <v>3954.0</v>
      </c>
      <c r="B897" s="72" t="s">
        <v>9779</v>
      </c>
      <c r="C897" s="72">
        <v>2.0</v>
      </c>
      <c r="D897" s="72" t="s">
        <v>9780</v>
      </c>
      <c r="E897" s="72" t="s">
        <v>6832</v>
      </c>
      <c r="F897" s="72" t="s">
        <v>9781</v>
      </c>
      <c r="G897" s="72" t="s">
        <v>9782</v>
      </c>
      <c r="H897" s="75" t="s">
        <v>4553</v>
      </c>
      <c r="I897" s="75" t="s">
        <v>1543</v>
      </c>
      <c r="J897" s="75" t="s">
        <v>3913</v>
      </c>
    </row>
    <row r="898" ht="15.75" customHeight="1">
      <c r="A898" s="67">
        <v>3956.0</v>
      </c>
      <c r="B898" s="72" t="s">
        <v>3454</v>
      </c>
      <c r="C898" s="72">
        <v>2.0</v>
      </c>
      <c r="D898" s="72" t="s">
        <v>9783</v>
      </c>
      <c r="E898" s="72" t="s">
        <v>5796</v>
      </c>
      <c r="F898" s="72" t="s">
        <v>9784</v>
      </c>
      <c r="G898" s="72" t="s">
        <v>9785</v>
      </c>
      <c r="H898" s="75" t="s">
        <v>2235</v>
      </c>
      <c r="I898" s="75" t="s">
        <v>2419</v>
      </c>
      <c r="J898" s="75" t="s">
        <v>2418</v>
      </c>
      <c r="K898" s="75" t="s">
        <v>1113</v>
      </c>
      <c r="L898" s="75" t="s">
        <v>2418</v>
      </c>
    </row>
    <row r="899" ht="15.75" customHeight="1">
      <c r="A899" s="67">
        <v>3957.0</v>
      </c>
      <c r="B899" s="72" t="s">
        <v>9786</v>
      </c>
      <c r="C899" s="72">
        <v>2.0</v>
      </c>
      <c r="D899" s="72" t="s">
        <v>9787</v>
      </c>
      <c r="E899" s="72" t="s">
        <v>5592</v>
      </c>
      <c r="F899" s="72" t="s">
        <v>9788</v>
      </c>
      <c r="G899" s="72" t="s">
        <v>9789</v>
      </c>
      <c r="H899" s="75" t="s">
        <v>2419</v>
      </c>
      <c r="I899" s="75" t="s">
        <v>1113</v>
      </c>
      <c r="J899" s="75" t="s">
        <v>2418</v>
      </c>
      <c r="K899" s="75" t="s">
        <v>2235</v>
      </c>
    </row>
    <row r="900" ht="15.75" customHeight="1">
      <c r="A900" s="67">
        <v>3958.0</v>
      </c>
      <c r="B900" s="72" t="s">
        <v>9790</v>
      </c>
      <c r="C900" s="72">
        <v>2.0</v>
      </c>
      <c r="D900" s="72" t="s">
        <v>9791</v>
      </c>
      <c r="E900" s="72" t="s">
        <v>5801</v>
      </c>
      <c r="F900" s="72" t="s">
        <v>9792</v>
      </c>
      <c r="G900" s="72" t="s">
        <v>9793</v>
      </c>
      <c r="H900" s="75" t="s">
        <v>2419</v>
      </c>
      <c r="I900" s="75" t="s">
        <v>1113</v>
      </c>
      <c r="J900" s="75" t="s">
        <v>2235</v>
      </c>
    </row>
    <row r="901" ht="15.75" customHeight="1">
      <c r="A901" s="67">
        <v>3960.0</v>
      </c>
      <c r="B901" s="72" t="s">
        <v>9794</v>
      </c>
      <c r="C901" s="72">
        <v>2.0</v>
      </c>
      <c r="D901" s="72" t="s">
        <v>9795</v>
      </c>
      <c r="E901" s="72" t="s">
        <v>5638</v>
      </c>
      <c r="F901" s="72" t="s">
        <v>9796</v>
      </c>
      <c r="G901" s="72" t="s">
        <v>9797</v>
      </c>
      <c r="H901" s="75" t="s">
        <v>2421</v>
      </c>
      <c r="I901" s="75" t="s">
        <v>9707</v>
      </c>
      <c r="J901" s="75" t="s">
        <v>4492</v>
      </c>
    </row>
    <row r="902" ht="15.75" customHeight="1">
      <c r="A902" s="67">
        <v>3962.0</v>
      </c>
      <c r="B902" s="72" t="s">
        <v>9798</v>
      </c>
      <c r="C902" s="72">
        <v>2.0</v>
      </c>
      <c r="D902" s="72" t="s">
        <v>9799</v>
      </c>
      <c r="E902" s="72" t="s">
        <v>9800</v>
      </c>
      <c r="F902" s="72" t="s">
        <v>9801</v>
      </c>
      <c r="G902" s="72" t="s">
        <v>9802</v>
      </c>
      <c r="H902" s="75" t="s">
        <v>9803</v>
      </c>
      <c r="I902" s="75" t="s">
        <v>9804</v>
      </c>
      <c r="J902" s="75" t="s">
        <v>2236</v>
      </c>
      <c r="K902" s="75" t="s">
        <v>9805</v>
      </c>
      <c r="L902" s="75" t="s">
        <v>2236</v>
      </c>
    </row>
    <row r="903" ht="15.75" customHeight="1">
      <c r="A903" s="67">
        <v>3963.0</v>
      </c>
      <c r="B903" s="72" t="s">
        <v>9806</v>
      </c>
      <c r="C903" s="72">
        <v>2.0</v>
      </c>
      <c r="D903" s="72" t="s">
        <v>9807</v>
      </c>
      <c r="E903" s="72" t="s">
        <v>5933</v>
      </c>
      <c r="F903" s="72" t="s">
        <v>9808</v>
      </c>
      <c r="G903" s="72" t="s">
        <v>9809</v>
      </c>
      <c r="H903" s="75" t="s">
        <v>2071</v>
      </c>
      <c r="I903" s="75" t="s">
        <v>4624</v>
      </c>
      <c r="J903" s="75" t="s">
        <v>2236</v>
      </c>
      <c r="K903" s="75" t="s">
        <v>2236</v>
      </c>
      <c r="L903" s="75" t="s">
        <v>2236</v>
      </c>
    </row>
    <row r="904" ht="15.75" customHeight="1">
      <c r="A904" s="67">
        <v>3964.0</v>
      </c>
      <c r="B904" s="72" t="s">
        <v>9810</v>
      </c>
      <c r="C904" s="72">
        <v>2.0</v>
      </c>
      <c r="D904" s="72" t="s">
        <v>9811</v>
      </c>
      <c r="E904" s="72" t="s">
        <v>5638</v>
      </c>
      <c r="F904" s="72" t="s">
        <v>9812</v>
      </c>
      <c r="G904" s="72" t="s">
        <v>9813</v>
      </c>
      <c r="H904" s="75" t="s">
        <v>9814</v>
      </c>
      <c r="I904" s="75" t="s">
        <v>4624</v>
      </c>
      <c r="J904" s="75" t="s">
        <v>9815</v>
      </c>
    </row>
    <row r="905" ht="15.75" customHeight="1">
      <c r="A905" s="67">
        <v>3966.0</v>
      </c>
      <c r="B905" s="72" t="s">
        <v>9816</v>
      </c>
      <c r="C905" s="72">
        <v>2.0</v>
      </c>
      <c r="D905" s="72" t="s">
        <v>9817</v>
      </c>
      <c r="E905" s="72" t="s">
        <v>5387</v>
      </c>
      <c r="F905" s="72" t="s">
        <v>9818</v>
      </c>
      <c r="G905" s="72" t="s">
        <v>9819</v>
      </c>
      <c r="H905" s="75" t="s">
        <v>2071</v>
      </c>
      <c r="I905" s="75" t="s">
        <v>3796</v>
      </c>
      <c r="J905" s="75" t="s">
        <v>2236</v>
      </c>
    </row>
    <row r="906" ht="15.75" customHeight="1">
      <c r="A906" s="67">
        <v>3967.0</v>
      </c>
      <c r="B906" s="72" t="s">
        <v>9820</v>
      </c>
      <c r="C906" s="72">
        <v>2.0</v>
      </c>
      <c r="D906" s="72" t="s">
        <v>9821</v>
      </c>
      <c r="E906" s="72" t="s">
        <v>5775</v>
      </c>
      <c r="F906" s="72" t="s">
        <v>9822</v>
      </c>
      <c r="G906" s="72" t="s">
        <v>9823</v>
      </c>
      <c r="H906" s="75" t="s">
        <v>9824</v>
      </c>
      <c r="I906" s="75" t="s">
        <v>9825</v>
      </c>
      <c r="J906" s="75" t="s">
        <v>4173</v>
      </c>
      <c r="K906" s="75" t="s">
        <v>4552</v>
      </c>
    </row>
    <row r="907" ht="15.75" customHeight="1">
      <c r="A907" s="67">
        <v>3968.0</v>
      </c>
      <c r="B907" s="72" t="s">
        <v>9826</v>
      </c>
      <c r="C907" s="72">
        <v>2.0</v>
      </c>
      <c r="D907" s="72" t="s">
        <v>9827</v>
      </c>
      <c r="E907" s="72" t="s">
        <v>9828</v>
      </c>
      <c r="F907" s="72" t="s">
        <v>9829</v>
      </c>
      <c r="G907" s="72" t="s">
        <v>9830</v>
      </c>
      <c r="H907" s="75" t="s">
        <v>2234</v>
      </c>
      <c r="I907" s="75" t="s">
        <v>1351</v>
      </c>
      <c r="J907" s="75" t="s">
        <v>2342</v>
      </c>
      <c r="K907" s="75" t="s">
        <v>2059</v>
      </c>
      <c r="L907" s="75" t="s">
        <v>3439</v>
      </c>
    </row>
    <row r="908" ht="15.75" customHeight="1">
      <c r="A908" s="67">
        <v>3969.0</v>
      </c>
      <c r="B908" s="72" t="s">
        <v>9831</v>
      </c>
      <c r="C908" s="72">
        <v>2.0</v>
      </c>
      <c r="D908" s="72" t="s">
        <v>9832</v>
      </c>
      <c r="E908" s="72" t="s">
        <v>5638</v>
      </c>
      <c r="F908" s="72" t="s">
        <v>9833</v>
      </c>
      <c r="G908" s="72" t="s">
        <v>9834</v>
      </c>
      <c r="H908" s="75" t="s">
        <v>3372</v>
      </c>
      <c r="I908" s="75" t="s">
        <v>9835</v>
      </c>
      <c r="J908" s="75" t="s">
        <v>3022</v>
      </c>
    </row>
    <row r="909" ht="15.75" customHeight="1">
      <c r="A909" s="67">
        <v>3971.0</v>
      </c>
      <c r="B909" s="72" t="s">
        <v>9836</v>
      </c>
      <c r="C909" s="72">
        <v>2.0</v>
      </c>
      <c r="D909" s="72" t="s">
        <v>9837</v>
      </c>
      <c r="E909" s="72" t="s">
        <v>5739</v>
      </c>
      <c r="F909" s="72" t="s">
        <v>9838</v>
      </c>
      <c r="G909" s="72" t="s">
        <v>9839</v>
      </c>
      <c r="H909" s="75" t="s">
        <v>4512</v>
      </c>
      <c r="I909" s="75" t="s">
        <v>9840</v>
      </c>
      <c r="J909" s="75" t="s">
        <v>9841</v>
      </c>
      <c r="K909" s="75" t="s">
        <v>9842</v>
      </c>
      <c r="L909" s="75" t="s">
        <v>9841</v>
      </c>
    </row>
    <row r="910" ht="15.75" customHeight="1">
      <c r="A910" s="67">
        <v>3972.0</v>
      </c>
      <c r="B910" s="72" t="s">
        <v>9843</v>
      </c>
      <c r="C910" s="72">
        <v>2.0</v>
      </c>
      <c r="D910" s="72" t="s">
        <v>9844</v>
      </c>
      <c r="E910" s="72" t="s">
        <v>7120</v>
      </c>
      <c r="F910" s="72" t="s">
        <v>9845</v>
      </c>
      <c r="G910" s="72" t="s">
        <v>9846</v>
      </c>
      <c r="H910" s="75" t="s">
        <v>4512</v>
      </c>
      <c r="I910" s="75" t="s">
        <v>1351</v>
      </c>
      <c r="J910" s="75" t="s">
        <v>9842</v>
      </c>
      <c r="K910" s="75" t="s">
        <v>9842</v>
      </c>
      <c r="L910" s="75" t="s">
        <v>9842</v>
      </c>
    </row>
    <row r="911" ht="15.75" customHeight="1">
      <c r="A911" s="67">
        <v>3974.0</v>
      </c>
      <c r="B911" s="72" t="s">
        <v>9847</v>
      </c>
      <c r="C911" s="72">
        <v>2.0</v>
      </c>
      <c r="D911" s="72" t="s">
        <v>9848</v>
      </c>
      <c r="E911" s="72" t="s">
        <v>6549</v>
      </c>
      <c r="F911" s="72" t="s">
        <v>9849</v>
      </c>
      <c r="G911" s="72" t="s">
        <v>9850</v>
      </c>
      <c r="H911" s="75" t="s">
        <v>2341</v>
      </c>
      <c r="I911" s="75" t="s">
        <v>1351</v>
      </c>
      <c r="J911" s="75" t="s">
        <v>2234</v>
      </c>
      <c r="K911" s="75" t="s">
        <v>9840</v>
      </c>
      <c r="L911" s="75" t="s">
        <v>2234</v>
      </c>
    </row>
    <row r="912" ht="15.75" customHeight="1">
      <c r="A912" s="67">
        <v>3975.0</v>
      </c>
      <c r="B912" s="72" t="s">
        <v>9851</v>
      </c>
      <c r="C912" s="72">
        <v>2.0</v>
      </c>
      <c r="D912" s="72" t="s">
        <v>9852</v>
      </c>
      <c r="E912" s="72" t="s">
        <v>9853</v>
      </c>
      <c r="F912" s="72" t="s">
        <v>9854</v>
      </c>
      <c r="G912" s="72" t="s">
        <v>9855</v>
      </c>
      <c r="H912" s="75" t="s">
        <v>4346</v>
      </c>
      <c r="I912" s="75" t="s">
        <v>2059</v>
      </c>
      <c r="J912" s="75" t="s">
        <v>2061</v>
      </c>
      <c r="K912" s="75" t="s">
        <v>9856</v>
      </c>
      <c r="L912" s="75" t="s">
        <v>2061</v>
      </c>
    </row>
    <row r="913" ht="15.75" customHeight="1">
      <c r="A913" s="67">
        <v>3976.0</v>
      </c>
      <c r="B913" s="72" t="s">
        <v>2057</v>
      </c>
      <c r="C913" s="72">
        <v>2.0</v>
      </c>
      <c r="D913" s="72" t="s">
        <v>9857</v>
      </c>
      <c r="E913" s="72" t="s">
        <v>9858</v>
      </c>
      <c r="F913" s="72" t="s">
        <v>9859</v>
      </c>
      <c r="G913" s="72" t="s">
        <v>9860</v>
      </c>
      <c r="H913" s="75" t="s">
        <v>2060</v>
      </c>
      <c r="I913" s="75" t="s">
        <v>3439</v>
      </c>
      <c r="J913" s="75" t="s">
        <v>9861</v>
      </c>
      <c r="K913" s="75" t="s">
        <v>2061</v>
      </c>
      <c r="L913" s="75" t="s">
        <v>2061</v>
      </c>
    </row>
    <row r="914" ht="15.75" customHeight="1">
      <c r="A914" s="67">
        <v>3977.0</v>
      </c>
      <c r="B914" s="72" t="s">
        <v>9862</v>
      </c>
      <c r="C914" s="72">
        <v>2.0</v>
      </c>
      <c r="D914" s="72" t="s">
        <v>9863</v>
      </c>
      <c r="E914" s="72" t="s">
        <v>5575</v>
      </c>
      <c r="F914" s="72" t="s">
        <v>9864</v>
      </c>
      <c r="G914" s="72" t="s">
        <v>9865</v>
      </c>
      <c r="H914" s="75" t="s">
        <v>4678</v>
      </c>
      <c r="I914" s="75" t="s">
        <v>2706</v>
      </c>
      <c r="J914" s="75" t="s">
        <v>4679</v>
      </c>
      <c r="K914" s="75" t="s">
        <v>9866</v>
      </c>
    </row>
    <row r="915" ht="15.75" customHeight="1">
      <c r="A915" s="67">
        <v>3978.0</v>
      </c>
      <c r="B915" s="72" t="s">
        <v>9867</v>
      </c>
      <c r="C915" s="72">
        <v>2.0</v>
      </c>
      <c r="D915" s="72" t="s">
        <v>9868</v>
      </c>
      <c r="E915" s="72" t="s">
        <v>5349</v>
      </c>
      <c r="F915" s="72" t="s">
        <v>9869</v>
      </c>
      <c r="G915" s="72" t="s">
        <v>9870</v>
      </c>
      <c r="H915" s="75" t="s">
        <v>2706</v>
      </c>
    </row>
    <row r="916" ht="15.75" customHeight="1">
      <c r="A916" s="67">
        <v>3989.0</v>
      </c>
      <c r="B916" s="72" t="s">
        <v>9871</v>
      </c>
      <c r="C916" s="72">
        <v>2.0</v>
      </c>
      <c r="D916" s="72" t="s">
        <v>9872</v>
      </c>
      <c r="E916" s="72" t="s">
        <v>6137</v>
      </c>
      <c r="F916" s="72" t="s">
        <v>9873</v>
      </c>
      <c r="G916" s="72" t="s">
        <v>9874</v>
      </c>
      <c r="H916" s="75" t="s">
        <v>9875</v>
      </c>
      <c r="I916" s="75" t="s">
        <v>9876</v>
      </c>
      <c r="J916" s="75" t="s">
        <v>9877</v>
      </c>
      <c r="K916" s="75" t="s">
        <v>9878</v>
      </c>
      <c r="L916" s="75" t="s">
        <v>9879</v>
      </c>
    </row>
    <row r="917" ht="15.75" customHeight="1">
      <c r="A917" s="67">
        <v>3998.0</v>
      </c>
      <c r="B917" s="72" t="s">
        <v>9880</v>
      </c>
      <c r="C917" s="72">
        <v>2.0</v>
      </c>
      <c r="D917" s="72" t="s">
        <v>9881</v>
      </c>
      <c r="E917" s="72" t="s">
        <v>5801</v>
      </c>
      <c r="F917" s="72" t="s">
        <v>9882</v>
      </c>
      <c r="G917" s="72" t="s">
        <v>9883</v>
      </c>
      <c r="H917" s="75" t="s">
        <v>9884</v>
      </c>
      <c r="I917" s="75" t="s">
        <v>9885</v>
      </c>
      <c r="J917" s="75" t="s">
        <v>7244</v>
      </c>
      <c r="K917" s="75" t="s">
        <v>9886</v>
      </c>
    </row>
    <row r="918" ht="15.75" customHeight="1">
      <c r="A918" s="67">
        <v>3999.0</v>
      </c>
      <c r="B918" s="72" t="s">
        <v>9887</v>
      </c>
      <c r="C918" s="72">
        <v>2.0</v>
      </c>
      <c r="D918" s="72" t="s">
        <v>9888</v>
      </c>
      <c r="E918" s="72" t="s">
        <v>5488</v>
      </c>
      <c r="F918" s="72" t="s">
        <v>9889</v>
      </c>
      <c r="G918" s="72" t="s">
        <v>9890</v>
      </c>
      <c r="H918" s="75" t="s">
        <v>2313</v>
      </c>
      <c r="I918" s="75" t="s">
        <v>2731</v>
      </c>
      <c r="J918" s="75" t="s">
        <v>2036</v>
      </c>
      <c r="K918" s="75" t="s">
        <v>587</v>
      </c>
      <c r="L918" s="75" t="s">
        <v>2036</v>
      </c>
    </row>
    <row r="919" ht="15.75" customHeight="1">
      <c r="A919" s="67">
        <v>4012.0</v>
      </c>
      <c r="B919" s="72" t="s">
        <v>9891</v>
      </c>
      <c r="C919" s="72">
        <v>2.0</v>
      </c>
      <c r="D919" s="72" t="s">
        <v>9892</v>
      </c>
      <c r="E919" s="72" t="s">
        <v>9893</v>
      </c>
      <c r="F919" s="72" t="s">
        <v>9894</v>
      </c>
      <c r="G919" s="72" t="s">
        <v>9895</v>
      </c>
      <c r="H919" s="75" t="s">
        <v>2036</v>
      </c>
      <c r="I919" s="75" t="s">
        <v>584</v>
      </c>
      <c r="J919" s="75" t="s">
        <v>2313</v>
      </c>
      <c r="K919" s="75" t="s">
        <v>2731</v>
      </c>
      <c r="L919" s="75" t="s">
        <v>2551</v>
      </c>
    </row>
    <row r="920" ht="15.75" customHeight="1">
      <c r="A920" s="67">
        <v>4016.0</v>
      </c>
      <c r="B920" s="72" t="s">
        <v>9896</v>
      </c>
      <c r="C920" s="72">
        <v>2.0</v>
      </c>
      <c r="D920" s="72" t="s">
        <v>9897</v>
      </c>
      <c r="E920" s="72" t="s">
        <v>9898</v>
      </c>
      <c r="F920" s="72" t="s">
        <v>9899</v>
      </c>
      <c r="G920" s="72" t="s">
        <v>9900</v>
      </c>
      <c r="H920" s="75" t="s">
        <v>9901</v>
      </c>
      <c r="I920" s="75" t="s">
        <v>5458</v>
      </c>
      <c r="J920" s="75" t="s">
        <v>4553</v>
      </c>
      <c r="K920" s="75" t="s">
        <v>4782</v>
      </c>
      <c r="L920" s="75" t="s">
        <v>4782</v>
      </c>
    </row>
    <row r="921" ht="15.75" customHeight="1">
      <c r="A921" s="67">
        <v>4017.0</v>
      </c>
      <c r="B921" s="72" t="s">
        <v>9902</v>
      </c>
      <c r="C921" s="72">
        <v>2.0</v>
      </c>
      <c r="D921" s="72" t="s">
        <v>9903</v>
      </c>
      <c r="E921" s="72" t="s">
        <v>7639</v>
      </c>
      <c r="F921" s="72" t="s">
        <v>9904</v>
      </c>
      <c r="G921" s="72" t="s">
        <v>9905</v>
      </c>
      <c r="H921" s="75" t="s">
        <v>1542</v>
      </c>
      <c r="I921" s="75" t="s">
        <v>7964</v>
      </c>
      <c r="J921" s="75" t="s">
        <v>4553</v>
      </c>
      <c r="K921" s="75" t="s">
        <v>4553</v>
      </c>
      <c r="L921" s="75" t="s">
        <v>4553</v>
      </c>
    </row>
    <row r="922" ht="15.75" customHeight="1">
      <c r="A922" s="67">
        <v>4018.0</v>
      </c>
      <c r="B922" s="72" t="s">
        <v>9906</v>
      </c>
      <c r="C922" s="72">
        <v>2.0</v>
      </c>
      <c r="D922" s="72" t="s">
        <v>9907</v>
      </c>
      <c r="E922" s="72" t="s">
        <v>6064</v>
      </c>
      <c r="F922" s="72" t="s">
        <v>9908</v>
      </c>
      <c r="G922" s="72" t="s">
        <v>9909</v>
      </c>
      <c r="H922" s="75" t="s">
        <v>4553</v>
      </c>
      <c r="I922" s="75" t="s">
        <v>1543</v>
      </c>
      <c r="J922" s="75" t="s">
        <v>3913</v>
      </c>
      <c r="K922" s="75" t="s">
        <v>4001</v>
      </c>
    </row>
    <row r="923" ht="15.75" customHeight="1">
      <c r="A923" s="67">
        <v>4022.0</v>
      </c>
      <c r="B923" s="72" t="s">
        <v>9910</v>
      </c>
      <c r="C923" s="72">
        <v>2.0</v>
      </c>
      <c r="D923" s="72" t="s">
        <v>9911</v>
      </c>
      <c r="E923" s="72" t="s">
        <v>9800</v>
      </c>
      <c r="F923" s="72" t="s">
        <v>9912</v>
      </c>
      <c r="G923" s="72" t="s">
        <v>9913</v>
      </c>
      <c r="H923" s="75" t="s">
        <v>2235</v>
      </c>
      <c r="I923" s="75" t="s">
        <v>3616</v>
      </c>
      <c r="J923" s="75" t="s">
        <v>9914</v>
      </c>
      <c r="K923" s="75" t="s">
        <v>2418</v>
      </c>
      <c r="L923" s="75" t="s">
        <v>9914</v>
      </c>
    </row>
    <row r="924" ht="15.75" customHeight="1">
      <c r="A924" s="67">
        <v>4024.0</v>
      </c>
      <c r="B924" s="72" t="s">
        <v>9915</v>
      </c>
      <c r="C924" s="72">
        <v>2.0</v>
      </c>
      <c r="D924" s="72" t="s">
        <v>9916</v>
      </c>
      <c r="E924" s="72" t="s">
        <v>5586</v>
      </c>
      <c r="F924" s="72" t="s">
        <v>9917</v>
      </c>
      <c r="G924" s="72" t="s">
        <v>9918</v>
      </c>
      <c r="H924" s="75" t="s">
        <v>9919</v>
      </c>
      <c r="I924" s="75" t="s">
        <v>2419</v>
      </c>
      <c r="J924" s="75" t="s">
        <v>9920</v>
      </c>
      <c r="K924" s="75" t="s">
        <v>3616</v>
      </c>
      <c r="L924" s="75" t="s">
        <v>3616</v>
      </c>
    </row>
    <row r="925" ht="15.75" customHeight="1">
      <c r="A925" s="67">
        <v>4025.0</v>
      </c>
      <c r="B925" s="72" t="s">
        <v>9921</v>
      </c>
      <c r="C925" s="72">
        <v>2.0</v>
      </c>
      <c r="D925" s="72" t="s">
        <v>9922</v>
      </c>
      <c r="E925" s="72" t="s">
        <v>5775</v>
      </c>
      <c r="F925" s="72" t="s">
        <v>9923</v>
      </c>
      <c r="G925" s="72" t="s">
        <v>9924</v>
      </c>
      <c r="H925" s="75" t="s">
        <v>2419</v>
      </c>
      <c r="I925" s="75" t="s">
        <v>1113</v>
      </c>
      <c r="J925" s="75" t="s">
        <v>9925</v>
      </c>
      <c r="K925" s="75" t="s">
        <v>5459</v>
      </c>
    </row>
    <row r="926" ht="15.75" customHeight="1">
      <c r="A926" s="67">
        <v>4027.0</v>
      </c>
      <c r="B926" s="72" t="s">
        <v>9926</v>
      </c>
      <c r="C926" s="72">
        <v>2.0</v>
      </c>
      <c r="D926" s="72" t="s">
        <v>9927</v>
      </c>
      <c r="E926" s="72" t="s">
        <v>8026</v>
      </c>
      <c r="F926" s="72" t="s">
        <v>9928</v>
      </c>
      <c r="G926" s="72" t="s">
        <v>9929</v>
      </c>
      <c r="H926" s="75" t="s">
        <v>5459</v>
      </c>
      <c r="I926" s="75" t="s">
        <v>1113</v>
      </c>
      <c r="J926" s="75" t="s">
        <v>4782</v>
      </c>
      <c r="K926" s="75" t="s">
        <v>9930</v>
      </c>
      <c r="L926" s="75" t="s">
        <v>4782</v>
      </c>
    </row>
    <row r="927" ht="15.75" customHeight="1">
      <c r="A927" s="67">
        <v>4028.0</v>
      </c>
      <c r="B927" s="72" t="s">
        <v>9931</v>
      </c>
      <c r="C927" s="72">
        <v>2.0</v>
      </c>
      <c r="D927" s="72" t="s">
        <v>9932</v>
      </c>
      <c r="E927" s="72" t="s">
        <v>6813</v>
      </c>
      <c r="F927" s="72" t="s">
        <v>9933</v>
      </c>
      <c r="G927" s="72" t="s">
        <v>9934</v>
      </c>
      <c r="H927" s="75" t="s">
        <v>1543</v>
      </c>
      <c r="I927" s="75" t="s">
        <v>4001</v>
      </c>
      <c r="J927" s="75" t="s">
        <v>3616</v>
      </c>
      <c r="K927" s="75" t="s">
        <v>4553</v>
      </c>
      <c r="L927" s="75" t="s">
        <v>3913</v>
      </c>
    </row>
    <row r="928" ht="15.75" customHeight="1">
      <c r="A928" s="67">
        <v>4029.0</v>
      </c>
      <c r="B928" s="72" t="s">
        <v>9935</v>
      </c>
      <c r="C928" s="72">
        <v>2.0</v>
      </c>
      <c r="D928" s="72" t="s">
        <v>9936</v>
      </c>
      <c r="E928" s="72" t="s">
        <v>6960</v>
      </c>
      <c r="F928" s="72" t="s">
        <v>9937</v>
      </c>
      <c r="G928" s="72" t="s">
        <v>9938</v>
      </c>
      <c r="H928" s="75" t="s">
        <v>1542</v>
      </c>
      <c r="I928" s="75" t="s">
        <v>1113</v>
      </c>
      <c r="J928" s="75" t="s">
        <v>4782</v>
      </c>
      <c r="K928" s="75" t="s">
        <v>4782</v>
      </c>
      <c r="L928" s="75" t="s">
        <v>4782</v>
      </c>
    </row>
    <row r="929" ht="15.75" customHeight="1">
      <c r="A929" s="67">
        <v>4030.0</v>
      </c>
      <c r="B929" s="72" t="s">
        <v>9939</v>
      </c>
      <c r="C929" s="72">
        <v>2.0</v>
      </c>
      <c r="D929" s="72" t="s">
        <v>9940</v>
      </c>
      <c r="E929" s="72" t="s">
        <v>5553</v>
      </c>
      <c r="F929" s="72" t="s">
        <v>9941</v>
      </c>
      <c r="G929" s="72" t="s">
        <v>9942</v>
      </c>
      <c r="H929" s="75" t="s">
        <v>1542</v>
      </c>
      <c r="I929" s="75" t="s">
        <v>1113</v>
      </c>
      <c r="J929" s="75" t="s">
        <v>4782</v>
      </c>
      <c r="K929" s="75" t="s">
        <v>9925</v>
      </c>
      <c r="L929" s="75" t="s">
        <v>2126</v>
      </c>
    </row>
    <row r="930" ht="15.75" customHeight="1">
      <c r="A930" s="67">
        <v>4035.0</v>
      </c>
      <c r="B930" s="72" t="s">
        <v>9943</v>
      </c>
      <c r="C930" s="72">
        <v>2.0</v>
      </c>
      <c r="D930" s="72" t="s">
        <v>9944</v>
      </c>
      <c r="E930" s="72" t="s">
        <v>9945</v>
      </c>
      <c r="F930" s="72" t="s">
        <v>9946</v>
      </c>
      <c r="G930" s="72" t="s">
        <v>9947</v>
      </c>
      <c r="H930" s="75" t="s">
        <v>3103</v>
      </c>
      <c r="I930" s="75" t="s">
        <v>7545</v>
      </c>
      <c r="J930" s="75" t="s">
        <v>7540</v>
      </c>
      <c r="K930" s="75" t="s">
        <v>7540</v>
      </c>
      <c r="L930" s="75" t="s">
        <v>7540</v>
      </c>
    </row>
    <row r="931" ht="15.75" customHeight="1">
      <c r="A931" s="67">
        <v>4037.0</v>
      </c>
      <c r="B931" s="72" t="s">
        <v>9948</v>
      </c>
      <c r="C931" s="72">
        <v>2.0</v>
      </c>
      <c r="D931" s="72" t="s">
        <v>9949</v>
      </c>
      <c r="E931" s="72" t="s">
        <v>9950</v>
      </c>
      <c r="F931" s="72" t="s">
        <v>9951</v>
      </c>
      <c r="G931" s="72" t="s">
        <v>9952</v>
      </c>
      <c r="H931" s="75" t="s">
        <v>3103</v>
      </c>
      <c r="I931" s="75" t="s">
        <v>9953</v>
      </c>
      <c r="J931" s="75" t="s">
        <v>8110</v>
      </c>
      <c r="K931" s="75" t="s">
        <v>7539</v>
      </c>
      <c r="L931" s="75" t="s">
        <v>7539</v>
      </c>
    </row>
    <row r="932" ht="15.75" customHeight="1">
      <c r="A932" s="67">
        <v>4038.0</v>
      </c>
      <c r="B932" s="72" t="s">
        <v>9954</v>
      </c>
      <c r="C932" s="72">
        <v>2.0</v>
      </c>
      <c r="D932" s="72" t="s">
        <v>9955</v>
      </c>
      <c r="E932" s="72" t="s">
        <v>6058</v>
      </c>
      <c r="F932" s="72" t="s">
        <v>9956</v>
      </c>
      <c r="G932" s="72" t="s">
        <v>9957</v>
      </c>
      <c r="H932" s="75" t="s">
        <v>9958</v>
      </c>
      <c r="I932" s="75" t="s">
        <v>7545</v>
      </c>
      <c r="J932" s="75" t="s">
        <v>7539</v>
      </c>
      <c r="K932" s="75" t="s">
        <v>7540</v>
      </c>
      <c r="L932" s="75" t="s">
        <v>7539</v>
      </c>
    </row>
    <row r="933" ht="15.75" customHeight="1">
      <c r="A933" s="67">
        <v>4048.0</v>
      </c>
      <c r="B933" s="72" t="s">
        <v>9959</v>
      </c>
      <c r="C933" s="72">
        <v>2.0</v>
      </c>
      <c r="D933" s="72" t="s">
        <v>9960</v>
      </c>
      <c r="E933" s="72" t="s">
        <v>9961</v>
      </c>
      <c r="F933" s="72" t="s">
        <v>9962</v>
      </c>
      <c r="G933" s="72" t="s">
        <v>9963</v>
      </c>
      <c r="H933" s="75" t="s">
        <v>1828</v>
      </c>
      <c r="I933" s="75" t="s">
        <v>653</v>
      </c>
      <c r="J933" s="75" t="s">
        <v>655</v>
      </c>
      <c r="K933" s="75" t="s">
        <v>2028</v>
      </c>
      <c r="L933" s="75" t="s">
        <v>2028</v>
      </c>
    </row>
    <row r="934" ht="15.75" customHeight="1">
      <c r="A934" s="67">
        <v>4063.0</v>
      </c>
      <c r="B934" s="72" t="s">
        <v>9964</v>
      </c>
      <c r="C934" s="72">
        <v>2.0</v>
      </c>
      <c r="D934" s="72" t="s">
        <v>9965</v>
      </c>
      <c r="E934" s="72" t="s">
        <v>5698</v>
      </c>
      <c r="F934" s="72" t="s">
        <v>9966</v>
      </c>
      <c r="G934" s="72" t="s">
        <v>9967</v>
      </c>
      <c r="H934" s="75" t="s">
        <v>3556</v>
      </c>
      <c r="I934" s="75" t="s">
        <v>7071</v>
      </c>
      <c r="J934" s="75" t="s">
        <v>5646</v>
      </c>
      <c r="K934" s="75" t="s">
        <v>5647</v>
      </c>
    </row>
    <row r="935" ht="15.75" customHeight="1">
      <c r="A935" s="67">
        <v>4065.0</v>
      </c>
      <c r="B935" s="72" t="s">
        <v>9968</v>
      </c>
      <c r="C935" s="72">
        <v>2.0</v>
      </c>
      <c r="D935" s="72" t="s">
        <v>9969</v>
      </c>
      <c r="E935" s="72" t="s">
        <v>5387</v>
      </c>
      <c r="F935" s="72" t="s">
        <v>9970</v>
      </c>
      <c r="G935" s="72" t="s">
        <v>9971</v>
      </c>
      <c r="H935" s="75" t="s">
        <v>3556</v>
      </c>
      <c r="I935" s="75" t="s">
        <v>5647</v>
      </c>
    </row>
    <row r="936" ht="15.75" customHeight="1">
      <c r="A936" s="67">
        <v>4067.0</v>
      </c>
      <c r="B936" s="72" t="s">
        <v>9972</v>
      </c>
      <c r="C936" s="72">
        <v>2.0</v>
      </c>
      <c r="D936" s="72" t="s">
        <v>8889</v>
      </c>
      <c r="E936" s="72" t="s">
        <v>5349</v>
      </c>
      <c r="F936" s="72" t="s">
        <v>8890</v>
      </c>
      <c r="G936" s="72" t="s">
        <v>8891</v>
      </c>
      <c r="H936" s="75" t="s">
        <v>7426</v>
      </c>
    </row>
    <row r="937" ht="15.75" customHeight="1">
      <c r="A937" s="67">
        <v>4068.0</v>
      </c>
      <c r="B937" s="72" t="s">
        <v>9973</v>
      </c>
      <c r="C937" s="72">
        <v>2.0</v>
      </c>
      <c r="D937" s="72" t="s">
        <v>8889</v>
      </c>
      <c r="E937" s="72" t="s">
        <v>5349</v>
      </c>
      <c r="F937" s="72" t="s">
        <v>8890</v>
      </c>
      <c r="G937" s="72" t="s">
        <v>8891</v>
      </c>
      <c r="H937" s="75" t="s">
        <v>7426</v>
      </c>
    </row>
    <row r="938" ht="15.75" customHeight="1">
      <c r="A938" s="67">
        <v>4069.0</v>
      </c>
      <c r="B938" s="72" t="s">
        <v>9974</v>
      </c>
      <c r="C938" s="72">
        <v>2.0</v>
      </c>
      <c r="D938" s="72" t="s">
        <v>9975</v>
      </c>
      <c r="E938" s="72" t="s">
        <v>5638</v>
      </c>
      <c r="F938" s="72" t="s">
        <v>9976</v>
      </c>
      <c r="G938" s="72" t="s">
        <v>9977</v>
      </c>
      <c r="H938" s="75" t="s">
        <v>9978</v>
      </c>
      <c r="I938" s="75" t="s">
        <v>3167</v>
      </c>
      <c r="J938" s="75" t="s">
        <v>9979</v>
      </c>
    </row>
    <row r="939" ht="15.75" customHeight="1">
      <c r="A939" s="67">
        <v>4070.0</v>
      </c>
      <c r="B939" s="72" t="s">
        <v>4845</v>
      </c>
      <c r="C939" s="72">
        <v>2.0</v>
      </c>
      <c r="D939" s="72" t="s">
        <v>9980</v>
      </c>
      <c r="E939" s="72" t="s">
        <v>9981</v>
      </c>
      <c r="F939" s="72" t="s">
        <v>9982</v>
      </c>
      <c r="G939" s="72" t="s">
        <v>9983</v>
      </c>
      <c r="H939" s="75" t="s">
        <v>1213</v>
      </c>
      <c r="I939" s="75" t="s">
        <v>2508</v>
      </c>
      <c r="J939" s="75" t="s">
        <v>712</v>
      </c>
      <c r="K939" s="75" t="s">
        <v>2708</v>
      </c>
      <c r="L939" s="75" t="s">
        <v>849</v>
      </c>
    </row>
    <row r="940" ht="15.75" customHeight="1">
      <c r="A940" s="67">
        <v>4071.0</v>
      </c>
      <c r="B940" s="72" t="s">
        <v>9984</v>
      </c>
      <c r="C940" s="72">
        <v>2.0</v>
      </c>
      <c r="D940" s="72" t="s">
        <v>9985</v>
      </c>
      <c r="E940" s="72" t="s">
        <v>8930</v>
      </c>
      <c r="F940" s="72" t="s">
        <v>9986</v>
      </c>
      <c r="G940" s="72" t="s">
        <v>9987</v>
      </c>
      <c r="H940" s="75" t="s">
        <v>1434</v>
      </c>
      <c r="I940" s="75" t="s">
        <v>1927</v>
      </c>
      <c r="J940" s="75" t="s">
        <v>2551</v>
      </c>
      <c r="K940" s="75" t="s">
        <v>1432</v>
      </c>
      <c r="L940" s="75" t="s">
        <v>1432</v>
      </c>
    </row>
    <row r="941" ht="15.75" customHeight="1">
      <c r="A941" s="67">
        <v>4072.0</v>
      </c>
      <c r="B941" s="72" t="s">
        <v>3684</v>
      </c>
      <c r="C941" s="72">
        <v>2.0</v>
      </c>
      <c r="D941" s="72" t="s">
        <v>9988</v>
      </c>
      <c r="E941" s="72" t="s">
        <v>8990</v>
      </c>
      <c r="F941" s="72" t="s">
        <v>3683</v>
      </c>
      <c r="G941" s="72" t="s">
        <v>9989</v>
      </c>
      <c r="H941" s="75" t="s">
        <v>2748</v>
      </c>
      <c r="I941" s="75" t="s">
        <v>1432</v>
      </c>
      <c r="J941" s="75" t="s">
        <v>4142</v>
      </c>
      <c r="K941" s="75" t="s">
        <v>1434</v>
      </c>
      <c r="L941" s="75" t="s">
        <v>4142</v>
      </c>
    </row>
    <row r="942" ht="15.75" customHeight="1">
      <c r="A942" s="67">
        <v>4082.0</v>
      </c>
      <c r="B942" s="72" t="s">
        <v>3918</v>
      </c>
      <c r="C942" s="72">
        <v>2.0</v>
      </c>
      <c r="D942" s="72" t="s">
        <v>9990</v>
      </c>
      <c r="E942" s="72" t="s">
        <v>9991</v>
      </c>
      <c r="F942" s="72" t="s">
        <v>9992</v>
      </c>
      <c r="G942" s="72" t="s">
        <v>9993</v>
      </c>
      <c r="H942" s="75" t="s">
        <v>2693</v>
      </c>
      <c r="I942" s="75" t="s">
        <v>1728</v>
      </c>
      <c r="J942" s="75" t="s">
        <v>3389</v>
      </c>
      <c r="K942" s="75" t="s">
        <v>801</v>
      </c>
      <c r="L942" s="75" t="s">
        <v>3632</v>
      </c>
    </row>
    <row r="943" ht="15.75" customHeight="1">
      <c r="A943" s="67">
        <v>4126.0</v>
      </c>
      <c r="B943" s="72" t="s">
        <v>9994</v>
      </c>
      <c r="C943" s="72">
        <v>2.0</v>
      </c>
      <c r="D943" s="72" t="s">
        <v>9995</v>
      </c>
      <c r="E943" s="72" t="s">
        <v>5374</v>
      </c>
      <c r="F943" s="72" t="s">
        <v>9996</v>
      </c>
      <c r="G943" s="72" t="s">
        <v>9997</v>
      </c>
      <c r="H943" s="75" t="s">
        <v>2656</v>
      </c>
      <c r="I943" s="75" t="s">
        <v>2192</v>
      </c>
      <c r="J943" s="75" t="s">
        <v>3863</v>
      </c>
    </row>
    <row r="944" ht="15.75" customHeight="1">
      <c r="A944" s="67">
        <v>4127.0</v>
      </c>
      <c r="B944" s="72" t="s">
        <v>9998</v>
      </c>
      <c r="C944" s="72">
        <v>2.0</v>
      </c>
      <c r="D944" s="72" t="s">
        <v>9999</v>
      </c>
      <c r="E944" s="72" t="s">
        <v>6064</v>
      </c>
      <c r="F944" s="72" t="s">
        <v>10000</v>
      </c>
      <c r="G944" s="72" t="s">
        <v>10001</v>
      </c>
      <c r="H944" s="75" t="s">
        <v>10002</v>
      </c>
      <c r="I944" s="75" t="s">
        <v>10003</v>
      </c>
      <c r="J944" s="75" t="s">
        <v>10004</v>
      </c>
      <c r="K944" s="75" t="s">
        <v>3655</v>
      </c>
    </row>
    <row r="945" ht="15.75" customHeight="1">
      <c r="A945" s="67">
        <v>4129.0</v>
      </c>
      <c r="B945" s="72" t="s">
        <v>10005</v>
      </c>
      <c r="C945" s="72">
        <v>2.0</v>
      </c>
      <c r="D945" s="72" t="s">
        <v>10006</v>
      </c>
      <c r="E945" s="72" t="s">
        <v>5801</v>
      </c>
      <c r="F945" s="72" t="s">
        <v>10007</v>
      </c>
      <c r="G945" s="72" t="s">
        <v>10008</v>
      </c>
      <c r="H945" s="75" t="s">
        <v>10002</v>
      </c>
      <c r="I945" s="75" t="s">
        <v>10004</v>
      </c>
      <c r="J945" s="75" t="s">
        <v>3655</v>
      </c>
    </row>
    <row r="946" ht="15.75" customHeight="1">
      <c r="A946" s="67">
        <v>4143.0</v>
      </c>
      <c r="B946" s="72" t="s">
        <v>10009</v>
      </c>
      <c r="C946" s="72">
        <v>2.0</v>
      </c>
      <c r="D946" s="72" t="s">
        <v>10010</v>
      </c>
      <c r="E946" s="72" t="s">
        <v>5349</v>
      </c>
      <c r="F946" s="72" t="s">
        <v>10011</v>
      </c>
      <c r="G946" s="72" t="s">
        <v>10012</v>
      </c>
      <c r="H946" s="75" t="s">
        <v>6333</v>
      </c>
      <c r="I946" s="75" t="s">
        <v>10013</v>
      </c>
    </row>
    <row r="947" ht="15.75" customHeight="1">
      <c r="A947" s="67">
        <v>4167.0</v>
      </c>
      <c r="B947" s="72" t="s">
        <v>10014</v>
      </c>
      <c r="C947" s="72">
        <v>2.0</v>
      </c>
      <c r="D947" s="72" t="s">
        <v>10015</v>
      </c>
      <c r="E947" s="72" t="s">
        <v>5387</v>
      </c>
      <c r="F947" s="72" t="s">
        <v>10016</v>
      </c>
      <c r="G947" s="72" t="s">
        <v>10017</v>
      </c>
      <c r="H947" s="75" t="s">
        <v>6392</v>
      </c>
      <c r="I947" s="75" t="s">
        <v>10018</v>
      </c>
      <c r="J947" s="75" t="s">
        <v>6398</v>
      </c>
    </row>
    <row r="948" ht="15.75" customHeight="1">
      <c r="A948" s="67">
        <v>4168.0</v>
      </c>
      <c r="B948" s="72" t="s">
        <v>10019</v>
      </c>
      <c r="C948" s="72">
        <v>2.0</v>
      </c>
      <c r="D948" s="72" t="s">
        <v>10020</v>
      </c>
      <c r="E948" s="72" t="s">
        <v>5349</v>
      </c>
      <c r="F948" s="72" t="s">
        <v>10021</v>
      </c>
      <c r="G948" s="72" t="s">
        <v>10022</v>
      </c>
      <c r="H948" s="75" t="s">
        <v>739</v>
      </c>
    </row>
    <row r="949" ht="15.75" customHeight="1">
      <c r="A949" s="67">
        <v>4176.0</v>
      </c>
      <c r="B949" s="72" t="s">
        <v>10023</v>
      </c>
      <c r="C949" s="72">
        <v>2.0</v>
      </c>
      <c r="D949" s="72" t="s">
        <v>10024</v>
      </c>
      <c r="E949" s="72" t="s">
        <v>5528</v>
      </c>
      <c r="F949" s="72" t="s">
        <v>10025</v>
      </c>
      <c r="G949" s="72" t="s">
        <v>10026</v>
      </c>
      <c r="H949" s="75" t="s">
        <v>4277</v>
      </c>
      <c r="I949" s="75" t="s">
        <v>1945</v>
      </c>
      <c r="J949" s="75" t="s">
        <v>1971</v>
      </c>
      <c r="K949" s="75" t="s">
        <v>7377</v>
      </c>
      <c r="L949" s="75" t="s">
        <v>10027</v>
      </c>
    </row>
    <row r="950" ht="15.75" customHeight="1">
      <c r="A950" s="67">
        <v>4177.0</v>
      </c>
      <c r="B950" s="72" t="s">
        <v>10028</v>
      </c>
      <c r="C950" s="72">
        <v>2.0</v>
      </c>
      <c r="D950" s="72" t="s">
        <v>10029</v>
      </c>
      <c r="E950" s="72" t="s">
        <v>10030</v>
      </c>
      <c r="F950" s="72" t="s">
        <v>10031</v>
      </c>
      <c r="G950" s="72" t="s">
        <v>10032</v>
      </c>
      <c r="H950" s="75" t="s">
        <v>10033</v>
      </c>
      <c r="I950" s="75" t="s">
        <v>10034</v>
      </c>
      <c r="J950" s="75" t="s">
        <v>4135</v>
      </c>
      <c r="K950" s="75" t="s">
        <v>3295</v>
      </c>
      <c r="L950" s="75" t="s">
        <v>10035</v>
      </c>
    </row>
    <row r="951" ht="15.75" customHeight="1">
      <c r="A951" s="67">
        <v>4178.0</v>
      </c>
      <c r="B951" s="72" t="s">
        <v>4134</v>
      </c>
      <c r="C951" s="72">
        <v>2.0</v>
      </c>
      <c r="D951" s="72" t="s">
        <v>10036</v>
      </c>
      <c r="E951" s="72" t="s">
        <v>10037</v>
      </c>
      <c r="F951" s="72" t="s">
        <v>4133</v>
      </c>
      <c r="G951" s="72" t="s">
        <v>10038</v>
      </c>
      <c r="H951" s="75" t="s">
        <v>3299</v>
      </c>
      <c r="I951" s="75" t="s">
        <v>3296</v>
      </c>
      <c r="J951" s="75" t="s">
        <v>3298</v>
      </c>
      <c r="K951" s="75" t="s">
        <v>10039</v>
      </c>
      <c r="L951" s="75" t="s">
        <v>10039</v>
      </c>
    </row>
    <row r="952" ht="15.75" customHeight="1">
      <c r="A952" s="67">
        <v>4186.0</v>
      </c>
      <c r="B952" s="72" t="s">
        <v>10040</v>
      </c>
      <c r="C952" s="72">
        <v>2.0</v>
      </c>
      <c r="D952" s="72" t="s">
        <v>10041</v>
      </c>
      <c r="E952" s="72" t="s">
        <v>5387</v>
      </c>
      <c r="F952" s="72" t="s">
        <v>10042</v>
      </c>
      <c r="G952" s="72" t="s">
        <v>10043</v>
      </c>
      <c r="H952" s="75" t="s">
        <v>10044</v>
      </c>
      <c r="I952" s="75" t="s">
        <v>10045</v>
      </c>
      <c r="J952" s="75" t="s">
        <v>2967</v>
      </c>
    </row>
    <row r="953" ht="15.75" customHeight="1">
      <c r="A953" s="67">
        <v>4187.0</v>
      </c>
      <c r="B953" s="72" t="s">
        <v>10046</v>
      </c>
      <c r="C953" s="72">
        <v>2.0</v>
      </c>
      <c r="D953" s="72" t="s">
        <v>10047</v>
      </c>
      <c r="E953" s="72" t="s">
        <v>5374</v>
      </c>
      <c r="F953" s="72" t="s">
        <v>10048</v>
      </c>
      <c r="G953" s="72" t="s">
        <v>10049</v>
      </c>
      <c r="H953" s="75" t="s">
        <v>4013</v>
      </c>
      <c r="I953" s="75" t="s">
        <v>3751</v>
      </c>
    </row>
    <row r="954" ht="15.75" customHeight="1">
      <c r="A954" s="67">
        <v>4188.0</v>
      </c>
      <c r="B954" s="72" t="s">
        <v>10050</v>
      </c>
      <c r="C954" s="72">
        <v>2.0</v>
      </c>
      <c r="D954" s="72" t="s">
        <v>10051</v>
      </c>
      <c r="E954" s="72" t="s">
        <v>5349</v>
      </c>
      <c r="F954" s="72" t="s">
        <v>10052</v>
      </c>
      <c r="G954" s="72" t="s">
        <v>10053</v>
      </c>
      <c r="H954" s="75" t="s">
        <v>3751</v>
      </c>
    </row>
    <row r="955" ht="15.75" customHeight="1">
      <c r="A955" s="67">
        <v>4191.0</v>
      </c>
      <c r="B955" s="72" t="s">
        <v>4792</v>
      </c>
      <c r="C955" s="72">
        <v>2.0</v>
      </c>
      <c r="D955" s="72" t="s">
        <v>10054</v>
      </c>
      <c r="E955" s="72" t="s">
        <v>6878</v>
      </c>
      <c r="F955" s="72" t="s">
        <v>10055</v>
      </c>
      <c r="G955" s="72" t="s">
        <v>10056</v>
      </c>
      <c r="H955" s="75" t="s">
        <v>3353</v>
      </c>
      <c r="I955" s="75" t="s">
        <v>3821</v>
      </c>
      <c r="J955" s="75" t="s">
        <v>4016</v>
      </c>
      <c r="K955" s="75" t="s">
        <v>3356</v>
      </c>
      <c r="L955" s="75" t="s">
        <v>4016</v>
      </c>
    </row>
    <row r="956" ht="15.75" customHeight="1">
      <c r="A956" s="67">
        <v>4194.0</v>
      </c>
      <c r="B956" s="72" t="s">
        <v>3352</v>
      </c>
      <c r="C956" s="72">
        <v>2.0</v>
      </c>
      <c r="D956" s="72" t="s">
        <v>10057</v>
      </c>
      <c r="E956" s="72" t="s">
        <v>10058</v>
      </c>
      <c r="F956" s="72" t="s">
        <v>10059</v>
      </c>
      <c r="G956" s="72" t="s">
        <v>10060</v>
      </c>
      <c r="H956" s="75" t="s">
        <v>3230</v>
      </c>
      <c r="I956" s="75" t="s">
        <v>3355</v>
      </c>
      <c r="J956" s="75" t="s">
        <v>3356</v>
      </c>
      <c r="K956" s="75" t="s">
        <v>2631</v>
      </c>
      <c r="L956" s="75" t="s">
        <v>3356</v>
      </c>
    </row>
    <row r="957" ht="15.75" customHeight="1">
      <c r="A957" s="67">
        <v>4206.0</v>
      </c>
      <c r="B957" s="72" t="s">
        <v>3030</v>
      </c>
      <c r="C957" s="72">
        <v>2.0</v>
      </c>
      <c r="D957" s="72" t="s">
        <v>10061</v>
      </c>
      <c r="E957" s="72" t="s">
        <v>7149</v>
      </c>
      <c r="F957" s="72" t="s">
        <v>3029</v>
      </c>
      <c r="G957" s="72" t="s">
        <v>10062</v>
      </c>
      <c r="H957" s="75" t="s">
        <v>3035</v>
      </c>
      <c r="I957" s="75" t="s">
        <v>10063</v>
      </c>
      <c r="J957" s="75" t="s">
        <v>3032</v>
      </c>
      <c r="K957" s="75" t="s">
        <v>3032</v>
      </c>
      <c r="L957" s="75" t="s">
        <v>3032</v>
      </c>
    </row>
    <row r="958" ht="15.75" customHeight="1">
      <c r="A958" s="67">
        <v>4235.0</v>
      </c>
      <c r="B958" s="72" t="s">
        <v>10064</v>
      </c>
      <c r="C958" s="72">
        <v>2.0</v>
      </c>
      <c r="D958" s="72" t="s">
        <v>10065</v>
      </c>
      <c r="E958" s="72" t="s">
        <v>6602</v>
      </c>
      <c r="F958" s="72" t="s">
        <v>10066</v>
      </c>
      <c r="G958" s="72" t="s">
        <v>10067</v>
      </c>
      <c r="H958" s="75" t="s">
        <v>4651</v>
      </c>
      <c r="I958" s="75" t="s">
        <v>10068</v>
      </c>
      <c r="J958" s="75" t="s">
        <v>4649</v>
      </c>
      <c r="K958" s="75" t="s">
        <v>2745</v>
      </c>
      <c r="L958" s="75" t="s">
        <v>4649</v>
      </c>
    </row>
    <row r="959" ht="15.75" customHeight="1">
      <c r="A959" s="67">
        <v>4237.0</v>
      </c>
      <c r="B959" s="72" t="s">
        <v>10069</v>
      </c>
      <c r="C959" s="72">
        <v>2.0</v>
      </c>
      <c r="D959" s="72" t="s">
        <v>10070</v>
      </c>
      <c r="E959" s="72" t="s">
        <v>5349</v>
      </c>
      <c r="F959" s="72" t="s">
        <v>10071</v>
      </c>
      <c r="G959" s="72" t="s">
        <v>10072</v>
      </c>
      <c r="H959" s="75" t="s">
        <v>4636</v>
      </c>
      <c r="I959" s="75" t="s">
        <v>2774</v>
      </c>
    </row>
    <row r="960" ht="15.75" customHeight="1">
      <c r="A960" s="67">
        <v>4238.0</v>
      </c>
      <c r="B960" s="72" t="s">
        <v>10073</v>
      </c>
      <c r="C960" s="72">
        <v>2.0</v>
      </c>
      <c r="D960" s="72" t="s">
        <v>10074</v>
      </c>
      <c r="E960" s="72" t="s">
        <v>5889</v>
      </c>
      <c r="F960" s="72" t="s">
        <v>10075</v>
      </c>
      <c r="G960" s="72" t="s">
        <v>10076</v>
      </c>
      <c r="H960" s="75" t="s">
        <v>3082</v>
      </c>
      <c r="I960" s="75" t="s">
        <v>7117</v>
      </c>
      <c r="J960" s="75" t="s">
        <v>4649</v>
      </c>
      <c r="K960" s="75" t="s">
        <v>2886</v>
      </c>
      <c r="L960" s="75" t="s">
        <v>4649</v>
      </c>
    </row>
    <row r="961" ht="15.75" customHeight="1">
      <c r="A961" s="67">
        <v>4240.0</v>
      </c>
      <c r="B961" s="72" t="s">
        <v>10077</v>
      </c>
      <c r="C961" s="72">
        <v>2.0</v>
      </c>
      <c r="D961" s="72" t="s">
        <v>10078</v>
      </c>
      <c r="E961" s="72" t="s">
        <v>5631</v>
      </c>
      <c r="F961" s="72" t="s">
        <v>10079</v>
      </c>
      <c r="G961" s="72" t="s">
        <v>10080</v>
      </c>
      <c r="H961" s="75" t="s">
        <v>9078</v>
      </c>
      <c r="I961" s="75" t="s">
        <v>10081</v>
      </c>
      <c r="J961" s="75" t="s">
        <v>1403</v>
      </c>
      <c r="K961" s="75" t="s">
        <v>10082</v>
      </c>
    </row>
    <row r="962" ht="15.75" customHeight="1">
      <c r="A962" s="67">
        <v>4242.0</v>
      </c>
      <c r="B962" s="72" t="s">
        <v>10083</v>
      </c>
      <c r="C962" s="72">
        <v>2.0</v>
      </c>
      <c r="D962" s="72" t="s">
        <v>10084</v>
      </c>
      <c r="E962" s="72" t="s">
        <v>5349</v>
      </c>
      <c r="F962" s="72" t="s">
        <v>10085</v>
      </c>
      <c r="G962" s="72" t="s">
        <v>10086</v>
      </c>
      <c r="H962" s="75" t="s">
        <v>3337</v>
      </c>
      <c r="I962" s="75" t="s">
        <v>10087</v>
      </c>
    </row>
    <row r="963" ht="15.75" customHeight="1">
      <c r="A963" s="67">
        <v>4245.0</v>
      </c>
      <c r="B963" s="72" t="s">
        <v>10088</v>
      </c>
      <c r="C963" s="72">
        <v>2.0</v>
      </c>
      <c r="D963" s="72" t="s">
        <v>10089</v>
      </c>
      <c r="E963" s="72" t="s">
        <v>5698</v>
      </c>
      <c r="F963" s="72" t="s">
        <v>10090</v>
      </c>
      <c r="G963" s="72" t="s">
        <v>10091</v>
      </c>
      <c r="H963" s="75" t="s">
        <v>4650</v>
      </c>
      <c r="I963" s="75" t="s">
        <v>4651</v>
      </c>
      <c r="J963" s="75" t="s">
        <v>6615</v>
      </c>
      <c r="K963" s="75" t="s">
        <v>3196</v>
      </c>
      <c r="L963" s="75" t="s">
        <v>6614</v>
      </c>
    </row>
    <row r="964" ht="15.75" customHeight="1">
      <c r="A964" s="67">
        <v>4246.0</v>
      </c>
      <c r="B964" s="72" t="s">
        <v>10092</v>
      </c>
      <c r="C964" s="72">
        <v>2.0</v>
      </c>
      <c r="D964" s="72" t="s">
        <v>10093</v>
      </c>
      <c r="E964" s="72" t="s">
        <v>5631</v>
      </c>
      <c r="F964" s="72" t="s">
        <v>10094</v>
      </c>
      <c r="G964" s="72" t="s">
        <v>10095</v>
      </c>
      <c r="H964" s="75" t="s">
        <v>3196</v>
      </c>
      <c r="I964" s="75" t="s">
        <v>6614</v>
      </c>
      <c r="J964" s="75" t="s">
        <v>4651</v>
      </c>
      <c r="K964" s="75" t="s">
        <v>6615</v>
      </c>
    </row>
    <row r="965" ht="15.75" customHeight="1">
      <c r="A965" s="67">
        <v>4247.0</v>
      </c>
      <c r="B965" s="72" t="s">
        <v>10096</v>
      </c>
      <c r="C965" s="72">
        <v>2.0</v>
      </c>
      <c r="D965" s="72" t="s">
        <v>10097</v>
      </c>
      <c r="E965" s="72" t="s">
        <v>5349</v>
      </c>
      <c r="F965" s="72" t="s">
        <v>10098</v>
      </c>
      <c r="G965" s="72" t="s">
        <v>10099</v>
      </c>
      <c r="H965" s="75" t="s">
        <v>4650</v>
      </c>
      <c r="I965" s="75" t="s">
        <v>6599</v>
      </c>
    </row>
    <row r="966" ht="15.75" customHeight="1">
      <c r="A966" s="67">
        <v>4248.0</v>
      </c>
      <c r="B966" s="72" t="s">
        <v>10100</v>
      </c>
      <c r="C966" s="72">
        <v>2.0</v>
      </c>
      <c r="D966" s="72" t="s">
        <v>10101</v>
      </c>
      <c r="E966" s="72" t="s">
        <v>5638</v>
      </c>
      <c r="F966" s="72" t="s">
        <v>10102</v>
      </c>
      <c r="G966" s="72" t="s">
        <v>10103</v>
      </c>
      <c r="H966" s="75" t="s">
        <v>10104</v>
      </c>
      <c r="I966" s="75" t="s">
        <v>10105</v>
      </c>
      <c r="J966" s="75" t="s">
        <v>10106</v>
      </c>
    </row>
    <row r="967" ht="15.75" customHeight="1">
      <c r="A967" s="67">
        <v>4250.0</v>
      </c>
      <c r="B967" s="72" t="s">
        <v>10107</v>
      </c>
      <c r="C967" s="72">
        <v>2.0</v>
      </c>
      <c r="D967" s="72" t="s">
        <v>10108</v>
      </c>
      <c r="E967" s="72" t="s">
        <v>5933</v>
      </c>
      <c r="F967" s="72" t="s">
        <v>10109</v>
      </c>
      <c r="G967" s="72" t="s">
        <v>10110</v>
      </c>
      <c r="H967" s="75" t="s">
        <v>9464</v>
      </c>
      <c r="I967" s="75" t="s">
        <v>714</v>
      </c>
      <c r="J967" s="75" t="s">
        <v>3538</v>
      </c>
      <c r="K967" s="75" t="s">
        <v>10111</v>
      </c>
      <c r="L967" s="75" t="s">
        <v>10111</v>
      </c>
    </row>
    <row r="968" ht="15.75" customHeight="1">
      <c r="A968" s="67">
        <v>4251.0</v>
      </c>
      <c r="B968" s="72" t="s">
        <v>10112</v>
      </c>
      <c r="C968" s="72">
        <v>2.0</v>
      </c>
      <c r="D968" s="72" t="s">
        <v>9461</v>
      </c>
      <c r="E968" s="72" t="s">
        <v>5631</v>
      </c>
      <c r="F968" s="72" t="s">
        <v>9462</v>
      </c>
      <c r="G968" s="72" t="s">
        <v>9463</v>
      </c>
      <c r="H968" s="75" t="s">
        <v>3538</v>
      </c>
      <c r="I968" s="75" t="s">
        <v>9464</v>
      </c>
      <c r="J968" s="75" t="s">
        <v>3771</v>
      </c>
      <c r="K968" s="75" t="s">
        <v>4431</v>
      </c>
    </row>
    <row r="969" ht="15.75" customHeight="1">
      <c r="A969" s="67">
        <v>4260.0</v>
      </c>
      <c r="B969" s="72" t="s">
        <v>10113</v>
      </c>
      <c r="C969" s="72">
        <v>2.0</v>
      </c>
      <c r="D969" s="72" t="s">
        <v>10114</v>
      </c>
      <c r="E969" s="72" t="s">
        <v>10115</v>
      </c>
      <c r="F969" s="72" t="s">
        <v>10116</v>
      </c>
      <c r="G969" s="72" t="s">
        <v>10117</v>
      </c>
      <c r="H969" s="75" t="s">
        <v>280</v>
      </c>
      <c r="I969" s="75" t="s">
        <v>2460</v>
      </c>
      <c r="J969" s="75" t="s">
        <v>10118</v>
      </c>
      <c r="K969" s="75" t="s">
        <v>5811</v>
      </c>
      <c r="L969" s="75" t="s">
        <v>10118</v>
      </c>
    </row>
    <row r="970" ht="15.75" customHeight="1">
      <c r="A970" s="67">
        <v>4261.0</v>
      </c>
      <c r="B970" s="72" t="s">
        <v>10119</v>
      </c>
      <c r="C970" s="72">
        <v>2.0</v>
      </c>
      <c r="D970" s="72" t="s">
        <v>10120</v>
      </c>
      <c r="E970" s="72" t="s">
        <v>9945</v>
      </c>
      <c r="F970" s="72" t="s">
        <v>10116</v>
      </c>
      <c r="G970" s="72" t="s">
        <v>10117</v>
      </c>
      <c r="H970" s="75" t="s">
        <v>280</v>
      </c>
      <c r="I970" s="75" t="s">
        <v>2460</v>
      </c>
      <c r="J970" s="75" t="s">
        <v>10118</v>
      </c>
      <c r="K970" s="75" t="s">
        <v>5811</v>
      </c>
      <c r="L970" s="75" t="s">
        <v>10118</v>
      </c>
    </row>
    <row r="971" ht="15.75" customHeight="1">
      <c r="A971" s="67">
        <v>4272.0</v>
      </c>
      <c r="B971" s="72" t="s">
        <v>10121</v>
      </c>
      <c r="C971" s="72">
        <v>2.0</v>
      </c>
      <c r="D971" s="72" t="s">
        <v>10122</v>
      </c>
      <c r="E971" s="72" t="s">
        <v>5387</v>
      </c>
      <c r="F971" s="72" t="s">
        <v>10123</v>
      </c>
      <c r="G971" s="72" t="s">
        <v>10124</v>
      </c>
      <c r="H971" s="75" t="s">
        <v>3429</v>
      </c>
      <c r="I971" s="75" t="s">
        <v>10125</v>
      </c>
    </row>
    <row r="972" ht="15.75" customHeight="1">
      <c r="A972" s="67">
        <v>4275.0</v>
      </c>
      <c r="B972" s="72" t="s">
        <v>10126</v>
      </c>
      <c r="C972" s="72">
        <v>2.0</v>
      </c>
      <c r="D972" s="72" t="s">
        <v>10127</v>
      </c>
      <c r="E972" s="72" t="s">
        <v>5349</v>
      </c>
      <c r="F972" s="72" t="s">
        <v>10128</v>
      </c>
      <c r="G972" s="72" t="s">
        <v>10129</v>
      </c>
      <c r="H972" s="75" t="s">
        <v>10130</v>
      </c>
    </row>
    <row r="973" ht="15.75" customHeight="1">
      <c r="A973" s="67">
        <v>4277.0</v>
      </c>
      <c r="B973" s="72" t="s">
        <v>10131</v>
      </c>
      <c r="C973" s="72">
        <v>2.0</v>
      </c>
      <c r="D973" s="72" t="s">
        <v>10132</v>
      </c>
      <c r="E973" s="72" t="s">
        <v>10133</v>
      </c>
      <c r="F973" s="72" t="s">
        <v>10134</v>
      </c>
      <c r="G973" s="72" t="s">
        <v>10135</v>
      </c>
      <c r="H973" s="75" t="s">
        <v>625</v>
      </c>
      <c r="I973" s="75" t="s">
        <v>10136</v>
      </c>
      <c r="J973" s="75" t="s">
        <v>10137</v>
      </c>
      <c r="K973" s="75" t="s">
        <v>10138</v>
      </c>
    </row>
    <row r="974" ht="15.75" customHeight="1">
      <c r="A974" s="67">
        <v>4282.0</v>
      </c>
      <c r="B974" s="72" t="s">
        <v>10139</v>
      </c>
      <c r="C974" s="72">
        <v>2.0</v>
      </c>
      <c r="D974" s="72" t="s">
        <v>10140</v>
      </c>
      <c r="E974" s="72" t="s">
        <v>5349</v>
      </c>
      <c r="F974" s="72" t="s">
        <v>10141</v>
      </c>
      <c r="G974" s="72" t="s">
        <v>10142</v>
      </c>
      <c r="H974" s="75" t="s">
        <v>2658</v>
      </c>
      <c r="I974" s="75" t="s">
        <v>379</v>
      </c>
    </row>
    <row r="975" ht="15.75" customHeight="1">
      <c r="A975" s="67">
        <v>4287.0</v>
      </c>
      <c r="B975" s="72" t="s">
        <v>10143</v>
      </c>
      <c r="C975" s="72">
        <v>2.0</v>
      </c>
      <c r="D975" s="72" t="s">
        <v>10144</v>
      </c>
      <c r="E975" s="72" t="s">
        <v>10145</v>
      </c>
      <c r="F975" s="72" t="s">
        <v>10146</v>
      </c>
      <c r="G975" s="72" t="s">
        <v>10147</v>
      </c>
      <c r="H975" s="75" t="s">
        <v>10136</v>
      </c>
      <c r="I975" s="75" t="s">
        <v>823</v>
      </c>
      <c r="J975" s="75" t="s">
        <v>1491</v>
      </c>
      <c r="K975" s="75" t="s">
        <v>1491</v>
      </c>
      <c r="L975" s="75" t="s">
        <v>1491</v>
      </c>
    </row>
    <row r="976" ht="15.75" customHeight="1">
      <c r="A976" s="67">
        <v>4306.0</v>
      </c>
      <c r="B976" s="72" t="s">
        <v>3550</v>
      </c>
      <c r="C976" s="72">
        <v>2.0</v>
      </c>
      <c r="D976" s="72" t="s">
        <v>10148</v>
      </c>
      <c r="E976" s="72" t="s">
        <v>5638</v>
      </c>
      <c r="F976" s="72" t="s">
        <v>3549</v>
      </c>
      <c r="G976" s="72" t="s">
        <v>10149</v>
      </c>
      <c r="H976" s="75" t="s">
        <v>3551</v>
      </c>
      <c r="I976" s="75" t="s">
        <v>3552</v>
      </c>
      <c r="J976" s="75" t="s">
        <v>3553</v>
      </c>
    </row>
    <row r="977" ht="15.75" customHeight="1">
      <c r="A977" s="67">
        <v>4308.0</v>
      </c>
      <c r="B977" s="72" t="s">
        <v>10150</v>
      </c>
      <c r="C977" s="72">
        <v>2.0</v>
      </c>
      <c r="D977" s="72" t="s">
        <v>10151</v>
      </c>
      <c r="E977" s="72" t="s">
        <v>5693</v>
      </c>
      <c r="F977" s="72" t="s">
        <v>10152</v>
      </c>
      <c r="G977" s="72" t="s">
        <v>10153</v>
      </c>
      <c r="H977" s="75" t="s">
        <v>10154</v>
      </c>
      <c r="I977" s="75" t="s">
        <v>10155</v>
      </c>
      <c r="J977" s="75" t="s">
        <v>9189</v>
      </c>
      <c r="K977" s="75" t="s">
        <v>9189</v>
      </c>
      <c r="L977" s="75" t="s">
        <v>9189</v>
      </c>
    </row>
    <row r="978" ht="15.75" customHeight="1">
      <c r="A978" s="67">
        <v>4309.0</v>
      </c>
      <c r="B978" s="72" t="s">
        <v>10156</v>
      </c>
      <c r="C978" s="72">
        <v>2.0</v>
      </c>
      <c r="D978" s="72" t="s">
        <v>10157</v>
      </c>
      <c r="E978" s="72" t="s">
        <v>5638</v>
      </c>
      <c r="F978" s="72" t="s">
        <v>10158</v>
      </c>
      <c r="G978" s="72" t="s">
        <v>10159</v>
      </c>
      <c r="H978" s="75" t="s">
        <v>9189</v>
      </c>
      <c r="I978" s="75" t="s">
        <v>4719</v>
      </c>
      <c r="J978" s="75" t="s">
        <v>3204</v>
      </c>
    </row>
    <row r="979" ht="15.75" customHeight="1">
      <c r="A979" s="67">
        <v>4314.0</v>
      </c>
      <c r="B979" s="72" t="s">
        <v>4394</v>
      </c>
      <c r="C979" s="72">
        <v>2.0</v>
      </c>
      <c r="D979" s="72" t="s">
        <v>10160</v>
      </c>
      <c r="E979" s="72" t="s">
        <v>10161</v>
      </c>
      <c r="F979" s="72" t="s">
        <v>10162</v>
      </c>
      <c r="G979" s="72" t="s">
        <v>10163</v>
      </c>
      <c r="H979" s="75" t="s">
        <v>2364</v>
      </c>
      <c r="I979" s="75" t="s">
        <v>2482</v>
      </c>
      <c r="J979" s="75" t="s">
        <v>10164</v>
      </c>
      <c r="K979" s="75" t="s">
        <v>1157</v>
      </c>
      <c r="L979" s="75" t="s">
        <v>3551</v>
      </c>
    </row>
    <row r="980" ht="15.75" customHeight="1">
      <c r="A980" s="67">
        <v>4317.0</v>
      </c>
      <c r="B980" s="72" t="s">
        <v>4443</v>
      </c>
      <c r="C980" s="72">
        <v>2.0</v>
      </c>
      <c r="D980" s="72" t="s">
        <v>10165</v>
      </c>
      <c r="E980" s="72" t="s">
        <v>5703</v>
      </c>
      <c r="F980" s="72" t="s">
        <v>10166</v>
      </c>
      <c r="G980" s="72" t="s">
        <v>10167</v>
      </c>
      <c r="H980" s="75" t="s">
        <v>10168</v>
      </c>
      <c r="I980" s="75" t="s">
        <v>1855</v>
      </c>
      <c r="J980" s="75" t="s">
        <v>4395</v>
      </c>
      <c r="K980" s="75" t="s">
        <v>10169</v>
      </c>
      <c r="L980" s="75" t="s">
        <v>4395</v>
      </c>
    </row>
    <row r="981" ht="15.75" customHeight="1">
      <c r="A981" s="67">
        <v>4319.0</v>
      </c>
      <c r="B981" s="72" t="s">
        <v>10170</v>
      </c>
      <c r="C981" s="72">
        <v>2.0</v>
      </c>
      <c r="D981" s="72" t="s">
        <v>10171</v>
      </c>
      <c r="E981" s="72" t="s">
        <v>5638</v>
      </c>
      <c r="F981" s="72" t="s">
        <v>10172</v>
      </c>
      <c r="G981" s="72" t="s">
        <v>10173</v>
      </c>
      <c r="H981" s="75" t="s">
        <v>10168</v>
      </c>
      <c r="I981" s="75" t="s">
        <v>10174</v>
      </c>
      <c r="J981" s="75" t="s">
        <v>1855</v>
      </c>
      <c r="K981" s="75" t="s">
        <v>4395</v>
      </c>
      <c r="L981" s="75" t="s">
        <v>4020</v>
      </c>
    </row>
    <row r="982" ht="15.75" customHeight="1">
      <c r="A982" s="67">
        <v>4321.0</v>
      </c>
      <c r="B982" s="72" t="s">
        <v>10175</v>
      </c>
      <c r="C982" s="72">
        <v>2.0</v>
      </c>
      <c r="D982" s="72" t="s">
        <v>10176</v>
      </c>
      <c r="E982" s="72" t="s">
        <v>6683</v>
      </c>
      <c r="F982" s="72" t="s">
        <v>10177</v>
      </c>
      <c r="G982" s="72" t="s">
        <v>10178</v>
      </c>
      <c r="H982" s="75" t="s">
        <v>1318</v>
      </c>
      <c r="I982" s="75" t="s">
        <v>3507</v>
      </c>
      <c r="J982" s="75" t="s">
        <v>2658</v>
      </c>
      <c r="K982" s="75" t="s">
        <v>2658</v>
      </c>
      <c r="L982" s="75" t="s">
        <v>2658</v>
      </c>
    </row>
    <row r="983" ht="15.75" customHeight="1">
      <c r="A983" s="67">
        <v>4325.0</v>
      </c>
      <c r="B983" s="72" t="s">
        <v>10179</v>
      </c>
      <c r="C983" s="72">
        <v>2.0</v>
      </c>
      <c r="D983" s="72" t="s">
        <v>10180</v>
      </c>
      <c r="E983" s="72" t="s">
        <v>5807</v>
      </c>
      <c r="F983" s="72" t="s">
        <v>10181</v>
      </c>
      <c r="G983" s="72" t="s">
        <v>10182</v>
      </c>
      <c r="H983" s="75" t="s">
        <v>10183</v>
      </c>
      <c r="I983" s="75" t="s">
        <v>4636</v>
      </c>
      <c r="J983" s="75" t="s">
        <v>3590</v>
      </c>
      <c r="K983" s="75" t="s">
        <v>3890</v>
      </c>
      <c r="L983" s="75" t="s">
        <v>3590</v>
      </c>
    </row>
    <row r="984" ht="15.75" customHeight="1">
      <c r="A984" s="67">
        <v>4329.0</v>
      </c>
      <c r="B984" s="72" t="s">
        <v>10184</v>
      </c>
      <c r="C984" s="72">
        <v>2.0</v>
      </c>
      <c r="D984" s="72" t="s">
        <v>10185</v>
      </c>
      <c r="E984" s="72" t="s">
        <v>5349</v>
      </c>
      <c r="F984" s="72" t="s">
        <v>10186</v>
      </c>
      <c r="G984" s="72" t="s">
        <v>10187</v>
      </c>
      <c r="H984" s="75" t="s">
        <v>4636</v>
      </c>
      <c r="I984" s="75" t="s">
        <v>2267</v>
      </c>
    </row>
    <row r="985" ht="15.75" customHeight="1">
      <c r="A985" s="67">
        <v>4340.0</v>
      </c>
      <c r="B985" s="72" t="s">
        <v>10188</v>
      </c>
      <c r="C985" s="72">
        <v>2.0</v>
      </c>
      <c r="D985" s="72" t="s">
        <v>10189</v>
      </c>
      <c r="E985" s="72" t="s">
        <v>10190</v>
      </c>
      <c r="F985" s="72" t="s">
        <v>10191</v>
      </c>
      <c r="G985" s="72" t="s">
        <v>10192</v>
      </c>
      <c r="H985" s="75" t="s">
        <v>3250</v>
      </c>
      <c r="I985" s="75" t="s">
        <v>7394</v>
      </c>
      <c r="J985" s="75" t="s">
        <v>10193</v>
      </c>
      <c r="K985" s="75" t="s">
        <v>3942</v>
      </c>
      <c r="L985" s="75" t="s">
        <v>2357</v>
      </c>
    </row>
    <row r="986" ht="15.75" customHeight="1">
      <c r="A986" s="67">
        <v>4341.0</v>
      </c>
      <c r="B986" s="72" t="s">
        <v>10194</v>
      </c>
      <c r="C986" s="72">
        <v>2.0</v>
      </c>
      <c r="D986" s="72" t="s">
        <v>10195</v>
      </c>
      <c r="E986" s="72" t="s">
        <v>10196</v>
      </c>
      <c r="F986" s="72" t="s">
        <v>10197</v>
      </c>
      <c r="G986" s="72" t="s">
        <v>10198</v>
      </c>
      <c r="H986" s="75" t="s">
        <v>4434</v>
      </c>
      <c r="I986" s="75" t="s">
        <v>3280</v>
      </c>
      <c r="J986" s="75" t="s">
        <v>10193</v>
      </c>
      <c r="K986" s="75" t="s">
        <v>10199</v>
      </c>
      <c r="L986" s="75" t="s">
        <v>4021</v>
      </c>
    </row>
    <row r="987" ht="15.75" customHeight="1">
      <c r="A987" s="67">
        <v>4346.0</v>
      </c>
      <c r="B987" s="72" t="s">
        <v>4836</v>
      </c>
      <c r="C987" s="72">
        <v>2.0</v>
      </c>
      <c r="D987" s="72" t="s">
        <v>10200</v>
      </c>
      <c r="E987" s="72" t="s">
        <v>10201</v>
      </c>
      <c r="F987" s="72" t="s">
        <v>10202</v>
      </c>
      <c r="G987" s="72" t="s">
        <v>10203</v>
      </c>
      <c r="H987" s="75" t="s">
        <v>3575</v>
      </c>
      <c r="I987" s="75" t="s">
        <v>4434</v>
      </c>
      <c r="J987" s="75" t="s">
        <v>3137</v>
      </c>
      <c r="K987" s="75" t="s">
        <v>3137</v>
      </c>
      <c r="L987" s="75" t="s">
        <v>3137</v>
      </c>
    </row>
    <row r="988" ht="15.75" customHeight="1">
      <c r="A988" s="67">
        <v>4353.0</v>
      </c>
      <c r="B988" s="72" t="s">
        <v>10204</v>
      </c>
      <c r="C988" s="72">
        <v>2.0</v>
      </c>
      <c r="D988" s="72" t="s">
        <v>10205</v>
      </c>
      <c r="E988" s="72" t="s">
        <v>6683</v>
      </c>
      <c r="F988" s="72" t="s">
        <v>10206</v>
      </c>
      <c r="G988" s="72" t="s">
        <v>10207</v>
      </c>
      <c r="H988" s="75" t="s">
        <v>6939</v>
      </c>
      <c r="I988" s="75" t="s">
        <v>3205</v>
      </c>
      <c r="J988" s="75" t="s">
        <v>9018</v>
      </c>
      <c r="K988" s="75" t="s">
        <v>9018</v>
      </c>
      <c r="L988" s="75" t="s">
        <v>9018</v>
      </c>
    </row>
    <row r="989" ht="15.75" customHeight="1">
      <c r="A989" s="67">
        <v>4365.0</v>
      </c>
      <c r="B989" s="72" t="s">
        <v>10208</v>
      </c>
      <c r="C989" s="72">
        <v>2.0</v>
      </c>
      <c r="D989" s="72" t="s">
        <v>10209</v>
      </c>
      <c r="E989" s="72" t="s">
        <v>5631</v>
      </c>
      <c r="F989" s="72" t="s">
        <v>10210</v>
      </c>
      <c r="G989" s="72" t="s">
        <v>10211</v>
      </c>
      <c r="H989" s="75" t="s">
        <v>3185</v>
      </c>
      <c r="I989" s="75" t="s">
        <v>1762</v>
      </c>
      <c r="J989" s="75" t="s">
        <v>670</v>
      </c>
      <c r="K989" s="75" t="s">
        <v>1765</v>
      </c>
    </row>
    <row r="990" ht="15.75" customHeight="1">
      <c r="A990" s="67">
        <v>4366.0</v>
      </c>
      <c r="B990" s="72" t="s">
        <v>10212</v>
      </c>
      <c r="C990" s="72">
        <v>2.0</v>
      </c>
      <c r="D990" s="72" t="s">
        <v>10213</v>
      </c>
      <c r="E990" s="72" t="s">
        <v>5638</v>
      </c>
      <c r="F990" s="72" t="s">
        <v>10214</v>
      </c>
      <c r="G990" s="72" t="s">
        <v>10215</v>
      </c>
      <c r="H990" s="75" t="s">
        <v>3185</v>
      </c>
      <c r="I990" s="75" t="s">
        <v>1762</v>
      </c>
      <c r="J990" s="75" t="s">
        <v>1765</v>
      </c>
    </row>
    <row r="991" ht="15.75" customHeight="1">
      <c r="A991" s="67">
        <v>4372.0</v>
      </c>
      <c r="B991" s="72" t="s">
        <v>10216</v>
      </c>
      <c r="C991" s="72">
        <v>2.0</v>
      </c>
      <c r="D991" s="72" t="s">
        <v>10217</v>
      </c>
      <c r="E991" s="72" t="s">
        <v>5349</v>
      </c>
      <c r="F991" s="72" t="s">
        <v>10218</v>
      </c>
      <c r="G991" s="72" t="s">
        <v>10219</v>
      </c>
      <c r="H991" s="75" t="s">
        <v>4042</v>
      </c>
    </row>
    <row r="992" ht="15.75" customHeight="1">
      <c r="A992" s="67">
        <v>4384.0</v>
      </c>
      <c r="B992" s="72" t="s">
        <v>10220</v>
      </c>
      <c r="C992" s="72">
        <v>2.0</v>
      </c>
      <c r="D992" s="72" t="s">
        <v>10221</v>
      </c>
      <c r="E992" s="72" t="s">
        <v>10222</v>
      </c>
      <c r="F992" s="72" t="s">
        <v>10223</v>
      </c>
      <c r="G992" s="72" t="s">
        <v>10224</v>
      </c>
      <c r="H992" s="75" t="s">
        <v>6740</v>
      </c>
      <c r="I992" s="75" t="s">
        <v>10225</v>
      </c>
      <c r="J992" s="75" t="s">
        <v>6712</v>
      </c>
      <c r="K992" s="75" t="s">
        <v>4419</v>
      </c>
      <c r="L992" s="75" t="s">
        <v>4419</v>
      </c>
    </row>
    <row r="993" ht="15.75" customHeight="1">
      <c r="A993" s="67">
        <v>4385.0</v>
      </c>
      <c r="B993" s="72" t="s">
        <v>10226</v>
      </c>
      <c r="C993" s="72">
        <v>2.0</v>
      </c>
      <c r="D993" s="72" t="s">
        <v>10227</v>
      </c>
      <c r="E993" s="72" t="s">
        <v>5575</v>
      </c>
      <c r="F993" s="72" t="s">
        <v>10228</v>
      </c>
      <c r="G993" s="72" t="s">
        <v>10229</v>
      </c>
      <c r="H993" s="75" t="s">
        <v>6712</v>
      </c>
      <c r="I993" s="75" t="s">
        <v>10230</v>
      </c>
      <c r="J993" s="75" t="s">
        <v>2776</v>
      </c>
      <c r="K993" s="75" t="s">
        <v>3888</v>
      </c>
    </row>
    <row r="994" ht="15.75" customHeight="1">
      <c r="A994" s="67">
        <v>4386.0</v>
      </c>
      <c r="B994" s="72" t="s">
        <v>10231</v>
      </c>
      <c r="C994" s="72">
        <v>2.0</v>
      </c>
      <c r="D994" s="72" t="s">
        <v>10232</v>
      </c>
      <c r="E994" s="72" t="s">
        <v>10233</v>
      </c>
      <c r="F994" s="72" t="s">
        <v>10234</v>
      </c>
      <c r="G994" s="72" t="s">
        <v>10235</v>
      </c>
      <c r="H994" s="75" t="s">
        <v>6870</v>
      </c>
      <c r="I994" s="75" t="s">
        <v>6869</v>
      </c>
      <c r="J994" s="75" t="s">
        <v>4419</v>
      </c>
      <c r="K994" s="75" t="s">
        <v>4419</v>
      </c>
      <c r="L994" s="75" t="s">
        <v>4419</v>
      </c>
    </row>
    <row r="995" ht="15.75" customHeight="1">
      <c r="A995" s="67">
        <v>4387.0</v>
      </c>
      <c r="B995" s="72" t="s">
        <v>10236</v>
      </c>
      <c r="C995" s="72">
        <v>2.0</v>
      </c>
      <c r="D995" s="72" t="s">
        <v>10237</v>
      </c>
      <c r="E995" s="72" t="s">
        <v>5999</v>
      </c>
      <c r="F995" s="72" t="s">
        <v>10238</v>
      </c>
      <c r="G995" s="72" t="s">
        <v>10239</v>
      </c>
      <c r="H995" s="75" t="s">
        <v>6868</v>
      </c>
      <c r="I995" s="75" t="s">
        <v>6869</v>
      </c>
      <c r="J995" s="75" t="s">
        <v>4419</v>
      </c>
      <c r="K995" s="75" t="s">
        <v>4784</v>
      </c>
    </row>
    <row r="996" ht="15.75" customHeight="1">
      <c r="A996" s="67">
        <v>4414.0</v>
      </c>
      <c r="B996" s="72" t="s">
        <v>2965</v>
      </c>
      <c r="C996" s="72">
        <v>2.0</v>
      </c>
      <c r="D996" s="72" t="s">
        <v>10240</v>
      </c>
      <c r="E996" s="72" t="s">
        <v>5374</v>
      </c>
      <c r="F996" s="72" t="s">
        <v>2964</v>
      </c>
      <c r="G996" s="72" t="s">
        <v>10241</v>
      </c>
      <c r="H996" s="75" t="s">
        <v>2966</v>
      </c>
      <c r="I996" s="75" t="s">
        <v>2861</v>
      </c>
      <c r="J996" s="75" t="s">
        <v>2967</v>
      </c>
      <c r="K996" s="75" t="s">
        <v>2968</v>
      </c>
    </row>
    <row r="997" ht="15.75" customHeight="1">
      <c r="A997" s="67">
        <v>4415.0</v>
      </c>
      <c r="B997" s="72" t="s">
        <v>10242</v>
      </c>
      <c r="C997" s="72">
        <v>2.0</v>
      </c>
      <c r="D997" s="72" t="s">
        <v>10243</v>
      </c>
      <c r="E997" s="72" t="s">
        <v>5387</v>
      </c>
      <c r="F997" s="72" t="s">
        <v>10244</v>
      </c>
      <c r="G997" s="72" t="s">
        <v>10245</v>
      </c>
      <c r="H997" s="75" t="s">
        <v>2966</v>
      </c>
      <c r="I997" s="75" t="s">
        <v>2861</v>
      </c>
      <c r="J997" s="75" t="s">
        <v>2967</v>
      </c>
    </row>
    <row r="998" ht="15.75" customHeight="1">
      <c r="A998" s="67">
        <v>4427.0</v>
      </c>
      <c r="B998" s="72" t="s">
        <v>10246</v>
      </c>
      <c r="C998" s="72">
        <v>2.0</v>
      </c>
      <c r="D998" s="72" t="s">
        <v>10247</v>
      </c>
      <c r="E998" s="72" t="s">
        <v>5796</v>
      </c>
      <c r="F998" s="72" t="s">
        <v>10248</v>
      </c>
      <c r="G998" s="72" t="s">
        <v>10249</v>
      </c>
      <c r="H998" s="75" t="s">
        <v>2967</v>
      </c>
      <c r="I998" s="75" t="s">
        <v>4770</v>
      </c>
      <c r="J998" s="75" t="s">
        <v>2966</v>
      </c>
      <c r="K998" s="75" t="s">
        <v>2966</v>
      </c>
      <c r="L998" s="75" t="s">
        <v>2966</v>
      </c>
    </row>
    <row r="999" ht="15.75" customHeight="1">
      <c r="A999" s="67">
        <v>4431.0</v>
      </c>
      <c r="B999" s="72" t="s">
        <v>10250</v>
      </c>
      <c r="C999" s="72">
        <v>2.0</v>
      </c>
      <c r="D999" s="72" t="s">
        <v>10251</v>
      </c>
      <c r="E999" s="72" t="s">
        <v>6520</v>
      </c>
      <c r="F999" s="72" t="s">
        <v>10252</v>
      </c>
      <c r="G999" s="72" t="s">
        <v>10253</v>
      </c>
      <c r="H999" s="75" t="s">
        <v>2967</v>
      </c>
      <c r="I999" s="75" t="s">
        <v>4770</v>
      </c>
      <c r="J999" s="75" t="s">
        <v>10254</v>
      </c>
      <c r="K999" s="75" t="s">
        <v>2861</v>
      </c>
      <c r="L999" s="75" t="s">
        <v>2966</v>
      </c>
    </row>
    <row r="1000" ht="15.75" customHeight="1">
      <c r="A1000" s="67">
        <v>4442.0</v>
      </c>
      <c r="B1000" s="72" t="s">
        <v>10255</v>
      </c>
      <c r="C1000" s="72">
        <v>2.0</v>
      </c>
      <c r="D1000" s="72" t="s">
        <v>10256</v>
      </c>
      <c r="E1000" s="72" t="s">
        <v>5349</v>
      </c>
      <c r="F1000" s="72" t="s">
        <v>10257</v>
      </c>
      <c r="G1000" s="72" t="s">
        <v>10258</v>
      </c>
      <c r="H1000" s="75" t="s">
        <v>10259</v>
      </c>
      <c r="I1000" s="75" t="s">
        <v>10260</v>
      </c>
    </row>
    <row r="1001" ht="15.75" customHeight="1">
      <c r="A1001" s="67">
        <v>4449.0</v>
      </c>
      <c r="B1001" s="72" t="s">
        <v>10261</v>
      </c>
      <c r="C1001" s="72">
        <v>2.0</v>
      </c>
      <c r="D1001" s="72" t="s">
        <v>10262</v>
      </c>
      <c r="E1001" s="72" t="s">
        <v>5528</v>
      </c>
      <c r="F1001" s="72" t="s">
        <v>10263</v>
      </c>
      <c r="G1001" s="72" t="s">
        <v>10264</v>
      </c>
      <c r="H1001" s="75" t="s">
        <v>10265</v>
      </c>
      <c r="I1001" s="75" t="s">
        <v>520</v>
      </c>
      <c r="J1001" s="75" t="s">
        <v>10266</v>
      </c>
      <c r="K1001" s="75" t="s">
        <v>10266</v>
      </c>
      <c r="L1001" s="75" t="s">
        <v>10266</v>
      </c>
    </row>
    <row r="1002" ht="15.75" customHeight="1">
      <c r="A1002" s="67">
        <v>4457.0</v>
      </c>
      <c r="B1002" s="72" t="s">
        <v>10267</v>
      </c>
      <c r="C1002" s="72">
        <v>2.0</v>
      </c>
      <c r="D1002" s="72" t="s">
        <v>10268</v>
      </c>
      <c r="E1002" s="72" t="s">
        <v>5349</v>
      </c>
      <c r="F1002" s="72" t="s">
        <v>10269</v>
      </c>
      <c r="G1002" s="72" t="s">
        <v>10270</v>
      </c>
      <c r="H1002" s="75" t="s">
        <v>1506</v>
      </c>
    </row>
    <row r="1003" ht="15.75" customHeight="1">
      <c r="A1003" s="67">
        <v>4465.0</v>
      </c>
      <c r="B1003" s="72" t="s">
        <v>10271</v>
      </c>
      <c r="C1003" s="72">
        <v>2.0</v>
      </c>
      <c r="D1003" s="72" t="s">
        <v>10272</v>
      </c>
      <c r="E1003" s="72" t="s">
        <v>6683</v>
      </c>
      <c r="F1003" s="72" t="s">
        <v>10273</v>
      </c>
      <c r="G1003" s="72" t="s">
        <v>10274</v>
      </c>
      <c r="H1003" s="75" t="s">
        <v>1035</v>
      </c>
      <c r="I1003" s="75" t="s">
        <v>8951</v>
      </c>
      <c r="J1003" s="75" t="s">
        <v>10275</v>
      </c>
      <c r="K1003" s="75" t="s">
        <v>10275</v>
      </c>
      <c r="L1003" s="75" t="s">
        <v>10275</v>
      </c>
    </row>
    <row r="1004" ht="15.75" customHeight="1">
      <c r="A1004" s="67">
        <v>4467.0</v>
      </c>
      <c r="B1004" s="72" t="s">
        <v>10276</v>
      </c>
      <c r="C1004" s="72">
        <v>2.0</v>
      </c>
      <c r="D1004" s="72" t="s">
        <v>9255</v>
      </c>
      <c r="E1004" s="72" t="s">
        <v>6520</v>
      </c>
      <c r="F1004" s="72" t="s">
        <v>9256</v>
      </c>
      <c r="G1004" s="72" t="s">
        <v>9257</v>
      </c>
      <c r="H1004" s="75" t="s">
        <v>4349</v>
      </c>
    </row>
    <row r="1005" ht="15.75" customHeight="1">
      <c r="A1005" s="67">
        <v>4470.0</v>
      </c>
      <c r="B1005" s="72" t="s">
        <v>4577</v>
      </c>
      <c r="C1005" s="72">
        <v>2.0</v>
      </c>
      <c r="D1005" s="72" t="s">
        <v>10277</v>
      </c>
      <c r="E1005" s="72" t="s">
        <v>5349</v>
      </c>
      <c r="F1005" s="72" t="s">
        <v>4576</v>
      </c>
      <c r="G1005" s="72" t="s">
        <v>10278</v>
      </c>
      <c r="H1005" s="75" t="s">
        <v>4578</v>
      </c>
      <c r="I1005" s="75" t="s">
        <v>4579</v>
      </c>
    </row>
    <row r="1006" ht="15.75" customHeight="1">
      <c r="A1006" s="67">
        <v>4477.0</v>
      </c>
      <c r="B1006" s="72" t="s">
        <v>10279</v>
      </c>
      <c r="C1006" s="72">
        <v>2.0</v>
      </c>
      <c r="D1006" s="72" t="s">
        <v>10280</v>
      </c>
      <c r="E1006" s="72" t="s">
        <v>7255</v>
      </c>
      <c r="F1006" s="72" t="s">
        <v>10281</v>
      </c>
      <c r="G1006" s="72" t="s">
        <v>10282</v>
      </c>
      <c r="H1006" s="75" t="s">
        <v>4340</v>
      </c>
      <c r="I1006" s="75" t="s">
        <v>4048</v>
      </c>
      <c r="J1006" s="75" t="s">
        <v>502</v>
      </c>
      <c r="K1006" s="75" t="s">
        <v>502</v>
      </c>
      <c r="L1006" s="75" t="s">
        <v>502</v>
      </c>
    </row>
    <row r="1007" ht="15.75" customHeight="1">
      <c r="A1007" s="67">
        <v>4478.0</v>
      </c>
      <c r="B1007" s="72" t="s">
        <v>10283</v>
      </c>
      <c r="C1007" s="72">
        <v>2.0</v>
      </c>
      <c r="D1007" s="72" t="s">
        <v>10284</v>
      </c>
      <c r="E1007" s="72" t="s">
        <v>5349</v>
      </c>
      <c r="F1007" s="72" t="s">
        <v>10285</v>
      </c>
      <c r="G1007" s="72" t="s">
        <v>10286</v>
      </c>
      <c r="H1007" s="75" t="s">
        <v>502</v>
      </c>
      <c r="I1007" s="75" t="s">
        <v>1036</v>
      </c>
    </row>
    <row r="1008" ht="15.75" customHeight="1">
      <c r="A1008" s="67">
        <v>4488.0</v>
      </c>
      <c r="B1008" s="72" t="s">
        <v>10287</v>
      </c>
      <c r="C1008" s="72">
        <v>2.0</v>
      </c>
      <c r="D1008" s="72" t="s">
        <v>10288</v>
      </c>
      <c r="E1008" s="72" t="s">
        <v>10289</v>
      </c>
      <c r="F1008" s="72" t="s">
        <v>10290</v>
      </c>
      <c r="G1008" s="72" t="s">
        <v>10291</v>
      </c>
      <c r="H1008" s="75" t="s">
        <v>10292</v>
      </c>
      <c r="I1008" s="75" t="s">
        <v>10293</v>
      </c>
      <c r="J1008" s="75" t="s">
        <v>10294</v>
      </c>
      <c r="K1008" s="75" t="s">
        <v>10295</v>
      </c>
      <c r="L1008" s="75" t="s">
        <v>10294</v>
      </c>
    </row>
    <row r="1009" ht="15.75" customHeight="1">
      <c r="A1009" s="67">
        <v>4491.0</v>
      </c>
      <c r="B1009" s="72" t="s">
        <v>10296</v>
      </c>
      <c r="C1009" s="72">
        <v>2.0</v>
      </c>
      <c r="D1009" s="72" t="s">
        <v>10297</v>
      </c>
      <c r="E1009" s="72" t="s">
        <v>5638</v>
      </c>
      <c r="F1009" s="72" t="s">
        <v>10298</v>
      </c>
      <c r="G1009" s="72" t="s">
        <v>10299</v>
      </c>
      <c r="H1009" s="75" t="s">
        <v>10292</v>
      </c>
      <c r="I1009" s="75" t="s">
        <v>10300</v>
      </c>
      <c r="J1009" s="75" t="s">
        <v>10301</v>
      </c>
    </row>
    <row r="1010" ht="15.75" customHeight="1">
      <c r="A1010" s="67">
        <v>4499.0</v>
      </c>
      <c r="B1010" s="72" t="s">
        <v>10302</v>
      </c>
      <c r="C1010" s="72">
        <v>2.0</v>
      </c>
      <c r="D1010" s="72" t="s">
        <v>10303</v>
      </c>
      <c r="E1010" s="72" t="s">
        <v>10304</v>
      </c>
      <c r="F1010" s="72" t="s">
        <v>10305</v>
      </c>
      <c r="G1010" s="72" t="s">
        <v>10306</v>
      </c>
      <c r="H1010" s="75" t="s">
        <v>4556</v>
      </c>
      <c r="I1010" s="75" t="s">
        <v>4485</v>
      </c>
      <c r="J1010" s="75" t="s">
        <v>2667</v>
      </c>
      <c r="K1010" s="75" t="s">
        <v>2816</v>
      </c>
      <c r="L1010" s="75" t="s">
        <v>2667</v>
      </c>
    </row>
    <row r="1011" ht="15.75" customHeight="1">
      <c r="A1011" s="67">
        <v>4500.0</v>
      </c>
      <c r="B1011" s="72" t="s">
        <v>10307</v>
      </c>
      <c r="C1011" s="72">
        <v>2.0</v>
      </c>
      <c r="D1011" s="72" t="s">
        <v>10308</v>
      </c>
      <c r="E1011" s="72" t="s">
        <v>6928</v>
      </c>
      <c r="F1011" s="72" t="s">
        <v>10309</v>
      </c>
      <c r="G1011" s="72" t="s">
        <v>10310</v>
      </c>
      <c r="H1011" s="75" t="s">
        <v>343</v>
      </c>
      <c r="I1011" s="75" t="s">
        <v>4015</v>
      </c>
      <c r="J1011" s="75" t="s">
        <v>2629</v>
      </c>
      <c r="K1011" s="75" t="s">
        <v>4485</v>
      </c>
      <c r="L1011" s="75" t="s">
        <v>2629</v>
      </c>
    </row>
    <row r="1012" ht="15.75" customHeight="1">
      <c r="A1012" s="67">
        <v>4501.0</v>
      </c>
      <c r="B1012" s="72" t="s">
        <v>10311</v>
      </c>
      <c r="C1012" s="72">
        <v>2.0</v>
      </c>
      <c r="D1012" s="72" t="s">
        <v>10312</v>
      </c>
      <c r="E1012" s="72" t="s">
        <v>5638</v>
      </c>
      <c r="F1012" s="72" t="s">
        <v>10313</v>
      </c>
      <c r="G1012" s="72" t="s">
        <v>10314</v>
      </c>
      <c r="H1012" s="75" t="s">
        <v>9083</v>
      </c>
      <c r="I1012" s="75" t="s">
        <v>343</v>
      </c>
    </row>
    <row r="1013" ht="15.75" customHeight="1">
      <c r="A1013" s="67">
        <v>4502.0</v>
      </c>
      <c r="B1013" s="72" t="s">
        <v>10315</v>
      </c>
      <c r="C1013" s="72">
        <v>2.0</v>
      </c>
      <c r="D1013" s="72" t="s">
        <v>10316</v>
      </c>
      <c r="E1013" s="72" t="s">
        <v>6520</v>
      </c>
      <c r="F1013" s="72" t="s">
        <v>10317</v>
      </c>
      <c r="G1013" s="72" t="s">
        <v>10318</v>
      </c>
      <c r="H1013" s="75" t="s">
        <v>3181</v>
      </c>
      <c r="I1013" s="75" t="s">
        <v>4630</v>
      </c>
      <c r="J1013" s="75" t="s">
        <v>2307</v>
      </c>
      <c r="K1013" s="75" t="s">
        <v>2441</v>
      </c>
      <c r="L1013" s="75" t="s">
        <v>7622</v>
      </c>
    </row>
    <row r="1014" ht="15.75" customHeight="1">
      <c r="A1014" s="67">
        <v>4503.0</v>
      </c>
      <c r="B1014" s="72" t="s">
        <v>10319</v>
      </c>
      <c r="C1014" s="72">
        <v>2.0</v>
      </c>
      <c r="D1014" s="72" t="s">
        <v>10320</v>
      </c>
      <c r="E1014" s="72" t="s">
        <v>5374</v>
      </c>
      <c r="F1014" s="72" t="s">
        <v>10321</v>
      </c>
      <c r="G1014" s="72" t="s">
        <v>10322</v>
      </c>
      <c r="H1014" s="75" t="s">
        <v>3181</v>
      </c>
      <c r="I1014" s="75" t="s">
        <v>4630</v>
      </c>
      <c r="J1014" s="75" t="s">
        <v>2307</v>
      </c>
      <c r="K1014" s="75" t="s">
        <v>2441</v>
      </c>
      <c r="L1014" s="75" t="s">
        <v>10323</v>
      </c>
    </row>
    <row r="1015" ht="15.75" customHeight="1">
      <c r="A1015" s="67">
        <v>4504.0</v>
      </c>
      <c r="B1015" s="72" t="s">
        <v>10324</v>
      </c>
      <c r="C1015" s="72">
        <v>2.0</v>
      </c>
      <c r="D1015" s="72" t="s">
        <v>10325</v>
      </c>
      <c r="E1015" s="72" t="s">
        <v>5349</v>
      </c>
      <c r="F1015" s="72" t="s">
        <v>10326</v>
      </c>
      <c r="G1015" s="72" t="s">
        <v>10327</v>
      </c>
      <c r="H1015" s="75" t="s">
        <v>3181</v>
      </c>
      <c r="I1015" s="75" t="s">
        <v>4630</v>
      </c>
    </row>
    <row r="1016" ht="15.75" customHeight="1">
      <c r="A1016" s="67">
        <v>4540.0</v>
      </c>
      <c r="B1016" s="72" t="s">
        <v>10328</v>
      </c>
      <c r="C1016" s="72">
        <v>2.0</v>
      </c>
      <c r="D1016" s="72" t="s">
        <v>10329</v>
      </c>
      <c r="E1016" s="72" t="s">
        <v>9140</v>
      </c>
      <c r="F1016" s="72" t="s">
        <v>10330</v>
      </c>
      <c r="G1016" s="72" t="s">
        <v>10331</v>
      </c>
      <c r="H1016" s="75" t="s">
        <v>10332</v>
      </c>
      <c r="I1016" s="75" t="s">
        <v>10333</v>
      </c>
      <c r="J1016" s="75" t="s">
        <v>4801</v>
      </c>
      <c r="K1016" s="75" t="s">
        <v>4801</v>
      </c>
      <c r="L1016" s="75" t="s">
        <v>4801</v>
      </c>
    </row>
    <row r="1017" ht="15.75" customHeight="1">
      <c r="A1017" s="67">
        <v>4543.0</v>
      </c>
      <c r="B1017" s="72" t="s">
        <v>10334</v>
      </c>
      <c r="C1017" s="72">
        <v>2.0</v>
      </c>
      <c r="D1017" s="72" t="s">
        <v>10335</v>
      </c>
      <c r="E1017" s="72" t="s">
        <v>5796</v>
      </c>
      <c r="F1017" s="72" t="s">
        <v>10336</v>
      </c>
      <c r="G1017" s="72" t="s">
        <v>10337</v>
      </c>
      <c r="H1017" s="75" t="s">
        <v>3556</v>
      </c>
      <c r="I1017" s="75" t="s">
        <v>10338</v>
      </c>
      <c r="J1017" s="75" t="s">
        <v>5646</v>
      </c>
      <c r="K1017" s="75" t="s">
        <v>4054</v>
      </c>
      <c r="L1017" s="75" t="s">
        <v>5647</v>
      </c>
    </row>
    <row r="1018" ht="15.75" customHeight="1">
      <c r="A1018" s="67">
        <v>4546.0</v>
      </c>
      <c r="B1018" s="72" t="s">
        <v>10339</v>
      </c>
      <c r="C1018" s="72">
        <v>2.0</v>
      </c>
      <c r="D1018" s="72" t="s">
        <v>10340</v>
      </c>
      <c r="E1018" s="72" t="s">
        <v>10341</v>
      </c>
      <c r="F1018" s="72" t="s">
        <v>10342</v>
      </c>
      <c r="G1018" s="72" t="s">
        <v>10343</v>
      </c>
      <c r="H1018" s="75" t="s">
        <v>4295</v>
      </c>
      <c r="I1018" s="75" t="s">
        <v>4841</v>
      </c>
      <c r="J1018" s="75" t="s">
        <v>4742</v>
      </c>
      <c r="K1018" s="75" t="s">
        <v>4686</v>
      </c>
      <c r="L1018" s="75" t="s">
        <v>4741</v>
      </c>
    </row>
    <row r="1019" ht="15.75" customHeight="1">
      <c r="A1019" s="67">
        <v>4548.0</v>
      </c>
      <c r="B1019" s="72" t="s">
        <v>10344</v>
      </c>
      <c r="C1019" s="72">
        <v>2.0</v>
      </c>
      <c r="D1019" s="72" t="s">
        <v>10345</v>
      </c>
      <c r="E1019" s="72" t="s">
        <v>5374</v>
      </c>
      <c r="F1019" s="72" t="s">
        <v>10346</v>
      </c>
      <c r="G1019" s="72" t="s">
        <v>10347</v>
      </c>
      <c r="H1019" s="75" t="s">
        <v>3944</v>
      </c>
    </row>
    <row r="1020" ht="15.75" customHeight="1">
      <c r="A1020" s="67">
        <v>4550.0</v>
      </c>
      <c r="B1020" s="72" t="s">
        <v>10348</v>
      </c>
      <c r="C1020" s="72">
        <v>2.0</v>
      </c>
      <c r="D1020" s="72" t="s">
        <v>10349</v>
      </c>
      <c r="E1020" s="72" t="s">
        <v>5801</v>
      </c>
      <c r="F1020" s="72" t="s">
        <v>10350</v>
      </c>
      <c r="G1020" s="72" t="s">
        <v>10351</v>
      </c>
      <c r="H1020" s="75" t="s">
        <v>2269</v>
      </c>
      <c r="I1020" s="75" t="s">
        <v>4498</v>
      </c>
      <c r="J1020" s="75" t="s">
        <v>4295</v>
      </c>
    </row>
    <row r="1021" ht="15.75" customHeight="1">
      <c r="A1021" s="67">
        <v>4552.0</v>
      </c>
      <c r="B1021" s="72" t="s">
        <v>10352</v>
      </c>
      <c r="C1021" s="72">
        <v>2.0</v>
      </c>
      <c r="D1021" s="72" t="s">
        <v>10353</v>
      </c>
      <c r="E1021" s="72" t="s">
        <v>10354</v>
      </c>
      <c r="F1021" s="72" t="s">
        <v>10355</v>
      </c>
      <c r="G1021" s="72" t="s">
        <v>10356</v>
      </c>
      <c r="H1021" s="75" t="s">
        <v>4522</v>
      </c>
      <c r="I1021" s="75" t="s">
        <v>3922</v>
      </c>
      <c r="J1021" s="75" t="s">
        <v>10357</v>
      </c>
      <c r="K1021" s="75" t="s">
        <v>10358</v>
      </c>
      <c r="L1021" s="75" t="s">
        <v>10358</v>
      </c>
    </row>
    <row r="1022" ht="15.75" customHeight="1">
      <c r="A1022" s="67">
        <v>4553.0</v>
      </c>
      <c r="B1022" s="72" t="s">
        <v>10359</v>
      </c>
      <c r="C1022" s="72">
        <v>2.0</v>
      </c>
      <c r="D1022" s="72" t="s">
        <v>10360</v>
      </c>
      <c r="E1022" s="72" t="s">
        <v>5801</v>
      </c>
      <c r="F1022" s="72" t="s">
        <v>10361</v>
      </c>
      <c r="G1022" s="72" t="s">
        <v>10362</v>
      </c>
      <c r="H1022" s="75" t="s">
        <v>4335</v>
      </c>
      <c r="I1022" s="75" t="s">
        <v>4742</v>
      </c>
    </row>
    <row r="1023" ht="15.75" customHeight="1">
      <c r="A1023" s="67">
        <v>4557.0</v>
      </c>
      <c r="B1023" s="72" t="s">
        <v>10363</v>
      </c>
      <c r="C1023" s="72">
        <v>2.0</v>
      </c>
      <c r="D1023" s="72" t="s">
        <v>10364</v>
      </c>
      <c r="E1023" s="72" t="s">
        <v>6821</v>
      </c>
      <c r="F1023" s="72" t="s">
        <v>10365</v>
      </c>
      <c r="G1023" s="72" t="s">
        <v>10366</v>
      </c>
      <c r="H1023" s="75" t="s">
        <v>4531</v>
      </c>
      <c r="I1023" s="75" t="s">
        <v>1267</v>
      </c>
      <c r="J1023" s="75" t="s">
        <v>5557</v>
      </c>
      <c r="K1023" s="75" t="s">
        <v>4395</v>
      </c>
      <c r="L1023" s="75" t="s">
        <v>4395</v>
      </c>
    </row>
    <row r="1024" ht="15.75" customHeight="1">
      <c r="A1024" s="67">
        <v>4558.0</v>
      </c>
      <c r="B1024" s="72" t="s">
        <v>3500</v>
      </c>
      <c r="C1024" s="72">
        <v>2.0</v>
      </c>
      <c r="D1024" s="72" t="s">
        <v>9621</v>
      </c>
      <c r="E1024" s="72" t="s">
        <v>5387</v>
      </c>
      <c r="F1024" s="72" t="s">
        <v>3499</v>
      </c>
      <c r="G1024" s="72" t="s">
        <v>9622</v>
      </c>
      <c r="H1024" s="75" t="s">
        <v>3250</v>
      </c>
    </row>
    <row r="1025" ht="15.75" customHeight="1">
      <c r="A1025" s="67">
        <v>4559.0</v>
      </c>
      <c r="B1025" s="72" t="s">
        <v>10367</v>
      </c>
      <c r="C1025" s="72">
        <v>2.0</v>
      </c>
      <c r="D1025" s="72" t="s">
        <v>10368</v>
      </c>
      <c r="E1025" s="72" t="s">
        <v>5775</v>
      </c>
      <c r="F1025" s="72" t="s">
        <v>10369</v>
      </c>
      <c r="G1025" s="72" t="s">
        <v>10370</v>
      </c>
      <c r="H1025" s="75" t="s">
        <v>10333</v>
      </c>
      <c r="I1025" s="75" t="s">
        <v>4434</v>
      </c>
      <c r="J1025" s="75" t="s">
        <v>3922</v>
      </c>
      <c r="K1025" s="75" t="s">
        <v>3119</v>
      </c>
    </row>
    <row r="1026" ht="15.75" customHeight="1">
      <c r="A1026" s="67">
        <v>4561.0</v>
      </c>
      <c r="B1026" s="72" t="s">
        <v>10371</v>
      </c>
      <c r="C1026" s="72">
        <v>2.0</v>
      </c>
      <c r="D1026" s="72" t="s">
        <v>10372</v>
      </c>
      <c r="E1026" s="72" t="s">
        <v>5575</v>
      </c>
      <c r="F1026" s="72" t="s">
        <v>10373</v>
      </c>
      <c r="G1026" s="72" t="s">
        <v>10374</v>
      </c>
      <c r="H1026" s="75" t="s">
        <v>10375</v>
      </c>
      <c r="I1026" s="75" t="s">
        <v>4042</v>
      </c>
      <c r="J1026" s="75" t="s">
        <v>10358</v>
      </c>
      <c r="K1026" s="75" t="s">
        <v>10376</v>
      </c>
      <c r="L1026" s="75" t="s">
        <v>10357</v>
      </c>
    </row>
    <row r="1027" ht="15.75" customHeight="1">
      <c r="A1027" s="67">
        <v>4562.0</v>
      </c>
      <c r="B1027" s="72" t="s">
        <v>10377</v>
      </c>
      <c r="C1027" s="72">
        <v>2.0</v>
      </c>
      <c r="D1027" s="72" t="s">
        <v>10378</v>
      </c>
      <c r="E1027" s="72" t="s">
        <v>9800</v>
      </c>
      <c r="F1027" s="72" t="s">
        <v>10379</v>
      </c>
      <c r="G1027" s="72" t="s">
        <v>10380</v>
      </c>
      <c r="H1027" s="75" t="s">
        <v>7395</v>
      </c>
      <c r="I1027" s="75" t="s">
        <v>4542</v>
      </c>
      <c r="J1027" s="75" t="s">
        <v>4541</v>
      </c>
      <c r="K1027" s="75" t="s">
        <v>4541</v>
      </c>
      <c r="L1027" s="75" t="s">
        <v>4541</v>
      </c>
    </row>
    <row r="1028" ht="15.75" customHeight="1">
      <c r="A1028" s="67">
        <v>4563.0</v>
      </c>
      <c r="B1028" s="72" t="s">
        <v>10381</v>
      </c>
      <c r="C1028" s="72">
        <v>2.0</v>
      </c>
      <c r="D1028" s="72" t="s">
        <v>10382</v>
      </c>
      <c r="E1028" s="72" t="s">
        <v>5586</v>
      </c>
      <c r="F1028" s="72" t="s">
        <v>10383</v>
      </c>
      <c r="G1028" s="72" t="s">
        <v>10384</v>
      </c>
      <c r="H1028" s="75" t="s">
        <v>4403</v>
      </c>
      <c r="I1028" s="75" t="s">
        <v>4542</v>
      </c>
      <c r="J1028" s="75" t="s">
        <v>4434</v>
      </c>
      <c r="K1028" s="75" t="s">
        <v>4541</v>
      </c>
      <c r="L1028" s="75" t="s">
        <v>4434</v>
      </c>
    </row>
    <row r="1029" ht="15.75" customHeight="1">
      <c r="A1029" s="67">
        <v>4566.0</v>
      </c>
      <c r="B1029" s="72" t="s">
        <v>10385</v>
      </c>
      <c r="C1029" s="72">
        <v>2.0</v>
      </c>
      <c r="D1029" s="72" t="s">
        <v>10386</v>
      </c>
      <c r="E1029" s="72" t="s">
        <v>5374</v>
      </c>
      <c r="F1029" s="72" t="s">
        <v>10387</v>
      </c>
      <c r="G1029" s="72" t="s">
        <v>10388</v>
      </c>
      <c r="H1029" s="75" t="s">
        <v>4541</v>
      </c>
      <c r="I1029" s="75" t="s">
        <v>4403</v>
      </c>
      <c r="J1029" s="75" t="s">
        <v>4400</v>
      </c>
      <c r="K1029" s="75" t="s">
        <v>7395</v>
      </c>
    </row>
    <row r="1030" ht="15.75" customHeight="1">
      <c r="A1030" s="67">
        <v>4567.0</v>
      </c>
      <c r="B1030" s="72" t="s">
        <v>10389</v>
      </c>
      <c r="C1030" s="72">
        <v>2.0</v>
      </c>
      <c r="D1030" s="72" t="s">
        <v>10390</v>
      </c>
      <c r="E1030" s="72" t="s">
        <v>5349</v>
      </c>
      <c r="F1030" s="72" t="s">
        <v>10391</v>
      </c>
      <c r="G1030" s="72" t="s">
        <v>10392</v>
      </c>
      <c r="H1030" s="75" t="s">
        <v>4403</v>
      </c>
      <c r="I1030" s="75" t="s">
        <v>7395</v>
      </c>
    </row>
    <row r="1031" ht="15.75" customHeight="1">
      <c r="A1031" s="67">
        <v>4568.0</v>
      </c>
      <c r="B1031" s="72" t="s">
        <v>10393</v>
      </c>
      <c r="C1031" s="72">
        <v>2.0</v>
      </c>
      <c r="D1031" s="72" t="s">
        <v>10394</v>
      </c>
      <c r="E1031" s="72" t="s">
        <v>5801</v>
      </c>
      <c r="F1031" s="72" t="s">
        <v>10395</v>
      </c>
      <c r="G1031" s="72" t="s">
        <v>10396</v>
      </c>
      <c r="H1031" s="75" t="s">
        <v>4613</v>
      </c>
      <c r="I1031" s="75" t="s">
        <v>1762</v>
      </c>
      <c r="J1031" s="75" t="s">
        <v>10397</v>
      </c>
    </row>
    <row r="1032" ht="15.75" customHeight="1">
      <c r="A1032" s="67">
        <v>4570.0</v>
      </c>
      <c r="B1032" s="72" t="s">
        <v>10398</v>
      </c>
      <c r="C1032" s="72">
        <v>2.0</v>
      </c>
      <c r="D1032" s="72" t="s">
        <v>10399</v>
      </c>
      <c r="E1032" s="72" t="s">
        <v>5796</v>
      </c>
      <c r="F1032" s="72" t="s">
        <v>10400</v>
      </c>
      <c r="G1032" s="72" t="s">
        <v>10401</v>
      </c>
      <c r="H1032" s="75" t="s">
        <v>3556</v>
      </c>
      <c r="I1032" s="75" t="s">
        <v>7071</v>
      </c>
      <c r="J1032" s="75" t="s">
        <v>5647</v>
      </c>
      <c r="K1032" s="75" t="s">
        <v>5647</v>
      </c>
      <c r="L1032" s="75" t="s">
        <v>5647</v>
      </c>
    </row>
    <row r="1033" ht="15.75" customHeight="1">
      <c r="A1033" s="67">
        <v>4571.0</v>
      </c>
      <c r="B1033" s="72" t="s">
        <v>10402</v>
      </c>
      <c r="C1033" s="72">
        <v>2.0</v>
      </c>
      <c r="D1033" s="72" t="s">
        <v>10403</v>
      </c>
      <c r="E1033" s="72" t="s">
        <v>6520</v>
      </c>
      <c r="F1033" s="72" t="s">
        <v>10404</v>
      </c>
      <c r="G1033" s="72" t="s">
        <v>10405</v>
      </c>
      <c r="H1033" s="75" t="s">
        <v>3556</v>
      </c>
      <c r="I1033" s="75" t="s">
        <v>5646</v>
      </c>
      <c r="J1033" s="75" t="s">
        <v>5647</v>
      </c>
      <c r="K1033" s="75" t="s">
        <v>4054</v>
      </c>
    </row>
    <row r="1034" ht="15.75" customHeight="1">
      <c r="A1034" s="67">
        <v>4572.0</v>
      </c>
      <c r="B1034" s="72" t="s">
        <v>10406</v>
      </c>
      <c r="C1034" s="72">
        <v>2.0</v>
      </c>
      <c r="D1034" s="72" t="s">
        <v>10407</v>
      </c>
      <c r="E1034" s="72" t="s">
        <v>5349</v>
      </c>
      <c r="F1034" s="72" t="s">
        <v>10408</v>
      </c>
      <c r="G1034" s="72" t="s">
        <v>10409</v>
      </c>
      <c r="H1034" s="75" t="s">
        <v>3556</v>
      </c>
    </row>
    <row r="1035" ht="15.75" customHeight="1">
      <c r="A1035" s="67">
        <v>4575.0</v>
      </c>
      <c r="B1035" s="72" t="s">
        <v>10410</v>
      </c>
      <c r="C1035" s="72">
        <v>2.0</v>
      </c>
      <c r="D1035" s="72" t="s">
        <v>10411</v>
      </c>
      <c r="E1035" s="72" t="s">
        <v>6421</v>
      </c>
      <c r="F1035" s="72" t="s">
        <v>10412</v>
      </c>
      <c r="G1035" s="72" t="s">
        <v>10413</v>
      </c>
      <c r="H1035" s="75" t="s">
        <v>10414</v>
      </c>
      <c r="I1035" s="75" t="s">
        <v>10415</v>
      </c>
      <c r="J1035" s="75" t="s">
        <v>3591</v>
      </c>
      <c r="K1035" s="75" t="s">
        <v>3591</v>
      </c>
      <c r="L1035" s="75" t="s">
        <v>3591</v>
      </c>
    </row>
    <row r="1036" ht="15.75" customHeight="1">
      <c r="A1036" s="67">
        <v>4576.0</v>
      </c>
      <c r="B1036" s="72" t="s">
        <v>10416</v>
      </c>
      <c r="C1036" s="72">
        <v>2.0</v>
      </c>
      <c r="D1036" s="72" t="s">
        <v>10417</v>
      </c>
      <c r="E1036" s="72" t="s">
        <v>6428</v>
      </c>
      <c r="F1036" s="72" t="s">
        <v>10418</v>
      </c>
      <c r="G1036" s="72" t="s">
        <v>10419</v>
      </c>
      <c r="H1036" s="75" t="s">
        <v>10420</v>
      </c>
      <c r="I1036" s="75" t="s">
        <v>6292</v>
      </c>
      <c r="J1036" s="75" t="s">
        <v>3591</v>
      </c>
      <c r="K1036" s="75" t="s">
        <v>10421</v>
      </c>
    </row>
    <row r="1037" ht="15.75" customHeight="1">
      <c r="A1037" s="67">
        <v>4577.0</v>
      </c>
      <c r="B1037" s="72" t="s">
        <v>4681</v>
      </c>
      <c r="C1037" s="72">
        <v>2.0</v>
      </c>
      <c r="D1037" s="72" t="s">
        <v>10422</v>
      </c>
      <c r="E1037" s="72" t="s">
        <v>5592</v>
      </c>
      <c r="F1037" s="72" t="s">
        <v>4680</v>
      </c>
      <c r="G1037" s="72" t="s">
        <v>10423</v>
      </c>
      <c r="H1037" s="75" t="s">
        <v>3979</v>
      </c>
      <c r="I1037" s="75" t="s">
        <v>4335</v>
      </c>
    </row>
    <row r="1038" ht="15.75" customHeight="1">
      <c r="A1038" s="67">
        <v>4579.0</v>
      </c>
      <c r="B1038" s="72" t="s">
        <v>4040</v>
      </c>
      <c r="C1038" s="72">
        <v>2.0</v>
      </c>
      <c r="D1038" s="72" t="s">
        <v>10424</v>
      </c>
      <c r="E1038" s="72" t="s">
        <v>10425</v>
      </c>
      <c r="F1038" s="72" t="s">
        <v>10426</v>
      </c>
      <c r="G1038" s="72" t="s">
        <v>10427</v>
      </c>
      <c r="H1038" s="75" t="s">
        <v>10428</v>
      </c>
      <c r="I1038" s="75" t="s">
        <v>2937</v>
      </c>
      <c r="J1038" s="75" t="s">
        <v>10429</v>
      </c>
      <c r="K1038" s="75" t="s">
        <v>1157</v>
      </c>
      <c r="L1038" s="75" t="s">
        <v>4425</v>
      </c>
    </row>
    <row r="1039" ht="15.75" customHeight="1">
      <c r="A1039" s="67">
        <v>4586.0</v>
      </c>
      <c r="B1039" s="72" t="s">
        <v>4421</v>
      </c>
      <c r="C1039" s="72">
        <v>2.0</v>
      </c>
      <c r="D1039" s="72" t="s">
        <v>10430</v>
      </c>
      <c r="E1039" s="72" t="s">
        <v>10431</v>
      </c>
      <c r="F1039" s="72" t="s">
        <v>10432</v>
      </c>
      <c r="G1039" s="72" t="s">
        <v>10433</v>
      </c>
      <c r="H1039" s="75" t="s">
        <v>3912</v>
      </c>
      <c r="I1039" s="75" t="s">
        <v>10434</v>
      </c>
      <c r="J1039" s="75" t="s">
        <v>4041</v>
      </c>
      <c r="K1039" s="75" t="s">
        <v>4425</v>
      </c>
      <c r="L1039" s="75" t="s">
        <v>4043</v>
      </c>
    </row>
    <row r="1040" ht="15.75" customHeight="1">
      <c r="A1040" s="67">
        <v>4587.0</v>
      </c>
      <c r="B1040" s="72" t="s">
        <v>10435</v>
      </c>
      <c r="C1040" s="72">
        <v>2.0</v>
      </c>
      <c r="D1040" s="72" t="s">
        <v>10436</v>
      </c>
      <c r="E1040" s="72" t="s">
        <v>10437</v>
      </c>
      <c r="F1040" s="72" t="s">
        <v>10438</v>
      </c>
      <c r="G1040" s="72" t="s">
        <v>10439</v>
      </c>
      <c r="H1040" s="75" t="s">
        <v>4606</v>
      </c>
      <c r="I1040" s="75" t="s">
        <v>4509</v>
      </c>
      <c r="J1040" s="75" t="s">
        <v>8879</v>
      </c>
      <c r="K1040" s="75" t="s">
        <v>4508</v>
      </c>
      <c r="L1040" s="75" t="s">
        <v>4508</v>
      </c>
    </row>
    <row r="1041" ht="15.75" customHeight="1">
      <c r="A1041" s="67">
        <v>4588.0</v>
      </c>
      <c r="B1041" s="72" t="s">
        <v>10440</v>
      </c>
      <c r="C1041" s="72">
        <v>2.0</v>
      </c>
      <c r="D1041" s="72" t="s">
        <v>10441</v>
      </c>
      <c r="E1041" s="72" t="s">
        <v>5387</v>
      </c>
      <c r="F1041" s="72" t="s">
        <v>10442</v>
      </c>
      <c r="G1041" s="72" t="s">
        <v>10443</v>
      </c>
      <c r="H1041" s="75" t="s">
        <v>3912</v>
      </c>
      <c r="I1041" s="75" t="s">
        <v>4498</v>
      </c>
      <c r="J1041" s="75" t="s">
        <v>10444</v>
      </c>
    </row>
    <row r="1042" ht="15.75" customHeight="1">
      <c r="A1042" s="67">
        <v>4589.0</v>
      </c>
      <c r="B1042" s="72" t="s">
        <v>10445</v>
      </c>
      <c r="C1042" s="72">
        <v>2.0</v>
      </c>
      <c r="D1042" s="72" t="s">
        <v>10446</v>
      </c>
      <c r="E1042" s="72" t="s">
        <v>5349</v>
      </c>
      <c r="F1042" s="72" t="s">
        <v>10447</v>
      </c>
      <c r="G1042" s="72" t="s">
        <v>10448</v>
      </c>
      <c r="H1042" s="75" t="s">
        <v>4498</v>
      </c>
      <c r="I1042" s="75" t="s">
        <v>10444</v>
      </c>
    </row>
    <row r="1043" ht="15.75" customHeight="1">
      <c r="A1043" s="67">
        <v>4591.0</v>
      </c>
      <c r="B1043" s="72" t="s">
        <v>10449</v>
      </c>
      <c r="C1043" s="72">
        <v>2.0</v>
      </c>
      <c r="D1043" s="72" t="s">
        <v>10450</v>
      </c>
      <c r="E1043" s="72" t="s">
        <v>10451</v>
      </c>
      <c r="F1043" s="72" t="s">
        <v>10452</v>
      </c>
      <c r="G1043" s="72" t="s">
        <v>10453</v>
      </c>
      <c r="H1043" s="75" t="s">
        <v>4463</v>
      </c>
      <c r="I1043" s="75" t="s">
        <v>4603</v>
      </c>
      <c r="J1043" s="75" t="s">
        <v>4508</v>
      </c>
      <c r="K1043" s="75" t="s">
        <v>4604</v>
      </c>
      <c r="L1043" s="75" t="s">
        <v>4604</v>
      </c>
    </row>
    <row r="1044" ht="15.75" customHeight="1">
      <c r="A1044" s="67">
        <v>4592.0</v>
      </c>
      <c r="B1044" s="72" t="s">
        <v>10454</v>
      </c>
      <c r="C1044" s="72">
        <v>2.0</v>
      </c>
      <c r="D1044" s="72" t="s">
        <v>10455</v>
      </c>
      <c r="E1044" s="72" t="s">
        <v>10456</v>
      </c>
      <c r="F1044" s="72" t="s">
        <v>10457</v>
      </c>
      <c r="G1044" s="72" t="s">
        <v>10458</v>
      </c>
      <c r="H1044" s="75" t="s">
        <v>4463</v>
      </c>
      <c r="I1044" s="75" t="s">
        <v>3591</v>
      </c>
      <c r="J1044" s="75" t="s">
        <v>4508</v>
      </c>
      <c r="K1044" s="75" t="s">
        <v>4508</v>
      </c>
      <c r="L1044" s="75" t="s">
        <v>4508</v>
      </c>
    </row>
    <row r="1045" ht="15.75" customHeight="1">
      <c r="A1045" s="67">
        <v>4593.0</v>
      </c>
      <c r="B1045" s="72" t="s">
        <v>4602</v>
      </c>
      <c r="C1045" s="72">
        <v>2.0</v>
      </c>
      <c r="D1045" s="72" t="s">
        <v>10459</v>
      </c>
      <c r="E1045" s="72" t="s">
        <v>10460</v>
      </c>
      <c r="F1045" s="72" t="s">
        <v>4601</v>
      </c>
      <c r="G1045" s="72" t="s">
        <v>10461</v>
      </c>
      <c r="H1045" s="75" t="s">
        <v>4606</v>
      </c>
      <c r="I1045" s="75" t="s">
        <v>4604</v>
      </c>
      <c r="J1045" s="75" t="s">
        <v>4605</v>
      </c>
      <c r="K1045" s="75" t="s">
        <v>4607</v>
      </c>
      <c r="L1045" s="75" t="s">
        <v>4607</v>
      </c>
    </row>
    <row r="1046" ht="15.75" customHeight="1">
      <c r="A1046" s="67">
        <v>4597.0</v>
      </c>
      <c r="B1046" s="72" t="s">
        <v>10462</v>
      </c>
      <c r="C1046" s="72">
        <v>2.0</v>
      </c>
      <c r="D1046" s="72" t="s">
        <v>10463</v>
      </c>
      <c r="E1046" s="72" t="s">
        <v>10464</v>
      </c>
      <c r="F1046" s="72" t="s">
        <v>10465</v>
      </c>
      <c r="G1046" s="72" t="s">
        <v>10466</v>
      </c>
      <c r="H1046" s="75" t="s">
        <v>10467</v>
      </c>
      <c r="I1046" s="75" t="s">
        <v>2937</v>
      </c>
      <c r="J1046" s="75" t="s">
        <v>4423</v>
      </c>
      <c r="K1046" s="75" t="s">
        <v>3591</v>
      </c>
      <c r="L1046" s="75" t="s">
        <v>3591</v>
      </c>
    </row>
    <row r="1047" ht="15.75" customHeight="1">
      <c r="A1047" s="67">
        <v>4598.0</v>
      </c>
      <c r="B1047" s="72" t="s">
        <v>10468</v>
      </c>
      <c r="C1047" s="72">
        <v>2.0</v>
      </c>
      <c r="D1047" s="72" t="s">
        <v>10469</v>
      </c>
      <c r="E1047" s="72" t="s">
        <v>6520</v>
      </c>
      <c r="F1047" s="72" t="s">
        <v>10470</v>
      </c>
      <c r="G1047" s="72" t="s">
        <v>10471</v>
      </c>
      <c r="H1047" s="75" t="s">
        <v>3592</v>
      </c>
      <c r="I1047" s="75" t="s">
        <v>10472</v>
      </c>
      <c r="J1047" s="75" t="s">
        <v>3591</v>
      </c>
      <c r="K1047" s="75" t="s">
        <v>10473</v>
      </c>
      <c r="L1047" s="75" t="s">
        <v>1157</v>
      </c>
    </row>
    <row r="1048" ht="15.75" customHeight="1">
      <c r="A1048" s="67">
        <v>4599.0</v>
      </c>
      <c r="B1048" s="72" t="s">
        <v>10474</v>
      </c>
      <c r="C1048" s="72">
        <v>2.0</v>
      </c>
      <c r="D1048" s="72" t="s">
        <v>10475</v>
      </c>
      <c r="E1048" s="72" t="s">
        <v>5349</v>
      </c>
      <c r="F1048" s="72" t="s">
        <v>10476</v>
      </c>
      <c r="G1048" s="72" t="s">
        <v>10477</v>
      </c>
      <c r="H1048" s="75" t="s">
        <v>10473</v>
      </c>
      <c r="I1048" s="75" t="s">
        <v>1157</v>
      </c>
    </row>
    <row r="1049" ht="15.75" customHeight="1">
      <c r="A1049" s="67">
        <v>4600.0</v>
      </c>
      <c r="B1049" s="72" t="s">
        <v>10478</v>
      </c>
      <c r="C1049" s="72">
        <v>2.0</v>
      </c>
      <c r="D1049" s="72" t="s">
        <v>10479</v>
      </c>
      <c r="E1049" s="72" t="s">
        <v>5387</v>
      </c>
      <c r="F1049" s="72" t="s">
        <v>10480</v>
      </c>
      <c r="G1049" s="72" t="s">
        <v>10481</v>
      </c>
      <c r="H1049" s="75" t="s">
        <v>10472</v>
      </c>
      <c r="I1049" s="75" t="s">
        <v>3592</v>
      </c>
      <c r="J1049" s="75" t="s">
        <v>3591</v>
      </c>
    </row>
    <row r="1050" ht="15.75" customHeight="1">
      <c r="A1050" s="67">
        <v>4601.0</v>
      </c>
      <c r="B1050" s="72" t="s">
        <v>10482</v>
      </c>
      <c r="C1050" s="72">
        <v>2.0</v>
      </c>
      <c r="D1050" s="72" t="s">
        <v>10483</v>
      </c>
      <c r="E1050" s="72" t="s">
        <v>5349</v>
      </c>
      <c r="F1050" s="72" t="s">
        <v>10484</v>
      </c>
      <c r="G1050" s="72" t="s">
        <v>10485</v>
      </c>
      <c r="H1050" s="75" t="s">
        <v>10472</v>
      </c>
      <c r="I1050" s="75" t="s">
        <v>3592</v>
      </c>
    </row>
    <row r="1051" ht="15.75" customHeight="1">
      <c r="A1051" s="67">
        <v>4602.0</v>
      </c>
      <c r="B1051" s="72" t="s">
        <v>10486</v>
      </c>
      <c r="C1051" s="72">
        <v>2.0</v>
      </c>
      <c r="D1051" s="72" t="s">
        <v>10487</v>
      </c>
      <c r="E1051" s="72" t="s">
        <v>6428</v>
      </c>
      <c r="F1051" s="72" t="s">
        <v>10488</v>
      </c>
      <c r="G1051" s="72" t="s">
        <v>10489</v>
      </c>
      <c r="H1051" s="75" t="s">
        <v>4132</v>
      </c>
      <c r="I1051" s="75" t="s">
        <v>2396</v>
      </c>
      <c r="J1051" s="75" t="s">
        <v>7488</v>
      </c>
      <c r="K1051" s="75" t="s">
        <v>4423</v>
      </c>
      <c r="L1051" s="75" t="s">
        <v>4423</v>
      </c>
    </row>
    <row r="1052" ht="15.75" customHeight="1">
      <c r="A1052" s="67">
        <v>4603.0</v>
      </c>
      <c r="B1052" s="72" t="s">
        <v>10490</v>
      </c>
      <c r="C1052" s="72">
        <v>2.0</v>
      </c>
      <c r="D1052" s="72" t="s">
        <v>10491</v>
      </c>
      <c r="E1052" s="72" t="s">
        <v>5387</v>
      </c>
      <c r="F1052" s="72" t="s">
        <v>10492</v>
      </c>
      <c r="G1052" s="72" t="s">
        <v>10493</v>
      </c>
      <c r="H1052" s="75" t="s">
        <v>7488</v>
      </c>
      <c r="I1052" s="75" t="s">
        <v>2937</v>
      </c>
      <c r="J1052" s="75" t="s">
        <v>4396</v>
      </c>
    </row>
    <row r="1053" ht="15.75" customHeight="1">
      <c r="A1053" s="67">
        <v>4604.0</v>
      </c>
      <c r="B1053" s="72" t="s">
        <v>10494</v>
      </c>
      <c r="C1053" s="72">
        <v>2.0</v>
      </c>
      <c r="D1053" s="72" t="s">
        <v>10495</v>
      </c>
      <c r="E1053" s="72" t="s">
        <v>5349</v>
      </c>
      <c r="F1053" s="72" t="s">
        <v>10496</v>
      </c>
      <c r="G1053" s="72" t="s">
        <v>10497</v>
      </c>
      <c r="H1053" s="75" t="s">
        <v>7488</v>
      </c>
      <c r="I1053" s="75" t="s">
        <v>2937</v>
      </c>
    </row>
    <row r="1054" ht="15.75" customHeight="1">
      <c r="A1054" s="67">
        <v>4606.0</v>
      </c>
      <c r="B1054" s="72" t="s">
        <v>4515</v>
      </c>
      <c r="C1054" s="72">
        <v>2.0</v>
      </c>
      <c r="D1054" s="72" t="s">
        <v>10498</v>
      </c>
      <c r="E1054" s="72" t="s">
        <v>10499</v>
      </c>
      <c r="F1054" s="72" t="s">
        <v>4514</v>
      </c>
      <c r="G1054" s="72" t="s">
        <v>10500</v>
      </c>
      <c r="H1054" s="75" t="s">
        <v>4516</v>
      </c>
      <c r="I1054" s="75" t="s">
        <v>4517</v>
      </c>
      <c r="J1054" s="75" t="s">
        <v>4424</v>
      </c>
      <c r="K1054" s="75" t="s">
        <v>10501</v>
      </c>
      <c r="L1054" s="75" t="s">
        <v>10502</v>
      </c>
    </row>
    <row r="1055" ht="15.75" customHeight="1">
      <c r="A1055" s="67">
        <v>4608.0</v>
      </c>
      <c r="B1055" s="72" t="s">
        <v>10503</v>
      </c>
      <c r="C1055" s="72">
        <v>2.0</v>
      </c>
      <c r="D1055" s="72" t="s">
        <v>10504</v>
      </c>
      <c r="E1055" s="72" t="s">
        <v>10505</v>
      </c>
      <c r="F1055" s="72" t="s">
        <v>10506</v>
      </c>
      <c r="G1055" s="72" t="s">
        <v>10507</v>
      </c>
      <c r="H1055" s="75" t="s">
        <v>4516</v>
      </c>
      <c r="I1055" s="75" t="s">
        <v>10508</v>
      </c>
      <c r="J1055" s="75" t="s">
        <v>4853</v>
      </c>
      <c r="K1055" s="75" t="s">
        <v>4424</v>
      </c>
      <c r="L1055" s="75" t="s">
        <v>4424</v>
      </c>
    </row>
    <row r="1056" ht="15.75" customHeight="1">
      <c r="A1056" s="67">
        <v>4609.0</v>
      </c>
      <c r="B1056" s="72" t="s">
        <v>10509</v>
      </c>
      <c r="C1056" s="72">
        <v>2.0</v>
      </c>
      <c r="D1056" s="72" t="s">
        <v>10510</v>
      </c>
      <c r="E1056" s="72" t="s">
        <v>9738</v>
      </c>
      <c r="F1056" s="72" t="s">
        <v>10511</v>
      </c>
      <c r="G1056" s="72" t="s">
        <v>10512</v>
      </c>
      <c r="H1056" s="75" t="s">
        <v>4043</v>
      </c>
      <c r="I1056" s="75" t="s">
        <v>10513</v>
      </c>
      <c r="J1056" s="75" t="s">
        <v>10514</v>
      </c>
      <c r="K1056" s="75" t="s">
        <v>10515</v>
      </c>
      <c r="L1056" s="75" t="s">
        <v>10515</v>
      </c>
    </row>
    <row r="1057" ht="15.75" customHeight="1">
      <c r="A1057" s="67">
        <v>4610.0</v>
      </c>
      <c r="B1057" s="72" t="s">
        <v>10516</v>
      </c>
      <c r="C1057" s="72">
        <v>2.0</v>
      </c>
      <c r="D1057" s="72" t="s">
        <v>10517</v>
      </c>
      <c r="E1057" s="72" t="s">
        <v>10518</v>
      </c>
      <c r="F1057" s="72" t="s">
        <v>10519</v>
      </c>
      <c r="G1057" s="72" t="s">
        <v>10520</v>
      </c>
      <c r="H1057" s="75" t="s">
        <v>10521</v>
      </c>
      <c r="I1057" s="75" t="s">
        <v>4684</v>
      </c>
      <c r="J1057" s="75" t="s">
        <v>10522</v>
      </c>
      <c r="K1057" s="75" t="s">
        <v>10523</v>
      </c>
      <c r="L1057" s="75" t="s">
        <v>10523</v>
      </c>
    </row>
    <row r="1058" ht="15.75" customHeight="1">
      <c r="A1058" s="67">
        <v>4611.0</v>
      </c>
      <c r="B1058" s="72" t="s">
        <v>10524</v>
      </c>
      <c r="C1058" s="72">
        <v>2.0</v>
      </c>
      <c r="D1058" s="72" t="s">
        <v>10525</v>
      </c>
      <c r="E1058" s="72" t="s">
        <v>5553</v>
      </c>
      <c r="F1058" s="72" t="s">
        <v>10526</v>
      </c>
      <c r="G1058" s="72" t="s">
        <v>10527</v>
      </c>
      <c r="H1058" s="75" t="s">
        <v>10521</v>
      </c>
      <c r="I1058" s="75" t="s">
        <v>10523</v>
      </c>
      <c r="J1058" s="75" t="s">
        <v>4565</v>
      </c>
      <c r="K1058" s="75" t="s">
        <v>10522</v>
      </c>
      <c r="L1058" s="75" t="s">
        <v>3119</v>
      </c>
    </row>
    <row r="1059" ht="15.75" customHeight="1">
      <c r="A1059" s="67">
        <v>4612.0</v>
      </c>
      <c r="B1059" s="72" t="s">
        <v>10528</v>
      </c>
      <c r="C1059" s="72">
        <v>2.0</v>
      </c>
      <c r="D1059" s="72" t="s">
        <v>10529</v>
      </c>
      <c r="E1059" s="72" t="s">
        <v>5349</v>
      </c>
      <c r="F1059" s="72" t="s">
        <v>10530</v>
      </c>
      <c r="G1059" s="72" t="s">
        <v>10531</v>
      </c>
      <c r="H1059" s="75" t="s">
        <v>10522</v>
      </c>
      <c r="I1059" s="75" t="s">
        <v>3119</v>
      </c>
    </row>
    <row r="1060" ht="15.75" customHeight="1">
      <c r="A1060" s="67">
        <v>4614.0</v>
      </c>
      <c r="B1060" s="72" t="s">
        <v>10532</v>
      </c>
      <c r="C1060" s="72">
        <v>2.0</v>
      </c>
      <c r="D1060" s="72" t="s">
        <v>10533</v>
      </c>
      <c r="E1060" s="72" t="s">
        <v>10534</v>
      </c>
      <c r="F1060" s="72" t="s">
        <v>10535</v>
      </c>
      <c r="G1060" s="72" t="s">
        <v>10536</v>
      </c>
      <c r="H1060" s="75" t="s">
        <v>10004</v>
      </c>
      <c r="I1060" s="75" t="s">
        <v>4542</v>
      </c>
      <c r="J1060" s="75" t="s">
        <v>5545</v>
      </c>
      <c r="K1060" s="75" t="s">
        <v>10002</v>
      </c>
      <c r="L1060" s="75" t="s">
        <v>10002</v>
      </c>
    </row>
    <row r="1061" ht="15.75" customHeight="1">
      <c r="A1061" s="67">
        <v>4615.0</v>
      </c>
      <c r="B1061" s="72" t="s">
        <v>10537</v>
      </c>
      <c r="C1061" s="72">
        <v>2.0</v>
      </c>
      <c r="D1061" s="72" t="s">
        <v>10538</v>
      </c>
      <c r="E1061" s="72" t="s">
        <v>5592</v>
      </c>
      <c r="F1061" s="72" t="s">
        <v>10539</v>
      </c>
      <c r="G1061" s="72" t="s">
        <v>10540</v>
      </c>
      <c r="H1061" s="75" t="s">
        <v>5557</v>
      </c>
      <c r="I1061" s="75" t="s">
        <v>3979</v>
      </c>
      <c r="J1061" s="75" t="s">
        <v>4542</v>
      </c>
      <c r="K1061" s="75" t="s">
        <v>10541</v>
      </c>
    </row>
    <row r="1062" ht="15.75" customHeight="1">
      <c r="A1062" s="67">
        <v>4616.0</v>
      </c>
      <c r="B1062" s="72" t="s">
        <v>10542</v>
      </c>
      <c r="C1062" s="72">
        <v>2.0</v>
      </c>
      <c r="D1062" s="72" t="s">
        <v>10543</v>
      </c>
      <c r="E1062" s="72" t="s">
        <v>10544</v>
      </c>
      <c r="F1062" s="72" t="s">
        <v>10545</v>
      </c>
      <c r="G1062" s="72" t="s">
        <v>10546</v>
      </c>
      <c r="H1062" s="75" t="s">
        <v>10547</v>
      </c>
      <c r="I1062" s="75" t="s">
        <v>10548</v>
      </c>
      <c r="J1062" s="75" t="s">
        <v>643</v>
      </c>
      <c r="K1062" s="75" t="s">
        <v>4803</v>
      </c>
      <c r="L1062" s="75" t="s">
        <v>4803</v>
      </c>
    </row>
    <row r="1063" ht="15.75" customHeight="1">
      <c r="A1063" s="67">
        <v>4617.0</v>
      </c>
      <c r="B1063" s="72" t="s">
        <v>10549</v>
      </c>
      <c r="C1063" s="72">
        <v>2.0</v>
      </c>
      <c r="D1063" s="72" t="s">
        <v>10550</v>
      </c>
      <c r="E1063" s="72" t="s">
        <v>10551</v>
      </c>
      <c r="F1063" s="72" t="s">
        <v>10552</v>
      </c>
      <c r="G1063" s="72" t="s">
        <v>10553</v>
      </c>
      <c r="H1063" s="75" t="s">
        <v>5556</v>
      </c>
      <c r="I1063" s="75" t="s">
        <v>10547</v>
      </c>
      <c r="J1063" s="75" t="s">
        <v>4316</v>
      </c>
      <c r="K1063" s="75" t="s">
        <v>9137</v>
      </c>
      <c r="L1063" s="75" t="s">
        <v>4316</v>
      </c>
    </row>
    <row r="1064" ht="15.75" customHeight="1">
      <c r="A1064" s="67">
        <v>4618.0</v>
      </c>
      <c r="B1064" s="72" t="s">
        <v>10554</v>
      </c>
      <c r="C1064" s="72">
        <v>2.0</v>
      </c>
      <c r="D1064" s="72" t="s">
        <v>10555</v>
      </c>
      <c r="E1064" s="72" t="s">
        <v>10556</v>
      </c>
      <c r="F1064" s="72" t="s">
        <v>10557</v>
      </c>
      <c r="G1064" s="72" t="s">
        <v>10558</v>
      </c>
      <c r="H1064" s="75" t="s">
        <v>5556</v>
      </c>
      <c r="I1064" s="75" t="s">
        <v>3979</v>
      </c>
      <c r="J1064" s="75" t="s">
        <v>5545</v>
      </c>
      <c r="K1064" s="75" t="s">
        <v>4316</v>
      </c>
      <c r="L1064" s="75" t="s">
        <v>5545</v>
      </c>
    </row>
    <row r="1065" ht="15.75" customHeight="1">
      <c r="A1065" s="67">
        <v>4619.0</v>
      </c>
      <c r="B1065" s="72" t="s">
        <v>10559</v>
      </c>
      <c r="C1065" s="72">
        <v>2.0</v>
      </c>
      <c r="D1065" s="72" t="s">
        <v>10560</v>
      </c>
      <c r="E1065" s="72" t="s">
        <v>5999</v>
      </c>
      <c r="F1065" s="72" t="s">
        <v>10561</v>
      </c>
      <c r="G1065" s="72" t="s">
        <v>10562</v>
      </c>
      <c r="H1065" s="75" t="s">
        <v>5556</v>
      </c>
      <c r="I1065" s="75" t="s">
        <v>10547</v>
      </c>
      <c r="J1065" s="75" t="s">
        <v>3979</v>
      </c>
      <c r="K1065" s="75" t="s">
        <v>5545</v>
      </c>
      <c r="L1065" s="75" t="s">
        <v>5557</v>
      </c>
    </row>
    <row r="1066" ht="15.75" customHeight="1">
      <c r="A1066" s="67">
        <v>4621.0</v>
      </c>
      <c r="B1066" s="72" t="s">
        <v>10563</v>
      </c>
      <c r="C1066" s="72">
        <v>2.0</v>
      </c>
      <c r="D1066" s="72" t="s">
        <v>10564</v>
      </c>
      <c r="E1066" s="72" t="s">
        <v>5349</v>
      </c>
      <c r="F1066" s="72" t="s">
        <v>10565</v>
      </c>
      <c r="G1066" s="72" t="s">
        <v>10566</v>
      </c>
      <c r="H1066" s="75" t="s">
        <v>5557</v>
      </c>
      <c r="I1066" s="75" t="s">
        <v>3979</v>
      </c>
    </row>
    <row r="1067" ht="15.75" customHeight="1">
      <c r="A1067" s="67">
        <v>4622.0</v>
      </c>
      <c r="B1067" s="72" t="s">
        <v>10567</v>
      </c>
      <c r="C1067" s="72">
        <v>2.0</v>
      </c>
      <c r="D1067" s="72" t="s">
        <v>10568</v>
      </c>
      <c r="E1067" s="72" t="s">
        <v>5999</v>
      </c>
      <c r="F1067" s="72" t="s">
        <v>10569</v>
      </c>
      <c r="G1067" s="72" t="s">
        <v>10570</v>
      </c>
      <c r="H1067" s="75" t="s">
        <v>4803</v>
      </c>
      <c r="I1067" s="75" t="s">
        <v>4441</v>
      </c>
      <c r="J1067" s="75" t="s">
        <v>643</v>
      </c>
      <c r="K1067" s="75" t="s">
        <v>9137</v>
      </c>
      <c r="L1067" s="75" t="s">
        <v>9144</v>
      </c>
    </row>
    <row r="1068" ht="15.75" customHeight="1">
      <c r="A1068" s="67">
        <v>4625.0</v>
      </c>
      <c r="B1068" s="72" t="s">
        <v>10571</v>
      </c>
      <c r="C1068" s="72">
        <v>2.0</v>
      </c>
      <c r="D1068" s="72" t="s">
        <v>10572</v>
      </c>
      <c r="E1068" s="72" t="s">
        <v>5349</v>
      </c>
      <c r="F1068" s="72" t="s">
        <v>10573</v>
      </c>
      <c r="G1068" s="72" t="s">
        <v>10574</v>
      </c>
      <c r="H1068" s="75" t="s">
        <v>4803</v>
      </c>
      <c r="I1068" s="75" t="s">
        <v>643</v>
      </c>
    </row>
    <row r="1069" ht="15.75" customHeight="1">
      <c r="A1069" s="67">
        <v>4627.0</v>
      </c>
      <c r="B1069" s="72" t="s">
        <v>10575</v>
      </c>
      <c r="C1069" s="72">
        <v>2.0</v>
      </c>
      <c r="D1069" s="72" t="s">
        <v>10576</v>
      </c>
      <c r="E1069" s="72" t="s">
        <v>5592</v>
      </c>
      <c r="F1069" s="72" t="s">
        <v>10577</v>
      </c>
      <c r="G1069" s="72" t="s">
        <v>10578</v>
      </c>
      <c r="H1069" s="75" t="s">
        <v>10579</v>
      </c>
      <c r="I1069" s="75" t="s">
        <v>4464</v>
      </c>
      <c r="J1069" s="75" t="s">
        <v>10580</v>
      </c>
      <c r="K1069" s="75" t="s">
        <v>10548</v>
      </c>
    </row>
    <row r="1070" ht="15.75" customHeight="1">
      <c r="A1070" s="67">
        <v>4630.0</v>
      </c>
      <c r="B1070" s="72" t="s">
        <v>10581</v>
      </c>
      <c r="C1070" s="72">
        <v>2.0</v>
      </c>
      <c r="D1070" s="72" t="s">
        <v>10582</v>
      </c>
      <c r="E1070" s="72" t="s">
        <v>7276</v>
      </c>
      <c r="F1070" s="72" t="s">
        <v>10583</v>
      </c>
      <c r="G1070" s="72" t="s">
        <v>10584</v>
      </c>
      <c r="H1070" s="75" t="s">
        <v>5556</v>
      </c>
      <c r="I1070" s="75" t="s">
        <v>5544</v>
      </c>
      <c r="J1070" s="75" t="s">
        <v>4316</v>
      </c>
      <c r="K1070" s="75" t="s">
        <v>9137</v>
      </c>
      <c r="L1070" s="75" t="s">
        <v>9137</v>
      </c>
    </row>
    <row r="1071" ht="15.75" customHeight="1">
      <c r="A1071" s="67">
        <v>4631.0</v>
      </c>
      <c r="B1071" s="72" t="s">
        <v>10585</v>
      </c>
      <c r="C1071" s="72">
        <v>2.0</v>
      </c>
      <c r="D1071" s="72" t="s">
        <v>10586</v>
      </c>
      <c r="E1071" s="72" t="s">
        <v>10534</v>
      </c>
      <c r="F1071" s="72" t="s">
        <v>10587</v>
      </c>
      <c r="G1071" s="72" t="s">
        <v>10588</v>
      </c>
      <c r="H1071" s="75" t="s">
        <v>5556</v>
      </c>
      <c r="I1071" s="75" t="s">
        <v>10547</v>
      </c>
      <c r="J1071" s="75" t="s">
        <v>5545</v>
      </c>
      <c r="K1071" s="75" t="s">
        <v>4316</v>
      </c>
      <c r="L1071" s="75" t="s">
        <v>4316</v>
      </c>
    </row>
    <row r="1072" ht="15.75" customHeight="1">
      <c r="A1072" s="67">
        <v>4632.0</v>
      </c>
      <c r="B1072" s="72" t="s">
        <v>10589</v>
      </c>
      <c r="C1072" s="72">
        <v>2.0</v>
      </c>
      <c r="D1072" s="72" t="s">
        <v>10590</v>
      </c>
      <c r="E1072" s="72" t="s">
        <v>9140</v>
      </c>
      <c r="F1072" s="72" t="s">
        <v>10591</v>
      </c>
      <c r="G1072" s="72" t="s">
        <v>10592</v>
      </c>
      <c r="H1072" s="75" t="s">
        <v>10004</v>
      </c>
      <c r="I1072" s="75" t="s">
        <v>9103</v>
      </c>
      <c r="J1072" s="75" t="s">
        <v>3655</v>
      </c>
      <c r="K1072" s="75" t="s">
        <v>3655</v>
      </c>
      <c r="L1072" s="75" t="s">
        <v>3655</v>
      </c>
    </row>
    <row r="1073" ht="15.75" customHeight="1">
      <c r="A1073" s="67">
        <v>4636.0</v>
      </c>
      <c r="B1073" s="72" t="s">
        <v>4672</v>
      </c>
      <c r="C1073" s="72">
        <v>2.0</v>
      </c>
      <c r="D1073" s="72" t="s">
        <v>10593</v>
      </c>
      <c r="E1073" s="72" t="s">
        <v>6813</v>
      </c>
      <c r="F1073" s="72" t="s">
        <v>10594</v>
      </c>
      <c r="G1073" s="72" t="s">
        <v>10595</v>
      </c>
      <c r="H1073" s="75" t="s">
        <v>4673</v>
      </c>
      <c r="I1073" s="75" t="s">
        <v>1337</v>
      </c>
      <c r="J1073" s="75" t="s">
        <v>1980</v>
      </c>
      <c r="K1073" s="75" t="s">
        <v>10596</v>
      </c>
      <c r="L1073" s="75" t="s">
        <v>1980</v>
      </c>
    </row>
    <row r="1074" ht="15.75" customHeight="1">
      <c r="A1074" s="67">
        <v>4637.0</v>
      </c>
      <c r="B1074" s="72" t="s">
        <v>10597</v>
      </c>
      <c r="C1074" s="72">
        <v>2.0</v>
      </c>
      <c r="D1074" s="72" t="s">
        <v>10598</v>
      </c>
      <c r="E1074" s="72" t="s">
        <v>9738</v>
      </c>
      <c r="F1074" s="72" t="s">
        <v>10599</v>
      </c>
      <c r="G1074" s="72" t="s">
        <v>10600</v>
      </c>
      <c r="H1074" s="75" t="s">
        <v>10601</v>
      </c>
      <c r="I1074" s="75" t="s">
        <v>4382</v>
      </c>
      <c r="J1074" s="75" t="s">
        <v>10602</v>
      </c>
      <c r="K1074" s="75" t="s">
        <v>10603</v>
      </c>
      <c r="L1074" s="75" t="s">
        <v>10603</v>
      </c>
    </row>
    <row r="1075" ht="15.75" customHeight="1">
      <c r="A1075" s="67">
        <v>4638.0</v>
      </c>
      <c r="B1075" s="72" t="s">
        <v>10604</v>
      </c>
      <c r="C1075" s="72">
        <v>2.0</v>
      </c>
      <c r="D1075" s="72" t="s">
        <v>10605</v>
      </c>
      <c r="E1075" s="72" t="s">
        <v>10460</v>
      </c>
      <c r="F1075" s="72" t="s">
        <v>10606</v>
      </c>
      <c r="G1075" s="72" t="s">
        <v>10607</v>
      </c>
      <c r="H1075" s="75" t="s">
        <v>10601</v>
      </c>
      <c r="I1075" s="75" t="s">
        <v>10608</v>
      </c>
      <c r="J1075" s="75" t="s">
        <v>10609</v>
      </c>
      <c r="K1075" s="75" t="s">
        <v>10610</v>
      </c>
      <c r="L1075" s="75" t="s">
        <v>10610</v>
      </c>
    </row>
    <row r="1076" ht="15.75" customHeight="1">
      <c r="A1076" s="67">
        <v>4643.0</v>
      </c>
      <c r="B1076" s="72" t="s">
        <v>10611</v>
      </c>
      <c r="C1076" s="72">
        <v>2.0</v>
      </c>
      <c r="D1076" s="72" t="s">
        <v>10612</v>
      </c>
      <c r="E1076" s="72" t="s">
        <v>10613</v>
      </c>
      <c r="F1076" s="72" t="s">
        <v>10614</v>
      </c>
      <c r="G1076" s="72" t="s">
        <v>10615</v>
      </c>
      <c r="H1076" s="75" t="s">
        <v>4034</v>
      </c>
      <c r="I1076" s="75" t="s">
        <v>10616</v>
      </c>
      <c r="J1076" s="75" t="s">
        <v>3734</v>
      </c>
      <c r="K1076" s="75" t="s">
        <v>1713</v>
      </c>
      <c r="L1076" s="75" t="s">
        <v>4033</v>
      </c>
    </row>
    <row r="1077" ht="15.75" customHeight="1">
      <c r="A1077" s="67">
        <v>4648.0</v>
      </c>
      <c r="B1077" s="72" t="s">
        <v>10617</v>
      </c>
      <c r="C1077" s="72">
        <v>2.0</v>
      </c>
      <c r="D1077" s="72" t="s">
        <v>10618</v>
      </c>
      <c r="E1077" s="72" t="s">
        <v>10619</v>
      </c>
      <c r="F1077" s="72" t="s">
        <v>10620</v>
      </c>
      <c r="G1077" s="72" t="s">
        <v>10621</v>
      </c>
      <c r="H1077" s="75" t="s">
        <v>10622</v>
      </c>
      <c r="I1077" s="75" t="s">
        <v>10623</v>
      </c>
      <c r="J1077" s="75" t="s">
        <v>10624</v>
      </c>
      <c r="K1077" s="75" t="s">
        <v>10625</v>
      </c>
      <c r="L1077" s="75" t="s">
        <v>10624</v>
      </c>
    </row>
    <row r="1078" ht="15.75" customHeight="1">
      <c r="A1078" s="67">
        <v>4666.0</v>
      </c>
      <c r="B1078" s="72" t="s">
        <v>4870</v>
      </c>
      <c r="C1078" s="72">
        <v>2.0</v>
      </c>
      <c r="D1078" s="72" t="s">
        <v>10626</v>
      </c>
      <c r="E1078" s="72" t="s">
        <v>10627</v>
      </c>
      <c r="F1078" s="72" t="s">
        <v>10628</v>
      </c>
      <c r="G1078" s="72" t="s">
        <v>10629</v>
      </c>
      <c r="H1078" s="75" t="s">
        <v>4871</v>
      </c>
      <c r="I1078" s="75" t="s">
        <v>4950</v>
      </c>
      <c r="J1078" s="75" t="s">
        <v>4875</v>
      </c>
      <c r="K1078" s="75" t="s">
        <v>10630</v>
      </c>
      <c r="L1078" s="75" t="s">
        <v>1638</v>
      </c>
    </row>
    <row r="1079" ht="15.75" customHeight="1">
      <c r="A1079" s="67">
        <v>4681.0</v>
      </c>
      <c r="B1079" s="72" t="s">
        <v>10631</v>
      </c>
      <c r="C1079" s="72">
        <v>2.0</v>
      </c>
      <c r="D1079" s="72" t="s">
        <v>10632</v>
      </c>
      <c r="E1079" s="72" t="s">
        <v>10633</v>
      </c>
      <c r="F1079" s="72" t="s">
        <v>4906</v>
      </c>
      <c r="G1079" s="72" t="s">
        <v>10634</v>
      </c>
      <c r="H1079" s="75" t="s">
        <v>1635</v>
      </c>
      <c r="I1079" s="75" t="s">
        <v>4908</v>
      </c>
    </row>
    <row r="1080" ht="15.75" customHeight="1">
      <c r="A1080" s="67">
        <v>4682.0</v>
      </c>
      <c r="B1080" s="72" t="s">
        <v>4907</v>
      </c>
      <c r="C1080" s="72">
        <v>2.0</v>
      </c>
      <c r="D1080" s="72" t="s">
        <v>10635</v>
      </c>
      <c r="E1080" s="72" t="s">
        <v>10636</v>
      </c>
      <c r="F1080" s="72" t="s">
        <v>4906</v>
      </c>
      <c r="G1080" s="72" t="s">
        <v>10634</v>
      </c>
      <c r="H1080" s="75" t="s">
        <v>1635</v>
      </c>
      <c r="I1080" s="75" t="s">
        <v>4908</v>
      </c>
    </row>
    <row r="1081" ht="15.75" customHeight="1">
      <c r="A1081" s="67">
        <v>4683.0</v>
      </c>
      <c r="B1081" s="72" t="s">
        <v>10637</v>
      </c>
      <c r="C1081" s="72">
        <v>2.0</v>
      </c>
      <c r="D1081" s="72" t="s">
        <v>10638</v>
      </c>
      <c r="E1081" s="72" t="s">
        <v>10639</v>
      </c>
      <c r="F1081" s="72" t="s">
        <v>4906</v>
      </c>
      <c r="G1081" s="72" t="s">
        <v>10634</v>
      </c>
      <c r="H1081" s="75" t="s">
        <v>1635</v>
      </c>
      <c r="I1081" s="75" t="s">
        <v>4908</v>
      </c>
    </row>
    <row r="1082" ht="15.75" customHeight="1">
      <c r="A1082" s="67">
        <v>4684.0</v>
      </c>
      <c r="B1082" s="72" t="s">
        <v>10640</v>
      </c>
      <c r="C1082" s="72">
        <v>2.0</v>
      </c>
      <c r="D1082" s="72" t="s">
        <v>10641</v>
      </c>
      <c r="E1082" s="72" t="s">
        <v>10642</v>
      </c>
      <c r="F1082" s="72" t="s">
        <v>4906</v>
      </c>
      <c r="G1082" s="72" t="s">
        <v>10634</v>
      </c>
      <c r="H1082" s="75" t="s">
        <v>1635</v>
      </c>
      <c r="I1082" s="75" t="s">
        <v>4908</v>
      </c>
    </row>
    <row r="1083" ht="15.75" customHeight="1">
      <c r="A1083" s="67">
        <v>4685.0</v>
      </c>
      <c r="B1083" s="72" t="s">
        <v>10643</v>
      </c>
      <c r="C1083" s="72">
        <v>2.0</v>
      </c>
      <c r="D1083" s="72" t="s">
        <v>10644</v>
      </c>
      <c r="E1083" s="72" t="s">
        <v>9159</v>
      </c>
      <c r="F1083" s="72" t="s">
        <v>10645</v>
      </c>
      <c r="G1083" s="72" t="s">
        <v>10646</v>
      </c>
      <c r="H1083" s="75" t="s">
        <v>4908</v>
      </c>
    </row>
    <row r="1084" ht="15.75" customHeight="1">
      <c r="A1084" s="67">
        <v>4686.0</v>
      </c>
      <c r="B1084" s="72" t="s">
        <v>10647</v>
      </c>
      <c r="C1084" s="72">
        <v>2.0</v>
      </c>
      <c r="D1084" s="72" t="s">
        <v>10648</v>
      </c>
      <c r="E1084" s="72" t="s">
        <v>10649</v>
      </c>
      <c r="F1084" s="72" t="s">
        <v>10650</v>
      </c>
      <c r="G1084" s="72" t="s">
        <v>10651</v>
      </c>
      <c r="H1084" s="75" t="s">
        <v>10652</v>
      </c>
      <c r="I1084" s="75" t="s">
        <v>1636</v>
      </c>
    </row>
    <row r="1085" ht="15.75" customHeight="1">
      <c r="A1085" s="67">
        <v>4687.0</v>
      </c>
      <c r="B1085" s="72" t="s">
        <v>10653</v>
      </c>
      <c r="C1085" s="72">
        <v>2.0</v>
      </c>
      <c r="D1085" s="72" t="s">
        <v>10654</v>
      </c>
      <c r="E1085" s="72" t="s">
        <v>9159</v>
      </c>
      <c r="F1085" s="72" t="s">
        <v>10655</v>
      </c>
      <c r="G1085" s="72" t="s">
        <v>10656</v>
      </c>
      <c r="H1085" s="75" t="s">
        <v>10652</v>
      </c>
    </row>
    <row r="1086" ht="15.75" customHeight="1">
      <c r="A1086" s="67">
        <v>4721.0</v>
      </c>
      <c r="B1086" s="72" t="s">
        <v>10657</v>
      </c>
      <c r="C1086" s="72">
        <v>2.0</v>
      </c>
      <c r="D1086" s="72" t="s">
        <v>10658</v>
      </c>
      <c r="E1086" s="72" t="s">
        <v>10659</v>
      </c>
      <c r="F1086" s="72" t="s">
        <v>10660</v>
      </c>
      <c r="G1086" s="72" t="s">
        <v>10661</v>
      </c>
      <c r="H1086" s="75" t="s">
        <v>5517</v>
      </c>
      <c r="I1086" s="75" t="s">
        <v>10662</v>
      </c>
      <c r="J1086" s="75" t="s">
        <v>10663</v>
      </c>
      <c r="K1086" s="75" t="s">
        <v>10663</v>
      </c>
      <c r="L1086" s="75" t="s">
        <v>10663</v>
      </c>
    </row>
    <row r="1087" ht="15.75" customHeight="1">
      <c r="A1087" s="67">
        <v>4722.0</v>
      </c>
      <c r="B1087" s="72" t="s">
        <v>10664</v>
      </c>
      <c r="C1087" s="72">
        <v>2.0</v>
      </c>
      <c r="D1087" s="72" t="s">
        <v>10665</v>
      </c>
      <c r="E1087" s="72" t="s">
        <v>10666</v>
      </c>
      <c r="F1087" s="72" t="s">
        <v>10667</v>
      </c>
      <c r="G1087" s="72" t="s">
        <v>10668</v>
      </c>
      <c r="H1087" s="75" t="s">
        <v>5517</v>
      </c>
      <c r="I1087" s="75" t="s">
        <v>10662</v>
      </c>
      <c r="J1087" s="75" t="s">
        <v>10669</v>
      </c>
      <c r="K1087" s="75" t="s">
        <v>10669</v>
      </c>
      <c r="L1087" s="75" t="s">
        <v>10669</v>
      </c>
    </row>
    <row r="1088" ht="15.75" customHeight="1">
      <c r="A1088" s="67">
        <v>4723.0</v>
      </c>
      <c r="B1088" s="72" t="s">
        <v>10670</v>
      </c>
      <c r="C1088" s="72">
        <v>2.0</v>
      </c>
      <c r="D1088" s="72" t="s">
        <v>10671</v>
      </c>
      <c r="E1088" s="72" t="s">
        <v>10672</v>
      </c>
      <c r="F1088" s="72" t="s">
        <v>10673</v>
      </c>
      <c r="G1088" s="72" t="s">
        <v>10674</v>
      </c>
      <c r="H1088" s="75" t="s">
        <v>10662</v>
      </c>
      <c r="I1088" s="75" t="s">
        <v>10675</v>
      </c>
      <c r="J1088" s="75" t="s">
        <v>10669</v>
      </c>
      <c r="K1088" s="75" t="s">
        <v>10676</v>
      </c>
    </row>
    <row r="1089" ht="15.75" customHeight="1">
      <c r="A1089" s="67">
        <v>4729.0</v>
      </c>
      <c r="B1089" s="72" t="s">
        <v>10677</v>
      </c>
      <c r="C1089" s="72">
        <v>2.0</v>
      </c>
      <c r="D1089" s="72" t="s">
        <v>10678</v>
      </c>
      <c r="E1089" s="72" t="s">
        <v>10679</v>
      </c>
      <c r="F1089" s="72" t="s">
        <v>10680</v>
      </c>
      <c r="G1089" s="72" t="s">
        <v>10681</v>
      </c>
      <c r="H1089" s="75" t="s">
        <v>10682</v>
      </c>
      <c r="I1089" s="75" t="s">
        <v>10683</v>
      </c>
      <c r="J1089" s="75" t="s">
        <v>10684</v>
      </c>
      <c r="K1089" s="75" t="s">
        <v>8914</v>
      </c>
      <c r="L1089" s="75" t="s">
        <v>8923</v>
      </c>
    </row>
    <row r="1090" ht="15.75" customHeight="1">
      <c r="A1090" s="67">
        <v>4740.0</v>
      </c>
      <c r="B1090" s="72" t="s">
        <v>10685</v>
      </c>
      <c r="C1090" s="72">
        <v>2.0</v>
      </c>
      <c r="D1090" s="72" t="s">
        <v>10686</v>
      </c>
      <c r="E1090" s="72" t="s">
        <v>9159</v>
      </c>
      <c r="F1090" s="72" t="s">
        <v>10687</v>
      </c>
      <c r="G1090" s="72" t="s">
        <v>10688</v>
      </c>
      <c r="H1090" s="75" t="s">
        <v>1480</v>
      </c>
      <c r="I1090" s="75" t="s">
        <v>1483</v>
      </c>
    </row>
    <row r="1091" ht="15.75" customHeight="1">
      <c r="A1091" s="67">
        <v>4793.0</v>
      </c>
      <c r="B1091" s="72" t="s">
        <v>3400</v>
      </c>
      <c r="C1091" s="72">
        <v>2.0</v>
      </c>
      <c r="D1091" s="72" t="s">
        <v>10689</v>
      </c>
      <c r="E1091" s="72" t="s">
        <v>10690</v>
      </c>
      <c r="F1091" s="72" t="s">
        <v>3399</v>
      </c>
      <c r="G1091" s="72" t="s">
        <v>10691</v>
      </c>
      <c r="H1091" s="75" t="s">
        <v>10692</v>
      </c>
      <c r="I1091" s="75" t="s">
        <v>8475</v>
      </c>
      <c r="J1091" s="75" t="s">
        <v>2562</v>
      </c>
      <c r="K1091" s="75" t="s">
        <v>2702</v>
      </c>
      <c r="L1091" s="75" t="s">
        <v>10693</v>
      </c>
    </row>
    <row r="1092" ht="15.75" customHeight="1">
      <c r="A1092" s="67">
        <v>4794.0</v>
      </c>
      <c r="B1092" s="72" t="s">
        <v>2496</v>
      </c>
      <c r="C1092" s="72">
        <v>2.0</v>
      </c>
      <c r="D1092" s="72" t="s">
        <v>10694</v>
      </c>
      <c r="E1092" s="72" t="s">
        <v>10695</v>
      </c>
      <c r="F1092" s="72" t="s">
        <v>2495</v>
      </c>
      <c r="G1092" s="72" t="s">
        <v>10696</v>
      </c>
      <c r="H1092" s="75" t="s">
        <v>10692</v>
      </c>
      <c r="I1092" s="75" t="s">
        <v>2098</v>
      </c>
      <c r="J1092" s="75" t="s">
        <v>2562</v>
      </c>
      <c r="K1092" s="75" t="s">
        <v>10693</v>
      </c>
      <c r="L1092" s="75" t="s">
        <v>10693</v>
      </c>
    </row>
    <row r="1093" ht="15.75" customHeight="1">
      <c r="A1093" s="67">
        <v>4816.0</v>
      </c>
      <c r="B1093" s="72" t="s">
        <v>10697</v>
      </c>
      <c r="C1093" s="72">
        <v>2.0</v>
      </c>
      <c r="D1093" s="72" t="s">
        <v>10698</v>
      </c>
      <c r="E1093" s="72" t="s">
        <v>10699</v>
      </c>
      <c r="F1093" s="72" t="s">
        <v>10700</v>
      </c>
      <c r="G1093" s="72" t="s">
        <v>10701</v>
      </c>
      <c r="H1093" s="75" t="s">
        <v>1452</v>
      </c>
      <c r="I1093" s="75" t="s">
        <v>10702</v>
      </c>
      <c r="J1093" s="75" t="s">
        <v>1691</v>
      </c>
      <c r="K1093" s="75" t="s">
        <v>10703</v>
      </c>
    </row>
    <row r="1094" ht="15.75" customHeight="1">
      <c r="A1094" s="67">
        <v>4817.0</v>
      </c>
      <c r="B1094" s="72" t="s">
        <v>10704</v>
      </c>
      <c r="C1094" s="72">
        <v>2.0</v>
      </c>
      <c r="D1094" s="72" t="s">
        <v>10705</v>
      </c>
      <c r="E1094" s="72" t="s">
        <v>8652</v>
      </c>
      <c r="F1094" s="72" t="s">
        <v>10706</v>
      </c>
      <c r="G1094" s="72" t="s">
        <v>10707</v>
      </c>
      <c r="H1094" s="75" t="s">
        <v>1452</v>
      </c>
      <c r="I1094" s="75" t="s">
        <v>10702</v>
      </c>
      <c r="J1094" s="75" t="s">
        <v>10703</v>
      </c>
    </row>
    <row r="1095" ht="15.75" customHeight="1">
      <c r="A1095" s="67">
        <v>4822.0</v>
      </c>
      <c r="B1095" s="72" t="s">
        <v>10708</v>
      </c>
      <c r="C1095" s="72">
        <v>2.0</v>
      </c>
      <c r="D1095" s="72" t="s">
        <v>10709</v>
      </c>
      <c r="E1095" s="72" t="s">
        <v>5801</v>
      </c>
      <c r="F1095" s="72" t="s">
        <v>10710</v>
      </c>
      <c r="G1095" s="72" t="s">
        <v>10711</v>
      </c>
      <c r="H1095" s="75" t="s">
        <v>10712</v>
      </c>
      <c r="I1095" s="75" t="s">
        <v>10713</v>
      </c>
      <c r="J1095" s="75" t="s">
        <v>10714</v>
      </c>
    </row>
    <row r="1096" ht="15.75" customHeight="1">
      <c r="A1096" s="67">
        <v>4840.0</v>
      </c>
      <c r="B1096" s="72" t="s">
        <v>10715</v>
      </c>
      <c r="C1096" s="72">
        <v>2.0</v>
      </c>
      <c r="D1096" s="72" t="s">
        <v>10716</v>
      </c>
      <c r="E1096" s="72" t="s">
        <v>5349</v>
      </c>
      <c r="F1096" s="72" t="s">
        <v>10717</v>
      </c>
      <c r="G1096" s="72" t="s">
        <v>10718</v>
      </c>
      <c r="H1096" s="75" t="s">
        <v>4476</v>
      </c>
      <c r="I1096" s="75" t="s">
        <v>10719</v>
      </c>
    </row>
    <row r="1097" ht="15.75" customHeight="1">
      <c r="A1097" s="67">
        <v>4843.0</v>
      </c>
      <c r="B1097" s="72" t="s">
        <v>10720</v>
      </c>
      <c r="C1097" s="72">
        <v>2.0</v>
      </c>
      <c r="D1097" s="72" t="s">
        <v>10721</v>
      </c>
      <c r="E1097" s="72" t="s">
        <v>5638</v>
      </c>
      <c r="F1097" s="72" t="s">
        <v>10722</v>
      </c>
      <c r="G1097" s="72" t="s">
        <v>10723</v>
      </c>
      <c r="H1097" s="75" t="s">
        <v>3184</v>
      </c>
      <c r="I1097" s="75" t="s">
        <v>4543</v>
      </c>
      <c r="J1097" s="75" t="s">
        <v>10724</v>
      </c>
    </row>
    <row r="1098" ht="15.75" customHeight="1">
      <c r="A1098" s="67">
        <v>4869.0</v>
      </c>
      <c r="B1098" s="72" t="s">
        <v>10725</v>
      </c>
      <c r="C1098" s="72">
        <v>2.0</v>
      </c>
      <c r="D1098" s="72" t="s">
        <v>10726</v>
      </c>
      <c r="E1098" s="72" t="s">
        <v>10727</v>
      </c>
      <c r="F1098" s="72" t="s">
        <v>10728</v>
      </c>
      <c r="G1098" s="72" t="s">
        <v>10729</v>
      </c>
      <c r="H1098" s="75" t="s">
        <v>10730</v>
      </c>
      <c r="I1098" s="75" t="s">
        <v>10731</v>
      </c>
      <c r="J1098" s="75" t="s">
        <v>10732</v>
      </c>
      <c r="K1098" s="75" t="s">
        <v>10733</v>
      </c>
      <c r="L1098" s="75" t="s">
        <v>10732</v>
      </c>
    </row>
    <row r="1099" ht="15.75" customHeight="1">
      <c r="A1099" s="67">
        <v>4870.0</v>
      </c>
      <c r="B1099" s="72" t="s">
        <v>10734</v>
      </c>
      <c r="C1099" s="72">
        <v>2.0</v>
      </c>
      <c r="D1099" s="72" t="s">
        <v>10735</v>
      </c>
      <c r="E1099" s="72" t="s">
        <v>10736</v>
      </c>
      <c r="F1099" s="72" t="s">
        <v>10737</v>
      </c>
      <c r="G1099" s="72" t="s">
        <v>10738</v>
      </c>
      <c r="H1099" s="75" t="s">
        <v>10739</v>
      </c>
      <c r="I1099" s="75" t="s">
        <v>4488</v>
      </c>
      <c r="J1099" s="75" t="s">
        <v>2372</v>
      </c>
      <c r="K1099" s="75" t="s">
        <v>2605</v>
      </c>
      <c r="L1099" s="75" t="s">
        <v>9509</v>
      </c>
    </row>
    <row r="1100" ht="15.75" customHeight="1">
      <c r="A1100" s="67">
        <v>4873.0</v>
      </c>
      <c r="B1100" s="72" t="s">
        <v>4588</v>
      </c>
      <c r="C1100" s="72">
        <v>2.0</v>
      </c>
      <c r="D1100" s="72" t="s">
        <v>10740</v>
      </c>
      <c r="E1100" s="72" t="s">
        <v>10741</v>
      </c>
      <c r="F1100" s="72" t="s">
        <v>10742</v>
      </c>
      <c r="G1100" s="72" t="s">
        <v>10743</v>
      </c>
      <c r="H1100" s="75" t="s">
        <v>3168</v>
      </c>
      <c r="I1100" s="75" t="s">
        <v>10744</v>
      </c>
      <c r="J1100" s="75" t="s">
        <v>2283</v>
      </c>
      <c r="K1100" s="75" t="s">
        <v>10745</v>
      </c>
      <c r="L1100" s="75" t="s">
        <v>9639</v>
      </c>
    </row>
    <row r="1101" ht="15.75" customHeight="1">
      <c r="A1101" s="67">
        <v>4874.0</v>
      </c>
      <c r="B1101" s="72" t="s">
        <v>10746</v>
      </c>
      <c r="C1101" s="72">
        <v>2.0</v>
      </c>
      <c r="D1101" s="72" t="s">
        <v>10747</v>
      </c>
      <c r="E1101" s="72" t="s">
        <v>10748</v>
      </c>
      <c r="F1101" s="72" t="s">
        <v>10749</v>
      </c>
      <c r="G1101" s="72" t="s">
        <v>10750</v>
      </c>
      <c r="H1101" s="75" t="s">
        <v>3168</v>
      </c>
      <c r="I1101" s="75" t="s">
        <v>2789</v>
      </c>
      <c r="J1101" s="75" t="s">
        <v>4301</v>
      </c>
      <c r="K1101" s="75" t="s">
        <v>4302</v>
      </c>
      <c r="L1101" s="75" t="s">
        <v>9639</v>
      </c>
    </row>
    <row r="1102" ht="15.75" customHeight="1">
      <c r="A1102" s="67">
        <v>4876.0</v>
      </c>
      <c r="B1102" s="72" t="s">
        <v>10751</v>
      </c>
      <c r="C1102" s="72">
        <v>2.0</v>
      </c>
      <c r="D1102" s="72" t="s">
        <v>10752</v>
      </c>
      <c r="E1102" s="72" t="s">
        <v>5801</v>
      </c>
      <c r="F1102" s="72" t="s">
        <v>10753</v>
      </c>
      <c r="G1102" s="72" t="s">
        <v>10754</v>
      </c>
      <c r="H1102" s="75" t="s">
        <v>6956</v>
      </c>
      <c r="I1102" s="75" t="s">
        <v>10755</v>
      </c>
      <c r="J1102" s="75" t="s">
        <v>10756</v>
      </c>
    </row>
    <row r="1103" ht="15.75" customHeight="1">
      <c r="A1103" s="67">
        <v>4877.0</v>
      </c>
      <c r="B1103" s="72" t="s">
        <v>10757</v>
      </c>
      <c r="C1103" s="72">
        <v>2.0</v>
      </c>
      <c r="D1103" s="72" t="s">
        <v>10758</v>
      </c>
      <c r="E1103" s="72" t="s">
        <v>5575</v>
      </c>
      <c r="F1103" s="72" t="s">
        <v>10759</v>
      </c>
      <c r="G1103" s="72" t="s">
        <v>10760</v>
      </c>
      <c r="H1103" s="75" t="s">
        <v>4410</v>
      </c>
      <c r="I1103" s="75" t="s">
        <v>10761</v>
      </c>
      <c r="J1103" s="75" t="s">
        <v>1403</v>
      </c>
      <c r="K1103" s="75" t="s">
        <v>1403</v>
      </c>
      <c r="L1103" s="75" t="s">
        <v>1403</v>
      </c>
    </row>
    <row r="1104" ht="15.75" customHeight="1">
      <c r="A1104" s="67">
        <v>4880.0</v>
      </c>
      <c r="B1104" s="72" t="s">
        <v>10762</v>
      </c>
      <c r="C1104" s="72">
        <v>2.0</v>
      </c>
      <c r="D1104" s="72" t="s">
        <v>10763</v>
      </c>
      <c r="E1104" s="72" t="s">
        <v>5349</v>
      </c>
      <c r="F1104" s="72" t="s">
        <v>10764</v>
      </c>
      <c r="G1104" s="72" t="s">
        <v>10765</v>
      </c>
      <c r="H1104" s="75" t="s">
        <v>4543</v>
      </c>
    </row>
    <row r="1105" ht="15.75" customHeight="1">
      <c r="A1105" s="67">
        <v>4881.0</v>
      </c>
      <c r="B1105" s="72" t="s">
        <v>2334</v>
      </c>
      <c r="C1105" s="72">
        <v>2.0</v>
      </c>
      <c r="D1105" s="72" t="s">
        <v>10766</v>
      </c>
      <c r="E1105" s="72" t="s">
        <v>10767</v>
      </c>
      <c r="F1105" s="72" t="s">
        <v>10768</v>
      </c>
      <c r="G1105" s="72" t="s">
        <v>10769</v>
      </c>
      <c r="H1105" s="75" t="s">
        <v>10770</v>
      </c>
      <c r="I1105" s="75" t="s">
        <v>6536</v>
      </c>
      <c r="J1105" s="75" t="s">
        <v>2283</v>
      </c>
      <c r="K1105" s="75" t="s">
        <v>4302</v>
      </c>
      <c r="L1105" s="75" t="s">
        <v>9639</v>
      </c>
    </row>
    <row r="1106" ht="15.75" customHeight="1">
      <c r="A1106" s="67">
        <v>4882.0</v>
      </c>
      <c r="B1106" s="72" t="s">
        <v>3520</v>
      </c>
      <c r="C1106" s="72">
        <v>2.0</v>
      </c>
      <c r="D1106" s="72" t="s">
        <v>10771</v>
      </c>
      <c r="E1106" s="72" t="s">
        <v>10772</v>
      </c>
      <c r="F1106" s="72" t="s">
        <v>10773</v>
      </c>
      <c r="G1106" s="72" t="s">
        <v>10774</v>
      </c>
      <c r="H1106" s="75" t="s">
        <v>10775</v>
      </c>
      <c r="I1106" s="75" t="s">
        <v>4191</v>
      </c>
      <c r="J1106" s="75" t="s">
        <v>2493</v>
      </c>
      <c r="K1106" s="75" t="s">
        <v>4301</v>
      </c>
      <c r="L1106" s="75" t="s">
        <v>4301</v>
      </c>
    </row>
    <row r="1107" ht="15.75" customHeight="1">
      <c r="A1107" s="67">
        <v>4883.0</v>
      </c>
      <c r="B1107" s="72" t="s">
        <v>10776</v>
      </c>
      <c r="C1107" s="72">
        <v>2.0</v>
      </c>
      <c r="D1107" s="72" t="s">
        <v>10777</v>
      </c>
      <c r="E1107" s="72" t="s">
        <v>10778</v>
      </c>
      <c r="F1107" s="72" t="s">
        <v>10779</v>
      </c>
      <c r="G1107" s="72" t="s">
        <v>10780</v>
      </c>
      <c r="H1107" s="75" t="s">
        <v>10775</v>
      </c>
      <c r="I1107" s="75" t="s">
        <v>4191</v>
      </c>
      <c r="J1107" s="75" t="s">
        <v>2493</v>
      </c>
      <c r="K1107" s="75" t="s">
        <v>4301</v>
      </c>
      <c r="L1107" s="75" t="s">
        <v>2283</v>
      </c>
    </row>
    <row r="1108" ht="15.75" customHeight="1">
      <c r="A1108" s="67">
        <v>4884.0</v>
      </c>
      <c r="B1108" s="72" t="s">
        <v>10781</v>
      </c>
      <c r="C1108" s="72">
        <v>2.0</v>
      </c>
      <c r="D1108" s="72" t="s">
        <v>10782</v>
      </c>
      <c r="E1108" s="72" t="s">
        <v>10783</v>
      </c>
      <c r="F1108" s="72" t="s">
        <v>10784</v>
      </c>
      <c r="G1108" s="72" t="s">
        <v>10785</v>
      </c>
      <c r="H1108" s="75" t="s">
        <v>4392</v>
      </c>
      <c r="I1108" s="75" t="s">
        <v>2885</v>
      </c>
      <c r="J1108" s="75" t="s">
        <v>3556</v>
      </c>
      <c r="K1108" s="75" t="s">
        <v>2961</v>
      </c>
      <c r="L1108" s="75" t="s">
        <v>2961</v>
      </c>
    </row>
    <row r="1109" ht="15.75" customHeight="1">
      <c r="A1109" s="67">
        <v>4885.0</v>
      </c>
      <c r="B1109" s="72" t="s">
        <v>10786</v>
      </c>
      <c r="C1109" s="72">
        <v>2.0</v>
      </c>
      <c r="D1109" s="72" t="s">
        <v>10407</v>
      </c>
      <c r="E1109" s="72" t="s">
        <v>5349</v>
      </c>
      <c r="F1109" s="72" t="s">
        <v>10408</v>
      </c>
      <c r="G1109" s="72" t="s">
        <v>10409</v>
      </c>
      <c r="H1109" s="75" t="s">
        <v>3556</v>
      </c>
    </row>
    <row r="1110" ht="15.75" customHeight="1">
      <c r="A1110" s="67">
        <v>4886.0</v>
      </c>
      <c r="B1110" s="72" t="s">
        <v>4189</v>
      </c>
      <c r="C1110" s="72">
        <v>2.0</v>
      </c>
      <c r="D1110" s="72" t="s">
        <v>10787</v>
      </c>
      <c r="E1110" s="72" t="s">
        <v>10788</v>
      </c>
      <c r="F1110" s="72" t="s">
        <v>10789</v>
      </c>
      <c r="G1110" s="72" t="s">
        <v>10790</v>
      </c>
      <c r="H1110" s="75" t="s">
        <v>9655</v>
      </c>
      <c r="I1110" s="75" t="s">
        <v>2493</v>
      </c>
      <c r="J1110" s="75" t="s">
        <v>2286</v>
      </c>
      <c r="K1110" s="75" t="s">
        <v>4369</v>
      </c>
      <c r="L1110" s="75" t="s">
        <v>4370</v>
      </c>
    </row>
    <row r="1111" ht="15.75" customHeight="1">
      <c r="A1111" s="67">
        <v>4887.0</v>
      </c>
      <c r="B1111" s="72" t="s">
        <v>604</v>
      </c>
      <c r="C1111" s="72">
        <v>2.0</v>
      </c>
      <c r="D1111" s="72" t="s">
        <v>10791</v>
      </c>
      <c r="E1111" s="72" t="s">
        <v>10792</v>
      </c>
      <c r="F1111" s="72" t="s">
        <v>10793</v>
      </c>
      <c r="G1111" s="72" t="s">
        <v>9654</v>
      </c>
      <c r="H1111" s="75" t="s">
        <v>9655</v>
      </c>
      <c r="I1111" s="75" t="s">
        <v>2493</v>
      </c>
      <c r="J1111" s="75" t="s">
        <v>2286</v>
      </c>
      <c r="K1111" s="75" t="s">
        <v>4370</v>
      </c>
      <c r="L1111" s="75" t="s">
        <v>4370</v>
      </c>
    </row>
    <row r="1112" ht="15.75" customHeight="1">
      <c r="A1112" s="67">
        <v>4888.0</v>
      </c>
      <c r="B1112" s="72" t="s">
        <v>10794</v>
      </c>
      <c r="C1112" s="72">
        <v>2.0</v>
      </c>
      <c r="D1112" s="72" t="s">
        <v>10795</v>
      </c>
      <c r="E1112" s="72" t="s">
        <v>10796</v>
      </c>
      <c r="F1112" s="72" t="s">
        <v>10797</v>
      </c>
      <c r="G1112" s="72" t="s">
        <v>10798</v>
      </c>
      <c r="H1112" s="75" t="s">
        <v>2283</v>
      </c>
      <c r="I1112" s="75" t="s">
        <v>2494</v>
      </c>
      <c r="J1112" s="75" t="s">
        <v>2789</v>
      </c>
      <c r="K1112" s="75" t="s">
        <v>4370</v>
      </c>
      <c r="L1112" s="75" t="s">
        <v>4370</v>
      </c>
    </row>
    <row r="1113" ht="15.75" customHeight="1">
      <c r="A1113" s="67">
        <v>4889.0</v>
      </c>
      <c r="B1113" s="72" t="s">
        <v>2788</v>
      </c>
      <c r="C1113" s="72">
        <v>2.0</v>
      </c>
      <c r="D1113" s="72" t="s">
        <v>10799</v>
      </c>
      <c r="E1113" s="72" t="s">
        <v>10800</v>
      </c>
      <c r="F1113" s="72" t="s">
        <v>4751</v>
      </c>
      <c r="G1113" s="72" t="s">
        <v>9658</v>
      </c>
      <c r="H1113" s="75" t="s">
        <v>2283</v>
      </c>
      <c r="I1113" s="75" t="s">
        <v>2494</v>
      </c>
      <c r="J1113" s="75" t="s">
        <v>4370</v>
      </c>
      <c r="K1113" s="75" t="s">
        <v>4369</v>
      </c>
      <c r="L1113" s="75" t="s">
        <v>4370</v>
      </c>
    </row>
    <row r="1114" ht="15.75" customHeight="1">
      <c r="A1114" s="67">
        <v>4890.0</v>
      </c>
      <c r="B1114" s="72" t="s">
        <v>4790</v>
      </c>
      <c r="C1114" s="72">
        <v>2.0</v>
      </c>
      <c r="D1114" s="72" t="s">
        <v>10801</v>
      </c>
      <c r="E1114" s="72" t="s">
        <v>10802</v>
      </c>
      <c r="F1114" s="72" t="s">
        <v>4789</v>
      </c>
      <c r="G1114" s="72" t="s">
        <v>10803</v>
      </c>
      <c r="H1114" s="75" t="s">
        <v>2494</v>
      </c>
      <c r="I1114" s="75" t="s">
        <v>4369</v>
      </c>
      <c r="J1114" s="75" t="s">
        <v>4370</v>
      </c>
      <c r="K1114" s="75" t="s">
        <v>4301</v>
      </c>
    </row>
    <row r="1115" ht="15.75" customHeight="1">
      <c r="A1115" s="67">
        <v>4891.0</v>
      </c>
      <c r="B1115" s="72" t="s">
        <v>10804</v>
      </c>
      <c r="C1115" s="72">
        <v>2.0</v>
      </c>
      <c r="D1115" s="72" t="s">
        <v>10805</v>
      </c>
      <c r="E1115" s="72" t="s">
        <v>9669</v>
      </c>
      <c r="F1115" s="72" t="s">
        <v>4367</v>
      </c>
      <c r="G1115" s="72" t="s">
        <v>10806</v>
      </c>
      <c r="H1115" s="75" t="s">
        <v>2494</v>
      </c>
      <c r="I1115" s="75" t="s">
        <v>4369</v>
      </c>
      <c r="J1115" s="75" t="s">
        <v>4370</v>
      </c>
    </row>
    <row r="1116" ht="15.75" customHeight="1">
      <c r="A1116" s="67">
        <v>4892.0</v>
      </c>
      <c r="B1116" s="72" t="s">
        <v>4368</v>
      </c>
      <c r="C1116" s="72">
        <v>2.0</v>
      </c>
      <c r="D1116" s="72" t="s">
        <v>10807</v>
      </c>
      <c r="E1116" s="72" t="s">
        <v>10808</v>
      </c>
      <c r="F1116" s="72" t="s">
        <v>4367</v>
      </c>
      <c r="G1116" s="72" t="s">
        <v>10806</v>
      </c>
      <c r="H1116" s="75" t="s">
        <v>2494</v>
      </c>
      <c r="I1116" s="75" t="s">
        <v>4369</v>
      </c>
      <c r="J1116" s="75" t="s">
        <v>4370</v>
      </c>
    </row>
    <row r="1117" ht="15.75" customHeight="1">
      <c r="A1117" s="67">
        <v>4893.0</v>
      </c>
      <c r="B1117" s="72" t="s">
        <v>10809</v>
      </c>
      <c r="C1117" s="72">
        <v>2.0</v>
      </c>
      <c r="D1117" s="72" t="s">
        <v>10810</v>
      </c>
      <c r="E1117" s="72" t="s">
        <v>10811</v>
      </c>
      <c r="F1117" s="72" t="s">
        <v>4367</v>
      </c>
      <c r="G1117" s="72" t="s">
        <v>10806</v>
      </c>
      <c r="H1117" s="75" t="s">
        <v>2494</v>
      </c>
      <c r="I1117" s="75" t="s">
        <v>4369</v>
      </c>
      <c r="J1117" s="75" t="s">
        <v>4370</v>
      </c>
    </row>
    <row r="1118" ht="15.75" customHeight="1">
      <c r="A1118" s="67">
        <v>4894.0</v>
      </c>
      <c r="B1118" s="72" t="s">
        <v>10812</v>
      </c>
      <c r="C1118" s="72">
        <v>2.0</v>
      </c>
      <c r="D1118" s="72" t="s">
        <v>10813</v>
      </c>
      <c r="E1118" s="72" t="s">
        <v>10814</v>
      </c>
      <c r="F1118" s="72" t="s">
        <v>10815</v>
      </c>
      <c r="G1118" s="72" t="s">
        <v>10816</v>
      </c>
      <c r="H1118" s="75" t="s">
        <v>2494</v>
      </c>
      <c r="I1118" s="75" t="s">
        <v>4369</v>
      </c>
    </row>
    <row r="1119" ht="15.75" customHeight="1">
      <c r="A1119" s="67">
        <v>4895.0</v>
      </c>
      <c r="B1119" s="72" t="s">
        <v>10817</v>
      </c>
      <c r="C1119" s="72">
        <v>2.0</v>
      </c>
      <c r="D1119" s="72" t="s">
        <v>10818</v>
      </c>
      <c r="E1119" s="72" t="s">
        <v>9690</v>
      </c>
      <c r="F1119" s="72" t="s">
        <v>10815</v>
      </c>
      <c r="G1119" s="72" t="s">
        <v>10816</v>
      </c>
      <c r="H1119" s="75" t="s">
        <v>2494</v>
      </c>
      <c r="I1119" s="75" t="s">
        <v>4369</v>
      </c>
    </row>
    <row r="1120" ht="15.75" customHeight="1">
      <c r="A1120" s="67">
        <v>4896.0</v>
      </c>
      <c r="B1120" s="72" t="s">
        <v>10819</v>
      </c>
      <c r="C1120" s="72">
        <v>2.0</v>
      </c>
      <c r="D1120" s="72" t="s">
        <v>10820</v>
      </c>
      <c r="E1120" s="72" t="s">
        <v>5580</v>
      </c>
      <c r="F1120" s="72" t="s">
        <v>10815</v>
      </c>
      <c r="G1120" s="72" t="s">
        <v>10816</v>
      </c>
      <c r="H1120" s="75" t="s">
        <v>2494</v>
      </c>
      <c r="I1120" s="75" t="s">
        <v>4369</v>
      </c>
    </row>
    <row r="1121" ht="15.75" customHeight="1">
      <c r="A1121" s="67">
        <v>4897.0</v>
      </c>
      <c r="B1121" s="72" t="s">
        <v>10821</v>
      </c>
      <c r="C1121" s="72">
        <v>2.0</v>
      </c>
      <c r="D1121" s="72" t="s">
        <v>10822</v>
      </c>
      <c r="E1121" s="72" t="s">
        <v>10823</v>
      </c>
      <c r="F1121" s="72" t="s">
        <v>10815</v>
      </c>
      <c r="G1121" s="72" t="s">
        <v>10816</v>
      </c>
      <c r="H1121" s="75" t="s">
        <v>2494</v>
      </c>
      <c r="I1121" s="75" t="s">
        <v>4369</v>
      </c>
    </row>
    <row r="1122" ht="15.75" customHeight="1">
      <c r="A1122" s="67">
        <v>4898.0</v>
      </c>
      <c r="B1122" s="72" t="s">
        <v>10824</v>
      </c>
      <c r="C1122" s="72">
        <v>2.0</v>
      </c>
      <c r="D1122" s="72" t="s">
        <v>10825</v>
      </c>
      <c r="E1122" s="72" t="s">
        <v>6043</v>
      </c>
      <c r="F1122" s="72" t="s">
        <v>10815</v>
      </c>
      <c r="G1122" s="72" t="s">
        <v>10816</v>
      </c>
      <c r="H1122" s="75" t="s">
        <v>2494</v>
      </c>
      <c r="I1122" s="75" t="s">
        <v>4369</v>
      </c>
    </row>
    <row r="1123" ht="15.75" customHeight="1">
      <c r="A1123" s="67">
        <v>4899.0</v>
      </c>
      <c r="B1123" s="72" t="s">
        <v>10826</v>
      </c>
      <c r="C1123" s="72">
        <v>2.0</v>
      </c>
      <c r="D1123" s="72" t="s">
        <v>10827</v>
      </c>
      <c r="E1123" s="72" t="s">
        <v>6520</v>
      </c>
      <c r="F1123" s="72" t="s">
        <v>10828</v>
      </c>
      <c r="G1123" s="72" t="s">
        <v>10829</v>
      </c>
      <c r="H1123" s="75" t="s">
        <v>2494</v>
      </c>
    </row>
    <row r="1124" ht="15.75" customHeight="1">
      <c r="A1124" s="67">
        <v>4900.0</v>
      </c>
      <c r="B1124" s="72" t="s">
        <v>10830</v>
      </c>
      <c r="C1124" s="72">
        <v>2.0</v>
      </c>
      <c r="D1124" s="72" t="s">
        <v>10831</v>
      </c>
      <c r="E1124" s="72" t="s">
        <v>5374</v>
      </c>
      <c r="F1124" s="72" t="s">
        <v>10828</v>
      </c>
      <c r="G1124" s="72" t="s">
        <v>10829</v>
      </c>
      <c r="H1124" s="75" t="s">
        <v>2494</v>
      </c>
    </row>
    <row r="1125" ht="15.75" customHeight="1">
      <c r="A1125" s="67">
        <v>4901.0</v>
      </c>
      <c r="B1125" s="72" t="s">
        <v>10832</v>
      </c>
      <c r="C1125" s="72">
        <v>2.0</v>
      </c>
      <c r="D1125" s="72" t="s">
        <v>10833</v>
      </c>
      <c r="E1125" s="72" t="s">
        <v>5387</v>
      </c>
      <c r="F1125" s="72" t="s">
        <v>10828</v>
      </c>
      <c r="G1125" s="72" t="s">
        <v>10829</v>
      </c>
      <c r="H1125" s="75" t="s">
        <v>2494</v>
      </c>
    </row>
    <row r="1126" ht="15.75" customHeight="1">
      <c r="A1126" s="67">
        <v>4902.0</v>
      </c>
      <c r="B1126" s="72" t="s">
        <v>10834</v>
      </c>
      <c r="C1126" s="72">
        <v>2.0</v>
      </c>
      <c r="D1126" s="72" t="s">
        <v>10835</v>
      </c>
      <c r="E1126" s="72" t="s">
        <v>5349</v>
      </c>
      <c r="F1126" s="72" t="s">
        <v>10828</v>
      </c>
      <c r="G1126" s="72" t="s">
        <v>10829</v>
      </c>
      <c r="H1126" s="75" t="s">
        <v>2494</v>
      </c>
    </row>
    <row r="1127" ht="15.75" customHeight="1">
      <c r="A1127" s="67">
        <v>4903.0</v>
      </c>
      <c r="B1127" s="72" t="s">
        <v>10836</v>
      </c>
      <c r="C1127" s="72">
        <v>2.0</v>
      </c>
      <c r="D1127" s="72" t="s">
        <v>10837</v>
      </c>
      <c r="E1127" s="72" t="s">
        <v>10838</v>
      </c>
      <c r="F1127" s="72" t="s">
        <v>10839</v>
      </c>
      <c r="G1127" s="72" t="s">
        <v>10840</v>
      </c>
      <c r="H1127" s="75" t="s">
        <v>6770</v>
      </c>
      <c r="I1127" s="75" t="s">
        <v>6915</v>
      </c>
      <c r="J1127" s="75" t="s">
        <v>2961</v>
      </c>
      <c r="K1127" s="75" t="s">
        <v>3043</v>
      </c>
      <c r="L1127" s="75" t="s">
        <v>3043</v>
      </c>
    </row>
    <row r="1128" ht="15.75" customHeight="1">
      <c r="A1128" s="67">
        <v>4904.0</v>
      </c>
      <c r="B1128" s="72" t="s">
        <v>10841</v>
      </c>
      <c r="C1128" s="72">
        <v>2.0</v>
      </c>
      <c r="D1128" s="72" t="s">
        <v>10842</v>
      </c>
      <c r="E1128" s="72" t="s">
        <v>10843</v>
      </c>
      <c r="F1128" s="72" t="s">
        <v>10844</v>
      </c>
      <c r="G1128" s="72" t="s">
        <v>10845</v>
      </c>
      <c r="H1128" s="75" t="s">
        <v>4392</v>
      </c>
      <c r="I1128" s="75" t="s">
        <v>2885</v>
      </c>
      <c r="J1128" s="75" t="s">
        <v>2961</v>
      </c>
      <c r="K1128" s="75" t="s">
        <v>3043</v>
      </c>
      <c r="L1128" s="75" t="s">
        <v>2961</v>
      </c>
    </row>
    <row r="1129" ht="15.75" customHeight="1">
      <c r="A1129" s="67">
        <v>4905.0</v>
      </c>
      <c r="B1129" s="72" t="s">
        <v>10846</v>
      </c>
      <c r="C1129" s="72">
        <v>2.0</v>
      </c>
      <c r="D1129" s="72" t="s">
        <v>10847</v>
      </c>
      <c r="E1129" s="72" t="s">
        <v>10848</v>
      </c>
      <c r="F1129" s="72" t="s">
        <v>10849</v>
      </c>
      <c r="G1129" s="72" t="s">
        <v>10850</v>
      </c>
      <c r="H1129" s="75" t="s">
        <v>2967</v>
      </c>
      <c r="I1129" s="75" t="s">
        <v>6810</v>
      </c>
      <c r="J1129" s="75" t="s">
        <v>6770</v>
      </c>
      <c r="K1129" s="75" t="s">
        <v>6747</v>
      </c>
      <c r="L1129" s="75" t="s">
        <v>6770</v>
      </c>
    </row>
    <row r="1130" ht="15.75" customHeight="1">
      <c r="A1130" s="67">
        <v>4907.0</v>
      </c>
      <c r="B1130" s="72" t="s">
        <v>10851</v>
      </c>
      <c r="C1130" s="72">
        <v>2.0</v>
      </c>
      <c r="D1130" s="72" t="s">
        <v>10852</v>
      </c>
      <c r="E1130" s="72" t="s">
        <v>5693</v>
      </c>
      <c r="F1130" s="72" t="s">
        <v>10853</v>
      </c>
      <c r="G1130" s="72" t="s">
        <v>10854</v>
      </c>
      <c r="H1130" s="75" t="s">
        <v>10855</v>
      </c>
      <c r="I1130" s="75" t="s">
        <v>6810</v>
      </c>
      <c r="J1130" s="75" t="s">
        <v>2103</v>
      </c>
      <c r="K1130" s="75" t="s">
        <v>2103</v>
      </c>
      <c r="L1130" s="75" t="s">
        <v>2103</v>
      </c>
    </row>
    <row r="1131" ht="15.75" customHeight="1">
      <c r="A1131" s="67">
        <v>4908.0</v>
      </c>
      <c r="B1131" s="72" t="s">
        <v>10856</v>
      </c>
      <c r="C1131" s="72">
        <v>2.0</v>
      </c>
      <c r="D1131" s="72" t="s">
        <v>10857</v>
      </c>
      <c r="E1131" s="72" t="s">
        <v>5638</v>
      </c>
      <c r="F1131" s="72" t="s">
        <v>10858</v>
      </c>
      <c r="G1131" s="72" t="s">
        <v>10859</v>
      </c>
      <c r="H1131" s="75" t="s">
        <v>6671</v>
      </c>
      <c r="I1131" s="75" t="s">
        <v>3825</v>
      </c>
      <c r="J1131" s="75" t="s">
        <v>4305</v>
      </c>
    </row>
    <row r="1132" ht="15.75" customHeight="1">
      <c r="A1132" s="67">
        <v>4909.0</v>
      </c>
      <c r="B1132" s="72" t="s">
        <v>10860</v>
      </c>
      <c r="C1132" s="72">
        <v>2.0</v>
      </c>
      <c r="D1132" s="72" t="s">
        <v>10861</v>
      </c>
      <c r="E1132" s="72" t="s">
        <v>5592</v>
      </c>
      <c r="F1132" s="72" t="s">
        <v>10862</v>
      </c>
      <c r="G1132" s="72" t="s">
        <v>10863</v>
      </c>
      <c r="H1132" s="75" t="s">
        <v>6897</v>
      </c>
      <c r="I1132" s="75" t="s">
        <v>4611</v>
      </c>
      <c r="J1132" s="75" t="s">
        <v>4610</v>
      </c>
    </row>
    <row r="1133" ht="15.75" customHeight="1">
      <c r="A1133" s="67">
        <v>4912.0</v>
      </c>
      <c r="B1133" s="72" t="s">
        <v>10864</v>
      </c>
      <c r="C1133" s="72">
        <v>2.0</v>
      </c>
      <c r="D1133" s="72" t="s">
        <v>10865</v>
      </c>
      <c r="E1133" s="72" t="s">
        <v>6520</v>
      </c>
      <c r="F1133" s="72" t="s">
        <v>10866</v>
      </c>
      <c r="G1133" s="72" t="s">
        <v>10867</v>
      </c>
      <c r="H1133" s="75" t="s">
        <v>4311</v>
      </c>
      <c r="I1133" s="75" t="s">
        <v>1035</v>
      </c>
      <c r="J1133" s="75" t="s">
        <v>1037</v>
      </c>
      <c r="K1133" s="75" t="s">
        <v>1036</v>
      </c>
      <c r="L1133" s="75" t="s">
        <v>942</v>
      </c>
    </row>
    <row r="1134" ht="15.75" customHeight="1">
      <c r="A1134" s="67">
        <v>4913.0</v>
      </c>
      <c r="B1134" s="72" t="s">
        <v>3958</v>
      </c>
      <c r="C1134" s="72">
        <v>2.0</v>
      </c>
      <c r="D1134" s="72" t="s">
        <v>10868</v>
      </c>
      <c r="E1134" s="72" t="s">
        <v>5374</v>
      </c>
      <c r="F1134" s="72" t="s">
        <v>3957</v>
      </c>
      <c r="G1134" s="72" t="s">
        <v>10869</v>
      </c>
      <c r="H1134" s="75" t="s">
        <v>942</v>
      </c>
      <c r="I1134" s="75" t="s">
        <v>1037</v>
      </c>
      <c r="J1134" s="75" t="s">
        <v>1035</v>
      </c>
      <c r="K1134" s="75" t="s">
        <v>1036</v>
      </c>
    </row>
    <row r="1135" ht="15.75" customHeight="1">
      <c r="A1135" s="67">
        <v>4914.0</v>
      </c>
      <c r="B1135" s="72" t="s">
        <v>10870</v>
      </c>
      <c r="C1135" s="72">
        <v>2.0</v>
      </c>
      <c r="D1135" s="72" t="s">
        <v>10871</v>
      </c>
      <c r="E1135" s="72" t="s">
        <v>5387</v>
      </c>
      <c r="F1135" s="72" t="s">
        <v>10872</v>
      </c>
      <c r="G1135" s="72" t="s">
        <v>10873</v>
      </c>
      <c r="H1135" s="75" t="s">
        <v>942</v>
      </c>
      <c r="I1135" s="75" t="s">
        <v>1035</v>
      </c>
      <c r="J1135" s="75" t="s">
        <v>1036</v>
      </c>
    </row>
    <row r="1136" ht="15.75" customHeight="1">
      <c r="A1136" s="67">
        <v>4915.0</v>
      </c>
      <c r="B1136" s="72" t="s">
        <v>10874</v>
      </c>
      <c r="C1136" s="72">
        <v>2.0</v>
      </c>
      <c r="D1136" s="72" t="s">
        <v>10875</v>
      </c>
      <c r="E1136" s="72" t="s">
        <v>5349</v>
      </c>
      <c r="F1136" s="72" t="s">
        <v>10876</v>
      </c>
      <c r="G1136" s="72" t="s">
        <v>10877</v>
      </c>
      <c r="H1136" s="75" t="s">
        <v>942</v>
      </c>
      <c r="I1136" s="75" t="s">
        <v>1035</v>
      </c>
    </row>
    <row r="1137" ht="15.75" customHeight="1">
      <c r="A1137" s="67">
        <v>4917.0</v>
      </c>
      <c r="B1137" s="72" t="s">
        <v>10878</v>
      </c>
      <c r="C1137" s="72">
        <v>2.0</v>
      </c>
      <c r="D1137" s="72" t="s">
        <v>10879</v>
      </c>
      <c r="E1137" s="72" t="s">
        <v>5387</v>
      </c>
      <c r="F1137" s="72" t="s">
        <v>10880</v>
      </c>
      <c r="G1137" s="72" t="s">
        <v>10881</v>
      </c>
      <c r="H1137" s="75" t="s">
        <v>9663</v>
      </c>
      <c r="I1137" s="75" t="s">
        <v>4589</v>
      </c>
      <c r="J1137" s="75" t="s">
        <v>10882</v>
      </c>
    </row>
    <row r="1138" ht="15.75" customHeight="1">
      <c r="A1138" s="67">
        <v>4918.0</v>
      </c>
      <c r="B1138" s="72" t="s">
        <v>10883</v>
      </c>
      <c r="C1138" s="72">
        <v>2.0</v>
      </c>
      <c r="D1138" s="72" t="s">
        <v>10884</v>
      </c>
      <c r="E1138" s="72" t="s">
        <v>10885</v>
      </c>
      <c r="F1138" s="72" t="s">
        <v>10886</v>
      </c>
      <c r="G1138" s="72" t="s">
        <v>10887</v>
      </c>
      <c r="H1138" s="75" t="s">
        <v>10888</v>
      </c>
      <c r="I1138" s="75" t="s">
        <v>10889</v>
      </c>
      <c r="J1138" s="75" t="s">
        <v>1679</v>
      </c>
      <c r="K1138" s="75" t="s">
        <v>4352</v>
      </c>
      <c r="L1138" s="75" t="s">
        <v>1679</v>
      </c>
    </row>
    <row r="1139" ht="15.75" customHeight="1">
      <c r="A1139" s="67">
        <v>4920.0</v>
      </c>
      <c r="B1139" s="72" t="s">
        <v>10890</v>
      </c>
      <c r="C1139" s="72">
        <v>2.0</v>
      </c>
      <c r="D1139" s="72" t="s">
        <v>10891</v>
      </c>
      <c r="E1139" s="72" t="s">
        <v>6428</v>
      </c>
      <c r="F1139" s="72" t="s">
        <v>10892</v>
      </c>
      <c r="G1139" s="72" t="s">
        <v>10893</v>
      </c>
      <c r="H1139" s="75" t="s">
        <v>10889</v>
      </c>
      <c r="I1139" s="75" t="s">
        <v>10894</v>
      </c>
      <c r="J1139" s="75" t="s">
        <v>1679</v>
      </c>
      <c r="K1139" s="75" t="s">
        <v>10895</v>
      </c>
      <c r="L1139" s="75" t="s">
        <v>10895</v>
      </c>
    </row>
    <row r="1140" ht="15.75" customHeight="1">
      <c r="A1140" s="67">
        <v>4921.0</v>
      </c>
      <c r="B1140" s="72" t="s">
        <v>10896</v>
      </c>
      <c r="C1140" s="72">
        <v>2.0</v>
      </c>
      <c r="D1140" s="72" t="s">
        <v>10897</v>
      </c>
      <c r="E1140" s="72" t="s">
        <v>5374</v>
      </c>
      <c r="F1140" s="72" t="s">
        <v>10898</v>
      </c>
      <c r="G1140" s="72" t="s">
        <v>10899</v>
      </c>
      <c r="H1140" s="75" t="s">
        <v>10900</v>
      </c>
      <c r="I1140" s="75" t="s">
        <v>3579</v>
      </c>
      <c r="J1140" s="75" t="s">
        <v>10894</v>
      </c>
      <c r="K1140" s="75" t="s">
        <v>5641</v>
      </c>
      <c r="L1140" s="75" t="s">
        <v>1679</v>
      </c>
    </row>
    <row r="1141" ht="15.75" customHeight="1">
      <c r="A1141" s="67">
        <v>4923.0</v>
      </c>
      <c r="B1141" s="72" t="s">
        <v>10901</v>
      </c>
      <c r="C1141" s="72">
        <v>2.0</v>
      </c>
      <c r="D1141" s="72" t="s">
        <v>10902</v>
      </c>
      <c r="E1141" s="72" t="s">
        <v>5349</v>
      </c>
      <c r="F1141" s="72" t="s">
        <v>10903</v>
      </c>
      <c r="G1141" s="72" t="s">
        <v>10904</v>
      </c>
      <c r="H1141" s="75" t="s">
        <v>1679</v>
      </c>
      <c r="I1141" s="75" t="s">
        <v>3579</v>
      </c>
    </row>
    <row r="1142" ht="15.75" customHeight="1">
      <c r="A1142" s="67">
        <v>4924.0</v>
      </c>
      <c r="B1142" s="72" t="s">
        <v>10905</v>
      </c>
      <c r="C1142" s="72">
        <v>2.0</v>
      </c>
      <c r="D1142" s="72" t="s">
        <v>10906</v>
      </c>
      <c r="E1142" s="72" t="s">
        <v>5387</v>
      </c>
      <c r="F1142" s="72" t="s">
        <v>10907</v>
      </c>
      <c r="G1142" s="72" t="s">
        <v>10908</v>
      </c>
      <c r="H1142" s="75" t="s">
        <v>10909</v>
      </c>
      <c r="I1142" s="75" t="s">
        <v>10910</v>
      </c>
      <c r="J1142" s="75" t="s">
        <v>10911</v>
      </c>
    </row>
    <row r="1143" ht="15.75" customHeight="1">
      <c r="A1143" s="67">
        <v>4925.0</v>
      </c>
      <c r="B1143" s="72" t="s">
        <v>10912</v>
      </c>
      <c r="C1143" s="72">
        <v>2.0</v>
      </c>
      <c r="D1143" s="72" t="s">
        <v>10913</v>
      </c>
      <c r="E1143" s="72" t="s">
        <v>5703</v>
      </c>
      <c r="F1143" s="72" t="s">
        <v>10914</v>
      </c>
      <c r="G1143" s="72" t="s">
        <v>10915</v>
      </c>
      <c r="H1143" s="75" t="s">
        <v>442</v>
      </c>
      <c r="I1143" s="75" t="s">
        <v>10916</v>
      </c>
      <c r="J1143" s="75" t="s">
        <v>5962</v>
      </c>
      <c r="K1143" s="75" t="s">
        <v>1912</v>
      </c>
      <c r="L1143" s="75" t="s">
        <v>4330</v>
      </c>
    </row>
    <row r="1144" ht="15.75" customHeight="1">
      <c r="A1144" s="67">
        <v>4926.0</v>
      </c>
      <c r="B1144" s="72" t="s">
        <v>10917</v>
      </c>
      <c r="C1144" s="72">
        <v>2.0</v>
      </c>
      <c r="D1144" s="72" t="s">
        <v>10918</v>
      </c>
      <c r="E1144" s="72" t="s">
        <v>10919</v>
      </c>
      <c r="F1144" s="72" t="s">
        <v>10920</v>
      </c>
      <c r="G1144" s="72" t="s">
        <v>10921</v>
      </c>
      <c r="H1144" s="75" t="s">
        <v>4482</v>
      </c>
      <c r="I1144" s="75" t="s">
        <v>9083</v>
      </c>
      <c r="J1144" s="75" t="s">
        <v>4472</v>
      </c>
      <c r="K1144" s="75" t="s">
        <v>3166</v>
      </c>
      <c r="L1144" s="75" t="s">
        <v>3936</v>
      </c>
    </row>
    <row r="1145" ht="15.75" customHeight="1">
      <c r="A1145" s="67">
        <v>4927.0</v>
      </c>
      <c r="B1145" s="72" t="s">
        <v>10922</v>
      </c>
      <c r="C1145" s="72">
        <v>2.0</v>
      </c>
      <c r="D1145" s="72" t="s">
        <v>10923</v>
      </c>
      <c r="E1145" s="72" t="s">
        <v>6428</v>
      </c>
      <c r="F1145" s="72" t="s">
        <v>10924</v>
      </c>
      <c r="G1145" s="72" t="s">
        <v>10925</v>
      </c>
      <c r="H1145" s="75" t="s">
        <v>4482</v>
      </c>
      <c r="I1145" s="75" t="s">
        <v>3936</v>
      </c>
      <c r="J1145" s="75" t="s">
        <v>9083</v>
      </c>
      <c r="K1145" s="75" t="s">
        <v>2629</v>
      </c>
      <c r="L1145" s="75" t="s">
        <v>9083</v>
      </c>
    </row>
    <row r="1146" ht="15.75" customHeight="1">
      <c r="A1146" s="67">
        <v>4928.0</v>
      </c>
      <c r="B1146" s="72" t="s">
        <v>4011</v>
      </c>
      <c r="C1146" s="72">
        <v>2.0</v>
      </c>
      <c r="D1146" s="72" t="s">
        <v>10926</v>
      </c>
      <c r="E1146" s="72" t="s">
        <v>10927</v>
      </c>
      <c r="F1146" s="72" t="s">
        <v>10928</v>
      </c>
      <c r="G1146" s="72" t="s">
        <v>10929</v>
      </c>
      <c r="H1146" s="75" t="s">
        <v>4013</v>
      </c>
      <c r="I1146" s="75" t="s">
        <v>6902</v>
      </c>
      <c r="J1146" s="75" t="s">
        <v>4016</v>
      </c>
      <c r="K1146" s="75" t="s">
        <v>4015</v>
      </c>
      <c r="L1146" s="75" t="s">
        <v>4016</v>
      </c>
    </row>
    <row r="1147" ht="15.75" customHeight="1">
      <c r="A1147" s="67">
        <v>4929.0</v>
      </c>
      <c r="B1147" s="72" t="s">
        <v>4372</v>
      </c>
      <c r="C1147" s="72">
        <v>2.0</v>
      </c>
      <c r="D1147" s="72" t="s">
        <v>10930</v>
      </c>
      <c r="E1147" s="72" t="s">
        <v>5586</v>
      </c>
      <c r="F1147" s="72" t="s">
        <v>4371</v>
      </c>
      <c r="G1147" s="72" t="s">
        <v>10931</v>
      </c>
      <c r="H1147" s="75" t="s">
        <v>4013</v>
      </c>
      <c r="I1147" s="75" t="s">
        <v>6902</v>
      </c>
      <c r="J1147" s="75" t="s">
        <v>4016</v>
      </c>
      <c r="K1147" s="75" t="s">
        <v>4016</v>
      </c>
      <c r="L1147" s="75" t="s">
        <v>4016</v>
      </c>
    </row>
    <row r="1148" ht="15.75" customHeight="1">
      <c r="A1148" s="67">
        <v>4930.0</v>
      </c>
      <c r="B1148" s="72" t="s">
        <v>4187</v>
      </c>
      <c r="C1148" s="72">
        <v>2.0</v>
      </c>
      <c r="D1148" s="72" t="s">
        <v>10932</v>
      </c>
      <c r="E1148" s="72" t="s">
        <v>5387</v>
      </c>
      <c r="F1148" s="72" t="s">
        <v>4186</v>
      </c>
      <c r="G1148" s="72" t="s">
        <v>10933</v>
      </c>
      <c r="H1148" s="75" t="s">
        <v>3167</v>
      </c>
      <c r="I1148" s="75" t="s">
        <v>4015</v>
      </c>
      <c r="J1148" s="75" t="s">
        <v>4014</v>
      </c>
    </row>
    <row r="1149" ht="15.75" customHeight="1">
      <c r="A1149" s="67">
        <v>4931.0</v>
      </c>
      <c r="B1149" s="72" t="s">
        <v>10934</v>
      </c>
      <c r="C1149" s="72">
        <v>2.0</v>
      </c>
      <c r="D1149" s="72" t="s">
        <v>10935</v>
      </c>
      <c r="E1149" s="72" t="s">
        <v>5933</v>
      </c>
      <c r="F1149" s="72" t="s">
        <v>10936</v>
      </c>
      <c r="G1149" s="72" t="s">
        <v>10937</v>
      </c>
      <c r="H1149" s="75" t="s">
        <v>10938</v>
      </c>
      <c r="I1149" s="75" t="s">
        <v>4485</v>
      </c>
      <c r="J1149" s="75" t="s">
        <v>4016</v>
      </c>
      <c r="K1149" s="75" t="s">
        <v>4016</v>
      </c>
      <c r="L1149" s="75" t="s">
        <v>4016</v>
      </c>
    </row>
    <row r="1150" ht="15.75" customHeight="1">
      <c r="A1150" s="67">
        <v>4932.0</v>
      </c>
      <c r="B1150" s="72" t="s">
        <v>10939</v>
      </c>
      <c r="C1150" s="72">
        <v>2.0</v>
      </c>
      <c r="D1150" s="72" t="s">
        <v>10940</v>
      </c>
      <c r="E1150" s="72" t="s">
        <v>5349</v>
      </c>
      <c r="F1150" s="72" t="s">
        <v>10941</v>
      </c>
      <c r="G1150" s="72" t="s">
        <v>10942</v>
      </c>
      <c r="H1150" s="75" t="s">
        <v>4016</v>
      </c>
      <c r="I1150" s="75" t="s">
        <v>4015</v>
      </c>
    </row>
    <row r="1151" ht="15.75" customHeight="1">
      <c r="A1151" s="67">
        <v>4933.0</v>
      </c>
      <c r="B1151" s="72" t="s">
        <v>10943</v>
      </c>
      <c r="C1151" s="72">
        <v>2.0</v>
      </c>
      <c r="D1151" s="72" t="s">
        <v>10944</v>
      </c>
      <c r="E1151" s="72" t="s">
        <v>10945</v>
      </c>
      <c r="F1151" s="72" t="s">
        <v>10946</v>
      </c>
      <c r="G1151" s="72" t="s">
        <v>10947</v>
      </c>
      <c r="H1151" s="75" t="s">
        <v>343</v>
      </c>
      <c r="I1151" s="75" t="s">
        <v>2192</v>
      </c>
      <c r="J1151" s="75" t="s">
        <v>3865</v>
      </c>
      <c r="K1151" s="75" t="s">
        <v>10948</v>
      </c>
      <c r="L1151" s="75" t="s">
        <v>10948</v>
      </c>
    </row>
    <row r="1152" ht="15.75" customHeight="1">
      <c r="A1152" s="67">
        <v>4934.0</v>
      </c>
      <c r="B1152" s="72" t="s">
        <v>10949</v>
      </c>
      <c r="C1152" s="72">
        <v>2.0</v>
      </c>
      <c r="D1152" s="72" t="s">
        <v>10950</v>
      </c>
      <c r="E1152" s="72" t="s">
        <v>9599</v>
      </c>
      <c r="F1152" s="72" t="s">
        <v>10951</v>
      </c>
      <c r="G1152" s="72" t="s">
        <v>10952</v>
      </c>
      <c r="H1152" s="75" t="s">
        <v>8453</v>
      </c>
      <c r="I1152" s="75" t="s">
        <v>10953</v>
      </c>
      <c r="J1152" s="75" t="s">
        <v>10948</v>
      </c>
      <c r="K1152" s="75" t="s">
        <v>10954</v>
      </c>
      <c r="L1152" s="75" t="s">
        <v>10948</v>
      </c>
    </row>
    <row r="1153" ht="15.75" customHeight="1">
      <c r="A1153" s="67">
        <v>4935.0</v>
      </c>
      <c r="B1153" s="72" t="s">
        <v>10955</v>
      </c>
      <c r="C1153" s="72">
        <v>2.0</v>
      </c>
      <c r="D1153" s="72" t="s">
        <v>10956</v>
      </c>
      <c r="E1153" s="72" t="s">
        <v>6009</v>
      </c>
      <c r="F1153" s="72" t="s">
        <v>10957</v>
      </c>
      <c r="G1153" s="72" t="s">
        <v>10958</v>
      </c>
      <c r="H1153" s="75" t="s">
        <v>8453</v>
      </c>
      <c r="I1153" s="75" t="s">
        <v>343</v>
      </c>
      <c r="J1153" s="75" t="s">
        <v>10948</v>
      </c>
      <c r="K1153" s="75" t="s">
        <v>10953</v>
      </c>
      <c r="L1153" s="75" t="s">
        <v>10948</v>
      </c>
    </row>
    <row r="1154" ht="15.75" customHeight="1">
      <c r="A1154" s="67">
        <v>4936.0</v>
      </c>
      <c r="B1154" s="72" t="s">
        <v>10959</v>
      </c>
      <c r="C1154" s="72">
        <v>2.0</v>
      </c>
      <c r="D1154" s="72" t="s">
        <v>10960</v>
      </c>
      <c r="E1154" s="72" t="s">
        <v>5349</v>
      </c>
      <c r="F1154" s="72" t="s">
        <v>10961</v>
      </c>
      <c r="G1154" s="72" t="s">
        <v>10962</v>
      </c>
      <c r="H1154" s="75" t="s">
        <v>8453</v>
      </c>
      <c r="I1154" s="75" t="s">
        <v>8454</v>
      </c>
    </row>
    <row r="1155" ht="15.75" customHeight="1">
      <c r="A1155" s="67">
        <v>4937.0</v>
      </c>
      <c r="B1155" s="72" t="s">
        <v>10963</v>
      </c>
      <c r="C1155" s="72">
        <v>2.0</v>
      </c>
      <c r="D1155" s="72" t="s">
        <v>10964</v>
      </c>
      <c r="E1155" s="72" t="s">
        <v>5349</v>
      </c>
      <c r="F1155" s="72" t="s">
        <v>10965</v>
      </c>
      <c r="G1155" s="72" t="s">
        <v>10966</v>
      </c>
      <c r="H1155" s="75" t="s">
        <v>10953</v>
      </c>
      <c r="I1155" s="75" t="s">
        <v>7212</v>
      </c>
    </row>
    <row r="1156" ht="15.75" customHeight="1">
      <c r="A1156" s="67">
        <v>4938.0</v>
      </c>
      <c r="B1156" s="72" t="s">
        <v>10967</v>
      </c>
      <c r="C1156" s="72">
        <v>2.0</v>
      </c>
      <c r="D1156" s="72" t="s">
        <v>10968</v>
      </c>
      <c r="E1156" s="72" t="s">
        <v>5638</v>
      </c>
      <c r="F1156" s="72" t="s">
        <v>10969</v>
      </c>
      <c r="G1156" s="72" t="s">
        <v>10970</v>
      </c>
      <c r="H1156" s="75" t="s">
        <v>341</v>
      </c>
      <c r="I1156" s="75" t="s">
        <v>343</v>
      </c>
    </row>
    <row r="1157" ht="15.75" customHeight="1">
      <c r="A1157" s="67">
        <v>4940.0</v>
      </c>
      <c r="B1157" s="72" t="s">
        <v>10971</v>
      </c>
      <c r="C1157" s="72">
        <v>2.0</v>
      </c>
      <c r="D1157" s="72" t="s">
        <v>10972</v>
      </c>
      <c r="E1157" s="72" t="s">
        <v>5374</v>
      </c>
      <c r="F1157" s="72" t="s">
        <v>10973</v>
      </c>
      <c r="G1157" s="72" t="s">
        <v>10974</v>
      </c>
      <c r="H1157" s="75" t="s">
        <v>2192</v>
      </c>
      <c r="I1157" s="75" t="s">
        <v>10975</v>
      </c>
      <c r="J1157" s="75" t="s">
        <v>3863</v>
      </c>
    </row>
    <row r="1158" ht="15.75" customHeight="1">
      <c r="A1158" s="67">
        <v>4941.0</v>
      </c>
      <c r="B1158" s="72" t="s">
        <v>10976</v>
      </c>
      <c r="C1158" s="72">
        <v>2.0</v>
      </c>
      <c r="D1158" s="72" t="s">
        <v>10977</v>
      </c>
      <c r="E1158" s="72" t="s">
        <v>5349</v>
      </c>
      <c r="F1158" s="72" t="s">
        <v>10978</v>
      </c>
      <c r="G1158" s="72" t="s">
        <v>10979</v>
      </c>
      <c r="H1158" s="75" t="s">
        <v>3865</v>
      </c>
      <c r="I1158" s="75" t="s">
        <v>10975</v>
      </c>
    </row>
    <row r="1159" ht="15.75" customHeight="1">
      <c r="A1159" s="67">
        <v>4942.0</v>
      </c>
      <c r="B1159" s="72" t="s">
        <v>10980</v>
      </c>
      <c r="C1159" s="72">
        <v>2.0</v>
      </c>
      <c r="D1159" s="72" t="s">
        <v>10981</v>
      </c>
      <c r="E1159" s="72" t="s">
        <v>5349</v>
      </c>
      <c r="F1159" s="72" t="s">
        <v>10982</v>
      </c>
      <c r="G1159" s="72" t="s">
        <v>10983</v>
      </c>
      <c r="H1159" s="75" t="s">
        <v>2192</v>
      </c>
      <c r="I1159" s="75" t="s">
        <v>3863</v>
      </c>
    </row>
    <row r="1160" ht="15.75" customHeight="1">
      <c r="A1160" s="67">
        <v>4943.0</v>
      </c>
      <c r="B1160" s="72" t="s">
        <v>10984</v>
      </c>
      <c r="C1160" s="72">
        <v>2.0</v>
      </c>
      <c r="D1160" s="72" t="s">
        <v>10985</v>
      </c>
      <c r="E1160" s="72" t="s">
        <v>10986</v>
      </c>
      <c r="F1160" s="72" t="s">
        <v>10987</v>
      </c>
      <c r="G1160" s="72" t="s">
        <v>10988</v>
      </c>
      <c r="H1160" s="75" t="s">
        <v>3478</v>
      </c>
      <c r="I1160" s="75" t="s">
        <v>942</v>
      </c>
      <c r="J1160" s="75" t="s">
        <v>4644</v>
      </c>
      <c r="K1160" s="75" t="s">
        <v>1036</v>
      </c>
      <c r="L1160" s="75" t="s">
        <v>1036</v>
      </c>
    </row>
    <row r="1161" ht="15.75" customHeight="1">
      <c r="A1161" s="67">
        <v>4945.0</v>
      </c>
      <c r="B1161" s="72" t="s">
        <v>10989</v>
      </c>
      <c r="C1161" s="72">
        <v>2.0</v>
      </c>
      <c r="D1161" s="72" t="s">
        <v>10990</v>
      </c>
      <c r="E1161" s="72" t="s">
        <v>5349</v>
      </c>
      <c r="F1161" s="72" t="s">
        <v>10991</v>
      </c>
      <c r="G1161" s="72" t="s">
        <v>10992</v>
      </c>
      <c r="H1161" s="75" t="s">
        <v>4325</v>
      </c>
      <c r="I1161" s="75" t="s">
        <v>1036</v>
      </c>
    </row>
    <row r="1162" ht="15.75" customHeight="1">
      <c r="A1162" s="67">
        <v>4946.0</v>
      </c>
      <c r="B1162" s="72" t="s">
        <v>10993</v>
      </c>
      <c r="C1162" s="72">
        <v>2.0</v>
      </c>
      <c r="D1162" s="72" t="s">
        <v>10994</v>
      </c>
      <c r="E1162" s="72" t="s">
        <v>6520</v>
      </c>
      <c r="F1162" s="72" t="s">
        <v>10995</v>
      </c>
      <c r="G1162" s="72" t="s">
        <v>10996</v>
      </c>
      <c r="H1162" s="75" t="s">
        <v>4311</v>
      </c>
      <c r="I1162" s="75" t="s">
        <v>3478</v>
      </c>
      <c r="J1162" s="75" t="s">
        <v>1051</v>
      </c>
      <c r="K1162" s="75" t="s">
        <v>1037</v>
      </c>
      <c r="L1162" s="75" t="s">
        <v>942</v>
      </c>
    </row>
    <row r="1163" ht="15.75" customHeight="1">
      <c r="A1163" s="67">
        <v>4947.0</v>
      </c>
      <c r="B1163" s="72" t="s">
        <v>10997</v>
      </c>
      <c r="C1163" s="72">
        <v>2.0</v>
      </c>
      <c r="D1163" s="72" t="s">
        <v>10998</v>
      </c>
      <c r="E1163" s="72" t="s">
        <v>5387</v>
      </c>
      <c r="F1163" s="72" t="s">
        <v>10999</v>
      </c>
      <c r="G1163" s="72" t="s">
        <v>11000</v>
      </c>
      <c r="H1163" s="75" t="s">
        <v>942</v>
      </c>
      <c r="I1163" s="75" t="s">
        <v>1037</v>
      </c>
      <c r="J1163" s="75" t="s">
        <v>4311</v>
      </c>
    </row>
    <row r="1164" ht="15.75" customHeight="1">
      <c r="A1164" s="67">
        <v>4948.0</v>
      </c>
      <c r="B1164" s="72" t="s">
        <v>11001</v>
      </c>
      <c r="C1164" s="72">
        <v>2.0</v>
      </c>
      <c r="D1164" s="72" t="s">
        <v>11002</v>
      </c>
      <c r="E1164" s="72" t="s">
        <v>5349</v>
      </c>
      <c r="F1164" s="72" t="s">
        <v>11003</v>
      </c>
      <c r="G1164" s="72" t="s">
        <v>11004</v>
      </c>
      <c r="H1164" s="75" t="s">
        <v>942</v>
      </c>
      <c r="I1164" s="75" t="s">
        <v>1037</v>
      </c>
    </row>
    <row r="1165" ht="15.75" customHeight="1">
      <c r="A1165" s="67">
        <v>4949.0</v>
      </c>
      <c r="B1165" s="72" t="s">
        <v>11005</v>
      </c>
      <c r="C1165" s="72">
        <v>2.0</v>
      </c>
      <c r="D1165" s="72" t="s">
        <v>10051</v>
      </c>
      <c r="E1165" s="72" t="s">
        <v>5349</v>
      </c>
      <c r="F1165" s="72" t="s">
        <v>10052</v>
      </c>
      <c r="G1165" s="72" t="s">
        <v>10053</v>
      </c>
      <c r="H1165" s="75" t="s">
        <v>3751</v>
      </c>
    </row>
    <row r="1166" ht="15.75" customHeight="1">
      <c r="A1166" s="67">
        <v>4950.0</v>
      </c>
      <c r="B1166" s="72" t="s">
        <v>11006</v>
      </c>
      <c r="C1166" s="72">
        <v>2.0</v>
      </c>
      <c r="D1166" s="72" t="s">
        <v>11007</v>
      </c>
      <c r="E1166" s="72" t="s">
        <v>5349</v>
      </c>
      <c r="F1166" s="72" t="s">
        <v>11008</v>
      </c>
      <c r="G1166" s="72" t="s">
        <v>11009</v>
      </c>
      <c r="H1166" s="75" t="s">
        <v>3479</v>
      </c>
      <c r="I1166" s="75" t="s">
        <v>3480</v>
      </c>
    </row>
    <row r="1167" ht="15.75" customHeight="1">
      <c r="A1167" s="67">
        <v>4951.0</v>
      </c>
      <c r="B1167" s="72" t="s">
        <v>11010</v>
      </c>
      <c r="C1167" s="72">
        <v>2.0</v>
      </c>
      <c r="D1167" s="72" t="s">
        <v>11011</v>
      </c>
      <c r="E1167" s="72" t="s">
        <v>5592</v>
      </c>
      <c r="F1167" s="72" t="s">
        <v>11012</v>
      </c>
      <c r="G1167" s="72" t="s">
        <v>11013</v>
      </c>
      <c r="H1167" s="75" t="s">
        <v>11014</v>
      </c>
      <c r="I1167" s="75" t="s">
        <v>11015</v>
      </c>
      <c r="J1167" s="75" t="s">
        <v>11016</v>
      </c>
      <c r="K1167" s="75" t="s">
        <v>11017</v>
      </c>
    </row>
    <row r="1168" ht="15.75" customHeight="1">
      <c r="A1168" s="67">
        <v>4953.0</v>
      </c>
      <c r="B1168" s="72" t="s">
        <v>11018</v>
      </c>
      <c r="C1168" s="72">
        <v>2.0</v>
      </c>
      <c r="D1168" s="72" t="s">
        <v>11019</v>
      </c>
      <c r="E1168" s="72" t="s">
        <v>5349</v>
      </c>
      <c r="F1168" s="72" t="s">
        <v>11020</v>
      </c>
      <c r="G1168" s="72" t="s">
        <v>11021</v>
      </c>
      <c r="H1168" s="75" t="s">
        <v>4840</v>
      </c>
    </row>
    <row r="1169" ht="15.75" customHeight="1">
      <c r="A1169" s="67">
        <v>4965.0</v>
      </c>
      <c r="B1169" s="72" t="s">
        <v>11022</v>
      </c>
      <c r="C1169" s="72">
        <v>2.0</v>
      </c>
      <c r="D1169" s="72" t="s">
        <v>11023</v>
      </c>
      <c r="E1169" s="72" t="s">
        <v>5638</v>
      </c>
      <c r="F1169" s="72" t="s">
        <v>11024</v>
      </c>
      <c r="G1169" s="72" t="s">
        <v>11025</v>
      </c>
      <c r="H1169" s="75" t="s">
        <v>8487</v>
      </c>
      <c r="I1169" s="75" t="s">
        <v>4706</v>
      </c>
    </row>
    <row r="1170" ht="15.75" customHeight="1">
      <c r="A1170" s="67">
        <v>4973.0</v>
      </c>
      <c r="B1170" s="72" t="s">
        <v>11026</v>
      </c>
      <c r="C1170" s="72">
        <v>2.0</v>
      </c>
      <c r="D1170" s="72" t="s">
        <v>11027</v>
      </c>
      <c r="E1170" s="72" t="s">
        <v>11028</v>
      </c>
      <c r="F1170" s="72" t="s">
        <v>11029</v>
      </c>
      <c r="G1170" s="72" t="s">
        <v>11030</v>
      </c>
      <c r="H1170" s="75" t="s">
        <v>4098</v>
      </c>
      <c r="I1170" s="75" t="s">
        <v>2885</v>
      </c>
      <c r="J1170" s="75" t="s">
        <v>2102</v>
      </c>
      <c r="K1170" s="75" t="s">
        <v>3556</v>
      </c>
      <c r="L1170" s="75" t="s">
        <v>2105</v>
      </c>
    </row>
    <row r="1171" ht="15.75" customHeight="1">
      <c r="A1171" s="67">
        <v>4974.0</v>
      </c>
      <c r="B1171" s="72" t="s">
        <v>11031</v>
      </c>
      <c r="C1171" s="72">
        <v>2.0</v>
      </c>
      <c r="D1171" s="72" t="s">
        <v>11032</v>
      </c>
      <c r="E1171" s="72" t="s">
        <v>11033</v>
      </c>
      <c r="F1171" s="72" t="s">
        <v>11034</v>
      </c>
      <c r="G1171" s="72" t="s">
        <v>11035</v>
      </c>
      <c r="H1171" s="75" t="s">
        <v>3322</v>
      </c>
      <c r="I1171" s="75" t="s">
        <v>2885</v>
      </c>
      <c r="J1171" s="75" t="s">
        <v>2102</v>
      </c>
      <c r="K1171" s="75" t="s">
        <v>2105</v>
      </c>
      <c r="L1171" s="75" t="s">
        <v>2105</v>
      </c>
    </row>
    <row r="1172" ht="15.75" customHeight="1">
      <c r="A1172" s="67">
        <v>4975.0</v>
      </c>
      <c r="B1172" s="72" t="s">
        <v>11036</v>
      </c>
      <c r="C1172" s="72">
        <v>2.0</v>
      </c>
      <c r="D1172" s="72" t="s">
        <v>11037</v>
      </c>
      <c r="E1172" s="72" t="s">
        <v>11038</v>
      </c>
      <c r="F1172" s="72" t="s">
        <v>11039</v>
      </c>
      <c r="G1172" s="72" t="s">
        <v>11040</v>
      </c>
      <c r="H1172" s="75" t="s">
        <v>2885</v>
      </c>
      <c r="I1172" s="75" t="s">
        <v>4538</v>
      </c>
      <c r="J1172" s="75" t="s">
        <v>3362</v>
      </c>
      <c r="K1172" s="75" t="s">
        <v>3824</v>
      </c>
      <c r="L1172" s="75" t="s">
        <v>668</v>
      </c>
    </row>
    <row r="1173" ht="15.75" customHeight="1">
      <c r="A1173" s="67">
        <v>4976.0</v>
      </c>
      <c r="B1173" s="72" t="s">
        <v>11041</v>
      </c>
      <c r="C1173" s="72">
        <v>2.0</v>
      </c>
      <c r="D1173" s="72" t="s">
        <v>11042</v>
      </c>
      <c r="E1173" s="72" t="s">
        <v>7786</v>
      </c>
      <c r="F1173" s="72" t="s">
        <v>11043</v>
      </c>
      <c r="G1173" s="72" t="s">
        <v>11044</v>
      </c>
      <c r="H1173" s="75" t="s">
        <v>3556</v>
      </c>
      <c r="I1173" s="75" t="s">
        <v>4543</v>
      </c>
      <c r="J1173" s="75" t="s">
        <v>3362</v>
      </c>
      <c r="K1173" s="75" t="s">
        <v>3362</v>
      </c>
      <c r="L1173" s="75" t="s">
        <v>3362</v>
      </c>
    </row>
    <row r="1174" ht="15.75" customHeight="1">
      <c r="A1174" s="67">
        <v>4977.0</v>
      </c>
      <c r="B1174" s="72" t="s">
        <v>4537</v>
      </c>
      <c r="C1174" s="72">
        <v>2.0</v>
      </c>
      <c r="D1174" s="72" t="s">
        <v>11045</v>
      </c>
      <c r="E1174" s="72" t="s">
        <v>5478</v>
      </c>
      <c r="F1174" s="72" t="s">
        <v>11046</v>
      </c>
      <c r="G1174" s="72" t="s">
        <v>11047</v>
      </c>
      <c r="H1174" s="75" t="s">
        <v>3556</v>
      </c>
      <c r="I1174" s="75" t="s">
        <v>4538</v>
      </c>
      <c r="J1174" s="75" t="s">
        <v>668</v>
      </c>
      <c r="K1174" s="75" t="s">
        <v>3362</v>
      </c>
      <c r="L1174" s="75" t="s">
        <v>7680</v>
      </c>
    </row>
    <row r="1175" ht="15.75" customHeight="1">
      <c r="A1175" s="67">
        <v>4980.0</v>
      </c>
      <c r="B1175" s="72" t="s">
        <v>11048</v>
      </c>
      <c r="C1175" s="72">
        <v>2.0</v>
      </c>
      <c r="D1175" s="72" t="s">
        <v>11049</v>
      </c>
      <c r="E1175" s="72" t="s">
        <v>5638</v>
      </c>
      <c r="F1175" s="72" t="s">
        <v>11050</v>
      </c>
      <c r="G1175" s="72" t="s">
        <v>11051</v>
      </c>
      <c r="H1175" s="75" t="s">
        <v>4538</v>
      </c>
      <c r="I1175" s="75" t="s">
        <v>2104</v>
      </c>
      <c r="J1175" s="75" t="s">
        <v>668</v>
      </c>
    </row>
    <row r="1176" ht="15.75" customHeight="1">
      <c r="A1176" s="67">
        <v>4990.0</v>
      </c>
      <c r="B1176" s="72" t="s">
        <v>11052</v>
      </c>
      <c r="C1176" s="72">
        <v>2.0</v>
      </c>
      <c r="D1176" s="72" t="s">
        <v>11053</v>
      </c>
      <c r="E1176" s="72" t="s">
        <v>11054</v>
      </c>
      <c r="F1176" s="72" t="s">
        <v>11055</v>
      </c>
      <c r="G1176" s="72" t="s">
        <v>11056</v>
      </c>
      <c r="H1176" s="75" t="s">
        <v>4610</v>
      </c>
      <c r="I1176" s="75" t="s">
        <v>6804</v>
      </c>
      <c r="J1176" s="75" t="s">
        <v>10397</v>
      </c>
      <c r="K1176" s="75" t="s">
        <v>3362</v>
      </c>
      <c r="L1176" s="75" t="s">
        <v>3362</v>
      </c>
    </row>
    <row r="1177" ht="15.75" customHeight="1">
      <c r="A1177" s="67">
        <v>4992.0</v>
      </c>
      <c r="B1177" s="72" t="s">
        <v>11057</v>
      </c>
      <c r="C1177" s="72">
        <v>2.0</v>
      </c>
      <c r="D1177" s="72" t="s">
        <v>11058</v>
      </c>
      <c r="E1177" s="72" t="s">
        <v>5349</v>
      </c>
      <c r="F1177" s="72" t="s">
        <v>11059</v>
      </c>
      <c r="G1177" s="72" t="s">
        <v>11060</v>
      </c>
      <c r="H1177" s="75" t="s">
        <v>11061</v>
      </c>
      <c r="I1177" s="75" t="s">
        <v>10397</v>
      </c>
    </row>
    <row r="1178" ht="15.75" customHeight="1">
      <c r="A1178" s="67">
        <v>4993.0</v>
      </c>
      <c r="B1178" s="72" t="s">
        <v>11062</v>
      </c>
      <c r="C1178" s="72">
        <v>2.0</v>
      </c>
      <c r="D1178" s="72" t="s">
        <v>11063</v>
      </c>
      <c r="E1178" s="72" t="s">
        <v>5592</v>
      </c>
      <c r="F1178" s="72" t="s">
        <v>11064</v>
      </c>
      <c r="G1178" s="72" t="s">
        <v>11065</v>
      </c>
      <c r="H1178" s="75" t="s">
        <v>4840</v>
      </c>
      <c r="I1178" s="75" t="s">
        <v>6804</v>
      </c>
      <c r="J1178" s="75" t="s">
        <v>11066</v>
      </c>
      <c r="K1178" s="75" t="s">
        <v>4610</v>
      </c>
    </row>
    <row r="1179" ht="15.75" customHeight="1">
      <c r="A1179" s="67">
        <v>4994.0</v>
      </c>
      <c r="B1179" s="72" t="s">
        <v>11067</v>
      </c>
      <c r="C1179" s="72">
        <v>2.0</v>
      </c>
      <c r="D1179" s="72" t="s">
        <v>11068</v>
      </c>
      <c r="E1179" s="72" t="s">
        <v>5801</v>
      </c>
      <c r="F1179" s="72" t="s">
        <v>11069</v>
      </c>
      <c r="G1179" s="72" t="s">
        <v>11070</v>
      </c>
      <c r="H1179" s="75" t="s">
        <v>6804</v>
      </c>
      <c r="I1179" s="75" t="s">
        <v>11066</v>
      </c>
      <c r="J1179" s="75" t="s">
        <v>4610</v>
      </c>
    </row>
    <row r="1180" ht="15.75" customHeight="1">
      <c r="A1180" s="67">
        <v>4995.0</v>
      </c>
      <c r="B1180" s="72" t="s">
        <v>11071</v>
      </c>
      <c r="C1180" s="72">
        <v>2.0</v>
      </c>
      <c r="D1180" s="72" t="s">
        <v>11072</v>
      </c>
      <c r="E1180" s="72" t="s">
        <v>5349</v>
      </c>
      <c r="F1180" s="72" t="s">
        <v>11073</v>
      </c>
      <c r="G1180" s="72" t="s">
        <v>11074</v>
      </c>
      <c r="H1180" s="75" t="s">
        <v>7578</v>
      </c>
      <c r="I1180" s="75" t="s">
        <v>2097</v>
      </c>
      <c r="J1180" s="75" t="s">
        <v>6921</v>
      </c>
    </row>
    <row r="1181" ht="15.75" customHeight="1">
      <c r="A1181" s="67">
        <v>5003.0</v>
      </c>
      <c r="B1181" s="72" t="s">
        <v>11075</v>
      </c>
      <c r="C1181" s="72">
        <v>2.0</v>
      </c>
      <c r="D1181" s="72" t="s">
        <v>11076</v>
      </c>
      <c r="E1181" s="72" t="s">
        <v>10727</v>
      </c>
      <c r="F1181" s="72" t="s">
        <v>11077</v>
      </c>
      <c r="G1181" s="72" t="s">
        <v>11078</v>
      </c>
      <c r="H1181" s="75" t="s">
        <v>11079</v>
      </c>
      <c r="I1181" s="75" t="s">
        <v>11080</v>
      </c>
      <c r="J1181" s="75" t="s">
        <v>11081</v>
      </c>
      <c r="K1181" s="75" t="s">
        <v>10087</v>
      </c>
      <c r="L1181" s="75" t="s">
        <v>11081</v>
      </c>
    </row>
    <row r="1182" ht="15.75" customHeight="1">
      <c r="A1182" s="67">
        <v>5006.0</v>
      </c>
      <c r="B1182" s="72" t="s">
        <v>11082</v>
      </c>
      <c r="C1182" s="72">
        <v>2.0</v>
      </c>
      <c r="D1182" s="72" t="s">
        <v>11083</v>
      </c>
      <c r="E1182" s="72" t="s">
        <v>5387</v>
      </c>
      <c r="F1182" s="72" t="s">
        <v>11084</v>
      </c>
      <c r="G1182" s="72" t="s">
        <v>11085</v>
      </c>
      <c r="H1182" s="75" t="s">
        <v>6506</v>
      </c>
      <c r="I1182" s="75" t="s">
        <v>11086</v>
      </c>
    </row>
    <row r="1183" ht="15.75" customHeight="1">
      <c r="A1183" s="67">
        <v>5009.0</v>
      </c>
      <c r="B1183" s="72" t="s">
        <v>11087</v>
      </c>
      <c r="C1183" s="72">
        <v>2.0</v>
      </c>
      <c r="D1183" s="72" t="s">
        <v>11088</v>
      </c>
      <c r="E1183" s="72" t="s">
        <v>5933</v>
      </c>
      <c r="F1183" s="72" t="s">
        <v>11089</v>
      </c>
      <c r="G1183" s="72" t="s">
        <v>11090</v>
      </c>
      <c r="H1183" s="75" t="s">
        <v>9447</v>
      </c>
      <c r="I1183" s="75" t="s">
        <v>1167</v>
      </c>
      <c r="J1183" s="75" t="s">
        <v>2142</v>
      </c>
      <c r="K1183" s="75" t="s">
        <v>2142</v>
      </c>
      <c r="L1183" s="75" t="s">
        <v>2142</v>
      </c>
    </row>
    <row r="1184" ht="15.75" customHeight="1">
      <c r="A1184" s="67">
        <v>5014.0</v>
      </c>
      <c r="B1184" s="72" t="s">
        <v>11091</v>
      </c>
      <c r="C1184" s="72">
        <v>2.0</v>
      </c>
      <c r="D1184" s="72" t="s">
        <v>11092</v>
      </c>
      <c r="E1184" s="72" t="s">
        <v>11093</v>
      </c>
      <c r="F1184" s="72" t="s">
        <v>11094</v>
      </c>
      <c r="G1184" s="72" t="s">
        <v>11095</v>
      </c>
      <c r="H1184" s="75" t="s">
        <v>11096</v>
      </c>
      <c r="I1184" s="75" t="s">
        <v>11097</v>
      </c>
      <c r="J1184" s="75" t="s">
        <v>11098</v>
      </c>
      <c r="K1184" s="75" t="s">
        <v>11099</v>
      </c>
      <c r="L1184" s="75" t="s">
        <v>11099</v>
      </c>
    </row>
    <row r="1185" ht="15.75" customHeight="1">
      <c r="A1185" s="67">
        <v>5016.0</v>
      </c>
      <c r="B1185" s="72" t="s">
        <v>11100</v>
      </c>
      <c r="C1185" s="72">
        <v>2.0</v>
      </c>
      <c r="D1185" s="72" t="s">
        <v>11101</v>
      </c>
      <c r="E1185" s="72" t="s">
        <v>5374</v>
      </c>
      <c r="F1185" s="72" t="s">
        <v>11102</v>
      </c>
      <c r="G1185" s="72" t="s">
        <v>11103</v>
      </c>
      <c r="H1185" s="75" t="s">
        <v>11104</v>
      </c>
      <c r="I1185" s="75" t="s">
        <v>11105</v>
      </c>
      <c r="J1185" s="75" t="s">
        <v>7376</v>
      </c>
      <c r="K1185" s="75" t="s">
        <v>11106</v>
      </c>
      <c r="L1185" s="75" t="s">
        <v>7376</v>
      </c>
    </row>
    <row r="1186" ht="15.75" customHeight="1">
      <c r="A1186" s="67">
        <v>5019.0</v>
      </c>
      <c r="B1186" s="72" t="s">
        <v>11107</v>
      </c>
      <c r="C1186" s="72">
        <v>2.0</v>
      </c>
      <c r="D1186" s="72" t="s">
        <v>11108</v>
      </c>
      <c r="E1186" s="72" t="s">
        <v>5523</v>
      </c>
      <c r="F1186" s="72" t="s">
        <v>11109</v>
      </c>
      <c r="G1186" s="72" t="s">
        <v>11110</v>
      </c>
      <c r="H1186" s="75" t="s">
        <v>11111</v>
      </c>
      <c r="I1186" s="75" t="s">
        <v>11112</v>
      </c>
      <c r="J1186" s="75" t="s">
        <v>7383</v>
      </c>
      <c r="K1186" s="75" t="s">
        <v>11113</v>
      </c>
    </row>
    <row r="1187" ht="15.75" customHeight="1">
      <c r="A1187" s="67">
        <v>5023.0</v>
      </c>
      <c r="B1187" s="72" t="s">
        <v>11114</v>
      </c>
      <c r="C1187" s="72">
        <v>2.0</v>
      </c>
      <c r="D1187" s="72" t="s">
        <v>11115</v>
      </c>
      <c r="E1187" s="72" t="s">
        <v>5349</v>
      </c>
      <c r="F1187" s="72" t="s">
        <v>11116</v>
      </c>
      <c r="G1187" s="72" t="s">
        <v>11117</v>
      </c>
      <c r="H1187" s="75" t="s">
        <v>11118</v>
      </c>
      <c r="I1187" s="75" t="s">
        <v>11119</v>
      </c>
    </row>
    <row r="1188" ht="15.75" customHeight="1">
      <c r="A1188" s="67">
        <v>5043.0</v>
      </c>
      <c r="B1188" s="72" t="s">
        <v>11120</v>
      </c>
      <c r="C1188" s="72">
        <v>2.0</v>
      </c>
      <c r="D1188" s="72" t="s">
        <v>11121</v>
      </c>
      <c r="E1188" s="72" t="s">
        <v>11122</v>
      </c>
      <c r="F1188" s="72" t="s">
        <v>11123</v>
      </c>
      <c r="G1188" s="72" t="s">
        <v>11124</v>
      </c>
      <c r="H1188" s="75" t="s">
        <v>789</v>
      </c>
      <c r="I1188" s="75" t="s">
        <v>793</v>
      </c>
      <c r="J1188" s="75" t="s">
        <v>790</v>
      </c>
      <c r="K1188" s="75" t="s">
        <v>792</v>
      </c>
    </row>
    <row r="1189" ht="15.75" customHeight="1">
      <c r="A1189" s="67">
        <v>5044.0</v>
      </c>
      <c r="B1189" s="72" t="s">
        <v>11125</v>
      </c>
      <c r="C1189" s="72">
        <v>2.0</v>
      </c>
      <c r="D1189" s="72" t="s">
        <v>11126</v>
      </c>
      <c r="E1189" s="72" t="s">
        <v>11127</v>
      </c>
      <c r="F1189" s="72" t="s">
        <v>11123</v>
      </c>
      <c r="G1189" s="72" t="s">
        <v>11124</v>
      </c>
      <c r="H1189" s="75" t="s">
        <v>789</v>
      </c>
      <c r="I1189" s="75" t="s">
        <v>793</v>
      </c>
      <c r="J1189" s="75" t="s">
        <v>790</v>
      </c>
      <c r="K1189" s="75" t="s">
        <v>792</v>
      </c>
    </row>
    <row r="1190" ht="15.75" customHeight="1">
      <c r="A1190" s="67">
        <v>5045.0</v>
      </c>
      <c r="B1190" s="72" t="s">
        <v>11128</v>
      </c>
      <c r="C1190" s="72">
        <v>2.0</v>
      </c>
      <c r="D1190" s="72" t="s">
        <v>11129</v>
      </c>
      <c r="E1190" s="72" t="s">
        <v>5448</v>
      </c>
      <c r="F1190" s="72" t="s">
        <v>990</v>
      </c>
      <c r="G1190" s="72" t="s">
        <v>11130</v>
      </c>
      <c r="H1190" s="75" t="s">
        <v>789</v>
      </c>
      <c r="I1190" s="75" t="s">
        <v>793</v>
      </c>
      <c r="J1190" s="75" t="s">
        <v>792</v>
      </c>
    </row>
    <row r="1191" ht="15.75" customHeight="1">
      <c r="A1191" s="67">
        <v>5046.0</v>
      </c>
      <c r="B1191" s="72" t="s">
        <v>11131</v>
      </c>
      <c r="C1191" s="72">
        <v>2.0</v>
      </c>
      <c r="D1191" s="72" t="s">
        <v>11132</v>
      </c>
      <c r="E1191" s="72" t="s">
        <v>11133</v>
      </c>
      <c r="F1191" s="72" t="s">
        <v>990</v>
      </c>
      <c r="G1191" s="72" t="s">
        <v>11130</v>
      </c>
      <c r="H1191" s="75" t="s">
        <v>789</v>
      </c>
      <c r="I1191" s="75" t="s">
        <v>793</v>
      </c>
      <c r="J1191" s="75" t="s">
        <v>792</v>
      </c>
    </row>
    <row r="1192" ht="15.75" customHeight="1">
      <c r="A1192" s="67">
        <v>5047.0</v>
      </c>
      <c r="B1192" s="72" t="s">
        <v>11134</v>
      </c>
      <c r="C1192" s="72">
        <v>2.0</v>
      </c>
      <c r="D1192" s="72" t="s">
        <v>11135</v>
      </c>
      <c r="E1192" s="72" t="s">
        <v>11136</v>
      </c>
      <c r="F1192" s="72" t="s">
        <v>11123</v>
      </c>
      <c r="G1192" s="72" t="s">
        <v>11124</v>
      </c>
      <c r="H1192" s="75" t="s">
        <v>789</v>
      </c>
      <c r="I1192" s="75" t="s">
        <v>793</v>
      </c>
      <c r="J1192" s="75" t="s">
        <v>790</v>
      </c>
      <c r="K1192" s="75" t="s">
        <v>792</v>
      </c>
    </row>
    <row r="1193" ht="15.75" customHeight="1">
      <c r="A1193" s="67">
        <v>5052.0</v>
      </c>
      <c r="B1193" s="72" t="s">
        <v>11137</v>
      </c>
      <c r="C1193" s="72">
        <v>2.0</v>
      </c>
      <c r="D1193" s="72" t="s">
        <v>11121</v>
      </c>
      <c r="E1193" s="72" t="s">
        <v>11122</v>
      </c>
      <c r="F1193" s="72" t="s">
        <v>11123</v>
      </c>
      <c r="G1193" s="72" t="s">
        <v>11124</v>
      </c>
      <c r="H1193" s="75" t="s">
        <v>789</v>
      </c>
      <c r="I1193" s="75" t="s">
        <v>793</v>
      </c>
      <c r="J1193" s="75" t="s">
        <v>790</v>
      </c>
      <c r="K1193" s="75" t="s">
        <v>792</v>
      </c>
    </row>
    <row r="1194" ht="15.75" customHeight="1">
      <c r="A1194" s="67">
        <v>5054.0</v>
      </c>
      <c r="B1194" s="72" t="s">
        <v>11138</v>
      </c>
      <c r="C1194" s="72">
        <v>2.0</v>
      </c>
      <c r="D1194" s="72" t="s">
        <v>11139</v>
      </c>
      <c r="E1194" s="72" t="s">
        <v>11140</v>
      </c>
      <c r="F1194" s="72" t="s">
        <v>11123</v>
      </c>
      <c r="G1194" s="72" t="s">
        <v>11124</v>
      </c>
      <c r="H1194" s="75" t="s">
        <v>789</v>
      </c>
      <c r="I1194" s="75" t="s">
        <v>793</v>
      </c>
      <c r="J1194" s="75" t="s">
        <v>790</v>
      </c>
      <c r="K1194" s="75" t="s">
        <v>792</v>
      </c>
    </row>
    <row r="1195" ht="15.75" customHeight="1">
      <c r="A1195" s="67">
        <v>5057.0</v>
      </c>
      <c r="B1195" s="72" t="s">
        <v>11141</v>
      </c>
      <c r="C1195" s="72">
        <v>2.0</v>
      </c>
      <c r="D1195" s="72" t="s">
        <v>11142</v>
      </c>
      <c r="E1195" s="72" t="s">
        <v>8652</v>
      </c>
      <c r="F1195" s="72" t="s">
        <v>11143</v>
      </c>
      <c r="G1195" s="72" t="s">
        <v>11144</v>
      </c>
      <c r="H1195" s="75" t="s">
        <v>789</v>
      </c>
      <c r="I1195" s="75" t="s">
        <v>790</v>
      </c>
    </row>
    <row r="1196" ht="15.75" customHeight="1">
      <c r="A1196" s="67">
        <v>5058.0</v>
      </c>
      <c r="B1196" s="72" t="s">
        <v>11145</v>
      </c>
      <c r="C1196" s="72">
        <v>2.0</v>
      </c>
      <c r="D1196" s="72" t="s">
        <v>11146</v>
      </c>
      <c r="E1196" s="72" t="s">
        <v>11147</v>
      </c>
      <c r="F1196" s="72" t="s">
        <v>11123</v>
      </c>
      <c r="G1196" s="72" t="s">
        <v>11124</v>
      </c>
      <c r="H1196" s="75" t="s">
        <v>789</v>
      </c>
      <c r="I1196" s="75" t="s">
        <v>793</v>
      </c>
      <c r="J1196" s="75" t="s">
        <v>790</v>
      </c>
      <c r="K1196" s="75" t="s">
        <v>792</v>
      </c>
    </row>
    <row r="1197" ht="15.75" customHeight="1">
      <c r="A1197" s="67">
        <v>5060.0</v>
      </c>
      <c r="B1197" s="72" t="s">
        <v>11148</v>
      </c>
      <c r="C1197" s="72">
        <v>2.0</v>
      </c>
      <c r="D1197" s="72" t="s">
        <v>11149</v>
      </c>
      <c r="E1197" s="72" t="s">
        <v>6103</v>
      </c>
      <c r="F1197" s="72" t="s">
        <v>11150</v>
      </c>
      <c r="G1197" s="72" t="s">
        <v>11151</v>
      </c>
      <c r="H1197" s="75" t="s">
        <v>789</v>
      </c>
    </row>
    <row r="1198" ht="15.75" customHeight="1">
      <c r="A1198" s="67">
        <v>5061.0</v>
      </c>
      <c r="B1198" s="72" t="s">
        <v>11152</v>
      </c>
      <c r="C1198" s="72">
        <v>2.0</v>
      </c>
      <c r="D1198" s="72" t="s">
        <v>11153</v>
      </c>
      <c r="E1198" s="72" t="s">
        <v>5448</v>
      </c>
      <c r="F1198" s="72" t="s">
        <v>11123</v>
      </c>
      <c r="G1198" s="72" t="s">
        <v>11124</v>
      </c>
      <c r="H1198" s="75" t="s">
        <v>789</v>
      </c>
      <c r="I1198" s="75" t="s">
        <v>793</v>
      </c>
      <c r="J1198" s="75" t="s">
        <v>790</v>
      </c>
      <c r="K1198" s="75" t="s">
        <v>792</v>
      </c>
    </row>
    <row r="1199" ht="15.75" customHeight="1">
      <c r="A1199" s="67">
        <v>5062.0</v>
      </c>
      <c r="B1199" s="72" t="s">
        <v>11154</v>
      </c>
      <c r="C1199" s="72">
        <v>2.0</v>
      </c>
      <c r="D1199" s="72" t="s">
        <v>11155</v>
      </c>
      <c r="E1199" s="72" t="s">
        <v>6832</v>
      </c>
      <c r="F1199" s="72" t="s">
        <v>990</v>
      </c>
      <c r="G1199" s="72" t="s">
        <v>11130</v>
      </c>
      <c r="H1199" s="75" t="s">
        <v>789</v>
      </c>
      <c r="I1199" s="75" t="s">
        <v>793</v>
      </c>
      <c r="J1199" s="75" t="s">
        <v>792</v>
      </c>
    </row>
    <row r="1200" ht="15.75" customHeight="1">
      <c r="A1200" s="67">
        <v>5068.0</v>
      </c>
      <c r="B1200" s="72" t="s">
        <v>4834</v>
      </c>
      <c r="C1200" s="72">
        <v>2.0</v>
      </c>
      <c r="D1200" s="72" t="s">
        <v>11156</v>
      </c>
      <c r="E1200" s="72" t="s">
        <v>11157</v>
      </c>
      <c r="F1200" s="72" t="s">
        <v>11158</v>
      </c>
      <c r="G1200" s="72" t="s">
        <v>11159</v>
      </c>
      <c r="H1200" s="75" t="s">
        <v>2616</v>
      </c>
      <c r="I1200" s="75" t="s">
        <v>2545</v>
      </c>
      <c r="J1200" s="75" t="s">
        <v>3932</v>
      </c>
      <c r="K1200" s="75" t="s">
        <v>2982</v>
      </c>
      <c r="L1200" s="75" t="s">
        <v>1764</v>
      </c>
    </row>
    <row r="1201" ht="15.75" customHeight="1">
      <c r="A1201" s="67">
        <v>5069.0</v>
      </c>
      <c r="B1201" s="72" t="s">
        <v>3555</v>
      </c>
      <c r="C1201" s="72">
        <v>2.0</v>
      </c>
      <c r="D1201" s="72" t="s">
        <v>11160</v>
      </c>
      <c r="E1201" s="72" t="s">
        <v>11161</v>
      </c>
      <c r="F1201" s="72" t="s">
        <v>11162</v>
      </c>
      <c r="G1201" s="72" t="s">
        <v>11163</v>
      </c>
      <c r="H1201" s="75" t="s">
        <v>2812</v>
      </c>
      <c r="I1201" s="75" t="s">
        <v>584</v>
      </c>
      <c r="J1201" s="75" t="s">
        <v>4273</v>
      </c>
      <c r="K1201" s="75" t="s">
        <v>8345</v>
      </c>
      <c r="L1201" s="75" t="s">
        <v>3933</v>
      </c>
    </row>
    <row r="1202" ht="15.75" customHeight="1">
      <c r="A1202" s="67">
        <v>5071.0</v>
      </c>
      <c r="B1202" s="72" t="s">
        <v>11164</v>
      </c>
      <c r="C1202" s="72">
        <v>2.0</v>
      </c>
      <c r="D1202" s="72" t="s">
        <v>11165</v>
      </c>
      <c r="E1202" s="72" t="s">
        <v>11166</v>
      </c>
      <c r="F1202" s="72" t="s">
        <v>11167</v>
      </c>
      <c r="G1202" s="72" t="s">
        <v>11168</v>
      </c>
      <c r="H1202" s="75" t="s">
        <v>6939</v>
      </c>
      <c r="I1202" s="75" t="s">
        <v>3284</v>
      </c>
      <c r="J1202" s="75" t="s">
        <v>3931</v>
      </c>
      <c r="K1202" s="75" t="s">
        <v>2364</v>
      </c>
      <c r="L1202" s="75" t="s">
        <v>3557</v>
      </c>
    </row>
    <row r="1203" ht="15.75" customHeight="1">
      <c r="A1203" s="67">
        <v>5072.0</v>
      </c>
      <c r="B1203" s="72" t="s">
        <v>11169</v>
      </c>
      <c r="C1203" s="72">
        <v>2.0</v>
      </c>
      <c r="D1203" s="72" t="s">
        <v>11170</v>
      </c>
      <c r="E1203" s="72" t="s">
        <v>9185</v>
      </c>
      <c r="F1203" s="72" t="s">
        <v>11171</v>
      </c>
      <c r="G1203" s="72" t="s">
        <v>11172</v>
      </c>
      <c r="H1203" s="75" t="s">
        <v>6270</v>
      </c>
      <c r="I1203" s="75" t="s">
        <v>8408</v>
      </c>
      <c r="J1203" s="75" t="s">
        <v>798</v>
      </c>
      <c r="K1203" s="75" t="s">
        <v>2944</v>
      </c>
      <c r="L1203" s="75" t="s">
        <v>2944</v>
      </c>
    </row>
    <row r="1204" ht="15.75" customHeight="1">
      <c r="A1204" s="67">
        <v>5073.0</v>
      </c>
      <c r="B1204" s="72" t="s">
        <v>11173</v>
      </c>
      <c r="C1204" s="72">
        <v>2.0</v>
      </c>
      <c r="D1204" s="72" t="s">
        <v>11174</v>
      </c>
      <c r="E1204" s="72" t="s">
        <v>5349</v>
      </c>
      <c r="F1204" s="72" t="s">
        <v>11175</v>
      </c>
      <c r="G1204" s="72" t="s">
        <v>11176</v>
      </c>
      <c r="H1204" s="75" t="s">
        <v>4718</v>
      </c>
      <c r="I1204" s="75" t="s">
        <v>6270</v>
      </c>
      <c r="J1204" s="75" t="s">
        <v>2843</v>
      </c>
    </row>
    <row r="1205" ht="15.75" customHeight="1">
      <c r="A1205" s="67">
        <v>5075.0</v>
      </c>
      <c r="B1205" s="72" t="s">
        <v>11177</v>
      </c>
      <c r="C1205" s="72">
        <v>2.0</v>
      </c>
      <c r="D1205" s="72" t="s">
        <v>11178</v>
      </c>
      <c r="E1205" s="72" t="s">
        <v>5374</v>
      </c>
      <c r="F1205" s="72" t="s">
        <v>11179</v>
      </c>
      <c r="G1205" s="72" t="s">
        <v>11180</v>
      </c>
      <c r="H1205" s="75" t="s">
        <v>4720</v>
      </c>
      <c r="I1205" s="75" t="s">
        <v>4840</v>
      </c>
      <c r="J1205" s="75" t="s">
        <v>4439</v>
      </c>
    </row>
    <row r="1206" ht="15.75" customHeight="1">
      <c r="A1206" s="67">
        <v>5076.0</v>
      </c>
      <c r="B1206" s="72" t="s">
        <v>11181</v>
      </c>
      <c r="C1206" s="72">
        <v>2.0</v>
      </c>
      <c r="D1206" s="72" t="s">
        <v>11182</v>
      </c>
      <c r="E1206" s="72" t="s">
        <v>5387</v>
      </c>
      <c r="F1206" s="72" t="s">
        <v>11183</v>
      </c>
      <c r="G1206" s="72" t="s">
        <v>11184</v>
      </c>
      <c r="H1206" s="75" t="s">
        <v>4720</v>
      </c>
      <c r="I1206" s="75" t="s">
        <v>4840</v>
      </c>
    </row>
    <row r="1207" ht="15.75" customHeight="1">
      <c r="A1207" s="67">
        <v>5077.0</v>
      </c>
      <c r="B1207" s="72" t="s">
        <v>11185</v>
      </c>
      <c r="C1207" s="72">
        <v>2.0</v>
      </c>
      <c r="D1207" s="72" t="s">
        <v>11186</v>
      </c>
      <c r="E1207" s="72" t="s">
        <v>5703</v>
      </c>
      <c r="F1207" s="72" t="s">
        <v>11187</v>
      </c>
      <c r="G1207" s="72" t="s">
        <v>11188</v>
      </c>
      <c r="H1207" s="75" t="s">
        <v>2362</v>
      </c>
      <c r="I1207" s="75" t="s">
        <v>2776</v>
      </c>
      <c r="J1207" s="75" t="s">
        <v>3204</v>
      </c>
      <c r="K1207" s="75" t="s">
        <v>2886</v>
      </c>
      <c r="L1207" s="75" t="s">
        <v>4502</v>
      </c>
    </row>
    <row r="1208" ht="15.75" customHeight="1">
      <c r="A1208" s="67">
        <v>5078.0</v>
      </c>
      <c r="B1208" s="72" t="s">
        <v>11189</v>
      </c>
      <c r="C1208" s="72">
        <v>2.0</v>
      </c>
      <c r="D1208" s="72" t="s">
        <v>11190</v>
      </c>
      <c r="E1208" s="72" t="s">
        <v>5528</v>
      </c>
      <c r="F1208" s="72" t="s">
        <v>11191</v>
      </c>
      <c r="G1208" s="72" t="s">
        <v>11192</v>
      </c>
      <c r="H1208" s="75" t="s">
        <v>2776</v>
      </c>
      <c r="I1208" s="75" t="s">
        <v>2886</v>
      </c>
      <c r="J1208" s="75" t="s">
        <v>3204</v>
      </c>
      <c r="K1208" s="75" t="s">
        <v>4502</v>
      </c>
    </row>
    <row r="1209" ht="15.75" customHeight="1">
      <c r="A1209" s="67">
        <v>5080.0</v>
      </c>
      <c r="B1209" s="72" t="s">
        <v>11193</v>
      </c>
      <c r="C1209" s="72">
        <v>2.0</v>
      </c>
      <c r="D1209" s="72" t="s">
        <v>11194</v>
      </c>
      <c r="E1209" s="72" t="s">
        <v>7786</v>
      </c>
      <c r="F1209" s="72" t="s">
        <v>11195</v>
      </c>
      <c r="G1209" s="72" t="s">
        <v>11196</v>
      </c>
      <c r="H1209" s="75" t="s">
        <v>11197</v>
      </c>
      <c r="I1209" s="75" t="s">
        <v>4414</v>
      </c>
      <c r="J1209" s="75" t="s">
        <v>2658</v>
      </c>
      <c r="K1209" s="75" t="s">
        <v>1167</v>
      </c>
      <c r="L1209" s="75" t="s">
        <v>1167</v>
      </c>
    </row>
    <row r="1210" ht="15.75" customHeight="1">
      <c r="A1210" s="67">
        <v>5084.0</v>
      </c>
      <c r="B1210" s="72" t="s">
        <v>11198</v>
      </c>
      <c r="C1210" s="72">
        <v>2.0</v>
      </c>
      <c r="D1210" s="72" t="s">
        <v>11199</v>
      </c>
      <c r="E1210" s="72" t="s">
        <v>6683</v>
      </c>
      <c r="F1210" s="72" t="s">
        <v>11200</v>
      </c>
      <c r="G1210" s="72" t="s">
        <v>11201</v>
      </c>
      <c r="H1210" s="75" t="s">
        <v>3582</v>
      </c>
      <c r="I1210" s="75" t="s">
        <v>3114</v>
      </c>
      <c r="J1210" s="75" t="s">
        <v>11202</v>
      </c>
      <c r="K1210" s="75" t="s">
        <v>11202</v>
      </c>
      <c r="L1210" s="75" t="s">
        <v>11202</v>
      </c>
    </row>
    <row r="1211" ht="15.75" customHeight="1">
      <c r="A1211" s="67">
        <v>5086.0</v>
      </c>
      <c r="B1211" s="72" t="s">
        <v>3252</v>
      </c>
      <c r="C1211" s="72">
        <v>2.0</v>
      </c>
      <c r="D1211" s="72" t="s">
        <v>11203</v>
      </c>
      <c r="E1211" s="72" t="s">
        <v>11204</v>
      </c>
      <c r="F1211" s="72" t="s">
        <v>11205</v>
      </c>
      <c r="G1211" s="72" t="s">
        <v>11206</v>
      </c>
      <c r="H1211" s="75" t="s">
        <v>3123</v>
      </c>
      <c r="I1211" s="75" t="s">
        <v>4098</v>
      </c>
      <c r="J1211" s="75" t="s">
        <v>7370</v>
      </c>
      <c r="K1211" s="75" t="s">
        <v>3207</v>
      </c>
      <c r="L1211" s="75" t="s">
        <v>714</v>
      </c>
    </row>
    <row r="1212" ht="15.75" customHeight="1">
      <c r="A1212" s="67">
        <v>5087.0</v>
      </c>
      <c r="B1212" s="72" t="s">
        <v>11207</v>
      </c>
      <c r="C1212" s="72">
        <v>2.0</v>
      </c>
      <c r="D1212" s="72" t="s">
        <v>11208</v>
      </c>
      <c r="E1212" s="72" t="s">
        <v>11209</v>
      </c>
      <c r="F1212" s="72" t="s">
        <v>11210</v>
      </c>
      <c r="G1212" s="72" t="s">
        <v>11211</v>
      </c>
      <c r="H1212" s="75" t="s">
        <v>2912</v>
      </c>
      <c r="I1212" s="75" t="s">
        <v>11212</v>
      </c>
      <c r="J1212" s="75" t="s">
        <v>7370</v>
      </c>
      <c r="K1212" s="75" t="s">
        <v>3185</v>
      </c>
      <c r="L1212" s="75" t="s">
        <v>2330</v>
      </c>
    </row>
    <row r="1213" ht="15.75" customHeight="1">
      <c r="A1213" s="67">
        <v>5089.0</v>
      </c>
      <c r="B1213" s="72" t="s">
        <v>11213</v>
      </c>
      <c r="C1213" s="72">
        <v>2.0</v>
      </c>
      <c r="D1213" s="72" t="s">
        <v>11214</v>
      </c>
      <c r="E1213" s="72" t="s">
        <v>5478</v>
      </c>
      <c r="F1213" s="72" t="s">
        <v>11215</v>
      </c>
      <c r="G1213" s="72" t="s">
        <v>11216</v>
      </c>
      <c r="H1213" s="75" t="s">
        <v>11217</v>
      </c>
      <c r="I1213" s="75" t="s">
        <v>2395</v>
      </c>
      <c r="J1213" s="75" t="s">
        <v>8977</v>
      </c>
      <c r="K1213" s="75" t="s">
        <v>3185</v>
      </c>
      <c r="L1213" s="75" t="s">
        <v>8977</v>
      </c>
    </row>
    <row r="1214" ht="15.75" customHeight="1">
      <c r="A1214" s="67">
        <v>5092.0</v>
      </c>
      <c r="B1214" s="72" t="s">
        <v>11218</v>
      </c>
      <c r="C1214" s="72">
        <v>2.0</v>
      </c>
      <c r="D1214" s="72" t="s">
        <v>11219</v>
      </c>
      <c r="E1214" s="72" t="s">
        <v>11220</v>
      </c>
      <c r="F1214" s="72" t="s">
        <v>11221</v>
      </c>
      <c r="G1214" s="72" t="s">
        <v>11222</v>
      </c>
      <c r="H1214" s="75" t="s">
        <v>3975</v>
      </c>
      <c r="I1214" s="75" t="s">
        <v>1765</v>
      </c>
      <c r="J1214" s="75" t="s">
        <v>2923</v>
      </c>
      <c r="K1214" s="75" t="s">
        <v>2923</v>
      </c>
      <c r="L1214" s="75" t="s">
        <v>2923</v>
      </c>
    </row>
    <row r="1215" ht="15.75" customHeight="1">
      <c r="A1215" s="67">
        <v>5093.0</v>
      </c>
      <c r="B1215" s="72" t="s">
        <v>11223</v>
      </c>
      <c r="C1215" s="72">
        <v>2.0</v>
      </c>
      <c r="D1215" s="72" t="s">
        <v>11224</v>
      </c>
      <c r="E1215" s="72" t="s">
        <v>5703</v>
      </c>
      <c r="F1215" s="72" t="s">
        <v>11225</v>
      </c>
      <c r="G1215" s="72" t="s">
        <v>11226</v>
      </c>
      <c r="H1215" s="75" t="s">
        <v>6292</v>
      </c>
      <c r="I1215" s="75" t="s">
        <v>3207</v>
      </c>
      <c r="J1215" s="75" t="s">
        <v>1762</v>
      </c>
      <c r="K1215" s="75" t="s">
        <v>6235</v>
      </c>
    </row>
    <row r="1216" ht="15.75" customHeight="1">
      <c r="A1216" s="67">
        <v>5096.0</v>
      </c>
      <c r="B1216" s="72" t="s">
        <v>11227</v>
      </c>
      <c r="C1216" s="72">
        <v>2.0</v>
      </c>
      <c r="D1216" s="72" t="s">
        <v>11228</v>
      </c>
      <c r="E1216" s="72" t="s">
        <v>11229</v>
      </c>
      <c r="F1216" s="72" t="s">
        <v>11230</v>
      </c>
      <c r="G1216" s="72" t="s">
        <v>11231</v>
      </c>
      <c r="H1216" s="75" t="s">
        <v>11232</v>
      </c>
      <c r="I1216" s="75" t="s">
        <v>8999</v>
      </c>
      <c r="J1216" s="75" t="s">
        <v>3507</v>
      </c>
      <c r="K1216" s="75" t="s">
        <v>11233</v>
      </c>
      <c r="L1216" s="75" t="s">
        <v>11233</v>
      </c>
    </row>
    <row r="1217" ht="15.75" customHeight="1">
      <c r="A1217" s="67">
        <v>5097.0</v>
      </c>
      <c r="B1217" s="72" t="s">
        <v>11234</v>
      </c>
      <c r="C1217" s="72">
        <v>2.0</v>
      </c>
      <c r="D1217" s="72" t="s">
        <v>11235</v>
      </c>
      <c r="E1217" s="72" t="s">
        <v>10115</v>
      </c>
      <c r="F1217" s="72" t="s">
        <v>11236</v>
      </c>
      <c r="G1217" s="72" t="s">
        <v>11237</v>
      </c>
      <c r="H1217" s="75" t="s">
        <v>4286</v>
      </c>
      <c r="I1217" s="75" t="s">
        <v>11238</v>
      </c>
      <c r="J1217" s="75" t="s">
        <v>11239</v>
      </c>
      <c r="K1217" s="75" t="s">
        <v>11239</v>
      </c>
      <c r="L1217" s="75" t="s">
        <v>11239</v>
      </c>
    </row>
    <row r="1218" ht="15.75" customHeight="1">
      <c r="A1218" s="67">
        <v>5101.0</v>
      </c>
      <c r="B1218" s="72" t="s">
        <v>11240</v>
      </c>
      <c r="C1218" s="72">
        <v>2.0</v>
      </c>
      <c r="D1218" s="72" t="s">
        <v>11241</v>
      </c>
      <c r="E1218" s="72" t="s">
        <v>11220</v>
      </c>
      <c r="F1218" s="72" t="s">
        <v>11242</v>
      </c>
      <c r="G1218" s="72" t="s">
        <v>11243</v>
      </c>
      <c r="H1218" s="75" t="s">
        <v>2745</v>
      </c>
      <c r="I1218" s="75" t="s">
        <v>8999</v>
      </c>
      <c r="J1218" s="75" t="s">
        <v>8315</v>
      </c>
      <c r="K1218" s="75" t="s">
        <v>3507</v>
      </c>
      <c r="L1218" s="75" t="s">
        <v>8315</v>
      </c>
    </row>
    <row r="1219" ht="15.75" customHeight="1">
      <c r="A1219" s="67">
        <v>5102.0</v>
      </c>
      <c r="B1219" s="72" t="s">
        <v>11244</v>
      </c>
      <c r="C1219" s="72">
        <v>2.0</v>
      </c>
      <c r="D1219" s="72" t="s">
        <v>11245</v>
      </c>
      <c r="E1219" s="72" t="s">
        <v>11246</v>
      </c>
      <c r="F1219" s="72" t="s">
        <v>11247</v>
      </c>
      <c r="G1219" s="72" t="s">
        <v>11248</v>
      </c>
      <c r="H1219" s="75" t="s">
        <v>2172</v>
      </c>
      <c r="I1219" s="75" t="s">
        <v>11249</v>
      </c>
      <c r="J1219" s="75" t="s">
        <v>2685</v>
      </c>
      <c r="K1219" s="75" t="s">
        <v>10414</v>
      </c>
      <c r="L1219" s="75" t="s">
        <v>11250</v>
      </c>
    </row>
    <row r="1220" ht="15.75" customHeight="1">
      <c r="A1220" s="67">
        <v>5116.0</v>
      </c>
      <c r="B1220" s="72" t="s">
        <v>2213</v>
      </c>
      <c r="C1220" s="72">
        <v>2.0</v>
      </c>
      <c r="D1220" s="72" t="s">
        <v>11251</v>
      </c>
      <c r="E1220" s="72" t="s">
        <v>11252</v>
      </c>
      <c r="F1220" s="72" t="s">
        <v>11253</v>
      </c>
      <c r="G1220" s="72" t="s">
        <v>11254</v>
      </c>
      <c r="H1220" s="75" t="s">
        <v>2143</v>
      </c>
      <c r="I1220" s="75" t="s">
        <v>950</v>
      </c>
      <c r="J1220" s="75" t="s">
        <v>2229</v>
      </c>
      <c r="K1220" s="75" t="s">
        <v>11255</v>
      </c>
      <c r="L1220" s="75" t="s">
        <v>3978</v>
      </c>
    </row>
    <row r="1221" ht="15.75" customHeight="1">
      <c r="A1221" s="67">
        <v>5117.0</v>
      </c>
      <c r="B1221" s="72" t="s">
        <v>3977</v>
      </c>
      <c r="C1221" s="72">
        <v>2.0</v>
      </c>
      <c r="D1221" s="72" t="s">
        <v>11256</v>
      </c>
      <c r="E1221" s="72" t="s">
        <v>11257</v>
      </c>
      <c r="F1221" s="72" t="s">
        <v>11258</v>
      </c>
      <c r="G1221" s="72" t="s">
        <v>11259</v>
      </c>
      <c r="H1221" s="75" t="s">
        <v>9044</v>
      </c>
      <c r="I1221" s="75" t="s">
        <v>2517</v>
      </c>
      <c r="J1221" s="75" t="s">
        <v>2229</v>
      </c>
      <c r="K1221" s="75" t="s">
        <v>2766</v>
      </c>
      <c r="L1221" s="75" t="s">
        <v>3978</v>
      </c>
    </row>
    <row r="1222" ht="15.75" customHeight="1">
      <c r="A1222" s="67">
        <v>5121.0</v>
      </c>
      <c r="B1222" s="72" t="s">
        <v>11260</v>
      </c>
      <c r="C1222" s="72">
        <v>2.0</v>
      </c>
      <c r="D1222" s="72" t="s">
        <v>11261</v>
      </c>
      <c r="E1222" s="72" t="s">
        <v>5349</v>
      </c>
      <c r="F1222" s="72" t="s">
        <v>11262</v>
      </c>
      <c r="G1222" s="72" t="s">
        <v>11263</v>
      </c>
      <c r="H1222" s="75" t="s">
        <v>4083</v>
      </c>
      <c r="I1222" s="75" t="s">
        <v>3119</v>
      </c>
    </row>
    <row r="1223" ht="15.75" customHeight="1">
      <c r="A1223" s="67">
        <v>5123.0</v>
      </c>
      <c r="B1223" s="72" t="s">
        <v>11264</v>
      </c>
      <c r="C1223" s="72">
        <v>2.0</v>
      </c>
      <c r="D1223" s="72" t="s">
        <v>11265</v>
      </c>
      <c r="E1223" s="72" t="s">
        <v>11266</v>
      </c>
      <c r="F1223" s="72" t="s">
        <v>11267</v>
      </c>
      <c r="G1223" s="72" t="s">
        <v>11268</v>
      </c>
      <c r="H1223" s="75" t="s">
        <v>4019</v>
      </c>
      <c r="I1223" s="75" t="s">
        <v>11269</v>
      </c>
      <c r="J1223" s="75" t="s">
        <v>2564</v>
      </c>
      <c r="K1223" s="75" t="s">
        <v>2218</v>
      </c>
      <c r="L1223" s="75" t="s">
        <v>11270</v>
      </c>
    </row>
    <row r="1224" ht="15.75" customHeight="1">
      <c r="A1224" s="67">
        <v>5124.0</v>
      </c>
      <c r="B1224" s="72" t="s">
        <v>11271</v>
      </c>
      <c r="C1224" s="72">
        <v>2.0</v>
      </c>
      <c r="D1224" s="72" t="s">
        <v>11272</v>
      </c>
      <c r="E1224" s="72" t="s">
        <v>11273</v>
      </c>
      <c r="F1224" s="72" t="s">
        <v>11274</v>
      </c>
      <c r="G1224" s="72" t="s">
        <v>11275</v>
      </c>
      <c r="H1224" s="75" t="s">
        <v>4399</v>
      </c>
      <c r="I1224" s="75" t="s">
        <v>7394</v>
      </c>
      <c r="J1224" s="75" t="s">
        <v>2564</v>
      </c>
      <c r="K1224" s="75" t="s">
        <v>3513</v>
      </c>
      <c r="L1224" s="75" t="s">
        <v>3513</v>
      </c>
    </row>
    <row r="1225" ht="15.75" customHeight="1">
      <c r="A1225" s="67">
        <v>5125.0</v>
      </c>
      <c r="B1225" s="72" t="s">
        <v>11276</v>
      </c>
      <c r="C1225" s="72">
        <v>2.0</v>
      </c>
      <c r="D1225" s="72" t="s">
        <v>11277</v>
      </c>
      <c r="E1225" s="72" t="s">
        <v>5693</v>
      </c>
      <c r="F1225" s="72" t="s">
        <v>11278</v>
      </c>
      <c r="G1225" s="72" t="s">
        <v>11279</v>
      </c>
      <c r="H1225" s="75" t="s">
        <v>3201</v>
      </c>
      <c r="I1225" s="75" t="s">
        <v>11280</v>
      </c>
      <c r="J1225" s="75" t="s">
        <v>9008</v>
      </c>
      <c r="K1225" s="75" t="s">
        <v>4423</v>
      </c>
      <c r="L1225" s="75" t="s">
        <v>9008</v>
      </c>
    </row>
    <row r="1226" ht="15.75" customHeight="1">
      <c r="A1226" s="67">
        <v>5127.0</v>
      </c>
      <c r="B1226" s="72" t="s">
        <v>11281</v>
      </c>
      <c r="C1226" s="72">
        <v>2.0</v>
      </c>
      <c r="D1226" s="72" t="s">
        <v>11282</v>
      </c>
      <c r="E1226" s="72" t="s">
        <v>5638</v>
      </c>
      <c r="F1226" s="72" t="s">
        <v>11283</v>
      </c>
      <c r="G1226" s="72" t="s">
        <v>11284</v>
      </c>
      <c r="H1226" s="75" t="s">
        <v>10420</v>
      </c>
      <c r="I1226" s="75" t="s">
        <v>4423</v>
      </c>
      <c r="J1226" s="75" t="s">
        <v>3201</v>
      </c>
    </row>
    <row r="1227" ht="15.75" customHeight="1">
      <c r="A1227" s="67">
        <v>5133.0</v>
      </c>
      <c r="B1227" s="72" t="s">
        <v>11285</v>
      </c>
      <c r="C1227" s="72">
        <v>2.0</v>
      </c>
      <c r="D1227" s="72" t="s">
        <v>11286</v>
      </c>
      <c r="E1227" s="72" t="s">
        <v>5698</v>
      </c>
      <c r="F1227" s="72" t="s">
        <v>11287</v>
      </c>
      <c r="G1227" s="72" t="s">
        <v>11288</v>
      </c>
      <c r="H1227" s="75" t="s">
        <v>11289</v>
      </c>
      <c r="I1227" s="75" t="s">
        <v>2070</v>
      </c>
      <c r="J1227" s="75" t="s">
        <v>11290</v>
      </c>
      <c r="K1227" s="75" t="s">
        <v>3370</v>
      </c>
    </row>
    <row r="1228" ht="15.75" customHeight="1">
      <c r="A1228" s="67">
        <v>5134.0</v>
      </c>
      <c r="B1228" s="72" t="s">
        <v>11291</v>
      </c>
      <c r="C1228" s="72">
        <v>2.0</v>
      </c>
      <c r="D1228" s="72" t="s">
        <v>11292</v>
      </c>
      <c r="E1228" s="72" t="s">
        <v>11293</v>
      </c>
      <c r="F1228" s="72" t="s">
        <v>11294</v>
      </c>
      <c r="G1228" s="72" t="s">
        <v>11295</v>
      </c>
      <c r="H1228" s="75" t="s">
        <v>11296</v>
      </c>
      <c r="I1228" s="75" t="s">
        <v>4339</v>
      </c>
      <c r="J1228" s="75" t="s">
        <v>4770</v>
      </c>
      <c r="K1228" s="75" t="s">
        <v>11297</v>
      </c>
      <c r="L1228" s="75" t="s">
        <v>10254</v>
      </c>
    </row>
    <row r="1229" ht="15.75" customHeight="1">
      <c r="A1229" s="67">
        <v>5135.0</v>
      </c>
      <c r="B1229" s="72" t="s">
        <v>4337</v>
      </c>
      <c r="C1229" s="72">
        <v>2.0</v>
      </c>
      <c r="D1229" s="72" t="s">
        <v>11298</v>
      </c>
      <c r="E1229" s="72" t="s">
        <v>6428</v>
      </c>
      <c r="F1229" s="72" t="s">
        <v>4336</v>
      </c>
      <c r="G1229" s="72" t="s">
        <v>11299</v>
      </c>
      <c r="H1229" s="75" t="s">
        <v>4338</v>
      </c>
      <c r="I1229" s="75" t="s">
        <v>3082</v>
      </c>
      <c r="J1229" s="75" t="s">
        <v>3043</v>
      </c>
      <c r="K1229" s="75" t="s">
        <v>3012</v>
      </c>
      <c r="L1229" s="75" t="s">
        <v>3043</v>
      </c>
    </row>
    <row r="1230" ht="15.75" customHeight="1">
      <c r="A1230" s="67">
        <v>5136.0</v>
      </c>
      <c r="B1230" s="72" t="s">
        <v>11300</v>
      </c>
      <c r="C1230" s="72">
        <v>2.0</v>
      </c>
      <c r="D1230" s="72" t="s">
        <v>11301</v>
      </c>
      <c r="E1230" s="72" t="s">
        <v>5796</v>
      </c>
      <c r="F1230" s="72" t="s">
        <v>11302</v>
      </c>
      <c r="G1230" s="72" t="s">
        <v>11303</v>
      </c>
      <c r="H1230" s="75" t="s">
        <v>4770</v>
      </c>
      <c r="I1230" s="75" t="s">
        <v>4340</v>
      </c>
      <c r="J1230" s="75" t="s">
        <v>3012</v>
      </c>
      <c r="K1230" s="75" t="s">
        <v>3012</v>
      </c>
      <c r="L1230" s="75" t="s">
        <v>3012</v>
      </c>
    </row>
    <row r="1231" ht="15.75" customHeight="1">
      <c r="A1231" s="67">
        <v>5142.0</v>
      </c>
      <c r="B1231" s="72" t="s">
        <v>11304</v>
      </c>
      <c r="C1231" s="72">
        <v>2.0</v>
      </c>
      <c r="D1231" s="72" t="s">
        <v>11305</v>
      </c>
      <c r="E1231" s="72" t="s">
        <v>5638</v>
      </c>
      <c r="F1231" s="72" t="s">
        <v>11306</v>
      </c>
      <c r="G1231" s="72" t="s">
        <v>11307</v>
      </c>
      <c r="H1231" s="75" t="s">
        <v>11308</v>
      </c>
      <c r="I1231" s="75" t="s">
        <v>11309</v>
      </c>
      <c r="J1231" s="75" t="s">
        <v>3609</v>
      </c>
    </row>
    <row r="1232" ht="15.75" customHeight="1">
      <c r="A1232" s="67">
        <v>5144.0</v>
      </c>
      <c r="B1232" s="72" t="s">
        <v>3629</v>
      </c>
      <c r="C1232" s="72">
        <v>2.0</v>
      </c>
      <c r="D1232" s="72" t="s">
        <v>11310</v>
      </c>
      <c r="E1232" s="72" t="s">
        <v>11311</v>
      </c>
      <c r="F1232" s="72" t="s">
        <v>11312</v>
      </c>
      <c r="G1232" s="72" t="s">
        <v>11313</v>
      </c>
      <c r="H1232" s="75" t="s">
        <v>3978</v>
      </c>
      <c r="I1232" s="75" t="s">
        <v>11314</v>
      </c>
      <c r="J1232" s="75" t="s">
        <v>4741</v>
      </c>
      <c r="K1232" s="75" t="s">
        <v>11315</v>
      </c>
      <c r="L1232" s="75" t="s">
        <v>2290</v>
      </c>
    </row>
    <row r="1233" ht="15.75" customHeight="1">
      <c r="A1233" s="67">
        <v>5146.0</v>
      </c>
      <c r="B1233" s="72" t="s">
        <v>618</v>
      </c>
      <c r="C1233" s="72">
        <v>2.0</v>
      </c>
      <c r="D1233" s="72" t="s">
        <v>11316</v>
      </c>
      <c r="E1233" s="72" t="s">
        <v>11317</v>
      </c>
      <c r="F1233" s="72" t="s">
        <v>11318</v>
      </c>
      <c r="G1233" s="72" t="s">
        <v>11319</v>
      </c>
      <c r="H1233" s="75" t="s">
        <v>8977</v>
      </c>
      <c r="I1233" s="75" t="s">
        <v>6939</v>
      </c>
      <c r="J1233" s="75" t="s">
        <v>2365</v>
      </c>
      <c r="K1233" s="75" t="s">
        <v>4502</v>
      </c>
      <c r="L1233" s="75" t="s">
        <v>3933</v>
      </c>
    </row>
    <row r="1234" ht="15.75" customHeight="1">
      <c r="A1234" s="67">
        <v>5153.0</v>
      </c>
      <c r="B1234" s="72" t="s">
        <v>4027</v>
      </c>
      <c r="C1234" s="72">
        <v>2.0</v>
      </c>
      <c r="D1234" s="72" t="s">
        <v>11320</v>
      </c>
      <c r="E1234" s="72" t="s">
        <v>11321</v>
      </c>
      <c r="F1234" s="72" t="s">
        <v>11322</v>
      </c>
      <c r="G1234" s="72" t="s">
        <v>11323</v>
      </c>
      <c r="H1234" s="75" t="s">
        <v>10421</v>
      </c>
      <c r="I1234" s="75" t="s">
        <v>6605</v>
      </c>
      <c r="J1234" s="75" t="s">
        <v>11324</v>
      </c>
      <c r="K1234" s="75" t="s">
        <v>4029</v>
      </c>
      <c r="L1234" s="75" t="s">
        <v>11324</v>
      </c>
    </row>
    <row r="1235" ht="15.75" customHeight="1">
      <c r="A1235" s="67">
        <v>5158.0</v>
      </c>
      <c r="B1235" s="72" t="s">
        <v>3391</v>
      </c>
      <c r="C1235" s="72">
        <v>2.0</v>
      </c>
      <c r="D1235" s="72" t="s">
        <v>11325</v>
      </c>
      <c r="E1235" s="72" t="s">
        <v>11326</v>
      </c>
      <c r="F1235" s="72" t="s">
        <v>11327</v>
      </c>
      <c r="G1235" s="72" t="s">
        <v>11328</v>
      </c>
      <c r="H1235" s="75" t="s">
        <v>3839</v>
      </c>
      <c r="I1235" s="75" t="s">
        <v>4505</v>
      </c>
      <c r="J1235" s="75" t="s">
        <v>1412</v>
      </c>
      <c r="K1235" s="75" t="s">
        <v>11329</v>
      </c>
      <c r="L1235" s="75" t="s">
        <v>4436</v>
      </c>
    </row>
    <row r="1236" ht="15.75" customHeight="1">
      <c r="A1236" s="67">
        <v>5160.0</v>
      </c>
      <c r="B1236" s="72" t="s">
        <v>11330</v>
      </c>
      <c r="C1236" s="72">
        <v>2.0</v>
      </c>
      <c r="D1236" s="72" t="s">
        <v>6787</v>
      </c>
      <c r="E1236" s="72" t="s">
        <v>5349</v>
      </c>
      <c r="F1236" s="72" t="s">
        <v>6788</v>
      </c>
      <c r="G1236" s="72" t="s">
        <v>6789</v>
      </c>
      <c r="H1236" s="75" t="s">
        <v>642</v>
      </c>
    </row>
    <row r="1237" ht="15.75" customHeight="1">
      <c r="A1237" s="67">
        <v>5161.0</v>
      </c>
      <c r="B1237" s="72" t="s">
        <v>2909</v>
      </c>
      <c r="C1237" s="72">
        <v>2.0</v>
      </c>
      <c r="D1237" s="72" t="s">
        <v>11331</v>
      </c>
      <c r="E1237" s="72" t="s">
        <v>11332</v>
      </c>
      <c r="F1237" s="72" t="s">
        <v>11333</v>
      </c>
      <c r="G1237" s="72" t="s">
        <v>11334</v>
      </c>
      <c r="H1237" s="75" t="s">
        <v>2364</v>
      </c>
      <c r="I1237" s="75" t="s">
        <v>11335</v>
      </c>
      <c r="J1237" s="75" t="s">
        <v>3933</v>
      </c>
      <c r="K1237" s="75" t="s">
        <v>670</v>
      </c>
      <c r="L1237" s="75" t="s">
        <v>1679</v>
      </c>
    </row>
    <row r="1238" ht="15.75" customHeight="1">
      <c r="A1238" s="67">
        <v>5165.0</v>
      </c>
      <c r="B1238" s="72" t="s">
        <v>3217</v>
      </c>
      <c r="C1238" s="72">
        <v>2.0</v>
      </c>
      <c r="D1238" s="72" t="s">
        <v>11336</v>
      </c>
      <c r="E1238" s="72" t="s">
        <v>5601</v>
      </c>
      <c r="F1238" s="72" t="s">
        <v>3216</v>
      </c>
      <c r="G1238" s="72" t="s">
        <v>11337</v>
      </c>
      <c r="H1238" s="75" t="s">
        <v>3218</v>
      </c>
      <c r="I1238" s="75" t="s">
        <v>3219</v>
      </c>
      <c r="J1238" s="75" t="s">
        <v>3220</v>
      </c>
      <c r="K1238" s="75" t="s">
        <v>4501</v>
      </c>
      <c r="L1238" s="75" t="s">
        <v>3220</v>
      </c>
    </row>
    <row r="1239" ht="15.75" customHeight="1">
      <c r="A1239" s="67">
        <v>5166.0</v>
      </c>
      <c r="B1239" s="72" t="s">
        <v>11338</v>
      </c>
      <c r="C1239" s="72">
        <v>2.0</v>
      </c>
      <c r="D1239" s="72" t="s">
        <v>11339</v>
      </c>
      <c r="E1239" s="72" t="s">
        <v>5349</v>
      </c>
      <c r="F1239" s="72" t="s">
        <v>11340</v>
      </c>
      <c r="G1239" s="72" t="s">
        <v>11341</v>
      </c>
      <c r="H1239" s="75" t="s">
        <v>670</v>
      </c>
      <c r="I1239" s="75" t="s">
        <v>668</v>
      </c>
    </row>
    <row r="1240" ht="15.75" customHeight="1">
      <c r="A1240" s="67">
        <v>5167.0</v>
      </c>
      <c r="B1240" s="72" t="s">
        <v>11342</v>
      </c>
      <c r="C1240" s="72">
        <v>2.0</v>
      </c>
      <c r="D1240" s="72" t="s">
        <v>11343</v>
      </c>
      <c r="E1240" s="72" t="s">
        <v>5349</v>
      </c>
      <c r="F1240" s="72" t="s">
        <v>11344</v>
      </c>
      <c r="G1240" s="72" t="s">
        <v>11345</v>
      </c>
      <c r="H1240" s="75" t="s">
        <v>2776</v>
      </c>
      <c r="I1240" s="75" t="s">
        <v>4502</v>
      </c>
    </row>
    <row r="1241" ht="15.75" customHeight="1">
      <c r="A1241" s="67">
        <v>5168.0</v>
      </c>
      <c r="B1241" s="72" t="s">
        <v>11346</v>
      </c>
      <c r="C1241" s="72">
        <v>2.0</v>
      </c>
      <c r="D1241" s="72" t="s">
        <v>11347</v>
      </c>
      <c r="E1241" s="72" t="s">
        <v>11348</v>
      </c>
      <c r="F1241" s="72" t="s">
        <v>11349</v>
      </c>
      <c r="G1241" s="72" t="s">
        <v>11350</v>
      </c>
      <c r="H1241" s="75" t="s">
        <v>4840</v>
      </c>
      <c r="I1241" s="75" t="s">
        <v>2308</v>
      </c>
      <c r="J1241" s="75" t="s">
        <v>2843</v>
      </c>
      <c r="K1241" s="75" t="s">
        <v>8694</v>
      </c>
      <c r="L1241" s="75" t="s">
        <v>4502</v>
      </c>
    </row>
    <row r="1242" ht="15.75" customHeight="1">
      <c r="A1242" s="67">
        <v>5169.0</v>
      </c>
      <c r="B1242" s="72" t="s">
        <v>4717</v>
      </c>
      <c r="C1242" s="72">
        <v>2.0</v>
      </c>
      <c r="D1242" s="72" t="s">
        <v>11351</v>
      </c>
      <c r="E1242" s="72" t="s">
        <v>11352</v>
      </c>
      <c r="F1242" s="72" t="s">
        <v>11353</v>
      </c>
      <c r="G1242" s="72" t="s">
        <v>11354</v>
      </c>
      <c r="H1242" s="75" t="s">
        <v>4840</v>
      </c>
      <c r="I1242" s="75" t="s">
        <v>2308</v>
      </c>
      <c r="J1242" s="75" t="s">
        <v>4502</v>
      </c>
      <c r="K1242" s="75" t="s">
        <v>1432</v>
      </c>
      <c r="L1242" s="75" t="s">
        <v>4502</v>
      </c>
    </row>
    <row r="1243" ht="15.75" customHeight="1">
      <c r="A1243" s="67">
        <v>5170.0</v>
      </c>
      <c r="B1243" s="72" t="s">
        <v>11355</v>
      </c>
      <c r="C1243" s="72">
        <v>2.0</v>
      </c>
      <c r="D1243" s="72" t="s">
        <v>11356</v>
      </c>
      <c r="E1243" s="72" t="s">
        <v>6928</v>
      </c>
      <c r="F1243" s="72" t="s">
        <v>11357</v>
      </c>
      <c r="G1243" s="72" t="s">
        <v>11358</v>
      </c>
      <c r="H1243" s="75" t="s">
        <v>2843</v>
      </c>
      <c r="I1243" s="75" t="s">
        <v>4718</v>
      </c>
      <c r="J1243" s="75" t="s">
        <v>4840</v>
      </c>
      <c r="K1243" s="75" t="s">
        <v>4840</v>
      </c>
      <c r="L1243" s="75" t="s">
        <v>4840</v>
      </c>
    </row>
    <row r="1244" ht="15.75" customHeight="1">
      <c r="A1244" s="67">
        <v>5171.0</v>
      </c>
      <c r="B1244" s="72" t="s">
        <v>11359</v>
      </c>
      <c r="C1244" s="72">
        <v>2.0</v>
      </c>
      <c r="D1244" s="72" t="s">
        <v>11360</v>
      </c>
      <c r="E1244" s="72" t="s">
        <v>6928</v>
      </c>
      <c r="F1244" s="72" t="s">
        <v>11361</v>
      </c>
      <c r="G1244" s="72" t="s">
        <v>11362</v>
      </c>
      <c r="H1244" s="75" t="s">
        <v>4770</v>
      </c>
      <c r="I1244" s="75" t="s">
        <v>3082</v>
      </c>
      <c r="J1244" s="75" t="s">
        <v>11363</v>
      </c>
      <c r="K1244" s="75" t="s">
        <v>11363</v>
      </c>
      <c r="L1244" s="75" t="s">
        <v>11363</v>
      </c>
    </row>
    <row r="1245" ht="15.75" customHeight="1">
      <c r="A1245" s="67">
        <v>5173.0</v>
      </c>
      <c r="B1245" s="72" t="s">
        <v>11364</v>
      </c>
      <c r="C1245" s="72">
        <v>2.0</v>
      </c>
      <c r="D1245" s="72" t="s">
        <v>11365</v>
      </c>
      <c r="E1245" s="72" t="s">
        <v>5682</v>
      </c>
      <c r="F1245" s="72" t="s">
        <v>11366</v>
      </c>
      <c r="G1245" s="72" t="s">
        <v>11367</v>
      </c>
      <c r="H1245" s="75" t="s">
        <v>3582</v>
      </c>
      <c r="I1245" s="75" t="s">
        <v>6805</v>
      </c>
      <c r="J1245" s="75" t="s">
        <v>11202</v>
      </c>
      <c r="K1245" s="75" t="s">
        <v>11202</v>
      </c>
      <c r="L1245" s="75" t="s">
        <v>11202</v>
      </c>
    </row>
    <row r="1246" ht="15.75" customHeight="1">
      <c r="A1246" s="67">
        <v>5178.0</v>
      </c>
      <c r="B1246" s="72" t="s">
        <v>11368</v>
      </c>
      <c r="C1246" s="72">
        <v>2.0</v>
      </c>
      <c r="D1246" s="72" t="s">
        <v>11369</v>
      </c>
      <c r="E1246" s="72" t="s">
        <v>11370</v>
      </c>
      <c r="F1246" s="72" t="s">
        <v>11371</v>
      </c>
      <c r="G1246" s="72" t="s">
        <v>11372</v>
      </c>
      <c r="H1246" s="75" t="s">
        <v>3839</v>
      </c>
      <c r="I1246" s="75" t="s">
        <v>11373</v>
      </c>
      <c r="J1246" s="75" t="s">
        <v>1412</v>
      </c>
      <c r="K1246" s="75" t="s">
        <v>11329</v>
      </c>
      <c r="L1246" s="75" t="s">
        <v>4436</v>
      </c>
    </row>
    <row r="1247" ht="15.75" customHeight="1">
      <c r="A1247" s="67">
        <v>5180.0</v>
      </c>
      <c r="B1247" s="72" t="s">
        <v>11374</v>
      </c>
      <c r="C1247" s="72">
        <v>2.0</v>
      </c>
      <c r="D1247" s="72" t="s">
        <v>11375</v>
      </c>
      <c r="E1247" s="72" t="s">
        <v>5387</v>
      </c>
      <c r="F1247" s="72" t="s">
        <v>11376</v>
      </c>
      <c r="G1247" s="72" t="s">
        <v>11377</v>
      </c>
      <c r="H1247" s="75" t="s">
        <v>3770</v>
      </c>
      <c r="I1247" s="75" t="s">
        <v>4678</v>
      </c>
      <c r="J1247" s="75" t="s">
        <v>3914</v>
      </c>
    </row>
    <row r="1248" ht="15.75" customHeight="1">
      <c r="A1248" s="67">
        <v>5183.0</v>
      </c>
      <c r="B1248" s="72" t="s">
        <v>11378</v>
      </c>
      <c r="C1248" s="72">
        <v>2.0</v>
      </c>
      <c r="D1248" s="72" t="s">
        <v>11379</v>
      </c>
      <c r="E1248" s="72" t="s">
        <v>11380</v>
      </c>
      <c r="F1248" s="72" t="s">
        <v>11381</v>
      </c>
      <c r="G1248" s="72" t="s">
        <v>11382</v>
      </c>
      <c r="H1248" s="75" t="s">
        <v>1762</v>
      </c>
      <c r="I1248" s="75" t="s">
        <v>11383</v>
      </c>
      <c r="J1248" s="75" t="s">
        <v>6235</v>
      </c>
      <c r="K1248" s="75" t="s">
        <v>7405</v>
      </c>
      <c r="L1248" s="75" t="s">
        <v>2357</v>
      </c>
    </row>
    <row r="1249" ht="15.75" customHeight="1">
      <c r="A1249" s="67">
        <v>5184.0</v>
      </c>
      <c r="B1249" s="72" t="s">
        <v>4380</v>
      </c>
      <c r="C1249" s="72">
        <v>2.0</v>
      </c>
      <c r="D1249" s="72" t="s">
        <v>11384</v>
      </c>
      <c r="E1249" s="72" t="s">
        <v>11385</v>
      </c>
      <c r="F1249" s="72" t="s">
        <v>11386</v>
      </c>
      <c r="G1249" s="72" t="s">
        <v>11387</v>
      </c>
      <c r="H1249" s="75" t="s">
        <v>11388</v>
      </c>
      <c r="I1249" s="75" t="s">
        <v>4382</v>
      </c>
      <c r="J1249" s="75" t="s">
        <v>4381</v>
      </c>
      <c r="K1249" s="75" t="s">
        <v>3914</v>
      </c>
      <c r="L1249" s="75" t="s">
        <v>3914</v>
      </c>
    </row>
    <row r="1250" ht="15.75" customHeight="1">
      <c r="A1250" s="67">
        <v>5185.0</v>
      </c>
      <c r="B1250" s="72" t="s">
        <v>11389</v>
      </c>
      <c r="C1250" s="72">
        <v>2.0</v>
      </c>
      <c r="D1250" s="72" t="s">
        <v>11390</v>
      </c>
      <c r="E1250" s="72" t="s">
        <v>6602</v>
      </c>
      <c r="F1250" s="72" t="s">
        <v>11391</v>
      </c>
      <c r="G1250" s="72" t="s">
        <v>11392</v>
      </c>
      <c r="H1250" s="75" t="s">
        <v>11388</v>
      </c>
      <c r="I1250" s="75" t="s">
        <v>4382</v>
      </c>
      <c r="J1250" s="75" t="s">
        <v>3914</v>
      </c>
      <c r="K1250" s="75" t="s">
        <v>4505</v>
      </c>
      <c r="L1250" s="75" t="s">
        <v>3914</v>
      </c>
    </row>
    <row r="1251" ht="15.75" customHeight="1">
      <c r="A1251" s="67">
        <v>5186.0</v>
      </c>
      <c r="B1251" s="72" t="s">
        <v>11393</v>
      </c>
      <c r="C1251" s="72">
        <v>2.0</v>
      </c>
      <c r="D1251" s="72" t="s">
        <v>11394</v>
      </c>
      <c r="E1251" s="72" t="s">
        <v>6020</v>
      </c>
      <c r="F1251" s="72" t="s">
        <v>11395</v>
      </c>
      <c r="G1251" s="72" t="s">
        <v>11396</v>
      </c>
      <c r="H1251" s="75" t="s">
        <v>11388</v>
      </c>
      <c r="I1251" s="75" t="s">
        <v>4382</v>
      </c>
      <c r="J1251" s="75" t="s">
        <v>3914</v>
      </c>
      <c r="K1251" s="75" t="s">
        <v>3914</v>
      </c>
      <c r="L1251" s="75" t="s">
        <v>3914</v>
      </c>
    </row>
    <row r="1252" ht="15.75" customHeight="1">
      <c r="A1252" s="67">
        <v>5188.0</v>
      </c>
      <c r="B1252" s="72" t="s">
        <v>2936</v>
      </c>
      <c r="C1252" s="72">
        <v>2.0</v>
      </c>
      <c r="D1252" s="72" t="s">
        <v>11397</v>
      </c>
      <c r="E1252" s="72" t="s">
        <v>11398</v>
      </c>
      <c r="F1252" s="72" t="s">
        <v>11399</v>
      </c>
      <c r="G1252" s="72" t="s">
        <v>11400</v>
      </c>
      <c r="H1252" s="75" t="s">
        <v>11401</v>
      </c>
      <c r="I1252" s="75" t="s">
        <v>2527</v>
      </c>
      <c r="J1252" s="75" t="s">
        <v>2375</v>
      </c>
      <c r="K1252" s="75" t="s">
        <v>4387</v>
      </c>
      <c r="L1252" s="75" t="s">
        <v>7490</v>
      </c>
    </row>
    <row r="1253" ht="15.75" customHeight="1">
      <c r="A1253" s="67">
        <v>5190.0</v>
      </c>
      <c r="B1253" s="72" t="s">
        <v>11402</v>
      </c>
      <c r="C1253" s="72">
        <v>2.0</v>
      </c>
      <c r="D1253" s="72" t="s">
        <v>11403</v>
      </c>
      <c r="E1253" s="72" t="s">
        <v>11404</v>
      </c>
      <c r="F1253" s="72" t="s">
        <v>11405</v>
      </c>
      <c r="G1253" s="72" t="s">
        <v>11406</v>
      </c>
      <c r="H1253" s="75" t="s">
        <v>11407</v>
      </c>
      <c r="I1253" s="75" t="s">
        <v>7443</v>
      </c>
      <c r="J1253" s="75" t="s">
        <v>3890</v>
      </c>
      <c r="K1253" s="75" t="s">
        <v>2940</v>
      </c>
      <c r="L1253" s="75" t="s">
        <v>8318</v>
      </c>
    </row>
    <row r="1254" ht="15.75" customHeight="1">
      <c r="A1254" s="67">
        <v>5191.0</v>
      </c>
      <c r="B1254" s="72" t="s">
        <v>11408</v>
      </c>
      <c r="C1254" s="72">
        <v>2.0</v>
      </c>
      <c r="D1254" s="72" t="s">
        <v>11409</v>
      </c>
      <c r="E1254" s="72" t="s">
        <v>5693</v>
      </c>
      <c r="F1254" s="72" t="s">
        <v>11410</v>
      </c>
      <c r="G1254" s="72" t="s">
        <v>11411</v>
      </c>
      <c r="H1254" s="75" t="s">
        <v>8983</v>
      </c>
      <c r="I1254" s="75" t="s">
        <v>3796</v>
      </c>
      <c r="J1254" s="75" t="s">
        <v>7443</v>
      </c>
      <c r="K1254" s="75" t="s">
        <v>7443</v>
      </c>
      <c r="L1254" s="75" t="s">
        <v>7443</v>
      </c>
    </row>
    <row r="1255" ht="15.75" customHeight="1">
      <c r="A1255" s="67">
        <v>5193.0</v>
      </c>
      <c r="B1255" s="72" t="s">
        <v>11412</v>
      </c>
      <c r="C1255" s="72">
        <v>2.0</v>
      </c>
      <c r="D1255" s="72" t="s">
        <v>11413</v>
      </c>
      <c r="E1255" s="72" t="s">
        <v>5638</v>
      </c>
      <c r="F1255" s="72" t="s">
        <v>11414</v>
      </c>
      <c r="G1255" s="72" t="s">
        <v>11415</v>
      </c>
      <c r="H1255" s="75" t="s">
        <v>8983</v>
      </c>
      <c r="I1255" s="75" t="s">
        <v>3796</v>
      </c>
      <c r="J1255" s="75" t="s">
        <v>2246</v>
      </c>
    </row>
    <row r="1256" ht="15.75" customHeight="1">
      <c r="A1256" s="67">
        <v>5195.0</v>
      </c>
      <c r="B1256" s="72" t="s">
        <v>11416</v>
      </c>
      <c r="C1256" s="72">
        <v>2.0</v>
      </c>
      <c r="D1256" s="72" t="s">
        <v>11417</v>
      </c>
      <c r="E1256" s="72" t="s">
        <v>11418</v>
      </c>
      <c r="F1256" s="72" t="s">
        <v>11419</v>
      </c>
      <c r="G1256" s="72" t="s">
        <v>11420</v>
      </c>
      <c r="H1256" s="75" t="s">
        <v>2940</v>
      </c>
      <c r="I1256" s="75" t="s">
        <v>4396</v>
      </c>
      <c r="J1256" s="75" t="s">
        <v>3942</v>
      </c>
      <c r="K1256" s="75" t="s">
        <v>11407</v>
      </c>
      <c r="L1256" s="75" t="s">
        <v>3942</v>
      </c>
    </row>
    <row r="1257" ht="15.75" customHeight="1">
      <c r="A1257" s="67">
        <v>5198.0</v>
      </c>
      <c r="B1257" s="72" t="s">
        <v>11421</v>
      </c>
      <c r="C1257" s="72">
        <v>2.0</v>
      </c>
      <c r="D1257" s="72" t="s">
        <v>11422</v>
      </c>
      <c r="E1257" s="72" t="s">
        <v>8820</v>
      </c>
      <c r="F1257" s="72" t="s">
        <v>11423</v>
      </c>
      <c r="G1257" s="72" t="s">
        <v>11424</v>
      </c>
      <c r="H1257" s="75" t="s">
        <v>2949</v>
      </c>
      <c r="I1257" s="75" t="s">
        <v>642</v>
      </c>
      <c r="J1257" s="75" t="s">
        <v>3015</v>
      </c>
      <c r="K1257" s="75" t="s">
        <v>4387</v>
      </c>
      <c r="L1257" s="75" t="s">
        <v>641</v>
      </c>
    </row>
    <row r="1258" ht="15.75" customHeight="1">
      <c r="A1258" s="67">
        <v>5199.0</v>
      </c>
      <c r="B1258" s="72" t="s">
        <v>2377</v>
      </c>
      <c r="C1258" s="72">
        <v>2.0</v>
      </c>
      <c r="D1258" s="72" t="s">
        <v>11425</v>
      </c>
      <c r="E1258" s="72" t="s">
        <v>7003</v>
      </c>
      <c r="F1258" s="72" t="s">
        <v>11426</v>
      </c>
      <c r="G1258" s="72" t="s">
        <v>11427</v>
      </c>
      <c r="H1258" s="75" t="s">
        <v>4772</v>
      </c>
      <c r="I1258" s="75" t="s">
        <v>7454</v>
      </c>
      <c r="J1258" s="75" t="s">
        <v>3015</v>
      </c>
      <c r="K1258" s="75" t="s">
        <v>641</v>
      </c>
      <c r="L1258" s="75" t="s">
        <v>641</v>
      </c>
    </row>
    <row r="1259" ht="15.75" customHeight="1">
      <c r="A1259" s="67">
        <v>5200.0</v>
      </c>
      <c r="B1259" s="72" t="s">
        <v>11428</v>
      </c>
      <c r="C1259" s="72">
        <v>2.0</v>
      </c>
      <c r="D1259" s="72" t="s">
        <v>11429</v>
      </c>
      <c r="E1259" s="72" t="s">
        <v>5631</v>
      </c>
      <c r="F1259" s="72" t="s">
        <v>11430</v>
      </c>
      <c r="G1259" s="72" t="s">
        <v>11431</v>
      </c>
      <c r="H1259" s="75" t="s">
        <v>6046</v>
      </c>
      <c r="I1259" s="75" t="s">
        <v>642</v>
      </c>
      <c r="J1259" s="75" t="s">
        <v>2378</v>
      </c>
      <c r="K1259" s="75" t="s">
        <v>2379</v>
      </c>
    </row>
    <row r="1260" ht="15.75" customHeight="1">
      <c r="A1260" s="67">
        <v>5201.0</v>
      </c>
      <c r="B1260" s="72" t="s">
        <v>11432</v>
      </c>
      <c r="C1260" s="72">
        <v>2.0</v>
      </c>
      <c r="D1260" s="72" t="s">
        <v>11433</v>
      </c>
      <c r="E1260" s="72" t="s">
        <v>6009</v>
      </c>
      <c r="F1260" s="72" t="s">
        <v>11434</v>
      </c>
      <c r="G1260" s="72" t="s">
        <v>11435</v>
      </c>
      <c r="H1260" s="75" t="s">
        <v>4772</v>
      </c>
      <c r="I1260" s="75" t="s">
        <v>2245</v>
      </c>
      <c r="J1260" s="75" t="s">
        <v>641</v>
      </c>
      <c r="K1260" s="75" t="s">
        <v>2744</v>
      </c>
      <c r="L1260" s="75" t="s">
        <v>2744</v>
      </c>
    </row>
    <row r="1261" ht="15.75" customHeight="1">
      <c r="A1261" s="67">
        <v>5202.0</v>
      </c>
      <c r="B1261" s="72" t="s">
        <v>11436</v>
      </c>
      <c r="C1261" s="72">
        <v>2.0</v>
      </c>
      <c r="D1261" s="72" t="s">
        <v>11437</v>
      </c>
      <c r="E1261" s="72" t="s">
        <v>5349</v>
      </c>
      <c r="F1261" s="72" t="s">
        <v>11438</v>
      </c>
      <c r="G1261" s="72" t="s">
        <v>11439</v>
      </c>
      <c r="H1261" s="75" t="s">
        <v>4772</v>
      </c>
      <c r="I1261" s="75" t="s">
        <v>643</v>
      </c>
      <c r="J1261" s="75" t="s">
        <v>3015</v>
      </c>
    </row>
    <row r="1262" ht="15.75" customHeight="1">
      <c r="A1262" s="67">
        <v>5205.0</v>
      </c>
      <c r="B1262" s="72" t="s">
        <v>11440</v>
      </c>
      <c r="C1262" s="72">
        <v>2.0</v>
      </c>
      <c r="D1262" s="72" t="s">
        <v>11441</v>
      </c>
      <c r="E1262" s="72" t="s">
        <v>5349</v>
      </c>
      <c r="F1262" s="72" t="s">
        <v>11442</v>
      </c>
      <c r="G1262" s="72" t="s">
        <v>11443</v>
      </c>
      <c r="H1262" s="75" t="s">
        <v>3372</v>
      </c>
      <c r="I1262" s="75" t="s">
        <v>4387</v>
      </c>
    </row>
    <row r="1263" ht="15.75" customHeight="1">
      <c r="A1263" s="67">
        <v>5206.0</v>
      </c>
      <c r="B1263" s="72" t="s">
        <v>11444</v>
      </c>
      <c r="C1263" s="72">
        <v>2.0</v>
      </c>
      <c r="D1263" s="72" t="s">
        <v>11445</v>
      </c>
      <c r="E1263" s="72" t="s">
        <v>11446</v>
      </c>
      <c r="F1263" s="72" t="s">
        <v>11447</v>
      </c>
      <c r="G1263" s="72" t="s">
        <v>11448</v>
      </c>
      <c r="H1263" s="75" t="s">
        <v>2278</v>
      </c>
      <c r="I1263" s="75" t="s">
        <v>7477</v>
      </c>
      <c r="J1263" s="75" t="s">
        <v>11449</v>
      </c>
      <c r="K1263" s="75" t="s">
        <v>1157</v>
      </c>
      <c r="L1263" s="75" t="s">
        <v>7511</v>
      </c>
    </row>
    <row r="1264" ht="15.75" customHeight="1">
      <c r="A1264" s="67">
        <v>5209.0</v>
      </c>
      <c r="B1264" s="72" t="s">
        <v>11450</v>
      </c>
      <c r="C1264" s="72">
        <v>2.0</v>
      </c>
      <c r="D1264" s="72" t="s">
        <v>11451</v>
      </c>
      <c r="E1264" s="72" t="s">
        <v>11452</v>
      </c>
      <c r="F1264" s="72" t="s">
        <v>11453</v>
      </c>
      <c r="G1264" s="72" t="s">
        <v>11454</v>
      </c>
      <c r="H1264" s="75" t="s">
        <v>8098</v>
      </c>
      <c r="I1264" s="75" t="s">
        <v>2479</v>
      </c>
      <c r="J1264" s="75" t="s">
        <v>4705</v>
      </c>
      <c r="K1264" s="75" t="s">
        <v>1157</v>
      </c>
      <c r="L1264" s="75" t="s">
        <v>1157</v>
      </c>
    </row>
    <row r="1265" ht="15.75" customHeight="1">
      <c r="A1265" s="67">
        <v>5213.0</v>
      </c>
      <c r="B1265" s="72" t="s">
        <v>11455</v>
      </c>
      <c r="C1265" s="72">
        <v>2.0</v>
      </c>
      <c r="D1265" s="72" t="s">
        <v>11456</v>
      </c>
      <c r="E1265" s="72" t="s">
        <v>11457</v>
      </c>
      <c r="F1265" s="72" t="s">
        <v>11458</v>
      </c>
      <c r="G1265" s="72" t="s">
        <v>11459</v>
      </c>
      <c r="H1265" s="75" t="s">
        <v>6424</v>
      </c>
      <c r="I1265" s="75" t="s">
        <v>2372</v>
      </c>
      <c r="J1265" s="75" t="s">
        <v>2373</v>
      </c>
      <c r="K1265" s="75" t="s">
        <v>7489</v>
      </c>
      <c r="L1265" s="75" t="s">
        <v>7489</v>
      </c>
    </row>
    <row r="1266" ht="15.75" customHeight="1">
      <c r="A1266" s="67">
        <v>5214.0</v>
      </c>
      <c r="B1266" s="72" t="s">
        <v>11460</v>
      </c>
      <c r="C1266" s="72">
        <v>2.0</v>
      </c>
      <c r="D1266" s="72" t="s">
        <v>11461</v>
      </c>
      <c r="E1266" s="72" t="s">
        <v>11462</v>
      </c>
      <c r="F1266" s="72" t="s">
        <v>11463</v>
      </c>
      <c r="G1266" s="72" t="s">
        <v>11459</v>
      </c>
      <c r="H1266" s="75" t="s">
        <v>6424</v>
      </c>
      <c r="I1266" s="75" t="s">
        <v>2372</v>
      </c>
      <c r="J1266" s="75" t="s">
        <v>2373</v>
      </c>
      <c r="K1266" s="75" t="s">
        <v>7489</v>
      </c>
      <c r="L1266" s="75" t="s">
        <v>7489</v>
      </c>
    </row>
    <row r="1267" ht="15.75" customHeight="1">
      <c r="A1267" s="67">
        <v>5215.0</v>
      </c>
      <c r="B1267" s="72" t="s">
        <v>11464</v>
      </c>
      <c r="C1267" s="72">
        <v>2.0</v>
      </c>
      <c r="D1267" s="72" t="s">
        <v>11465</v>
      </c>
      <c r="E1267" s="72" t="s">
        <v>7786</v>
      </c>
      <c r="F1267" s="72" t="s">
        <v>11466</v>
      </c>
      <c r="G1267" s="72" t="s">
        <v>11467</v>
      </c>
      <c r="H1267" s="75" t="s">
        <v>2608</v>
      </c>
      <c r="I1267" s="75" t="s">
        <v>7489</v>
      </c>
      <c r="J1267" s="75" t="s">
        <v>3369</v>
      </c>
      <c r="K1267" s="75" t="s">
        <v>2373</v>
      </c>
      <c r="L1267" s="75" t="s">
        <v>3369</v>
      </c>
    </row>
    <row r="1268" ht="15.75" customHeight="1">
      <c r="A1268" s="67">
        <v>5216.0</v>
      </c>
      <c r="B1268" s="72" t="s">
        <v>11468</v>
      </c>
      <c r="C1268" s="72">
        <v>2.0</v>
      </c>
      <c r="D1268" s="72" t="s">
        <v>11469</v>
      </c>
      <c r="E1268" s="72" t="s">
        <v>6277</v>
      </c>
      <c r="F1268" s="72" t="s">
        <v>11470</v>
      </c>
      <c r="G1268" s="72" t="s">
        <v>11471</v>
      </c>
      <c r="H1268" s="75" t="s">
        <v>7992</v>
      </c>
      <c r="I1268" s="75" t="s">
        <v>7518</v>
      </c>
      <c r="J1268" s="75" t="s">
        <v>7970</v>
      </c>
      <c r="K1268" s="75" t="s">
        <v>7970</v>
      </c>
      <c r="L1268" s="75" t="s">
        <v>7970</v>
      </c>
    </row>
    <row r="1269" ht="15.75" customHeight="1">
      <c r="A1269" s="67">
        <v>5217.0</v>
      </c>
      <c r="B1269" s="72" t="s">
        <v>11472</v>
      </c>
      <c r="C1269" s="72">
        <v>2.0</v>
      </c>
      <c r="D1269" s="72" t="s">
        <v>11473</v>
      </c>
      <c r="E1269" s="72" t="s">
        <v>7725</v>
      </c>
      <c r="F1269" s="72" t="s">
        <v>11474</v>
      </c>
      <c r="G1269" s="72" t="s">
        <v>11475</v>
      </c>
      <c r="H1269" s="75" t="s">
        <v>3369</v>
      </c>
      <c r="I1269" s="75" t="s">
        <v>6046</v>
      </c>
      <c r="J1269" s="75" t="s">
        <v>4772</v>
      </c>
      <c r="K1269" s="75" t="s">
        <v>642</v>
      </c>
      <c r="L1269" s="75" t="s">
        <v>2744</v>
      </c>
    </row>
    <row r="1270" ht="15.75" customHeight="1">
      <c r="A1270" s="67">
        <v>5218.0</v>
      </c>
      <c r="B1270" s="72" t="s">
        <v>11476</v>
      </c>
      <c r="C1270" s="72">
        <v>2.0</v>
      </c>
      <c r="D1270" s="72" t="s">
        <v>11477</v>
      </c>
      <c r="E1270" s="72" t="s">
        <v>5528</v>
      </c>
      <c r="F1270" s="72" t="s">
        <v>11478</v>
      </c>
      <c r="G1270" s="72" t="s">
        <v>11479</v>
      </c>
      <c r="H1270" s="75" t="s">
        <v>3796</v>
      </c>
      <c r="I1270" s="75" t="s">
        <v>3337</v>
      </c>
      <c r="J1270" s="75" t="s">
        <v>4067</v>
      </c>
      <c r="K1270" s="75" t="s">
        <v>3369</v>
      </c>
    </row>
    <row r="1271" ht="15.75" customHeight="1">
      <c r="A1271" s="67">
        <v>5220.0</v>
      </c>
      <c r="B1271" s="72" t="s">
        <v>3928</v>
      </c>
      <c r="C1271" s="72">
        <v>2.0</v>
      </c>
      <c r="D1271" s="72" t="s">
        <v>11480</v>
      </c>
      <c r="E1271" s="72" t="s">
        <v>11481</v>
      </c>
      <c r="F1271" s="72" t="s">
        <v>11482</v>
      </c>
      <c r="G1271" s="72" t="s">
        <v>11483</v>
      </c>
      <c r="H1271" s="75" t="s">
        <v>11484</v>
      </c>
      <c r="I1271" s="75" t="s">
        <v>2378</v>
      </c>
      <c r="J1271" s="75" t="s">
        <v>2306</v>
      </c>
      <c r="K1271" s="75" t="s">
        <v>4772</v>
      </c>
      <c r="L1271" s="75" t="s">
        <v>4772</v>
      </c>
    </row>
    <row r="1272" ht="15.75" customHeight="1">
      <c r="A1272" s="67">
        <v>5221.0</v>
      </c>
      <c r="B1272" s="72" t="s">
        <v>2948</v>
      </c>
      <c r="C1272" s="72">
        <v>2.0</v>
      </c>
      <c r="D1272" s="72" t="s">
        <v>11485</v>
      </c>
      <c r="E1272" s="72" t="s">
        <v>11486</v>
      </c>
      <c r="F1272" s="72" t="s">
        <v>11487</v>
      </c>
      <c r="G1272" s="72" t="s">
        <v>11488</v>
      </c>
      <c r="H1272" s="75" t="s">
        <v>2949</v>
      </c>
      <c r="I1272" s="75" t="s">
        <v>7454</v>
      </c>
      <c r="J1272" s="75" t="s">
        <v>3015</v>
      </c>
      <c r="K1272" s="75" t="s">
        <v>2482</v>
      </c>
      <c r="L1272" s="75" t="s">
        <v>2482</v>
      </c>
    </row>
    <row r="1273" ht="15.75" customHeight="1">
      <c r="A1273" s="67">
        <v>5222.0</v>
      </c>
      <c r="B1273" s="72" t="s">
        <v>11489</v>
      </c>
      <c r="C1273" s="72">
        <v>2.0</v>
      </c>
      <c r="D1273" s="72" t="s">
        <v>11490</v>
      </c>
      <c r="E1273" s="72" t="s">
        <v>8271</v>
      </c>
      <c r="F1273" s="72" t="s">
        <v>11491</v>
      </c>
      <c r="G1273" s="72" t="s">
        <v>11492</v>
      </c>
      <c r="H1273" s="75" t="s">
        <v>4772</v>
      </c>
      <c r="I1273" s="75" t="s">
        <v>7454</v>
      </c>
      <c r="J1273" s="75" t="s">
        <v>2482</v>
      </c>
      <c r="K1273" s="75" t="s">
        <v>641</v>
      </c>
      <c r="L1273" s="75" t="s">
        <v>2482</v>
      </c>
    </row>
    <row r="1274" ht="15.75" customHeight="1">
      <c r="A1274" s="67">
        <v>5223.0</v>
      </c>
      <c r="B1274" s="72" t="s">
        <v>3146</v>
      </c>
      <c r="C1274" s="72">
        <v>2.0</v>
      </c>
      <c r="D1274" s="72" t="s">
        <v>11493</v>
      </c>
      <c r="E1274" s="72" t="s">
        <v>11494</v>
      </c>
      <c r="F1274" s="72" t="s">
        <v>11495</v>
      </c>
      <c r="G1274" s="72" t="s">
        <v>11496</v>
      </c>
      <c r="H1274" s="75" t="s">
        <v>11497</v>
      </c>
      <c r="I1274" s="75" t="s">
        <v>3773</v>
      </c>
      <c r="J1274" s="75" t="s">
        <v>1316</v>
      </c>
      <c r="K1274" s="75" t="s">
        <v>11498</v>
      </c>
      <c r="L1274" s="75" t="s">
        <v>2290</v>
      </c>
    </row>
    <row r="1275" ht="15.75" customHeight="1">
      <c r="A1275" s="67">
        <v>5229.0</v>
      </c>
      <c r="B1275" s="72" t="s">
        <v>3282</v>
      </c>
      <c r="C1275" s="72">
        <v>2.0</v>
      </c>
      <c r="D1275" s="72" t="s">
        <v>11499</v>
      </c>
      <c r="E1275" s="72" t="s">
        <v>11500</v>
      </c>
      <c r="F1275" s="72" t="s">
        <v>11501</v>
      </c>
      <c r="G1275" s="72" t="s">
        <v>11502</v>
      </c>
      <c r="H1275" s="75" t="s">
        <v>3185</v>
      </c>
      <c r="I1275" s="75" t="s">
        <v>3579</v>
      </c>
      <c r="J1275" s="75" t="s">
        <v>2365</v>
      </c>
      <c r="K1275" s="75" t="s">
        <v>1679</v>
      </c>
      <c r="L1275" s="75" t="s">
        <v>3933</v>
      </c>
    </row>
    <row r="1276" ht="15.75" customHeight="1">
      <c r="A1276" s="67">
        <v>5236.0</v>
      </c>
      <c r="B1276" s="72" t="s">
        <v>11503</v>
      </c>
      <c r="C1276" s="72">
        <v>2.0</v>
      </c>
      <c r="D1276" s="72" t="s">
        <v>11504</v>
      </c>
      <c r="E1276" s="72" t="s">
        <v>11505</v>
      </c>
      <c r="F1276" s="72" t="s">
        <v>11506</v>
      </c>
      <c r="G1276" s="72" t="s">
        <v>11507</v>
      </c>
      <c r="H1276" s="75" t="s">
        <v>1762</v>
      </c>
      <c r="I1276" s="75" t="s">
        <v>9000</v>
      </c>
      <c r="J1276" s="75" t="s">
        <v>11508</v>
      </c>
      <c r="K1276" s="75" t="s">
        <v>2357</v>
      </c>
      <c r="L1276" s="75" t="s">
        <v>2218</v>
      </c>
    </row>
    <row r="1277" ht="15.75" customHeight="1">
      <c r="A1277" s="67">
        <v>5238.0</v>
      </c>
      <c r="B1277" s="72" t="s">
        <v>11509</v>
      </c>
      <c r="C1277" s="72">
        <v>2.0</v>
      </c>
      <c r="D1277" s="72" t="s">
        <v>11510</v>
      </c>
      <c r="E1277" s="72" t="s">
        <v>11511</v>
      </c>
      <c r="F1277" s="72" t="s">
        <v>11512</v>
      </c>
      <c r="G1277" s="72" t="s">
        <v>11513</v>
      </c>
      <c r="H1277" s="75" t="s">
        <v>3207</v>
      </c>
      <c r="I1277" s="75" t="s">
        <v>11383</v>
      </c>
      <c r="J1277" s="75" t="s">
        <v>2218</v>
      </c>
      <c r="K1277" s="75" t="s">
        <v>2357</v>
      </c>
      <c r="L1277" s="75" t="s">
        <v>6235</v>
      </c>
    </row>
    <row r="1278" ht="15.75" customHeight="1">
      <c r="A1278" s="67">
        <v>5239.0</v>
      </c>
      <c r="B1278" s="72" t="s">
        <v>11514</v>
      </c>
      <c r="C1278" s="72">
        <v>2.0</v>
      </c>
      <c r="D1278" s="72" t="s">
        <v>11515</v>
      </c>
      <c r="E1278" s="72" t="s">
        <v>5528</v>
      </c>
      <c r="F1278" s="72" t="s">
        <v>11516</v>
      </c>
      <c r="G1278" s="72" t="s">
        <v>11517</v>
      </c>
      <c r="H1278" s="75" t="s">
        <v>642</v>
      </c>
      <c r="I1278" s="75" t="s">
        <v>2564</v>
      </c>
      <c r="J1278" s="75" t="s">
        <v>11518</v>
      </c>
    </row>
    <row r="1279" ht="15.75" customHeight="1">
      <c r="A1279" s="67">
        <v>5240.0</v>
      </c>
      <c r="B1279" s="72" t="s">
        <v>2407</v>
      </c>
      <c r="C1279" s="72">
        <v>2.0</v>
      </c>
      <c r="D1279" s="72" t="s">
        <v>11519</v>
      </c>
      <c r="E1279" s="72" t="s">
        <v>11520</v>
      </c>
      <c r="F1279" s="72" t="s">
        <v>11521</v>
      </c>
      <c r="G1279" s="72" t="s">
        <v>11522</v>
      </c>
      <c r="H1279" s="75" t="s">
        <v>2549</v>
      </c>
      <c r="I1279" s="75" t="s">
        <v>11523</v>
      </c>
      <c r="J1279" s="75" t="s">
        <v>8964</v>
      </c>
      <c r="K1279" s="75" t="s">
        <v>9044</v>
      </c>
      <c r="L1279" s="75" t="s">
        <v>2740</v>
      </c>
    </row>
    <row r="1280" ht="15.75" customHeight="1">
      <c r="A1280" s="67">
        <v>5244.0</v>
      </c>
      <c r="B1280" s="72" t="s">
        <v>11524</v>
      </c>
      <c r="C1280" s="72">
        <v>2.0</v>
      </c>
      <c r="D1280" s="72" t="s">
        <v>11525</v>
      </c>
      <c r="E1280" s="72" t="s">
        <v>11526</v>
      </c>
      <c r="F1280" s="72" t="s">
        <v>11527</v>
      </c>
      <c r="G1280" s="72" t="s">
        <v>11528</v>
      </c>
      <c r="H1280" s="75" t="s">
        <v>2549</v>
      </c>
      <c r="I1280" s="75" t="s">
        <v>11529</v>
      </c>
      <c r="J1280" s="75" t="s">
        <v>9044</v>
      </c>
      <c r="K1280" s="75" t="s">
        <v>2507</v>
      </c>
      <c r="L1280" s="75" t="s">
        <v>11530</v>
      </c>
    </row>
    <row r="1281" ht="15.75" customHeight="1">
      <c r="A1281" s="67">
        <v>5253.0</v>
      </c>
      <c r="B1281" s="72" t="s">
        <v>11531</v>
      </c>
      <c r="C1281" s="72">
        <v>2.0</v>
      </c>
      <c r="D1281" s="72" t="s">
        <v>11532</v>
      </c>
      <c r="E1281" s="72" t="s">
        <v>6543</v>
      </c>
      <c r="F1281" s="72" t="s">
        <v>11533</v>
      </c>
      <c r="G1281" s="72" t="s">
        <v>11534</v>
      </c>
      <c r="H1281" s="75" t="s">
        <v>6270</v>
      </c>
      <c r="I1281" s="75" t="s">
        <v>8842</v>
      </c>
      <c r="J1281" s="75" t="s">
        <v>3593</v>
      </c>
      <c r="K1281" s="75" t="s">
        <v>11535</v>
      </c>
      <c r="L1281" s="75" t="s">
        <v>9217</v>
      </c>
    </row>
    <row r="1282" ht="15.75" customHeight="1">
      <c r="A1282" s="67">
        <v>5254.0</v>
      </c>
      <c r="B1282" s="72" t="s">
        <v>11536</v>
      </c>
      <c r="C1282" s="72">
        <v>2.0</v>
      </c>
      <c r="D1282" s="72" t="s">
        <v>11537</v>
      </c>
      <c r="E1282" s="72" t="s">
        <v>5631</v>
      </c>
      <c r="F1282" s="72" t="s">
        <v>9215</v>
      </c>
      <c r="G1282" s="72" t="s">
        <v>9216</v>
      </c>
      <c r="H1282" s="75" t="s">
        <v>8842</v>
      </c>
      <c r="I1282" s="75" t="s">
        <v>6270</v>
      </c>
      <c r="J1282" s="75" t="s">
        <v>9217</v>
      </c>
    </row>
    <row r="1283" ht="15.75" customHeight="1">
      <c r="A1283" s="67">
        <v>5257.0</v>
      </c>
      <c r="B1283" s="72" t="s">
        <v>11538</v>
      </c>
      <c r="C1283" s="72">
        <v>2.0</v>
      </c>
      <c r="D1283" s="72" t="s">
        <v>11539</v>
      </c>
      <c r="E1283" s="72" t="s">
        <v>5473</v>
      </c>
      <c r="F1283" s="72" t="s">
        <v>11540</v>
      </c>
      <c r="G1283" s="72" t="s">
        <v>11541</v>
      </c>
      <c r="H1283" s="75" t="s">
        <v>2564</v>
      </c>
      <c r="I1283" s="75" t="s">
        <v>10894</v>
      </c>
      <c r="J1283" s="75" t="s">
        <v>7568</v>
      </c>
      <c r="K1283" s="75" t="s">
        <v>3160</v>
      </c>
      <c r="L1283" s="75" t="s">
        <v>3160</v>
      </c>
    </row>
    <row r="1284" ht="15.75" customHeight="1">
      <c r="A1284" s="67">
        <v>5258.0</v>
      </c>
      <c r="B1284" s="72" t="s">
        <v>11542</v>
      </c>
      <c r="C1284" s="72">
        <v>2.0</v>
      </c>
      <c r="D1284" s="72" t="s">
        <v>6787</v>
      </c>
      <c r="E1284" s="72" t="s">
        <v>5349</v>
      </c>
      <c r="F1284" s="72" t="s">
        <v>6788</v>
      </c>
      <c r="G1284" s="72" t="s">
        <v>6789</v>
      </c>
      <c r="H1284" s="75" t="s">
        <v>642</v>
      </c>
    </row>
    <row r="1285" ht="15.75" customHeight="1">
      <c r="A1285" s="67">
        <v>5263.0</v>
      </c>
      <c r="B1285" s="72" t="s">
        <v>11543</v>
      </c>
      <c r="C1285" s="72">
        <v>2.0</v>
      </c>
      <c r="D1285" s="72" t="s">
        <v>11544</v>
      </c>
      <c r="E1285" s="72" t="s">
        <v>5387</v>
      </c>
      <c r="F1285" s="72" t="s">
        <v>6788</v>
      </c>
      <c r="G1285" s="72" t="s">
        <v>6789</v>
      </c>
      <c r="H1285" s="75" t="s">
        <v>642</v>
      </c>
    </row>
    <row r="1286" ht="15.75" customHeight="1">
      <c r="A1286" s="67">
        <v>5264.0</v>
      </c>
      <c r="B1286" s="72" t="s">
        <v>11545</v>
      </c>
      <c r="C1286" s="72">
        <v>2.0</v>
      </c>
      <c r="D1286" s="72" t="s">
        <v>6787</v>
      </c>
      <c r="E1286" s="72" t="s">
        <v>5349</v>
      </c>
      <c r="F1286" s="72" t="s">
        <v>6788</v>
      </c>
      <c r="G1286" s="72" t="s">
        <v>6789</v>
      </c>
      <c r="H1286" s="75" t="s">
        <v>642</v>
      </c>
    </row>
    <row r="1287" ht="15.75" customHeight="1">
      <c r="A1287" s="67">
        <v>5267.0</v>
      </c>
      <c r="B1287" s="72" t="s">
        <v>2276</v>
      </c>
      <c r="C1287" s="72">
        <v>2.0</v>
      </c>
      <c r="D1287" s="72" t="s">
        <v>11546</v>
      </c>
      <c r="E1287" s="72" t="s">
        <v>11547</v>
      </c>
      <c r="F1287" s="72" t="s">
        <v>11548</v>
      </c>
      <c r="G1287" s="72" t="s">
        <v>11549</v>
      </c>
      <c r="H1287" s="75" t="s">
        <v>6940</v>
      </c>
      <c r="I1287" s="75" t="s">
        <v>11238</v>
      </c>
      <c r="J1287" s="75" t="s">
        <v>4566</v>
      </c>
      <c r="K1287" s="75" t="s">
        <v>3805</v>
      </c>
      <c r="L1287" s="75" t="s">
        <v>3372</v>
      </c>
    </row>
    <row r="1288" ht="15.75" customHeight="1">
      <c r="A1288" s="67">
        <v>5269.0</v>
      </c>
      <c r="B1288" s="72" t="s">
        <v>3198</v>
      </c>
      <c r="C1288" s="72">
        <v>2.0</v>
      </c>
      <c r="D1288" s="72" t="s">
        <v>11550</v>
      </c>
      <c r="E1288" s="72" t="s">
        <v>11551</v>
      </c>
      <c r="F1288" s="72" t="s">
        <v>11552</v>
      </c>
      <c r="G1288" s="72" t="s">
        <v>11553</v>
      </c>
      <c r="H1288" s="75" t="s">
        <v>8098</v>
      </c>
      <c r="I1288" s="75" t="s">
        <v>2378</v>
      </c>
      <c r="J1288" s="75" t="s">
        <v>3201</v>
      </c>
      <c r="K1288" s="75" t="s">
        <v>1157</v>
      </c>
      <c r="L1288" s="75" t="s">
        <v>2306</v>
      </c>
    </row>
    <row r="1289" ht="15.75" customHeight="1">
      <c r="A1289" s="67">
        <v>5270.0</v>
      </c>
      <c r="B1289" s="72" t="s">
        <v>11554</v>
      </c>
      <c r="C1289" s="72">
        <v>2.0</v>
      </c>
      <c r="D1289" s="72" t="s">
        <v>11555</v>
      </c>
      <c r="E1289" s="72" t="s">
        <v>11556</v>
      </c>
      <c r="F1289" s="72" t="s">
        <v>11557</v>
      </c>
      <c r="G1289" s="72" t="s">
        <v>11558</v>
      </c>
      <c r="H1289" s="75" t="s">
        <v>2243</v>
      </c>
      <c r="I1289" s="75" t="s">
        <v>2950</v>
      </c>
      <c r="J1289" s="75" t="s">
        <v>2306</v>
      </c>
      <c r="K1289" s="75" t="s">
        <v>4772</v>
      </c>
      <c r="L1289" s="75" t="s">
        <v>2306</v>
      </c>
    </row>
    <row r="1290" ht="15.75" customHeight="1">
      <c r="A1290" s="67">
        <v>5271.0</v>
      </c>
      <c r="B1290" s="72" t="s">
        <v>3215</v>
      </c>
      <c r="C1290" s="72">
        <v>2.0</v>
      </c>
      <c r="D1290" s="72" t="s">
        <v>11559</v>
      </c>
      <c r="E1290" s="72" t="s">
        <v>6994</v>
      </c>
      <c r="F1290" s="72" t="s">
        <v>11560</v>
      </c>
      <c r="G1290" s="72" t="s">
        <v>11561</v>
      </c>
      <c r="H1290" s="75" t="s">
        <v>2949</v>
      </c>
      <c r="I1290" s="75" t="s">
        <v>2744</v>
      </c>
      <c r="J1290" s="75" t="s">
        <v>2244</v>
      </c>
      <c r="K1290" s="75" t="s">
        <v>3015</v>
      </c>
      <c r="L1290" s="75" t="s">
        <v>2244</v>
      </c>
    </row>
    <row r="1291" ht="15.75" customHeight="1">
      <c r="A1291" s="67">
        <v>5275.0</v>
      </c>
      <c r="B1291" s="72" t="s">
        <v>11562</v>
      </c>
      <c r="C1291" s="72">
        <v>2.0</v>
      </c>
      <c r="D1291" s="72" t="s">
        <v>11563</v>
      </c>
      <c r="E1291" s="72" t="s">
        <v>11564</v>
      </c>
      <c r="F1291" s="72" t="s">
        <v>11565</v>
      </c>
      <c r="G1291" s="72" t="s">
        <v>11566</v>
      </c>
      <c r="H1291" s="75" t="s">
        <v>8098</v>
      </c>
      <c r="I1291" s="75" t="s">
        <v>4287</v>
      </c>
      <c r="J1291" s="75" t="s">
        <v>4705</v>
      </c>
      <c r="K1291" s="75" t="s">
        <v>7511</v>
      </c>
      <c r="L1291" s="75" t="s">
        <v>3201</v>
      </c>
    </row>
    <row r="1292" ht="15.75" customHeight="1">
      <c r="A1292" s="67">
        <v>5276.0</v>
      </c>
      <c r="B1292" s="72" t="s">
        <v>11567</v>
      </c>
      <c r="C1292" s="72">
        <v>2.0</v>
      </c>
      <c r="D1292" s="72" t="s">
        <v>11568</v>
      </c>
      <c r="E1292" s="72" t="s">
        <v>9471</v>
      </c>
      <c r="F1292" s="72" t="s">
        <v>11569</v>
      </c>
      <c r="G1292" s="72" t="s">
        <v>11570</v>
      </c>
      <c r="H1292" s="75" t="s">
        <v>11571</v>
      </c>
      <c r="I1292" s="75" t="s">
        <v>11280</v>
      </c>
      <c r="J1292" s="75" t="s">
        <v>4810</v>
      </c>
      <c r="K1292" s="75" t="s">
        <v>3507</v>
      </c>
      <c r="L1292" s="75" t="s">
        <v>3507</v>
      </c>
    </row>
    <row r="1293" ht="15.75" customHeight="1">
      <c r="A1293" s="67">
        <v>5283.0</v>
      </c>
      <c r="B1293" s="72" t="s">
        <v>11572</v>
      </c>
      <c r="C1293" s="72">
        <v>2.0</v>
      </c>
      <c r="D1293" s="72" t="s">
        <v>11573</v>
      </c>
      <c r="E1293" s="72" t="s">
        <v>5523</v>
      </c>
      <c r="F1293" s="72" t="s">
        <v>11574</v>
      </c>
      <c r="G1293" s="72" t="s">
        <v>11575</v>
      </c>
      <c r="H1293" s="75" t="s">
        <v>11576</v>
      </c>
      <c r="I1293" s="75" t="s">
        <v>11577</v>
      </c>
      <c r="J1293" s="75" t="s">
        <v>11578</v>
      </c>
    </row>
    <row r="1294" ht="15.75" customHeight="1">
      <c r="A1294" s="67">
        <v>5285.0</v>
      </c>
      <c r="B1294" s="72" t="s">
        <v>3288</v>
      </c>
      <c r="C1294" s="72">
        <v>2.0</v>
      </c>
      <c r="D1294" s="72" t="s">
        <v>11579</v>
      </c>
      <c r="E1294" s="72" t="s">
        <v>11580</v>
      </c>
      <c r="F1294" s="72" t="s">
        <v>3287</v>
      </c>
      <c r="G1294" s="72" t="s">
        <v>11581</v>
      </c>
      <c r="H1294" s="75" t="s">
        <v>2564</v>
      </c>
      <c r="I1294" s="75" t="s">
        <v>642</v>
      </c>
      <c r="J1294" s="75" t="s">
        <v>2890</v>
      </c>
      <c r="K1294" s="75" t="s">
        <v>11582</v>
      </c>
      <c r="L1294" s="75" t="s">
        <v>11582</v>
      </c>
    </row>
    <row r="1295" ht="15.75" customHeight="1">
      <c r="A1295" s="67">
        <v>5287.0</v>
      </c>
      <c r="B1295" s="72" t="s">
        <v>11583</v>
      </c>
      <c r="C1295" s="72">
        <v>2.0</v>
      </c>
      <c r="D1295" s="72" t="s">
        <v>11584</v>
      </c>
      <c r="E1295" s="72" t="s">
        <v>5528</v>
      </c>
      <c r="F1295" s="72" t="s">
        <v>11585</v>
      </c>
      <c r="G1295" s="72" t="s">
        <v>11586</v>
      </c>
      <c r="H1295" s="75" t="s">
        <v>2828</v>
      </c>
      <c r="I1295" s="75" t="s">
        <v>2829</v>
      </c>
      <c r="J1295" s="75" t="s">
        <v>11587</v>
      </c>
      <c r="K1295" s="75" t="s">
        <v>8386</v>
      </c>
    </row>
    <row r="1296" ht="15.75" customHeight="1">
      <c r="A1296" s="67">
        <v>5288.0</v>
      </c>
      <c r="B1296" s="72" t="s">
        <v>11588</v>
      </c>
      <c r="C1296" s="72">
        <v>2.0</v>
      </c>
      <c r="D1296" s="72" t="s">
        <v>11589</v>
      </c>
      <c r="E1296" s="72" t="s">
        <v>11590</v>
      </c>
      <c r="F1296" s="72" t="s">
        <v>11591</v>
      </c>
      <c r="G1296" s="72" t="s">
        <v>11592</v>
      </c>
      <c r="H1296" s="75" t="s">
        <v>3103</v>
      </c>
      <c r="I1296" s="75" t="s">
        <v>2845</v>
      </c>
      <c r="J1296" s="75" t="s">
        <v>7545</v>
      </c>
      <c r="K1296" s="75" t="s">
        <v>3551</v>
      </c>
      <c r="L1296" s="75" t="s">
        <v>11593</v>
      </c>
    </row>
    <row r="1297" ht="15.75" customHeight="1">
      <c r="A1297" s="67">
        <v>5289.0</v>
      </c>
      <c r="B1297" s="72" t="s">
        <v>11594</v>
      </c>
      <c r="C1297" s="72">
        <v>2.0</v>
      </c>
      <c r="D1297" s="72" t="s">
        <v>11595</v>
      </c>
      <c r="E1297" s="72" t="s">
        <v>11596</v>
      </c>
      <c r="F1297" s="72" t="s">
        <v>11597</v>
      </c>
      <c r="G1297" s="72" t="s">
        <v>11598</v>
      </c>
      <c r="H1297" s="75" t="s">
        <v>2845</v>
      </c>
      <c r="I1297" s="75" t="s">
        <v>2844</v>
      </c>
      <c r="J1297" s="75" t="s">
        <v>11599</v>
      </c>
      <c r="K1297" s="75" t="s">
        <v>11600</v>
      </c>
      <c r="L1297" s="75" t="s">
        <v>11599</v>
      </c>
    </row>
    <row r="1298" ht="15.75" customHeight="1">
      <c r="A1298" s="67">
        <v>5296.0</v>
      </c>
      <c r="B1298" s="72" t="s">
        <v>11601</v>
      </c>
      <c r="C1298" s="72">
        <v>2.0</v>
      </c>
      <c r="D1298" s="72" t="s">
        <v>11602</v>
      </c>
      <c r="E1298" s="72" t="s">
        <v>11603</v>
      </c>
      <c r="F1298" s="72" t="s">
        <v>11604</v>
      </c>
      <c r="G1298" s="72" t="s">
        <v>11605</v>
      </c>
      <c r="H1298" s="75" t="s">
        <v>9188</v>
      </c>
      <c r="I1298" s="75" t="s">
        <v>11606</v>
      </c>
      <c r="J1298" s="75" t="s">
        <v>11607</v>
      </c>
      <c r="K1298" s="75" t="s">
        <v>4047</v>
      </c>
      <c r="L1298" s="75" t="s">
        <v>6910</v>
      </c>
    </row>
    <row r="1299" ht="15.75" customHeight="1">
      <c r="A1299" s="67">
        <v>5298.0</v>
      </c>
      <c r="B1299" s="72" t="s">
        <v>4018</v>
      </c>
      <c r="C1299" s="72">
        <v>2.0</v>
      </c>
      <c r="D1299" s="72" t="s">
        <v>11608</v>
      </c>
      <c r="E1299" s="72" t="s">
        <v>11609</v>
      </c>
      <c r="F1299" s="72" t="s">
        <v>11610</v>
      </c>
      <c r="G1299" s="72" t="s">
        <v>11611</v>
      </c>
      <c r="H1299" s="75" t="s">
        <v>2922</v>
      </c>
      <c r="I1299" s="75" t="s">
        <v>11612</v>
      </c>
      <c r="J1299" s="75" t="s">
        <v>2218</v>
      </c>
      <c r="K1299" s="75" t="s">
        <v>7405</v>
      </c>
      <c r="L1299" s="75" t="s">
        <v>6235</v>
      </c>
    </row>
    <row r="1300" ht="15.75" customHeight="1">
      <c r="A1300" s="67">
        <v>5300.0</v>
      </c>
      <c r="B1300" s="72" t="s">
        <v>11613</v>
      </c>
      <c r="C1300" s="72">
        <v>2.0</v>
      </c>
      <c r="D1300" s="72" t="s">
        <v>11614</v>
      </c>
      <c r="E1300" s="72" t="s">
        <v>5523</v>
      </c>
      <c r="F1300" s="72" t="s">
        <v>11615</v>
      </c>
      <c r="G1300" s="72" t="s">
        <v>11616</v>
      </c>
      <c r="H1300" s="75" t="s">
        <v>11617</v>
      </c>
      <c r="I1300" s="75" t="s">
        <v>587</v>
      </c>
      <c r="J1300" s="75" t="s">
        <v>11577</v>
      </c>
      <c r="K1300" s="75" t="s">
        <v>11578</v>
      </c>
    </row>
    <row r="1301" ht="15.75" customHeight="1">
      <c r="A1301" s="67">
        <v>5301.0</v>
      </c>
      <c r="B1301" s="72" t="s">
        <v>11618</v>
      </c>
      <c r="C1301" s="72">
        <v>2.0</v>
      </c>
      <c r="D1301" s="72" t="s">
        <v>11619</v>
      </c>
      <c r="E1301" s="72" t="s">
        <v>5775</v>
      </c>
      <c r="F1301" s="72" t="s">
        <v>11620</v>
      </c>
      <c r="G1301" s="72" t="s">
        <v>11621</v>
      </c>
      <c r="H1301" s="75" t="s">
        <v>4335</v>
      </c>
      <c r="I1301" s="75" t="s">
        <v>8848</v>
      </c>
    </row>
    <row r="1302" ht="15.75" customHeight="1">
      <c r="A1302" s="67">
        <v>5302.0</v>
      </c>
      <c r="B1302" s="72" t="s">
        <v>11622</v>
      </c>
      <c r="C1302" s="72">
        <v>2.0</v>
      </c>
      <c r="D1302" s="72" t="s">
        <v>11623</v>
      </c>
      <c r="E1302" s="72" t="s">
        <v>10460</v>
      </c>
      <c r="F1302" s="72" t="s">
        <v>11624</v>
      </c>
      <c r="G1302" s="72" t="s">
        <v>11625</v>
      </c>
      <c r="H1302" s="75" t="s">
        <v>11626</v>
      </c>
      <c r="I1302" s="75" t="s">
        <v>11627</v>
      </c>
      <c r="J1302" s="75" t="s">
        <v>11628</v>
      </c>
      <c r="K1302" s="75" t="s">
        <v>11629</v>
      </c>
      <c r="L1302" s="75" t="s">
        <v>11628</v>
      </c>
    </row>
    <row r="1303" ht="15.75" customHeight="1">
      <c r="A1303" s="67">
        <v>5306.0</v>
      </c>
      <c r="B1303" s="72" t="s">
        <v>11630</v>
      </c>
      <c r="C1303" s="72">
        <v>2.0</v>
      </c>
      <c r="D1303" s="72" t="s">
        <v>11631</v>
      </c>
      <c r="E1303" s="72" t="s">
        <v>7142</v>
      </c>
      <c r="F1303" s="72" t="s">
        <v>11632</v>
      </c>
      <c r="G1303" s="72" t="s">
        <v>11633</v>
      </c>
      <c r="H1303" s="75" t="s">
        <v>10013</v>
      </c>
      <c r="I1303" s="75" t="s">
        <v>11634</v>
      </c>
      <c r="J1303" s="75" t="s">
        <v>11635</v>
      </c>
      <c r="K1303" s="75" t="s">
        <v>11636</v>
      </c>
      <c r="L1303" s="75" t="s">
        <v>6333</v>
      </c>
    </row>
    <row r="1304" ht="15.75" customHeight="1">
      <c r="A1304" s="67">
        <v>5317.0</v>
      </c>
      <c r="B1304" s="72" t="s">
        <v>11637</v>
      </c>
      <c r="C1304" s="72">
        <v>2.0</v>
      </c>
      <c r="D1304" s="72" t="s">
        <v>11638</v>
      </c>
      <c r="E1304" s="72" t="s">
        <v>11639</v>
      </c>
      <c r="F1304" s="72" t="s">
        <v>11640</v>
      </c>
      <c r="G1304" s="72" t="s">
        <v>11641</v>
      </c>
      <c r="H1304" s="75" t="s">
        <v>959</v>
      </c>
      <c r="I1304" s="75" t="s">
        <v>2215</v>
      </c>
      <c r="J1304" s="75" t="s">
        <v>11642</v>
      </c>
      <c r="K1304" s="75" t="s">
        <v>11643</v>
      </c>
      <c r="L1304" s="75" t="s">
        <v>4050</v>
      </c>
    </row>
    <row r="1305" ht="15.75" customHeight="1">
      <c r="A1305" s="67">
        <v>5326.0</v>
      </c>
      <c r="B1305" s="72" t="s">
        <v>11644</v>
      </c>
      <c r="C1305" s="72">
        <v>2.0</v>
      </c>
      <c r="D1305" s="72" t="s">
        <v>11645</v>
      </c>
      <c r="E1305" s="72" t="s">
        <v>11646</v>
      </c>
      <c r="F1305" s="72" t="s">
        <v>11647</v>
      </c>
      <c r="G1305" s="72" t="s">
        <v>11648</v>
      </c>
      <c r="H1305" s="75" t="s">
        <v>8951</v>
      </c>
      <c r="I1305" s="75" t="s">
        <v>11649</v>
      </c>
      <c r="J1305" s="75" t="s">
        <v>11650</v>
      </c>
      <c r="K1305" s="75" t="s">
        <v>11651</v>
      </c>
      <c r="L1305" s="75" t="s">
        <v>6270</v>
      </c>
    </row>
    <row r="1306" ht="15.75" customHeight="1">
      <c r="A1306" s="67">
        <v>5329.0</v>
      </c>
      <c r="B1306" s="72" t="s">
        <v>11652</v>
      </c>
      <c r="C1306" s="72">
        <v>2.0</v>
      </c>
      <c r="D1306" s="72" t="s">
        <v>11653</v>
      </c>
      <c r="E1306" s="72" t="s">
        <v>11654</v>
      </c>
      <c r="F1306" s="72" t="s">
        <v>11655</v>
      </c>
      <c r="G1306" s="72" t="s">
        <v>11656</v>
      </c>
      <c r="H1306" s="75" t="s">
        <v>8517</v>
      </c>
      <c r="I1306" s="75" t="s">
        <v>11657</v>
      </c>
      <c r="J1306" s="75" t="s">
        <v>11658</v>
      </c>
      <c r="K1306" s="75" t="s">
        <v>8503</v>
      </c>
      <c r="L1306" s="75" t="s">
        <v>11659</v>
      </c>
    </row>
    <row r="1307" ht="15.75" customHeight="1">
      <c r="A1307" s="67">
        <v>5349.0</v>
      </c>
      <c r="B1307" s="72" t="s">
        <v>11660</v>
      </c>
      <c r="C1307" s="72">
        <v>2.0</v>
      </c>
      <c r="D1307" s="72" t="s">
        <v>7423</v>
      </c>
      <c r="E1307" s="72" t="s">
        <v>5349</v>
      </c>
      <c r="F1307" s="72" t="s">
        <v>7424</v>
      </c>
      <c r="G1307" s="72" t="s">
        <v>7425</v>
      </c>
      <c r="H1307" s="75" t="s">
        <v>7426</v>
      </c>
      <c r="I1307" s="75" t="s">
        <v>7427</v>
      </c>
    </row>
    <row r="1308" ht="15.75" customHeight="1">
      <c r="A1308" s="67">
        <v>5350.0</v>
      </c>
      <c r="B1308" s="72" t="s">
        <v>11661</v>
      </c>
      <c r="C1308" s="72">
        <v>2.0</v>
      </c>
      <c r="D1308" s="72" t="s">
        <v>11662</v>
      </c>
      <c r="E1308" s="72" t="s">
        <v>5349</v>
      </c>
      <c r="F1308" s="72" t="s">
        <v>11663</v>
      </c>
      <c r="G1308" s="72" t="s">
        <v>11664</v>
      </c>
      <c r="H1308" s="75" t="s">
        <v>11665</v>
      </c>
    </row>
    <row r="1309" ht="15.75" customHeight="1">
      <c r="A1309" s="67">
        <v>5351.0</v>
      </c>
      <c r="B1309" s="72" t="s">
        <v>11666</v>
      </c>
      <c r="C1309" s="72">
        <v>2.0</v>
      </c>
      <c r="D1309" s="72" t="s">
        <v>11667</v>
      </c>
      <c r="E1309" s="72" t="s">
        <v>10201</v>
      </c>
      <c r="F1309" s="72" t="s">
        <v>11668</v>
      </c>
      <c r="G1309" s="72" t="s">
        <v>11669</v>
      </c>
      <c r="H1309" s="75" t="s">
        <v>11670</v>
      </c>
      <c r="I1309" s="75" t="s">
        <v>11671</v>
      </c>
      <c r="J1309" s="75" t="s">
        <v>11672</v>
      </c>
      <c r="K1309" s="75" t="s">
        <v>1245</v>
      </c>
      <c r="L1309" s="75" t="s">
        <v>11672</v>
      </c>
    </row>
    <row r="1310" ht="15.75" customHeight="1">
      <c r="A1310" s="67">
        <v>5352.0</v>
      </c>
      <c r="B1310" s="72" t="s">
        <v>11673</v>
      </c>
      <c r="C1310" s="72">
        <v>2.0</v>
      </c>
      <c r="D1310" s="72" t="s">
        <v>11674</v>
      </c>
      <c r="E1310" s="72" t="s">
        <v>5349</v>
      </c>
      <c r="F1310" s="72" t="s">
        <v>11675</v>
      </c>
      <c r="G1310" s="72" t="s">
        <v>11676</v>
      </c>
      <c r="H1310" s="75" t="s">
        <v>4810</v>
      </c>
      <c r="I1310" s="75" t="s">
        <v>2236</v>
      </c>
    </row>
    <row r="1311" ht="15.75" customHeight="1">
      <c r="A1311" s="67">
        <v>5353.0</v>
      </c>
      <c r="B1311" s="72" t="s">
        <v>11677</v>
      </c>
      <c r="C1311" s="72">
        <v>2.0</v>
      </c>
      <c r="D1311" s="72" t="s">
        <v>11678</v>
      </c>
      <c r="E1311" s="72" t="s">
        <v>7084</v>
      </c>
      <c r="F1311" s="72" t="s">
        <v>11679</v>
      </c>
      <c r="G1311" s="72" t="s">
        <v>11680</v>
      </c>
      <c r="H1311" s="75" t="s">
        <v>11670</v>
      </c>
      <c r="I1311" s="75" t="s">
        <v>11671</v>
      </c>
      <c r="J1311" s="75" t="s">
        <v>11672</v>
      </c>
      <c r="K1311" s="75" t="s">
        <v>11672</v>
      </c>
      <c r="L1311" s="75" t="s">
        <v>11672</v>
      </c>
    </row>
    <row r="1312" ht="15.75" customHeight="1">
      <c r="A1312" s="67">
        <v>5354.0</v>
      </c>
      <c r="B1312" s="72" t="s">
        <v>11681</v>
      </c>
      <c r="C1312" s="72">
        <v>2.0</v>
      </c>
      <c r="D1312" s="72" t="s">
        <v>11682</v>
      </c>
      <c r="E1312" s="72" t="s">
        <v>5693</v>
      </c>
      <c r="F1312" s="72" t="s">
        <v>11683</v>
      </c>
      <c r="G1312" s="72" t="s">
        <v>11684</v>
      </c>
      <c r="H1312" s="75" t="s">
        <v>4586</v>
      </c>
      <c r="I1312" s="75" t="s">
        <v>11685</v>
      </c>
      <c r="J1312" s="75" t="s">
        <v>11686</v>
      </c>
      <c r="K1312" s="75" t="s">
        <v>11686</v>
      </c>
      <c r="L1312" s="75" t="s">
        <v>11686</v>
      </c>
    </row>
    <row r="1313" ht="15.75" customHeight="1">
      <c r="A1313" s="67">
        <v>5355.0</v>
      </c>
      <c r="B1313" s="72" t="s">
        <v>11687</v>
      </c>
      <c r="C1313" s="72">
        <v>2.0</v>
      </c>
      <c r="D1313" s="72" t="s">
        <v>11688</v>
      </c>
      <c r="E1313" s="72" t="s">
        <v>5478</v>
      </c>
      <c r="F1313" s="72" t="s">
        <v>11689</v>
      </c>
      <c r="G1313" s="72" t="s">
        <v>11690</v>
      </c>
      <c r="H1313" s="75" t="s">
        <v>9198</v>
      </c>
      <c r="I1313" s="75" t="s">
        <v>3393</v>
      </c>
      <c r="J1313" s="75" t="s">
        <v>2236</v>
      </c>
      <c r="K1313" s="75" t="s">
        <v>2236</v>
      </c>
      <c r="L1313" s="75" t="s">
        <v>2236</v>
      </c>
    </row>
    <row r="1314" ht="15.75" customHeight="1">
      <c r="A1314" s="67">
        <v>5356.0</v>
      </c>
      <c r="B1314" s="72" t="s">
        <v>11691</v>
      </c>
      <c r="C1314" s="72">
        <v>2.0</v>
      </c>
      <c r="D1314" s="72" t="s">
        <v>11692</v>
      </c>
      <c r="E1314" s="72" t="s">
        <v>5387</v>
      </c>
      <c r="F1314" s="72" t="s">
        <v>11693</v>
      </c>
      <c r="G1314" s="72" t="s">
        <v>11694</v>
      </c>
      <c r="H1314" s="75" t="s">
        <v>3393</v>
      </c>
      <c r="I1314" s="75" t="s">
        <v>4810</v>
      </c>
      <c r="J1314" s="75" t="s">
        <v>2236</v>
      </c>
    </row>
    <row r="1315" ht="15.75" customHeight="1">
      <c r="A1315" s="67">
        <v>5360.0</v>
      </c>
      <c r="B1315" s="72" t="s">
        <v>11695</v>
      </c>
      <c r="C1315" s="72">
        <v>2.0</v>
      </c>
      <c r="D1315" s="72" t="s">
        <v>11696</v>
      </c>
      <c r="E1315" s="72" t="s">
        <v>6683</v>
      </c>
      <c r="F1315" s="72" t="s">
        <v>11697</v>
      </c>
      <c r="G1315" s="72" t="s">
        <v>11698</v>
      </c>
      <c r="H1315" s="75" t="s">
        <v>11699</v>
      </c>
      <c r="I1315" s="75" t="s">
        <v>11700</v>
      </c>
      <c r="J1315" s="75" t="s">
        <v>11701</v>
      </c>
      <c r="K1315" s="75" t="s">
        <v>11701</v>
      </c>
      <c r="L1315" s="75" t="s">
        <v>11701</v>
      </c>
    </row>
    <row r="1316" ht="15.75" customHeight="1">
      <c r="A1316" s="67">
        <v>5362.0</v>
      </c>
      <c r="B1316" s="72" t="s">
        <v>11702</v>
      </c>
      <c r="C1316" s="72">
        <v>2.0</v>
      </c>
      <c r="D1316" s="72" t="s">
        <v>11703</v>
      </c>
      <c r="E1316" s="72" t="s">
        <v>6343</v>
      </c>
      <c r="F1316" s="72" t="s">
        <v>11704</v>
      </c>
      <c r="G1316" s="72" t="s">
        <v>11705</v>
      </c>
      <c r="H1316" s="75" t="s">
        <v>11706</v>
      </c>
      <c r="I1316" s="75" t="s">
        <v>11707</v>
      </c>
      <c r="J1316" s="75" t="s">
        <v>7336</v>
      </c>
      <c r="K1316" s="75" t="s">
        <v>3011</v>
      </c>
    </row>
    <row r="1317" ht="15.75" customHeight="1">
      <c r="A1317" s="67">
        <v>5363.0</v>
      </c>
      <c r="B1317" s="72" t="s">
        <v>11708</v>
      </c>
      <c r="C1317" s="72">
        <v>2.0</v>
      </c>
      <c r="D1317" s="72" t="s">
        <v>11709</v>
      </c>
      <c r="E1317" s="72" t="s">
        <v>10927</v>
      </c>
      <c r="F1317" s="72" t="s">
        <v>11710</v>
      </c>
      <c r="G1317" s="72" t="s">
        <v>11711</v>
      </c>
      <c r="H1317" s="75" t="s">
        <v>11707</v>
      </c>
      <c r="I1317" s="75" t="s">
        <v>6625</v>
      </c>
      <c r="J1317" s="75" t="s">
        <v>7336</v>
      </c>
      <c r="K1317" s="75" t="s">
        <v>11706</v>
      </c>
      <c r="L1317" s="75" t="s">
        <v>11706</v>
      </c>
    </row>
    <row r="1318" ht="15.75" customHeight="1">
      <c r="A1318" s="67">
        <v>5364.0</v>
      </c>
      <c r="B1318" s="72" t="s">
        <v>11712</v>
      </c>
      <c r="C1318" s="72">
        <v>2.0</v>
      </c>
      <c r="D1318" s="72" t="s">
        <v>11713</v>
      </c>
      <c r="E1318" s="72" t="s">
        <v>5374</v>
      </c>
      <c r="F1318" s="72" t="s">
        <v>11704</v>
      </c>
      <c r="G1318" s="72" t="s">
        <v>11705</v>
      </c>
      <c r="H1318" s="75" t="s">
        <v>11706</v>
      </c>
      <c r="I1318" s="75" t="s">
        <v>11707</v>
      </c>
      <c r="J1318" s="75" t="s">
        <v>7336</v>
      </c>
      <c r="K1318" s="75" t="s">
        <v>3011</v>
      </c>
    </row>
    <row r="1319" ht="15.75" customHeight="1">
      <c r="A1319" s="67">
        <v>5365.0</v>
      </c>
      <c r="B1319" s="72" t="s">
        <v>11714</v>
      </c>
      <c r="C1319" s="72">
        <v>2.0</v>
      </c>
      <c r="D1319" s="72" t="s">
        <v>11715</v>
      </c>
      <c r="E1319" s="72" t="s">
        <v>5575</v>
      </c>
      <c r="F1319" s="72" t="s">
        <v>11716</v>
      </c>
      <c r="G1319" s="72" t="s">
        <v>11717</v>
      </c>
      <c r="H1319" s="75" t="s">
        <v>10739</v>
      </c>
      <c r="I1319" s="75" t="s">
        <v>10415</v>
      </c>
      <c r="J1319" s="75" t="s">
        <v>3179</v>
      </c>
      <c r="K1319" s="75" t="s">
        <v>3179</v>
      </c>
      <c r="L1319" s="75" t="s">
        <v>3179</v>
      </c>
    </row>
    <row r="1320" ht="15.75" customHeight="1">
      <c r="A1320" s="67">
        <v>5366.0</v>
      </c>
      <c r="B1320" s="72" t="s">
        <v>11718</v>
      </c>
      <c r="C1320" s="72">
        <v>2.0</v>
      </c>
      <c r="D1320" s="72" t="s">
        <v>11719</v>
      </c>
      <c r="E1320" s="72" t="s">
        <v>11720</v>
      </c>
      <c r="F1320" s="72" t="s">
        <v>11721</v>
      </c>
      <c r="G1320" s="72" t="s">
        <v>11722</v>
      </c>
      <c r="H1320" s="75" t="s">
        <v>4434</v>
      </c>
      <c r="I1320" s="75" t="s">
        <v>2071</v>
      </c>
      <c r="J1320" s="75" t="s">
        <v>11723</v>
      </c>
      <c r="K1320" s="75" t="s">
        <v>9007</v>
      </c>
      <c r="L1320" s="75" t="s">
        <v>9007</v>
      </c>
    </row>
    <row r="1321" ht="15.75" customHeight="1">
      <c r="A1321" s="67">
        <v>5367.0</v>
      </c>
      <c r="B1321" s="72" t="s">
        <v>11724</v>
      </c>
      <c r="C1321" s="72">
        <v>2.0</v>
      </c>
      <c r="D1321" s="72" t="s">
        <v>11725</v>
      </c>
      <c r="E1321" s="72" t="s">
        <v>11726</v>
      </c>
      <c r="F1321" s="72" t="s">
        <v>11727</v>
      </c>
      <c r="G1321" s="72" t="s">
        <v>11728</v>
      </c>
      <c r="H1321" s="75" t="s">
        <v>714</v>
      </c>
      <c r="I1321" s="75" t="s">
        <v>2937</v>
      </c>
      <c r="J1321" s="75" t="s">
        <v>9007</v>
      </c>
      <c r="K1321" s="75" t="s">
        <v>11729</v>
      </c>
      <c r="L1321" s="75" t="s">
        <v>3592</v>
      </c>
    </row>
    <row r="1322" ht="15.75" customHeight="1">
      <c r="A1322" s="67">
        <v>5368.0</v>
      </c>
      <c r="B1322" s="72" t="s">
        <v>11730</v>
      </c>
      <c r="C1322" s="72">
        <v>2.0</v>
      </c>
      <c r="D1322" s="72" t="s">
        <v>11731</v>
      </c>
      <c r="E1322" s="72" t="s">
        <v>6421</v>
      </c>
      <c r="F1322" s="72" t="s">
        <v>11732</v>
      </c>
      <c r="G1322" s="72" t="s">
        <v>11733</v>
      </c>
      <c r="H1322" s="75" t="s">
        <v>11734</v>
      </c>
      <c r="I1322" s="75" t="s">
        <v>3796</v>
      </c>
      <c r="J1322" s="75" t="s">
        <v>7488</v>
      </c>
      <c r="K1322" s="75" t="s">
        <v>2482</v>
      </c>
      <c r="L1322" s="75" t="s">
        <v>2482</v>
      </c>
    </row>
    <row r="1323" ht="15.75" customHeight="1">
      <c r="A1323" s="67">
        <v>5369.0</v>
      </c>
      <c r="B1323" s="72" t="s">
        <v>11735</v>
      </c>
      <c r="C1323" s="72">
        <v>2.0</v>
      </c>
      <c r="D1323" s="72" t="s">
        <v>11736</v>
      </c>
      <c r="E1323" s="72" t="s">
        <v>10927</v>
      </c>
      <c r="F1323" s="72" t="s">
        <v>11737</v>
      </c>
      <c r="G1323" s="72" t="s">
        <v>11738</v>
      </c>
      <c r="H1323" s="75" t="s">
        <v>4705</v>
      </c>
      <c r="I1323" s="75" t="s">
        <v>2937</v>
      </c>
      <c r="J1323" s="75" t="s">
        <v>7488</v>
      </c>
      <c r="K1323" s="75" t="s">
        <v>10473</v>
      </c>
      <c r="L1323" s="75" t="s">
        <v>10473</v>
      </c>
    </row>
    <row r="1324" ht="15.75" customHeight="1">
      <c r="A1324" s="67">
        <v>5370.0</v>
      </c>
      <c r="B1324" s="72" t="s">
        <v>11739</v>
      </c>
      <c r="C1324" s="72">
        <v>2.0</v>
      </c>
      <c r="D1324" s="72" t="s">
        <v>11740</v>
      </c>
      <c r="E1324" s="72" t="s">
        <v>5586</v>
      </c>
      <c r="F1324" s="72" t="s">
        <v>11741</v>
      </c>
      <c r="G1324" s="72" t="s">
        <v>11742</v>
      </c>
      <c r="H1324" s="75" t="s">
        <v>4705</v>
      </c>
      <c r="I1324" s="75" t="s">
        <v>10473</v>
      </c>
      <c r="J1324" s="75" t="s">
        <v>7488</v>
      </c>
      <c r="K1324" s="75" t="s">
        <v>1157</v>
      </c>
      <c r="L1324" s="75" t="s">
        <v>7488</v>
      </c>
    </row>
    <row r="1325" ht="15.75" customHeight="1">
      <c r="A1325" s="67">
        <v>5371.0</v>
      </c>
      <c r="B1325" s="72" t="s">
        <v>11743</v>
      </c>
      <c r="C1325" s="72">
        <v>2.0</v>
      </c>
      <c r="D1325" s="72" t="s">
        <v>11744</v>
      </c>
      <c r="E1325" s="72" t="s">
        <v>11745</v>
      </c>
      <c r="F1325" s="72" t="s">
        <v>11746</v>
      </c>
      <c r="G1325" s="72" t="s">
        <v>11747</v>
      </c>
      <c r="H1325" s="75" t="s">
        <v>3592</v>
      </c>
      <c r="I1325" s="75" t="s">
        <v>3590</v>
      </c>
      <c r="J1325" s="75" t="s">
        <v>4623</v>
      </c>
      <c r="K1325" s="75" t="s">
        <v>3591</v>
      </c>
      <c r="L1325" s="75" t="s">
        <v>4623</v>
      </c>
    </row>
    <row r="1326" ht="15.75" customHeight="1">
      <c r="A1326" s="67">
        <v>5378.0</v>
      </c>
      <c r="B1326" s="72" t="s">
        <v>4796</v>
      </c>
      <c r="C1326" s="72">
        <v>2.0</v>
      </c>
      <c r="D1326" s="72" t="s">
        <v>11748</v>
      </c>
      <c r="E1326" s="72" t="s">
        <v>5349</v>
      </c>
      <c r="F1326" s="72" t="s">
        <v>4795</v>
      </c>
      <c r="G1326" s="72" t="s">
        <v>11749</v>
      </c>
      <c r="H1326" s="75" t="s">
        <v>4423</v>
      </c>
      <c r="I1326" s="75" t="s">
        <v>4797</v>
      </c>
    </row>
    <row r="1327" ht="15.75" customHeight="1">
      <c r="A1327" s="67">
        <v>5379.0</v>
      </c>
      <c r="B1327" s="72" t="s">
        <v>11750</v>
      </c>
      <c r="C1327" s="72">
        <v>2.0</v>
      </c>
      <c r="D1327" s="72" t="s">
        <v>11751</v>
      </c>
      <c r="E1327" s="72" t="s">
        <v>5387</v>
      </c>
      <c r="F1327" s="72" t="s">
        <v>11752</v>
      </c>
      <c r="G1327" s="72" t="s">
        <v>11753</v>
      </c>
      <c r="H1327" s="75" t="s">
        <v>11754</v>
      </c>
    </row>
    <row r="1328" ht="15.75" customHeight="1">
      <c r="A1328" s="67">
        <v>5380.0</v>
      </c>
      <c r="B1328" s="72" t="s">
        <v>11755</v>
      </c>
      <c r="C1328" s="72">
        <v>2.0</v>
      </c>
      <c r="D1328" s="72" t="s">
        <v>11756</v>
      </c>
      <c r="E1328" s="72" t="s">
        <v>5349</v>
      </c>
      <c r="F1328" s="72" t="s">
        <v>11752</v>
      </c>
      <c r="G1328" s="72" t="s">
        <v>11753</v>
      </c>
      <c r="H1328" s="75" t="s">
        <v>11754</v>
      </c>
    </row>
    <row r="1329" ht="15.75" customHeight="1">
      <c r="A1329" s="67">
        <v>5381.0</v>
      </c>
      <c r="B1329" s="72" t="s">
        <v>11757</v>
      </c>
      <c r="C1329" s="72">
        <v>2.0</v>
      </c>
      <c r="D1329" s="72" t="s">
        <v>11758</v>
      </c>
      <c r="E1329" s="72" t="s">
        <v>11759</v>
      </c>
      <c r="F1329" s="72" t="s">
        <v>11760</v>
      </c>
      <c r="G1329" s="72" t="s">
        <v>11761</v>
      </c>
      <c r="H1329" s="75" t="s">
        <v>11762</v>
      </c>
      <c r="I1329" s="75" t="s">
        <v>7152</v>
      </c>
      <c r="J1329" s="75" t="s">
        <v>1131</v>
      </c>
      <c r="K1329" s="75" t="s">
        <v>11763</v>
      </c>
      <c r="L1329" s="75" t="s">
        <v>11763</v>
      </c>
    </row>
    <row r="1330" ht="15.75" customHeight="1">
      <c r="A1330" s="67">
        <v>5382.0</v>
      </c>
      <c r="B1330" s="72" t="s">
        <v>11764</v>
      </c>
      <c r="C1330" s="72">
        <v>2.0</v>
      </c>
      <c r="D1330" s="72" t="s">
        <v>11765</v>
      </c>
      <c r="E1330" s="72" t="s">
        <v>5429</v>
      </c>
      <c r="F1330" s="72" t="s">
        <v>11766</v>
      </c>
      <c r="G1330" s="72" t="s">
        <v>11767</v>
      </c>
      <c r="H1330" s="75" t="s">
        <v>11762</v>
      </c>
      <c r="I1330" s="75" t="s">
        <v>11768</v>
      </c>
    </row>
    <row r="1331" ht="15.75" customHeight="1">
      <c r="A1331" s="67">
        <v>5383.0</v>
      </c>
      <c r="B1331" s="72" t="s">
        <v>11769</v>
      </c>
      <c r="C1331" s="72">
        <v>2.0</v>
      </c>
      <c r="D1331" s="72" t="s">
        <v>11770</v>
      </c>
      <c r="E1331" s="72" t="s">
        <v>5379</v>
      </c>
      <c r="F1331" s="72" t="s">
        <v>11766</v>
      </c>
      <c r="G1331" s="72" t="s">
        <v>11767</v>
      </c>
      <c r="H1331" s="75" t="s">
        <v>11762</v>
      </c>
      <c r="I1331" s="75" t="s">
        <v>11768</v>
      </c>
    </row>
    <row r="1332" ht="15.75" customHeight="1">
      <c r="A1332" s="67">
        <v>5426.0</v>
      </c>
      <c r="B1332" s="72" t="s">
        <v>11771</v>
      </c>
      <c r="C1332" s="72">
        <v>2.0</v>
      </c>
      <c r="D1332" s="72" t="s">
        <v>11772</v>
      </c>
      <c r="E1332" s="72" t="s">
        <v>5349</v>
      </c>
      <c r="F1332" s="72" t="s">
        <v>11773</v>
      </c>
      <c r="G1332" s="72" t="s">
        <v>11774</v>
      </c>
      <c r="H1332" s="75" t="s">
        <v>11775</v>
      </c>
      <c r="I1332" s="75" t="s">
        <v>1747</v>
      </c>
      <c r="J1332" s="75" t="s">
        <v>1359</v>
      </c>
    </row>
    <row r="1333" ht="15.75" customHeight="1">
      <c r="A1333" s="67">
        <v>5427.0</v>
      </c>
      <c r="B1333" s="72" t="s">
        <v>11776</v>
      </c>
      <c r="C1333" s="72">
        <v>2.0</v>
      </c>
      <c r="D1333" s="72" t="s">
        <v>11777</v>
      </c>
      <c r="E1333" s="72" t="s">
        <v>11778</v>
      </c>
      <c r="F1333" s="72" t="s">
        <v>11779</v>
      </c>
      <c r="G1333" s="72" t="s">
        <v>11780</v>
      </c>
      <c r="H1333" s="75" t="s">
        <v>11781</v>
      </c>
      <c r="I1333" s="75" t="s">
        <v>1157</v>
      </c>
      <c r="J1333" s="75" t="s">
        <v>11782</v>
      </c>
      <c r="K1333" s="75" t="s">
        <v>5015</v>
      </c>
      <c r="L1333" s="75" t="s">
        <v>477</v>
      </c>
    </row>
    <row r="1334" ht="15.75" customHeight="1">
      <c r="A1334" s="67">
        <v>5428.0</v>
      </c>
      <c r="B1334" s="72" t="s">
        <v>5080</v>
      </c>
      <c r="C1334" s="72">
        <v>2.0</v>
      </c>
      <c r="D1334" s="72" t="s">
        <v>11783</v>
      </c>
      <c r="E1334" s="72" t="s">
        <v>11784</v>
      </c>
      <c r="F1334" s="72" t="s">
        <v>11785</v>
      </c>
      <c r="G1334" s="72" t="s">
        <v>11786</v>
      </c>
      <c r="H1334" s="75" t="s">
        <v>1236</v>
      </c>
      <c r="I1334" s="75" t="s">
        <v>610</v>
      </c>
      <c r="J1334" s="75" t="s">
        <v>11787</v>
      </c>
      <c r="K1334" s="75" t="s">
        <v>5015</v>
      </c>
      <c r="L1334" s="75" t="s">
        <v>477</v>
      </c>
    </row>
    <row r="1335" ht="15.75" customHeight="1">
      <c r="A1335" s="67">
        <v>5433.0</v>
      </c>
      <c r="B1335" s="72" t="s">
        <v>11788</v>
      </c>
      <c r="C1335" s="72">
        <v>2.0</v>
      </c>
      <c r="D1335" s="72" t="s">
        <v>11789</v>
      </c>
      <c r="E1335" s="72" t="s">
        <v>11790</v>
      </c>
      <c r="F1335" s="72" t="s">
        <v>11791</v>
      </c>
      <c r="G1335" s="72" t="s">
        <v>11792</v>
      </c>
      <c r="H1335" s="75" t="s">
        <v>957</v>
      </c>
      <c r="I1335" s="75" t="s">
        <v>11793</v>
      </c>
      <c r="J1335" s="75" t="s">
        <v>6083</v>
      </c>
      <c r="K1335" s="75" t="s">
        <v>1295</v>
      </c>
      <c r="L1335" s="75" t="s">
        <v>1029</v>
      </c>
    </row>
    <row r="1336" ht="15.75" customHeight="1">
      <c r="A1336" s="67">
        <v>5434.0</v>
      </c>
      <c r="B1336" s="72" t="s">
        <v>11794</v>
      </c>
      <c r="C1336" s="72">
        <v>2.0</v>
      </c>
      <c r="D1336" s="72" t="s">
        <v>11795</v>
      </c>
      <c r="E1336" s="72" t="s">
        <v>9356</v>
      </c>
      <c r="F1336" s="72" t="s">
        <v>11796</v>
      </c>
      <c r="G1336" s="72" t="s">
        <v>11797</v>
      </c>
      <c r="H1336" s="75" t="s">
        <v>1295</v>
      </c>
      <c r="I1336" s="75" t="s">
        <v>5216</v>
      </c>
      <c r="J1336" s="75" t="s">
        <v>611</v>
      </c>
      <c r="K1336" s="75" t="s">
        <v>611</v>
      </c>
      <c r="L1336" s="75" t="s">
        <v>611</v>
      </c>
    </row>
    <row r="1337" ht="15.75" customHeight="1">
      <c r="A1337" s="67">
        <v>5441.0</v>
      </c>
      <c r="B1337" s="72" t="s">
        <v>11798</v>
      </c>
      <c r="C1337" s="72">
        <v>2.0</v>
      </c>
      <c r="D1337" s="72" t="s">
        <v>11799</v>
      </c>
      <c r="E1337" s="72" t="s">
        <v>11800</v>
      </c>
      <c r="F1337" s="72" t="s">
        <v>11801</v>
      </c>
      <c r="G1337" s="72" t="s">
        <v>11802</v>
      </c>
      <c r="H1337" s="75" t="s">
        <v>5237</v>
      </c>
      <c r="I1337" s="75" t="s">
        <v>1015</v>
      </c>
      <c r="J1337" s="75" t="s">
        <v>1157</v>
      </c>
      <c r="K1337" s="75" t="s">
        <v>1157</v>
      </c>
      <c r="L1337" s="75" t="s">
        <v>1157</v>
      </c>
    </row>
    <row r="1338" ht="15.75" customHeight="1">
      <c r="A1338" s="67">
        <v>5481.0</v>
      </c>
      <c r="B1338" s="72" t="s">
        <v>11803</v>
      </c>
      <c r="C1338" s="72">
        <v>2.0</v>
      </c>
      <c r="D1338" s="72" t="s">
        <v>11804</v>
      </c>
      <c r="E1338" s="72" t="s">
        <v>11805</v>
      </c>
      <c r="F1338" s="72" t="s">
        <v>11806</v>
      </c>
      <c r="G1338" s="72" t="s">
        <v>11807</v>
      </c>
      <c r="H1338" s="75" t="s">
        <v>5215</v>
      </c>
      <c r="I1338" s="75" t="s">
        <v>5171</v>
      </c>
      <c r="J1338" s="75" t="s">
        <v>1427</v>
      </c>
      <c r="K1338" s="75" t="s">
        <v>1125</v>
      </c>
      <c r="L1338" s="75" t="s">
        <v>11808</v>
      </c>
    </row>
    <row r="1339" ht="15.75" customHeight="1">
      <c r="A1339" s="67">
        <v>5487.0</v>
      </c>
      <c r="B1339" s="72" t="s">
        <v>4989</v>
      </c>
      <c r="C1339" s="72">
        <v>2.0</v>
      </c>
      <c r="D1339" s="72" t="s">
        <v>11809</v>
      </c>
      <c r="E1339" s="72" t="s">
        <v>11805</v>
      </c>
      <c r="F1339" s="72" t="s">
        <v>11810</v>
      </c>
      <c r="G1339" s="72" t="s">
        <v>11811</v>
      </c>
      <c r="H1339" s="75" t="s">
        <v>11812</v>
      </c>
      <c r="I1339" s="75" t="s">
        <v>11813</v>
      </c>
      <c r="J1339" s="75" t="s">
        <v>11814</v>
      </c>
      <c r="K1339" s="75" t="s">
        <v>5057</v>
      </c>
      <c r="L1339" s="75" t="s">
        <v>11815</v>
      </c>
    </row>
    <row r="1340" ht="15.75" customHeight="1">
      <c r="A1340" s="67">
        <v>5490.0</v>
      </c>
      <c r="B1340" s="72" t="s">
        <v>5142</v>
      </c>
      <c r="C1340" s="72">
        <v>2.0</v>
      </c>
      <c r="D1340" s="72" t="s">
        <v>11816</v>
      </c>
      <c r="E1340" s="72" t="s">
        <v>11817</v>
      </c>
      <c r="F1340" s="72" t="s">
        <v>11818</v>
      </c>
      <c r="G1340" s="72" t="s">
        <v>11819</v>
      </c>
      <c r="H1340" s="75" t="s">
        <v>11781</v>
      </c>
      <c r="I1340" s="75" t="s">
        <v>1157</v>
      </c>
      <c r="J1340" s="75" t="s">
        <v>5056</v>
      </c>
      <c r="K1340" s="75" t="s">
        <v>5015</v>
      </c>
      <c r="L1340" s="75" t="s">
        <v>11820</v>
      </c>
    </row>
    <row r="1341" ht="15.75" customHeight="1">
      <c r="A1341" s="67">
        <v>5505.0</v>
      </c>
      <c r="B1341" s="72" t="s">
        <v>11821</v>
      </c>
      <c r="C1341" s="72">
        <v>2.0</v>
      </c>
      <c r="D1341" s="72" t="s">
        <v>11544</v>
      </c>
      <c r="E1341" s="72" t="s">
        <v>5387</v>
      </c>
      <c r="F1341" s="72" t="s">
        <v>6788</v>
      </c>
      <c r="G1341" s="72" t="s">
        <v>6789</v>
      </c>
      <c r="H1341" s="75" t="s">
        <v>642</v>
      </c>
    </row>
    <row r="1342" ht="15.75" customHeight="1">
      <c r="A1342" s="67">
        <v>5506.0</v>
      </c>
      <c r="B1342" s="72" t="s">
        <v>11822</v>
      </c>
      <c r="C1342" s="72">
        <v>2.0</v>
      </c>
      <c r="D1342" s="72" t="s">
        <v>6787</v>
      </c>
      <c r="E1342" s="72" t="s">
        <v>5349</v>
      </c>
      <c r="F1342" s="72" t="s">
        <v>6788</v>
      </c>
      <c r="G1342" s="72" t="s">
        <v>6789</v>
      </c>
      <c r="H1342" s="75" t="s">
        <v>642</v>
      </c>
    </row>
    <row r="1343" ht="15.75" customHeight="1">
      <c r="A1343" s="67">
        <v>5512.0</v>
      </c>
      <c r="B1343" s="72" t="s">
        <v>11823</v>
      </c>
      <c r="C1343" s="72">
        <v>2.0</v>
      </c>
      <c r="D1343" s="72" t="s">
        <v>11824</v>
      </c>
      <c r="E1343" s="72" t="s">
        <v>6832</v>
      </c>
      <c r="F1343" s="72" t="s">
        <v>11825</v>
      </c>
      <c r="G1343" s="72" t="s">
        <v>11826</v>
      </c>
      <c r="H1343" s="75" t="s">
        <v>4461</v>
      </c>
      <c r="I1343" s="75" t="s">
        <v>11827</v>
      </c>
    </row>
    <row r="1344" ht="15.75" customHeight="1">
      <c r="A1344" s="67">
        <v>5546.0</v>
      </c>
      <c r="B1344" s="72" t="s">
        <v>11828</v>
      </c>
      <c r="C1344" s="72">
        <v>2.0</v>
      </c>
      <c r="D1344" s="72" t="s">
        <v>11829</v>
      </c>
      <c r="E1344" s="72" t="s">
        <v>11830</v>
      </c>
      <c r="F1344" s="72" t="s">
        <v>11831</v>
      </c>
      <c r="G1344" s="72" t="s">
        <v>11832</v>
      </c>
      <c r="H1344" s="75" t="s">
        <v>11833</v>
      </c>
      <c r="I1344" s="75" t="s">
        <v>11834</v>
      </c>
      <c r="J1344" s="75" t="s">
        <v>11835</v>
      </c>
      <c r="K1344" s="75" t="s">
        <v>6223</v>
      </c>
      <c r="L1344" s="75" t="s">
        <v>11836</v>
      </c>
    </row>
    <row r="1345" ht="15.75" customHeight="1">
      <c r="A1345" s="67">
        <v>5560.0</v>
      </c>
      <c r="B1345" s="72" t="s">
        <v>11837</v>
      </c>
      <c r="C1345" s="72">
        <v>2.0</v>
      </c>
      <c r="D1345" s="72" t="s">
        <v>11838</v>
      </c>
      <c r="E1345" s="72" t="s">
        <v>5535</v>
      </c>
      <c r="F1345" s="72" t="s">
        <v>7339</v>
      </c>
      <c r="G1345" s="72" t="s">
        <v>7340</v>
      </c>
      <c r="H1345" s="75" t="s">
        <v>4944</v>
      </c>
      <c r="I1345" s="75" t="s">
        <v>310</v>
      </c>
      <c r="J1345" s="75" t="s">
        <v>312</v>
      </c>
    </row>
    <row r="1346" ht="15.75" customHeight="1">
      <c r="A1346" s="67">
        <v>5574.0</v>
      </c>
      <c r="B1346" s="72" t="s">
        <v>11839</v>
      </c>
      <c r="C1346" s="72">
        <v>2.0</v>
      </c>
      <c r="D1346" s="72" t="s">
        <v>11840</v>
      </c>
      <c r="E1346" s="72" t="s">
        <v>5933</v>
      </c>
      <c r="F1346" s="72" t="s">
        <v>11841</v>
      </c>
      <c r="G1346" s="72" t="s">
        <v>11842</v>
      </c>
      <c r="H1346" s="75" t="s">
        <v>782</v>
      </c>
      <c r="I1346" s="75" t="s">
        <v>310</v>
      </c>
      <c r="J1346" s="75" t="s">
        <v>312</v>
      </c>
    </row>
    <row r="1347" ht="15.75" customHeight="1">
      <c r="A1347" s="67">
        <v>5579.0</v>
      </c>
      <c r="B1347" s="72" t="s">
        <v>11843</v>
      </c>
      <c r="C1347" s="72">
        <v>2.0</v>
      </c>
      <c r="D1347" s="72" t="s">
        <v>11844</v>
      </c>
      <c r="E1347" s="72" t="s">
        <v>7084</v>
      </c>
      <c r="F1347" s="72" t="s">
        <v>11845</v>
      </c>
      <c r="G1347" s="72" t="s">
        <v>11846</v>
      </c>
      <c r="H1347" s="75" t="s">
        <v>782</v>
      </c>
      <c r="I1347" s="75" t="s">
        <v>311</v>
      </c>
      <c r="J1347" s="75" t="s">
        <v>310</v>
      </c>
      <c r="K1347" s="75" t="s">
        <v>312</v>
      </c>
    </row>
    <row r="1348" ht="15.75" customHeight="1">
      <c r="A1348" s="67">
        <v>5590.0</v>
      </c>
      <c r="B1348" s="72" t="s">
        <v>4832</v>
      </c>
      <c r="C1348" s="72">
        <v>2.0</v>
      </c>
      <c r="D1348" s="72" t="s">
        <v>11847</v>
      </c>
      <c r="E1348" s="72" t="s">
        <v>11848</v>
      </c>
      <c r="F1348" s="72" t="s">
        <v>11849</v>
      </c>
      <c r="G1348" s="72" t="s">
        <v>11850</v>
      </c>
      <c r="H1348" s="75" t="s">
        <v>782</v>
      </c>
      <c r="I1348" s="75" t="s">
        <v>789</v>
      </c>
      <c r="J1348" s="75" t="s">
        <v>790</v>
      </c>
      <c r="K1348" s="75" t="s">
        <v>790</v>
      </c>
      <c r="L1348" s="75" t="s">
        <v>790</v>
      </c>
    </row>
    <row r="1349" ht="15.75" customHeight="1">
      <c r="A1349" s="67">
        <v>5603.0</v>
      </c>
      <c r="B1349" s="72" t="s">
        <v>4327</v>
      </c>
      <c r="C1349" s="72">
        <v>2.0</v>
      </c>
      <c r="D1349" s="72" t="s">
        <v>11851</v>
      </c>
      <c r="E1349" s="72" t="s">
        <v>11852</v>
      </c>
      <c r="F1349" s="72" t="s">
        <v>11853</v>
      </c>
      <c r="G1349" s="72" t="s">
        <v>11854</v>
      </c>
      <c r="H1349" s="75" t="s">
        <v>782</v>
      </c>
      <c r="I1349" s="75" t="s">
        <v>513</v>
      </c>
      <c r="J1349" s="75" t="s">
        <v>792</v>
      </c>
      <c r="K1349" s="75" t="s">
        <v>792</v>
      </c>
      <c r="L1349" s="75" t="s">
        <v>792</v>
      </c>
    </row>
    <row r="1350" ht="15.75" customHeight="1">
      <c r="A1350" s="67">
        <v>5604.0</v>
      </c>
      <c r="B1350" s="72" t="s">
        <v>4691</v>
      </c>
      <c r="C1350" s="72">
        <v>2.0</v>
      </c>
      <c r="D1350" s="72" t="s">
        <v>11855</v>
      </c>
      <c r="E1350" s="72" t="s">
        <v>6411</v>
      </c>
      <c r="F1350" s="72" t="s">
        <v>11856</v>
      </c>
      <c r="G1350" s="72" t="s">
        <v>11857</v>
      </c>
      <c r="H1350" s="75" t="s">
        <v>513</v>
      </c>
      <c r="I1350" s="75" t="s">
        <v>782</v>
      </c>
      <c r="J1350" s="75" t="s">
        <v>312</v>
      </c>
    </row>
    <row r="1351" ht="15.75" customHeight="1">
      <c r="A1351" s="67">
        <v>5682.0</v>
      </c>
      <c r="B1351" s="72" t="s">
        <v>11858</v>
      </c>
      <c r="C1351" s="72">
        <v>2.0</v>
      </c>
      <c r="D1351" s="72" t="s">
        <v>11859</v>
      </c>
      <c r="E1351" s="72" t="s">
        <v>5638</v>
      </c>
      <c r="F1351" s="72" t="s">
        <v>11860</v>
      </c>
      <c r="G1351" s="72" t="s">
        <v>11861</v>
      </c>
      <c r="H1351" s="75" t="s">
        <v>6693</v>
      </c>
      <c r="I1351" s="75" t="s">
        <v>11862</v>
      </c>
      <c r="J1351" s="75" t="s">
        <v>11863</v>
      </c>
    </row>
    <row r="1352" ht="15.75" customHeight="1">
      <c r="A1352" s="67">
        <v>5688.0</v>
      </c>
      <c r="B1352" s="72" t="s">
        <v>11864</v>
      </c>
      <c r="C1352" s="72">
        <v>2.0</v>
      </c>
      <c r="D1352" s="72" t="s">
        <v>11865</v>
      </c>
      <c r="E1352" s="72" t="s">
        <v>5349</v>
      </c>
      <c r="F1352" s="72" t="s">
        <v>11866</v>
      </c>
      <c r="G1352" s="72" t="s">
        <v>11867</v>
      </c>
      <c r="H1352" s="75" t="s">
        <v>11868</v>
      </c>
    </row>
    <row r="1353" ht="15.75" customHeight="1">
      <c r="A1353" s="67">
        <v>5689.0</v>
      </c>
      <c r="B1353" s="72" t="s">
        <v>11869</v>
      </c>
      <c r="C1353" s="72">
        <v>2.0</v>
      </c>
      <c r="D1353" s="72" t="s">
        <v>11870</v>
      </c>
      <c r="E1353" s="72" t="s">
        <v>11871</v>
      </c>
      <c r="F1353" s="72" t="s">
        <v>11872</v>
      </c>
      <c r="G1353" s="72" t="s">
        <v>11873</v>
      </c>
      <c r="H1353" s="75" t="s">
        <v>11874</v>
      </c>
    </row>
    <row r="1354" ht="15.75" customHeight="1">
      <c r="A1354" s="67">
        <v>5691.0</v>
      </c>
      <c r="B1354" s="72" t="s">
        <v>11875</v>
      </c>
      <c r="C1354" s="72">
        <v>2.0</v>
      </c>
      <c r="D1354" s="72" t="s">
        <v>11876</v>
      </c>
      <c r="E1354" s="72" t="s">
        <v>5349</v>
      </c>
      <c r="F1354" s="72" t="s">
        <v>11877</v>
      </c>
      <c r="G1354" s="72" t="s">
        <v>11878</v>
      </c>
      <c r="H1354" s="75" t="s">
        <v>4586</v>
      </c>
      <c r="I1354" s="75" t="s">
        <v>11879</v>
      </c>
    </row>
    <row r="1355" ht="15.75" customHeight="1">
      <c r="A1355" s="67">
        <v>5693.0</v>
      </c>
      <c r="B1355" s="72" t="s">
        <v>11880</v>
      </c>
      <c r="C1355" s="72">
        <v>2.0</v>
      </c>
      <c r="D1355" s="72" t="s">
        <v>11881</v>
      </c>
      <c r="E1355" s="72" t="s">
        <v>6190</v>
      </c>
      <c r="F1355" s="72" t="s">
        <v>11882</v>
      </c>
      <c r="G1355" s="72" t="s">
        <v>11883</v>
      </c>
      <c r="H1355" s="75" t="s">
        <v>11884</v>
      </c>
      <c r="I1355" s="75" t="s">
        <v>536</v>
      </c>
      <c r="J1355" s="75" t="s">
        <v>5026</v>
      </c>
      <c r="K1355" s="75" t="s">
        <v>537</v>
      </c>
    </row>
    <row r="1356" ht="15.75" customHeight="1">
      <c r="A1356" s="67">
        <v>5696.0</v>
      </c>
      <c r="B1356" s="72" t="s">
        <v>11885</v>
      </c>
      <c r="C1356" s="72">
        <v>2.0</v>
      </c>
      <c r="D1356" s="72" t="s">
        <v>11886</v>
      </c>
      <c r="E1356" s="72" t="s">
        <v>11887</v>
      </c>
      <c r="F1356" s="72" t="s">
        <v>11888</v>
      </c>
      <c r="G1356" s="72" t="s">
        <v>11889</v>
      </c>
      <c r="H1356" s="75" t="s">
        <v>11890</v>
      </c>
      <c r="I1356" s="75" t="s">
        <v>5026</v>
      </c>
      <c r="J1356" s="75" t="s">
        <v>1718</v>
      </c>
      <c r="K1356" s="75" t="s">
        <v>1718</v>
      </c>
      <c r="L1356" s="75" t="s">
        <v>1718</v>
      </c>
    </row>
    <row r="1357" ht="15.75" customHeight="1">
      <c r="A1357" s="67">
        <v>5699.0</v>
      </c>
      <c r="B1357" s="72" t="s">
        <v>11891</v>
      </c>
      <c r="C1357" s="72">
        <v>2.0</v>
      </c>
      <c r="D1357" s="72" t="s">
        <v>11892</v>
      </c>
      <c r="E1357" s="72" t="s">
        <v>11893</v>
      </c>
      <c r="F1357" s="72" t="s">
        <v>11894</v>
      </c>
      <c r="G1357" s="72" t="s">
        <v>11895</v>
      </c>
      <c r="H1357" s="75" t="s">
        <v>5026</v>
      </c>
      <c r="I1357" s="75" t="s">
        <v>840</v>
      </c>
      <c r="J1357" s="75" t="s">
        <v>11896</v>
      </c>
      <c r="K1357" s="75" t="s">
        <v>537</v>
      </c>
      <c r="L1357" s="75" t="s">
        <v>11896</v>
      </c>
    </row>
    <row r="1358" ht="15.75" customHeight="1">
      <c r="A1358" s="67">
        <v>5703.0</v>
      </c>
      <c r="B1358" s="72" t="s">
        <v>11897</v>
      </c>
      <c r="C1358" s="72">
        <v>2.0</v>
      </c>
      <c r="D1358" s="72" t="s">
        <v>11898</v>
      </c>
      <c r="E1358" s="72" t="s">
        <v>5801</v>
      </c>
      <c r="F1358" s="72" t="s">
        <v>11899</v>
      </c>
      <c r="G1358" s="72" t="s">
        <v>11900</v>
      </c>
      <c r="H1358" s="75" t="s">
        <v>11901</v>
      </c>
      <c r="I1358" s="75" t="s">
        <v>1426</v>
      </c>
      <c r="J1358" s="75" t="s">
        <v>11902</v>
      </c>
    </row>
    <row r="1359" ht="15.75" customHeight="1">
      <c r="A1359" s="67">
        <v>5704.0</v>
      </c>
      <c r="B1359" s="72" t="s">
        <v>11903</v>
      </c>
      <c r="C1359" s="72">
        <v>2.0</v>
      </c>
      <c r="D1359" s="72" t="s">
        <v>11904</v>
      </c>
      <c r="E1359" s="72" t="s">
        <v>11905</v>
      </c>
      <c r="F1359" s="72" t="s">
        <v>11906</v>
      </c>
      <c r="G1359" s="72" t="s">
        <v>11907</v>
      </c>
      <c r="H1359" s="75" t="s">
        <v>8023</v>
      </c>
      <c r="I1359" s="75" t="s">
        <v>1541</v>
      </c>
      <c r="J1359" s="75" t="s">
        <v>1543</v>
      </c>
      <c r="K1359" s="75" t="s">
        <v>358</v>
      </c>
      <c r="L1359" s="75" t="s">
        <v>358</v>
      </c>
    </row>
    <row r="1360" ht="15.75" customHeight="1">
      <c r="A1360" s="67">
        <v>5705.0</v>
      </c>
      <c r="B1360" s="72" t="s">
        <v>11908</v>
      </c>
      <c r="C1360" s="72">
        <v>2.0</v>
      </c>
      <c r="D1360" s="72" t="s">
        <v>11909</v>
      </c>
      <c r="E1360" s="72" t="s">
        <v>5387</v>
      </c>
      <c r="F1360" s="72" t="s">
        <v>11910</v>
      </c>
      <c r="G1360" s="72" t="s">
        <v>11911</v>
      </c>
      <c r="H1360" s="75" t="s">
        <v>2091</v>
      </c>
      <c r="I1360" s="75" t="s">
        <v>2420</v>
      </c>
    </row>
    <row r="1361" ht="15.75" customHeight="1">
      <c r="A1361" s="67">
        <v>5707.0</v>
      </c>
      <c r="B1361" s="72" t="s">
        <v>11912</v>
      </c>
      <c r="C1361" s="72">
        <v>2.0</v>
      </c>
      <c r="D1361" s="72" t="s">
        <v>11913</v>
      </c>
      <c r="E1361" s="72" t="s">
        <v>6649</v>
      </c>
      <c r="F1361" s="72" t="s">
        <v>11914</v>
      </c>
      <c r="G1361" s="72" t="s">
        <v>11915</v>
      </c>
      <c r="H1361" s="75" t="s">
        <v>11916</v>
      </c>
      <c r="I1361" s="75" t="s">
        <v>358</v>
      </c>
      <c r="J1361" s="75" t="s">
        <v>11917</v>
      </c>
      <c r="K1361" s="75" t="s">
        <v>979</v>
      </c>
    </row>
    <row r="1362" ht="15.75" customHeight="1">
      <c r="A1362" s="67">
        <v>5708.0</v>
      </c>
      <c r="B1362" s="72" t="s">
        <v>11918</v>
      </c>
      <c r="C1362" s="72">
        <v>2.0</v>
      </c>
      <c r="D1362" s="72" t="s">
        <v>11919</v>
      </c>
      <c r="E1362" s="72" t="s">
        <v>5349</v>
      </c>
      <c r="F1362" s="72" t="s">
        <v>11920</v>
      </c>
      <c r="G1362" s="72" t="s">
        <v>11921</v>
      </c>
      <c r="H1362" s="75" t="s">
        <v>11922</v>
      </c>
      <c r="I1362" s="75" t="s">
        <v>4777</v>
      </c>
      <c r="J1362" s="75" t="s">
        <v>11923</v>
      </c>
    </row>
    <row r="1363" ht="15.75" customHeight="1">
      <c r="A1363" s="67">
        <v>5713.0</v>
      </c>
      <c r="B1363" s="72" t="s">
        <v>11924</v>
      </c>
      <c r="C1363" s="72">
        <v>2.0</v>
      </c>
      <c r="D1363" s="72" t="s">
        <v>11925</v>
      </c>
      <c r="E1363" s="72" t="s">
        <v>11926</v>
      </c>
      <c r="F1363" s="72" t="s">
        <v>11927</v>
      </c>
      <c r="G1363" s="72" t="s">
        <v>11928</v>
      </c>
      <c r="H1363" s="75" t="s">
        <v>2421</v>
      </c>
      <c r="I1363" s="75" t="s">
        <v>2706</v>
      </c>
      <c r="J1363" s="75" t="s">
        <v>4553</v>
      </c>
      <c r="K1363" s="75" t="s">
        <v>4553</v>
      </c>
      <c r="L1363" s="75" t="s">
        <v>4553</v>
      </c>
    </row>
    <row r="1364" ht="15.75" customHeight="1">
      <c r="A1364" s="67">
        <v>5720.0</v>
      </c>
      <c r="B1364" s="72" t="s">
        <v>11929</v>
      </c>
      <c r="C1364" s="72">
        <v>2.0</v>
      </c>
      <c r="D1364" s="72" t="s">
        <v>11930</v>
      </c>
      <c r="E1364" s="72" t="s">
        <v>5387</v>
      </c>
      <c r="F1364" s="72" t="s">
        <v>11931</v>
      </c>
      <c r="G1364" s="72" t="s">
        <v>11932</v>
      </c>
      <c r="H1364" s="75" t="s">
        <v>11933</v>
      </c>
      <c r="I1364" s="75" t="s">
        <v>3513</v>
      </c>
      <c r="J1364" s="75" t="s">
        <v>2362</v>
      </c>
      <c r="K1364" s="75" t="s">
        <v>11934</v>
      </c>
    </row>
    <row r="1365" ht="15.75" customHeight="1">
      <c r="A1365" s="67">
        <v>5723.0</v>
      </c>
      <c r="B1365" s="72" t="s">
        <v>11935</v>
      </c>
      <c r="C1365" s="72">
        <v>2.0</v>
      </c>
      <c r="D1365" s="72" t="s">
        <v>11936</v>
      </c>
      <c r="E1365" s="72" t="s">
        <v>5535</v>
      </c>
      <c r="F1365" s="72" t="s">
        <v>11937</v>
      </c>
      <c r="G1365" s="72" t="s">
        <v>11938</v>
      </c>
      <c r="H1365" s="75" t="s">
        <v>11939</v>
      </c>
      <c r="I1365" s="75" t="s">
        <v>502</v>
      </c>
      <c r="J1365" s="75" t="s">
        <v>11940</v>
      </c>
      <c r="K1365" s="75" t="s">
        <v>1719</v>
      </c>
    </row>
    <row r="1366" ht="15.75" customHeight="1">
      <c r="A1366" s="67">
        <v>5724.0</v>
      </c>
      <c r="B1366" s="72" t="s">
        <v>11941</v>
      </c>
      <c r="C1366" s="72">
        <v>2.0</v>
      </c>
      <c r="D1366" s="72" t="s">
        <v>11942</v>
      </c>
      <c r="E1366" s="72" t="s">
        <v>11943</v>
      </c>
      <c r="F1366" s="72" t="s">
        <v>11944</v>
      </c>
      <c r="G1366" s="72" t="s">
        <v>11945</v>
      </c>
      <c r="H1366" s="75" t="s">
        <v>501</v>
      </c>
      <c r="I1366" s="75" t="s">
        <v>503</v>
      </c>
      <c r="J1366" s="75" t="s">
        <v>4878</v>
      </c>
      <c r="K1366" s="75" t="s">
        <v>11896</v>
      </c>
      <c r="L1366" s="75" t="s">
        <v>4878</v>
      </c>
    </row>
    <row r="1367" ht="15.75" customHeight="1">
      <c r="A1367" s="67">
        <v>5730.0</v>
      </c>
      <c r="B1367" s="72" t="s">
        <v>11946</v>
      </c>
      <c r="C1367" s="72">
        <v>2.0</v>
      </c>
      <c r="D1367" s="72" t="s">
        <v>11947</v>
      </c>
      <c r="E1367" s="72" t="s">
        <v>9945</v>
      </c>
      <c r="F1367" s="72" t="s">
        <v>11948</v>
      </c>
      <c r="G1367" s="72" t="s">
        <v>11949</v>
      </c>
      <c r="H1367" s="75" t="s">
        <v>11950</v>
      </c>
      <c r="I1367" s="75" t="s">
        <v>7336</v>
      </c>
      <c r="J1367" s="75" t="s">
        <v>3331</v>
      </c>
      <c r="K1367" s="75" t="s">
        <v>3331</v>
      </c>
      <c r="L1367" s="75" t="s">
        <v>3331</v>
      </c>
    </row>
    <row r="1368" ht="15.75" customHeight="1">
      <c r="A1368" s="67">
        <v>5737.0</v>
      </c>
      <c r="B1368" s="72" t="s">
        <v>11951</v>
      </c>
      <c r="C1368" s="72">
        <v>2.0</v>
      </c>
      <c r="D1368" s="72" t="s">
        <v>11952</v>
      </c>
      <c r="E1368" s="72" t="s">
        <v>6657</v>
      </c>
      <c r="F1368" s="72" t="s">
        <v>11953</v>
      </c>
      <c r="G1368" s="72" t="s">
        <v>11954</v>
      </c>
      <c r="H1368" s="75" t="s">
        <v>2713</v>
      </c>
      <c r="I1368" s="75" t="s">
        <v>11955</v>
      </c>
      <c r="J1368" s="75" t="s">
        <v>2077</v>
      </c>
      <c r="K1368" s="75" t="s">
        <v>2715</v>
      </c>
      <c r="L1368" s="75" t="s">
        <v>2715</v>
      </c>
    </row>
    <row r="1369" ht="15.75" customHeight="1">
      <c r="A1369" s="67">
        <v>5763.0</v>
      </c>
      <c r="B1369" s="72" t="s">
        <v>11956</v>
      </c>
      <c r="C1369" s="72">
        <v>2.0</v>
      </c>
      <c r="D1369" s="72" t="s">
        <v>11957</v>
      </c>
      <c r="E1369" s="72" t="s">
        <v>11958</v>
      </c>
      <c r="F1369" s="72" t="s">
        <v>11959</v>
      </c>
      <c r="G1369" s="72" t="s">
        <v>11960</v>
      </c>
      <c r="H1369" s="75" t="s">
        <v>11961</v>
      </c>
      <c r="I1369" s="75" t="s">
        <v>11940</v>
      </c>
      <c r="J1369" s="75" t="s">
        <v>840</v>
      </c>
    </row>
    <row r="1370" ht="15.75" customHeight="1">
      <c r="A1370" s="67">
        <v>5770.0</v>
      </c>
      <c r="B1370" s="72" t="s">
        <v>11962</v>
      </c>
      <c r="C1370" s="72">
        <v>2.0</v>
      </c>
      <c r="D1370" s="72" t="s">
        <v>11963</v>
      </c>
      <c r="E1370" s="72" t="s">
        <v>11964</v>
      </c>
      <c r="F1370" s="72" t="s">
        <v>11965</v>
      </c>
      <c r="G1370" s="72" t="s">
        <v>11966</v>
      </c>
      <c r="H1370" s="75" t="s">
        <v>1402</v>
      </c>
      <c r="I1370" s="75" t="s">
        <v>11916</v>
      </c>
      <c r="J1370" s="75" t="s">
        <v>1366</v>
      </c>
      <c r="K1370" s="75" t="s">
        <v>840</v>
      </c>
      <c r="L1370" s="75" t="s">
        <v>1366</v>
      </c>
    </row>
    <row r="1371" ht="15.75" customHeight="1">
      <c r="A1371" s="67">
        <v>5798.0</v>
      </c>
      <c r="B1371" s="72" t="s">
        <v>11967</v>
      </c>
      <c r="C1371" s="72">
        <v>2.0</v>
      </c>
      <c r="D1371" s="72" t="s">
        <v>11968</v>
      </c>
      <c r="E1371" s="72" t="s">
        <v>11969</v>
      </c>
      <c r="F1371" s="72" t="s">
        <v>11970</v>
      </c>
      <c r="G1371" s="72" t="s">
        <v>11971</v>
      </c>
      <c r="H1371" s="75" t="s">
        <v>1828</v>
      </c>
      <c r="I1371" s="75" t="s">
        <v>653</v>
      </c>
      <c r="J1371" s="75" t="s">
        <v>655</v>
      </c>
      <c r="K1371" s="75" t="s">
        <v>11972</v>
      </c>
      <c r="L1371" s="75" t="s">
        <v>11972</v>
      </c>
    </row>
    <row r="1372" ht="15.75" customHeight="1">
      <c r="A1372" s="67">
        <v>5810.0</v>
      </c>
      <c r="B1372" s="72" t="s">
        <v>11973</v>
      </c>
      <c r="C1372" s="72">
        <v>2.0</v>
      </c>
      <c r="D1372" s="72" t="s">
        <v>11974</v>
      </c>
      <c r="E1372" s="72" t="s">
        <v>5349</v>
      </c>
      <c r="F1372" s="72" t="s">
        <v>11975</v>
      </c>
      <c r="G1372" s="72" t="s">
        <v>11976</v>
      </c>
      <c r="H1372" s="75" t="s">
        <v>11977</v>
      </c>
    </row>
    <row r="1373" ht="15.75" customHeight="1">
      <c r="A1373" s="67">
        <v>5840.0</v>
      </c>
      <c r="B1373" s="72" t="s">
        <v>3414</v>
      </c>
      <c r="C1373" s="72">
        <v>2.0</v>
      </c>
      <c r="D1373" s="72" t="s">
        <v>11978</v>
      </c>
      <c r="E1373" s="72" t="s">
        <v>11979</v>
      </c>
      <c r="F1373" s="72" t="s">
        <v>11980</v>
      </c>
      <c r="G1373" s="72" t="s">
        <v>11981</v>
      </c>
      <c r="H1373" s="75" t="s">
        <v>880</v>
      </c>
      <c r="I1373" s="75" t="s">
        <v>11982</v>
      </c>
      <c r="J1373" s="75" t="s">
        <v>11983</v>
      </c>
      <c r="K1373" s="75" t="s">
        <v>882</v>
      </c>
      <c r="L1373" s="75" t="s">
        <v>882</v>
      </c>
    </row>
    <row r="1374" ht="15.75" customHeight="1">
      <c r="A1374" s="67">
        <v>5853.0</v>
      </c>
      <c r="B1374" s="72" t="s">
        <v>4282</v>
      </c>
      <c r="C1374" s="72">
        <v>2.0</v>
      </c>
      <c r="D1374" s="72" t="s">
        <v>11984</v>
      </c>
      <c r="E1374" s="72" t="s">
        <v>6009</v>
      </c>
      <c r="F1374" s="72" t="s">
        <v>11985</v>
      </c>
      <c r="G1374" s="72" t="s">
        <v>11986</v>
      </c>
      <c r="H1374" s="75" t="s">
        <v>11987</v>
      </c>
      <c r="I1374" s="75" t="s">
        <v>2387</v>
      </c>
      <c r="J1374" s="75" t="s">
        <v>3167</v>
      </c>
      <c r="K1374" s="75" t="s">
        <v>3167</v>
      </c>
      <c r="L1374" s="75" t="s">
        <v>3167</v>
      </c>
    </row>
    <row r="1375" ht="15.75" customHeight="1">
      <c r="A1375" s="67">
        <v>5857.0</v>
      </c>
      <c r="B1375" s="72" t="s">
        <v>11988</v>
      </c>
      <c r="C1375" s="72">
        <v>2.0</v>
      </c>
      <c r="D1375" s="72" t="s">
        <v>11989</v>
      </c>
      <c r="E1375" s="72" t="s">
        <v>7786</v>
      </c>
      <c r="F1375" s="72" t="s">
        <v>11990</v>
      </c>
      <c r="G1375" s="72" t="s">
        <v>11991</v>
      </c>
      <c r="H1375" s="75" t="s">
        <v>11992</v>
      </c>
      <c r="I1375" s="75" t="s">
        <v>2811</v>
      </c>
      <c r="J1375" s="75" t="s">
        <v>1053</v>
      </c>
      <c r="K1375" s="75" t="s">
        <v>1053</v>
      </c>
      <c r="L1375" s="75" t="s">
        <v>1053</v>
      </c>
    </row>
    <row r="1376" ht="15.75" customHeight="1">
      <c r="A1376" s="67">
        <v>5858.0</v>
      </c>
      <c r="B1376" s="72" t="s">
        <v>11993</v>
      </c>
      <c r="C1376" s="72">
        <v>2.0</v>
      </c>
      <c r="D1376" s="72" t="s">
        <v>11994</v>
      </c>
      <c r="E1376" s="72" t="s">
        <v>5703</v>
      </c>
      <c r="F1376" s="72" t="s">
        <v>11995</v>
      </c>
      <c r="G1376" s="72" t="s">
        <v>11996</v>
      </c>
      <c r="H1376" s="75" t="s">
        <v>1051</v>
      </c>
      <c r="I1376" s="75" t="s">
        <v>1054</v>
      </c>
      <c r="J1376" s="75" t="s">
        <v>11997</v>
      </c>
      <c r="K1376" s="75" t="s">
        <v>11997</v>
      </c>
      <c r="L1376" s="75" t="s">
        <v>11997</v>
      </c>
    </row>
    <row r="1377" ht="15.75" customHeight="1">
      <c r="A1377" s="67">
        <v>5880.0</v>
      </c>
      <c r="B1377" s="72" t="s">
        <v>11998</v>
      </c>
      <c r="C1377" s="72">
        <v>2.0</v>
      </c>
      <c r="D1377" s="72" t="s">
        <v>11999</v>
      </c>
      <c r="E1377" s="72" t="s">
        <v>10460</v>
      </c>
      <c r="F1377" s="72" t="s">
        <v>12000</v>
      </c>
      <c r="G1377" s="72" t="s">
        <v>12001</v>
      </c>
      <c r="H1377" s="75" t="s">
        <v>904</v>
      </c>
      <c r="I1377" s="75" t="s">
        <v>12002</v>
      </c>
      <c r="J1377" s="75" t="s">
        <v>12003</v>
      </c>
    </row>
    <row r="1378" ht="15.75" customHeight="1">
      <c r="A1378" s="67">
        <v>5892.0</v>
      </c>
      <c r="B1378" s="72" t="s">
        <v>12004</v>
      </c>
      <c r="C1378" s="72">
        <v>2.0</v>
      </c>
      <c r="D1378" s="72" t="s">
        <v>12005</v>
      </c>
      <c r="E1378" s="72" t="s">
        <v>6683</v>
      </c>
      <c r="F1378" s="72" t="s">
        <v>12006</v>
      </c>
      <c r="G1378" s="72" t="s">
        <v>12007</v>
      </c>
      <c r="H1378" s="75" t="s">
        <v>1387</v>
      </c>
      <c r="I1378" s="75" t="s">
        <v>901</v>
      </c>
    </row>
    <row r="1379" ht="15.75" customHeight="1">
      <c r="A1379" s="67">
        <v>5895.0</v>
      </c>
      <c r="B1379" s="72" t="s">
        <v>3096</v>
      </c>
      <c r="C1379" s="72">
        <v>2.0</v>
      </c>
      <c r="D1379" s="72" t="s">
        <v>12008</v>
      </c>
      <c r="E1379" s="72" t="s">
        <v>12009</v>
      </c>
      <c r="F1379" s="72" t="s">
        <v>12010</v>
      </c>
      <c r="G1379" s="72" t="s">
        <v>12011</v>
      </c>
      <c r="H1379" s="75" t="s">
        <v>901</v>
      </c>
      <c r="I1379" s="75" t="s">
        <v>3098</v>
      </c>
      <c r="J1379" s="75" t="s">
        <v>3099</v>
      </c>
      <c r="K1379" s="75" t="s">
        <v>3099</v>
      </c>
      <c r="L1379" s="75" t="s">
        <v>3099</v>
      </c>
    </row>
    <row r="1380" ht="15.75" customHeight="1">
      <c r="A1380" s="67">
        <v>5896.0</v>
      </c>
      <c r="B1380" s="72" t="s">
        <v>12012</v>
      </c>
      <c r="C1380" s="72">
        <v>2.0</v>
      </c>
      <c r="D1380" s="72" t="s">
        <v>12013</v>
      </c>
      <c r="E1380" s="72" t="s">
        <v>12014</v>
      </c>
      <c r="F1380" s="72" t="s">
        <v>12015</v>
      </c>
      <c r="G1380" s="72" t="s">
        <v>12016</v>
      </c>
      <c r="H1380" s="75" t="s">
        <v>3100</v>
      </c>
      <c r="I1380" s="75" t="s">
        <v>3098</v>
      </c>
      <c r="J1380" s="75" t="s">
        <v>3099</v>
      </c>
      <c r="K1380" s="75" t="s">
        <v>3097</v>
      </c>
    </row>
    <row r="1381" ht="15.75" customHeight="1">
      <c r="A1381" s="67">
        <v>5901.0</v>
      </c>
      <c r="B1381" s="72" t="s">
        <v>12017</v>
      </c>
      <c r="C1381" s="72">
        <v>2.0</v>
      </c>
      <c r="D1381" s="72" t="s">
        <v>12018</v>
      </c>
      <c r="E1381" s="72" t="s">
        <v>6137</v>
      </c>
      <c r="F1381" s="72" t="s">
        <v>12015</v>
      </c>
      <c r="G1381" s="72" t="s">
        <v>12016</v>
      </c>
      <c r="H1381" s="75" t="s">
        <v>3100</v>
      </c>
      <c r="I1381" s="75" t="s">
        <v>3098</v>
      </c>
      <c r="J1381" s="75" t="s">
        <v>3099</v>
      </c>
      <c r="K1381" s="75" t="s">
        <v>3097</v>
      </c>
    </row>
    <row r="1382" ht="15.75" customHeight="1">
      <c r="A1382" s="67">
        <v>5908.0</v>
      </c>
      <c r="B1382" s="72" t="s">
        <v>12019</v>
      </c>
      <c r="C1382" s="72">
        <v>2.0</v>
      </c>
      <c r="D1382" s="72" t="s">
        <v>12020</v>
      </c>
      <c r="E1382" s="72" t="s">
        <v>12021</v>
      </c>
      <c r="F1382" s="72" t="s">
        <v>12022</v>
      </c>
      <c r="G1382" s="72" t="s">
        <v>12023</v>
      </c>
      <c r="H1382" s="75" t="s">
        <v>12024</v>
      </c>
      <c r="I1382" s="75" t="s">
        <v>8630</v>
      </c>
      <c r="J1382" s="75" t="s">
        <v>2894</v>
      </c>
      <c r="K1382" s="75" t="s">
        <v>12025</v>
      </c>
      <c r="L1382" s="75" t="s">
        <v>12025</v>
      </c>
    </row>
    <row r="1383" ht="15.75" customHeight="1">
      <c r="A1383" s="67">
        <v>5914.0</v>
      </c>
      <c r="B1383" s="72" t="s">
        <v>12026</v>
      </c>
      <c r="C1383" s="72">
        <v>2.0</v>
      </c>
      <c r="D1383" s="72" t="s">
        <v>12027</v>
      </c>
      <c r="E1383" s="72" t="s">
        <v>12028</v>
      </c>
      <c r="F1383" s="72" t="s">
        <v>12029</v>
      </c>
      <c r="G1383" s="72" t="s">
        <v>12030</v>
      </c>
      <c r="H1383" s="75" t="s">
        <v>2138</v>
      </c>
      <c r="I1383" s="75" t="s">
        <v>12031</v>
      </c>
      <c r="J1383" s="75" t="s">
        <v>2137</v>
      </c>
      <c r="K1383" s="75" t="s">
        <v>2136</v>
      </c>
      <c r="L1383" s="75" t="s">
        <v>2136</v>
      </c>
    </row>
    <row r="1384" ht="15.75" customHeight="1">
      <c r="A1384" s="67">
        <v>5928.0</v>
      </c>
      <c r="B1384" s="72" t="s">
        <v>12032</v>
      </c>
      <c r="C1384" s="72">
        <v>2.0</v>
      </c>
      <c r="D1384" s="72" t="s">
        <v>12033</v>
      </c>
      <c r="E1384" s="72" t="s">
        <v>12034</v>
      </c>
      <c r="F1384" s="72" t="s">
        <v>12035</v>
      </c>
      <c r="G1384" s="72" t="s">
        <v>12036</v>
      </c>
      <c r="H1384" s="75" t="s">
        <v>12037</v>
      </c>
      <c r="I1384" s="75" t="s">
        <v>12038</v>
      </c>
      <c r="J1384" s="75" t="s">
        <v>3412</v>
      </c>
      <c r="K1384" s="75" t="s">
        <v>2590</v>
      </c>
      <c r="L1384" s="75" t="s">
        <v>2590</v>
      </c>
    </row>
    <row r="1385" ht="15.75" customHeight="1">
      <c r="A1385" s="67">
        <v>5930.0</v>
      </c>
      <c r="B1385" s="72" t="s">
        <v>12039</v>
      </c>
      <c r="C1385" s="72">
        <v>2.0</v>
      </c>
      <c r="D1385" s="72" t="s">
        <v>12040</v>
      </c>
      <c r="E1385" s="72" t="s">
        <v>5374</v>
      </c>
      <c r="F1385" s="72" t="s">
        <v>12041</v>
      </c>
      <c r="G1385" s="72" t="s">
        <v>12042</v>
      </c>
      <c r="H1385" s="75" t="s">
        <v>1282</v>
      </c>
      <c r="I1385" s="75" t="s">
        <v>3412</v>
      </c>
    </row>
    <row r="1386" ht="15.75" customHeight="1">
      <c r="A1386" s="67">
        <v>5931.0</v>
      </c>
      <c r="B1386" s="72" t="s">
        <v>12043</v>
      </c>
      <c r="C1386" s="72">
        <v>2.0</v>
      </c>
      <c r="D1386" s="72" t="s">
        <v>12044</v>
      </c>
      <c r="E1386" s="72" t="s">
        <v>5349</v>
      </c>
      <c r="F1386" s="72" t="s">
        <v>12041</v>
      </c>
      <c r="G1386" s="72" t="s">
        <v>12042</v>
      </c>
      <c r="H1386" s="75" t="s">
        <v>1282</v>
      </c>
      <c r="I1386" s="75" t="s">
        <v>3412</v>
      </c>
    </row>
    <row r="1387" ht="15.75" customHeight="1">
      <c r="A1387" s="67">
        <v>5934.0</v>
      </c>
      <c r="B1387" s="72" t="s">
        <v>3444</v>
      </c>
      <c r="C1387" s="72">
        <v>2.0</v>
      </c>
      <c r="D1387" s="72" t="s">
        <v>12045</v>
      </c>
      <c r="E1387" s="72" t="s">
        <v>12028</v>
      </c>
      <c r="F1387" s="72" t="s">
        <v>3443</v>
      </c>
      <c r="G1387" s="72" t="s">
        <v>12046</v>
      </c>
      <c r="H1387" s="75" t="s">
        <v>3698</v>
      </c>
      <c r="I1387" s="75" t="s">
        <v>12047</v>
      </c>
      <c r="J1387" s="75" t="s">
        <v>3699</v>
      </c>
      <c r="K1387" s="75" t="s">
        <v>932</v>
      </c>
      <c r="L1387" s="75" t="s">
        <v>932</v>
      </c>
    </row>
    <row r="1388" ht="15.75" customHeight="1">
      <c r="A1388" s="67">
        <v>5935.0</v>
      </c>
      <c r="B1388" s="72" t="s">
        <v>12048</v>
      </c>
      <c r="C1388" s="72">
        <v>2.0</v>
      </c>
      <c r="D1388" s="72" t="s">
        <v>12049</v>
      </c>
      <c r="E1388" s="72" t="s">
        <v>6131</v>
      </c>
      <c r="F1388" s="72" t="s">
        <v>12050</v>
      </c>
      <c r="G1388" s="72" t="s">
        <v>12051</v>
      </c>
      <c r="H1388" s="75" t="s">
        <v>12052</v>
      </c>
      <c r="I1388" s="75" t="s">
        <v>2429</v>
      </c>
      <c r="J1388" s="75" t="s">
        <v>932</v>
      </c>
      <c r="K1388" s="75" t="s">
        <v>12053</v>
      </c>
      <c r="L1388" s="75" t="s">
        <v>12053</v>
      </c>
    </row>
    <row r="1389" ht="15.75" customHeight="1">
      <c r="A1389" s="67">
        <v>5940.0</v>
      </c>
      <c r="B1389" s="72" t="s">
        <v>2669</v>
      </c>
      <c r="C1389" s="72">
        <v>2.0</v>
      </c>
      <c r="D1389" s="72" t="s">
        <v>12054</v>
      </c>
      <c r="E1389" s="72" t="s">
        <v>12055</v>
      </c>
      <c r="F1389" s="72" t="s">
        <v>12056</v>
      </c>
      <c r="G1389" s="72" t="s">
        <v>12057</v>
      </c>
      <c r="H1389" s="75" t="s">
        <v>2461</v>
      </c>
      <c r="I1389" s="75" t="s">
        <v>5971</v>
      </c>
      <c r="J1389" s="75" t="s">
        <v>2001</v>
      </c>
      <c r="K1389" s="75" t="s">
        <v>3111</v>
      </c>
      <c r="L1389" s="75" t="s">
        <v>12058</v>
      </c>
    </row>
    <row r="1390" ht="15.75" customHeight="1">
      <c r="A1390" s="67">
        <v>5942.0</v>
      </c>
      <c r="B1390" s="72" t="s">
        <v>2423</v>
      </c>
      <c r="C1390" s="72">
        <v>2.0</v>
      </c>
      <c r="D1390" s="72" t="s">
        <v>12059</v>
      </c>
      <c r="E1390" s="72" t="s">
        <v>12060</v>
      </c>
      <c r="F1390" s="72" t="s">
        <v>12061</v>
      </c>
      <c r="G1390" s="72" t="s">
        <v>5970</v>
      </c>
      <c r="H1390" s="75" t="s">
        <v>2670</v>
      </c>
      <c r="I1390" s="75" t="s">
        <v>5971</v>
      </c>
      <c r="J1390" s="75" t="s">
        <v>5840</v>
      </c>
      <c r="K1390" s="75" t="s">
        <v>2255</v>
      </c>
      <c r="L1390" s="75" t="s">
        <v>5972</v>
      </c>
    </row>
    <row r="1391" ht="15.75" customHeight="1">
      <c r="A1391" s="67">
        <v>5944.0</v>
      </c>
      <c r="B1391" s="72" t="s">
        <v>3475</v>
      </c>
      <c r="C1391" s="72">
        <v>2.0</v>
      </c>
      <c r="D1391" s="72" t="s">
        <v>12062</v>
      </c>
      <c r="E1391" s="72" t="s">
        <v>12063</v>
      </c>
      <c r="F1391" s="72" t="s">
        <v>12064</v>
      </c>
      <c r="G1391" s="72" t="s">
        <v>12065</v>
      </c>
      <c r="H1391" s="75" t="s">
        <v>1068</v>
      </c>
      <c r="I1391" s="75" t="s">
        <v>2000</v>
      </c>
      <c r="J1391" s="75" t="s">
        <v>3442</v>
      </c>
      <c r="K1391" s="75" t="s">
        <v>5793</v>
      </c>
      <c r="L1391" s="75" t="s">
        <v>1991</v>
      </c>
    </row>
    <row r="1392" ht="15.75" customHeight="1">
      <c r="A1392" s="67">
        <v>5949.0</v>
      </c>
      <c r="B1392" s="72" t="s">
        <v>2484</v>
      </c>
      <c r="C1392" s="72">
        <v>2.0</v>
      </c>
      <c r="D1392" s="72" t="s">
        <v>12066</v>
      </c>
      <c r="E1392" s="72" t="s">
        <v>12067</v>
      </c>
      <c r="F1392" s="72" t="s">
        <v>12068</v>
      </c>
      <c r="G1392" s="72" t="s">
        <v>12069</v>
      </c>
      <c r="H1392" s="75" t="s">
        <v>2255</v>
      </c>
      <c r="I1392" s="75" t="s">
        <v>12070</v>
      </c>
      <c r="J1392" s="75" t="s">
        <v>3309</v>
      </c>
      <c r="K1392" s="75" t="s">
        <v>1091</v>
      </c>
      <c r="L1392" s="75" t="s">
        <v>12071</v>
      </c>
    </row>
    <row r="1393" ht="15.75" customHeight="1">
      <c r="A1393" s="67">
        <v>5950.0</v>
      </c>
      <c r="B1393" s="72" t="s">
        <v>12072</v>
      </c>
      <c r="C1393" s="72">
        <v>2.0</v>
      </c>
      <c r="D1393" s="72" t="s">
        <v>12073</v>
      </c>
      <c r="E1393" s="72" t="s">
        <v>12074</v>
      </c>
      <c r="F1393" s="72" t="s">
        <v>12075</v>
      </c>
      <c r="G1393" s="72" t="s">
        <v>12076</v>
      </c>
      <c r="H1393" s="75" t="s">
        <v>5858</v>
      </c>
      <c r="I1393" s="75" t="s">
        <v>12077</v>
      </c>
      <c r="J1393" s="75" t="s">
        <v>2597</v>
      </c>
      <c r="K1393" s="75" t="s">
        <v>3884</v>
      </c>
      <c r="L1393" s="75" t="s">
        <v>2046</v>
      </c>
    </row>
    <row r="1394" ht="15.75" customHeight="1">
      <c r="A1394" s="67">
        <v>5957.0</v>
      </c>
      <c r="B1394" s="72" t="s">
        <v>2414</v>
      </c>
      <c r="C1394" s="72">
        <v>2.0</v>
      </c>
      <c r="D1394" s="72" t="s">
        <v>12078</v>
      </c>
      <c r="E1394" s="72" t="s">
        <v>12079</v>
      </c>
      <c r="F1394" s="72" t="s">
        <v>12080</v>
      </c>
      <c r="G1394" s="72" t="s">
        <v>12081</v>
      </c>
      <c r="H1394" s="75" t="s">
        <v>1999</v>
      </c>
      <c r="I1394" s="75" t="s">
        <v>3812</v>
      </c>
      <c r="J1394" s="75" t="s">
        <v>2786</v>
      </c>
      <c r="K1394" s="75" t="s">
        <v>12082</v>
      </c>
      <c r="L1394" s="75" t="s">
        <v>2039</v>
      </c>
    </row>
    <row r="1395" ht="15.75" customHeight="1">
      <c r="A1395" s="67">
        <v>5958.0</v>
      </c>
      <c r="B1395" s="72" t="s">
        <v>4144</v>
      </c>
      <c r="C1395" s="72">
        <v>2.0</v>
      </c>
      <c r="D1395" s="72" t="s">
        <v>12083</v>
      </c>
      <c r="E1395" s="72" t="s">
        <v>8469</v>
      </c>
      <c r="F1395" s="72" t="s">
        <v>12084</v>
      </c>
      <c r="G1395" s="72" t="s">
        <v>12085</v>
      </c>
      <c r="H1395" s="75" t="s">
        <v>12086</v>
      </c>
      <c r="I1395" s="75" t="s">
        <v>12087</v>
      </c>
      <c r="J1395" s="75" t="s">
        <v>5839</v>
      </c>
      <c r="K1395" s="75" t="s">
        <v>3060</v>
      </c>
      <c r="L1395" s="75" t="s">
        <v>1991</v>
      </c>
    </row>
    <row r="1396" ht="15.75" customHeight="1">
      <c r="A1396" s="67">
        <v>5959.0</v>
      </c>
      <c r="B1396" s="72" t="s">
        <v>3811</v>
      </c>
      <c r="C1396" s="72">
        <v>2.0</v>
      </c>
      <c r="D1396" s="72" t="s">
        <v>12088</v>
      </c>
      <c r="E1396" s="72" t="s">
        <v>12089</v>
      </c>
      <c r="F1396" s="72" t="s">
        <v>12090</v>
      </c>
      <c r="G1396" s="72" t="s">
        <v>12091</v>
      </c>
      <c r="H1396" s="75" t="s">
        <v>12086</v>
      </c>
      <c r="I1396" s="75" t="s">
        <v>12087</v>
      </c>
      <c r="J1396" s="75" t="s">
        <v>2001</v>
      </c>
      <c r="K1396" s="75" t="s">
        <v>3060</v>
      </c>
      <c r="L1396" s="75" t="s">
        <v>2039</v>
      </c>
    </row>
    <row r="1397" ht="15.75" customHeight="1">
      <c r="A1397" s="67">
        <v>5962.0</v>
      </c>
      <c r="B1397" s="72" t="s">
        <v>12092</v>
      </c>
      <c r="C1397" s="72">
        <v>2.0</v>
      </c>
      <c r="D1397" s="72" t="s">
        <v>12093</v>
      </c>
      <c r="E1397" s="72" t="s">
        <v>6043</v>
      </c>
      <c r="F1397" s="72" t="s">
        <v>12094</v>
      </c>
      <c r="G1397" s="72" t="s">
        <v>12095</v>
      </c>
      <c r="H1397" s="75" t="s">
        <v>2000</v>
      </c>
      <c r="I1397" s="75" t="s">
        <v>4360</v>
      </c>
      <c r="J1397" s="75" t="s">
        <v>4448</v>
      </c>
      <c r="K1397" s="75" t="s">
        <v>2504</v>
      </c>
      <c r="L1397" s="75" t="s">
        <v>4448</v>
      </c>
    </row>
    <row r="1398" ht="15.75" customHeight="1">
      <c r="A1398" s="67">
        <v>5963.0</v>
      </c>
      <c r="B1398" s="72" t="s">
        <v>12096</v>
      </c>
      <c r="C1398" s="72">
        <v>2.0</v>
      </c>
      <c r="D1398" s="72" t="s">
        <v>12097</v>
      </c>
      <c r="E1398" s="72" t="s">
        <v>5349</v>
      </c>
      <c r="F1398" s="72" t="s">
        <v>12098</v>
      </c>
      <c r="G1398" s="72" t="s">
        <v>12099</v>
      </c>
      <c r="H1398" s="75" t="s">
        <v>5731</v>
      </c>
      <c r="I1398" s="75" t="s">
        <v>2504</v>
      </c>
    </row>
    <row r="1399" ht="15.75" customHeight="1">
      <c r="A1399" s="67">
        <v>5964.0</v>
      </c>
      <c r="B1399" s="72" t="s">
        <v>12100</v>
      </c>
      <c r="C1399" s="72">
        <v>2.0</v>
      </c>
      <c r="D1399" s="72" t="s">
        <v>12101</v>
      </c>
      <c r="E1399" s="72" t="s">
        <v>5575</v>
      </c>
      <c r="F1399" s="72" t="s">
        <v>12102</v>
      </c>
      <c r="G1399" s="72" t="s">
        <v>12103</v>
      </c>
      <c r="H1399" s="75" t="s">
        <v>2677</v>
      </c>
      <c r="I1399" s="75" t="s">
        <v>2000</v>
      </c>
      <c r="J1399" s="75" t="s">
        <v>4360</v>
      </c>
      <c r="K1399" s="75" t="s">
        <v>4448</v>
      </c>
      <c r="L1399" s="75" t="s">
        <v>2001</v>
      </c>
    </row>
    <row r="1400" ht="15.75" customHeight="1">
      <c r="A1400" s="67">
        <v>5966.0</v>
      </c>
      <c r="B1400" s="72" t="s">
        <v>3691</v>
      </c>
      <c r="C1400" s="72">
        <v>2.0</v>
      </c>
      <c r="D1400" s="72" t="s">
        <v>12104</v>
      </c>
      <c r="E1400" s="72" t="s">
        <v>12105</v>
      </c>
      <c r="F1400" s="72" t="s">
        <v>3690</v>
      </c>
      <c r="G1400" s="72" t="s">
        <v>12106</v>
      </c>
      <c r="H1400" s="75" t="s">
        <v>12107</v>
      </c>
      <c r="I1400" s="75" t="s">
        <v>12108</v>
      </c>
      <c r="J1400" s="75" t="s">
        <v>2041</v>
      </c>
      <c r="K1400" s="75" t="s">
        <v>5852</v>
      </c>
      <c r="L1400" s="75" t="s">
        <v>12109</v>
      </c>
    </row>
    <row r="1401" ht="15.75" customHeight="1">
      <c r="A1401" s="67">
        <v>5967.0</v>
      </c>
      <c r="B1401" s="72" t="s">
        <v>12110</v>
      </c>
      <c r="C1401" s="72">
        <v>2.0</v>
      </c>
      <c r="D1401" s="72" t="s">
        <v>12111</v>
      </c>
      <c r="E1401" s="72" t="s">
        <v>10727</v>
      </c>
      <c r="F1401" s="72" t="s">
        <v>12112</v>
      </c>
      <c r="G1401" s="72" t="s">
        <v>12113</v>
      </c>
      <c r="H1401" s="75" t="s">
        <v>3859</v>
      </c>
      <c r="I1401" s="75" t="s">
        <v>2111</v>
      </c>
      <c r="J1401" s="75" t="s">
        <v>2256</v>
      </c>
      <c r="K1401" s="75" t="s">
        <v>2256</v>
      </c>
      <c r="L1401" s="75" t="s">
        <v>2256</v>
      </c>
    </row>
    <row r="1402" ht="15.75" customHeight="1">
      <c r="A1402" s="67">
        <v>5974.0</v>
      </c>
      <c r="B1402" s="72" t="s">
        <v>12114</v>
      </c>
      <c r="C1402" s="72">
        <v>2.0</v>
      </c>
      <c r="D1402" s="72" t="s">
        <v>12115</v>
      </c>
      <c r="E1402" s="72" t="s">
        <v>12116</v>
      </c>
      <c r="F1402" s="72" t="s">
        <v>12117</v>
      </c>
      <c r="G1402" s="72" t="s">
        <v>12118</v>
      </c>
      <c r="H1402" s="75" t="s">
        <v>2111</v>
      </c>
      <c r="I1402" s="75" t="s">
        <v>713</v>
      </c>
      <c r="J1402" s="75" t="s">
        <v>2110</v>
      </c>
      <c r="K1402" s="75" t="s">
        <v>2256</v>
      </c>
      <c r="L1402" s="75" t="s">
        <v>2110</v>
      </c>
    </row>
    <row r="1403" ht="15.75" customHeight="1">
      <c r="A1403" s="67">
        <v>5977.0</v>
      </c>
      <c r="B1403" s="72" t="s">
        <v>12119</v>
      </c>
      <c r="C1403" s="72">
        <v>2.0</v>
      </c>
      <c r="D1403" s="72" t="s">
        <v>12120</v>
      </c>
      <c r="E1403" s="72" t="s">
        <v>5638</v>
      </c>
      <c r="F1403" s="72" t="s">
        <v>12121</v>
      </c>
      <c r="G1403" s="72" t="s">
        <v>12122</v>
      </c>
      <c r="H1403" s="75" t="s">
        <v>3018</v>
      </c>
      <c r="I1403" s="75" t="s">
        <v>713</v>
      </c>
      <c r="J1403" s="75" t="s">
        <v>2110</v>
      </c>
    </row>
    <row r="1404" ht="15.75" customHeight="1">
      <c r="A1404" s="67">
        <v>5981.0</v>
      </c>
      <c r="B1404" s="72" t="s">
        <v>12123</v>
      </c>
      <c r="C1404" s="72">
        <v>2.0</v>
      </c>
      <c r="D1404" s="72" t="s">
        <v>12124</v>
      </c>
      <c r="E1404" s="72" t="s">
        <v>5638</v>
      </c>
      <c r="F1404" s="72" t="s">
        <v>12125</v>
      </c>
      <c r="G1404" s="72" t="s">
        <v>12126</v>
      </c>
      <c r="H1404" s="75" t="s">
        <v>4299</v>
      </c>
    </row>
    <row r="1405" ht="15.75" customHeight="1">
      <c r="A1405" s="67">
        <v>5985.0</v>
      </c>
      <c r="B1405" s="72" t="s">
        <v>12127</v>
      </c>
      <c r="C1405" s="72">
        <v>2.0</v>
      </c>
      <c r="D1405" s="72" t="s">
        <v>12128</v>
      </c>
      <c r="E1405" s="72" t="s">
        <v>5374</v>
      </c>
      <c r="F1405" s="72" t="s">
        <v>12129</v>
      </c>
      <c r="G1405" s="72" t="s">
        <v>12130</v>
      </c>
      <c r="H1405" s="75" t="s">
        <v>3018</v>
      </c>
      <c r="I1405" s="75" t="s">
        <v>9494</v>
      </c>
      <c r="J1405" s="75" t="s">
        <v>2110</v>
      </c>
    </row>
    <row r="1406" ht="15.75" customHeight="1">
      <c r="A1406" s="67">
        <v>5986.0</v>
      </c>
      <c r="B1406" s="72" t="s">
        <v>12131</v>
      </c>
      <c r="C1406" s="72">
        <v>2.0</v>
      </c>
      <c r="D1406" s="72" t="s">
        <v>12132</v>
      </c>
      <c r="E1406" s="72" t="s">
        <v>5387</v>
      </c>
      <c r="F1406" s="72" t="s">
        <v>12129</v>
      </c>
      <c r="G1406" s="72" t="s">
        <v>12130</v>
      </c>
      <c r="H1406" s="75" t="s">
        <v>3018</v>
      </c>
      <c r="I1406" s="75" t="s">
        <v>9494</v>
      </c>
      <c r="J1406" s="75" t="s">
        <v>2110</v>
      </c>
    </row>
    <row r="1407" ht="15.75" customHeight="1">
      <c r="A1407" s="67">
        <v>5993.0</v>
      </c>
      <c r="B1407" s="72" t="s">
        <v>12133</v>
      </c>
      <c r="C1407" s="72">
        <v>2.0</v>
      </c>
      <c r="D1407" s="72" t="s">
        <v>12134</v>
      </c>
      <c r="E1407" s="72" t="s">
        <v>5631</v>
      </c>
      <c r="F1407" s="72" t="s">
        <v>12135</v>
      </c>
      <c r="G1407" s="72" t="s">
        <v>12136</v>
      </c>
      <c r="H1407" s="75" t="s">
        <v>12137</v>
      </c>
      <c r="I1407" s="75" t="s">
        <v>12037</v>
      </c>
      <c r="J1407" s="75" t="s">
        <v>3412</v>
      </c>
    </row>
    <row r="1408" ht="15.75" customHeight="1">
      <c r="A1408" s="67">
        <v>5994.0</v>
      </c>
      <c r="B1408" s="72" t="s">
        <v>12138</v>
      </c>
      <c r="C1408" s="72">
        <v>2.0</v>
      </c>
      <c r="D1408" s="72" t="s">
        <v>12139</v>
      </c>
      <c r="E1408" s="72" t="s">
        <v>5638</v>
      </c>
      <c r="F1408" s="72" t="s">
        <v>12135</v>
      </c>
      <c r="G1408" s="72" t="s">
        <v>12136</v>
      </c>
      <c r="H1408" s="75" t="s">
        <v>12137</v>
      </c>
      <c r="I1408" s="75" t="s">
        <v>12037</v>
      </c>
      <c r="J1408" s="75" t="s">
        <v>3412</v>
      </c>
    </row>
    <row r="1409" ht="15.75" customHeight="1">
      <c r="A1409" s="67">
        <v>6015.0</v>
      </c>
      <c r="B1409" s="72" t="s">
        <v>2044</v>
      </c>
      <c r="C1409" s="72">
        <v>2.0</v>
      </c>
      <c r="D1409" s="72" t="s">
        <v>12140</v>
      </c>
      <c r="E1409" s="72" t="s">
        <v>12141</v>
      </c>
      <c r="F1409" s="72" t="s">
        <v>12142</v>
      </c>
      <c r="G1409" s="72" t="s">
        <v>12143</v>
      </c>
      <c r="H1409" s="75" t="s">
        <v>2255</v>
      </c>
      <c r="I1409" s="75" t="s">
        <v>12144</v>
      </c>
      <c r="J1409" s="75" t="s">
        <v>1992</v>
      </c>
      <c r="K1409" s="75" t="s">
        <v>1091</v>
      </c>
      <c r="L1409" s="75" t="s">
        <v>12109</v>
      </c>
    </row>
    <row r="1410" ht="15.75" customHeight="1">
      <c r="A1410" s="67">
        <v>6016.0</v>
      </c>
      <c r="B1410" s="72" t="s">
        <v>3880</v>
      </c>
      <c r="C1410" s="72">
        <v>2.0</v>
      </c>
      <c r="D1410" s="72" t="s">
        <v>12145</v>
      </c>
      <c r="E1410" s="72" t="s">
        <v>12146</v>
      </c>
      <c r="F1410" s="72" t="s">
        <v>3879</v>
      </c>
      <c r="G1410" s="72" t="s">
        <v>12147</v>
      </c>
      <c r="H1410" s="75" t="s">
        <v>5858</v>
      </c>
      <c r="I1410" s="75" t="s">
        <v>1091</v>
      </c>
      <c r="J1410" s="75" t="s">
        <v>2046</v>
      </c>
      <c r="K1410" s="75" t="s">
        <v>2599</v>
      </c>
      <c r="L1410" s="75" t="s">
        <v>12148</v>
      </c>
    </row>
    <row r="1411" ht="15.75" customHeight="1">
      <c r="A1411" s="67">
        <v>6019.0</v>
      </c>
      <c r="B1411" s="72" t="s">
        <v>12149</v>
      </c>
      <c r="C1411" s="72">
        <v>2.0</v>
      </c>
      <c r="D1411" s="72" t="s">
        <v>12150</v>
      </c>
      <c r="E1411" s="72" t="s">
        <v>5349</v>
      </c>
      <c r="F1411" s="72" t="s">
        <v>12151</v>
      </c>
      <c r="G1411" s="72" t="s">
        <v>12152</v>
      </c>
      <c r="H1411" s="75" t="s">
        <v>1282</v>
      </c>
    </row>
    <row r="1412" ht="15.75" customHeight="1">
      <c r="A1412" s="67">
        <v>6025.0</v>
      </c>
      <c r="B1412" s="72" t="s">
        <v>12153</v>
      </c>
      <c r="C1412" s="72">
        <v>2.0</v>
      </c>
      <c r="D1412" s="72" t="s">
        <v>12154</v>
      </c>
      <c r="E1412" s="72" t="s">
        <v>12155</v>
      </c>
      <c r="F1412" s="72" t="s">
        <v>12156</v>
      </c>
      <c r="G1412" s="72" t="s">
        <v>12157</v>
      </c>
      <c r="H1412" s="75" t="s">
        <v>4004</v>
      </c>
      <c r="I1412" s="75" t="s">
        <v>4005</v>
      </c>
      <c r="J1412" s="75" t="s">
        <v>397</v>
      </c>
      <c r="K1412" s="75" t="s">
        <v>399</v>
      </c>
      <c r="L1412" s="75" t="s">
        <v>12158</v>
      </c>
    </row>
    <row r="1413" ht="15.75" customHeight="1">
      <c r="A1413" s="67">
        <v>6026.0</v>
      </c>
      <c r="B1413" s="72" t="s">
        <v>12159</v>
      </c>
      <c r="C1413" s="72">
        <v>2.0</v>
      </c>
      <c r="D1413" s="72" t="s">
        <v>12160</v>
      </c>
      <c r="E1413" s="72" t="s">
        <v>6131</v>
      </c>
      <c r="F1413" s="72" t="s">
        <v>12161</v>
      </c>
      <c r="G1413" s="72" t="s">
        <v>12162</v>
      </c>
      <c r="H1413" s="75" t="s">
        <v>397</v>
      </c>
      <c r="I1413" s="75" t="s">
        <v>12163</v>
      </c>
      <c r="J1413" s="75" t="s">
        <v>4005</v>
      </c>
      <c r="K1413" s="75" t="s">
        <v>3762</v>
      </c>
      <c r="L1413" s="75" t="s">
        <v>4005</v>
      </c>
    </row>
    <row r="1414" ht="15.75" customHeight="1">
      <c r="A1414" s="67">
        <v>6027.0</v>
      </c>
      <c r="B1414" s="72" t="s">
        <v>12164</v>
      </c>
      <c r="C1414" s="72">
        <v>2.0</v>
      </c>
      <c r="D1414" s="72" t="s">
        <v>12165</v>
      </c>
      <c r="E1414" s="72" t="s">
        <v>12166</v>
      </c>
      <c r="F1414" s="72" t="s">
        <v>12167</v>
      </c>
      <c r="G1414" s="72" t="s">
        <v>12168</v>
      </c>
      <c r="H1414" s="75" t="s">
        <v>12169</v>
      </c>
      <c r="I1414" s="75" t="s">
        <v>5760</v>
      </c>
      <c r="J1414" s="75" t="s">
        <v>12170</v>
      </c>
      <c r="K1414" s="75" t="s">
        <v>4005</v>
      </c>
      <c r="L1414" s="75" t="s">
        <v>4005</v>
      </c>
    </row>
    <row r="1415" ht="15.75" customHeight="1">
      <c r="A1415" s="67">
        <v>6064.0</v>
      </c>
      <c r="B1415" s="72" t="s">
        <v>12171</v>
      </c>
      <c r="C1415" s="72">
        <v>2.0</v>
      </c>
      <c r="D1415" s="72" t="s">
        <v>12172</v>
      </c>
      <c r="E1415" s="72" t="s">
        <v>5374</v>
      </c>
      <c r="F1415" s="72" t="s">
        <v>12173</v>
      </c>
      <c r="G1415" s="72" t="s">
        <v>12174</v>
      </c>
      <c r="H1415" s="75" t="s">
        <v>641</v>
      </c>
      <c r="I1415" s="75" t="s">
        <v>2306</v>
      </c>
      <c r="J1415" s="75" t="s">
        <v>4522</v>
      </c>
      <c r="K1415" s="75" t="s">
        <v>6824</v>
      </c>
    </row>
    <row r="1416" ht="15.75" customHeight="1">
      <c r="A1416" s="67">
        <v>6065.0</v>
      </c>
      <c r="B1416" s="72" t="s">
        <v>12175</v>
      </c>
      <c r="C1416" s="72">
        <v>2.0</v>
      </c>
      <c r="D1416" s="72" t="s">
        <v>12176</v>
      </c>
      <c r="E1416" s="72" t="s">
        <v>5349</v>
      </c>
      <c r="F1416" s="72" t="s">
        <v>12177</v>
      </c>
      <c r="G1416" s="72" t="s">
        <v>12178</v>
      </c>
      <c r="H1416" s="75" t="s">
        <v>4522</v>
      </c>
      <c r="I1416" s="75" t="s">
        <v>6824</v>
      </c>
    </row>
    <row r="1417" ht="15.75" customHeight="1">
      <c r="A1417" s="67">
        <v>6070.0</v>
      </c>
      <c r="B1417" s="72" t="s">
        <v>12179</v>
      </c>
      <c r="C1417" s="72">
        <v>2.0</v>
      </c>
      <c r="D1417" s="72" t="s">
        <v>12180</v>
      </c>
      <c r="E1417" s="72" t="s">
        <v>8261</v>
      </c>
      <c r="F1417" s="72" t="s">
        <v>12181</v>
      </c>
      <c r="G1417" s="72" t="s">
        <v>12182</v>
      </c>
      <c r="H1417" s="75" t="s">
        <v>4522</v>
      </c>
      <c r="I1417" s="75" t="s">
        <v>2718</v>
      </c>
      <c r="J1417" s="75" t="s">
        <v>2683</v>
      </c>
      <c r="K1417" s="75" t="s">
        <v>4414</v>
      </c>
      <c r="L1417" s="75" t="s">
        <v>4414</v>
      </c>
    </row>
    <row r="1418" ht="15.75" customHeight="1">
      <c r="A1418" s="67">
        <v>6072.0</v>
      </c>
      <c r="B1418" s="72" t="s">
        <v>12183</v>
      </c>
      <c r="C1418" s="72">
        <v>2.0</v>
      </c>
      <c r="D1418" s="72" t="s">
        <v>12184</v>
      </c>
      <c r="E1418" s="72" t="s">
        <v>6520</v>
      </c>
      <c r="F1418" s="72" t="s">
        <v>12185</v>
      </c>
      <c r="G1418" s="72" t="s">
        <v>12186</v>
      </c>
      <c r="H1418" s="75" t="s">
        <v>3498</v>
      </c>
      <c r="I1418" s="75" t="s">
        <v>2718</v>
      </c>
      <c r="J1418" s="75" t="s">
        <v>4414</v>
      </c>
      <c r="K1418" s="75" t="s">
        <v>4412</v>
      </c>
      <c r="L1418" s="75" t="s">
        <v>4413</v>
      </c>
    </row>
    <row r="1419" ht="15.75" customHeight="1">
      <c r="A1419" s="67">
        <v>6073.0</v>
      </c>
      <c r="B1419" s="72" t="s">
        <v>12187</v>
      </c>
      <c r="C1419" s="72">
        <v>2.0</v>
      </c>
      <c r="D1419" s="72" t="s">
        <v>12188</v>
      </c>
      <c r="E1419" s="72" t="s">
        <v>5349</v>
      </c>
      <c r="F1419" s="72" t="s">
        <v>12189</v>
      </c>
      <c r="G1419" s="72" t="s">
        <v>12190</v>
      </c>
      <c r="H1419" s="75" t="s">
        <v>4414</v>
      </c>
      <c r="I1419" s="75" t="s">
        <v>4413</v>
      </c>
    </row>
    <row r="1420" ht="15.75" customHeight="1">
      <c r="A1420" s="67">
        <v>6075.0</v>
      </c>
      <c r="B1420" s="72" t="s">
        <v>12191</v>
      </c>
      <c r="C1420" s="72">
        <v>2.0</v>
      </c>
      <c r="D1420" s="72" t="s">
        <v>12192</v>
      </c>
      <c r="E1420" s="72" t="s">
        <v>5387</v>
      </c>
      <c r="F1420" s="72" t="s">
        <v>12193</v>
      </c>
      <c r="G1420" s="72" t="s">
        <v>12194</v>
      </c>
      <c r="H1420" s="75" t="s">
        <v>641</v>
      </c>
      <c r="I1420" s="75" t="s">
        <v>2306</v>
      </c>
      <c r="J1420" s="75" t="s">
        <v>4522</v>
      </c>
    </row>
    <row r="1421" ht="15.75" customHeight="1">
      <c r="A1421" s="67">
        <v>6090.0</v>
      </c>
      <c r="B1421" s="72" t="s">
        <v>12195</v>
      </c>
      <c r="C1421" s="72">
        <v>2.0</v>
      </c>
      <c r="D1421" s="72" t="s">
        <v>12196</v>
      </c>
      <c r="E1421" s="72" t="s">
        <v>5349</v>
      </c>
      <c r="F1421" s="72" t="s">
        <v>12197</v>
      </c>
      <c r="G1421" s="72" t="s">
        <v>12198</v>
      </c>
      <c r="H1421" s="75" t="s">
        <v>653</v>
      </c>
      <c r="I1421" s="75" t="s">
        <v>12199</v>
      </c>
      <c r="J1421" s="75" t="s">
        <v>312</v>
      </c>
    </row>
    <row r="1422" ht="15.75" customHeight="1">
      <c r="A1422" s="67">
        <v>6102.0</v>
      </c>
      <c r="B1422" s="72" t="s">
        <v>12200</v>
      </c>
      <c r="C1422" s="72">
        <v>2.0</v>
      </c>
      <c r="D1422" s="72" t="s">
        <v>12201</v>
      </c>
      <c r="E1422" s="72" t="s">
        <v>12202</v>
      </c>
      <c r="F1422" s="72" t="s">
        <v>12203</v>
      </c>
      <c r="G1422" s="72" t="s">
        <v>12204</v>
      </c>
      <c r="H1422" s="75" t="s">
        <v>4532</v>
      </c>
      <c r="I1422" s="75" t="s">
        <v>2833</v>
      </c>
      <c r="J1422" s="75" t="s">
        <v>2480</v>
      </c>
      <c r="K1422" s="75" t="s">
        <v>1761</v>
      </c>
      <c r="L1422" s="75" t="s">
        <v>1761</v>
      </c>
    </row>
    <row r="1423" ht="15.75" customHeight="1">
      <c r="A1423" s="67">
        <v>6103.0</v>
      </c>
      <c r="B1423" s="72" t="s">
        <v>12205</v>
      </c>
      <c r="C1423" s="72">
        <v>2.0</v>
      </c>
      <c r="D1423" s="72" t="s">
        <v>12206</v>
      </c>
      <c r="E1423" s="72" t="s">
        <v>8353</v>
      </c>
      <c r="F1423" s="72" t="s">
        <v>12207</v>
      </c>
      <c r="G1423" s="72" t="s">
        <v>12208</v>
      </c>
      <c r="H1423" s="75" t="s">
        <v>3254</v>
      </c>
      <c r="I1423" s="75" t="s">
        <v>1761</v>
      </c>
      <c r="J1423" s="75" t="s">
        <v>3186</v>
      </c>
      <c r="K1423" s="75" t="s">
        <v>6910</v>
      </c>
      <c r="L1423" s="75" t="s">
        <v>6910</v>
      </c>
    </row>
    <row r="1424" ht="15.75" customHeight="1">
      <c r="A1424" s="67">
        <v>6104.0</v>
      </c>
      <c r="B1424" s="72" t="s">
        <v>12209</v>
      </c>
      <c r="C1424" s="72">
        <v>2.0</v>
      </c>
      <c r="D1424" s="72" t="s">
        <v>12210</v>
      </c>
      <c r="E1424" s="72" t="s">
        <v>5349</v>
      </c>
      <c r="F1424" s="72" t="s">
        <v>12211</v>
      </c>
      <c r="G1424" s="72" t="s">
        <v>12212</v>
      </c>
      <c r="H1424" s="75" t="s">
        <v>6583</v>
      </c>
      <c r="I1424" s="75" t="s">
        <v>2718</v>
      </c>
    </row>
    <row r="1425" ht="15.75" customHeight="1">
      <c r="A1425" s="67">
        <v>6106.0</v>
      </c>
      <c r="B1425" s="72" t="s">
        <v>12213</v>
      </c>
      <c r="C1425" s="72">
        <v>2.0</v>
      </c>
      <c r="D1425" s="72" t="s">
        <v>12214</v>
      </c>
      <c r="E1425" s="72" t="s">
        <v>5638</v>
      </c>
      <c r="F1425" s="72" t="s">
        <v>12215</v>
      </c>
      <c r="G1425" s="72" t="s">
        <v>12216</v>
      </c>
      <c r="H1425" s="75" t="s">
        <v>12217</v>
      </c>
      <c r="I1425" s="75" t="s">
        <v>4413</v>
      </c>
      <c r="J1425" s="75" t="s">
        <v>2833</v>
      </c>
    </row>
    <row r="1426" ht="15.75" customHeight="1">
      <c r="A1426" s="67">
        <v>6107.0</v>
      </c>
      <c r="B1426" s="72" t="s">
        <v>12218</v>
      </c>
      <c r="C1426" s="72">
        <v>2.0</v>
      </c>
      <c r="D1426" s="72" t="s">
        <v>12219</v>
      </c>
      <c r="E1426" s="72" t="s">
        <v>5631</v>
      </c>
      <c r="F1426" s="72" t="s">
        <v>12220</v>
      </c>
      <c r="G1426" s="72" t="s">
        <v>12221</v>
      </c>
      <c r="H1426" s="75" t="s">
        <v>6910</v>
      </c>
      <c r="I1426" s="75" t="s">
        <v>3186</v>
      </c>
      <c r="J1426" s="75" t="s">
        <v>3254</v>
      </c>
      <c r="K1426" s="75" t="s">
        <v>2833</v>
      </c>
    </row>
    <row r="1427" ht="15.75" customHeight="1">
      <c r="A1427" s="67">
        <v>6108.0</v>
      </c>
      <c r="B1427" s="72" t="s">
        <v>12222</v>
      </c>
      <c r="C1427" s="72">
        <v>2.0</v>
      </c>
      <c r="D1427" s="72" t="s">
        <v>12223</v>
      </c>
      <c r="E1427" s="72" t="s">
        <v>5638</v>
      </c>
      <c r="F1427" s="72" t="s">
        <v>12224</v>
      </c>
      <c r="G1427" s="72" t="s">
        <v>12225</v>
      </c>
      <c r="H1427" s="75" t="s">
        <v>6910</v>
      </c>
      <c r="I1427" s="75" t="s">
        <v>3186</v>
      </c>
      <c r="J1427" s="75" t="s">
        <v>2833</v>
      </c>
    </row>
    <row r="1428" ht="15.75" customHeight="1">
      <c r="A1428" s="67">
        <v>6109.0</v>
      </c>
      <c r="B1428" s="72" t="s">
        <v>12226</v>
      </c>
      <c r="C1428" s="72">
        <v>2.0</v>
      </c>
      <c r="D1428" s="72" t="s">
        <v>12227</v>
      </c>
      <c r="E1428" s="72" t="s">
        <v>5586</v>
      </c>
      <c r="F1428" s="72" t="s">
        <v>12228</v>
      </c>
      <c r="G1428" s="72" t="s">
        <v>12229</v>
      </c>
      <c r="H1428" s="75" t="s">
        <v>3184</v>
      </c>
      <c r="I1428" s="75" t="s">
        <v>2480</v>
      </c>
      <c r="J1428" s="75" t="s">
        <v>3944</v>
      </c>
      <c r="K1428" s="75" t="s">
        <v>12230</v>
      </c>
    </row>
    <row r="1429" ht="15.75" customHeight="1">
      <c r="A1429" s="67">
        <v>6110.0</v>
      </c>
      <c r="B1429" s="72" t="s">
        <v>12231</v>
      </c>
      <c r="C1429" s="72">
        <v>2.0</v>
      </c>
      <c r="D1429" s="72" t="s">
        <v>12232</v>
      </c>
      <c r="E1429" s="72" t="s">
        <v>10534</v>
      </c>
      <c r="F1429" s="72" t="s">
        <v>12233</v>
      </c>
      <c r="G1429" s="72" t="s">
        <v>12234</v>
      </c>
      <c r="H1429" s="75" t="s">
        <v>5445</v>
      </c>
      <c r="I1429" s="75" t="s">
        <v>5583</v>
      </c>
      <c r="J1429" s="75" t="s">
        <v>12235</v>
      </c>
      <c r="K1429" s="75" t="s">
        <v>12235</v>
      </c>
      <c r="L1429" s="75" t="s">
        <v>12235</v>
      </c>
    </row>
    <row r="1430" ht="15.75" customHeight="1">
      <c r="A1430" s="67">
        <v>6111.0</v>
      </c>
      <c r="B1430" s="72" t="s">
        <v>12236</v>
      </c>
      <c r="C1430" s="72">
        <v>2.0</v>
      </c>
      <c r="D1430" s="72" t="s">
        <v>12237</v>
      </c>
      <c r="E1430" s="72" t="s">
        <v>5349</v>
      </c>
      <c r="F1430" s="72" t="s">
        <v>12238</v>
      </c>
      <c r="G1430" s="72" t="s">
        <v>12239</v>
      </c>
      <c r="H1430" s="75" t="s">
        <v>5583</v>
      </c>
      <c r="I1430" s="75" t="s">
        <v>6951</v>
      </c>
    </row>
    <row r="1431" ht="15.75" customHeight="1">
      <c r="A1431" s="67">
        <v>6112.0</v>
      </c>
      <c r="B1431" s="72" t="s">
        <v>12240</v>
      </c>
      <c r="C1431" s="72">
        <v>2.0</v>
      </c>
      <c r="D1431" s="72" t="s">
        <v>12241</v>
      </c>
      <c r="E1431" s="72" t="s">
        <v>5553</v>
      </c>
      <c r="F1431" s="72" t="s">
        <v>12242</v>
      </c>
      <c r="G1431" s="72" t="s">
        <v>12243</v>
      </c>
      <c r="H1431" s="75" t="s">
        <v>5445</v>
      </c>
      <c r="I1431" s="75" t="s">
        <v>4470</v>
      </c>
      <c r="J1431" s="75" t="s">
        <v>4695</v>
      </c>
      <c r="K1431" s="75" t="s">
        <v>12235</v>
      </c>
      <c r="L1431" s="75" t="s">
        <v>6951</v>
      </c>
    </row>
    <row r="1432" ht="15.75" customHeight="1">
      <c r="A1432" s="67">
        <v>6115.0</v>
      </c>
      <c r="B1432" s="72" t="s">
        <v>4693</v>
      </c>
      <c r="C1432" s="72">
        <v>2.0</v>
      </c>
      <c r="D1432" s="72" t="s">
        <v>12244</v>
      </c>
      <c r="E1432" s="72" t="s">
        <v>9121</v>
      </c>
      <c r="F1432" s="72" t="s">
        <v>12245</v>
      </c>
      <c r="G1432" s="72" t="s">
        <v>12246</v>
      </c>
      <c r="H1432" s="75" t="s">
        <v>2833</v>
      </c>
      <c r="I1432" s="75" t="s">
        <v>2718</v>
      </c>
      <c r="J1432" s="75" t="s">
        <v>4697</v>
      </c>
      <c r="K1432" s="75" t="s">
        <v>2480</v>
      </c>
      <c r="L1432" s="75" t="s">
        <v>3944</v>
      </c>
    </row>
    <row r="1433" ht="15.75" customHeight="1">
      <c r="A1433" s="67">
        <v>6116.0</v>
      </c>
      <c r="B1433" s="72" t="s">
        <v>12247</v>
      </c>
      <c r="C1433" s="72">
        <v>2.0</v>
      </c>
      <c r="D1433" s="72" t="s">
        <v>12248</v>
      </c>
      <c r="E1433" s="72" t="s">
        <v>5592</v>
      </c>
      <c r="F1433" s="72" t="s">
        <v>12249</v>
      </c>
      <c r="G1433" s="72" t="s">
        <v>12250</v>
      </c>
      <c r="H1433" s="75" t="s">
        <v>6583</v>
      </c>
      <c r="I1433" s="75" t="s">
        <v>4697</v>
      </c>
      <c r="J1433" s="75" t="s">
        <v>3069</v>
      </c>
      <c r="K1433" s="75" t="s">
        <v>4413</v>
      </c>
    </row>
    <row r="1434" ht="15.75" customHeight="1">
      <c r="A1434" s="67">
        <v>6120.0</v>
      </c>
      <c r="B1434" s="72" t="s">
        <v>12251</v>
      </c>
      <c r="C1434" s="72">
        <v>2.0</v>
      </c>
      <c r="D1434" s="72" t="s">
        <v>12252</v>
      </c>
      <c r="E1434" s="72" t="s">
        <v>5801</v>
      </c>
      <c r="F1434" s="72" t="s">
        <v>12253</v>
      </c>
      <c r="G1434" s="72" t="s">
        <v>12254</v>
      </c>
      <c r="H1434" s="75" t="s">
        <v>6583</v>
      </c>
      <c r="I1434" s="75" t="s">
        <v>4697</v>
      </c>
      <c r="J1434" s="75" t="s">
        <v>3069</v>
      </c>
    </row>
    <row r="1435" ht="15.75" customHeight="1">
      <c r="A1435" s="67">
        <v>6121.0</v>
      </c>
      <c r="B1435" s="72" t="s">
        <v>12255</v>
      </c>
      <c r="C1435" s="72">
        <v>2.0</v>
      </c>
      <c r="D1435" s="72" t="s">
        <v>12256</v>
      </c>
      <c r="E1435" s="72" t="s">
        <v>6157</v>
      </c>
      <c r="F1435" s="72" t="s">
        <v>12257</v>
      </c>
      <c r="G1435" s="72" t="s">
        <v>12258</v>
      </c>
      <c r="H1435" s="75" t="s">
        <v>12259</v>
      </c>
      <c r="I1435" s="75" t="s">
        <v>1762</v>
      </c>
      <c r="J1435" s="75" t="s">
        <v>6910</v>
      </c>
      <c r="K1435" s="75" t="s">
        <v>6910</v>
      </c>
      <c r="L1435" s="75" t="s">
        <v>6910</v>
      </c>
    </row>
    <row r="1436" ht="15.75" customHeight="1">
      <c r="A1436" s="67">
        <v>6122.0</v>
      </c>
      <c r="B1436" s="72" t="s">
        <v>3183</v>
      </c>
      <c r="C1436" s="72">
        <v>2.0</v>
      </c>
      <c r="D1436" s="72" t="s">
        <v>12260</v>
      </c>
      <c r="E1436" s="72" t="s">
        <v>5933</v>
      </c>
      <c r="F1436" s="72" t="s">
        <v>12261</v>
      </c>
      <c r="G1436" s="72" t="s">
        <v>12262</v>
      </c>
      <c r="H1436" s="75" t="s">
        <v>2833</v>
      </c>
      <c r="I1436" s="75" t="s">
        <v>1762</v>
      </c>
      <c r="J1436" s="75" t="s">
        <v>6910</v>
      </c>
      <c r="K1436" s="75" t="s">
        <v>6910</v>
      </c>
      <c r="L1436" s="75" t="s">
        <v>6910</v>
      </c>
    </row>
    <row r="1437" ht="15.75" customHeight="1">
      <c r="A1437" s="67">
        <v>6123.0</v>
      </c>
      <c r="B1437" s="72" t="s">
        <v>12263</v>
      </c>
      <c r="C1437" s="72">
        <v>2.0</v>
      </c>
      <c r="D1437" s="72" t="s">
        <v>12264</v>
      </c>
      <c r="E1437" s="72" t="s">
        <v>5698</v>
      </c>
      <c r="F1437" s="72" t="s">
        <v>12265</v>
      </c>
      <c r="G1437" s="72" t="s">
        <v>12266</v>
      </c>
      <c r="H1437" s="75" t="s">
        <v>3254</v>
      </c>
      <c r="I1437" s="75" t="s">
        <v>12259</v>
      </c>
      <c r="J1437" s="75" t="s">
        <v>2833</v>
      </c>
      <c r="K1437" s="75" t="s">
        <v>12267</v>
      </c>
      <c r="L1437" s="75" t="s">
        <v>3186</v>
      </c>
    </row>
    <row r="1438" ht="15.75" customHeight="1">
      <c r="A1438" s="67">
        <v>6125.0</v>
      </c>
      <c r="B1438" s="72" t="s">
        <v>12268</v>
      </c>
      <c r="C1438" s="72">
        <v>2.0</v>
      </c>
      <c r="D1438" s="72" t="s">
        <v>12269</v>
      </c>
      <c r="E1438" s="72" t="s">
        <v>6218</v>
      </c>
      <c r="F1438" s="72" t="s">
        <v>12270</v>
      </c>
      <c r="G1438" s="72" t="s">
        <v>12271</v>
      </c>
      <c r="H1438" s="75" t="s">
        <v>11917</v>
      </c>
      <c r="I1438" s="75" t="s">
        <v>1222</v>
      </c>
      <c r="J1438" s="75" t="s">
        <v>11901</v>
      </c>
      <c r="K1438" s="75" t="s">
        <v>11901</v>
      </c>
      <c r="L1438" s="75" t="s">
        <v>11901</v>
      </c>
    </row>
    <row r="1439" ht="15.75" customHeight="1">
      <c r="A1439" s="67">
        <v>6130.0</v>
      </c>
      <c r="B1439" s="72" t="s">
        <v>12272</v>
      </c>
      <c r="C1439" s="72">
        <v>2.0</v>
      </c>
      <c r="D1439" s="72" t="s">
        <v>12273</v>
      </c>
      <c r="E1439" s="72" t="s">
        <v>5733</v>
      </c>
      <c r="F1439" s="72" t="s">
        <v>3055</v>
      </c>
      <c r="G1439" s="72" t="s">
        <v>9226</v>
      </c>
      <c r="H1439" s="75" t="s">
        <v>3057</v>
      </c>
    </row>
    <row r="1440" ht="15.75" customHeight="1">
      <c r="A1440" s="67">
        <v>6131.0</v>
      </c>
      <c r="B1440" s="72" t="s">
        <v>3056</v>
      </c>
      <c r="C1440" s="72">
        <v>2.0</v>
      </c>
      <c r="D1440" s="72" t="s">
        <v>12274</v>
      </c>
      <c r="E1440" s="72" t="s">
        <v>6343</v>
      </c>
      <c r="F1440" s="72" t="s">
        <v>3055</v>
      </c>
      <c r="G1440" s="72" t="s">
        <v>9226</v>
      </c>
      <c r="H1440" s="75" t="s">
        <v>3057</v>
      </c>
    </row>
    <row r="1441" ht="15.75" customHeight="1">
      <c r="A1441" s="67">
        <v>6132.0</v>
      </c>
      <c r="B1441" s="72" t="s">
        <v>12275</v>
      </c>
      <c r="C1441" s="72">
        <v>2.0</v>
      </c>
      <c r="D1441" s="72" t="s">
        <v>12276</v>
      </c>
      <c r="E1441" s="72" t="s">
        <v>6428</v>
      </c>
      <c r="F1441" s="72" t="s">
        <v>3055</v>
      </c>
      <c r="G1441" s="72" t="s">
        <v>9226</v>
      </c>
      <c r="H1441" s="75" t="s">
        <v>3057</v>
      </c>
    </row>
    <row r="1442" ht="15.75" customHeight="1">
      <c r="A1442" s="67">
        <v>6133.0</v>
      </c>
      <c r="B1442" s="72" t="s">
        <v>12277</v>
      </c>
      <c r="C1442" s="72">
        <v>2.0</v>
      </c>
      <c r="D1442" s="72" t="s">
        <v>12278</v>
      </c>
      <c r="E1442" s="72" t="s">
        <v>5796</v>
      </c>
      <c r="F1442" s="72" t="s">
        <v>3055</v>
      </c>
      <c r="G1442" s="72" t="s">
        <v>9226</v>
      </c>
      <c r="H1442" s="75" t="s">
        <v>3057</v>
      </c>
    </row>
    <row r="1443" ht="15.75" customHeight="1">
      <c r="A1443" s="67">
        <v>6134.0</v>
      </c>
      <c r="B1443" s="72" t="s">
        <v>12279</v>
      </c>
      <c r="C1443" s="72">
        <v>2.0</v>
      </c>
      <c r="D1443" s="72" t="s">
        <v>12280</v>
      </c>
      <c r="E1443" s="72" t="s">
        <v>6520</v>
      </c>
      <c r="F1443" s="72" t="s">
        <v>3055</v>
      </c>
      <c r="G1443" s="72" t="s">
        <v>9226</v>
      </c>
      <c r="H1443" s="75" t="s">
        <v>3057</v>
      </c>
    </row>
    <row r="1444" ht="15.75" customHeight="1">
      <c r="A1444" s="67">
        <v>6135.0</v>
      </c>
      <c r="B1444" s="72" t="s">
        <v>12281</v>
      </c>
      <c r="C1444" s="72">
        <v>2.0</v>
      </c>
      <c r="D1444" s="72" t="s">
        <v>12282</v>
      </c>
      <c r="E1444" s="72" t="s">
        <v>5374</v>
      </c>
      <c r="F1444" s="72" t="s">
        <v>3055</v>
      </c>
      <c r="G1444" s="72" t="s">
        <v>9226</v>
      </c>
      <c r="H1444" s="75" t="s">
        <v>3057</v>
      </c>
    </row>
    <row r="1445" ht="15.75" customHeight="1">
      <c r="A1445" s="67">
        <v>6136.0</v>
      </c>
      <c r="B1445" s="72" t="s">
        <v>12283</v>
      </c>
      <c r="C1445" s="72">
        <v>2.0</v>
      </c>
      <c r="D1445" s="72" t="s">
        <v>12284</v>
      </c>
      <c r="E1445" s="72" t="s">
        <v>5387</v>
      </c>
      <c r="F1445" s="72" t="s">
        <v>3055</v>
      </c>
      <c r="G1445" s="72" t="s">
        <v>9226</v>
      </c>
      <c r="H1445" s="75" t="s">
        <v>3057</v>
      </c>
    </row>
    <row r="1446" ht="15.75" customHeight="1">
      <c r="A1446" s="67">
        <v>6137.0</v>
      </c>
      <c r="B1446" s="72" t="s">
        <v>12285</v>
      </c>
      <c r="C1446" s="72">
        <v>2.0</v>
      </c>
      <c r="D1446" s="72" t="s">
        <v>9225</v>
      </c>
      <c r="E1446" s="72" t="s">
        <v>5349</v>
      </c>
      <c r="F1446" s="72" t="s">
        <v>3055</v>
      </c>
      <c r="G1446" s="72" t="s">
        <v>9226</v>
      </c>
      <c r="H1446" s="75" t="s">
        <v>3057</v>
      </c>
    </row>
    <row r="1447" ht="15.75" customHeight="1">
      <c r="A1447" s="67">
        <v>6138.0</v>
      </c>
      <c r="B1447" s="72" t="s">
        <v>12286</v>
      </c>
      <c r="C1447" s="72">
        <v>2.0</v>
      </c>
      <c r="D1447" s="72" t="s">
        <v>12284</v>
      </c>
      <c r="E1447" s="72" t="s">
        <v>5387</v>
      </c>
      <c r="F1447" s="72" t="s">
        <v>3055</v>
      </c>
      <c r="G1447" s="72" t="s">
        <v>9226</v>
      </c>
      <c r="H1447" s="75" t="s">
        <v>3057</v>
      </c>
    </row>
    <row r="1448" ht="15.75" customHeight="1">
      <c r="A1448" s="67">
        <v>6173.0</v>
      </c>
      <c r="B1448" s="72" t="s">
        <v>12287</v>
      </c>
      <c r="C1448" s="72">
        <v>2.0</v>
      </c>
      <c r="D1448" s="72" t="s">
        <v>12288</v>
      </c>
      <c r="E1448" s="72" t="s">
        <v>12289</v>
      </c>
      <c r="F1448" s="72" t="s">
        <v>12290</v>
      </c>
      <c r="G1448" s="72" t="s">
        <v>12291</v>
      </c>
      <c r="H1448" s="75" t="s">
        <v>1505</v>
      </c>
      <c r="I1448" s="75" t="s">
        <v>1506</v>
      </c>
      <c r="J1448" s="75" t="s">
        <v>8066</v>
      </c>
      <c r="K1448" s="75" t="s">
        <v>372</v>
      </c>
      <c r="L1448" s="75" t="s">
        <v>8066</v>
      </c>
    </row>
    <row r="1449" ht="15.75" customHeight="1">
      <c r="A1449" s="67">
        <v>6174.0</v>
      </c>
      <c r="B1449" s="72" t="s">
        <v>12292</v>
      </c>
      <c r="C1449" s="72">
        <v>2.0</v>
      </c>
      <c r="D1449" s="72" t="s">
        <v>12293</v>
      </c>
      <c r="E1449" s="72" t="s">
        <v>5528</v>
      </c>
      <c r="F1449" s="72" t="s">
        <v>12294</v>
      </c>
      <c r="G1449" s="72" t="s">
        <v>12295</v>
      </c>
      <c r="H1449" s="75" t="s">
        <v>1505</v>
      </c>
      <c r="I1449" s="75" t="s">
        <v>1743</v>
      </c>
      <c r="J1449" s="75" t="s">
        <v>1506</v>
      </c>
      <c r="K1449" s="75" t="s">
        <v>372</v>
      </c>
    </row>
    <row r="1450" ht="15.75" customHeight="1">
      <c r="A1450" s="67">
        <v>6180.0</v>
      </c>
      <c r="B1450" s="72" t="s">
        <v>12296</v>
      </c>
      <c r="C1450" s="72">
        <v>2.0</v>
      </c>
      <c r="D1450" s="72" t="s">
        <v>12297</v>
      </c>
      <c r="E1450" s="72" t="s">
        <v>5478</v>
      </c>
      <c r="F1450" s="72" t="s">
        <v>12298</v>
      </c>
      <c r="G1450" s="72" t="s">
        <v>12299</v>
      </c>
      <c r="H1450" s="75" t="s">
        <v>8058</v>
      </c>
      <c r="I1450" s="75" t="s">
        <v>1187</v>
      </c>
      <c r="J1450" s="75" t="s">
        <v>521</v>
      </c>
      <c r="K1450" s="75" t="s">
        <v>521</v>
      </c>
      <c r="L1450" s="75" t="s">
        <v>521</v>
      </c>
    </row>
    <row r="1451" ht="15.75" customHeight="1">
      <c r="A1451" s="67">
        <v>6182.0</v>
      </c>
      <c r="B1451" s="72" t="s">
        <v>12300</v>
      </c>
      <c r="C1451" s="72">
        <v>2.0</v>
      </c>
      <c r="D1451" s="72" t="s">
        <v>12301</v>
      </c>
      <c r="E1451" s="72" t="s">
        <v>12302</v>
      </c>
      <c r="F1451" s="72" t="s">
        <v>12303</v>
      </c>
      <c r="G1451" s="72" t="s">
        <v>12304</v>
      </c>
      <c r="H1451" s="75" t="s">
        <v>1505</v>
      </c>
      <c r="I1451" s="75" t="s">
        <v>521</v>
      </c>
      <c r="J1451" s="75" t="s">
        <v>8066</v>
      </c>
      <c r="K1451" s="75" t="s">
        <v>372</v>
      </c>
      <c r="L1451" s="75" t="s">
        <v>372</v>
      </c>
    </row>
    <row r="1452" ht="15.75" customHeight="1">
      <c r="A1452" s="67">
        <v>6185.0</v>
      </c>
      <c r="B1452" s="72" t="s">
        <v>12305</v>
      </c>
      <c r="C1452" s="72">
        <v>2.0</v>
      </c>
      <c r="D1452" s="72" t="s">
        <v>12306</v>
      </c>
      <c r="E1452" s="72" t="s">
        <v>12307</v>
      </c>
      <c r="F1452" s="72" t="s">
        <v>12308</v>
      </c>
      <c r="G1452" s="72" t="s">
        <v>12309</v>
      </c>
      <c r="H1452" s="75" t="s">
        <v>8058</v>
      </c>
      <c r="I1452" s="75" t="s">
        <v>1506</v>
      </c>
      <c r="J1452" s="75" t="s">
        <v>3398</v>
      </c>
      <c r="K1452" s="75" t="s">
        <v>3398</v>
      </c>
      <c r="L1452" s="75" t="s">
        <v>3398</v>
      </c>
    </row>
    <row r="1453" ht="15.75" customHeight="1">
      <c r="A1453" s="67">
        <v>6196.0</v>
      </c>
      <c r="B1453" s="72" t="s">
        <v>12310</v>
      </c>
      <c r="C1453" s="72">
        <v>2.0</v>
      </c>
      <c r="D1453" s="72" t="s">
        <v>12311</v>
      </c>
      <c r="E1453" s="72" t="s">
        <v>5553</v>
      </c>
      <c r="F1453" s="72" t="s">
        <v>12312</v>
      </c>
      <c r="G1453" s="72" t="s">
        <v>12313</v>
      </c>
      <c r="H1453" s="75" t="s">
        <v>12314</v>
      </c>
      <c r="I1453" s="75" t="s">
        <v>9397</v>
      </c>
      <c r="J1453" s="75" t="s">
        <v>1167</v>
      </c>
      <c r="K1453" s="75" t="s">
        <v>4350</v>
      </c>
    </row>
    <row r="1454" ht="15.75" customHeight="1">
      <c r="A1454" s="67">
        <v>6197.0</v>
      </c>
      <c r="B1454" s="72" t="s">
        <v>12315</v>
      </c>
      <c r="C1454" s="72">
        <v>2.0</v>
      </c>
      <c r="D1454" s="72" t="s">
        <v>12316</v>
      </c>
      <c r="E1454" s="72" t="s">
        <v>5801</v>
      </c>
      <c r="F1454" s="72" t="s">
        <v>12317</v>
      </c>
      <c r="G1454" s="72" t="s">
        <v>12318</v>
      </c>
      <c r="H1454" s="75" t="s">
        <v>10900</v>
      </c>
      <c r="I1454" s="75" t="s">
        <v>4352</v>
      </c>
      <c r="J1454" s="75" t="s">
        <v>12319</v>
      </c>
    </row>
    <row r="1455" ht="15.75" customHeight="1">
      <c r="A1455" s="67">
        <v>6201.0</v>
      </c>
      <c r="B1455" s="72" t="s">
        <v>12320</v>
      </c>
      <c r="C1455" s="72">
        <v>2.0</v>
      </c>
      <c r="D1455" s="72" t="s">
        <v>12321</v>
      </c>
      <c r="E1455" s="72" t="s">
        <v>6378</v>
      </c>
      <c r="F1455" s="72" t="s">
        <v>12322</v>
      </c>
      <c r="G1455" s="72" t="s">
        <v>12323</v>
      </c>
      <c r="H1455" s="75" t="s">
        <v>4810</v>
      </c>
      <c r="I1455" s="75" t="s">
        <v>3069</v>
      </c>
      <c r="J1455" s="75" t="s">
        <v>7001</v>
      </c>
      <c r="K1455" s="75" t="s">
        <v>2309</v>
      </c>
      <c r="L1455" s="75" t="s">
        <v>2309</v>
      </c>
    </row>
    <row r="1456" ht="15.75" customHeight="1">
      <c r="A1456" s="67">
        <v>6202.0</v>
      </c>
      <c r="B1456" s="72" t="s">
        <v>12324</v>
      </c>
      <c r="C1456" s="72">
        <v>2.0</v>
      </c>
      <c r="D1456" s="72" t="s">
        <v>6998</v>
      </c>
      <c r="E1456" s="72" t="s">
        <v>5387</v>
      </c>
      <c r="F1456" s="72" t="s">
        <v>6999</v>
      </c>
      <c r="G1456" s="72" t="s">
        <v>7000</v>
      </c>
      <c r="H1456" s="75" t="s">
        <v>4697</v>
      </c>
      <c r="I1456" s="75" t="s">
        <v>7001</v>
      </c>
      <c r="J1456" s="75" t="s">
        <v>4811</v>
      </c>
      <c r="K1456" s="75" t="s">
        <v>3069</v>
      </c>
    </row>
    <row r="1457" ht="15.75" customHeight="1">
      <c r="A1457" s="67">
        <v>6203.0</v>
      </c>
      <c r="B1457" s="72" t="s">
        <v>12325</v>
      </c>
      <c r="C1457" s="72">
        <v>2.0</v>
      </c>
      <c r="D1457" s="72" t="s">
        <v>12326</v>
      </c>
      <c r="E1457" s="72" t="s">
        <v>5528</v>
      </c>
      <c r="F1457" s="72" t="s">
        <v>12327</v>
      </c>
      <c r="G1457" s="72" t="s">
        <v>12328</v>
      </c>
      <c r="H1457" s="75" t="s">
        <v>4305</v>
      </c>
      <c r="I1457" s="75" t="s">
        <v>12329</v>
      </c>
    </row>
    <row r="1458" ht="15.75" customHeight="1">
      <c r="A1458" s="67">
        <v>6204.0</v>
      </c>
      <c r="B1458" s="72" t="s">
        <v>2717</v>
      </c>
      <c r="C1458" s="72">
        <v>2.0</v>
      </c>
      <c r="D1458" s="72" t="s">
        <v>12330</v>
      </c>
      <c r="E1458" s="72" t="s">
        <v>12331</v>
      </c>
      <c r="F1458" s="72" t="s">
        <v>12332</v>
      </c>
      <c r="G1458" s="72" t="s">
        <v>12333</v>
      </c>
      <c r="H1458" s="75" t="s">
        <v>3290</v>
      </c>
      <c r="I1458" s="75" t="s">
        <v>2877</v>
      </c>
      <c r="J1458" s="75" t="s">
        <v>2490</v>
      </c>
      <c r="K1458" s="75" t="s">
        <v>2309</v>
      </c>
      <c r="L1458" s="75" t="s">
        <v>2490</v>
      </c>
    </row>
    <row r="1459" ht="15.75" customHeight="1">
      <c r="A1459" s="67">
        <v>6205.0</v>
      </c>
      <c r="B1459" s="72" t="s">
        <v>12334</v>
      </c>
      <c r="C1459" s="72">
        <v>2.0</v>
      </c>
      <c r="D1459" s="72" t="s">
        <v>12335</v>
      </c>
      <c r="E1459" s="72" t="s">
        <v>6009</v>
      </c>
      <c r="F1459" s="72" t="s">
        <v>12336</v>
      </c>
      <c r="G1459" s="72" t="s">
        <v>12337</v>
      </c>
      <c r="H1459" s="75" t="s">
        <v>2306</v>
      </c>
      <c r="I1459" s="75" t="s">
        <v>642</v>
      </c>
      <c r="J1459" s="75" t="s">
        <v>641</v>
      </c>
      <c r="K1459" s="75" t="s">
        <v>2718</v>
      </c>
      <c r="L1459" s="75" t="s">
        <v>2718</v>
      </c>
    </row>
    <row r="1460" ht="15.75" customHeight="1">
      <c r="A1460" s="67">
        <v>6206.0</v>
      </c>
      <c r="B1460" s="72" t="s">
        <v>12338</v>
      </c>
      <c r="C1460" s="72">
        <v>2.0</v>
      </c>
      <c r="D1460" s="72" t="s">
        <v>12339</v>
      </c>
      <c r="E1460" s="72" t="s">
        <v>5698</v>
      </c>
      <c r="F1460" s="72" t="s">
        <v>12340</v>
      </c>
      <c r="G1460" s="72" t="s">
        <v>12341</v>
      </c>
      <c r="H1460" s="75" t="s">
        <v>6583</v>
      </c>
      <c r="I1460" s="75" t="s">
        <v>3498</v>
      </c>
      <c r="J1460" s="75" t="s">
        <v>642</v>
      </c>
      <c r="K1460" s="75" t="s">
        <v>6567</v>
      </c>
      <c r="L1460" s="75" t="s">
        <v>2718</v>
      </c>
    </row>
    <row r="1461" ht="15.75" customHeight="1">
      <c r="A1461" s="67">
        <v>6207.0</v>
      </c>
      <c r="B1461" s="72" t="s">
        <v>12342</v>
      </c>
      <c r="C1461" s="72">
        <v>2.0</v>
      </c>
      <c r="D1461" s="72" t="s">
        <v>12343</v>
      </c>
      <c r="E1461" s="72" t="s">
        <v>5631</v>
      </c>
      <c r="F1461" s="72" t="s">
        <v>12344</v>
      </c>
      <c r="G1461" s="72" t="s">
        <v>12345</v>
      </c>
      <c r="H1461" s="75" t="s">
        <v>642</v>
      </c>
      <c r="I1461" s="75" t="s">
        <v>3498</v>
      </c>
      <c r="J1461" s="75" t="s">
        <v>6567</v>
      </c>
      <c r="K1461" s="75" t="s">
        <v>2718</v>
      </c>
    </row>
    <row r="1462" ht="15.75" customHeight="1">
      <c r="A1462" s="67">
        <v>6208.0</v>
      </c>
      <c r="B1462" s="72" t="s">
        <v>12346</v>
      </c>
      <c r="C1462" s="72">
        <v>2.0</v>
      </c>
      <c r="D1462" s="72" t="s">
        <v>6787</v>
      </c>
      <c r="E1462" s="72" t="s">
        <v>5349</v>
      </c>
      <c r="F1462" s="72" t="s">
        <v>6788</v>
      </c>
      <c r="G1462" s="72" t="s">
        <v>6789</v>
      </c>
      <c r="H1462" s="75" t="s">
        <v>642</v>
      </c>
    </row>
    <row r="1463" ht="15.75" customHeight="1">
      <c r="A1463" s="67">
        <v>6209.0</v>
      </c>
      <c r="B1463" s="72" t="s">
        <v>12347</v>
      </c>
      <c r="C1463" s="72">
        <v>2.0</v>
      </c>
      <c r="D1463" s="72" t="s">
        <v>12348</v>
      </c>
      <c r="E1463" s="72" t="s">
        <v>5638</v>
      </c>
      <c r="F1463" s="72" t="s">
        <v>12349</v>
      </c>
      <c r="G1463" s="72" t="s">
        <v>12350</v>
      </c>
      <c r="H1463" s="75" t="s">
        <v>4305</v>
      </c>
      <c r="I1463" s="75" t="s">
        <v>4615</v>
      </c>
    </row>
    <row r="1464" ht="15.75" customHeight="1">
      <c r="A1464" s="67">
        <v>6211.0</v>
      </c>
      <c r="B1464" s="72" t="s">
        <v>12351</v>
      </c>
      <c r="C1464" s="72">
        <v>2.0</v>
      </c>
      <c r="D1464" s="72" t="s">
        <v>12352</v>
      </c>
      <c r="E1464" s="72" t="s">
        <v>5703</v>
      </c>
      <c r="F1464" s="72" t="s">
        <v>12353</v>
      </c>
      <c r="G1464" s="72" t="s">
        <v>12354</v>
      </c>
      <c r="H1464" s="75" t="s">
        <v>6560</v>
      </c>
      <c r="I1464" s="75" t="s">
        <v>12355</v>
      </c>
      <c r="J1464" s="75" t="s">
        <v>2877</v>
      </c>
      <c r="K1464" s="75" t="s">
        <v>2876</v>
      </c>
      <c r="L1464" s="75" t="s">
        <v>12356</v>
      </c>
    </row>
    <row r="1465" ht="15.75" customHeight="1">
      <c r="A1465" s="67">
        <v>6213.0</v>
      </c>
      <c r="B1465" s="72" t="s">
        <v>2761</v>
      </c>
      <c r="C1465" s="72">
        <v>2.0</v>
      </c>
      <c r="D1465" s="72" t="s">
        <v>12357</v>
      </c>
      <c r="E1465" s="72" t="s">
        <v>12358</v>
      </c>
      <c r="F1465" s="72" t="s">
        <v>12359</v>
      </c>
      <c r="G1465" s="72" t="s">
        <v>12360</v>
      </c>
      <c r="H1465" s="75" t="s">
        <v>3689</v>
      </c>
      <c r="I1465" s="75" t="s">
        <v>4116</v>
      </c>
      <c r="J1465" s="75" t="s">
        <v>2763</v>
      </c>
      <c r="K1465" s="75" t="s">
        <v>2077</v>
      </c>
      <c r="L1465" s="75" t="s">
        <v>2077</v>
      </c>
    </row>
    <row r="1466" ht="15.75" customHeight="1">
      <c r="A1466" s="67">
        <v>6218.0</v>
      </c>
      <c r="B1466" s="72" t="s">
        <v>2074</v>
      </c>
      <c r="C1466" s="72">
        <v>2.0</v>
      </c>
      <c r="D1466" s="72" t="s">
        <v>12361</v>
      </c>
      <c r="E1466" s="72" t="s">
        <v>12362</v>
      </c>
      <c r="F1466" s="72" t="s">
        <v>12363</v>
      </c>
      <c r="G1466" s="72" t="s">
        <v>12364</v>
      </c>
      <c r="H1466" s="75" t="s">
        <v>2075</v>
      </c>
      <c r="I1466" s="75" t="s">
        <v>2076</v>
      </c>
      <c r="J1466" s="75" t="s">
        <v>2715</v>
      </c>
      <c r="K1466" s="75" t="s">
        <v>1584</v>
      </c>
      <c r="L1466" s="75" t="s">
        <v>1584</v>
      </c>
    </row>
    <row r="1467" ht="15.75" customHeight="1">
      <c r="A1467" s="67">
        <v>6219.0</v>
      </c>
      <c r="B1467" s="72" t="s">
        <v>3856</v>
      </c>
      <c r="C1467" s="72">
        <v>2.0</v>
      </c>
      <c r="D1467" s="72" t="s">
        <v>12365</v>
      </c>
      <c r="E1467" s="72" t="s">
        <v>6657</v>
      </c>
      <c r="F1467" s="72" t="s">
        <v>12366</v>
      </c>
      <c r="G1467" s="72" t="s">
        <v>12367</v>
      </c>
      <c r="H1467" s="75" t="s">
        <v>3689</v>
      </c>
      <c r="I1467" s="75" t="s">
        <v>2318</v>
      </c>
      <c r="J1467" s="75" t="s">
        <v>1584</v>
      </c>
      <c r="K1467" s="75" t="s">
        <v>2714</v>
      </c>
      <c r="L1467" s="75" t="s">
        <v>1584</v>
      </c>
    </row>
    <row r="1468" ht="15.75" customHeight="1">
      <c r="A1468" s="67">
        <v>6220.0</v>
      </c>
      <c r="B1468" s="72" t="s">
        <v>12368</v>
      </c>
      <c r="C1468" s="72">
        <v>2.0</v>
      </c>
      <c r="D1468" s="72" t="s">
        <v>12369</v>
      </c>
      <c r="E1468" s="72" t="s">
        <v>12370</v>
      </c>
      <c r="F1468" s="72" t="s">
        <v>12371</v>
      </c>
      <c r="G1468" s="72" t="s">
        <v>12364</v>
      </c>
      <c r="H1468" s="75" t="s">
        <v>2075</v>
      </c>
      <c r="I1468" s="75" t="s">
        <v>2076</v>
      </c>
      <c r="J1468" s="75" t="s">
        <v>2715</v>
      </c>
      <c r="K1468" s="75" t="s">
        <v>1584</v>
      </c>
      <c r="L1468" s="75" t="s">
        <v>1584</v>
      </c>
    </row>
    <row r="1469" ht="15.75" customHeight="1">
      <c r="A1469" s="67">
        <v>6256.0</v>
      </c>
      <c r="B1469" s="72" t="s">
        <v>12372</v>
      </c>
      <c r="C1469" s="72">
        <v>2.0</v>
      </c>
      <c r="D1469" s="72" t="s">
        <v>12373</v>
      </c>
      <c r="E1469" s="72" t="s">
        <v>12374</v>
      </c>
      <c r="F1469" s="72" t="s">
        <v>12375</v>
      </c>
      <c r="G1469" s="72" t="s">
        <v>12376</v>
      </c>
      <c r="H1469" s="75" t="s">
        <v>12377</v>
      </c>
      <c r="I1469" s="75" t="s">
        <v>6500</v>
      </c>
      <c r="J1469" s="75" t="s">
        <v>3818</v>
      </c>
      <c r="K1469" s="75" t="s">
        <v>12378</v>
      </c>
      <c r="L1469" s="75" t="s">
        <v>12378</v>
      </c>
    </row>
    <row r="1470" ht="15.75" customHeight="1">
      <c r="A1470" s="67">
        <v>6357.0</v>
      </c>
      <c r="B1470" s="72" t="s">
        <v>12379</v>
      </c>
      <c r="C1470" s="72">
        <v>2.0</v>
      </c>
      <c r="D1470" s="72" t="s">
        <v>12380</v>
      </c>
      <c r="E1470" s="72" t="s">
        <v>5523</v>
      </c>
      <c r="F1470" s="72" t="s">
        <v>12381</v>
      </c>
      <c r="G1470" s="72" t="s">
        <v>12382</v>
      </c>
      <c r="H1470" s="75" t="s">
        <v>1612</v>
      </c>
      <c r="I1470" s="75" t="s">
        <v>280</v>
      </c>
      <c r="J1470" s="75" t="s">
        <v>1158</v>
      </c>
      <c r="K1470" s="75" t="s">
        <v>12383</v>
      </c>
    </row>
    <row r="1471" ht="15.75" customHeight="1">
      <c r="A1471" s="67">
        <v>6359.0</v>
      </c>
      <c r="B1471" s="72" t="s">
        <v>12384</v>
      </c>
      <c r="C1471" s="72">
        <v>2.0</v>
      </c>
      <c r="D1471" s="72" t="s">
        <v>12385</v>
      </c>
      <c r="E1471" s="72" t="s">
        <v>5686</v>
      </c>
      <c r="F1471" s="72" t="s">
        <v>12386</v>
      </c>
      <c r="G1471" s="72" t="s">
        <v>12387</v>
      </c>
      <c r="H1471" s="75" t="s">
        <v>278</v>
      </c>
      <c r="I1471" s="75" t="s">
        <v>4838</v>
      </c>
      <c r="J1471" s="75" t="s">
        <v>1260</v>
      </c>
      <c r="K1471" s="75" t="s">
        <v>12388</v>
      </c>
      <c r="L1471" s="75" t="s">
        <v>1260</v>
      </c>
    </row>
    <row r="1472" ht="15.75" customHeight="1">
      <c r="A1472" s="67">
        <v>6361.0</v>
      </c>
      <c r="B1472" s="72" t="s">
        <v>12389</v>
      </c>
      <c r="C1472" s="72">
        <v>2.0</v>
      </c>
      <c r="D1472" s="72" t="s">
        <v>12390</v>
      </c>
      <c r="E1472" s="72" t="s">
        <v>5703</v>
      </c>
      <c r="F1472" s="72" t="s">
        <v>12391</v>
      </c>
      <c r="G1472" s="72" t="s">
        <v>12392</v>
      </c>
      <c r="H1472" s="75" t="s">
        <v>1459</v>
      </c>
      <c r="I1472" s="75" t="s">
        <v>12393</v>
      </c>
      <c r="J1472" s="75" t="s">
        <v>7997</v>
      </c>
      <c r="K1472" s="75" t="s">
        <v>7997</v>
      </c>
      <c r="L1472" s="75" t="s">
        <v>7997</v>
      </c>
    </row>
    <row r="1473" ht="15.75" customHeight="1">
      <c r="A1473" s="67">
        <v>6376.0</v>
      </c>
      <c r="B1473" s="72" t="s">
        <v>12394</v>
      </c>
      <c r="C1473" s="72">
        <v>2.0</v>
      </c>
      <c r="D1473" s="72" t="s">
        <v>12395</v>
      </c>
      <c r="E1473" s="72" t="s">
        <v>6137</v>
      </c>
      <c r="F1473" s="72" t="s">
        <v>12396</v>
      </c>
      <c r="G1473" s="72" t="s">
        <v>12397</v>
      </c>
      <c r="H1473" s="75" t="s">
        <v>858</v>
      </c>
      <c r="I1473" s="75" t="s">
        <v>4305</v>
      </c>
      <c r="J1473" s="75" t="s">
        <v>3381</v>
      </c>
      <c r="K1473" s="75" t="s">
        <v>7997</v>
      </c>
      <c r="L1473" s="75" t="s">
        <v>3226</v>
      </c>
    </row>
    <row r="1474" ht="15.75" customHeight="1">
      <c r="A1474" s="67">
        <v>6382.0</v>
      </c>
      <c r="B1474" s="72" t="s">
        <v>12398</v>
      </c>
      <c r="C1474" s="72">
        <v>2.0</v>
      </c>
      <c r="D1474" s="72" t="s">
        <v>12399</v>
      </c>
      <c r="E1474" s="72" t="s">
        <v>5349</v>
      </c>
      <c r="F1474" s="72" t="s">
        <v>12400</v>
      </c>
      <c r="G1474" s="72" t="s">
        <v>12401</v>
      </c>
      <c r="H1474" s="75" t="s">
        <v>3429</v>
      </c>
    </row>
    <row r="1475" ht="15.75" customHeight="1">
      <c r="A1475" s="67">
        <v>6390.0</v>
      </c>
      <c r="B1475" s="72" t="s">
        <v>12402</v>
      </c>
      <c r="C1475" s="72">
        <v>2.0</v>
      </c>
      <c r="D1475" s="72" t="s">
        <v>12403</v>
      </c>
      <c r="E1475" s="72" t="s">
        <v>9893</v>
      </c>
      <c r="F1475" s="72" t="s">
        <v>12404</v>
      </c>
      <c r="G1475" s="72" t="s">
        <v>12405</v>
      </c>
      <c r="H1475" s="75" t="s">
        <v>1434</v>
      </c>
      <c r="I1475" s="75" t="s">
        <v>1927</v>
      </c>
      <c r="J1475" s="75" t="s">
        <v>2313</v>
      </c>
      <c r="K1475" s="75" t="s">
        <v>1432</v>
      </c>
      <c r="L1475" s="75" t="s">
        <v>2551</v>
      </c>
    </row>
    <row r="1476" ht="15.75" customHeight="1">
      <c r="A1476" s="67">
        <v>6391.0</v>
      </c>
      <c r="B1476" s="72" t="s">
        <v>12406</v>
      </c>
      <c r="C1476" s="72">
        <v>2.0</v>
      </c>
      <c r="D1476" s="72" t="s">
        <v>12407</v>
      </c>
      <c r="E1476" s="72" t="s">
        <v>5686</v>
      </c>
      <c r="F1476" s="72" t="s">
        <v>12408</v>
      </c>
      <c r="G1476" s="72" t="s">
        <v>12409</v>
      </c>
      <c r="H1476" s="75" t="s">
        <v>2313</v>
      </c>
      <c r="I1476" s="75" t="s">
        <v>2035</v>
      </c>
      <c r="J1476" s="75" t="s">
        <v>2036</v>
      </c>
      <c r="K1476" s="75" t="s">
        <v>2036</v>
      </c>
      <c r="L1476" s="75" t="s">
        <v>2036</v>
      </c>
    </row>
    <row r="1477" ht="15.75" customHeight="1">
      <c r="A1477" s="67">
        <v>6403.0</v>
      </c>
      <c r="B1477" s="72" t="s">
        <v>12410</v>
      </c>
      <c r="C1477" s="72">
        <v>2.0</v>
      </c>
      <c r="D1477" s="72" t="s">
        <v>12411</v>
      </c>
      <c r="E1477" s="72" t="s">
        <v>5638</v>
      </c>
      <c r="F1477" s="72" t="s">
        <v>12412</v>
      </c>
      <c r="G1477" s="72" t="s">
        <v>12413</v>
      </c>
      <c r="H1477" s="75" t="s">
        <v>12414</v>
      </c>
      <c r="I1477" s="75" t="s">
        <v>7997</v>
      </c>
      <c r="J1477" s="75" t="s">
        <v>4322</v>
      </c>
    </row>
    <row r="1478" ht="15.75" customHeight="1">
      <c r="A1478" s="67">
        <v>6414.0</v>
      </c>
      <c r="B1478" s="72" t="s">
        <v>12415</v>
      </c>
      <c r="C1478" s="72">
        <v>2.0</v>
      </c>
      <c r="D1478" s="72" t="s">
        <v>12416</v>
      </c>
      <c r="E1478" s="72" t="s">
        <v>5349</v>
      </c>
      <c r="F1478" s="72" t="s">
        <v>12417</v>
      </c>
      <c r="G1478" s="72" t="s">
        <v>12418</v>
      </c>
      <c r="H1478" s="75" t="s">
        <v>4497</v>
      </c>
    </row>
    <row r="1479" ht="15.75" customHeight="1">
      <c r="A1479" s="67">
        <v>6421.0</v>
      </c>
      <c r="B1479" s="72" t="s">
        <v>12419</v>
      </c>
      <c r="C1479" s="72">
        <v>2.0</v>
      </c>
      <c r="D1479" s="72" t="s">
        <v>7734</v>
      </c>
      <c r="E1479" s="72" t="s">
        <v>5349</v>
      </c>
      <c r="F1479" s="72" t="s">
        <v>7735</v>
      </c>
      <c r="G1479" s="72" t="s">
        <v>7736</v>
      </c>
      <c r="H1479" s="75" t="s">
        <v>4034</v>
      </c>
    </row>
    <row r="1480" ht="15.75" customHeight="1">
      <c r="A1480" s="67">
        <v>6422.0</v>
      </c>
      <c r="B1480" s="72" t="s">
        <v>2628</v>
      </c>
      <c r="C1480" s="72">
        <v>2.0</v>
      </c>
      <c r="D1480" s="72" t="s">
        <v>12420</v>
      </c>
      <c r="E1480" s="72" t="s">
        <v>12421</v>
      </c>
      <c r="F1480" s="72" t="s">
        <v>12422</v>
      </c>
      <c r="G1480" s="72" t="s">
        <v>12423</v>
      </c>
      <c r="H1480" s="75" t="s">
        <v>3821</v>
      </c>
      <c r="I1480" s="75" t="s">
        <v>10081</v>
      </c>
      <c r="J1480" s="75" t="s">
        <v>3791</v>
      </c>
      <c r="K1480" s="75" t="s">
        <v>9198</v>
      </c>
      <c r="L1480" s="75" t="s">
        <v>12424</v>
      </c>
    </row>
    <row r="1481" ht="15.75" customHeight="1">
      <c r="A1481" s="67">
        <v>6423.0</v>
      </c>
      <c r="B1481" s="72" t="s">
        <v>12425</v>
      </c>
      <c r="C1481" s="72">
        <v>2.0</v>
      </c>
      <c r="D1481" s="72" t="s">
        <v>12426</v>
      </c>
      <c r="E1481" s="72" t="s">
        <v>12427</v>
      </c>
      <c r="F1481" s="72" t="s">
        <v>12428</v>
      </c>
      <c r="G1481" s="72" t="s">
        <v>12429</v>
      </c>
      <c r="H1481" s="75" t="s">
        <v>4556</v>
      </c>
      <c r="I1481" s="75" t="s">
        <v>4485</v>
      </c>
      <c r="J1481" s="75" t="s">
        <v>2667</v>
      </c>
      <c r="K1481" s="75" t="s">
        <v>2816</v>
      </c>
      <c r="L1481" s="75" t="s">
        <v>2816</v>
      </c>
    </row>
    <row r="1482" ht="15.75" customHeight="1">
      <c r="A1482" s="67">
        <v>6424.0</v>
      </c>
      <c r="B1482" s="72" t="s">
        <v>4555</v>
      </c>
      <c r="C1482" s="72">
        <v>2.0</v>
      </c>
      <c r="D1482" s="72" t="s">
        <v>12430</v>
      </c>
      <c r="E1482" s="72" t="s">
        <v>12431</v>
      </c>
      <c r="F1482" s="72" t="s">
        <v>12432</v>
      </c>
      <c r="G1482" s="72" t="s">
        <v>12433</v>
      </c>
      <c r="H1482" s="75" t="s">
        <v>4013</v>
      </c>
      <c r="I1482" s="75" t="s">
        <v>4015</v>
      </c>
      <c r="J1482" s="75" t="s">
        <v>2667</v>
      </c>
      <c r="K1482" s="75" t="s">
        <v>2816</v>
      </c>
      <c r="L1482" s="75" t="s">
        <v>2816</v>
      </c>
    </row>
    <row r="1483" ht="15.75" customHeight="1">
      <c r="A1483" s="67">
        <v>6425.0</v>
      </c>
      <c r="B1483" s="72" t="s">
        <v>12434</v>
      </c>
      <c r="C1483" s="72">
        <v>2.0</v>
      </c>
      <c r="D1483" s="72" t="s">
        <v>12435</v>
      </c>
      <c r="E1483" s="72" t="s">
        <v>5349</v>
      </c>
      <c r="F1483" s="72" t="s">
        <v>12436</v>
      </c>
      <c r="G1483" s="72" t="s">
        <v>12437</v>
      </c>
      <c r="H1483" s="75" t="s">
        <v>3178</v>
      </c>
      <c r="I1483" s="75" t="s">
        <v>2630</v>
      </c>
    </row>
    <row r="1484" ht="15.75" customHeight="1">
      <c r="A1484" s="67">
        <v>6426.0</v>
      </c>
      <c r="B1484" s="72" t="s">
        <v>12438</v>
      </c>
      <c r="C1484" s="72">
        <v>2.0</v>
      </c>
      <c r="D1484" s="72" t="s">
        <v>12439</v>
      </c>
      <c r="E1484" s="72" t="s">
        <v>6975</v>
      </c>
      <c r="F1484" s="72" t="s">
        <v>12440</v>
      </c>
      <c r="G1484" s="72" t="s">
        <v>12441</v>
      </c>
      <c r="H1484" s="75" t="s">
        <v>4013</v>
      </c>
      <c r="I1484" s="75" t="s">
        <v>4015</v>
      </c>
      <c r="J1484" s="75" t="s">
        <v>2629</v>
      </c>
      <c r="K1484" s="75" t="s">
        <v>2629</v>
      </c>
      <c r="L1484" s="75" t="s">
        <v>2629</v>
      </c>
    </row>
    <row r="1485" ht="15.75" customHeight="1">
      <c r="A1485" s="67">
        <v>6428.0</v>
      </c>
      <c r="B1485" s="72" t="s">
        <v>12442</v>
      </c>
      <c r="C1485" s="72">
        <v>2.0</v>
      </c>
      <c r="D1485" s="72" t="s">
        <v>12443</v>
      </c>
      <c r="E1485" s="72" t="s">
        <v>5698</v>
      </c>
      <c r="F1485" s="72" t="s">
        <v>12444</v>
      </c>
      <c r="G1485" s="72" t="s">
        <v>12445</v>
      </c>
      <c r="H1485" s="75" t="s">
        <v>10938</v>
      </c>
      <c r="I1485" s="75" t="s">
        <v>4015</v>
      </c>
      <c r="J1485" s="75" t="s">
        <v>4485</v>
      </c>
      <c r="K1485" s="75" t="s">
        <v>2629</v>
      </c>
      <c r="L1485" s="75" t="s">
        <v>3790</v>
      </c>
    </row>
    <row r="1486" ht="15.75" customHeight="1">
      <c r="A1486" s="67">
        <v>6429.0</v>
      </c>
      <c r="B1486" s="72" t="s">
        <v>12446</v>
      </c>
      <c r="C1486" s="72">
        <v>2.0</v>
      </c>
      <c r="D1486" s="72" t="s">
        <v>12447</v>
      </c>
      <c r="E1486" s="72" t="s">
        <v>5387</v>
      </c>
      <c r="F1486" s="72" t="s">
        <v>12448</v>
      </c>
      <c r="G1486" s="72" t="s">
        <v>12449</v>
      </c>
      <c r="H1486" s="75" t="s">
        <v>2629</v>
      </c>
      <c r="I1486" s="75" t="s">
        <v>4485</v>
      </c>
      <c r="J1486" s="75" t="s">
        <v>3790</v>
      </c>
    </row>
    <row r="1487" ht="15.75" customHeight="1">
      <c r="A1487" s="67">
        <v>6430.0</v>
      </c>
      <c r="B1487" s="72" t="s">
        <v>12450</v>
      </c>
      <c r="C1487" s="72">
        <v>2.0</v>
      </c>
      <c r="D1487" s="72" t="s">
        <v>12451</v>
      </c>
      <c r="E1487" s="72" t="s">
        <v>5349</v>
      </c>
      <c r="F1487" s="72" t="s">
        <v>12452</v>
      </c>
      <c r="G1487" s="72" t="s">
        <v>12453</v>
      </c>
      <c r="H1487" s="75" t="s">
        <v>4485</v>
      </c>
      <c r="I1487" s="75" t="s">
        <v>3790</v>
      </c>
    </row>
    <row r="1488" ht="15.75" customHeight="1">
      <c r="A1488" s="67">
        <v>6432.0</v>
      </c>
      <c r="B1488" s="72" t="s">
        <v>12454</v>
      </c>
      <c r="C1488" s="72">
        <v>2.0</v>
      </c>
      <c r="D1488" s="72" t="s">
        <v>12455</v>
      </c>
      <c r="E1488" s="72" t="s">
        <v>5592</v>
      </c>
      <c r="F1488" s="72" t="s">
        <v>12456</v>
      </c>
      <c r="G1488" s="72" t="s">
        <v>12457</v>
      </c>
      <c r="H1488" s="75" t="s">
        <v>2816</v>
      </c>
      <c r="I1488" s="75" t="s">
        <v>4482</v>
      </c>
      <c r="J1488" s="75" t="s">
        <v>2667</v>
      </c>
    </row>
    <row r="1489" ht="15.75" customHeight="1">
      <c r="A1489" s="67">
        <v>6433.0</v>
      </c>
      <c r="B1489" s="72" t="s">
        <v>12458</v>
      </c>
      <c r="C1489" s="72">
        <v>2.0</v>
      </c>
      <c r="D1489" s="72" t="s">
        <v>12459</v>
      </c>
      <c r="E1489" s="72" t="s">
        <v>5349</v>
      </c>
      <c r="F1489" s="72" t="s">
        <v>12460</v>
      </c>
      <c r="G1489" s="72" t="s">
        <v>12461</v>
      </c>
      <c r="H1489" s="75" t="s">
        <v>2816</v>
      </c>
      <c r="I1489" s="75" t="s">
        <v>2817</v>
      </c>
    </row>
    <row r="1490" ht="15.75" customHeight="1">
      <c r="A1490" s="67">
        <v>6434.0</v>
      </c>
      <c r="B1490" s="72" t="s">
        <v>12462</v>
      </c>
      <c r="C1490" s="72">
        <v>2.0</v>
      </c>
      <c r="D1490" s="72" t="s">
        <v>12463</v>
      </c>
      <c r="E1490" s="72" t="s">
        <v>6020</v>
      </c>
      <c r="F1490" s="72" t="s">
        <v>12464</v>
      </c>
      <c r="G1490" s="72" t="s">
        <v>12465</v>
      </c>
      <c r="H1490" s="75" t="s">
        <v>2632</v>
      </c>
      <c r="I1490" s="75" t="s">
        <v>2631</v>
      </c>
      <c r="J1490" s="75" t="s">
        <v>4016</v>
      </c>
      <c r="K1490" s="75" t="s">
        <v>4016</v>
      </c>
      <c r="L1490" s="75" t="s">
        <v>4016</v>
      </c>
    </row>
    <row r="1491" ht="15.75" customHeight="1">
      <c r="A1491" s="67">
        <v>6435.0</v>
      </c>
      <c r="B1491" s="72" t="s">
        <v>12466</v>
      </c>
      <c r="C1491" s="72">
        <v>2.0</v>
      </c>
      <c r="D1491" s="72" t="s">
        <v>12467</v>
      </c>
      <c r="E1491" s="72" t="s">
        <v>6549</v>
      </c>
      <c r="F1491" s="72" t="s">
        <v>12468</v>
      </c>
      <c r="G1491" s="72" t="s">
        <v>12469</v>
      </c>
      <c r="H1491" s="75" t="s">
        <v>3821</v>
      </c>
      <c r="I1491" s="75" t="s">
        <v>3356</v>
      </c>
      <c r="J1491" s="75" t="s">
        <v>3354</v>
      </c>
      <c r="K1491" s="75" t="s">
        <v>4016</v>
      </c>
      <c r="L1491" s="75" t="s">
        <v>3354</v>
      </c>
    </row>
    <row r="1492" ht="15.75" customHeight="1">
      <c r="A1492" s="67">
        <v>6436.0</v>
      </c>
      <c r="B1492" s="72" t="s">
        <v>12470</v>
      </c>
      <c r="C1492" s="72">
        <v>2.0</v>
      </c>
      <c r="D1492" s="72" t="s">
        <v>12471</v>
      </c>
      <c r="E1492" s="72" t="s">
        <v>5933</v>
      </c>
      <c r="F1492" s="72" t="s">
        <v>12472</v>
      </c>
      <c r="G1492" s="72" t="s">
        <v>12473</v>
      </c>
      <c r="H1492" s="75" t="s">
        <v>2632</v>
      </c>
      <c r="I1492" s="75" t="s">
        <v>2631</v>
      </c>
      <c r="J1492" s="75" t="s">
        <v>3354</v>
      </c>
      <c r="K1492" s="75" t="s">
        <v>3354</v>
      </c>
      <c r="L1492" s="75" t="s">
        <v>3354</v>
      </c>
    </row>
    <row r="1493" ht="15.75" customHeight="1">
      <c r="A1493" s="67">
        <v>6437.0</v>
      </c>
      <c r="B1493" s="72" t="s">
        <v>12474</v>
      </c>
      <c r="C1493" s="72">
        <v>2.0</v>
      </c>
      <c r="D1493" s="72" t="s">
        <v>12475</v>
      </c>
      <c r="E1493" s="72" t="s">
        <v>5387</v>
      </c>
      <c r="F1493" s="72" t="s">
        <v>12476</v>
      </c>
      <c r="G1493" s="72" t="s">
        <v>12477</v>
      </c>
      <c r="H1493" s="75" t="s">
        <v>3356</v>
      </c>
      <c r="I1493" s="75" t="s">
        <v>2632</v>
      </c>
      <c r="J1493" s="75" t="s">
        <v>3354</v>
      </c>
    </row>
    <row r="1494" ht="15.75" customHeight="1">
      <c r="A1494" s="67">
        <v>6438.0</v>
      </c>
      <c r="B1494" s="72" t="s">
        <v>12478</v>
      </c>
      <c r="C1494" s="72">
        <v>2.0</v>
      </c>
      <c r="D1494" s="72" t="s">
        <v>12479</v>
      </c>
      <c r="E1494" s="72" t="s">
        <v>5349</v>
      </c>
      <c r="F1494" s="72" t="s">
        <v>12480</v>
      </c>
      <c r="G1494" s="72" t="s">
        <v>12481</v>
      </c>
      <c r="H1494" s="75" t="s">
        <v>3356</v>
      </c>
      <c r="I1494" s="75" t="s">
        <v>2632</v>
      </c>
    </row>
    <row r="1495" ht="15.75" customHeight="1">
      <c r="A1495" s="67">
        <v>6440.0</v>
      </c>
      <c r="B1495" s="72" t="s">
        <v>12482</v>
      </c>
      <c r="C1495" s="72">
        <v>2.0</v>
      </c>
      <c r="D1495" s="72" t="s">
        <v>12483</v>
      </c>
      <c r="E1495" s="72" t="s">
        <v>5631</v>
      </c>
      <c r="F1495" s="72" t="s">
        <v>12484</v>
      </c>
      <c r="G1495" s="72" t="s">
        <v>12485</v>
      </c>
      <c r="H1495" s="75" t="s">
        <v>1565</v>
      </c>
      <c r="I1495" s="75" t="s">
        <v>4843</v>
      </c>
      <c r="J1495" s="75" t="s">
        <v>12424</v>
      </c>
    </row>
    <row r="1496" ht="15.75" customHeight="1">
      <c r="A1496" s="67">
        <v>6441.0</v>
      </c>
      <c r="B1496" s="72" t="s">
        <v>3861</v>
      </c>
      <c r="C1496" s="72">
        <v>2.0</v>
      </c>
      <c r="D1496" s="72" t="s">
        <v>12486</v>
      </c>
      <c r="E1496" s="72" t="s">
        <v>12427</v>
      </c>
      <c r="F1496" s="72" t="s">
        <v>3860</v>
      </c>
      <c r="G1496" s="72" t="s">
        <v>12487</v>
      </c>
      <c r="H1496" s="75" t="s">
        <v>3865</v>
      </c>
      <c r="I1496" s="75" t="s">
        <v>8713</v>
      </c>
      <c r="J1496" s="75" t="s">
        <v>3863</v>
      </c>
      <c r="K1496" s="75" t="s">
        <v>3863</v>
      </c>
      <c r="L1496" s="75" t="s">
        <v>3863</v>
      </c>
    </row>
    <row r="1497" ht="15.75" customHeight="1">
      <c r="A1497" s="67">
        <v>6442.0</v>
      </c>
      <c r="B1497" s="72" t="s">
        <v>12488</v>
      </c>
      <c r="C1497" s="72">
        <v>2.0</v>
      </c>
      <c r="D1497" s="72" t="s">
        <v>12489</v>
      </c>
      <c r="E1497" s="72" t="s">
        <v>5387</v>
      </c>
      <c r="F1497" s="72" t="s">
        <v>12490</v>
      </c>
      <c r="G1497" s="72" t="s">
        <v>12491</v>
      </c>
      <c r="H1497" s="75" t="s">
        <v>8713</v>
      </c>
      <c r="I1497" s="75" t="s">
        <v>3865</v>
      </c>
      <c r="J1497" s="75" t="s">
        <v>10975</v>
      </c>
    </row>
    <row r="1498" ht="15.75" customHeight="1">
      <c r="A1498" s="67">
        <v>6443.0</v>
      </c>
      <c r="B1498" s="72" t="s">
        <v>12492</v>
      </c>
      <c r="C1498" s="72">
        <v>2.0</v>
      </c>
      <c r="D1498" s="72" t="s">
        <v>12493</v>
      </c>
      <c r="E1498" s="72" t="s">
        <v>5349</v>
      </c>
      <c r="F1498" s="72" t="s">
        <v>12494</v>
      </c>
      <c r="G1498" s="72" t="s">
        <v>12495</v>
      </c>
      <c r="H1498" s="75" t="s">
        <v>8713</v>
      </c>
      <c r="I1498" s="75" t="s">
        <v>3865</v>
      </c>
    </row>
    <row r="1499" ht="15.75" customHeight="1">
      <c r="A1499" s="67">
        <v>6444.0</v>
      </c>
      <c r="B1499" s="72" t="s">
        <v>12496</v>
      </c>
      <c r="C1499" s="72">
        <v>2.0</v>
      </c>
      <c r="D1499" s="72" t="s">
        <v>12497</v>
      </c>
      <c r="E1499" s="72" t="s">
        <v>12427</v>
      </c>
      <c r="F1499" s="72" t="s">
        <v>12498</v>
      </c>
      <c r="G1499" s="72" t="s">
        <v>12499</v>
      </c>
      <c r="H1499" s="75" t="s">
        <v>3865</v>
      </c>
      <c r="I1499" s="75" t="s">
        <v>2192</v>
      </c>
      <c r="J1499" s="75" t="s">
        <v>10948</v>
      </c>
      <c r="K1499" s="75" t="s">
        <v>10954</v>
      </c>
      <c r="L1499" s="75" t="s">
        <v>10954</v>
      </c>
    </row>
    <row r="1500" ht="15.75" customHeight="1">
      <c r="A1500" s="67">
        <v>6445.0</v>
      </c>
      <c r="B1500" s="72" t="s">
        <v>12500</v>
      </c>
      <c r="C1500" s="72">
        <v>2.0</v>
      </c>
      <c r="D1500" s="72" t="s">
        <v>12501</v>
      </c>
      <c r="E1500" s="72" t="s">
        <v>6020</v>
      </c>
      <c r="F1500" s="72" t="s">
        <v>12502</v>
      </c>
      <c r="G1500" s="72" t="s">
        <v>12503</v>
      </c>
      <c r="H1500" s="75" t="s">
        <v>8453</v>
      </c>
      <c r="I1500" s="75" t="s">
        <v>343</v>
      </c>
      <c r="J1500" s="75" t="s">
        <v>10948</v>
      </c>
      <c r="K1500" s="75" t="s">
        <v>10953</v>
      </c>
      <c r="L1500" s="75" t="s">
        <v>10953</v>
      </c>
    </row>
    <row r="1501" ht="15.75" customHeight="1">
      <c r="A1501" s="67">
        <v>6446.0</v>
      </c>
      <c r="B1501" s="72" t="s">
        <v>12504</v>
      </c>
      <c r="C1501" s="72">
        <v>2.0</v>
      </c>
      <c r="D1501" s="72" t="s">
        <v>12505</v>
      </c>
      <c r="E1501" s="72" t="s">
        <v>6428</v>
      </c>
      <c r="F1501" s="72" t="s">
        <v>12506</v>
      </c>
      <c r="G1501" s="72" t="s">
        <v>12507</v>
      </c>
      <c r="H1501" s="75" t="s">
        <v>3865</v>
      </c>
      <c r="I1501" s="75" t="s">
        <v>2192</v>
      </c>
      <c r="J1501" s="75" t="s">
        <v>2656</v>
      </c>
      <c r="K1501" s="75" t="s">
        <v>2656</v>
      </c>
      <c r="L1501" s="75" t="s">
        <v>2656</v>
      </c>
    </row>
    <row r="1502" ht="15.75" customHeight="1">
      <c r="A1502" s="67">
        <v>6447.0</v>
      </c>
      <c r="B1502" s="72" t="s">
        <v>12508</v>
      </c>
      <c r="C1502" s="72">
        <v>2.0</v>
      </c>
      <c r="D1502" s="72" t="s">
        <v>12509</v>
      </c>
      <c r="E1502" s="72" t="s">
        <v>5387</v>
      </c>
      <c r="F1502" s="72" t="s">
        <v>9996</v>
      </c>
      <c r="G1502" s="72" t="s">
        <v>9997</v>
      </c>
      <c r="H1502" s="75" t="s">
        <v>2656</v>
      </c>
      <c r="I1502" s="75" t="s">
        <v>2192</v>
      </c>
      <c r="J1502" s="75" t="s">
        <v>3863</v>
      </c>
    </row>
    <row r="1503" ht="15.75" customHeight="1">
      <c r="A1503" s="67">
        <v>6448.0</v>
      </c>
      <c r="B1503" s="72" t="s">
        <v>12510</v>
      </c>
      <c r="C1503" s="72">
        <v>2.0</v>
      </c>
      <c r="D1503" s="72" t="s">
        <v>12511</v>
      </c>
      <c r="E1503" s="72" t="s">
        <v>5349</v>
      </c>
      <c r="F1503" s="72" t="s">
        <v>8253</v>
      </c>
      <c r="G1503" s="72" t="s">
        <v>8254</v>
      </c>
      <c r="H1503" s="75" t="s">
        <v>2656</v>
      </c>
      <c r="I1503" s="75" t="s">
        <v>3863</v>
      </c>
    </row>
    <row r="1504" ht="15.75" customHeight="1">
      <c r="A1504" s="67">
        <v>6449.0</v>
      </c>
      <c r="B1504" s="72" t="s">
        <v>12512</v>
      </c>
      <c r="C1504" s="72">
        <v>2.0</v>
      </c>
      <c r="D1504" s="72" t="s">
        <v>12513</v>
      </c>
      <c r="E1504" s="72" t="s">
        <v>5349</v>
      </c>
      <c r="F1504" s="72" t="s">
        <v>12514</v>
      </c>
      <c r="G1504" s="72" t="s">
        <v>12515</v>
      </c>
      <c r="H1504" s="75" t="s">
        <v>8597</v>
      </c>
      <c r="I1504" s="75" t="s">
        <v>3864</v>
      </c>
    </row>
    <row r="1505" ht="15.75" customHeight="1">
      <c r="A1505" s="67">
        <v>6450.0</v>
      </c>
      <c r="B1505" s="72" t="s">
        <v>12516</v>
      </c>
      <c r="C1505" s="72">
        <v>2.0</v>
      </c>
      <c r="D1505" s="72" t="s">
        <v>12517</v>
      </c>
      <c r="E1505" s="72" t="s">
        <v>5349</v>
      </c>
      <c r="F1505" s="72" t="s">
        <v>12518</v>
      </c>
      <c r="G1505" s="72" t="s">
        <v>12519</v>
      </c>
      <c r="H1505" s="75" t="s">
        <v>8713</v>
      </c>
    </row>
    <row r="1506" ht="15.75" customHeight="1">
      <c r="A1506" s="67">
        <v>6467.0</v>
      </c>
      <c r="B1506" s="72" t="s">
        <v>3563</v>
      </c>
      <c r="C1506" s="72">
        <v>2.0</v>
      </c>
      <c r="D1506" s="72" t="s">
        <v>12520</v>
      </c>
      <c r="E1506" s="72" t="s">
        <v>12521</v>
      </c>
      <c r="F1506" s="72" t="s">
        <v>12522</v>
      </c>
      <c r="G1506" s="72" t="s">
        <v>12523</v>
      </c>
      <c r="H1506" s="75" t="s">
        <v>12524</v>
      </c>
      <c r="I1506" s="75" t="s">
        <v>2208</v>
      </c>
      <c r="J1506" s="75" t="s">
        <v>12525</v>
      </c>
      <c r="K1506" s="75" t="s">
        <v>2893</v>
      </c>
      <c r="L1506" s="75" t="s">
        <v>11309</v>
      </c>
    </row>
    <row r="1507" ht="15.75" customHeight="1">
      <c r="A1507" s="67">
        <v>6470.0</v>
      </c>
      <c r="B1507" s="72" t="s">
        <v>2942</v>
      </c>
      <c r="C1507" s="72">
        <v>2.0</v>
      </c>
      <c r="D1507" s="72" t="s">
        <v>12526</v>
      </c>
      <c r="E1507" s="72" t="s">
        <v>12527</v>
      </c>
      <c r="F1507" s="72" t="s">
        <v>2941</v>
      </c>
      <c r="G1507" s="72" t="s">
        <v>12528</v>
      </c>
      <c r="H1507" s="75" t="s">
        <v>12529</v>
      </c>
      <c r="I1507" s="75" t="s">
        <v>4163</v>
      </c>
      <c r="J1507" s="75" t="s">
        <v>12525</v>
      </c>
      <c r="K1507" s="75" t="s">
        <v>1165</v>
      </c>
      <c r="L1507" s="75" t="s">
        <v>3609</v>
      </c>
    </row>
    <row r="1508" ht="15.75" customHeight="1">
      <c r="A1508" s="67">
        <v>6536.0</v>
      </c>
      <c r="B1508" s="72" t="s">
        <v>12530</v>
      </c>
      <c r="C1508" s="72">
        <v>2.0</v>
      </c>
      <c r="D1508" s="72" t="s">
        <v>12531</v>
      </c>
      <c r="E1508" s="72" t="s">
        <v>12532</v>
      </c>
      <c r="F1508" s="72" t="s">
        <v>12533</v>
      </c>
      <c r="G1508" s="72" t="s">
        <v>12534</v>
      </c>
      <c r="H1508" s="75" t="s">
        <v>2868</v>
      </c>
      <c r="I1508" s="75" t="s">
        <v>4737</v>
      </c>
      <c r="J1508" s="75" t="s">
        <v>3166</v>
      </c>
      <c r="K1508" s="75" t="s">
        <v>10082</v>
      </c>
      <c r="L1508" s="75" t="s">
        <v>12535</v>
      </c>
    </row>
    <row r="1509" ht="15.75" customHeight="1">
      <c r="A1509" s="67">
        <v>6538.0</v>
      </c>
      <c r="B1509" s="72" t="s">
        <v>12536</v>
      </c>
      <c r="C1509" s="72">
        <v>2.0</v>
      </c>
      <c r="D1509" s="72" t="s">
        <v>12537</v>
      </c>
      <c r="E1509" s="72" t="s">
        <v>5560</v>
      </c>
      <c r="F1509" s="72" t="s">
        <v>12538</v>
      </c>
      <c r="G1509" s="72" t="s">
        <v>12539</v>
      </c>
      <c r="H1509" s="75" t="s">
        <v>2868</v>
      </c>
      <c r="I1509" s="75" t="s">
        <v>12540</v>
      </c>
      <c r="J1509" s="75" t="s">
        <v>4471</v>
      </c>
      <c r="K1509" s="75" t="s">
        <v>6903</v>
      </c>
      <c r="L1509" s="75" t="s">
        <v>6903</v>
      </c>
    </row>
    <row r="1510" ht="15.75" customHeight="1">
      <c r="A1510" s="67">
        <v>6541.0</v>
      </c>
      <c r="B1510" s="72" t="s">
        <v>12541</v>
      </c>
      <c r="C1510" s="72">
        <v>2.0</v>
      </c>
      <c r="D1510" s="72" t="s">
        <v>12542</v>
      </c>
      <c r="E1510" s="72" t="s">
        <v>10613</v>
      </c>
      <c r="F1510" s="72" t="s">
        <v>12543</v>
      </c>
      <c r="G1510" s="72" t="s">
        <v>12544</v>
      </c>
      <c r="H1510" s="75" t="s">
        <v>5583</v>
      </c>
      <c r="I1510" s="75" t="s">
        <v>4410</v>
      </c>
      <c r="J1510" s="75" t="s">
        <v>2818</v>
      </c>
      <c r="K1510" s="75" t="s">
        <v>4731</v>
      </c>
      <c r="L1510" s="75" t="s">
        <v>4731</v>
      </c>
    </row>
    <row r="1511" ht="15.75" customHeight="1">
      <c r="A1511" s="67">
        <v>6542.0</v>
      </c>
      <c r="B1511" s="72" t="s">
        <v>12545</v>
      </c>
      <c r="C1511" s="72">
        <v>2.0</v>
      </c>
      <c r="D1511" s="72" t="s">
        <v>12546</v>
      </c>
      <c r="E1511" s="72" t="s">
        <v>5349</v>
      </c>
      <c r="F1511" s="72" t="s">
        <v>12547</v>
      </c>
      <c r="G1511" s="72" t="s">
        <v>12548</v>
      </c>
      <c r="H1511" s="75" t="s">
        <v>12535</v>
      </c>
      <c r="I1511" s="75" t="s">
        <v>10761</v>
      </c>
    </row>
    <row r="1512" ht="15.75" customHeight="1">
      <c r="A1512" s="67">
        <v>6543.0</v>
      </c>
      <c r="B1512" s="72" t="s">
        <v>12549</v>
      </c>
      <c r="C1512" s="72">
        <v>2.0</v>
      </c>
      <c r="D1512" s="72" t="s">
        <v>12550</v>
      </c>
      <c r="E1512" s="72" t="s">
        <v>5349</v>
      </c>
      <c r="F1512" s="72" t="s">
        <v>12551</v>
      </c>
      <c r="G1512" s="72" t="s">
        <v>12552</v>
      </c>
      <c r="H1512" s="75" t="s">
        <v>4737</v>
      </c>
      <c r="I1512" s="75" t="s">
        <v>1403</v>
      </c>
    </row>
    <row r="1513" ht="15.75" customHeight="1">
      <c r="A1513" s="67">
        <v>6544.0</v>
      </c>
      <c r="B1513" s="72" t="s">
        <v>4654</v>
      </c>
      <c r="C1513" s="72">
        <v>2.0</v>
      </c>
      <c r="D1513" s="72" t="s">
        <v>12553</v>
      </c>
      <c r="E1513" s="72" t="s">
        <v>12554</v>
      </c>
      <c r="F1513" s="72" t="s">
        <v>12555</v>
      </c>
      <c r="G1513" s="72" t="s">
        <v>12556</v>
      </c>
      <c r="H1513" s="75" t="s">
        <v>4689</v>
      </c>
      <c r="I1513" s="75" t="s">
        <v>7336</v>
      </c>
      <c r="J1513" s="75" t="s">
        <v>12557</v>
      </c>
      <c r="K1513" s="75" t="s">
        <v>10082</v>
      </c>
      <c r="L1513" s="75" t="s">
        <v>12535</v>
      </c>
    </row>
    <row r="1514" ht="15.75" customHeight="1">
      <c r="A1514" s="67">
        <v>6547.0</v>
      </c>
      <c r="B1514" s="72" t="s">
        <v>12558</v>
      </c>
      <c r="C1514" s="72">
        <v>2.0</v>
      </c>
      <c r="D1514" s="72" t="s">
        <v>12559</v>
      </c>
      <c r="E1514" s="72" t="s">
        <v>5349</v>
      </c>
      <c r="F1514" s="72" t="s">
        <v>12560</v>
      </c>
      <c r="G1514" s="72" t="s">
        <v>12561</v>
      </c>
      <c r="H1514" s="75" t="s">
        <v>11707</v>
      </c>
      <c r="I1514" s="75" t="s">
        <v>7336</v>
      </c>
    </row>
    <row r="1515" ht="15.75" customHeight="1">
      <c r="A1515" s="67">
        <v>6548.0</v>
      </c>
      <c r="B1515" s="72" t="s">
        <v>3165</v>
      </c>
      <c r="C1515" s="72">
        <v>2.0</v>
      </c>
      <c r="D1515" s="72" t="s">
        <v>12562</v>
      </c>
      <c r="E1515" s="72" t="s">
        <v>10772</v>
      </c>
      <c r="F1515" s="72" t="s">
        <v>4687</v>
      </c>
      <c r="G1515" s="72" t="s">
        <v>12534</v>
      </c>
      <c r="H1515" s="75" t="s">
        <v>2868</v>
      </c>
      <c r="I1515" s="75" t="s">
        <v>4737</v>
      </c>
      <c r="J1515" s="75" t="s">
        <v>3166</v>
      </c>
      <c r="K1515" s="75" t="s">
        <v>10082</v>
      </c>
      <c r="L1515" s="75" t="s">
        <v>12535</v>
      </c>
    </row>
    <row r="1516" ht="15.75" customHeight="1">
      <c r="A1516" s="67">
        <v>6549.0</v>
      </c>
      <c r="B1516" s="72" t="s">
        <v>12563</v>
      </c>
      <c r="C1516" s="72">
        <v>2.0</v>
      </c>
      <c r="D1516" s="72" t="s">
        <v>12564</v>
      </c>
      <c r="E1516" s="72" t="s">
        <v>5801</v>
      </c>
      <c r="F1516" s="72" t="s">
        <v>12565</v>
      </c>
      <c r="G1516" s="72" t="s">
        <v>12566</v>
      </c>
      <c r="H1516" s="75" t="s">
        <v>12567</v>
      </c>
      <c r="I1516" s="75" t="s">
        <v>4736</v>
      </c>
      <c r="J1516" s="75" t="s">
        <v>10894</v>
      </c>
    </row>
    <row r="1517" ht="15.75" customHeight="1">
      <c r="A1517" s="67">
        <v>6550.0</v>
      </c>
      <c r="B1517" s="72" t="s">
        <v>12568</v>
      </c>
      <c r="C1517" s="72">
        <v>2.0</v>
      </c>
      <c r="D1517" s="72" t="s">
        <v>12569</v>
      </c>
      <c r="E1517" s="72" t="s">
        <v>8031</v>
      </c>
      <c r="F1517" s="72" t="s">
        <v>12570</v>
      </c>
      <c r="G1517" s="72" t="s">
        <v>12571</v>
      </c>
      <c r="H1517" s="75" t="s">
        <v>2444</v>
      </c>
      <c r="I1517" s="75" t="s">
        <v>4735</v>
      </c>
      <c r="J1517" s="75" t="s">
        <v>3166</v>
      </c>
      <c r="K1517" s="75" t="s">
        <v>4655</v>
      </c>
      <c r="L1517" s="75" t="s">
        <v>4484</v>
      </c>
    </row>
    <row r="1518" ht="15.75" customHeight="1">
      <c r="A1518" s="67">
        <v>6551.0</v>
      </c>
      <c r="B1518" s="72" t="s">
        <v>12572</v>
      </c>
      <c r="C1518" s="72">
        <v>2.0</v>
      </c>
      <c r="D1518" s="72" t="s">
        <v>12573</v>
      </c>
      <c r="E1518" s="72" t="s">
        <v>9647</v>
      </c>
      <c r="F1518" s="72" t="s">
        <v>12574</v>
      </c>
      <c r="G1518" s="72" t="s">
        <v>12575</v>
      </c>
      <c r="H1518" s="75" t="s">
        <v>4014</v>
      </c>
      <c r="I1518" s="75" t="s">
        <v>3168</v>
      </c>
      <c r="J1518" s="75" t="s">
        <v>2443</v>
      </c>
      <c r="K1518" s="75" t="s">
        <v>4484</v>
      </c>
      <c r="L1518" s="75" t="s">
        <v>2443</v>
      </c>
    </row>
    <row r="1519" ht="15.75" customHeight="1">
      <c r="A1519" s="67">
        <v>6552.0</v>
      </c>
      <c r="B1519" s="72" t="s">
        <v>12576</v>
      </c>
      <c r="C1519" s="72">
        <v>2.0</v>
      </c>
      <c r="D1519" s="72" t="s">
        <v>12577</v>
      </c>
      <c r="E1519" s="72" t="s">
        <v>5570</v>
      </c>
      <c r="F1519" s="72" t="s">
        <v>12578</v>
      </c>
      <c r="G1519" s="72" t="s">
        <v>12579</v>
      </c>
      <c r="H1519" s="75" t="s">
        <v>4735</v>
      </c>
      <c r="I1519" s="75" t="s">
        <v>4655</v>
      </c>
      <c r="J1519" s="75" t="s">
        <v>2443</v>
      </c>
      <c r="K1519" s="75" t="s">
        <v>2443</v>
      </c>
      <c r="L1519" s="75" t="s">
        <v>2443</v>
      </c>
    </row>
    <row r="1520" ht="15.75" customHeight="1">
      <c r="A1520" s="67">
        <v>6553.0</v>
      </c>
      <c r="B1520" s="72" t="s">
        <v>12580</v>
      </c>
      <c r="C1520" s="72">
        <v>2.0</v>
      </c>
      <c r="D1520" s="72" t="s">
        <v>12581</v>
      </c>
      <c r="E1520" s="72" t="s">
        <v>6064</v>
      </c>
      <c r="F1520" s="72" t="s">
        <v>12582</v>
      </c>
      <c r="G1520" s="72" t="s">
        <v>12583</v>
      </c>
      <c r="H1520" s="75" t="s">
        <v>12540</v>
      </c>
      <c r="I1520" s="75" t="s">
        <v>4735</v>
      </c>
      <c r="J1520" s="75" t="s">
        <v>4655</v>
      </c>
      <c r="K1520" s="75" t="s">
        <v>4484</v>
      </c>
      <c r="L1520" s="75" t="s">
        <v>2443</v>
      </c>
    </row>
    <row r="1521" ht="15.75" customHeight="1">
      <c r="A1521" s="67">
        <v>6556.0</v>
      </c>
      <c r="B1521" s="72" t="s">
        <v>12584</v>
      </c>
      <c r="C1521" s="72">
        <v>2.0</v>
      </c>
      <c r="D1521" s="72" t="s">
        <v>12585</v>
      </c>
      <c r="E1521" s="72" t="s">
        <v>5349</v>
      </c>
      <c r="F1521" s="72" t="s">
        <v>12586</v>
      </c>
      <c r="G1521" s="72" t="s">
        <v>12587</v>
      </c>
      <c r="H1521" s="75" t="s">
        <v>3167</v>
      </c>
      <c r="I1521" s="75" t="s">
        <v>4014</v>
      </c>
    </row>
    <row r="1522" ht="15.75" customHeight="1">
      <c r="A1522" s="67">
        <v>6558.0</v>
      </c>
      <c r="B1522" s="72" t="s">
        <v>12588</v>
      </c>
      <c r="C1522" s="72">
        <v>2.0</v>
      </c>
      <c r="D1522" s="72" t="s">
        <v>12589</v>
      </c>
      <c r="E1522" s="72" t="s">
        <v>5553</v>
      </c>
      <c r="F1522" s="72" t="s">
        <v>5587</v>
      </c>
      <c r="G1522" s="72" t="s">
        <v>5588</v>
      </c>
      <c r="H1522" s="75" t="s">
        <v>5589</v>
      </c>
      <c r="I1522" s="75" t="s">
        <v>2868</v>
      </c>
      <c r="J1522" s="75" t="s">
        <v>2866</v>
      </c>
      <c r="K1522" s="75" t="s">
        <v>2866</v>
      </c>
      <c r="L1522" s="75" t="s">
        <v>2866</v>
      </c>
    </row>
    <row r="1523" ht="15.75" customHeight="1">
      <c r="A1523" s="67">
        <v>6560.0</v>
      </c>
      <c r="B1523" s="72" t="s">
        <v>12590</v>
      </c>
      <c r="C1523" s="72">
        <v>2.0</v>
      </c>
      <c r="D1523" s="72" t="s">
        <v>12591</v>
      </c>
      <c r="E1523" s="72" t="s">
        <v>5349</v>
      </c>
      <c r="F1523" s="72" t="s">
        <v>12592</v>
      </c>
      <c r="G1523" s="72" t="s">
        <v>12593</v>
      </c>
      <c r="H1523" s="75" t="s">
        <v>2868</v>
      </c>
      <c r="I1523" s="75" t="s">
        <v>2866</v>
      </c>
    </row>
    <row r="1524" ht="15.75" customHeight="1">
      <c r="A1524" s="67">
        <v>6561.0</v>
      </c>
      <c r="B1524" s="72" t="s">
        <v>12594</v>
      </c>
      <c r="C1524" s="72">
        <v>2.0</v>
      </c>
      <c r="D1524" s="72" t="s">
        <v>12595</v>
      </c>
      <c r="E1524" s="72" t="s">
        <v>5349</v>
      </c>
      <c r="F1524" s="72" t="s">
        <v>12596</v>
      </c>
      <c r="G1524" s="72" t="s">
        <v>12597</v>
      </c>
      <c r="H1524" s="75" t="s">
        <v>3037</v>
      </c>
      <c r="I1524" s="75" t="s">
        <v>12598</v>
      </c>
    </row>
    <row r="1525" ht="15.75" customHeight="1">
      <c r="A1525" s="67">
        <v>6562.0</v>
      </c>
      <c r="B1525" s="72" t="s">
        <v>12599</v>
      </c>
      <c r="C1525" s="72">
        <v>2.0</v>
      </c>
      <c r="D1525" s="72" t="s">
        <v>12600</v>
      </c>
      <c r="E1525" s="72" t="s">
        <v>5374</v>
      </c>
      <c r="F1525" s="72" t="s">
        <v>12601</v>
      </c>
      <c r="G1525" s="72" t="s">
        <v>12602</v>
      </c>
      <c r="H1525" s="75" t="s">
        <v>4012</v>
      </c>
      <c r="I1525" s="75" t="s">
        <v>2815</v>
      </c>
      <c r="J1525" s="75" t="s">
        <v>2398</v>
      </c>
    </row>
    <row r="1526" ht="15.75" customHeight="1">
      <c r="A1526" s="67">
        <v>6563.0</v>
      </c>
      <c r="B1526" s="72" t="s">
        <v>12603</v>
      </c>
      <c r="C1526" s="72">
        <v>2.0</v>
      </c>
      <c r="D1526" s="72" t="s">
        <v>12604</v>
      </c>
      <c r="E1526" s="72" t="s">
        <v>5387</v>
      </c>
      <c r="F1526" s="72" t="s">
        <v>12605</v>
      </c>
      <c r="G1526" s="72" t="s">
        <v>12606</v>
      </c>
      <c r="H1526" s="75" t="s">
        <v>2815</v>
      </c>
      <c r="I1526" s="75" t="s">
        <v>2398</v>
      </c>
    </row>
    <row r="1527" ht="15.75" customHeight="1">
      <c r="A1527" s="67">
        <v>6564.0</v>
      </c>
      <c r="B1527" s="72" t="s">
        <v>12607</v>
      </c>
      <c r="C1527" s="72">
        <v>2.0</v>
      </c>
      <c r="D1527" s="72" t="s">
        <v>12608</v>
      </c>
      <c r="E1527" s="72" t="s">
        <v>5349</v>
      </c>
      <c r="F1527" s="72" t="s">
        <v>12609</v>
      </c>
      <c r="G1527" s="72" t="s">
        <v>12610</v>
      </c>
      <c r="H1527" s="75" t="s">
        <v>2815</v>
      </c>
    </row>
    <row r="1528" ht="15.75" customHeight="1">
      <c r="A1528" s="67">
        <v>6565.0</v>
      </c>
      <c r="B1528" s="72" t="s">
        <v>12611</v>
      </c>
      <c r="C1528" s="72">
        <v>2.0</v>
      </c>
      <c r="D1528" s="72" t="s">
        <v>12612</v>
      </c>
      <c r="E1528" s="72" t="s">
        <v>7120</v>
      </c>
      <c r="F1528" s="72" t="s">
        <v>12613</v>
      </c>
      <c r="G1528" s="72" t="s">
        <v>12614</v>
      </c>
      <c r="H1528" s="75" t="s">
        <v>10889</v>
      </c>
      <c r="I1528" s="75" t="s">
        <v>10894</v>
      </c>
      <c r="J1528" s="75" t="s">
        <v>10895</v>
      </c>
      <c r="K1528" s="75" t="s">
        <v>10895</v>
      </c>
      <c r="L1528" s="75" t="s">
        <v>10895</v>
      </c>
    </row>
    <row r="1529" ht="15.75" customHeight="1">
      <c r="A1529" s="67">
        <v>6566.0</v>
      </c>
      <c r="B1529" s="72" t="s">
        <v>12615</v>
      </c>
      <c r="C1529" s="72">
        <v>2.0</v>
      </c>
      <c r="D1529" s="72" t="s">
        <v>12616</v>
      </c>
      <c r="E1529" s="72" t="s">
        <v>6520</v>
      </c>
      <c r="F1529" s="72" t="s">
        <v>12617</v>
      </c>
      <c r="G1529" s="72" t="s">
        <v>12618</v>
      </c>
      <c r="H1529" s="75" t="s">
        <v>10910</v>
      </c>
      <c r="I1529" s="75" t="s">
        <v>10911</v>
      </c>
      <c r="J1529" s="75" t="s">
        <v>10909</v>
      </c>
      <c r="K1529" s="75" t="s">
        <v>12619</v>
      </c>
      <c r="L1529" s="75" t="s">
        <v>12620</v>
      </c>
    </row>
    <row r="1530" ht="15.75" customHeight="1">
      <c r="A1530" s="67">
        <v>6567.0</v>
      </c>
      <c r="B1530" s="72" t="s">
        <v>12621</v>
      </c>
      <c r="C1530" s="72">
        <v>2.0</v>
      </c>
      <c r="D1530" s="72" t="s">
        <v>12622</v>
      </c>
      <c r="E1530" s="72" t="s">
        <v>12623</v>
      </c>
      <c r="F1530" s="72" t="s">
        <v>12624</v>
      </c>
      <c r="G1530" s="72" t="s">
        <v>12625</v>
      </c>
      <c r="H1530" s="75" t="s">
        <v>10911</v>
      </c>
      <c r="I1530" s="75" t="s">
        <v>4731</v>
      </c>
      <c r="J1530" s="75" t="s">
        <v>4655</v>
      </c>
      <c r="K1530" s="75" t="s">
        <v>4737</v>
      </c>
      <c r="L1530" s="75" t="s">
        <v>4655</v>
      </c>
    </row>
    <row r="1531" ht="15.75" customHeight="1">
      <c r="A1531" s="67">
        <v>6569.0</v>
      </c>
      <c r="B1531" s="72" t="s">
        <v>12626</v>
      </c>
      <c r="C1531" s="72">
        <v>2.0</v>
      </c>
      <c r="D1531" s="72" t="s">
        <v>12627</v>
      </c>
      <c r="E1531" s="72" t="s">
        <v>5349</v>
      </c>
      <c r="F1531" s="72" t="s">
        <v>12628</v>
      </c>
      <c r="G1531" s="72" t="s">
        <v>12629</v>
      </c>
      <c r="H1531" s="75" t="s">
        <v>10910</v>
      </c>
      <c r="I1531" s="75" t="s">
        <v>10911</v>
      </c>
    </row>
    <row r="1532" ht="15.75" customHeight="1">
      <c r="A1532" s="67">
        <v>6570.0</v>
      </c>
      <c r="B1532" s="72" t="s">
        <v>4734</v>
      </c>
      <c r="C1532" s="72">
        <v>2.0</v>
      </c>
      <c r="D1532" s="72" t="s">
        <v>12630</v>
      </c>
      <c r="E1532" s="72" t="s">
        <v>11926</v>
      </c>
      <c r="F1532" s="72" t="s">
        <v>12631</v>
      </c>
      <c r="G1532" s="72" t="s">
        <v>12632</v>
      </c>
      <c r="H1532" s="75" t="s">
        <v>4738</v>
      </c>
      <c r="I1532" s="75" t="s">
        <v>12535</v>
      </c>
      <c r="J1532" s="75" t="s">
        <v>4736</v>
      </c>
      <c r="K1532" s="75" t="s">
        <v>4655</v>
      </c>
      <c r="L1532" s="75" t="s">
        <v>4736</v>
      </c>
    </row>
    <row r="1533" ht="15.75" customHeight="1">
      <c r="A1533" s="67">
        <v>6571.0</v>
      </c>
      <c r="B1533" s="72" t="s">
        <v>12633</v>
      </c>
      <c r="C1533" s="72">
        <v>2.0</v>
      </c>
      <c r="D1533" s="72" t="s">
        <v>12634</v>
      </c>
      <c r="E1533" s="72" t="s">
        <v>7691</v>
      </c>
      <c r="F1533" s="72" t="s">
        <v>12635</v>
      </c>
      <c r="G1533" s="72" t="s">
        <v>12636</v>
      </c>
      <c r="H1533" s="75" t="s">
        <v>4731</v>
      </c>
      <c r="I1533" s="75" t="s">
        <v>12535</v>
      </c>
      <c r="J1533" s="75" t="s">
        <v>4655</v>
      </c>
      <c r="K1533" s="75" t="s">
        <v>4655</v>
      </c>
      <c r="L1533" s="75" t="s">
        <v>4655</v>
      </c>
    </row>
    <row r="1534" ht="15.75" customHeight="1">
      <c r="A1534" s="67">
        <v>6576.0</v>
      </c>
      <c r="B1534" s="72" t="s">
        <v>12637</v>
      </c>
      <c r="C1534" s="72">
        <v>2.0</v>
      </c>
      <c r="D1534" s="72" t="s">
        <v>12638</v>
      </c>
      <c r="E1534" s="72" t="s">
        <v>12639</v>
      </c>
      <c r="F1534" s="72" t="s">
        <v>12640</v>
      </c>
      <c r="G1534" s="72" t="s">
        <v>12641</v>
      </c>
      <c r="H1534" s="75" t="s">
        <v>2868</v>
      </c>
      <c r="I1534" s="75" t="s">
        <v>2398</v>
      </c>
      <c r="J1534" s="75" t="s">
        <v>6902</v>
      </c>
      <c r="K1534" s="75" t="s">
        <v>3166</v>
      </c>
      <c r="L1534" s="75" t="s">
        <v>3166</v>
      </c>
    </row>
    <row r="1535" ht="15.75" customHeight="1">
      <c r="A1535" s="67">
        <v>6577.0</v>
      </c>
      <c r="B1535" s="72" t="s">
        <v>12642</v>
      </c>
      <c r="C1535" s="72">
        <v>2.0</v>
      </c>
      <c r="D1535" s="72" t="s">
        <v>12643</v>
      </c>
      <c r="E1535" s="72" t="s">
        <v>10823</v>
      </c>
      <c r="F1535" s="72" t="s">
        <v>12644</v>
      </c>
      <c r="G1535" s="72" t="s">
        <v>12645</v>
      </c>
      <c r="H1535" s="75" t="s">
        <v>4472</v>
      </c>
      <c r="I1535" s="75" t="s">
        <v>4538</v>
      </c>
      <c r="J1535" s="75" t="s">
        <v>4718</v>
      </c>
      <c r="K1535" s="75" t="s">
        <v>4718</v>
      </c>
      <c r="L1535" s="75" t="s">
        <v>4718</v>
      </c>
    </row>
    <row r="1536" ht="15.75" customHeight="1">
      <c r="A1536" s="67">
        <v>6578.0</v>
      </c>
      <c r="B1536" s="72" t="s">
        <v>12646</v>
      </c>
      <c r="C1536" s="72">
        <v>2.0</v>
      </c>
      <c r="D1536" s="72" t="s">
        <v>12647</v>
      </c>
      <c r="E1536" s="72" t="s">
        <v>10927</v>
      </c>
      <c r="F1536" s="72" t="s">
        <v>12648</v>
      </c>
      <c r="G1536" s="72" t="s">
        <v>12649</v>
      </c>
      <c r="H1536" s="75" t="s">
        <v>4472</v>
      </c>
      <c r="I1536" s="75" t="s">
        <v>2834</v>
      </c>
      <c r="J1536" s="75" t="s">
        <v>2873</v>
      </c>
      <c r="K1536" s="75" t="s">
        <v>4718</v>
      </c>
      <c r="L1536" s="75" t="s">
        <v>4718</v>
      </c>
    </row>
    <row r="1537" ht="15.75" customHeight="1">
      <c r="A1537" s="67">
        <v>6580.0</v>
      </c>
      <c r="B1537" s="72" t="s">
        <v>12650</v>
      </c>
      <c r="C1537" s="72">
        <v>2.0</v>
      </c>
      <c r="D1537" s="72" t="s">
        <v>12651</v>
      </c>
      <c r="E1537" s="72" t="s">
        <v>5575</v>
      </c>
      <c r="F1537" s="72" t="s">
        <v>12652</v>
      </c>
      <c r="G1537" s="72" t="s">
        <v>12653</v>
      </c>
      <c r="H1537" s="75" t="s">
        <v>4483</v>
      </c>
      <c r="I1537" s="75" t="s">
        <v>4472</v>
      </c>
      <c r="J1537" s="75" t="s">
        <v>4470</v>
      </c>
      <c r="K1537" s="75" t="s">
        <v>4315</v>
      </c>
      <c r="L1537" s="75" t="s">
        <v>2873</v>
      </c>
    </row>
    <row r="1538" ht="15.75" customHeight="1">
      <c r="A1538" s="67">
        <v>6581.0</v>
      </c>
      <c r="B1538" s="72" t="s">
        <v>12654</v>
      </c>
      <c r="C1538" s="72">
        <v>2.0</v>
      </c>
      <c r="D1538" s="72" t="s">
        <v>12655</v>
      </c>
      <c r="E1538" s="72" t="s">
        <v>5349</v>
      </c>
      <c r="F1538" s="72" t="s">
        <v>12656</v>
      </c>
      <c r="G1538" s="72" t="s">
        <v>12657</v>
      </c>
      <c r="H1538" s="75" t="s">
        <v>4483</v>
      </c>
      <c r="I1538" s="75" t="s">
        <v>2873</v>
      </c>
    </row>
    <row r="1539" ht="15.75" customHeight="1">
      <c r="A1539" s="67">
        <v>6582.0</v>
      </c>
      <c r="B1539" s="72" t="s">
        <v>12658</v>
      </c>
      <c r="C1539" s="72">
        <v>2.0</v>
      </c>
      <c r="D1539" s="72" t="s">
        <v>12659</v>
      </c>
      <c r="E1539" s="72" t="s">
        <v>5349</v>
      </c>
      <c r="F1539" s="72" t="s">
        <v>12660</v>
      </c>
      <c r="G1539" s="72" t="s">
        <v>12661</v>
      </c>
      <c r="H1539" s="75" t="s">
        <v>4538</v>
      </c>
      <c r="I1539" s="75" t="s">
        <v>2834</v>
      </c>
    </row>
    <row r="1540" ht="15.75" customHeight="1">
      <c r="A1540" s="67">
        <v>6583.0</v>
      </c>
      <c r="B1540" s="72" t="s">
        <v>12662</v>
      </c>
      <c r="C1540" s="72">
        <v>2.0</v>
      </c>
      <c r="D1540" s="72" t="s">
        <v>12663</v>
      </c>
      <c r="E1540" s="72" t="s">
        <v>12664</v>
      </c>
      <c r="F1540" s="72" t="s">
        <v>12665</v>
      </c>
      <c r="G1540" s="72" t="s">
        <v>12666</v>
      </c>
      <c r="H1540" s="75" t="s">
        <v>10910</v>
      </c>
      <c r="I1540" s="75" t="s">
        <v>12667</v>
      </c>
      <c r="J1540" s="75" t="s">
        <v>12535</v>
      </c>
      <c r="K1540" s="75" t="s">
        <v>10761</v>
      </c>
      <c r="L1540" s="75" t="s">
        <v>10895</v>
      </c>
    </row>
    <row r="1541" ht="15.75" customHeight="1">
      <c r="A1541" s="67">
        <v>6584.0</v>
      </c>
      <c r="B1541" s="72" t="s">
        <v>12668</v>
      </c>
      <c r="C1541" s="72">
        <v>2.0</v>
      </c>
      <c r="D1541" s="72" t="s">
        <v>12669</v>
      </c>
      <c r="E1541" s="72" t="s">
        <v>6343</v>
      </c>
      <c r="F1541" s="72" t="s">
        <v>12670</v>
      </c>
      <c r="G1541" s="72" t="s">
        <v>12671</v>
      </c>
      <c r="H1541" s="75" t="s">
        <v>10895</v>
      </c>
      <c r="I1541" s="75" t="s">
        <v>10910</v>
      </c>
      <c r="J1541" s="75" t="s">
        <v>12535</v>
      </c>
      <c r="K1541" s="75" t="s">
        <v>10761</v>
      </c>
    </row>
    <row r="1542" ht="15.75" customHeight="1">
      <c r="A1542" s="67">
        <v>6585.0</v>
      </c>
      <c r="B1542" s="72" t="s">
        <v>12672</v>
      </c>
      <c r="C1542" s="72">
        <v>2.0</v>
      </c>
      <c r="D1542" s="72" t="s">
        <v>12673</v>
      </c>
      <c r="E1542" s="72" t="s">
        <v>5387</v>
      </c>
      <c r="F1542" s="72" t="s">
        <v>12674</v>
      </c>
      <c r="G1542" s="72" t="s">
        <v>12675</v>
      </c>
      <c r="H1542" s="75" t="s">
        <v>10895</v>
      </c>
      <c r="I1542" s="75" t="s">
        <v>10910</v>
      </c>
      <c r="J1542" s="75" t="s">
        <v>12535</v>
      </c>
    </row>
    <row r="1543" ht="15.75" customHeight="1">
      <c r="A1543" s="67">
        <v>6586.0</v>
      </c>
      <c r="B1543" s="72" t="s">
        <v>12676</v>
      </c>
      <c r="C1543" s="72">
        <v>2.0</v>
      </c>
      <c r="D1543" s="72" t="s">
        <v>12677</v>
      </c>
      <c r="E1543" s="72" t="s">
        <v>5374</v>
      </c>
      <c r="F1543" s="72" t="s">
        <v>12678</v>
      </c>
      <c r="G1543" s="72" t="s">
        <v>12679</v>
      </c>
      <c r="H1543" s="75" t="s">
        <v>10895</v>
      </c>
      <c r="I1543" s="75" t="s">
        <v>12535</v>
      </c>
      <c r="J1543" s="75" t="s">
        <v>10761</v>
      </c>
    </row>
    <row r="1544" ht="15.75" customHeight="1">
      <c r="A1544" s="67">
        <v>6587.0</v>
      </c>
      <c r="B1544" s="72" t="s">
        <v>12680</v>
      </c>
      <c r="C1544" s="72">
        <v>2.0</v>
      </c>
      <c r="D1544" s="72" t="s">
        <v>12681</v>
      </c>
      <c r="E1544" s="72" t="s">
        <v>5349</v>
      </c>
      <c r="F1544" s="72" t="s">
        <v>12682</v>
      </c>
      <c r="G1544" s="72" t="s">
        <v>12683</v>
      </c>
      <c r="H1544" s="75" t="s">
        <v>10895</v>
      </c>
      <c r="I1544" s="75" t="s">
        <v>12535</v>
      </c>
    </row>
    <row r="1545" ht="15.75" customHeight="1">
      <c r="A1545" s="67">
        <v>6588.0</v>
      </c>
      <c r="B1545" s="72" t="s">
        <v>12684</v>
      </c>
      <c r="C1545" s="72">
        <v>2.0</v>
      </c>
      <c r="D1545" s="72" t="s">
        <v>12685</v>
      </c>
      <c r="E1545" s="72" t="s">
        <v>12686</v>
      </c>
      <c r="F1545" s="72" t="s">
        <v>12687</v>
      </c>
      <c r="G1545" s="72" t="s">
        <v>12688</v>
      </c>
      <c r="H1545" s="75" t="s">
        <v>9885</v>
      </c>
      <c r="I1545" s="75" t="s">
        <v>1037</v>
      </c>
      <c r="J1545" s="75" t="s">
        <v>3479</v>
      </c>
      <c r="K1545" s="75" t="s">
        <v>4644</v>
      </c>
      <c r="L1545" s="75" t="s">
        <v>4644</v>
      </c>
    </row>
    <row r="1546" ht="15.75" customHeight="1">
      <c r="A1546" s="67">
        <v>6589.0</v>
      </c>
      <c r="B1546" s="72" t="s">
        <v>3477</v>
      </c>
      <c r="C1546" s="72">
        <v>2.0</v>
      </c>
      <c r="D1546" s="72" t="s">
        <v>12689</v>
      </c>
      <c r="E1546" s="72" t="s">
        <v>6428</v>
      </c>
      <c r="F1546" s="72" t="s">
        <v>3476</v>
      </c>
      <c r="G1546" s="72" t="s">
        <v>12690</v>
      </c>
      <c r="H1546" s="75" t="s">
        <v>3478</v>
      </c>
      <c r="I1546" s="75" t="s">
        <v>1051</v>
      </c>
      <c r="J1546" s="75" t="s">
        <v>3479</v>
      </c>
      <c r="K1546" s="75" t="s">
        <v>1037</v>
      </c>
      <c r="L1546" s="75" t="s">
        <v>3479</v>
      </c>
    </row>
    <row r="1547" ht="15.75" customHeight="1">
      <c r="A1547" s="67">
        <v>6590.0</v>
      </c>
      <c r="B1547" s="72" t="s">
        <v>12691</v>
      </c>
      <c r="C1547" s="72">
        <v>2.0</v>
      </c>
      <c r="D1547" s="72" t="s">
        <v>12692</v>
      </c>
      <c r="E1547" s="72" t="s">
        <v>5349</v>
      </c>
      <c r="F1547" s="72" t="s">
        <v>12693</v>
      </c>
      <c r="G1547" s="72" t="s">
        <v>12694</v>
      </c>
      <c r="H1547" s="75" t="s">
        <v>3478</v>
      </c>
      <c r="I1547" s="75" t="s">
        <v>3480</v>
      </c>
    </row>
    <row r="1548" ht="15.75" customHeight="1">
      <c r="A1548" s="67">
        <v>6591.0</v>
      </c>
      <c r="B1548" s="72" t="s">
        <v>12695</v>
      </c>
      <c r="C1548" s="72">
        <v>2.0</v>
      </c>
      <c r="D1548" s="72" t="s">
        <v>12696</v>
      </c>
      <c r="E1548" s="72" t="s">
        <v>5374</v>
      </c>
      <c r="F1548" s="72" t="s">
        <v>8253</v>
      </c>
      <c r="G1548" s="72" t="s">
        <v>8254</v>
      </c>
      <c r="H1548" s="75" t="s">
        <v>2656</v>
      </c>
      <c r="I1548" s="75" t="s">
        <v>3863</v>
      </c>
    </row>
    <row r="1549" ht="15.75" customHeight="1">
      <c r="A1549" s="67">
        <v>6594.0</v>
      </c>
      <c r="B1549" s="72" t="s">
        <v>12697</v>
      </c>
      <c r="C1549" s="72">
        <v>2.0</v>
      </c>
      <c r="D1549" s="72" t="s">
        <v>10968</v>
      </c>
      <c r="E1549" s="72" t="s">
        <v>5638</v>
      </c>
      <c r="F1549" s="72" t="s">
        <v>10969</v>
      </c>
      <c r="G1549" s="72" t="s">
        <v>10970</v>
      </c>
      <c r="H1549" s="75" t="s">
        <v>341</v>
      </c>
      <c r="I1549" s="75" t="s">
        <v>343</v>
      </c>
    </row>
    <row r="1550" ht="15.75" customHeight="1">
      <c r="A1550" s="67">
        <v>6597.0</v>
      </c>
      <c r="B1550" s="72" t="s">
        <v>12698</v>
      </c>
      <c r="C1550" s="72">
        <v>2.0</v>
      </c>
      <c r="D1550" s="72" t="s">
        <v>12699</v>
      </c>
      <c r="E1550" s="72" t="s">
        <v>7312</v>
      </c>
      <c r="F1550" s="72" t="s">
        <v>12700</v>
      </c>
      <c r="G1550" s="72" t="s">
        <v>12701</v>
      </c>
      <c r="H1550" s="75" t="s">
        <v>3449</v>
      </c>
      <c r="I1550" s="75" t="s">
        <v>1061</v>
      </c>
      <c r="J1550" s="75" t="s">
        <v>1375</v>
      </c>
      <c r="K1550" s="75" t="s">
        <v>1374</v>
      </c>
    </row>
    <row r="1551" ht="15.75" customHeight="1">
      <c r="A1551" s="67">
        <v>6601.0</v>
      </c>
      <c r="B1551" s="72" t="s">
        <v>12702</v>
      </c>
      <c r="C1551" s="72">
        <v>2.0</v>
      </c>
      <c r="D1551" s="72" t="s">
        <v>12703</v>
      </c>
      <c r="E1551" s="72" t="s">
        <v>5349</v>
      </c>
      <c r="F1551" s="72" t="s">
        <v>12704</v>
      </c>
      <c r="G1551" s="72" t="s">
        <v>12705</v>
      </c>
      <c r="H1551" s="75" t="s">
        <v>12706</v>
      </c>
      <c r="I1551" s="75" t="s">
        <v>12707</v>
      </c>
    </row>
    <row r="1552" ht="15.75" customHeight="1">
      <c r="A1552" s="67">
        <v>6602.0</v>
      </c>
      <c r="B1552" s="72" t="s">
        <v>12708</v>
      </c>
      <c r="C1552" s="72">
        <v>2.0</v>
      </c>
      <c r="D1552" s="72" t="s">
        <v>12709</v>
      </c>
      <c r="E1552" s="72" t="s">
        <v>12710</v>
      </c>
      <c r="F1552" s="72" t="s">
        <v>12711</v>
      </c>
      <c r="G1552" s="72" t="s">
        <v>12712</v>
      </c>
      <c r="H1552" s="75" t="s">
        <v>12713</v>
      </c>
      <c r="I1552" s="75" t="s">
        <v>8394</v>
      </c>
      <c r="J1552" s="75" t="s">
        <v>12714</v>
      </c>
    </row>
    <row r="1553" ht="15.75" customHeight="1">
      <c r="A1553" s="67">
        <v>6603.0</v>
      </c>
      <c r="B1553" s="72" t="s">
        <v>12715</v>
      </c>
      <c r="C1553" s="72">
        <v>2.0</v>
      </c>
      <c r="D1553" s="72" t="s">
        <v>12716</v>
      </c>
      <c r="E1553" s="72" t="s">
        <v>8658</v>
      </c>
      <c r="F1553" s="72" t="s">
        <v>12717</v>
      </c>
      <c r="G1553" s="72" t="s">
        <v>12718</v>
      </c>
      <c r="H1553" s="75" t="s">
        <v>12719</v>
      </c>
      <c r="I1553" s="75" t="s">
        <v>4217</v>
      </c>
      <c r="J1553" s="75" t="s">
        <v>12720</v>
      </c>
      <c r="K1553" s="75" t="s">
        <v>12721</v>
      </c>
    </row>
    <row r="1554" ht="15.75" customHeight="1">
      <c r="A1554" s="67">
        <v>6604.0</v>
      </c>
      <c r="B1554" s="72" t="s">
        <v>12722</v>
      </c>
      <c r="C1554" s="72">
        <v>2.0</v>
      </c>
      <c r="D1554" s="72" t="s">
        <v>12723</v>
      </c>
      <c r="E1554" s="72" t="s">
        <v>12724</v>
      </c>
      <c r="F1554" s="72" t="s">
        <v>12725</v>
      </c>
      <c r="G1554" s="72" t="s">
        <v>12726</v>
      </c>
      <c r="H1554" s="75" t="s">
        <v>5212</v>
      </c>
      <c r="I1554" s="75" t="s">
        <v>610</v>
      </c>
      <c r="J1554" s="75" t="s">
        <v>4991</v>
      </c>
      <c r="K1554" s="75" t="s">
        <v>611</v>
      </c>
      <c r="L1554" s="75" t="s">
        <v>611</v>
      </c>
    </row>
    <row r="1555" ht="15.75" customHeight="1">
      <c r="A1555" s="67">
        <v>6611.0</v>
      </c>
      <c r="B1555" s="72" t="s">
        <v>2123</v>
      </c>
      <c r="C1555" s="72">
        <v>2.0</v>
      </c>
      <c r="D1555" s="72" t="s">
        <v>12727</v>
      </c>
      <c r="E1555" s="72" t="s">
        <v>12728</v>
      </c>
      <c r="F1555" s="72" t="s">
        <v>2122</v>
      </c>
      <c r="G1555" s="72" t="s">
        <v>12729</v>
      </c>
      <c r="H1555" s="75" t="s">
        <v>1804</v>
      </c>
      <c r="I1555" s="75" t="s">
        <v>4035</v>
      </c>
      <c r="J1555" s="75" t="s">
        <v>1352</v>
      </c>
      <c r="K1555" s="75" t="s">
        <v>12730</v>
      </c>
      <c r="L1555" s="75" t="s">
        <v>8108</v>
      </c>
    </row>
    <row r="1556" ht="15.75" customHeight="1">
      <c r="A1556" s="67">
        <v>6613.0</v>
      </c>
      <c r="B1556" s="72" t="s">
        <v>12731</v>
      </c>
      <c r="C1556" s="72">
        <v>2.0</v>
      </c>
      <c r="D1556" s="72" t="s">
        <v>12732</v>
      </c>
      <c r="E1556" s="72" t="s">
        <v>5478</v>
      </c>
      <c r="F1556" s="72" t="s">
        <v>12733</v>
      </c>
      <c r="G1556" s="72" t="s">
        <v>12734</v>
      </c>
      <c r="H1556" s="75" t="s">
        <v>2124</v>
      </c>
      <c r="I1556" s="75" t="s">
        <v>12735</v>
      </c>
      <c r="J1556" s="75" t="s">
        <v>4782</v>
      </c>
      <c r="K1556" s="75" t="s">
        <v>2126</v>
      </c>
    </row>
    <row r="1557" ht="15.75" customHeight="1">
      <c r="A1557" s="67">
        <v>6614.0</v>
      </c>
      <c r="B1557" s="72" t="s">
        <v>12736</v>
      </c>
      <c r="C1557" s="72">
        <v>2.0</v>
      </c>
      <c r="D1557" s="72" t="s">
        <v>12737</v>
      </c>
      <c r="E1557" s="72" t="s">
        <v>5387</v>
      </c>
      <c r="F1557" s="72" t="s">
        <v>8560</v>
      </c>
      <c r="G1557" s="72" t="s">
        <v>8561</v>
      </c>
      <c r="H1557" s="75" t="s">
        <v>2126</v>
      </c>
      <c r="I1557" s="75" t="s">
        <v>4782</v>
      </c>
    </row>
    <row r="1558" ht="15.75" customHeight="1">
      <c r="A1558" s="67">
        <v>6619.0</v>
      </c>
      <c r="B1558" s="72" t="s">
        <v>12738</v>
      </c>
      <c r="C1558" s="72">
        <v>2.0</v>
      </c>
      <c r="D1558" s="72" t="s">
        <v>12739</v>
      </c>
      <c r="E1558" s="72" t="s">
        <v>12116</v>
      </c>
      <c r="F1558" s="72" t="s">
        <v>12740</v>
      </c>
      <c r="G1558" s="72" t="s">
        <v>12741</v>
      </c>
      <c r="H1558" s="75" t="s">
        <v>8108</v>
      </c>
      <c r="I1558" s="75" t="s">
        <v>8109</v>
      </c>
      <c r="J1558" s="75" t="s">
        <v>8110</v>
      </c>
      <c r="K1558" s="75" t="s">
        <v>8110</v>
      </c>
      <c r="L1558" s="75" t="s">
        <v>8110</v>
      </c>
    </row>
    <row r="1559" ht="15.75" customHeight="1">
      <c r="A1559" s="67">
        <v>6620.0</v>
      </c>
      <c r="B1559" s="72" t="s">
        <v>12742</v>
      </c>
      <c r="C1559" s="72">
        <v>2.0</v>
      </c>
      <c r="D1559" s="72" t="s">
        <v>12743</v>
      </c>
      <c r="E1559" s="72" t="s">
        <v>6520</v>
      </c>
      <c r="F1559" s="72" t="s">
        <v>12744</v>
      </c>
      <c r="G1559" s="72" t="s">
        <v>12745</v>
      </c>
      <c r="H1559" s="75" t="s">
        <v>1804</v>
      </c>
    </row>
    <row r="1560" ht="15.75" customHeight="1">
      <c r="A1560" s="67">
        <v>6621.0</v>
      </c>
      <c r="B1560" s="72" t="s">
        <v>12746</v>
      </c>
      <c r="C1560" s="72">
        <v>2.0</v>
      </c>
      <c r="D1560" s="72" t="s">
        <v>12747</v>
      </c>
      <c r="E1560" s="72" t="s">
        <v>5387</v>
      </c>
      <c r="F1560" s="72" t="s">
        <v>12744</v>
      </c>
      <c r="G1560" s="72" t="s">
        <v>12745</v>
      </c>
      <c r="H1560" s="75" t="s">
        <v>1804</v>
      </c>
    </row>
    <row r="1561" ht="15.75" customHeight="1">
      <c r="A1561" s="67">
        <v>6656.0</v>
      </c>
      <c r="B1561" s="72" t="s">
        <v>12748</v>
      </c>
      <c r="C1561" s="72">
        <v>2.0</v>
      </c>
      <c r="D1561" s="72" t="s">
        <v>9868</v>
      </c>
      <c r="E1561" s="72" t="s">
        <v>5349</v>
      </c>
      <c r="F1561" s="72" t="s">
        <v>9869</v>
      </c>
      <c r="G1561" s="72" t="s">
        <v>9870</v>
      </c>
      <c r="H1561" s="75" t="s">
        <v>2706</v>
      </c>
    </row>
    <row r="1562" ht="15.75" customHeight="1">
      <c r="A1562" s="67">
        <v>6660.0</v>
      </c>
      <c r="B1562" s="72" t="s">
        <v>12749</v>
      </c>
      <c r="C1562" s="72">
        <v>2.0</v>
      </c>
      <c r="D1562" s="72" t="s">
        <v>12750</v>
      </c>
      <c r="E1562" s="72" t="s">
        <v>5349</v>
      </c>
      <c r="F1562" s="72" t="s">
        <v>12751</v>
      </c>
      <c r="G1562" s="72" t="s">
        <v>12752</v>
      </c>
      <c r="H1562" s="75" t="s">
        <v>12753</v>
      </c>
      <c r="I1562" s="75" t="s">
        <v>669</v>
      </c>
    </row>
    <row r="1563" ht="15.75" customHeight="1">
      <c r="A1563" s="67">
        <v>6667.0</v>
      </c>
      <c r="B1563" s="72" t="s">
        <v>12754</v>
      </c>
      <c r="C1563" s="72">
        <v>2.0</v>
      </c>
      <c r="D1563" s="72" t="s">
        <v>12755</v>
      </c>
      <c r="E1563" s="72" t="s">
        <v>5374</v>
      </c>
      <c r="F1563" s="72" t="s">
        <v>12756</v>
      </c>
      <c r="G1563" s="72" t="s">
        <v>12757</v>
      </c>
      <c r="H1563" s="75" t="s">
        <v>2348</v>
      </c>
      <c r="I1563" s="75" t="s">
        <v>670</v>
      </c>
      <c r="J1563" s="75" t="s">
        <v>668</v>
      </c>
      <c r="K1563" s="75" t="s">
        <v>2875</v>
      </c>
    </row>
    <row r="1564" ht="15.75" customHeight="1">
      <c r="A1564" s="67">
        <v>6668.0</v>
      </c>
      <c r="B1564" s="72" t="s">
        <v>2831</v>
      </c>
      <c r="C1564" s="72">
        <v>2.0</v>
      </c>
      <c r="D1564" s="72" t="s">
        <v>12758</v>
      </c>
      <c r="E1564" s="72" t="s">
        <v>12759</v>
      </c>
      <c r="F1564" s="72" t="s">
        <v>12760</v>
      </c>
      <c r="G1564" s="72" t="s">
        <v>12761</v>
      </c>
      <c r="H1564" s="75" t="s">
        <v>725</v>
      </c>
      <c r="I1564" s="75" t="s">
        <v>4800</v>
      </c>
      <c r="J1564" s="75" t="s">
        <v>670</v>
      </c>
      <c r="K1564" s="75" t="s">
        <v>642</v>
      </c>
      <c r="L1564" s="75" t="s">
        <v>2731</v>
      </c>
    </row>
    <row r="1565" ht="15.75" customHeight="1">
      <c r="A1565" s="67">
        <v>6669.0</v>
      </c>
      <c r="B1565" s="72" t="s">
        <v>12762</v>
      </c>
      <c r="C1565" s="72">
        <v>2.0</v>
      </c>
      <c r="D1565" s="72" t="s">
        <v>12763</v>
      </c>
      <c r="E1565" s="72" t="s">
        <v>12764</v>
      </c>
      <c r="F1565" s="72" t="s">
        <v>12765</v>
      </c>
      <c r="G1565" s="72" t="s">
        <v>12766</v>
      </c>
      <c r="H1565" s="75" t="s">
        <v>6699</v>
      </c>
      <c r="I1565" s="75" t="s">
        <v>6567</v>
      </c>
      <c r="J1565" s="75" t="s">
        <v>2307</v>
      </c>
      <c r="K1565" s="75" t="s">
        <v>670</v>
      </c>
      <c r="L1565" s="75" t="s">
        <v>12767</v>
      </c>
    </row>
    <row r="1566" ht="15.75" customHeight="1">
      <c r="A1566" s="67">
        <v>6670.0</v>
      </c>
      <c r="B1566" s="72" t="s">
        <v>12768</v>
      </c>
      <c r="C1566" s="72">
        <v>2.0</v>
      </c>
      <c r="D1566" s="72" t="s">
        <v>12769</v>
      </c>
      <c r="E1566" s="72" t="s">
        <v>5349</v>
      </c>
      <c r="F1566" s="72" t="s">
        <v>12770</v>
      </c>
      <c r="G1566" s="72" t="s">
        <v>12771</v>
      </c>
      <c r="H1566" s="75" t="s">
        <v>668</v>
      </c>
      <c r="I1566" s="75" t="s">
        <v>2398</v>
      </c>
    </row>
    <row r="1567" ht="15.75" customHeight="1">
      <c r="A1567" s="67">
        <v>6672.0</v>
      </c>
      <c r="B1567" s="72" t="s">
        <v>12772</v>
      </c>
      <c r="C1567" s="72">
        <v>2.0</v>
      </c>
      <c r="D1567" s="72" t="s">
        <v>12773</v>
      </c>
      <c r="E1567" s="72" t="s">
        <v>5775</v>
      </c>
      <c r="F1567" s="72" t="s">
        <v>12774</v>
      </c>
      <c r="G1567" s="72" t="s">
        <v>12775</v>
      </c>
      <c r="H1567" s="75" t="s">
        <v>4538</v>
      </c>
      <c r="I1567" s="75" t="s">
        <v>2832</v>
      </c>
      <c r="J1567" s="75" t="s">
        <v>6804</v>
      </c>
      <c r="K1567" s="75" t="s">
        <v>11497</v>
      </c>
    </row>
    <row r="1568" ht="15.75" customHeight="1">
      <c r="A1568" s="67">
        <v>6676.0</v>
      </c>
      <c r="B1568" s="72" t="s">
        <v>12776</v>
      </c>
      <c r="C1568" s="72">
        <v>2.0</v>
      </c>
      <c r="D1568" s="72" t="s">
        <v>12777</v>
      </c>
      <c r="E1568" s="72" t="s">
        <v>5801</v>
      </c>
      <c r="F1568" s="72" t="s">
        <v>12778</v>
      </c>
      <c r="G1568" s="72" t="s">
        <v>12779</v>
      </c>
      <c r="H1568" s="75" t="s">
        <v>4754</v>
      </c>
      <c r="I1568" s="75" t="s">
        <v>670</v>
      </c>
      <c r="J1568" s="75" t="s">
        <v>6824</v>
      </c>
    </row>
    <row r="1569" ht="15.75" customHeight="1">
      <c r="A1569" s="67">
        <v>6677.0</v>
      </c>
      <c r="B1569" s="72" t="s">
        <v>12780</v>
      </c>
      <c r="C1569" s="72">
        <v>2.0</v>
      </c>
      <c r="D1569" s="72" t="s">
        <v>12781</v>
      </c>
      <c r="E1569" s="72" t="s">
        <v>5592</v>
      </c>
      <c r="F1569" s="72" t="s">
        <v>12782</v>
      </c>
      <c r="G1569" s="72" t="s">
        <v>12783</v>
      </c>
      <c r="H1569" s="75" t="s">
        <v>4377</v>
      </c>
      <c r="I1569" s="75" t="s">
        <v>12784</v>
      </c>
      <c r="J1569" s="75" t="s">
        <v>4556</v>
      </c>
    </row>
    <row r="1570" ht="15.75" customHeight="1">
      <c r="A1570" s="67">
        <v>6681.0</v>
      </c>
      <c r="B1570" s="72" t="s">
        <v>12785</v>
      </c>
      <c r="C1570" s="72">
        <v>2.0</v>
      </c>
      <c r="D1570" s="72" t="s">
        <v>12786</v>
      </c>
      <c r="E1570" s="72" t="s">
        <v>5374</v>
      </c>
      <c r="F1570" s="72" t="s">
        <v>12787</v>
      </c>
      <c r="G1570" s="72" t="s">
        <v>12788</v>
      </c>
      <c r="H1570" s="75" t="s">
        <v>2818</v>
      </c>
      <c r="I1570" s="75" t="s">
        <v>2348</v>
      </c>
      <c r="J1570" s="75" t="s">
        <v>2834</v>
      </c>
      <c r="K1570" s="75" t="s">
        <v>2731</v>
      </c>
    </row>
    <row r="1571" ht="15.75" customHeight="1">
      <c r="A1571" s="67">
        <v>6682.0</v>
      </c>
      <c r="B1571" s="72" t="s">
        <v>12789</v>
      </c>
      <c r="C1571" s="72">
        <v>2.0</v>
      </c>
      <c r="D1571" s="72" t="s">
        <v>12790</v>
      </c>
      <c r="E1571" s="72" t="s">
        <v>5349</v>
      </c>
      <c r="F1571" s="72" t="s">
        <v>12791</v>
      </c>
      <c r="G1571" s="72" t="s">
        <v>12792</v>
      </c>
      <c r="H1571" s="75" t="s">
        <v>2731</v>
      </c>
      <c r="I1571" s="75" t="s">
        <v>2834</v>
      </c>
    </row>
    <row r="1572" ht="15.75" customHeight="1">
      <c r="A1572" s="67">
        <v>6683.0</v>
      </c>
      <c r="B1572" s="72" t="s">
        <v>12793</v>
      </c>
      <c r="C1572" s="72">
        <v>2.0</v>
      </c>
      <c r="D1572" s="72" t="s">
        <v>12794</v>
      </c>
      <c r="E1572" s="72" t="s">
        <v>5349</v>
      </c>
      <c r="F1572" s="72" t="s">
        <v>12795</v>
      </c>
      <c r="G1572" s="72" t="s">
        <v>12796</v>
      </c>
      <c r="H1572" s="75" t="s">
        <v>2818</v>
      </c>
      <c r="I1572" s="75" t="s">
        <v>2348</v>
      </c>
    </row>
    <row r="1573" ht="15.75" customHeight="1">
      <c r="A1573" s="67">
        <v>6684.0</v>
      </c>
      <c r="B1573" s="72" t="s">
        <v>12797</v>
      </c>
      <c r="C1573" s="72">
        <v>2.0</v>
      </c>
      <c r="D1573" s="72" t="s">
        <v>12798</v>
      </c>
      <c r="E1573" s="72" t="s">
        <v>5933</v>
      </c>
      <c r="F1573" s="72" t="s">
        <v>12799</v>
      </c>
      <c r="G1573" s="72" t="s">
        <v>12800</v>
      </c>
      <c r="H1573" s="75" t="s">
        <v>6583</v>
      </c>
      <c r="I1573" s="75" t="s">
        <v>2833</v>
      </c>
      <c r="J1573" s="75" t="s">
        <v>6546</v>
      </c>
      <c r="K1573" s="75" t="s">
        <v>4532</v>
      </c>
      <c r="L1573" s="75" t="s">
        <v>3186</v>
      </c>
    </row>
    <row r="1574" ht="15.75" customHeight="1">
      <c r="A1574" s="67">
        <v>6687.0</v>
      </c>
      <c r="B1574" s="72" t="s">
        <v>12801</v>
      </c>
      <c r="C1574" s="72">
        <v>2.0</v>
      </c>
      <c r="D1574" s="72" t="s">
        <v>12802</v>
      </c>
      <c r="E1574" s="72" t="s">
        <v>5575</v>
      </c>
      <c r="F1574" s="72" t="s">
        <v>12803</v>
      </c>
      <c r="G1574" s="72" t="s">
        <v>12804</v>
      </c>
      <c r="H1574" s="75" t="s">
        <v>4840</v>
      </c>
      <c r="I1574" s="75" t="s">
        <v>12805</v>
      </c>
      <c r="J1574" s="75" t="s">
        <v>4412</v>
      </c>
      <c r="K1574" s="75" t="s">
        <v>4800</v>
      </c>
    </row>
    <row r="1575" ht="15.75" customHeight="1">
      <c r="A1575" s="67">
        <v>6688.0</v>
      </c>
      <c r="B1575" s="72" t="s">
        <v>12806</v>
      </c>
      <c r="C1575" s="72">
        <v>2.0</v>
      </c>
      <c r="D1575" s="72" t="s">
        <v>12807</v>
      </c>
      <c r="E1575" s="72" t="s">
        <v>5586</v>
      </c>
      <c r="F1575" s="72" t="s">
        <v>12808</v>
      </c>
      <c r="G1575" s="72" t="s">
        <v>12809</v>
      </c>
      <c r="H1575" s="75" t="s">
        <v>4612</v>
      </c>
      <c r="I1575" s="75" t="s">
        <v>6680</v>
      </c>
      <c r="J1575" s="75" t="s">
        <v>382</v>
      </c>
      <c r="K1575" s="75" t="s">
        <v>4697</v>
      </c>
      <c r="L1575" s="75" t="s">
        <v>4697</v>
      </c>
    </row>
    <row r="1576" ht="15.75" customHeight="1">
      <c r="A1576" s="67">
        <v>6689.0</v>
      </c>
      <c r="B1576" s="72" t="s">
        <v>12810</v>
      </c>
      <c r="C1576" s="72">
        <v>2.0</v>
      </c>
      <c r="D1576" s="72" t="s">
        <v>12811</v>
      </c>
      <c r="E1576" s="72" t="s">
        <v>12812</v>
      </c>
      <c r="F1576" s="72" t="s">
        <v>12813</v>
      </c>
      <c r="G1576" s="72" t="s">
        <v>12814</v>
      </c>
      <c r="H1576" s="75" t="s">
        <v>6921</v>
      </c>
      <c r="I1576" s="75" t="s">
        <v>3825</v>
      </c>
      <c r="J1576" s="75" t="s">
        <v>6920</v>
      </c>
      <c r="K1576" s="75" t="s">
        <v>2961</v>
      </c>
      <c r="L1576" s="75" t="s">
        <v>3709</v>
      </c>
    </row>
    <row r="1577" ht="15.75" customHeight="1">
      <c r="A1577" s="67">
        <v>6690.0</v>
      </c>
      <c r="B1577" s="72" t="s">
        <v>12815</v>
      </c>
      <c r="C1577" s="72">
        <v>2.0</v>
      </c>
      <c r="D1577" s="72" t="s">
        <v>12816</v>
      </c>
      <c r="E1577" s="72" t="s">
        <v>6549</v>
      </c>
      <c r="F1577" s="72" t="s">
        <v>12817</v>
      </c>
      <c r="G1577" s="72" t="s">
        <v>12818</v>
      </c>
      <c r="H1577" s="75" t="s">
        <v>2455</v>
      </c>
      <c r="I1577" s="75" t="s">
        <v>6680</v>
      </c>
      <c r="J1577" s="75" t="s">
        <v>2457</v>
      </c>
      <c r="K1577" s="75" t="s">
        <v>379</v>
      </c>
      <c r="L1577" s="75" t="s">
        <v>379</v>
      </c>
    </row>
    <row r="1578" ht="15.75" customHeight="1">
      <c r="A1578" s="67">
        <v>6691.0</v>
      </c>
      <c r="B1578" s="72" t="s">
        <v>12819</v>
      </c>
      <c r="C1578" s="72">
        <v>2.0</v>
      </c>
      <c r="D1578" s="72" t="s">
        <v>12820</v>
      </c>
      <c r="E1578" s="72" t="s">
        <v>9086</v>
      </c>
      <c r="F1578" s="72" t="s">
        <v>12821</v>
      </c>
      <c r="G1578" s="72" t="s">
        <v>12822</v>
      </c>
      <c r="H1578" s="75" t="s">
        <v>4482</v>
      </c>
      <c r="I1578" s="75" t="s">
        <v>2816</v>
      </c>
      <c r="J1578" s="75" t="s">
        <v>4410</v>
      </c>
      <c r="K1578" s="75" t="s">
        <v>4731</v>
      </c>
      <c r="L1578" s="75" t="s">
        <v>4410</v>
      </c>
    </row>
    <row r="1579" ht="15.75" customHeight="1">
      <c r="A1579" s="67">
        <v>6692.0</v>
      </c>
      <c r="B1579" s="72" t="s">
        <v>12823</v>
      </c>
      <c r="C1579" s="72">
        <v>2.0</v>
      </c>
      <c r="D1579" s="72" t="s">
        <v>12824</v>
      </c>
      <c r="E1579" s="72" t="s">
        <v>9800</v>
      </c>
      <c r="F1579" s="72" t="s">
        <v>12825</v>
      </c>
      <c r="G1579" s="72" t="s">
        <v>12826</v>
      </c>
      <c r="H1579" s="75" t="s">
        <v>2815</v>
      </c>
      <c r="I1579" s="75" t="s">
        <v>4482</v>
      </c>
      <c r="J1579" s="75" t="s">
        <v>2441</v>
      </c>
      <c r="K1579" s="75" t="s">
        <v>2667</v>
      </c>
      <c r="L1579" s="75" t="s">
        <v>2667</v>
      </c>
    </row>
    <row r="1580" ht="15.75" customHeight="1">
      <c r="A1580" s="67">
        <v>6693.0</v>
      </c>
      <c r="B1580" s="72" t="s">
        <v>12827</v>
      </c>
      <c r="C1580" s="72">
        <v>2.0</v>
      </c>
      <c r="D1580" s="72" t="s">
        <v>12828</v>
      </c>
      <c r="E1580" s="72" t="s">
        <v>5349</v>
      </c>
      <c r="F1580" s="72" t="s">
        <v>12829</v>
      </c>
      <c r="G1580" s="72" t="s">
        <v>12830</v>
      </c>
      <c r="H1580" s="75" t="s">
        <v>12831</v>
      </c>
      <c r="I1580" s="75" t="s">
        <v>1051</v>
      </c>
    </row>
    <row r="1581" ht="15.75" customHeight="1">
      <c r="A1581" s="67">
        <v>6694.0</v>
      </c>
      <c r="B1581" s="72" t="s">
        <v>12832</v>
      </c>
      <c r="C1581" s="72">
        <v>2.0</v>
      </c>
      <c r="D1581" s="72" t="s">
        <v>12833</v>
      </c>
      <c r="E1581" s="72" t="s">
        <v>5586</v>
      </c>
      <c r="F1581" s="72" t="s">
        <v>12834</v>
      </c>
      <c r="G1581" s="72" t="s">
        <v>12835</v>
      </c>
      <c r="H1581" s="75" t="s">
        <v>4759</v>
      </c>
      <c r="I1581" s="75" t="s">
        <v>6447</v>
      </c>
      <c r="J1581" s="75" t="s">
        <v>4381</v>
      </c>
      <c r="K1581" s="75" t="s">
        <v>4381</v>
      </c>
      <c r="L1581" s="75" t="s">
        <v>4381</v>
      </c>
    </row>
    <row r="1582" ht="15.75" customHeight="1">
      <c r="A1582" s="67">
        <v>6706.0</v>
      </c>
      <c r="B1582" s="72" t="s">
        <v>3789</v>
      </c>
      <c r="C1582" s="72">
        <v>2.0</v>
      </c>
      <c r="D1582" s="72" t="s">
        <v>12836</v>
      </c>
      <c r="E1582" s="72" t="s">
        <v>12837</v>
      </c>
      <c r="F1582" s="72" t="s">
        <v>12838</v>
      </c>
      <c r="G1582" s="72" t="s">
        <v>12839</v>
      </c>
      <c r="H1582" s="75" t="s">
        <v>3181</v>
      </c>
      <c r="I1582" s="75" t="s">
        <v>3178</v>
      </c>
      <c r="J1582" s="75" t="s">
        <v>2815</v>
      </c>
      <c r="K1582" s="75" t="s">
        <v>7070</v>
      </c>
      <c r="L1582" s="75" t="s">
        <v>9143</v>
      </c>
    </row>
    <row r="1583" ht="15.75" customHeight="1">
      <c r="A1583" s="67">
        <v>6707.0</v>
      </c>
      <c r="B1583" s="72" t="s">
        <v>3935</v>
      </c>
      <c r="C1583" s="72">
        <v>2.0</v>
      </c>
      <c r="D1583" s="72" t="s">
        <v>12840</v>
      </c>
      <c r="E1583" s="72" t="s">
        <v>12841</v>
      </c>
      <c r="F1583" s="72" t="s">
        <v>12842</v>
      </c>
      <c r="G1583" s="72" t="s">
        <v>12843</v>
      </c>
      <c r="H1583" s="75" t="s">
        <v>3181</v>
      </c>
      <c r="I1583" s="75" t="s">
        <v>3178</v>
      </c>
      <c r="J1583" s="75" t="s">
        <v>4013</v>
      </c>
      <c r="K1583" s="75" t="s">
        <v>7070</v>
      </c>
      <c r="L1583" s="75" t="s">
        <v>9143</v>
      </c>
    </row>
    <row r="1584" ht="15.75" customHeight="1">
      <c r="A1584" s="67">
        <v>6708.0</v>
      </c>
      <c r="B1584" s="72" t="s">
        <v>12844</v>
      </c>
      <c r="C1584" s="72">
        <v>2.0</v>
      </c>
      <c r="D1584" s="72" t="s">
        <v>12845</v>
      </c>
      <c r="E1584" s="72" t="s">
        <v>6401</v>
      </c>
      <c r="F1584" s="72" t="s">
        <v>12846</v>
      </c>
      <c r="G1584" s="72" t="s">
        <v>12847</v>
      </c>
      <c r="H1584" s="75" t="s">
        <v>343</v>
      </c>
      <c r="I1584" s="75" t="s">
        <v>2816</v>
      </c>
      <c r="J1584" s="75" t="s">
        <v>2441</v>
      </c>
      <c r="K1584" s="75" t="s">
        <v>3356</v>
      </c>
      <c r="L1584" s="75" t="s">
        <v>2441</v>
      </c>
    </row>
    <row r="1585" ht="15.75" customHeight="1">
      <c r="A1585" s="67">
        <v>6709.0</v>
      </c>
      <c r="B1585" s="72" t="s">
        <v>12848</v>
      </c>
      <c r="C1585" s="72">
        <v>2.0</v>
      </c>
      <c r="D1585" s="72" t="s">
        <v>12849</v>
      </c>
      <c r="E1585" s="72" t="s">
        <v>5349</v>
      </c>
      <c r="F1585" s="72" t="s">
        <v>12850</v>
      </c>
      <c r="G1585" s="72" t="s">
        <v>12851</v>
      </c>
      <c r="H1585" s="75" t="s">
        <v>3356</v>
      </c>
      <c r="I1585" s="75" t="s">
        <v>343</v>
      </c>
    </row>
    <row r="1586" ht="15.75" customHeight="1">
      <c r="A1586" s="67">
        <v>6710.0</v>
      </c>
      <c r="B1586" s="72" t="s">
        <v>12852</v>
      </c>
      <c r="C1586" s="72">
        <v>2.0</v>
      </c>
      <c r="D1586" s="72" t="s">
        <v>12853</v>
      </c>
      <c r="E1586" s="72" t="s">
        <v>5387</v>
      </c>
      <c r="F1586" s="72" t="s">
        <v>12854</v>
      </c>
      <c r="G1586" s="72" t="s">
        <v>12855</v>
      </c>
      <c r="H1586" s="75" t="s">
        <v>2441</v>
      </c>
      <c r="I1586" s="75" t="s">
        <v>3792</v>
      </c>
      <c r="J1586" s="75" t="s">
        <v>2817</v>
      </c>
    </row>
    <row r="1587" ht="15.75" customHeight="1">
      <c r="A1587" s="67">
        <v>6711.0</v>
      </c>
      <c r="B1587" s="72" t="s">
        <v>12856</v>
      </c>
      <c r="C1587" s="72">
        <v>2.0</v>
      </c>
      <c r="D1587" s="72" t="s">
        <v>12857</v>
      </c>
      <c r="E1587" s="72" t="s">
        <v>5349</v>
      </c>
      <c r="F1587" s="72" t="s">
        <v>12858</v>
      </c>
      <c r="G1587" s="72" t="s">
        <v>12859</v>
      </c>
      <c r="H1587" s="75" t="s">
        <v>2441</v>
      </c>
      <c r="I1587" s="75" t="s">
        <v>3792</v>
      </c>
    </row>
    <row r="1588" ht="15.75" customHeight="1">
      <c r="A1588" s="67">
        <v>6712.0</v>
      </c>
      <c r="B1588" s="72" t="s">
        <v>2666</v>
      </c>
      <c r="C1588" s="72">
        <v>2.0</v>
      </c>
      <c r="D1588" s="72" t="s">
        <v>12860</v>
      </c>
      <c r="E1588" s="72" t="s">
        <v>5349</v>
      </c>
      <c r="F1588" s="72" t="s">
        <v>2665</v>
      </c>
      <c r="G1588" s="72" t="s">
        <v>12861</v>
      </c>
      <c r="H1588" s="75" t="s">
        <v>2629</v>
      </c>
      <c r="I1588" s="75" t="s">
        <v>2667</v>
      </c>
    </row>
    <row r="1589" ht="15.75" customHeight="1">
      <c r="A1589" s="67">
        <v>6713.0</v>
      </c>
      <c r="B1589" s="72" t="s">
        <v>12862</v>
      </c>
      <c r="C1589" s="72">
        <v>2.0</v>
      </c>
      <c r="D1589" s="72" t="s">
        <v>12863</v>
      </c>
      <c r="E1589" s="72" t="s">
        <v>6520</v>
      </c>
      <c r="F1589" s="72" t="s">
        <v>12864</v>
      </c>
      <c r="G1589" s="72" t="s">
        <v>12865</v>
      </c>
      <c r="H1589" s="75" t="s">
        <v>3181</v>
      </c>
      <c r="I1589" s="75" t="s">
        <v>3178</v>
      </c>
      <c r="J1589" s="75" t="s">
        <v>4630</v>
      </c>
      <c r="K1589" s="75" t="s">
        <v>3180</v>
      </c>
      <c r="L1589" s="75" t="s">
        <v>2630</v>
      </c>
    </row>
    <row r="1590" ht="15.75" customHeight="1">
      <c r="A1590" s="67">
        <v>6714.0</v>
      </c>
      <c r="B1590" s="72" t="s">
        <v>12866</v>
      </c>
      <c r="C1590" s="72">
        <v>2.0</v>
      </c>
      <c r="D1590" s="72" t="s">
        <v>12867</v>
      </c>
      <c r="E1590" s="72" t="s">
        <v>8271</v>
      </c>
      <c r="F1590" s="72" t="s">
        <v>12868</v>
      </c>
      <c r="G1590" s="72" t="s">
        <v>12869</v>
      </c>
      <c r="H1590" s="75" t="s">
        <v>4013</v>
      </c>
      <c r="I1590" s="75" t="s">
        <v>4482</v>
      </c>
      <c r="J1590" s="75" t="s">
        <v>3936</v>
      </c>
      <c r="K1590" s="75" t="s">
        <v>3936</v>
      </c>
      <c r="L1590" s="75" t="s">
        <v>3936</v>
      </c>
    </row>
    <row r="1591" ht="15.75" customHeight="1">
      <c r="A1591" s="67">
        <v>6715.0</v>
      </c>
      <c r="B1591" s="72" t="s">
        <v>12870</v>
      </c>
      <c r="C1591" s="72">
        <v>2.0</v>
      </c>
      <c r="D1591" s="72" t="s">
        <v>12871</v>
      </c>
      <c r="E1591" s="72" t="s">
        <v>5374</v>
      </c>
      <c r="F1591" s="72" t="s">
        <v>12872</v>
      </c>
      <c r="G1591" s="72" t="s">
        <v>12873</v>
      </c>
      <c r="H1591" s="75" t="s">
        <v>4482</v>
      </c>
      <c r="I1591" s="75" t="s">
        <v>9083</v>
      </c>
      <c r="J1591" s="75" t="s">
        <v>3936</v>
      </c>
      <c r="K1591" s="75" t="s">
        <v>343</v>
      </c>
    </row>
    <row r="1592" ht="15.75" customHeight="1">
      <c r="A1592" s="67">
        <v>6717.0</v>
      </c>
      <c r="B1592" s="72" t="s">
        <v>12874</v>
      </c>
      <c r="C1592" s="72">
        <v>2.0</v>
      </c>
      <c r="D1592" s="72" t="s">
        <v>12875</v>
      </c>
      <c r="E1592" s="72" t="s">
        <v>5349</v>
      </c>
      <c r="F1592" s="72" t="s">
        <v>12876</v>
      </c>
      <c r="G1592" s="72" t="s">
        <v>12877</v>
      </c>
      <c r="H1592" s="75" t="s">
        <v>4012</v>
      </c>
      <c r="I1592" s="75" t="s">
        <v>4013</v>
      </c>
    </row>
    <row r="1593" ht="15.75" customHeight="1">
      <c r="A1593" s="67">
        <v>6718.0</v>
      </c>
      <c r="B1593" s="72" t="s">
        <v>12878</v>
      </c>
      <c r="C1593" s="72">
        <v>2.0</v>
      </c>
      <c r="D1593" s="72" t="s">
        <v>12879</v>
      </c>
      <c r="E1593" s="72" t="s">
        <v>5580</v>
      </c>
      <c r="F1593" s="72" t="s">
        <v>12880</v>
      </c>
      <c r="G1593" s="72" t="s">
        <v>12881</v>
      </c>
      <c r="H1593" s="75" t="s">
        <v>4556</v>
      </c>
      <c r="I1593" s="75" t="s">
        <v>2816</v>
      </c>
      <c r="J1593" s="75" t="s">
        <v>2441</v>
      </c>
      <c r="K1593" s="75" t="s">
        <v>2441</v>
      </c>
      <c r="L1593" s="75" t="s">
        <v>2441</v>
      </c>
    </row>
    <row r="1594" ht="15.75" customHeight="1">
      <c r="A1594" s="67">
        <v>6719.0</v>
      </c>
      <c r="B1594" s="72" t="s">
        <v>12882</v>
      </c>
      <c r="C1594" s="72">
        <v>2.0</v>
      </c>
      <c r="D1594" s="72" t="s">
        <v>12883</v>
      </c>
      <c r="E1594" s="72" t="s">
        <v>5570</v>
      </c>
      <c r="F1594" s="72" t="s">
        <v>12884</v>
      </c>
      <c r="G1594" s="72" t="s">
        <v>12885</v>
      </c>
      <c r="H1594" s="75" t="s">
        <v>2815</v>
      </c>
      <c r="I1594" s="75" t="s">
        <v>2816</v>
      </c>
      <c r="J1594" s="75" t="s">
        <v>2441</v>
      </c>
      <c r="K1594" s="75" t="s">
        <v>2667</v>
      </c>
      <c r="L1594" s="75" t="s">
        <v>2441</v>
      </c>
    </row>
    <row r="1595" ht="15.75" customHeight="1">
      <c r="A1595" s="67">
        <v>6720.0</v>
      </c>
      <c r="B1595" s="72" t="s">
        <v>12886</v>
      </c>
      <c r="C1595" s="72">
        <v>2.0</v>
      </c>
      <c r="D1595" s="72" t="s">
        <v>12887</v>
      </c>
      <c r="E1595" s="72" t="s">
        <v>5575</v>
      </c>
      <c r="F1595" s="72" t="s">
        <v>12888</v>
      </c>
      <c r="G1595" s="72" t="s">
        <v>12889</v>
      </c>
      <c r="H1595" s="75" t="s">
        <v>2441</v>
      </c>
      <c r="I1595" s="75" t="s">
        <v>2816</v>
      </c>
      <c r="J1595" s="75" t="s">
        <v>2815</v>
      </c>
      <c r="K1595" s="75" t="s">
        <v>2817</v>
      </c>
    </row>
    <row r="1596" ht="15.75" customHeight="1">
      <c r="A1596" s="67">
        <v>6721.0</v>
      </c>
      <c r="B1596" s="72" t="s">
        <v>12890</v>
      </c>
      <c r="C1596" s="72">
        <v>2.0</v>
      </c>
      <c r="D1596" s="72" t="s">
        <v>12891</v>
      </c>
      <c r="E1596" s="72" t="s">
        <v>5349</v>
      </c>
      <c r="F1596" s="72" t="s">
        <v>12892</v>
      </c>
      <c r="G1596" s="72" t="s">
        <v>12893</v>
      </c>
      <c r="H1596" s="75" t="s">
        <v>2441</v>
      </c>
      <c r="I1596" s="75" t="s">
        <v>2817</v>
      </c>
    </row>
    <row r="1597" ht="15.75" customHeight="1">
      <c r="A1597" s="67">
        <v>6722.0</v>
      </c>
      <c r="B1597" s="72" t="s">
        <v>12894</v>
      </c>
      <c r="C1597" s="72">
        <v>2.0</v>
      </c>
      <c r="D1597" s="72" t="s">
        <v>12895</v>
      </c>
      <c r="E1597" s="72" t="s">
        <v>5349</v>
      </c>
      <c r="F1597" s="72" t="s">
        <v>12896</v>
      </c>
      <c r="G1597" s="72" t="s">
        <v>12897</v>
      </c>
      <c r="H1597" s="75" t="s">
        <v>9143</v>
      </c>
    </row>
    <row r="1598" ht="15.75" customHeight="1">
      <c r="A1598" s="67">
        <v>6723.0</v>
      </c>
      <c r="B1598" s="72" t="s">
        <v>12898</v>
      </c>
      <c r="C1598" s="72">
        <v>2.0</v>
      </c>
      <c r="D1598" s="72" t="s">
        <v>7699</v>
      </c>
      <c r="E1598" s="72" t="s">
        <v>5349</v>
      </c>
      <c r="F1598" s="72" t="s">
        <v>7700</v>
      </c>
      <c r="G1598" s="72" t="s">
        <v>7701</v>
      </c>
      <c r="H1598" s="75" t="s">
        <v>3791</v>
      </c>
    </row>
    <row r="1599" ht="15.75" customHeight="1">
      <c r="A1599" s="67">
        <v>6726.0</v>
      </c>
      <c r="B1599" s="72" t="s">
        <v>4934</v>
      </c>
      <c r="C1599" s="72">
        <v>2.0</v>
      </c>
      <c r="D1599" s="72" t="s">
        <v>12899</v>
      </c>
      <c r="E1599" s="72" t="s">
        <v>12900</v>
      </c>
      <c r="F1599" s="72" t="s">
        <v>4933</v>
      </c>
      <c r="G1599" s="72" t="s">
        <v>12901</v>
      </c>
      <c r="H1599" s="75" t="s">
        <v>1559</v>
      </c>
      <c r="I1599" s="75" t="s">
        <v>12902</v>
      </c>
      <c r="J1599" s="75" t="s">
        <v>4935</v>
      </c>
      <c r="K1599" s="75" t="s">
        <v>12903</v>
      </c>
      <c r="L1599" s="75" t="s">
        <v>12903</v>
      </c>
    </row>
    <row r="1600" ht="15.75" customHeight="1">
      <c r="A1600" s="67">
        <v>6739.0</v>
      </c>
      <c r="B1600" s="72" t="s">
        <v>12904</v>
      </c>
      <c r="C1600" s="72">
        <v>2.0</v>
      </c>
      <c r="D1600" s="72" t="s">
        <v>12905</v>
      </c>
      <c r="E1600" s="72" t="s">
        <v>5999</v>
      </c>
      <c r="F1600" s="72" t="s">
        <v>11841</v>
      </c>
      <c r="G1600" s="72" t="s">
        <v>11842</v>
      </c>
      <c r="H1600" s="75" t="s">
        <v>782</v>
      </c>
      <c r="I1600" s="75" t="s">
        <v>310</v>
      </c>
      <c r="J1600" s="75" t="s">
        <v>312</v>
      </c>
    </row>
    <row r="1601" ht="15.75" customHeight="1">
      <c r="A1601" s="67">
        <v>6742.0</v>
      </c>
      <c r="B1601" s="72" t="s">
        <v>12906</v>
      </c>
      <c r="C1601" s="72">
        <v>2.0</v>
      </c>
      <c r="D1601" s="72" t="s">
        <v>12907</v>
      </c>
      <c r="E1601" s="72" t="s">
        <v>5528</v>
      </c>
      <c r="F1601" s="72" t="s">
        <v>12908</v>
      </c>
      <c r="G1601" s="72" t="s">
        <v>12909</v>
      </c>
      <c r="H1601" s="75" t="s">
        <v>3127</v>
      </c>
      <c r="I1601" s="75" t="s">
        <v>12910</v>
      </c>
      <c r="J1601" s="75" t="s">
        <v>12911</v>
      </c>
      <c r="K1601" s="75" t="s">
        <v>653</v>
      </c>
      <c r="L1601" s="75" t="s">
        <v>12912</v>
      </c>
    </row>
    <row r="1602" ht="15.75" customHeight="1">
      <c r="A1602" s="67">
        <v>6747.0</v>
      </c>
      <c r="B1602" s="72" t="s">
        <v>12913</v>
      </c>
      <c r="C1602" s="72">
        <v>2.0</v>
      </c>
      <c r="D1602" s="72" t="s">
        <v>12914</v>
      </c>
      <c r="E1602" s="72" t="s">
        <v>5523</v>
      </c>
      <c r="F1602" s="72" t="s">
        <v>12915</v>
      </c>
      <c r="G1602" s="72" t="s">
        <v>12916</v>
      </c>
      <c r="H1602" s="75" t="s">
        <v>12917</v>
      </c>
      <c r="I1602" s="75" t="s">
        <v>12918</v>
      </c>
      <c r="J1602" s="75" t="s">
        <v>587</v>
      </c>
      <c r="K1602" s="75" t="s">
        <v>12919</v>
      </c>
    </row>
    <row r="1603" ht="15.75" customHeight="1">
      <c r="A1603" s="67">
        <v>6748.0</v>
      </c>
      <c r="B1603" s="72" t="s">
        <v>12920</v>
      </c>
      <c r="C1603" s="72">
        <v>2.0</v>
      </c>
      <c r="D1603" s="72" t="s">
        <v>12921</v>
      </c>
      <c r="E1603" s="72" t="s">
        <v>5910</v>
      </c>
      <c r="F1603" s="72" t="s">
        <v>12922</v>
      </c>
      <c r="G1603" s="72" t="s">
        <v>12923</v>
      </c>
      <c r="H1603" s="75" t="s">
        <v>12924</v>
      </c>
      <c r="I1603" s="75" t="s">
        <v>12925</v>
      </c>
      <c r="J1603" s="75" t="s">
        <v>12926</v>
      </c>
      <c r="K1603" s="75" t="s">
        <v>12927</v>
      </c>
      <c r="L1603" s="75" t="s">
        <v>12927</v>
      </c>
    </row>
    <row r="1604" ht="15.75" customHeight="1">
      <c r="A1604" s="67">
        <v>6768.0</v>
      </c>
      <c r="B1604" s="72" t="s">
        <v>4709</v>
      </c>
      <c r="C1604" s="72">
        <v>2.0</v>
      </c>
      <c r="D1604" s="72" t="s">
        <v>12928</v>
      </c>
      <c r="E1604" s="72" t="s">
        <v>12929</v>
      </c>
      <c r="F1604" s="72" t="s">
        <v>12930</v>
      </c>
      <c r="G1604" s="72" t="s">
        <v>12931</v>
      </c>
      <c r="H1604" s="75" t="s">
        <v>12932</v>
      </c>
      <c r="I1604" s="75" t="s">
        <v>3452</v>
      </c>
      <c r="J1604" s="75" t="s">
        <v>4527</v>
      </c>
      <c r="K1604" s="75" t="s">
        <v>12933</v>
      </c>
      <c r="L1604" s="75" t="s">
        <v>6375</v>
      </c>
    </row>
    <row r="1605" ht="15.75" customHeight="1">
      <c r="A1605" s="67">
        <v>6769.0</v>
      </c>
      <c r="B1605" s="72" t="s">
        <v>12934</v>
      </c>
      <c r="C1605" s="72">
        <v>2.0</v>
      </c>
      <c r="D1605" s="72" t="s">
        <v>12935</v>
      </c>
      <c r="E1605" s="72" t="s">
        <v>12936</v>
      </c>
      <c r="F1605" s="72" t="s">
        <v>12937</v>
      </c>
      <c r="G1605" s="72" t="s">
        <v>12938</v>
      </c>
      <c r="H1605" s="75" t="s">
        <v>6375</v>
      </c>
      <c r="I1605" s="75" t="s">
        <v>2180</v>
      </c>
      <c r="J1605" s="75" t="s">
        <v>773</v>
      </c>
      <c r="K1605" s="75" t="s">
        <v>6382</v>
      </c>
      <c r="L1605" s="75" t="s">
        <v>2181</v>
      </c>
    </row>
    <row r="1606" ht="15.75" customHeight="1">
      <c r="A1606" s="67">
        <v>6770.0</v>
      </c>
      <c r="B1606" s="72" t="s">
        <v>12939</v>
      </c>
      <c r="C1606" s="72">
        <v>2.0</v>
      </c>
      <c r="D1606" s="72" t="s">
        <v>12940</v>
      </c>
      <c r="E1606" s="72" t="s">
        <v>9599</v>
      </c>
      <c r="F1606" s="72" t="s">
        <v>12941</v>
      </c>
      <c r="G1606" s="72" t="s">
        <v>12942</v>
      </c>
      <c r="H1606" s="75" t="s">
        <v>12943</v>
      </c>
      <c r="I1606" s="75" t="s">
        <v>12944</v>
      </c>
      <c r="J1606" s="75" t="s">
        <v>12945</v>
      </c>
      <c r="K1606" s="75" t="s">
        <v>9612</v>
      </c>
      <c r="L1606" s="75" t="s">
        <v>9612</v>
      </c>
    </row>
    <row r="1607" ht="15.75" customHeight="1">
      <c r="A1607" s="67">
        <v>6771.0</v>
      </c>
      <c r="B1607" s="72" t="s">
        <v>12946</v>
      </c>
      <c r="C1607" s="72">
        <v>2.0</v>
      </c>
      <c r="D1607" s="72" t="s">
        <v>12947</v>
      </c>
      <c r="E1607" s="72" t="s">
        <v>5374</v>
      </c>
      <c r="F1607" s="72" t="s">
        <v>12948</v>
      </c>
      <c r="G1607" s="72" t="s">
        <v>12949</v>
      </c>
      <c r="H1607" s="75" t="s">
        <v>1252</v>
      </c>
      <c r="I1607" s="75" t="s">
        <v>3838</v>
      </c>
      <c r="J1607" s="75" t="s">
        <v>4760</v>
      </c>
      <c r="K1607" s="75" t="s">
        <v>4419</v>
      </c>
      <c r="L1607" s="75" t="s">
        <v>12950</v>
      </c>
    </row>
    <row r="1608" ht="15.75" customHeight="1">
      <c r="A1608" s="67">
        <v>6773.0</v>
      </c>
      <c r="B1608" s="72" t="s">
        <v>12951</v>
      </c>
      <c r="C1608" s="72">
        <v>2.0</v>
      </c>
      <c r="D1608" s="72" t="s">
        <v>12952</v>
      </c>
      <c r="E1608" s="72" t="s">
        <v>5387</v>
      </c>
      <c r="F1608" s="72" t="s">
        <v>12953</v>
      </c>
      <c r="G1608" s="72" t="s">
        <v>12954</v>
      </c>
      <c r="H1608" s="75" t="s">
        <v>7568</v>
      </c>
    </row>
    <row r="1609" ht="15.75" customHeight="1">
      <c r="A1609" s="67">
        <v>6774.0</v>
      </c>
      <c r="B1609" s="72" t="s">
        <v>3602</v>
      </c>
      <c r="C1609" s="72">
        <v>2.0</v>
      </c>
      <c r="D1609" s="72" t="s">
        <v>12955</v>
      </c>
      <c r="E1609" s="72" t="s">
        <v>12956</v>
      </c>
      <c r="F1609" s="72" t="s">
        <v>12957</v>
      </c>
      <c r="G1609" s="72" t="s">
        <v>12958</v>
      </c>
      <c r="H1609" s="75" t="s">
        <v>12959</v>
      </c>
      <c r="I1609" s="75" t="s">
        <v>3750</v>
      </c>
      <c r="J1609" s="75" t="s">
        <v>12960</v>
      </c>
      <c r="K1609" s="75" t="s">
        <v>12961</v>
      </c>
      <c r="L1609" s="75" t="s">
        <v>4419</v>
      </c>
    </row>
    <row r="1610" ht="15.75" customHeight="1">
      <c r="A1610" s="67">
        <v>6806.0</v>
      </c>
      <c r="B1610" s="72" t="s">
        <v>3170</v>
      </c>
      <c r="C1610" s="72">
        <v>2.0</v>
      </c>
      <c r="D1610" s="72" t="s">
        <v>12962</v>
      </c>
      <c r="E1610" s="72" t="s">
        <v>12963</v>
      </c>
      <c r="F1610" s="72" t="s">
        <v>12964</v>
      </c>
      <c r="G1610" s="72" t="s">
        <v>12965</v>
      </c>
      <c r="H1610" s="75" t="s">
        <v>12966</v>
      </c>
      <c r="I1610" s="75" t="s">
        <v>12967</v>
      </c>
      <c r="J1610" s="75" t="s">
        <v>12968</v>
      </c>
      <c r="K1610" s="75" t="s">
        <v>802</v>
      </c>
      <c r="L1610" s="75" t="s">
        <v>12969</v>
      </c>
    </row>
    <row r="1611" ht="15.75" customHeight="1">
      <c r="A1611" s="67">
        <v>6813.0</v>
      </c>
      <c r="B1611" s="72" t="s">
        <v>12970</v>
      </c>
      <c r="C1611" s="72">
        <v>2.0</v>
      </c>
      <c r="D1611" s="72" t="s">
        <v>12971</v>
      </c>
      <c r="E1611" s="72" t="s">
        <v>12972</v>
      </c>
      <c r="F1611" s="72" t="s">
        <v>12973</v>
      </c>
      <c r="G1611" s="72" t="s">
        <v>12974</v>
      </c>
      <c r="H1611" s="75" t="s">
        <v>2228</v>
      </c>
      <c r="I1611" s="75" t="s">
        <v>1730</v>
      </c>
      <c r="J1611" s="75" t="s">
        <v>12975</v>
      </c>
      <c r="K1611" s="75" t="s">
        <v>12976</v>
      </c>
      <c r="L1611" s="75" t="s">
        <v>950</v>
      </c>
    </row>
    <row r="1612" ht="15.75" customHeight="1">
      <c r="A1612" s="67">
        <v>6815.0</v>
      </c>
      <c r="B1612" s="72" t="s">
        <v>12977</v>
      </c>
      <c r="C1612" s="72">
        <v>2.0</v>
      </c>
      <c r="D1612" s="72" t="s">
        <v>12978</v>
      </c>
      <c r="E1612" s="72" t="s">
        <v>5349</v>
      </c>
      <c r="F1612" s="72" t="s">
        <v>3499</v>
      </c>
      <c r="G1612" s="72" t="s">
        <v>9622</v>
      </c>
      <c r="H1612" s="75" t="s">
        <v>3250</v>
      </c>
    </row>
    <row r="1613" ht="15.75" customHeight="1">
      <c r="A1613" s="67">
        <v>6831.0</v>
      </c>
      <c r="B1613" s="72" t="s">
        <v>12979</v>
      </c>
      <c r="C1613" s="72">
        <v>2.0</v>
      </c>
      <c r="D1613" s="72" t="s">
        <v>12980</v>
      </c>
      <c r="E1613" s="72" t="s">
        <v>12981</v>
      </c>
      <c r="F1613" s="72" t="s">
        <v>12982</v>
      </c>
      <c r="G1613" s="72" t="s">
        <v>12983</v>
      </c>
      <c r="H1613" s="75" t="s">
        <v>12984</v>
      </c>
      <c r="I1613" s="75" t="s">
        <v>12985</v>
      </c>
      <c r="J1613" s="75" t="s">
        <v>2946</v>
      </c>
      <c r="K1613" s="75" t="s">
        <v>12986</v>
      </c>
      <c r="L1613" s="75" t="s">
        <v>12987</v>
      </c>
    </row>
    <row r="1614" ht="15.75" customHeight="1">
      <c r="A1614" s="67">
        <v>6843.0</v>
      </c>
      <c r="B1614" s="72" t="s">
        <v>2650</v>
      </c>
      <c r="C1614" s="72">
        <v>2.0</v>
      </c>
      <c r="D1614" s="72" t="s">
        <v>12988</v>
      </c>
      <c r="E1614" s="72" t="s">
        <v>12989</v>
      </c>
      <c r="F1614" s="72" t="s">
        <v>2649</v>
      </c>
      <c r="G1614" s="72" t="s">
        <v>12990</v>
      </c>
      <c r="H1614" s="75" t="s">
        <v>2997</v>
      </c>
      <c r="I1614" s="75" t="s">
        <v>12967</v>
      </c>
      <c r="J1614" s="75" t="s">
        <v>2812</v>
      </c>
      <c r="K1614" s="75" t="s">
        <v>8345</v>
      </c>
      <c r="L1614" s="75" t="s">
        <v>2313</v>
      </c>
    </row>
    <row r="1615" ht="15.75" customHeight="1">
      <c r="A1615" s="67">
        <v>6847.0</v>
      </c>
      <c r="B1615" s="72" t="s">
        <v>12991</v>
      </c>
      <c r="C1615" s="72">
        <v>2.0</v>
      </c>
      <c r="D1615" s="72" t="s">
        <v>12992</v>
      </c>
      <c r="E1615" s="72" t="s">
        <v>5703</v>
      </c>
      <c r="F1615" s="72" t="s">
        <v>12993</v>
      </c>
      <c r="G1615" s="72" t="s">
        <v>12994</v>
      </c>
      <c r="H1615" s="75" t="s">
        <v>4761</v>
      </c>
      <c r="I1615" s="75" t="s">
        <v>3591</v>
      </c>
      <c r="J1615" s="75" t="s">
        <v>2709</v>
      </c>
      <c r="K1615" s="75" t="s">
        <v>3171</v>
      </c>
    </row>
    <row r="1616" ht="15.75" customHeight="1">
      <c r="A1616" s="67">
        <v>6867.0</v>
      </c>
      <c r="B1616" s="72" t="s">
        <v>12995</v>
      </c>
      <c r="C1616" s="72">
        <v>2.0</v>
      </c>
      <c r="D1616" s="72" t="s">
        <v>12996</v>
      </c>
      <c r="E1616" s="72" t="s">
        <v>5801</v>
      </c>
      <c r="F1616" s="72" t="s">
        <v>12997</v>
      </c>
      <c r="G1616" s="72" t="s">
        <v>12998</v>
      </c>
      <c r="H1616" s="75" t="s">
        <v>2267</v>
      </c>
      <c r="I1616" s="75" t="s">
        <v>2037</v>
      </c>
    </row>
    <row r="1617" ht="15.75" customHeight="1">
      <c r="A1617" s="67">
        <v>6868.0</v>
      </c>
      <c r="B1617" s="72" t="s">
        <v>12999</v>
      </c>
      <c r="C1617" s="72">
        <v>2.0</v>
      </c>
      <c r="D1617" s="72" t="s">
        <v>13000</v>
      </c>
      <c r="E1617" s="72" t="s">
        <v>10037</v>
      </c>
      <c r="F1617" s="72" t="s">
        <v>13001</v>
      </c>
      <c r="G1617" s="72" t="s">
        <v>13002</v>
      </c>
      <c r="H1617" s="75" t="s">
        <v>2557</v>
      </c>
      <c r="I1617" s="75" t="s">
        <v>12966</v>
      </c>
      <c r="J1617" s="75" t="s">
        <v>2556</v>
      </c>
      <c r="K1617" s="75" t="s">
        <v>2891</v>
      </c>
      <c r="L1617" s="75" t="s">
        <v>2891</v>
      </c>
    </row>
    <row r="1618" ht="15.75" customHeight="1">
      <c r="A1618" s="67">
        <v>6871.0</v>
      </c>
      <c r="B1618" s="72" t="s">
        <v>13003</v>
      </c>
      <c r="C1618" s="72">
        <v>2.0</v>
      </c>
      <c r="D1618" s="72" t="s">
        <v>13004</v>
      </c>
      <c r="E1618" s="72" t="s">
        <v>5349</v>
      </c>
      <c r="F1618" s="72" t="s">
        <v>13005</v>
      </c>
      <c r="G1618" s="72" t="s">
        <v>13006</v>
      </c>
      <c r="H1618" s="75" t="s">
        <v>6414</v>
      </c>
      <c r="I1618" s="75" t="s">
        <v>2210</v>
      </c>
    </row>
    <row r="1619" ht="15.75" customHeight="1">
      <c r="A1619" s="67">
        <v>6876.0</v>
      </c>
      <c r="B1619" s="72" t="s">
        <v>13007</v>
      </c>
      <c r="C1619" s="72">
        <v>2.0</v>
      </c>
      <c r="D1619" s="72" t="s">
        <v>13008</v>
      </c>
      <c r="E1619" s="72" t="s">
        <v>6960</v>
      </c>
      <c r="F1619" s="72" t="s">
        <v>13009</v>
      </c>
      <c r="G1619" s="72" t="s">
        <v>13010</v>
      </c>
      <c r="H1619" s="75" t="s">
        <v>4759</v>
      </c>
      <c r="I1619" s="75" t="s">
        <v>13011</v>
      </c>
      <c r="J1619" s="75" t="s">
        <v>4816</v>
      </c>
      <c r="K1619" s="75" t="s">
        <v>12950</v>
      </c>
      <c r="L1619" s="75" t="s">
        <v>12950</v>
      </c>
    </row>
    <row r="1620" ht="15.75" customHeight="1">
      <c r="A1620" s="67">
        <v>6877.0</v>
      </c>
      <c r="B1620" s="72" t="s">
        <v>13012</v>
      </c>
      <c r="C1620" s="72">
        <v>2.0</v>
      </c>
      <c r="D1620" s="72" t="s">
        <v>13013</v>
      </c>
      <c r="E1620" s="72" t="s">
        <v>5387</v>
      </c>
      <c r="F1620" s="72" t="s">
        <v>13014</v>
      </c>
      <c r="G1620" s="72" t="s">
        <v>13015</v>
      </c>
      <c r="H1620" s="75" t="s">
        <v>4419</v>
      </c>
      <c r="I1620" s="75" t="s">
        <v>12950</v>
      </c>
      <c r="J1620" s="75" t="s">
        <v>1252</v>
      </c>
      <c r="K1620" s="75" t="s">
        <v>3838</v>
      </c>
    </row>
    <row r="1621" ht="15.75" customHeight="1">
      <c r="A1621" s="67">
        <v>6878.0</v>
      </c>
      <c r="B1621" s="72" t="s">
        <v>3359</v>
      </c>
      <c r="C1621" s="72">
        <v>2.0</v>
      </c>
      <c r="D1621" s="72" t="s">
        <v>13016</v>
      </c>
      <c r="E1621" s="72" t="s">
        <v>13017</v>
      </c>
      <c r="F1621" s="72" t="s">
        <v>13018</v>
      </c>
      <c r="G1621" s="72" t="s">
        <v>13019</v>
      </c>
      <c r="H1621" s="75" t="s">
        <v>2758</v>
      </c>
      <c r="I1621" s="75" t="s">
        <v>4439</v>
      </c>
      <c r="J1621" s="75" t="s">
        <v>13020</v>
      </c>
      <c r="K1621" s="75" t="s">
        <v>712</v>
      </c>
      <c r="L1621" s="75" t="s">
        <v>2740</v>
      </c>
    </row>
    <row r="1622" ht="15.75" customHeight="1">
      <c r="A1622" s="67">
        <v>6879.0</v>
      </c>
      <c r="B1622" s="72" t="s">
        <v>13021</v>
      </c>
      <c r="C1622" s="72">
        <v>2.0</v>
      </c>
      <c r="D1622" s="72" t="s">
        <v>13022</v>
      </c>
      <c r="E1622" s="72" t="s">
        <v>9167</v>
      </c>
      <c r="F1622" s="72" t="s">
        <v>13023</v>
      </c>
      <c r="G1622" s="72" t="s">
        <v>13024</v>
      </c>
      <c r="H1622" s="75" t="s">
        <v>10579</v>
      </c>
      <c r="I1622" s="75" t="s">
        <v>10580</v>
      </c>
      <c r="J1622" s="75" t="s">
        <v>11329</v>
      </c>
      <c r="K1622" s="75" t="s">
        <v>12619</v>
      </c>
      <c r="L1622" s="75" t="s">
        <v>12619</v>
      </c>
    </row>
    <row r="1623" ht="15.75" customHeight="1">
      <c r="A1623" s="67">
        <v>6880.0</v>
      </c>
      <c r="B1623" s="72" t="s">
        <v>13025</v>
      </c>
      <c r="C1623" s="72">
        <v>2.0</v>
      </c>
      <c r="D1623" s="72" t="s">
        <v>13026</v>
      </c>
      <c r="E1623" s="72" t="s">
        <v>5349</v>
      </c>
      <c r="F1623" s="72" t="s">
        <v>13027</v>
      </c>
      <c r="G1623" s="72" t="s">
        <v>13028</v>
      </c>
      <c r="H1623" s="75" t="s">
        <v>3770</v>
      </c>
      <c r="I1623" s="75" t="s">
        <v>4678</v>
      </c>
    </row>
    <row r="1624" ht="15.75" customHeight="1">
      <c r="A1624" s="67">
        <v>6881.0</v>
      </c>
      <c r="B1624" s="72" t="s">
        <v>13029</v>
      </c>
      <c r="C1624" s="72">
        <v>2.0</v>
      </c>
      <c r="D1624" s="72" t="s">
        <v>13030</v>
      </c>
      <c r="E1624" s="72" t="s">
        <v>5631</v>
      </c>
      <c r="F1624" s="72" t="s">
        <v>13031</v>
      </c>
      <c r="G1624" s="72" t="s">
        <v>13032</v>
      </c>
      <c r="H1624" s="75" t="s">
        <v>10579</v>
      </c>
      <c r="I1624" s="75" t="s">
        <v>10580</v>
      </c>
      <c r="J1624" s="75" t="s">
        <v>5641</v>
      </c>
      <c r="K1624" s="75" t="s">
        <v>12619</v>
      </c>
    </row>
    <row r="1625" ht="15.75" customHeight="1">
      <c r="A1625" s="67">
        <v>6890.0</v>
      </c>
      <c r="B1625" s="72" t="s">
        <v>13033</v>
      </c>
      <c r="C1625" s="72">
        <v>2.0</v>
      </c>
      <c r="D1625" s="72" t="s">
        <v>13034</v>
      </c>
      <c r="E1625" s="72" t="s">
        <v>13035</v>
      </c>
      <c r="F1625" s="72" t="s">
        <v>13036</v>
      </c>
      <c r="G1625" s="72" t="s">
        <v>13037</v>
      </c>
      <c r="H1625" s="75" t="s">
        <v>3603</v>
      </c>
      <c r="I1625" s="75" t="s">
        <v>13038</v>
      </c>
      <c r="J1625" s="75" t="s">
        <v>3305</v>
      </c>
      <c r="K1625" s="75" t="s">
        <v>13039</v>
      </c>
      <c r="L1625" s="75" t="s">
        <v>13040</v>
      </c>
    </row>
    <row r="1626" ht="15.75" customHeight="1">
      <c r="A1626" s="67">
        <v>6891.0</v>
      </c>
      <c r="B1626" s="72" t="s">
        <v>13041</v>
      </c>
      <c r="C1626" s="72">
        <v>2.0</v>
      </c>
      <c r="D1626" s="72" t="s">
        <v>13042</v>
      </c>
      <c r="E1626" s="72" t="s">
        <v>13043</v>
      </c>
      <c r="F1626" s="72" t="s">
        <v>13044</v>
      </c>
      <c r="G1626" s="72" t="s">
        <v>13045</v>
      </c>
      <c r="H1626" s="75" t="s">
        <v>13046</v>
      </c>
      <c r="I1626" s="75" t="s">
        <v>13047</v>
      </c>
      <c r="J1626" s="75" t="s">
        <v>13048</v>
      </c>
      <c r="K1626" s="75" t="s">
        <v>13040</v>
      </c>
      <c r="L1626" s="75" t="s">
        <v>3305</v>
      </c>
    </row>
    <row r="1627" ht="15.75" customHeight="1">
      <c r="A1627" s="67">
        <v>6899.0</v>
      </c>
      <c r="B1627" s="72" t="s">
        <v>2543</v>
      </c>
      <c r="C1627" s="72">
        <v>2.0</v>
      </c>
      <c r="D1627" s="72" t="s">
        <v>13049</v>
      </c>
      <c r="E1627" s="72" t="s">
        <v>13050</v>
      </c>
      <c r="F1627" s="72" t="s">
        <v>13051</v>
      </c>
      <c r="G1627" s="72" t="s">
        <v>13052</v>
      </c>
      <c r="H1627" s="75" t="s">
        <v>2808</v>
      </c>
      <c r="I1627" s="75" t="s">
        <v>7370</v>
      </c>
      <c r="J1627" s="75" t="s">
        <v>1960</v>
      </c>
      <c r="K1627" s="75" t="s">
        <v>13053</v>
      </c>
      <c r="L1627" s="75" t="s">
        <v>3137</v>
      </c>
    </row>
    <row r="1628" ht="15.75" customHeight="1">
      <c r="A1628" s="67">
        <v>6903.0</v>
      </c>
      <c r="B1628" s="72" t="s">
        <v>13054</v>
      </c>
      <c r="C1628" s="72">
        <v>2.0</v>
      </c>
      <c r="D1628" s="72" t="s">
        <v>13055</v>
      </c>
      <c r="E1628" s="72" t="s">
        <v>11266</v>
      </c>
      <c r="F1628" s="72" t="s">
        <v>13056</v>
      </c>
      <c r="G1628" s="72" t="s">
        <v>13057</v>
      </c>
      <c r="H1628" s="75" t="s">
        <v>13058</v>
      </c>
      <c r="I1628" s="75" t="s">
        <v>13059</v>
      </c>
      <c r="J1628" s="75" t="s">
        <v>13060</v>
      </c>
      <c r="K1628" s="75" t="s">
        <v>13061</v>
      </c>
      <c r="L1628" s="75" t="s">
        <v>10429</v>
      </c>
    </row>
    <row r="1629" ht="15.75" customHeight="1">
      <c r="A1629" s="67">
        <v>6904.0</v>
      </c>
      <c r="B1629" s="72" t="s">
        <v>4405</v>
      </c>
      <c r="C1629" s="72">
        <v>2.0</v>
      </c>
      <c r="D1629" s="72" t="s">
        <v>13062</v>
      </c>
      <c r="E1629" s="72" t="s">
        <v>13063</v>
      </c>
      <c r="F1629" s="72" t="s">
        <v>13064</v>
      </c>
      <c r="G1629" s="72" t="s">
        <v>13065</v>
      </c>
      <c r="H1629" s="75" t="s">
        <v>13053</v>
      </c>
      <c r="I1629" s="75" t="s">
        <v>13047</v>
      </c>
      <c r="J1629" s="75" t="s">
        <v>13040</v>
      </c>
      <c r="K1629" s="75" t="s">
        <v>4352</v>
      </c>
      <c r="L1629" s="75" t="s">
        <v>13039</v>
      </c>
    </row>
    <row r="1630" ht="15.75" customHeight="1">
      <c r="A1630" s="67">
        <v>6906.0</v>
      </c>
      <c r="B1630" s="72" t="s">
        <v>13066</v>
      </c>
      <c r="C1630" s="72">
        <v>2.0</v>
      </c>
      <c r="D1630" s="72" t="s">
        <v>13067</v>
      </c>
      <c r="E1630" s="72" t="s">
        <v>13068</v>
      </c>
      <c r="F1630" s="72" t="s">
        <v>13069</v>
      </c>
      <c r="G1630" s="72" t="s">
        <v>13070</v>
      </c>
      <c r="H1630" s="75" t="s">
        <v>3603</v>
      </c>
      <c r="I1630" s="75" t="s">
        <v>13047</v>
      </c>
      <c r="J1630" s="75" t="s">
        <v>3305</v>
      </c>
      <c r="K1630" s="75" t="s">
        <v>3749</v>
      </c>
      <c r="L1630" s="75" t="s">
        <v>13039</v>
      </c>
    </row>
    <row r="1631" ht="15.75" customHeight="1">
      <c r="A1631" s="67">
        <v>6913.0</v>
      </c>
      <c r="B1631" s="72" t="s">
        <v>2266</v>
      </c>
      <c r="C1631" s="72">
        <v>2.0</v>
      </c>
      <c r="D1631" s="72" t="s">
        <v>13071</v>
      </c>
      <c r="E1631" s="72" t="s">
        <v>13072</v>
      </c>
      <c r="F1631" s="72" t="s">
        <v>13073</v>
      </c>
      <c r="G1631" s="72" t="s">
        <v>13074</v>
      </c>
      <c r="H1631" s="75" t="s">
        <v>13075</v>
      </c>
      <c r="I1631" s="75" t="s">
        <v>1728</v>
      </c>
      <c r="J1631" s="75" t="s">
        <v>1729</v>
      </c>
      <c r="K1631" s="75" t="s">
        <v>1730</v>
      </c>
      <c r="L1631" s="75" t="s">
        <v>6414</v>
      </c>
    </row>
    <row r="1632" ht="15.75" customHeight="1">
      <c r="A1632" s="67">
        <v>6936.0</v>
      </c>
      <c r="B1632" s="72" t="s">
        <v>13076</v>
      </c>
      <c r="C1632" s="72">
        <v>2.0</v>
      </c>
      <c r="D1632" s="72" t="s">
        <v>13077</v>
      </c>
      <c r="E1632" s="72" t="s">
        <v>13078</v>
      </c>
      <c r="F1632" s="72" t="s">
        <v>13079</v>
      </c>
      <c r="G1632" s="72" t="s">
        <v>13080</v>
      </c>
      <c r="H1632" s="75" t="s">
        <v>1765</v>
      </c>
      <c r="I1632" s="75" t="s">
        <v>13081</v>
      </c>
      <c r="J1632" s="75" t="s">
        <v>9017</v>
      </c>
      <c r="K1632" s="75" t="s">
        <v>9017</v>
      </c>
      <c r="L1632" s="75" t="s">
        <v>9017</v>
      </c>
    </row>
    <row r="1633" ht="15.75" customHeight="1">
      <c r="A1633" s="67">
        <v>6941.0</v>
      </c>
      <c r="B1633" s="72" t="s">
        <v>13082</v>
      </c>
      <c r="C1633" s="72">
        <v>2.0</v>
      </c>
      <c r="D1633" s="72" t="s">
        <v>13083</v>
      </c>
      <c r="E1633" s="72" t="s">
        <v>5349</v>
      </c>
      <c r="F1633" s="72" t="s">
        <v>13084</v>
      </c>
      <c r="G1633" s="72" t="s">
        <v>13085</v>
      </c>
      <c r="H1633" s="75" t="s">
        <v>2269</v>
      </c>
      <c r="I1633" s="75" t="s">
        <v>3119</v>
      </c>
    </row>
    <row r="1634" ht="15.75" customHeight="1">
      <c r="A1634" s="67">
        <v>6955.0</v>
      </c>
      <c r="B1634" s="72" t="s">
        <v>3982</v>
      </c>
      <c r="C1634" s="72">
        <v>2.0</v>
      </c>
      <c r="D1634" s="72" t="s">
        <v>13086</v>
      </c>
      <c r="E1634" s="72" t="s">
        <v>13087</v>
      </c>
      <c r="F1634" s="72" t="s">
        <v>13088</v>
      </c>
      <c r="G1634" s="72" t="s">
        <v>13089</v>
      </c>
      <c r="H1634" s="75" t="s">
        <v>2691</v>
      </c>
      <c r="I1634" s="75" t="s">
        <v>2748</v>
      </c>
      <c r="J1634" s="75" t="s">
        <v>2515</v>
      </c>
      <c r="K1634" s="75" t="s">
        <v>3514</v>
      </c>
      <c r="L1634" s="75" t="s">
        <v>802</v>
      </c>
    </row>
    <row r="1635" ht="15.75" customHeight="1">
      <c r="A1635" s="67">
        <v>6960.0</v>
      </c>
      <c r="B1635" s="72" t="s">
        <v>13090</v>
      </c>
      <c r="C1635" s="72">
        <v>2.0</v>
      </c>
      <c r="D1635" s="72" t="s">
        <v>13091</v>
      </c>
      <c r="E1635" s="72" t="s">
        <v>5387</v>
      </c>
      <c r="F1635" s="72" t="s">
        <v>13092</v>
      </c>
      <c r="G1635" s="72" t="s">
        <v>13093</v>
      </c>
      <c r="H1635" s="75" t="s">
        <v>2683</v>
      </c>
      <c r="I1635" s="75" t="s">
        <v>3250</v>
      </c>
    </row>
    <row r="1636" ht="15.75" customHeight="1">
      <c r="A1636" s="67">
        <v>6961.0</v>
      </c>
      <c r="B1636" s="72" t="s">
        <v>13094</v>
      </c>
      <c r="C1636" s="72">
        <v>2.0</v>
      </c>
      <c r="D1636" s="72" t="s">
        <v>13095</v>
      </c>
      <c r="E1636" s="72" t="s">
        <v>13096</v>
      </c>
      <c r="F1636" s="72" t="s">
        <v>13097</v>
      </c>
      <c r="G1636" s="72" t="s">
        <v>13098</v>
      </c>
      <c r="H1636" s="75" t="s">
        <v>712</v>
      </c>
      <c r="I1636" s="75" t="s">
        <v>1927</v>
      </c>
      <c r="J1636" s="75" t="s">
        <v>2525</v>
      </c>
      <c r="K1636" s="75" t="s">
        <v>1929</v>
      </c>
      <c r="L1636" s="75" t="s">
        <v>2313</v>
      </c>
    </row>
    <row r="1637" ht="15.75" customHeight="1">
      <c r="A1637" s="67">
        <v>6962.0</v>
      </c>
      <c r="B1637" s="72" t="s">
        <v>13099</v>
      </c>
      <c r="C1637" s="72">
        <v>2.0</v>
      </c>
      <c r="D1637" s="72" t="s">
        <v>13100</v>
      </c>
      <c r="E1637" s="72" t="s">
        <v>8490</v>
      </c>
      <c r="F1637" s="72" t="s">
        <v>13101</v>
      </c>
      <c r="G1637" s="72" t="s">
        <v>13102</v>
      </c>
      <c r="H1637" s="75" t="s">
        <v>3135</v>
      </c>
      <c r="I1637" s="75" t="s">
        <v>1213</v>
      </c>
      <c r="J1637" s="75" t="s">
        <v>2313</v>
      </c>
      <c r="K1637" s="75" t="s">
        <v>2551</v>
      </c>
      <c r="L1637" s="75" t="s">
        <v>2551</v>
      </c>
    </row>
    <row r="1638" ht="15.75" customHeight="1">
      <c r="A1638" s="67">
        <v>6970.0</v>
      </c>
      <c r="B1638" s="72" t="s">
        <v>13103</v>
      </c>
      <c r="C1638" s="72">
        <v>2.0</v>
      </c>
      <c r="D1638" s="72" t="s">
        <v>13104</v>
      </c>
      <c r="E1638" s="72" t="s">
        <v>13105</v>
      </c>
      <c r="F1638" s="72" t="s">
        <v>13106</v>
      </c>
      <c r="G1638" s="72" t="s">
        <v>13107</v>
      </c>
      <c r="H1638" s="75" t="s">
        <v>848</v>
      </c>
      <c r="I1638" s="75" t="s">
        <v>799</v>
      </c>
      <c r="J1638" s="75" t="s">
        <v>2692</v>
      </c>
      <c r="K1638" s="75" t="s">
        <v>3514</v>
      </c>
      <c r="L1638" s="75" t="s">
        <v>3514</v>
      </c>
    </row>
    <row r="1639" ht="15.75" customHeight="1">
      <c r="A1639" s="67">
        <v>6989.0</v>
      </c>
      <c r="B1639" s="72" t="s">
        <v>13108</v>
      </c>
      <c r="C1639" s="72">
        <v>2.0</v>
      </c>
      <c r="D1639" s="72" t="s">
        <v>13109</v>
      </c>
      <c r="E1639" s="72" t="s">
        <v>5801</v>
      </c>
      <c r="F1639" s="72" t="s">
        <v>13110</v>
      </c>
      <c r="G1639" s="72" t="s">
        <v>13111</v>
      </c>
      <c r="H1639" s="75" t="s">
        <v>2330</v>
      </c>
      <c r="I1639" s="75" t="s">
        <v>4083</v>
      </c>
      <c r="J1639" s="75" t="s">
        <v>4771</v>
      </c>
    </row>
    <row r="1640" ht="15.75" customHeight="1">
      <c r="A1640" s="67">
        <v>7012.0</v>
      </c>
      <c r="B1640" s="72" t="s">
        <v>13112</v>
      </c>
      <c r="C1640" s="72">
        <v>2.0</v>
      </c>
      <c r="D1640" s="72" t="s">
        <v>13113</v>
      </c>
      <c r="E1640" s="72" t="s">
        <v>13114</v>
      </c>
      <c r="F1640" s="72" t="s">
        <v>13115</v>
      </c>
      <c r="G1640" s="72" t="s">
        <v>13116</v>
      </c>
      <c r="H1640" s="75" t="s">
        <v>748</v>
      </c>
      <c r="I1640" s="75" t="s">
        <v>749</v>
      </c>
      <c r="J1640" s="75" t="s">
        <v>13117</v>
      </c>
      <c r="K1640" s="75" t="s">
        <v>13117</v>
      </c>
      <c r="L1640" s="75" t="s">
        <v>13117</v>
      </c>
    </row>
    <row r="1641" ht="15.75" customHeight="1">
      <c r="A1641" s="67">
        <v>7018.0</v>
      </c>
      <c r="B1641" s="72" t="s">
        <v>13118</v>
      </c>
      <c r="C1641" s="72">
        <v>2.0</v>
      </c>
      <c r="D1641" s="72" t="s">
        <v>13119</v>
      </c>
      <c r="E1641" s="72" t="s">
        <v>13120</v>
      </c>
      <c r="F1641" s="72" t="s">
        <v>13121</v>
      </c>
      <c r="G1641" s="72" t="s">
        <v>13122</v>
      </c>
      <c r="H1641" s="75" t="s">
        <v>6033</v>
      </c>
      <c r="I1641" s="75" t="s">
        <v>1668</v>
      </c>
      <c r="J1641" s="75" t="s">
        <v>1578</v>
      </c>
      <c r="K1641" s="75" t="s">
        <v>6035</v>
      </c>
      <c r="L1641" s="75" t="s">
        <v>1578</v>
      </c>
    </row>
    <row r="1642" ht="15.75" customHeight="1">
      <c r="A1642" s="67">
        <v>7026.0</v>
      </c>
      <c r="B1642" s="72" t="s">
        <v>13123</v>
      </c>
      <c r="C1642" s="72">
        <v>2.0</v>
      </c>
      <c r="D1642" s="72" t="s">
        <v>13124</v>
      </c>
      <c r="E1642" s="72" t="s">
        <v>13125</v>
      </c>
      <c r="F1642" s="72" t="s">
        <v>13126</v>
      </c>
      <c r="G1642" s="72" t="s">
        <v>13127</v>
      </c>
      <c r="H1642" s="75" t="s">
        <v>748</v>
      </c>
      <c r="I1642" s="75" t="s">
        <v>749</v>
      </c>
      <c r="J1642" s="75" t="s">
        <v>1448</v>
      </c>
      <c r="K1642" s="75" t="s">
        <v>751</v>
      </c>
      <c r="L1642" s="75" t="s">
        <v>1448</v>
      </c>
    </row>
    <row r="1643" ht="15.75" customHeight="1">
      <c r="A1643" s="67">
        <v>7034.0</v>
      </c>
      <c r="B1643" s="72" t="s">
        <v>13128</v>
      </c>
      <c r="C1643" s="72">
        <v>2.0</v>
      </c>
      <c r="D1643" s="72" t="s">
        <v>13129</v>
      </c>
      <c r="E1643" s="72" t="s">
        <v>5349</v>
      </c>
      <c r="F1643" s="72" t="s">
        <v>13130</v>
      </c>
      <c r="G1643" s="72" t="s">
        <v>13131</v>
      </c>
      <c r="H1643" s="75" t="s">
        <v>13132</v>
      </c>
    </row>
    <row r="1644" ht="15.75" customHeight="1">
      <c r="A1644" s="67">
        <v>7038.0</v>
      </c>
      <c r="B1644" s="72" t="s">
        <v>13133</v>
      </c>
      <c r="C1644" s="72">
        <v>2.0</v>
      </c>
      <c r="D1644" s="72" t="s">
        <v>13134</v>
      </c>
      <c r="E1644" s="72" t="s">
        <v>5349</v>
      </c>
      <c r="F1644" s="72" t="s">
        <v>13135</v>
      </c>
      <c r="G1644" s="72" t="s">
        <v>13136</v>
      </c>
      <c r="H1644" s="75" t="s">
        <v>1500</v>
      </c>
    </row>
    <row r="1645" ht="15.75" customHeight="1">
      <c r="A1645" s="67">
        <v>7040.0</v>
      </c>
      <c r="B1645" s="72" t="s">
        <v>13137</v>
      </c>
      <c r="C1645" s="72">
        <v>2.0</v>
      </c>
      <c r="D1645" s="72" t="s">
        <v>13138</v>
      </c>
      <c r="E1645" s="72" t="s">
        <v>11220</v>
      </c>
      <c r="F1645" s="72" t="s">
        <v>13139</v>
      </c>
      <c r="G1645" s="72" t="s">
        <v>13140</v>
      </c>
      <c r="H1645" s="75" t="s">
        <v>327</v>
      </c>
      <c r="I1645" s="75" t="s">
        <v>1904</v>
      </c>
      <c r="J1645" s="75" t="s">
        <v>1906</v>
      </c>
    </row>
    <row r="1646" ht="15.75" customHeight="1">
      <c r="A1646" s="67">
        <v>7082.0</v>
      </c>
      <c r="B1646" s="72" t="s">
        <v>13141</v>
      </c>
      <c r="C1646" s="72">
        <v>2.0</v>
      </c>
      <c r="D1646" s="72" t="s">
        <v>13142</v>
      </c>
      <c r="E1646" s="72" t="s">
        <v>13143</v>
      </c>
      <c r="F1646" s="72" t="s">
        <v>13144</v>
      </c>
      <c r="G1646" s="72" t="s">
        <v>13145</v>
      </c>
      <c r="H1646" s="75" t="s">
        <v>3337</v>
      </c>
      <c r="I1646" s="75" t="s">
        <v>2885</v>
      </c>
      <c r="J1646" s="75" t="s">
        <v>13146</v>
      </c>
      <c r="K1646" s="75" t="s">
        <v>2575</v>
      </c>
      <c r="L1646" s="75" t="s">
        <v>2105</v>
      </c>
    </row>
    <row r="1647" ht="15.75" customHeight="1">
      <c r="A1647" s="67">
        <v>7085.0</v>
      </c>
      <c r="B1647" s="72" t="s">
        <v>4124</v>
      </c>
      <c r="C1647" s="72">
        <v>2.0</v>
      </c>
      <c r="D1647" s="72" t="s">
        <v>13147</v>
      </c>
      <c r="E1647" s="72" t="s">
        <v>13148</v>
      </c>
      <c r="F1647" s="72" t="s">
        <v>13149</v>
      </c>
      <c r="G1647" s="72" t="s">
        <v>13150</v>
      </c>
      <c r="H1647" s="75" t="s">
        <v>2418</v>
      </c>
      <c r="I1647" s="75" t="s">
        <v>10338</v>
      </c>
      <c r="J1647" s="75" t="s">
        <v>10693</v>
      </c>
      <c r="K1647" s="75" t="s">
        <v>460</v>
      </c>
      <c r="L1647" s="75" t="s">
        <v>4553</v>
      </c>
    </row>
    <row r="1648" ht="15.75" customHeight="1">
      <c r="A1648" s="67">
        <v>7098.0</v>
      </c>
      <c r="B1648" s="72" t="s">
        <v>13151</v>
      </c>
      <c r="C1648" s="72">
        <v>2.0</v>
      </c>
      <c r="D1648" s="72" t="s">
        <v>13152</v>
      </c>
      <c r="E1648" s="72" t="s">
        <v>5631</v>
      </c>
      <c r="F1648" s="72" t="s">
        <v>13153</v>
      </c>
      <c r="G1648" s="72" t="s">
        <v>13154</v>
      </c>
      <c r="H1648" s="75" t="s">
        <v>8842</v>
      </c>
      <c r="I1648" s="75" t="s">
        <v>13155</v>
      </c>
      <c r="J1648" s="75" t="s">
        <v>6921</v>
      </c>
      <c r="K1648" s="75" t="s">
        <v>798</v>
      </c>
      <c r="L1648" s="75" t="s">
        <v>4502</v>
      </c>
    </row>
    <row r="1649" ht="15.75" customHeight="1">
      <c r="A1649" s="67">
        <v>7103.0</v>
      </c>
      <c r="B1649" s="72" t="s">
        <v>13156</v>
      </c>
      <c r="C1649" s="72">
        <v>2.0</v>
      </c>
      <c r="D1649" s="72" t="s">
        <v>13157</v>
      </c>
      <c r="E1649" s="72" t="s">
        <v>13158</v>
      </c>
      <c r="F1649" s="72" t="s">
        <v>13159</v>
      </c>
      <c r="G1649" s="72" t="s">
        <v>13160</v>
      </c>
      <c r="H1649" s="75" t="s">
        <v>3689</v>
      </c>
      <c r="I1649" s="75" t="s">
        <v>2318</v>
      </c>
      <c r="J1649" s="75" t="s">
        <v>8060</v>
      </c>
      <c r="K1649" s="75" t="s">
        <v>2762</v>
      </c>
      <c r="L1649" s="75" t="s">
        <v>13161</v>
      </c>
    </row>
    <row r="1650" ht="15.75" customHeight="1">
      <c r="A1650" s="67">
        <v>7127.0</v>
      </c>
      <c r="B1650" s="72" t="s">
        <v>13162</v>
      </c>
      <c r="C1650" s="72">
        <v>2.0</v>
      </c>
      <c r="D1650" s="72" t="s">
        <v>13163</v>
      </c>
      <c r="E1650" s="72" t="s">
        <v>13164</v>
      </c>
      <c r="F1650" s="72" t="s">
        <v>13165</v>
      </c>
      <c r="G1650" s="72" t="s">
        <v>13166</v>
      </c>
      <c r="H1650" s="75" t="s">
        <v>838</v>
      </c>
      <c r="I1650" s="75" t="s">
        <v>503</v>
      </c>
      <c r="J1650" s="75" t="s">
        <v>500</v>
      </c>
      <c r="K1650" s="75" t="s">
        <v>11896</v>
      </c>
    </row>
    <row r="1651" ht="15.75" customHeight="1">
      <c r="A1651" s="67">
        <v>7129.0</v>
      </c>
      <c r="B1651" s="72" t="s">
        <v>13167</v>
      </c>
      <c r="C1651" s="72">
        <v>2.0</v>
      </c>
      <c r="D1651" s="72" t="s">
        <v>13168</v>
      </c>
      <c r="E1651" s="72" t="s">
        <v>13169</v>
      </c>
      <c r="F1651" s="72" t="s">
        <v>13170</v>
      </c>
      <c r="G1651" s="72" t="s">
        <v>13171</v>
      </c>
      <c r="H1651" s="75" t="s">
        <v>1736</v>
      </c>
      <c r="I1651" s="75" t="s">
        <v>841</v>
      </c>
      <c r="J1651" s="75" t="s">
        <v>11896</v>
      </c>
      <c r="K1651" s="75" t="s">
        <v>11896</v>
      </c>
      <c r="L1651" s="75" t="s">
        <v>11896</v>
      </c>
    </row>
    <row r="1652" ht="15.75" customHeight="1">
      <c r="A1652" s="67">
        <v>7132.0</v>
      </c>
      <c r="B1652" s="72" t="s">
        <v>13172</v>
      </c>
      <c r="C1652" s="72">
        <v>2.0</v>
      </c>
      <c r="D1652" s="72" t="s">
        <v>13163</v>
      </c>
      <c r="E1652" s="72" t="s">
        <v>13164</v>
      </c>
      <c r="F1652" s="72" t="s">
        <v>13165</v>
      </c>
      <c r="G1652" s="72" t="s">
        <v>13166</v>
      </c>
      <c r="H1652" s="75" t="s">
        <v>838</v>
      </c>
      <c r="I1652" s="75" t="s">
        <v>503</v>
      </c>
      <c r="J1652" s="75" t="s">
        <v>500</v>
      </c>
      <c r="K1652" s="75" t="s">
        <v>11896</v>
      </c>
    </row>
    <row r="1653" ht="15.75" customHeight="1">
      <c r="A1653" s="67">
        <v>7136.0</v>
      </c>
      <c r="B1653" s="72" t="s">
        <v>13173</v>
      </c>
      <c r="C1653" s="72">
        <v>2.0</v>
      </c>
      <c r="D1653" s="72" t="s">
        <v>13168</v>
      </c>
      <c r="E1653" s="72" t="s">
        <v>13169</v>
      </c>
      <c r="F1653" s="72" t="s">
        <v>13170</v>
      </c>
      <c r="G1653" s="72" t="s">
        <v>13171</v>
      </c>
      <c r="H1653" s="75" t="s">
        <v>1736</v>
      </c>
      <c r="I1653" s="75" t="s">
        <v>841</v>
      </c>
      <c r="J1653" s="75" t="s">
        <v>11896</v>
      </c>
      <c r="K1653" s="75" t="s">
        <v>11896</v>
      </c>
      <c r="L1653" s="75" t="s">
        <v>11896</v>
      </c>
    </row>
    <row r="1654" ht="15.75" customHeight="1">
      <c r="A1654" s="67">
        <v>7150.0</v>
      </c>
      <c r="B1654" s="72" t="s">
        <v>3688</v>
      </c>
      <c r="C1654" s="72">
        <v>2.0</v>
      </c>
      <c r="D1654" s="72" t="s">
        <v>13174</v>
      </c>
      <c r="E1654" s="72" t="s">
        <v>12028</v>
      </c>
      <c r="F1654" s="72" t="s">
        <v>3687</v>
      </c>
      <c r="G1654" s="72" t="s">
        <v>13175</v>
      </c>
      <c r="H1654" s="75" t="s">
        <v>3689</v>
      </c>
      <c r="I1654" s="75" t="s">
        <v>2079</v>
      </c>
      <c r="J1654" s="75" t="s">
        <v>13176</v>
      </c>
      <c r="K1654" s="75" t="s">
        <v>2714</v>
      </c>
      <c r="L1654" s="75" t="s">
        <v>2714</v>
      </c>
    </row>
    <row r="1655" ht="15.75" customHeight="1">
      <c r="A1655" s="67">
        <v>7156.0</v>
      </c>
      <c r="B1655" s="72" t="s">
        <v>13177</v>
      </c>
      <c r="C1655" s="72">
        <v>2.0</v>
      </c>
      <c r="D1655" s="72" t="s">
        <v>13178</v>
      </c>
      <c r="E1655" s="72" t="s">
        <v>13179</v>
      </c>
      <c r="F1655" s="72" t="s">
        <v>13180</v>
      </c>
      <c r="G1655" s="72" t="s">
        <v>13181</v>
      </c>
      <c r="H1655" s="75" t="s">
        <v>798</v>
      </c>
      <c r="I1655" s="75" t="s">
        <v>4841</v>
      </c>
      <c r="J1655" s="75" t="s">
        <v>3389</v>
      </c>
      <c r="K1655" s="75" t="s">
        <v>950</v>
      </c>
      <c r="L1655" s="75" t="s">
        <v>801</v>
      </c>
    </row>
    <row r="1656" ht="15.75" customHeight="1">
      <c r="A1656" s="67">
        <v>7157.0</v>
      </c>
      <c r="B1656" s="72" t="s">
        <v>2690</v>
      </c>
      <c r="C1656" s="72">
        <v>2.0</v>
      </c>
      <c r="D1656" s="72" t="s">
        <v>13182</v>
      </c>
      <c r="E1656" s="72" t="s">
        <v>13183</v>
      </c>
      <c r="F1656" s="72" t="s">
        <v>13184</v>
      </c>
      <c r="G1656" s="72" t="s">
        <v>13185</v>
      </c>
      <c r="H1656" s="75" t="s">
        <v>2691</v>
      </c>
      <c r="I1656" s="75" t="s">
        <v>2709</v>
      </c>
      <c r="J1656" s="75" t="s">
        <v>3389</v>
      </c>
      <c r="K1656" s="75" t="s">
        <v>3514</v>
      </c>
      <c r="L1656" s="75" t="s">
        <v>3632</v>
      </c>
    </row>
    <row r="1657" ht="15.75" customHeight="1">
      <c r="A1657" s="67">
        <v>7188.0</v>
      </c>
      <c r="B1657" s="72" t="s">
        <v>4121</v>
      </c>
      <c r="C1657" s="72">
        <v>2.0</v>
      </c>
      <c r="D1657" s="72" t="s">
        <v>13186</v>
      </c>
      <c r="E1657" s="72" t="s">
        <v>5488</v>
      </c>
      <c r="F1657" s="72" t="s">
        <v>4120</v>
      </c>
      <c r="G1657" s="72" t="s">
        <v>13187</v>
      </c>
      <c r="H1657" s="75" t="s">
        <v>3773</v>
      </c>
      <c r="I1657" s="75" t="s">
        <v>4636</v>
      </c>
      <c r="J1657" s="75" t="s">
        <v>1753</v>
      </c>
      <c r="K1657" s="75" t="s">
        <v>1753</v>
      </c>
      <c r="L1657" s="75" t="s">
        <v>1753</v>
      </c>
    </row>
    <row r="1658" ht="15.75" customHeight="1">
      <c r="A1658" s="67">
        <v>7189.0</v>
      </c>
      <c r="B1658" s="72" t="s">
        <v>13188</v>
      </c>
      <c r="C1658" s="72">
        <v>2.0</v>
      </c>
      <c r="D1658" s="72" t="s">
        <v>13189</v>
      </c>
      <c r="E1658" s="72" t="s">
        <v>5624</v>
      </c>
      <c r="F1658" s="72" t="s">
        <v>13190</v>
      </c>
      <c r="G1658" s="72" t="s">
        <v>13191</v>
      </c>
      <c r="H1658" s="75" t="s">
        <v>3773</v>
      </c>
      <c r="I1658" s="75" t="s">
        <v>4636</v>
      </c>
      <c r="J1658" s="75" t="s">
        <v>2331</v>
      </c>
      <c r="K1658" s="75" t="s">
        <v>1753</v>
      </c>
      <c r="L1658" s="75" t="s">
        <v>1753</v>
      </c>
    </row>
    <row r="1659" ht="15.75" customHeight="1">
      <c r="A1659" s="67">
        <v>7192.0</v>
      </c>
      <c r="B1659" s="72" t="s">
        <v>13192</v>
      </c>
      <c r="C1659" s="72">
        <v>2.0</v>
      </c>
      <c r="D1659" s="72" t="s">
        <v>13193</v>
      </c>
      <c r="E1659" s="72" t="s">
        <v>13194</v>
      </c>
      <c r="F1659" s="72" t="s">
        <v>13195</v>
      </c>
      <c r="G1659" s="72" t="s">
        <v>13196</v>
      </c>
      <c r="H1659" s="75" t="s">
        <v>2214</v>
      </c>
      <c r="I1659" s="75" t="s">
        <v>9060</v>
      </c>
      <c r="J1659" s="75" t="s">
        <v>4401</v>
      </c>
      <c r="K1659" s="75" t="s">
        <v>11383</v>
      </c>
      <c r="L1659" s="75" t="s">
        <v>4401</v>
      </c>
    </row>
    <row r="1660" ht="15.75" customHeight="1">
      <c r="A1660" s="67">
        <v>7214.0</v>
      </c>
      <c r="B1660" s="72" t="s">
        <v>13197</v>
      </c>
      <c r="C1660" s="72">
        <v>2.0</v>
      </c>
      <c r="D1660" s="72" t="s">
        <v>13198</v>
      </c>
      <c r="E1660" s="72" t="s">
        <v>12034</v>
      </c>
      <c r="F1660" s="72" t="s">
        <v>13199</v>
      </c>
      <c r="G1660" s="72" t="s">
        <v>13200</v>
      </c>
      <c r="H1660" s="75" t="s">
        <v>7992</v>
      </c>
      <c r="I1660" s="75" t="s">
        <v>3378</v>
      </c>
      <c r="J1660" s="75" t="s">
        <v>4387</v>
      </c>
      <c r="K1660" s="75" t="s">
        <v>2371</v>
      </c>
      <c r="L1660" s="75" t="s">
        <v>4387</v>
      </c>
    </row>
    <row r="1661" ht="15.75" customHeight="1">
      <c r="A1661" s="67">
        <v>7223.0</v>
      </c>
      <c r="B1661" s="72" t="s">
        <v>13201</v>
      </c>
      <c r="C1661" s="72">
        <v>2.0</v>
      </c>
      <c r="D1661" s="72" t="s">
        <v>13202</v>
      </c>
      <c r="E1661" s="72" t="s">
        <v>13203</v>
      </c>
      <c r="F1661" s="72" t="s">
        <v>13204</v>
      </c>
      <c r="G1661" s="72" t="s">
        <v>13205</v>
      </c>
      <c r="H1661" s="75" t="s">
        <v>13206</v>
      </c>
      <c r="I1661" s="75" t="s">
        <v>13207</v>
      </c>
      <c r="J1661" s="75" t="s">
        <v>6035</v>
      </c>
      <c r="K1661" s="75" t="s">
        <v>13208</v>
      </c>
      <c r="L1661" s="75" t="s">
        <v>13208</v>
      </c>
    </row>
    <row r="1662" ht="15.75" customHeight="1">
      <c r="A1662" s="67">
        <v>7227.0</v>
      </c>
      <c r="B1662" s="72" t="s">
        <v>13209</v>
      </c>
      <c r="C1662" s="72">
        <v>2.0</v>
      </c>
      <c r="D1662" s="72" t="s">
        <v>13210</v>
      </c>
      <c r="E1662" s="72" t="s">
        <v>13211</v>
      </c>
      <c r="F1662" s="72" t="s">
        <v>13212</v>
      </c>
      <c r="G1662" s="72" t="s">
        <v>13213</v>
      </c>
      <c r="H1662" s="75" t="s">
        <v>13214</v>
      </c>
      <c r="I1662" s="75" t="s">
        <v>4230</v>
      </c>
      <c r="J1662" s="75" t="s">
        <v>1474</v>
      </c>
      <c r="K1662" s="75" t="s">
        <v>1474</v>
      </c>
      <c r="L1662" s="75" t="s">
        <v>1474</v>
      </c>
    </row>
    <row r="1663" ht="15.75" customHeight="1">
      <c r="A1663" s="67">
        <v>7277.0</v>
      </c>
      <c r="B1663" s="72" t="s">
        <v>13215</v>
      </c>
      <c r="C1663" s="72">
        <v>2.0</v>
      </c>
      <c r="D1663" s="72" t="s">
        <v>13216</v>
      </c>
      <c r="E1663" s="72" t="s">
        <v>5807</v>
      </c>
      <c r="F1663" s="72" t="s">
        <v>13217</v>
      </c>
      <c r="G1663" s="72" t="s">
        <v>13218</v>
      </c>
      <c r="H1663" s="75" t="s">
        <v>9039</v>
      </c>
      <c r="I1663" s="75" t="s">
        <v>13219</v>
      </c>
      <c r="J1663" s="75" t="s">
        <v>13220</v>
      </c>
      <c r="K1663" s="75" t="s">
        <v>3816</v>
      </c>
    </row>
    <row r="1664" ht="15.75" customHeight="1">
      <c r="A1664" s="67">
        <v>7282.0</v>
      </c>
      <c r="B1664" s="72" t="s">
        <v>13221</v>
      </c>
      <c r="C1664" s="72">
        <v>2.0</v>
      </c>
      <c r="D1664" s="72" t="s">
        <v>13222</v>
      </c>
      <c r="E1664" s="72" t="s">
        <v>5528</v>
      </c>
      <c r="F1664" s="72" t="s">
        <v>13223</v>
      </c>
      <c r="G1664" s="72" t="s">
        <v>13224</v>
      </c>
      <c r="H1664" s="75" t="s">
        <v>13225</v>
      </c>
      <c r="I1664" s="75" t="s">
        <v>13226</v>
      </c>
    </row>
    <row r="1665" ht="15.75" customHeight="1">
      <c r="A1665" s="67">
        <v>7286.0</v>
      </c>
      <c r="B1665" s="72" t="s">
        <v>13227</v>
      </c>
      <c r="C1665" s="72">
        <v>2.0</v>
      </c>
      <c r="D1665" s="72" t="s">
        <v>13228</v>
      </c>
      <c r="E1665" s="72" t="s">
        <v>5349</v>
      </c>
      <c r="F1665" s="72" t="s">
        <v>13229</v>
      </c>
      <c r="G1665" s="72" t="s">
        <v>13230</v>
      </c>
      <c r="H1665" s="75" t="s">
        <v>3593</v>
      </c>
    </row>
    <row r="1666" ht="15.75" customHeight="1">
      <c r="A1666" s="67">
        <v>7289.0</v>
      </c>
      <c r="B1666" s="72" t="s">
        <v>13231</v>
      </c>
      <c r="C1666" s="72">
        <v>2.0</v>
      </c>
      <c r="D1666" s="72" t="s">
        <v>13232</v>
      </c>
      <c r="E1666" s="72" t="s">
        <v>10848</v>
      </c>
      <c r="F1666" s="72" t="s">
        <v>13233</v>
      </c>
      <c r="G1666" s="72" t="s">
        <v>13234</v>
      </c>
      <c r="H1666" s="75" t="s">
        <v>13235</v>
      </c>
      <c r="I1666" s="75" t="s">
        <v>4387</v>
      </c>
      <c r="J1666" s="75" t="s">
        <v>7518</v>
      </c>
      <c r="K1666" s="75" t="s">
        <v>7448</v>
      </c>
      <c r="L1666" s="75" t="s">
        <v>7448</v>
      </c>
    </row>
    <row r="1667" ht="15.75" customHeight="1">
      <c r="A1667" s="67">
        <v>7290.0</v>
      </c>
      <c r="B1667" s="72" t="s">
        <v>13236</v>
      </c>
      <c r="C1667" s="72">
        <v>2.0</v>
      </c>
      <c r="D1667" s="72" t="s">
        <v>13237</v>
      </c>
      <c r="E1667" s="72" t="s">
        <v>6677</v>
      </c>
      <c r="F1667" s="72" t="s">
        <v>13238</v>
      </c>
      <c r="G1667" s="72" t="s">
        <v>13234</v>
      </c>
      <c r="H1667" s="75" t="s">
        <v>13235</v>
      </c>
      <c r="I1667" s="75" t="s">
        <v>4387</v>
      </c>
      <c r="J1667" s="75" t="s">
        <v>7518</v>
      </c>
      <c r="K1667" s="75" t="s">
        <v>7448</v>
      </c>
      <c r="L1667" s="75" t="s">
        <v>7448</v>
      </c>
    </row>
    <row r="1668" ht="15.75" customHeight="1">
      <c r="A1668" s="67">
        <v>7291.0</v>
      </c>
      <c r="B1668" s="72" t="s">
        <v>13239</v>
      </c>
      <c r="C1668" s="72">
        <v>2.0</v>
      </c>
      <c r="D1668" s="72" t="s">
        <v>13240</v>
      </c>
      <c r="E1668" s="72" t="s">
        <v>13241</v>
      </c>
      <c r="F1668" s="72" t="s">
        <v>13242</v>
      </c>
      <c r="G1668" s="72" t="s">
        <v>13243</v>
      </c>
      <c r="H1668" s="75" t="s">
        <v>7992</v>
      </c>
      <c r="I1668" s="75" t="s">
        <v>2372</v>
      </c>
      <c r="J1668" s="75" t="s">
        <v>3378</v>
      </c>
      <c r="K1668" s="75" t="s">
        <v>7970</v>
      </c>
      <c r="L1668" s="75" t="s">
        <v>3378</v>
      </c>
    </row>
    <row r="1669" ht="15.75" customHeight="1">
      <c r="A1669" s="67">
        <v>7294.0</v>
      </c>
      <c r="B1669" s="72" t="s">
        <v>13244</v>
      </c>
      <c r="C1669" s="72">
        <v>2.0</v>
      </c>
      <c r="D1669" s="72" t="s">
        <v>13245</v>
      </c>
      <c r="E1669" s="72" t="s">
        <v>7142</v>
      </c>
      <c r="F1669" s="72" t="s">
        <v>13246</v>
      </c>
      <c r="G1669" s="72" t="s">
        <v>13247</v>
      </c>
      <c r="H1669" s="75" t="s">
        <v>8315</v>
      </c>
      <c r="I1669" s="75" t="s">
        <v>6235</v>
      </c>
    </row>
    <row r="1670" ht="15.75" customHeight="1">
      <c r="A1670" s="67">
        <v>7296.0</v>
      </c>
      <c r="B1670" s="72" t="s">
        <v>13248</v>
      </c>
      <c r="C1670" s="72">
        <v>2.0</v>
      </c>
      <c r="D1670" s="72" t="s">
        <v>13249</v>
      </c>
      <c r="E1670" s="72" t="s">
        <v>7003</v>
      </c>
      <c r="F1670" s="72" t="s">
        <v>13250</v>
      </c>
      <c r="G1670" s="72" t="s">
        <v>13251</v>
      </c>
      <c r="H1670" s="75" t="s">
        <v>13252</v>
      </c>
      <c r="I1670" s="75" t="s">
        <v>13253</v>
      </c>
      <c r="J1670" s="75" t="s">
        <v>4386</v>
      </c>
      <c r="K1670" s="75" t="s">
        <v>10397</v>
      </c>
      <c r="L1670" s="75" t="s">
        <v>4386</v>
      </c>
    </row>
    <row r="1671" ht="15.75" customHeight="1">
      <c r="A1671" s="67">
        <v>7297.0</v>
      </c>
      <c r="B1671" s="72" t="s">
        <v>13254</v>
      </c>
      <c r="C1671" s="72">
        <v>2.0</v>
      </c>
      <c r="D1671" s="72" t="s">
        <v>13255</v>
      </c>
      <c r="E1671" s="72" t="s">
        <v>6884</v>
      </c>
      <c r="F1671" s="72" t="s">
        <v>13256</v>
      </c>
      <c r="G1671" s="72" t="s">
        <v>13257</v>
      </c>
      <c r="H1671" s="75" t="s">
        <v>4440</v>
      </c>
      <c r="I1671" s="75" t="s">
        <v>2759</v>
      </c>
      <c r="J1671" s="75" t="s">
        <v>4295</v>
      </c>
      <c r="K1671" s="75" t="s">
        <v>3130</v>
      </c>
      <c r="L1671" s="75" t="s">
        <v>3130</v>
      </c>
    </row>
    <row r="1672" ht="15.75" customHeight="1">
      <c r="A1672" s="67">
        <v>7298.0</v>
      </c>
      <c r="B1672" s="72" t="s">
        <v>13258</v>
      </c>
      <c r="C1672" s="72">
        <v>2.0</v>
      </c>
      <c r="D1672" s="72" t="s">
        <v>13259</v>
      </c>
      <c r="E1672" s="72" t="s">
        <v>5693</v>
      </c>
      <c r="F1672" s="72" t="s">
        <v>13260</v>
      </c>
      <c r="G1672" s="72" t="s">
        <v>13261</v>
      </c>
      <c r="H1672" s="75" t="s">
        <v>3816</v>
      </c>
      <c r="I1672" s="75" t="s">
        <v>13262</v>
      </c>
      <c r="J1672" s="75" t="s">
        <v>4295</v>
      </c>
      <c r="K1672" s="75" t="s">
        <v>3130</v>
      </c>
      <c r="L1672" s="75" t="s">
        <v>4295</v>
      </c>
    </row>
    <row r="1673" ht="15.75" customHeight="1">
      <c r="A1673" s="67">
        <v>7299.0</v>
      </c>
      <c r="B1673" s="72" t="s">
        <v>13263</v>
      </c>
      <c r="C1673" s="72">
        <v>2.0</v>
      </c>
      <c r="D1673" s="72" t="s">
        <v>13264</v>
      </c>
      <c r="E1673" s="72" t="s">
        <v>5387</v>
      </c>
      <c r="F1673" s="72" t="s">
        <v>13265</v>
      </c>
      <c r="G1673" s="72" t="s">
        <v>13266</v>
      </c>
      <c r="H1673" s="75" t="s">
        <v>2054</v>
      </c>
      <c r="I1673" s="75" t="s">
        <v>3659</v>
      </c>
      <c r="J1673" s="75" t="s">
        <v>12267</v>
      </c>
    </row>
    <row r="1674" ht="15.75" customHeight="1">
      <c r="A1674" s="67">
        <v>7300.0</v>
      </c>
      <c r="B1674" s="72" t="s">
        <v>13267</v>
      </c>
      <c r="C1674" s="72">
        <v>2.0</v>
      </c>
      <c r="D1674" s="72" t="s">
        <v>13268</v>
      </c>
      <c r="E1674" s="72" t="s">
        <v>5349</v>
      </c>
      <c r="F1674" s="72" t="s">
        <v>13269</v>
      </c>
      <c r="G1674" s="72" t="s">
        <v>13270</v>
      </c>
      <c r="H1674" s="75" t="s">
        <v>4683</v>
      </c>
      <c r="I1674" s="75" t="s">
        <v>2968</v>
      </c>
    </row>
    <row r="1675" ht="15.75" customHeight="1">
      <c r="A1675" s="67">
        <v>7305.0</v>
      </c>
      <c r="B1675" s="72" t="s">
        <v>13271</v>
      </c>
      <c r="C1675" s="72">
        <v>2.0</v>
      </c>
      <c r="D1675" s="72" t="s">
        <v>13272</v>
      </c>
      <c r="E1675" s="72" t="s">
        <v>13273</v>
      </c>
      <c r="F1675" s="72" t="s">
        <v>13274</v>
      </c>
      <c r="G1675" s="72" t="s">
        <v>13275</v>
      </c>
      <c r="H1675" s="75" t="s">
        <v>4047</v>
      </c>
      <c r="I1675" s="75" t="s">
        <v>13276</v>
      </c>
      <c r="J1675" s="75" t="s">
        <v>12378</v>
      </c>
      <c r="K1675" s="75" t="s">
        <v>4048</v>
      </c>
      <c r="L1675" s="75" t="s">
        <v>6425</v>
      </c>
    </row>
    <row r="1676" ht="15.75" customHeight="1">
      <c r="A1676" s="67">
        <v>7307.0</v>
      </c>
      <c r="B1676" s="72" t="s">
        <v>4045</v>
      </c>
      <c r="C1676" s="72">
        <v>2.0</v>
      </c>
      <c r="D1676" s="72" t="s">
        <v>13277</v>
      </c>
      <c r="E1676" s="72" t="s">
        <v>13278</v>
      </c>
      <c r="F1676" s="72" t="s">
        <v>13279</v>
      </c>
      <c r="G1676" s="72" t="s">
        <v>13280</v>
      </c>
      <c r="H1676" s="75" t="s">
        <v>4047</v>
      </c>
      <c r="I1676" s="75" t="s">
        <v>11612</v>
      </c>
      <c r="J1676" s="75" t="s">
        <v>4050</v>
      </c>
      <c r="K1676" s="75" t="s">
        <v>4706</v>
      </c>
      <c r="L1676" s="75" t="s">
        <v>4706</v>
      </c>
    </row>
    <row r="1677" ht="15.75" customHeight="1">
      <c r="A1677" s="67">
        <v>7308.0</v>
      </c>
      <c r="B1677" s="72" t="s">
        <v>13281</v>
      </c>
      <c r="C1677" s="72">
        <v>2.0</v>
      </c>
      <c r="D1677" s="72" t="s">
        <v>13282</v>
      </c>
      <c r="E1677" s="72" t="s">
        <v>5885</v>
      </c>
      <c r="F1677" s="72" t="s">
        <v>13283</v>
      </c>
      <c r="G1677" s="72" t="s">
        <v>13284</v>
      </c>
      <c r="H1677" s="75" t="s">
        <v>4050</v>
      </c>
      <c r="I1677" s="75" t="s">
        <v>13285</v>
      </c>
      <c r="J1677" s="75" t="s">
        <v>11269</v>
      </c>
      <c r="K1677" s="75" t="s">
        <v>11269</v>
      </c>
      <c r="L1677" s="75" t="s">
        <v>11269</v>
      </c>
    </row>
    <row r="1678" ht="15.75" customHeight="1">
      <c r="A1678" s="67">
        <v>7312.0</v>
      </c>
      <c r="B1678" s="72" t="s">
        <v>13286</v>
      </c>
      <c r="C1678" s="72">
        <v>2.0</v>
      </c>
      <c r="D1678" s="72" t="s">
        <v>13287</v>
      </c>
      <c r="E1678" s="72" t="s">
        <v>11220</v>
      </c>
      <c r="F1678" s="72" t="s">
        <v>13288</v>
      </c>
      <c r="G1678" s="72" t="s">
        <v>13289</v>
      </c>
      <c r="H1678" s="75" t="s">
        <v>4612</v>
      </c>
      <c r="I1678" s="75" t="s">
        <v>13290</v>
      </c>
      <c r="J1678" s="75" t="s">
        <v>11269</v>
      </c>
      <c r="K1678" s="75" t="s">
        <v>13291</v>
      </c>
      <c r="L1678" s="75" t="s">
        <v>11269</v>
      </c>
    </row>
    <row r="1679" ht="15.75" customHeight="1">
      <c r="A1679" s="67">
        <v>7319.0</v>
      </c>
      <c r="B1679" s="72" t="s">
        <v>2478</v>
      </c>
      <c r="C1679" s="72">
        <v>2.0</v>
      </c>
      <c r="D1679" s="72" t="s">
        <v>13292</v>
      </c>
      <c r="E1679" s="72" t="s">
        <v>13293</v>
      </c>
      <c r="F1679" s="72" t="s">
        <v>13294</v>
      </c>
      <c r="G1679" s="72" t="s">
        <v>13295</v>
      </c>
      <c r="H1679" s="75" t="s">
        <v>7488</v>
      </c>
      <c r="I1679" s="75" t="s">
        <v>7510</v>
      </c>
      <c r="J1679" s="75" t="s">
        <v>2617</v>
      </c>
      <c r="K1679" s="75" t="s">
        <v>7490</v>
      </c>
      <c r="L1679" s="75" t="s">
        <v>3202</v>
      </c>
    </row>
    <row r="1680" ht="15.75" customHeight="1">
      <c r="A1680" s="67">
        <v>7326.0</v>
      </c>
      <c r="B1680" s="72" t="s">
        <v>13296</v>
      </c>
      <c r="C1680" s="72">
        <v>2.0</v>
      </c>
      <c r="D1680" s="72" t="s">
        <v>13297</v>
      </c>
      <c r="E1680" s="72" t="s">
        <v>13298</v>
      </c>
      <c r="F1680" s="72" t="s">
        <v>13299</v>
      </c>
      <c r="G1680" s="72" t="s">
        <v>13300</v>
      </c>
      <c r="H1680" s="75" t="s">
        <v>7483</v>
      </c>
      <c r="I1680" s="75" t="s">
        <v>4287</v>
      </c>
      <c r="J1680" s="75" t="s">
        <v>7259</v>
      </c>
      <c r="K1680" s="75" t="s">
        <v>4772</v>
      </c>
      <c r="L1680" s="75" t="s">
        <v>4772</v>
      </c>
    </row>
    <row r="1681" ht="15.75" customHeight="1">
      <c r="A1681" s="67">
        <v>7327.0</v>
      </c>
      <c r="B1681" s="72" t="s">
        <v>13301</v>
      </c>
      <c r="C1681" s="72">
        <v>2.0</v>
      </c>
      <c r="D1681" s="72" t="s">
        <v>13302</v>
      </c>
      <c r="E1681" s="72" t="s">
        <v>6261</v>
      </c>
      <c r="F1681" s="72" t="s">
        <v>13303</v>
      </c>
      <c r="G1681" s="72" t="s">
        <v>13304</v>
      </c>
      <c r="H1681" s="75" t="s">
        <v>10420</v>
      </c>
      <c r="I1681" s="75" t="s">
        <v>11238</v>
      </c>
      <c r="J1681" s="75" t="s">
        <v>2280</v>
      </c>
      <c r="K1681" s="75" t="s">
        <v>641</v>
      </c>
      <c r="L1681" s="75" t="s">
        <v>641</v>
      </c>
    </row>
    <row r="1682" ht="15.75" customHeight="1">
      <c r="A1682" s="67">
        <v>7328.0</v>
      </c>
      <c r="B1682" s="72" t="s">
        <v>13305</v>
      </c>
      <c r="C1682" s="72">
        <v>2.0</v>
      </c>
      <c r="D1682" s="72" t="s">
        <v>7017</v>
      </c>
      <c r="E1682" s="72" t="s">
        <v>5349</v>
      </c>
      <c r="F1682" s="72" t="s">
        <v>7018</v>
      </c>
      <c r="G1682" s="72" t="s">
        <v>7019</v>
      </c>
      <c r="H1682" s="75" t="s">
        <v>641</v>
      </c>
      <c r="I1682" s="75" t="s">
        <v>2306</v>
      </c>
    </row>
    <row r="1683" ht="15.75" customHeight="1">
      <c r="A1683" s="67">
        <v>7335.0</v>
      </c>
      <c r="B1683" s="72" t="s">
        <v>3599</v>
      </c>
      <c r="C1683" s="72">
        <v>2.0</v>
      </c>
      <c r="D1683" s="72" t="s">
        <v>13306</v>
      </c>
      <c r="E1683" s="72" t="s">
        <v>13307</v>
      </c>
      <c r="F1683" s="72" t="s">
        <v>13308</v>
      </c>
      <c r="G1683" s="72" t="s">
        <v>13309</v>
      </c>
      <c r="H1683" s="75" t="s">
        <v>13310</v>
      </c>
      <c r="I1683" s="75" t="s">
        <v>13311</v>
      </c>
      <c r="J1683" s="75" t="s">
        <v>4434</v>
      </c>
      <c r="K1683" s="75" t="s">
        <v>13312</v>
      </c>
      <c r="L1683" s="75" t="s">
        <v>12933</v>
      </c>
    </row>
    <row r="1684" ht="15.75" customHeight="1">
      <c r="A1684" s="67">
        <v>7336.0</v>
      </c>
      <c r="B1684" s="72" t="s">
        <v>4433</v>
      </c>
      <c r="C1684" s="72">
        <v>2.0</v>
      </c>
      <c r="D1684" s="72" t="s">
        <v>13313</v>
      </c>
      <c r="E1684" s="72" t="s">
        <v>13314</v>
      </c>
      <c r="F1684" s="72" t="s">
        <v>13315</v>
      </c>
      <c r="G1684" s="72" t="s">
        <v>13316</v>
      </c>
      <c r="H1684" s="75" t="s">
        <v>4434</v>
      </c>
      <c r="I1684" s="75" t="s">
        <v>13317</v>
      </c>
      <c r="J1684" s="75" t="s">
        <v>2267</v>
      </c>
      <c r="K1684" s="75" t="s">
        <v>4603</v>
      </c>
      <c r="L1684" s="75" t="s">
        <v>3591</v>
      </c>
    </row>
    <row r="1685" ht="15.75" customHeight="1">
      <c r="A1685" s="67">
        <v>7337.0</v>
      </c>
      <c r="B1685" s="72" t="s">
        <v>13318</v>
      </c>
      <c r="C1685" s="72">
        <v>2.0</v>
      </c>
      <c r="D1685" s="72" t="s">
        <v>13319</v>
      </c>
      <c r="E1685" s="72" t="s">
        <v>13320</v>
      </c>
      <c r="F1685" s="72" t="s">
        <v>13321</v>
      </c>
      <c r="G1685" s="72" t="s">
        <v>13322</v>
      </c>
      <c r="H1685" s="75" t="s">
        <v>10429</v>
      </c>
      <c r="I1685" s="75" t="s">
        <v>4603</v>
      </c>
      <c r="J1685" s="75" t="s">
        <v>4508</v>
      </c>
      <c r="K1685" s="75" t="s">
        <v>4508</v>
      </c>
      <c r="L1685" s="75" t="s">
        <v>4508</v>
      </c>
    </row>
    <row r="1686" ht="15.75" customHeight="1">
      <c r="A1686" s="67">
        <v>7338.0</v>
      </c>
      <c r="B1686" s="72" t="s">
        <v>13323</v>
      </c>
      <c r="C1686" s="72">
        <v>2.0</v>
      </c>
      <c r="D1686" s="72" t="s">
        <v>13324</v>
      </c>
      <c r="E1686" s="72" t="s">
        <v>11905</v>
      </c>
      <c r="F1686" s="72" t="s">
        <v>13325</v>
      </c>
      <c r="G1686" s="72" t="s">
        <v>13326</v>
      </c>
      <c r="H1686" s="75" t="s">
        <v>10414</v>
      </c>
      <c r="I1686" s="75" t="s">
        <v>2267</v>
      </c>
      <c r="J1686" s="75" t="s">
        <v>714</v>
      </c>
      <c r="K1686" s="75" t="s">
        <v>13317</v>
      </c>
      <c r="L1686" s="75" t="s">
        <v>13317</v>
      </c>
    </row>
    <row r="1687" ht="15.75" customHeight="1">
      <c r="A1687" s="67">
        <v>7340.0</v>
      </c>
      <c r="B1687" s="72" t="s">
        <v>13327</v>
      </c>
      <c r="C1687" s="72">
        <v>2.0</v>
      </c>
      <c r="D1687" s="72" t="s">
        <v>13328</v>
      </c>
      <c r="E1687" s="72" t="s">
        <v>6520</v>
      </c>
      <c r="F1687" s="72" t="s">
        <v>13329</v>
      </c>
      <c r="G1687" s="72" t="s">
        <v>13330</v>
      </c>
      <c r="H1687" s="75" t="s">
        <v>3576</v>
      </c>
      <c r="I1687" s="75" t="s">
        <v>3250</v>
      </c>
    </row>
    <row r="1688" ht="15.75" customHeight="1">
      <c r="A1688" s="67">
        <v>7341.0</v>
      </c>
      <c r="B1688" s="72" t="s">
        <v>13331</v>
      </c>
      <c r="C1688" s="72">
        <v>2.0</v>
      </c>
      <c r="D1688" s="72" t="s">
        <v>13332</v>
      </c>
      <c r="E1688" s="72" t="s">
        <v>5387</v>
      </c>
      <c r="F1688" s="72" t="s">
        <v>13333</v>
      </c>
      <c r="G1688" s="72" t="s">
        <v>13334</v>
      </c>
      <c r="H1688" s="75" t="s">
        <v>3576</v>
      </c>
      <c r="I1688" s="75" t="s">
        <v>2267</v>
      </c>
      <c r="J1688" s="75" t="s">
        <v>9447</v>
      </c>
    </row>
    <row r="1689" ht="15.75" customHeight="1">
      <c r="A1689" s="67">
        <v>7342.0</v>
      </c>
      <c r="B1689" s="72" t="s">
        <v>13335</v>
      </c>
      <c r="C1689" s="72">
        <v>2.0</v>
      </c>
      <c r="D1689" s="72" t="s">
        <v>13336</v>
      </c>
      <c r="E1689" s="72" t="s">
        <v>5349</v>
      </c>
      <c r="F1689" s="72" t="s">
        <v>13337</v>
      </c>
      <c r="G1689" s="72" t="s">
        <v>13338</v>
      </c>
      <c r="H1689" s="75" t="s">
        <v>3576</v>
      </c>
      <c r="I1689" s="75" t="s">
        <v>2267</v>
      </c>
    </row>
    <row r="1690" ht="15.75" customHeight="1">
      <c r="A1690" s="67">
        <v>7343.0</v>
      </c>
      <c r="B1690" s="72" t="s">
        <v>13339</v>
      </c>
      <c r="C1690" s="72">
        <v>2.0</v>
      </c>
      <c r="D1690" s="72" t="s">
        <v>13340</v>
      </c>
      <c r="E1690" s="72" t="s">
        <v>13341</v>
      </c>
      <c r="F1690" s="72" t="s">
        <v>13342</v>
      </c>
      <c r="G1690" s="72" t="s">
        <v>13343</v>
      </c>
      <c r="H1690" s="75" t="s">
        <v>3722</v>
      </c>
      <c r="I1690" s="75" t="s">
        <v>4827</v>
      </c>
      <c r="J1690" s="75" t="s">
        <v>13344</v>
      </c>
      <c r="K1690" s="75" t="s">
        <v>2343</v>
      </c>
      <c r="L1690" s="75" t="s">
        <v>13311</v>
      </c>
    </row>
    <row r="1691" ht="15.75" customHeight="1">
      <c r="A1691" s="67">
        <v>7344.0</v>
      </c>
      <c r="B1691" s="72" t="s">
        <v>13345</v>
      </c>
      <c r="C1691" s="72">
        <v>2.0</v>
      </c>
      <c r="D1691" s="72" t="s">
        <v>13346</v>
      </c>
      <c r="E1691" s="72" t="s">
        <v>5775</v>
      </c>
      <c r="F1691" s="72" t="s">
        <v>13347</v>
      </c>
      <c r="G1691" s="72" t="s">
        <v>13348</v>
      </c>
      <c r="H1691" s="75" t="s">
        <v>13312</v>
      </c>
      <c r="I1691" s="75" t="s">
        <v>13310</v>
      </c>
      <c r="J1691" s="75" t="s">
        <v>4512</v>
      </c>
      <c r="K1691" s="75" t="s">
        <v>3771</v>
      </c>
    </row>
    <row r="1692" ht="15.75" customHeight="1">
      <c r="A1692" s="67">
        <v>7345.0</v>
      </c>
      <c r="B1692" s="72" t="s">
        <v>13349</v>
      </c>
      <c r="C1692" s="72">
        <v>2.0</v>
      </c>
      <c r="D1692" s="72" t="s">
        <v>13350</v>
      </c>
      <c r="E1692" s="72" t="s">
        <v>6064</v>
      </c>
      <c r="F1692" s="72" t="s">
        <v>13351</v>
      </c>
      <c r="G1692" s="72" t="s">
        <v>13352</v>
      </c>
      <c r="H1692" s="75" t="s">
        <v>13353</v>
      </c>
      <c r="I1692" s="75" t="s">
        <v>13354</v>
      </c>
      <c r="J1692" s="75" t="s">
        <v>13355</v>
      </c>
      <c r="K1692" s="75" t="s">
        <v>4808</v>
      </c>
      <c r="L1692" s="75" t="s">
        <v>3722</v>
      </c>
    </row>
    <row r="1693" ht="15.75" customHeight="1">
      <c r="A1693" s="67">
        <v>7346.0</v>
      </c>
      <c r="B1693" s="72" t="s">
        <v>13356</v>
      </c>
      <c r="C1693" s="72">
        <v>2.0</v>
      </c>
      <c r="D1693" s="72" t="s">
        <v>13357</v>
      </c>
      <c r="E1693" s="72" t="s">
        <v>13358</v>
      </c>
      <c r="F1693" s="72" t="s">
        <v>13359</v>
      </c>
      <c r="G1693" s="72" t="s">
        <v>13360</v>
      </c>
      <c r="H1693" s="75" t="s">
        <v>13361</v>
      </c>
      <c r="I1693" s="75" t="s">
        <v>4827</v>
      </c>
      <c r="J1693" s="75" t="s">
        <v>13344</v>
      </c>
      <c r="K1693" s="75" t="s">
        <v>3926</v>
      </c>
      <c r="L1693" s="75" t="s">
        <v>13311</v>
      </c>
    </row>
    <row r="1694" ht="15.75" customHeight="1">
      <c r="A1694" s="67">
        <v>7347.0</v>
      </c>
      <c r="B1694" s="72" t="s">
        <v>2340</v>
      </c>
      <c r="C1694" s="72">
        <v>2.0</v>
      </c>
      <c r="D1694" s="72" t="s">
        <v>13362</v>
      </c>
      <c r="E1694" s="72" t="s">
        <v>13363</v>
      </c>
      <c r="F1694" s="72" t="s">
        <v>13364</v>
      </c>
      <c r="G1694" s="72" t="s">
        <v>13365</v>
      </c>
      <c r="H1694" s="75" t="s">
        <v>13361</v>
      </c>
      <c r="I1694" s="75" t="s">
        <v>9842</v>
      </c>
      <c r="J1694" s="75" t="s">
        <v>13344</v>
      </c>
      <c r="K1694" s="75" t="s">
        <v>3926</v>
      </c>
      <c r="L1694" s="75" t="s">
        <v>13311</v>
      </c>
    </row>
    <row r="1695" ht="15.75" customHeight="1">
      <c r="A1695" s="67">
        <v>7348.0</v>
      </c>
      <c r="B1695" s="72" t="s">
        <v>13366</v>
      </c>
      <c r="C1695" s="72">
        <v>2.0</v>
      </c>
      <c r="D1695" s="72" t="s">
        <v>13367</v>
      </c>
      <c r="E1695" s="72" t="s">
        <v>6411</v>
      </c>
      <c r="F1695" s="72" t="s">
        <v>13368</v>
      </c>
      <c r="G1695" s="72" t="s">
        <v>13369</v>
      </c>
      <c r="H1695" s="75" t="s">
        <v>3838</v>
      </c>
      <c r="I1695" s="75" t="s">
        <v>13011</v>
      </c>
      <c r="J1695" s="75" t="s">
        <v>11658</v>
      </c>
      <c r="K1695" s="75" t="s">
        <v>11658</v>
      </c>
      <c r="L1695" s="75" t="s">
        <v>11658</v>
      </c>
    </row>
    <row r="1696" ht="15.75" customHeight="1">
      <c r="A1696" s="67">
        <v>7349.0</v>
      </c>
      <c r="B1696" s="72" t="s">
        <v>13370</v>
      </c>
      <c r="C1696" s="72">
        <v>2.0</v>
      </c>
      <c r="D1696" s="72" t="s">
        <v>13371</v>
      </c>
      <c r="E1696" s="72" t="s">
        <v>6428</v>
      </c>
      <c r="F1696" s="72" t="s">
        <v>13372</v>
      </c>
      <c r="G1696" s="72" t="s">
        <v>13373</v>
      </c>
      <c r="H1696" s="75" t="s">
        <v>3682</v>
      </c>
      <c r="I1696" s="75" t="s">
        <v>849</v>
      </c>
      <c r="J1696" s="75" t="s">
        <v>3769</v>
      </c>
      <c r="K1696" s="75" t="s">
        <v>13374</v>
      </c>
      <c r="L1696" s="75" t="s">
        <v>3769</v>
      </c>
    </row>
    <row r="1697" ht="15.75" customHeight="1">
      <c r="A1697" s="67">
        <v>7350.0</v>
      </c>
      <c r="B1697" s="72" t="s">
        <v>13375</v>
      </c>
      <c r="C1697" s="72">
        <v>2.0</v>
      </c>
      <c r="D1697" s="72" t="s">
        <v>13376</v>
      </c>
      <c r="E1697" s="72" t="s">
        <v>5698</v>
      </c>
      <c r="F1697" s="72" t="s">
        <v>13377</v>
      </c>
      <c r="G1697" s="72" t="s">
        <v>13378</v>
      </c>
      <c r="H1697" s="75" t="s">
        <v>3682</v>
      </c>
      <c r="I1697" s="75" t="s">
        <v>13379</v>
      </c>
      <c r="J1697" s="75" t="s">
        <v>12961</v>
      </c>
      <c r="K1697" s="75" t="s">
        <v>13374</v>
      </c>
      <c r="L1697" s="75" t="s">
        <v>3769</v>
      </c>
    </row>
    <row r="1698" ht="15.75" customHeight="1">
      <c r="A1698" s="67">
        <v>7351.0</v>
      </c>
      <c r="B1698" s="72" t="s">
        <v>3904</v>
      </c>
      <c r="C1698" s="72">
        <v>2.0</v>
      </c>
      <c r="D1698" s="72" t="s">
        <v>13380</v>
      </c>
      <c r="E1698" s="72" t="s">
        <v>5719</v>
      </c>
      <c r="F1698" s="72" t="s">
        <v>13381</v>
      </c>
      <c r="G1698" s="72" t="s">
        <v>13382</v>
      </c>
      <c r="H1698" s="75" t="s">
        <v>13383</v>
      </c>
      <c r="I1698" s="75" t="s">
        <v>12932</v>
      </c>
      <c r="J1698" s="75" t="s">
        <v>13344</v>
      </c>
      <c r="K1698" s="75" t="s">
        <v>3926</v>
      </c>
      <c r="L1698" s="75" t="s">
        <v>13311</v>
      </c>
    </row>
    <row r="1699" ht="15.75" customHeight="1">
      <c r="A1699" s="67">
        <v>7352.0</v>
      </c>
      <c r="B1699" s="72" t="s">
        <v>3448</v>
      </c>
      <c r="C1699" s="72">
        <v>2.0</v>
      </c>
      <c r="D1699" s="72" t="s">
        <v>13384</v>
      </c>
      <c r="E1699" s="72" t="s">
        <v>13385</v>
      </c>
      <c r="F1699" s="72" t="s">
        <v>13386</v>
      </c>
      <c r="G1699" s="72" t="s">
        <v>13387</v>
      </c>
      <c r="H1699" s="75" t="s">
        <v>2234</v>
      </c>
      <c r="I1699" s="75" t="s">
        <v>12932</v>
      </c>
      <c r="J1699" s="75" t="s">
        <v>13344</v>
      </c>
      <c r="K1699" s="75" t="s">
        <v>2343</v>
      </c>
      <c r="L1699" s="75" t="s">
        <v>13311</v>
      </c>
    </row>
    <row r="1700" ht="15.75" customHeight="1">
      <c r="A1700" s="67">
        <v>7353.0</v>
      </c>
      <c r="B1700" s="72" t="s">
        <v>13388</v>
      </c>
      <c r="C1700" s="72">
        <v>2.0</v>
      </c>
      <c r="D1700" s="72" t="s">
        <v>13389</v>
      </c>
      <c r="E1700" s="72" t="s">
        <v>5387</v>
      </c>
      <c r="F1700" s="72" t="s">
        <v>13390</v>
      </c>
      <c r="G1700" s="72" t="s">
        <v>13391</v>
      </c>
      <c r="H1700" s="75" t="s">
        <v>4840</v>
      </c>
      <c r="I1700" s="75" t="s">
        <v>2832</v>
      </c>
      <c r="J1700" s="75" t="s">
        <v>13392</v>
      </c>
    </row>
    <row r="1701" ht="15.75" customHeight="1">
      <c r="A1701" s="67">
        <v>7354.0</v>
      </c>
      <c r="B1701" s="72" t="s">
        <v>13393</v>
      </c>
      <c r="C1701" s="72">
        <v>2.0</v>
      </c>
      <c r="D1701" s="72" t="s">
        <v>13394</v>
      </c>
      <c r="E1701" s="72" t="s">
        <v>5374</v>
      </c>
      <c r="F1701" s="72" t="s">
        <v>13395</v>
      </c>
      <c r="G1701" s="72" t="s">
        <v>13396</v>
      </c>
      <c r="H1701" s="75" t="s">
        <v>13397</v>
      </c>
      <c r="I1701" s="75" t="s">
        <v>13398</v>
      </c>
    </row>
    <row r="1702" ht="15.75" customHeight="1">
      <c r="A1702" s="67">
        <v>7356.0</v>
      </c>
      <c r="B1702" s="72" t="s">
        <v>13399</v>
      </c>
      <c r="C1702" s="72">
        <v>2.0</v>
      </c>
      <c r="D1702" s="72" t="s">
        <v>13400</v>
      </c>
      <c r="E1702" s="72" t="s">
        <v>5387</v>
      </c>
      <c r="F1702" s="72" t="s">
        <v>13401</v>
      </c>
      <c r="G1702" s="72" t="s">
        <v>13402</v>
      </c>
      <c r="H1702" s="75" t="s">
        <v>3038</v>
      </c>
      <c r="I1702" s="75" t="s">
        <v>6771</v>
      </c>
      <c r="J1702" s="75" t="s">
        <v>3654</v>
      </c>
    </row>
    <row r="1703" ht="15.75" customHeight="1">
      <c r="A1703" s="67">
        <v>7357.0</v>
      </c>
      <c r="B1703" s="72" t="s">
        <v>13403</v>
      </c>
      <c r="C1703" s="72">
        <v>2.0</v>
      </c>
      <c r="D1703" s="72" t="s">
        <v>13404</v>
      </c>
      <c r="E1703" s="72" t="s">
        <v>5349</v>
      </c>
      <c r="F1703" s="72" t="s">
        <v>13405</v>
      </c>
      <c r="G1703" s="72" t="s">
        <v>13406</v>
      </c>
      <c r="H1703" s="75" t="s">
        <v>6771</v>
      </c>
      <c r="I1703" s="75" t="s">
        <v>3654</v>
      </c>
    </row>
    <row r="1704" ht="15.75" customHeight="1">
      <c r="A1704" s="67">
        <v>7358.0</v>
      </c>
      <c r="B1704" s="72" t="s">
        <v>13407</v>
      </c>
      <c r="C1704" s="72">
        <v>2.0</v>
      </c>
      <c r="D1704" s="72" t="s">
        <v>13408</v>
      </c>
      <c r="E1704" s="72" t="s">
        <v>9724</v>
      </c>
      <c r="F1704" s="72" t="s">
        <v>13409</v>
      </c>
      <c r="G1704" s="72" t="s">
        <v>13410</v>
      </c>
      <c r="H1704" s="75" t="s">
        <v>13411</v>
      </c>
      <c r="I1704" s="75" t="s">
        <v>13412</v>
      </c>
      <c r="J1704" s="75" t="s">
        <v>1679</v>
      </c>
      <c r="K1704" s="75" t="s">
        <v>6425</v>
      </c>
      <c r="L1704" s="75" t="s">
        <v>1679</v>
      </c>
    </row>
    <row r="1705" ht="15.75" customHeight="1">
      <c r="A1705" s="67">
        <v>7360.0</v>
      </c>
      <c r="B1705" s="72" t="s">
        <v>13413</v>
      </c>
      <c r="C1705" s="72">
        <v>2.0</v>
      </c>
      <c r="D1705" s="72" t="s">
        <v>13414</v>
      </c>
      <c r="E1705" s="72" t="s">
        <v>7120</v>
      </c>
      <c r="F1705" s="72" t="s">
        <v>13415</v>
      </c>
      <c r="G1705" s="72" t="s">
        <v>13416</v>
      </c>
      <c r="H1705" s="75" t="s">
        <v>13412</v>
      </c>
      <c r="I1705" s="75" t="s">
        <v>10580</v>
      </c>
      <c r="J1705" s="75" t="s">
        <v>5641</v>
      </c>
      <c r="K1705" s="75" t="s">
        <v>5641</v>
      </c>
      <c r="L1705" s="75" t="s">
        <v>5641</v>
      </c>
    </row>
    <row r="1706" ht="15.75" customHeight="1">
      <c r="A1706" s="67">
        <v>7361.0</v>
      </c>
      <c r="B1706" s="72" t="s">
        <v>13417</v>
      </c>
      <c r="C1706" s="72">
        <v>2.0</v>
      </c>
      <c r="D1706" s="72" t="s">
        <v>13418</v>
      </c>
      <c r="E1706" s="72" t="s">
        <v>5586</v>
      </c>
      <c r="F1706" s="72" t="s">
        <v>13419</v>
      </c>
      <c r="G1706" s="72" t="s">
        <v>13420</v>
      </c>
      <c r="H1706" s="75" t="s">
        <v>3579</v>
      </c>
      <c r="I1706" s="75" t="s">
        <v>11383</v>
      </c>
      <c r="J1706" s="75" t="s">
        <v>1679</v>
      </c>
      <c r="K1706" s="75" t="s">
        <v>2686</v>
      </c>
      <c r="L1706" s="75" t="s">
        <v>2686</v>
      </c>
    </row>
    <row r="1707" ht="15.75" customHeight="1">
      <c r="A1707" s="67">
        <v>7362.0</v>
      </c>
      <c r="B1707" s="72" t="s">
        <v>13421</v>
      </c>
      <c r="C1707" s="72">
        <v>2.0</v>
      </c>
      <c r="D1707" s="72" t="s">
        <v>13422</v>
      </c>
      <c r="E1707" s="72" t="s">
        <v>5575</v>
      </c>
      <c r="F1707" s="72" t="s">
        <v>13423</v>
      </c>
      <c r="G1707" s="72" t="s">
        <v>13424</v>
      </c>
      <c r="H1707" s="75" t="s">
        <v>3579</v>
      </c>
      <c r="I1707" s="75" t="s">
        <v>11383</v>
      </c>
      <c r="J1707" s="75" t="s">
        <v>2686</v>
      </c>
      <c r="K1707" s="75" t="s">
        <v>2686</v>
      </c>
      <c r="L1707" s="75" t="s">
        <v>2686</v>
      </c>
    </row>
    <row r="1708" ht="15.75" customHeight="1">
      <c r="A1708" s="67">
        <v>7363.0</v>
      </c>
      <c r="B1708" s="72" t="s">
        <v>13425</v>
      </c>
      <c r="C1708" s="72">
        <v>2.0</v>
      </c>
      <c r="D1708" s="72" t="s">
        <v>13426</v>
      </c>
      <c r="E1708" s="72" t="s">
        <v>5592</v>
      </c>
      <c r="F1708" s="72" t="s">
        <v>13427</v>
      </c>
      <c r="G1708" s="72" t="s">
        <v>13428</v>
      </c>
      <c r="H1708" s="75" t="s">
        <v>3582</v>
      </c>
      <c r="I1708" s="75" t="s">
        <v>11383</v>
      </c>
      <c r="J1708" s="75" t="s">
        <v>1679</v>
      </c>
      <c r="K1708" s="75" t="s">
        <v>3579</v>
      </c>
    </row>
    <row r="1709" ht="15.75" customHeight="1">
      <c r="A1709" s="67">
        <v>7365.0</v>
      </c>
      <c r="B1709" s="72" t="s">
        <v>13429</v>
      </c>
      <c r="C1709" s="72">
        <v>2.0</v>
      </c>
      <c r="D1709" s="72" t="s">
        <v>13430</v>
      </c>
      <c r="E1709" s="72" t="s">
        <v>9690</v>
      </c>
      <c r="F1709" s="72" t="s">
        <v>13431</v>
      </c>
      <c r="G1709" s="72" t="s">
        <v>13432</v>
      </c>
      <c r="H1709" s="75" t="s">
        <v>2833</v>
      </c>
      <c r="I1709" s="75" t="s">
        <v>7463</v>
      </c>
      <c r="J1709" s="75" t="s">
        <v>3944</v>
      </c>
      <c r="K1709" s="75" t="s">
        <v>2480</v>
      </c>
      <c r="L1709" s="75" t="s">
        <v>2480</v>
      </c>
    </row>
    <row r="1710" ht="15.75" customHeight="1">
      <c r="A1710" s="67">
        <v>7366.0</v>
      </c>
      <c r="B1710" s="72" t="s">
        <v>13433</v>
      </c>
      <c r="C1710" s="72">
        <v>2.0</v>
      </c>
      <c r="D1710" s="72" t="s">
        <v>13434</v>
      </c>
      <c r="E1710" s="72" t="s">
        <v>7074</v>
      </c>
      <c r="F1710" s="72" t="s">
        <v>13435</v>
      </c>
      <c r="G1710" s="72" t="s">
        <v>13436</v>
      </c>
      <c r="H1710" s="75" t="s">
        <v>2833</v>
      </c>
      <c r="I1710" s="75" t="s">
        <v>4523</v>
      </c>
      <c r="J1710" s="75" t="s">
        <v>3944</v>
      </c>
      <c r="K1710" s="75" t="s">
        <v>2480</v>
      </c>
      <c r="L1710" s="75" t="s">
        <v>3944</v>
      </c>
    </row>
    <row r="1711" ht="15.75" customHeight="1">
      <c r="A1711" s="67">
        <v>7367.0</v>
      </c>
      <c r="B1711" s="72" t="s">
        <v>13437</v>
      </c>
      <c r="C1711" s="72">
        <v>2.0</v>
      </c>
      <c r="D1711" s="72" t="s">
        <v>13438</v>
      </c>
      <c r="E1711" s="72" t="s">
        <v>5796</v>
      </c>
      <c r="F1711" s="72" t="s">
        <v>13439</v>
      </c>
      <c r="G1711" s="72" t="s">
        <v>13440</v>
      </c>
      <c r="H1711" s="75" t="s">
        <v>7463</v>
      </c>
      <c r="I1711" s="75" t="s">
        <v>2480</v>
      </c>
      <c r="J1711" s="75" t="s">
        <v>3944</v>
      </c>
      <c r="K1711" s="75" t="s">
        <v>2833</v>
      </c>
    </row>
    <row r="1712" ht="15.75" customHeight="1">
      <c r="A1712" s="67">
        <v>7369.0</v>
      </c>
      <c r="B1712" s="72" t="s">
        <v>13441</v>
      </c>
      <c r="C1712" s="72">
        <v>2.0</v>
      </c>
      <c r="D1712" s="72" t="s">
        <v>13442</v>
      </c>
      <c r="E1712" s="72" t="s">
        <v>5349</v>
      </c>
      <c r="F1712" s="72" t="s">
        <v>13443</v>
      </c>
      <c r="G1712" s="72" t="s">
        <v>13444</v>
      </c>
      <c r="H1712" s="75" t="s">
        <v>7031</v>
      </c>
      <c r="I1712" s="75" t="s">
        <v>3952</v>
      </c>
    </row>
    <row r="1713" ht="15.75" customHeight="1">
      <c r="A1713" s="67">
        <v>7370.0</v>
      </c>
      <c r="B1713" s="72" t="s">
        <v>13445</v>
      </c>
      <c r="C1713" s="72">
        <v>2.0</v>
      </c>
      <c r="D1713" s="72" t="s">
        <v>13446</v>
      </c>
      <c r="E1713" s="72" t="s">
        <v>11905</v>
      </c>
      <c r="F1713" s="72" t="s">
        <v>13447</v>
      </c>
      <c r="G1713" s="72" t="s">
        <v>7689</v>
      </c>
      <c r="H1713" s="75" t="s">
        <v>4610</v>
      </c>
      <c r="I1713" s="75" t="s">
        <v>4742</v>
      </c>
      <c r="J1713" s="75" t="s">
        <v>6804</v>
      </c>
      <c r="K1713" s="75" t="s">
        <v>4434</v>
      </c>
      <c r="L1713" s="75" t="s">
        <v>4434</v>
      </c>
    </row>
    <row r="1714" ht="15.75" customHeight="1">
      <c r="A1714" s="67">
        <v>7371.0</v>
      </c>
      <c r="B1714" s="72" t="s">
        <v>13448</v>
      </c>
      <c r="C1714" s="72">
        <v>2.0</v>
      </c>
      <c r="D1714" s="72" t="s">
        <v>13449</v>
      </c>
      <c r="E1714" s="72" t="s">
        <v>11926</v>
      </c>
      <c r="F1714" s="72" t="s">
        <v>13450</v>
      </c>
      <c r="G1714" s="72" t="s">
        <v>13451</v>
      </c>
      <c r="H1714" s="75" t="s">
        <v>4612</v>
      </c>
      <c r="I1714" s="75" t="s">
        <v>13452</v>
      </c>
      <c r="J1714" s="75" t="s">
        <v>4611</v>
      </c>
      <c r="K1714" s="75" t="s">
        <v>4613</v>
      </c>
      <c r="L1714" s="75" t="s">
        <v>4611</v>
      </c>
    </row>
    <row r="1715" ht="15.75" customHeight="1">
      <c r="A1715" s="67">
        <v>7372.0</v>
      </c>
      <c r="B1715" s="72" t="s">
        <v>13453</v>
      </c>
      <c r="C1715" s="72">
        <v>2.0</v>
      </c>
      <c r="D1715" s="72" t="s">
        <v>13454</v>
      </c>
      <c r="E1715" s="72" t="s">
        <v>10613</v>
      </c>
      <c r="F1715" s="72" t="s">
        <v>13455</v>
      </c>
      <c r="G1715" s="72" t="s">
        <v>13456</v>
      </c>
      <c r="H1715" s="75" t="s">
        <v>6939</v>
      </c>
      <c r="I1715" s="75" t="s">
        <v>4434</v>
      </c>
      <c r="J1715" s="75" t="s">
        <v>6940</v>
      </c>
      <c r="K1715" s="75" t="s">
        <v>3250</v>
      </c>
    </row>
    <row r="1716" ht="15.75" customHeight="1">
      <c r="A1716" s="67">
        <v>7375.0</v>
      </c>
      <c r="B1716" s="72" t="s">
        <v>13457</v>
      </c>
      <c r="C1716" s="72">
        <v>2.0</v>
      </c>
      <c r="D1716" s="72" t="s">
        <v>13458</v>
      </c>
      <c r="E1716" s="72" t="s">
        <v>5592</v>
      </c>
      <c r="F1716" s="72" t="s">
        <v>13459</v>
      </c>
      <c r="G1716" s="72" t="s">
        <v>13460</v>
      </c>
      <c r="H1716" s="75" t="s">
        <v>4497</v>
      </c>
      <c r="I1716" s="75" t="s">
        <v>4771</v>
      </c>
      <c r="J1716" s="75" t="s">
        <v>13461</v>
      </c>
    </row>
    <row r="1717" ht="15.75" customHeight="1">
      <c r="A1717" s="67">
        <v>7376.0</v>
      </c>
      <c r="B1717" s="72" t="s">
        <v>13462</v>
      </c>
      <c r="C1717" s="72">
        <v>2.0</v>
      </c>
      <c r="D1717" s="72" t="s">
        <v>13463</v>
      </c>
      <c r="E1717" s="72" t="s">
        <v>5801</v>
      </c>
      <c r="F1717" s="72" t="s">
        <v>13459</v>
      </c>
      <c r="G1717" s="72" t="s">
        <v>13460</v>
      </c>
      <c r="H1717" s="75" t="s">
        <v>4497</v>
      </c>
      <c r="I1717" s="75" t="s">
        <v>4771</v>
      </c>
      <c r="J1717" s="75" t="s">
        <v>13461</v>
      </c>
    </row>
    <row r="1718" ht="15.75" customHeight="1">
      <c r="A1718" s="67">
        <v>7377.0</v>
      </c>
      <c r="B1718" s="72" t="s">
        <v>13464</v>
      </c>
      <c r="C1718" s="72">
        <v>2.0</v>
      </c>
      <c r="D1718" s="72" t="s">
        <v>13465</v>
      </c>
      <c r="E1718" s="72" t="s">
        <v>5580</v>
      </c>
      <c r="F1718" s="72" t="s">
        <v>13466</v>
      </c>
      <c r="G1718" s="72" t="s">
        <v>13467</v>
      </c>
      <c r="H1718" s="75" t="s">
        <v>4383</v>
      </c>
      <c r="I1718" s="75" t="s">
        <v>13468</v>
      </c>
      <c r="J1718" s="75" t="s">
        <v>3392</v>
      </c>
      <c r="K1718" s="75" t="s">
        <v>4381</v>
      </c>
      <c r="L1718" s="75" t="s">
        <v>4381</v>
      </c>
    </row>
    <row r="1719" ht="15.75" customHeight="1">
      <c r="A1719" s="67">
        <v>7380.0</v>
      </c>
      <c r="B1719" s="72" t="s">
        <v>13469</v>
      </c>
      <c r="C1719" s="72">
        <v>2.0</v>
      </c>
      <c r="D1719" s="72" t="s">
        <v>13470</v>
      </c>
      <c r="E1719" s="72" t="s">
        <v>6428</v>
      </c>
      <c r="F1719" s="72" t="s">
        <v>13471</v>
      </c>
      <c r="G1719" s="72" t="s">
        <v>13472</v>
      </c>
      <c r="H1719" s="75" t="s">
        <v>4383</v>
      </c>
      <c r="I1719" s="75" t="s">
        <v>13468</v>
      </c>
      <c r="J1719" s="75" t="s">
        <v>3392</v>
      </c>
      <c r="K1719" s="75" t="s">
        <v>3914</v>
      </c>
      <c r="L1719" s="75" t="s">
        <v>3914</v>
      </c>
    </row>
    <row r="1720" ht="15.75" customHeight="1">
      <c r="A1720" s="67">
        <v>7381.0</v>
      </c>
      <c r="B1720" s="72" t="s">
        <v>13473</v>
      </c>
      <c r="C1720" s="72">
        <v>2.0</v>
      </c>
      <c r="D1720" s="72" t="s">
        <v>13474</v>
      </c>
      <c r="E1720" s="72" t="s">
        <v>13475</v>
      </c>
      <c r="F1720" s="72" t="s">
        <v>13476</v>
      </c>
      <c r="G1720" s="72" t="s">
        <v>13477</v>
      </c>
      <c r="H1720" s="75" t="s">
        <v>13374</v>
      </c>
      <c r="I1720" s="75" t="s">
        <v>3682</v>
      </c>
      <c r="J1720" s="75" t="s">
        <v>4565</v>
      </c>
      <c r="K1720" s="75" t="s">
        <v>849</v>
      </c>
      <c r="L1720" s="75" t="s">
        <v>4565</v>
      </c>
    </row>
    <row r="1721" ht="15.75" customHeight="1">
      <c r="A1721" s="67">
        <v>7382.0</v>
      </c>
      <c r="B1721" s="72" t="s">
        <v>13478</v>
      </c>
      <c r="C1721" s="72">
        <v>2.0</v>
      </c>
      <c r="D1721" s="72" t="s">
        <v>13479</v>
      </c>
      <c r="E1721" s="72" t="s">
        <v>5796</v>
      </c>
      <c r="F1721" s="72" t="s">
        <v>13480</v>
      </c>
      <c r="G1721" s="72" t="s">
        <v>13481</v>
      </c>
      <c r="H1721" s="75" t="s">
        <v>13411</v>
      </c>
      <c r="I1721" s="75" t="s">
        <v>13379</v>
      </c>
      <c r="J1721" s="75" t="s">
        <v>13374</v>
      </c>
      <c r="K1721" s="75" t="s">
        <v>12961</v>
      </c>
      <c r="L1721" s="75" t="s">
        <v>13374</v>
      </c>
    </row>
    <row r="1722" ht="15.75" customHeight="1">
      <c r="A1722" s="67">
        <v>7383.0</v>
      </c>
      <c r="B1722" s="72" t="s">
        <v>13482</v>
      </c>
      <c r="C1722" s="72">
        <v>2.0</v>
      </c>
      <c r="D1722" s="72" t="s">
        <v>13483</v>
      </c>
      <c r="E1722" s="72" t="s">
        <v>5387</v>
      </c>
      <c r="F1722" s="72" t="s">
        <v>13484</v>
      </c>
      <c r="G1722" s="72" t="s">
        <v>13485</v>
      </c>
      <c r="H1722" s="75" t="s">
        <v>3654</v>
      </c>
      <c r="I1722" s="75" t="s">
        <v>2037</v>
      </c>
    </row>
    <row r="1723" ht="15.75" customHeight="1">
      <c r="A1723" s="67">
        <v>7384.0</v>
      </c>
      <c r="B1723" s="72" t="s">
        <v>13486</v>
      </c>
      <c r="C1723" s="72">
        <v>2.0</v>
      </c>
      <c r="D1723" s="72" t="s">
        <v>13487</v>
      </c>
      <c r="E1723" s="72" t="s">
        <v>5592</v>
      </c>
      <c r="F1723" s="72" t="s">
        <v>13488</v>
      </c>
      <c r="G1723" s="72" t="s">
        <v>13489</v>
      </c>
      <c r="H1723" s="75" t="s">
        <v>849</v>
      </c>
      <c r="I1723" s="75" t="s">
        <v>4565</v>
      </c>
      <c r="J1723" s="75" t="s">
        <v>2683</v>
      </c>
      <c r="K1723" s="75" t="s">
        <v>3067</v>
      </c>
    </row>
    <row r="1724" ht="15.75" customHeight="1">
      <c r="A1724" s="67">
        <v>7386.0</v>
      </c>
      <c r="B1724" s="72" t="s">
        <v>13490</v>
      </c>
      <c r="C1724" s="72">
        <v>2.0</v>
      </c>
      <c r="D1724" s="72" t="s">
        <v>13491</v>
      </c>
      <c r="E1724" s="72" t="s">
        <v>5739</v>
      </c>
      <c r="F1724" s="72" t="s">
        <v>13492</v>
      </c>
      <c r="G1724" s="72" t="s">
        <v>13493</v>
      </c>
      <c r="H1724" s="75" t="s">
        <v>6950</v>
      </c>
      <c r="I1724" s="75" t="s">
        <v>1914</v>
      </c>
      <c r="J1724" s="75" t="s">
        <v>4297</v>
      </c>
      <c r="K1724" s="75" t="s">
        <v>4297</v>
      </c>
      <c r="L1724" s="75" t="s">
        <v>4297</v>
      </c>
    </row>
    <row r="1725" ht="15.75" customHeight="1">
      <c r="A1725" s="67">
        <v>7389.0</v>
      </c>
      <c r="B1725" s="72" t="s">
        <v>13494</v>
      </c>
      <c r="C1725" s="72">
        <v>2.0</v>
      </c>
      <c r="D1725" s="72" t="s">
        <v>13495</v>
      </c>
      <c r="E1725" s="72" t="s">
        <v>5553</v>
      </c>
      <c r="F1725" s="72" t="s">
        <v>13496</v>
      </c>
      <c r="G1725" s="72" t="s">
        <v>13497</v>
      </c>
      <c r="H1725" s="75" t="s">
        <v>11934</v>
      </c>
      <c r="I1725" s="75" t="s">
        <v>11933</v>
      </c>
      <c r="J1725" s="75" t="s">
        <v>13498</v>
      </c>
      <c r="K1725" s="75" t="s">
        <v>3591</v>
      </c>
      <c r="L1725" s="75" t="s">
        <v>6387</v>
      </c>
    </row>
    <row r="1726" ht="15.75" customHeight="1">
      <c r="A1726" s="67">
        <v>7390.0</v>
      </c>
      <c r="B1726" s="72" t="s">
        <v>4766</v>
      </c>
      <c r="C1726" s="72">
        <v>2.0</v>
      </c>
      <c r="D1726" s="72" t="s">
        <v>13499</v>
      </c>
      <c r="E1726" s="72" t="s">
        <v>13500</v>
      </c>
      <c r="F1726" s="72" t="s">
        <v>13501</v>
      </c>
      <c r="G1726" s="72" t="s">
        <v>13502</v>
      </c>
      <c r="H1726" s="75" t="s">
        <v>5722</v>
      </c>
      <c r="I1726" s="75" t="s">
        <v>5723</v>
      </c>
      <c r="J1726" s="75" t="s">
        <v>5451</v>
      </c>
      <c r="K1726" s="75" t="s">
        <v>4278</v>
      </c>
      <c r="L1726" s="75" t="s">
        <v>3100</v>
      </c>
    </row>
    <row r="1727" ht="15.75" customHeight="1">
      <c r="A1727" s="67">
        <v>7391.0</v>
      </c>
      <c r="B1727" s="72" t="s">
        <v>2852</v>
      </c>
      <c r="C1727" s="72">
        <v>2.0</v>
      </c>
      <c r="D1727" s="72" t="s">
        <v>13503</v>
      </c>
      <c r="E1727" s="72" t="s">
        <v>13504</v>
      </c>
      <c r="F1727" s="72" t="s">
        <v>13505</v>
      </c>
      <c r="G1727" s="72" t="s">
        <v>13506</v>
      </c>
      <c r="H1727" s="75" t="s">
        <v>4360</v>
      </c>
      <c r="I1727" s="75" t="s">
        <v>5793</v>
      </c>
      <c r="J1727" s="75" t="s">
        <v>5760</v>
      </c>
      <c r="K1727" s="75" t="s">
        <v>932</v>
      </c>
      <c r="L1727" s="75" t="s">
        <v>2856</v>
      </c>
    </row>
    <row r="1728" ht="15.75" customHeight="1">
      <c r="A1728" s="67">
        <v>7392.0</v>
      </c>
      <c r="B1728" s="72" t="s">
        <v>3340</v>
      </c>
      <c r="C1728" s="72">
        <v>2.0</v>
      </c>
      <c r="D1728" s="72" t="s">
        <v>13507</v>
      </c>
      <c r="E1728" s="72" t="s">
        <v>13508</v>
      </c>
      <c r="F1728" s="72" t="s">
        <v>13509</v>
      </c>
      <c r="G1728" s="72" t="s">
        <v>13510</v>
      </c>
      <c r="H1728" s="75" t="s">
        <v>4360</v>
      </c>
      <c r="I1728" s="75" t="s">
        <v>5793</v>
      </c>
      <c r="J1728" s="75" t="s">
        <v>5760</v>
      </c>
      <c r="K1728" s="75" t="s">
        <v>932</v>
      </c>
      <c r="L1728" s="75" t="s">
        <v>4640</v>
      </c>
    </row>
    <row r="1729" ht="15.75" customHeight="1">
      <c r="A1729" s="67">
        <v>7393.0</v>
      </c>
      <c r="B1729" s="72" t="s">
        <v>13511</v>
      </c>
      <c r="C1729" s="72">
        <v>2.0</v>
      </c>
      <c r="D1729" s="72" t="s">
        <v>13512</v>
      </c>
      <c r="E1729" s="72" t="s">
        <v>6043</v>
      </c>
      <c r="F1729" s="72" t="s">
        <v>13513</v>
      </c>
      <c r="G1729" s="72" t="s">
        <v>13514</v>
      </c>
      <c r="H1729" s="75" t="s">
        <v>2855</v>
      </c>
      <c r="I1729" s="75" t="s">
        <v>5672</v>
      </c>
      <c r="J1729" s="75" t="s">
        <v>3341</v>
      </c>
      <c r="K1729" s="75" t="s">
        <v>3341</v>
      </c>
      <c r="L1729" s="75" t="s">
        <v>3341</v>
      </c>
    </row>
    <row r="1730" ht="15.75" customHeight="1">
      <c r="A1730" s="67">
        <v>7394.0</v>
      </c>
      <c r="B1730" s="72" t="s">
        <v>13515</v>
      </c>
      <c r="C1730" s="72">
        <v>2.0</v>
      </c>
      <c r="D1730" s="72" t="s">
        <v>13516</v>
      </c>
      <c r="E1730" s="72" t="s">
        <v>13517</v>
      </c>
      <c r="F1730" s="72" t="s">
        <v>13518</v>
      </c>
      <c r="G1730" s="72" t="s">
        <v>13519</v>
      </c>
      <c r="H1730" s="75" t="s">
        <v>4360</v>
      </c>
      <c r="I1730" s="75" t="s">
        <v>2167</v>
      </c>
      <c r="J1730" s="75" t="s">
        <v>5760</v>
      </c>
      <c r="K1730" s="75" t="s">
        <v>3342</v>
      </c>
      <c r="L1730" s="75" t="s">
        <v>3342</v>
      </c>
    </row>
    <row r="1731" ht="15.75" customHeight="1">
      <c r="A1731" s="67">
        <v>7395.0</v>
      </c>
      <c r="B1731" s="72" t="s">
        <v>13520</v>
      </c>
      <c r="C1731" s="72">
        <v>2.0</v>
      </c>
      <c r="D1731" s="72" t="s">
        <v>13521</v>
      </c>
      <c r="E1731" s="72" t="s">
        <v>8266</v>
      </c>
      <c r="F1731" s="72" t="s">
        <v>13522</v>
      </c>
      <c r="G1731" s="72" t="s">
        <v>6006</v>
      </c>
      <c r="H1731" s="75" t="s">
        <v>2169</v>
      </c>
      <c r="I1731" s="75" t="s">
        <v>4360</v>
      </c>
      <c r="J1731" s="75" t="s">
        <v>2263</v>
      </c>
      <c r="K1731" s="75" t="s">
        <v>5793</v>
      </c>
      <c r="L1731" s="75" t="s">
        <v>5793</v>
      </c>
    </row>
    <row r="1732" ht="15.75" customHeight="1">
      <c r="A1732" s="67">
        <v>7396.0</v>
      </c>
      <c r="B1732" s="72" t="s">
        <v>13523</v>
      </c>
      <c r="C1732" s="72">
        <v>2.0</v>
      </c>
      <c r="D1732" s="72" t="s">
        <v>13524</v>
      </c>
      <c r="E1732" s="72" t="s">
        <v>5739</v>
      </c>
      <c r="F1732" s="72" t="s">
        <v>13525</v>
      </c>
      <c r="G1732" s="72" t="s">
        <v>13526</v>
      </c>
      <c r="H1732" s="75" t="s">
        <v>13527</v>
      </c>
      <c r="I1732" s="75" t="s">
        <v>4360</v>
      </c>
      <c r="J1732" s="75" t="s">
        <v>2263</v>
      </c>
      <c r="K1732" s="75" t="s">
        <v>2263</v>
      </c>
      <c r="L1732" s="75" t="s">
        <v>2263</v>
      </c>
    </row>
    <row r="1733" ht="15.75" customHeight="1">
      <c r="A1733" s="67">
        <v>7399.0</v>
      </c>
      <c r="B1733" s="72" t="s">
        <v>13528</v>
      </c>
      <c r="C1733" s="72">
        <v>2.0</v>
      </c>
      <c r="D1733" s="72" t="s">
        <v>13529</v>
      </c>
      <c r="E1733" s="72" t="s">
        <v>5631</v>
      </c>
      <c r="F1733" s="72" t="s">
        <v>13530</v>
      </c>
      <c r="G1733" s="72" t="s">
        <v>13531</v>
      </c>
      <c r="H1733" s="75" t="s">
        <v>4128</v>
      </c>
      <c r="I1733" s="75" t="s">
        <v>2142</v>
      </c>
      <c r="J1733" s="75" t="s">
        <v>3119</v>
      </c>
    </row>
    <row r="1734" ht="15.75" customHeight="1">
      <c r="A1734" s="67">
        <v>7400.0</v>
      </c>
      <c r="B1734" s="72" t="s">
        <v>13532</v>
      </c>
      <c r="C1734" s="72">
        <v>2.0</v>
      </c>
      <c r="D1734" s="72" t="s">
        <v>13533</v>
      </c>
      <c r="E1734" s="72" t="s">
        <v>5638</v>
      </c>
      <c r="F1734" s="72" t="s">
        <v>13530</v>
      </c>
      <c r="G1734" s="72" t="s">
        <v>13531</v>
      </c>
      <c r="H1734" s="75" t="s">
        <v>4128</v>
      </c>
      <c r="I1734" s="75" t="s">
        <v>2142</v>
      </c>
      <c r="J1734" s="75" t="s">
        <v>3119</v>
      </c>
    </row>
    <row r="1735" ht="15.75" customHeight="1">
      <c r="A1735" s="67">
        <v>7401.0</v>
      </c>
      <c r="B1735" s="72" t="s">
        <v>13534</v>
      </c>
      <c r="C1735" s="72">
        <v>2.0</v>
      </c>
      <c r="D1735" s="72" t="s">
        <v>13535</v>
      </c>
      <c r="E1735" s="72" t="s">
        <v>7691</v>
      </c>
      <c r="F1735" s="72" t="s">
        <v>13536</v>
      </c>
      <c r="G1735" s="72" t="s">
        <v>13537</v>
      </c>
      <c r="H1735" s="75" t="s">
        <v>6292</v>
      </c>
      <c r="I1735" s="75" t="s">
        <v>13538</v>
      </c>
      <c r="J1735" s="75" t="s">
        <v>6940</v>
      </c>
      <c r="K1735" s="75" t="s">
        <v>13539</v>
      </c>
      <c r="L1735" s="75" t="s">
        <v>6387</v>
      </c>
    </row>
    <row r="1736" ht="15.75" customHeight="1">
      <c r="A1736" s="67">
        <v>7403.0</v>
      </c>
      <c r="B1736" s="72" t="s">
        <v>13540</v>
      </c>
      <c r="C1736" s="72">
        <v>2.0</v>
      </c>
      <c r="D1736" s="72" t="s">
        <v>13541</v>
      </c>
      <c r="E1736" s="72" t="s">
        <v>11905</v>
      </c>
      <c r="F1736" s="72" t="s">
        <v>13542</v>
      </c>
      <c r="G1736" s="72" t="s">
        <v>13543</v>
      </c>
      <c r="H1736" s="75" t="s">
        <v>13544</v>
      </c>
      <c r="I1736" s="75" t="s">
        <v>848</v>
      </c>
      <c r="J1736" s="75" t="s">
        <v>4483</v>
      </c>
      <c r="K1736" s="75" t="s">
        <v>2871</v>
      </c>
      <c r="L1736" s="75" t="s">
        <v>2871</v>
      </c>
    </row>
    <row r="1737" ht="15.75" customHeight="1">
      <c r="A1737" s="67">
        <v>7404.0</v>
      </c>
      <c r="B1737" s="72" t="s">
        <v>13545</v>
      </c>
      <c r="C1737" s="72">
        <v>2.0</v>
      </c>
      <c r="D1737" s="72" t="s">
        <v>13546</v>
      </c>
      <c r="E1737" s="72" t="s">
        <v>12623</v>
      </c>
      <c r="F1737" s="72" t="s">
        <v>13547</v>
      </c>
      <c r="G1737" s="72" t="s">
        <v>13548</v>
      </c>
      <c r="H1737" s="75" t="s">
        <v>4497</v>
      </c>
      <c r="I1737" s="75" t="s">
        <v>4498</v>
      </c>
      <c r="J1737" s="75" t="s">
        <v>9397</v>
      </c>
      <c r="K1737" s="75" t="s">
        <v>2330</v>
      </c>
      <c r="L1737" s="75" t="s">
        <v>2330</v>
      </c>
    </row>
    <row r="1738" ht="15.75" customHeight="1">
      <c r="A1738" s="67">
        <v>7405.0</v>
      </c>
      <c r="B1738" s="72" t="s">
        <v>13549</v>
      </c>
      <c r="C1738" s="72">
        <v>2.0</v>
      </c>
      <c r="D1738" s="72" t="s">
        <v>13550</v>
      </c>
      <c r="E1738" s="72" t="s">
        <v>13320</v>
      </c>
      <c r="F1738" s="72" t="s">
        <v>13551</v>
      </c>
      <c r="G1738" s="72" t="s">
        <v>13552</v>
      </c>
      <c r="H1738" s="75" t="s">
        <v>848</v>
      </c>
      <c r="I1738" s="75" t="s">
        <v>4498</v>
      </c>
      <c r="J1738" s="75" t="s">
        <v>2330</v>
      </c>
      <c r="K1738" s="75" t="s">
        <v>2330</v>
      </c>
      <c r="L1738" s="75" t="s">
        <v>2330</v>
      </c>
    </row>
    <row r="1739" ht="15.75" customHeight="1">
      <c r="A1739" s="67">
        <v>7406.0</v>
      </c>
      <c r="B1739" s="72" t="s">
        <v>13553</v>
      </c>
      <c r="C1739" s="72">
        <v>2.0</v>
      </c>
      <c r="D1739" s="72" t="s">
        <v>13554</v>
      </c>
      <c r="E1739" s="72" t="s">
        <v>5592</v>
      </c>
      <c r="F1739" s="72" t="s">
        <v>13555</v>
      </c>
      <c r="G1739" s="72" t="s">
        <v>13556</v>
      </c>
      <c r="H1739" s="75" t="s">
        <v>2330</v>
      </c>
      <c r="I1739" s="75" t="s">
        <v>4497</v>
      </c>
      <c r="J1739" s="75" t="s">
        <v>2331</v>
      </c>
      <c r="K1739" s="75" t="s">
        <v>4771</v>
      </c>
    </row>
    <row r="1740" ht="15.75" customHeight="1">
      <c r="A1740" s="67">
        <v>7408.0</v>
      </c>
      <c r="B1740" s="72" t="s">
        <v>13557</v>
      </c>
      <c r="C1740" s="72">
        <v>2.0</v>
      </c>
      <c r="D1740" s="72" t="s">
        <v>13558</v>
      </c>
      <c r="E1740" s="72" t="s">
        <v>5999</v>
      </c>
      <c r="F1740" s="72" t="s">
        <v>13559</v>
      </c>
      <c r="G1740" s="72" t="s">
        <v>13560</v>
      </c>
      <c r="H1740" s="75" t="s">
        <v>848</v>
      </c>
      <c r="I1740" s="75" t="s">
        <v>10414</v>
      </c>
      <c r="J1740" s="75" t="s">
        <v>13561</v>
      </c>
      <c r="K1740" s="75" t="s">
        <v>4498</v>
      </c>
      <c r="L1740" s="75" t="s">
        <v>13562</v>
      </c>
    </row>
    <row r="1741" ht="15.75" customHeight="1">
      <c r="A1741" s="67">
        <v>7409.0</v>
      </c>
      <c r="B1741" s="72" t="s">
        <v>13563</v>
      </c>
      <c r="C1741" s="72">
        <v>2.0</v>
      </c>
      <c r="D1741" s="72" t="s">
        <v>13564</v>
      </c>
      <c r="E1741" s="72" t="s">
        <v>5349</v>
      </c>
      <c r="F1741" s="72" t="s">
        <v>13565</v>
      </c>
      <c r="G1741" s="72" t="s">
        <v>13566</v>
      </c>
      <c r="H1741" s="75" t="s">
        <v>4439</v>
      </c>
      <c r="I1741" s="75" t="s">
        <v>2731</v>
      </c>
    </row>
    <row r="1742" ht="15.75" customHeight="1">
      <c r="A1742" s="67">
        <v>7410.0</v>
      </c>
      <c r="B1742" s="72" t="s">
        <v>13567</v>
      </c>
      <c r="C1742" s="72">
        <v>2.0</v>
      </c>
      <c r="D1742" s="72" t="s">
        <v>13568</v>
      </c>
      <c r="E1742" s="72" t="s">
        <v>5349</v>
      </c>
      <c r="F1742" s="72" t="s">
        <v>13569</v>
      </c>
      <c r="G1742" s="72" t="s">
        <v>13570</v>
      </c>
      <c r="H1742" s="75" t="s">
        <v>4286</v>
      </c>
      <c r="I1742" s="75" t="s">
        <v>8983</v>
      </c>
    </row>
    <row r="1743" ht="15.75" customHeight="1">
      <c r="A1743" s="67">
        <v>7411.0</v>
      </c>
      <c r="B1743" s="72" t="s">
        <v>13571</v>
      </c>
      <c r="C1743" s="72">
        <v>2.0</v>
      </c>
      <c r="D1743" s="72" t="s">
        <v>13572</v>
      </c>
      <c r="E1743" s="72" t="s">
        <v>5387</v>
      </c>
      <c r="F1743" s="72" t="s">
        <v>13573</v>
      </c>
      <c r="G1743" s="72" t="s">
        <v>13574</v>
      </c>
      <c r="H1743" s="75" t="s">
        <v>3185</v>
      </c>
      <c r="I1743" s="75" t="s">
        <v>1762</v>
      </c>
      <c r="J1743" s="75" t="s">
        <v>670</v>
      </c>
    </row>
    <row r="1744" ht="15.75" customHeight="1">
      <c r="A1744" s="67">
        <v>7412.0</v>
      </c>
      <c r="B1744" s="72" t="s">
        <v>13575</v>
      </c>
      <c r="C1744" s="72">
        <v>2.0</v>
      </c>
      <c r="D1744" s="72" t="s">
        <v>13576</v>
      </c>
      <c r="E1744" s="72" t="s">
        <v>5349</v>
      </c>
      <c r="F1744" s="72" t="s">
        <v>13577</v>
      </c>
      <c r="G1744" s="72" t="s">
        <v>13578</v>
      </c>
      <c r="H1744" s="75" t="s">
        <v>3185</v>
      </c>
      <c r="I1744" s="75" t="s">
        <v>670</v>
      </c>
    </row>
    <row r="1745" ht="15.75" customHeight="1">
      <c r="A1745" s="67">
        <v>7413.0</v>
      </c>
      <c r="B1745" s="72" t="s">
        <v>13579</v>
      </c>
      <c r="C1745" s="72">
        <v>2.0</v>
      </c>
      <c r="D1745" s="72" t="s">
        <v>13580</v>
      </c>
      <c r="E1745" s="72" t="s">
        <v>5349</v>
      </c>
      <c r="F1745" s="72" t="s">
        <v>13581</v>
      </c>
      <c r="G1745" s="72" t="s">
        <v>13582</v>
      </c>
      <c r="H1745" s="75" t="s">
        <v>6292</v>
      </c>
      <c r="I1745" s="75" t="s">
        <v>7578</v>
      </c>
    </row>
    <row r="1746" ht="15.75" customHeight="1">
      <c r="A1746" s="67">
        <v>7414.0</v>
      </c>
      <c r="B1746" s="72" t="s">
        <v>13583</v>
      </c>
      <c r="C1746" s="72">
        <v>2.0</v>
      </c>
      <c r="D1746" s="72" t="s">
        <v>13584</v>
      </c>
      <c r="E1746" s="72" t="s">
        <v>13585</v>
      </c>
      <c r="F1746" s="72" t="s">
        <v>13586</v>
      </c>
      <c r="G1746" s="72" t="s">
        <v>13587</v>
      </c>
      <c r="H1746" s="75" t="s">
        <v>6047</v>
      </c>
      <c r="I1746" s="75" t="s">
        <v>2818</v>
      </c>
      <c r="J1746" s="75" t="s">
        <v>3796</v>
      </c>
      <c r="K1746" s="75" t="s">
        <v>4651</v>
      </c>
      <c r="L1746" s="75" t="s">
        <v>13588</v>
      </c>
    </row>
    <row r="1747" ht="15.75" customHeight="1">
      <c r="A1747" s="67">
        <v>7415.0</v>
      </c>
      <c r="B1747" s="72" t="s">
        <v>13589</v>
      </c>
      <c r="C1747" s="72">
        <v>2.0</v>
      </c>
      <c r="D1747" s="72" t="s">
        <v>13590</v>
      </c>
      <c r="E1747" s="72" t="s">
        <v>13591</v>
      </c>
      <c r="F1747" s="72" t="s">
        <v>13592</v>
      </c>
      <c r="G1747" s="72" t="s">
        <v>13593</v>
      </c>
      <c r="H1747" s="75" t="s">
        <v>12805</v>
      </c>
      <c r="I1747" s="75" t="s">
        <v>6047</v>
      </c>
      <c r="J1747" s="75" t="s">
        <v>6693</v>
      </c>
      <c r="K1747" s="75" t="s">
        <v>6693</v>
      </c>
      <c r="L1747" s="75" t="s">
        <v>6693</v>
      </c>
    </row>
    <row r="1748" ht="15.75" customHeight="1">
      <c r="A1748" s="67">
        <v>7417.0</v>
      </c>
      <c r="B1748" s="72" t="s">
        <v>13594</v>
      </c>
      <c r="C1748" s="72">
        <v>2.0</v>
      </c>
      <c r="D1748" s="72" t="s">
        <v>13595</v>
      </c>
      <c r="E1748" s="72" t="s">
        <v>5349</v>
      </c>
      <c r="F1748" s="72" t="s">
        <v>13596</v>
      </c>
      <c r="G1748" s="72" t="s">
        <v>13597</v>
      </c>
      <c r="H1748" s="75" t="s">
        <v>6046</v>
      </c>
      <c r="I1748" s="75" t="s">
        <v>4800</v>
      </c>
    </row>
    <row r="1749" ht="15.75" customHeight="1">
      <c r="A1749" s="67">
        <v>7418.0</v>
      </c>
      <c r="B1749" s="72" t="s">
        <v>13598</v>
      </c>
      <c r="C1749" s="72">
        <v>2.0</v>
      </c>
      <c r="D1749" s="72" t="s">
        <v>13599</v>
      </c>
      <c r="E1749" s="72" t="s">
        <v>6428</v>
      </c>
      <c r="F1749" s="72" t="s">
        <v>13600</v>
      </c>
      <c r="G1749" s="72" t="s">
        <v>13601</v>
      </c>
      <c r="H1749" s="75" t="s">
        <v>4770</v>
      </c>
      <c r="I1749" s="75" t="s">
        <v>13588</v>
      </c>
      <c r="J1749" s="75" t="s">
        <v>1403</v>
      </c>
      <c r="K1749" s="75" t="s">
        <v>4737</v>
      </c>
      <c r="L1749" s="75" t="s">
        <v>1403</v>
      </c>
    </row>
    <row r="1750" ht="15.75" customHeight="1">
      <c r="A1750" s="67">
        <v>7419.0</v>
      </c>
      <c r="B1750" s="72" t="s">
        <v>4648</v>
      </c>
      <c r="C1750" s="72">
        <v>2.0</v>
      </c>
      <c r="D1750" s="72" t="s">
        <v>13602</v>
      </c>
      <c r="E1750" s="72" t="s">
        <v>5387</v>
      </c>
      <c r="F1750" s="72" t="s">
        <v>4647</v>
      </c>
      <c r="G1750" s="72" t="s">
        <v>13603</v>
      </c>
      <c r="H1750" s="75" t="s">
        <v>4649</v>
      </c>
      <c r="I1750" s="75" t="s">
        <v>4650</v>
      </c>
      <c r="J1750" s="75" t="s">
        <v>4651</v>
      </c>
    </row>
    <row r="1751" ht="15.75" customHeight="1">
      <c r="A1751" s="67">
        <v>7420.0</v>
      </c>
      <c r="B1751" s="72" t="s">
        <v>13604</v>
      </c>
      <c r="C1751" s="72">
        <v>2.0</v>
      </c>
      <c r="D1751" s="72" t="s">
        <v>13605</v>
      </c>
      <c r="E1751" s="72" t="s">
        <v>5349</v>
      </c>
      <c r="F1751" s="72" t="s">
        <v>13606</v>
      </c>
      <c r="G1751" s="72" t="s">
        <v>13607</v>
      </c>
      <c r="H1751" s="75" t="s">
        <v>4650</v>
      </c>
      <c r="I1751" s="75" t="s">
        <v>4651</v>
      </c>
    </row>
    <row r="1752" ht="15.75" customHeight="1">
      <c r="A1752" s="67">
        <v>7421.0</v>
      </c>
      <c r="B1752" s="72" t="s">
        <v>13608</v>
      </c>
      <c r="C1752" s="72">
        <v>2.0</v>
      </c>
      <c r="D1752" s="72" t="s">
        <v>13609</v>
      </c>
      <c r="E1752" s="72" t="s">
        <v>5349</v>
      </c>
      <c r="F1752" s="72" t="s">
        <v>13610</v>
      </c>
      <c r="G1752" s="72" t="s">
        <v>13611</v>
      </c>
      <c r="H1752" s="75" t="s">
        <v>13588</v>
      </c>
      <c r="I1752" s="75" t="s">
        <v>1403</v>
      </c>
    </row>
    <row r="1753" ht="15.75" customHeight="1">
      <c r="A1753" s="67">
        <v>7423.0</v>
      </c>
      <c r="B1753" s="72" t="s">
        <v>13612</v>
      </c>
      <c r="C1753" s="72">
        <v>2.0</v>
      </c>
      <c r="D1753" s="72" t="s">
        <v>13613</v>
      </c>
      <c r="E1753" s="72" t="s">
        <v>6428</v>
      </c>
      <c r="F1753" s="72" t="s">
        <v>13614</v>
      </c>
      <c r="G1753" s="72" t="s">
        <v>13615</v>
      </c>
      <c r="H1753" s="75" t="s">
        <v>4273</v>
      </c>
      <c r="I1753" s="75" t="s">
        <v>640</v>
      </c>
      <c r="J1753" s="75" t="s">
        <v>849</v>
      </c>
      <c r="K1753" s="75" t="s">
        <v>2719</v>
      </c>
      <c r="L1753" s="75" t="s">
        <v>2719</v>
      </c>
    </row>
    <row r="1754" ht="15.75" customHeight="1">
      <c r="A1754" s="67">
        <v>7425.0</v>
      </c>
      <c r="B1754" s="72" t="s">
        <v>13616</v>
      </c>
      <c r="C1754" s="72">
        <v>2.0</v>
      </c>
      <c r="D1754" s="72" t="s">
        <v>13617</v>
      </c>
      <c r="E1754" s="72" t="s">
        <v>5349</v>
      </c>
      <c r="F1754" s="72" t="s">
        <v>13618</v>
      </c>
      <c r="G1754" s="72" t="s">
        <v>13619</v>
      </c>
      <c r="H1754" s="75" t="s">
        <v>4273</v>
      </c>
      <c r="I1754" s="75" t="s">
        <v>643</v>
      </c>
    </row>
    <row r="1755" ht="15.75" customHeight="1">
      <c r="A1755" s="67">
        <v>7426.0</v>
      </c>
      <c r="B1755" s="72" t="s">
        <v>13620</v>
      </c>
      <c r="C1755" s="72">
        <v>2.0</v>
      </c>
      <c r="D1755" s="72" t="s">
        <v>13621</v>
      </c>
      <c r="E1755" s="72" t="s">
        <v>5387</v>
      </c>
      <c r="F1755" s="72" t="s">
        <v>13622</v>
      </c>
      <c r="G1755" s="72" t="s">
        <v>13623</v>
      </c>
      <c r="H1755" s="75" t="s">
        <v>9577</v>
      </c>
      <c r="I1755" s="75" t="s">
        <v>4565</v>
      </c>
      <c r="J1755" s="75" t="s">
        <v>849</v>
      </c>
      <c r="K1755" s="75" t="s">
        <v>2396</v>
      </c>
    </row>
    <row r="1756" ht="15.75" customHeight="1">
      <c r="A1756" s="67">
        <v>7427.0</v>
      </c>
      <c r="B1756" s="72" t="s">
        <v>13624</v>
      </c>
      <c r="C1756" s="72">
        <v>2.0</v>
      </c>
      <c r="D1756" s="72" t="s">
        <v>13625</v>
      </c>
      <c r="E1756" s="72" t="s">
        <v>5999</v>
      </c>
      <c r="F1756" s="72" t="s">
        <v>13626</v>
      </c>
      <c r="G1756" s="72" t="s">
        <v>13627</v>
      </c>
      <c r="H1756" s="75" t="s">
        <v>2245</v>
      </c>
      <c r="I1756" s="75" t="s">
        <v>4564</v>
      </c>
      <c r="J1756" s="75" t="s">
        <v>1433</v>
      </c>
      <c r="K1756" s="75" t="s">
        <v>3067</v>
      </c>
      <c r="L1756" s="75" t="s">
        <v>4565</v>
      </c>
    </row>
    <row r="1757" ht="15.75" customHeight="1">
      <c r="A1757" s="67">
        <v>7433.0</v>
      </c>
      <c r="B1757" s="72" t="s">
        <v>13628</v>
      </c>
      <c r="C1757" s="72">
        <v>2.0</v>
      </c>
      <c r="D1757" s="72" t="s">
        <v>13629</v>
      </c>
      <c r="E1757" s="72" t="s">
        <v>13630</v>
      </c>
      <c r="F1757" s="72" t="s">
        <v>13631</v>
      </c>
      <c r="G1757" s="72" t="s">
        <v>13632</v>
      </c>
      <c r="H1757" s="75" t="s">
        <v>13633</v>
      </c>
      <c r="I1757" s="75" t="s">
        <v>13634</v>
      </c>
      <c r="J1757" s="75" t="s">
        <v>2988</v>
      </c>
      <c r="K1757" s="75" t="s">
        <v>13635</v>
      </c>
      <c r="L1757" s="75" t="s">
        <v>2988</v>
      </c>
    </row>
    <row r="1758" ht="15.75" customHeight="1">
      <c r="A1758" s="67">
        <v>7441.0</v>
      </c>
      <c r="B1758" s="72" t="s">
        <v>13636</v>
      </c>
      <c r="C1758" s="72">
        <v>2.0</v>
      </c>
      <c r="D1758" s="72" t="s">
        <v>13637</v>
      </c>
      <c r="E1758" s="72" t="s">
        <v>5349</v>
      </c>
      <c r="F1758" s="72" t="s">
        <v>13638</v>
      </c>
      <c r="G1758" s="72" t="s">
        <v>13639</v>
      </c>
      <c r="H1758" s="75" t="s">
        <v>4016</v>
      </c>
      <c r="I1758" s="75" t="s">
        <v>3178</v>
      </c>
    </row>
    <row r="1759" ht="15.75" customHeight="1">
      <c r="A1759" s="67">
        <v>7445.0</v>
      </c>
      <c r="B1759" s="72" t="s">
        <v>13640</v>
      </c>
      <c r="C1759" s="72">
        <v>2.0</v>
      </c>
      <c r="D1759" s="72" t="s">
        <v>13641</v>
      </c>
      <c r="E1759" s="72" t="s">
        <v>5387</v>
      </c>
      <c r="F1759" s="72" t="s">
        <v>13642</v>
      </c>
      <c r="G1759" s="72" t="s">
        <v>13643</v>
      </c>
      <c r="H1759" s="75" t="s">
        <v>13644</v>
      </c>
      <c r="I1759" s="75" t="s">
        <v>13374</v>
      </c>
      <c r="J1759" s="75" t="s">
        <v>13645</v>
      </c>
    </row>
    <row r="1760" ht="15.75" customHeight="1">
      <c r="A1760" s="67">
        <v>7446.0</v>
      </c>
      <c r="B1760" s="72" t="s">
        <v>13646</v>
      </c>
      <c r="C1760" s="72">
        <v>2.0</v>
      </c>
      <c r="D1760" s="72" t="s">
        <v>13647</v>
      </c>
      <c r="E1760" s="72" t="s">
        <v>5349</v>
      </c>
      <c r="F1760" s="72" t="s">
        <v>13648</v>
      </c>
      <c r="G1760" s="72" t="s">
        <v>13649</v>
      </c>
      <c r="H1760" s="75" t="s">
        <v>13644</v>
      </c>
      <c r="I1760" s="75" t="s">
        <v>13645</v>
      </c>
    </row>
    <row r="1761" ht="15.75" customHeight="1">
      <c r="A1761" s="67">
        <v>7449.0</v>
      </c>
      <c r="B1761" s="72" t="s">
        <v>13650</v>
      </c>
      <c r="C1761" s="72">
        <v>2.0</v>
      </c>
      <c r="D1761" s="72" t="s">
        <v>13651</v>
      </c>
      <c r="E1761" s="72" t="s">
        <v>5528</v>
      </c>
      <c r="F1761" s="72" t="s">
        <v>13652</v>
      </c>
      <c r="G1761" s="72" t="s">
        <v>13653</v>
      </c>
      <c r="H1761" s="75" t="s">
        <v>13654</v>
      </c>
      <c r="I1761" s="75" t="s">
        <v>7093</v>
      </c>
      <c r="J1761" s="75" t="s">
        <v>13655</v>
      </c>
      <c r="K1761" s="75" t="s">
        <v>13656</v>
      </c>
    </row>
    <row r="1762" ht="15.75" customHeight="1">
      <c r="A1762" s="67">
        <v>7458.0</v>
      </c>
      <c r="B1762" s="72" t="s">
        <v>13657</v>
      </c>
      <c r="C1762" s="72">
        <v>2.0</v>
      </c>
      <c r="D1762" s="72" t="s">
        <v>6782</v>
      </c>
      <c r="E1762" s="72" t="s">
        <v>5349</v>
      </c>
      <c r="F1762" s="72" t="s">
        <v>6783</v>
      </c>
      <c r="G1762" s="72" t="s">
        <v>6784</v>
      </c>
      <c r="H1762" s="75" t="s">
        <v>6785</v>
      </c>
    </row>
    <row r="1763" ht="15.75" customHeight="1">
      <c r="A1763" s="67">
        <v>7463.0</v>
      </c>
      <c r="B1763" s="72" t="s">
        <v>13658</v>
      </c>
      <c r="C1763" s="72">
        <v>2.0</v>
      </c>
      <c r="D1763" s="72" t="s">
        <v>13659</v>
      </c>
      <c r="E1763" s="72" t="s">
        <v>5349</v>
      </c>
      <c r="F1763" s="72" t="s">
        <v>13660</v>
      </c>
      <c r="G1763" s="72" t="s">
        <v>13661</v>
      </c>
      <c r="H1763" s="75" t="s">
        <v>942</v>
      </c>
      <c r="I1763" s="75" t="s">
        <v>941</v>
      </c>
    </row>
    <row r="1764" ht="15.75" customHeight="1">
      <c r="A1764" s="67">
        <v>7481.0</v>
      </c>
      <c r="B1764" s="72" t="s">
        <v>13662</v>
      </c>
      <c r="C1764" s="72">
        <v>2.0</v>
      </c>
      <c r="D1764" s="72" t="s">
        <v>13663</v>
      </c>
      <c r="E1764" s="72" t="s">
        <v>5638</v>
      </c>
      <c r="F1764" s="72" t="s">
        <v>13664</v>
      </c>
      <c r="G1764" s="72" t="s">
        <v>13665</v>
      </c>
      <c r="H1764" s="75" t="s">
        <v>13666</v>
      </c>
      <c r="I1764" s="75" t="s">
        <v>13667</v>
      </c>
      <c r="J1764" s="75" t="s">
        <v>13668</v>
      </c>
    </row>
    <row r="1765" ht="15.75" customHeight="1">
      <c r="A1765" s="67">
        <v>7483.0</v>
      </c>
      <c r="B1765" s="72" t="s">
        <v>4958</v>
      </c>
      <c r="C1765" s="72">
        <v>2.0</v>
      </c>
      <c r="D1765" s="72" t="s">
        <v>13669</v>
      </c>
      <c r="E1765" s="72" t="s">
        <v>13670</v>
      </c>
      <c r="F1765" s="72" t="s">
        <v>13671</v>
      </c>
      <c r="G1765" s="72" t="s">
        <v>13672</v>
      </c>
      <c r="H1765" s="75" t="s">
        <v>13673</v>
      </c>
      <c r="I1765" s="75" t="s">
        <v>13674</v>
      </c>
      <c r="J1765" s="75" t="s">
        <v>4218</v>
      </c>
      <c r="K1765" s="75" t="s">
        <v>13675</v>
      </c>
      <c r="L1765" s="75" t="s">
        <v>5162</v>
      </c>
    </row>
    <row r="1766" ht="15.75" customHeight="1">
      <c r="A1766" s="67">
        <v>7484.0</v>
      </c>
      <c r="B1766" s="72" t="s">
        <v>13676</v>
      </c>
      <c r="C1766" s="72">
        <v>2.0</v>
      </c>
      <c r="D1766" s="72" t="s">
        <v>13677</v>
      </c>
      <c r="E1766" s="72" t="s">
        <v>13678</v>
      </c>
      <c r="F1766" s="72" t="s">
        <v>13679</v>
      </c>
      <c r="G1766" s="72" t="s">
        <v>13680</v>
      </c>
      <c r="H1766" s="75" t="s">
        <v>13673</v>
      </c>
      <c r="I1766" s="75" t="s">
        <v>4219</v>
      </c>
      <c r="J1766" s="75" t="s">
        <v>5162</v>
      </c>
      <c r="K1766" s="75" t="s">
        <v>5253</v>
      </c>
      <c r="L1766" s="75" t="s">
        <v>4220</v>
      </c>
    </row>
    <row r="1767" ht="15.75" customHeight="1">
      <c r="A1767" s="67">
        <v>7487.0</v>
      </c>
      <c r="B1767" s="72" t="s">
        <v>4216</v>
      </c>
      <c r="C1767" s="72">
        <v>2.0</v>
      </c>
      <c r="D1767" s="72" t="s">
        <v>13681</v>
      </c>
      <c r="E1767" s="72" t="s">
        <v>13682</v>
      </c>
      <c r="F1767" s="72" t="s">
        <v>13683</v>
      </c>
      <c r="G1767" s="72" t="s">
        <v>13684</v>
      </c>
      <c r="H1767" s="75" t="s">
        <v>13685</v>
      </c>
      <c r="I1767" s="75" t="s">
        <v>5060</v>
      </c>
      <c r="J1767" s="75" t="s">
        <v>4218</v>
      </c>
      <c r="K1767" s="75" t="s">
        <v>5253</v>
      </c>
      <c r="L1767" s="75" t="s">
        <v>4220</v>
      </c>
    </row>
    <row r="1768" ht="15.75" customHeight="1">
      <c r="A1768" s="67">
        <v>7490.0</v>
      </c>
      <c r="B1768" s="72" t="s">
        <v>13686</v>
      </c>
      <c r="C1768" s="72">
        <v>2.0</v>
      </c>
      <c r="D1768" s="72" t="s">
        <v>13687</v>
      </c>
      <c r="E1768" s="72" t="s">
        <v>13688</v>
      </c>
      <c r="F1768" s="72" t="s">
        <v>13689</v>
      </c>
      <c r="G1768" s="72" t="s">
        <v>13690</v>
      </c>
      <c r="H1768" s="75" t="s">
        <v>13691</v>
      </c>
      <c r="I1768" s="75" t="s">
        <v>13692</v>
      </c>
      <c r="J1768" s="75" t="s">
        <v>5067</v>
      </c>
      <c r="K1768" s="75" t="s">
        <v>5066</v>
      </c>
      <c r="L1768" s="75" t="s">
        <v>5253</v>
      </c>
    </row>
    <row r="1769" ht="15.75" customHeight="1">
      <c r="A1769" s="67">
        <v>7499.0</v>
      </c>
      <c r="B1769" s="72" t="s">
        <v>13693</v>
      </c>
      <c r="C1769" s="72">
        <v>2.0</v>
      </c>
      <c r="D1769" s="72" t="s">
        <v>13694</v>
      </c>
      <c r="E1769" s="72" t="s">
        <v>13695</v>
      </c>
      <c r="F1769" s="72" t="s">
        <v>13696</v>
      </c>
      <c r="G1769" s="72" t="s">
        <v>13697</v>
      </c>
      <c r="H1769" s="75" t="s">
        <v>13685</v>
      </c>
      <c r="I1769" s="75" t="s">
        <v>13698</v>
      </c>
      <c r="J1769" s="75" t="s">
        <v>4218</v>
      </c>
      <c r="K1769" s="75" t="s">
        <v>5253</v>
      </c>
      <c r="L1769" s="75" t="s">
        <v>4220</v>
      </c>
    </row>
    <row r="1770" ht="15.75" customHeight="1">
      <c r="A1770" s="67">
        <v>7501.0</v>
      </c>
      <c r="B1770" s="72" t="s">
        <v>13699</v>
      </c>
      <c r="C1770" s="72">
        <v>2.0</v>
      </c>
      <c r="D1770" s="72" t="s">
        <v>13700</v>
      </c>
      <c r="E1770" s="72" t="s">
        <v>5374</v>
      </c>
      <c r="F1770" s="72" t="s">
        <v>13701</v>
      </c>
      <c r="G1770" s="72" t="s">
        <v>13702</v>
      </c>
      <c r="H1770" s="75" t="s">
        <v>13703</v>
      </c>
      <c r="I1770" s="75" t="s">
        <v>13704</v>
      </c>
      <c r="J1770" s="75" t="s">
        <v>13705</v>
      </c>
      <c r="K1770" s="75" t="s">
        <v>13667</v>
      </c>
      <c r="L1770" s="75" t="s">
        <v>13668</v>
      </c>
    </row>
    <row r="1771" ht="15.75" customHeight="1">
      <c r="A1771" s="67">
        <v>7502.0</v>
      </c>
      <c r="B1771" s="72" t="s">
        <v>13706</v>
      </c>
      <c r="C1771" s="72">
        <v>2.0</v>
      </c>
      <c r="D1771" s="72" t="s">
        <v>13707</v>
      </c>
      <c r="E1771" s="72" t="s">
        <v>13708</v>
      </c>
      <c r="F1771" s="72" t="s">
        <v>13709</v>
      </c>
      <c r="G1771" s="72" t="s">
        <v>13710</v>
      </c>
      <c r="H1771" s="75" t="s">
        <v>13711</v>
      </c>
      <c r="I1771" s="75" t="s">
        <v>13712</v>
      </c>
      <c r="J1771" s="75" t="s">
        <v>13713</v>
      </c>
      <c r="K1771" s="75" t="s">
        <v>5098</v>
      </c>
      <c r="L1771" s="75" t="s">
        <v>5098</v>
      </c>
    </row>
    <row r="1772" ht="15.75" customHeight="1">
      <c r="A1772" s="67">
        <v>7503.0</v>
      </c>
      <c r="B1772" s="72" t="s">
        <v>13714</v>
      </c>
      <c r="C1772" s="72">
        <v>2.0</v>
      </c>
      <c r="D1772" s="72" t="s">
        <v>13715</v>
      </c>
      <c r="E1772" s="72" t="s">
        <v>13716</v>
      </c>
      <c r="F1772" s="72" t="s">
        <v>13717</v>
      </c>
      <c r="G1772" s="72" t="s">
        <v>13718</v>
      </c>
      <c r="H1772" s="75" t="s">
        <v>13711</v>
      </c>
      <c r="I1772" s="75" t="s">
        <v>13719</v>
      </c>
      <c r="J1772" s="75" t="s">
        <v>13720</v>
      </c>
      <c r="K1772" s="75" t="s">
        <v>5098</v>
      </c>
      <c r="L1772" s="75" t="s">
        <v>4217</v>
      </c>
    </row>
    <row r="1773" ht="15.75" customHeight="1">
      <c r="A1773" s="67">
        <v>7523.0</v>
      </c>
      <c r="B1773" s="72" t="s">
        <v>4057</v>
      </c>
      <c r="C1773" s="72">
        <v>2.0</v>
      </c>
      <c r="D1773" s="72" t="s">
        <v>13721</v>
      </c>
      <c r="E1773" s="72" t="s">
        <v>5387</v>
      </c>
      <c r="F1773" s="72" t="s">
        <v>4056</v>
      </c>
      <c r="G1773" s="72" t="s">
        <v>13722</v>
      </c>
      <c r="H1773" s="75" t="s">
        <v>2997</v>
      </c>
    </row>
    <row r="1774" ht="15.75" customHeight="1">
      <c r="A1774" s="67">
        <v>7524.0</v>
      </c>
      <c r="B1774" s="72" t="s">
        <v>13723</v>
      </c>
      <c r="C1774" s="72">
        <v>2.0</v>
      </c>
      <c r="D1774" s="72" t="s">
        <v>13724</v>
      </c>
      <c r="E1774" s="72" t="s">
        <v>5349</v>
      </c>
      <c r="F1774" s="72" t="s">
        <v>4056</v>
      </c>
      <c r="G1774" s="72" t="s">
        <v>13722</v>
      </c>
      <c r="H1774" s="75" t="s">
        <v>2997</v>
      </c>
    </row>
    <row r="1775" ht="15.75" customHeight="1">
      <c r="A1775" s="67">
        <v>7533.0</v>
      </c>
      <c r="B1775" s="72" t="s">
        <v>13725</v>
      </c>
      <c r="C1775" s="72">
        <v>2.0</v>
      </c>
      <c r="D1775" s="72" t="s">
        <v>13726</v>
      </c>
      <c r="E1775" s="72" t="s">
        <v>5387</v>
      </c>
      <c r="F1775" s="72" t="s">
        <v>13727</v>
      </c>
      <c r="G1775" s="72" t="s">
        <v>13728</v>
      </c>
      <c r="H1775" s="75" t="s">
        <v>6387</v>
      </c>
    </row>
    <row r="1776" ht="15.75" customHeight="1">
      <c r="A1776" s="67">
        <v>7534.0</v>
      </c>
      <c r="B1776" s="72" t="s">
        <v>13729</v>
      </c>
      <c r="C1776" s="72">
        <v>2.0</v>
      </c>
      <c r="D1776" s="72" t="s">
        <v>13730</v>
      </c>
      <c r="E1776" s="72" t="s">
        <v>5349</v>
      </c>
      <c r="F1776" s="72" t="s">
        <v>13727</v>
      </c>
      <c r="G1776" s="72" t="s">
        <v>13728</v>
      </c>
      <c r="H1776" s="75" t="s">
        <v>6387</v>
      </c>
    </row>
    <row r="1777" ht="15.75" customHeight="1">
      <c r="A1777" s="67">
        <v>7540.0</v>
      </c>
      <c r="B1777" s="72" t="s">
        <v>13731</v>
      </c>
      <c r="C1777" s="72">
        <v>2.0</v>
      </c>
      <c r="D1777" s="72" t="s">
        <v>13732</v>
      </c>
      <c r="E1777" s="72" t="s">
        <v>13194</v>
      </c>
      <c r="F1777" s="72" t="s">
        <v>13733</v>
      </c>
      <c r="G1777" s="72" t="s">
        <v>13734</v>
      </c>
      <c r="H1777" s="75" t="s">
        <v>4338</v>
      </c>
      <c r="I1777" s="75" t="s">
        <v>4349</v>
      </c>
      <c r="J1777" s="75" t="s">
        <v>3805</v>
      </c>
      <c r="K1777" s="75" t="s">
        <v>3569</v>
      </c>
      <c r="L1777" s="75" t="s">
        <v>3569</v>
      </c>
    </row>
    <row r="1778" ht="15.75" customHeight="1">
      <c r="A1778" s="67">
        <v>7549.0</v>
      </c>
      <c r="B1778" s="72" t="s">
        <v>13735</v>
      </c>
      <c r="C1778" s="72">
        <v>2.0</v>
      </c>
      <c r="D1778" s="72" t="s">
        <v>13736</v>
      </c>
      <c r="E1778" s="72" t="s">
        <v>9690</v>
      </c>
      <c r="F1778" s="72" t="s">
        <v>13737</v>
      </c>
      <c r="G1778" s="72" t="s">
        <v>13738</v>
      </c>
      <c r="H1778" s="75" t="s">
        <v>6740</v>
      </c>
      <c r="I1778" s="75" t="s">
        <v>3069</v>
      </c>
      <c r="J1778" s="75" t="s">
        <v>4697</v>
      </c>
      <c r="K1778" s="75" t="s">
        <v>6712</v>
      </c>
      <c r="L1778" s="75" t="s">
        <v>4697</v>
      </c>
    </row>
    <row r="1779" ht="15.75" customHeight="1">
      <c r="A1779" s="67">
        <v>7550.0</v>
      </c>
      <c r="B1779" s="72" t="s">
        <v>13739</v>
      </c>
      <c r="C1779" s="72">
        <v>2.0</v>
      </c>
      <c r="D1779" s="72" t="s">
        <v>13740</v>
      </c>
      <c r="E1779" s="72" t="s">
        <v>5999</v>
      </c>
      <c r="F1779" s="72" t="s">
        <v>12253</v>
      </c>
      <c r="G1779" s="72" t="s">
        <v>12254</v>
      </c>
      <c r="H1779" s="75" t="s">
        <v>6583</v>
      </c>
      <c r="I1779" s="75" t="s">
        <v>4697</v>
      </c>
      <c r="J1779" s="75" t="s">
        <v>3069</v>
      </c>
    </row>
    <row r="1780" ht="15.75" customHeight="1">
      <c r="A1780" s="67">
        <v>7554.0</v>
      </c>
      <c r="B1780" s="72" t="s">
        <v>13741</v>
      </c>
      <c r="C1780" s="72">
        <v>2.0</v>
      </c>
      <c r="D1780" s="72" t="s">
        <v>13742</v>
      </c>
      <c r="E1780" s="72" t="s">
        <v>6137</v>
      </c>
      <c r="F1780" s="72" t="s">
        <v>13743</v>
      </c>
      <c r="G1780" s="72" t="s">
        <v>13744</v>
      </c>
      <c r="H1780" s="75" t="s">
        <v>2159</v>
      </c>
      <c r="I1780" s="75" t="s">
        <v>3035</v>
      </c>
      <c r="J1780" s="75" t="s">
        <v>2161</v>
      </c>
      <c r="K1780" s="75" t="s">
        <v>8330</v>
      </c>
    </row>
    <row r="1781" ht="15.75" customHeight="1">
      <c r="A1781" s="67">
        <v>7557.0</v>
      </c>
      <c r="B1781" s="72" t="s">
        <v>13745</v>
      </c>
      <c r="C1781" s="72">
        <v>2.0</v>
      </c>
      <c r="D1781" s="72" t="s">
        <v>13746</v>
      </c>
      <c r="E1781" s="72" t="s">
        <v>8934</v>
      </c>
      <c r="F1781" s="72" t="s">
        <v>13747</v>
      </c>
      <c r="G1781" s="72" t="s">
        <v>13748</v>
      </c>
      <c r="H1781" s="75" t="s">
        <v>3035</v>
      </c>
      <c r="I1781" s="75" t="s">
        <v>10035</v>
      </c>
      <c r="J1781" s="75" t="s">
        <v>8330</v>
      </c>
      <c r="K1781" s="75" t="s">
        <v>2161</v>
      </c>
      <c r="L1781" s="75" t="s">
        <v>8330</v>
      </c>
    </row>
    <row r="1782" ht="15.75" customHeight="1">
      <c r="A1782" s="67">
        <v>7560.0</v>
      </c>
      <c r="B1782" s="72" t="s">
        <v>13749</v>
      </c>
      <c r="C1782" s="72">
        <v>2.0</v>
      </c>
      <c r="D1782" s="72" t="s">
        <v>13750</v>
      </c>
      <c r="E1782" s="72" t="s">
        <v>5686</v>
      </c>
      <c r="F1782" s="72" t="s">
        <v>13751</v>
      </c>
      <c r="G1782" s="72" t="s">
        <v>13752</v>
      </c>
      <c r="H1782" s="75" t="s">
        <v>3295</v>
      </c>
      <c r="I1782" s="75" t="s">
        <v>10035</v>
      </c>
      <c r="J1782" s="75" t="s">
        <v>3035</v>
      </c>
      <c r="K1782" s="75" t="s">
        <v>2159</v>
      </c>
    </row>
    <row r="1783" ht="15.75" customHeight="1">
      <c r="A1783" s="67">
        <v>7564.0</v>
      </c>
      <c r="B1783" s="72" t="s">
        <v>13753</v>
      </c>
      <c r="C1783" s="72">
        <v>2.0</v>
      </c>
      <c r="D1783" s="72" t="s">
        <v>13746</v>
      </c>
      <c r="E1783" s="72" t="s">
        <v>8934</v>
      </c>
      <c r="F1783" s="72" t="s">
        <v>13747</v>
      </c>
      <c r="G1783" s="72" t="s">
        <v>13748</v>
      </c>
      <c r="H1783" s="75" t="s">
        <v>3035</v>
      </c>
      <c r="I1783" s="75" t="s">
        <v>10035</v>
      </c>
      <c r="J1783" s="75" t="s">
        <v>8330</v>
      </c>
      <c r="K1783" s="75" t="s">
        <v>2161</v>
      </c>
      <c r="L1783" s="75" t="s">
        <v>8330</v>
      </c>
    </row>
    <row r="1784" ht="15.75" customHeight="1">
      <c r="A1784" s="67">
        <v>7583.0</v>
      </c>
      <c r="B1784" s="72" t="s">
        <v>13754</v>
      </c>
      <c r="C1784" s="72">
        <v>2.0</v>
      </c>
      <c r="D1784" s="72" t="s">
        <v>13755</v>
      </c>
      <c r="E1784" s="72" t="s">
        <v>13756</v>
      </c>
      <c r="F1784" s="72" t="s">
        <v>13757</v>
      </c>
      <c r="G1784" s="72" t="s">
        <v>13758</v>
      </c>
      <c r="H1784" s="75" t="s">
        <v>5418</v>
      </c>
      <c r="I1784" s="75" t="s">
        <v>13759</v>
      </c>
      <c r="J1784" s="75" t="s">
        <v>13760</v>
      </c>
      <c r="K1784" s="75" t="s">
        <v>1421</v>
      </c>
      <c r="L1784" s="75" t="s">
        <v>1419</v>
      </c>
    </row>
    <row r="1785" ht="15.75" customHeight="1">
      <c r="A1785" s="67">
        <v>7593.0</v>
      </c>
      <c r="B1785" s="72" t="s">
        <v>13761</v>
      </c>
      <c r="C1785" s="72">
        <v>2.0</v>
      </c>
      <c r="D1785" s="72" t="s">
        <v>13762</v>
      </c>
      <c r="E1785" s="72" t="s">
        <v>6850</v>
      </c>
      <c r="F1785" s="72" t="s">
        <v>13763</v>
      </c>
      <c r="G1785" s="72" t="s">
        <v>13764</v>
      </c>
      <c r="H1785" s="75" t="s">
        <v>13765</v>
      </c>
      <c r="I1785" s="75" t="s">
        <v>13766</v>
      </c>
      <c r="J1785" s="75" t="s">
        <v>2546</v>
      </c>
      <c r="K1785" s="75" t="s">
        <v>5418</v>
      </c>
      <c r="L1785" s="75" t="s">
        <v>2546</v>
      </c>
    </row>
    <row r="1786" ht="15.75" customHeight="1">
      <c r="A1786" s="67">
        <v>7604.0</v>
      </c>
      <c r="B1786" s="72" t="s">
        <v>13767</v>
      </c>
      <c r="C1786" s="72">
        <v>2.0</v>
      </c>
      <c r="D1786" s="72" t="s">
        <v>13768</v>
      </c>
      <c r="E1786" s="72" t="s">
        <v>13769</v>
      </c>
      <c r="F1786" s="72" t="s">
        <v>13770</v>
      </c>
      <c r="G1786" s="72" t="s">
        <v>13771</v>
      </c>
      <c r="H1786" s="75" t="s">
        <v>976</v>
      </c>
      <c r="I1786" s="75" t="s">
        <v>977</v>
      </c>
      <c r="J1786" s="75" t="s">
        <v>978</v>
      </c>
      <c r="K1786" s="75" t="s">
        <v>2641</v>
      </c>
      <c r="L1786" s="75" t="s">
        <v>978</v>
      </c>
    </row>
    <row r="1787" ht="15.75" customHeight="1">
      <c r="A1787" s="67">
        <v>7613.0</v>
      </c>
      <c r="B1787" s="72" t="s">
        <v>13772</v>
      </c>
      <c r="C1787" s="72">
        <v>2.0</v>
      </c>
      <c r="D1787" s="72" t="s">
        <v>13773</v>
      </c>
      <c r="E1787" s="72" t="s">
        <v>6549</v>
      </c>
      <c r="F1787" s="72" t="s">
        <v>13774</v>
      </c>
      <c r="G1787" s="72" t="s">
        <v>13775</v>
      </c>
      <c r="H1787" s="75" t="s">
        <v>535</v>
      </c>
      <c r="I1787" s="75" t="s">
        <v>1076</v>
      </c>
      <c r="J1787" s="75" t="s">
        <v>1718</v>
      </c>
      <c r="K1787" s="75" t="s">
        <v>13776</v>
      </c>
      <c r="L1787" s="75" t="s">
        <v>538</v>
      </c>
    </row>
    <row r="1788" ht="15.75" customHeight="1">
      <c r="A1788" s="67">
        <v>7615.0</v>
      </c>
      <c r="B1788" s="72" t="s">
        <v>13777</v>
      </c>
      <c r="C1788" s="72">
        <v>2.0</v>
      </c>
      <c r="D1788" s="72" t="s">
        <v>13778</v>
      </c>
      <c r="E1788" s="72" t="s">
        <v>5478</v>
      </c>
      <c r="F1788" s="72" t="s">
        <v>13779</v>
      </c>
      <c r="G1788" s="72" t="s">
        <v>13780</v>
      </c>
      <c r="H1788" s="75" t="s">
        <v>538</v>
      </c>
      <c r="I1788" s="75" t="s">
        <v>1718</v>
      </c>
      <c r="J1788" s="75" t="s">
        <v>1076</v>
      </c>
    </row>
    <row r="1789" ht="15.75" customHeight="1">
      <c r="A1789" s="67">
        <v>7616.0</v>
      </c>
      <c r="B1789" s="72" t="s">
        <v>13781</v>
      </c>
      <c r="C1789" s="72">
        <v>2.0</v>
      </c>
      <c r="D1789" s="72" t="s">
        <v>13782</v>
      </c>
      <c r="E1789" s="72" t="s">
        <v>5638</v>
      </c>
      <c r="F1789" s="72" t="s">
        <v>13779</v>
      </c>
      <c r="G1789" s="72" t="s">
        <v>13780</v>
      </c>
      <c r="H1789" s="75" t="s">
        <v>538</v>
      </c>
      <c r="I1789" s="75" t="s">
        <v>1718</v>
      </c>
      <c r="J1789" s="75" t="s">
        <v>1076</v>
      </c>
    </row>
    <row r="1790" ht="15.75" customHeight="1">
      <c r="A1790" s="67">
        <v>7621.0</v>
      </c>
      <c r="B1790" s="72" t="s">
        <v>13783</v>
      </c>
      <c r="C1790" s="72">
        <v>2.0</v>
      </c>
      <c r="D1790" s="72" t="s">
        <v>13784</v>
      </c>
      <c r="E1790" s="72" t="s">
        <v>5631</v>
      </c>
      <c r="F1790" s="72" t="s">
        <v>13785</v>
      </c>
      <c r="G1790" s="72" t="s">
        <v>13786</v>
      </c>
      <c r="H1790" s="75" t="s">
        <v>3249</v>
      </c>
      <c r="I1790" s="75" t="s">
        <v>4679</v>
      </c>
      <c r="J1790" s="75" t="s">
        <v>2695</v>
      </c>
    </row>
    <row r="1791" ht="15.75" customHeight="1">
      <c r="A1791" s="67">
        <v>7640.0</v>
      </c>
      <c r="B1791" s="72" t="s">
        <v>13787</v>
      </c>
      <c r="C1791" s="72">
        <v>2.0</v>
      </c>
      <c r="D1791" s="72" t="s">
        <v>13788</v>
      </c>
      <c r="E1791" s="72" t="s">
        <v>9800</v>
      </c>
      <c r="F1791" s="72" t="s">
        <v>13789</v>
      </c>
      <c r="G1791" s="72" t="s">
        <v>13790</v>
      </c>
      <c r="H1791" s="75" t="s">
        <v>2695</v>
      </c>
      <c r="I1791" s="75" t="s">
        <v>10521</v>
      </c>
      <c r="J1791" s="75" t="s">
        <v>2546</v>
      </c>
      <c r="K1791" s="75" t="s">
        <v>2546</v>
      </c>
      <c r="L1791" s="75" t="s">
        <v>2546</v>
      </c>
    </row>
    <row r="1792" ht="15.75" customHeight="1">
      <c r="A1792" s="67">
        <v>7648.0</v>
      </c>
      <c r="B1792" s="72" t="s">
        <v>13791</v>
      </c>
      <c r="C1792" s="72">
        <v>2.0</v>
      </c>
      <c r="D1792" s="72" t="s">
        <v>13792</v>
      </c>
      <c r="E1792" s="72" t="s">
        <v>7398</v>
      </c>
      <c r="F1792" s="72" t="s">
        <v>4154</v>
      </c>
      <c r="G1792" s="72" t="s">
        <v>13793</v>
      </c>
      <c r="H1792" s="75" t="s">
        <v>4013</v>
      </c>
      <c r="I1792" s="75" t="s">
        <v>4159</v>
      </c>
      <c r="J1792" s="75" t="s">
        <v>4136</v>
      </c>
      <c r="K1792" s="75" t="s">
        <v>4157</v>
      </c>
      <c r="L1792" s="75" t="s">
        <v>4136</v>
      </c>
    </row>
    <row r="1793" ht="15.75" customHeight="1">
      <c r="A1793" s="67">
        <v>7651.0</v>
      </c>
      <c r="B1793" s="72" t="s">
        <v>4155</v>
      </c>
      <c r="C1793" s="72">
        <v>2.0</v>
      </c>
      <c r="D1793" s="72" t="s">
        <v>13792</v>
      </c>
      <c r="E1793" s="72" t="s">
        <v>7398</v>
      </c>
      <c r="F1793" s="72" t="s">
        <v>4154</v>
      </c>
      <c r="G1793" s="72" t="s">
        <v>13793</v>
      </c>
      <c r="H1793" s="75" t="s">
        <v>4013</v>
      </c>
      <c r="I1793" s="75" t="s">
        <v>4159</v>
      </c>
      <c r="J1793" s="75" t="s">
        <v>4136</v>
      </c>
      <c r="K1793" s="75" t="s">
        <v>4157</v>
      </c>
      <c r="L1793" s="75" t="s">
        <v>4136</v>
      </c>
    </row>
    <row r="1794" ht="15.75" customHeight="1">
      <c r="A1794" s="67">
        <v>7652.0</v>
      </c>
      <c r="B1794" s="72" t="s">
        <v>13794</v>
      </c>
      <c r="C1794" s="72">
        <v>2.0</v>
      </c>
      <c r="D1794" s="72" t="s">
        <v>13795</v>
      </c>
      <c r="E1794" s="72" t="s">
        <v>5693</v>
      </c>
      <c r="F1794" s="72" t="s">
        <v>13796</v>
      </c>
      <c r="G1794" s="72" t="s">
        <v>13797</v>
      </c>
      <c r="H1794" s="75" t="s">
        <v>4013</v>
      </c>
      <c r="I1794" s="75" t="s">
        <v>4159</v>
      </c>
      <c r="J1794" s="75" t="s">
        <v>13798</v>
      </c>
      <c r="K1794" s="75" t="s">
        <v>4157</v>
      </c>
      <c r="L1794" s="75" t="s">
        <v>4158</v>
      </c>
    </row>
    <row r="1795" ht="15.75" customHeight="1">
      <c r="A1795" s="67">
        <v>7653.0</v>
      </c>
      <c r="B1795" s="72" t="s">
        <v>13799</v>
      </c>
      <c r="C1795" s="72">
        <v>2.0</v>
      </c>
      <c r="D1795" s="72" t="s">
        <v>13800</v>
      </c>
      <c r="E1795" s="72" t="s">
        <v>5528</v>
      </c>
      <c r="F1795" s="72" t="s">
        <v>13801</v>
      </c>
      <c r="G1795" s="72" t="s">
        <v>13802</v>
      </c>
      <c r="H1795" s="75" t="s">
        <v>4013</v>
      </c>
      <c r="I1795" s="75" t="s">
        <v>4158</v>
      </c>
      <c r="J1795" s="75" t="s">
        <v>4159</v>
      </c>
    </row>
    <row r="1796" ht="15.75" customHeight="1">
      <c r="A1796" s="67">
        <v>7656.0</v>
      </c>
      <c r="B1796" s="72" t="s">
        <v>13803</v>
      </c>
      <c r="C1796" s="72">
        <v>2.0</v>
      </c>
      <c r="D1796" s="72" t="s">
        <v>13804</v>
      </c>
      <c r="E1796" s="72" t="s">
        <v>5349</v>
      </c>
      <c r="F1796" s="72" t="s">
        <v>13805</v>
      </c>
      <c r="G1796" s="72" t="s">
        <v>13806</v>
      </c>
      <c r="H1796" s="75" t="s">
        <v>4157</v>
      </c>
      <c r="I1796" s="75" t="s">
        <v>4159</v>
      </c>
    </row>
    <row r="1797" ht="15.75" customHeight="1">
      <c r="A1797" s="67">
        <v>7658.0</v>
      </c>
      <c r="B1797" s="72" t="s">
        <v>13807</v>
      </c>
      <c r="C1797" s="72">
        <v>2.0</v>
      </c>
      <c r="D1797" s="72" t="s">
        <v>13808</v>
      </c>
      <c r="E1797" s="72" t="s">
        <v>9159</v>
      </c>
      <c r="F1797" s="72" t="s">
        <v>13809</v>
      </c>
      <c r="G1797" s="72" t="s">
        <v>13810</v>
      </c>
      <c r="H1797" s="75" t="s">
        <v>13811</v>
      </c>
      <c r="I1797" s="75" t="s">
        <v>7437</v>
      </c>
    </row>
    <row r="1798" ht="15.75" customHeight="1">
      <c r="A1798" s="67">
        <v>7668.0</v>
      </c>
      <c r="B1798" s="72" t="s">
        <v>13812</v>
      </c>
      <c r="C1798" s="72">
        <v>2.0</v>
      </c>
      <c r="D1798" s="72" t="s">
        <v>13813</v>
      </c>
      <c r="E1798" s="72" t="s">
        <v>10556</v>
      </c>
      <c r="F1798" s="72" t="s">
        <v>13814</v>
      </c>
      <c r="G1798" s="72" t="s">
        <v>13815</v>
      </c>
      <c r="H1798" s="75" t="s">
        <v>13816</v>
      </c>
      <c r="I1798" s="75" t="s">
        <v>2269</v>
      </c>
      <c r="J1798" s="75" t="s">
        <v>4297</v>
      </c>
      <c r="K1798" s="75" t="s">
        <v>13562</v>
      </c>
      <c r="L1798" s="75" t="s">
        <v>13562</v>
      </c>
    </row>
    <row r="1799" ht="15.75" customHeight="1">
      <c r="A1799" s="67">
        <v>7669.0</v>
      </c>
      <c r="B1799" s="72" t="s">
        <v>13817</v>
      </c>
      <c r="C1799" s="72">
        <v>2.0</v>
      </c>
      <c r="D1799" s="72" t="s">
        <v>13818</v>
      </c>
      <c r="E1799" s="72" t="s">
        <v>10613</v>
      </c>
      <c r="F1799" s="72" t="s">
        <v>13819</v>
      </c>
      <c r="G1799" s="72" t="s">
        <v>13820</v>
      </c>
      <c r="H1799" s="75" t="s">
        <v>13821</v>
      </c>
      <c r="I1799" s="75" t="s">
        <v>4499</v>
      </c>
      <c r="J1799" s="75" t="s">
        <v>4295</v>
      </c>
      <c r="K1799" s="75" t="s">
        <v>4295</v>
      </c>
      <c r="L1799" s="75" t="s">
        <v>4295</v>
      </c>
    </row>
    <row r="1800" ht="15.75" customHeight="1">
      <c r="A1800" s="67">
        <v>7671.0</v>
      </c>
      <c r="B1800" s="72" t="s">
        <v>13822</v>
      </c>
      <c r="C1800" s="72">
        <v>2.0</v>
      </c>
      <c r="D1800" s="72" t="s">
        <v>13823</v>
      </c>
      <c r="E1800" s="72" t="s">
        <v>5999</v>
      </c>
      <c r="F1800" s="72" t="s">
        <v>13824</v>
      </c>
      <c r="G1800" s="72" t="s">
        <v>13825</v>
      </c>
      <c r="H1800" s="75" t="s">
        <v>4497</v>
      </c>
      <c r="I1800" s="75" t="s">
        <v>848</v>
      </c>
      <c r="J1800" s="75" t="s">
        <v>4498</v>
      </c>
      <c r="K1800" s="75" t="s">
        <v>4499</v>
      </c>
      <c r="L1800" s="75" t="s">
        <v>2331</v>
      </c>
    </row>
    <row r="1801" ht="15.75" customHeight="1">
      <c r="A1801" s="67">
        <v>7672.0</v>
      </c>
      <c r="B1801" s="72" t="s">
        <v>13826</v>
      </c>
      <c r="C1801" s="72">
        <v>2.0</v>
      </c>
      <c r="D1801" s="72" t="s">
        <v>13827</v>
      </c>
      <c r="E1801" s="72" t="s">
        <v>5349</v>
      </c>
      <c r="F1801" s="72" t="s">
        <v>13828</v>
      </c>
      <c r="G1801" s="72" t="s">
        <v>13829</v>
      </c>
      <c r="H1801" s="75" t="s">
        <v>4497</v>
      </c>
      <c r="I1801" s="75" t="s">
        <v>2331</v>
      </c>
    </row>
    <row r="1802" ht="15.75" customHeight="1">
      <c r="A1802" s="67">
        <v>7675.0</v>
      </c>
      <c r="B1802" s="72" t="s">
        <v>13830</v>
      </c>
      <c r="C1802" s="72">
        <v>2.0</v>
      </c>
      <c r="D1802" s="72" t="s">
        <v>13831</v>
      </c>
      <c r="E1802" s="72" t="s">
        <v>5801</v>
      </c>
      <c r="F1802" s="72" t="s">
        <v>13832</v>
      </c>
      <c r="G1802" s="72" t="s">
        <v>13833</v>
      </c>
      <c r="H1802" s="75" t="s">
        <v>2269</v>
      </c>
      <c r="I1802" s="75" t="s">
        <v>13816</v>
      </c>
      <c r="J1802" s="75" t="s">
        <v>13562</v>
      </c>
    </row>
    <row r="1803" ht="15.75" customHeight="1">
      <c r="A1803" s="67">
        <v>7676.0</v>
      </c>
      <c r="B1803" s="72" t="s">
        <v>3652</v>
      </c>
      <c r="C1803" s="72">
        <v>2.0</v>
      </c>
      <c r="D1803" s="72" t="s">
        <v>13834</v>
      </c>
      <c r="E1803" s="72" t="s">
        <v>13835</v>
      </c>
      <c r="F1803" s="72" t="s">
        <v>13836</v>
      </c>
      <c r="G1803" s="72" t="s">
        <v>13837</v>
      </c>
      <c r="H1803" s="75" t="s">
        <v>10376</v>
      </c>
      <c r="I1803" s="75" t="s">
        <v>10357</v>
      </c>
      <c r="J1803" s="75" t="s">
        <v>4012</v>
      </c>
      <c r="K1803" s="75" t="s">
        <v>7578</v>
      </c>
      <c r="L1803" s="75" t="s">
        <v>10333</v>
      </c>
    </row>
    <row r="1804" ht="15.75" customHeight="1">
      <c r="A1804" s="67">
        <v>7678.0</v>
      </c>
      <c r="B1804" s="72" t="s">
        <v>13838</v>
      </c>
      <c r="C1804" s="72">
        <v>2.0</v>
      </c>
      <c r="D1804" s="72" t="s">
        <v>13839</v>
      </c>
      <c r="E1804" s="72" t="s">
        <v>5349</v>
      </c>
      <c r="F1804" s="72" t="s">
        <v>13840</v>
      </c>
      <c r="G1804" s="72" t="s">
        <v>13841</v>
      </c>
      <c r="H1804" s="75" t="s">
        <v>3171</v>
      </c>
    </row>
    <row r="1805" ht="15.75" customHeight="1">
      <c r="A1805" s="67">
        <v>7679.0</v>
      </c>
      <c r="B1805" s="72" t="s">
        <v>13842</v>
      </c>
      <c r="C1805" s="72">
        <v>2.0</v>
      </c>
      <c r="D1805" s="72" t="s">
        <v>13843</v>
      </c>
      <c r="E1805" s="72" t="s">
        <v>6832</v>
      </c>
      <c r="F1805" s="72" t="s">
        <v>13844</v>
      </c>
      <c r="G1805" s="72" t="s">
        <v>13845</v>
      </c>
      <c r="H1805" s="75" t="s">
        <v>13846</v>
      </c>
      <c r="I1805" s="75" t="s">
        <v>1755</v>
      </c>
      <c r="J1805" s="75" t="s">
        <v>7653</v>
      </c>
      <c r="K1805" s="75" t="s">
        <v>3653</v>
      </c>
      <c r="L1805" s="75" t="s">
        <v>849</v>
      </c>
    </row>
    <row r="1806" ht="15.75" customHeight="1">
      <c r="A1806" s="67">
        <v>7681.0</v>
      </c>
      <c r="B1806" s="72" t="s">
        <v>13847</v>
      </c>
      <c r="C1806" s="72">
        <v>2.0</v>
      </c>
      <c r="D1806" s="72" t="s">
        <v>13848</v>
      </c>
      <c r="E1806" s="72" t="s">
        <v>5592</v>
      </c>
      <c r="F1806" s="72" t="s">
        <v>13849</v>
      </c>
      <c r="G1806" s="72" t="s">
        <v>13850</v>
      </c>
      <c r="H1806" s="75" t="s">
        <v>13851</v>
      </c>
      <c r="I1806" s="75" t="s">
        <v>4335</v>
      </c>
      <c r="J1806" s="75" t="s">
        <v>3362</v>
      </c>
      <c r="K1806" s="75" t="s">
        <v>4742</v>
      </c>
    </row>
    <row r="1807" ht="15.75" customHeight="1">
      <c r="A1807" s="67">
        <v>7684.0</v>
      </c>
      <c r="B1807" s="72" t="s">
        <v>13852</v>
      </c>
      <c r="C1807" s="72">
        <v>2.0</v>
      </c>
      <c r="D1807" s="72" t="s">
        <v>13853</v>
      </c>
      <c r="E1807" s="72" t="s">
        <v>7691</v>
      </c>
      <c r="F1807" s="72" t="s">
        <v>13854</v>
      </c>
      <c r="G1807" s="72" t="s">
        <v>13855</v>
      </c>
      <c r="H1807" s="75" t="s">
        <v>643</v>
      </c>
      <c r="I1807" s="75" t="s">
        <v>13856</v>
      </c>
      <c r="J1807" s="75" t="s">
        <v>4801</v>
      </c>
      <c r="K1807" s="75" t="s">
        <v>4801</v>
      </c>
      <c r="L1807" s="75" t="s">
        <v>4801</v>
      </c>
    </row>
    <row r="1808" ht="15.75" customHeight="1">
      <c r="A1808" s="67">
        <v>7685.0</v>
      </c>
      <c r="B1808" s="72" t="s">
        <v>13857</v>
      </c>
      <c r="C1808" s="72">
        <v>2.0</v>
      </c>
      <c r="D1808" s="72" t="s">
        <v>13858</v>
      </c>
      <c r="E1808" s="72" t="s">
        <v>5801</v>
      </c>
      <c r="F1808" s="72" t="s">
        <v>13859</v>
      </c>
      <c r="G1808" s="72" t="s">
        <v>13860</v>
      </c>
      <c r="H1808" s="75" t="s">
        <v>4740</v>
      </c>
      <c r="I1808" s="75" t="s">
        <v>643</v>
      </c>
      <c r="J1808" s="75" t="s">
        <v>4801</v>
      </c>
    </row>
    <row r="1809" ht="15.75" customHeight="1">
      <c r="A1809" s="67">
        <v>7688.0</v>
      </c>
      <c r="B1809" s="72" t="s">
        <v>13861</v>
      </c>
      <c r="C1809" s="72">
        <v>2.0</v>
      </c>
      <c r="D1809" s="72" t="s">
        <v>13862</v>
      </c>
      <c r="E1809" s="72" t="s">
        <v>13863</v>
      </c>
      <c r="F1809" s="72" t="s">
        <v>13864</v>
      </c>
      <c r="G1809" s="72" t="s">
        <v>13865</v>
      </c>
      <c r="H1809" s="75" t="s">
        <v>13866</v>
      </c>
      <c r="I1809" s="75" t="s">
        <v>9422</v>
      </c>
      <c r="J1809" s="75" t="s">
        <v>7578</v>
      </c>
      <c r="K1809" s="75" t="s">
        <v>3979</v>
      </c>
      <c r="L1809" s="75" t="s">
        <v>7578</v>
      </c>
    </row>
    <row r="1810" ht="15.75" customHeight="1">
      <c r="A1810" s="67">
        <v>7689.0</v>
      </c>
      <c r="B1810" s="72" t="s">
        <v>13867</v>
      </c>
      <c r="C1810" s="72">
        <v>2.0</v>
      </c>
      <c r="D1810" s="72" t="s">
        <v>13868</v>
      </c>
      <c r="E1810" s="72" t="s">
        <v>5349</v>
      </c>
      <c r="F1810" s="72" t="s">
        <v>13869</v>
      </c>
      <c r="G1810" s="72" t="s">
        <v>13870</v>
      </c>
      <c r="H1810" s="75" t="s">
        <v>11297</v>
      </c>
      <c r="I1810" s="75" t="s">
        <v>7916</v>
      </c>
    </row>
    <row r="1811" ht="15.75" customHeight="1">
      <c r="A1811" s="67">
        <v>7692.0</v>
      </c>
      <c r="B1811" s="72" t="s">
        <v>13871</v>
      </c>
      <c r="C1811" s="72">
        <v>2.0</v>
      </c>
      <c r="D1811" s="72" t="s">
        <v>13872</v>
      </c>
      <c r="E1811" s="72" t="s">
        <v>6043</v>
      </c>
      <c r="F1811" s="72" t="s">
        <v>13873</v>
      </c>
      <c r="G1811" s="72" t="s">
        <v>13874</v>
      </c>
      <c r="H1811" s="75" t="s">
        <v>4287</v>
      </c>
      <c r="I1811" s="75" t="s">
        <v>2480</v>
      </c>
      <c r="J1811" s="75" t="s">
        <v>3944</v>
      </c>
      <c r="K1811" s="75" t="s">
        <v>7463</v>
      </c>
    </row>
    <row r="1812" ht="15.75" customHeight="1">
      <c r="A1812" s="67">
        <v>7693.0</v>
      </c>
      <c r="B1812" s="72" t="s">
        <v>13875</v>
      </c>
      <c r="C1812" s="72">
        <v>2.0</v>
      </c>
      <c r="D1812" s="72" t="s">
        <v>13876</v>
      </c>
      <c r="E1812" s="72" t="s">
        <v>5801</v>
      </c>
      <c r="F1812" s="72" t="s">
        <v>13877</v>
      </c>
      <c r="G1812" s="72" t="s">
        <v>13878</v>
      </c>
      <c r="H1812" s="75" t="s">
        <v>4287</v>
      </c>
      <c r="I1812" s="75" t="s">
        <v>4521</v>
      </c>
      <c r="J1812" s="75" t="s">
        <v>4523</v>
      </c>
    </row>
    <row r="1813" ht="15.75" customHeight="1">
      <c r="A1813" s="67">
        <v>7695.0</v>
      </c>
      <c r="B1813" s="72" t="s">
        <v>13879</v>
      </c>
      <c r="C1813" s="72">
        <v>2.0</v>
      </c>
      <c r="D1813" s="72" t="s">
        <v>13880</v>
      </c>
      <c r="E1813" s="72" t="s">
        <v>9647</v>
      </c>
      <c r="F1813" s="72" t="s">
        <v>13881</v>
      </c>
      <c r="G1813" s="72" t="s">
        <v>13882</v>
      </c>
      <c r="H1813" s="75" t="s">
        <v>7395</v>
      </c>
      <c r="I1813" s="75" t="s">
        <v>4542</v>
      </c>
      <c r="J1813" s="75" t="s">
        <v>4434</v>
      </c>
      <c r="K1813" s="75" t="s">
        <v>4541</v>
      </c>
      <c r="L1813" s="75" t="s">
        <v>4434</v>
      </c>
    </row>
    <row r="1814" ht="15.75" customHeight="1">
      <c r="A1814" s="67">
        <v>7698.0</v>
      </c>
      <c r="B1814" s="72" t="s">
        <v>13883</v>
      </c>
      <c r="C1814" s="72">
        <v>2.0</v>
      </c>
      <c r="D1814" s="72" t="s">
        <v>13884</v>
      </c>
      <c r="E1814" s="72" t="s">
        <v>6520</v>
      </c>
      <c r="F1814" s="72" t="s">
        <v>13885</v>
      </c>
      <c r="G1814" s="72" t="s">
        <v>13886</v>
      </c>
      <c r="H1814" s="75" t="s">
        <v>2358</v>
      </c>
      <c r="I1814" s="75" t="s">
        <v>4541</v>
      </c>
      <c r="J1814" s="75" t="s">
        <v>4403</v>
      </c>
      <c r="K1814" s="75" t="s">
        <v>7395</v>
      </c>
    </row>
    <row r="1815" ht="15.75" customHeight="1">
      <c r="A1815" s="67">
        <v>7699.0</v>
      </c>
      <c r="B1815" s="72" t="s">
        <v>13887</v>
      </c>
      <c r="C1815" s="72">
        <v>2.0</v>
      </c>
      <c r="D1815" s="72" t="s">
        <v>13888</v>
      </c>
      <c r="E1815" s="72" t="s">
        <v>5387</v>
      </c>
      <c r="F1815" s="72" t="s">
        <v>13889</v>
      </c>
      <c r="G1815" s="72" t="s">
        <v>13890</v>
      </c>
      <c r="H1815" s="75" t="s">
        <v>2358</v>
      </c>
      <c r="I1815" s="75" t="s">
        <v>4403</v>
      </c>
    </row>
    <row r="1816" ht="15.75" customHeight="1">
      <c r="A1816" s="67">
        <v>7700.0</v>
      </c>
      <c r="B1816" s="72" t="s">
        <v>13891</v>
      </c>
      <c r="C1816" s="72">
        <v>2.0</v>
      </c>
      <c r="D1816" s="72" t="s">
        <v>13892</v>
      </c>
      <c r="E1816" s="72" t="s">
        <v>5349</v>
      </c>
      <c r="F1816" s="72" t="s">
        <v>13893</v>
      </c>
      <c r="G1816" s="72" t="s">
        <v>13894</v>
      </c>
      <c r="H1816" s="75" t="s">
        <v>12259</v>
      </c>
      <c r="I1816" s="75" t="s">
        <v>12267</v>
      </c>
    </row>
    <row r="1817" ht="15.75" customHeight="1">
      <c r="A1817" s="67">
        <v>7702.0</v>
      </c>
      <c r="B1817" s="72" t="s">
        <v>13895</v>
      </c>
      <c r="C1817" s="72">
        <v>2.0</v>
      </c>
      <c r="D1817" s="72" t="s">
        <v>13896</v>
      </c>
      <c r="E1817" s="72" t="s">
        <v>5349</v>
      </c>
      <c r="F1817" s="72" t="s">
        <v>13897</v>
      </c>
      <c r="G1817" s="72" t="s">
        <v>13898</v>
      </c>
      <c r="H1817" s="75" t="s">
        <v>13317</v>
      </c>
      <c r="I1817" s="75" t="s">
        <v>4128</v>
      </c>
      <c r="J1817" s="75" t="s">
        <v>10397</v>
      </c>
    </row>
    <row r="1818" ht="15.75" customHeight="1">
      <c r="A1818" s="67">
        <v>7704.0</v>
      </c>
      <c r="B1818" s="72" t="s">
        <v>13899</v>
      </c>
      <c r="C1818" s="72">
        <v>2.0</v>
      </c>
      <c r="D1818" s="72" t="s">
        <v>13900</v>
      </c>
      <c r="E1818" s="72" t="s">
        <v>6832</v>
      </c>
      <c r="F1818" s="72" t="s">
        <v>13901</v>
      </c>
      <c r="G1818" s="72" t="s">
        <v>13902</v>
      </c>
      <c r="H1818" s="75" t="s">
        <v>3185</v>
      </c>
      <c r="I1818" s="75" t="s">
        <v>13538</v>
      </c>
      <c r="J1818" s="75" t="s">
        <v>11061</v>
      </c>
    </row>
    <row r="1819" ht="15.75" customHeight="1">
      <c r="A1819" s="67">
        <v>7706.0</v>
      </c>
      <c r="B1819" s="72" t="s">
        <v>4294</v>
      </c>
      <c r="C1819" s="72">
        <v>2.0</v>
      </c>
      <c r="D1819" s="72" t="s">
        <v>13903</v>
      </c>
      <c r="E1819" s="72" t="s">
        <v>10800</v>
      </c>
      <c r="F1819" s="72" t="s">
        <v>13904</v>
      </c>
      <c r="G1819" s="72" t="s">
        <v>13905</v>
      </c>
      <c r="H1819" s="75" t="s">
        <v>9683</v>
      </c>
      <c r="I1819" s="75" t="s">
        <v>4597</v>
      </c>
      <c r="J1819" s="75" t="s">
        <v>4297</v>
      </c>
      <c r="K1819" s="75" t="s">
        <v>3493</v>
      </c>
      <c r="L1819" s="75" t="s">
        <v>3495</v>
      </c>
    </row>
    <row r="1820" ht="15.75" customHeight="1">
      <c r="A1820" s="67">
        <v>7707.0</v>
      </c>
      <c r="B1820" s="72" t="s">
        <v>13906</v>
      </c>
      <c r="C1820" s="72">
        <v>2.0</v>
      </c>
      <c r="D1820" s="72" t="s">
        <v>13907</v>
      </c>
      <c r="E1820" s="72" t="s">
        <v>5349</v>
      </c>
      <c r="F1820" s="72" t="s">
        <v>13908</v>
      </c>
      <c r="G1820" s="72" t="s">
        <v>13909</v>
      </c>
      <c r="H1820" s="75" t="s">
        <v>2269</v>
      </c>
      <c r="I1820" s="75" t="s">
        <v>4296</v>
      </c>
    </row>
    <row r="1821" ht="15.75" customHeight="1">
      <c r="A1821" s="67">
        <v>7709.0</v>
      </c>
      <c r="B1821" s="72" t="s">
        <v>13910</v>
      </c>
      <c r="C1821" s="72">
        <v>2.0</v>
      </c>
      <c r="D1821" s="72" t="s">
        <v>13911</v>
      </c>
      <c r="E1821" s="72" t="s">
        <v>5553</v>
      </c>
      <c r="F1821" s="72" t="s">
        <v>13912</v>
      </c>
      <c r="G1821" s="72" t="s">
        <v>13913</v>
      </c>
      <c r="H1821" s="75" t="s">
        <v>4497</v>
      </c>
      <c r="I1821" s="75" t="s">
        <v>4498</v>
      </c>
      <c r="J1821" s="75" t="s">
        <v>13562</v>
      </c>
      <c r="K1821" s="75" t="s">
        <v>13562</v>
      </c>
      <c r="L1821" s="75" t="s">
        <v>13562</v>
      </c>
    </row>
    <row r="1822" ht="15.75" customHeight="1">
      <c r="A1822" s="67">
        <v>7711.0</v>
      </c>
      <c r="B1822" s="72" t="s">
        <v>13914</v>
      </c>
      <c r="C1822" s="72">
        <v>2.0</v>
      </c>
      <c r="D1822" s="72" t="s">
        <v>13915</v>
      </c>
      <c r="E1822" s="72" t="s">
        <v>5801</v>
      </c>
      <c r="F1822" s="72" t="s">
        <v>13916</v>
      </c>
      <c r="G1822" s="72" t="s">
        <v>13917</v>
      </c>
      <c r="H1822" s="75" t="s">
        <v>848</v>
      </c>
      <c r="I1822" s="75" t="s">
        <v>4498</v>
      </c>
      <c r="J1822" s="75" t="s">
        <v>13562</v>
      </c>
    </row>
    <row r="1823" ht="15.75" customHeight="1">
      <c r="A1823" s="67">
        <v>7713.0</v>
      </c>
      <c r="B1823" s="72" t="s">
        <v>13918</v>
      </c>
      <c r="C1823" s="72">
        <v>2.0</v>
      </c>
      <c r="D1823" s="72" t="s">
        <v>13919</v>
      </c>
      <c r="E1823" s="72" t="s">
        <v>10811</v>
      </c>
      <c r="F1823" s="72" t="s">
        <v>13920</v>
      </c>
      <c r="G1823" s="72" t="s">
        <v>13921</v>
      </c>
      <c r="H1823" s="75" t="s">
        <v>643</v>
      </c>
      <c r="I1823" s="75" t="s">
        <v>3944</v>
      </c>
      <c r="J1823" s="75" t="s">
        <v>4659</v>
      </c>
      <c r="K1823" s="75" t="s">
        <v>3653</v>
      </c>
      <c r="L1823" s="75" t="s">
        <v>3653</v>
      </c>
    </row>
    <row r="1824" ht="15.75" customHeight="1">
      <c r="A1824" s="67">
        <v>7717.0</v>
      </c>
      <c r="B1824" s="72" t="s">
        <v>13922</v>
      </c>
      <c r="C1824" s="72">
        <v>2.0</v>
      </c>
      <c r="D1824" s="72" t="s">
        <v>13923</v>
      </c>
      <c r="E1824" s="72" t="s">
        <v>13924</v>
      </c>
      <c r="F1824" s="72" t="s">
        <v>9675</v>
      </c>
      <c r="G1824" s="72" t="s">
        <v>9676</v>
      </c>
      <c r="H1824" s="75" t="s">
        <v>9677</v>
      </c>
      <c r="I1824" s="75" t="s">
        <v>4594</v>
      </c>
      <c r="J1824" s="75" t="s">
        <v>4597</v>
      </c>
      <c r="K1824" s="75" t="s">
        <v>3493</v>
      </c>
      <c r="L1824" s="75" t="s">
        <v>4597</v>
      </c>
    </row>
    <row r="1825" ht="15.75" customHeight="1">
      <c r="A1825" s="67">
        <v>7718.0</v>
      </c>
      <c r="B1825" s="72" t="s">
        <v>3490</v>
      </c>
      <c r="C1825" s="72">
        <v>2.0</v>
      </c>
      <c r="D1825" s="72" t="s">
        <v>13925</v>
      </c>
      <c r="E1825" s="72" t="s">
        <v>9632</v>
      </c>
      <c r="F1825" s="72" t="s">
        <v>9675</v>
      </c>
      <c r="G1825" s="72" t="s">
        <v>9676</v>
      </c>
      <c r="H1825" s="75" t="s">
        <v>9677</v>
      </c>
      <c r="I1825" s="75" t="s">
        <v>4594</v>
      </c>
      <c r="J1825" s="75" t="s">
        <v>4597</v>
      </c>
      <c r="K1825" s="75" t="s">
        <v>3493</v>
      </c>
      <c r="L1825" s="75" t="s">
        <v>4597</v>
      </c>
    </row>
    <row r="1826" ht="15.75" customHeight="1">
      <c r="A1826" s="67">
        <v>7719.0</v>
      </c>
      <c r="B1826" s="72" t="s">
        <v>13926</v>
      </c>
      <c r="C1826" s="72">
        <v>2.0</v>
      </c>
      <c r="D1826" s="72" t="s">
        <v>13927</v>
      </c>
      <c r="E1826" s="72" t="s">
        <v>8031</v>
      </c>
      <c r="F1826" s="72" t="s">
        <v>13928</v>
      </c>
      <c r="G1826" s="72" t="s">
        <v>13929</v>
      </c>
      <c r="H1826" s="75" t="s">
        <v>3491</v>
      </c>
      <c r="I1826" s="75" t="s">
        <v>9683</v>
      </c>
      <c r="J1826" s="75" t="s">
        <v>3493</v>
      </c>
      <c r="K1826" s="75" t="s">
        <v>4594</v>
      </c>
      <c r="L1826" s="75" t="s">
        <v>3493</v>
      </c>
    </row>
    <row r="1827" ht="15.75" customHeight="1">
      <c r="A1827" s="67">
        <v>7720.0</v>
      </c>
      <c r="B1827" s="72" t="s">
        <v>13930</v>
      </c>
      <c r="C1827" s="72">
        <v>2.0</v>
      </c>
      <c r="D1827" s="72" t="s">
        <v>13931</v>
      </c>
      <c r="E1827" s="72" t="s">
        <v>10222</v>
      </c>
      <c r="F1827" s="72" t="s">
        <v>9680</v>
      </c>
      <c r="G1827" s="72" t="s">
        <v>9681</v>
      </c>
      <c r="H1827" s="75" t="s">
        <v>3493</v>
      </c>
      <c r="I1827" s="75" t="s">
        <v>9682</v>
      </c>
      <c r="J1827" s="75" t="s">
        <v>3491</v>
      </c>
      <c r="K1827" s="75" t="s">
        <v>9683</v>
      </c>
    </row>
    <row r="1828" ht="15.75" customHeight="1">
      <c r="A1828" s="67">
        <v>7721.0</v>
      </c>
      <c r="B1828" s="72" t="s">
        <v>13932</v>
      </c>
      <c r="C1828" s="72">
        <v>2.0</v>
      </c>
      <c r="D1828" s="72" t="s">
        <v>13933</v>
      </c>
      <c r="E1828" s="72" t="s">
        <v>10823</v>
      </c>
      <c r="F1828" s="72" t="s">
        <v>13934</v>
      </c>
      <c r="G1828" s="72" t="s">
        <v>13935</v>
      </c>
      <c r="H1828" s="75" t="s">
        <v>3493</v>
      </c>
      <c r="I1828" s="75" t="s">
        <v>9682</v>
      </c>
      <c r="J1828" s="75" t="s">
        <v>9683</v>
      </c>
    </row>
    <row r="1829" ht="15.75" customHeight="1">
      <c r="A1829" s="67">
        <v>7722.0</v>
      </c>
      <c r="B1829" s="72" t="s">
        <v>13936</v>
      </c>
      <c r="C1829" s="72">
        <v>2.0</v>
      </c>
      <c r="D1829" s="72" t="s">
        <v>13937</v>
      </c>
      <c r="E1829" s="72" t="s">
        <v>6411</v>
      </c>
      <c r="F1829" s="72" t="s">
        <v>13934</v>
      </c>
      <c r="G1829" s="72" t="s">
        <v>13935</v>
      </c>
      <c r="H1829" s="75" t="s">
        <v>3493</v>
      </c>
      <c r="I1829" s="75" t="s">
        <v>9682</v>
      </c>
      <c r="J1829" s="75" t="s">
        <v>9683</v>
      </c>
    </row>
    <row r="1830" ht="15.75" customHeight="1">
      <c r="A1830" s="67">
        <v>7723.0</v>
      </c>
      <c r="B1830" s="72" t="s">
        <v>13938</v>
      </c>
      <c r="C1830" s="72">
        <v>2.0</v>
      </c>
      <c r="D1830" s="72" t="s">
        <v>13939</v>
      </c>
      <c r="E1830" s="72" t="s">
        <v>5387</v>
      </c>
      <c r="F1830" s="72" t="s">
        <v>9686</v>
      </c>
      <c r="G1830" s="72" t="s">
        <v>9687</v>
      </c>
      <c r="H1830" s="75" t="s">
        <v>3493</v>
      </c>
      <c r="I1830" s="75" t="s">
        <v>9683</v>
      </c>
    </row>
    <row r="1831" ht="15.75" customHeight="1">
      <c r="A1831" s="67">
        <v>7725.0</v>
      </c>
      <c r="B1831" s="72" t="s">
        <v>13940</v>
      </c>
      <c r="C1831" s="72">
        <v>2.0</v>
      </c>
      <c r="D1831" s="72" t="s">
        <v>13941</v>
      </c>
      <c r="E1831" s="72" t="s">
        <v>6411</v>
      </c>
      <c r="F1831" s="72" t="s">
        <v>13942</v>
      </c>
      <c r="G1831" s="72" t="s">
        <v>13943</v>
      </c>
      <c r="H1831" s="75" t="s">
        <v>1762</v>
      </c>
      <c r="I1831" s="75" t="s">
        <v>3185</v>
      </c>
      <c r="J1831" s="75" t="s">
        <v>4613</v>
      </c>
      <c r="K1831" s="75" t="s">
        <v>4613</v>
      </c>
      <c r="L1831" s="75" t="s">
        <v>4613</v>
      </c>
    </row>
    <row r="1832" ht="15.75" customHeight="1">
      <c r="A1832" s="67">
        <v>7726.0</v>
      </c>
      <c r="B1832" s="72" t="s">
        <v>13944</v>
      </c>
      <c r="C1832" s="72">
        <v>2.0</v>
      </c>
      <c r="D1832" s="72" t="s">
        <v>13945</v>
      </c>
      <c r="E1832" s="72" t="s">
        <v>5349</v>
      </c>
      <c r="F1832" s="72" t="s">
        <v>13946</v>
      </c>
      <c r="G1832" s="72" t="s">
        <v>13947</v>
      </c>
      <c r="H1832" s="75" t="s">
        <v>3185</v>
      </c>
      <c r="I1832" s="75" t="s">
        <v>1762</v>
      </c>
    </row>
    <row r="1833" ht="15.75" customHeight="1">
      <c r="A1833" s="67">
        <v>7727.0</v>
      </c>
      <c r="B1833" s="72" t="s">
        <v>13948</v>
      </c>
      <c r="C1833" s="72">
        <v>2.0</v>
      </c>
      <c r="D1833" s="72" t="s">
        <v>13949</v>
      </c>
      <c r="E1833" s="72" t="s">
        <v>13950</v>
      </c>
      <c r="F1833" s="72" t="s">
        <v>13951</v>
      </c>
      <c r="G1833" s="72" t="s">
        <v>13952</v>
      </c>
      <c r="H1833" s="75" t="s">
        <v>5556</v>
      </c>
      <c r="I1833" s="75" t="s">
        <v>4317</v>
      </c>
      <c r="J1833" s="75" t="s">
        <v>5545</v>
      </c>
      <c r="K1833" s="75" t="s">
        <v>9137</v>
      </c>
      <c r="L1833" s="75" t="s">
        <v>5545</v>
      </c>
    </row>
    <row r="1834" ht="15.75" customHeight="1">
      <c r="A1834" s="67">
        <v>7729.0</v>
      </c>
      <c r="B1834" s="72" t="s">
        <v>13953</v>
      </c>
      <c r="C1834" s="72">
        <v>2.0</v>
      </c>
      <c r="D1834" s="72" t="s">
        <v>13954</v>
      </c>
      <c r="E1834" s="72" t="s">
        <v>6850</v>
      </c>
      <c r="F1834" s="72" t="s">
        <v>13955</v>
      </c>
      <c r="G1834" s="72" t="s">
        <v>13956</v>
      </c>
      <c r="H1834" s="75" t="s">
        <v>9143</v>
      </c>
      <c r="I1834" s="75" t="s">
        <v>4317</v>
      </c>
      <c r="J1834" s="75" t="s">
        <v>3655</v>
      </c>
      <c r="K1834" s="75" t="s">
        <v>3655</v>
      </c>
      <c r="L1834" s="75" t="s">
        <v>3655</v>
      </c>
    </row>
    <row r="1835" ht="15.75" customHeight="1">
      <c r="A1835" s="67">
        <v>7731.0</v>
      </c>
      <c r="B1835" s="72" t="s">
        <v>2681</v>
      </c>
      <c r="C1835" s="72">
        <v>2.0</v>
      </c>
      <c r="D1835" s="72" t="s">
        <v>13957</v>
      </c>
      <c r="E1835" s="72" t="s">
        <v>7913</v>
      </c>
      <c r="F1835" s="72" t="s">
        <v>13958</v>
      </c>
      <c r="G1835" s="72" t="s">
        <v>13959</v>
      </c>
      <c r="H1835" s="75" t="s">
        <v>8604</v>
      </c>
      <c r="I1835" s="75" t="s">
        <v>13960</v>
      </c>
      <c r="J1835" s="75" t="s">
        <v>2686</v>
      </c>
      <c r="K1835" s="75" t="s">
        <v>2684</v>
      </c>
      <c r="L1835" s="75" t="s">
        <v>2684</v>
      </c>
    </row>
    <row r="1836" ht="15.75" customHeight="1">
      <c r="A1836" s="67">
        <v>7733.0</v>
      </c>
      <c r="B1836" s="72" t="s">
        <v>13961</v>
      </c>
      <c r="C1836" s="72">
        <v>2.0</v>
      </c>
      <c r="D1836" s="72" t="s">
        <v>13962</v>
      </c>
      <c r="E1836" s="72" t="s">
        <v>6411</v>
      </c>
      <c r="F1836" s="72" t="s">
        <v>13963</v>
      </c>
      <c r="G1836" s="72" t="s">
        <v>13964</v>
      </c>
      <c r="H1836" s="75" t="s">
        <v>13411</v>
      </c>
      <c r="I1836" s="75" t="s">
        <v>2683</v>
      </c>
      <c r="J1836" s="75" t="s">
        <v>2686</v>
      </c>
      <c r="K1836" s="75" t="s">
        <v>2684</v>
      </c>
      <c r="L1836" s="75" t="s">
        <v>2686</v>
      </c>
    </row>
    <row r="1837" ht="15.75" customHeight="1">
      <c r="A1837" s="67">
        <v>7734.0</v>
      </c>
      <c r="B1837" s="72" t="s">
        <v>13965</v>
      </c>
      <c r="C1837" s="72">
        <v>2.0</v>
      </c>
      <c r="D1837" s="72" t="s">
        <v>13966</v>
      </c>
      <c r="E1837" s="72" t="s">
        <v>5575</v>
      </c>
      <c r="F1837" s="72" t="s">
        <v>13967</v>
      </c>
      <c r="G1837" s="72" t="s">
        <v>13968</v>
      </c>
      <c r="H1837" s="75" t="s">
        <v>2685</v>
      </c>
      <c r="I1837" s="75" t="s">
        <v>2683</v>
      </c>
      <c r="J1837" s="75" t="s">
        <v>2686</v>
      </c>
      <c r="K1837" s="75" t="s">
        <v>2686</v>
      </c>
      <c r="L1837" s="75" t="s">
        <v>2686</v>
      </c>
    </row>
    <row r="1838" ht="15.75" customHeight="1">
      <c r="A1838" s="67">
        <v>7737.0</v>
      </c>
      <c r="B1838" s="72" t="s">
        <v>13969</v>
      </c>
      <c r="C1838" s="72">
        <v>2.0</v>
      </c>
      <c r="D1838" s="72" t="s">
        <v>13970</v>
      </c>
      <c r="E1838" s="72" t="s">
        <v>9647</v>
      </c>
      <c r="F1838" s="72" t="s">
        <v>13971</v>
      </c>
      <c r="G1838" s="72" t="s">
        <v>13972</v>
      </c>
      <c r="H1838" s="75" t="s">
        <v>13973</v>
      </c>
      <c r="I1838" s="75" t="s">
        <v>13411</v>
      </c>
      <c r="J1838" s="75" t="s">
        <v>2683</v>
      </c>
      <c r="K1838" s="75" t="s">
        <v>4401</v>
      </c>
      <c r="L1838" s="75" t="s">
        <v>4401</v>
      </c>
    </row>
    <row r="1839" ht="15.75" customHeight="1">
      <c r="A1839" s="67">
        <v>7738.0</v>
      </c>
      <c r="B1839" s="72" t="s">
        <v>13974</v>
      </c>
      <c r="C1839" s="72">
        <v>2.0</v>
      </c>
      <c r="D1839" s="72" t="s">
        <v>13975</v>
      </c>
      <c r="E1839" s="72" t="s">
        <v>10534</v>
      </c>
      <c r="F1839" s="72" t="s">
        <v>13976</v>
      </c>
      <c r="G1839" s="72" t="s">
        <v>13977</v>
      </c>
      <c r="H1839" s="75" t="s">
        <v>2685</v>
      </c>
      <c r="I1839" s="75" t="s">
        <v>13411</v>
      </c>
      <c r="J1839" s="75" t="s">
        <v>2684</v>
      </c>
      <c r="K1839" s="75" t="s">
        <v>2683</v>
      </c>
      <c r="L1839" s="75" t="s">
        <v>2683</v>
      </c>
    </row>
    <row r="1840" ht="15.75" customHeight="1">
      <c r="A1840" s="67">
        <v>7739.0</v>
      </c>
      <c r="B1840" s="72" t="s">
        <v>13978</v>
      </c>
      <c r="C1840" s="72">
        <v>2.0</v>
      </c>
      <c r="D1840" s="72" t="s">
        <v>13979</v>
      </c>
      <c r="E1840" s="72" t="s">
        <v>6411</v>
      </c>
      <c r="F1840" s="72" t="s">
        <v>13980</v>
      </c>
      <c r="G1840" s="72" t="s">
        <v>13981</v>
      </c>
      <c r="H1840" s="75" t="s">
        <v>4464</v>
      </c>
      <c r="I1840" s="75" t="s">
        <v>10579</v>
      </c>
      <c r="J1840" s="75" t="s">
        <v>10548</v>
      </c>
      <c r="K1840" s="75" t="s">
        <v>10548</v>
      </c>
      <c r="L1840" s="75" t="s">
        <v>10548</v>
      </c>
    </row>
    <row r="1841" ht="15.75" customHeight="1">
      <c r="A1841" s="67">
        <v>7745.0</v>
      </c>
      <c r="B1841" s="72" t="s">
        <v>13982</v>
      </c>
      <c r="C1841" s="72">
        <v>2.0</v>
      </c>
      <c r="D1841" s="72" t="s">
        <v>13983</v>
      </c>
      <c r="E1841" s="72" t="s">
        <v>5575</v>
      </c>
      <c r="F1841" s="72" t="s">
        <v>4793</v>
      </c>
      <c r="G1841" s="72" t="s">
        <v>13984</v>
      </c>
      <c r="H1841" s="75" t="s">
        <v>4034</v>
      </c>
      <c r="I1841" s="75" t="s">
        <v>1713</v>
      </c>
      <c r="J1841" s="75" t="s">
        <v>3734</v>
      </c>
    </row>
    <row r="1842" ht="15.75" customHeight="1">
      <c r="A1842" s="67">
        <v>7746.0</v>
      </c>
      <c r="B1842" s="72" t="s">
        <v>13985</v>
      </c>
      <c r="C1842" s="72">
        <v>2.0</v>
      </c>
      <c r="D1842" s="72" t="s">
        <v>13986</v>
      </c>
      <c r="E1842" s="72" t="s">
        <v>5592</v>
      </c>
      <c r="F1842" s="72" t="s">
        <v>4793</v>
      </c>
      <c r="G1842" s="72" t="s">
        <v>13984</v>
      </c>
      <c r="H1842" s="75" t="s">
        <v>4034</v>
      </c>
      <c r="I1842" s="75" t="s">
        <v>1713</v>
      </c>
      <c r="J1842" s="75" t="s">
        <v>3734</v>
      </c>
    </row>
    <row r="1843" ht="15.75" customHeight="1">
      <c r="A1843" s="67">
        <v>7747.0</v>
      </c>
      <c r="B1843" s="72" t="s">
        <v>13987</v>
      </c>
      <c r="C1843" s="72">
        <v>2.0</v>
      </c>
      <c r="D1843" s="72" t="s">
        <v>13988</v>
      </c>
      <c r="E1843" s="72" t="s">
        <v>5801</v>
      </c>
      <c r="F1843" s="72" t="s">
        <v>13989</v>
      </c>
      <c r="G1843" s="72" t="s">
        <v>13990</v>
      </c>
      <c r="H1843" s="75" t="s">
        <v>4034</v>
      </c>
      <c r="I1843" s="75" t="s">
        <v>3734</v>
      </c>
    </row>
    <row r="1844" ht="15.75" customHeight="1">
      <c r="A1844" s="67">
        <v>7749.0</v>
      </c>
      <c r="B1844" s="72" t="s">
        <v>13991</v>
      </c>
      <c r="C1844" s="72">
        <v>2.0</v>
      </c>
      <c r="D1844" s="72" t="s">
        <v>13992</v>
      </c>
      <c r="E1844" s="72" t="s">
        <v>5592</v>
      </c>
      <c r="F1844" s="72" t="s">
        <v>13993</v>
      </c>
      <c r="G1844" s="72" t="s">
        <v>13994</v>
      </c>
      <c r="H1844" s="75" t="s">
        <v>3582</v>
      </c>
      <c r="I1844" s="75" t="s">
        <v>3654</v>
      </c>
      <c r="J1844" s="75" t="s">
        <v>13995</v>
      </c>
      <c r="K1844" s="75" t="s">
        <v>13846</v>
      </c>
    </row>
    <row r="1845" ht="15.75" customHeight="1">
      <c r="A1845" s="67">
        <v>7754.0</v>
      </c>
      <c r="B1845" s="72" t="s">
        <v>13996</v>
      </c>
      <c r="C1845" s="72">
        <v>2.0</v>
      </c>
      <c r="D1845" s="72" t="s">
        <v>13997</v>
      </c>
      <c r="E1845" s="72" t="s">
        <v>11220</v>
      </c>
      <c r="F1845" s="72" t="s">
        <v>13998</v>
      </c>
      <c r="G1845" s="72" t="s">
        <v>13999</v>
      </c>
      <c r="H1845" s="75" t="s">
        <v>2530</v>
      </c>
      <c r="I1845" s="75" t="s">
        <v>14000</v>
      </c>
      <c r="J1845" s="75" t="s">
        <v>2532</v>
      </c>
      <c r="K1845" s="75" t="s">
        <v>2531</v>
      </c>
      <c r="L1845" s="75" t="s">
        <v>2532</v>
      </c>
    </row>
    <row r="1846" ht="15.75" customHeight="1">
      <c r="A1846" s="67">
        <v>7759.0</v>
      </c>
      <c r="B1846" s="72" t="s">
        <v>14001</v>
      </c>
      <c r="C1846" s="72">
        <v>2.0</v>
      </c>
      <c r="D1846" s="72" t="s">
        <v>14002</v>
      </c>
      <c r="E1846" s="72" t="s">
        <v>12374</v>
      </c>
      <c r="F1846" s="72" t="s">
        <v>2528</v>
      </c>
      <c r="G1846" s="72" t="s">
        <v>14003</v>
      </c>
      <c r="H1846" s="75" t="s">
        <v>2534</v>
      </c>
      <c r="I1846" s="75" t="s">
        <v>2472</v>
      </c>
      <c r="J1846" s="75" t="s">
        <v>2531</v>
      </c>
      <c r="K1846" s="75" t="s">
        <v>2531</v>
      </c>
      <c r="L1846" s="75" t="s">
        <v>2531</v>
      </c>
    </row>
    <row r="1847" ht="15.75" customHeight="1">
      <c r="A1847" s="67">
        <v>7784.0</v>
      </c>
      <c r="B1847" s="72" t="s">
        <v>14004</v>
      </c>
      <c r="C1847" s="72">
        <v>2.0</v>
      </c>
      <c r="D1847" s="72" t="s">
        <v>14005</v>
      </c>
      <c r="E1847" s="72" t="s">
        <v>11646</v>
      </c>
      <c r="F1847" s="72" t="s">
        <v>14006</v>
      </c>
      <c r="G1847" s="72" t="s">
        <v>14007</v>
      </c>
      <c r="H1847" s="75" t="s">
        <v>2293</v>
      </c>
      <c r="I1847" s="75" t="s">
        <v>3909</v>
      </c>
      <c r="J1847" s="75" t="s">
        <v>12414</v>
      </c>
      <c r="K1847" s="75" t="s">
        <v>3965</v>
      </c>
      <c r="L1847" s="75" t="s">
        <v>3965</v>
      </c>
    </row>
    <row r="1848" ht="15.75" customHeight="1">
      <c r="A1848" s="67">
        <v>7802.0</v>
      </c>
      <c r="B1848" s="72" t="s">
        <v>14008</v>
      </c>
      <c r="C1848" s="72">
        <v>2.0</v>
      </c>
      <c r="D1848" s="72" t="s">
        <v>14009</v>
      </c>
      <c r="E1848" s="72" t="s">
        <v>5631</v>
      </c>
      <c r="F1848" s="72" t="s">
        <v>14010</v>
      </c>
      <c r="G1848" s="72" t="s">
        <v>14011</v>
      </c>
      <c r="H1848" s="75" t="s">
        <v>14012</v>
      </c>
      <c r="I1848" s="75" t="s">
        <v>6500</v>
      </c>
    </row>
    <row r="1849" ht="15.75" customHeight="1">
      <c r="A1849" s="67">
        <v>7809.0</v>
      </c>
      <c r="B1849" s="72" t="s">
        <v>14013</v>
      </c>
      <c r="C1849" s="72">
        <v>2.0</v>
      </c>
      <c r="D1849" s="72" t="s">
        <v>14014</v>
      </c>
      <c r="E1849" s="72" t="s">
        <v>5349</v>
      </c>
      <c r="F1849" s="72" t="s">
        <v>14015</v>
      </c>
      <c r="G1849" s="72" t="s">
        <v>14016</v>
      </c>
      <c r="H1849" s="75" t="s">
        <v>3067</v>
      </c>
    </row>
    <row r="1850" ht="15.75" customHeight="1">
      <c r="A1850" s="67">
        <v>7842.0</v>
      </c>
      <c r="B1850" s="72" t="s">
        <v>14017</v>
      </c>
      <c r="C1850" s="72">
        <v>2.0</v>
      </c>
      <c r="D1850" s="72" t="s">
        <v>14018</v>
      </c>
      <c r="E1850" s="72" t="s">
        <v>8757</v>
      </c>
      <c r="F1850" s="72" t="s">
        <v>14019</v>
      </c>
      <c r="G1850" s="72" t="s">
        <v>14020</v>
      </c>
      <c r="H1850" s="75" t="s">
        <v>4591</v>
      </c>
      <c r="I1850" s="75" t="s">
        <v>14021</v>
      </c>
      <c r="J1850" s="75" t="s">
        <v>3522</v>
      </c>
      <c r="K1850" s="75" t="s">
        <v>10745</v>
      </c>
      <c r="L1850" s="75" t="s">
        <v>2336</v>
      </c>
    </row>
    <row r="1851" ht="15.75" customHeight="1">
      <c r="A1851" s="67">
        <v>7843.0</v>
      </c>
      <c r="B1851" s="72" t="s">
        <v>14022</v>
      </c>
      <c r="C1851" s="72">
        <v>2.0</v>
      </c>
      <c r="D1851" s="72" t="s">
        <v>14023</v>
      </c>
      <c r="E1851" s="72" t="s">
        <v>5728</v>
      </c>
      <c r="F1851" s="72" t="s">
        <v>14024</v>
      </c>
      <c r="G1851" s="72" t="s">
        <v>14025</v>
      </c>
      <c r="H1851" s="75" t="s">
        <v>2335</v>
      </c>
      <c r="I1851" s="75" t="s">
        <v>6533</v>
      </c>
      <c r="J1851" s="75" t="s">
        <v>3522</v>
      </c>
      <c r="K1851" s="75" t="s">
        <v>6535</v>
      </c>
      <c r="L1851" s="75" t="s">
        <v>10744</v>
      </c>
    </row>
    <row r="1852" ht="15.75" customHeight="1">
      <c r="A1852" s="67">
        <v>7844.0</v>
      </c>
      <c r="B1852" s="72" t="s">
        <v>14026</v>
      </c>
      <c r="C1852" s="72">
        <v>2.0</v>
      </c>
      <c r="D1852" s="72" t="s">
        <v>14027</v>
      </c>
      <c r="E1852" s="72" t="s">
        <v>5733</v>
      </c>
      <c r="F1852" s="72" t="s">
        <v>14028</v>
      </c>
      <c r="G1852" s="72" t="s">
        <v>14029</v>
      </c>
      <c r="H1852" s="75" t="s">
        <v>2335</v>
      </c>
      <c r="I1852" s="75" t="s">
        <v>6533</v>
      </c>
      <c r="J1852" s="75" t="s">
        <v>3522</v>
      </c>
      <c r="K1852" s="75" t="s">
        <v>6535</v>
      </c>
      <c r="L1852" s="75" t="s">
        <v>6535</v>
      </c>
    </row>
    <row r="1853" ht="15.75" customHeight="1">
      <c r="A1853" s="67">
        <v>7845.0</v>
      </c>
      <c r="B1853" s="72" t="s">
        <v>14030</v>
      </c>
      <c r="C1853" s="72">
        <v>2.0</v>
      </c>
      <c r="D1853" s="72" t="s">
        <v>14031</v>
      </c>
      <c r="E1853" s="72" t="s">
        <v>5374</v>
      </c>
      <c r="F1853" s="72" t="s">
        <v>14032</v>
      </c>
      <c r="G1853" s="72" t="s">
        <v>14033</v>
      </c>
      <c r="H1853" s="75" t="s">
        <v>7108</v>
      </c>
      <c r="I1853" s="75" t="s">
        <v>3871</v>
      </c>
      <c r="J1853" s="75" t="s">
        <v>4591</v>
      </c>
      <c r="K1853" s="75" t="s">
        <v>2335</v>
      </c>
    </row>
    <row r="1854" ht="15.75" customHeight="1">
      <c r="A1854" s="67">
        <v>7846.0</v>
      </c>
      <c r="B1854" s="72" t="s">
        <v>14034</v>
      </c>
      <c r="C1854" s="72">
        <v>2.0</v>
      </c>
      <c r="D1854" s="72" t="s">
        <v>14035</v>
      </c>
      <c r="E1854" s="72" t="s">
        <v>5387</v>
      </c>
      <c r="F1854" s="72" t="s">
        <v>14036</v>
      </c>
      <c r="G1854" s="72" t="s">
        <v>14037</v>
      </c>
      <c r="H1854" s="75" t="s">
        <v>7108</v>
      </c>
      <c r="I1854" s="75" t="s">
        <v>3871</v>
      </c>
      <c r="J1854" s="75" t="s">
        <v>2335</v>
      </c>
    </row>
    <row r="1855" ht="15.75" customHeight="1">
      <c r="A1855" s="67">
        <v>7847.0</v>
      </c>
      <c r="B1855" s="72" t="s">
        <v>14038</v>
      </c>
      <c r="C1855" s="72">
        <v>2.0</v>
      </c>
      <c r="D1855" s="72" t="s">
        <v>14039</v>
      </c>
      <c r="E1855" s="72" t="s">
        <v>5349</v>
      </c>
      <c r="F1855" s="72" t="s">
        <v>14040</v>
      </c>
      <c r="G1855" s="72" t="s">
        <v>14041</v>
      </c>
      <c r="H1855" s="75" t="s">
        <v>3871</v>
      </c>
      <c r="I1855" s="75" t="s">
        <v>2335</v>
      </c>
    </row>
    <row r="1856" ht="15.75" customHeight="1">
      <c r="A1856" s="67">
        <v>7848.0</v>
      </c>
      <c r="B1856" s="72" t="s">
        <v>14042</v>
      </c>
      <c r="C1856" s="72">
        <v>2.0</v>
      </c>
      <c r="D1856" s="72" t="s">
        <v>14043</v>
      </c>
      <c r="E1856" s="72" t="s">
        <v>7120</v>
      </c>
      <c r="F1856" s="72" t="s">
        <v>14044</v>
      </c>
      <c r="G1856" s="72" t="s">
        <v>14045</v>
      </c>
      <c r="H1856" s="75" t="s">
        <v>2337</v>
      </c>
      <c r="I1856" s="75" t="s">
        <v>3523</v>
      </c>
      <c r="J1856" s="75" t="s">
        <v>3522</v>
      </c>
      <c r="K1856" s="75" t="s">
        <v>3522</v>
      </c>
      <c r="L1856" s="75" t="s">
        <v>3522</v>
      </c>
    </row>
    <row r="1857" ht="15.75" customHeight="1">
      <c r="A1857" s="67">
        <v>7849.0</v>
      </c>
      <c r="B1857" s="72" t="s">
        <v>14046</v>
      </c>
      <c r="C1857" s="72">
        <v>2.0</v>
      </c>
      <c r="D1857" s="72" t="s">
        <v>14047</v>
      </c>
      <c r="E1857" s="72" t="s">
        <v>5349</v>
      </c>
      <c r="F1857" s="72" t="s">
        <v>14048</v>
      </c>
      <c r="G1857" s="72" t="s">
        <v>14049</v>
      </c>
      <c r="H1857" s="75" t="s">
        <v>6533</v>
      </c>
      <c r="I1857" s="75" t="s">
        <v>4590</v>
      </c>
    </row>
    <row r="1858" ht="15.75" customHeight="1">
      <c r="A1858" s="67">
        <v>7850.0</v>
      </c>
      <c r="B1858" s="72" t="s">
        <v>14050</v>
      </c>
      <c r="C1858" s="72">
        <v>2.0</v>
      </c>
      <c r="D1858" s="72" t="s">
        <v>14051</v>
      </c>
      <c r="E1858" s="72" t="s">
        <v>5374</v>
      </c>
      <c r="F1858" s="72" t="s">
        <v>14052</v>
      </c>
      <c r="G1858" s="72" t="s">
        <v>14053</v>
      </c>
      <c r="H1858" s="75" t="s">
        <v>6448</v>
      </c>
      <c r="I1858" s="75" t="s">
        <v>380</v>
      </c>
      <c r="J1858" s="75" t="s">
        <v>3083</v>
      </c>
      <c r="K1858" s="75" t="s">
        <v>6523</v>
      </c>
    </row>
    <row r="1859" ht="15.75" customHeight="1">
      <c r="A1859" s="67">
        <v>7851.0</v>
      </c>
      <c r="B1859" s="72" t="s">
        <v>14054</v>
      </c>
      <c r="C1859" s="72">
        <v>2.0</v>
      </c>
      <c r="D1859" s="72" t="s">
        <v>14055</v>
      </c>
      <c r="E1859" s="72" t="s">
        <v>5349</v>
      </c>
      <c r="F1859" s="72" t="s">
        <v>14056</v>
      </c>
      <c r="G1859" s="72" t="s">
        <v>14057</v>
      </c>
      <c r="H1859" s="75" t="s">
        <v>380</v>
      </c>
      <c r="I1859" s="75" t="s">
        <v>6523</v>
      </c>
    </row>
    <row r="1860" ht="15.75" customHeight="1">
      <c r="A1860" s="67">
        <v>7852.0</v>
      </c>
      <c r="B1860" s="72" t="s">
        <v>14058</v>
      </c>
      <c r="C1860" s="72">
        <v>2.0</v>
      </c>
      <c r="D1860" s="72" t="s">
        <v>14059</v>
      </c>
      <c r="E1860" s="72" t="s">
        <v>10613</v>
      </c>
      <c r="F1860" s="72" t="s">
        <v>14060</v>
      </c>
      <c r="G1860" s="72" t="s">
        <v>14061</v>
      </c>
      <c r="H1860" s="75" t="s">
        <v>14062</v>
      </c>
      <c r="I1860" s="75" t="s">
        <v>14063</v>
      </c>
      <c r="J1860" s="75" t="s">
        <v>14064</v>
      </c>
      <c r="K1860" s="75" t="s">
        <v>14065</v>
      </c>
      <c r="L1860" s="75" t="s">
        <v>14065</v>
      </c>
    </row>
    <row r="1861" ht="15.75" customHeight="1">
      <c r="A1861" s="67">
        <v>7855.0</v>
      </c>
      <c r="B1861" s="72" t="s">
        <v>14066</v>
      </c>
      <c r="C1861" s="72">
        <v>2.0</v>
      </c>
      <c r="D1861" s="72" t="s">
        <v>14067</v>
      </c>
      <c r="E1861" s="72" t="s">
        <v>5796</v>
      </c>
      <c r="F1861" s="72" t="s">
        <v>14068</v>
      </c>
      <c r="G1861" s="72" t="s">
        <v>14069</v>
      </c>
      <c r="H1861" s="75" t="s">
        <v>10254</v>
      </c>
      <c r="I1861" s="75" t="s">
        <v>2861</v>
      </c>
      <c r="J1861" s="75" t="s">
        <v>2968</v>
      </c>
      <c r="K1861" s="75" t="s">
        <v>2968</v>
      </c>
      <c r="L1861" s="75" t="s">
        <v>2968</v>
      </c>
    </row>
    <row r="1862" ht="15.75" customHeight="1">
      <c r="A1862" s="67">
        <v>7856.0</v>
      </c>
      <c r="B1862" s="72" t="s">
        <v>14070</v>
      </c>
      <c r="C1862" s="72">
        <v>2.0</v>
      </c>
      <c r="D1862" s="72" t="s">
        <v>14071</v>
      </c>
      <c r="E1862" s="72" t="s">
        <v>5374</v>
      </c>
      <c r="F1862" s="72" t="s">
        <v>14072</v>
      </c>
      <c r="G1862" s="72" t="s">
        <v>14073</v>
      </c>
      <c r="H1862" s="75" t="s">
        <v>2966</v>
      </c>
      <c r="I1862" s="75" t="s">
        <v>2861</v>
      </c>
      <c r="J1862" s="75" t="s">
        <v>10254</v>
      </c>
      <c r="K1862" s="75" t="s">
        <v>4770</v>
      </c>
    </row>
    <row r="1863" ht="15.75" customHeight="1">
      <c r="A1863" s="67">
        <v>7857.0</v>
      </c>
      <c r="B1863" s="72" t="s">
        <v>14074</v>
      </c>
      <c r="C1863" s="72">
        <v>2.0</v>
      </c>
      <c r="D1863" s="72" t="s">
        <v>14075</v>
      </c>
      <c r="E1863" s="72" t="s">
        <v>7074</v>
      </c>
      <c r="F1863" s="72" t="s">
        <v>14076</v>
      </c>
      <c r="G1863" s="72" t="s">
        <v>14077</v>
      </c>
      <c r="H1863" s="75" t="s">
        <v>1412</v>
      </c>
      <c r="I1863" s="75" t="s">
        <v>4382</v>
      </c>
      <c r="J1863" s="75" t="s">
        <v>4381</v>
      </c>
      <c r="K1863" s="75" t="s">
        <v>4381</v>
      </c>
      <c r="L1863" s="75" t="s">
        <v>4381</v>
      </c>
    </row>
    <row r="1864" ht="15.75" customHeight="1">
      <c r="A1864" s="67">
        <v>7859.0</v>
      </c>
      <c r="B1864" s="72" t="s">
        <v>14078</v>
      </c>
      <c r="C1864" s="72">
        <v>2.0</v>
      </c>
      <c r="D1864" s="72" t="s">
        <v>14079</v>
      </c>
      <c r="E1864" s="72" t="s">
        <v>5796</v>
      </c>
      <c r="F1864" s="72" t="s">
        <v>14080</v>
      </c>
      <c r="G1864" s="72" t="s">
        <v>14081</v>
      </c>
      <c r="H1864" s="75" t="s">
        <v>4383</v>
      </c>
      <c r="I1864" s="75" t="s">
        <v>4505</v>
      </c>
      <c r="J1864" s="75" t="s">
        <v>3392</v>
      </c>
      <c r="K1864" s="75" t="s">
        <v>3914</v>
      </c>
      <c r="L1864" s="75" t="s">
        <v>3392</v>
      </c>
    </row>
    <row r="1865" ht="15.75" customHeight="1">
      <c r="A1865" s="67">
        <v>7861.0</v>
      </c>
      <c r="B1865" s="72" t="s">
        <v>14082</v>
      </c>
      <c r="C1865" s="72">
        <v>2.0</v>
      </c>
      <c r="D1865" s="72" t="s">
        <v>14083</v>
      </c>
      <c r="E1865" s="72" t="s">
        <v>14084</v>
      </c>
      <c r="F1865" s="72" t="s">
        <v>14085</v>
      </c>
      <c r="G1865" s="72" t="s">
        <v>14086</v>
      </c>
      <c r="H1865" s="75" t="s">
        <v>4565</v>
      </c>
      <c r="I1865" s="75" t="s">
        <v>2950</v>
      </c>
      <c r="J1865" s="75" t="s">
        <v>3592</v>
      </c>
      <c r="K1865" s="75" t="s">
        <v>4797</v>
      </c>
      <c r="L1865" s="75" t="s">
        <v>1157</v>
      </c>
    </row>
    <row r="1866" ht="15.75" customHeight="1">
      <c r="A1866" s="67">
        <v>7862.0</v>
      </c>
      <c r="B1866" s="72" t="s">
        <v>14087</v>
      </c>
      <c r="C1866" s="72">
        <v>2.0</v>
      </c>
      <c r="D1866" s="72" t="s">
        <v>14088</v>
      </c>
      <c r="E1866" s="72" t="s">
        <v>14089</v>
      </c>
      <c r="F1866" s="72" t="s">
        <v>14090</v>
      </c>
      <c r="G1866" s="72" t="s">
        <v>14091</v>
      </c>
      <c r="H1866" s="75" t="s">
        <v>2236</v>
      </c>
      <c r="I1866" s="75" t="s">
        <v>2950</v>
      </c>
      <c r="J1866" s="75" t="s">
        <v>3592</v>
      </c>
      <c r="K1866" s="75" t="s">
        <v>1157</v>
      </c>
      <c r="L1866" s="75" t="s">
        <v>11729</v>
      </c>
    </row>
    <row r="1867" ht="15.75" customHeight="1">
      <c r="A1867" s="67">
        <v>7863.0</v>
      </c>
      <c r="B1867" s="72" t="s">
        <v>4622</v>
      </c>
      <c r="C1867" s="72">
        <v>2.0</v>
      </c>
      <c r="D1867" s="72" t="s">
        <v>14092</v>
      </c>
      <c r="E1867" s="72" t="s">
        <v>14093</v>
      </c>
      <c r="F1867" s="72" t="s">
        <v>14094</v>
      </c>
      <c r="G1867" s="72" t="s">
        <v>14095</v>
      </c>
      <c r="H1867" s="75" t="s">
        <v>714</v>
      </c>
      <c r="I1867" s="75" t="s">
        <v>14096</v>
      </c>
      <c r="J1867" s="75" t="s">
        <v>4365</v>
      </c>
      <c r="K1867" s="75" t="s">
        <v>3592</v>
      </c>
      <c r="L1867" s="75" t="s">
        <v>11723</v>
      </c>
    </row>
    <row r="1868" ht="15.75" customHeight="1">
      <c r="A1868" s="67">
        <v>7864.0</v>
      </c>
      <c r="B1868" s="72" t="s">
        <v>14097</v>
      </c>
      <c r="C1868" s="72">
        <v>2.0</v>
      </c>
      <c r="D1868" s="72" t="s">
        <v>14098</v>
      </c>
      <c r="E1868" s="72" t="s">
        <v>5894</v>
      </c>
      <c r="F1868" s="72" t="s">
        <v>14099</v>
      </c>
      <c r="G1868" s="72" t="s">
        <v>14100</v>
      </c>
      <c r="H1868" s="75" t="s">
        <v>3592</v>
      </c>
      <c r="I1868" s="75" t="s">
        <v>3590</v>
      </c>
      <c r="J1868" s="75" t="s">
        <v>3591</v>
      </c>
      <c r="K1868" s="75" t="s">
        <v>714</v>
      </c>
      <c r="L1868" s="75" t="s">
        <v>714</v>
      </c>
    </row>
    <row r="1869" ht="15.75" customHeight="1">
      <c r="A1869" s="67">
        <v>7869.0</v>
      </c>
      <c r="B1869" s="72" t="s">
        <v>14101</v>
      </c>
      <c r="C1869" s="72">
        <v>2.0</v>
      </c>
      <c r="D1869" s="72" t="s">
        <v>14102</v>
      </c>
      <c r="E1869" s="72" t="s">
        <v>6549</v>
      </c>
      <c r="F1869" s="72" t="s">
        <v>14103</v>
      </c>
      <c r="G1869" s="72" t="s">
        <v>14104</v>
      </c>
      <c r="H1869" s="75" t="s">
        <v>2243</v>
      </c>
      <c r="I1869" s="75" t="s">
        <v>2482</v>
      </c>
      <c r="J1869" s="75" t="s">
        <v>2236</v>
      </c>
      <c r="K1869" s="75" t="s">
        <v>14105</v>
      </c>
      <c r="L1869" s="75" t="s">
        <v>2236</v>
      </c>
    </row>
    <row r="1870" ht="15.75" customHeight="1">
      <c r="A1870" s="67">
        <v>7870.0</v>
      </c>
      <c r="B1870" s="72" t="s">
        <v>14106</v>
      </c>
      <c r="C1870" s="72">
        <v>2.0</v>
      </c>
      <c r="D1870" s="72" t="s">
        <v>14107</v>
      </c>
      <c r="E1870" s="72" t="s">
        <v>5374</v>
      </c>
      <c r="F1870" s="72" t="s">
        <v>14108</v>
      </c>
      <c r="G1870" s="72" t="s">
        <v>14109</v>
      </c>
      <c r="H1870" s="75" t="s">
        <v>2243</v>
      </c>
      <c r="I1870" s="75" t="s">
        <v>2482</v>
      </c>
      <c r="J1870" s="75" t="s">
        <v>3796</v>
      </c>
      <c r="K1870" s="75" t="s">
        <v>2950</v>
      </c>
    </row>
    <row r="1871" ht="15.75" customHeight="1">
      <c r="A1871" s="67">
        <v>7871.0</v>
      </c>
      <c r="B1871" s="72" t="s">
        <v>14110</v>
      </c>
      <c r="C1871" s="72">
        <v>2.0</v>
      </c>
      <c r="D1871" s="72" t="s">
        <v>14111</v>
      </c>
      <c r="E1871" s="72" t="s">
        <v>5631</v>
      </c>
      <c r="F1871" s="72" t="s">
        <v>14112</v>
      </c>
      <c r="G1871" s="72" t="s">
        <v>14113</v>
      </c>
      <c r="H1871" s="75" t="s">
        <v>3393</v>
      </c>
      <c r="I1871" s="75" t="s">
        <v>14114</v>
      </c>
      <c r="J1871" s="75" t="s">
        <v>9198</v>
      </c>
      <c r="K1871" s="75" t="s">
        <v>4810</v>
      </c>
    </row>
    <row r="1872" ht="15.75" customHeight="1">
      <c r="A1872" s="67">
        <v>7873.0</v>
      </c>
      <c r="B1872" s="72" t="s">
        <v>4563</v>
      </c>
      <c r="C1872" s="72">
        <v>2.0</v>
      </c>
      <c r="D1872" s="72" t="s">
        <v>14115</v>
      </c>
      <c r="E1872" s="72" t="s">
        <v>5565</v>
      </c>
      <c r="F1872" s="72" t="s">
        <v>14116</v>
      </c>
      <c r="G1872" s="72" t="s">
        <v>14117</v>
      </c>
      <c r="H1872" s="75" t="s">
        <v>4636</v>
      </c>
      <c r="I1872" s="75" t="s">
        <v>7488</v>
      </c>
      <c r="J1872" s="75" t="s">
        <v>4423</v>
      </c>
      <c r="K1872" s="75" t="s">
        <v>4434</v>
      </c>
      <c r="L1872" s="75" t="s">
        <v>4434</v>
      </c>
    </row>
    <row r="1873" ht="15.75" customHeight="1">
      <c r="A1873" s="67">
        <v>7876.0</v>
      </c>
      <c r="B1873" s="72" t="s">
        <v>14118</v>
      </c>
      <c r="C1873" s="72">
        <v>2.0</v>
      </c>
      <c r="D1873" s="72" t="s">
        <v>14119</v>
      </c>
      <c r="E1873" s="72" t="s">
        <v>5775</v>
      </c>
      <c r="F1873" s="72" t="s">
        <v>14120</v>
      </c>
      <c r="G1873" s="72" t="s">
        <v>14121</v>
      </c>
      <c r="H1873" s="75" t="s">
        <v>1855</v>
      </c>
      <c r="I1873" s="75" t="s">
        <v>4434</v>
      </c>
      <c r="J1873" s="75" t="s">
        <v>4636</v>
      </c>
      <c r="K1873" s="75" t="s">
        <v>9007</v>
      </c>
    </row>
    <row r="1874" ht="15.75" customHeight="1">
      <c r="A1874" s="67">
        <v>7879.0</v>
      </c>
      <c r="B1874" s="72" t="s">
        <v>14122</v>
      </c>
      <c r="C1874" s="72">
        <v>2.0</v>
      </c>
      <c r="D1874" s="72" t="s">
        <v>14123</v>
      </c>
      <c r="E1874" s="72" t="s">
        <v>14124</v>
      </c>
      <c r="F1874" s="72" t="s">
        <v>14125</v>
      </c>
      <c r="G1874" s="72" t="s">
        <v>14126</v>
      </c>
      <c r="H1874" s="75" t="s">
        <v>3050</v>
      </c>
      <c r="I1874" s="75" t="s">
        <v>7139</v>
      </c>
      <c r="J1874" s="75" t="s">
        <v>14127</v>
      </c>
      <c r="K1874" s="75" t="s">
        <v>8708</v>
      </c>
      <c r="L1874" s="75" t="s">
        <v>764</v>
      </c>
    </row>
    <row r="1875" ht="15.75" customHeight="1">
      <c r="A1875" s="67">
        <v>7880.0</v>
      </c>
      <c r="B1875" s="72" t="s">
        <v>14128</v>
      </c>
      <c r="C1875" s="72">
        <v>2.0</v>
      </c>
      <c r="D1875" s="72" t="s">
        <v>14129</v>
      </c>
      <c r="E1875" s="72" t="s">
        <v>6549</v>
      </c>
      <c r="F1875" s="72" t="s">
        <v>14130</v>
      </c>
      <c r="G1875" s="72" t="s">
        <v>14131</v>
      </c>
      <c r="H1875" s="75" t="s">
        <v>3103</v>
      </c>
      <c r="I1875" s="75" t="s">
        <v>3962</v>
      </c>
      <c r="J1875" s="75" t="s">
        <v>3105</v>
      </c>
      <c r="K1875" s="75" t="s">
        <v>14127</v>
      </c>
      <c r="L1875" s="75" t="s">
        <v>14127</v>
      </c>
    </row>
    <row r="1876" ht="15.75" customHeight="1">
      <c r="A1876" s="67">
        <v>7881.0</v>
      </c>
      <c r="B1876" s="72" t="s">
        <v>14132</v>
      </c>
      <c r="C1876" s="72">
        <v>2.0</v>
      </c>
      <c r="D1876" s="72" t="s">
        <v>14133</v>
      </c>
      <c r="E1876" s="72" t="s">
        <v>5638</v>
      </c>
      <c r="F1876" s="72" t="s">
        <v>14134</v>
      </c>
      <c r="G1876" s="72" t="s">
        <v>14135</v>
      </c>
      <c r="H1876" s="75" t="s">
        <v>3103</v>
      </c>
      <c r="I1876" s="75" t="s">
        <v>14136</v>
      </c>
      <c r="J1876" s="75" t="s">
        <v>3107</v>
      </c>
    </row>
    <row r="1877" ht="15.75" customHeight="1">
      <c r="A1877" s="67">
        <v>7882.0</v>
      </c>
      <c r="B1877" s="72" t="s">
        <v>14137</v>
      </c>
      <c r="C1877" s="72">
        <v>2.0</v>
      </c>
      <c r="D1877" s="72" t="s">
        <v>14138</v>
      </c>
      <c r="E1877" s="72" t="s">
        <v>14139</v>
      </c>
      <c r="F1877" s="72" t="s">
        <v>14140</v>
      </c>
      <c r="G1877" s="72" t="s">
        <v>14141</v>
      </c>
      <c r="H1877" s="75" t="s">
        <v>3050</v>
      </c>
      <c r="I1877" s="75" t="s">
        <v>4283</v>
      </c>
      <c r="J1877" s="75" t="s">
        <v>8543</v>
      </c>
      <c r="K1877" s="75" t="s">
        <v>3189</v>
      </c>
      <c r="L1877" s="75" t="s">
        <v>3104</v>
      </c>
    </row>
    <row r="1878" ht="15.75" customHeight="1">
      <c r="A1878" s="67">
        <v>7883.0</v>
      </c>
      <c r="B1878" s="72" t="s">
        <v>14142</v>
      </c>
      <c r="C1878" s="72">
        <v>2.0</v>
      </c>
      <c r="D1878" s="72" t="s">
        <v>14143</v>
      </c>
      <c r="E1878" s="72" t="s">
        <v>5796</v>
      </c>
      <c r="F1878" s="72" t="s">
        <v>14144</v>
      </c>
      <c r="G1878" s="72" t="s">
        <v>14145</v>
      </c>
      <c r="H1878" s="75" t="s">
        <v>14146</v>
      </c>
      <c r="I1878" s="75" t="s">
        <v>7251</v>
      </c>
      <c r="J1878" s="75" t="s">
        <v>14147</v>
      </c>
    </row>
    <row r="1879" ht="15.75" customHeight="1">
      <c r="A1879" s="67">
        <v>7884.0</v>
      </c>
      <c r="B1879" s="72" t="s">
        <v>14148</v>
      </c>
      <c r="C1879" s="72">
        <v>2.0</v>
      </c>
      <c r="D1879" s="72" t="s">
        <v>14149</v>
      </c>
      <c r="E1879" s="72" t="s">
        <v>5374</v>
      </c>
      <c r="F1879" s="72" t="s">
        <v>14150</v>
      </c>
      <c r="G1879" s="72" t="s">
        <v>14151</v>
      </c>
      <c r="H1879" s="75" t="s">
        <v>7202</v>
      </c>
      <c r="I1879" s="75" t="s">
        <v>14146</v>
      </c>
      <c r="J1879" s="75" t="s">
        <v>7251</v>
      </c>
      <c r="K1879" s="75" t="s">
        <v>7211</v>
      </c>
    </row>
    <row r="1880" ht="15.75" customHeight="1">
      <c r="A1880" s="67">
        <v>7885.0</v>
      </c>
      <c r="B1880" s="72" t="s">
        <v>14152</v>
      </c>
      <c r="C1880" s="72">
        <v>2.0</v>
      </c>
      <c r="D1880" s="72" t="s">
        <v>14153</v>
      </c>
      <c r="E1880" s="72" t="s">
        <v>5349</v>
      </c>
      <c r="F1880" s="72" t="s">
        <v>14154</v>
      </c>
      <c r="G1880" s="72" t="s">
        <v>14155</v>
      </c>
      <c r="H1880" s="75" t="s">
        <v>14146</v>
      </c>
      <c r="I1880" s="75" t="s">
        <v>7251</v>
      </c>
    </row>
    <row r="1881" ht="15.75" customHeight="1">
      <c r="A1881" s="67">
        <v>7886.0</v>
      </c>
      <c r="B1881" s="72" t="s">
        <v>14156</v>
      </c>
      <c r="C1881" s="72">
        <v>2.0</v>
      </c>
      <c r="D1881" s="72" t="s">
        <v>14157</v>
      </c>
      <c r="E1881" s="72" t="s">
        <v>5349</v>
      </c>
      <c r="F1881" s="72" t="s">
        <v>14158</v>
      </c>
      <c r="G1881" s="72" t="s">
        <v>14159</v>
      </c>
      <c r="H1881" s="75" t="s">
        <v>7202</v>
      </c>
      <c r="I1881" s="75" t="s">
        <v>7211</v>
      </c>
    </row>
    <row r="1882" ht="15.75" customHeight="1">
      <c r="A1882" s="67">
        <v>7889.0</v>
      </c>
      <c r="B1882" s="72" t="s">
        <v>14160</v>
      </c>
      <c r="C1882" s="72">
        <v>2.0</v>
      </c>
      <c r="D1882" s="72" t="s">
        <v>14161</v>
      </c>
      <c r="E1882" s="72" t="s">
        <v>5349</v>
      </c>
      <c r="F1882" s="72" t="s">
        <v>14162</v>
      </c>
      <c r="G1882" s="72" t="s">
        <v>14163</v>
      </c>
      <c r="H1882" s="75" t="s">
        <v>7266</v>
      </c>
      <c r="I1882" s="75" t="s">
        <v>7267</v>
      </c>
    </row>
    <row r="1883" ht="15.75" customHeight="1">
      <c r="A1883" s="67">
        <v>7890.0</v>
      </c>
      <c r="B1883" s="72" t="s">
        <v>14164</v>
      </c>
      <c r="C1883" s="72">
        <v>2.0</v>
      </c>
      <c r="D1883" s="72" t="s">
        <v>14165</v>
      </c>
      <c r="E1883" s="72" t="s">
        <v>14166</v>
      </c>
      <c r="F1883" s="72" t="s">
        <v>14167</v>
      </c>
      <c r="G1883" s="72" t="s">
        <v>14168</v>
      </c>
      <c r="H1883" s="75" t="s">
        <v>4001</v>
      </c>
      <c r="I1883" s="75" t="s">
        <v>2607</v>
      </c>
      <c r="J1883" s="75" t="s">
        <v>4487</v>
      </c>
      <c r="K1883" s="75" t="s">
        <v>2372</v>
      </c>
      <c r="L1883" s="75" t="s">
        <v>2372</v>
      </c>
    </row>
    <row r="1884" ht="15.75" customHeight="1">
      <c r="A1884" s="67">
        <v>7891.0</v>
      </c>
      <c r="B1884" s="72" t="s">
        <v>14169</v>
      </c>
      <c r="C1884" s="72">
        <v>2.0</v>
      </c>
      <c r="D1884" s="72" t="s">
        <v>14170</v>
      </c>
      <c r="E1884" s="72" t="s">
        <v>14171</v>
      </c>
      <c r="F1884" s="72" t="s">
        <v>14172</v>
      </c>
      <c r="G1884" s="72" t="s">
        <v>14173</v>
      </c>
      <c r="H1884" s="75" t="s">
        <v>2605</v>
      </c>
      <c r="I1884" s="75" t="s">
        <v>2606</v>
      </c>
      <c r="J1884" s="75" t="s">
        <v>14174</v>
      </c>
      <c r="K1884" s="75" t="s">
        <v>2371</v>
      </c>
      <c r="L1884" s="75" t="s">
        <v>2373</v>
      </c>
    </row>
    <row r="1885" ht="15.75" customHeight="1">
      <c r="A1885" s="67">
        <v>7892.0</v>
      </c>
      <c r="B1885" s="72" t="s">
        <v>14175</v>
      </c>
      <c r="C1885" s="72">
        <v>2.0</v>
      </c>
      <c r="D1885" s="72" t="s">
        <v>14176</v>
      </c>
      <c r="E1885" s="72" t="s">
        <v>6009</v>
      </c>
      <c r="F1885" s="72" t="s">
        <v>14177</v>
      </c>
      <c r="G1885" s="72" t="s">
        <v>14178</v>
      </c>
      <c r="H1885" s="75" t="s">
        <v>2605</v>
      </c>
      <c r="I1885" s="75" t="s">
        <v>4001</v>
      </c>
      <c r="J1885" s="75" t="s">
        <v>2606</v>
      </c>
      <c r="K1885" s="75" t="s">
        <v>2607</v>
      </c>
      <c r="L1885" s="75" t="s">
        <v>2375</v>
      </c>
    </row>
    <row r="1886" ht="15.75" customHeight="1">
      <c r="A1886" s="67">
        <v>7893.0</v>
      </c>
      <c r="B1886" s="72" t="s">
        <v>14179</v>
      </c>
      <c r="C1886" s="72">
        <v>2.0</v>
      </c>
      <c r="D1886" s="72" t="s">
        <v>14180</v>
      </c>
      <c r="E1886" s="72" t="s">
        <v>5349</v>
      </c>
      <c r="F1886" s="72" t="s">
        <v>14181</v>
      </c>
      <c r="G1886" s="72" t="s">
        <v>14182</v>
      </c>
      <c r="H1886" s="75" t="s">
        <v>2606</v>
      </c>
      <c r="I1886" s="75" t="s">
        <v>4001</v>
      </c>
    </row>
    <row r="1887" ht="15.75" customHeight="1">
      <c r="A1887" s="67">
        <v>7894.0</v>
      </c>
      <c r="B1887" s="72" t="s">
        <v>14183</v>
      </c>
      <c r="C1887" s="72">
        <v>2.0</v>
      </c>
      <c r="D1887" s="72" t="s">
        <v>14184</v>
      </c>
      <c r="E1887" s="72" t="s">
        <v>5349</v>
      </c>
      <c r="F1887" s="72" t="s">
        <v>14185</v>
      </c>
      <c r="G1887" s="72" t="s">
        <v>14186</v>
      </c>
      <c r="H1887" s="75" t="s">
        <v>2608</v>
      </c>
      <c r="I1887" s="75" t="s">
        <v>2375</v>
      </c>
    </row>
    <row r="1888" ht="15.75" customHeight="1">
      <c r="A1888" s="67">
        <v>7895.0</v>
      </c>
      <c r="B1888" s="72" t="s">
        <v>14187</v>
      </c>
      <c r="C1888" s="72">
        <v>2.0</v>
      </c>
      <c r="D1888" s="72" t="s">
        <v>14188</v>
      </c>
      <c r="E1888" s="72" t="s">
        <v>5638</v>
      </c>
      <c r="F1888" s="72" t="s">
        <v>7980</v>
      </c>
      <c r="G1888" s="72" t="s">
        <v>7981</v>
      </c>
      <c r="H1888" s="75" t="s">
        <v>2607</v>
      </c>
      <c r="I1888" s="75" t="s">
        <v>2605</v>
      </c>
    </row>
    <row r="1889" ht="15.75" customHeight="1">
      <c r="A1889" s="67">
        <v>7896.0</v>
      </c>
      <c r="B1889" s="72" t="s">
        <v>14189</v>
      </c>
      <c r="C1889" s="72">
        <v>2.0</v>
      </c>
      <c r="D1889" s="72" t="s">
        <v>14190</v>
      </c>
      <c r="E1889" s="72" t="s">
        <v>5703</v>
      </c>
      <c r="F1889" s="72" t="s">
        <v>14191</v>
      </c>
      <c r="G1889" s="72" t="s">
        <v>14192</v>
      </c>
      <c r="H1889" s="75" t="s">
        <v>7969</v>
      </c>
      <c r="I1889" s="75" t="s">
        <v>2372</v>
      </c>
      <c r="J1889" s="75" t="s">
        <v>7970</v>
      </c>
      <c r="K1889" s="75" t="s">
        <v>7489</v>
      </c>
      <c r="L1889" s="75" t="s">
        <v>2373</v>
      </c>
    </row>
    <row r="1890" ht="15.75" customHeight="1">
      <c r="A1890" s="67">
        <v>7898.0</v>
      </c>
      <c r="B1890" s="72" t="s">
        <v>14193</v>
      </c>
      <c r="C1890" s="72">
        <v>2.0</v>
      </c>
      <c r="D1890" s="72" t="s">
        <v>14194</v>
      </c>
      <c r="E1890" s="72" t="s">
        <v>5349</v>
      </c>
      <c r="F1890" s="72" t="s">
        <v>14195</v>
      </c>
      <c r="G1890" s="72" t="s">
        <v>14196</v>
      </c>
      <c r="H1890" s="75" t="s">
        <v>7489</v>
      </c>
      <c r="I1890" s="75" t="s">
        <v>2373</v>
      </c>
    </row>
    <row r="1891" ht="15.75" customHeight="1">
      <c r="A1891" s="67">
        <v>7900.0</v>
      </c>
      <c r="B1891" s="72" t="s">
        <v>14197</v>
      </c>
      <c r="C1891" s="72">
        <v>2.0</v>
      </c>
      <c r="D1891" s="72" t="s">
        <v>14198</v>
      </c>
      <c r="E1891" s="72" t="s">
        <v>5374</v>
      </c>
      <c r="F1891" s="72" t="s">
        <v>14199</v>
      </c>
      <c r="G1891" s="72" t="s">
        <v>14200</v>
      </c>
      <c r="H1891" s="75" t="s">
        <v>6140</v>
      </c>
      <c r="I1891" s="75" t="s">
        <v>3377</v>
      </c>
      <c r="J1891" s="75" t="s">
        <v>2374</v>
      </c>
    </row>
    <row r="1892" ht="15.75" customHeight="1">
      <c r="A1892" s="67">
        <v>7901.0</v>
      </c>
      <c r="B1892" s="72" t="s">
        <v>14201</v>
      </c>
      <c r="C1892" s="72">
        <v>2.0</v>
      </c>
      <c r="D1892" s="72" t="s">
        <v>14202</v>
      </c>
      <c r="E1892" s="72" t="s">
        <v>5638</v>
      </c>
      <c r="F1892" s="72" t="s">
        <v>14203</v>
      </c>
      <c r="G1892" s="72" t="s">
        <v>14204</v>
      </c>
      <c r="H1892" s="75" t="s">
        <v>14205</v>
      </c>
      <c r="I1892" s="75" t="s">
        <v>14206</v>
      </c>
      <c r="J1892" s="75" t="s">
        <v>4067</v>
      </c>
    </row>
    <row r="1893" ht="15.75" customHeight="1">
      <c r="A1893" s="67">
        <v>7903.0</v>
      </c>
      <c r="B1893" s="72" t="s">
        <v>2634</v>
      </c>
      <c r="C1893" s="72">
        <v>2.0</v>
      </c>
      <c r="D1893" s="72" t="s">
        <v>14207</v>
      </c>
      <c r="E1893" s="72" t="s">
        <v>14208</v>
      </c>
      <c r="F1893" s="72" t="s">
        <v>14209</v>
      </c>
      <c r="G1893" s="72" t="s">
        <v>14210</v>
      </c>
      <c r="H1893" s="75" t="s">
        <v>14211</v>
      </c>
      <c r="I1893" s="75" t="s">
        <v>2454</v>
      </c>
      <c r="J1893" s="75" t="s">
        <v>4309</v>
      </c>
      <c r="K1893" s="75" t="s">
        <v>2637</v>
      </c>
      <c r="L1893" s="75" t="s">
        <v>8195</v>
      </c>
    </row>
    <row r="1894" ht="15.75" customHeight="1">
      <c r="A1894" s="67">
        <v>7904.0</v>
      </c>
      <c r="B1894" s="72" t="s">
        <v>4008</v>
      </c>
      <c r="C1894" s="72">
        <v>2.0</v>
      </c>
      <c r="D1894" s="72" t="s">
        <v>14212</v>
      </c>
      <c r="E1894" s="72" t="s">
        <v>14213</v>
      </c>
      <c r="F1894" s="72" t="s">
        <v>14214</v>
      </c>
      <c r="G1894" s="72" t="s">
        <v>14215</v>
      </c>
      <c r="H1894" s="75" t="s">
        <v>2792</v>
      </c>
      <c r="I1894" s="75" t="s">
        <v>2454</v>
      </c>
      <c r="J1894" s="75" t="s">
        <v>4309</v>
      </c>
      <c r="K1894" s="75" t="s">
        <v>4025</v>
      </c>
      <c r="L1894" s="75" t="s">
        <v>8156</v>
      </c>
    </row>
    <row r="1895" ht="15.75" customHeight="1">
      <c r="A1895" s="67">
        <v>7905.0</v>
      </c>
      <c r="B1895" s="72" t="s">
        <v>14216</v>
      </c>
      <c r="C1895" s="72">
        <v>2.0</v>
      </c>
      <c r="D1895" s="72" t="s">
        <v>14217</v>
      </c>
      <c r="E1895" s="72" t="s">
        <v>14218</v>
      </c>
      <c r="F1895" s="72" t="s">
        <v>14219</v>
      </c>
      <c r="G1895" s="72" t="s">
        <v>14220</v>
      </c>
      <c r="H1895" s="75" t="s">
        <v>3225</v>
      </c>
      <c r="I1895" s="75" t="s">
        <v>2454</v>
      </c>
      <c r="J1895" s="75" t="s">
        <v>4309</v>
      </c>
      <c r="K1895" s="75" t="s">
        <v>7139</v>
      </c>
      <c r="L1895" s="75" t="s">
        <v>4025</v>
      </c>
    </row>
    <row r="1896" ht="15.75" customHeight="1">
      <c r="A1896" s="67">
        <v>7906.0</v>
      </c>
      <c r="B1896" s="72" t="s">
        <v>14221</v>
      </c>
      <c r="C1896" s="72">
        <v>2.0</v>
      </c>
      <c r="D1896" s="72" t="s">
        <v>14222</v>
      </c>
      <c r="E1896" s="72" t="s">
        <v>14223</v>
      </c>
      <c r="F1896" s="72" t="s">
        <v>14224</v>
      </c>
      <c r="G1896" s="72" t="s">
        <v>14225</v>
      </c>
      <c r="H1896" s="75" t="s">
        <v>3842</v>
      </c>
      <c r="I1896" s="75" t="s">
        <v>2574</v>
      </c>
      <c r="J1896" s="75" t="s">
        <v>8195</v>
      </c>
      <c r="K1896" s="75" t="s">
        <v>2051</v>
      </c>
      <c r="L1896" s="75" t="s">
        <v>8200</v>
      </c>
    </row>
    <row r="1897" ht="15.75" customHeight="1">
      <c r="A1897" s="67">
        <v>7907.0</v>
      </c>
      <c r="B1897" s="72" t="s">
        <v>3841</v>
      </c>
      <c r="C1897" s="72">
        <v>2.0</v>
      </c>
      <c r="D1897" s="72" t="s">
        <v>14226</v>
      </c>
      <c r="E1897" s="72" t="s">
        <v>14227</v>
      </c>
      <c r="F1897" s="72" t="s">
        <v>3840</v>
      </c>
      <c r="G1897" s="72" t="s">
        <v>14228</v>
      </c>
      <c r="H1897" s="75" t="s">
        <v>2124</v>
      </c>
      <c r="I1897" s="75" t="s">
        <v>3246</v>
      </c>
      <c r="J1897" s="75" t="s">
        <v>2051</v>
      </c>
      <c r="K1897" s="75" t="s">
        <v>426</v>
      </c>
      <c r="L1897" s="75" t="s">
        <v>3241</v>
      </c>
    </row>
    <row r="1898" ht="15.75" customHeight="1">
      <c r="A1898" s="67">
        <v>7908.0</v>
      </c>
      <c r="B1898" s="72" t="s">
        <v>14229</v>
      </c>
      <c r="C1898" s="72">
        <v>2.0</v>
      </c>
      <c r="D1898" s="72" t="s">
        <v>14230</v>
      </c>
      <c r="E1898" s="72" t="s">
        <v>5796</v>
      </c>
      <c r="F1898" s="72" t="s">
        <v>14231</v>
      </c>
      <c r="G1898" s="72" t="s">
        <v>14232</v>
      </c>
      <c r="H1898" s="75" t="s">
        <v>3504</v>
      </c>
      <c r="I1898" s="75" t="s">
        <v>8195</v>
      </c>
      <c r="J1898" s="75" t="s">
        <v>2354</v>
      </c>
      <c r="K1898" s="75" t="s">
        <v>2354</v>
      </c>
      <c r="L1898" s="75" t="s">
        <v>2354</v>
      </c>
    </row>
    <row r="1899" ht="15.75" customHeight="1">
      <c r="A1899" s="67">
        <v>7909.0</v>
      </c>
      <c r="B1899" s="72" t="s">
        <v>3102</v>
      </c>
      <c r="C1899" s="72">
        <v>2.0</v>
      </c>
      <c r="D1899" s="72" t="s">
        <v>14233</v>
      </c>
      <c r="E1899" s="72" t="s">
        <v>5933</v>
      </c>
      <c r="F1899" s="72" t="s">
        <v>14234</v>
      </c>
      <c r="G1899" s="72" t="s">
        <v>14235</v>
      </c>
      <c r="H1899" s="75" t="s">
        <v>3103</v>
      </c>
      <c r="I1899" s="75" t="s">
        <v>3104</v>
      </c>
      <c r="J1899" s="75" t="s">
        <v>3105</v>
      </c>
      <c r="K1899" s="75" t="s">
        <v>14127</v>
      </c>
      <c r="L1899" s="75" t="s">
        <v>3105</v>
      </c>
    </row>
    <row r="1900" ht="15.75" customHeight="1">
      <c r="A1900" s="67">
        <v>7911.0</v>
      </c>
      <c r="B1900" s="72" t="s">
        <v>14236</v>
      </c>
      <c r="C1900" s="72">
        <v>2.0</v>
      </c>
      <c r="D1900" s="72" t="s">
        <v>14237</v>
      </c>
      <c r="E1900" s="72" t="s">
        <v>5374</v>
      </c>
      <c r="F1900" s="72" t="s">
        <v>14238</v>
      </c>
      <c r="G1900" s="72" t="s">
        <v>14239</v>
      </c>
      <c r="H1900" s="75" t="s">
        <v>3106</v>
      </c>
      <c r="I1900" s="75" t="s">
        <v>3962</v>
      </c>
      <c r="J1900" s="75" t="s">
        <v>3104</v>
      </c>
      <c r="K1900" s="75" t="s">
        <v>14127</v>
      </c>
      <c r="L1900" s="75" t="s">
        <v>3105</v>
      </c>
    </row>
    <row r="1901" ht="15.75" customHeight="1">
      <c r="A1901" s="67">
        <v>7914.0</v>
      </c>
      <c r="B1901" s="72" t="s">
        <v>14240</v>
      </c>
      <c r="C1901" s="72">
        <v>2.0</v>
      </c>
      <c r="D1901" s="72" t="s">
        <v>14241</v>
      </c>
      <c r="E1901" s="72" t="s">
        <v>6043</v>
      </c>
      <c r="F1901" s="72" t="s">
        <v>14242</v>
      </c>
      <c r="G1901" s="72" t="s">
        <v>14243</v>
      </c>
      <c r="H1901" s="75" t="s">
        <v>4290</v>
      </c>
      <c r="I1901" s="75" t="s">
        <v>14244</v>
      </c>
      <c r="J1901" s="75" t="s">
        <v>4407</v>
      </c>
      <c r="K1901" s="75" t="s">
        <v>8205</v>
      </c>
      <c r="L1901" s="75" t="s">
        <v>8205</v>
      </c>
    </row>
    <row r="1902" ht="15.75" customHeight="1">
      <c r="A1902" s="67">
        <v>7916.0</v>
      </c>
      <c r="B1902" s="72" t="s">
        <v>14245</v>
      </c>
      <c r="C1902" s="72">
        <v>2.0</v>
      </c>
      <c r="D1902" s="72" t="s">
        <v>14246</v>
      </c>
      <c r="E1902" s="72" t="s">
        <v>5698</v>
      </c>
      <c r="F1902" s="72" t="s">
        <v>14247</v>
      </c>
      <c r="G1902" s="72" t="s">
        <v>14248</v>
      </c>
      <c r="H1902" s="75" t="s">
        <v>2322</v>
      </c>
      <c r="I1902" s="75" t="s">
        <v>4290</v>
      </c>
      <c r="J1902" s="75" t="s">
        <v>8205</v>
      </c>
      <c r="K1902" s="75" t="s">
        <v>4407</v>
      </c>
      <c r="L1902" s="75" t="s">
        <v>763</v>
      </c>
    </row>
    <row r="1903" ht="15.75" customHeight="1">
      <c r="A1903" s="67">
        <v>7917.0</v>
      </c>
      <c r="B1903" s="72" t="s">
        <v>14249</v>
      </c>
      <c r="C1903" s="72">
        <v>2.0</v>
      </c>
      <c r="D1903" s="72" t="s">
        <v>14250</v>
      </c>
      <c r="E1903" s="72" t="s">
        <v>5638</v>
      </c>
      <c r="F1903" s="72" t="s">
        <v>14251</v>
      </c>
      <c r="G1903" s="72" t="s">
        <v>14252</v>
      </c>
      <c r="H1903" s="75" t="s">
        <v>2322</v>
      </c>
      <c r="I1903" s="75" t="s">
        <v>763</v>
      </c>
      <c r="J1903" s="75" t="s">
        <v>4407</v>
      </c>
    </row>
    <row r="1904" ht="15.75" customHeight="1">
      <c r="A1904" s="67">
        <v>7918.0</v>
      </c>
      <c r="B1904" s="72" t="s">
        <v>14253</v>
      </c>
      <c r="C1904" s="72">
        <v>2.0</v>
      </c>
      <c r="D1904" s="72" t="s">
        <v>14254</v>
      </c>
      <c r="E1904" s="72" t="s">
        <v>5349</v>
      </c>
      <c r="F1904" s="72" t="s">
        <v>14255</v>
      </c>
      <c r="G1904" s="72" t="s">
        <v>14256</v>
      </c>
      <c r="H1904" s="75" t="s">
        <v>4290</v>
      </c>
      <c r="I1904" s="75" t="s">
        <v>8205</v>
      </c>
    </row>
    <row r="1905" ht="15.75" customHeight="1">
      <c r="A1905" s="67">
        <v>7920.0</v>
      </c>
      <c r="B1905" s="72" t="s">
        <v>14257</v>
      </c>
      <c r="C1905" s="72">
        <v>2.0</v>
      </c>
      <c r="D1905" s="72" t="s">
        <v>14258</v>
      </c>
      <c r="E1905" s="72" t="s">
        <v>14259</v>
      </c>
      <c r="F1905" s="72" t="s">
        <v>14260</v>
      </c>
      <c r="G1905" s="72" t="s">
        <v>14261</v>
      </c>
      <c r="H1905" s="75" t="s">
        <v>4610</v>
      </c>
      <c r="I1905" s="75" t="s">
        <v>2744</v>
      </c>
      <c r="J1905" s="75" t="s">
        <v>279</v>
      </c>
      <c r="K1905" s="75" t="s">
        <v>14262</v>
      </c>
      <c r="L1905" s="75" t="s">
        <v>279</v>
      </c>
    </row>
    <row r="1906" ht="15.75" customHeight="1">
      <c r="A1906" s="67">
        <v>7921.0</v>
      </c>
      <c r="B1906" s="72" t="s">
        <v>14263</v>
      </c>
      <c r="C1906" s="72">
        <v>2.0</v>
      </c>
      <c r="D1906" s="72" t="s">
        <v>14264</v>
      </c>
      <c r="E1906" s="72" t="s">
        <v>14265</v>
      </c>
      <c r="F1906" s="72" t="s">
        <v>14266</v>
      </c>
      <c r="G1906" s="72" t="s">
        <v>14267</v>
      </c>
      <c r="H1906" s="75" t="s">
        <v>6635</v>
      </c>
      <c r="I1906" s="75" t="s">
        <v>14268</v>
      </c>
      <c r="J1906" s="75" t="s">
        <v>13644</v>
      </c>
      <c r="K1906" s="75" t="s">
        <v>2457</v>
      </c>
      <c r="L1906" s="75" t="s">
        <v>2457</v>
      </c>
    </row>
    <row r="1907" ht="15.75" customHeight="1">
      <c r="A1907" s="67">
        <v>7923.0</v>
      </c>
      <c r="B1907" s="72" t="s">
        <v>14269</v>
      </c>
      <c r="C1907" s="72">
        <v>2.0</v>
      </c>
      <c r="D1907" s="72" t="s">
        <v>14270</v>
      </c>
      <c r="E1907" s="72" t="s">
        <v>5553</v>
      </c>
      <c r="F1907" s="72" t="s">
        <v>14271</v>
      </c>
      <c r="G1907" s="72" t="s">
        <v>14272</v>
      </c>
      <c r="H1907" s="75" t="s">
        <v>4612</v>
      </c>
      <c r="I1907" s="75" t="s">
        <v>3620</v>
      </c>
      <c r="J1907" s="75" t="s">
        <v>382</v>
      </c>
      <c r="K1907" s="75" t="s">
        <v>4697</v>
      </c>
      <c r="L1907" s="75" t="s">
        <v>382</v>
      </c>
    </row>
    <row r="1908" ht="15.75" customHeight="1">
      <c r="A1908" s="67">
        <v>7924.0</v>
      </c>
      <c r="B1908" s="72" t="s">
        <v>14273</v>
      </c>
      <c r="C1908" s="72">
        <v>2.0</v>
      </c>
      <c r="D1908" s="72" t="s">
        <v>14274</v>
      </c>
      <c r="E1908" s="72" t="s">
        <v>14275</v>
      </c>
      <c r="F1908" s="72" t="s">
        <v>14276</v>
      </c>
      <c r="G1908" s="72" t="s">
        <v>14277</v>
      </c>
      <c r="H1908" s="75" t="s">
        <v>14278</v>
      </c>
      <c r="I1908" s="75" t="s">
        <v>4854</v>
      </c>
      <c r="J1908" s="75" t="s">
        <v>9629</v>
      </c>
      <c r="K1908" s="75" t="s">
        <v>4425</v>
      </c>
      <c r="L1908" s="75" t="s">
        <v>10501</v>
      </c>
    </row>
    <row r="1909" ht="15.75" customHeight="1">
      <c r="A1909" s="67">
        <v>7927.0</v>
      </c>
      <c r="B1909" s="72" t="s">
        <v>14279</v>
      </c>
      <c r="C1909" s="72">
        <v>2.0</v>
      </c>
      <c r="D1909" s="72" t="s">
        <v>14280</v>
      </c>
      <c r="E1909" s="72" t="s">
        <v>5631</v>
      </c>
      <c r="F1909" s="72" t="s">
        <v>14281</v>
      </c>
      <c r="G1909" s="72" t="s">
        <v>14282</v>
      </c>
      <c r="H1909" s="75" t="s">
        <v>3709</v>
      </c>
      <c r="I1909" s="75" t="s">
        <v>14283</v>
      </c>
      <c r="J1909" s="75" t="s">
        <v>6635</v>
      </c>
      <c r="K1909" s="75" t="s">
        <v>379</v>
      </c>
    </row>
    <row r="1910" ht="15.75" customHeight="1">
      <c r="A1910" s="67">
        <v>7930.0</v>
      </c>
      <c r="B1910" s="72" t="s">
        <v>14284</v>
      </c>
      <c r="C1910" s="72">
        <v>2.0</v>
      </c>
      <c r="D1910" s="72" t="s">
        <v>14285</v>
      </c>
      <c r="E1910" s="72" t="s">
        <v>5553</v>
      </c>
      <c r="F1910" s="72" t="s">
        <v>14286</v>
      </c>
      <c r="G1910" s="72" t="s">
        <v>14287</v>
      </c>
      <c r="H1910" s="75" t="s">
        <v>4041</v>
      </c>
      <c r="I1910" s="75" t="s">
        <v>14063</v>
      </c>
      <c r="J1910" s="75" t="s">
        <v>14065</v>
      </c>
      <c r="K1910" s="75" t="s">
        <v>14065</v>
      </c>
      <c r="L1910" s="75" t="s">
        <v>14065</v>
      </c>
    </row>
    <row r="1911" ht="15.75" customHeight="1">
      <c r="A1911" s="67">
        <v>7931.0</v>
      </c>
      <c r="B1911" s="72" t="s">
        <v>14288</v>
      </c>
      <c r="C1911" s="72">
        <v>2.0</v>
      </c>
      <c r="D1911" s="72" t="s">
        <v>14289</v>
      </c>
      <c r="E1911" s="72" t="s">
        <v>5387</v>
      </c>
      <c r="F1911" s="72" t="s">
        <v>14290</v>
      </c>
      <c r="G1911" s="72" t="s">
        <v>14291</v>
      </c>
      <c r="H1911" s="75" t="s">
        <v>6605</v>
      </c>
      <c r="I1911" s="75" t="s">
        <v>4719</v>
      </c>
      <c r="J1911" s="75" t="s">
        <v>7997</v>
      </c>
    </row>
    <row r="1912" ht="15.75" customHeight="1">
      <c r="A1912" s="67">
        <v>7932.0</v>
      </c>
      <c r="B1912" s="72" t="s">
        <v>14292</v>
      </c>
      <c r="C1912" s="72">
        <v>2.0</v>
      </c>
      <c r="D1912" s="72" t="s">
        <v>14293</v>
      </c>
      <c r="E1912" s="72" t="s">
        <v>5349</v>
      </c>
      <c r="F1912" s="72" t="s">
        <v>14294</v>
      </c>
      <c r="G1912" s="72" t="s">
        <v>14295</v>
      </c>
      <c r="H1912" s="75" t="s">
        <v>6605</v>
      </c>
      <c r="I1912" s="75" t="s">
        <v>4719</v>
      </c>
    </row>
    <row r="1913" ht="15.75" customHeight="1">
      <c r="A1913" s="67">
        <v>7933.0</v>
      </c>
      <c r="B1913" s="72" t="s">
        <v>14296</v>
      </c>
      <c r="C1913" s="72">
        <v>2.0</v>
      </c>
      <c r="D1913" s="72" t="s">
        <v>14297</v>
      </c>
      <c r="E1913" s="72" t="s">
        <v>14298</v>
      </c>
      <c r="F1913" s="72" t="s">
        <v>14299</v>
      </c>
      <c r="G1913" s="72" t="s">
        <v>14300</v>
      </c>
      <c r="H1913" s="75" t="s">
        <v>4684</v>
      </c>
      <c r="I1913" s="75" t="s">
        <v>14301</v>
      </c>
      <c r="J1913" s="75" t="s">
        <v>9629</v>
      </c>
      <c r="K1913" s="75" t="s">
        <v>10501</v>
      </c>
      <c r="L1913" s="75" t="s">
        <v>4424</v>
      </c>
    </row>
    <row r="1914" ht="15.75" customHeight="1">
      <c r="A1914" s="67">
        <v>7934.0</v>
      </c>
      <c r="B1914" s="72" t="s">
        <v>4263</v>
      </c>
      <c r="C1914" s="72">
        <v>2.0</v>
      </c>
      <c r="D1914" s="72" t="s">
        <v>14302</v>
      </c>
      <c r="E1914" s="72" t="s">
        <v>6960</v>
      </c>
      <c r="F1914" s="72" t="s">
        <v>14303</v>
      </c>
      <c r="G1914" s="72" t="s">
        <v>14304</v>
      </c>
      <c r="H1914" s="75" t="s">
        <v>4264</v>
      </c>
      <c r="I1914" s="75" t="s">
        <v>4265</v>
      </c>
      <c r="J1914" s="75" t="s">
        <v>1375</v>
      </c>
      <c r="K1914" s="75" t="s">
        <v>4266</v>
      </c>
      <c r="L1914" s="75" t="s">
        <v>4266</v>
      </c>
    </row>
    <row r="1915" ht="15.75" customHeight="1">
      <c r="A1915" s="67">
        <v>7935.0</v>
      </c>
      <c r="B1915" s="72" t="s">
        <v>14305</v>
      </c>
      <c r="C1915" s="72">
        <v>2.0</v>
      </c>
      <c r="D1915" s="72" t="s">
        <v>14306</v>
      </c>
      <c r="E1915" s="72" t="s">
        <v>5553</v>
      </c>
      <c r="F1915" s="72" t="s">
        <v>14307</v>
      </c>
      <c r="G1915" s="72" t="s">
        <v>14308</v>
      </c>
      <c r="H1915" s="75" t="s">
        <v>2053</v>
      </c>
      <c r="I1915" s="75" t="s">
        <v>4268</v>
      </c>
      <c r="J1915" s="75" t="s">
        <v>4265</v>
      </c>
      <c r="K1915" s="75" t="s">
        <v>14309</v>
      </c>
      <c r="L1915" s="75" t="s">
        <v>4267</v>
      </c>
    </row>
    <row r="1916" ht="15.75" customHeight="1">
      <c r="A1916" s="67">
        <v>7936.0</v>
      </c>
      <c r="B1916" s="72" t="s">
        <v>14310</v>
      </c>
      <c r="C1916" s="72">
        <v>2.0</v>
      </c>
      <c r="D1916" s="72" t="s">
        <v>14311</v>
      </c>
      <c r="E1916" s="72" t="s">
        <v>7003</v>
      </c>
      <c r="F1916" s="72" t="s">
        <v>14312</v>
      </c>
      <c r="G1916" s="72" t="s">
        <v>14313</v>
      </c>
      <c r="H1916" s="75" t="s">
        <v>14314</v>
      </c>
      <c r="I1916" s="75" t="s">
        <v>14315</v>
      </c>
      <c r="J1916" s="75" t="s">
        <v>382</v>
      </c>
      <c r="K1916" s="75" t="s">
        <v>14316</v>
      </c>
      <c r="L1916" s="75" t="s">
        <v>382</v>
      </c>
    </row>
    <row r="1917" ht="15.75" customHeight="1">
      <c r="A1917" s="67">
        <v>7937.0</v>
      </c>
      <c r="B1917" s="72" t="s">
        <v>3619</v>
      </c>
      <c r="C1917" s="72">
        <v>2.0</v>
      </c>
      <c r="D1917" s="72" t="s">
        <v>14317</v>
      </c>
      <c r="E1917" s="72" t="s">
        <v>5387</v>
      </c>
      <c r="F1917" s="72" t="s">
        <v>14318</v>
      </c>
      <c r="G1917" s="72" t="s">
        <v>14319</v>
      </c>
      <c r="H1917" s="75" t="s">
        <v>3620</v>
      </c>
      <c r="I1917" s="75" t="s">
        <v>4697</v>
      </c>
      <c r="J1917" s="75" t="s">
        <v>382</v>
      </c>
      <c r="K1917" s="75" t="s">
        <v>3621</v>
      </c>
    </row>
    <row r="1918" ht="15.75" customHeight="1">
      <c r="A1918" s="67">
        <v>7938.0</v>
      </c>
      <c r="B1918" s="72" t="s">
        <v>14320</v>
      </c>
      <c r="C1918" s="72">
        <v>2.0</v>
      </c>
      <c r="D1918" s="72" t="s">
        <v>14321</v>
      </c>
      <c r="E1918" s="72" t="s">
        <v>7084</v>
      </c>
      <c r="F1918" s="72" t="s">
        <v>14322</v>
      </c>
      <c r="G1918" s="72" t="s">
        <v>14323</v>
      </c>
      <c r="H1918" s="75" t="s">
        <v>14324</v>
      </c>
      <c r="I1918" s="75" t="s">
        <v>3658</v>
      </c>
      <c r="J1918" s="75" t="s">
        <v>14316</v>
      </c>
      <c r="K1918" s="75" t="s">
        <v>14316</v>
      </c>
      <c r="L1918" s="75" t="s">
        <v>14316</v>
      </c>
    </row>
    <row r="1919" ht="15.75" customHeight="1">
      <c r="A1919" s="67">
        <v>7939.0</v>
      </c>
      <c r="B1919" s="72" t="s">
        <v>14325</v>
      </c>
      <c r="C1919" s="72">
        <v>2.0</v>
      </c>
      <c r="D1919" s="72" t="s">
        <v>14326</v>
      </c>
      <c r="E1919" s="72" t="s">
        <v>5387</v>
      </c>
      <c r="F1919" s="72" t="s">
        <v>14327</v>
      </c>
      <c r="G1919" s="72" t="s">
        <v>14328</v>
      </c>
      <c r="H1919" s="75" t="s">
        <v>14329</v>
      </c>
      <c r="I1919" s="75" t="s">
        <v>1266</v>
      </c>
      <c r="J1919" s="75" t="s">
        <v>14330</v>
      </c>
    </row>
    <row r="1920" ht="15.75" customHeight="1">
      <c r="A1920" s="67">
        <v>7942.0</v>
      </c>
      <c r="B1920" s="72" t="s">
        <v>14331</v>
      </c>
      <c r="C1920" s="72">
        <v>2.0</v>
      </c>
      <c r="D1920" s="72" t="s">
        <v>14332</v>
      </c>
      <c r="E1920" s="72" t="s">
        <v>5631</v>
      </c>
      <c r="F1920" s="72" t="s">
        <v>14333</v>
      </c>
      <c r="G1920" s="72" t="s">
        <v>14334</v>
      </c>
      <c r="H1920" s="75" t="s">
        <v>14335</v>
      </c>
      <c r="I1920" s="75" t="s">
        <v>14336</v>
      </c>
      <c r="J1920" s="75" t="s">
        <v>14337</v>
      </c>
      <c r="K1920" s="75" t="s">
        <v>14338</v>
      </c>
    </row>
    <row r="1921" ht="15.75" customHeight="1">
      <c r="A1921" s="67">
        <v>7943.0</v>
      </c>
      <c r="B1921" s="72" t="s">
        <v>14339</v>
      </c>
      <c r="C1921" s="72">
        <v>2.0</v>
      </c>
      <c r="D1921" s="72" t="s">
        <v>14340</v>
      </c>
      <c r="E1921" s="72" t="s">
        <v>5387</v>
      </c>
      <c r="F1921" s="72" t="s">
        <v>14341</v>
      </c>
      <c r="G1921" s="72" t="s">
        <v>14342</v>
      </c>
      <c r="H1921" s="75" t="s">
        <v>1935</v>
      </c>
      <c r="I1921" s="75" t="s">
        <v>14343</v>
      </c>
      <c r="J1921" s="75" t="s">
        <v>4475</v>
      </c>
      <c r="K1921" s="75" t="s">
        <v>14344</v>
      </c>
    </row>
    <row r="1922" ht="15.75" customHeight="1">
      <c r="A1922" s="67">
        <v>7945.0</v>
      </c>
      <c r="B1922" s="72" t="s">
        <v>14345</v>
      </c>
      <c r="C1922" s="72">
        <v>2.0</v>
      </c>
      <c r="D1922" s="72" t="s">
        <v>14346</v>
      </c>
      <c r="E1922" s="72" t="s">
        <v>10551</v>
      </c>
      <c r="F1922" s="72" t="s">
        <v>14347</v>
      </c>
      <c r="G1922" s="72" t="s">
        <v>14348</v>
      </c>
      <c r="H1922" s="75" t="s">
        <v>2054</v>
      </c>
      <c r="I1922" s="75" t="s">
        <v>2662</v>
      </c>
      <c r="J1922" s="75" t="s">
        <v>14349</v>
      </c>
      <c r="K1922" s="75" t="s">
        <v>4345</v>
      </c>
      <c r="L1922" s="75" t="s">
        <v>4345</v>
      </c>
    </row>
    <row r="1923" ht="15.75" customHeight="1">
      <c r="A1923" s="67">
        <v>7946.0</v>
      </c>
      <c r="B1923" s="72" t="s">
        <v>14350</v>
      </c>
      <c r="C1923" s="72">
        <v>2.0</v>
      </c>
      <c r="D1923" s="72" t="s">
        <v>14351</v>
      </c>
      <c r="E1923" s="72" t="s">
        <v>9690</v>
      </c>
      <c r="F1923" s="72" t="s">
        <v>14352</v>
      </c>
      <c r="G1923" s="72" t="s">
        <v>14353</v>
      </c>
      <c r="H1923" s="75" t="s">
        <v>2054</v>
      </c>
      <c r="I1923" s="75" t="s">
        <v>2662</v>
      </c>
      <c r="J1923" s="75" t="s">
        <v>14349</v>
      </c>
      <c r="K1923" s="75" t="s">
        <v>4345</v>
      </c>
      <c r="L1923" s="75" t="s">
        <v>14349</v>
      </c>
    </row>
    <row r="1924" ht="15.75" customHeight="1">
      <c r="A1924" s="67">
        <v>7947.0</v>
      </c>
      <c r="B1924" s="72" t="s">
        <v>14354</v>
      </c>
      <c r="C1924" s="72">
        <v>2.0</v>
      </c>
      <c r="D1924" s="72" t="s">
        <v>14355</v>
      </c>
      <c r="E1924" s="72" t="s">
        <v>5387</v>
      </c>
      <c r="F1924" s="72" t="s">
        <v>14356</v>
      </c>
      <c r="G1924" s="72" t="s">
        <v>14357</v>
      </c>
      <c r="H1924" s="75" t="s">
        <v>14358</v>
      </c>
      <c r="I1924" s="75" t="s">
        <v>6680</v>
      </c>
    </row>
    <row r="1925" ht="15.75" customHeight="1">
      <c r="A1925" s="67">
        <v>7949.0</v>
      </c>
      <c r="B1925" s="72" t="s">
        <v>4769</v>
      </c>
      <c r="C1925" s="72">
        <v>2.0</v>
      </c>
      <c r="D1925" s="72" t="s">
        <v>14359</v>
      </c>
      <c r="E1925" s="72" t="s">
        <v>14360</v>
      </c>
      <c r="F1925" s="72" t="s">
        <v>14361</v>
      </c>
      <c r="G1925" s="72" t="s">
        <v>14362</v>
      </c>
      <c r="H1925" s="75" t="s">
        <v>4650</v>
      </c>
      <c r="I1925" s="75" t="s">
        <v>14363</v>
      </c>
      <c r="J1925" s="75" t="s">
        <v>4083</v>
      </c>
      <c r="K1925" s="75" t="s">
        <v>14364</v>
      </c>
      <c r="L1925" s="75" t="s">
        <v>714</v>
      </c>
    </row>
    <row r="1926" ht="15.75" customHeight="1">
      <c r="A1926" s="67">
        <v>7952.0</v>
      </c>
      <c r="B1926" s="72" t="s">
        <v>14365</v>
      </c>
      <c r="C1926" s="72">
        <v>2.0</v>
      </c>
      <c r="D1926" s="72" t="s">
        <v>14366</v>
      </c>
      <c r="E1926" s="72" t="s">
        <v>5775</v>
      </c>
      <c r="F1926" s="72" t="s">
        <v>14367</v>
      </c>
      <c r="G1926" s="72" t="s">
        <v>14368</v>
      </c>
      <c r="H1926" s="75" t="s">
        <v>10414</v>
      </c>
      <c r="I1926" s="75" t="s">
        <v>13561</v>
      </c>
      <c r="J1926" s="75" t="s">
        <v>2330</v>
      </c>
      <c r="K1926" s="75" t="s">
        <v>4771</v>
      </c>
    </row>
    <row r="1927" ht="15.75" customHeight="1">
      <c r="A1927" s="67">
        <v>7955.0</v>
      </c>
      <c r="B1927" s="72" t="s">
        <v>14369</v>
      </c>
      <c r="C1927" s="72">
        <v>2.0</v>
      </c>
      <c r="D1927" s="72" t="s">
        <v>14370</v>
      </c>
      <c r="E1927" s="72" t="s">
        <v>5374</v>
      </c>
      <c r="F1927" s="72" t="s">
        <v>14371</v>
      </c>
      <c r="G1927" s="72" t="s">
        <v>14372</v>
      </c>
      <c r="H1927" s="75" t="s">
        <v>10254</v>
      </c>
      <c r="I1927" s="75" t="s">
        <v>4770</v>
      </c>
      <c r="J1927" s="75" t="s">
        <v>6620</v>
      </c>
      <c r="K1927" s="75" t="s">
        <v>2968</v>
      </c>
    </row>
    <row r="1928" ht="15.75" customHeight="1">
      <c r="A1928" s="67">
        <v>7956.0</v>
      </c>
      <c r="B1928" s="72" t="s">
        <v>14373</v>
      </c>
      <c r="C1928" s="72">
        <v>2.0</v>
      </c>
      <c r="D1928" s="72" t="s">
        <v>14374</v>
      </c>
      <c r="E1928" s="72" t="s">
        <v>5349</v>
      </c>
      <c r="F1928" s="72" t="s">
        <v>14375</v>
      </c>
      <c r="G1928" s="72" t="s">
        <v>14376</v>
      </c>
      <c r="H1928" s="75" t="s">
        <v>10254</v>
      </c>
      <c r="I1928" s="75" t="s">
        <v>4770</v>
      </c>
    </row>
    <row r="1929" ht="15.75" customHeight="1">
      <c r="A1929" s="67">
        <v>7958.0</v>
      </c>
      <c r="B1929" s="72" t="s">
        <v>14377</v>
      </c>
      <c r="C1929" s="72">
        <v>2.0</v>
      </c>
      <c r="D1929" s="72" t="s">
        <v>14378</v>
      </c>
      <c r="E1929" s="72" t="s">
        <v>10927</v>
      </c>
      <c r="F1929" s="72" t="s">
        <v>14379</v>
      </c>
      <c r="G1929" s="72" t="s">
        <v>14380</v>
      </c>
      <c r="H1929" s="75" t="s">
        <v>4651</v>
      </c>
      <c r="I1929" s="75" t="s">
        <v>6905</v>
      </c>
      <c r="J1929" s="75" t="s">
        <v>14262</v>
      </c>
      <c r="K1929" s="75" t="s">
        <v>10068</v>
      </c>
      <c r="L1929" s="75" t="s">
        <v>10068</v>
      </c>
    </row>
    <row r="1930" ht="15.75" customHeight="1">
      <c r="A1930" s="67">
        <v>7959.0</v>
      </c>
      <c r="B1930" s="72" t="s">
        <v>14381</v>
      </c>
      <c r="C1930" s="72">
        <v>2.0</v>
      </c>
      <c r="D1930" s="72" t="s">
        <v>14382</v>
      </c>
      <c r="E1930" s="72" t="s">
        <v>5553</v>
      </c>
      <c r="F1930" s="72" t="s">
        <v>14383</v>
      </c>
      <c r="G1930" s="72" t="s">
        <v>14384</v>
      </c>
      <c r="H1930" s="75" t="s">
        <v>4610</v>
      </c>
      <c r="I1930" s="75" t="s">
        <v>6905</v>
      </c>
      <c r="J1930" s="75" t="s">
        <v>14262</v>
      </c>
      <c r="K1930" s="75" t="s">
        <v>14262</v>
      </c>
      <c r="L1930" s="75" t="s">
        <v>14262</v>
      </c>
    </row>
    <row r="1931" ht="15.75" customHeight="1">
      <c r="A1931" s="67">
        <v>7960.0</v>
      </c>
      <c r="B1931" s="72" t="s">
        <v>14385</v>
      </c>
      <c r="C1931" s="72">
        <v>2.0</v>
      </c>
      <c r="D1931" s="72" t="s">
        <v>14386</v>
      </c>
      <c r="E1931" s="72" t="s">
        <v>6064</v>
      </c>
      <c r="F1931" s="72" t="s">
        <v>14387</v>
      </c>
      <c r="G1931" s="72" t="s">
        <v>14388</v>
      </c>
      <c r="H1931" s="75" t="s">
        <v>14389</v>
      </c>
      <c r="I1931" s="75" t="s">
        <v>13452</v>
      </c>
      <c r="J1931" s="75" t="s">
        <v>1045</v>
      </c>
      <c r="K1931" s="75" t="s">
        <v>1045</v>
      </c>
      <c r="L1931" s="75" t="s">
        <v>1045</v>
      </c>
    </row>
    <row r="1932" ht="15.75" customHeight="1">
      <c r="A1932" s="67">
        <v>7961.0</v>
      </c>
      <c r="B1932" s="72" t="s">
        <v>14390</v>
      </c>
      <c r="C1932" s="72">
        <v>2.0</v>
      </c>
      <c r="D1932" s="72" t="s">
        <v>14391</v>
      </c>
      <c r="E1932" s="72" t="s">
        <v>5775</v>
      </c>
      <c r="F1932" s="72" t="s">
        <v>14392</v>
      </c>
      <c r="G1932" s="72" t="s">
        <v>14393</v>
      </c>
      <c r="H1932" s="75" t="s">
        <v>13498</v>
      </c>
      <c r="I1932" s="75" t="s">
        <v>14394</v>
      </c>
      <c r="J1932" s="75" t="s">
        <v>1045</v>
      </c>
      <c r="K1932" s="75" t="s">
        <v>14395</v>
      </c>
    </row>
    <row r="1933" ht="15.75" customHeight="1">
      <c r="A1933" s="67">
        <v>7963.0</v>
      </c>
      <c r="B1933" s="72" t="s">
        <v>14396</v>
      </c>
      <c r="C1933" s="72">
        <v>2.0</v>
      </c>
      <c r="D1933" s="72" t="s">
        <v>14397</v>
      </c>
      <c r="E1933" s="72" t="s">
        <v>14398</v>
      </c>
      <c r="F1933" s="72" t="s">
        <v>14399</v>
      </c>
      <c r="G1933" s="72" t="s">
        <v>14400</v>
      </c>
      <c r="H1933" s="75" t="s">
        <v>14401</v>
      </c>
      <c r="I1933" s="75" t="s">
        <v>3576</v>
      </c>
      <c r="J1933" s="75" t="s">
        <v>10421</v>
      </c>
      <c r="K1933" s="75" t="s">
        <v>4707</v>
      </c>
      <c r="L1933" s="75" t="s">
        <v>4083</v>
      </c>
    </row>
    <row r="1934" ht="15.75" customHeight="1">
      <c r="A1934" s="67">
        <v>7965.0</v>
      </c>
      <c r="B1934" s="72" t="s">
        <v>14402</v>
      </c>
      <c r="C1934" s="72">
        <v>2.0</v>
      </c>
      <c r="D1934" s="72" t="s">
        <v>14403</v>
      </c>
      <c r="E1934" s="72" t="s">
        <v>5387</v>
      </c>
      <c r="F1934" s="72" t="s">
        <v>14404</v>
      </c>
      <c r="G1934" s="72" t="s">
        <v>14405</v>
      </c>
      <c r="H1934" s="75" t="s">
        <v>4378</v>
      </c>
      <c r="I1934" s="75" t="s">
        <v>1403</v>
      </c>
      <c r="J1934" s="75" t="s">
        <v>13588</v>
      </c>
    </row>
    <row r="1935" ht="15.75" customHeight="1">
      <c r="A1935" s="67">
        <v>7966.0</v>
      </c>
      <c r="B1935" s="72" t="s">
        <v>14406</v>
      </c>
      <c r="C1935" s="72">
        <v>2.0</v>
      </c>
      <c r="D1935" s="72" t="s">
        <v>14407</v>
      </c>
      <c r="E1935" s="72" t="s">
        <v>10233</v>
      </c>
      <c r="F1935" s="72" t="s">
        <v>14408</v>
      </c>
      <c r="G1935" s="72" t="s">
        <v>14409</v>
      </c>
      <c r="H1935" s="75" t="s">
        <v>14410</v>
      </c>
      <c r="I1935" s="75" t="s">
        <v>6630</v>
      </c>
      <c r="J1935" s="75" t="s">
        <v>4772</v>
      </c>
      <c r="K1935" s="75" t="s">
        <v>4772</v>
      </c>
      <c r="L1935" s="75" t="s">
        <v>4772</v>
      </c>
    </row>
    <row r="1936" ht="15.75" customHeight="1">
      <c r="A1936" s="67">
        <v>7968.0</v>
      </c>
      <c r="B1936" s="72" t="s">
        <v>14411</v>
      </c>
      <c r="C1936" s="72">
        <v>2.0</v>
      </c>
      <c r="D1936" s="72" t="s">
        <v>14412</v>
      </c>
      <c r="E1936" s="72" t="s">
        <v>12431</v>
      </c>
      <c r="F1936" s="72" t="s">
        <v>14413</v>
      </c>
      <c r="G1936" s="72" t="s">
        <v>14414</v>
      </c>
      <c r="H1936" s="75" t="s">
        <v>3103</v>
      </c>
      <c r="I1936" s="75" t="s">
        <v>4335</v>
      </c>
      <c r="J1936" s="75" t="s">
        <v>4816</v>
      </c>
      <c r="K1936" s="75" t="s">
        <v>3979</v>
      </c>
      <c r="L1936" s="75" t="s">
        <v>3979</v>
      </c>
    </row>
    <row r="1937" ht="15.75" customHeight="1">
      <c r="A1937" s="67">
        <v>7969.0</v>
      </c>
      <c r="B1937" s="72" t="s">
        <v>14415</v>
      </c>
      <c r="C1937" s="72">
        <v>2.0</v>
      </c>
      <c r="D1937" s="72" t="s">
        <v>14416</v>
      </c>
      <c r="E1937" s="72" t="s">
        <v>5349</v>
      </c>
      <c r="F1937" s="72" t="s">
        <v>14417</v>
      </c>
      <c r="G1937" s="72" t="s">
        <v>14418</v>
      </c>
      <c r="H1937" s="75" t="s">
        <v>4267</v>
      </c>
      <c r="I1937" s="75" t="s">
        <v>4266</v>
      </c>
    </row>
    <row r="1938" ht="15.75" customHeight="1">
      <c r="A1938" s="67">
        <v>7973.0</v>
      </c>
      <c r="B1938" s="72" t="s">
        <v>2370</v>
      </c>
      <c r="C1938" s="72">
        <v>2.0</v>
      </c>
      <c r="D1938" s="72" t="s">
        <v>14419</v>
      </c>
      <c r="E1938" s="72" t="s">
        <v>14420</v>
      </c>
      <c r="F1938" s="72" t="s">
        <v>14421</v>
      </c>
      <c r="G1938" s="72" t="s">
        <v>14422</v>
      </c>
      <c r="H1938" s="75" t="s">
        <v>4001</v>
      </c>
      <c r="I1938" s="75" t="s">
        <v>4488</v>
      </c>
      <c r="J1938" s="75" t="s">
        <v>4487</v>
      </c>
      <c r="K1938" s="75" t="s">
        <v>2605</v>
      </c>
      <c r="L1938" s="75" t="s">
        <v>2372</v>
      </c>
    </row>
    <row r="1939" ht="15.75" customHeight="1">
      <c r="A1939" s="67">
        <v>7974.0</v>
      </c>
      <c r="B1939" s="72" t="s">
        <v>3998</v>
      </c>
      <c r="C1939" s="72">
        <v>2.0</v>
      </c>
      <c r="D1939" s="72" t="s">
        <v>14423</v>
      </c>
      <c r="E1939" s="72" t="s">
        <v>11385</v>
      </c>
      <c r="F1939" s="72" t="s">
        <v>14424</v>
      </c>
      <c r="G1939" s="72" t="s">
        <v>14425</v>
      </c>
      <c r="H1939" s="75" t="s">
        <v>2605</v>
      </c>
      <c r="I1939" s="75" t="s">
        <v>2606</v>
      </c>
      <c r="J1939" s="75" t="s">
        <v>2373</v>
      </c>
      <c r="K1939" s="75" t="s">
        <v>2371</v>
      </c>
      <c r="L1939" s="75" t="s">
        <v>2373</v>
      </c>
    </row>
    <row r="1940" ht="15.75" customHeight="1">
      <c r="A1940" s="67">
        <v>7976.0</v>
      </c>
      <c r="B1940" s="72" t="s">
        <v>14426</v>
      </c>
      <c r="C1940" s="72">
        <v>2.0</v>
      </c>
      <c r="D1940" s="72" t="s">
        <v>14427</v>
      </c>
      <c r="E1940" s="72" t="s">
        <v>5631</v>
      </c>
      <c r="F1940" s="72" t="s">
        <v>14428</v>
      </c>
      <c r="G1940" s="72" t="s">
        <v>14429</v>
      </c>
      <c r="H1940" s="75" t="s">
        <v>14430</v>
      </c>
      <c r="I1940" s="75" t="s">
        <v>14206</v>
      </c>
      <c r="J1940" s="75" t="s">
        <v>4067</v>
      </c>
      <c r="K1940" s="75" t="s">
        <v>14205</v>
      </c>
    </row>
    <row r="1941" ht="15.75" customHeight="1">
      <c r="A1941" s="67">
        <v>7977.0</v>
      </c>
      <c r="B1941" s="72" t="s">
        <v>3238</v>
      </c>
      <c r="C1941" s="72">
        <v>2.0</v>
      </c>
      <c r="D1941" s="72" t="s">
        <v>14431</v>
      </c>
      <c r="E1941" s="72" t="s">
        <v>14432</v>
      </c>
      <c r="F1941" s="72" t="s">
        <v>14433</v>
      </c>
      <c r="G1941" s="72" t="s">
        <v>14434</v>
      </c>
      <c r="H1941" s="75" t="s">
        <v>14211</v>
      </c>
      <c r="I1941" s="75" t="s">
        <v>4150</v>
      </c>
      <c r="J1941" s="75" t="s">
        <v>4309</v>
      </c>
      <c r="K1941" s="75" t="s">
        <v>2637</v>
      </c>
      <c r="L1941" s="75" t="s">
        <v>8195</v>
      </c>
    </row>
    <row r="1942" ht="15.75" customHeight="1">
      <c r="A1942" s="67">
        <v>7978.0</v>
      </c>
      <c r="B1942" s="72" t="s">
        <v>3502</v>
      </c>
      <c r="C1942" s="72">
        <v>2.0</v>
      </c>
      <c r="D1942" s="72" t="s">
        <v>14435</v>
      </c>
      <c r="E1942" s="72" t="s">
        <v>14436</v>
      </c>
      <c r="F1942" s="72" t="s">
        <v>14437</v>
      </c>
      <c r="G1942" s="72" t="s">
        <v>14438</v>
      </c>
      <c r="H1942" s="75" t="s">
        <v>2124</v>
      </c>
      <c r="I1942" s="75" t="s">
        <v>2574</v>
      </c>
      <c r="J1942" s="75" t="s">
        <v>2091</v>
      </c>
      <c r="K1942" s="75" t="s">
        <v>2051</v>
      </c>
      <c r="L1942" s="75" t="s">
        <v>8200</v>
      </c>
    </row>
    <row r="1943" ht="15.75" customHeight="1">
      <c r="A1943" s="67">
        <v>7979.0</v>
      </c>
      <c r="B1943" s="72" t="s">
        <v>3244</v>
      </c>
      <c r="C1943" s="72">
        <v>2.0</v>
      </c>
      <c r="D1943" s="72" t="s">
        <v>14439</v>
      </c>
      <c r="E1943" s="72" t="s">
        <v>14440</v>
      </c>
      <c r="F1943" s="72" t="s">
        <v>3243</v>
      </c>
      <c r="G1943" s="72" t="s">
        <v>14441</v>
      </c>
      <c r="H1943" s="75" t="s">
        <v>3245</v>
      </c>
      <c r="I1943" s="75" t="s">
        <v>2089</v>
      </c>
      <c r="J1943" s="75" t="s">
        <v>2051</v>
      </c>
      <c r="K1943" s="75" t="s">
        <v>426</v>
      </c>
      <c r="L1943" s="75" t="s">
        <v>426</v>
      </c>
    </row>
    <row r="1944" ht="15.75" customHeight="1">
      <c r="A1944" s="67">
        <v>7980.0</v>
      </c>
      <c r="B1944" s="72" t="s">
        <v>14442</v>
      </c>
      <c r="C1944" s="72">
        <v>2.0</v>
      </c>
      <c r="D1944" s="72" t="s">
        <v>14443</v>
      </c>
      <c r="E1944" s="72" t="s">
        <v>5801</v>
      </c>
      <c r="F1944" s="72" t="s">
        <v>14444</v>
      </c>
      <c r="G1944" s="72" t="s">
        <v>14445</v>
      </c>
      <c r="H1944" s="75" t="s">
        <v>1542</v>
      </c>
      <c r="I1944" s="75" t="s">
        <v>7259</v>
      </c>
      <c r="J1944" s="75" t="s">
        <v>3022</v>
      </c>
    </row>
    <row r="1945" ht="15.75" customHeight="1">
      <c r="A1945" s="67">
        <v>7981.0</v>
      </c>
      <c r="B1945" s="72" t="s">
        <v>14446</v>
      </c>
      <c r="C1945" s="72">
        <v>2.0</v>
      </c>
      <c r="D1945" s="72" t="s">
        <v>14447</v>
      </c>
      <c r="E1945" s="72" t="s">
        <v>14448</v>
      </c>
      <c r="F1945" s="72" t="s">
        <v>14449</v>
      </c>
      <c r="G1945" s="72" t="s">
        <v>14450</v>
      </c>
      <c r="H1945" s="75" t="s">
        <v>4434</v>
      </c>
      <c r="I1945" s="75" t="s">
        <v>13317</v>
      </c>
      <c r="J1945" s="75" t="s">
        <v>4603</v>
      </c>
      <c r="K1945" s="75" t="s">
        <v>2267</v>
      </c>
      <c r="L1945" s="75" t="s">
        <v>3591</v>
      </c>
    </row>
    <row r="1946" ht="15.75" customHeight="1">
      <c r="A1946" s="67">
        <v>7982.0</v>
      </c>
      <c r="B1946" s="72" t="s">
        <v>14451</v>
      </c>
      <c r="C1946" s="72">
        <v>2.0</v>
      </c>
      <c r="D1946" s="72" t="s">
        <v>14452</v>
      </c>
      <c r="E1946" s="72" t="s">
        <v>5796</v>
      </c>
      <c r="F1946" s="72" t="s">
        <v>14453</v>
      </c>
      <c r="G1946" s="72" t="s">
        <v>14454</v>
      </c>
      <c r="H1946" s="75" t="s">
        <v>10444</v>
      </c>
      <c r="I1946" s="75" t="s">
        <v>3734</v>
      </c>
      <c r="J1946" s="75" t="s">
        <v>2330</v>
      </c>
      <c r="K1946" s="75" t="s">
        <v>2330</v>
      </c>
      <c r="L1946" s="75" t="s">
        <v>2330</v>
      </c>
    </row>
    <row r="1947" ht="15.75" customHeight="1">
      <c r="A1947" s="67">
        <v>7983.0</v>
      </c>
      <c r="B1947" s="72" t="s">
        <v>14455</v>
      </c>
      <c r="C1947" s="72">
        <v>2.0</v>
      </c>
      <c r="D1947" s="72" t="s">
        <v>14456</v>
      </c>
      <c r="E1947" s="72" t="s">
        <v>5387</v>
      </c>
      <c r="F1947" s="72" t="s">
        <v>14457</v>
      </c>
      <c r="G1947" s="72" t="s">
        <v>14458</v>
      </c>
      <c r="H1947" s="75" t="s">
        <v>2330</v>
      </c>
      <c r="I1947" s="75" t="s">
        <v>4498</v>
      </c>
      <c r="J1947" s="75" t="s">
        <v>10444</v>
      </c>
    </row>
    <row r="1948" ht="15.75" customHeight="1">
      <c r="A1948" s="67">
        <v>7984.0</v>
      </c>
      <c r="B1948" s="72" t="s">
        <v>14459</v>
      </c>
      <c r="C1948" s="72">
        <v>2.0</v>
      </c>
      <c r="D1948" s="72" t="s">
        <v>14460</v>
      </c>
      <c r="E1948" s="72" t="s">
        <v>5349</v>
      </c>
      <c r="F1948" s="72" t="s">
        <v>14461</v>
      </c>
      <c r="G1948" s="72" t="s">
        <v>14462</v>
      </c>
      <c r="H1948" s="75" t="s">
        <v>1713</v>
      </c>
      <c r="I1948" s="75" t="s">
        <v>3734</v>
      </c>
    </row>
    <row r="1949" ht="15.75" customHeight="1">
      <c r="A1949" s="67">
        <v>7985.0</v>
      </c>
      <c r="B1949" s="72" t="s">
        <v>14463</v>
      </c>
      <c r="C1949" s="72">
        <v>2.0</v>
      </c>
      <c r="D1949" s="72" t="s">
        <v>14464</v>
      </c>
      <c r="E1949" s="72" t="s">
        <v>14465</v>
      </c>
      <c r="F1949" s="72" t="s">
        <v>14466</v>
      </c>
      <c r="G1949" s="72" t="s">
        <v>14467</v>
      </c>
      <c r="H1949" s="75" t="s">
        <v>4604</v>
      </c>
      <c r="I1949" s="75" t="s">
        <v>2267</v>
      </c>
      <c r="J1949" s="75" t="s">
        <v>4508</v>
      </c>
      <c r="K1949" s="75" t="s">
        <v>1855</v>
      </c>
      <c r="L1949" s="75" t="s">
        <v>13317</v>
      </c>
    </row>
    <row r="1950" ht="15.75" customHeight="1">
      <c r="A1950" s="67">
        <v>7986.0</v>
      </c>
      <c r="B1950" s="72" t="s">
        <v>14468</v>
      </c>
      <c r="C1950" s="72">
        <v>2.0</v>
      </c>
      <c r="D1950" s="72" t="s">
        <v>14469</v>
      </c>
      <c r="E1950" s="72" t="s">
        <v>14470</v>
      </c>
      <c r="F1950" s="72" t="s">
        <v>14471</v>
      </c>
      <c r="G1950" s="72" t="s">
        <v>14472</v>
      </c>
      <c r="H1950" s="75" t="s">
        <v>3590</v>
      </c>
      <c r="I1950" s="75" t="s">
        <v>3591</v>
      </c>
      <c r="J1950" s="75" t="s">
        <v>4508</v>
      </c>
      <c r="K1950" s="75" t="s">
        <v>714</v>
      </c>
      <c r="L1950" s="75" t="s">
        <v>714</v>
      </c>
    </row>
    <row r="1951" ht="15.75" customHeight="1">
      <c r="A1951" s="67">
        <v>7987.0</v>
      </c>
      <c r="B1951" s="72" t="s">
        <v>14473</v>
      </c>
      <c r="C1951" s="72">
        <v>2.0</v>
      </c>
      <c r="D1951" s="72" t="s">
        <v>14474</v>
      </c>
      <c r="E1951" s="72" t="s">
        <v>14475</v>
      </c>
      <c r="F1951" s="72" t="s">
        <v>14476</v>
      </c>
      <c r="G1951" s="72" t="s">
        <v>14477</v>
      </c>
      <c r="H1951" s="75" t="s">
        <v>3590</v>
      </c>
      <c r="I1951" s="75" t="s">
        <v>2267</v>
      </c>
      <c r="J1951" s="75" t="s">
        <v>13317</v>
      </c>
      <c r="K1951" s="75" t="s">
        <v>3591</v>
      </c>
      <c r="L1951" s="75" t="s">
        <v>3591</v>
      </c>
    </row>
    <row r="1952" ht="15.75" customHeight="1">
      <c r="A1952" s="67">
        <v>7992.0</v>
      </c>
      <c r="B1952" s="72" t="s">
        <v>14478</v>
      </c>
      <c r="C1952" s="72">
        <v>2.0</v>
      </c>
      <c r="D1952" s="72" t="s">
        <v>14479</v>
      </c>
      <c r="E1952" s="72" t="s">
        <v>13314</v>
      </c>
      <c r="F1952" s="72" t="s">
        <v>14480</v>
      </c>
      <c r="G1952" s="72" t="s">
        <v>14481</v>
      </c>
      <c r="H1952" s="75" t="s">
        <v>3722</v>
      </c>
      <c r="I1952" s="75" t="s">
        <v>2950</v>
      </c>
      <c r="J1952" s="75" t="s">
        <v>4365</v>
      </c>
      <c r="K1952" s="75" t="s">
        <v>11729</v>
      </c>
      <c r="L1952" s="75" t="s">
        <v>3592</v>
      </c>
    </row>
    <row r="1953" ht="15.75" customHeight="1">
      <c r="A1953" s="67">
        <v>7993.0</v>
      </c>
      <c r="B1953" s="72" t="s">
        <v>14482</v>
      </c>
      <c r="C1953" s="72">
        <v>2.0</v>
      </c>
      <c r="D1953" s="72" t="s">
        <v>14483</v>
      </c>
      <c r="E1953" s="72" t="s">
        <v>8609</v>
      </c>
      <c r="F1953" s="72" t="s">
        <v>14484</v>
      </c>
      <c r="G1953" s="72" t="s">
        <v>14485</v>
      </c>
      <c r="H1953" s="75" t="s">
        <v>714</v>
      </c>
      <c r="I1953" s="75" t="s">
        <v>2950</v>
      </c>
      <c r="J1953" s="75" t="s">
        <v>3592</v>
      </c>
      <c r="K1953" s="75" t="s">
        <v>11729</v>
      </c>
      <c r="L1953" s="75" t="s">
        <v>11729</v>
      </c>
    </row>
    <row r="1954" ht="15.75" customHeight="1">
      <c r="A1954" s="67">
        <v>7994.0</v>
      </c>
      <c r="B1954" s="72" t="s">
        <v>14486</v>
      </c>
      <c r="C1954" s="72">
        <v>2.0</v>
      </c>
      <c r="D1954" s="72" t="s">
        <v>14487</v>
      </c>
      <c r="E1954" s="72" t="s">
        <v>7276</v>
      </c>
      <c r="F1954" s="72" t="s">
        <v>14488</v>
      </c>
      <c r="G1954" s="72" t="s">
        <v>14489</v>
      </c>
      <c r="H1954" s="75" t="s">
        <v>3592</v>
      </c>
      <c r="I1954" s="75" t="s">
        <v>1433</v>
      </c>
      <c r="J1954" s="75" t="s">
        <v>3591</v>
      </c>
      <c r="K1954" s="75" t="s">
        <v>4623</v>
      </c>
      <c r="L1954" s="75" t="s">
        <v>4623</v>
      </c>
    </row>
    <row r="1955" ht="15.75" customHeight="1">
      <c r="A1955" s="67">
        <v>7995.0</v>
      </c>
      <c r="B1955" s="72" t="s">
        <v>14490</v>
      </c>
      <c r="C1955" s="72">
        <v>2.0</v>
      </c>
      <c r="D1955" s="72" t="s">
        <v>14491</v>
      </c>
      <c r="E1955" s="72" t="s">
        <v>5387</v>
      </c>
      <c r="F1955" s="72" t="s">
        <v>14492</v>
      </c>
      <c r="G1955" s="72" t="s">
        <v>14493</v>
      </c>
      <c r="H1955" s="75" t="s">
        <v>10473</v>
      </c>
      <c r="I1955" s="75" t="s">
        <v>4288</v>
      </c>
      <c r="J1955" s="75" t="s">
        <v>1157</v>
      </c>
    </row>
    <row r="1956" ht="15.75" customHeight="1">
      <c r="A1956" s="67">
        <v>7996.0</v>
      </c>
      <c r="B1956" s="72" t="s">
        <v>3588</v>
      </c>
      <c r="C1956" s="72">
        <v>2.0</v>
      </c>
      <c r="D1956" s="72" t="s">
        <v>14494</v>
      </c>
      <c r="E1956" s="72" t="s">
        <v>7074</v>
      </c>
      <c r="F1956" s="72" t="s">
        <v>14495</v>
      </c>
      <c r="G1956" s="72" t="s">
        <v>14496</v>
      </c>
      <c r="H1956" s="75" t="s">
        <v>3592</v>
      </c>
      <c r="I1956" s="75" t="s">
        <v>10472</v>
      </c>
      <c r="J1956" s="75" t="s">
        <v>714</v>
      </c>
      <c r="K1956" s="75" t="s">
        <v>714</v>
      </c>
      <c r="L1956" s="75" t="s">
        <v>714</v>
      </c>
    </row>
    <row r="1957" ht="15.75" customHeight="1">
      <c r="A1957" s="67">
        <v>7997.0</v>
      </c>
      <c r="B1957" s="72" t="s">
        <v>14497</v>
      </c>
      <c r="C1957" s="72">
        <v>2.0</v>
      </c>
      <c r="D1957" s="72" t="s">
        <v>14498</v>
      </c>
      <c r="E1957" s="72" t="s">
        <v>6411</v>
      </c>
      <c r="F1957" s="72" t="s">
        <v>14499</v>
      </c>
      <c r="G1957" s="72" t="s">
        <v>14496</v>
      </c>
      <c r="H1957" s="75" t="s">
        <v>3592</v>
      </c>
      <c r="I1957" s="75" t="s">
        <v>10472</v>
      </c>
      <c r="J1957" s="75" t="s">
        <v>714</v>
      </c>
      <c r="K1957" s="75" t="s">
        <v>714</v>
      </c>
      <c r="L1957" s="75" t="s">
        <v>714</v>
      </c>
    </row>
    <row r="1958" ht="15.75" customHeight="1">
      <c r="A1958" s="67">
        <v>7998.0</v>
      </c>
      <c r="B1958" s="72" t="s">
        <v>14500</v>
      </c>
      <c r="C1958" s="72">
        <v>2.0</v>
      </c>
      <c r="D1958" s="72" t="s">
        <v>14501</v>
      </c>
      <c r="E1958" s="72" t="s">
        <v>5575</v>
      </c>
      <c r="F1958" s="72" t="s">
        <v>14502</v>
      </c>
      <c r="G1958" s="72" t="s">
        <v>14503</v>
      </c>
      <c r="H1958" s="75" t="s">
        <v>3592</v>
      </c>
      <c r="I1958" s="75" t="s">
        <v>3590</v>
      </c>
      <c r="J1958" s="75" t="s">
        <v>10472</v>
      </c>
      <c r="K1958" s="75" t="s">
        <v>3593</v>
      </c>
      <c r="L1958" s="75" t="s">
        <v>714</v>
      </c>
    </row>
    <row r="1959" ht="15.75" customHeight="1">
      <c r="A1959" s="67">
        <v>8001.0</v>
      </c>
      <c r="B1959" s="72" t="s">
        <v>14504</v>
      </c>
      <c r="C1959" s="72">
        <v>2.0</v>
      </c>
      <c r="D1959" s="72" t="s">
        <v>14505</v>
      </c>
      <c r="E1959" s="72" t="s">
        <v>5387</v>
      </c>
      <c r="F1959" s="72" t="s">
        <v>14506</v>
      </c>
      <c r="G1959" s="72" t="s">
        <v>14507</v>
      </c>
      <c r="H1959" s="75" t="s">
        <v>2243</v>
      </c>
      <c r="I1959" s="75" t="s">
        <v>2482</v>
      </c>
      <c r="J1959" s="75" t="s">
        <v>2950</v>
      </c>
    </row>
    <row r="1960" ht="15.75" customHeight="1">
      <c r="A1960" s="67">
        <v>8002.0</v>
      </c>
      <c r="B1960" s="72" t="s">
        <v>14508</v>
      </c>
      <c r="C1960" s="72">
        <v>2.0</v>
      </c>
      <c r="D1960" s="72" t="s">
        <v>14509</v>
      </c>
      <c r="E1960" s="72" t="s">
        <v>5349</v>
      </c>
      <c r="F1960" s="72" t="s">
        <v>14510</v>
      </c>
      <c r="G1960" s="72" t="s">
        <v>14511</v>
      </c>
      <c r="H1960" s="75" t="s">
        <v>3393</v>
      </c>
      <c r="I1960" s="75" t="s">
        <v>4810</v>
      </c>
    </row>
    <row r="1961" ht="15.75" customHeight="1">
      <c r="A1961" s="67">
        <v>8008.0</v>
      </c>
      <c r="B1961" s="72" t="s">
        <v>14512</v>
      </c>
      <c r="C1961" s="72">
        <v>2.0</v>
      </c>
      <c r="D1961" s="72" t="s">
        <v>14513</v>
      </c>
      <c r="E1961" s="72" t="s">
        <v>14514</v>
      </c>
      <c r="F1961" s="72" t="s">
        <v>14515</v>
      </c>
      <c r="G1961" s="72" t="s">
        <v>14516</v>
      </c>
      <c r="H1961" s="75" t="s">
        <v>2388</v>
      </c>
      <c r="I1961" s="75" t="s">
        <v>2390</v>
      </c>
      <c r="J1961" s="75" t="s">
        <v>14517</v>
      </c>
      <c r="K1961" s="75" t="s">
        <v>14518</v>
      </c>
      <c r="L1961" s="75" t="s">
        <v>14519</v>
      </c>
    </row>
    <row r="1962" ht="15.75" customHeight="1">
      <c r="A1962" s="67">
        <v>8009.0</v>
      </c>
      <c r="B1962" s="72" t="s">
        <v>14520</v>
      </c>
      <c r="C1962" s="72">
        <v>2.0</v>
      </c>
      <c r="D1962" s="72" t="s">
        <v>14521</v>
      </c>
      <c r="E1962" s="72" t="s">
        <v>5349</v>
      </c>
      <c r="F1962" s="72" t="s">
        <v>14522</v>
      </c>
      <c r="G1962" s="72" t="s">
        <v>14523</v>
      </c>
      <c r="H1962" s="75" t="s">
        <v>14283</v>
      </c>
      <c r="I1962" s="75" t="s">
        <v>379</v>
      </c>
    </row>
    <row r="1963" ht="15.75" customHeight="1">
      <c r="A1963" s="67">
        <v>8010.0</v>
      </c>
      <c r="B1963" s="72" t="s">
        <v>14524</v>
      </c>
      <c r="C1963" s="72">
        <v>2.0</v>
      </c>
      <c r="D1963" s="72" t="s">
        <v>14525</v>
      </c>
      <c r="E1963" s="72" t="s">
        <v>5999</v>
      </c>
      <c r="F1963" s="72" t="s">
        <v>14526</v>
      </c>
      <c r="G1963" s="72" t="s">
        <v>14527</v>
      </c>
      <c r="H1963" s="75" t="s">
        <v>4041</v>
      </c>
      <c r="I1963" s="75" t="s">
        <v>14062</v>
      </c>
      <c r="J1963" s="75" t="s">
        <v>14063</v>
      </c>
      <c r="K1963" s="75" t="s">
        <v>14528</v>
      </c>
      <c r="L1963" s="75" t="s">
        <v>14065</v>
      </c>
    </row>
    <row r="1964" ht="15.75" customHeight="1">
      <c r="A1964" s="67">
        <v>8011.0</v>
      </c>
      <c r="B1964" s="72" t="s">
        <v>14529</v>
      </c>
      <c r="C1964" s="72">
        <v>2.0</v>
      </c>
      <c r="D1964" s="72" t="s">
        <v>14530</v>
      </c>
      <c r="E1964" s="72" t="s">
        <v>6850</v>
      </c>
      <c r="F1964" s="72" t="s">
        <v>14531</v>
      </c>
      <c r="G1964" s="72" t="s">
        <v>14532</v>
      </c>
      <c r="H1964" s="75" t="s">
        <v>4612</v>
      </c>
      <c r="I1964" s="75" t="s">
        <v>6847</v>
      </c>
      <c r="J1964" s="75" t="s">
        <v>14533</v>
      </c>
      <c r="K1964" s="75" t="s">
        <v>6921</v>
      </c>
      <c r="L1964" s="75" t="s">
        <v>14533</v>
      </c>
    </row>
    <row r="1965" ht="15.75" customHeight="1">
      <c r="A1965" s="67">
        <v>8013.0</v>
      </c>
      <c r="B1965" s="72" t="s">
        <v>14534</v>
      </c>
      <c r="C1965" s="72">
        <v>2.0</v>
      </c>
      <c r="D1965" s="72" t="s">
        <v>14535</v>
      </c>
      <c r="E1965" s="72" t="s">
        <v>5801</v>
      </c>
      <c r="F1965" s="72" t="s">
        <v>14536</v>
      </c>
      <c r="G1965" s="72" t="s">
        <v>14537</v>
      </c>
      <c r="H1965" s="75" t="s">
        <v>4612</v>
      </c>
      <c r="I1965" s="75" t="s">
        <v>4414</v>
      </c>
      <c r="J1965" s="75" t="s">
        <v>6847</v>
      </c>
    </row>
    <row r="1966" ht="15.75" customHeight="1">
      <c r="A1966" s="67">
        <v>8014.0</v>
      </c>
      <c r="B1966" s="72" t="s">
        <v>4851</v>
      </c>
      <c r="C1966" s="72">
        <v>2.0</v>
      </c>
      <c r="D1966" s="72" t="s">
        <v>14538</v>
      </c>
      <c r="E1966" s="72" t="s">
        <v>14539</v>
      </c>
      <c r="F1966" s="72" t="s">
        <v>4850</v>
      </c>
      <c r="G1966" s="72" t="s">
        <v>14540</v>
      </c>
      <c r="H1966" s="75" t="s">
        <v>14541</v>
      </c>
      <c r="I1966" s="75" t="s">
        <v>14301</v>
      </c>
      <c r="J1966" s="75" t="s">
        <v>4424</v>
      </c>
      <c r="K1966" s="75" t="s">
        <v>4425</v>
      </c>
      <c r="L1966" s="75" t="s">
        <v>10501</v>
      </c>
    </row>
    <row r="1967" ht="15.75" customHeight="1">
      <c r="A1967" s="67">
        <v>8015.0</v>
      </c>
      <c r="B1967" s="72" t="s">
        <v>14542</v>
      </c>
      <c r="C1967" s="72">
        <v>2.0</v>
      </c>
      <c r="D1967" s="72" t="s">
        <v>14543</v>
      </c>
      <c r="E1967" s="72" t="s">
        <v>6543</v>
      </c>
      <c r="F1967" s="72" t="s">
        <v>14544</v>
      </c>
      <c r="G1967" s="72" t="s">
        <v>14545</v>
      </c>
      <c r="H1967" s="75" t="s">
        <v>14324</v>
      </c>
      <c r="I1967" s="75" t="s">
        <v>14315</v>
      </c>
      <c r="J1967" s="75" t="s">
        <v>382</v>
      </c>
      <c r="K1967" s="75" t="s">
        <v>14316</v>
      </c>
      <c r="L1967" s="75" t="s">
        <v>14316</v>
      </c>
    </row>
    <row r="1968" ht="15.75" customHeight="1">
      <c r="A1968" s="67">
        <v>8018.0</v>
      </c>
      <c r="B1968" s="72" t="s">
        <v>14546</v>
      </c>
      <c r="C1968" s="72">
        <v>2.0</v>
      </c>
      <c r="D1968" s="72" t="s">
        <v>14547</v>
      </c>
      <c r="E1968" s="72" t="s">
        <v>5959</v>
      </c>
      <c r="F1968" s="72" t="s">
        <v>14548</v>
      </c>
      <c r="G1968" s="72" t="s">
        <v>14549</v>
      </c>
      <c r="H1968" s="75" t="s">
        <v>14324</v>
      </c>
      <c r="I1968" s="75" t="s">
        <v>3658</v>
      </c>
      <c r="J1968" s="75" t="s">
        <v>14550</v>
      </c>
      <c r="K1968" s="75" t="s">
        <v>14316</v>
      </c>
      <c r="L1968" s="75" t="s">
        <v>14316</v>
      </c>
    </row>
    <row r="1969" ht="15.75" customHeight="1">
      <c r="A1969" s="67">
        <v>8022.0</v>
      </c>
      <c r="B1969" s="72" t="s">
        <v>14551</v>
      </c>
      <c r="C1969" s="72">
        <v>2.0</v>
      </c>
      <c r="D1969" s="72" t="s">
        <v>14552</v>
      </c>
      <c r="E1969" s="72" t="s">
        <v>5638</v>
      </c>
      <c r="F1969" s="72" t="s">
        <v>14553</v>
      </c>
      <c r="G1969" s="72" t="s">
        <v>14554</v>
      </c>
      <c r="H1969" s="75" t="s">
        <v>14336</v>
      </c>
      <c r="I1969" s="75" t="s">
        <v>14337</v>
      </c>
      <c r="J1969" s="75" t="s">
        <v>14338</v>
      </c>
    </row>
    <row r="1970" ht="15.75" customHeight="1">
      <c r="A1970" s="67">
        <v>8023.0</v>
      </c>
      <c r="B1970" s="72" t="s">
        <v>2386</v>
      </c>
      <c r="C1970" s="72">
        <v>2.0</v>
      </c>
      <c r="D1970" s="72" t="s">
        <v>14555</v>
      </c>
      <c r="E1970" s="72" t="s">
        <v>14556</v>
      </c>
      <c r="F1970" s="72" t="s">
        <v>14557</v>
      </c>
      <c r="G1970" s="72" t="s">
        <v>14558</v>
      </c>
      <c r="H1970" s="75" t="s">
        <v>14559</v>
      </c>
      <c r="I1970" s="75" t="s">
        <v>14560</v>
      </c>
      <c r="J1970" s="75" t="s">
        <v>2663</v>
      </c>
      <c r="K1970" s="75" t="s">
        <v>14561</v>
      </c>
      <c r="L1970" s="75" t="s">
        <v>14562</v>
      </c>
    </row>
    <row r="1971" ht="15.75" customHeight="1">
      <c r="A1971" s="67">
        <v>8024.0</v>
      </c>
      <c r="B1971" s="72" t="s">
        <v>14563</v>
      </c>
      <c r="C1971" s="72">
        <v>2.0</v>
      </c>
      <c r="D1971" s="72" t="s">
        <v>14564</v>
      </c>
      <c r="E1971" s="72" t="s">
        <v>5580</v>
      </c>
      <c r="F1971" s="72" t="s">
        <v>14565</v>
      </c>
      <c r="G1971" s="72" t="s">
        <v>14566</v>
      </c>
      <c r="H1971" s="75" t="s">
        <v>14567</v>
      </c>
      <c r="I1971" s="75" t="s">
        <v>2662</v>
      </c>
      <c r="J1971" s="75" t="s">
        <v>14349</v>
      </c>
      <c r="K1971" s="75" t="s">
        <v>14349</v>
      </c>
      <c r="L1971" s="75" t="s">
        <v>14349</v>
      </c>
    </row>
    <row r="1972" ht="15.75" customHeight="1">
      <c r="A1972" s="67">
        <v>8026.0</v>
      </c>
      <c r="B1972" s="72" t="s">
        <v>14568</v>
      </c>
      <c r="C1972" s="72">
        <v>2.0</v>
      </c>
      <c r="D1972" s="72" t="s">
        <v>14569</v>
      </c>
      <c r="E1972" s="72" t="s">
        <v>8063</v>
      </c>
      <c r="F1972" s="72" t="s">
        <v>14570</v>
      </c>
      <c r="G1972" s="72" t="s">
        <v>14571</v>
      </c>
      <c r="H1972" s="75" t="s">
        <v>4526</v>
      </c>
      <c r="I1972" s="75" t="s">
        <v>14330</v>
      </c>
      <c r="J1972" s="75" t="s">
        <v>14114</v>
      </c>
      <c r="K1972" s="75" t="s">
        <v>14114</v>
      </c>
      <c r="L1972" s="75" t="s">
        <v>14114</v>
      </c>
    </row>
    <row r="1973" ht="15.75" customHeight="1">
      <c r="A1973" s="67">
        <v>8027.0</v>
      </c>
      <c r="B1973" s="72" t="s">
        <v>14572</v>
      </c>
      <c r="C1973" s="72">
        <v>2.0</v>
      </c>
      <c r="D1973" s="72" t="s">
        <v>14573</v>
      </c>
      <c r="E1973" s="72" t="s">
        <v>5349</v>
      </c>
      <c r="F1973" s="72" t="s">
        <v>14574</v>
      </c>
      <c r="G1973" s="72" t="s">
        <v>14575</v>
      </c>
      <c r="H1973" s="75" t="s">
        <v>14576</v>
      </c>
      <c r="I1973" s="75" t="s">
        <v>14330</v>
      </c>
    </row>
    <row r="1974" ht="15.75" customHeight="1">
      <c r="A1974" s="67">
        <v>8028.0</v>
      </c>
      <c r="B1974" s="72" t="s">
        <v>4525</v>
      </c>
      <c r="C1974" s="72">
        <v>2.0</v>
      </c>
      <c r="D1974" s="72" t="s">
        <v>14577</v>
      </c>
      <c r="E1974" s="72" t="s">
        <v>14578</v>
      </c>
      <c r="F1974" s="72" t="s">
        <v>14579</v>
      </c>
      <c r="G1974" s="72" t="s">
        <v>14580</v>
      </c>
      <c r="H1974" s="75" t="s">
        <v>4526</v>
      </c>
      <c r="I1974" s="75" t="s">
        <v>4490</v>
      </c>
      <c r="J1974" s="75" t="s">
        <v>4527</v>
      </c>
      <c r="K1974" s="75" t="s">
        <v>14114</v>
      </c>
      <c r="L1974" s="75" t="s">
        <v>14114</v>
      </c>
    </row>
    <row r="1975" ht="15.75" customHeight="1">
      <c r="A1975" s="67">
        <v>8029.0</v>
      </c>
      <c r="B1975" s="72" t="s">
        <v>14581</v>
      </c>
      <c r="C1975" s="72">
        <v>2.0</v>
      </c>
      <c r="D1975" s="72" t="s">
        <v>14582</v>
      </c>
      <c r="E1975" s="72" t="s">
        <v>5693</v>
      </c>
      <c r="F1975" s="72" t="s">
        <v>14583</v>
      </c>
      <c r="G1975" s="72" t="s">
        <v>14584</v>
      </c>
      <c r="H1975" s="75" t="s">
        <v>4490</v>
      </c>
      <c r="I1975" s="75" t="s">
        <v>3538</v>
      </c>
      <c r="J1975" s="75" t="s">
        <v>4527</v>
      </c>
      <c r="K1975" s="75" t="s">
        <v>14585</v>
      </c>
    </row>
    <row r="1976" ht="15.75" customHeight="1">
      <c r="A1976" s="67">
        <v>8031.0</v>
      </c>
      <c r="B1976" s="72" t="s">
        <v>14586</v>
      </c>
      <c r="C1976" s="72">
        <v>2.0</v>
      </c>
      <c r="D1976" s="72" t="s">
        <v>14587</v>
      </c>
      <c r="E1976" s="72" t="s">
        <v>5638</v>
      </c>
      <c r="F1976" s="72" t="s">
        <v>14588</v>
      </c>
      <c r="G1976" s="72" t="s">
        <v>14589</v>
      </c>
      <c r="H1976" s="75" t="s">
        <v>3538</v>
      </c>
      <c r="I1976" s="75" t="s">
        <v>4527</v>
      </c>
    </row>
    <row r="1977" ht="15.75" customHeight="1">
      <c r="A1977" s="67">
        <v>8033.0</v>
      </c>
      <c r="B1977" s="72" t="s">
        <v>3721</v>
      </c>
      <c r="C1977" s="72">
        <v>2.0</v>
      </c>
      <c r="D1977" s="72" t="s">
        <v>14590</v>
      </c>
      <c r="E1977" s="72" t="s">
        <v>14591</v>
      </c>
      <c r="F1977" s="72" t="s">
        <v>14592</v>
      </c>
      <c r="G1977" s="72" t="s">
        <v>14593</v>
      </c>
      <c r="H1977" s="75" t="s">
        <v>3722</v>
      </c>
      <c r="I1977" s="75" t="s">
        <v>3452</v>
      </c>
      <c r="J1977" s="75" t="s">
        <v>1254</v>
      </c>
      <c r="K1977" s="75" t="s">
        <v>6381</v>
      </c>
      <c r="L1977" s="75" t="s">
        <v>6382</v>
      </c>
    </row>
    <row r="1978" ht="15.75" customHeight="1">
      <c r="A1978" s="67">
        <v>8034.0</v>
      </c>
      <c r="B1978" s="72" t="s">
        <v>14594</v>
      </c>
      <c r="C1978" s="72">
        <v>2.0</v>
      </c>
      <c r="D1978" s="72" t="s">
        <v>14595</v>
      </c>
      <c r="E1978" s="72" t="s">
        <v>9109</v>
      </c>
      <c r="F1978" s="72" t="s">
        <v>14596</v>
      </c>
      <c r="G1978" s="72" t="s">
        <v>14597</v>
      </c>
      <c r="H1978" s="75" t="s">
        <v>14598</v>
      </c>
      <c r="I1978" s="75" t="s">
        <v>6382</v>
      </c>
      <c r="J1978" s="75" t="s">
        <v>6361</v>
      </c>
      <c r="K1978" s="75" t="s">
        <v>6339</v>
      </c>
      <c r="L1978" s="75" t="s">
        <v>6339</v>
      </c>
    </row>
    <row r="1979" ht="15.75" customHeight="1">
      <c r="A1979" s="67">
        <v>8035.0</v>
      </c>
      <c r="B1979" s="72" t="s">
        <v>14599</v>
      </c>
      <c r="C1979" s="72">
        <v>2.0</v>
      </c>
      <c r="D1979" s="72" t="s">
        <v>14600</v>
      </c>
      <c r="E1979" s="72" t="s">
        <v>5349</v>
      </c>
      <c r="F1979" s="72" t="s">
        <v>14601</v>
      </c>
      <c r="G1979" s="72" t="s">
        <v>14602</v>
      </c>
      <c r="H1979" s="75" t="s">
        <v>4356</v>
      </c>
      <c r="I1979" s="75" t="s">
        <v>6328</v>
      </c>
    </row>
    <row r="1980" ht="15.75" customHeight="1">
      <c r="A1980" s="67">
        <v>8037.0</v>
      </c>
      <c r="B1980" s="72" t="s">
        <v>14603</v>
      </c>
      <c r="C1980" s="72">
        <v>2.0</v>
      </c>
      <c r="D1980" s="72" t="s">
        <v>14604</v>
      </c>
      <c r="E1980" s="72" t="s">
        <v>5586</v>
      </c>
      <c r="F1980" s="72" t="s">
        <v>14605</v>
      </c>
      <c r="G1980" s="72" t="s">
        <v>14606</v>
      </c>
      <c r="H1980" s="75" t="s">
        <v>6339</v>
      </c>
      <c r="I1980" s="75" t="s">
        <v>4291</v>
      </c>
      <c r="J1980" s="75" t="s">
        <v>3080</v>
      </c>
      <c r="K1980" s="75" t="s">
        <v>14598</v>
      </c>
      <c r="L1980" s="75" t="s">
        <v>3080</v>
      </c>
    </row>
    <row r="1981" ht="15.75" customHeight="1">
      <c r="A1981" s="67">
        <v>8039.0</v>
      </c>
      <c r="B1981" s="72" t="s">
        <v>14607</v>
      </c>
      <c r="C1981" s="72">
        <v>2.0</v>
      </c>
      <c r="D1981" s="72" t="s">
        <v>14608</v>
      </c>
      <c r="E1981" s="72" t="s">
        <v>6960</v>
      </c>
      <c r="F1981" s="72" t="s">
        <v>14609</v>
      </c>
      <c r="G1981" s="72" t="s">
        <v>14610</v>
      </c>
      <c r="H1981" s="75" t="s">
        <v>14611</v>
      </c>
      <c r="I1981" s="75" t="s">
        <v>14612</v>
      </c>
      <c r="J1981" s="75" t="s">
        <v>6381</v>
      </c>
      <c r="K1981" s="75" t="s">
        <v>6375</v>
      </c>
      <c r="L1981" s="75" t="s">
        <v>6375</v>
      </c>
    </row>
    <row r="1982" ht="15.75" customHeight="1">
      <c r="A1982" s="67">
        <v>8040.0</v>
      </c>
      <c r="B1982" s="72" t="s">
        <v>14613</v>
      </c>
      <c r="C1982" s="72">
        <v>2.0</v>
      </c>
      <c r="D1982" s="72" t="s">
        <v>14614</v>
      </c>
      <c r="E1982" s="72" t="s">
        <v>5796</v>
      </c>
      <c r="F1982" s="72" t="s">
        <v>14615</v>
      </c>
      <c r="G1982" s="72" t="s">
        <v>14616</v>
      </c>
      <c r="H1982" s="75" t="s">
        <v>14617</v>
      </c>
      <c r="I1982" s="75" t="s">
        <v>14618</v>
      </c>
      <c r="J1982" s="75" t="s">
        <v>6375</v>
      </c>
      <c r="K1982" s="75" t="s">
        <v>6375</v>
      </c>
      <c r="L1982" s="75" t="s">
        <v>6375</v>
      </c>
    </row>
    <row r="1983" ht="15.75" customHeight="1">
      <c r="A1983" s="67">
        <v>8041.0</v>
      </c>
      <c r="B1983" s="72" t="s">
        <v>14619</v>
      </c>
      <c r="C1983" s="72">
        <v>2.0</v>
      </c>
      <c r="D1983" s="72" t="s">
        <v>14620</v>
      </c>
      <c r="E1983" s="72" t="s">
        <v>5801</v>
      </c>
      <c r="F1983" s="72" t="s">
        <v>14621</v>
      </c>
      <c r="G1983" s="72" t="s">
        <v>14622</v>
      </c>
      <c r="H1983" s="75" t="s">
        <v>14623</v>
      </c>
      <c r="I1983" s="75" t="s">
        <v>2037</v>
      </c>
    </row>
    <row r="1984" ht="15.75" customHeight="1">
      <c r="A1984" s="67">
        <v>8042.0</v>
      </c>
      <c r="B1984" s="72" t="s">
        <v>14624</v>
      </c>
      <c r="C1984" s="72">
        <v>2.0</v>
      </c>
      <c r="D1984" s="72" t="s">
        <v>14625</v>
      </c>
      <c r="E1984" s="72" t="s">
        <v>5575</v>
      </c>
      <c r="F1984" s="72" t="s">
        <v>14626</v>
      </c>
      <c r="G1984" s="72" t="s">
        <v>14627</v>
      </c>
      <c r="H1984" s="75" t="s">
        <v>14628</v>
      </c>
      <c r="I1984" s="75" t="s">
        <v>7282</v>
      </c>
      <c r="J1984" s="75" t="s">
        <v>3725</v>
      </c>
      <c r="K1984" s="75" t="s">
        <v>2037</v>
      </c>
    </row>
    <row r="1985" ht="15.75" customHeight="1">
      <c r="A1985" s="67">
        <v>8043.0</v>
      </c>
      <c r="B1985" s="72" t="s">
        <v>14629</v>
      </c>
      <c r="C1985" s="72">
        <v>2.0</v>
      </c>
      <c r="D1985" s="72" t="s">
        <v>9449</v>
      </c>
      <c r="E1985" s="72" t="s">
        <v>5349</v>
      </c>
      <c r="F1985" s="72" t="s">
        <v>4279</v>
      </c>
      <c r="G1985" s="72" t="s">
        <v>9450</v>
      </c>
      <c r="H1985" s="75" t="s">
        <v>2037</v>
      </c>
    </row>
    <row r="1986" ht="15.75" customHeight="1">
      <c r="A1986" s="67">
        <v>8044.0</v>
      </c>
      <c r="B1986" s="72" t="s">
        <v>14630</v>
      </c>
      <c r="C1986" s="72">
        <v>2.0</v>
      </c>
      <c r="D1986" s="72" t="s">
        <v>14631</v>
      </c>
      <c r="E1986" s="72" t="s">
        <v>5801</v>
      </c>
      <c r="F1986" s="72" t="s">
        <v>14632</v>
      </c>
      <c r="G1986" s="72" t="s">
        <v>14633</v>
      </c>
      <c r="H1986" s="75" t="s">
        <v>14628</v>
      </c>
      <c r="I1986" s="75" t="s">
        <v>14634</v>
      </c>
      <c r="J1986" s="75" t="s">
        <v>3725</v>
      </c>
    </row>
    <row r="1987" ht="15.75" customHeight="1">
      <c r="A1987" s="67">
        <v>8045.0</v>
      </c>
      <c r="B1987" s="72" t="s">
        <v>14635</v>
      </c>
      <c r="C1987" s="72">
        <v>2.0</v>
      </c>
      <c r="D1987" s="72" t="s">
        <v>14636</v>
      </c>
      <c r="E1987" s="72" t="s">
        <v>14637</v>
      </c>
      <c r="F1987" s="72" t="s">
        <v>14638</v>
      </c>
      <c r="G1987" s="72" t="s">
        <v>14639</v>
      </c>
      <c r="H1987" s="75" t="s">
        <v>3925</v>
      </c>
      <c r="I1987" s="75" t="s">
        <v>4827</v>
      </c>
      <c r="J1987" s="75" t="s">
        <v>13311</v>
      </c>
      <c r="K1987" s="75" t="s">
        <v>13355</v>
      </c>
      <c r="L1987" s="75" t="s">
        <v>3926</v>
      </c>
    </row>
    <row r="1988" ht="15.75" customHeight="1">
      <c r="A1988" s="67">
        <v>8046.0</v>
      </c>
      <c r="B1988" s="72" t="s">
        <v>14640</v>
      </c>
      <c r="C1988" s="72">
        <v>2.0</v>
      </c>
      <c r="D1988" s="72" t="s">
        <v>14641</v>
      </c>
      <c r="E1988" s="72" t="s">
        <v>14642</v>
      </c>
      <c r="F1988" s="72" t="s">
        <v>14643</v>
      </c>
      <c r="G1988" s="72" t="s">
        <v>14644</v>
      </c>
      <c r="H1988" s="75" t="s">
        <v>13361</v>
      </c>
      <c r="I1988" s="75" t="s">
        <v>13310</v>
      </c>
      <c r="J1988" s="75" t="s">
        <v>13311</v>
      </c>
      <c r="K1988" s="75" t="s">
        <v>13355</v>
      </c>
      <c r="L1988" s="75" t="s">
        <v>3926</v>
      </c>
    </row>
    <row r="1989" ht="15.75" customHeight="1">
      <c r="A1989" s="67">
        <v>8048.0</v>
      </c>
      <c r="B1989" s="72" t="s">
        <v>14645</v>
      </c>
      <c r="C1989" s="72">
        <v>2.0</v>
      </c>
      <c r="D1989" s="72" t="s">
        <v>14646</v>
      </c>
      <c r="E1989" s="72" t="s">
        <v>5775</v>
      </c>
      <c r="F1989" s="72" t="s">
        <v>14647</v>
      </c>
      <c r="G1989" s="72" t="s">
        <v>14648</v>
      </c>
      <c r="H1989" s="75" t="s">
        <v>4808</v>
      </c>
      <c r="I1989" s="75" t="s">
        <v>13355</v>
      </c>
      <c r="J1989" s="75" t="s">
        <v>3722</v>
      </c>
    </row>
    <row r="1990" ht="15.75" customHeight="1">
      <c r="A1990" s="67">
        <v>8050.0</v>
      </c>
      <c r="B1990" s="72" t="s">
        <v>3924</v>
      </c>
      <c r="C1990" s="72">
        <v>2.0</v>
      </c>
      <c r="D1990" s="72" t="s">
        <v>14649</v>
      </c>
      <c r="E1990" s="72" t="s">
        <v>14650</v>
      </c>
      <c r="F1990" s="72" t="s">
        <v>14651</v>
      </c>
      <c r="G1990" s="72" t="s">
        <v>14652</v>
      </c>
      <c r="H1990" s="75" t="s">
        <v>3452</v>
      </c>
      <c r="I1990" s="75" t="s">
        <v>14653</v>
      </c>
      <c r="J1990" s="75" t="s">
        <v>3926</v>
      </c>
      <c r="K1990" s="75" t="s">
        <v>13361</v>
      </c>
      <c r="L1990" s="75" t="s">
        <v>3926</v>
      </c>
    </row>
    <row r="1991" ht="15.75" customHeight="1">
      <c r="A1991" s="67">
        <v>8052.0</v>
      </c>
      <c r="B1991" s="72" t="s">
        <v>14654</v>
      </c>
      <c r="C1991" s="72">
        <v>2.0</v>
      </c>
      <c r="D1991" s="72" t="s">
        <v>14655</v>
      </c>
      <c r="E1991" s="72" t="s">
        <v>5387</v>
      </c>
      <c r="F1991" s="72" t="s">
        <v>14656</v>
      </c>
      <c r="G1991" s="72" t="s">
        <v>14657</v>
      </c>
      <c r="H1991" s="75" t="s">
        <v>2037</v>
      </c>
      <c r="I1991" s="75" t="s">
        <v>12961</v>
      </c>
    </row>
    <row r="1992" ht="15.75" customHeight="1">
      <c r="A1992" s="67">
        <v>8053.0</v>
      </c>
      <c r="B1992" s="72" t="s">
        <v>14658</v>
      </c>
      <c r="C1992" s="72">
        <v>2.0</v>
      </c>
      <c r="D1992" s="72" t="s">
        <v>14659</v>
      </c>
      <c r="E1992" s="72" t="s">
        <v>5349</v>
      </c>
      <c r="F1992" s="72" t="s">
        <v>14660</v>
      </c>
      <c r="G1992" s="72" t="s">
        <v>14661</v>
      </c>
      <c r="H1992" s="75" t="s">
        <v>13374</v>
      </c>
      <c r="I1992" s="75" t="s">
        <v>12961</v>
      </c>
    </row>
    <row r="1993" ht="15.75" customHeight="1">
      <c r="A1993" s="67">
        <v>8054.0</v>
      </c>
      <c r="B1993" s="72" t="s">
        <v>14662</v>
      </c>
      <c r="C1993" s="72">
        <v>2.0</v>
      </c>
      <c r="D1993" s="72" t="s">
        <v>14663</v>
      </c>
      <c r="E1993" s="72" t="s">
        <v>14664</v>
      </c>
      <c r="F1993" s="72" t="s">
        <v>14665</v>
      </c>
      <c r="G1993" s="72" t="s">
        <v>14666</v>
      </c>
      <c r="H1993" s="75" t="s">
        <v>2178</v>
      </c>
      <c r="I1993" s="75" t="s">
        <v>14667</v>
      </c>
      <c r="J1993" s="75" t="s">
        <v>4417</v>
      </c>
      <c r="K1993" s="75" t="s">
        <v>2181</v>
      </c>
      <c r="L1993" s="75" t="s">
        <v>2181</v>
      </c>
    </row>
    <row r="1994" ht="15.75" customHeight="1">
      <c r="A1994" s="67">
        <v>8055.0</v>
      </c>
      <c r="B1994" s="72" t="s">
        <v>4416</v>
      </c>
      <c r="C1994" s="72">
        <v>2.0</v>
      </c>
      <c r="D1994" s="72" t="s">
        <v>14668</v>
      </c>
      <c r="E1994" s="72" t="s">
        <v>6004</v>
      </c>
      <c r="F1994" s="72" t="s">
        <v>14669</v>
      </c>
      <c r="G1994" s="72" t="s">
        <v>14670</v>
      </c>
      <c r="H1994" s="75" t="s">
        <v>2178</v>
      </c>
      <c r="I1994" s="75" t="s">
        <v>2181</v>
      </c>
      <c r="J1994" s="75" t="s">
        <v>2182</v>
      </c>
      <c r="K1994" s="75" t="s">
        <v>2182</v>
      </c>
      <c r="L1994" s="75" t="s">
        <v>2182</v>
      </c>
    </row>
    <row r="1995" ht="15.75" customHeight="1">
      <c r="A1995" s="67">
        <v>8056.0</v>
      </c>
      <c r="B1995" s="72" t="s">
        <v>14671</v>
      </c>
      <c r="C1995" s="72">
        <v>2.0</v>
      </c>
      <c r="D1995" s="72" t="s">
        <v>14672</v>
      </c>
      <c r="E1995" s="72" t="s">
        <v>5349</v>
      </c>
      <c r="F1995" s="72" t="s">
        <v>14673</v>
      </c>
      <c r="G1995" s="72" t="s">
        <v>14674</v>
      </c>
      <c r="H1995" s="75" t="s">
        <v>4418</v>
      </c>
      <c r="I1995" s="75" t="s">
        <v>6366</v>
      </c>
    </row>
    <row r="1996" ht="15.75" customHeight="1">
      <c r="A1996" s="67">
        <v>8057.0</v>
      </c>
      <c r="B1996" s="72" t="s">
        <v>14675</v>
      </c>
      <c r="C1996" s="72">
        <v>2.0</v>
      </c>
      <c r="D1996" s="72" t="s">
        <v>14676</v>
      </c>
      <c r="E1996" s="72" t="s">
        <v>6009</v>
      </c>
      <c r="F1996" s="72" t="s">
        <v>14677</v>
      </c>
      <c r="G1996" s="72" t="s">
        <v>14678</v>
      </c>
      <c r="H1996" s="75" t="s">
        <v>3893</v>
      </c>
      <c r="I1996" s="75" t="s">
        <v>2179</v>
      </c>
      <c r="J1996" s="75" t="s">
        <v>2182</v>
      </c>
      <c r="K1996" s="75" t="s">
        <v>2181</v>
      </c>
      <c r="L1996" s="75" t="s">
        <v>2181</v>
      </c>
    </row>
    <row r="1997" ht="15.75" customHeight="1">
      <c r="A1997" s="67">
        <v>8058.0</v>
      </c>
      <c r="B1997" s="72" t="s">
        <v>2177</v>
      </c>
      <c r="C1997" s="72">
        <v>2.0</v>
      </c>
      <c r="D1997" s="72" t="s">
        <v>14679</v>
      </c>
      <c r="E1997" s="72" t="s">
        <v>5703</v>
      </c>
      <c r="F1997" s="72" t="s">
        <v>2176</v>
      </c>
      <c r="G1997" s="72" t="s">
        <v>14680</v>
      </c>
      <c r="H1997" s="75" t="s">
        <v>2178</v>
      </c>
      <c r="I1997" s="75" t="s">
        <v>2179</v>
      </c>
      <c r="J1997" s="75" t="s">
        <v>2180</v>
      </c>
      <c r="K1997" s="75" t="s">
        <v>2181</v>
      </c>
      <c r="L1997" s="75" t="s">
        <v>2182</v>
      </c>
    </row>
    <row r="1998" ht="15.75" customHeight="1">
      <c r="A1998" s="67">
        <v>8060.0</v>
      </c>
      <c r="B1998" s="72" t="s">
        <v>14681</v>
      </c>
      <c r="C1998" s="72">
        <v>2.0</v>
      </c>
      <c r="D1998" s="72" t="s">
        <v>14682</v>
      </c>
      <c r="E1998" s="72" t="s">
        <v>5638</v>
      </c>
      <c r="F1998" s="72" t="s">
        <v>14683</v>
      </c>
      <c r="G1998" s="72" t="s">
        <v>14684</v>
      </c>
      <c r="H1998" s="75" t="s">
        <v>3078</v>
      </c>
    </row>
    <row r="1999" ht="15.75" customHeight="1">
      <c r="A1999" s="67">
        <v>8062.0</v>
      </c>
      <c r="B1999" s="72" t="s">
        <v>14685</v>
      </c>
      <c r="C1999" s="72">
        <v>2.0</v>
      </c>
      <c r="D1999" s="72" t="s">
        <v>14686</v>
      </c>
      <c r="E1999" s="72" t="s">
        <v>5349</v>
      </c>
      <c r="F1999" s="72" t="s">
        <v>14687</v>
      </c>
      <c r="G1999" s="72" t="s">
        <v>14688</v>
      </c>
      <c r="H1999" s="75" t="s">
        <v>959</v>
      </c>
      <c r="I1999" s="75" t="s">
        <v>14689</v>
      </c>
    </row>
    <row r="2000" ht="15.75" customHeight="1">
      <c r="A2000" s="67">
        <v>8065.0</v>
      </c>
      <c r="B2000" s="72" t="s">
        <v>14690</v>
      </c>
      <c r="C2000" s="72">
        <v>2.0</v>
      </c>
      <c r="D2000" s="72" t="s">
        <v>14691</v>
      </c>
      <c r="E2000" s="72" t="s">
        <v>14692</v>
      </c>
      <c r="F2000" s="72" t="s">
        <v>14693</v>
      </c>
      <c r="G2000" s="72" t="s">
        <v>14694</v>
      </c>
      <c r="H2000" s="75" t="s">
        <v>4265</v>
      </c>
      <c r="I2000" s="75" t="s">
        <v>2774</v>
      </c>
      <c r="J2000" s="75" t="s">
        <v>4151</v>
      </c>
      <c r="K2000" s="75" t="s">
        <v>14695</v>
      </c>
      <c r="L2000" s="75" t="s">
        <v>14696</v>
      </c>
    </row>
    <row r="2001" ht="15.75" customHeight="1">
      <c r="A2001" s="67">
        <v>8066.0</v>
      </c>
      <c r="B2001" s="72" t="s">
        <v>14697</v>
      </c>
      <c r="C2001" s="72">
        <v>2.0</v>
      </c>
      <c r="D2001" s="72" t="s">
        <v>14698</v>
      </c>
      <c r="E2001" s="72" t="s">
        <v>6520</v>
      </c>
      <c r="F2001" s="72" t="s">
        <v>14699</v>
      </c>
      <c r="G2001" s="72" t="s">
        <v>14700</v>
      </c>
      <c r="H2001" s="75" t="s">
        <v>13155</v>
      </c>
      <c r="I2001" s="75" t="s">
        <v>7197</v>
      </c>
      <c r="J2001" s="75" t="s">
        <v>3378</v>
      </c>
      <c r="K2001" s="75" t="s">
        <v>4502</v>
      </c>
      <c r="L2001" s="75" t="s">
        <v>7503</v>
      </c>
    </row>
    <row r="2002" ht="15.75" customHeight="1">
      <c r="A2002" s="67">
        <v>8067.0</v>
      </c>
      <c r="B2002" s="72" t="s">
        <v>14701</v>
      </c>
      <c r="C2002" s="72">
        <v>2.0</v>
      </c>
      <c r="D2002" s="72" t="s">
        <v>14702</v>
      </c>
      <c r="E2002" s="72" t="s">
        <v>5374</v>
      </c>
      <c r="F2002" s="72" t="s">
        <v>14703</v>
      </c>
      <c r="G2002" s="72" t="s">
        <v>14704</v>
      </c>
      <c r="H2002" s="75" t="s">
        <v>13155</v>
      </c>
      <c r="I2002" s="75" t="s">
        <v>3378</v>
      </c>
      <c r="J2002" s="75" t="s">
        <v>14696</v>
      </c>
      <c r="K2002" s="75" t="s">
        <v>4502</v>
      </c>
      <c r="L2002" s="75" t="s">
        <v>7503</v>
      </c>
    </row>
    <row r="2003" ht="15.75" customHeight="1">
      <c r="A2003" s="67">
        <v>8069.0</v>
      </c>
      <c r="B2003" s="72" t="s">
        <v>14705</v>
      </c>
      <c r="C2003" s="72">
        <v>2.0</v>
      </c>
      <c r="D2003" s="72" t="s">
        <v>14706</v>
      </c>
      <c r="E2003" s="72" t="s">
        <v>14707</v>
      </c>
      <c r="F2003" s="72" t="s">
        <v>14708</v>
      </c>
      <c r="G2003" s="72" t="s">
        <v>14709</v>
      </c>
      <c r="H2003" s="75" t="s">
        <v>14695</v>
      </c>
      <c r="I2003" s="75" t="s">
        <v>4475</v>
      </c>
      <c r="J2003" s="75" t="s">
        <v>7952</v>
      </c>
      <c r="K2003" s="75" t="s">
        <v>7953</v>
      </c>
      <c r="L2003" s="75" t="s">
        <v>7953</v>
      </c>
    </row>
    <row r="2004" ht="15.75" customHeight="1">
      <c r="A2004" s="67">
        <v>8070.0</v>
      </c>
      <c r="B2004" s="72" t="s">
        <v>14710</v>
      </c>
      <c r="C2004" s="72">
        <v>2.0</v>
      </c>
      <c r="D2004" s="72" t="s">
        <v>14711</v>
      </c>
      <c r="E2004" s="72" t="s">
        <v>5631</v>
      </c>
      <c r="F2004" s="72" t="s">
        <v>14712</v>
      </c>
      <c r="G2004" s="72" t="s">
        <v>14713</v>
      </c>
      <c r="H2004" s="75" t="s">
        <v>8008</v>
      </c>
      <c r="I2004" s="75" t="s">
        <v>8009</v>
      </c>
      <c r="J2004" s="75" t="s">
        <v>8007</v>
      </c>
      <c r="K2004" s="75" t="s">
        <v>8387</v>
      </c>
    </row>
    <row r="2005" ht="15.75" customHeight="1">
      <c r="A2005" s="67">
        <v>8071.0</v>
      </c>
      <c r="B2005" s="72" t="s">
        <v>14714</v>
      </c>
      <c r="C2005" s="72">
        <v>2.0</v>
      </c>
      <c r="D2005" s="72" t="s">
        <v>14715</v>
      </c>
      <c r="E2005" s="72" t="s">
        <v>7101</v>
      </c>
      <c r="F2005" s="72" t="s">
        <v>14716</v>
      </c>
      <c r="G2005" s="72" t="s">
        <v>14717</v>
      </c>
      <c r="H2005" s="75" t="s">
        <v>4265</v>
      </c>
      <c r="I2005" s="75" t="s">
        <v>4475</v>
      </c>
      <c r="J2005" s="75" t="s">
        <v>7953</v>
      </c>
      <c r="K2005" s="75" t="s">
        <v>14718</v>
      </c>
      <c r="L2005" s="75" t="s">
        <v>7953</v>
      </c>
    </row>
    <row r="2006" ht="15.75" customHeight="1">
      <c r="A2006" s="67">
        <v>8072.0</v>
      </c>
      <c r="B2006" s="72" t="s">
        <v>14719</v>
      </c>
      <c r="C2006" s="72">
        <v>2.0</v>
      </c>
      <c r="D2006" s="72" t="s">
        <v>14720</v>
      </c>
      <c r="E2006" s="72" t="s">
        <v>6696</v>
      </c>
      <c r="F2006" s="72" t="s">
        <v>14721</v>
      </c>
      <c r="G2006" s="72" t="s">
        <v>14722</v>
      </c>
      <c r="H2006" s="75" t="s">
        <v>7952</v>
      </c>
      <c r="I2006" s="75" t="s">
        <v>7964</v>
      </c>
      <c r="J2006" s="75" t="s">
        <v>7998</v>
      </c>
      <c r="K2006" s="75" t="s">
        <v>7998</v>
      </c>
      <c r="L2006" s="75" t="s">
        <v>7998</v>
      </c>
    </row>
    <row r="2007" ht="15.75" customHeight="1">
      <c r="A2007" s="67">
        <v>8073.0</v>
      </c>
      <c r="B2007" s="72" t="s">
        <v>14723</v>
      </c>
      <c r="C2007" s="72">
        <v>2.0</v>
      </c>
      <c r="D2007" s="72" t="s">
        <v>14724</v>
      </c>
      <c r="E2007" s="72" t="s">
        <v>5631</v>
      </c>
      <c r="F2007" s="72" t="s">
        <v>14725</v>
      </c>
      <c r="G2007" s="72" t="s">
        <v>14726</v>
      </c>
      <c r="H2007" s="75" t="s">
        <v>4388</v>
      </c>
      <c r="I2007" s="75" t="s">
        <v>7997</v>
      </c>
      <c r="J2007" s="75" t="s">
        <v>7964</v>
      </c>
      <c r="K2007" s="75" t="s">
        <v>4387</v>
      </c>
    </row>
    <row r="2008" ht="15.75" customHeight="1">
      <c r="A2008" s="67">
        <v>8074.0</v>
      </c>
      <c r="B2008" s="72" t="s">
        <v>14727</v>
      </c>
      <c r="C2008" s="72">
        <v>2.0</v>
      </c>
      <c r="D2008" s="72" t="s">
        <v>14728</v>
      </c>
      <c r="E2008" s="72" t="s">
        <v>5349</v>
      </c>
      <c r="F2008" s="72" t="s">
        <v>14729</v>
      </c>
      <c r="G2008" s="72" t="s">
        <v>14730</v>
      </c>
      <c r="H2008" s="75" t="s">
        <v>4388</v>
      </c>
      <c r="I2008" s="75" t="s">
        <v>7997</v>
      </c>
    </row>
    <row r="2009" ht="15.75" customHeight="1">
      <c r="A2009" s="67">
        <v>8075.0</v>
      </c>
      <c r="B2009" s="72" t="s">
        <v>14731</v>
      </c>
      <c r="C2009" s="72">
        <v>2.0</v>
      </c>
      <c r="D2009" s="72" t="s">
        <v>14732</v>
      </c>
      <c r="E2009" s="72" t="s">
        <v>5349</v>
      </c>
      <c r="F2009" s="72" t="s">
        <v>14733</v>
      </c>
      <c r="G2009" s="72" t="s">
        <v>14734</v>
      </c>
      <c r="H2009" s="75" t="s">
        <v>7952</v>
      </c>
      <c r="I2009" s="75" t="s">
        <v>7998</v>
      </c>
    </row>
    <row r="2010" ht="15.75" customHeight="1">
      <c r="A2010" s="67">
        <v>8076.0</v>
      </c>
      <c r="B2010" s="72" t="s">
        <v>14735</v>
      </c>
      <c r="C2010" s="72">
        <v>2.0</v>
      </c>
      <c r="D2010" s="72" t="s">
        <v>14736</v>
      </c>
      <c r="E2010" s="72" t="s">
        <v>9615</v>
      </c>
      <c r="F2010" s="72" t="s">
        <v>14737</v>
      </c>
      <c r="G2010" s="72" t="s">
        <v>14738</v>
      </c>
      <c r="H2010" s="75" t="s">
        <v>4268</v>
      </c>
      <c r="I2010" s="75" t="s">
        <v>4265</v>
      </c>
      <c r="J2010" s="75" t="s">
        <v>4475</v>
      </c>
      <c r="K2010" s="75" t="s">
        <v>14718</v>
      </c>
      <c r="L2010" s="75" t="s">
        <v>14718</v>
      </c>
    </row>
    <row r="2011" ht="15.75" customHeight="1">
      <c r="A2011" s="67">
        <v>8077.0</v>
      </c>
      <c r="B2011" s="72" t="s">
        <v>14739</v>
      </c>
      <c r="C2011" s="72">
        <v>2.0</v>
      </c>
      <c r="D2011" s="72" t="s">
        <v>14740</v>
      </c>
      <c r="E2011" s="72" t="s">
        <v>5387</v>
      </c>
      <c r="F2011" s="72" t="s">
        <v>14741</v>
      </c>
      <c r="G2011" s="72" t="s">
        <v>14742</v>
      </c>
      <c r="H2011" s="75" t="s">
        <v>13644</v>
      </c>
      <c r="I2011" s="75" t="s">
        <v>14268</v>
      </c>
      <c r="J2011" s="75" t="s">
        <v>13645</v>
      </c>
    </row>
    <row r="2012" ht="15.75" customHeight="1">
      <c r="A2012" s="67">
        <v>8078.0</v>
      </c>
      <c r="B2012" s="72" t="s">
        <v>14743</v>
      </c>
      <c r="C2012" s="72">
        <v>2.0</v>
      </c>
      <c r="D2012" s="72" t="s">
        <v>14744</v>
      </c>
      <c r="E2012" s="72" t="s">
        <v>5374</v>
      </c>
      <c r="F2012" s="72" t="s">
        <v>14745</v>
      </c>
      <c r="G2012" s="72" t="s">
        <v>14746</v>
      </c>
      <c r="H2012" s="75" t="s">
        <v>4264</v>
      </c>
      <c r="I2012" s="75" t="s">
        <v>4268</v>
      </c>
      <c r="J2012" s="75" t="s">
        <v>4265</v>
      </c>
      <c r="K2012" s="75" t="s">
        <v>1375</v>
      </c>
      <c r="L2012" s="75" t="s">
        <v>14718</v>
      </c>
    </row>
    <row r="2013" ht="15.75" customHeight="1">
      <c r="A2013" s="67">
        <v>8079.0</v>
      </c>
      <c r="B2013" s="72" t="s">
        <v>14747</v>
      </c>
      <c r="C2013" s="72">
        <v>2.0</v>
      </c>
      <c r="D2013" s="72" t="s">
        <v>14748</v>
      </c>
      <c r="E2013" s="72" t="s">
        <v>5801</v>
      </c>
      <c r="F2013" s="72" t="s">
        <v>14749</v>
      </c>
      <c r="G2013" s="72" t="s">
        <v>14750</v>
      </c>
      <c r="H2013" s="75" t="s">
        <v>4268</v>
      </c>
      <c r="I2013" s="75" t="s">
        <v>4265</v>
      </c>
      <c r="J2013" s="75" t="s">
        <v>14718</v>
      </c>
    </row>
    <row r="2014" ht="15.75" customHeight="1">
      <c r="A2014" s="67">
        <v>8080.0</v>
      </c>
      <c r="B2014" s="72" t="s">
        <v>14751</v>
      </c>
      <c r="C2014" s="72">
        <v>2.0</v>
      </c>
      <c r="D2014" s="72" t="s">
        <v>14752</v>
      </c>
      <c r="E2014" s="72" t="s">
        <v>14753</v>
      </c>
      <c r="F2014" s="72" t="s">
        <v>14754</v>
      </c>
      <c r="G2014" s="72" t="s">
        <v>14755</v>
      </c>
      <c r="H2014" s="75" t="s">
        <v>428</v>
      </c>
      <c r="I2014" s="75" t="s">
        <v>2775</v>
      </c>
      <c r="J2014" s="75" t="s">
        <v>1244</v>
      </c>
      <c r="K2014" s="75" t="s">
        <v>11587</v>
      </c>
      <c r="L2014" s="75" t="s">
        <v>8386</v>
      </c>
    </row>
    <row r="2015" ht="15.75" customHeight="1">
      <c r="A2015" s="67">
        <v>8081.0</v>
      </c>
      <c r="B2015" s="72" t="s">
        <v>4445</v>
      </c>
      <c r="C2015" s="72">
        <v>2.0</v>
      </c>
      <c r="D2015" s="72" t="s">
        <v>14756</v>
      </c>
      <c r="E2015" s="72" t="s">
        <v>14757</v>
      </c>
      <c r="F2015" s="72" t="s">
        <v>14758</v>
      </c>
      <c r="G2015" s="72" t="s">
        <v>14759</v>
      </c>
      <c r="H2015" s="75" t="s">
        <v>428</v>
      </c>
      <c r="I2015" s="75" t="s">
        <v>2774</v>
      </c>
      <c r="J2015" s="75" t="s">
        <v>1244</v>
      </c>
      <c r="K2015" s="75" t="s">
        <v>11587</v>
      </c>
      <c r="L2015" s="75" t="s">
        <v>4151</v>
      </c>
    </row>
    <row r="2016" ht="15.75" customHeight="1">
      <c r="A2016" s="67">
        <v>8082.0</v>
      </c>
      <c r="B2016" s="72" t="s">
        <v>3000</v>
      </c>
      <c r="C2016" s="72">
        <v>2.0</v>
      </c>
      <c r="D2016" s="72" t="s">
        <v>14760</v>
      </c>
      <c r="E2016" s="72" t="s">
        <v>14761</v>
      </c>
      <c r="F2016" s="72" t="s">
        <v>14762</v>
      </c>
      <c r="G2016" s="72" t="s">
        <v>14763</v>
      </c>
      <c r="H2016" s="75" t="s">
        <v>428</v>
      </c>
      <c r="I2016" s="75" t="s">
        <v>2775</v>
      </c>
      <c r="J2016" s="75" t="s">
        <v>3001</v>
      </c>
      <c r="K2016" s="75" t="s">
        <v>2744</v>
      </c>
      <c r="L2016" s="75" t="s">
        <v>4151</v>
      </c>
    </row>
    <row r="2017" ht="15.75" customHeight="1">
      <c r="A2017" s="67">
        <v>8083.0</v>
      </c>
      <c r="B2017" s="72" t="s">
        <v>4568</v>
      </c>
      <c r="C2017" s="72">
        <v>2.0</v>
      </c>
      <c r="D2017" s="72" t="s">
        <v>14764</v>
      </c>
      <c r="E2017" s="72" t="s">
        <v>14765</v>
      </c>
      <c r="F2017" s="72" t="s">
        <v>14766</v>
      </c>
      <c r="G2017" s="72" t="s">
        <v>14767</v>
      </c>
      <c r="H2017" s="75" t="s">
        <v>428</v>
      </c>
      <c r="I2017" s="75" t="s">
        <v>2775</v>
      </c>
      <c r="J2017" s="75" t="s">
        <v>3001</v>
      </c>
      <c r="K2017" s="75" t="s">
        <v>4151</v>
      </c>
      <c r="L2017" s="75" t="s">
        <v>1244</v>
      </c>
    </row>
    <row r="2018" ht="15.75" customHeight="1">
      <c r="A2018" s="67">
        <v>8085.0</v>
      </c>
      <c r="B2018" s="72" t="s">
        <v>14768</v>
      </c>
      <c r="C2018" s="72">
        <v>2.0</v>
      </c>
      <c r="D2018" s="72" t="s">
        <v>14769</v>
      </c>
      <c r="E2018" s="72" t="s">
        <v>8271</v>
      </c>
      <c r="F2018" s="72" t="s">
        <v>14770</v>
      </c>
      <c r="G2018" s="72" t="s">
        <v>8273</v>
      </c>
      <c r="H2018" s="75" t="s">
        <v>3004</v>
      </c>
      <c r="I2018" s="75" t="s">
        <v>2861</v>
      </c>
      <c r="J2018" s="75" t="s">
        <v>4546</v>
      </c>
      <c r="K2018" s="75" t="s">
        <v>2658</v>
      </c>
      <c r="L2018" s="75" t="s">
        <v>2658</v>
      </c>
    </row>
    <row r="2019" ht="15.75" customHeight="1">
      <c r="A2019" s="67">
        <v>8086.0</v>
      </c>
      <c r="B2019" s="72" t="s">
        <v>14771</v>
      </c>
      <c r="C2019" s="72">
        <v>2.0</v>
      </c>
      <c r="D2019" s="72" t="s">
        <v>14772</v>
      </c>
      <c r="E2019" s="72" t="s">
        <v>6602</v>
      </c>
      <c r="F2019" s="72" t="s">
        <v>14773</v>
      </c>
      <c r="G2019" s="72" t="s">
        <v>14774</v>
      </c>
      <c r="H2019" s="75" t="s">
        <v>2776</v>
      </c>
      <c r="I2019" s="75" t="s">
        <v>2886</v>
      </c>
      <c r="J2019" s="75" t="s">
        <v>4546</v>
      </c>
      <c r="K2019" s="75" t="s">
        <v>2658</v>
      </c>
      <c r="L2019" s="75" t="s">
        <v>4546</v>
      </c>
    </row>
    <row r="2020" ht="15.75" customHeight="1">
      <c r="A2020" s="67">
        <v>8087.0</v>
      </c>
      <c r="B2020" s="72" t="s">
        <v>14775</v>
      </c>
      <c r="C2020" s="72">
        <v>2.0</v>
      </c>
      <c r="D2020" s="72" t="s">
        <v>14776</v>
      </c>
      <c r="E2020" s="72" t="s">
        <v>5349</v>
      </c>
      <c r="F2020" s="72" t="s">
        <v>14777</v>
      </c>
      <c r="G2020" s="72" t="s">
        <v>14778</v>
      </c>
      <c r="H2020" s="75" t="s">
        <v>2861</v>
      </c>
      <c r="I2020" s="75" t="s">
        <v>2966</v>
      </c>
    </row>
    <row r="2021" ht="15.75" customHeight="1">
      <c r="A2021" s="67">
        <v>8088.0</v>
      </c>
      <c r="B2021" s="72" t="s">
        <v>14779</v>
      </c>
      <c r="C2021" s="72">
        <v>2.0</v>
      </c>
      <c r="D2021" s="72" t="s">
        <v>14780</v>
      </c>
      <c r="E2021" s="72" t="s">
        <v>6009</v>
      </c>
      <c r="F2021" s="72" t="s">
        <v>14781</v>
      </c>
      <c r="G2021" s="72" t="s">
        <v>14782</v>
      </c>
      <c r="H2021" s="75" t="s">
        <v>2776</v>
      </c>
      <c r="I2021" s="75" t="s">
        <v>2886</v>
      </c>
      <c r="J2021" s="75" t="s">
        <v>4546</v>
      </c>
      <c r="K2021" s="75" t="s">
        <v>4546</v>
      </c>
      <c r="L2021" s="75" t="s">
        <v>4546</v>
      </c>
    </row>
    <row r="2022" ht="15.75" customHeight="1">
      <c r="A2022" s="67">
        <v>8089.0</v>
      </c>
      <c r="B2022" s="72" t="s">
        <v>14783</v>
      </c>
      <c r="C2022" s="72">
        <v>2.0</v>
      </c>
      <c r="D2022" s="72" t="s">
        <v>14784</v>
      </c>
      <c r="E2022" s="72" t="s">
        <v>7786</v>
      </c>
      <c r="F2022" s="72" t="s">
        <v>14785</v>
      </c>
      <c r="G2022" s="72" t="s">
        <v>14786</v>
      </c>
      <c r="H2022" s="75" t="s">
        <v>2455</v>
      </c>
      <c r="I2022" s="75" t="s">
        <v>2886</v>
      </c>
      <c r="J2022" s="75" t="s">
        <v>2774</v>
      </c>
      <c r="K2022" s="75" t="s">
        <v>2658</v>
      </c>
      <c r="L2022" s="75" t="s">
        <v>2774</v>
      </c>
    </row>
    <row r="2023" ht="15.75" customHeight="1">
      <c r="A2023" s="67">
        <v>8090.0</v>
      </c>
      <c r="B2023" s="72" t="s">
        <v>14787</v>
      </c>
      <c r="C2023" s="72">
        <v>2.0</v>
      </c>
      <c r="D2023" s="72" t="s">
        <v>14788</v>
      </c>
      <c r="E2023" s="72" t="s">
        <v>5349</v>
      </c>
      <c r="F2023" s="72" t="s">
        <v>14789</v>
      </c>
      <c r="G2023" s="72" t="s">
        <v>14790</v>
      </c>
      <c r="H2023" s="75" t="s">
        <v>2455</v>
      </c>
      <c r="I2023" s="75" t="s">
        <v>2776</v>
      </c>
    </row>
    <row r="2024" ht="15.75" customHeight="1">
      <c r="A2024" s="67">
        <v>8091.0</v>
      </c>
      <c r="B2024" s="72" t="s">
        <v>14791</v>
      </c>
      <c r="C2024" s="72">
        <v>2.0</v>
      </c>
      <c r="D2024" s="72" t="s">
        <v>14792</v>
      </c>
      <c r="E2024" s="72" t="s">
        <v>5638</v>
      </c>
      <c r="F2024" s="72" t="s">
        <v>14793</v>
      </c>
      <c r="G2024" s="72" t="s">
        <v>14794</v>
      </c>
      <c r="H2024" s="75" t="s">
        <v>2658</v>
      </c>
      <c r="I2024" s="75" t="s">
        <v>2886</v>
      </c>
      <c r="J2024" s="75" t="s">
        <v>2774</v>
      </c>
    </row>
    <row r="2025" ht="15.75" customHeight="1">
      <c r="A2025" s="67">
        <v>8092.0</v>
      </c>
      <c r="B2025" s="72" t="s">
        <v>3584</v>
      </c>
      <c r="C2025" s="72">
        <v>2.0</v>
      </c>
      <c r="D2025" s="72" t="s">
        <v>14795</v>
      </c>
      <c r="E2025" s="72" t="s">
        <v>14796</v>
      </c>
      <c r="F2025" s="72" t="s">
        <v>3583</v>
      </c>
      <c r="G2025" s="72" t="s">
        <v>14797</v>
      </c>
      <c r="H2025" s="75" t="s">
        <v>2859</v>
      </c>
      <c r="I2025" s="75" t="s">
        <v>4446</v>
      </c>
      <c r="J2025" s="75" t="s">
        <v>3001</v>
      </c>
      <c r="K2025" s="75" t="s">
        <v>4151</v>
      </c>
      <c r="L2025" s="75" t="s">
        <v>4151</v>
      </c>
    </row>
    <row r="2026" ht="15.75" customHeight="1">
      <c r="A2026" s="67">
        <v>8093.0</v>
      </c>
      <c r="B2026" s="72" t="s">
        <v>14798</v>
      </c>
      <c r="C2026" s="72">
        <v>2.0</v>
      </c>
      <c r="D2026" s="72" t="s">
        <v>14799</v>
      </c>
      <c r="E2026" s="72" t="s">
        <v>7469</v>
      </c>
      <c r="F2026" s="72" t="s">
        <v>14800</v>
      </c>
      <c r="G2026" s="72" t="s">
        <v>14801</v>
      </c>
      <c r="H2026" s="75" t="s">
        <v>2859</v>
      </c>
      <c r="I2026" s="75" t="s">
        <v>4446</v>
      </c>
      <c r="J2026" s="75" t="s">
        <v>2575</v>
      </c>
      <c r="K2026" s="75" t="s">
        <v>4151</v>
      </c>
      <c r="L2026" s="75" t="s">
        <v>3001</v>
      </c>
    </row>
    <row r="2027" ht="15.75" customHeight="1">
      <c r="A2027" s="67">
        <v>8094.0</v>
      </c>
      <c r="B2027" s="72" t="s">
        <v>14802</v>
      </c>
      <c r="C2027" s="72">
        <v>2.0</v>
      </c>
      <c r="D2027" s="72" t="s">
        <v>14803</v>
      </c>
      <c r="E2027" s="72" t="s">
        <v>6602</v>
      </c>
      <c r="F2027" s="72" t="s">
        <v>14804</v>
      </c>
      <c r="G2027" s="72" t="s">
        <v>14805</v>
      </c>
      <c r="H2027" s="75" t="s">
        <v>2575</v>
      </c>
      <c r="I2027" s="75" t="s">
        <v>4151</v>
      </c>
      <c r="J2027" s="75" t="s">
        <v>3212</v>
      </c>
      <c r="K2027" s="75" t="s">
        <v>3212</v>
      </c>
      <c r="L2027" s="75" t="s">
        <v>3212</v>
      </c>
    </row>
    <row r="2028" ht="15.75" customHeight="1">
      <c r="A2028" s="67">
        <v>8097.0</v>
      </c>
      <c r="B2028" s="72" t="s">
        <v>2069</v>
      </c>
      <c r="C2028" s="72">
        <v>2.0</v>
      </c>
      <c r="D2028" s="72" t="s">
        <v>14806</v>
      </c>
      <c r="E2028" s="72" t="s">
        <v>14807</v>
      </c>
      <c r="F2028" s="72" t="s">
        <v>14808</v>
      </c>
      <c r="G2028" s="72" t="s">
        <v>14809</v>
      </c>
      <c r="H2028" s="75" t="s">
        <v>3894</v>
      </c>
      <c r="I2028" s="75" t="s">
        <v>9842</v>
      </c>
      <c r="J2028" s="75" t="s">
        <v>1938</v>
      </c>
      <c r="K2028" s="75" t="s">
        <v>3377</v>
      </c>
      <c r="L2028" s="75" t="s">
        <v>3372</v>
      </c>
    </row>
    <row r="2029" ht="15.75" customHeight="1">
      <c r="A2029" s="67">
        <v>8099.0</v>
      </c>
      <c r="B2029" s="72" t="s">
        <v>14810</v>
      </c>
      <c r="C2029" s="72">
        <v>2.0</v>
      </c>
      <c r="D2029" s="72" t="s">
        <v>14811</v>
      </c>
      <c r="E2029" s="72" t="s">
        <v>14812</v>
      </c>
      <c r="F2029" s="72" t="s">
        <v>14813</v>
      </c>
      <c r="G2029" s="72" t="s">
        <v>14814</v>
      </c>
      <c r="H2029" s="75" t="s">
        <v>9728</v>
      </c>
      <c r="I2029" s="75" t="s">
        <v>4172</v>
      </c>
      <c r="J2029" s="75" t="s">
        <v>13759</v>
      </c>
      <c r="K2029" s="75" t="s">
        <v>3249</v>
      </c>
      <c r="L2029" s="75" t="s">
        <v>3249</v>
      </c>
    </row>
    <row r="2030" ht="15.75" customHeight="1">
      <c r="A2030" s="67">
        <v>8101.0</v>
      </c>
      <c r="B2030" s="72" t="s">
        <v>14815</v>
      </c>
      <c r="C2030" s="72">
        <v>2.0</v>
      </c>
      <c r="D2030" s="72" t="s">
        <v>14816</v>
      </c>
      <c r="E2030" s="72" t="s">
        <v>6696</v>
      </c>
      <c r="F2030" s="72" t="s">
        <v>14817</v>
      </c>
      <c r="G2030" s="72" t="s">
        <v>14818</v>
      </c>
      <c r="H2030" s="75" t="s">
        <v>3249</v>
      </c>
      <c r="I2030" s="75" t="s">
        <v>3770</v>
      </c>
      <c r="J2030" s="75" t="s">
        <v>3576</v>
      </c>
      <c r="K2030" s="75" t="s">
        <v>4083</v>
      </c>
      <c r="L2030" s="75" t="s">
        <v>3250</v>
      </c>
    </row>
    <row r="2031" ht="15.75" customHeight="1">
      <c r="A2031" s="67">
        <v>8102.0</v>
      </c>
      <c r="B2031" s="72" t="s">
        <v>14819</v>
      </c>
      <c r="C2031" s="72">
        <v>2.0</v>
      </c>
      <c r="D2031" s="72" t="s">
        <v>14820</v>
      </c>
      <c r="E2031" s="72" t="s">
        <v>6549</v>
      </c>
      <c r="F2031" s="72" t="s">
        <v>14821</v>
      </c>
      <c r="G2031" s="72" t="s">
        <v>14822</v>
      </c>
      <c r="H2031" s="75" t="s">
        <v>3576</v>
      </c>
      <c r="I2031" s="75" t="s">
        <v>4083</v>
      </c>
      <c r="J2031" s="75" t="s">
        <v>3362</v>
      </c>
      <c r="K2031" s="75" t="s">
        <v>3250</v>
      </c>
    </row>
    <row r="2032" ht="15.75" customHeight="1">
      <c r="A2032" s="67">
        <v>8103.0</v>
      </c>
      <c r="B2032" s="72" t="s">
        <v>14823</v>
      </c>
      <c r="C2032" s="72">
        <v>2.0</v>
      </c>
      <c r="D2032" s="72" t="s">
        <v>14824</v>
      </c>
      <c r="E2032" s="72" t="s">
        <v>14825</v>
      </c>
      <c r="F2032" s="72" t="s">
        <v>14826</v>
      </c>
      <c r="G2032" s="72" t="s">
        <v>14827</v>
      </c>
      <c r="H2032" s="75" t="s">
        <v>13759</v>
      </c>
      <c r="I2032" s="75" t="s">
        <v>9628</v>
      </c>
      <c r="J2032" s="75" t="s">
        <v>9728</v>
      </c>
      <c r="K2032" s="75" t="s">
        <v>5418</v>
      </c>
      <c r="L2032" s="75" t="s">
        <v>5418</v>
      </c>
    </row>
    <row r="2033" ht="15.75" customHeight="1">
      <c r="A2033" s="67">
        <v>8104.0</v>
      </c>
      <c r="B2033" s="72" t="s">
        <v>14828</v>
      </c>
      <c r="C2033" s="72">
        <v>2.0</v>
      </c>
      <c r="D2033" s="72" t="s">
        <v>14829</v>
      </c>
      <c r="E2033" s="72" t="s">
        <v>9738</v>
      </c>
      <c r="F2033" s="72" t="s">
        <v>14830</v>
      </c>
      <c r="G2033" s="72" t="s">
        <v>9740</v>
      </c>
      <c r="H2033" s="75" t="s">
        <v>9629</v>
      </c>
      <c r="I2033" s="75" t="s">
        <v>9628</v>
      </c>
      <c r="J2033" s="75" t="s">
        <v>9727</v>
      </c>
      <c r="K2033" s="75" t="s">
        <v>9727</v>
      </c>
      <c r="L2033" s="75" t="s">
        <v>9727</v>
      </c>
    </row>
    <row r="2034" ht="15.75" customHeight="1">
      <c r="A2034" s="67">
        <v>8106.0</v>
      </c>
      <c r="B2034" s="72" t="s">
        <v>3020</v>
      </c>
      <c r="C2034" s="72">
        <v>2.0</v>
      </c>
      <c r="D2034" s="72" t="s">
        <v>14831</v>
      </c>
      <c r="E2034" s="72" t="s">
        <v>14832</v>
      </c>
      <c r="F2034" s="72" t="s">
        <v>14833</v>
      </c>
      <c r="G2034" s="72" t="s">
        <v>14834</v>
      </c>
      <c r="H2034" s="75" t="s">
        <v>9717</v>
      </c>
      <c r="I2034" s="75" t="s">
        <v>7259</v>
      </c>
      <c r="J2034" s="75" t="s">
        <v>14835</v>
      </c>
      <c r="K2034" s="75" t="s">
        <v>2237</v>
      </c>
      <c r="L2034" s="75" t="s">
        <v>14836</v>
      </c>
    </row>
    <row r="2035" ht="15.75" customHeight="1">
      <c r="A2035" s="67">
        <v>8107.0</v>
      </c>
      <c r="B2035" s="72" t="s">
        <v>14837</v>
      </c>
      <c r="C2035" s="72">
        <v>2.0</v>
      </c>
      <c r="D2035" s="72" t="s">
        <v>14838</v>
      </c>
      <c r="E2035" s="72" t="s">
        <v>13320</v>
      </c>
      <c r="F2035" s="72" t="s">
        <v>14839</v>
      </c>
      <c r="G2035" s="72" t="s">
        <v>14840</v>
      </c>
      <c r="H2035" s="75" t="s">
        <v>4645</v>
      </c>
      <c r="I2035" s="75" t="s">
        <v>4644</v>
      </c>
      <c r="J2035" s="75" t="s">
        <v>4646</v>
      </c>
      <c r="K2035" s="75" t="s">
        <v>4646</v>
      </c>
      <c r="L2035" s="75" t="s">
        <v>4646</v>
      </c>
    </row>
    <row r="2036" ht="15.75" customHeight="1">
      <c r="A2036" s="67">
        <v>8108.0</v>
      </c>
      <c r="B2036" s="72" t="s">
        <v>4643</v>
      </c>
      <c r="C2036" s="72">
        <v>2.0</v>
      </c>
      <c r="D2036" s="72" t="s">
        <v>14841</v>
      </c>
      <c r="E2036" s="72" t="s">
        <v>10613</v>
      </c>
      <c r="F2036" s="72" t="s">
        <v>4642</v>
      </c>
      <c r="G2036" s="72" t="s">
        <v>14842</v>
      </c>
      <c r="H2036" s="75" t="s">
        <v>4645</v>
      </c>
      <c r="I2036" s="75" t="s">
        <v>4644</v>
      </c>
      <c r="J2036" s="75" t="s">
        <v>942</v>
      </c>
      <c r="K2036" s="75" t="s">
        <v>4646</v>
      </c>
      <c r="L2036" s="75" t="s">
        <v>4646</v>
      </c>
    </row>
    <row r="2037" ht="15.75" customHeight="1">
      <c r="A2037" s="67">
        <v>8109.0</v>
      </c>
      <c r="B2037" s="72" t="s">
        <v>14843</v>
      </c>
      <c r="C2037" s="72">
        <v>2.0</v>
      </c>
      <c r="D2037" s="72" t="s">
        <v>14844</v>
      </c>
      <c r="E2037" s="72" t="s">
        <v>5374</v>
      </c>
      <c r="F2037" s="72" t="s">
        <v>14845</v>
      </c>
      <c r="G2037" s="72" t="s">
        <v>14846</v>
      </c>
      <c r="H2037" s="75" t="s">
        <v>4644</v>
      </c>
      <c r="I2037" s="75" t="s">
        <v>942</v>
      </c>
      <c r="J2037" s="75" t="s">
        <v>4311</v>
      </c>
      <c r="K2037" s="75" t="s">
        <v>1036</v>
      </c>
    </row>
    <row r="2038" ht="15.75" customHeight="1">
      <c r="A2038" s="67">
        <v>8110.0</v>
      </c>
      <c r="B2038" s="72" t="s">
        <v>14847</v>
      </c>
      <c r="C2038" s="72">
        <v>2.0</v>
      </c>
      <c r="D2038" s="72" t="s">
        <v>14848</v>
      </c>
      <c r="E2038" s="72" t="s">
        <v>14849</v>
      </c>
      <c r="F2038" s="72" t="s">
        <v>14850</v>
      </c>
      <c r="G2038" s="72" t="s">
        <v>14851</v>
      </c>
      <c r="H2038" s="75" t="s">
        <v>2235</v>
      </c>
      <c r="I2038" s="75" t="s">
        <v>2237</v>
      </c>
      <c r="J2038" s="75" t="s">
        <v>8016</v>
      </c>
      <c r="K2038" s="75" t="s">
        <v>2418</v>
      </c>
      <c r="L2038" s="75" t="s">
        <v>8016</v>
      </c>
    </row>
    <row r="2039" ht="15.75" customHeight="1">
      <c r="A2039" s="67">
        <v>8112.0</v>
      </c>
      <c r="B2039" s="72" t="s">
        <v>14852</v>
      </c>
      <c r="C2039" s="72">
        <v>2.0</v>
      </c>
      <c r="D2039" s="72" t="s">
        <v>14853</v>
      </c>
      <c r="E2039" s="72" t="s">
        <v>5999</v>
      </c>
      <c r="F2039" s="72" t="s">
        <v>14854</v>
      </c>
      <c r="G2039" s="72" t="s">
        <v>14855</v>
      </c>
      <c r="H2039" s="75" t="s">
        <v>9825</v>
      </c>
      <c r="I2039" s="75" t="s">
        <v>4173</v>
      </c>
      <c r="J2039" s="75" t="s">
        <v>9824</v>
      </c>
      <c r="K2039" s="75" t="s">
        <v>14856</v>
      </c>
      <c r="L2039" s="75" t="s">
        <v>4552</v>
      </c>
    </row>
    <row r="2040" ht="15.75" customHeight="1">
      <c r="A2040" s="67">
        <v>8113.0</v>
      </c>
      <c r="B2040" s="72" t="s">
        <v>14857</v>
      </c>
      <c r="C2040" s="72">
        <v>2.0</v>
      </c>
      <c r="D2040" s="72" t="s">
        <v>14858</v>
      </c>
      <c r="E2040" s="72" t="s">
        <v>14859</v>
      </c>
      <c r="F2040" s="72" t="s">
        <v>14860</v>
      </c>
      <c r="G2040" s="72" t="s">
        <v>14861</v>
      </c>
      <c r="H2040" s="75" t="s">
        <v>2884</v>
      </c>
      <c r="I2040" s="75" t="s">
        <v>1511</v>
      </c>
      <c r="J2040" s="75" t="s">
        <v>3153</v>
      </c>
      <c r="K2040" s="75" t="s">
        <v>3078</v>
      </c>
      <c r="L2040" s="75" t="s">
        <v>3078</v>
      </c>
    </row>
    <row r="2041" ht="15.75" customHeight="1">
      <c r="A2041" s="67">
        <v>8114.0</v>
      </c>
      <c r="B2041" s="72" t="s">
        <v>3892</v>
      </c>
      <c r="C2041" s="72">
        <v>2.0</v>
      </c>
      <c r="D2041" s="72" t="s">
        <v>14862</v>
      </c>
      <c r="E2041" s="72" t="s">
        <v>12812</v>
      </c>
      <c r="F2041" s="72" t="s">
        <v>14863</v>
      </c>
      <c r="G2041" s="72" t="s">
        <v>14864</v>
      </c>
      <c r="H2041" s="75" t="s">
        <v>1675</v>
      </c>
      <c r="I2041" s="75" t="s">
        <v>6269</v>
      </c>
      <c r="J2041" s="75" t="s">
        <v>4493</v>
      </c>
      <c r="K2041" s="75" t="s">
        <v>3894</v>
      </c>
      <c r="L2041" s="75" t="s">
        <v>4493</v>
      </c>
    </row>
    <row r="2042" ht="15.75" customHeight="1">
      <c r="A2042" s="67">
        <v>8115.0</v>
      </c>
      <c r="B2042" s="72" t="s">
        <v>14865</v>
      </c>
      <c r="C2042" s="72">
        <v>2.0</v>
      </c>
      <c r="D2042" s="72" t="s">
        <v>14866</v>
      </c>
      <c r="E2042" s="72" t="s">
        <v>6020</v>
      </c>
      <c r="F2042" s="72" t="s">
        <v>14867</v>
      </c>
      <c r="G2042" s="72" t="s">
        <v>14868</v>
      </c>
      <c r="H2042" s="75" t="s">
        <v>3151</v>
      </c>
      <c r="I2042" s="75" t="s">
        <v>3152</v>
      </c>
      <c r="J2042" s="75" t="s">
        <v>4493</v>
      </c>
      <c r="K2042" s="75" t="s">
        <v>4493</v>
      </c>
      <c r="L2042" s="75" t="s">
        <v>4493</v>
      </c>
    </row>
    <row r="2043" ht="15.75" customHeight="1">
      <c r="A2043" s="67">
        <v>8116.0</v>
      </c>
      <c r="B2043" s="72" t="s">
        <v>4321</v>
      </c>
      <c r="C2043" s="72">
        <v>2.0</v>
      </c>
      <c r="D2043" s="72" t="s">
        <v>14869</v>
      </c>
      <c r="E2043" s="72" t="s">
        <v>5801</v>
      </c>
      <c r="F2043" s="72" t="s">
        <v>4320</v>
      </c>
      <c r="G2043" s="72" t="s">
        <v>14870</v>
      </c>
      <c r="H2043" s="75" t="s">
        <v>3894</v>
      </c>
      <c r="I2043" s="75" t="s">
        <v>4322</v>
      </c>
      <c r="J2043" s="75" t="s">
        <v>4323</v>
      </c>
    </row>
    <row r="2044" ht="15.75" customHeight="1">
      <c r="A2044" s="67">
        <v>8117.0</v>
      </c>
      <c r="B2044" s="72" t="s">
        <v>3150</v>
      </c>
      <c r="C2044" s="72">
        <v>2.0</v>
      </c>
      <c r="D2044" s="72" t="s">
        <v>14871</v>
      </c>
      <c r="E2044" s="72" t="s">
        <v>7786</v>
      </c>
      <c r="F2044" s="72" t="s">
        <v>3149</v>
      </c>
      <c r="G2044" s="72" t="s">
        <v>14872</v>
      </c>
      <c r="H2044" s="75" t="s">
        <v>3153</v>
      </c>
      <c r="I2044" s="75" t="s">
        <v>3893</v>
      </c>
      <c r="J2044" s="75" t="s">
        <v>2072</v>
      </c>
      <c r="K2044" s="75" t="s">
        <v>2072</v>
      </c>
      <c r="L2044" s="75" t="s">
        <v>2072</v>
      </c>
    </row>
    <row r="2045" ht="15.75" customHeight="1">
      <c r="A2045" s="67">
        <v>8118.0</v>
      </c>
      <c r="B2045" s="72" t="s">
        <v>14873</v>
      </c>
      <c r="C2045" s="72">
        <v>2.0</v>
      </c>
      <c r="D2045" s="72" t="s">
        <v>14874</v>
      </c>
      <c r="E2045" s="72" t="s">
        <v>5638</v>
      </c>
      <c r="F2045" s="72" t="s">
        <v>14875</v>
      </c>
      <c r="G2045" s="72" t="s">
        <v>14876</v>
      </c>
      <c r="H2045" s="75" t="s">
        <v>4493</v>
      </c>
      <c r="I2045" s="75" t="s">
        <v>3153</v>
      </c>
      <c r="J2045" s="75" t="s">
        <v>3152</v>
      </c>
    </row>
    <row r="2046" ht="15.75" customHeight="1">
      <c r="A2046" s="67">
        <v>8121.0</v>
      </c>
      <c r="B2046" s="72" t="s">
        <v>14877</v>
      </c>
      <c r="C2046" s="72">
        <v>2.0</v>
      </c>
      <c r="D2046" s="72" t="s">
        <v>14878</v>
      </c>
      <c r="E2046" s="72" t="s">
        <v>6549</v>
      </c>
      <c r="F2046" s="72" t="s">
        <v>14879</v>
      </c>
      <c r="G2046" s="72" t="s">
        <v>14880</v>
      </c>
      <c r="H2046" s="75" t="s">
        <v>10855</v>
      </c>
      <c r="I2046" s="75" t="s">
        <v>4494</v>
      </c>
      <c r="J2046" s="75" t="s">
        <v>2884</v>
      </c>
      <c r="K2046" s="75" t="s">
        <v>2884</v>
      </c>
      <c r="L2046" s="75" t="s">
        <v>2884</v>
      </c>
    </row>
    <row r="2047" ht="15.75" customHeight="1">
      <c r="A2047" s="67">
        <v>8122.0</v>
      </c>
      <c r="B2047" s="72" t="s">
        <v>14881</v>
      </c>
      <c r="C2047" s="72">
        <v>2.0</v>
      </c>
      <c r="D2047" s="72" t="s">
        <v>14882</v>
      </c>
      <c r="E2047" s="72" t="s">
        <v>5698</v>
      </c>
      <c r="F2047" s="72" t="s">
        <v>14883</v>
      </c>
      <c r="G2047" s="72" t="s">
        <v>14884</v>
      </c>
      <c r="H2047" s="75" t="s">
        <v>10855</v>
      </c>
      <c r="I2047" s="75" t="s">
        <v>6269</v>
      </c>
      <c r="J2047" s="75" t="s">
        <v>4494</v>
      </c>
      <c r="K2047" s="75" t="s">
        <v>2885</v>
      </c>
    </row>
    <row r="2048" ht="15.75" customHeight="1">
      <c r="A2048" s="67">
        <v>8123.0</v>
      </c>
      <c r="B2048" s="72" t="s">
        <v>14885</v>
      </c>
      <c r="C2048" s="72">
        <v>2.0</v>
      </c>
      <c r="D2048" s="72" t="s">
        <v>14886</v>
      </c>
      <c r="E2048" s="72" t="s">
        <v>5638</v>
      </c>
      <c r="F2048" s="72" t="s">
        <v>14887</v>
      </c>
      <c r="G2048" s="72" t="s">
        <v>14888</v>
      </c>
      <c r="H2048" s="75" t="s">
        <v>10855</v>
      </c>
      <c r="I2048" s="75" t="s">
        <v>3824</v>
      </c>
      <c r="J2048" s="75" t="s">
        <v>2885</v>
      </c>
    </row>
    <row r="2049" ht="15.75" customHeight="1">
      <c r="A2049" s="67">
        <v>8125.0</v>
      </c>
      <c r="B2049" s="72" t="s">
        <v>14889</v>
      </c>
      <c r="C2049" s="72">
        <v>2.0</v>
      </c>
      <c r="D2049" s="72" t="s">
        <v>14890</v>
      </c>
      <c r="E2049" s="72" t="s">
        <v>5349</v>
      </c>
      <c r="F2049" s="72" t="s">
        <v>14891</v>
      </c>
      <c r="G2049" s="72" t="s">
        <v>14892</v>
      </c>
      <c r="H2049" s="75" t="s">
        <v>8023</v>
      </c>
      <c r="I2049" s="75" t="s">
        <v>14893</v>
      </c>
      <c r="J2049" s="75" t="s">
        <v>14894</v>
      </c>
    </row>
    <row r="2050" ht="15.75" customHeight="1">
      <c r="A2050" s="67">
        <v>8126.0</v>
      </c>
      <c r="B2050" s="72" t="s">
        <v>14895</v>
      </c>
      <c r="C2050" s="72">
        <v>2.0</v>
      </c>
      <c r="D2050" s="72" t="s">
        <v>14896</v>
      </c>
      <c r="E2050" s="72" t="s">
        <v>6411</v>
      </c>
      <c r="F2050" s="72" t="s">
        <v>14897</v>
      </c>
      <c r="G2050" s="72" t="s">
        <v>14898</v>
      </c>
      <c r="H2050" s="75" t="s">
        <v>3078</v>
      </c>
      <c r="I2050" s="75" t="s">
        <v>14899</v>
      </c>
      <c r="J2050" s="75" t="s">
        <v>1511</v>
      </c>
      <c r="K2050" s="75" t="s">
        <v>14900</v>
      </c>
    </row>
    <row r="2051" ht="15.75" customHeight="1">
      <c r="A2051" s="67">
        <v>8127.0</v>
      </c>
      <c r="B2051" s="72" t="s">
        <v>14901</v>
      </c>
      <c r="C2051" s="72">
        <v>2.0</v>
      </c>
      <c r="D2051" s="72" t="s">
        <v>14902</v>
      </c>
      <c r="E2051" s="72" t="s">
        <v>5387</v>
      </c>
      <c r="F2051" s="72" t="s">
        <v>14903</v>
      </c>
      <c r="G2051" s="72" t="s">
        <v>14904</v>
      </c>
      <c r="H2051" s="75" t="s">
        <v>14905</v>
      </c>
      <c r="I2051" s="75" t="s">
        <v>14906</v>
      </c>
      <c r="J2051" s="75" t="s">
        <v>14907</v>
      </c>
    </row>
    <row r="2052" ht="15.75" customHeight="1">
      <c r="A2052" s="67">
        <v>8128.0</v>
      </c>
      <c r="B2052" s="72" t="s">
        <v>14908</v>
      </c>
      <c r="C2052" s="72">
        <v>2.0</v>
      </c>
      <c r="D2052" s="72" t="s">
        <v>14909</v>
      </c>
      <c r="E2052" s="72" t="s">
        <v>5349</v>
      </c>
      <c r="F2052" s="72" t="s">
        <v>14910</v>
      </c>
      <c r="G2052" s="72" t="s">
        <v>14911</v>
      </c>
      <c r="H2052" s="75" t="s">
        <v>14905</v>
      </c>
      <c r="I2052" s="75" t="s">
        <v>14906</v>
      </c>
    </row>
    <row r="2053" ht="15.75" customHeight="1">
      <c r="A2053" s="67">
        <v>8129.0</v>
      </c>
      <c r="B2053" s="72" t="s">
        <v>14912</v>
      </c>
      <c r="C2053" s="72">
        <v>2.0</v>
      </c>
      <c r="D2053" s="72" t="s">
        <v>14913</v>
      </c>
      <c r="E2053" s="72" t="s">
        <v>5575</v>
      </c>
      <c r="F2053" s="72" t="s">
        <v>14914</v>
      </c>
      <c r="G2053" s="72" t="s">
        <v>14915</v>
      </c>
      <c r="H2053" s="75" t="s">
        <v>1266</v>
      </c>
      <c r="I2053" s="75" t="s">
        <v>14330</v>
      </c>
      <c r="J2053" s="75" t="s">
        <v>14329</v>
      </c>
      <c r="K2053" s="75" t="s">
        <v>14916</v>
      </c>
      <c r="L2053" s="75" t="s">
        <v>14278</v>
      </c>
    </row>
    <row r="2054" ht="15.75" customHeight="1">
      <c r="A2054" s="67">
        <v>8130.0</v>
      </c>
      <c r="B2054" s="72" t="s">
        <v>14917</v>
      </c>
      <c r="C2054" s="72">
        <v>2.0</v>
      </c>
      <c r="D2054" s="72" t="s">
        <v>14918</v>
      </c>
      <c r="E2054" s="72" t="s">
        <v>10304</v>
      </c>
      <c r="F2054" s="72" t="s">
        <v>14919</v>
      </c>
      <c r="G2054" s="72" t="s">
        <v>14920</v>
      </c>
      <c r="H2054" s="75" t="s">
        <v>14921</v>
      </c>
      <c r="I2054" s="75" t="s">
        <v>4353</v>
      </c>
      <c r="J2054" s="75" t="s">
        <v>9249</v>
      </c>
      <c r="K2054" s="75" t="s">
        <v>8614</v>
      </c>
      <c r="L2054" s="75" t="s">
        <v>9249</v>
      </c>
    </row>
    <row r="2055" ht="15.75" customHeight="1">
      <c r="A2055" s="67">
        <v>8131.0</v>
      </c>
      <c r="B2055" s="72" t="s">
        <v>14922</v>
      </c>
      <c r="C2055" s="72">
        <v>2.0</v>
      </c>
      <c r="D2055" s="72" t="s">
        <v>14923</v>
      </c>
      <c r="E2055" s="72" t="s">
        <v>6520</v>
      </c>
      <c r="F2055" s="72" t="s">
        <v>14924</v>
      </c>
      <c r="G2055" s="72" t="s">
        <v>14925</v>
      </c>
      <c r="H2055" s="75" t="s">
        <v>4349</v>
      </c>
      <c r="I2055" s="75" t="s">
        <v>9249</v>
      </c>
    </row>
    <row r="2056" ht="15.75" customHeight="1">
      <c r="A2056" s="67">
        <v>8132.0</v>
      </c>
      <c r="B2056" s="72" t="s">
        <v>14926</v>
      </c>
      <c r="C2056" s="72">
        <v>2.0</v>
      </c>
      <c r="D2056" s="72" t="s">
        <v>14927</v>
      </c>
      <c r="E2056" s="72" t="s">
        <v>5739</v>
      </c>
      <c r="F2056" s="72" t="s">
        <v>14928</v>
      </c>
      <c r="G2056" s="72" t="s">
        <v>14929</v>
      </c>
      <c r="H2056" s="75" t="s">
        <v>14921</v>
      </c>
      <c r="I2056" s="75" t="s">
        <v>14930</v>
      </c>
      <c r="J2056" s="75" t="s">
        <v>8614</v>
      </c>
      <c r="K2056" s="75" t="s">
        <v>8614</v>
      </c>
      <c r="L2056" s="75" t="s">
        <v>8614</v>
      </c>
    </row>
    <row r="2057" ht="15.75" customHeight="1">
      <c r="A2057" s="67">
        <v>8133.0</v>
      </c>
      <c r="B2057" s="72" t="s">
        <v>14931</v>
      </c>
      <c r="C2057" s="72">
        <v>2.0</v>
      </c>
      <c r="D2057" s="72" t="s">
        <v>14932</v>
      </c>
      <c r="E2057" s="72" t="s">
        <v>6520</v>
      </c>
      <c r="F2057" s="72" t="s">
        <v>14933</v>
      </c>
      <c r="G2057" s="72" t="s">
        <v>14934</v>
      </c>
      <c r="H2057" s="75" t="s">
        <v>4349</v>
      </c>
      <c r="I2057" s="75" t="s">
        <v>4353</v>
      </c>
      <c r="J2057" s="75" t="s">
        <v>4350</v>
      </c>
      <c r="K2057" s="75" t="s">
        <v>4351</v>
      </c>
      <c r="L2057" s="75" t="s">
        <v>4352</v>
      </c>
    </row>
    <row r="2058" ht="15.75" customHeight="1">
      <c r="A2058" s="67">
        <v>8134.0</v>
      </c>
      <c r="B2058" s="72" t="s">
        <v>14935</v>
      </c>
      <c r="C2058" s="72">
        <v>2.0</v>
      </c>
      <c r="D2058" s="72" t="s">
        <v>14936</v>
      </c>
      <c r="E2058" s="72" t="s">
        <v>5349</v>
      </c>
      <c r="F2058" s="72" t="s">
        <v>9252</v>
      </c>
      <c r="G2058" s="72" t="s">
        <v>9253</v>
      </c>
      <c r="H2058" s="75" t="s">
        <v>4349</v>
      </c>
      <c r="I2058" s="75" t="s">
        <v>4352</v>
      </c>
    </row>
    <row r="2059" ht="15.75" customHeight="1">
      <c r="A2059" s="67">
        <v>8135.0</v>
      </c>
      <c r="B2059" s="72" t="s">
        <v>14937</v>
      </c>
      <c r="C2059" s="72">
        <v>2.0</v>
      </c>
      <c r="D2059" s="72" t="s">
        <v>14938</v>
      </c>
      <c r="E2059" s="72" t="s">
        <v>5349</v>
      </c>
      <c r="F2059" s="72" t="s">
        <v>14939</v>
      </c>
      <c r="G2059" s="72" t="s">
        <v>14940</v>
      </c>
      <c r="H2059" s="75" t="s">
        <v>14930</v>
      </c>
      <c r="I2059" s="75" t="s">
        <v>14941</v>
      </c>
    </row>
    <row r="2060" ht="15.75" customHeight="1">
      <c r="A2060" s="67">
        <v>8136.0</v>
      </c>
      <c r="B2060" s="72" t="s">
        <v>14942</v>
      </c>
      <c r="C2060" s="72">
        <v>2.0</v>
      </c>
      <c r="D2060" s="72" t="s">
        <v>14943</v>
      </c>
      <c r="E2060" s="72" t="s">
        <v>5349</v>
      </c>
      <c r="F2060" s="72" t="s">
        <v>14944</v>
      </c>
      <c r="G2060" s="72" t="s">
        <v>14945</v>
      </c>
      <c r="H2060" s="75" t="s">
        <v>14921</v>
      </c>
      <c r="I2060" s="75" t="s">
        <v>10888</v>
      </c>
    </row>
    <row r="2061" ht="15.75" customHeight="1">
      <c r="A2061" s="67">
        <v>8137.0</v>
      </c>
      <c r="B2061" s="72" t="s">
        <v>14946</v>
      </c>
      <c r="C2061" s="72">
        <v>2.0</v>
      </c>
      <c r="D2061" s="72" t="s">
        <v>14947</v>
      </c>
      <c r="E2061" s="72" t="s">
        <v>14796</v>
      </c>
      <c r="F2061" s="72" t="s">
        <v>14948</v>
      </c>
      <c r="G2061" s="72" t="s">
        <v>14949</v>
      </c>
      <c r="H2061" s="75" t="s">
        <v>4184</v>
      </c>
      <c r="I2061" s="75" t="s">
        <v>3362</v>
      </c>
      <c r="J2061" s="75" t="s">
        <v>14950</v>
      </c>
      <c r="K2061" s="75" t="s">
        <v>1906</v>
      </c>
      <c r="L2061" s="75" t="s">
        <v>1906</v>
      </c>
    </row>
    <row r="2062" ht="15.75" customHeight="1">
      <c r="A2062" s="67">
        <v>8141.0</v>
      </c>
      <c r="B2062" s="72" t="s">
        <v>3837</v>
      </c>
      <c r="C2062" s="72">
        <v>2.0</v>
      </c>
      <c r="D2062" s="72" t="s">
        <v>14951</v>
      </c>
      <c r="E2062" s="72" t="s">
        <v>14952</v>
      </c>
      <c r="F2062" s="72" t="s">
        <v>14953</v>
      </c>
      <c r="G2062" s="72" t="s">
        <v>14954</v>
      </c>
      <c r="H2062" s="75" t="s">
        <v>4435</v>
      </c>
      <c r="I2062" s="75" t="s">
        <v>14955</v>
      </c>
      <c r="J2062" s="75" t="s">
        <v>14956</v>
      </c>
      <c r="K2062" s="75" t="s">
        <v>4778</v>
      </c>
      <c r="L2062" s="75" t="s">
        <v>14957</v>
      </c>
    </row>
    <row r="2063" ht="15.75" customHeight="1">
      <c r="A2063" s="67">
        <v>8144.0</v>
      </c>
      <c r="B2063" s="72" t="s">
        <v>14958</v>
      </c>
      <c r="C2063" s="72">
        <v>2.0</v>
      </c>
      <c r="D2063" s="72" t="s">
        <v>14959</v>
      </c>
      <c r="E2063" s="72" t="s">
        <v>6520</v>
      </c>
      <c r="F2063" s="72" t="s">
        <v>14960</v>
      </c>
      <c r="G2063" s="72" t="s">
        <v>14961</v>
      </c>
      <c r="H2063" s="75" t="s">
        <v>1877</v>
      </c>
      <c r="I2063" s="75" t="s">
        <v>4382</v>
      </c>
      <c r="J2063" s="75" t="s">
        <v>3392</v>
      </c>
      <c r="K2063" s="75" t="s">
        <v>3392</v>
      </c>
      <c r="L2063" s="75" t="s">
        <v>3392</v>
      </c>
    </row>
    <row r="2064" ht="15.75" customHeight="1">
      <c r="A2064" s="67">
        <v>8145.0</v>
      </c>
      <c r="B2064" s="72" t="s">
        <v>14962</v>
      </c>
      <c r="C2064" s="72">
        <v>2.0</v>
      </c>
      <c r="D2064" s="72" t="s">
        <v>14963</v>
      </c>
      <c r="E2064" s="72" t="s">
        <v>6821</v>
      </c>
      <c r="F2064" s="72" t="s">
        <v>14964</v>
      </c>
      <c r="G2064" s="72" t="s">
        <v>14965</v>
      </c>
      <c r="H2064" s="75" t="s">
        <v>4779</v>
      </c>
      <c r="I2064" s="75" t="s">
        <v>4778</v>
      </c>
      <c r="J2064" s="75" t="s">
        <v>4436</v>
      </c>
      <c r="K2064" s="75" t="s">
        <v>4435</v>
      </c>
      <c r="L2064" s="75" t="s">
        <v>4435</v>
      </c>
    </row>
    <row r="2065" ht="15.75" customHeight="1">
      <c r="A2065" s="67">
        <v>8146.0</v>
      </c>
      <c r="B2065" s="72" t="s">
        <v>14966</v>
      </c>
      <c r="C2065" s="72">
        <v>2.0</v>
      </c>
      <c r="D2065" s="72" t="s">
        <v>14967</v>
      </c>
      <c r="E2065" s="72" t="s">
        <v>5387</v>
      </c>
      <c r="F2065" s="72" t="s">
        <v>14968</v>
      </c>
      <c r="G2065" s="72" t="s">
        <v>14969</v>
      </c>
      <c r="H2065" s="75" t="s">
        <v>4436</v>
      </c>
      <c r="I2065" s="75" t="s">
        <v>4435</v>
      </c>
    </row>
    <row r="2066" ht="15.75" customHeight="1">
      <c r="A2066" s="67">
        <v>8147.0</v>
      </c>
      <c r="B2066" s="72" t="s">
        <v>14970</v>
      </c>
      <c r="C2066" s="72">
        <v>2.0</v>
      </c>
      <c r="D2066" s="72" t="s">
        <v>14971</v>
      </c>
      <c r="E2066" s="72" t="s">
        <v>5801</v>
      </c>
      <c r="F2066" s="72" t="s">
        <v>14972</v>
      </c>
      <c r="G2066" s="72" t="s">
        <v>14973</v>
      </c>
      <c r="H2066" s="75" t="s">
        <v>14974</v>
      </c>
      <c r="I2066" s="75" t="s">
        <v>4435</v>
      </c>
    </row>
    <row r="2067" ht="15.75" customHeight="1">
      <c r="A2067" s="67">
        <v>8148.0</v>
      </c>
      <c r="B2067" s="72" t="s">
        <v>14975</v>
      </c>
      <c r="C2067" s="72">
        <v>2.0</v>
      </c>
      <c r="D2067" s="72" t="s">
        <v>14976</v>
      </c>
      <c r="E2067" s="72" t="s">
        <v>6827</v>
      </c>
      <c r="F2067" s="72" t="s">
        <v>14977</v>
      </c>
      <c r="G2067" s="72" t="s">
        <v>14978</v>
      </c>
      <c r="H2067" s="75" t="s">
        <v>14979</v>
      </c>
      <c r="I2067" s="75" t="s">
        <v>10610</v>
      </c>
      <c r="J2067" s="75" t="s">
        <v>14957</v>
      </c>
      <c r="K2067" s="75" t="s">
        <v>10603</v>
      </c>
      <c r="L2067" s="75" t="s">
        <v>10603</v>
      </c>
    </row>
    <row r="2068" ht="15.75" customHeight="1">
      <c r="A2068" s="67">
        <v>8149.0</v>
      </c>
      <c r="B2068" s="72" t="s">
        <v>14980</v>
      </c>
      <c r="C2068" s="72">
        <v>2.0</v>
      </c>
      <c r="D2068" s="72" t="s">
        <v>14981</v>
      </c>
      <c r="E2068" s="72" t="s">
        <v>14982</v>
      </c>
      <c r="F2068" s="72" t="s">
        <v>14983</v>
      </c>
      <c r="G2068" s="72" t="s">
        <v>14984</v>
      </c>
      <c r="H2068" s="75" t="s">
        <v>6635</v>
      </c>
      <c r="I2068" s="75" t="s">
        <v>14985</v>
      </c>
      <c r="J2068" s="75" t="s">
        <v>14986</v>
      </c>
      <c r="K2068" s="75" t="s">
        <v>14987</v>
      </c>
      <c r="L2068" s="75" t="s">
        <v>14956</v>
      </c>
    </row>
    <row r="2069" ht="15.75" customHeight="1">
      <c r="A2069" s="67">
        <v>8150.0</v>
      </c>
      <c r="B2069" s="72" t="s">
        <v>14988</v>
      </c>
      <c r="C2069" s="72">
        <v>2.0</v>
      </c>
      <c r="D2069" s="72" t="s">
        <v>14989</v>
      </c>
      <c r="E2069" s="72" t="s">
        <v>5349</v>
      </c>
      <c r="F2069" s="72" t="s">
        <v>14990</v>
      </c>
      <c r="G2069" s="72" t="s">
        <v>14991</v>
      </c>
      <c r="H2069" s="75" t="s">
        <v>3621</v>
      </c>
      <c r="I2069" s="75" t="s">
        <v>14992</v>
      </c>
    </row>
    <row r="2070" ht="15.75" customHeight="1">
      <c r="A2070" s="67">
        <v>8152.0</v>
      </c>
      <c r="B2070" s="72" t="s">
        <v>14993</v>
      </c>
      <c r="C2070" s="72">
        <v>2.0</v>
      </c>
      <c r="D2070" s="72" t="s">
        <v>14994</v>
      </c>
      <c r="E2070" s="72" t="s">
        <v>7687</v>
      </c>
      <c r="F2070" s="72" t="s">
        <v>14995</v>
      </c>
      <c r="G2070" s="72" t="s">
        <v>14996</v>
      </c>
      <c r="H2070" s="75" t="s">
        <v>14997</v>
      </c>
      <c r="I2070" s="75" t="s">
        <v>14998</v>
      </c>
      <c r="J2070" s="75" t="s">
        <v>14999</v>
      </c>
      <c r="K2070" s="75" t="s">
        <v>14956</v>
      </c>
      <c r="L2070" s="75" t="s">
        <v>14986</v>
      </c>
    </row>
    <row r="2071" ht="15.75" customHeight="1">
      <c r="A2071" s="67">
        <v>8153.0</v>
      </c>
      <c r="B2071" s="72" t="s">
        <v>15000</v>
      </c>
      <c r="C2071" s="72">
        <v>2.0</v>
      </c>
      <c r="D2071" s="72" t="s">
        <v>15001</v>
      </c>
      <c r="E2071" s="72" t="s">
        <v>7786</v>
      </c>
      <c r="F2071" s="72" t="s">
        <v>15002</v>
      </c>
      <c r="G2071" s="72" t="s">
        <v>15003</v>
      </c>
      <c r="H2071" s="75" t="s">
        <v>15004</v>
      </c>
      <c r="I2071" s="75" t="s">
        <v>15005</v>
      </c>
      <c r="J2071" s="75" t="s">
        <v>6346</v>
      </c>
      <c r="K2071" s="75" t="s">
        <v>3540</v>
      </c>
      <c r="L2071" s="75" t="s">
        <v>6346</v>
      </c>
    </row>
    <row r="2072" ht="15.75" customHeight="1">
      <c r="A2072" s="67">
        <v>8154.0</v>
      </c>
      <c r="B2072" s="72" t="s">
        <v>15006</v>
      </c>
      <c r="C2072" s="72">
        <v>2.0</v>
      </c>
      <c r="D2072" s="72" t="s">
        <v>15007</v>
      </c>
      <c r="E2072" s="72" t="s">
        <v>5698</v>
      </c>
      <c r="F2072" s="72" t="s">
        <v>15008</v>
      </c>
      <c r="G2072" s="72" t="s">
        <v>15009</v>
      </c>
      <c r="H2072" s="75" t="s">
        <v>15004</v>
      </c>
      <c r="I2072" s="75" t="s">
        <v>15005</v>
      </c>
      <c r="J2072" s="75" t="s">
        <v>3540</v>
      </c>
      <c r="K2072" s="75" t="s">
        <v>6346</v>
      </c>
      <c r="L2072" s="75" t="s">
        <v>4817</v>
      </c>
    </row>
    <row r="2073" ht="15.75" customHeight="1">
      <c r="A2073" s="67">
        <v>8155.0</v>
      </c>
      <c r="B2073" s="72" t="s">
        <v>15010</v>
      </c>
      <c r="C2073" s="72">
        <v>2.0</v>
      </c>
      <c r="D2073" s="72" t="s">
        <v>15011</v>
      </c>
      <c r="E2073" s="72" t="s">
        <v>5631</v>
      </c>
      <c r="F2073" s="72" t="s">
        <v>15012</v>
      </c>
      <c r="G2073" s="72" t="s">
        <v>15013</v>
      </c>
      <c r="H2073" s="75" t="s">
        <v>15004</v>
      </c>
      <c r="I2073" s="75" t="s">
        <v>3540</v>
      </c>
      <c r="J2073" s="75" t="s">
        <v>4817</v>
      </c>
      <c r="K2073" s="75" t="s">
        <v>15005</v>
      </c>
    </row>
    <row r="2074" ht="15.75" customHeight="1">
      <c r="A2074" s="67">
        <v>8157.0</v>
      </c>
      <c r="B2074" s="72" t="s">
        <v>15014</v>
      </c>
      <c r="C2074" s="72">
        <v>2.0</v>
      </c>
      <c r="D2074" s="72" t="s">
        <v>15015</v>
      </c>
      <c r="E2074" s="72" t="s">
        <v>6549</v>
      </c>
      <c r="F2074" s="72" t="s">
        <v>15016</v>
      </c>
      <c r="G2074" s="72" t="s">
        <v>15017</v>
      </c>
      <c r="H2074" s="75" t="s">
        <v>6447</v>
      </c>
      <c r="I2074" s="75" t="s">
        <v>15018</v>
      </c>
      <c r="J2074" s="75" t="s">
        <v>15019</v>
      </c>
      <c r="K2074" s="75" t="s">
        <v>15020</v>
      </c>
      <c r="L2074" s="75" t="s">
        <v>15019</v>
      </c>
    </row>
    <row r="2075" ht="15.75" customHeight="1">
      <c r="A2075" s="67">
        <v>8158.0</v>
      </c>
      <c r="B2075" s="72" t="s">
        <v>15021</v>
      </c>
      <c r="C2075" s="72">
        <v>2.0</v>
      </c>
      <c r="D2075" s="72" t="s">
        <v>15022</v>
      </c>
      <c r="E2075" s="72" t="s">
        <v>5387</v>
      </c>
      <c r="F2075" s="72" t="s">
        <v>15023</v>
      </c>
      <c r="G2075" s="72" t="s">
        <v>15024</v>
      </c>
      <c r="H2075" s="75" t="s">
        <v>15025</v>
      </c>
      <c r="I2075" s="75" t="s">
        <v>2660</v>
      </c>
      <c r="J2075" s="75" t="s">
        <v>15020</v>
      </c>
    </row>
    <row r="2076" ht="15.75" customHeight="1">
      <c r="A2076" s="67">
        <v>8159.0</v>
      </c>
      <c r="B2076" s="72" t="s">
        <v>15026</v>
      </c>
      <c r="C2076" s="72">
        <v>2.0</v>
      </c>
      <c r="D2076" s="72" t="s">
        <v>15027</v>
      </c>
      <c r="E2076" s="72" t="s">
        <v>5631</v>
      </c>
      <c r="F2076" s="72" t="s">
        <v>15028</v>
      </c>
      <c r="G2076" s="72" t="s">
        <v>15029</v>
      </c>
      <c r="H2076" s="75" t="s">
        <v>4292</v>
      </c>
      <c r="I2076" s="75" t="s">
        <v>6447</v>
      </c>
      <c r="J2076" s="75" t="s">
        <v>15018</v>
      </c>
      <c r="K2076" s="75" t="s">
        <v>15019</v>
      </c>
    </row>
    <row r="2077" ht="15.75" customHeight="1">
      <c r="A2077" s="67">
        <v>8160.0</v>
      </c>
      <c r="B2077" s="72" t="s">
        <v>15030</v>
      </c>
      <c r="C2077" s="72">
        <v>2.0</v>
      </c>
      <c r="D2077" s="72" t="s">
        <v>15031</v>
      </c>
      <c r="E2077" s="72" t="s">
        <v>5349</v>
      </c>
      <c r="F2077" s="72" t="s">
        <v>15032</v>
      </c>
      <c r="G2077" s="72" t="s">
        <v>15033</v>
      </c>
      <c r="H2077" s="75" t="s">
        <v>4292</v>
      </c>
      <c r="I2077" s="75" t="s">
        <v>15018</v>
      </c>
    </row>
    <row r="2078" ht="15.75" customHeight="1">
      <c r="A2078" s="67">
        <v>8161.0</v>
      </c>
      <c r="B2078" s="72" t="s">
        <v>15034</v>
      </c>
      <c r="C2078" s="72">
        <v>2.0</v>
      </c>
      <c r="D2078" s="72" t="s">
        <v>15035</v>
      </c>
      <c r="E2078" s="72" t="s">
        <v>15036</v>
      </c>
      <c r="F2078" s="72" t="s">
        <v>15037</v>
      </c>
      <c r="G2078" s="72" t="s">
        <v>15038</v>
      </c>
      <c r="H2078" s="75" t="s">
        <v>13379</v>
      </c>
      <c r="I2078" s="75" t="s">
        <v>15039</v>
      </c>
      <c r="J2078" s="75" t="s">
        <v>3348</v>
      </c>
      <c r="K2078" s="75" t="s">
        <v>773</v>
      </c>
      <c r="L2078" s="75" t="s">
        <v>773</v>
      </c>
    </row>
    <row r="2079" ht="15.75" customHeight="1">
      <c r="A2079" s="67">
        <v>8162.0</v>
      </c>
      <c r="B2079" s="72" t="s">
        <v>3024</v>
      </c>
      <c r="C2079" s="72">
        <v>2.0</v>
      </c>
      <c r="D2079" s="72" t="s">
        <v>15040</v>
      </c>
      <c r="E2079" s="72" t="s">
        <v>12664</v>
      </c>
      <c r="F2079" s="72" t="s">
        <v>15041</v>
      </c>
      <c r="G2079" s="72" t="s">
        <v>15042</v>
      </c>
      <c r="H2079" s="75" t="s">
        <v>1252</v>
      </c>
      <c r="I2079" s="75" t="s">
        <v>3349</v>
      </c>
      <c r="J2079" s="75" t="s">
        <v>1541</v>
      </c>
      <c r="K2079" s="75" t="s">
        <v>3350</v>
      </c>
      <c r="L2079" s="75" t="s">
        <v>3350</v>
      </c>
    </row>
    <row r="2080" ht="15.75" customHeight="1">
      <c r="A2080" s="67">
        <v>8163.0</v>
      </c>
      <c r="B2080" s="72" t="s">
        <v>15043</v>
      </c>
      <c r="C2080" s="72">
        <v>2.0</v>
      </c>
      <c r="D2080" s="72" t="s">
        <v>15044</v>
      </c>
      <c r="E2080" s="72" t="s">
        <v>5796</v>
      </c>
      <c r="F2080" s="72" t="s">
        <v>15045</v>
      </c>
      <c r="G2080" s="72" t="s">
        <v>15046</v>
      </c>
      <c r="H2080" s="75" t="s">
        <v>6360</v>
      </c>
      <c r="I2080" s="75" t="s">
        <v>3028</v>
      </c>
      <c r="J2080" s="75" t="s">
        <v>3870</v>
      </c>
      <c r="K2080" s="75" t="s">
        <v>3870</v>
      </c>
      <c r="L2080" s="75" t="s">
        <v>3870</v>
      </c>
    </row>
    <row r="2081" ht="15.75" customHeight="1">
      <c r="A2081" s="67">
        <v>8165.0</v>
      </c>
      <c r="B2081" s="72" t="s">
        <v>3347</v>
      </c>
      <c r="C2081" s="72">
        <v>2.0</v>
      </c>
      <c r="D2081" s="72" t="s">
        <v>15047</v>
      </c>
      <c r="E2081" s="72" t="s">
        <v>6520</v>
      </c>
      <c r="F2081" s="72" t="s">
        <v>3346</v>
      </c>
      <c r="G2081" s="72" t="s">
        <v>15048</v>
      </c>
      <c r="H2081" s="75" t="s">
        <v>3348</v>
      </c>
      <c r="I2081" s="75" t="s">
        <v>3349</v>
      </c>
      <c r="J2081" s="75" t="s">
        <v>3350</v>
      </c>
      <c r="K2081" s="75" t="s">
        <v>1541</v>
      </c>
      <c r="L2081" s="75" t="s">
        <v>773</v>
      </c>
    </row>
    <row r="2082" ht="15.75" customHeight="1">
      <c r="A2082" s="67">
        <v>8166.0</v>
      </c>
      <c r="B2082" s="72" t="s">
        <v>15049</v>
      </c>
      <c r="C2082" s="72">
        <v>2.0</v>
      </c>
      <c r="D2082" s="72" t="s">
        <v>15050</v>
      </c>
      <c r="E2082" s="72" t="s">
        <v>5739</v>
      </c>
      <c r="F2082" s="72" t="s">
        <v>15051</v>
      </c>
      <c r="G2082" s="72" t="s">
        <v>15052</v>
      </c>
      <c r="H2082" s="75" t="s">
        <v>4759</v>
      </c>
      <c r="I2082" s="75" t="s">
        <v>12950</v>
      </c>
      <c r="J2082" s="75" t="s">
        <v>15039</v>
      </c>
      <c r="K2082" s="75" t="s">
        <v>15053</v>
      </c>
      <c r="L2082" s="75" t="s">
        <v>15039</v>
      </c>
    </row>
    <row r="2083" ht="15.75" customHeight="1">
      <c r="A2083" s="67">
        <v>8167.0</v>
      </c>
      <c r="B2083" s="72" t="s">
        <v>15054</v>
      </c>
      <c r="C2083" s="72">
        <v>2.0</v>
      </c>
      <c r="D2083" s="72" t="s">
        <v>15055</v>
      </c>
      <c r="E2083" s="72" t="s">
        <v>7120</v>
      </c>
      <c r="F2083" s="72" t="s">
        <v>15056</v>
      </c>
      <c r="G2083" s="72" t="s">
        <v>15057</v>
      </c>
      <c r="H2083" s="75" t="s">
        <v>4759</v>
      </c>
      <c r="I2083" s="75" t="s">
        <v>13353</v>
      </c>
      <c r="J2083" s="75" t="s">
        <v>15053</v>
      </c>
      <c r="K2083" s="75" t="s">
        <v>15053</v>
      </c>
      <c r="L2083" s="75" t="s">
        <v>15053</v>
      </c>
    </row>
    <row r="2084" ht="15.75" customHeight="1">
      <c r="A2084" s="67">
        <v>8168.0</v>
      </c>
      <c r="B2084" s="72" t="s">
        <v>15058</v>
      </c>
      <c r="C2084" s="72">
        <v>2.0</v>
      </c>
      <c r="D2084" s="72" t="s">
        <v>15059</v>
      </c>
      <c r="E2084" s="72" t="s">
        <v>5698</v>
      </c>
      <c r="F2084" s="72" t="s">
        <v>15060</v>
      </c>
      <c r="G2084" s="72" t="s">
        <v>15061</v>
      </c>
      <c r="H2084" s="75" t="s">
        <v>4431</v>
      </c>
      <c r="I2084" s="75" t="s">
        <v>2343</v>
      </c>
      <c r="J2084" s="75" t="s">
        <v>15053</v>
      </c>
      <c r="K2084" s="75" t="s">
        <v>15039</v>
      </c>
      <c r="L2084" s="75" t="s">
        <v>3906</v>
      </c>
    </row>
    <row r="2085" ht="15.75" customHeight="1">
      <c r="A2085" s="67">
        <v>8169.0</v>
      </c>
      <c r="B2085" s="72" t="s">
        <v>4430</v>
      </c>
      <c r="C2085" s="72">
        <v>2.0</v>
      </c>
      <c r="D2085" s="72" t="s">
        <v>15062</v>
      </c>
      <c r="E2085" s="72" t="s">
        <v>5638</v>
      </c>
      <c r="F2085" s="72" t="s">
        <v>15063</v>
      </c>
      <c r="G2085" s="72" t="s">
        <v>15064</v>
      </c>
      <c r="H2085" s="75" t="s">
        <v>2343</v>
      </c>
      <c r="I2085" s="75" t="s">
        <v>3906</v>
      </c>
      <c r="J2085" s="75" t="s">
        <v>4431</v>
      </c>
    </row>
    <row r="2086" ht="15.75" customHeight="1">
      <c r="A2086" s="67">
        <v>8170.0</v>
      </c>
      <c r="B2086" s="72" t="s">
        <v>15065</v>
      </c>
      <c r="C2086" s="72">
        <v>2.0</v>
      </c>
      <c r="D2086" s="72" t="s">
        <v>15066</v>
      </c>
      <c r="E2086" s="72" t="s">
        <v>5374</v>
      </c>
      <c r="F2086" s="72" t="s">
        <v>15067</v>
      </c>
      <c r="G2086" s="72" t="s">
        <v>15068</v>
      </c>
      <c r="H2086" s="75" t="s">
        <v>12950</v>
      </c>
      <c r="I2086" s="75" t="s">
        <v>4759</v>
      </c>
      <c r="J2086" s="75" t="s">
        <v>3838</v>
      </c>
      <c r="K2086" s="75" t="s">
        <v>13011</v>
      </c>
    </row>
    <row r="2087" ht="15.75" customHeight="1">
      <c r="A2087" s="67">
        <v>8171.0</v>
      </c>
      <c r="B2087" s="72" t="s">
        <v>15069</v>
      </c>
      <c r="C2087" s="72">
        <v>2.0</v>
      </c>
      <c r="D2087" s="72" t="s">
        <v>15070</v>
      </c>
      <c r="E2087" s="72" t="s">
        <v>5349</v>
      </c>
      <c r="F2087" s="72" t="s">
        <v>15071</v>
      </c>
      <c r="G2087" s="72" t="s">
        <v>15072</v>
      </c>
      <c r="H2087" s="75" t="s">
        <v>12950</v>
      </c>
      <c r="I2087" s="75" t="s">
        <v>3838</v>
      </c>
    </row>
    <row r="2088" ht="15.75" customHeight="1">
      <c r="A2088" s="67">
        <v>8173.0</v>
      </c>
      <c r="B2088" s="72" t="s">
        <v>15073</v>
      </c>
      <c r="C2088" s="72">
        <v>2.0</v>
      </c>
      <c r="D2088" s="72" t="s">
        <v>15074</v>
      </c>
      <c r="E2088" s="72" t="s">
        <v>7826</v>
      </c>
      <c r="F2088" s="72" t="s">
        <v>15075</v>
      </c>
      <c r="G2088" s="72" t="s">
        <v>15076</v>
      </c>
      <c r="H2088" s="75" t="s">
        <v>15077</v>
      </c>
      <c r="I2088" s="75" t="s">
        <v>14309</v>
      </c>
      <c r="J2088" s="75" t="s">
        <v>15078</v>
      </c>
      <c r="K2088" s="75" t="s">
        <v>7540</v>
      </c>
      <c r="L2088" s="75" t="s">
        <v>7540</v>
      </c>
    </row>
    <row r="2089" ht="15.75" customHeight="1">
      <c r="A2089" s="67">
        <v>8174.0</v>
      </c>
      <c r="B2089" s="72" t="s">
        <v>15079</v>
      </c>
      <c r="C2089" s="72">
        <v>2.0</v>
      </c>
      <c r="D2089" s="72" t="s">
        <v>15080</v>
      </c>
      <c r="E2089" s="72" t="s">
        <v>7786</v>
      </c>
      <c r="F2089" s="72" t="s">
        <v>15081</v>
      </c>
      <c r="G2089" s="72" t="s">
        <v>15082</v>
      </c>
      <c r="H2089" s="75" t="s">
        <v>15083</v>
      </c>
      <c r="I2089" s="75" t="s">
        <v>15078</v>
      </c>
      <c r="J2089" s="75" t="s">
        <v>3378</v>
      </c>
      <c r="K2089" s="75" t="s">
        <v>3378</v>
      </c>
      <c r="L2089" s="75" t="s">
        <v>3378</v>
      </c>
    </row>
    <row r="2090" ht="15.75" customHeight="1">
      <c r="A2090" s="67">
        <v>8176.0</v>
      </c>
      <c r="B2090" s="72" t="s">
        <v>15084</v>
      </c>
      <c r="C2090" s="72">
        <v>2.0</v>
      </c>
      <c r="D2090" s="72" t="s">
        <v>15085</v>
      </c>
      <c r="E2090" s="72" t="s">
        <v>5528</v>
      </c>
      <c r="F2090" s="72" t="s">
        <v>15086</v>
      </c>
      <c r="G2090" s="72" t="s">
        <v>15087</v>
      </c>
      <c r="H2090" s="75" t="s">
        <v>15083</v>
      </c>
      <c r="I2090" s="75" t="s">
        <v>2457</v>
      </c>
      <c r="J2090" s="75" t="s">
        <v>14309</v>
      </c>
      <c r="K2090" s="75" t="s">
        <v>15078</v>
      </c>
      <c r="L2090" s="75" t="s">
        <v>2661</v>
      </c>
    </row>
    <row r="2091" ht="15.75" customHeight="1">
      <c r="A2091" s="67">
        <v>8184.0</v>
      </c>
      <c r="B2091" s="72" t="s">
        <v>15088</v>
      </c>
      <c r="C2091" s="72">
        <v>2.0</v>
      </c>
      <c r="D2091" s="72" t="s">
        <v>15089</v>
      </c>
      <c r="E2091" s="72" t="s">
        <v>10927</v>
      </c>
      <c r="F2091" s="72" t="s">
        <v>15090</v>
      </c>
      <c r="G2091" s="72" t="s">
        <v>15091</v>
      </c>
      <c r="H2091" s="75" t="s">
        <v>3905</v>
      </c>
      <c r="I2091" s="75" t="s">
        <v>725</v>
      </c>
      <c r="J2091" s="75" t="s">
        <v>15092</v>
      </c>
      <c r="K2091" s="75" t="s">
        <v>15092</v>
      </c>
      <c r="L2091" s="75" t="s">
        <v>15092</v>
      </c>
    </row>
    <row r="2092" ht="15.75" customHeight="1">
      <c r="A2092" s="67">
        <v>8185.0</v>
      </c>
      <c r="B2092" s="72" t="s">
        <v>15093</v>
      </c>
      <c r="C2092" s="72">
        <v>2.0</v>
      </c>
      <c r="D2092" s="72" t="s">
        <v>15094</v>
      </c>
      <c r="E2092" s="72" t="s">
        <v>5631</v>
      </c>
      <c r="F2092" s="72" t="s">
        <v>15095</v>
      </c>
      <c r="G2092" s="72" t="s">
        <v>15096</v>
      </c>
      <c r="H2092" s="75" t="s">
        <v>15097</v>
      </c>
      <c r="I2092" s="75" t="s">
        <v>3905</v>
      </c>
      <c r="J2092" s="75" t="s">
        <v>4678</v>
      </c>
      <c r="K2092" s="75" t="s">
        <v>3451</v>
      </c>
      <c r="L2092" s="75" t="s">
        <v>4679</v>
      </c>
    </row>
    <row r="2093" ht="15.75" customHeight="1">
      <c r="A2093" s="67">
        <v>8188.0</v>
      </c>
      <c r="B2093" s="72" t="s">
        <v>15098</v>
      </c>
      <c r="C2093" s="72">
        <v>2.0</v>
      </c>
      <c r="D2093" s="72" t="s">
        <v>15099</v>
      </c>
      <c r="E2093" s="72" t="s">
        <v>5349</v>
      </c>
      <c r="F2093" s="72" t="s">
        <v>15100</v>
      </c>
      <c r="G2093" s="72" t="s">
        <v>15101</v>
      </c>
      <c r="H2093" s="75" t="s">
        <v>6424</v>
      </c>
      <c r="I2093" s="75" t="s">
        <v>3839</v>
      </c>
    </row>
    <row r="2094" ht="15.75" customHeight="1">
      <c r="A2094" s="67">
        <v>8189.0</v>
      </c>
      <c r="B2094" s="72" t="s">
        <v>15102</v>
      </c>
      <c r="C2094" s="72">
        <v>2.0</v>
      </c>
      <c r="D2094" s="72" t="s">
        <v>15103</v>
      </c>
      <c r="E2094" s="72" t="s">
        <v>5349</v>
      </c>
      <c r="F2094" s="72" t="s">
        <v>15104</v>
      </c>
      <c r="G2094" s="72" t="s">
        <v>15105</v>
      </c>
      <c r="H2094" s="75" t="s">
        <v>8597</v>
      </c>
      <c r="I2094" s="75" t="s">
        <v>7211</v>
      </c>
    </row>
    <row r="2095" ht="15.75" customHeight="1">
      <c r="A2095" s="67">
        <v>8195.0</v>
      </c>
      <c r="B2095" s="72" t="s">
        <v>15106</v>
      </c>
      <c r="C2095" s="72">
        <v>2.0</v>
      </c>
      <c r="D2095" s="72" t="s">
        <v>15107</v>
      </c>
      <c r="E2095" s="72" t="s">
        <v>15108</v>
      </c>
      <c r="F2095" s="72" t="s">
        <v>15109</v>
      </c>
      <c r="G2095" s="72" t="s">
        <v>15110</v>
      </c>
      <c r="H2095" s="75" t="s">
        <v>3777</v>
      </c>
      <c r="I2095" s="75" t="s">
        <v>15111</v>
      </c>
      <c r="J2095" s="75" t="s">
        <v>3556</v>
      </c>
      <c r="K2095" s="75" t="s">
        <v>11701</v>
      </c>
      <c r="L2095" s="75" t="s">
        <v>11701</v>
      </c>
    </row>
    <row r="2096" ht="15.75" customHeight="1">
      <c r="A2096" s="67">
        <v>8197.0</v>
      </c>
      <c r="B2096" s="72" t="s">
        <v>2094</v>
      </c>
      <c r="C2096" s="72">
        <v>2.0</v>
      </c>
      <c r="D2096" s="72" t="s">
        <v>15112</v>
      </c>
      <c r="E2096" s="72" t="s">
        <v>15113</v>
      </c>
      <c r="F2096" s="72" t="s">
        <v>2093</v>
      </c>
      <c r="G2096" s="72" t="s">
        <v>15114</v>
      </c>
      <c r="H2096" s="75" t="s">
        <v>2303</v>
      </c>
      <c r="I2096" s="75" t="s">
        <v>2724</v>
      </c>
      <c r="J2096" s="75" t="s">
        <v>3556</v>
      </c>
      <c r="K2096" s="75" t="s">
        <v>11701</v>
      </c>
      <c r="L2096" s="75" t="s">
        <v>3556</v>
      </c>
    </row>
    <row r="2097" ht="15.75" customHeight="1">
      <c r="A2097" s="67">
        <v>8210.0</v>
      </c>
      <c r="B2097" s="72" t="s">
        <v>15115</v>
      </c>
      <c r="C2097" s="72">
        <v>2.0</v>
      </c>
      <c r="D2097" s="72" t="s">
        <v>15116</v>
      </c>
      <c r="E2097" s="72" t="s">
        <v>15117</v>
      </c>
      <c r="F2097" s="72" t="s">
        <v>15118</v>
      </c>
      <c r="G2097" s="72" t="s">
        <v>15119</v>
      </c>
      <c r="H2097" s="75" t="s">
        <v>14064</v>
      </c>
      <c r="I2097" s="75" t="s">
        <v>15120</v>
      </c>
      <c r="J2097" s="75" t="s">
        <v>9727</v>
      </c>
      <c r="K2097" s="75" t="s">
        <v>1840</v>
      </c>
      <c r="L2097" s="75" t="s">
        <v>2887</v>
      </c>
    </row>
    <row r="2098" ht="15.75" customHeight="1">
      <c r="A2098" s="67">
        <v>8211.0</v>
      </c>
      <c r="B2098" s="72" t="s">
        <v>4618</v>
      </c>
      <c r="C2098" s="72">
        <v>2.0</v>
      </c>
      <c r="D2098" s="72" t="s">
        <v>15121</v>
      </c>
      <c r="E2098" s="72" t="s">
        <v>7003</v>
      </c>
      <c r="F2098" s="72" t="s">
        <v>15122</v>
      </c>
      <c r="G2098" s="72" t="s">
        <v>15123</v>
      </c>
      <c r="H2098" s="75" t="s">
        <v>3153</v>
      </c>
      <c r="I2098" s="75" t="s">
        <v>3893</v>
      </c>
      <c r="J2098" s="75" t="s">
        <v>4493</v>
      </c>
      <c r="K2098" s="75" t="s">
        <v>3894</v>
      </c>
      <c r="L2098" s="75" t="s">
        <v>3894</v>
      </c>
    </row>
    <row r="2099" ht="15.75" customHeight="1">
      <c r="A2099" s="67">
        <v>8212.0</v>
      </c>
      <c r="B2099" s="72" t="s">
        <v>15124</v>
      </c>
      <c r="C2099" s="72">
        <v>2.0</v>
      </c>
      <c r="D2099" s="72" t="s">
        <v>15125</v>
      </c>
      <c r="E2099" s="72" t="s">
        <v>5374</v>
      </c>
      <c r="F2099" s="72" t="s">
        <v>15126</v>
      </c>
      <c r="G2099" s="72" t="s">
        <v>15127</v>
      </c>
      <c r="H2099" s="75" t="s">
        <v>9835</v>
      </c>
      <c r="I2099" s="75" t="s">
        <v>4322</v>
      </c>
      <c r="J2099" s="75" t="s">
        <v>4323</v>
      </c>
      <c r="K2099" s="75" t="s">
        <v>3022</v>
      </c>
      <c r="L2099" s="75" t="s">
        <v>3894</v>
      </c>
    </row>
    <row r="2100" ht="15.75" customHeight="1">
      <c r="A2100" s="67">
        <v>8213.0</v>
      </c>
      <c r="B2100" s="72" t="s">
        <v>3766</v>
      </c>
      <c r="C2100" s="72">
        <v>2.0</v>
      </c>
      <c r="D2100" s="72" t="s">
        <v>15128</v>
      </c>
      <c r="E2100" s="72" t="s">
        <v>15129</v>
      </c>
      <c r="F2100" s="72" t="s">
        <v>15130</v>
      </c>
      <c r="G2100" s="72" t="s">
        <v>15131</v>
      </c>
      <c r="H2100" s="75" t="s">
        <v>3250</v>
      </c>
      <c r="I2100" s="75" t="s">
        <v>9842</v>
      </c>
      <c r="J2100" s="75" t="s">
        <v>3768</v>
      </c>
      <c r="K2100" s="75" t="s">
        <v>2342</v>
      </c>
      <c r="L2100" s="75" t="s">
        <v>2342</v>
      </c>
    </row>
    <row r="2101" ht="15.75" customHeight="1">
      <c r="A2101" s="67">
        <v>8214.0</v>
      </c>
      <c r="B2101" s="72" t="s">
        <v>15132</v>
      </c>
      <c r="C2101" s="72">
        <v>2.0</v>
      </c>
      <c r="D2101" s="72" t="s">
        <v>15133</v>
      </c>
      <c r="E2101" s="72" t="s">
        <v>5894</v>
      </c>
      <c r="F2101" s="72" t="s">
        <v>15134</v>
      </c>
      <c r="G2101" s="72" t="s">
        <v>15135</v>
      </c>
      <c r="H2101" s="75" t="s">
        <v>4512</v>
      </c>
      <c r="I2101" s="75" t="s">
        <v>1351</v>
      </c>
      <c r="J2101" s="75" t="s">
        <v>9841</v>
      </c>
      <c r="K2101" s="75" t="s">
        <v>9842</v>
      </c>
      <c r="L2101" s="75" t="s">
        <v>9842</v>
      </c>
    </row>
    <row r="2102" ht="15.75" customHeight="1">
      <c r="A2102" s="67">
        <v>8215.0</v>
      </c>
      <c r="B2102" s="72" t="s">
        <v>15136</v>
      </c>
      <c r="C2102" s="72">
        <v>2.0</v>
      </c>
      <c r="D2102" s="72" t="s">
        <v>15137</v>
      </c>
      <c r="E2102" s="72" t="s">
        <v>6020</v>
      </c>
      <c r="F2102" s="72" t="s">
        <v>15138</v>
      </c>
      <c r="G2102" s="72" t="s">
        <v>15139</v>
      </c>
      <c r="H2102" s="75" t="s">
        <v>2341</v>
      </c>
      <c r="I2102" s="75" t="s">
        <v>9840</v>
      </c>
      <c r="J2102" s="75" t="s">
        <v>9842</v>
      </c>
      <c r="K2102" s="75" t="s">
        <v>9842</v>
      </c>
      <c r="L2102" s="75" t="s">
        <v>9842</v>
      </c>
    </row>
    <row r="2103" ht="15.75" customHeight="1">
      <c r="A2103" s="67">
        <v>8216.0</v>
      </c>
      <c r="B2103" s="72" t="s">
        <v>15140</v>
      </c>
      <c r="C2103" s="72">
        <v>2.0</v>
      </c>
      <c r="D2103" s="72" t="s">
        <v>15141</v>
      </c>
      <c r="E2103" s="72" t="s">
        <v>5387</v>
      </c>
      <c r="F2103" s="72" t="s">
        <v>15142</v>
      </c>
      <c r="G2103" s="72" t="s">
        <v>15143</v>
      </c>
      <c r="H2103" s="75" t="s">
        <v>3682</v>
      </c>
      <c r="I2103" s="75" t="s">
        <v>849</v>
      </c>
      <c r="J2103" s="75" t="s">
        <v>3769</v>
      </c>
      <c r="K2103" s="75" t="s">
        <v>3067</v>
      </c>
    </row>
    <row r="2104" ht="15.75" customHeight="1">
      <c r="A2104" s="67">
        <v>8220.0</v>
      </c>
      <c r="B2104" s="72" t="s">
        <v>15144</v>
      </c>
      <c r="C2104" s="72">
        <v>2.0</v>
      </c>
      <c r="D2104" s="72" t="s">
        <v>15145</v>
      </c>
      <c r="E2104" s="72" t="s">
        <v>5575</v>
      </c>
      <c r="F2104" s="72" t="s">
        <v>15146</v>
      </c>
      <c r="G2104" s="72" t="s">
        <v>15147</v>
      </c>
      <c r="H2104" s="75" t="s">
        <v>11734</v>
      </c>
      <c r="I2104" s="75" t="s">
        <v>9007</v>
      </c>
      <c r="J2104" s="75" t="s">
        <v>11723</v>
      </c>
      <c r="K2104" s="75" t="s">
        <v>3067</v>
      </c>
      <c r="L2104" s="75" t="s">
        <v>4797</v>
      </c>
    </row>
    <row r="2105" ht="15.75" customHeight="1">
      <c r="A2105" s="67">
        <v>8221.0</v>
      </c>
      <c r="B2105" s="72" t="s">
        <v>15148</v>
      </c>
      <c r="C2105" s="72">
        <v>2.0</v>
      </c>
      <c r="D2105" s="72" t="s">
        <v>15149</v>
      </c>
      <c r="E2105" s="72" t="s">
        <v>5387</v>
      </c>
      <c r="F2105" s="72" t="s">
        <v>15150</v>
      </c>
      <c r="G2105" s="72" t="s">
        <v>15151</v>
      </c>
      <c r="H2105" s="75" t="s">
        <v>3067</v>
      </c>
      <c r="I2105" s="75" t="s">
        <v>4797</v>
      </c>
      <c r="J2105" s="75" t="s">
        <v>11723</v>
      </c>
    </row>
    <row r="2106" ht="15.75" customHeight="1">
      <c r="A2106" s="67">
        <v>8223.0</v>
      </c>
      <c r="B2106" s="72" t="s">
        <v>3707</v>
      </c>
      <c r="C2106" s="72">
        <v>2.0</v>
      </c>
      <c r="D2106" s="72" t="s">
        <v>15152</v>
      </c>
      <c r="E2106" s="72" t="s">
        <v>15153</v>
      </c>
      <c r="F2106" s="72" t="s">
        <v>15154</v>
      </c>
      <c r="G2106" s="72" t="s">
        <v>15155</v>
      </c>
      <c r="H2106" s="75" t="s">
        <v>9856</v>
      </c>
      <c r="I2106" s="75" t="s">
        <v>15156</v>
      </c>
      <c r="J2106" s="75" t="s">
        <v>10522</v>
      </c>
      <c r="K2106" s="75" t="s">
        <v>1840</v>
      </c>
      <c r="L2106" s="75" t="s">
        <v>1935</v>
      </c>
    </row>
    <row r="2107" ht="15.75" customHeight="1">
      <c r="A2107" s="67">
        <v>8224.0</v>
      </c>
      <c r="B2107" s="72" t="s">
        <v>2273</v>
      </c>
      <c r="C2107" s="72">
        <v>2.0</v>
      </c>
      <c r="D2107" s="72" t="s">
        <v>15157</v>
      </c>
      <c r="E2107" s="72" t="s">
        <v>15158</v>
      </c>
      <c r="F2107" s="72" t="s">
        <v>15159</v>
      </c>
      <c r="G2107" s="72" t="s">
        <v>15160</v>
      </c>
      <c r="H2107" s="75" t="s">
        <v>9629</v>
      </c>
      <c r="I2107" s="75" t="s">
        <v>2274</v>
      </c>
      <c r="J2107" s="75" t="s">
        <v>9728</v>
      </c>
      <c r="K2107" s="75" t="s">
        <v>9727</v>
      </c>
      <c r="L2107" s="75" t="s">
        <v>9728</v>
      </c>
    </row>
    <row r="2108" ht="15.75" customHeight="1">
      <c r="A2108" s="67">
        <v>8225.0</v>
      </c>
      <c r="B2108" s="72" t="s">
        <v>3436</v>
      </c>
      <c r="C2108" s="72">
        <v>2.0</v>
      </c>
      <c r="D2108" s="72" t="s">
        <v>15161</v>
      </c>
      <c r="E2108" s="72" t="s">
        <v>10811</v>
      </c>
      <c r="F2108" s="72" t="s">
        <v>15162</v>
      </c>
      <c r="G2108" s="72" t="s">
        <v>15163</v>
      </c>
      <c r="H2108" s="75" t="s">
        <v>15164</v>
      </c>
      <c r="I2108" s="75" t="s">
        <v>15165</v>
      </c>
      <c r="J2108" s="75" t="s">
        <v>1840</v>
      </c>
      <c r="K2108" s="75" t="s">
        <v>3439</v>
      </c>
      <c r="L2108" s="75" t="s">
        <v>3439</v>
      </c>
    </row>
    <row r="2109" ht="15.75" customHeight="1">
      <c r="A2109" s="67">
        <v>8226.0</v>
      </c>
      <c r="B2109" s="72" t="s">
        <v>15166</v>
      </c>
      <c r="C2109" s="72">
        <v>2.0</v>
      </c>
      <c r="D2109" s="72" t="s">
        <v>15167</v>
      </c>
      <c r="E2109" s="72" t="s">
        <v>5349</v>
      </c>
      <c r="F2109" s="72" t="s">
        <v>15168</v>
      </c>
      <c r="G2109" s="72" t="s">
        <v>15169</v>
      </c>
      <c r="H2109" s="75" t="s">
        <v>1939</v>
      </c>
      <c r="I2109" s="75" t="s">
        <v>14329</v>
      </c>
    </row>
    <row r="2110" ht="15.75" customHeight="1">
      <c r="A2110" s="67">
        <v>8227.0</v>
      </c>
      <c r="B2110" s="72" t="s">
        <v>15170</v>
      </c>
      <c r="C2110" s="72">
        <v>2.0</v>
      </c>
      <c r="D2110" s="72" t="s">
        <v>15171</v>
      </c>
      <c r="E2110" s="72" t="s">
        <v>9167</v>
      </c>
      <c r="F2110" s="72" t="s">
        <v>15172</v>
      </c>
      <c r="G2110" s="72" t="s">
        <v>15173</v>
      </c>
      <c r="H2110" s="75" t="s">
        <v>1675</v>
      </c>
      <c r="I2110" s="75" t="s">
        <v>6489</v>
      </c>
      <c r="J2110" s="75" t="s">
        <v>2884</v>
      </c>
      <c r="K2110" s="75" t="s">
        <v>6269</v>
      </c>
      <c r="L2110" s="75" t="s">
        <v>2884</v>
      </c>
    </row>
    <row r="2111" ht="15.75" customHeight="1">
      <c r="A2111" s="67">
        <v>8229.0</v>
      </c>
      <c r="B2111" s="72" t="s">
        <v>15174</v>
      </c>
      <c r="C2111" s="72">
        <v>2.0</v>
      </c>
      <c r="D2111" s="72" t="s">
        <v>15175</v>
      </c>
      <c r="E2111" s="72" t="s">
        <v>6543</v>
      </c>
      <c r="F2111" s="72" t="s">
        <v>15176</v>
      </c>
      <c r="G2111" s="72" t="s">
        <v>15177</v>
      </c>
      <c r="H2111" s="75" t="s">
        <v>1675</v>
      </c>
      <c r="I2111" s="75" t="s">
        <v>6489</v>
      </c>
      <c r="J2111" s="75" t="s">
        <v>6269</v>
      </c>
      <c r="K2111" s="75" t="s">
        <v>6269</v>
      </c>
      <c r="L2111" s="75" t="s">
        <v>6269</v>
      </c>
    </row>
    <row r="2112" ht="15.75" customHeight="1">
      <c r="A2112" s="67">
        <v>8231.0</v>
      </c>
      <c r="B2112" s="72" t="s">
        <v>15178</v>
      </c>
      <c r="C2112" s="72">
        <v>2.0</v>
      </c>
      <c r="D2112" s="72" t="s">
        <v>15179</v>
      </c>
      <c r="E2112" s="72" t="s">
        <v>5933</v>
      </c>
      <c r="F2112" s="72" t="s">
        <v>15180</v>
      </c>
      <c r="G2112" s="72" t="s">
        <v>15181</v>
      </c>
      <c r="H2112" s="75" t="s">
        <v>10855</v>
      </c>
      <c r="I2112" s="75" t="s">
        <v>3551</v>
      </c>
      <c r="J2112" s="75" t="s">
        <v>6269</v>
      </c>
      <c r="K2112" s="75" t="s">
        <v>4494</v>
      </c>
      <c r="L2112" s="75" t="s">
        <v>2885</v>
      </c>
    </row>
    <row r="2113" ht="15.75" customHeight="1">
      <c r="A2113" s="67">
        <v>8232.0</v>
      </c>
      <c r="B2113" s="72" t="s">
        <v>15182</v>
      </c>
      <c r="C2113" s="72">
        <v>2.0</v>
      </c>
      <c r="D2113" s="72" t="s">
        <v>15183</v>
      </c>
      <c r="E2113" s="72" t="s">
        <v>15184</v>
      </c>
      <c r="F2113" s="72" t="s">
        <v>15185</v>
      </c>
      <c r="G2113" s="72" t="s">
        <v>15186</v>
      </c>
      <c r="H2113" s="75" t="s">
        <v>14401</v>
      </c>
      <c r="I2113" s="75" t="s">
        <v>1855</v>
      </c>
      <c r="J2113" s="75" t="s">
        <v>4083</v>
      </c>
      <c r="K2113" s="75" t="s">
        <v>4707</v>
      </c>
      <c r="L2113" s="75" t="s">
        <v>4083</v>
      </c>
    </row>
    <row r="2114" ht="15.75" customHeight="1">
      <c r="A2114" s="67">
        <v>8233.0</v>
      </c>
      <c r="B2114" s="72" t="s">
        <v>15187</v>
      </c>
      <c r="C2114" s="72">
        <v>2.0</v>
      </c>
      <c r="D2114" s="72" t="s">
        <v>15188</v>
      </c>
      <c r="E2114" s="72" t="s">
        <v>15189</v>
      </c>
      <c r="F2114" s="72" t="s">
        <v>15190</v>
      </c>
      <c r="G2114" s="72" t="s">
        <v>15191</v>
      </c>
      <c r="H2114" s="75" t="s">
        <v>2054</v>
      </c>
      <c r="I2114" s="75" t="s">
        <v>4490</v>
      </c>
      <c r="J2114" s="75" t="s">
        <v>14114</v>
      </c>
      <c r="K2114" s="75" t="s">
        <v>14114</v>
      </c>
      <c r="L2114" s="75" t="s">
        <v>14114</v>
      </c>
    </row>
    <row r="2115" ht="15.75" customHeight="1">
      <c r="A2115" s="67">
        <v>8234.0</v>
      </c>
      <c r="B2115" s="72" t="s">
        <v>15192</v>
      </c>
      <c r="C2115" s="72">
        <v>2.0</v>
      </c>
      <c r="D2115" s="72" t="s">
        <v>15193</v>
      </c>
      <c r="E2115" s="72" t="s">
        <v>8063</v>
      </c>
      <c r="F2115" s="72" t="s">
        <v>15194</v>
      </c>
      <c r="G2115" s="72" t="s">
        <v>15191</v>
      </c>
      <c r="H2115" s="75" t="s">
        <v>2054</v>
      </c>
      <c r="I2115" s="75" t="s">
        <v>4490</v>
      </c>
      <c r="J2115" s="75" t="s">
        <v>14114</v>
      </c>
      <c r="K2115" s="75" t="s">
        <v>14114</v>
      </c>
      <c r="L2115" s="75" t="s">
        <v>14114</v>
      </c>
    </row>
    <row r="2116" ht="15.75" customHeight="1">
      <c r="A2116" s="67">
        <v>8235.0</v>
      </c>
      <c r="B2116" s="72" t="s">
        <v>15195</v>
      </c>
      <c r="C2116" s="72">
        <v>2.0</v>
      </c>
      <c r="D2116" s="72" t="s">
        <v>15196</v>
      </c>
      <c r="E2116" s="72" t="s">
        <v>5601</v>
      </c>
      <c r="F2116" s="72" t="s">
        <v>15197</v>
      </c>
      <c r="G2116" s="72" t="s">
        <v>15198</v>
      </c>
      <c r="H2116" s="75" t="s">
        <v>14585</v>
      </c>
      <c r="I2116" s="75" t="s">
        <v>4490</v>
      </c>
      <c r="J2116" s="75" t="s">
        <v>3538</v>
      </c>
      <c r="K2116" s="75" t="s">
        <v>4527</v>
      </c>
      <c r="L2116" s="75" t="s">
        <v>3424</v>
      </c>
    </row>
    <row r="2117" ht="15.75" customHeight="1">
      <c r="A2117" s="67">
        <v>8236.0</v>
      </c>
      <c r="B2117" s="72" t="s">
        <v>15199</v>
      </c>
      <c r="C2117" s="72">
        <v>2.0</v>
      </c>
      <c r="D2117" s="72" t="s">
        <v>15200</v>
      </c>
      <c r="E2117" s="72" t="s">
        <v>5631</v>
      </c>
      <c r="F2117" s="72" t="s">
        <v>15201</v>
      </c>
      <c r="G2117" s="72" t="s">
        <v>15202</v>
      </c>
      <c r="H2117" s="75" t="s">
        <v>3538</v>
      </c>
      <c r="I2117" s="75" t="s">
        <v>4527</v>
      </c>
      <c r="J2117" s="75" t="s">
        <v>3424</v>
      </c>
    </row>
    <row r="2118" ht="15.75" customHeight="1">
      <c r="A2118" s="67">
        <v>8237.0</v>
      </c>
      <c r="B2118" s="72" t="s">
        <v>15203</v>
      </c>
      <c r="C2118" s="72">
        <v>2.0</v>
      </c>
      <c r="D2118" s="72" t="s">
        <v>15204</v>
      </c>
      <c r="E2118" s="72" t="s">
        <v>15205</v>
      </c>
      <c r="F2118" s="72" t="s">
        <v>15206</v>
      </c>
      <c r="G2118" s="72" t="s">
        <v>15207</v>
      </c>
      <c r="H2118" s="75" t="s">
        <v>3538</v>
      </c>
      <c r="I2118" s="75" t="s">
        <v>14667</v>
      </c>
      <c r="J2118" s="75" t="s">
        <v>1412</v>
      </c>
      <c r="K2118" s="75" t="s">
        <v>4528</v>
      </c>
      <c r="L2118" s="75" t="s">
        <v>15208</v>
      </c>
    </row>
    <row r="2119" ht="15.75" customHeight="1">
      <c r="A2119" s="67">
        <v>8238.0</v>
      </c>
      <c r="B2119" s="72" t="s">
        <v>4815</v>
      </c>
      <c r="C2119" s="72">
        <v>2.0</v>
      </c>
      <c r="D2119" s="72" t="s">
        <v>15209</v>
      </c>
      <c r="E2119" s="72" t="s">
        <v>15210</v>
      </c>
      <c r="F2119" s="72" t="s">
        <v>15211</v>
      </c>
      <c r="G2119" s="72" t="s">
        <v>15212</v>
      </c>
      <c r="H2119" s="75" t="s">
        <v>2182</v>
      </c>
      <c r="I2119" s="75" t="s">
        <v>3540</v>
      </c>
      <c r="J2119" s="75" t="s">
        <v>15213</v>
      </c>
      <c r="K2119" s="75" t="s">
        <v>15005</v>
      </c>
      <c r="L2119" s="75" t="s">
        <v>4417</v>
      </c>
    </row>
    <row r="2120" ht="15.75" customHeight="1">
      <c r="A2120" s="67">
        <v>8240.0</v>
      </c>
      <c r="B2120" s="72" t="s">
        <v>15214</v>
      </c>
      <c r="C2120" s="72">
        <v>2.0</v>
      </c>
      <c r="D2120" s="72" t="s">
        <v>15215</v>
      </c>
      <c r="E2120" s="72" t="s">
        <v>5478</v>
      </c>
      <c r="F2120" s="72" t="s">
        <v>15216</v>
      </c>
      <c r="G2120" s="72" t="s">
        <v>15217</v>
      </c>
      <c r="H2120" s="75" t="s">
        <v>14585</v>
      </c>
      <c r="I2120" s="75" t="s">
        <v>4490</v>
      </c>
      <c r="J2120" s="75" t="s">
        <v>4292</v>
      </c>
      <c r="K2120" s="75" t="s">
        <v>3078</v>
      </c>
      <c r="L2120" s="75" t="s">
        <v>6346</v>
      </c>
    </row>
    <row r="2121" ht="15.75" customHeight="1">
      <c r="A2121" s="67">
        <v>8241.0</v>
      </c>
      <c r="B2121" s="72" t="s">
        <v>15218</v>
      </c>
      <c r="C2121" s="72">
        <v>2.0</v>
      </c>
      <c r="D2121" s="72" t="s">
        <v>15219</v>
      </c>
      <c r="E2121" s="72" t="s">
        <v>5703</v>
      </c>
      <c r="F2121" s="72" t="s">
        <v>15220</v>
      </c>
      <c r="G2121" s="72" t="s">
        <v>15221</v>
      </c>
      <c r="H2121" s="75" t="s">
        <v>4490</v>
      </c>
      <c r="I2121" s="75" t="s">
        <v>6346</v>
      </c>
      <c r="J2121" s="75" t="s">
        <v>14585</v>
      </c>
      <c r="K2121" s="75" t="s">
        <v>3078</v>
      </c>
    </row>
    <row r="2122" ht="15.75" customHeight="1">
      <c r="A2122" s="67">
        <v>8242.0</v>
      </c>
      <c r="B2122" s="72" t="s">
        <v>15222</v>
      </c>
      <c r="C2122" s="72">
        <v>2.0</v>
      </c>
      <c r="D2122" s="72" t="s">
        <v>15223</v>
      </c>
      <c r="E2122" s="72" t="s">
        <v>11481</v>
      </c>
      <c r="F2122" s="72" t="s">
        <v>15224</v>
      </c>
      <c r="G2122" s="72" t="s">
        <v>15225</v>
      </c>
      <c r="H2122" s="75" t="s">
        <v>2181</v>
      </c>
      <c r="I2122" s="75" t="s">
        <v>15004</v>
      </c>
      <c r="J2122" s="75" t="s">
        <v>3538</v>
      </c>
      <c r="K2122" s="75" t="s">
        <v>15005</v>
      </c>
      <c r="L2122" s="75" t="s">
        <v>2182</v>
      </c>
    </row>
    <row r="2123" ht="15.75" customHeight="1">
      <c r="A2123" s="67">
        <v>8243.0</v>
      </c>
      <c r="B2123" s="72" t="s">
        <v>15226</v>
      </c>
      <c r="C2123" s="72">
        <v>2.0</v>
      </c>
      <c r="D2123" s="72" t="s">
        <v>15227</v>
      </c>
      <c r="E2123" s="72" t="s">
        <v>5601</v>
      </c>
      <c r="F2123" s="72" t="s">
        <v>15228</v>
      </c>
      <c r="G2123" s="72" t="s">
        <v>15229</v>
      </c>
      <c r="H2123" s="75" t="s">
        <v>2178</v>
      </c>
      <c r="I2123" s="75" t="s">
        <v>2179</v>
      </c>
      <c r="J2123" s="75" t="s">
        <v>2181</v>
      </c>
      <c r="K2123" s="75" t="s">
        <v>2180</v>
      </c>
      <c r="L2123" s="75" t="s">
        <v>2181</v>
      </c>
    </row>
    <row r="2124" ht="15.75" customHeight="1">
      <c r="A2124" s="67">
        <v>8245.0</v>
      </c>
      <c r="B2124" s="72" t="s">
        <v>15230</v>
      </c>
      <c r="C2124" s="72">
        <v>2.0</v>
      </c>
      <c r="D2124" s="72" t="s">
        <v>15231</v>
      </c>
      <c r="E2124" s="72" t="s">
        <v>5349</v>
      </c>
      <c r="F2124" s="72" t="s">
        <v>15232</v>
      </c>
      <c r="G2124" s="72" t="s">
        <v>15233</v>
      </c>
      <c r="H2124" s="75" t="s">
        <v>7196</v>
      </c>
      <c r="I2124" s="75" t="s">
        <v>4528</v>
      </c>
    </row>
    <row r="2125" ht="15.75" customHeight="1">
      <c r="A2125" s="67">
        <v>8246.0</v>
      </c>
      <c r="B2125" s="72" t="s">
        <v>15234</v>
      </c>
      <c r="C2125" s="72">
        <v>2.0</v>
      </c>
      <c r="D2125" s="72" t="s">
        <v>15235</v>
      </c>
      <c r="E2125" s="72" t="s">
        <v>5631</v>
      </c>
      <c r="F2125" s="72" t="s">
        <v>15236</v>
      </c>
      <c r="G2125" s="72" t="s">
        <v>15237</v>
      </c>
      <c r="H2125" s="75" t="s">
        <v>3078</v>
      </c>
      <c r="I2125" s="75" t="s">
        <v>15238</v>
      </c>
    </row>
    <row r="2126" ht="15.75" customHeight="1">
      <c r="A2126" s="67">
        <v>8248.0</v>
      </c>
      <c r="B2126" s="72" t="s">
        <v>15239</v>
      </c>
      <c r="C2126" s="72">
        <v>2.0</v>
      </c>
      <c r="D2126" s="72" t="s">
        <v>15240</v>
      </c>
      <c r="E2126" s="72" t="s">
        <v>7786</v>
      </c>
      <c r="F2126" s="72" t="s">
        <v>15241</v>
      </c>
      <c r="G2126" s="72" t="s">
        <v>15242</v>
      </c>
      <c r="H2126" s="75" t="s">
        <v>10338</v>
      </c>
      <c r="I2126" s="75" t="s">
        <v>959</v>
      </c>
      <c r="J2126" s="75" t="s">
        <v>14114</v>
      </c>
      <c r="K2126" s="75" t="s">
        <v>14689</v>
      </c>
      <c r="L2126" s="75" t="s">
        <v>14114</v>
      </c>
    </row>
    <row r="2127" ht="15.75" customHeight="1">
      <c r="A2127" s="67">
        <v>8249.0</v>
      </c>
      <c r="B2127" s="72" t="s">
        <v>15243</v>
      </c>
      <c r="C2127" s="72">
        <v>2.0</v>
      </c>
      <c r="D2127" s="72" t="s">
        <v>15244</v>
      </c>
      <c r="E2127" s="72" t="s">
        <v>5478</v>
      </c>
      <c r="F2127" s="72" t="s">
        <v>15245</v>
      </c>
      <c r="G2127" s="72" t="s">
        <v>15246</v>
      </c>
      <c r="H2127" s="75" t="s">
        <v>1412</v>
      </c>
      <c r="I2127" s="75" t="s">
        <v>959</v>
      </c>
      <c r="J2127" s="75" t="s">
        <v>14114</v>
      </c>
      <c r="K2127" s="75" t="s">
        <v>14114</v>
      </c>
      <c r="L2127" s="75" t="s">
        <v>14114</v>
      </c>
    </row>
    <row r="2128" ht="15.75" customHeight="1">
      <c r="A2128" s="67">
        <v>8252.0</v>
      </c>
      <c r="B2128" s="72" t="s">
        <v>15247</v>
      </c>
      <c r="C2128" s="72">
        <v>2.0</v>
      </c>
      <c r="D2128" s="72" t="s">
        <v>15248</v>
      </c>
      <c r="E2128" s="72" t="s">
        <v>5349</v>
      </c>
      <c r="F2128" s="72" t="s">
        <v>15249</v>
      </c>
      <c r="G2128" s="72" t="s">
        <v>15250</v>
      </c>
      <c r="H2128" s="75" t="s">
        <v>959</v>
      </c>
      <c r="I2128" s="75" t="s">
        <v>4566</v>
      </c>
    </row>
    <row r="2129" ht="15.75" customHeight="1">
      <c r="A2129" s="67">
        <v>8258.0</v>
      </c>
      <c r="B2129" s="72" t="s">
        <v>15251</v>
      </c>
      <c r="C2129" s="72">
        <v>2.0</v>
      </c>
      <c r="D2129" s="72" t="s">
        <v>15252</v>
      </c>
      <c r="E2129" s="72" t="s">
        <v>15253</v>
      </c>
      <c r="F2129" s="72" t="s">
        <v>15254</v>
      </c>
      <c r="G2129" s="72" t="s">
        <v>15255</v>
      </c>
      <c r="H2129" s="75" t="s">
        <v>3870</v>
      </c>
      <c r="I2129" s="75" t="s">
        <v>15039</v>
      </c>
      <c r="J2129" s="75" t="s">
        <v>15256</v>
      </c>
      <c r="K2129" s="75" t="s">
        <v>2343</v>
      </c>
      <c r="L2129" s="75" t="s">
        <v>773</v>
      </c>
    </row>
    <row r="2130" ht="15.75" customHeight="1">
      <c r="A2130" s="67">
        <v>8259.0</v>
      </c>
      <c r="B2130" s="72" t="s">
        <v>15257</v>
      </c>
      <c r="C2130" s="72">
        <v>2.0</v>
      </c>
      <c r="D2130" s="72" t="s">
        <v>15258</v>
      </c>
      <c r="E2130" s="72" t="s">
        <v>5387</v>
      </c>
      <c r="F2130" s="72" t="s">
        <v>15259</v>
      </c>
      <c r="G2130" s="72" t="s">
        <v>15260</v>
      </c>
      <c r="H2130" s="75" t="s">
        <v>6414</v>
      </c>
      <c r="I2130" s="75" t="s">
        <v>15261</v>
      </c>
      <c r="J2130" s="75" t="s">
        <v>3910</v>
      </c>
    </row>
    <row r="2131" ht="15.75" customHeight="1">
      <c r="A2131" s="67">
        <v>8260.0</v>
      </c>
      <c r="B2131" s="72" t="s">
        <v>15262</v>
      </c>
      <c r="C2131" s="72">
        <v>2.0</v>
      </c>
      <c r="D2131" s="72" t="s">
        <v>15263</v>
      </c>
      <c r="E2131" s="72" t="s">
        <v>15264</v>
      </c>
      <c r="F2131" s="72" t="s">
        <v>15265</v>
      </c>
      <c r="G2131" s="72" t="s">
        <v>15266</v>
      </c>
      <c r="H2131" s="75" t="s">
        <v>3551</v>
      </c>
      <c r="I2131" s="75" t="s">
        <v>3196</v>
      </c>
      <c r="J2131" s="75" t="s">
        <v>2658</v>
      </c>
      <c r="K2131" s="75" t="s">
        <v>8549</v>
      </c>
      <c r="L2131" s="75" t="s">
        <v>2886</v>
      </c>
    </row>
    <row r="2132" ht="15.75" customHeight="1">
      <c r="A2132" s="67">
        <v>8261.0</v>
      </c>
      <c r="B2132" s="72" t="s">
        <v>15267</v>
      </c>
      <c r="C2132" s="72">
        <v>2.0</v>
      </c>
      <c r="D2132" s="72" t="s">
        <v>15268</v>
      </c>
      <c r="E2132" s="72" t="s">
        <v>15269</v>
      </c>
      <c r="F2132" s="72" t="s">
        <v>15270</v>
      </c>
      <c r="G2132" s="72" t="s">
        <v>15271</v>
      </c>
      <c r="H2132" s="75" t="s">
        <v>6269</v>
      </c>
      <c r="I2132" s="75" t="s">
        <v>2658</v>
      </c>
      <c r="J2132" s="75" t="s">
        <v>3004</v>
      </c>
      <c r="K2132" s="75" t="s">
        <v>2863</v>
      </c>
      <c r="L2132" s="75" t="s">
        <v>2863</v>
      </c>
    </row>
    <row r="2133" ht="15.75" customHeight="1">
      <c r="A2133" s="67">
        <v>8262.0</v>
      </c>
      <c r="B2133" s="72" t="s">
        <v>15272</v>
      </c>
      <c r="C2133" s="72">
        <v>2.0</v>
      </c>
      <c r="D2133" s="72" t="s">
        <v>15273</v>
      </c>
      <c r="E2133" s="72" t="s">
        <v>6994</v>
      </c>
      <c r="F2133" s="72" t="s">
        <v>15274</v>
      </c>
      <c r="G2133" s="72" t="s">
        <v>15275</v>
      </c>
      <c r="H2133" s="75" t="s">
        <v>3551</v>
      </c>
      <c r="I2133" s="75" t="s">
        <v>3196</v>
      </c>
      <c r="J2133" s="75" t="s">
        <v>2775</v>
      </c>
      <c r="K2133" s="75" t="s">
        <v>2886</v>
      </c>
      <c r="L2133" s="75" t="s">
        <v>2658</v>
      </c>
    </row>
    <row r="2134" ht="15.75" customHeight="1">
      <c r="A2134" s="67">
        <v>8267.0</v>
      </c>
      <c r="B2134" s="72" t="s">
        <v>15276</v>
      </c>
      <c r="C2134" s="72">
        <v>2.0</v>
      </c>
      <c r="D2134" s="72" t="s">
        <v>15277</v>
      </c>
      <c r="E2134" s="72" t="s">
        <v>15278</v>
      </c>
      <c r="F2134" s="72" t="s">
        <v>15279</v>
      </c>
      <c r="G2134" s="72" t="s">
        <v>15280</v>
      </c>
      <c r="H2134" s="75" t="s">
        <v>2884</v>
      </c>
      <c r="I2134" s="75" t="s">
        <v>4494</v>
      </c>
      <c r="J2134" s="75" t="s">
        <v>1840</v>
      </c>
      <c r="K2134" s="75" t="s">
        <v>14907</v>
      </c>
      <c r="L2134" s="75" t="s">
        <v>14907</v>
      </c>
    </row>
    <row r="2135" ht="15.75" customHeight="1">
      <c r="A2135" s="67">
        <v>8270.0</v>
      </c>
      <c r="B2135" s="72" t="s">
        <v>15281</v>
      </c>
      <c r="C2135" s="72">
        <v>2.0</v>
      </c>
      <c r="D2135" s="72" t="s">
        <v>15282</v>
      </c>
      <c r="E2135" s="72" t="s">
        <v>6043</v>
      </c>
      <c r="F2135" s="72" t="s">
        <v>14897</v>
      </c>
      <c r="G2135" s="72" t="s">
        <v>14898</v>
      </c>
      <c r="H2135" s="75" t="s">
        <v>3078</v>
      </c>
      <c r="I2135" s="75" t="s">
        <v>14899</v>
      </c>
      <c r="J2135" s="75" t="s">
        <v>1511</v>
      </c>
      <c r="K2135" s="75" t="s">
        <v>14900</v>
      </c>
    </row>
    <row r="2136" ht="15.75" customHeight="1">
      <c r="A2136" s="67">
        <v>8271.0</v>
      </c>
      <c r="B2136" s="72" t="s">
        <v>15283</v>
      </c>
      <c r="C2136" s="72">
        <v>2.0</v>
      </c>
      <c r="D2136" s="72" t="s">
        <v>15284</v>
      </c>
      <c r="E2136" s="72" t="s">
        <v>5374</v>
      </c>
      <c r="F2136" s="72" t="s">
        <v>15285</v>
      </c>
      <c r="G2136" s="72" t="s">
        <v>15286</v>
      </c>
      <c r="H2136" s="75" t="s">
        <v>15287</v>
      </c>
      <c r="I2136" s="75" t="s">
        <v>14906</v>
      </c>
      <c r="J2136" s="75" t="s">
        <v>14905</v>
      </c>
      <c r="K2136" s="75" t="s">
        <v>14907</v>
      </c>
    </row>
    <row r="2137" ht="15.75" customHeight="1">
      <c r="A2137" s="67">
        <v>8275.0</v>
      </c>
      <c r="B2137" s="72" t="s">
        <v>15288</v>
      </c>
      <c r="C2137" s="72">
        <v>2.0</v>
      </c>
      <c r="D2137" s="72" t="s">
        <v>15289</v>
      </c>
      <c r="E2137" s="72" t="s">
        <v>6520</v>
      </c>
      <c r="F2137" s="72" t="s">
        <v>15290</v>
      </c>
      <c r="G2137" s="72" t="s">
        <v>15291</v>
      </c>
      <c r="H2137" s="75" t="s">
        <v>10254</v>
      </c>
      <c r="I2137" s="75" t="s">
        <v>4770</v>
      </c>
      <c r="J2137" s="75" t="s">
        <v>2861</v>
      </c>
      <c r="K2137" s="75" t="s">
        <v>2966</v>
      </c>
      <c r="L2137" s="75" t="s">
        <v>2968</v>
      </c>
    </row>
    <row r="2138" ht="15.75" customHeight="1">
      <c r="A2138" s="67">
        <v>8276.0</v>
      </c>
      <c r="B2138" s="72" t="s">
        <v>15292</v>
      </c>
      <c r="C2138" s="72">
        <v>2.0</v>
      </c>
      <c r="D2138" s="72" t="s">
        <v>15293</v>
      </c>
      <c r="E2138" s="72" t="s">
        <v>5387</v>
      </c>
      <c r="F2138" s="72" t="s">
        <v>15294</v>
      </c>
      <c r="G2138" s="72" t="s">
        <v>15295</v>
      </c>
      <c r="H2138" s="75" t="s">
        <v>2861</v>
      </c>
      <c r="I2138" s="75" t="s">
        <v>2966</v>
      </c>
      <c r="J2138" s="75" t="s">
        <v>2968</v>
      </c>
    </row>
    <row r="2139" ht="15.75" customHeight="1">
      <c r="A2139" s="67">
        <v>8278.0</v>
      </c>
      <c r="B2139" s="72" t="s">
        <v>15296</v>
      </c>
      <c r="C2139" s="72">
        <v>2.0</v>
      </c>
      <c r="D2139" s="72" t="s">
        <v>15297</v>
      </c>
      <c r="E2139" s="72" t="s">
        <v>6520</v>
      </c>
      <c r="F2139" s="72" t="s">
        <v>15298</v>
      </c>
      <c r="G2139" s="72" t="s">
        <v>15299</v>
      </c>
      <c r="H2139" s="75" t="s">
        <v>15300</v>
      </c>
      <c r="I2139" s="75" t="s">
        <v>14335</v>
      </c>
      <c r="J2139" s="75" t="s">
        <v>424</v>
      </c>
      <c r="K2139" s="75" t="s">
        <v>14337</v>
      </c>
      <c r="L2139" s="75" t="s">
        <v>14336</v>
      </c>
    </row>
    <row r="2140" ht="15.75" customHeight="1">
      <c r="A2140" s="67">
        <v>8279.0</v>
      </c>
      <c r="B2140" s="72" t="s">
        <v>15301</v>
      </c>
      <c r="C2140" s="72">
        <v>2.0</v>
      </c>
      <c r="D2140" s="72" t="s">
        <v>15302</v>
      </c>
      <c r="E2140" s="72" t="s">
        <v>6602</v>
      </c>
      <c r="F2140" s="72" t="s">
        <v>15303</v>
      </c>
      <c r="G2140" s="72" t="s">
        <v>15304</v>
      </c>
      <c r="H2140" s="75" t="s">
        <v>15305</v>
      </c>
      <c r="I2140" s="75" t="s">
        <v>4266</v>
      </c>
      <c r="J2140" s="75" t="s">
        <v>1935</v>
      </c>
      <c r="K2140" s="75" t="s">
        <v>1375</v>
      </c>
      <c r="L2140" s="75" t="s">
        <v>1935</v>
      </c>
    </row>
    <row r="2141" ht="15.75" customHeight="1">
      <c r="A2141" s="67">
        <v>8280.0</v>
      </c>
      <c r="B2141" s="72" t="s">
        <v>15306</v>
      </c>
      <c r="C2141" s="72">
        <v>2.0</v>
      </c>
      <c r="D2141" s="72" t="s">
        <v>15307</v>
      </c>
      <c r="E2141" s="72" t="s">
        <v>5638</v>
      </c>
      <c r="F2141" s="72" t="s">
        <v>15308</v>
      </c>
      <c r="G2141" s="72" t="s">
        <v>15309</v>
      </c>
      <c r="H2141" s="75" t="s">
        <v>14667</v>
      </c>
      <c r="I2141" s="75" t="s">
        <v>14955</v>
      </c>
      <c r="J2141" s="75" t="s">
        <v>15310</v>
      </c>
    </row>
    <row r="2142" ht="15.75" customHeight="1">
      <c r="A2142" s="67">
        <v>8281.0</v>
      </c>
      <c r="B2142" s="72" t="s">
        <v>15311</v>
      </c>
      <c r="C2142" s="72">
        <v>2.0</v>
      </c>
      <c r="D2142" s="72" t="s">
        <v>15312</v>
      </c>
      <c r="E2142" s="72" t="s">
        <v>8609</v>
      </c>
      <c r="F2142" s="72" t="s">
        <v>15313</v>
      </c>
      <c r="G2142" s="72" t="s">
        <v>15314</v>
      </c>
      <c r="H2142" s="75" t="s">
        <v>14324</v>
      </c>
      <c r="I2142" s="75" t="s">
        <v>4344</v>
      </c>
      <c r="J2142" s="75" t="s">
        <v>4345</v>
      </c>
      <c r="K2142" s="75" t="s">
        <v>15315</v>
      </c>
      <c r="L2142" s="75" t="s">
        <v>1840</v>
      </c>
    </row>
    <row r="2143" ht="15.75" customHeight="1">
      <c r="A2143" s="67">
        <v>8282.0</v>
      </c>
      <c r="B2143" s="72" t="s">
        <v>15316</v>
      </c>
      <c r="C2143" s="72">
        <v>2.0</v>
      </c>
      <c r="D2143" s="72" t="s">
        <v>15317</v>
      </c>
      <c r="E2143" s="72" t="s">
        <v>5592</v>
      </c>
      <c r="F2143" s="72" t="s">
        <v>15318</v>
      </c>
      <c r="G2143" s="72" t="s">
        <v>15319</v>
      </c>
      <c r="H2143" s="75" t="s">
        <v>6016</v>
      </c>
      <c r="I2143" s="75" t="s">
        <v>1980</v>
      </c>
      <c r="J2143" s="75" t="s">
        <v>6017</v>
      </c>
    </row>
    <row r="2144" ht="15.75" customHeight="1">
      <c r="A2144" s="67">
        <v>8284.0</v>
      </c>
      <c r="B2144" s="72" t="s">
        <v>3422</v>
      </c>
      <c r="C2144" s="72">
        <v>2.0</v>
      </c>
      <c r="D2144" s="72" t="s">
        <v>15320</v>
      </c>
      <c r="E2144" s="72" t="s">
        <v>15321</v>
      </c>
      <c r="F2144" s="72" t="s">
        <v>15322</v>
      </c>
      <c r="G2144" s="72" t="s">
        <v>15323</v>
      </c>
      <c r="H2144" s="75" t="s">
        <v>15324</v>
      </c>
      <c r="I2144" s="75" t="s">
        <v>15325</v>
      </c>
      <c r="J2144" s="75" t="s">
        <v>15326</v>
      </c>
      <c r="K2144" s="75" t="s">
        <v>14567</v>
      </c>
      <c r="L2144" s="75" t="s">
        <v>14695</v>
      </c>
    </row>
    <row r="2145" ht="15.75" customHeight="1">
      <c r="A2145" s="67">
        <v>8285.0</v>
      </c>
      <c r="B2145" s="72" t="s">
        <v>15327</v>
      </c>
      <c r="C2145" s="72">
        <v>2.0</v>
      </c>
      <c r="D2145" s="72" t="s">
        <v>15328</v>
      </c>
      <c r="E2145" s="72" t="s">
        <v>15329</v>
      </c>
      <c r="F2145" s="72" t="s">
        <v>15330</v>
      </c>
      <c r="G2145" s="72" t="s">
        <v>15331</v>
      </c>
      <c r="H2145" s="75" t="s">
        <v>14324</v>
      </c>
      <c r="I2145" s="75" t="s">
        <v>4344</v>
      </c>
      <c r="J2145" s="75" t="s">
        <v>4345</v>
      </c>
      <c r="K2145" s="75" t="s">
        <v>1840</v>
      </c>
      <c r="L2145" s="75" t="s">
        <v>1840</v>
      </c>
    </row>
    <row r="2146" ht="15.75" customHeight="1">
      <c r="A2146" s="67">
        <v>8286.0</v>
      </c>
      <c r="B2146" s="72" t="s">
        <v>15332</v>
      </c>
      <c r="C2146" s="72">
        <v>2.0</v>
      </c>
      <c r="D2146" s="72" t="s">
        <v>15333</v>
      </c>
      <c r="E2146" s="72" t="s">
        <v>9898</v>
      </c>
      <c r="F2146" s="72" t="s">
        <v>15334</v>
      </c>
      <c r="G2146" s="72" t="s">
        <v>15335</v>
      </c>
      <c r="H2146" s="75" t="s">
        <v>2054</v>
      </c>
      <c r="I2146" s="75" t="s">
        <v>4344</v>
      </c>
      <c r="J2146" s="75" t="s">
        <v>14349</v>
      </c>
      <c r="K2146" s="75" t="s">
        <v>4345</v>
      </c>
      <c r="L2146" s="75" t="s">
        <v>4345</v>
      </c>
    </row>
    <row r="2147" ht="15.75" customHeight="1">
      <c r="A2147" s="67">
        <v>8287.0</v>
      </c>
      <c r="B2147" s="72" t="s">
        <v>15336</v>
      </c>
      <c r="C2147" s="72">
        <v>2.0</v>
      </c>
      <c r="D2147" s="72" t="s">
        <v>15337</v>
      </c>
      <c r="E2147" s="72" t="s">
        <v>5349</v>
      </c>
      <c r="F2147" s="72" t="s">
        <v>15338</v>
      </c>
      <c r="G2147" s="72" t="s">
        <v>15339</v>
      </c>
      <c r="H2147" s="75" t="s">
        <v>2054</v>
      </c>
      <c r="I2147" s="75" t="s">
        <v>3659</v>
      </c>
    </row>
    <row r="2148" ht="15.75" customHeight="1">
      <c r="A2148" s="67">
        <v>8288.0</v>
      </c>
      <c r="B2148" s="72" t="s">
        <v>15340</v>
      </c>
      <c r="C2148" s="72">
        <v>2.0</v>
      </c>
      <c r="D2148" s="72" t="s">
        <v>15341</v>
      </c>
      <c r="E2148" s="72" t="s">
        <v>15329</v>
      </c>
      <c r="F2148" s="72" t="s">
        <v>15342</v>
      </c>
      <c r="G2148" s="72" t="s">
        <v>15343</v>
      </c>
      <c r="H2148" s="75" t="s">
        <v>14567</v>
      </c>
      <c r="I2148" s="75" t="s">
        <v>3658</v>
      </c>
      <c r="J2148" s="75" t="s">
        <v>4345</v>
      </c>
      <c r="K2148" s="75" t="s">
        <v>15344</v>
      </c>
      <c r="L2148" s="75" t="s">
        <v>15344</v>
      </c>
    </row>
    <row r="2149" ht="15.75" customHeight="1">
      <c r="A2149" s="67">
        <v>8289.0</v>
      </c>
      <c r="B2149" s="72" t="s">
        <v>15345</v>
      </c>
      <c r="C2149" s="72">
        <v>2.0</v>
      </c>
      <c r="D2149" s="72" t="s">
        <v>15346</v>
      </c>
      <c r="E2149" s="72" t="s">
        <v>10814</v>
      </c>
      <c r="F2149" s="72" t="s">
        <v>15347</v>
      </c>
      <c r="G2149" s="72" t="s">
        <v>15348</v>
      </c>
      <c r="H2149" s="75" t="s">
        <v>14410</v>
      </c>
      <c r="I2149" s="75" t="s">
        <v>13498</v>
      </c>
      <c r="J2149" s="75" t="s">
        <v>14394</v>
      </c>
      <c r="K2149" s="75" t="s">
        <v>4772</v>
      </c>
      <c r="L2149" s="75" t="s">
        <v>4772</v>
      </c>
    </row>
    <row r="2150" ht="15.75" customHeight="1">
      <c r="A2150" s="67">
        <v>8290.0</v>
      </c>
      <c r="B2150" s="72" t="s">
        <v>15349</v>
      </c>
      <c r="C2150" s="72">
        <v>2.0</v>
      </c>
      <c r="D2150" s="72" t="s">
        <v>15350</v>
      </c>
      <c r="E2150" s="72" t="s">
        <v>5796</v>
      </c>
      <c r="F2150" s="72" t="s">
        <v>15351</v>
      </c>
      <c r="G2150" s="72" t="s">
        <v>15352</v>
      </c>
      <c r="H2150" s="75" t="s">
        <v>15287</v>
      </c>
      <c r="I2150" s="75" t="s">
        <v>3424</v>
      </c>
      <c r="J2150" s="75" t="s">
        <v>15261</v>
      </c>
    </row>
    <row r="2151" ht="15.75" customHeight="1">
      <c r="A2151" s="67">
        <v>8291.0</v>
      </c>
      <c r="B2151" s="72" t="s">
        <v>15353</v>
      </c>
      <c r="C2151" s="72">
        <v>2.0</v>
      </c>
      <c r="D2151" s="72" t="s">
        <v>15354</v>
      </c>
      <c r="E2151" s="72" t="s">
        <v>5387</v>
      </c>
      <c r="F2151" s="72" t="s">
        <v>15355</v>
      </c>
      <c r="G2151" s="72" t="s">
        <v>15356</v>
      </c>
      <c r="H2151" s="75" t="s">
        <v>3424</v>
      </c>
    </row>
    <row r="2152" ht="15.75" customHeight="1">
      <c r="A2152" s="67">
        <v>8292.0</v>
      </c>
      <c r="B2152" s="72" t="s">
        <v>15357</v>
      </c>
      <c r="C2152" s="72">
        <v>2.0</v>
      </c>
      <c r="D2152" s="72" t="s">
        <v>15358</v>
      </c>
      <c r="E2152" s="72" t="s">
        <v>5349</v>
      </c>
      <c r="F2152" s="72" t="s">
        <v>15355</v>
      </c>
      <c r="G2152" s="72" t="s">
        <v>15356</v>
      </c>
      <c r="H2152" s="75" t="s">
        <v>3424</v>
      </c>
    </row>
    <row r="2153" ht="15.75" customHeight="1">
      <c r="A2153" s="67">
        <v>8293.0</v>
      </c>
      <c r="B2153" s="72" t="s">
        <v>15359</v>
      </c>
      <c r="C2153" s="72">
        <v>2.0</v>
      </c>
      <c r="D2153" s="72" t="s">
        <v>15360</v>
      </c>
      <c r="E2153" s="72" t="s">
        <v>5349</v>
      </c>
      <c r="F2153" s="72" t="s">
        <v>15361</v>
      </c>
      <c r="G2153" s="72" t="s">
        <v>15362</v>
      </c>
      <c r="H2153" s="75" t="s">
        <v>15261</v>
      </c>
      <c r="I2153" s="75" t="s">
        <v>3910</v>
      </c>
    </row>
    <row r="2154" ht="15.75" customHeight="1">
      <c r="A2154" s="67">
        <v>8294.0</v>
      </c>
      <c r="B2154" s="72" t="s">
        <v>15363</v>
      </c>
      <c r="C2154" s="72">
        <v>2.0</v>
      </c>
      <c r="D2154" s="72" t="s">
        <v>15364</v>
      </c>
      <c r="E2154" s="72" t="s">
        <v>15365</v>
      </c>
      <c r="F2154" s="72" t="s">
        <v>15366</v>
      </c>
      <c r="G2154" s="72" t="s">
        <v>15367</v>
      </c>
      <c r="H2154" s="75" t="s">
        <v>2860</v>
      </c>
      <c r="I2154" s="75" t="s">
        <v>4266</v>
      </c>
      <c r="J2154" s="75" t="s">
        <v>14309</v>
      </c>
      <c r="K2154" s="75" t="s">
        <v>15078</v>
      </c>
      <c r="L2154" s="75" t="s">
        <v>15078</v>
      </c>
    </row>
    <row r="2155" ht="15.75" customHeight="1">
      <c r="A2155" s="67">
        <v>8295.0</v>
      </c>
      <c r="B2155" s="72" t="s">
        <v>15368</v>
      </c>
      <c r="C2155" s="72">
        <v>2.0</v>
      </c>
      <c r="D2155" s="72" t="s">
        <v>15369</v>
      </c>
      <c r="E2155" s="72" t="s">
        <v>6543</v>
      </c>
      <c r="F2155" s="72" t="s">
        <v>15370</v>
      </c>
      <c r="G2155" s="72" t="s">
        <v>15371</v>
      </c>
      <c r="H2155" s="75" t="s">
        <v>15083</v>
      </c>
      <c r="I2155" s="75" t="s">
        <v>2661</v>
      </c>
      <c r="J2155" s="75" t="s">
        <v>15372</v>
      </c>
      <c r="K2155" s="75" t="s">
        <v>14309</v>
      </c>
      <c r="L2155" s="75" t="s">
        <v>14309</v>
      </c>
    </row>
    <row r="2156" ht="15.75" customHeight="1">
      <c r="A2156" s="67">
        <v>8296.0</v>
      </c>
      <c r="B2156" s="72" t="s">
        <v>15373</v>
      </c>
      <c r="C2156" s="72">
        <v>2.0</v>
      </c>
      <c r="D2156" s="72" t="s">
        <v>15374</v>
      </c>
      <c r="E2156" s="72" t="s">
        <v>7786</v>
      </c>
      <c r="F2156" s="72" t="s">
        <v>15375</v>
      </c>
      <c r="G2156" s="72" t="s">
        <v>15376</v>
      </c>
      <c r="H2156" s="75" t="s">
        <v>2457</v>
      </c>
      <c r="I2156" s="75" t="s">
        <v>15377</v>
      </c>
      <c r="J2156" s="75" t="s">
        <v>14309</v>
      </c>
      <c r="K2156" s="75" t="s">
        <v>15078</v>
      </c>
      <c r="L2156" s="75" t="s">
        <v>15078</v>
      </c>
    </row>
    <row r="2157" ht="15.75" customHeight="1">
      <c r="A2157" s="67">
        <v>8299.0</v>
      </c>
      <c r="B2157" s="72" t="s">
        <v>15378</v>
      </c>
      <c r="C2157" s="72">
        <v>2.0</v>
      </c>
      <c r="D2157" s="72" t="s">
        <v>15379</v>
      </c>
      <c r="E2157" s="72" t="s">
        <v>15380</v>
      </c>
      <c r="F2157" s="72" t="s">
        <v>15381</v>
      </c>
      <c r="G2157" s="72" t="s">
        <v>15382</v>
      </c>
      <c r="H2157" s="75" t="s">
        <v>7964</v>
      </c>
      <c r="I2157" s="75" t="s">
        <v>4475</v>
      </c>
      <c r="J2157" s="75" t="s">
        <v>2457</v>
      </c>
      <c r="K2157" s="75" t="s">
        <v>7952</v>
      </c>
      <c r="L2157" s="75" t="s">
        <v>15083</v>
      </c>
    </row>
    <row r="2158" ht="15.75" customHeight="1">
      <c r="A2158" s="67">
        <v>8300.0</v>
      </c>
      <c r="B2158" s="72" t="s">
        <v>15383</v>
      </c>
      <c r="C2158" s="72">
        <v>2.0</v>
      </c>
      <c r="D2158" s="72" t="s">
        <v>15384</v>
      </c>
      <c r="E2158" s="72" t="s">
        <v>9167</v>
      </c>
      <c r="F2158" s="72" t="s">
        <v>15385</v>
      </c>
      <c r="G2158" s="72" t="s">
        <v>15386</v>
      </c>
      <c r="H2158" s="75" t="s">
        <v>7952</v>
      </c>
      <c r="I2158" s="75" t="s">
        <v>3378</v>
      </c>
      <c r="J2158" s="75" t="s">
        <v>15372</v>
      </c>
      <c r="K2158" s="75" t="s">
        <v>4387</v>
      </c>
      <c r="L2158" s="75" t="s">
        <v>4387</v>
      </c>
    </row>
    <row r="2159" ht="15.75" customHeight="1">
      <c r="A2159" s="67">
        <v>8302.0</v>
      </c>
      <c r="B2159" s="72" t="s">
        <v>15387</v>
      </c>
      <c r="C2159" s="72">
        <v>2.0</v>
      </c>
      <c r="D2159" s="72" t="s">
        <v>15388</v>
      </c>
      <c r="E2159" s="72" t="s">
        <v>5801</v>
      </c>
      <c r="F2159" s="72" t="s">
        <v>15389</v>
      </c>
      <c r="G2159" s="72" t="s">
        <v>15390</v>
      </c>
      <c r="H2159" s="75" t="s">
        <v>3378</v>
      </c>
      <c r="I2159" s="75" t="s">
        <v>7992</v>
      </c>
      <c r="J2159" s="75" t="s">
        <v>7503</v>
      </c>
    </row>
    <row r="2160" ht="15.75" customHeight="1">
      <c r="A2160" s="67">
        <v>8303.0</v>
      </c>
      <c r="B2160" s="72" t="s">
        <v>15391</v>
      </c>
      <c r="C2160" s="72">
        <v>2.0</v>
      </c>
      <c r="D2160" s="72" t="s">
        <v>15392</v>
      </c>
      <c r="E2160" s="72" t="s">
        <v>5728</v>
      </c>
      <c r="F2160" s="72" t="s">
        <v>15393</v>
      </c>
      <c r="G2160" s="72" t="s">
        <v>15394</v>
      </c>
      <c r="H2160" s="75" t="s">
        <v>4265</v>
      </c>
      <c r="I2160" s="75" t="s">
        <v>14268</v>
      </c>
      <c r="J2160" s="75" t="s">
        <v>15078</v>
      </c>
      <c r="K2160" s="75" t="s">
        <v>15377</v>
      </c>
      <c r="L2160" s="75" t="s">
        <v>15377</v>
      </c>
    </row>
    <row r="2161" ht="15.75" customHeight="1">
      <c r="A2161" s="67">
        <v>8305.0</v>
      </c>
      <c r="B2161" s="72" t="s">
        <v>15395</v>
      </c>
      <c r="C2161" s="72">
        <v>2.0</v>
      </c>
      <c r="D2161" s="72" t="s">
        <v>15396</v>
      </c>
      <c r="E2161" s="72" t="s">
        <v>6043</v>
      </c>
      <c r="F2161" s="72" t="s">
        <v>15397</v>
      </c>
      <c r="G2161" s="72" t="s">
        <v>15398</v>
      </c>
      <c r="H2161" s="75" t="s">
        <v>4268</v>
      </c>
      <c r="I2161" s="75" t="s">
        <v>14309</v>
      </c>
      <c r="J2161" s="75" t="s">
        <v>1375</v>
      </c>
      <c r="K2161" s="75" t="s">
        <v>4266</v>
      </c>
      <c r="L2161" s="75" t="s">
        <v>1375</v>
      </c>
    </row>
    <row r="2162" ht="15.75" customHeight="1">
      <c r="A2162" s="67">
        <v>8307.0</v>
      </c>
      <c r="B2162" s="72" t="s">
        <v>15399</v>
      </c>
      <c r="C2162" s="72">
        <v>2.0</v>
      </c>
      <c r="D2162" s="72" t="s">
        <v>15400</v>
      </c>
      <c r="E2162" s="72" t="s">
        <v>5999</v>
      </c>
      <c r="F2162" s="72" t="s">
        <v>15401</v>
      </c>
      <c r="G2162" s="72" t="s">
        <v>15402</v>
      </c>
      <c r="H2162" s="75" t="s">
        <v>4268</v>
      </c>
      <c r="I2162" s="75" t="s">
        <v>4267</v>
      </c>
      <c r="J2162" s="75" t="s">
        <v>4265</v>
      </c>
      <c r="K2162" s="75" t="s">
        <v>14309</v>
      </c>
    </row>
    <row r="2163" ht="15.75" customHeight="1">
      <c r="A2163" s="67">
        <v>8309.0</v>
      </c>
      <c r="B2163" s="72" t="s">
        <v>15403</v>
      </c>
      <c r="C2163" s="72">
        <v>2.0</v>
      </c>
      <c r="D2163" s="72" t="s">
        <v>15404</v>
      </c>
      <c r="E2163" s="72" t="s">
        <v>15405</v>
      </c>
      <c r="F2163" s="72" t="s">
        <v>15406</v>
      </c>
      <c r="G2163" s="72" t="s">
        <v>15407</v>
      </c>
      <c r="H2163" s="75" t="s">
        <v>4265</v>
      </c>
      <c r="I2163" s="75" t="s">
        <v>2775</v>
      </c>
      <c r="J2163" s="75" t="s">
        <v>4151</v>
      </c>
      <c r="K2163" s="75" t="s">
        <v>14695</v>
      </c>
      <c r="L2163" s="75" t="s">
        <v>14696</v>
      </c>
    </row>
    <row r="2164" ht="15.75" customHeight="1">
      <c r="A2164" s="67">
        <v>8310.0</v>
      </c>
      <c r="B2164" s="72" t="s">
        <v>15408</v>
      </c>
      <c r="C2164" s="72">
        <v>2.0</v>
      </c>
      <c r="D2164" s="72" t="s">
        <v>15409</v>
      </c>
      <c r="E2164" s="72" t="s">
        <v>15410</v>
      </c>
      <c r="F2164" s="72" t="s">
        <v>15411</v>
      </c>
      <c r="G2164" s="72" t="s">
        <v>15412</v>
      </c>
      <c r="H2164" s="75" t="s">
        <v>4265</v>
      </c>
      <c r="I2164" s="75" t="s">
        <v>6605</v>
      </c>
      <c r="J2164" s="75" t="s">
        <v>7952</v>
      </c>
      <c r="K2164" s="75" t="s">
        <v>8387</v>
      </c>
      <c r="L2164" s="75" t="s">
        <v>7953</v>
      </c>
    </row>
    <row r="2165" ht="15.75" customHeight="1">
      <c r="A2165" s="67">
        <v>8311.0</v>
      </c>
      <c r="B2165" s="72" t="s">
        <v>15413</v>
      </c>
      <c r="C2165" s="72">
        <v>2.0</v>
      </c>
      <c r="D2165" s="72" t="s">
        <v>15414</v>
      </c>
      <c r="E2165" s="72" t="s">
        <v>7650</v>
      </c>
      <c r="F2165" s="72" t="s">
        <v>15415</v>
      </c>
      <c r="G2165" s="72" t="s">
        <v>15416</v>
      </c>
      <c r="H2165" s="75" t="s">
        <v>4265</v>
      </c>
      <c r="I2165" s="75" t="s">
        <v>6605</v>
      </c>
      <c r="J2165" s="75" t="s">
        <v>7953</v>
      </c>
      <c r="K2165" s="75" t="s">
        <v>14718</v>
      </c>
      <c r="L2165" s="75" t="s">
        <v>14718</v>
      </c>
    </row>
    <row r="2166" ht="15.75" customHeight="1">
      <c r="A2166" s="67">
        <v>8312.0</v>
      </c>
      <c r="B2166" s="72" t="s">
        <v>15417</v>
      </c>
      <c r="C2166" s="72">
        <v>2.0</v>
      </c>
      <c r="D2166" s="72" t="s">
        <v>15418</v>
      </c>
      <c r="E2166" s="72" t="s">
        <v>6421</v>
      </c>
      <c r="F2166" s="72" t="s">
        <v>15419</v>
      </c>
      <c r="G2166" s="72" t="s">
        <v>15420</v>
      </c>
      <c r="H2166" s="75" t="s">
        <v>4268</v>
      </c>
      <c r="I2166" s="75" t="s">
        <v>4265</v>
      </c>
      <c r="J2166" s="75" t="s">
        <v>4475</v>
      </c>
      <c r="K2166" s="75" t="s">
        <v>6605</v>
      </c>
      <c r="L2166" s="75" t="s">
        <v>6605</v>
      </c>
    </row>
    <row r="2167" ht="15.75" customHeight="1">
      <c r="A2167" s="67">
        <v>8313.0</v>
      </c>
      <c r="B2167" s="72" t="s">
        <v>15421</v>
      </c>
      <c r="C2167" s="72">
        <v>2.0</v>
      </c>
      <c r="D2167" s="72" t="s">
        <v>15422</v>
      </c>
      <c r="E2167" s="72" t="s">
        <v>15423</v>
      </c>
      <c r="F2167" s="72" t="s">
        <v>15424</v>
      </c>
      <c r="G2167" s="72" t="s">
        <v>15425</v>
      </c>
      <c r="H2167" s="75" t="s">
        <v>2346</v>
      </c>
      <c r="I2167" s="75" t="s">
        <v>2775</v>
      </c>
      <c r="J2167" s="75" t="s">
        <v>1244</v>
      </c>
      <c r="K2167" s="75" t="s">
        <v>11587</v>
      </c>
      <c r="L2167" s="75" t="s">
        <v>8386</v>
      </c>
    </row>
    <row r="2168" ht="15.75" customHeight="1">
      <c r="A2168" s="67">
        <v>8314.0</v>
      </c>
      <c r="B2168" s="72" t="s">
        <v>15426</v>
      </c>
      <c r="C2168" s="72">
        <v>2.0</v>
      </c>
      <c r="D2168" s="72" t="s">
        <v>7269</v>
      </c>
      <c r="E2168" s="72" t="s">
        <v>5349</v>
      </c>
      <c r="F2168" s="72" t="s">
        <v>7270</v>
      </c>
      <c r="G2168" s="72" t="s">
        <v>7271</v>
      </c>
      <c r="H2168" s="75" t="s">
        <v>7197</v>
      </c>
    </row>
    <row r="2169" ht="15.75" customHeight="1">
      <c r="A2169" s="67">
        <v>8315.0</v>
      </c>
      <c r="B2169" s="72" t="s">
        <v>15427</v>
      </c>
      <c r="C2169" s="72">
        <v>2.0</v>
      </c>
      <c r="D2169" s="72" t="s">
        <v>15428</v>
      </c>
      <c r="E2169" s="72" t="s">
        <v>8063</v>
      </c>
      <c r="F2169" s="72" t="s">
        <v>15429</v>
      </c>
      <c r="G2169" s="72" t="s">
        <v>15430</v>
      </c>
      <c r="H2169" s="75" t="s">
        <v>2860</v>
      </c>
      <c r="I2169" s="75" t="s">
        <v>3043</v>
      </c>
      <c r="J2169" s="75" t="s">
        <v>15078</v>
      </c>
      <c r="K2169" s="75" t="s">
        <v>7540</v>
      </c>
      <c r="L2169" s="75" t="s">
        <v>15078</v>
      </c>
    </row>
    <row r="2170" ht="15.75" customHeight="1">
      <c r="A2170" s="67">
        <v>8316.0</v>
      </c>
      <c r="B2170" s="72" t="s">
        <v>15431</v>
      </c>
      <c r="C2170" s="72">
        <v>2.0</v>
      </c>
      <c r="D2170" s="72" t="s">
        <v>15432</v>
      </c>
      <c r="E2170" s="72" t="s">
        <v>6975</v>
      </c>
      <c r="F2170" s="72" t="s">
        <v>15433</v>
      </c>
      <c r="G2170" s="72" t="s">
        <v>15434</v>
      </c>
      <c r="H2170" s="75" t="s">
        <v>15083</v>
      </c>
      <c r="I2170" s="75" t="s">
        <v>15078</v>
      </c>
      <c r="J2170" s="75" t="s">
        <v>14309</v>
      </c>
      <c r="K2170" s="75" t="s">
        <v>14309</v>
      </c>
      <c r="L2170" s="75" t="s">
        <v>14309</v>
      </c>
    </row>
    <row r="2171" ht="15.75" customHeight="1">
      <c r="A2171" s="67">
        <v>8317.0</v>
      </c>
      <c r="B2171" s="72" t="s">
        <v>15435</v>
      </c>
      <c r="C2171" s="72">
        <v>2.0</v>
      </c>
      <c r="D2171" s="72" t="s">
        <v>15436</v>
      </c>
      <c r="E2171" s="72" t="s">
        <v>5703</v>
      </c>
      <c r="F2171" s="72" t="s">
        <v>15437</v>
      </c>
      <c r="G2171" s="72" t="s">
        <v>15438</v>
      </c>
      <c r="H2171" s="75" t="s">
        <v>15083</v>
      </c>
      <c r="I2171" s="75" t="s">
        <v>15377</v>
      </c>
      <c r="J2171" s="75" t="s">
        <v>2661</v>
      </c>
      <c r="K2171" s="75" t="s">
        <v>2661</v>
      </c>
      <c r="L2171" s="75" t="s">
        <v>2661</v>
      </c>
    </row>
    <row r="2172" ht="15.75" customHeight="1">
      <c r="A2172" s="67">
        <v>8318.0</v>
      </c>
      <c r="B2172" s="72" t="s">
        <v>15439</v>
      </c>
      <c r="C2172" s="72">
        <v>2.0</v>
      </c>
      <c r="D2172" s="72" t="s">
        <v>15440</v>
      </c>
      <c r="E2172" s="72" t="s">
        <v>5528</v>
      </c>
      <c r="F2172" s="72" t="s">
        <v>15441</v>
      </c>
      <c r="G2172" s="72" t="s">
        <v>15442</v>
      </c>
      <c r="H2172" s="75" t="s">
        <v>15078</v>
      </c>
      <c r="I2172" s="75" t="s">
        <v>15083</v>
      </c>
      <c r="J2172" s="75" t="s">
        <v>2661</v>
      </c>
      <c r="K2172" s="75" t="s">
        <v>15377</v>
      </c>
    </row>
    <row r="2173" ht="15.75" customHeight="1">
      <c r="A2173" s="67">
        <v>8319.0</v>
      </c>
      <c r="B2173" s="72" t="s">
        <v>2858</v>
      </c>
      <c r="C2173" s="72">
        <v>2.0</v>
      </c>
      <c r="D2173" s="72" t="s">
        <v>15443</v>
      </c>
      <c r="E2173" s="72" t="s">
        <v>15444</v>
      </c>
      <c r="F2173" s="72" t="s">
        <v>15445</v>
      </c>
      <c r="G2173" s="72" t="s">
        <v>15446</v>
      </c>
      <c r="H2173" s="75" t="s">
        <v>428</v>
      </c>
      <c r="I2173" s="75" t="s">
        <v>2775</v>
      </c>
      <c r="J2173" s="75" t="s">
        <v>4151</v>
      </c>
      <c r="K2173" s="75" t="s">
        <v>3043</v>
      </c>
      <c r="L2173" s="75" t="s">
        <v>11587</v>
      </c>
    </row>
    <row r="2174" ht="15.75" customHeight="1">
      <c r="A2174" s="67">
        <v>8320.0</v>
      </c>
      <c r="B2174" s="72" t="s">
        <v>3042</v>
      </c>
      <c r="C2174" s="72">
        <v>2.0</v>
      </c>
      <c r="D2174" s="72" t="s">
        <v>15447</v>
      </c>
      <c r="E2174" s="72" t="s">
        <v>15448</v>
      </c>
      <c r="F2174" s="72" t="s">
        <v>15449</v>
      </c>
      <c r="G2174" s="72" t="s">
        <v>15450</v>
      </c>
      <c r="H2174" s="75" t="s">
        <v>2886</v>
      </c>
      <c r="I2174" s="75" t="s">
        <v>4628</v>
      </c>
      <c r="J2174" s="75" t="s">
        <v>1244</v>
      </c>
      <c r="K2174" s="75" t="s">
        <v>8386</v>
      </c>
      <c r="L2174" s="75" t="s">
        <v>8385</v>
      </c>
    </row>
    <row r="2175" ht="15.75" customHeight="1">
      <c r="A2175" s="67">
        <v>8321.0</v>
      </c>
      <c r="B2175" s="72" t="s">
        <v>4627</v>
      </c>
      <c r="C2175" s="72">
        <v>2.0</v>
      </c>
      <c r="D2175" s="72" t="s">
        <v>15451</v>
      </c>
      <c r="E2175" s="72" t="s">
        <v>15452</v>
      </c>
      <c r="F2175" s="72" t="s">
        <v>15453</v>
      </c>
      <c r="G2175" s="72" t="s">
        <v>15454</v>
      </c>
      <c r="H2175" s="75" t="s">
        <v>2886</v>
      </c>
      <c r="I2175" s="75" t="s">
        <v>2774</v>
      </c>
      <c r="J2175" s="75" t="s">
        <v>1244</v>
      </c>
      <c r="K2175" s="75" t="s">
        <v>3043</v>
      </c>
      <c r="L2175" s="75" t="s">
        <v>8385</v>
      </c>
    </row>
    <row r="2176" ht="15.75" customHeight="1">
      <c r="A2176" s="67">
        <v>8322.0</v>
      </c>
      <c r="B2176" s="72" t="s">
        <v>15455</v>
      </c>
      <c r="C2176" s="72">
        <v>2.0</v>
      </c>
      <c r="D2176" s="72" t="s">
        <v>15456</v>
      </c>
      <c r="E2176" s="72" t="s">
        <v>15457</v>
      </c>
      <c r="F2176" s="72" t="s">
        <v>15458</v>
      </c>
      <c r="G2176" s="72" t="s">
        <v>15459</v>
      </c>
      <c r="H2176" s="75" t="s">
        <v>2886</v>
      </c>
      <c r="I2176" s="75" t="s">
        <v>2774</v>
      </c>
      <c r="J2176" s="75" t="s">
        <v>3001</v>
      </c>
      <c r="K2176" s="75" t="s">
        <v>8385</v>
      </c>
      <c r="L2176" s="75" t="s">
        <v>4151</v>
      </c>
    </row>
    <row r="2177" ht="15.75" customHeight="1">
      <c r="A2177" s="67">
        <v>8325.0</v>
      </c>
      <c r="B2177" s="72" t="s">
        <v>15460</v>
      </c>
      <c r="C2177" s="72">
        <v>2.0</v>
      </c>
      <c r="D2177" s="72" t="s">
        <v>15461</v>
      </c>
      <c r="E2177" s="72" t="s">
        <v>15462</v>
      </c>
      <c r="F2177" s="72" t="s">
        <v>15463</v>
      </c>
      <c r="G2177" s="72" t="s">
        <v>15464</v>
      </c>
      <c r="H2177" s="75" t="s">
        <v>3004</v>
      </c>
      <c r="I2177" s="75" t="s">
        <v>2860</v>
      </c>
      <c r="J2177" s="75" t="s">
        <v>2658</v>
      </c>
      <c r="K2177" s="75" t="s">
        <v>2966</v>
      </c>
      <c r="L2177" s="75" t="s">
        <v>2966</v>
      </c>
    </row>
    <row r="2178" ht="15.75" customHeight="1">
      <c r="A2178" s="67">
        <v>8327.0</v>
      </c>
      <c r="B2178" s="72" t="s">
        <v>2883</v>
      </c>
      <c r="C2178" s="72">
        <v>2.0</v>
      </c>
      <c r="D2178" s="72" t="s">
        <v>15465</v>
      </c>
      <c r="E2178" s="72" t="s">
        <v>15466</v>
      </c>
      <c r="F2178" s="72" t="s">
        <v>15467</v>
      </c>
      <c r="G2178" s="72" t="s">
        <v>15468</v>
      </c>
      <c r="H2178" s="75" t="s">
        <v>6269</v>
      </c>
      <c r="I2178" s="75" t="s">
        <v>2966</v>
      </c>
      <c r="J2178" s="75" t="s">
        <v>1244</v>
      </c>
      <c r="K2178" s="75" t="s">
        <v>2863</v>
      </c>
      <c r="L2178" s="75" t="s">
        <v>3004</v>
      </c>
    </row>
    <row r="2179" ht="15.75" customHeight="1">
      <c r="A2179" s="67">
        <v>8328.0</v>
      </c>
      <c r="B2179" s="72" t="s">
        <v>15469</v>
      </c>
      <c r="C2179" s="72">
        <v>2.0</v>
      </c>
      <c r="D2179" s="72" t="s">
        <v>15470</v>
      </c>
      <c r="E2179" s="72" t="s">
        <v>5638</v>
      </c>
      <c r="F2179" s="72" t="s">
        <v>15471</v>
      </c>
      <c r="G2179" s="72" t="s">
        <v>15472</v>
      </c>
      <c r="H2179" s="75" t="s">
        <v>2053</v>
      </c>
      <c r="I2179" s="75" t="s">
        <v>4719</v>
      </c>
      <c r="J2179" s="75" t="s">
        <v>2887</v>
      </c>
    </row>
    <row r="2180" ht="15.75" customHeight="1">
      <c r="A2180" s="67">
        <v>8329.0</v>
      </c>
      <c r="B2180" s="72" t="s">
        <v>15473</v>
      </c>
      <c r="C2180" s="72">
        <v>2.0</v>
      </c>
      <c r="D2180" s="72" t="s">
        <v>15474</v>
      </c>
      <c r="E2180" s="72" t="s">
        <v>12331</v>
      </c>
      <c r="F2180" s="72" t="s">
        <v>15475</v>
      </c>
      <c r="G2180" s="72" t="s">
        <v>15476</v>
      </c>
      <c r="H2180" s="75" t="s">
        <v>6269</v>
      </c>
      <c r="I2180" s="75" t="s">
        <v>4494</v>
      </c>
      <c r="J2180" s="75" t="s">
        <v>2863</v>
      </c>
      <c r="K2180" s="75" t="s">
        <v>3191</v>
      </c>
      <c r="L2180" s="75" t="s">
        <v>3191</v>
      </c>
    </row>
    <row r="2181" ht="15.75" customHeight="1">
      <c r="A2181" s="67">
        <v>8330.0</v>
      </c>
      <c r="B2181" s="72" t="s">
        <v>4585</v>
      </c>
      <c r="C2181" s="72">
        <v>2.0</v>
      </c>
      <c r="D2181" s="72" t="s">
        <v>15477</v>
      </c>
      <c r="E2181" s="72" t="s">
        <v>6378</v>
      </c>
      <c r="F2181" s="72" t="s">
        <v>15478</v>
      </c>
      <c r="G2181" s="72" t="s">
        <v>15479</v>
      </c>
      <c r="H2181" s="75" t="s">
        <v>6269</v>
      </c>
      <c r="I2181" s="75" t="s">
        <v>4494</v>
      </c>
      <c r="J2181" s="75" t="s">
        <v>3004</v>
      </c>
      <c r="K2181" s="75" t="s">
        <v>3191</v>
      </c>
      <c r="L2181" s="75" t="s">
        <v>2863</v>
      </c>
    </row>
    <row r="2182" ht="15.75" customHeight="1">
      <c r="A2182" s="67">
        <v>8332.0</v>
      </c>
      <c r="B2182" s="72" t="s">
        <v>15480</v>
      </c>
      <c r="C2182" s="72">
        <v>2.0</v>
      </c>
      <c r="D2182" s="72" t="s">
        <v>15481</v>
      </c>
      <c r="E2182" s="72" t="s">
        <v>15189</v>
      </c>
      <c r="F2182" s="72" t="s">
        <v>15482</v>
      </c>
      <c r="G2182" s="72" t="s">
        <v>15483</v>
      </c>
      <c r="H2182" s="75" t="s">
        <v>2863</v>
      </c>
      <c r="I2182" s="75" t="s">
        <v>3196</v>
      </c>
      <c r="J2182" s="75" t="s">
        <v>2775</v>
      </c>
      <c r="K2182" s="75" t="s">
        <v>2658</v>
      </c>
      <c r="L2182" s="75" t="s">
        <v>2658</v>
      </c>
    </row>
    <row r="2183" ht="15.75" customHeight="1">
      <c r="A2183" s="67">
        <v>8333.0</v>
      </c>
      <c r="B2183" s="72" t="s">
        <v>15484</v>
      </c>
      <c r="C2183" s="72">
        <v>2.0</v>
      </c>
      <c r="D2183" s="72" t="s">
        <v>15485</v>
      </c>
      <c r="E2183" s="72" t="s">
        <v>5698</v>
      </c>
      <c r="F2183" s="72" t="s">
        <v>15486</v>
      </c>
      <c r="G2183" s="72" t="s">
        <v>15487</v>
      </c>
      <c r="H2183" s="75" t="s">
        <v>10855</v>
      </c>
      <c r="I2183" s="75" t="s">
        <v>2455</v>
      </c>
      <c r="J2183" s="75" t="s">
        <v>2776</v>
      </c>
      <c r="K2183" s="75" t="s">
        <v>3824</v>
      </c>
      <c r="L2183" s="75" t="s">
        <v>2885</v>
      </c>
    </row>
    <row r="2184" ht="15.75" customHeight="1">
      <c r="A2184" s="67">
        <v>8334.0</v>
      </c>
      <c r="B2184" s="72" t="s">
        <v>15488</v>
      </c>
      <c r="C2184" s="72">
        <v>2.0</v>
      </c>
      <c r="D2184" s="72" t="s">
        <v>15489</v>
      </c>
      <c r="E2184" s="72" t="s">
        <v>5631</v>
      </c>
      <c r="F2184" s="72" t="s">
        <v>15490</v>
      </c>
      <c r="G2184" s="72" t="s">
        <v>15491</v>
      </c>
      <c r="H2184" s="75" t="s">
        <v>10855</v>
      </c>
      <c r="I2184" s="75" t="s">
        <v>3824</v>
      </c>
      <c r="J2184" s="75" t="s">
        <v>2455</v>
      </c>
      <c r="K2184" s="75" t="s">
        <v>2885</v>
      </c>
    </row>
    <row r="2185" ht="15.75" customHeight="1">
      <c r="A2185" s="67">
        <v>8335.0</v>
      </c>
      <c r="B2185" s="72" t="s">
        <v>15492</v>
      </c>
      <c r="C2185" s="72">
        <v>2.0</v>
      </c>
      <c r="D2185" s="72" t="s">
        <v>15493</v>
      </c>
      <c r="E2185" s="72" t="s">
        <v>5631</v>
      </c>
      <c r="F2185" s="72" t="s">
        <v>15494</v>
      </c>
      <c r="G2185" s="72" t="s">
        <v>15495</v>
      </c>
      <c r="H2185" s="75" t="s">
        <v>2658</v>
      </c>
      <c r="I2185" s="75" t="s">
        <v>2886</v>
      </c>
      <c r="J2185" s="75" t="s">
        <v>6269</v>
      </c>
    </row>
    <row r="2186" ht="15.75" customHeight="1">
      <c r="A2186" s="67">
        <v>8375.0</v>
      </c>
      <c r="B2186" s="72" t="s">
        <v>3807</v>
      </c>
      <c r="C2186" s="72">
        <v>2.0</v>
      </c>
      <c r="D2186" s="72" t="s">
        <v>15496</v>
      </c>
      <c r="E2186" s="72" t="s">
        <v>15497</v>
      </c>
      <c r="F2186" s="72" t="s">
        <v>15498</v>
      </c>
      <c r="G2186" s="72" t="s">
        <v>15499</v>
      </c>
      <c r="H2186" s="75" t="s">
        <v>2904</v>
      </c>
      <c r="I2186" s="75" t="s">
        <v>2111</v>
      </c>
      <c r="J2186" s="75" t="s">
        <v>1783</v>
      </c>
      <c r="K2186" s="75" t="s">
        <v>1784</v>
      </c>
      <c r="L2186" s="75" t="s">
        <v>1784</v>
      </c>
    </row>
    <row r="2187" ht="15.75" customHeight="1">
      <c r="A2187" s="67">
        <v>8377.0</v>
      </c>
      <c r="B2187" s="72" t="s">
        <v>15500</v>
      </c>
      <c r="C2187" s="72">
        <v>2.0</v>
      </c>
      <c r="D2187" s="72" t="s">
        <v>15501</v>
      </c>
      <c r="E2187" s="72" t="s">
        <v>15502</v>
      </c>
      <c r="F2187" s="72" t="s">
        <v>15503</v>
      </c>
      <c r="G2187" s="72" t="s">
        <v>15504</v>
      </c>
      <c r="H2187" s="75" t="s">
        <v>1783</v>
      </c>
      <c r="I2187" s="75" t="s">
        <v>713</v>
      </c>
      <c r="J2187" s="75" t="s">
        <v>1946</v>
      </c>
      <c r="K2187" s="75" t="s">
        <v>2109</v>
      </c>
      <c r="L2187" s="75" t="s">
        <v>1946</v>
      </c>
    </row>
    <row r="2188" ht="15.75" customHeight="1">
      <c r="A2188" s="67">
        <v>8378.0</v>
      </c>
      <c r="B2188" s="72" t="s">
        <v>15505</v>
      </c>
      <c r="C2188" s="72">
        <v>2.0</v>
      </c>
      <c r="D2188" s="72" t="s">
        <v>15506</v>
      </c>
      <c r="E2188" s="72" t="s">
        <v>9056</v>
      </c>
      <c r="F2188" s="72" t="s">
        <v>15507</v>
      </c>
      <c r="G2188" s="72" t="s">
        <v>15508</v>
      </c>
      <c r="H2188" s="75" t="s">
        <v>1783</v>
      </c>
      <c r="I2188" s="75" t="s">
        <v>713</v>
      </c>
      <c r="J2188" s="75" t="s">
        <v>1946</v>
      </c>
      <c r="K2188" s="75" t="s">
        <v>2109</v>
      </c>
      <c r="L2188" s="75" t="s">
        <v>2109</v>
      </c>
    </row>
    <row r="2189" ht="15.75" customHeight="1">
      <c r="A2189" s="67">
        <v>8380.0</v>
      </c>
      <c r="B2189" s="72" t="s">
        <v>15509</v>
      </c>
      <c r="C2189" s="72">
        <v>2.0</v>
      </c>
      <c r="D2189" s="72" t="s">
        <v>15510</v>
      </c>
      <c r="E2189" s="72" t="s">
        <v>15511</v>
      </c>
      <c r="F2189" s="72" t="s">
        <v>15512</v>
      </c>
      <c r="G2189" s="72" t="s">
        <v>15513</v>
      </c>
      <c r="H2189" s="75" t="s">
        <v>4076</v>
      </c>
      <c r="I2189" s="75" t="s">
        <v>261</v>
      </c>
      <c r="J2189" s="75" t="s">
        <v>1946</v>
      </c>
      <c r="K2189" s="75" t="s">
        <v>2109</v>
      </c>
      <c r="L2189" s="75" t="s">
        <v>2109</v>
      </c>
    </row>
    <row r="2190" ht="15.75" customHeight="1">
      <c r="A2190" s="67">
        <v>8382.0</v>
      </c>
      <c r="B2190" s="72" t="s">
        <v>15514</v>
      </c>
      <c r="C2190" s="72">
        <v>2.0</v>
      </c>
      <c r="D2190" s="72" t="s">
        <v>15515</v>
      </c>
      <c r="E2190" s="72" t="s">
        <v>15516</v>
      </c>
      <c r="F2190" s="72" t="s">
        <v>15517</v>
      </c>
      <c r="G2190" s="72" t="s">
        <v>15518</v>
      </c>
      <c r="H2190" s="75" t="s">
        <v>1783</v>
      </c>
      <c r="I2190" s="75" t="s">
        <v>9494</v>
      </c>
      <c r="J2190" s="75" t="s">
        <v>2644</v>
      </c>
      <c r="K2190" s="75" t="s">
        <v>2644</v>
      </c>
      <c r="L2190" s="75" t="s">
        <v>2644</v>
      </c>
    </row>
    <row r="2191" ht="15.75" customHeight="1">
      <c r="A2191" s="67">
        <v>8386.0</v>
      </c>
      <c r="B2191" s="72" t="s">
        <v>15519</v>
      </c>
      <c r="C2191" s="72">
        <v>2.0</v>
      </c>
      <c r="D2191" s="72" t="s">
        <v>15520</v>
      </c>
      <c r="E2191" s="72" t="s">
        <v>15521</v>
      </c>
      <c r="F2191" s="72" t="s">
        <v>2642</v>
      </c>
      <c r="G2191" s="72" t="s">
        <v>9501</v>
      </c>
      <c r="H2191" s="75" t="s">
        <v>1783</v>
      </c>
      <c r="I2191" s="75" t="s">
        <v>9494</v>
      </c>
      <c r="J2191" s="75" t="s">
        <v>2110</v>
      </c>
      <c r="K2191" s="75" t="s">
        <v>2110</v>
      </c>
      <c r="L2191" s="75" t="s">
        <v>2110</v>
      </c>
    </row>
    <row r="2192" ht="15.75" customHeight="1">
      <c r="A2192" s="67">
        <v>8414.0</v>
      </c>
      <c r="B2192" s="72" t="s">
        <v>15522</v>
      </c>
      <c r="C2192" s="72">
        <v>2.0</v>
      </c>
      <c r="D2192" s="72" t="s">
        <v>15523</v>
      </c>
      <c r="E2192" s="72" t="s">
        <v>15524</v>
      </c>
      <c r="F2192" s="72" t="s">
        <v>15525</v>
      </c>
      <c r="G2192" s="72" t="s">
        <v>15526</v>
      </c>
      <c r="H2192" s="75" t="s">
        <v>15527</v>
      </c>
      <c r="I2192" s="75" t="s">
        <v>4204</v>
      </c>
      <c r="J2192" s="75" t="s">
        <v>15528</v>
      </c>
      <c r="K2192" s="75" t="s">
        <v>15529</v>
      </c>
    </row>
    <row r="2193" ht="15.75" customHeight="1">
      <c r="A2193" s="67">
        <v>8415.0</v>
      </c>
      <c r="B2193" s="72" t="s">
        <v>15530</v>
      </c>
      <c r="C2193" s="72">
        <v>2.0</v>
      </c>
      <c r="D2193" s="72" t="s">
        <v>15531</v>
      </c>
      <c r="E2193" s="72" t="s">
        <v>15532</v>
      </c>
      <c r="F2193" s="72" t="s">
        <v>15533</v>
      </c>
      <c r="G2193" s="72" t="s">
        <v>15534</v>
      </c>
      <c r="H2193" s="75" t="s">
        <v>5254</v>
      </c>
      <c r="I2193" s="75" t="s">
        <v>4257</v>
      </c>
      <c r="J2193" s="75" t="s">
        <v>15535</v>
      </c>
      <c r="K2193" s="75" t="s">
        <v>4258</v>
      </c>
      <c r="L2193" s="75" t="s">
        <v>4258</v>
      </c>
    </row>
    <row r="2194" ht="15.75" customHeight="1">
      <c r="A2194" s="67">
        <v>8431.0</v>
      </c>
      <c r="B2194" s="72" t="s">
        <v>15536</v>
      </c>
      <c r="C2194" s="72">
        <v>2.0</v>
      </c>
      <c r="D2194" s="72" t="s">
        <v>15537</v>
      </c>
      <c r="E2194" s="72" t="s">
        <v>5349</v>
      </c>
      <c r="F2194" s="72" t="s">
        <v>15538</v>
      </c>
      <c r="G2194" s="72" t="s">
        <v>15539</v>
      </c>
      <c r="H2194" s="75" t="s">
        <v>654</v>
      </c>
    </row>
    <row r="2195" ht="15.75" customHeight="1">
      <c r="A2195" s="67">
        <v>8445.0</v>
      </c>
      <c r="B2195" s="72" t="s">
        <v>4209</v>
      </c>
      <c r="C2195" s="72">
        <v>2.0</v>
      </c>
      <c r="D2195" s="72" t="s">
        <v>15540</v>
      </c>
      <c r="E2195" s="72" t="s">
        <v>15541</v>
      </c>
      <c r="F2195" s="72" t="s">
        <v>15542</v>
      </c>
      <c r="G2195" s="72" t="s">
        <v>15543</v>
      </c>
      <c r="H2195" s="75" t="s">
        <v>15544</v>
      </c>
      <c r="I2195" s="75" t="s">
        <v>15545</v>
      </c>
      <c r="J2195" s="75" t="s">
        <v>1823</v>
      </c>
      <c r="K2195" s="75" t="s">
        <v>15546</v>
      </c>
      <c r="L2195" s="75" t="s">
        <v>15546</v>
      </c>
    </row>
    <row r="2196" ht="15.75" customHeight="1">
      <c r="A2196" s="67">
        <v>8460.0</v>
      </c>
      <c r="B2196" s="72" t="s">
        <v>15547</v>
      </c>
      <c r="C2196" s="72">
        <v>2.0</v>
      </c>
      <c r="D2196" s="72" t="s">
        <v>15548</v>
      </c>
      <c r="E2196" s="72" t="s">
        <v>10222</v>
      </c>
      <c r="F2196" s="72" t="s">
        <v>15549</v>
      </c>
      <c r="G2196" s="72" t="s">
        <v>15550</v>
      </c>
      <c r="H2196" s="75" t="s">
        <v>15551</v>
      </c>
      <c r="I2196" s="75" t="s">
        <v>1113</v>
      </c>
      <c r="J2196" s="75" t="s">
        <v>2126</v>
      </c>
      <c r="K2196" s="75" t="s">
        <v>4782</v>
      </c>
      <c r="L2196" s="75" t="s">
        <v>2126</v>
      </c>
    </row>
    <row r="2197" ht="15.75" customHeight="1">
      <c r="A2197" s="67">
        <v>8461.0</v>
      </c>
      <c r="B2197" s="72" t="s">
        <v>15552</v>
      </c>
      <c r="C2197" s="72">
        <v>2.0</v>
      </c>
      <c r="D2197" s="72" t="s">
        <v>15553</v>
      </c>
      <c r="E2197" s="72" t="s">
        <v>5349</v>
      </c>
      <c r="F2197" s="72" t="s">
        <v>15554</v>
      </c>
      <c r="G2197" s="72" t="s">
        <v>15555</v>
      </c>
      <c r="H2197" s="75" t="s">
        <v>2419</v>
      </c>
      <c r="I2197" s="75" t="s">
        <v>15556</v>
      </c>
    </row>
    <row r="2198" ht="15.75" customHeight="1">
      <c r="A2198" s="67">
        <v>8484.0</v>
      </c>
      <c r="B2198" s="72" t="s">
        <v>5286</v>
      </c>
      <c r="C2198" s="72">
        <v>2.0</v>
      </c>
      <c r="D2198" s="72" t="s">
        <v>15557</v>
      </c>
      <c r="E2198" s="72" t="s">
        <v>15558</v>
      </c>
      <c r="F2198" s="72" t="s">
        <v>15559</v>
      </c>
      <c r="G2198" s="72" t="s">
        <v>15560</v>
      </c>
      <c r="H2198" s="75" t="s">
        <v>15561</v>
      </c>
      <c r="I2198" s="75" t="s">
        <v>15562</v>
      </c>
      <c r="J2198" s="75" t="s">
        <v>1395</v>
      </c>
      <c r="K2198" s="75" t="s">
        <v>15563</v>
      </c>
      <c r="L2198" s="75" t="s">
        <v>15564</v>
      </c>
    </row>
    <row r="2199" ht="15.75" customHeight="1">
      <c r="A2199" s="67">
        <v>8490.0</v>
      </c>
      <c r="B2199" s="72" t="s">
        <v>15565</v>
      </c>
      <c r="C2199" s="72">
        <v>2.0</v>
      </c>
      <c r="D2199" s="72" t="s">
        <v>15566</v>
      </c>
      <c r="E2199" s="72" t="s">
        <v>15567</v>
      </c>
      <c r="F2199" s="72" t="s">
        <v>15568</v>
      </c>
      <c r="G2199" s="72" t="s">
        <v>15569</v>
      </c>
      <c r="H2199" s="75" t="s">
        <v>15570</v>
      </c>
      <c r="I2199" s="75" t="s">
        <v>15571</v>
      </c>
      <c r="J2199" s="75" t="s">
        <v>5001</v>
      </c>
      <c r="K2199" s="75" t="s">
        <v>922</v>
      </c>
      <c r="L2199" s="75" t="s">
        <v>922</v>
      </c>
    </row>
    <row r="2200" ht="15.75" customHeight="1">
      <c r="A2200" s="67">
        <v>8502.0</v>
      </c>
      <c r="B2200" s="72" t="s">
        <v>5094</v>
      </c>
      <c r="C2200" s="72">
        <v>2.0</v>
      </c>
      <c r="D2200" s="72" t="s">
        <v>15572</v>
      </c>
      <c r="E2200" s="72" t="s">
        <v>15573</v>
      </c>
      <c r="F2200" s="72" t="s">
        <v>15574</v>
      </c>
      <c r="G2200" s="72" t="s">
        <v>15575</v>
      </c>
      <c r="H2200" s="75" t="s">
        <v>15576</v>
      </c>
      <c r="I2200" s="75" t="s">
        <v>13719</v>
      </c>
      <c r="J2200" s="75" t="s">
        <v>15577</v>
      </c>
      <c r="K2200" s="75" t="s">
        <v>15578</v>
      </c>
      <c r="L2200" s="75" t="s">
        <v>15578</v>
      </c>
    </row>
    <row r="2201" ht="15.75" customHeight="1">
      <c r="A2201" s="67">
        <v>8504.0</v>
      </c>
      <c r="B2201" s="72" t="s">
        <v>15579</v>
      </c>
      <c r="C2201" s="72">
        <v>2.0</v>
      </c>
      <c r="D2201" s="72" t="s">
        <v>15580</v>
      </c>
      <c r="E2201" s="72" t="s">
        <v>15581</v>
      </c>
      <c r="F2201" s="72" t="s">
        <v>15582</v>
      </c>
      <c r="G2201" s="72" t="s">
        <v>15583</v>
      </c>
      <c r="H2201" s="75" t="s">
        <v>15584</v>
      </c>
      <c r="I2201" s="75" t="s">
        <v>1393</v>
      </c>
      <c r="J2201" s="75" t="s">
        <v>893</v>
      </c>
      <c r="K2201" s="75" t="s">
        <v>1394</v>
      </c>
      <c r="L2201" s="75" t="s">
        <v>1394</v>
      </c>
    </row>
    <row r="2202" ht="15.75" customHeight="1">
      <c r="A2202" s="67">
        <v>8510.0</v>
      </c>
      <c r="B2202" s="72" t="s">
        <v>15585</v>
      </c>
      <c r="C2202" s="72">
        <v>2.0</v>
      </c>
      <c r="D2202" s="72" t="s">
        <v>15586</v>
      </c>
      <c r="E2202" s="72" t="s">
        <v>11800</v>
      </c>
      <c r="F2202" s="72" t="s">
        <v>15587</v>
      </c>
      <c r="G2202" s="72" t="s">
        <v>15588</v>
      </c>
      <c r="H2202" s="75" t="s">
        <v>5083</v>
      </c>
      <c r="I2202" s="75" t="s">
        <v>816</v>
      </c>
      <c r="J2202" s="75" t="s">
        <v>5216</v>
      </c>
      <c r="K2202" s="75" t="s">
        <v>6095</v>
      </c>
      <c r="L2202" s="75" t="s">
        <v>984</v>
      </c>
    </row>
    <row r="2203" ht="15.75" customHeight="1">
      <c r="A2203" s="67">
        <v>8535.0</v>
      </c>
      <c r="B2203" s="72" t="s">
        <v>15589</v>
      </c>
      <c r="C2203" s="72">
        <v>2.0</v>
      </c>
      <c r="D2203" s="72" t="s">
        <v>15590</v>
      </c>
      <c r="E2203" s="72" t="s">
        <v>15591</v>
      </c>
      <c r="F2203" s="72" t="s">
        <v>15592</v>
      </c>
      <c r="G2203" s="72" t="s">
        <v>15593</v>
      </c>
      <c r="H2203" s="75" t="s">
        <v>15594</v>
      </c>
      <c r="I2203" s="75" t="s">
        <v>3066</v>
      </c>
      <c r="J2203" s="75" t="s">
        <v>7001</v>
      </c>
      <c r="K2203" s="75" t="s">
        <v>3089</v>
      </c>
      <c r="L2203" s="75" t="s">
        <v>643</v>
      </c>
    </row>
    <row r="2204" ht="15.75" customHeight="1">
      <c r="A2204" s="67">
        <v>8536.0</v>
      </c>
      <c r="B2204" s="72" t="s">
        <v>15595</v>
      </c>
      <c r="C2204" s="72">
        <v>2.0</v>
      </c>
      <c r="D2204" s="72" t="s">
        <v>15596</v>
      </c>
      <c r="E2204" s="72" t="s">
        <v>15597</v>
      </c>
      <c r="F2204" s="72" t="s">
        <v>15598</v>
      </c>
      <c r="G2204" s="72" t="s">
        <v>15599</v>
      </c>
      <c r="H2204" s="75" t="s">
        <v>15600</v>
      </c>
      <c r="I2204" s="75" t="s">
        <v>2397</v>
      </c>
      <c r="J2204" s="75" t="s">
        <v>3548</v>
      </c>
      <c r="K2204" s="75" t="s">
        <v>4127</v>
      </c>
      <c r="L2204" s="75" t="s">
        <v>3272</v>
      </c>
    </row>
    <row r="2205" ht="15.75" customHeight="1">
      <c r="A2205" s="67">
        <v>8537.0</v>
      </c>
      <c r="B2205" s="72" t="s">
        <v>2141</v>
      </c>
      <c r="C2205" s="72">
        <v>2.0</v>
      </c>
      <c r="D2205" s="72" t="s">
        <v>15601</v>
      </c>
      <c r="E2205" s="72" t="s">
        <v>15602</v>
      </c>
      <c r="F2205" s="72" t="s">
        <v>2140</v>
      </c>
      <c r="G2205" s="72" t="s">
        <v>15603</v>
      </c>
      <c r="H2205" s="75" t="s">
        <v>15600</v>
      </c>
      <c r="I2205" s="75" t="s">
        <v>2397</v>
      </c>
      <c r="J2205" s="75" t="s">
        <v>3818</v>
      </c>
      <c r="K2205" s="75" t="s">
        <v>4127</v>
      </c>
      <c r="L2205" s="75" t="s">
        <v>3272</v>
      </c>
    </row>
    <row r="2206" ht="15.75" customHeight="1">
      <c r="A2206" s="67">
        <v>8544.0</v>
      </c>
      <c r="B2206" s="72" t="s">
        <v>3814</v>
      </c>
      <c r="C2206" s="72">
        <v>2.0</v>
      </c>
      <c r="D2206" s="72" t="s">
        <v>15604</v>
      </c>
      <c r="E2206" s="72" t="s">
        <v>15108</v>
      </c>
      <c r="F2206" s="72" t="s">
        <v>3813</v>
      </c>
      <c r="G2206" s="72" t="s">
        <v>15605</v>
      </c>
      <c r="H2206" s="75" t="s">
        <v>3815</v>
      </c>
      <c r="I2206" s="75" t="s">
        <v>2397</v>
      </c>
      <c r="J2206" s="75" t="s">
        <v>3818</v>
      </c>
      <c r="K2206" s="75" t="s">
        <v>2143</v>
      </c>
      <c r="L2206" s="75" t="s">
        <v>4127</v>
      </c>
    </row>
    <row r="2207" ht="15.75" customHeight="1">
      <c r="A2207" s="67">
        <v>8559.0</v>
      </c>
      <c r="B2207" s="72" t="s">
        <v>15606</v>
      </c>
      <c r="C2207" s="72">
        <v>2.0</v>
      </c>
      <c r="D2207" s="72" t="s">
        <v>15607</v>
      </c>
      <c r="E2207" s="72" t="s">
        <v>5686</v>
      </c>
      <c r="F2207" s="72" t="s">
        <v>15608</v>
      </c>
      <c r="G2207" s="72" t="s">
        <v>15609</v>
      </c>
      <c r="H2207" s="75" t="s">
        <v>3089</v>
      </c>
      <c r="I2207" s="75" t="s">
        <v>15594</v>
      </c>
      <c r="J2207" s="75" t="s">
        <v>3273</v>
      </c>
      <c r="K2207" s="75" t="s">
        <v>3066</v>
      </c>
      <c r="L2207" s="75" t="s">
        <v>3273</v>
      </c>
    </row>
    <row r="2208" ht="15.75" customHeight="1">
      <c r="A2208" s="67">
        <v>8564.0</v>
      </c>
      <c r="B2208" s="72" t="s">
        <v>4667</v>
      </c>
      <c r="C2208" s="72">
        <v>2.0</v>
      </c>
      <c r="D2208" s="72" t="s">
        <v>15610</v>
      </c>
      <c r="E2208" s="72" t="s">
        <v>8752</v>
      </c>
      <c r="F2208" s="72" t="s">
        <v>15611</v>
      </c>
      <c r="G2208" s="72" t="s">
        <v>15612</v>
      </c>
      <c r="H2208" s="75" t="s">
        <v>6560</v>
      </c>
      <c r="I2208" s="75" t="s">
        <v>6567</v>
      </c>
      <c r="J2208" s="75" t="s">
        <v>2307</v>
      </c>
      <c r="K2208" s="75" t="s">
        <v>3069</v>
      </c>
      <c r="L2208" s="75" t="s">
        <v>2307</v>
      </c>
    </row>
    <row r="2209" ht="15.75" customHeight="1">
      <c r="A2209" s="67">
        <v>8566.0</v>
      </c>
      <c r="B2209" s="72" t="s">
        <v>15613</v>
      </c>
      <c r="C2209" s="72">
        <v>2.0</v>
      </c>
      <c r="D2209" s="72" t="s">
        <v>15614</v>
      </c>
      <c r="E2209" s="72" t="s">
        <v>7850</v>
      </c>
      <c r="F2209" s="72" t="s">
        <v>15615</v>
      </c>
      <c r="G2209" s="72" t="s">
        <v>15616</v>
      </c>
      <c r="H2209" s="75" t="s">
        <v>3498</v>
      </c>
      <c r="I2209" s="75" t="s">
        <v>641</v>
      </c>
      <c r="J2209" s="75" t="s">
        <v>642</v>
      </c>
      <c r="K2209" s="75" t="s">
        <v>643</v>
      </c>
      <c r="L2209" s="75" t="s">
        <v>643</v>
      </c>
    </row>
    <row r="2210" ht="15.75" customHeight="1">
      <c r="A2210" s="67">
        <v>8567.0</v>
      </c>
      <c r="B2210" s="72" t="s">
        <v>4272</v>
      </c>
      <c r="C2210" s="72">
        <v>2.0</v>
      </c>
      <c r="D2210" s="72" t="s">
        <v>15617</v>
      </c>
      <c r="E2210" s="72" t="s">
        <v>6677</v>
      </c>
      <c r="F2210" s="72" t="s">
        <v>15618</v>
      </c>
      <c r="G2210" s="72" t="s">
        <v>15619</v>
      </c>
      <c r="H2210" s="75" t="s">
        <v>2310</v>
      </c>
      <c r="I2210" s="75" t="s">
        <v>3069</v>
      </c>
      <c r="J2210" s="75" t="s">
        <v>2307</v>
      </c>
      <c r="K2210" s="75" t="s">
        <v>2309</v>
      </c>
      <c r="L2210" s="75" t="s">
        <v>641</v>
      </c>
    </row>
    <row r="2211" ht="15.75" customHeight="1">
      <c r="A2211" s="67">
        <v>8568.0</v>
      </c>
      <c r="B2211" s="72" t="s">
        <v>15620</v>
      </c>
      <c r="C2211" s="72">
        <v>2.0</v>
      </c>
      <c r="D2211" s="72" t="s">
        <v>15621</v>
      </c>
      <c r="E2211" s="72" t="s">
        <v>7008</v>
      </c>
      <c r="F2211" s="72" t="s">
        <v>15622</v>
      </c>
      <c r="G2211" s="72" t="s">
        <v>15623</v>
      </c>
      <c r="H2211" s="75" t="s">
        <v>2306</v>
      </c>
      <c r="I2211" s="75" t="s">
        <v>2718</v>
      </c>
      <c r="J2211" s="75" t="s">
        <v>2307</v>
      </c>
      <c r="K2211" s="75" t="s">
        <v>2307</v>
      </c>
      <c r="L2211" s="75" t="s">
        <v>2307</v>
      </c>
    </row>
    <row r="2212" ht="15.75" customHeight="1">
      <c r="A2212" s="67">
        <v>8573.0</v>
      </c>
      <c r="B2212" s="72" t="s">
        <v>15624</v>
      </c>
      <c r="C2212" s="72">
        <v>2.0</v>
      </c>
      <c r="D2212" s="72" t="s">
        <v>15625</v>
      </c>
      <c r="E2212" s="72" t="s">
        <v>5478</v>
      </c>
      <c r="F2212" s="72" t="s">
        <v>15626</v>
      </c>
      <c r="G2212" s="72" t="s">
        <v>15627</v>
      </c>
      <c r="H2212" s="75" t="s">
        <v>6560</v>
      </c>
      <c r="I2212" s="75" t="s">
        <v>2877</v>
      </c>
      <c r="J2212" s="75" t="s">
        <v>2876</v>
      </c>
      <c r="K2212" s="75" t="s">
        <v>2876</v>
      </c>
      <c r="L2212" s="75" t="s">
        <v>2876</v>
      </c>
    </row>
    <row r="2213" ht="15.75" customHeight="1">
      <c r="A2213" s="67">
        <v>8575.0</v>
      </c>
      <c r="B2213" s="72" t="s">
        <v>15628</v>
      </c>
      <c r="C2213" s="72">
        <v>2.0</v>
      </c>
      <c r="D2213" s="72" t="s">
        <v>15629</v>
      </c>
      <c r="E2213" s="72" t="s">
        <v>15630</v>
      </c>
      <c r="F2213" s="72" t="s">
        <v>15631</v>
      </c>
      <c r="G2213" s="72" t="s">
        <v>15632</v>
      </c>
      <c r="H2213" s="75" t="s">
        <v>2408</v>
      </c>
      <c r="I2213" s="75" t="s">
        <v>15633</v>
      </c>
      <c r="J2213" s="75" t="s">
        <v>2143</v>
      </c>
      <c r="K2213" s="75" t="s">
        <v>3274</v>
      </c>
      <c r="L2213" s="75" t="s">
        <v>2172</v>
      </c>
    </row>
    <row r="2214" ht="15.75" customHeight="1">
      <c r="A2214" s="67">
        <v>8577.0</v>
      </c>
      <c r="B2214" s="72" t="s">
        <v>15634</v>
      </c>
      <c r="C2214" s="72">
        <v>2.0</v>
      </c>
      <c r="D2214" s="72" t="s">
        <v>15635</v>
      </c>
      <c r="E2214" s="72" t="s">
        <v>6131</v>
      </c>
      <c r="F2214" s="72" t="s">
        <v>15636</v>
      </c>
      <c r="G2214" s="72" t="s">
        <v>15637</v>
      </c>
      <c r="H2214" s="75" t="s">
        <v>536</v>
      </c>
      <c r="I2214" s="75" t="s">
        <v>8953</v>
      </c>
      <c r="J2214" s="75" t="s">
        <v>2583</v>
      </c>
      <c r="K2214" s="75" t="s">
        <v>849</v>
      </c>
      <c r="L2214" s="75" t="s">
        <v>849</v>
      </c>
    </row>
    <row r="2215" ht="15.75" customHeight="1">
      <c r="A2215" s="67">
        <v>8592.0</v>
      </c>
      <c r="B2215" s="72" t="s">
        <v>15638</v>
      </c>
      <c r="C2215" s="72">
        <v>2.0</v>
      </c>
      <c r="D2215" s="72" t="s">
        <v>15639</v>
      </c>
      <c r="E2215" s="72" t="s">
        <v>10783</v>
      </c>
      <c r="F2215" s="72" t="s">
        <v>15640</v>
      </c>
      <c r="G2215" s="72" t="s">
        <v>15641</v>
      </c>
      <c r="H2215" s="75" t="s">
        <v>4810</v>
      </c>
      <c r="I2215" s="75" t="s">
        <v>2877</v>
      </c>
      <c r="J2215" s="75" t="s">
        <v>642</v>
      </c>
      <c r="K2215" s="75" t="s">
        <v>2490</v>
      </c>
      <c r="L2215" s="75" t="s">
        <v>643</v>
      </c>
    </row>
    <row r="2216" ht="15.75" customHeight="1">
      <c r="A2216" s="67">
        <v>8593.0</v>
      </c>
      <c r="B2216" s="72" t="s">
        <v>2305</v>
      </c>
      <c r="C2216" s="72">
        <v>2.0</v>
      </c>
      <c r="D2216" s="72" t="s">
        <v>15642</v>
      </c>
      <c r="E2216" s="72" t="s">
        <v>15643</v>
      </c>
      <c r="F2216" s="72" t="s">
        <v>2304</v>
      </c>
      <c r="G2216" s="72" t="s">
        <v>15644</v>
      </c>
      <c r="H2216" s="75" t="s">
        <v>2310</v>
      </c>
      <c r="I2216" s="75" t="s">
        <v>3069</v>
      </c>
      <c r="J2216" s="75" t="s">
        <v>641</v>
      </c>
      <c r="K2216" s="75" t="s">
        <v>2309</v>
      </c>
      <c r="L2216" s="75" t="s">
        <v>641</v>
      </c>
    </row>
    <row r="2217" ht="15.75" customHeight="1">
      <c r="A2217" s="67">
        <v>8594.0</v>
      </c>
      <c r="B2217" s="72" t="s">
        <v>15645</v>
      </c>
      <c r="C2217" s="72">
        <v>2.0</v>
      </c>
      <c r="D2217" s="72" t="s">
        <v>15646</v>
      </c>
      <c r="E2217" s="72" t="s">
        <v>8266</v>
      </c>
      <c r="F2217" s="72" t="s">
        <v>15647</v>
      </c>
      <c r="G2217" s="72" t="s">
        <v>15648</v>
      </c>
      <c r="H2217" s="75" t="s">
        <v>2306</v>
      </c>
      <c r="I2217" s="75" t="s">
        <v>3290</v>
      </c>
      <c r="J2217" s="75" t="s">
        <v>2307</v>
      </c>
      <c r="K2217" s="75" t="s">
        <v>641</v>
      </c>
      <c r="L2217" s="75" t="s">
        <v>641</v>
      </c>
    </row>
    <row r="2218" ht="15.75" customHeight="1">
      <c r="A2218" s="67">
        <v>8603.0</v>
      </c>
      <c r="B2218" s="72" t="s">
        <v>15649</v>
      </c>
      <c r="C2218" s="72">
        <v>2.0</v>
      </c>
      <c r="D2218" s="72" t="s">
        <v>9255</v>
      </c>
      <c r="E2218" s="72" t="s">
        <v>6520</v>
      </c>
      <c r="F2218" s="72" t="s">
        <v>9256</v>
      </c>
      <c r="G2218" s="72" t="s">
        <v>9257</v>
      </c>
      <c r="H2218" s="75" t="s">
        <v>4349</v>
      </c>
    </row>
    <row r="2219" ht="15.75" customHeight="1">
      <c r="A2219" s="67">
        <v>8604.0</v>
      </c>
      <c r="B2219" s="72" t="s">
        <v>15650</v>
      </c>
      <c r="C2219" s="72">
        <v>2.0</v>
      </c>
      <c r="D2219" s="72" t="s">
        <v>15651</v>
      </c>
      <c r="E2219" s="72" t="s">
        <v>5374</v>
      </c>
      <c r="F2219" s="72" t="s">
        <v>9256</v>
      </c>
      <c r="G2219" s="72" t="s">
        <v>9257</v>
      </c>
      <c r="H2219" s="75" t="s">
        <v>4349</v>
      </c>
    </row>
    <row r="2220" ht="15.75" customHeight="1">
      <c r="A2220" s="67">
        <v>8605.0</v>
      </c>
      <c r="B2220" s="72" t="s">
        <v>15652</v>
      </c>
      <c r="C2220" s="72">
        <v>2.0</v>
      </c>
      <c r="D2220" s="72" t="s">
        <v>15653</v>
      </c>
      <c r="E2220" s="72" t="s">
        <v>5387</v>
      </c>
      <c r="F2220" s="72" t="s">
        <v>9256</v>
      </c>
      <c r="G2220" s="72" t="s">
        <v>9257</v>
      </c>
      <c r="H2220" s="75" t="s">
        <v>4349</v>
      </c>
    </row>
    <row r="2221" ht="15.75" customHeight="1">
      <c r="A2221" s="67">
        <v>8606.0</v>
      </c>
      <c r="B2221" s="72" t="s">
        <v>15654</v>
      </c>
      <c r="C2221" s="72">
        <v>2.0</v>
      </c>
      <c r="D2221" s="72" t="s">
        <v>15655</v>
      </c>
      <c r="E2221" s="72" t="s">
        <v>5349</v>
      </c>
      <c r="F2221" s="72" t="s">
        <v>9256</v>
      </c>
      <c r="G2221" s="72" t="s">
        <v>9257</v>
      </c>
      <c r="H2221" s="75" t="s">
        <v>4349</v>
      </c>
    </row>
    <row r="2222" ht="15.75" customHeight="1">
      <c r="A2222" s="67">
        <v>8608.0</v>
      </c>
      <c r="B2222" s="72" t="s">
        <v>15656</v>
      </c>
      <c r="C2222" s="72">
        <v>2.0</v>
      </c>
      <c r="D2222" s="72" t="s">
        <v>15657</v>
      </c>
      <c r="E2222" s="72" t="s">
        <v>15658</v>
      </c>
      <c r="F2222" s="72" t="s">
        <v>15659</v>
      </c>
      <c r="G2222" s="72" t="s">
        <v>15660</v>
      </c>
      <c r="H2222" s="75" t="s">
        <v>6047</v>
      </c>
      <c r="I2222" s="75" t="s">
        <v>15661</v>
      </c>
      <c r="J2222" s="75" t="s">
        <v>1166</v>
      </c>
      <c r="K2222" s="75" t="s">
        <v>13960</v>
      </c>
      <c r="L2222" s="75" t="s">
        <v>13960</v>
      </c>
    </row>
    <row r="2223" ht="15.75" customHeight="1">
      <c r="A2223" s="67">
        <v>8610.0</v>
      </c>
      <c r="B2223" s="72" t="s">
        <v>15662</v>
      </c>
      <c r="C2223" s="72">
        <v>2.0</v>
      </c>
      <c r="D2223" s="72" t="s">
        <v>15663</v>
      </c>
      <c r="E2223" s="72" t="s">
        <v>5801</v>
      </c>
      <c r="F2223" s="72" t="s">
        <v>15664</v>
      </c>
      <c r="G2223" s="72" t="s">
        <v>15665</v>
      </c>
      <c r="H2223" s="75" t="s">
        <v>8638</v>
      </c>
      <c r="I2223" s="75" t="s">
        <v>13411</v>
      </c>
      <c r="J2223" s="75" t="s">
        <v>2683</v>
      </c>
      <c r="K2223" s="75" t="s">
        <v>11104</v>
      </c>
    </row>
    <row r="2224" ht="15.75" customHeight="1">
      <c r="A2224" s="67">
        <v>8612.0</v>
      </c>
      <c r="B2224" s="72" t="s">
        <v>15666</v>
      </c>
      <c r="C2224" s="72">
        <v>2.0</v>
      </c>
      <c r="D2224" s="72" t="s">
        <v>15667</v>
      </c>
      <c r="E2224" s="72" t="s">
        <v>5349</v>
      </c>
      <c r="F2224" s="72" t="s">
        <v>15668</v>
      </c>
      <c r="G2224" s="72" t="s">
        <v>15669</v>
      </c>
      <c r="H2224" s="75" t="s">
        <v>4565</v>
      </c>
    </row>
    <row r="2225" ht="15.75" customHeight="1">
      <c r="A2225" s="67">
        <v>8613.0</v>
      </c>
      <c r="B2225" s="72" t="s">
        <v>15670</v>
      </c>
      <c r="C2225" s="72">
        <v>2.0</v>
      </c>
      <c r="D2225" s="72" t="s">
        <v>15671</v>
      </c>
      <c r="E2225" s="72" t="s">
        <v>5523</v>
      </c>
      <c r="F2225" s="72" t="s">
        <v>15672</v>
      </c>
      <c r="G2225" s="72" t="s">
        <v>15673</v>
      </c>
      <c r="H2225" s="75" t="s">
        <v>11884</v>
      </c>
      <c r="I2225" s="75" t="s">
        <v>1677</v>
      </c>
    </row>
    <row r="2226" ht="15.75" customHeight="1">
      <c r="A2226" s="67">
        <v>8615.0</v>
      </c>
      <c r="B2226" s="72" t="s">
        <v>15674</v>
      </c>
      <c r="C2226" s="72">
        <v>2.0</v>
      </c>
      <c r="D2226" s="72" t="s">
        <v>15675</v>
      </c>
      <c r="E2226" s="72" t="s">
        <v>15676</v>
      </c>
      <c r="F2226" s="72" t="s">
        <v>15677</v>
      </c>
      <c r="G2226" s="72" t="s">
        <v>15678</v>
      </c>
      <c r="H2226" s="75" t="s">
        <v>15679</v>
      </c>
      <c r="I2226" s="75" t="s">
        <v>15680</v>
      </c>
      <c r="J2226" s="75" t="s">
        <v>1921</v>
      </c>
      <c r="K2226" s="75" t="s">
        <v>1920</v>
      </c>
      <c r="L2226" s="75" t="s">
        <v>1921</v>
      </c>
    </row>
    <row r="2227" ht="15.75" customHeight="1">
      <c r="A2227" s="67">
        <v>8616.0</v>
      </c>
      <c r="B2227" s="72" t="s">
        <v>15681</v>
      </c>
      <c r="C2227" s="72">
        <v>2.0</v>
      </c>
      <c r="D2227" s="72" t="s">
        <v>15682</v>
      </c>
      <c r="E2227" s="72" t="s">
        <v>5349</v>
      </c>
      <c r="F2227" s="72" t="s">
        <v>15683</v>
      </c>
      <c r="G2227" s="72" t="s">
        <v>15684</v>
      </c>
      <c r="H2227" s="75" t="s">
        <v>1920</v>
      </c>
      <c r="I2227" s="75" t="s">
        <v>1921</v>
      </c>
    </row>
    <row r="2228" ht="15.75" customHeight="1">
      <c r="A2228" s="67">
        <v>8617.0</v>
      </c>
      <c r="B2228" s="72" t="s">
        <v>15685</v>
      </c>
      <c r="C2228" s="72">
        <v>2.0</v>
      </c>
      <c r="D2228" s="72" t="s">
        <v>15686</v>
      </c>
      <c r="E2228" s="72" t="s">
        <v>7913</v>
      </c>
      <c r="F2228" s="72" t="s">
        <v>15687</v>
      </c>
      <c r="G2228" s="72" t="s">
        <v>15688</v>
      </c>
      <c r="H2228" s="75" t="s">
        <v>15689</v>
      </c>
      <c r="I2228" s="75" t="s">
        <v>15680</v>
      </c>
      <c r="J2228" s="75" t="s">
        <v>15690</v>
      </c>
      <c r="K2228" s="75" t="s">
        <v>15691</v>
      </c>
      <c r="L2228" s="75" t="s">
        <v>15690</v>
      </c>
    </row>
    <row r="2229" ht="15.75" customHeight="1">
      <c r="A2229" s="67">
        <v>8619.0</v>
      </c>
      <c r="B2229" s="72" t="s">
        <v>15692</v>
      </c>
      <c r="C2229" s="72">
        <v>2.0</v>
      </c>
      <c r="D2229" s="72" t="s">
        <v>15693</v>
      </c>
      <c r="E2229" s="72" t="s">
        <v>10233</v>
      </c>
      <c r="F2229" s="72" t="s">
        <v>15694</v>
      </c>
      <c r="G2229" s="72" t="s">
        <v>15695</v>
      </c>
      <c r="H2229" s="75" t="s">
        <v>15679</v>
      </c>
      <c r="I2229" s="75" t="s">
        <v>1920</v>
      </c>
      <c r="J2229" s="75" t="s">
        <v>15696</v>
      </c>
      <c r="K2229" s="75" t="s">
        <v>15696</v>
      </c>
      <c r="L2229" s="75" t="s">
        <v>15696</v>
      </c>
    </row>
    <row r="2230" ht="15.75" customHeight="1">
      <c r="A2230" s="67">
        <v>8620.0</v>
      </c>
      <c r="B2230" s="72" t="s">
        <v>15697</v>
      </c>
      <c r="C2230" s="72">
        <v>2.0</v>
      </c>
      <c r="D2230" s="72" t="s">
        <v>15698</v>
      </c>
      <c r="E2230" s="72" t="s">
        <v>9140</v>
      </c>
      <c r="F2230" s="72" t="s">
        <v>15699</v>
      </c>
      <c r="G2230" s="72" t="s">
        <v>15700</v>
      </c>
      <c r="H2230" s="75" t="s">
        <v>15689</v>
      </c>
      <c r="I2230" s="75" t="s">
        <v>15680</v>
      </c>
      <c r="J2230" s="75" t="s">
        <v>1921</v>
      </c>
      <c r="K2230" s="75" t="s">
        <v>1921</v>
      </c>
      <c r="L2230" s="75" t="s">
        <v>1921</v>
      </c>
    </row>
    <row r="2231" ht="15.75" customHeight="1">
      <c r="A2231" s="67">
        <v>8629.0</v>
      </c>
      <c r="B2231" s="72" t="s">
        <v>15701</v>
      </c>
      <c r="C2231" s="72">
        <v>2.0</v>
      </c>
      <c r="D2231" s="72" t="s">
        <v>15702</v>
      </c>
      <c r="E2231" s="72" t="s">
        <v>5698</v>
      </c>
      <c r="F2231" s="72" t="s">
        <v>15703</v>
      </c>
      <c r="G2231" s="72" t="s">
        <v>15704</v>
      </c>
      <c r="H2231" s="75" t="s">
        <v>4651</v>
      </c>
      <c r="I2231" s="75" t="s">
        <v>6615</v>
      </c>
      <c r="J2231" s="75" t="s">
        <v>3196</v>
      </c>
      <c r="K2231" s="75" t="s">
        <v>15705</v>
      </c>
      <c r="L2231" s="75" t="s">
        <v>6614</v>
      </c>
    </row>
    <row r="2232" ht="15.75" customHeight="1">
      <c r="A2232" s="67">
        <v>8651.0</v>
      </c>
      <c r="B2232" s="72" t="s">
        <v>15706</v>
      </c>
      <c r="C2232" s="72">
        <v>2.0</v>
      </c>
      <c r="D2232" s="72" t="s">
        <v>15707</v>
      </c>
      <c r="E2232" s="72" t="s">
        <v>6520</v>
      </c>
      <c r="F2232" s="72" t="s">
        <v>15708</v>
      </c>
      <c r="G2232" s="72" t="s">
        <v>15709</v>
      </c>
      <c r="H2232" s="75" t="s">
        <v>12910</v>
      </c>
      <c r="I2232" s="75" t="s">
        <v>15710</v>
      </c>
      <c r="J2232" s="75" t="s">
        <v>12912</v>
      </c>
      <c r="K2232" s="75" t="s">
        <v>15711</v>
      </c>
      <c r="L2232" s="75" t="s">
        <v>15711</v>
      </c>
    </row>
    <row r="2233" ht="15.75" customHeight="1">
      <c r="A2233" s="67">
        <v>8657.0</v>
      </c>
      <c r="B2233" s="72" t="s">
        <v>15712</v>
      </c>
      <c r="C2233" s="72">
        <v>2.0</v>
      </c>
      <c r="D2233" s="72" t="s">
        <v>15713</v>
      </c>
      <c r="E2233" s="72" t="s">
        <v>5349</v>
      </c>
      <c r="F2233" s="72" t="s">
        <v>15714</v>
      </c>
      <c r="G2233" s="72" t="s">
        <v>15715</v>
      </c>
      <c r="H2233" s="75" t="s">
        <v>3127</v>
      </c>
      <c r="I2233" s="75" t="s">
        <v>12910</v>
      </c>
      <c r="J2233" s="75" t="s">
        <v>12912</v>
      </c>
    </row>
    <row r="2234" ht="15.75" customHeight="1">
      <c r="A2234" s="67">
        <v>8661.0</v>
      </c>
      <c r="B2234" s="72" t="s">
        <v>15716</v>
      </c>
      <c r="C2234" s="72">
        <v>2.0</v>
      </c>
      <c r="D2234" s="72" t="s">
        <v>15717</v>
      </c>
      <c r="E2234" s="72" t="s">
        <v>5693</v>
      </c>
      <c r="F2234" s="72" t="s">
        <v>15718</v>
      </c>
      <c r="G2234" s="72" t="s">
        <v>15719</v>
      </c>
      <c r="H2234" s="75" t="s">
        <v>15720</v>
      </c>
      <c r="I2234" s="75" t="s">
        <v>3848</v>
      </c>
      <c r="J2234" s="75" t="s">
        <v>4694</v>
      </c>
      <c r="K2234" s="75" t="s">
        <v>3069</v>
      </c>
      <c r="L2234" s="75" t="s">
        <v>15721</v>
      </c>
    </row>
    <row r="2235" ht="15.75" customHeight="1">
      <c r="A2235" s="67">
        <v>8664.0</v>
      </c>
      <c r="B2235" s="72" t="s">
        <v>15722</v>
      </c>
      <c r="C2235" s="72">
        <v>2.0</v>
      </c>
      <c r="D2235" s="72" t="s">
        <v>15723</v>
      </c>
      <c r="E2235" s="72" t="s">
        <v>5349</v>
      </c>
      <c r="F2235" s="72" t="s">
        <v>15724</v>
      </c>
      <c r="G2235" s="72" t="s">
        <v>15725</v>
      </c>
      <c r="H2235" s="75" t="s">
        <v>3069</v>
      </c>
      <c r="I2235" s="75" t="s">
        <v>15721</v>
      </c>
    </row>
    <row r="2236" ht="15.75" customHeight="1">
      <c r="A2236" s="67">
        <v>8678.0</v>
      </c>
      <c r="B2236" s="72" t="s">
        <v>15726</v>
      </c>
      <c r="C2236" s="72">
        <v>2.0</v>
      </c>
      <c r="D2236" s="72" t="s">
        <v>15727</v>
      </c>
      <c r="E2236" s="72" t="s">
        <v>5349</v>
      </c>
      <c r="F2236" s="72" t="s">
        <v>15728</v>
      </c>
      <c r="G2236" s="72" t="s">
        <v>15729</v>
      </c>
      <c r="H2236" s="75" t="s">
        <v>10894</v>
      </c>
    </row>
    <row r="2237" ht="15.75" customHeight="1">
      <c r="A2237" s="67">
        <v>8682.0</v>
      </c>
      <c r="B2237" s="72" t="s">
        <v>15730</v>
      </c>
      <c r="C2237" s="72">
        <v>2.0</v>
      </c>
      <c r="D2237" s="72" t="s">
        <v>15731</v>
      </c>
      <c r="E2237" s="72" t="s">
        <v>5535</v>
      </c>
      <c r="F2237" s="72" t="s">
        <v>15732</v>
      </c>
      <c r="G2237" s="72" t="s">
        <v>15733</v>
      </c>
      <c r="H2237" s="75" t="s">
        <v>8430</v>
      </c>
      <c r="I2237" s="75" t="s">
        <v>1344</v>
      </c>
      <c r="J2237" s="75" t="s">
        <v>4861</v>
      </c>
    </row>
  </sheetData>
  <hyperlinks>
    <hyperlink r:id="rId1" ref="H2"/>
    <hyperlink r:id="rId2" ref="H3"/>
    <hyperlink r:id="rId3" ref="I3"/>
    <hyperlink r:id="rId4" ref="H4"/>
    <hyperlink r:id="rId5" ref="I4"/>
    <hyperlink r:id="rId6" ref="H5"/>
    <hyperlink r:id="rId7" ref="H6"/>
    <hyperlink r:id="rId8" ref="H7"/>
    <hyperlink r:id="rId9" ref="H8"/>
    <hyperlink r:id="rId10" ref="I8"/>
    <hyperlink r:id="rId11" ref="J8"/>
    <hyperlink r:id="rId12" ref="K8"/>
    <hyperlink r:id="rId13" ref="L8"/>
    <hyperlink r:id="rId14" ref="H9"/>
    <hyperlink r:id="rId15" ref="H10"/>
    <hyperlink r:id="rId16" ref="H11"/>
    <hyperlink r:id="rId17" ref="I11"/>
    <hyperlink r:id="rId18" ref="J11"/>
    <hyperlink r:id="rId19" ref="K11"/>
    <hyperlink r:id="rId20" ref="H12"/>
    <hyperlink r:id="rId21" ref="I12"/>
    <hyperlink r:id="rId22" ref="H13"/>
    <hyperlink r:id="rId23" ref="I13"/>
    <hyperlink r:id="rId24" ref="J13"/>
    <hyperlink r:id="rId25" ref="H14"/>
    <hyperlink r:id="rId26" ref="I14"/>
    <hyperlink r:id="rId27" ref="J14"/>
    <hyperlink r:id="rId28" ref="K14"/>
    <hyperlink r:id="rId29" ref="H15"/>
    <hyperlink r:id="rId30" ref="H16"/>
    <hyperlink r:id="rId31" ref="I16"/>
    <hyperlink r:id="rId32" ref="J16"/>
    <hyperlink r:id="rId33" ref="K16"/>
    <hyperlink r:id="rId34" ref="L16"/>
    <hyperlink r:id="rId35" ref="H17"/>
    <hyperlink r:id="rId36" ref="H18"/>
    <hyperlink r:id="rId37" ref="H19"/>
    <hyperlink r:id="rId38" ref="I19"/>
    <hyperlink r:id="rId39" ref="H20"/>
    <hyperlink r:id="rId40" ref="I20"/>
    <hyperlink r:id="rId41" ref="J20"/>
    <hyperlink r:id="rId42" ref="K20"/>
    <hyperlink r:id="rId43" ref="L20"/>
    <hyperlink r:id="rId44" ref="H21"/>
    <hyperlink r:id="rId45" ref="I21"/>
    <hyperlink r:id="rId46" ref="J21"/>
    <hyperlink r:id="rId47" ref="H22"/>
    <hyperlink r:id="rId48" ref="I22"/>
    <hyperlink r:id="rId49" ref="H23"/>
    <hyperlink r:id="rId50" ref="I23"/>
    <hyperlink r:id="rId51" ref="J23"/>
    <hyperlink r:id="rId52" ref="K23"/>
    <hyperlink r:id="rId53" ref="L23"/>
    <hyperlink r:id="rId54" ref="H24"/>
    <hyperlink r:id="rId55" ref="I24"/>
    <hyperlink r:id="rId56" ref="J24"/>
    <hyperlink r:id="rId57" ref="K24"/>
    <hyperlink r:id="rId58" ref="L24"/>
    <hyperlink r:id="rId59" ref="H25"/>
    <hyperlink r:id="rId60" ref="I25"/>
    <hyperlink r:id="rId61" ref="J25"/>
    <hyperlink r:id="rId62" ref="K25"/>
    <hyperlink r:id="rId63" ref="H26"/>
    <hyperlink r:id="rId64" ref="I26"/>
    <hyperlink r:id="rId65" ref="J26"/>
    <hyperlink r:id="rId66" ref="K26"/>
    <hyperlink r:id="rId67" ref="L26"/>
    <hyperlink r:id="rId68" ref="H27"/>
    <hyperlink r:id="rId69" ref="I27"/>
    <hyperlink r:id="rId70" ref="J27"/>
    <hyperlink r:id="rId71" ref="K27"/>
    <hyperlink r:id="rId72" ref="L27"/>
    <hyperlink r:id="rId73" ref="H28"/>
    <hyperlink r:id="rId74" ref="H29"/>
    <hyperlink r:id="rId75" ref="I29"/>
    <hyperlink r:id="rId76" ref="J29"/>
    <hyperlink r:id="rId77" ref="K29"/>
    <hyperlink r:id="rId78" ref="L29"/>
    <hyperlink r:id="rId79" ref="H30"/>
    <hyperlink r:id="rId80" ref="I30"/>
    <hyperlink r:id="rId81" ref="J30"/>
    <hyperlink r:id="rId82" ref="K30"/>
    <hyperlink r:id="rId83" ref="L30"/>
    <hyperlink r:id="rId84" ref="H31"/>
    <hyperlink r:id="rId85" ref="I31"/>
    <hyperlink r:id="rId86" ref="J31"/>
    <hyperlink r:id="rId87" ref="K31"/>
    <hyperlink r:id="rId88" ref="H32"/>
    <hyperlink r:id="rId89" ref="I32"/>
    <hyperlink r:id="rId90" ref="J32"/>
    <hyperlink r:id="rId91" ref="K32"/>
    <hyperlink r:id="rId92" ref="L32"/>
    <hyperlink r:id="rId93" ref="H33"/>
    <hyperlink r:id="rId94" ref="I33"/>
    <hyperlink r:id="rId95" ref="H34"/>
    <hyperlink r:id="rId96" ref="I34"/>
    <hyperlink r:id="rId97" ref="H35"/>
    <hyperlink r:id="rId98" ref="I35"/>
    <hyperlink r:id="rId99" ref="J35"/>
    <hyperlink r:id="rId100" ref="H36"/>
    <hyperlink r:id="rId101" ref="I36"/>
    <hyperlink r:id="rId102" ref="J36"/>
    <hyperlink r:id="rId103" ref="K36"/>
    <hyperlink r:id="rId104" ref="L36"/>
    <hyperlink r:id="rId105" ref="H37"/>
    <hyperlink r:id="rId106" ref="I37"/>
    <hyperlink r:id="rId107" ref="J37"/>
    <hyperlink r:id="rId108" ref="H38"/>
    <hyperlink r:id="rId109" ref="I38"/>
    <hyperlink r:id="rId110" ref="J38"/>
    <hyperlink r:id="rId111" ref="K38"/>
    <hyperlink r:id="rId112" ref="L38"/>
    <hyperlink r:id="rId113" ref="H39"/>
    <hyperlink r:id="rId114" ref="I39"/>
    <hyperlink r:id="rId115" ref="J39"/>
    <hyperlink r:id="rId116" ref="K39"/>
    <hyperlink r:id="rId117" ref="L39"/>
    <hyperlink r:id="rId118" ref="H40"/>
    <hyperlink r:id="rId119" ref="I40"/>
    <hyperlink r:id="rId120" ref="J40"/>
    <hyperlink r:id="rId121" ref="K40"/>
    <hyperlink r:id="rId122" ref="L40"/>
    <hyperlink r:id="rId123" ref="H41"/>
    <hyperlink r:id="rId124" ref="I41"/>
    <hyperlink r:id="rId125" ref="J41"/>
    <hyperlink r:id="rId126" ref="K41"/>
    <hyperlink r:id="rId127" ref="L41"/>
    <hyperlink r:id="rId128" ref="H42"/>
    <hyperlink r:id="rId129" ref="I42"/>
    <hyperlink r:id="rId130" ref="J42"/>
    <hyperlink r:id="rId131" ref="K42"/>
    <hyperlink r:id="rId132" ref="L42"/>
    <hyperlink r:id="rId133" ref="H43"/>
    <hyperlink r:id="rId134" ref="I43"/>
    <hyperlink r:id="rId135" ref="J43"/>
    <hyperlink r:id="rId136" ref="K43"/>
    <hyperlink r:id="rId137" ref="L43"/>
    <hyperlink r:id="rId138" ref="H44"/>
    <hyperlink r:id="rId139" ref="I44"/>
    <hyperlink r:id="rId140" ref="J44"/>
    <hyperlink r:id="rId141" ref="K44"/>
    <hyperlink r:id="rId142" ref="L44"/>
    <hyperlink r:id="rId143" ref="H45"/>
    <hyperlink r:id="rId144" ref="I45"/>
    <hyperlink r:id="rId145" ref="J45"/>
    <hyperlink r:id="rId146" ref="K45"/>
    <hyperlink r:id="rId147" ref="H46"/>
    <hyperlink r:id="rId148" ref="I46"/>
    <hyperlink r:id="rId149" ref="H47"/>
    <hyperlink r:id="rId150" ref="I47"/>
    <hyperlink r:id="rId151" ref="J47"/>
    <hyperlink r:id="rId152" ref="K47"/>
    <hyperlink r:id="rId153" ref="L47"/>
    <hyperlink r:id="rId154" ref="H48"/>
    <hyperlink r:id="rId155" ref="I48"/>
    <hyperlink r:id="rId156" ref="H49"/>
    <hyperlink r:id="rId157" ref="I49"/>
    <hyperlink r:id="rId158" ref="J49"/>
    <hyperlink r:id="rId159" ref="K49"/>
    <hyperlink r:id="rId160" ref="L49"/>
    <hyperlink r:id="rId161" ref="H50"/>
    <hyperlink r:id="rId162" ref="I50"/>
    <hyperlink r:id="rId163" ref="J50"/>
    <hyperlink r:id="rId164" ref="K50"/>
    <hyperlink r:id="rId165" ref="L50"/>
    <hyperlink r:id="rId166" ref="H51"/>
    <hyperlink r:id="rId167" ref="I51"/>
    <hyperlink r:id="rId168" ref="J51"/>
    <hyperlink r:id="rId169" ref="K51"/>
    <hyperlink r:id="rId170" ref="L51"/>
    <hyperlink r:id="rId171" ref="H52"/>
    <hyperlink r:id="rId172" ref="I52"/>
    <hyperlink r:id="rId173" ref="J52"/>
    <hyperlink r:id="rId174" ref="K52"/>
    <hyperlink r:id="rId175" ref="L52"/>
    <hyperlink r:id="rId176" ref="H53"/>
    <hyperlink r:id="rId177" ref="I53"/>
    <hyperlink r:id="rId178" ref="H54"/>
    <hyperlink r:id="rId179" ref="I54"/>
    <hyperlink r:id="rId180" ref="J54"/>
    <hyperlink r:id="rId181" ref="H55"/>
    <hyperlink r:id="rId182" ref="I55"/>
    <hyperlink r:id="rId183" ref="H56"/>
    <hyperlink r:id="rId184" ref="I56"/>
    <hyperlink r:id="rId185" ref="J56"/>
    <hyperlink r:id="rId186" ref="K56"/>
    <hyperlink r:id="rId187" ref="L56"/>
    <hyperlink r:id="rId188" ref="H57"/>
    <hyperlink r:id="rId189" ref="I57"/>
    <hyperlink r:id="rId190" ref="J57"/>
    <hyperlink r:id="rId191" ref="K57"/>
    <hyperlink r:id="rId192" ref="L57"/>
    <hyperlink r:id="rId193" ref="H58"/>
    <hyperlink r:id="rId194" ref="I58"/>
    <hyperlink r:id="rId195" ref="J58"/>
    <hyperlink r:id="rId196" ref="K58"/>
    <hyperlink r:id="rId197" ref="L58"/>
    <hyperlink r:id="rId198" ref="H59"/>
    <hyperlink r:id="rId199" ref="I59"/>
    <hyperlink r:id="rId200" ref="J59"/>
    <hyperlink r:id="rId201" ref="K59"/>
    <hyperlink r:id="rId202" ref="L59"/>
    <hyperlink r:id="rId203" ref="H60"/>
    <hyperlink r:id="rId204" ref="I60"/>
    <hyperlink r:id="rId205" ref="J60"/>
    <hyperlink r:id="rId206" ref="K60"/>
    <hyperlink r:id="rId207" ref="L60"/>
    <hyperlink r:id="rId208" ref="H61"/>
    <hyperlink r:id="rId209" ref="I61"/>
    <hyperlink r:id="rId210" ref="H62"/>
    <hyperlink r:id="rId211" ref="I62"/>
    <hyperlink r:id="rId212" ref="H63"/>
    <hyperlink r:id="rId213" ref="I63"/>
    <hyperlink r:id="rId214" ref="H64"/>
    <hyperlink r:id="rId215" ref="I64"/>
    <hyperlink r:id="rId216" ref="J64"/>
    <hyperlink r:id="rId217" ref="K64"/>
    <hyperlink r:id="rId218" ref="L64"/>
    <hyperlink r:id="rId219" ref="H65"/>
    <hyperlink r:id="rId220" ref="I65"/>
    <hyperlink r:id="rId221" ref="J65"/>
    <hyperlink r:id="rId222" ref="H66"/>
    <hyperlink r:id="rId223" ref="I66"/>
    <hyperlink r:id="rId224" ref="H67"/>
    <hyperlink r:id="rId225" ref="I67"/>
    <hyperlink r:id="rId226" ref="J67"/>
    <hyperlink r:id="rId227" ref="K67"/>
    <hyperlink r:id="rId228" ref="L67"/>
    <hyperlink r:id="rId229" ref="H68"/>
    <hyperlink r:id="rId230" ref="I68"/>
    <hyperlink r:id="rId231" ref="J68"/>
    <hyperlink r:id="rId232" ref="K68"/>
    <hyperlink r:id="rId233" ref="L68"/>
    <hyperlink r:id="rId234" ref="H69"/>
    <hyperlink r:id="rId235" ref="I69"/>
    <hyperlink r:id="rId236" ref="J69"/>
    <hyperlink r:id="rId237" ref="K69"/>
    <hyperlink r:id="rId238" ref="L69"/>
    <hyperlink r:id="rId239" ref="H70"/>
    <hyperlink r:id="rId240" ref="I70"/>
    <hyperlink r:id="rId241" ref="J70"/>
    <hyperlink r:id="rId242" ref="K70"/>
    <hyperlink r:id="rId243" ref="L70"/>
    <hyperlink r:id="rId244" ref="H71"/>
    <hyperlink r:id="rId245" ref="I71"/>
    <hyperlink r:id="rId246" ref="J71"/>
    <hyperlink r:id="rId247" ref="K71"/>
    <hyperlink r:id="rId248" ref="L71"/>
    <hyperlink r:id="rId249" ref="H72"/>
    <hyperlink r:id="rId250" ref="I72"/>
    <hyperlink r:id="rId251" ref="J72"/>
    <hyperlink r:id="rId252" ref="K72"/>
    <hyperlink r:id="rId253" ref="L72"/>
    <hyperlink r:id="rId254" ref="H73"/>
    <hyperlink r:id="rId255" ref="I73"/>
    <hyperlink r:id="rId256" ref="H74"/>
    <hyperlink r:id="rId257" ref="I74"/>
    <hyperlink r:id="rId258" ref="J74"/>
    <hyperlink r:id="rId259" ref="K74"/>
    <hyperlink r:id="rId260" ref="L74"/>
    <hyperlink r:id="rId261" ref="H75"/>
    <hyperlink r:id="rId262" ref="I75"/>
    <hyperlink r:id="rId263" ref="J75"/>
    <hyperlink r:id="rId264" ref="H76"/>
    <hyperlink r:id="rId265" ref="I76"/>
    <hyperlink r:id="rId266" ref="J76"/>
    <hyperlink r:id="rId267" ref="K76"/>
    <hyperlink r:id="rId268" ref="L76"/>
    <hyperlink r:id="rId269" ref="H77"/>
    <hyperlink r:id="rId270" ref="I77"/>
    <hyperlink r:id="rId271" ref="J77"/>
    <hyperlink r:id="rId272" ref="K77"/>
    <hyperlink r:id="rId273" ref="L77"/>
    <hyperlink r:id="rId274" ref="H78"/>
    <hyperlink r:id="rId275" ref="I78"/>
    <hyperlink r:id="rId276" ref="J78"/>
    <hyperlink r:id="rId277" ref="K78"/>
    <hyperlink r:id="rId278" ref="L78"/>
    <hyperlink r:id="rId279" ref="H79"/>
    <hyperlink r:id="rId280" ref="I79"/>
    <hyperlink r:id="rId281" ref="J79"/>
    <hyperlink r:id="rId282" ref="K79"/>
    <hyperlink r:id="rId283" ref="H80"/>
    <hyperlink r:id="rId284" ref="I80"/>
    <hyperlink r:id="rId285" ref="J80"/>
    <hyperlink r:id="rId286" ref="K80"/>
    <hyperlink r:id="rId287" ref="L80"/>
    <hyperlink r:id="rId288" ref="H81"/>
    <hyperlink r:id="rId289" ref="I81"/>
    <hyperlink r:id="rId290" ref="J81"/>
    <hyperlink r:id="rId291" ref="H82"/>
    <hyperlink r:id="rId292" ref="I82"/>
    <hyperlink r:id="rId293" ref="J82"/>
    <hyperlink r:id="rId294" ref="K82"/>
    <hyperlink r:id="rId295" ref="L82"/>
    <hyperlink r:id="rId296" ref="H83"/>
    <hyperlink r:id="rId297" ref="I83"/>
    <hyperlink r:id="rId298" ref="J83"/>
    <hyperlink r:id="rId299" ref="K83"/>
    <hyperlink r:id="rId300" ref="L83"/>
    <hyperlink r:id="rId301" ref="H84"/>
    <hyperlink r:id="rId302" ref="I84"/>
    <hyperlink r:id="rId303" ref="J84"/>
    <hyperlink r:id="rId304" ref="H85"/>
    <hyperlink r:id="rId305" ref="I85"/>
    <hyperlink r:id="rId306" ref="J85"/>
    <hyperlink r:id="rId307" ref="K85"/>
    <hyperlink r:id="rId308" ref="L85"/>
    <hyperlink r:id="rId309" ref="H86"/>
    <hyperlink r:id="rId310" ref="H87"/>
    <hyperlink r:id="rId311" ref="I87"/>
    <hyperlink r:id="rId312" ref="J87"/>
    <hyperlink r:id="rId313" ref="K87"/>
    <hyperlink r:id="rId314" ref="L87"/>
    <hyperlink r:id="rId315" ref="H88"/>
    <hyperlink r:id="rId316" ref="I88"/>
    <hyperlink r:id="rId317" ref="J88"/>
    <hyperlink r:id="rId318" ref="K88"/>
    <hyperlink r:id="rId319" ref="L88"/>
    <hyperlink r:id="rId320" ref="H89"/>
    <hyperlink r:id="rId321" ref="I89"/>
    <hyperlink r:id="rId322" ref="J89"/>
    <hyperlink r:id="rId323" ref="K89"/>
    <hyperlink r:id="rId324" ref="L89"/>
    <hyperlink r:id="rId325" ref="H90"/>
    <hyperlink r:id="rId326" ref="I90"/>
    <hyperlink r:id="rId327" ref="J90"/>
    <hyperlink r:id="rId328" ref="K90"/>
    <hyperlink r:id="rId329" ref="L90"/>
    <hyperlink r:id="rId330" ref="H91"/>
    <hyperlink r:id="rId331" ref="I91"/>
    <hyperlink r:id="rId332" ref="J91"/>
    <hyperlink r:id="rId333" ref="K91"/>
    <hyperlink r:id="rId334" ref="L91"/>
    <hyperlink r:id="rId335" ref="H92"/>
    <hyperlink r:id="rId336" ref="I92"/>
    <hyperlink r:id="rId337" ref="J92"/>
    <hyperlink r:id="rId338" ref="K92"/>
    <hyperlink r:id="rId339" ref="L92"/>
    <hyperlink r:id="rId340" ref="H93"/>
    <hyperlink r:id="rId341" ref="I93"/>
    <hyperlink r:id="rId342" ref="J93"/>
    <hyperlink r:id="rId343" ref="K93"/>
    <hyperlink r:id="rId344" ref="L93"/>
    <hyperlink r:id="rId345" ref="H94"/>
    <hyperlink r:id="rId346" ref="I94"/>
    <hyperlink r:id="rId347" ref="J94"/>
    <hyperlink r:id="rId348" ref="K94"/>
    <hyperlink r:id="rId349" ref="H95"/>
    <hyperlink r:id="rId350" ref="I95"/>
    <hyperlink r:id="rId351" ref="J95"/>
    <hyperlink r:id="rId352" ref="K95"/>
    <hyperlink r:id="rId353" ref="H96"/>
    <hyperlink r:id="rId354" ref="I96"/>
    <hyperlink r:id="rId355" ref="J96"/>
    <hyperlink r:id="rId356" ref="H97"/>
    <hyperlink r:id="rId357" ref="H98"/>
    <hyperlink r:id="rId358" ref="I98"/>
    <hyperlink r:id="rId359" ref="J98"/>
    <hyperlink r:id="rId360" ref="K98"/>
    <hyperlink r:id="rId361" ref="L98"/>
    <hyperlink r:id="rId362" ref="H99"/>
    <hyperlink r:id="rId363" ref="I99"/>
    <hyperlink r:id="rId364" ref="J99"/>
    <hyperlink r:id="rId365" ref="K99"/>
    <hyperlink r:id="rId366" ref="L99"/>
    <hyperlink r:id="rId367" ref="H100"/>
    <hyperlink r:id="rId368" ref="I100"/>
    <hyperlink r:id="rId369" ref="J100"/>
    <hyperlink r:id="rId370" ref="K100"/>
    <hyperlink r:id="rId371" ref="L100"/>
    <hyperlink r:id="rId372" ref="H101"/>
    <hyperlink r:id="rId373" ref="I101"/>
    <hyperlink r:id="rId374" ref="J101"/>
    <hyperlink r:id="rId375" ref="H102"/>
    <hyperlink r:id="rId376" ref="I102"/>
    <hyperlink r:id="rId377" ref="J102"/>
    <hyperlink r:id="rId378" ref="K102"/>
    <hyperlink r:id="rId379" ref="L102"/>
    <hyperlink r:id="rId380" ref="H103"/>
    <hyperlink r:id="rId381" ref="I103"/>
    <hyperlink r:id="rId382" ref="J103"/>
    <hyperlink r:id="rId383" ref="K103"/>
    <hyperlink r:id="rId384" ref="L103"/>
    <hyperlink r:id="rId385" ref="H104"/>
    <hyperlink r:id="rId386" ref="I104"/>
    <hyperlink r:id="rId387" ref="J104"/>
    <hyperlink r:id="rId388" ref="K104"/>
    <hyperlink r:id="rId389" ref="L104"/>
    <hyperlink r:id="rId390" ref="H105"/>
    <hyperlink r:id="rId391" ref="I105"/>
    <hyperlink r:id="rId392" ref="J105"/>
    <hyperlink r:id="rId393" ref="K105"/>
    <hyperlink r:id="rId394" ref="L105"/>
    <hyperlink r:id="rId395" ref="H106"/>
    <hyperlink r:id="rId396" ref="I106"/>
    <hyperlink r:id="rId397" ref="J106"/>
    <hyperlink r:id="rId398" ref="K106"/>
    <hyperlink r:id="rId399" ref="H107"/>
    <hyperlink r:id="rId400" ref="I107"/>
    <hyperlink r:id="rId401" ref="J107"/>
    <hyperlink r:id="rId402" ref="K107"/>
    <hyperlink r:id="rId403" ref="L107"/>
    <hyperlink r:id="rId404" ref="H108"/>
    <hyperlink r:id="rId405" ref="I108"/>
    <hyperlink r:id="rId406" ref="J108"/>
    <hyperlink r:id="rId407" ref="K108"/>
    <hyperlink r:id="rId408" ref="L108"/>
    <hyperlink r:id="rId409" ref="H109"/>
    <hyperlink r:id="rId410" ref="I109"/>
    <hyperlink r:id="rId411" ref="H110"/>
    <hyperlink r:id="rId412" ref="I110"/>
    <hyperlink r:id="rId413" ref="J110"/>
    <hyperlink r:id="rId414" ref="K110"/>
    <hyperlink r:id="rId415" ref="L110"/>
    <hyperlink r:id="rId416" ref="H111"/>
    <hyperlink r:id="rId417" ref="I111"/>
    <hyperlink r:id="rId418" ref="J111"/>
    <hyperlink r:id="rId419" ref="K111"/>
    <hyperlink r:id="rId420" ref="L111"/>
    <hyperlink r:id="rId421" ref="H112"/>
    <hyperlink r:id="rId422" ref="I112"/>
    <hyperlink r:id="rId423" ref="J112"/>
    <hyperlink r:id="rId424" ref="K112"/>
    <hyperlink r:id="rId425" ref="L112"/>
    <hyperlink r:id="rId426" ref="H113"/>
    <hyperlink r:id="rId427" ref="I113"/>
    <hyperlink r:id="rId428" ref="J113"/>
    <hyperlink r:id="rId429" ref="K113"/>
    <hyperlink r:id="rId430" ref="L113"/>
    <hyperlink r:id="rId431" ref="H114"/>
    <hyperlink r:id="rId432" ref="I114"/>
    <hyperlink r:id="rId433" ref="J114"/>
    <hyperlink r:id="rId434" ref="K114"/>
    <hyperlink r:id="rId435" ref="L114"/>
    <hyperlink r:id="rId436" ref="H115"/>
    <hyperlink r:id="rId437" ref="I115"/>
    <hyperlink r:id="rId438" ref="J115"/>
    <hyperlink r:id="rId439" ref="K115"/>
    <hyperlink r:id="rId440" ref="L115"/>
    <hyperlink r:id="rId441" ref="H116"/>
    <hyperlink r:id="rId442" ref="I116"/>
    <hyperlink r:id="rId443" ref="J116"/>
    <hyperlink r:id="rId444" ref="H117"/>
    <hyperlink r:id="rId445" ref="I117"/>
    <hyperlink r:id="rId446" ref="J117"/>
    <hyperlink r:id="rId447" ref="K117"/>
    <hyperlink r:id="rId448" ref="L117"/>
    <hyperlink r:id="rId449" ref="H118"/>
    <hyperlink r:id="rId450" ref="I118"/>
    <hyperlink r:id="rId451" ref="J118"/>
    <hyperlink r:id="rId452" ref="K118"/>
    <hyperlink r:id="rId453" ref="L118"/>
    <hyperlink r:id="rId454" ref="H119"/>
    <hyperlink r:id="rId455" ref="I119"/>
    <hyperlink r:id="rId456" ref="J119"/>
    <hyperlink r:id="rId457" ref="K119"/>
    <hyperlink r:id="rId458" ref="L119"/>
    <hyperlink r:id="rId459" ref="H120"/>
    <hyperlink r:id="rId460" ref="I120"/>
    <hyperlink r:id="rId461" ref="J120"/>
    <hyperlink r:id="rId462" ref="K120"/>
    <hyperlink r:id="rId463" ref="L120"/>
    <hyperlink r:id="rId464" ref="H121"/>
    <hyperlink r:id="rId465" ref="I121"/>
    <hyperlink r:id="rId466" ref="J121"/>
    <hyperlink r:id="rId467" ref="K121"/>
    <hyperlink r:id="rId468" ref="L121"/>
    <hyperlink r:id="rId469" ref="H122"/>
    <hyperlink r:id="rId470" ref="I122"/>
    <hyperlink r:id="rId471" ref="J122"/>
    <hyperlink r:id="rId472" ref="K122"/>
    <hyperlink r:id="rId473" ref="L122"/>
    <hyperlink r:id="rId474" ref="H123"/>
    <hyperlink r:id="rId475" ref="I123"/>
    <hyperlink r:id="rId476" ref="J123"/>
    <hyperlink r:id="rId477" ref="K123"/>
    <hyperlink r:id="rId478" ref="H124"/>
    <hyperlink r:id="rId479" ref="I124"/>
    <hyperlink r:id="rId480" ref="J124"/>
    <hyperlink r:id="rId481" ref="K124"/>
    <hyperlink r:id="rId482" ref="L124"/>
    <hyperlink r:id="rId483" ref="H125"/>
    <hyperlink r:id="rId484" ref="I125"/>
    <hyperlink r:id="rId485" ref="J125"/>
    <hyperlink r:id="rId486" ref="K125"/>
    <hyperlink r:id="rId487" ref="L125"/>
    <hyperlink r:id="rId488" ref="H126"/>
    <hyperlink r:id="rId489" ref="I126"/>
    <hyperlink r:id="rId490" ref="J126"/>
    <hyperlink r:id="rId491" ref="K126"/>
    <hyperlink r:id="rId492" ref="L126"/>
    <hyperlink r:id="rId493" ref="H127"/>
    <hyperlink r:id="rId494" ref="I127"/>
    <hyperlink r:id="rId495" ref="H128"/>
    <hyperlink r:id="rId496" ref="I128"/>
    <hyperlink r:id="rId497" ref="J128"/>
    <hyperlink r:id="rId498" ref="H129"/>
    <hyperlink r:id="rId499" ref="I129"/>
    <hyperlink r:id="rId500" ref="J129"/>
    <hyperlink r:id="rId501" ref="K129"/>
    <hyperlink r:id="rId502" ref="L129"/>
    <hyperlink r:id="rId503" ref="H130"/>
    <hyperlink r:id="rId504" ref="I130"/>
    <hyperlink r:id="rId505" ref="J130"/>
    <hyperlink r:id="rId506" ref="K130"/>
    <hyperlink r:id="rId507" ref="H131"/>
    <hyperlink r:id="rId508" ref="I131"/>
    <hyperlink r:id="rId509" ref="J131"/>
    <hyperlink r:id="rId510" ref="K131"/>
    <hyperlink r:id="rId511" ref="L131"/>
    <hyperlink r:id="rId512" ref="H132"/>
    <hyperlink r:id="rId513" ref="I132"/>
    <hyperlink r:id="rId514" ref="J132"/>
    <hyperlink r:id="rId515" ref="K132"/>
    <hyperlink r:id="rId516" ref="L132"/>
    <hyperlink r:id="rId517" ref="H133"/>
    <hyperlink r:id="rId518" ref="I133"/>
    <hyperlink r:id="rId519" ref="J133"/>
    <hyperlink r:id="rId520" ref="K133"/>
    <hyperlink r:id="rId521" ref="L133"/>
    <hyperlink r:id="rId522" ref="H134"/>
    <hyperlink r:id="rId523" ref="I134"/>
    <hyperlink r:id="rId524" ref="J134"/>
    <hyperlink r:id="rId525" ref="K134"/>
    <hyperlink r:id="rId526" ref="H135"/>
    <hyperlink r:id="rId527" ref="I135"/>
    <hyperlink r:id="rId528" ref="J135"/>
    <hyperlink r:id="rId529" ref="K135"/>
    <hyperlink r:id="rId530" ref="L135"/>
    <hyperlink r:id="rId531" ref="H136"/>
    <hyperlink r:id="rId532" ref="I136"/>
    <hyperlink r:id="rId533" ref="J136"/>
    <hyperlink r:id="rId534" ref="K136"/>
    <hyperlink r:id="rId535" ref="L136"/>
    <hyperlink r:id="rId536" ref="H137"/>
    <hyperlink r:id="rId537" ref="I137"/>
    <hyperlink r:id="rId538" ref="J137"/>
    <hyperlink r:id="rId539" ref="K137"/>
    <hyperlink r:id="rId540" ref="L137"/>
    <hyperlink r:id="rId541" ref="H138"/>
    <hyperlink r:id="rId542" ref="I138"/>
    <hyperlink r:id="rId543" ref="J138"/>
    <hyperlink r:id="rId544" ref="K138"/>
    <hyperlink r:id="rId545" ref="L138"/>
    <hyperlink r:id="rId546" ref="H139"/>
    <hyperlink r:id="rId547" ref="I139"/>
    <hyperlink r:id="rId548" ref="J139"/>
    <hyperlink r:id="rId549" ref="K139"/>
    <hyperlink r:id="rId550" ref="H140"/>
    <hyperlink r:id="rId551" ref="I140"/>
    <hyperlink r:id="rId552" ref="H141"/>
    <hyperlink r:id="rId553" ref="I141"/>
    <hyperlink r:id="rId554" ref="J141"/>
    <hyperlink r:id="rId555" ref="K141"/>
    <hyperlink r:id="rId556" ref="L141"/>
    <hyperlink r:id="rId557" ref="H142"/>
    <hyperlink r:id="rId558" ref="H143"/>
    <hyperlink r:id="rId559" ref="I143"/>
    <hyperlink r:id="rId560" ref="J143"/>
    <hyperlink r:id="rId561" ref="K143"/>
    <hyperlink r:id="rId562" ref="L143"/>
    <hyperlink r:id="rId563" ref="H144"/>
    <hyperlink r:id="rId564" ref="I144"/>
    <hyperlink r:id="rId565" ref="J144"/>
    <hyperlink r:id="rId566" ref="K144"/>
    <hyperlink r:id="rId567" ref="L144"/>
    <hyperlink r:id="rId568" ref="H145"/>
    <hyperlink r:id="rId569" ref="I145"/>
    <hyperlink r:id="rId570" ref="J145"/>
    <hyperlink r:id="rId571" ref="K145"/>
    <hyperlink r:id="rId572" ref="L145"/>
    <hyperlink r:id="rId573" ref="H146"/>
    <hyperlink r:id="rId574" ref="I146"/>
    <hyperlink r:id="rId575" ref="J146"/>
    <hyperlink r:id="rId576" ref="K146"/>
    <hyperlink r:id="rId577" ref="H147"/>
    <hyperlink r:id="rId578" ref="I147"/>
    <hyperlink r:id="rId579" ref="J147"/>
    <hyperlink r:id="rId580" ref="K147"/>
    <hyperlink r:id="rId581" ref="L147"/>
    <hyperlink r:id="rId582" ref="H148"/>
    <hyperlink r:id="rId583" ref="I148"/>
    <hyperlink r:id="rId584" ref="J148"/>
    <hyperlink r:id="rId585" ref="K148"/>
    <hyperlink r:id="rId586" ref="L148"/>
    <hyperlink r:id="rId587" ref="H149"/>
    <hyperlink r:id="rId588" ref="I149"/>
    <hyperlink r:id="rId589" ref="J149"/>
    <hyperlink r:id="rId590" ref="K149"/>
    <hyperlink r:id="rId591" ref="L149"/>
    <hyperlink r:id="rId592" ref="H150"/>
    <hyperlink r:id="rId593" ref="I150"/>
    <hyperlink r:id="rId594" ref="J150"/>
    <hyperlink r:id="rId595" ref="K150"/>
    <hyperlink r:id="rId596" ref="L150"/>
    <hyperlink r:id="rId597" ref="H151"/>
    <hyperlink r:id="rId598" ref="I151"/>
    <hyperlink r:id="rId599" ref="J151"/>
    <hyperlink r:id="rId600" ref="K151"/>
    <hyperlink r:id="rId601" ref="L151"/>
    <hyperlink r:id="rId602" ref="H152"/>
    <hyperlink r:id="rId603" ref="I152"/>
    <hyperlink r:id="rId604" ref="J152"/>
    <hyperlink r:id="rId605" ref="K152"/>
    <hyperlink r:id="rId606" ref="L152"/>
    <hyperlink r:id="rId607" ref="H153"/>
    <hyperlink r:id="rId608" ref="I153"/>
    <hyperlink r:id="rId609" ref="J153"/>
    <hyperlink r:id="rId610" ref="K153"/>
    <hyperlink r:id="rId611" ref="L153"/>
    <hyperlink r:id="rId612" ref="H154"/>
    <hyperlink r:id="rId613" ref="I154"/>
    <hyperlink r:id="rId614" ref="J154"/>
    <hyperlink r:id="rId615" ref="K154"/>
    <hyperlink r:id="rId616" ref="L154"/>
    <hyperlink r:id="rId617" ref="H155"/>
    <hyperlink r:id="rId618" ref="H156"/>
    <hyperlink r:id="rId619" ref="I156"/>
    <hyperlink r:id="rId620" ref="J156"/>
    <hyperlink r:id="rId621" ref="K156"/>
    <hyperlink r:id="rId622" ref="L156"/>
    <hyperlink r:id="rId623" ref="H157"/>
    <hyperlink r:id="rId624" ref="I157"/>
    <hyperlink r:id="rId625" ref="J157"/>
    <hyperlink r:id="rId626" ref="H158"/>
    <hyperlink r:id="rId627" ref="I158"/>
    <hyperlink r:id="rId628" ref="J158"/>
    <hyperlink r:id="rId629" ref="K158"/>
    <hyperlink r:id="rId630" ref="L158"/>
    <hyperlink r:id="rId631" ref="H159"/>
    <hyperlink r:id="rId632" ref="I159"/>
    <hyperlink r:id="rId633" ref="J159"/>
    <hyperlink r:id="rId634" ref="K159"/>
    <hyperlink r:id="rId635" ref="L159"/>
    <hyperlink r:id="rId636" ref="H160"/>
    <hyperlink r:id="rId637" ref="I160"/>
    <hyperlink r:id="rId638" ref="J160"/>
    <hyperlink r:id="rId639" ref="K160"/>
    <hyperlink r:id="rId640" ref="L160"/>
    <hyperlink r:id="rId641" ref="H161"/>
    <hyperlink r:id="rId642" ref="I161"/>
    <hyperlink r:id="rId643" ref="J161"/>
    <hyperlink r:id="rId644" ref="H162"/>
    <hyperlink r:id="rId645" ref="I162"/>
    <hyperlink r:id="rId646" ref="J162"/>
    <hyperlink r:id="rId647" ref="K162"/>
    <hyperlink r:id="rId648" ref="L162"/>
    <hyperlink r:id="rId649" ref="H163"/>
    <hyperlink r:id="rId650" ref="I163"/>
    <hyperlink r:id="rId651" ref="H164"/>
    <hyperlink r:id="rId652" ref="I164"/>
    <hyperlink r:id="rId653" ref="H165"/>
    <hyperlink r:id="rId654" ref="I165"/>
    <hyperlink r:id="rId655" ref="J165"/>
    <hyperlink r:id="rId656" ref="K165"/>
    <hyperlink r:id="rId657" ref="L165"/>
    <hyperlink r:id="rId658" ref="H166"/>
    <hyperlink r:id="rId659" ref="I166"/>
    <hyperlink r:id="rId660" ref="J166"/>
    <hyperlink r:id="rId661" ref="K166"/>
    <hyperlink r:id="rId662" ref="L166"/>
    <hyperlink r:id="rId663" ref="H167"/>
    <hyperlink r:id="rId664" ref="I167"/>
    <hyperlink r:id="rId665" ref="J167"/>
    <hyperlink r:id="rId666" ref="K167"/>
    <hyperlink r:id="rId667" ref="L167"/>
    <hyperlink r:id="rId668" ref="H168"/>
    <hyperlink r:id="rId669" ref="I168"/>
    <hyperlink r:id="rId670" ref="J168"/>
    <hyperlink r:id="rId671" ref="K168"/>
    <hyperlink r:id="rId672" ref="L168"/>
    <hyperlink r:id="rId673" ref="H169"/>
    <hyperlink r:id="rId674" ref="I169"/>
    <hyperlink r:id="rId675" ref="J169"/>
    <hyperlink r:id="rId676" ref="K169"/>
    <hyperlink r:id="rId677" ref="L169"/>
    <hyperlink r:id="rId678" ref="H170"/>
    <hyperlink r:id="rId679" ref="I170"/>
    <hyperlink r:id="rId680" ref="J170"/>
    <hyperlink r:id="rId681" ref="K170"/>
    <hyperlink r:id="rId682" ref="L170"/>
    <hyperlink r:id="rId683" ref="H171"/>
    <hyperlink r:id="rId684" ref="I171"/>
    <hyperlink r:id="rId685" ref="J171"/>
    <hyperlink r:id="rId686" ref="H172"/>
    <hyperlink r:id="rId687" ref="I172"/>
    <hyperlink r:id="rId688" ref="H173"/>
    <hyperlink r:id="rId689" ref="I173"/>
    <hyperlink r:id="rId690" ref="J173"/>
    <hyperlink r:id="rId691" ref="K173"/>
    <hyperlink r:id="rId692" ref="L173"/>
    <hyperlink r:id="rId693" ref="H174"/>
    <hyperlink r:id="rId694" ref="I174"/>
    <hyperlink r:id="rId695" ref="J174"/>
    <hyperlink r:id="rId696" ref="K174"/>
    <hyperlink r:id="rId697" ref="H175"/>
    <hyperlink r:id="rId698" ref="I175"/>
    <hyperlink r:id="rId699" ref="J175"/>
    <hyperlink r:id="rId700" ref="H176"/>
    <hyperlink r:id="rId701" ref="I176"/>
    <hyperlink r:id="rId702" ref="H177"/>
    <hyperlink r:id="rId703" ref="I177"/>
    <hyperlink r:id="rId704" ref="J177"/>
    <hyperlink r:id="rId705" ref="K177"/>
    <hyperlink r:id="rId706" ref="L177"/>
    <hyperlink r:id="rId707" ref="H178"/>
    <hyperlink r:id="rId708" ref="I178"/>
    <hyperlink r:id="rId709" ref="J178"/>
    <hyperlink r:id="rId710" ref="K178"/>
    <hyperlink r:id="rId711" ref="H179"/>
    <hyperlink r:id="rId712" ref="I179"/>
    <hyperlink r:id="rId713" ref="H180"/>
    <hyperlink r:id="rId714" ref="I180"/>
    <hyperlink r:id="rId715" ref="H181"/>
    <hyperlink r:id="rId716" ref="I181"/>
    <hyperlink r:id="rId717" ref="J181"/>
    <hyperlink r:id="rId718" ref="K181"/>
    <hyperlink r:id="rId719" ref="L181"/>
    <hyperlink r:id="rId720" ref="H182"/>
    <hyperlink r:id="rId721" ref="I182"/>
    <hyperlink r:id="rId722" ref="J182"/>
    <hyperlink r:id="rId723" ref="H183"/>
    <hyperlink r:id="rId724" ref="I183"/>
    <hyperlink r:id="rId725" ref="J183"/>
    <hyperlink r:id="rId726" ref="K183"/>
    <hyperlink r:id="rId727" ref="H184"/>
    <hyperlink r:id="rId728" ref="I184"/>
    <hyperlink r:id="rId729" ref="J184"/>
    <hyperlink r:id="rId730" ref="K184"/>
    <hyperlink r:id="rId731" ref="L184"/>
    <hyperlink r:id="rId732" ref="H185"/>
    <hyperlink r:id="rId733" ref="I185"/>
    <hyperlink r:id="rId734" ref="J185"/>
    <hyperlink r:id="rId735" ref="K185"/>
    <hyperlink r:id="rId736" ref="L185"/>
    <hyperlink r:id="rId737" ref="H186"/>
    <hyperlink r:id="rId738" ref="I186"/>
    <hyperlink r:id="rId739" ref="J186"/>
    <hyperlink r:id="rId740" ref="K186"/>
    <hyperlink r:id="rId741" ref="L186"/>
    <hyperlink r:id="rId742" ref="H187"/>
    <hyperlink r:id="rId743" ref="I187"/>
    <hyperlink r:id="rId744" ref="J187"/>
    <hyperlink r:id="rId745" ref="K187"/>
    <hyperlink r:id="rId746" ref="L187"/>
    <hyperlink r:id="rId747" ref="H188"/>
    <hyperlink r:id="rId748" ref="I188"/>
    <hyperlink r:id="rId749" ref="J188"/>
    <hyperlink r:id="rId750" ref="K188"/>
    <hyperlink r:id="rId751" ref="L188"/>
    <hyperlink r:id="rId752" ref="H189"/>
    <hyperlink r:id="rId753" ref="I189"/>
    <hyperlink r:id="rId754" ref="J189"/>
    <hyperlink r:id="rId755" ref="H190"/>
    <hyperlink r:id="rId756" ref="I190"/>
    <hyperlink r:id="rId757" ref="H191"/>
    <hyperlink r:id="rId758" ref="I191"/>
    <hyperlink r:id="rId759" ref="J191"/>
    <hyperlink r:id="rId760" ref="K191"/>
    <hyperlink r:id="rId761" ref="L191"/>
    <hyperlink r:id="rId762" ref="H192"/>
    <hyperlink r:id="rId763" ref="I192"/>
    <hyperlink r:id="rId764" ref="J192"/>
    <hyperlink r:id="rId765" ref="K192"/>
    <hyperlink r:id="rId766" ref="L192"/>
    <hyperlink r:id="rId767" ref="H193"/>
    <hyperlink r:id="rId768" ref="I193"/>
    <hyperlink r:id="rId769" ref="H194"/>
    <hyperlink r:id="rId770" ref="I194"/>
    <hyperlink r:id="rId771" ref="J194"/>
    <hyperlink r:id="rId772" ref="K194"/>
    <hyperlink r:id="rId773" ref="L194"/>
    <hyperlink r:id="rId774" ref="H195"/>
    <hyperlink r:id="rId775" ref="I195"/>
    <hyperlink r:id="rId776" ref="H196"/>
    <hyperlink r:id="rId777" ref="I196"/>
    <hyperlink r:id="rId778" ref="J196"/>
    <hyperlink r:id="rId779" ref="K196"/>
    <hyperlink r:id="rId780" ref="L196"/>
    <hyperlink r:id="rId781" ref="H197"/>
    <hyperlink r:id="rId782" ref="I197"/>
    <hyperlink r:id="rId783" ref="J197"/>
    <hyperlink r:id="rId784" ref="K197"/>
    <hyperlink r:id="rId785" ref="L197"/>
    <hyperlink r:id="rId786" ref="H198"/>
    <hyperlink r:id="rId787" ref="I198"/>
    <hyperlink r:id="rId788" ref="J198"/>
    <hyperlink r:id="rId789" ref="K198"/>
    <hyperlink r:id="rId790" ref="L198"/>
    <hyperlink r:id="rId791" ref="H199"/>
    <hyperlink r:id="rId792" ref="H200"/>
    <hyperlink r:id="rId793" ref="I200"/>
    <hyperlink r:id="rId794" ref="J200"/>
    <hyperlink r:id="rId795" ref="K200"/>
    <hyperlink r:id="rId796" ref="L200"/>
    <hyperlink r:id="rId797" ref="H201"/>
    <hyperlink r:id="rId798" ref="I201"/>
    <hyperlink r:id="rId799" ref="J201"/>
    <hyperlink r:id="rId800" ref="H202"/>
    <hyperlink r:id="rId801" ref="I202"/>
    <hyperlink r:id="rId802" ref="H203"/>
    <hyperlink r:id="rId803" ref="I203"/>
    <hyperlink r:id="rId804" ref="H204"/>
    <hyperlink r:id="rId805" ref="H205"/>
    <hyperlink r:id="rId806" ref="I205"/>
    <hyperlink r:id="rId807" ref="J205"/>
    <hyperlink r:id="rId808" ref="K205"/>
    <hyperlink r:id="rId809" ref="L205"/>
    <hyperlink r:id="rId810" ref="H206"/>
    <hyperlink r:id="rId811" ref="I206"/>
    <hyperlink r:id="rId812" ref="J206"/>
    <hyperlink r:id="rId813" ref="K206"/>
    <hyperlink r:id="rId814" ref="H207"/>
    <hyperlink r:id="rId815" ref="I207"/>
    <hyperlink r:id="rId816" ref="H208"/>
    <hyperlink r:id="rId817" ref="I208"/>
    <hyperlink r:id="rId818" ref="J208"/>
    <hyperlink r:id="rId819" ref="K208"/>
    <hyperlink r:id="rId820" ref="L208"/>
    <hyperlink r:id="rId821" ref="H209"/>
    <hyperlink r:id="rId822" ref="I209"/>
    <hyperlink r:id="rId823" ref="J209"/>
    <hyperlink r:id="rId824" ref="K209"/>
    <hyperlink r:id="rId825" ref="L209"/>
    <hyperlink r:id="rId826" ref="H210"/>
    <hyperlink r:id="rId827" ref="I210"/>
    <hyperlink r:id="rId828" ref="J210"/>
    <hyperlink r:id="rId829" ref="K210"/>
    <hyperlink r:id="rId830" ref="L210"/>
    <hyperlink r:id="rId831" ref="H211"/>
    <hyperlink r:id="rId832" ref="I211"/>
    <hyperlink r:id="rId833" ref="H212"/>
    <hyperlink r:id="rId834" ref="I212"/>
    <hyperlink r:id="rId835" ref="H213"/>
    <hyperlink r:id="rId836" ref="I213"/>
    <hyperlink r:id="rId837" ref="J213"/>
    <hyperlink r:id="rId838" ref="K213"/>
    <hyperlink r:id="rId839" ref="H214"/>
    <hyperlink r:id="rId840" ref="I214"/>
    <hyperlink r:id="rId841" ref="H215"/>
    <hyperlink r:id="rId842" ref="I215"/>
    <hyperlink r:id="rId843" ref="J215"/>
    <hyperlink r:id="rId844" ref="K215"/>
    <hyperlink r:id="rId845" ref="L215"/>
    <hyperlink r:id="rId846" ref="H216"/>
    <hyperlink r:id="rId847" ref="I216"/>
    <hyperlink r:id="rId848" ref="H217"/>
    <hyperlink r:id="rId849" ref="I217"/>
    <hyperlink r:id="rId850" ref="J217"/>
    <hyperlink r:id="rId851" ref="K217"/>
    <hyperlink r:id="rId852" ref="L217"/>
    <hyperlink r:id="rId853" ref="H218"/>
    <hyperlink r:id="rId854" ref="I218"/>
    <hyperlink r:id="rId855" ref="J218"/>
    <hyperlink r:id="rId856" ref="K218"/>
    <hyperlink r:id="rId857" ref="H219"/>
    <hyperlink r:id="rId858" ref="I219"/>
    <hyperlink r:id="rId859" ref="J219"/>
    <hyperlink r:id="rId860" ref="K219"/>
    <hyperlink r:id="rId861" ref="L219"/>
    <hyperlink r:id="rId862" ref="H220"/>
    <hyperlink r:id="rId863" ref="I220"/>
    <hyperlink r:id="rId864" ref="J220"/>
    <hyperlink r:id="rId865" ref="K220"/>
    <hyperlink r:id="rId866" ref="L220"/>
    <hyperlink r:id="rId867" ref="H221"/>
    <hyperlink r:id="rId868" ref="I221"/>
    <hyperlink r:id="rId869" ref="J221"/>
    <hyperlink r:id="rId870" ref="K221"/>
    <hyperlink r:id="rId871" ref="L221"/>
    <hyperlink r:id="rId872" ref="H222"/>
    <hyperlink r:id="rId873" ref="I222"/>
    <hyperlink r:id="rId874" ref="J222"/>
    <hyperlink r:id="rId875" ref="H223"/>
    <hyperlink r:id="rId876" ref="I223"/>
    <hyperlink r:id="rId877" ref="J223"/>
    <hyperlink r:id="rId878" ref="K223"/>
    <hyperlink r:id="rId879" ref="L223"/>
    <hyperlink r:id="rId880" ref="H224"/>
    <hyperlink r:id="rId881" ref="I224"/>
    <hyperlink r:id="rId882" ref="J224"/>
    <hyperlink r:id="rId883" ref="K224"/>
    <hyperlink r:id="rId884" ref="L224"/>
    <hyperlink r:id="rId885" ref="H225"/>
    <hyperlink r:id="rId886" ref="I225"/>
    <hyperlink r:id="rId887" ref="J225"/>
    <hyperlink r:id="rId888" ref="K225"/>
    <hyperlink r:id="rId889" ref="L225"/>
    <hyperlink r:id="rId890" ref="H226"/>
    <hyperlink r:id="rId891" ref="I226"/>
    <hyperlink r:id="rId892" ref="J226"/>
    <hyperlink r:id="rId893" ref="K226"/>
    <hyperlink r:id="rId894" ref="L226"/>
    <hyperlink r:id="rId895" ref="H227"/>
    <hyperlink r:id="rId896" ref="I227"/>
    <hyperlink r:id="rId897" ref="J227"/>
    <hyperlink r:id="rId898" ref="H228"/>
    <hyperlink r:id="rId899" ref="I228"/>
    <hyperlink r:id="rId900" ref="J228"/>
    <hyperlink r:id="rId901" ref="H229"/>
    <hyperlink r:id="rId902" ref="I229"/>
    <hyperlink r:id="rId903" ref="J229"/>
    <hyperlink r:id="rId904" ref="K229"/>
    <hyperlink r:id="rId905" ref="L229"/>
    <hyperlink r:id="rId906" ref="H230"/>
    <hyperlink r:id="rId907" ref="I230"/>
    <hyperlink r:id="rId908" ref="J230"/>
    <hyperlink r:id="rId909" ref="K230"/>
    <hyperlink r:id="rId910" ref="L230"/>
    <hyperlink r:id="rId911" ref="H231"/>
    <hyperlink r:id="rId912" ref="I231"/>
    <hyperlink r:id="rId913" ref="J231"/>
    <hyperlink r:id="rId914" ref="H232"/>
    <hyperlink r:id="rId915" ref="I232"/>
    <hyperlink r:id="rId916" ref="H233"/>
    <hyperlink r:id="rId917" ref="I233"/>
    <hyperlink r:id="rId918" ref="J233"/>
    <hyperlink r:id="rId919" ref="K233"/>
    <hyperlink r:id="rId920" ref="H234"/>
    <hyperlink r:id="rId921" ref="I234"/>
    <hyperlink r:id="rId922" ref="J234"/>
    <hyperlink r:id="rId923" ref="K234"/>
    <hyperlink r:id="rId924" ref="L234"/>
    <hyperlink r:id="rId925" ref="H235"/>
    <hyperlink r:id="rId926" ref="I235"/>
    <hyperlink r:id="rId927" ref="J235"/>
    <hyperlink r:id="rId928" ref="K235"/>
    <hyperlink r:id="rId929" ref="L235"/>
    <hyperlink r:id="rId930" ref="H236"/>
    <hyperlink r:id="rId931" ref="I236"/>
    <hyperlink r:id="rId932" ref="J236"/>
    <hyperlink r:id="rId933" ref="K236"/>
    <hyperlink r:id="rId934" ref="L236"/>
    <hyperlink r:id="rId935" ref="H237"/>
    <hyperlink r:id="rId936" ref="I237"/>
    <hyperlink r:id="rId937" ref="H238"/>
    <hyperlink r:id="rId938" ref="I238"/>
    <hyperlink r:id="rId939" ref="H239"/>
    <hyperlink r:id="rId940" ref="I239"/>
    <hyperlink r:id="rId941" ref="H240"/>
    <hyperlink r:id="rId942" ref="I240"/>
    <hyperlink r:id="rId943" ref="H241"/>
    <hyperlink r:id="rId944" ref="I241"/>
    <hyperlink r:id="rId945" ref="H242"/>
    <hyperlink r:id="rId946" ref="I242"/>
    <hyperlink r:id="rId947" ref="J242"/>
    <hyperlink r:id="rId948" ref="H243"/>
    <hyperlink r:id="rId949" ref="I243"/>
    <hyperlink r:id="rId950" ref="J243"/>
    <hyperlink r:id="rId951" ref="H244"/>
    <hyperlink r:id="rId952" ref="I244"/>
    <hyperlink r:id="rId953" ref="J244"/>
    <hyperlink r:id="rId954" ref="K244"/>
    <hyperlink r:id="rId955" ref="L244"/>
    <hyperlink r:id="rId956" ref="H245"/>
    <hyperlink r:id="rId957" ref="I245"/>
    <hyperlink r:id="rId958" ref="J245"/>
    <hyperlink r:id="rId959" ref="K245"/>
    <hyperlink r:id="rId960" ref="L245"/>
    <hyperlink r:id="rId961" ref="H246"/>
    <hyperlink r:id="rId962" ref="I246"/>
    <hyperlink r:id="rId963" ref="J246"/>
    <hyperlink r:id="rId964" ref="K246"/>
    <hyperlink r:id="rId965" ref="L246"/>
    <hyperlink r:id="rId966" ref="H247"/>
    <hyperlink r:id="rId967" ref="I247"/>
    <hyperlink r:id="rId968" ref="J247"/>
    <hyperlink r:id="rId969" ref="K247"/>
    <hyperlink r:id="rId970" ref="L247"/>
    <hyperlink r:id="rId971" ref="H248"/>
    <hyperlink r:id="rId972" ref="I248"/>
    <hyperlink r:id="rId973" ref="J248"/>
    <hyperlink r:id="rId974" ref="K248"/>
    <hyperlink r:id="rId975" ref="L248"/>
    <hyperlink r:id="rId976" ref="H249"/>
    <hyperlink r:id="rId977" ref="I249"/>
    <hyperlink r:id="rId978" ref="J249"/>
    <hyperlink r:id="rId979" ref="K249"/>
    <hyperlink r:id="rId980" ref="L249"/>
    <hyperlink r:id="rId981" ref="H250"/>
    <hyperlink r:id="rId982" ref="I250"/>
    <hyperlink r:id="rId983" ref="J250"/>
    <hyperlink r:id="rId984" ref="K250"/>
    <hyperlink r:id="rId985" ref="L250"/>
    <hyperlink r:id="rId986" ref="H251"/>
    <hyperlink r:id="rId987" ref="I251"/>
    <hyperlink r:id="rId988" ref="J251"/>
    <hyperlink r:id="rId989" ref="K251"/>
    <hyperlink r:id="rId990" ref="L251"/>
    <hyperlink r:id="rId991" ref="H252"/>
    <hyperlink r:id="rId992" ref="I252"/>
    <hyperlink r:id="rId993" ref="J252"/>
    <hyperlink r:id="rId994" ref="H253"/>
    <hyperlink r:id="rId995" ref="I253"/>
    <hyperlink r:id="rId996" ref="J253"/>
    <hyperlink r:id="rId997" ref="K253"/>
    <hyperlink r:id="rId998" ref="L253"/>
    <hyperlink r:id="rId999" ref="H254"/>
    <hyperlink r:id="rId1000" ref="I254"/>
    <hyperlink r:id="rId1001" ref="H255"/>
    <hyperlink r:id="rId1002" ref="I255"/>
    <hyperlink r:id="rId1003" ref="J255"/>
    <hyperlink r:id="rId1004" ref="K255"/>
    <hyperlink r:id="rId1005" ref="L255"/>
    <hyperlink r:id="rId1006" ref="H256"/>
    <hyperlink r:id="rId1007" ref="H257"/>
    <hyperlink r:id="rId1008" ref="I257"/>
    <hyperlink r:id="rId1009" ref="J257"/>
    <hyperlink r:id="rId1010" ref="K257"/>
    <hyperlink r:id="rId1011" ref="H258"/>
    <hyperlink r:id="rId1012" ref="I258"/>
    <hyperlink r:id="rId1013" ref="J258"/>
    <hyperlink r:id="rId1014" ref="H259"/>
    <hyperlink r:id="rId1015" ref="I259"/>
    <hyperlink r:id="rId1016" ref="H260"/>
    <hyperlink r:id="rId1017" ref="I260"/>
    <hyperlink r:id="rId1018" ref="H261"/>
    <hyperlink r:id="rId1019" ref="I261"/>
    <hyperlink r:id="rId1020" ref="J261"/>
    <hyperlink r:id="rId1021" ref="K261"/>
    <hyperlink r:id="rId1022" ref="L261"/>
    <hyperlink r:id="rId1023" ref="H262"/>
    <hyperlink r:id="rId1024" ref="I262"/>
    <hyperlink r:id="rId1025" ref="J262"/>
    <hyperlink r:id="rId1026" ref="K262"/>
    <hyperlink r:id="rId1027" ref="L262"/>
    <hyperlink r:id="rId1028" ref="H263"/>
    <hyperlink r:id="rId1029" ref="I263"/>
    <hyperlink r:id="rId1030" ref="J263"/>
    <hyperlink r:id="rId1031" ref="K263"/>
    <hyperlink r:id="rId1032" ref="L263"/>
    <hyperlink r:id="rId1033" ref="H264"/>
    <hyperlink r:id="rId1034" ref="I264"/>
    <hyperlink r:id="rId1035" ref="H265"/>
    <hyperlink r:id="rId1036" ref="I265"/>
    <hyperlink r:id="rId1037" ref="J265"/>
    <hyperlink r:id="rId1038" ref="K265"/>
    <hyperlink r:id="rId1039" ref="H266"/>
    <hyperlink r:id="rId1040" ref="I266"/>
    <hyperlink r:id="rId1041" ref="J266"/>
    <hyperlink r:id="rId1042" ref="K266"/>
    <hyperlink r:id="rId1043" ref="L266"/>
    <hyperlink r:id="rId1044" ref="H267"/>
    <hyperlink r:id="rId1045" ref="I267"/>
    <hyperlink r:id="rId1046" ref="J267"/>
    <hyperlink r:id="rId1047" ref="H268"/>
    <hyperlink r:id="rId1048" ref="I268"/>
    <hyperlink r:id="rId1049" ref="J268"/>
    <hyperlink r:id="rId1050" ref="H269"/>
    <hyperlink r:id="rId1051" ref="I269"/>
    <hyperlink r:id="rId1052" ref="H270"/>
    <hyperlink r:id="rId1053" ref="H271"/>
    <hyperlink r:id="rId1054" ref="H272"/>
    <hyperlink r:id="rId1055" ref="I272"/>
    <hyperlink r:id="rId1056" ref="J272"/>
    <hyperlink r:id="rId1057" ref="K272"/>
    <hyperlink r:id="rId1058" ref="H273"/>
    <hyperlink r:id="rId1059" ref="I273"/>
    <hyperlink r:id="rId1060" ref="H274"/>
    <hyperlink r:id="rId1061" ref="I274"/>
    <hyperlink r:id="rId1062" ref="J274"/>
    <hyperlink r:id="rId1063" ref="K274"/>
    <hyperlink r:id="rId1064" ref="L274"/>
    <hyperlink r:id="rId1065" ref="H275"/>
    <hyperlink r:id="rId1066" ref="I275"/>
    <hyperlink r:id="rId1067" ref="J275"/>
    <hyperlink r:id="rId1068" ref="K275"/>
    <hyperlink r:id="rId1069" ref="L275"/>
    <hyperlink r:id="rId1070" ref="H276"/>
    <hyperlink r:id="rId1071" ref="I276"/>
    <hyperlink r:id="rId1072" ref="J276"/>
    <hyperlink r:id="rId1073" ref="K276"/>
    <hyperlink r:id="rId1074" ref="L276"/>
    <hyperlink r:id="rId1075" ref="H277"/>
    <hyperlink r:id="rId1076" ref="I277"/>
    <hyperlink r:id="rId1077" ref="H278"/>
    <hyperlink r:id="rId1078" ref="I278"/>
    <hyperlink r:id="rId1079" ref="J278"/>
    <hyperlink r:id="rId1080" ref="K278"/>
    <hyperlink r:id="rId1081" ref="L278"/>
    <hyperlink r:id="rId1082" ref="H279"/>
    <hyperlink r:id="rId1083" ref="I279"/>
    <hyperlink r:id="rId1084" ref="J279"/>
    <hyperlink r:id="rId1085" ref="K279"/>
    <hyperlink r:id="rId1086" ref="L279"/>
    <hyperlink r:id="rId1087" ref="H280"/>
    <hyperlink r:id="rId1088" ref="I280"/>
    <hyperlink r:id="rId1089" ref="J280"/>
    <hyperlink r:id="rId1090" ref="K280"/>
    <hyperlink r:id="rId1091" ref="L280"/>
    <hyperlink r:id="rId1092" ref="H281"/>
    <hyperlink r:id="rId1093" ref="I281"/>
    <hyperlink r:id="rId1094" ref="J281"/>
    <hyperlink r:id="rId1095" ref="K281"/>
    <hyperlink r:id="rId1096" ref="L281"/>
    <hyperlink r:id="rId1097" ref="H282"/>
    <hyperlink r:id="rId1098" ref="I282"/>
    <hyperlink r:id="rId1099" ref="H283"/>
    <hyperlink r:id="rId1100" ref="I283"/>
    <hyperlink r:id="rId1101" ref="J283"/>
    <hyperlink r:id="rId1102" ref="K283"/>
    <hyperlink r:id="rId1103" ref="L283"/>
    <hyperlink r:id="rId1104" ref="H284"/>
    <hyperlink r:id="rId1105" ref="I284"/>
    <hyperlink r:id="rId1106" ref="J284"/>
    <hyperlink r:id="rId1107" ref="K284"/>
    <hyperlink r:id="rId1108" ref="L284"/>
    <hyperlink r:id="rId1109" ref="H285"/>
    <hyperlink r:id="rId1110" ref="I285"/>
    <hyperlink r:id="rId1111" ref="J285"/>
    <hyperlink r:id="rId1112" ref="K285"/>
    <hyperlink r:id="rId1113" ref="L285"/>
    <hyperlink r:id="rId1114" ref="H286"/>
    <hyperlink r:id="rId1115" ref="I286"/>
    <hyperlink r:id="rId1116" ref="J286"/>
    <hyperlink r:id="rId1117" ref="K286"/>
    <hyperlink r:id="rId1118" ref="H287"/>
    <hyperlink r:id="rId1119" ref="I287"/>
    <hyperlink r:id="rId1120" ref="H288"/>
    <hyperlink r:id="rId1121" ref="I288"/>
    <hyperlink r:id="rId1122" ref="J288"/>
    <hyperlink r:id="rId1123" ref="K288"/>
    <hyperlink r:id="rId1124" ref="L288"/>
    <hyperlink r:id="rId1125" ref="H289"/>
    <hyperlink r:id="rId1126" ref="I289"/>
    <hyperlink r:id="rId1127" ref="J289"/>
    <hyperlink r:id="rId1128" ref="K289"/>
    <hyperlink r:id="rId1129" ref="L289"/>
    <hyperlink r:id="rId1130" ref="H290"/>
    <hyperlink r:id="rId1131" ref="I290"/>
    <hyperlink r:id="rId1132" ref="J290"/>
    <hyperlink r:id="rId1133" ref="K290"/>
    <hyperlink r:id="rId1134" ref="L290"/>
    <hyperlink r:id="rId1135" ref="H291"/>
    <hyperlink r:id="rId1136" ref="I291"/>
    <hyperlink r:id="rId1137" ref="H292"/>
    <hyperlink r:id="rId1138" ref="I292"/>
    <hyperlink r:id="rId1139" ref="J292"/>
    <hyperlink r:id="rId1140" ref="K292"/>
    <hyperlink r:id="rId1141" ref="H293"/>
    <hyperlink r:id="rId1142" ref="I293"/>
    <hyperlink r:id="rId1143" ref="J293"/>
    <hyperlink r:id="rId1144" ref="K293"/>
    <hyperlink r:id="rId1145" ref="H294"/>
    <hyperlink r:id="rId1146" ref="I294"/>
    <hyperlink r:id="rId1147" ref="J294"/>
    <hyperlink r:id="rId1148" ref="K294"/>
    <hyperlink r:id="rId1149" ref="L294"/>
    <hyperlink r:id="rId1150" ref="H295"/>
    <hyperlink r:id="rId1151" ref="I295"/>
    <hyperlink r:id="rId1152" ref="J295"/>
    <hyperlink r:id="rId1153" ref="K295"/>
    <hyperlink r:id="rId1154" ref="H296"/>
    <hyperlink r:id="rId1155" ref="I296"/>
    <hyperlink r:id="rId1156" ref="J296"/>
    <hyperlink r:id="rId1157" ref="K296"/>
    <hyperlink r:id="rId1158" ref="L296"/>
    <hyperlink r:id="rId1159" ref="H297"/>
    <hyperlink r:id="rId1160" ref="I297"/>
    <hyperlink r:id="rId1161" ref="J297"/>
    <hyperlink r:id="rId1162" ref="K297"/>
    <hyperlink r:id="rId1163" ref="L297"/>
    <hyperlink r:id="rId1164" ref="H298"/>
    <hyperlink r:id="rId1165" ref="I298"/>
    <hyperlink r:id="rId1166" ref="H299"/>
    <hyperlink r:id="rId1167" ref="I299"/>
    <hyperlink r:id="rId1168" ref="H300"/>
    <hyperlink r:id="rId1169" ref="I300"/>
    <hyperlink r:id="rId1170" ref="J300"/>
    <hyperlink r:id="rId1171" ref="K300"/>
    <hyperlink r:id="rId1172" ref="L300"/>
    <hyperlink r:id="rId1173" ref="H301"/>
    <hyperlink r:id="rId1174" ref="I301"/>
    <hyperlink r:id="rId1175" ref="H302"/>
    <hyperlink r:id="rId1176" ref="I302"/>
    <hyperlink r:id="rId1177" ref="J302"/>
    <hyperlink r:id="rId1178" ref="K302"/>
    <hyperlink r:id="rId1179" ref="L302"/>
    <hyperlink r:id="rId1180" ref="H303"/>
    <hyperlink r:id="rId1181" ref="I303"/>
    <hyperlink r:id="rId1182" ref="J303"/>
    <hyperlink r:id="rId1183" ref="K303"/>
    <hyperlink r:id="rId1184" ref="L303"/>
    <hyperlink r:id="rId1185" ref="H304"/>
    <hyperlink r:id="rId1186" ref="I304"/>
    <hyperlink r:id="rId1187" ref="H305"/>
    <hyperlink r:id="rId1188" ref="I305"/>
    <hyperlink r:id="rId1189" ref="J305"/>
    <hyperlink r:id="rId1190" ref="K305"/>
    <hyperlink r:id="rId1191" ref="L305"/>
    <hyperlink r:id="rId1192" ref="H306"/>
    <hyperlink r:id="rId1193" ref="I306"/>
    <hyperlink r:id="rId1194" ref="J306"/>
    <hyperlink r:id="rId1195" ref="K306"/>
    <hyperlink r:id="rId1196" ref="L306"/>
    <hyperlink r:id="rId1197" ref="H307"/>
    <hyperlink r:id="rId1198" ref="I307"/>
    <hyperlink r:id="rId1199" ref="J307"/>
    <hyperlink r:id="rId1200" ref="K307"/>
    <hyperlink r:id="rId1201" ref="H308"/>
    <hyperlink r:id="rId1202" ref="I308"/>
    <hyperlink r:id="rId1203" ref="H309"/>
    <hyperlink r:id="rId1204" ref="I309"/>
    <hyperlink r:id="rId1205" ref="J309"/>
    <hyperlink r:id="rId1206" ref="K309"/>
    <hyperlink r:id="rId1207" ref="L309"/>
    <hyperlink r:id="rId1208" ref="H310"/>
    <hyperlink r:id="rId1209" ref="I310"/>
    <hyperlink r:id="rId1210" ref="J310"/>
    <hyperlink r:id="rId1211" ref="K310"/>
    <hyperlink r:id="rId1212" ref="L310"/>
    <hyperlink r:id="rId1213" ref="H311"/>
    <hyperlink r:id="rId1214" ref="I311"/>
    <hyperlink r:id="rId1215" ref="J311"/>
    <hyperlink r:id="rId1216" ref="K311"/>
    <hyperlink r:id="rId1217" ref="H312"/>
    <hyperlink r:id="rId1218" ref="I312"/>
    <hyperlink r:id="rId1219" ref="J312"/>
    <hyperlink r:id="rId1220" ref="K312"/>
    <hyperlink r:id="rId1221" ref="L312"/>
    <hyperlink r:id="rId1222" ref="H313"/>
    <hyperlink r:id="rId1223" ref="I313"/>
    <hyperlink r:id="rId1224" ref="J313"/>
    <hyperlink r:id="rId1225" ref="K313"/>
    <hyperlink r:id="rId1226" ref="L313"/>
    <hyperlink r:id="rId1227" ref="H314"/>
    <hyperlink r:id="rId1228" ref="I314"/>
    <hyperlink r:id="rId1229" ref="J314"/>
    <hyperlink r:id="rId1230" ref="K314"/>
    <hyperlink r:id="rId1231" ref="L314"/>
    <hyperlink r:id="rId1232" ref="H315"/>
    <hyperlink r:id="rId1233" ref="I315"/>
    <hyperlink r:id="rId1234" ref="J315"/>
    <hyperlink r:id="rId1235" ref="K315"/>
    <hyperlink r:id="rId1236" ref="L315"/>
    <hyperlink r:id="rId1237" ref="H316"/>
    <hyperlink r:id="rId1238" ref="I316"/>
    <hyperlink r:id="rId1239" ref="H317"/>
    <hyperlink r:id="rId1240" ref="I317"/>
    <hyperlink r:id="rId1241" ref="J317"/>
    <hyperlink r:id="rId1242" ref="K317"/>
    <hyperlink r:id="rId1243" ref="H318"/>
    <hyperlink r:id="rId1244" ref="I318"/>
    <hyperlink r:id="rId1245" ref="H319"/>
    <hyperlink r:id="rId1246" ref="I319"/>
    <hyperlink r:id="rId1247" ref="J319"/>
    <hyperlink r:id="rId1248" ref="K319"/>
    <hyperlink r:id="rId1249" ref="L319"/>
    <hyperlink r:id="rId1250" ref="H320"/>
    <hyperlink r:id="rId1251" ref="I320"/>
    <hyperlink r:id="rId1252" ref="J320"/>
    <hyperlink r:id="rId1253" ref="K320"/>
    <hyperlink r:id="rId1254" ref="L320"/>
    <hyperlink r:id="rId1255" ref="H321"/>
    <hyperlink r:id="rId1256" ref="I321"/>
    <hyperlink r:id="rId1257" ref="J321"/>
    <hyperlink r:id="rId1258" ref="K321"/>
    <hyperlink r:id="rId1259" ref="H322"/>
    <hyperlink r:id="rId1260" ref="I322"/>
    <hyperlink r:id="rId1261" ref="H323"/>
    <hyperlink r:id="rId1262" ref="I323"/>
    <hyperlink r:id="rId1263" ref="J323"/>
    <hyperlink r:id="rId1264" ref="H324"/>
    <hyperlink r:id="rId1265" ref="I324"/>
    <hyperlink r:id="rId1266" ref="J324"/>
    <hyperlink r:id="rId1267" ref="K324"/>
    <hyperlink r:id="rId1268" ref="L324"/>
    <hyperlink r:id="rId1269" ref="H325"/>
    <hyperlink r:id="rId1270" ref="I325"/>
    <hyperlink r:id="rId1271" ref="J325"/>
    <hyperlink r:id="rId1272" ref="K325"/>
    <hyperlink r:id="rId1273" ref="L325"/>
    <hyperlink r:id="rId1274" ref="H326"/>
    <hyperlink r:id="rId1275" ref="I326"/>
    <hyperlink r:id="rId1276" ref="J326"/>
    <hyperlink r:id="rId1277" ref="H327"/>
    <hyperlink r:id="rId1278" ref="I327"/>
    <hyperlink r:id="rId1279" ref="J327"/>
    <hyperlink r:id="rId1280" ref="K327"/>
    <hyperlink r:id="rId1281" ref="L327"/>
    <hyperlink r:id="rId1282" ref="H328"/>
    <hyperlink r:id="rId1283" ref="I328"/>
    <hyperlink r:id="rId1284" ref="J328"/>
    <hyperlink r:id="rId1285" ref="K328"/>
    <hyperlink r:id="rId1286" ref="L328"/>
    <hyperlink r:id="rId1287" ref="H329"/>
    <hyperlink r:id="rId1288" ref="I329"/>
    <hyperlink r:id="rId1289" ref="J329"/>
    <hyperlink r:id="rId1290" ref="K329"/>
    <hyperlink r:id="rId1291" ref="L329"/>
    <hyperlink r:id="rId1292" ref="H330"/>
    <hyperlink r:id="rId1293" ref="H331"/>
    <hyperlink r:id="rId1294" ref="I331"/>
    <hyperlink r:id="rId1295" ref="J331"/>
    <hyperlink r:id="rId1296" ref="K331"/>
    <hyperlink r:id="rId1297" ref="L331"/>
    <hyperlink r:id="rId1298" ref="H332"/>
    <hyperlink r:id="rId1299" ref="I332"/>
    <hyperlink r:id="rId1300" ref="J332"/>
    <hyperlink r:id="rId1301" ref="H333"/>
    <hyperlink r:id="rId1302" ref="I333"/>
    <hyperlink r:id="rId1303" ref="J333"/>
    <hyperlink r:id="rId1304" ref="K333"/>
    <hyperlink r:id="rId1305" ref="L333"/>
    <hyperlink r:id="rId1306" ref="H334"/>
    <hyperlink r:id="rId1307" ref="I334"/>
    <hyperlink r:id="rId1308" ref="J334"/>
    <hyperlink r:id="rId1309" ref="K334"/>
    <hyperlink r:id="rId1310" ref="L334"/>
    <hyperlink r:id="rId1311" ref="H335"/>
    <hyperlink r:id="rId1312" ref="I335"/>
    <hyperlink r:id="rId1313" ref="J335"/>
    <hyperlink r:id="rId1314" ref="K335"/>
    <hyperlink r:id="rId1315" ref="L335"/>
    <hyperlink r:id="rId1316" ref="H336"/>
    <hyperlink r:id="rId1317" ref="I336"/>
    <hyperlink r:id="rId1318" ref="J336"/>
    <hyperlink r:id="rId1319" ref="H337"/>
    <hyperlink r:id="rId1320" ref="I337"/>
    <hyperlink r:id="rId1321" ref="J337"/>
    <hyperlink r:id="rId1322" ref="K337"/>
    <hyperlink r:id="rId1323" ref="H338"/>
    <hyperlink r:id="rId1324" ref="I338"/>
    <hyperlink r:id="rId1325" ref="J338"/>
    <hyperlink r:id="rId1326" ref="K338"/>
    <hyperlink r:id="rId1327" ref="H339"/>
    <hyperlink r:id="rId1328" ref="I339"/>
    <hyperlink r:id="rId1329" ref="J339"/>
    <hyperlink r:id="rId1330" ref="K339"/>
    <hyperlink r:id="rId1331" ref="H340"/>
    <hyperlink r:id="rId1332" ref="I340"/>
    <hyperlink r:id="rId1333" ref="H341"/>
    <hyperlink r:id="rId1334" ref="I341"/>
    <hyperlink r:id="rId1335" ref="J341"/>
    <hyperlink r:id="rId1336" ref="H342"/>
    <hyperlink r:id="rId1337" ref="I342"/>
    <hyperlink r:id="rId1338" ref="J342"/>
    <hyperlink r:id="rId1339" ref="H343"/>
    <hyperlink r:id="rId1340" ref="I343"/>
    <hyperlink r:id="rId1341" ref="J343"/>
    <hyperlink r:id="rId1342" ref="K343"/>
    <hyperlink r:id="rId1343" ref="L343"/>
    <hyperlink r:id="rId1344" ref="H344"/>
    <hyperlink r:id="rId1345" ref="I344"/>
    <hyperlink r:id="rId1346" ref="J344"/>
    <hyperlink r:id="rId1347" ref="K344"/>
    <hyperlink r:id="rId1348" ref="H345"/>
    <hyperlink r:id="rId1349" ref="I345"/>
    <hyperlink r:id="rId1350" ref="J345"/>
    <hyperlink r:id="rId1351" ref="K345"/>
    <hyperlink r:id="rId1352" ref="H346"/>
    <hyperlink r:id="rId1353" ref="I346"/>
    <hyperlink r:id="rId1354" ref="J346"/>
    <hyperlink r:id="rId1355" ref="K346"/>
    <hyperlink r:id="rId1356" ref="L346"/>
    <hyperlink r:id="rId1357" ref="H347"/>
    <hyperlink r:id="rId1358" ref="I347"/>
    <hyperlink r:id="rId1359" ref="J347"/>
    <hyperlink r:id="rId1360" ref="K347"/>
    <hyperlink r:id="rId1361" ref="L347"/>
    <hyperlink r:id="rId1362" ref="H348"/>
    <hyperlink r:id="rId1363" ref="I348"/>
    <hyperlink r:id="rId1364" ref="J348"/>
    <hyperlink r:id="rId1365" ref="K348"/>
    <hyperlink r:id="rId1366" ref="L348"/>
    <hyperlink r:id="rId1367" ref="H349"/>
    <hyperlink r:id="rId1368" ref="I349"/>
    <hyperlink r:id="rId1369" ref="J349"/>
    <hyperlink r:id="rId1370" ref="K349"/>
    <hyperlink r:id="rId1371" ref="L349"/>
    <hyperlink r:id="rId1372" ref="H350"/>
    <hyperlink r:id="rId1373" ref="I350"/>
    <hyperlink r:id="rId1374" ref="J350"/>
    <hyperlink r:id="rId1375" ref="H351"/>
    <hyperlink r:id="rId1376" ref="I351"/>
    <hyperlink r:id="rId1377" ref="J351"/>
    <hyperlink r:id="rId1378" ref="K351"/>
    <hyperlink r:id="rId1379" ref="L351"/>
    <hyperlink r:id="rId1380" ref="H352"/>
    <hyperlink r:id="rId1381" ref="I352"/>
    <hyperlink r:id="rId1382" ref="J352"/>
    <hyperlink r:id="rId1383" ref="H353"/>
    <hyperlink r:id="rId1384" ref="I353"/>
    <hyperlink r:id="rId1385" ref="J353"/>
    <hyperlink r:id="rId1386" ref="K353"/>
    <hyperlink r:id="rId1387" ref="L353"/>
    <hyperlink r:id="rId1388" ref="H354"/>
    <hyperlink r:id="rId1389" ref="I354"/>
    <hyperlink r:id="rId1390" ref="J354"/>
    <hyperlink r:id="rId1391" ref="H355"/>
    <hyperlink r:id="rId1392" ref="H356"/>
    <hyperlink r:id="rId1393" ref="I356"/>
    <hyperlink r:id="rId1394" ref="H357"/>
    <hyperlink r:id="rId1395" ref="I357"/>
    <hyperlink r:id="rId1396" ref="J357"/>
    <hyperlink r:id="rId1397" ref="H358"/>
    <hyperlink r:id="rId1398" ref="I358"/>
    <hyperlink r:id="rId1399" ref="H359"/>
    <hyperlink r:id="rId1400" ref="I359"/>
    <hyperlink r:id="rId1401" ref="J359"/>
    <hyperlink r:id="rId1402" ref="K359"/>
    <hyperlink r:id="rId1403" ref="L359"/>
    <hyperlink r:id="rId1404" ref="H360"/>
    <hyperlink r:id="rId1405" ref="I360"/>
    <hyperlink r:id="rId1406" ref="J360"/>
    <hyperlink r:id="rId1407" ref="K360"/>
    <hyperlink r:id="rId1408" ref="L360"/>
    <hyperlink r:id="rId1409" ref="H361"/>
    <hyperlink r:id="rId1410" ref="I361"/>
    <hyperlink r:id="rId1411" ref="J361"/>
    <hyperlink r:id="rId1412" ref="H362"/>
    <hyperlink r:id="rId1413" ref="I362"/>
    <hyperlink r:id="rId1414" ref="J362"/>
    <hyperlink r:id="rId1415" ref="H363"/>
    <hyperlink r:id="rId1416" ref="I363"/>
    <hyperlink r:id="rId1417" ref="J363"/>
    <hyperlink r:id="rId1418" ref="K363"/>
    <hyperlink r:id="rId1419" ref="L363"/>
    <hyperlink r:id="rId1420" ref="H364"/>
    <hyperlink r:id="rId1421" ref="I364"/>
    <hyperlink r:id="rId1422" ref="J364"/>
    <hyperlink r:id="rId1423" ref="K364"/>
    <hyperlink r:id="rId1424" ref="L364"/>
    <hyperlink r:id="rId1425" ref="H365"/>
    <hyperlink r:id="rId1426" ref="I365"/>
    <hyperlink r:id="rId1427" ref="J365"/>
    <hyperlink r:id="rId1428" ref="K365"/>
    <hyperlink r:id="rId1429" ref="L365"/>
    <hyperlink r:id="rId1430" ref="H366"/>
    <hyperlink r:id="rId1431" ref="I366"/>
    <hyperlink r:id="rId1432" ref="J366"/>
    <hyperlink r:id="rId1433" ref="K366"/>
    <hyperlink r:id="rId1434" ref="H367"/>
    <hyperlink r:id="rId1435" ref="H368"/>
    <hyperlink r:id="rId1436" ref="I368"/>
    <hyperlink r:id="rId1437" ref="H369"/>
    <hyperlink r:id="rId1438" ref="I369"/>
    <hyperlink r:id="rId1439" ref="J369"/>
    <hyperlink r:id="rId1440" ref="K369"/>
    <hyperlink r:id="rId1441" ref="L369"/>
    <hyperlink r:id="rId1442" ref="H370"/>
    <hyperlink r:id="rId1443" ref="I370"/>
    <hyperlink r:id="rId1444" ref="J370"/>
    <hyperlink r:id="rId1445" ref="H371"/>
    <hyperlink r:id="rId1446" ref="I371"/>
    <hyperlink r:id="rId1447" ref="J371"/>
    <hyperlink r:id="rId1448" ref="K371"/>
    <hyperlink r:id="rId1449" ref="L371"/>
    <hyperlink r:id="rId1450" ref="H372"/>
    <hyperlink r:id="rId1451" ref="I372"/>
    <hyperlink r:id="rId1452" ref="J372"/>
    <hyperlink r:id="rId1453" ref="K372"/>
    <hyperlink r:id="rId1454" ref="L372"/>
    <hyperlink r:id="rId1455" ref="H373"/>
    <hyperlink r:id="rId1456" ref="I373"/>
    <hyperlink r:id="rId1457" ref="J373"/>
    <hyperlink r:id="rId1458" ref="K373"/>
    <hyperlink r:id="rId1459" ref="L373"/>
    <hyperlink r:id="rId1460" ref="H374"/>
    <hyperlink r:id="rId1461" ref="I374"/>
    <hyperlink r:id="rId1462" ref="J374"/>
    <hyperlink r:id="rId1463" ref="H375"/>
    <hyperlink r:id="rId1464" ref="I375"/>
    <hyperlink r:id="rId1465" ref="J375"/>
    <hyperlink r:id="rId1466" ref="K375"/>
    <hyperlink r:id="rId1467" ref="L375"/>
    <hyperlink r:id="rId1468" ref="H376"/>
    <hyperlink r:id="rId1469" ref="I376"/>
    <hyperlink r:id="rId1470" ref="J376"/>
    <hyperlink r:id="rId1471" ref="K376"/>
    <hyperlink r:id="rId1472" ref="L376"/>
    <hyperlink r:id="rId1473" ref="H377"/>
    <hyperlink r:id="rId1474" ref="I377"/>
    <hyperlink r:id="rId1475" ref="J377"/>
    <hyperlink r:id="rId1476" ref="K377"/>
    <hyperlink r:id="rId1477" ref="H378"/>
    <hyperlink r:id="rId1478" ref="I378"/>
    <hyperlink r:id="rId1479" ref="J378"/>
    <hyperlink r:id="rId1480" ref="H379"/>
    <hyperlink r:id="rId1481" ref="I379"/>
    <hyperlink r:id="rId1482" ref="J379"/>
    <hyperlink r:id="rId1483" ref="K379"/>
    <hyperlink r:id="rId1484" ref="L379"/>
    <hyperlink r:id="rId1485" ref="H380"/>
    <hyperlink r:id="rId1486" ref="I380"/>
    <hyperlink r:id="rId1487" ref="J380"/>
    <hyperlink r:id="rId1488" ref="K380"/>
    <hyperlink r:id="rId1489" ref="L380"/>
    <hyperlink r:id="rId1490" ref="H381"/>
    <hyperlink r:id="rId1491" ref="I381"/>
    <hyperlink r:id="rId1492" ref="H382"/>
    <hyperlink r:id="rId1493" ref="I382"/>
    <hyperlink r:id="rId1494" ref="J382"/>
    <hyperlink r:id="rId1495" ref="K382"/>
    <hyperlink r:id="rId1496" ref="H383"/>
    <hyperlink r:id="rId1497" ref="I383"/>
    <hyperlink r:id="rId1498" ref="J383"/>
    <hyperlink r:id="rId1499" ref="H384"/>
    <hyperlink r:id="rId1500" ref="I384"/>
    <hyperlink r:id="rId1501" ref="J384"/>
    <hyperlink r:id="rId1502" ref="H385"/>
    <hyperlink r:id="rId1503" ref="I385"/>
    <hyperlink r:id="rId1504" ref="H386"/>
    <hyperlink r:id="rId1505" ref="I386"/>
    <hyperlink r:id="rId1506" ref="J386"/>
    <hyperlink r:id="rId1507" ref="K386"/>
    <hyperlink r:id="rId1508" ref="L386"/>
    <hyperlink r:id="rId1509" ref="H387"/>
    <hyperlink r:id="rId1510" ref="I387"/>
    <hyperlink r:id="rId1511" ref="J387"/>
    <hyperlink r:id="rId1512" ref="K387"/>
    <hyperlink r:id="rId1513" ref="L387"/>
    <hyperlink r:id="rId1514" ref="H388"/>
    <hyperlink r:id="rId1515" ref="I388"/>
    <hyperlink r:id="rId1516" ref="J388"/>
    <hyperlink r:id="rId1517" ref="K388"/>
    <hyperlink r:id="rId1518" ref="L388"/>
    <hyperlink r:id="rId1519" ref="H389"/>
    <hyperlink r:id="rId1520" ref="I389"/>
    <hyperlink r:id="rId1521" ref="J389"/>
    <hyperlink r:id="rId1522" ref="K389"/>
    <hyperlink r:id="rId1523" ref="L389"/>
    <hyperlink r:id="rId1524" ref="H390"/>
    <hyperlink r:id="rId1525" ref="I390"/>
    <hyperlink r:id="rId1526" ref="J390"/>
    <hyperlink r:id="rId1527" ref="K390"/>
    <hyperlink r:id="rId1528" ref="L390"/>
    <hyperlink r:id="rId1529" ref="H391"/>
    <hyperlink r:id="rId1530" ref="I391"/>
    <hyperlink r:id="rId1531" ref="J391"/>
    <hyperlink r:id="rId1532" ref="K391"/>
    <hyperlink r:id="rId1533" ref="L391"/>
    <hyperlink r:id="rId1534" ref="H392"/>
    <hyperlink r:id="rId1535" ref="I392"/>
    <hyperlink r:id="rId1536" ref="H393"/>
    <hyperlink r:id="rId1537" ref="I393"/>
    <hyperlink r:id="rId1538" ref="H394"/>
    <hyperlink r:id="rId1539" ref="I394"/>
    <hyperlink r:id="rId1540" ref="H395"/>
    <hyperlink r:id="rId1541" ref="I395"/>
    <hyperlink r:id="rId1542" ref="H396"/>
    <hyperlink r:id="rId1543" ref="I396"/>
    <hyperlink r:id="rId1544" ref="J396"/>
    <hyperlink r:id="rId1545" ref="K396"/>
    <hyperlink r:id="rId1546" ref="L396"/>
    <hyperlink r:id="rId1547" ref="H397"/>
    <hyperlink r:id="rId1548" ref="I397"/>
    <hyperlink r:id="rId1549" ref="J397"/>
    <hyperlink r:id="rId1550" ref="K397"/>
    <hyperlink r:id="rId1551" ref="L397"/>
    <hyperlink r:id="rId1552" ref="H398"/>
    <hyperlink r:id="rId1553" ref="I398"/>
    <hyperlink r:id="rId1554" ref="J398"/>
    <hyperlink r:id="rId1555" ref="K398"/>
    <hyperlink r:id="rId1556" ref="L398"/>
    <hyperlink r:id="rId1557" ref="H399"/>
    <hyperlink r:id="rId1558" ref="I399"/>
    <hyperlink r:id="rId1559" ref="J399"/>
    <hyperlink r:id="rId1560" ref="K399"/>
    <hyperlink r:id="rId1561" ref="L399"/>
    <hyperlink r:id="rId1562" ref="H400"/>
    <hyperlink r:id="rId1563" ref="I400"/>
    <hyperlink r:id="rId1564" ref="J400"/>
    <hyperlink r:id="rId1565" ref="K400"/>
    <hyperlink r:id="rId1566" ref="L400"/>
    <hyperlink r:id="rId1567" ref="H401"/>
    <hyperlink r:id="rId1568" ref="I401"/>
    <hyperlink r:id="rId1569" ref="J401"/>
    <hyperlink r:id="rId1570" ref="K401"/>
    <hyperlink r:id="rId1571" ref="L401"/>
    <hyperlink r:id="rId1572" ref="H402"/>
    <hyperlink r:id="rId1573" ref="I402"/>
    <hyperlink r:id="rId1574" ref="J402"/>
    <hyperlink r:id="rId1575" ref="K402"/>
    <hyperlink r:id="rId1576" ref="L402"/>
    <hyperlink r:id="rId1577" ref="H403"/>
    <hyperlink r:id="rId1578" ref="I403"/>
    <hyperlink r:id="rId1579" ref="J403"/>
    <hyperlink r:id="rId1580" ref="K403"/>
    <hyperlink r:id="rId1581" ref="L403"/>
    <hyperlink r:id="rId1582" ref="H404"/>
    <hyperlink r:id="rId1583" ref="I404"/>
    <hyperlink r:id="rId1584" ref="J404"/>
    <hyperlink r:id="rId1585" ref="K404"/>
    <hyperlink r:id="rId1586" ref="L404"/>
    <hyperlink r:id="rId1587" ref="H405"/>
    <hyperlink r:id="rId1588" ref="I405"/>
    <hyperlink r:id="rId1589" ref="J405"/>
    <hyperlink r:id="rId1590" ref="K405"/>
    <hyperlink r:id="rId1591" ref="L405"/>
    <hyperlink r:id="rId1592" ref="H406"/>
    <hyperlink r:id="rId1593" ref="I406"/>
    <hyperlink r:id="rId1594" ref="J406"/>
    <hyperlink r:id="rId1595" ref="K406"/>
    <hyperlink r:id="rId1596" ref="L406"/>
    <hyperlink r:id="rId1597" ref="H407"/>
    <hyperlink r:id="rId1598" ref="I407"/>
    <hyperlink r:id="rId1599" ref="J407"/>
    <hyperlink r:id="rId1600" ref="K407"/>
    <hyperlink r:id="rId1601" ref="L407"/>
    <hyperlink r:id="rId1602" ref="H408"/>
    <hyperlink r:id="rId1603" ref="I408"/>
    <hyperlink r:id="rId1604" ref="J408"/>
    <hyperlink r:id="rId1605" ref="K408"/>
    <hyperlink r:id="rId1606" ref="L408"/>
    <hyperlink r:id="rId1607" ref="H409"/>
    <hyperlink r:id="rId1608" ref="I409"/>
    <hyperlink r:id="rId1609" ref="J409"/>
    <hyperlink r:id="rId1610" ref="K409"/>
    <hyperlink r:id="rId1611" ref="L409"/>
    <hyperlink r:id="rId1612" ref="H410"/>
    <hyperlink r:id="rId1613" ref="I410"/>
    <hyperlink r:id="rId1614" ref="J410"/>
    <hyperlink r:id="rId1615" ref="K410"/>
    <hyperlink r:id="rId1616" ref="L410"/>
    <hyperlink r:id="rId1617" ref="H411"/>
    <hyperlink r:id="rId1618" ref="I411"/>
    <hyperlink r:id="rId1619" ref="J411"/>
    <hyperlink r:id="rId1620" ref="K411"/>
    <hyperlink r:id="rId1621" ref="L411"/>
    <hyperlink r:id="rId1622" ref="H412"/>
    <hyperlink r:id="rId1623" ref="I412"/>
    <hyperlink r:id="rId1624" ref="J412"/>
    <hyperlink r:id="rId1625" ref="K412"/>
    <hyperlink r:id="rId1626" ref="L412"/>
    <hyperlink r:id="rId1627" ref="H413"/>
    <hyperlink r:id="rId1628" ref="I413"/>
    <hyperlink r:id="rId1629" ref="H414"/>
    <hyperlink r:id="rId1630" ref="I414"/>
    <hyperlink r:id="rId1631" ref="J414"/>
    <hyperlink r:id="rId1632" ref="K414"/>
    <hyperlink r:id="rId1633" ref="L414"/>
    <hyperlink r:id="rId1634" ref="H415"/>
    <hyperlink r:id="rId1635" ref="I415"/>
    <hyperlink r:id="rId1636" ref="J415"/>
    <hyperlink r:id="rId1637" ref="K415"/>
    <hyperlink r:id="rId1638" ref="L415"/>
    <hyperlink r:id="rId1639" ref="H416"/>
    <hyperlink r:id="rId1640" ref="I416"/>
    <hyperlink r:id="rId1641" ref="J416"/>
    <hyperlink r:id="rId1642" ref="K416"/>
    <hyperlink r:id="rId1643" ref="L416"/>
    <hyperlink r:id="rId1644" ref="H417"/>
    <hyperlink r:id="rId1645" ref="I417"/>
    <hyperlink r:id="rId1646" ref="J417"/>
    <hyperlink r:id="rId1647" ref="K417"/>
    <hyperlink r:id="rId1648" ref="L417"/>
    <hyperlink r:id="rId1649" ref="H418"/>
    <hyperlink r:id="rId1650" ref="H419"/>
    <hyperlink r:id="rId1651" ref="I419"/>
    <hyperlink r:id="rId1652" ref="J419"/>
    <hyperlink r:id="rId1653" ref="K419"/>
    <hyperlink r:id="rId1654" ref="L419"/>
    <hyperlink r:id="rId1655" ref="H420"/>
    <hyperlink r:id="rId1656" ref="I420"/>
    <hyperlink r:id="rId1657" ref="J420"/>
    <hyperlink r:id="rId1658" ref="K420"/>
    <hyperlink r:id="rId1659" ref="L420"/>
    <hyperlink r:id="rId1660" ref="H421"/>
    <hyperlink r:id="rId1661" ref="H422"/>
    <hyperlink r:id="rId1662" ref="H423"/>
    <hyperlink r:id="rId1663" ref="I423"/>
    <hyperlink r:id="rId1664" ref="J423"/>
    <hyperlink r:id="rId1665" ref="K423"/>
    <hyperlink r:id="rId1666" ref="L423"/>
    <hyperlink r:id="rId1667" ref="H424"/>
    <hyperlink r:id="rId1668" ref="I424"/>
    <hyperlink r:id="rId1669" ref="J424"/>
    <hyperlink r:id="rId1670" ref="K424"/>
    <hyperlink r:id="rId1671" ref="L424"/>
    <hyperlink r:id="rId1672" ref="H425"/>
    <hyperlink r:id="rId1673" ref="I425"/>
    <hyperlink r:id="rId1674" ref="J425"/>
    <hyperlink r:id="rId1675" ref="K425"/>
    <hyperlink r:id="rId1676" ref="L425"/>
    <hyperlink r:id="rId1677" ref="H426"/>
    <hyperlink r:id="rId1678" ref="I426"/>
    <hyperlink r:id="rId1679" ref="H427"/>
    <hyperlink r:id="rId1680" ref="I427"/>
    <hyperlink r:id="rId1681" ref="J427"/>
    <hyperlink r:id="rId1682" ref="K427"/>
    <hyperlink r:id="rId1683" ref="L427"/>
    <hyperlink r:id="rId1684" ref="H428"/>
    <hyperlink r:id="rId1685" ref="I428"/>
    <hyperlink r:id="rId1686" ref="H429"/>
    <hyperlink r:id="rId1687" ref="H430"/>
    <hyperlink r:id="rId1688" ref="I430"/>
    <hyperlink r:id="rId1689" ref="J430"/>
    <hyperlink r:id="rId1690" ref="H431"/>
    <hyperlink r:id="rId1691" ref="H432"/>
    <hyperlink r:id="rId1692" ref="I432"/>
    <hyperlink r:id="rId1693" ref="J432"/>
    <hyperlink r:id="rId1694" ref="K432"/>
    <hyperlink r:id="rId1695" ref="H433"/>
    <hyperlink r:id="rId1696" ref="H434"/>
    <hyperlink r:id="rId1697" ref="I434"/>
    <hyperlink r:id="rId1698" ref="J434"/>
    <hyperlink r:id="rId1699" ref="H435"/>
    <hyperlink r:id="rId1700" ref="H436"/>
    <hyperlink r:id="rId1701" ref="I436"/>
    <hyperlink r:id="rId1702" ref="J436"/>
    <hyperlink r:id="rId1703" ref="K436"/>
    <hyperlink r:id="rId1704" ref="L436"/>
    <hyperlink r:id="rId1705" ref="H437"/>
    <hyperlink r:id="rId1706" ref="I437"/>
    <hyperlink r:id="rId1707" ref="J437"/>
    <hyperlink r:id="rId1708" ref="K437"/>
    <hyperlink r:id="rId1709" ref="L437"/>
    <hyperlink r:id="rId1710" ref="H438"/>
    <hyperlink r:id="rId1711" ref="I438"/>
    <hyperlink r:id="rId1712" ref="H439"/>
    <hyperlink r:id="rId1713" ref="I439"/>
    <hyperlink r:id="rId1714" ref="J439"/>
    <hyperlink r:id="rId1715" ref="H440"/>
    <hyperlink r:id="rId1716" ref="I440"/>
    <hyperlink r:id="rId1717" ref="J440"/>
    <hyperlink r:id="rId1718" ref="K440"/>
    <hyperlink r:id="rId1719" ref="L440"/>
    <hyperlink r:id="rId1720" ref="H441"/>
    <hyperlink r:id="rId1721" ref="I441"/>
    <hyperlink r:id="rId1722" ref="J441"/>
    <hyperlink r:id="rId1723" ref="K441"/>
    <hyperlink r:id="rId1724" ref="L441"/>
    <hyperlink r:id="rId1725" ref="H442"/>
    <hyperlink r:id="rId1726" ref="I442"/>
    <hyperlink r:id="rId1727" ref="J442"/>
    <hyperlink r:id="rId1728" ref="K442"/>
    <hyperlink r:id="rId1729" ref="L442"/>
    <hyperlink r:id="rId1730" ref="H443"/>
    <hyperlink r:id="rId1731" ref="I443"/>
    <hyperlink r:id="rId1732" ref="J443"/>
    <hyperlink r:id="rId1733" ref="K443"/>
    <hyperlink r:id="rId1734" ref="L443"/>
    <hyperlink r:id="rId1735" ref="H444"/>
    <hyperlink r:id="rId1736" ref="I444"/>
    <hyperlink r:id="rId1737" ref="J444"/>
    <hyperlink r:id="rId1738" ref="K444"/>
    <hyperlink r:id="rId1739" ref="L444"/>
    <hyperlink r:id="rId1740" ref="H445"/>
    <hyperlink r:id="rId1741" ref="I445"/>
    <hyperlink r:id="rId1742" ref="J445"/>
    <hyperlink r:id="rId1743" ref="K445"/>
    <hyperlink r:id="rId1744" ref="L445"/>
    <hyperlink r:id="rId1745" ref="H446"/>
    <hyperlink r:id="rId1746" ref="I446"/>
    <hyperlink r:id="rId1747" ref="J446"/>
    <hyperlink r:id="rId1748" ref="K446"/>
    <hyperlink r:id="rId1749" ref="H447"/>
    <hyperlink r:id="rId1750" ref="I447"/>
    <hyperlink r:id="rId1751" ref="J447"/>
    <hyperlink r:id="rId1752" ref="H448"/>
    <hyperlink r:id="rId1753" ref="I448"/>
    <hyperlink r:id="rId1754" ref="J448"/>
    <hyperlink r:id="rId1755" ref="K448"/>
    <hyperlink r:id="rId1756" ref="L448"/>
    <hyperlink r:id="rId1757" ref="H449"/>
    <hyperlink r:id="rId1758" ref="I449"/>
    <hyperlink r:id="rId1759" ref="J449"/>
    <hyperlink r:id="rId1760" ref="K449"/>
    <hyperlink r:id="rId1761" ref="L449"/>
    <hyperlink r:id="rId1762" ref="H450"/>
    <hyperlink r:id="rId1763" ref="H451"/>
    <hyperlink r:id="rId1764" ref="H452"/>
    <hyperlink r:id="rId1765" ref="I452"/>
    <hyperlink r:id="rId1766" ref="J452"/>
    <hyperlink r:id="rId1767" ref="K452"/>
    <hyperlink r:id="rId1768" ref="L452"/>
    <hyperlink r:id="rId1769" ref="H453"/>
    <hyperlink r:id="rId1770" ref="I453"/>
    <hyperlink r:id="rId1771" ref="J453"/>
    <hyperlink r:id="rId1772" ref="K453"/>
    <hyperlink r:id="rId1773" ref="L453"/>
    <hyperlink r:id="rId1774" ref="H454"/>
    <hyperlink r:id="rId1775" ref="I454"/>
    <hyperlink r:id="rId1776" ref="J454"/>
    <hyperlink r:id="rId1777" ref="K454"/>
    <hyperlink r:id="rId1778" ref="L454"/>
    <hyperlink r:id="rId1779" ref="H455"/>
    <hyperlink r:id="rId1780" ref="I455"/>
    <hyperlink r:id="rId1781" ref="J455"/>
    <hyperlink r:id="rId1782" ref="K455"/>
    <hyperlink r:id="rId1783" ref="H456"/>
    <hyperlink r:id="rId1784" ref="I456"/>
    <hyperlink r:id="rId1785" ref="H457"/>
    <hyperlink r:id="rId1786" ref="I457"/>
    <hyperlink r:id="rId1787" ref="J457"/>
    <hyperlink r:id="rId1788" ref="K457"/>
    <hyperlink r:id="rId1789" ref="L457"/>
    <hyperlink r:id="rId1790" ref="H458"/>
    <hyperlink r:id="rId1791" ref="I458"/>
    <hyperlink r:id="rId1792" ref="J458"/>
    <hyperlink r:id="rId1793" ref="K458"/>
    <hyperlink r:id="rId1794" ref="L458"/>
    <hyperlink r:id="rId1795" ref="H459"/>
    <hyperlink r:id="rId1796" ref="H460"/>
    <hyperlink r:id="rId1797" ref="I460"/>
    <hyperlink r:id="rId1798" ref="J460"/>
    <hyperlink r:id="rId1799" ref="K460"/>
    <hyperlink r:id="rId1800" ref="L460"/>
    <hyperlink r:id="rId1801" ref="H461"/>
    <hyperlink r:id="rId1802" ref="I461"/>
    <hyperlink r:id="rId1803" ref="J461"/>
    <hyperlink r:id="rId1804" ref="K461"/>
    <hyperlink r:id="rId1805" ref="L461"/>
    <hyperlink r:id="rId1806" ref="H462"/>
    <hyperlink r:id="rId1807" ref="I462"/>
    <hyperlink r:id="rId1808" ref="J462"/>
    <hyperlink r:id="rId1809" ref="K462"/>
    <hyperlink r:id="rId1810" ref="L462"/>
    <hyperlink r:id="rId1811" ref="H463"/>
    <hyperlink r:id="rId1812" ref="I463"/>
    <hyperlink r:id="rId1813" ref="J463"/>
    <hyperlink r:id="rId1814" ref="K463"/>
    <hyperlink r:id="rId1815" ref="H464"/>
    <hyperlink r:id="rId1816" ref="I464"/>
    <hyperlink r:id="rId1817" ref="H465"/>
    <hyperlink r:id="rId1818" ref="I465"/>
    <hyperlink r:id="rId1819" ref="J465"/>
    <hyperlink r:id="rId1820" ref="K465"/>
    <hyperlink r:id="rId1821" ref="L465"/>
    <hyperlink r:id="rId1822" ref="H466"/>
    <hyperlink r:id="rId1823" ref="I466"/>
    <hyperlink r:id="rId1824" ref="J466"/>
    <hyperlink r:id="rId1825" ref="K466"/>
    <hyperlink r:id="rId1826" ref="L466"/>
    <hyperlink r:id="rId1827" ref="H467"/>
    <hyperlink r:id="rId1828" ref="I467"/>
    <hyperlink r:id="rId1829" ref="J467"/>
    <hyperlink r:id="rId1830" ref="K467"/>
    <hyperlink r:id="rId1831" ref="L467"/>
    <hyperlink r:id="rId1832" ref="H468"/>
    <hyperlink r:id="rId1833" ref="I468"/>
    <hyperlink r:id="rId1834" ref="J468"/>
    <hyperlink r:id="rId1835" ref="K468"/>
    <hyperlink r:id="rId1836" ref="L468"/>
    <hyperlink r:id="rId1837" ref="H469"/>
    <hyperlink r:id="rId1838" ref="I469"/>
    <hyperlink r:id="rId1839" ref="H470"/>
    <hyperlink r:id="rId1840" ref="I470"/>
    <hyperlink r:id="rId1841" ref="J470"/>
    <hyperlink r:id="rId1842" ref="K470"/>
    <hyperlink r:id="rId1843" ref="L470"/>
    <hyperlink r:id="rId1844" ref="H471"/>
    <hyperlink r:id="rId1845" ref="I471"/>
    <hyperlink r:id="rId1846" ref="J471"/>
    <hyperlink r:id="rId1847" ref="K471"/>
    <hyperlink r:id="rId1848" ref="L471"/>
    <hyperlink r:id="rId1849" ref="H472"/>
    <hyperlink r:id="rId1850" ref="I472"/>
    <hyperlink r:id="rId1851" ref="J472"/>
    <hyperlink r:id="rId1852" ref="K472"/>
    <hyperlink r:id="rId1853" ref="L472"/>
    <hyperlink r:id="rId1854" ref="H473"/>
    <hyperlink r:id="rId1855" ref="I473"/>
    <hyperlink r:id="rId1856" ref="J473"/>
    <hyperlink r:id="rId1857" ref="K473"/>
    <hyperlink r:id="rId1858" ref="L473"/>
    <hyperlink r:id="rId1859" ref="H474"/>
    <hyperlink r:id="rId1860" ref="I474"/>
    <hyperlink r:id="rId1861" ref="J474"/>
    <hyperlink r:id="rId1862" ref="K474"/>
    <hyperlink r:id="rId1863" ref="H475"/>
    <hyperlink r:id="rId1864" ref="I475"/>
    <hyperlink r:id="rId1865" ref="J475"/>
    <hyperlink r:id="rId1866" ref="K475"/>
    <hyperlink r:id="rId1867" ref="L475"/>
    <hyperlink r:id="rId1868" ref="H476"/>
    <hyperlink r:id="rId1869" ref="I476"/>
    <hyperlink r:id="rId1870" ref="J476"/>
    <hyperlink r:id="rId1871" ref="K476"/>
    <hyperlink r:id="rId1872" ref="L476"/>
    <hyperlink r:id="rId1873" ref="H477"/>
    <hyperlink r:id="rId1874" ref="I477"/>
    <hyperlink r:id="rId1875" ref="J477"/>
    <hyperlink r:id="rId1876" ref="K477"/>
    <hyperlink r:id="rId1877" ref="L477"/>
    <hyperlink r:id="rId1878" ref="H478"/>
    <hyperlink r:id="rId1879" ref="I478"/>
    <hyperlink r:id="rId1880" ref="J478"/>
    <hyperlink r:id="rId1881" ref="K478"/>
    <hyperlink r:id="rId1882" ref="L478"/>
    <hyperlink r:id="rId1883" ref="H479"/>
    <hyperlink r:id="rId1884" ref="I479"/>
    <hyperlink r:id="rId1885" ref="J479"/>
    <hyperlink r:id="rId1886" ref="H480"/>
    <hyperlink r:id="rId1887" ref="I480"/>
    <hyperlink r:id="rId1888" ref="J480"/>
    <hyperlink r:id="rId1889" ref="K480"/>
    <hyperlink r:id="rId1890" ref="L480"/>
    <hyperlink r:id="rId1891" ref="H481"/>
    <hyperlink r:id="rId1892" ref="I481"/>
    <hyperlink r:id="rId1893" ref="J481"/>
    <hyperlink r:id="rId1894" ref="K481"/>
    <hyperlink r:id="rId1895" ref="L481"/>
    <hyperlink r:id="rId1896" ref="H482"/>
    <hyperlink r:id="rId1897" ref="I482"/>
    <hyperlink r:id="rId1898" ref="J482"/>
    <hyperlink r:id="rId1899" ref="K482"/>
    <hyperlink r:id="rId1900" ref="L482"/>
    <hyperlink r:id="rId1901" ref="H483"/>
    <hyperlink r:id="rId1902" ref="I483"/>
    <hyperlink r:id="rId1903" ref="H484"/>
    <hyperlink r:id="rId1904" ref="I484"/>
    <hyperlink r:id="rId1905" ref="J484"/>
    <hyperlink r:id="rId1906" ref="K484"/>
    <hyperlink r:id="rId1907" ref="L484"/>
    <hyperlink r:id="rId1908" ref="H485"/>
    <hyperlink r:id="rId1909" ref="I485"/>
    <hyperlink r:id="rId1910" ref="J485"/>
    <hyperlink r:id="rId1911" ref="K485"/>
    <hyperlink r:id="rId1912" ref="H486"/>
    <hyperlink r:id="rId1913" ref="I486"/>
    <hyperlink r:id="rId1914" ref="J486"/>
    <hyperlink r:id="rId1915" ref="H487"/>
    <hyperlink r:id="rId1916" ref="I487"/>
    <hyperlink r:id="rId1917" ref="J487"/>
    <hyperlink r:id="rId1918" ref="H488"/>
    <hyperlink r:id="rId1919" ref="I488"/>
    <hyperlink r:id="rId1920" ref="J488"/>
    <hyperlink r:id="rId1921" ref="K488"/>
    <hyperlink r:id="rId1922" ref="L488"/>
    <hyperlink r:id="rId1923" ref="H489"/>
    <hyperlink r:id="rId1924" ref="I489"/>
    <hyperlink r:id="rId1925" ref="J489"/>
    <hyperlink r:id="rId1926" ref="K489"/>
    <hyperlink r:id="rId1927" ref="L489"/>
    <hyperlink r:id="rId1928" ref="H490"/>
    <hyperlink r:id="rId1929" ref="I490"/>
    <hyperlink r:id="rId1930" ref="J490"/>
    <hyperlink r:id="rId1931" ref="K490"/>
    <hyperlink r:id="rId1932" ref="L490"/>
    <hyperlink r:id="rId1933" ref="H491"/>
    <hyperlink r:id="rId1934" ref="I491"/>
    <hyperlink r:id="rId1935" ref="J491"/>
    <hyperlink r:id="rId1936" ref="K491"/>
    <hyperlink r:id="rId1937" ref="L491"/>
    <hyperlink r:id="rId1938" ref="H492"/>
    <hyperlink r:id="rId1939" ref="I492"/>
    <hyperlink r:id="rId1940" ref="J492"/>
    <hyperlink r:id="rId1941" ref="K492"/>
    <hyperlink r:id="rId1942" ref="L492"/>
    <hyperlink r:id="rId1943" ref="H493"/>
    <hyperlink r:id="rId1944" ref="I493"/>
    <hyperlink r:id="rId1945" ref="J493"/>
    <hyperlink r:id="rId1946" ref="K493"/>
    <hyperlink r:id="rId1947" ref="L493"/>
    <hyperlink r:id="rId1948" ref="H494"/>
    <hyperlink r:id="rId1949" ref="I494"/>
    <hyperlink r:id="rId1950" ref="J494"/>
    <hyperlink r:id="rId1951" ref="K494"/>
    <hyperlink r:id="rId1952" ref="H495"/>
    <hyperlink r:id="rId1953" ref="I495"/>
    <hyperlink r:id="rId1954" ref="J495"/>
    <hyperlink r:id="rId1955" ref="K495"/>
    <hyperlink r:id="rId1956" ref="H496"/>
    <hyperlink r:id="rId1957" ref="I496"/>
    <hyperlink r:id="rId1958" ref="J496"/>
    <hyperlink r:id="rId1959" ref="K496"/>
    <hyperlink r:id="rId1960" ref="L496"/>
    <hyperlink r:id="rId1961" ref="H497"/>
    <hyperlink r:id="rId1962" ref="I497"/>
    <hyperlink r:id="rId1963" ref="J497"/>
    <hyperlink r:id="rId1964" ref="H498"/>
    <hyperlink r:id="rId1965" ref="I498"/>
    <hyperlink r:id="rId1966" ref="J498"/>
    <hyperlink r:id="rId1967" ref="K498"/>
    <hyperlink r:id="rId1968" ref="L498"/>
    <hyperlink r:id="rId1969" ref="H499"/>
    <hyperlink r:id="rId1970" ref="I499"/>
    <hyperlink r:id="rId1971" ref="J499"/>
    <hyperlink r:id="rId1972" ref="K499"/>
    <hyperlink r:id="rId1973" ref="L499"/>
    <hyperlink r:id="rId1974" ref="H500"/>
    <hyperlink r:id="rId1975" ref="I500"/>
    <hyperlink r:id="rId1976" ref="J500"/>
    <hyperlink r:id="rId1977" ref="K500"/>
    <hyperlink r:id="rId1978" ref="L500"/>
    <hyperlink r:id="rId1979" ref="H501"/>
    <hyperlink r:id="rId1980" ref="I501"/>
    <hyperlink r:id="rId1981" ref="J501"/>
    <hyperlink r:id="rId1982" ref="K501"/>
    <hyperlink r:id="rId1983" ref="L501"/>
    <hyperlink r:id="rId1984" ref="H502"/>
    <hyperlink r:id="rId1985" ref="I502"/>
    <hyperlink r:id="rId1986" ref="H503"/>
    <hyperlink r:id="rId1987" ref="I503"/>
    <hyperlink r:id="rId1988" ref="J503"/>
    <hyperlink r:id="rId1989" ref="H504"/>
    <hyperlink r:id="rId1990" ref="I504"/>
    <hyperlink r:id="rId1991" ref="J504"/>
    <hyperlink r:id="rId1992" ref="K504"/>
    <hyperlink r:id="rId1993" ref="L504"/>
    <hyperlink r:id="rId1994" ref="H505"/>
    <hyperlink r:id="rId1995" ref="I505"/>
    <hyperlink r:id="rId1996" ref="J505"/>
    <hyperlink r:id="rId1997" ref="K505"/>
    <hyperlink r:id="rId1998" ref="L505"/>
    <hyperlink r:id="rId1999" ref="H506"/>
    <hyperlink r:id="rId2000" ref="I506"/>
    <hyperlink r:id="rId2001" ref="J506"/>
    <hyperlink r:id="rId2002" ref="K506"/>
    <hyperlink r:id="rId2003" ref="H507"/>
    <hyperlink r:id="rId2004" ref="I507"/>
    <hyperlink r:id="rId2005" ref="J507"/>
    <hyperlink r:id="rId2006" ref="K507"/>
    <hyperlink r:id="rId2007" ref="L507"/>
    <hyperlink r:id="rId2008" ref="H508"/>
    <hyperlink r:id="rId2009" ref="I508"/>
    <hyperlink r:id="rId2010" ref="J508"/>
    <hyperlink r:id="rId2011" ref="K508"/>
    <hyperlink r:id="rId2012" ref="L508"/>
    <hyperlink r:id="rId2013" ref="H509"/>
    <hyperlink r:id="rId2014" ref="I509"/>
    <hyperlink r:id="rId2015" ref="J509"/>
    <hyperlink r:id="rId2016" ref="K509"/>
    <hyperlink r:id="rId2017" ref="L509"/>
    <hyperlink r:id="rId2018" ref="H510"/>
    <hyperlink r:id="rId2019" ref="I510"/>
    <hyperlink r:id="rId2020" ref="J510"/>
    <hyperlink r:id="rId2021" ref="K510"/>
    <hyperlink r:id="rId2022" ref="L510"/>
    <hyperlink r:id="rId2023" ref="H511"/>
    <hyperlink r:id="rId2024" ref="I511"/>
    <hyperlink r:id="rId2025" ref="J511"/>
    <hyperlink r:id="rId2026" ref="K511"/>
    <hyperlink r:id="rId2027" ref="L511"/>
    <hyperlink r:id="rId2028" ref="H512"/>
    <hyperlink r:id="rId2029" ref="I512"/>
    <hyperlink r:id="rId2030" ref="J512"/>
    <hyperlink r:id="rId2031" ref="K512"/>
    <hyperlink r:id="rId2032" ref="L512"/>
    <hyperlink r:id="rId2033" ref="H513"/>
    <hyperlink r:id="rId2034" ref="I513"/>
    <hyperlink r:id="rId2035" ref="J513"/>
    <hyperlink r:id="rId2036" ref="K513"/>
    <hyperlink r:id="rId2037" ref="L513"/>
    <hyperlink r:id="rId2038" ref="H514"/>
    <hyperlink r:id="rId2039" ref="I514"/>
    <hyperlink r:id="rId2040" ref="J514"/>
    <hyperlink r:id="rId2041" ref="K514"/>
    <hyperlink r:id="rId2042" ref="L514"/>
    <hyperlink r:id="rId2043" ref="H515"/>
    <hyperlink r:id="rId2044" ref="I515"/>
    <hyperlink r:id="rId2045" ref="J515"/>
    <hyperlink r:id="rId2046" ref="K515"/>
    <hyperlink r:id="rId2047" ref="H516"/>
    <hyperlink r:id="rId2048" ref="I516"/>
    <hyperlink r:id="rId2049" ref="J516"/>
    <hyperlink r:id="rId2050" ref="H517"/>
    <hyperlink r:id="rId2051" ref="I517"/>
    <hyperlink r:id="rId2052" ref="H518"/>
    <hyperlink r:id="rId2053" ref="I518"/>
    <hyperlink r:id="rId2054" ref="J518"/>
    <hyperlink r:id="rId2055" ref="K518"/>
    <hyperlink r:id="rId2056" ref="L518"/>
    <hyperlink r:id="rId2057" ref="H519"/>
    <hyperlink r:id="rId2058" ref="I519"/>
    <hyperlink r:id="rId2059" ref="H520"/>
    <hyperlink r:id="rId2060" ref="I520"/>
    <hyperlink r:id="rId2061" ref="J520"/>
    <hyperlink r:id="rId2062" ref="K520"/>
    <hyperlink r:id="rId2063" ref="H521"/>
    <hyperlink r:id="rId2064" ref="I521"/>
    <hyperlink r:id="rId2065" ref="J521"/>
    <hyperlink r:id="rId2066" ref="K521"/>
    <hyperlink r:id="rId2067" ref="H522"/>
    <hyperlink r:id="rId2068" ref="I522"/>
    <hyperlink r:id="rId2069" ref="J522"/>
    <hyperlink r:id="rId2070" ref="H523"/>
    <hyperlink r:id="rId2071" ref="I523"/>
    <hyperlink r:id="rId2072" ref="J523"/>
    <hyperlink r:id="rId2073" ref="K523"/>
    <hyperlink r:id="rId2074" ref="L523"/>
    <hyperlink r:id="rId2075" ref="H524"/>
    <hyperlink r:id="rId2076" ref="I524"/>
    <hyperlink r:id="rId2077" ref="J524"/>
    <hyperlink r:id="rId2078" ref="H525"/>
    <hyperlink r:id="rId2079" ref="I525"/>
    <hyperlink r:id="rId2080" ref="J525"/>
    <hyperlink r:id="rId2081" ref="K525"/>
    <hyperlink r:id="rId2082" ref="L525"/>
    <hyperlink r:id="rId2083" ref="H526"/>
    <hyperlink r:id="rId2084" ref="I526"/>
    <hyperlink r:id="rId2085" ref="J526"/>
    <hyperlink r:id="rId2086" ref="K526"/>
    <hyperlink r:id="rId2087" ref="L526"/>
    <hyperlink r:id="rId2088" ref="H527"/>
    <hyperlink r:id="rId2089" ref="I527"/>
    <hyperlink r:id="rId2090" ref="J527"/>
    <hyperlink r:id="rId2091" ref="K527"/>
    <hyperlink r:id="rId2092" ref="L527"/>
    <hyperlink r:id="rId2093" ref="H528"/>
    <hyperlink r:id="rId2094" ref="I528"/>
    <hyperlink r:id="rId2095" ref="J528"/>
    <hyperlink r:id="rId2096" ref="K528"/>
    <hyperlink r:id="rId2097" ref="L528"/>
    <hyperlink r:id="rId2098" ref="H529"/>
    <hyperlink r:id="rId2099" ref="I529"/>
    <hyperlink r:id="rId2100" ref="J529"/>
    <hyperlink r:id="rId2101" ref="K529"/>
    <hyperlink r:id="rId2102" ref="L529"/>
    <hyperlink r:id="rId2103" ref="H530"/>
    <hyperlink r:id="rId2104" ref="I530"/>
    <hyperlink r:id="rId2105" ref="J530"/>
    <hyperlink r:id="rId2106" ref="K530"/>
    <hyperlink r:id="rId2107" ref="L530"/>
    <hyperlink r:id="rId2108" ref="H531"/>
    <hyperlink r:id="rId2109" ref="I531"/>
    <hyperlink r:id="rId2110" ref="J531"/>
    <hyperlink r:id="rId2111" ref="K531"/>
    <hyperlink r:id="rId2112" ref="L531"/>
    <hyperlink r:id="rId2113" ref="H532"/>
    <hyperlink r:id="rId2114" ref="I532"/>
    <hyperlink r:id="rId2115" ref="J532"/>
    <hyperlink r:id="rId2116" ref="K532"/>
    <hyperlink r:id="rId2117" ref="L532"/>
    <hyperlink r:id="rId2118" ref="H533"/>
    <hyperlink r:id="rId2119" ref="I533"/>
    <hyperlink r:id="rId2120" ref="J533"/>
    <hyperlink r:id="rId2121" ref="K533"/>
    <hyperlink r:id="rId2122" ref="L533"/>
    <hyperlink r:id="rId2123" ref="H534"/>
    <hyperlink r:id="rId2124" ref="I534"/>
    <hyperlink r:id="rId2125" ref="H535"/>
    <hyperlink r:id="rId2126" ref="I535"/>
    <hyperlink r:id="rId2127" ref="J535"/>
    <hyperlink r:id="rId2128" ref="K535"/>
    <hyperlink r:id="rId2129" ref="L535"/>
    <hyperlink r:id="rId2130" ref="H536"/>
    <hyperlink r:id="rId2131" ref="I536"/>
    <hyperlink r:id="rId2132" ref="J536"/>
    <hyperlink r:id="rId2133" ref="K536"/>
    <hyperlink r:id="rId2134" ref="L536"/>
    <hyperlink r:id="rId2135" ref="H537"/>
    <hyperlink r:id="rId2136" ref="I537"/>
    <hyperlink r:id="rId2137" ref="H538"/>
    <hyperlink r:id="rId2138" ref="I538"/>
    <hyperlink r:id="rId2139" ref="J538"/>
    <hyperlink r:id="rId2140" ref="K538"/>
    <hyperlink r:id="rId2141" ref="L538"/>
    <hyperlink r:id="rId2142" ref="H539"/>
    <hyperlink r:id="rId2143" ref="I539"/>
    <hyperlink r:id="rId2144" ref="J539"/>
    <hyperlink r:id="rId2145" ref="K539"/>
    <hyperlink r:id="rId2146" ref="L539"/>
    <hyperlink r:id="rId2147" ref="H540"/>
    <hyperlink r:id="rId2148" ref="I540"/>
    <hyperlink r:id="rId2149" ref="J540"/>
    <hyperlink r:id="rId2150" ref="K540"/>
    <hyperlink r:id="rId2151" ref="L540"/>
    <hyperlink r:id="rId2152" ref="H541"/>
    <hyperlink r:id="rId2153" ref="I541"/>
    <hyperlink r:id="rId2154" ref="J541"/>
    <hyperlink r:id="rId2155" ref="K541"/>
    <hyperlink r:id="rId2156" ref="L541"/>
    <hyperlink r:id="rId2157" ref="H542"/>
    <hyperlink r:id="rId2158" ref="I542"/>
    <hyperlink r:id="rId2159" ref="J542"/>
    <hyperlink r:id="rId2160" ref="H543"/>
    <hyperlink r:id="rId2161" ref="H544"/>
    <hyperlink r:id="rId2162" ref="H545"/>
    <hyperlink r:id="rId2163" ref="I545"/>
    <hyperlink r:id="rId2164" ref="J545"/>
    <hyperlink r:id="rId2165" ref="K545"/>
    <hyperlink r:id="rId2166" ref="L545"/>
    <hyperlink r:id="rId2167" ref="H546"/>
    <hyperlink r:id="rId2168" ref="I546"/>
    <hyperlink r:id="rId2169" ref="J546"/>
    <hyperlink r:id="rId2170" ref="K546"/>
    <hyperlink r:id="rId2171" ref="L546"/>
    <hyperlink r:id="rId2172" ref="H547"/>
    <hyperlink r:id="rId2173" ref="I547"/>
    <hyperlink r:id="rId2174" ref="J547"/>
    <hyperlink r:id="rId2175" ref="K547"/>
    <hyperlink r:id="rId2176" ref="L547"/>
    <hyperlink r:id="rId2177" ref="H548"/>
    <hyperlink r:id="rId2178" ref="I548"/>
    <hyperlink r:id="rId2179" ref="J548"/>
    <hyperlink r:id="rId2180" ref="K548"/>
    <hyperlink r:id="rId2181" ref="H549"/>
    <hyperlink r:id="rId2182" ref="I549"/>
    <hyperlink r:id="rId2183" ref="J549"/>
    <hyperlink r:id="rId2184" ref="H550"/>
    <hyperlink r:id="rId2185" ref="I550"/>
    <hyperlink r:id="rId2186" ref="J550"/>
    <hyperlink r:id="rId2187" ref="K550"/>
    <hyperlink r:id="rId2188" ref="L550"/>
    <hyperlink r:id="rId2189" ref="H551"/>
    <hyperlink r:id="rId2190" ref="I551"/>
    <hyperlink r:id="rId2191" ref="J551"/>
    <hyperlink r:id="rId2192" ref="K551"/>
    <hyperlink r:id="rId2193" ref="L551"/>
    <hyperlink r:id="rId2194" ref="H552"/>
    <hyperlink r:id="rId2195" ref="I552"/>
    <hyperlink r:id="rId2196" ref="J552"/>
    <hyperlink r:id="rId2197" ref="K552"/>
    <hyperlink r:id="rId2198" ref="L552"/>
    <hyperlink r:id="rId2199" ref="H553"/>
    <hyperlink r:id="rId2200" ref="I553"/>
    <hyperlink r:id="rId2201" ref="J553"/>
    <hyperlink r:id="rId2202" ref="K553"/>
    <hyperlink r:id="rId2203" ref="L553"/>
    <hyperlink r:id="rId2204" ref="H554"/>
    <hyperlink r:id="rId2205" ref="I554"/>
    <hyperlink r:id="rId2206" ref="J554"/>
    <hyperlink r:id="rId2207" ref="K554"/>
    <hyperlink r:id="rId2208" ref="L554"/>
    <hyperlink r:id="rId2209" ref="H555"/>
    <hyperlink r:id="rId2210" ref="I555"/>
    <hyperlink r:id="rId2211" ref="J555"/>
    <hyperlink r:id="rId2212" ref="K555"/>
    <hyperlink r:id="rId2213" ref="L555"/>
    <hyperlink r:id="rId2214" ref="H556"/>
    <hyperlink r:id="rId2215" ref="I556"/>
    <hyperlink r:id="rId2216" ref="J556"/>
    <hyperlink r:id="rId2217" ref="K556"/>
    <hyperlink r:id="rId2218" ref="L556"/>
    <hyperlink r:id="rId2219" ref="H557"/>
    <hyperlink r:id="rId2220" ref="I557"/>
    <hyperlink r:id="rId2221" ref="J557"/>
    <hyperlink r:id="rId2222" ref="K557"/>
    <hyperlink r:id="rId2223" ref="L557"/>
    <hyperlink r:id="rId2224" ref="H558"/>
    <hyperlink r:id="rId2225" ref="I558"/>
    <hyperlink r:id="rId2226" ref="J558"/>
    <hyperlink r:id="rId2227" ref="K558"/>
    <hyperlink r:id="rId2228" ref="L558"/>
    <hyperlink r:id="rId2229" ref="H559"/>
    <hyperlink r:id="rId2230" ref="I559"/>
    <hyperlink r:id="rId2231" ref="H560"/>
    <hyperlink r:id="rId2232" ref="I560"/>
    <hyperlink r:id="rId2233" ref="J560"/>
    <hyperlink r:id="rId2234" ref="K560"/>
    <hyperlink r:id="rId2235" ref="L560"/>
    <hyperlink r:id="rId2236" ref="H561"/>
    <hyperlink r:id="rId2237" ref="I561"/>
    <hyperlink r:id="rId2238" ref="J561"/>
    <hyperlink r:id="rId2239" ref="K561"/>
    <hyperlink r:id="rId2240" ref="L561"/>
    <hyperlink r:id="rId2241" ref="H562"/>
    <hyperlink r:id="rId2242" ref="I562"/>
    <hyperlink r:id="rId2243" ref="J562"/>
    <hyperlink r:id="rId2244" ref="K562"/>
    <hyperlink r:id="rId2245" ref="L562"/>
    <hyperlink r:id="rId2246" ref="H563"/>
    <hyperlink r:id="rId2247" ref="I563"/>
    <hyperlink r:id="rId2248" ref="J563"/>
    <hyperlink r:id="rId2249" ref="K563"/>
    <hyperlink r:id="rId2250" ref="L563"/>
    <hyperlink r:id="rId2251" ref="H564"/>
    <hyperlink r:id="rId2252" ref="I564"/>
    <hyperlink r:id="rId2253" ref="J564"/>
    <hyperlink r:id="rId2254" ref="K564"/>
    <hyperlink r:id="rId2255" ref="L564"/>
    <hyperlink r:id="rId2256" ref="H565"/>
    <hyperlink r:id="rId2257" ref="I565"/>
    <hyperlink r:id="rId2258" ref="J565"/>
    <hyperlink r:id="rId2259" ref="K565"/>
    <hyperlink r:id="rId2260" ref="L565"/>
    <hyperlink r:id="rId2261" ref="H566"/>
    <hyperlink r:id="rId2262" ref="I566"/>
    <hyperlink r:id="rId2263" ref="J566"/>
    <hyperlink r:id="rId2264" ref="K566"/>
    <hyperlink r:id="rId2265" ref="L566"/>
    <hyperlink r:id="rId2266" ref="H567"/>
    <hyperlink r:id="rId2267" ref="I567"/>
    <hyperlink r:id="rId2268" ref="J567"/>
    <hyperlink r:id="rId2269" ref="K567"/>
    <hyperlink r:id="rId2270" ref="L567"/>
    <hyperlink r:id="rId2271" ref="H568"/>
    <hyperlink r:id="rId2272" ref="I568"/>
    <hyperlink r:id="rId2273" ref="J568"/>
    <hyperlink r:id="rId2274" ref="K568"/>
    <hyperlink r:id="rId2275" ref="L568"/>
    <hyperlink r:id="rId2276" ref="H569"/>
    <hyperlink r:id="rId2277" ref="I569"/>
    <hyperlink r:id="rId2278" ref="J569"/>
    <hyperlink r:id="rId2279" ref="K569"/>
    <hyperlink r:id="rId2280" ref="L569"/>
    <hyperlink r:id="rId2281" ref="H570"/>
    <hyperlink r:id="rId2282" ref="I570"/>
    <hyperlink r:id="rId2283" ref="J570"/>
    <hyperlink r:id="rId2284" ref="K570"/>
    <hyperlink r:id="rId2285" ref="L570"/>
    <hyperlink r:id="rId2286" ref="H571"/>
    <hyperlink r:id="rId2287" ref="I571"/>
    <hyperlink r:id="rId2288" ref="J571"/>
    <hyperlink r:id="rId2289" ref="K571"/>
    <hyperlink r:id="rId2290" ref="L571"/>
    <hyperlink r:id="rId2291" ref="H572"/>
    <hyperlink r:id="rId2292" ref="I572"/>
    <hyperlink r:id="rId2293" ref="J572"/>
    <hyperlink r:id="rId2294" ref="K572"/>
    <hyperlink r:id="rId2295" ref="L572"/>
    <hyperlink r:id="rId2296" ref="H573"/>
    <hyperlink r:id="rId2297" ref="I573"/>
    <hyperlink r:id="rId2298" ref="H574"/>
    <hyperlink r:id="rId2299" ref="I574"/>
    <hyperlink r:id="rId2300" ref="H575"/>
    <hyperlink r:id="rId2301" ref="I575"/>
    <hyperlink r:id="rId2302" ref="J575"/>
    <hyperlink r:id="rId2303" ref="K575"/>
    <hyperlink r:id="rId2304" ref="L575"/>
    <hyperlink r:id="rId2305" ref="H576"/>
    <hyperlink r:id="rId2306" ref="I576"/>
    <hyperlink r:id="rId2307" ref="J576"/>
    <hyperlink r:id="rId2308" ref="K576"/>
    <hyperlink r:id="rId2309" ref="L576"/>
    <hyperlink r:id="rId2310" ref="H577"/>
    <hyperlink r:id="rId2311" ref="I577"/>
    <hyperlink r:id="rId2312" ref="J577"/>
    <hyperlink r:id="rId2313" ref="K577"/>
    <hyperlink r:id="rId2314" ref="L577"/>
    <hyperlink r:id="rId2315" ref="H578"/>
    <hyperlink r:id="rId2316" ref="I578"/>
    <hyperlink r:id="rId2317" ref="J578"/>
    <hyperlink r:id="rId2318" ref="K578"/>
    <hyperlink r:id="rId2319" ref="L578"/>
    <hyperlink r:id="rId2320" ref="H579"/>
    <hyperlink r:id="rId2321" ref="I579"/>
    <hyperlink r:id="rId2322" ref="J579"/>
    <hyperlink r:id="rId2323" ref="K579"/>
    <hyperlink r:id="rId2324" ref="L579"/>
    <hyperlink r:id="rId2325" ref="H580"/>
    <hyperlink r:id="rId2326" ref="I580"/>
    <hyperlink r:id="rId2327" ref="J580"/>
    <hyperlink r:id="rId2328" ref="K580"/>
    <hyperlink r:id="rId2329" ref="L580"/>
    <hyperlink r:id="rId2330" ref="H581"/>
    <hyperlink r:id="rId2331" ref="I581"/>
    <hyperlink r:id="rId2332" ref="H582"/>
    <hyperlink r:id="rId2333" ref="I582"/>
    <hyperlink r:id="rId2334" ref="H583"/>
    <hyperlink r:id="rId2335" ref="I583"/>
    <hyperlink r:id="rId2336" ref="J583"/>
    <hyperlink r:id="rId2337" ref="K583"/>
    <hyperlink r:id="rId2338" ref="H584"/>
    <hyperlink r:id="rId2339" ref="I584"/>
    <hyperlink r:id="rId2340" ref="J584"/>
    <hyperlink r:id="rId2341" ref="K584"/>
    <hyperlink r:id="rId2342" ref="L584"/>
    <hyperlink r:id="rId2343" ref="H585"/>
    <hyperlink r:id="rId2344" ref="I585"/>
    <hyperlink r:id="rId2345" ref="J585"/>
    <hyperlink r:id="rId2346" ref="K585"/>
    <hyperlink r:id="rId2347" ref="L585"/>
    <hyperlink r:id="rId2348" ref="H586"/>
    <hyperlink r:id="rId2349" ref="I586"/>
    <hyperlink r:id="rId2350" ref="J586"/>
    <hyperlink r:id="rId2351" ref="K586"/>
    <hyperlink r:id="rId2352" ref="L586"/>
    <hyperlink r:id="rId2353" ref="H587"/>
    <hyperlink r:id="rId2354" ref="I587"/>
    <hyperlink r:id="rId2355" ref="J587"/>
    <hyperlink r:id="rId2356" ref="H588"/>
    <hyperlink r:id="rId2357" ref="I588"/>
    <hyperlink r:id="rId2358" ref="J588"/>
    <hyperlink r:id="rId2359" ref="K588"/>
    <hyperlink r:id="rId2360" ref="L588"/>
    <hyperlink r:id="rId2361" ref="H589"/>
    <hyperlink r:id="rId2362" ref="I589"/>
    <hyperlink r:id="rId2363" ref="J589"/>
    <hyperlink r:id="rId2364" ref="K589"/>
    <hyperlink r:id="rId2365" ref="L589"/>
    <hyperlink r:id="rId2366" ref="H590"/>
    <hyperlink r:id="rId2367" ref="I590"/>
    <hyperlink r:id="rId2368" ref="J590"/>
    <hyperlink r:id="rId2369" ref="K590"/>
    <hyperlink r:id="rId2370" ref="L590"/>
    <hyperlink r:id="rId2371" ref="H591"/>
    <hyperlink r:id="rId2372" ref="I591"/>
    <hyperlink r:id="rId2373" ref="J591"/>
    <hyperlink r:id="rId2374" ref="K591"/>
    <hyperlink r:id="rId2375" ref="L591"/>
    <hyperlink r:id="rId2376" ref="H592"/>
    <hyperlink r:id="rId2377" ref="I592"/>
    <hyperlink r:id="rId2378" ref="J592"/>
    <hyperlink r:id="rId2379" ref="K592"/>
    <hyperlink r:id="rId2380" ref="L592"/>
    <hyperlink r:id="rId2381" ref="H593"/>
    <hyperlink r:id="rId2382" ref="I593"/>
    <hyperlink r:id="rId2383" ref="J593"/>
    <hyperlink r:id="rId2384" ref="K593"/>
    <hyperlink r:id="rId2385" ref="L593"/>
    <hyperlink r:id="rId2386" ref="H594"/>
    <hyperlink r:id="rId2387" ref="I594"/>
    <hyperlink r:id="rId2388" ref="J594"/>
    <hyperlink r:id="rId2389" ref="K594"/>
    <hyperlink r:id="rId2390" ref="L594"/>
    <hyperlink r:id="rId2391" ref="H595"/>
    <hyperlink r:id="rId2392" ref="I595"/>
    <hyperlink r:id="rId2393" ref="J595"/>
    <hyperlink r:id="rId2394" ref="H596"/>
    <hyperlink r:id="rId2395" ref="I596"/>
    <hyperlink r:id="rId2396" ref="J596"/>
    <hyperlink r:id="rId2397" ref="H597"/>
    <hyperlink r:id="rId2398" ref="I597"/>
    <hyperlink r:id="rId2399" ref="J597"/>
    <hyperlink r:id="rId2400" ref="K597"/>
    <hyperlink r:id="rId2401" ref="L597"/>
    <hyperlink r:id="rId2402" ref="H598"/>
    <hyperlink r:id="rId2403" ref="I598"/>
    <hyperlink r:id="rId2404" ref="H599"/>
    <hyperlink r:id="rId2405" ref="I599"/>
    <hyperlink r:id="rId2406" ref="H600"/>
    <hyperlink r:id="rId2407" ref="I600"/>
    <hyperlink r:id="rId2408" ref="J600"/>
    <hyperlink r:id="rId2409" ref="H601"/>
    <hyperlink r:id="rId2410" ref="I601"/>
    <hyperlink r:id="rId2411" ref="J601"/>
    <hyperlink r:id="rId2412" ref="H602"/>
    <hyperlink r:id="rId2413" ref="I602"/>
    <hyperlink r:id="rId2414" ref="J602"/>
    <hyperlink r:id="rId2415" ref="K602"/>
    <hyperlink r:id="rId2416" ref="H603"/>
    <hyperlink r:id="rId2417" ref="I603"/>
    <hyperlink r:id="rId2418" ref="J603"/>
    <hyperlink r:id="rId2419" ref="K603"/>
    <hyperlink r:id="rId2420" ref="L603"/>
    <hyperlink r:id="rId2421" ref="H604"/>
    <hyperlink r:id="rId2422" ref="I604"/>
    <hyperlink r:id="rId2423" ref="J604"/>
    <hyperlink r:id="rId2424" ref="K604"/>
    <hyperlink r:id="rId2425" ref="L604"/>
    <hyperlink r:id="rId2426" ref="H605"/>
    <hyperlink r:id="rId2427" ref="I605"/>
    <hyperlink r:id="rId2428" ref="J605"/>
    <hyperlink r:id="rId2429" ref="K605"/>
    <hyperlink r:id="rId2430" ref="L605"/>
    <hyperlink r:id="rId2431" ref="H606"/>
    <hyperlink r:id="rId2432" ref="I606"/>
    <hyperlink r:id="rId2433" ref="J606"/>
    <hyperlink r:id="rId2434" ref="K606"/>
    <hyperlink r:id="rId2435" ref="L606"/>
    <hyperlink r:id="rId2436" ref="H607"/>
    <hyperlink r:id="rId2437" ref="I607"/>
    <hyperlink r:id="rId2438" ref="J607"/>
    <hyperlink r:id="rId2439" ref="K607"/>
    <hyperlink r:id="rId2440" ref="L607"/>
    <hyperlink r:id="rId2441" ref="H608"/>
    <hyperlink r:id="rId2442" ref="I608"/>
    <hyperlink r:id="rId2443" ref="J608"/>
    <hyperlink r:id="rId2444" ref="K608"/>
    <hyperlink r:id="rId2445" ref="L608"/>
    <hyperlink r:id="rId2446" ref="H609"/>
    <hyperlink r:id="rId2447" ref="I609"/>
    <hyperlink r:id="rId2448" ref="J609"/>
    <hyperlink r:id="rId2449" ref="K609"/>
    <hyperlink r:id="rId2450" ref="L609"/>
    <hyperlink r:id="rId2451" ref="H610"/>
    <hyperlink r:id="rId2452" ref="I610"/>
    <hyperlink r:id="rId2453" ref="J610"/>
    <hyperlink r:id="rId2454" ref="H611"/>
    <hyperlink r:id="rId2455" ref="I611"/>
    <hyperlink r:id="rId2456" ref="H612"/>
    <hyperlink r:id="rId2457" ref="I612"/>
    <hyperlink r:id="rId2458" ref="J612"/>
    <hyperlink r:id="rId2459" ref="H613"/>
    <hyperlink r:id="rId2460" ref="I613"/>
    <hyperlink r:id="rId2461" ref="J613"/>
    <hyperlink r:id="rId2462" ref="K613"/>
    <hyperlink r:id="rId2463" ref="H614"/>
    <hyperlink r:id="rId2464" ref="I614"/>
    <hyperlink r:id="rId2465" ref="J614"/>
    <hyperlink r:id="rId2466" ref="K614"/>
    <hyperlink r:id="rId2467" ref="L614"/>
    <hyperlink r:id="rId2468" ref="H615"/>
    <hyperlink r:id="rId2469" ref="I615"/>
    <hyperlink r:id="rId2470" ref="J615"/>
    <hyperlink r:id="rId2471" ref="K615"/>
    <hyperlink r:id="rId2472" ref="L615"/>
    <hyperlink r:id="rId2473" ref="H616"/>
    <hyperlink r:id="rId2474" ref="I616"/>
    <hyperlink r:id="rId2475" ref="J616"/>
    <hyperlink r:id="rId2476" ref="K616"/>
    <hyperlink r:id="rId2477" ref="L616"/>
    <hyperlink r:id="rId2478" ref="H617"/>
    <hyperlink r:id="rId2479" ref="I617"/>
    <hyperlink r:id="rId2480" ref="H618"/>
    <hyperlink r:id="rId2481" ref="I618"/>
    <hyperlink r:id="rId2482" ref="H619"/>
    <hyperlink r:id="rId2483" ref="I619"/>
    <hyperlink r:id="rId2484" ref="J619"/>
    <hyperlink r:id="rId2485" ref="K619"/>
    <hyperlink r:id="rId2486" ref="L619"/>
    <hyperlink r:id="rId2487" ref="H620"/>
    <hyperlink r:id="rId2488" ref="I620"/>
    <hyperlink r:id="rId2489" ref="J620"/>
    <hyperlink r:id="rId2490" ref="K620"/>
    <hyperlink r:id="rId2491" ref="L620"/>
    <hyperlink r:id="rId2492" ref="H621"/>
    <hyperlink r:id="rId2493" ref="I621"/>
    <hyperlink r:id="rId2494" ref="J621"/>
    <hyperlink r:id="rId2495" ref="K621"/>
    <hyperlink r:id="rId2496" ref="L621"/>
    <hyperlink r:id="rId2497" ref="H622"/>
    <hyperlink r:id="rId2498" ref="I622"/>
    <hyperlink r:id="rId2499" ref="J622"/>
    <hyperlink r:id="rId2500" ref="K622"/>
    <hyperlink r:id="rId2501" ref="L622"/>
    <hyperlink r:id="rId2502" ref="H623"/>
    <hyperlink r:id="rId2503" ref="I623"/>
    <hyperlink r:id="rId2504" ref="J623"/>
    <hyperlink r:id="rId2505" ref="K623"/>
    <hyperlink r:id="rId2506" ref="L623"/>
    <hyperlink r:id="rId2507" ref="H624"/>
    <hyperlink r:id="rId2508" ref="I624"/>
    <hyperlink r:id="rId2509" ref="J624"/>
    <hyperlink r:id="rId2510" ref="K624"/>
    <hyperlink r:id="rId2511" ref="L624"/>
    <hyperlink r:id="rId2512" ref="H625"/>
    <hyperlink r:id="rId2513" ref="I625"/>
    <hyperlink r:id="rId2514" ref="J625"/>
    <hyperlink r:id="rId2515" ref="H626"/>
    <hyperlink r:id="rId2516" ref="I626"/>
    <hyperlink r:id="rId2517" ref="J626"/>
    <hyperlink r:id="rId2518" ref="K626"/>
    <hyperlink r:id="rId2519" ref="H627"/>
    <hyperlink r:id="rId2520" ref="I627"/>
    <hyperlink r:id="rId2521" ref="J627"/>
    <hyperlink r:id="rId2522" ref="H628"/>
    <hyperlink r:id="rId2523" ref="I628"/>
    <hyperlink r:id="rId2524" ref="J628"/>
    <hyperlink r:id="rId2525" ref="K628"/>
    <hyperlink r:id="rId2526" ref="H629"/>
    <hyperlink r:id="rId2527" ref="I629"/>
    <hyperlink r:id="rId2528" ref="J629"/>
    <hyperlink r:id="rId2529" ref="K629"/>
    <hyperlink r:id="rId2530" ref="L629"/>
    <hyperlink r:id="rId2531" ref="H630"/>
    <hyperlink r:id="rId2532" ref="H631"/>
    <hyperlink r:id="rId2533" ref="I631"/>
    <hyperlink r:id="rId2534" ref="J631"/>
    <hyperlink r:id="rId2535" ref="K631"/>
    <hyperlink r:id="rId2536" ref="L631"/>
    <hyperlink r:id="rId2537" ref="H632"/>
    <hyperlink r:id="rId2538" ref="I632"/>
    <hyperlink r:id="rId2539" ref="J632"/>
    <hyperlink r:id="rId2540" ref="H633"/>
    <hyperlink r:id="rId2541" ref="I633"/>
    <hyperlink r:id="rId2542" ref="H634"/>
    <hyperlink r:id="rId2543" ref="I634"/>
    <hyperlink r:id="rId2544" ref="J634"/>
    <hyperlink r:id="rId2545" ref="K634"/>
    <hyperlink r:id="rId2546" ref="L634"/>
    <hyperlink r:id="rId2547" ref="H635"/>
    <hyperlink r:id="rId2548" ref="I635"/>
    <hyperlink r:id="rId2549" ref="J635"/>
    <hyperlink r:id="rId2550" ref="H636"/>
    <hyperlink r:id="rId2551" ref="I636"/>
    <hyperlink r:id="rId2552" ref="H637"/>
    <hyperlink r:id="rId2553" ref="I637"/>
    <hyperlink r:id="rId2554" ref="J637"/>
    <hyperlink r:id="rId2555" ref="K637"/>
    <hyperlink r:id="rId2556" ref="H638"/>
    <hyperlink r:id="rId2557" ref="I638"/>
    <hyperlink r:id="rId2558" ref="J638"/>
    <hyperlink r:id="rId2559" ref="H639"/>
    <hyperlink r:id="rId2560" ref="I639"/>
    <hyperlink r:id="rId2561" ref="J639"/>
    <hyperlink r:id="rId2562" ref="K639"/>
    <hyperlink r:id="rId2563" ref="H640"/>
    <hyperlink r:id="rId2564" ref="I640"/>
    <hyperlink r:id="rId2565" ref="J640"/>
    <hyperlink r:id="rId2566" ref="K640"/>
    <hyperlink r:id="rId2567" ref="H641"/>
    <hyperlink r:id="rId2568" ref="I641"/>
    <hyperlink r:id="rId2569" ref="J641"/>
    <hyperlink r:id="rId2570" ref="K641"/>
    <hyperlink r:id="rId2571" ref="L641"/>
    <hyperlink r:id="rId2572" ref="H642"/>
    <hyperlink r:id="rId2573" ref="I642"/>
    <hyperlink r:id="rId2574" ref="J642"/>
    <hyperlink r:id="rId2575" ref="K642"/>
    <hyperlink r:id="rId2576" ref="L642"/>
    <hyperlink r:id="rId2577" ref="H643"/>
    <hyperlink r:id="rId2578" ref="I643"/>
    <hyperlink r:id="rId2579" ref="J643"/>
    <hyperlink r:id="rId2580" ref="K643"/>
    <hyperlink r:id="rId2581" ref="H644"/>
    <hyperlink r:id="rId2582" ref="I644"/>
    <hyperlink r:id="rId2583" ref="J644"/>
    <hyperlink r:id="rId2584" ref="K644"/>
    <hyperlink r:id="rId2585" ref="H645"/>
    <hyperlink r:id="rId2586" ref="I645"/>
    <hyperlink r:id="rId2587" ref="J645"/>
    <hyperlink r:id="rId2588" ref="H646"/>
    <hyperlink r:id="rId2589" ref="I646"/>
    <hyperlink r:id="rId2590" ref="J646"/>
    <hyperlink r:id="rId2591" ref="K646"/>
    <hyperlink r:id="rId2592" ref="H647"/>
    <hyperlink r:id="rId2593" ref="I647"/>
    <hyperlink r:id="rId2594" ref="J647"/>
    <hyperlink r:id="rId2595" ref="K647"/>
    <hyperlink r:id="rId2596" ref="L647"/>
    <hyperlink r:id="rId2597" ref="H648"/>
    <hyperlink r:id="rId2598" ref="I648"/>
    <hyperlink r:id="rId2599" ref="J648"/>
    <hyperlink r:id="rId2600" ref="K648"/>
    <hyperlink r:id="rId2601" ref="L648"/>
    <hyperlink r:id="rId2602" ref="H649"/>
    <hyperlink r:id="rId2603" ref="I649"/>
    <hyperlink r:id="rId2604" ref="J649"/>
    <hyperlink r:id="rId2605" ref="K649"/>
    <hyperlink r:id="rId2606" ref="L649"/>
    <hyperlink r:id="rId2607" ref="H650"/>
    <hyperlink r:id="rId2608" ref="I650"/>
    <hyperlink r:id="rId2609" ref="J650"/>
    <hyperlink r:id="rId2610" ref="K650"/>
    <hyperlink r:id="rId2611" ref="L650"/>
    <hyperlink r:id="rId2612" ref="H651"/>
    <hyperlink r:id="rId2613" ref="I651"/>
    <hyperlink r:id="rId2614" ref="J651"/>
    <hyperlink r:id="rId2615" ref="K651"/>
    <hyperlink r:id="rId2616" ref="L651"/>
    <hyperlink r:id="rId2617" ref="H652"/>
    <hyperlink r:id="rId2618" ref="I652"/>
    <hyperlink r:id="rId2619" ref="J652"/>
    <hyperlink r:id="rId2620" ref="K652"/>
    <hyperlink r:id="rId2621" ref="L652"/>
    <hyperlink r:id="rId2622" ref="H653"/>
    <hyperlink r:id="rId2623" ref="I653"/>
    <hyperlink r:id="rId2624" ref="J653"/>
    <hyperlink r:id="rId2625" ref="K653"/>
    <hyperlink r:id="rId2626" ref="L653"/>
    <hyperlink r:id="rId2627" ref="H654"/>
    <hyperlink r:id="rId2628" ref="I654"/>
    <hyperlink r:id="rId2629" ref="H655"/>
    <hyperlink r:id="rId2630" ref="I655"/>
    <hyperlink r:id="rId2631" ref="J655"/>
    <hyperlink r:id="rId2632" ref="K655"/>
    <hyperlink r:id="rId2633" ref="H656"/>
    <hyperlink r:id="rId2634" ref="H657"/>
    <hyperlink r:id="rId2635" ref="I657"/>
    <hyperlink r:id="rId2636" ref="J657"/>
    <hyperlink r:id="rId2637" ref="K657"/>
    <hyperlink r:id="rId2638" ref="L657"/>
    <hyperlink r:id="rId2639" ref="H658"/>
    <hyperlink r:id="rId2640" ref="I658"/>
    <hyperlink r:id="rId2641" ref="J658"/>
    <hyperlink r:id="rId2642" ref="K658"/>
    <hyperlink r:id="rId2643" ref="L658"/>
    <hyperlink r:id="rId2644" ref="H659"/>
    <hyperlink r:id="rId2645" ref="I659"/>
    <hyperlink r:id="rId2646" ref="J659"/>
    <hyperlink r:id="rId2647" ref="H660"/>
    <hyperlink r:id="rId2648" ref="H661"/>
    <hyperlink r:id="rId2649" ref="I661"/>
    <hyperlink r:id="rId2650" ref="J661"/>
    <hyperlink r:id="rId2651" ref="K661"/>
    <hyperlink r:id="rId2652" ref="L661"/>
    <hyperlink r:id="rId2653" ref="H662"/>
    <hyperlink r:id="rId2654" ref="I662"/>
    <hyperlink r:id="rId2655" ref="J662"/>
    <hyperlink r:id="rId2656" ref="K662"/>
    <hyperlink r:id="rId2657" ref="L662"/>
    <hyperlink r:id="rId2658" ref="H663"/>
    <hyperlink r:id="rId2659" ref="I663"/>
    <hyperlink r:id="rId2660" ref="J663"/>
    <hyperlink r:id="rId2661" ref="K663"/>
    <hyperlink r:id="rId2662" ref="L663"/>
    <hyperlink r:id="rId2663" ref="H664"/>
    <hyperlink r:id="rId2664" ref="I664"/>
    <hyperlink r:id="rId2665" ref="J664"/>
    <hyperlink r:id="rId2666" ref="K664"/>
    <hyperlink r:id="rId2667" ref="L664"/>
    <hyperlink r:id="rId2668" ref="H665"/>
    <hyperlink r:id="rId2669" ref="I665"/>
    <hyperlink r:id="rId2670" ref="J665"/>
    <hyperlink r:id="rId2671" ref="K665"/>
    <hyperlink r:id="rId2672" ref="L665"/>
    <hyperlink r:id="rId2673" ref="H666"/>
    <hyperlink r:id="rId2674" ref="I666"/>
    <hyperlink r:id="rId2675" ref="J666"/>
    <hyperlink r:id="rId2676" ref="K666"/>
    <hyperlink r:id="rId2677" ref="L666"/>
    <hyperlink r:id="rId2678" ref="H667"/>
    <hyperlink r:id="rId2679" ref="I667"/>
    <hyperlink r:id="rId2680" ref="J667"/>
    <hyperlink r:id="rId2681" ref="K667"/>
    <hyperlink r:id="rId2682" ref="L667"/>
    <hyperlink r:id="rId2683" ref="H668"/>
    <hyperlink r:id="rId2684" ref="I668"/>
    <hyperlink r:id="rId2685" ref="J668"/>
    <hyperlink r:id="rId2686" ref="K668"/>
    <hyperlink r:id="rId2687" ref="L668"/>
    <hyperlink r:id="rId2688" ref="H669"/>
    <hyperlink r:id="rId2689" ref="I669"/>
    <hyperlink r:id="rId2690" ref="J669"/>
    <hyperlink r:id="rId2691" ref="K669"/>
    <hyperlink r:id="rId2692" ref="L669"/>
    <hyperlink r:id="rId2693" ref="H670"/>
    <hyperlink r:id="rId2694" ref="I670"/>
    <hyperlink r:id="rId2695" ref="J670"/>
    <hyperlink r:id="rId2696" ref="K670"/>
    <hyperlink r:id="rId2697" ref="L670"/>
    <hyperlink r:id="rId2698" ref="H671"/>
    <hyperlink r:id="rId2699" ref="I671"/>
    <hyperlink r:id="rId2700" ref="J671"/>
    <hyperlink r:id="rId2701" ref="K671"/>
    <hyperlink r:id="rId2702" ref="L671"/>
    <hyperlink r:id="rId2703" ref="H672"/>
    <hyperlink r:id="rId2704" ref="I672"/>
    <hyperlink r:id="rId2705" ref="J672"/>
    <hyperlink r:id="rId2706" ref="K672"/>
    <hyperlink r:id="rId2707" ref="L672"/>
    <hyperlink r:id="rId2708" ref="H673"/>
    <hyperlink r:id="rId2709" ref="I673"/>
    <hyperlink r:id="rId2710" ref="J673"/>
    <hyperlink r:id="rId2711" ref="K673"/>
    <hyperlink r:id="rId2712" ref="L673"/>
    <hyperlink r:id="rId2713" ref="H674"/>
    <hyperlink r:id="rId2714" ref="I674"/>
    <hyperlink r:id="rId2715" ref="J674"/>
    <hyperlink r:id="rId2716" ref="K674"/>
    <hyperlink r:id="rId2717" ref="L674"/>
    <hyperlink r:id="rId2718" ref="H675"/>
    <hyperlink r:id="rId2719" ref="I675"/>
    <hyperlink r:id="rId2720" ref="J675"/>
    <hyperlink r:id="rId2721" ref="K675"/>
    <hyperlink r:id="rId2722" ref="L675"/>
    <hyperlink r:id="rId2723" ref="H676"/>
    <hyperlink r:id="rId2724" ref="I676"/>
    <hyperlink r:id="rId2725" ref="J676"/>
    <hyperlink r:id="rId2726" ref="K676"/>
    <hyperlink r:id="rId2727" ref="L676"/>
    <hyperlink r:id="rId2728" ref="H677"/>
    <hyperlink r:id="rId2729" ref="I677"/>
    <hyperlink r:id="rId2730" ref="J677"/>
    <hyperlink r:id="rId2731" ref="K677"/>
    <hyperlink r:id="rId2732" ref="L677"/>
    <hyperlink r:id="rId2733" ref="H678"/>
    <hyperlink r:id="rId2734" ref="I678"/>
    <hyperlink r:id="rId2735" ref="J678"/>
    <hyperlink r:id="rId2736" ref="K678"/>
    <hyperlink r:id="rId2737" ref="L678"/>
    <hyperlink r:id="rId2738" ref="H679"/>
    <hyperlink r:id="rId2739" ref="I679"/>
    <hyperlink r:id="rId2740" ref="J679"/>
    <hyperlink r:id="rId2741" ref="K679"/>
    <hyperlink r:id="rId2742" ref="L679"/>
    <hyperlink r:id="rId2743" ref="H680"/>
    <hyperlink r:id="rId2744" ref="I680"/>
    <hyperlink r:id="rId2745" ref="J680"/>
    <hyperlink r:id="rId2746" ref="K680"/>
    <hyperlink r:id="rId2747" ref="L680"/>
    <hyperlink r:id="rId2748" ref="H681"/>
    <hyperlink r:id="rId2749" ref="I681"/>
    <hyperlink r:id="rId2750" ref="J681"/>
    <hyperlink r:id="rId2751" ref="K681"/>
    <hyperlink r:id="rId2752" ref="L681"/>
    <hyperlink r:id="rId2753" ref="H682"/>
    <hyperlink r:id="rId2754" ref="I682"/>
    <hyperlink r:id="rId2755" ref="J682"/>
    <hyperlink r:id="rId2756" ref="K682"/>
    <hyperlink r:id="rId2757" ref="L682"/>
    <hyperlink r:id="rId2758" ref="H683"/>
    <hyperlink r:id="rId2759" ref="I683"/>
    <hyperlink r:id="rId2760" ref="J683"/>
    <hyperlink r:id="rId2761" ref="K683"/>
    <hyperlink r:id="rId2762" ref="L683"/>
    <hyperlink r:id="rId2763" ref="H684"/>
    <hyperlink r:id="rId2764" ref="I684"/>
    <hyperlink r:id="rId2765" ref="J684"/>
    <hyperlink r:id="rId2766" ref="K684"/>
    <hyperlink r:id="rId2767" ref="L684"/>
    <hyperlink r:id="rId2768" ref="H685"/>
    <hyperlink r:id="rId2769" ref="I685"/>
    <hyperlink r:id="rId2770" ref="J685"/>
    <hyperlink r:id="rId2771" ref="K685"/>
    <hyperlink r:id="rId2772" ref="L685"/>
    <hyperlink r:id="rId2773" ref="H686"/>
    <hyperlink r:id="rId2774" ref="I686"/>
    <hyperlink r:id="rId2775" ref="J686"/>
    <hyperlink r:id="rId2776" ref="K686"/>
    <hyperlink r:id="rId2777" ref="L686"/>
    <hyperlink r:id="rId2778" ref="H687"/>
    <hyperlink r:id="rId2779" ref="I687"/>
    <hyperlink r:id="rId2780" ref="J687"/>
    <hyperlink r:id="rId2781" ref="K687"/>
    <hyperlink r:id="rId2782" ref="L687"/>
    <hyperlink r:id="rId2783" ref="H688"/>
    <hyperlink r:id="rId2784" ref="I688"/>
    <hyperlink r:id="rId2785" ref="J688"/>
    <hyperlink r:id="rId2786" ref="K688"/>
    <hyperlink r:id="rId2787" ref="L688"/>
    <hyperlink r:id="rId2788" ref="H689"/>
    <hyperlink r:id="rId2789" ref="I689"/>
    <hyperlink r:id="rId2790" ref="J689"/>
    <hyperlink r:id="rId2791" ref="K689"/>
    <hyperlink r:id="rId2792" ref="L689"/>
    <hyperlink r:id="rId2793" ref="H690"/>
    <hyperlink r:id="rId2794" ref="I690"/>
    <hyperlink r:id="rId2795" ref="J690"/>
    <hyperlink r:id="rId2796" ref="K690"/>
    <hyperlink r:id="rId2797" ref="L690"/>
    <hyperlink r:id="rId2798" ref="H691"/>
    <hyperlink r:id="rId2799" ref="I691"/>
    <hyperlink r:id="rId2800" ref="H692"/>
    <hyperlink r:id="rId2801" ref="I692"/>
    <hyperlink r:id="rId2802" ref="J692"/>
    <hyperlink r:id="rId2803" ref="K692"/>
    <hyperlink r:id="rId2804" ref="L692"/>
    <hyperlink r:id="rId2805" ref="H693"/>
    <hyperlink r:id="rId2806" ref="I693"/>
    <hyperlink r:id="rId2807" ref="J693"/>
    <hyperlink r:id="rId2808" ref="K693"/>
    <hyperlink r:id="rId2809" ref="L693"/>
    <hyperlink r:id="rId2810" ref="H694"/>
    <hyperlink r:id="rId2811" ref="I694"/>
    <hyperlink r:id="rId2812" ref="H695"/>
    <hyperlink r:id="rId2813" ref="I695"/>
    <hyperlink r:id="rId2814" ref="J695"/>
    <hyperlink r:id="rId2815" ref="K695"/>
    <hyperlink r:id="rId2816" ref="H696"/>
    <hyperlink r:id="rId2817" ref="I696"/>
    <hyperlink r:id="rId2818" ref="J696"/>
    <hyperlink r:id="rId2819" ref="H697"/>
    <hyperlink r:id="rId2820" ref="I697"/>
    <hyperlink r:id="rId2821" ref="J697"/>
    <hyperlink r:id="rId2822" ref="K697"/>
    <hyperlink r:id="rId2823" ref="L697"/>
    <hyperlink r:id="rId2824" ref="H698"/>
    <hyperlink r:id="rId2825" ref="I698"/>
    <hyperlink r:id="rId2826" ref="J698"/>
    <hyperlink r:id="rId2827" ref="K698"/>
    <hyperlink r:id="rId2828" ref="L698"/>
    <hyperlink r:id="rId2829" ref="H699"/>
    <hyperlink r:id="rId2830" ref="I699"/>
    <hyperlink r:id="rId2831" ref="H700"/>
    <hyperlink r:id="rId2832" ref="H701"/>
    <hyperlink r:id="rId2833" ref="I701"/>
    <hyperlink r:id="rId2834" ref="J701"/>
    <hyperlink r:id="rId2835" ref="K701"/>
    <hyperlink r:id="rId2836" ref="L701"/>
    <hyperlink r:id="rId2837" ref="H702"/>
    <hyperlink r:id="rId2838" ref="I702"/>
    <hyperlink r:id="rId2839" ref="J702"/>
    <hyperlink r:id="rId2840" ref="K702"/>
    <hyperlink r:id="rId2841" ref="H703"/>
    <hyperlink r:id="rId2842" ref="I703"/>
    <hyperlink r:id="rId2843" ref="J703"/>
    <hyperlink r:id="rId2844" ref="K703"/>
    <hyperlink r:id="rId2845" ref="L703"/>
    <hyperlink r:id="rId2846" ref="H704"/>
    <hyperlink r:id="rId2847" ref="I704"/>
    <hyperlink r:id="rId2848" ref="J704"/>
    <hyperlink r:id="rId2849" ref="K704"/>
    <hyperlink r:id="rId2850" ref="L704"/>
    <hyperlink r:id="rId2851" ref="H705"/>
    <hyperlink r:id="rId2852" ref="I705"/>
    <hyperlink r:id="rId2853" ref="J705"/>
    <hyperlink r:id="rId2854" ref="K705"/>
    <hyperlink r:id="rId2855" ref="L705"/>
    <hyperlink r:id="rId2856" ref="H706"/>
    <hyperlink r:id="rId2857" ref="I706"/>
    <hyperlink r:id="rId2858" ref="J706"/>
    <hyperlink r:id="rId2859" ref="K706"/>
    <hyperlink r:id="rId2860" ref="L706"/>
    <hyperlink r:id="rId2861" ref="H707"/>
    <hyperlink r:id="rId2862" ref="I707"/>
    <hyperlink r:id="rId2863" ref="J707"/>
    <hyperlink r:id="rId2864" ref="K707"/>
    <hyperlink r:id="rId2865" ref="L707"/>
    <hyperlink r:id="rId2866" ref="H708"/>
    <hyperlink r:id="rId2867" ref="I708"/>
    <hyperlink r:id="rId2868" ref="J708"/>
    <hyperlink r:id="rId2869" ref="K708"/>
    <hyperlink r:id="rId2870" ref="L708"/>
    <hyperlink r:id="rId2871" ref="H709"/>
    <hyperlink r:id="rId2872" ref="H710"/>
    <hyperlink r:id="rId2873" ref="I710"/>
    <hyperlink r:id="rId2874" ref="J710"/>
    <hyperlink r:id="rId2875" ref="K710"/>
    <hyperlink r:id="rId2876" ref="L710"/>
    <hyperlink r:id="rId2877" ref="H711"/>
    <hyperlink r:id="rId2878" ref="I711"/>
    <hyperlink r:id="rId2879" ref="J711"/>
    <hyperlink r:id="rId2880" ref="K711"/>
    <hyperlink r:id="rId2881" ref="L711"/>
    <hyperlink r:id="rId2882" ref="H712"/>
    <hyperlink r:id="rId2883" ref="I712"/>
    <hyperlink r:id="rId2884" ref="J712"/>
    <hyperlink r:id="rId2885" ref="K712"/>
    <hyperlink r:id="rId2886" ref="L712"/>
    <hyperlink r:id="rId2887" ref="H713"/>
    <hyperlink r:id="rId2888" ref="I713"/>
    <hyperlink r:id="rId2889" ref="J713"/>
    <hyperlink r:id="rId2890" ref="K713"/>
    <hyperlink r:id="rId2891" ref="L713"/>
    <hyperlink r:id="rId2892" ref="H714"/>
    <hyperlink r:id="rId2893" ref="I714"/>
    <hyperlink r:id="rId2894" ref="H715"/>
    <hyperlink r:id="rId2895" ref="H716"/>
    <hyperlink r:id="rId2896" ref="I716"/>
    <hyperlink r:id="rId2897" ref="J716"/>
    <hyperlink r:id="rId2898" ref="K716"/>
    <hyperlink r:id="rId2899" ref="L716"/>
    <hyperlink r:id="rId2900" ref="H717"/>
    <hyperlink r:id="rId2901" ref="I717"/>
    <hyperlink r:id="rId2902" ref="J717"/>
    <hyperlink r:id="rId2903" ref="K717"/>
    <hyperlink r:id="rId2904" ref="H718"/>
    <hyperlink r:id="rId2905" ref="I718"/>
    <hyperlink r:id="rId2906" ref="J718"/>
    <hyperlink r:id="rId2907" ref="H719"/>
    <hyperlink r:id="rId2908" ref="I719"/>
    <hyperlink r:id="rId2909" ref="J719"/>
    <hyperlink r:id="rId2910" ref="K719"/>
    <hyperlink r:id="rId2911" ref="L719"/>
    <hyperlink r:id="rId2912" ref="H720"/>
    <hyperlink r:id="rId2913" ref="I720"/>
    <hyperlink r:id="rId2914" ref="J720"/>
    <hyperlink r:id="rId2915" ref="K720"/>
    <hyperlink r:id="rId2916" ref="H721"/>
    <hyperlink r:id="rId2917" ref="I721"/>
    <hyperlink r:id="rId2918" ref="J721"/>
    <hyperlink r:id="rId2919" ref="K721"/>
    <hyperlink r:id="rId2920" ref="L721"/>
    <hyperlink r:id="rId2921" ref="H722"/>
    <hyperlink r:id="rId2922" ref="I722"/>
    <hyperlink r:id="rId2923" ref="J722"/>
    <hyperlink r:id="rId2924" ref="K722"/>
    <hyperlink r:id="rId2925" ref="L722"/>
    <hyperlink r:id="rId2926" ref="H723"/>
    <hyperlink r:id="rId2927" ref="I723"/>
    <hyperlink r:id="rId2928" ref="J723"/>
    <hyperlink r:id="rId2929" ref="K723"/>
    <hyperlink r:id="rId2930" ref="L723"/>
    <hyperlink r:id="rId2931" ref="H724"/>
    <hyperlink r:id="rId2932" ref="I724"/>
    <hyperlink r:id="rId2933" ref="J724"/>
    <hyperlink r:id="rId2934" ref="K724"/>
    <hyperlink r:id="rId2935" ref="L724"/>
    <hyperlink r:id="rId2936" ref="H725"/>
    <hyperlink r:id="rId2937" ref="I725"/>
    <hyperlink r:id="rId2938" ref="J725"/>
    <hyperlink r:id="rId2939" ref="K725"/>
    <hyperlink r:id="rId2940" ref="L725"/>
    <hyperlink r:id="rId2941" ref="H726"/>
    <hyperlink r:id="rId2942" ref="I726"/>
    <hyperlink r:id="rId2943" ref="J726"/>
    <hyperlink r:id="rId2944" ref="K726"/>
    <hyperlink r:id="rId2945" ref="L726"/>
    <hyperlink r:id="rId2946" ref="H727"/>
    <hyperlink r:id="rId2947" ref="I727"/>
    <hyperlink r:id="rId2948" ref="J727"/>
    <hyperlink r:id="rId2949" ref="K727"/>
    <hyperlink r:id="rId2950" ref="L727"/>
    <hyperlink r:id="rId2951" ref="H728"/>
    <hyperlink r:id="rId2952" ref="I728"/>
    <hyperlink r:id="rId2953" ref="J728"/>
    <hyperlink r:id="rId2954" ref="K728"/>
    <hyperlink r:id="rId2955" ref="L728"/>
    <hyperlink r:id="rId2956" ref="H729"/>
    <hyperlink r:id="rId2957" ref="I729"/>
    <hyperlink r:id="rId2958" ref="J729"/>
    <hyperlink r:id="rId2959" ref="K729"/>
    <hyperlink r:id="rId2960" ref="L729"/>
    <hyperlink r:id="rId2961" ref="H730"/>
    <hyperlink r:id="rId2962" ref="I730"/>
    <hyperlink r:id="rId2963" ref="J730"/>
    <hyperlink r:id="rId2964" ref="K730"/>
    <hyperlink r:id="rId2965" ref="L730"/>
    <hyperlink r:id="rId2966" ref="H731"/>
    <hyperlink r:id="rId2967" ref="I731"/>
    <hyperlink r:id="rId2968" ref="J731"/>
    <hyperlink r:id="rId2969" ref="K731"/>
    <hyperlink r:id="rId2970" ref="L731"/>
    <hyperlink r:id="rId2971" ref="H732"/>
    <hyperlink r:id="rId2972" ref="I732"/>
    <hyperlink r:id="rId2973" ref="J732"/>
    <hyperlink r:id="rId2974" ref="K732"/>
    <hyperlink r:id="rId2975" ref="L732"/>
    <hyperlink r:id="rId2976" ref="H733"/>
    <hyperlink r:id="rId2977" ref="I733"/>
    <hyperlink r:id="rId2978" ref="J733"/>
    <hyperlink r:id="rId2979" ref="K733"/>
    <hyperlink r:id="rId2980" ref="H734"/>
    <hyperlink r:id="rId2981" ref="I734"/>
    <hyperlink r:id="rId2982" ref="H735"/>
    <hyperlink r:id="rId2983" ref="I735"/>
    <hyperlink r:id="rId2984" ref="J735"/>
    <hyperlink r:id="rId2985" ref="K735"/>
    <hyperlink r:id="rId2986" ref="L735"/>
    <hyperlink r:id="rId2987" ref="H736"/>
    <hyperlink r:id="rId2988" ref="I736"/>
    <hyperlink r:id="rId2989" ref="J736"/>
    <hyperlink r:id="rId2990" ref="K736"/>
    <hyperlink r:id="rId2991" ref="L736"/>
    <hyperlink r:id="rId2992" ref="H737"/>
    <hyperlink r:id="rId2993" ref="I737"/>
    <hyperlink r:id="rId2994" ref="J737"/>
    <hyperlink r:id="rId2995" ref="K737"/>
    <hyperlink r:id="rId2996" ref="L737"/>
    <hyperlink r:id="rId2997" ref="H738"/>
    <hyperlink r:id="rId2998" ref="I738"/>
    <hyperlink r:id="rId2999" ref="J738"/>
    <hyperlink r:id="rId3000" ref="K738"/>
    <hyperlink r:id="rId3001" ref="H739"/>
    <hyperlink r:id="rId3002" ref="I739"/>
    <hyperlink r:id="rId3003" ref="J739"/>
    <hyperlink r:id="rId3004" ref="K739"/>
    <hyperlink r:id="rId3005" ref="L739"/>
    <hyperlink r:id="rId3006" ref="H740"/>
    <hyperlink r:id="rId3007" ref="I740"/>
    <hyperlink r:id="rId3008" ref="J740"/>
    <hyperlink r:id="rId3009" ref="K740"/>
    <hyperlink r:id="rId3010" ref="L740"/>
    <hyperlink r:id="rId3011" ref="H741"/>
    <hyperlink r:id="rId3012" ref="I741"/>
    <hyperlink r:id="rId3013" ref="J741"/>
    <hyperlink r:id="rId3014" ref="K741"/>
    <hyperlink r:id="rId3015" ref="L741"/>
    <hyperlink r:id="rId3016" ref="H742"/>
    <hyperlink r:id="rId3017" ref="I742"/>
    <hyperlink r:id="rId3018" ref="J742"/>
    <hyperlink r:id="rId3019" ref="K742"/>
    <hyperlink r:id="rId3020" ref="L742"/>
    <hyperlink r:id="rId3021" ref="H743"/>
    <hyperlink r:id="rId3022" ref="I743"/>
    <hyperlink r:id="rId3023" ref="J743"/>
    <hyperlink r:id="rId3024" ref="K743"/>
    <hyperlink r:id="rId3025" ref="L743"/>
    <hyperlink r:id="rId3026" ref="H744"/>
    <hyperlink r:id="rId3027" ref="I744"/>
    <hyperlink r:id="rId3028" ref="J744"/>
    <hyperlink r:id="rId3029" ref="K744"/>
    <hyperlink r:id="rId3030" ref="L744"/>
    <hyperlink r:id="rId3031" ref="H745"/>
    <hyperlink r:id="rId3032" ref="I745"/>
    <hyperlink r:id="rId3033" ref="J745"/>
    <hyperlink r:id="rId3034" ref="K745"/>
    <hyperlink r:id="rId3035" ref="H746"/>
    <hyperlink r:id="rId3036" ref="I746"/>
    <hyperlink r:id="rId3037" ref="J746"/>
    <hyperlink r:id="rId3038" ref="K746"/>
    <hyperlink r:id="rId3039" ref="L746"/>
    <hyperlink r:id="rId3040" ref="H747"/>
    <hyperlink r:id="rId3041" ref="I747"/>
    <hyperlink r:id="rId3042" ref="J747"/>
    <hyperlink r:id="rId3043" ref="K747"/>
    <hyperlink r:id="rId3044" ref="L747"/>
    <hyperlink r:id="rId3045" ref="H748"/>
    <hyperlink r:id="rId3046" ref="I748"/>
    <hyperlink r:id="rId3047" ref="J748"/>
    <hyperlink r:id="rId3048" ref="H749"/>
    <hyperlink r:id="rId3049" ref="I749"/>
    <hyperlink r:id="rId3050" ref="J749"/>
    <hyperlink r:id="rId3051" ref="K749"/>
    <hyperlink r:id="rId3052" ref="L749"/>
    <hyperlink r:id="rId3053" ref="H750"/>
    <hyperlink r:id="rId3054" ref="I750"/>
    <hyperlink r:id="rId3055" ref="J750"/>
    <hyperlink r:id="rId3056" ref="K750"/>
    <hyperlink r:id="rId3057" ref="L750"/>
    <hyperlink r:id="rId3058" ref="H751"/>
    <hyperlink r:id="rId3059" ref="I751"/>
    <hyperlink r:id="rId3060" ref="J751"/>
    <hyperlink r:id="rId3061" ref="K751"/>
    <hyperlink r:id="rId3062" ref="H752"/>
    <hyperlink r:id="rId3063" ref="H753"/>
    <hyperlink r:id="rId3064" ref="I753"/>
    <hyperlink r:id="rId3065" ref="J753"/>
    <hyperlink r:id="rId3066" ref="K753"/>
    <hyperlink r:id="rId3067" ref="L753"/>
    <hyperlink r:id="rId3068" ref="H754"/>
    <hyperlink r:id="rId3069" ref="I754"/>
    <hyperlink r:id="rId3070" ref="J754"/>
    <hyperlink r:id="rId3071" ref="H755"/>
    <hyperlink r:id="rId3072" ref="I755"/>
    <hyperlink r:id="rId3073" ref="J755"/>
    <hyperlink r:id="rId3074" ref="K755"/>
    <hyperlink r:id="rId3075" ref="L755"/>
    <hyperlink r:id="rId3076" ref="H756"/>
    <hyperlink r:id="rId3077" ref="I756"/>
    <hyperlink r:id="rId3078" ref="J756"/>
    <hyperlink r:id="rId3079" ref="K756"/>
    <hyperlink r:id="rId3080" ref="L756"/>
    <hyperlink r:id="rId3081" ref="H757"/>
    <hyperlink r:id="rId3082" ref="I757"/>
    <hyperlink r:id="rId3083" ref="H758"/>
    <hyperlink r:id="rId3084" ref="I758"/>
    <hyperlink r:id="rId3085" ref="J758"/>
    <hyperlink r:id="rId3086" ref="K758"/>
    <hyperlink r:id="rId3087" ref="L758"/>
    <hyperlink r:id="rId3088" ref="H759"/>
    <hyperlink r:id="rId3089" ref="I759"/>
    <hyperlink r:id="rId3090" ref="J759"/>
    <hyperlink r:id="rId3091" ref="K759"/>
    <hyperlink r:id="rId3092" ref="L759"/>
    <hyperlink r:id="rId3093" ref="H760"/>
    <hyperlink r:id="rId3094" ref="I760"/>
    <hyperlink r:id="rId3095" ref="J760"/>
    <hyperlink r:id="rId3096" ref="K760"/>
    <hyperlink r:id="rId3097" ref="H761"/>
    <hyperlink r:id="rId3098" ref="I761"/>
    <hyperlink r:id="rId3099" ref="J761"/>
    <hyperlink r:id="rId3100" ref="K761"/>
    <hyperlink r:id="rId3101" ref="H762"/>
    <hyperlink r:id="rId3102" ref="I762"/>
    <hyperlink r:id="rId3103" ref="J762"/>
    <hyperlink r:id="rId3104" ref="K762"/>
    <hyperlink r:id="rId3105" ref="L762"/>
    <hyperlink r:id="rId3106" ref="H763"/>
    <hyperlink r:id="rId3107" ref="I763"/>
    <hyperlink r:id="rId3108" ref="H764"/>
    <hyperlink r:id="rId3109" ref="H765"/>
    <hyperlink r:id="rId3110" ref="I765"/>
    <hyperlink r:id="rId3111" ref="J765"/>
    <hyperlink r:id="rId3112" ref="H766"/>
    <hyperlink r:id="rId3113" ref="I766"/>
    <hyperlink r:id="rId3114" ref="J766"/>
    <hyperlink r:id="rId3115" ref="K766"/>
    <hyperlink r:id="rId3116" ref="L766"/>
    <hyperlink r:id="rId3117" ref="H767"/>
    <hyperlink r:id="rId3118" ref="H768"/>
    <hyperlink r:id="rId3119" ref="I768"/>
    <hyperlink r:id="rId3120" ref="H769"/>
    <hyperlink r:id="rId3121" ref="I769"/>
    <hyperlink r:id="rId3122" ref="J769"/>
    <hyperlink r:id="rId3123" ref="H770"/>
    <hyperlink r:id="rId3124" ref="I770"/>
    <hyperlink r:id="rId3125" ref="H771"/>
    <hyperlink r:id="rId3126" ref="I771"/>
    <hyperlink r:id="rId3127" ref="J771"/>
    <hyperlink r:id="rId3128" ref="K771"/>
    <hyperlink r:id="rId3129" ref="L771"/>
    <hyperlink r:id="rId3130" ref="H772"/>
    <hyperlink r:id="rId3131" ref="I772"/>
    <hyperlink r:id="rId3132" ref="J772"/>
    <hyperlink r:id="rId3133" ref="K772"/>
    <hyperlink r:id="rId3134" ref="L772"/>
    <hyperlink r:id="rId3135" ref="H773"/>
    <hyperlink r:id="rId3136" ref="I773"/>
    <hyperlink r:id="rId3137" ref="H774"/>
    <hyperlink r:id="rId3138" ref="H775"/>
    <hyperlink r:id="rId3139" ref="I775"/>
    <hyperlink r:id="rId3140" ref="H776"/>
    <hyperlink r:id="rId3141" ref="H777"/>
    <hyperlink r:id="rId3142" ref="H778"/>
    <hyperlink r:id="rId3143" ref="H779"/>
    <hyperlink r:id="rId3144" ref="H780"/>
    <hyperlink r:id="rId3145" ref="H781"/>
    <hyperlink r:id="rId3146" ref="H782"/>
    <hyperlink r:id="rId3147" ref="I782"/>
    <hyperlink r:id="rId3148" ref="H783"/>
    <hyperlink r:id="rId3149" ref="I783"/>
    <hyperlink r:id="rId3150" ref="H784"/>
    <hyperlink r:id="rId3151" ref="I784"/>
    <hyperlink r:id="rId3152" ref="J784"/>
    <hyperlink r:id="rId3153" ref="K784"/>
    <hyperlink r:id="rId3154" ref="L784"/>
    <hyperlink r:id="rId3155" ref="H785"/>
    <hyperlink r:id="rId3156" ref="I785"/>
    <hyperlink r:id="rId3157" ref="J785"/>
    <hyperlink r:id="rId3158" ref="H786"/>
    <hyperlink r:id="rId3159" ref="I786"/>
    <hyperlink r:id="rId3160" ref="J786"/>
    <hyperlink r:id="rId3161" ref="K786"/>
    <hyperlink r:id="rId3162" ref="H787"/>
    <hyperlink r:id="rId3163" ref="H788"/>
    <hyperlink r:id="rId3164" ref="I788"/>
    <hyperlink r:id="rId3165" ref="H789"/>
    <hyperlink r:id="rId3166" ref="I789"/>
    <hyperlink r:id="rId3167" ref="J789"/>
    <hyperlink r:id="rId3168" ref="K789"/>
    <hyperlink r:id="rId3169" ref="L789"/>
    <hyperlink r:id="rId3170" ref="H790"/>
    <hyperlink r:id="rId3171" ref="I790"/>
    <hyperlink r:id="rId3172" ref="J790"/>
    <hyperlink r:id="rId3173" ref="K790"/>
    <hyperlink r:id="rId3174" ref="H791"/>
    <hyperlink r:id="rId3175" ref="I791"/>
    <hyperlink r:id="rId3176" ref="H792"/>
    <hyperlink r:id="rId3177" ref="I792"/>
    <hyperlink r:id="rId3178" ref="J792"/>
    <hyperlink r:id="rId3179" ref="K792"/>
    <hyperlink r:id="rId3180" ref="L792"/>
    <hyperlink r:id="rId3181" ref="H793"/>
    <hyperlink r:id="rId3182" ref="I793"/>
    <hyperlink r:id="rId3183" ref="H794"/>
    <hyperlink r:id="rId3184" ref="I794"/>
    <hyperlink r:id="rId3185" ref="H795"/>
    <hyperlink r:id="rId3186" ref="I795"/>
    <hyperlink r:id="rId3187" ref="J795"/>
    <hyperlink r:id="rId3188" ref="H796"/>
    <hyperlink r:id="rId3189" ref="I796"/>
    <hyperlink r:id="rId3190" ref="J796"/>
    <hyperlink r:id="rId3191" ref="K796"/>
    <hyperlink r:id="rId3192" ref="L796"/>
    <hyperlink r:id="rId3193" ref="H797"/>
    <hyperlink r:id="rId3194" ref="I797"/>
    <hyperlink r:id="rId3195" ref="J797"/>
    <hyperlink r:id="rId3196" ref="K797"/>
    <hyperlink r:id="rId3197" ref="L797"/>
    <hyperlink r:id="rId3198" ref="H798"/>
    <hyperlink r:id="rId3199" ref="I798"/>
    <hyperlink r:id="rId3200" ref="J798"/>
    <hyperlink r:id="rId3201" ref="K798"/>
    <hyperlink r:id="rId3202" ref="L798"/>
    <hyperlink r:id="rId3203" ref="H799"/>
    <hyperlink r:id="rId3204" ref="I799"/>
    <hyperlink r:id="rId3205" ref="J799"/>
    <hyperlink r:id="rId3206" ref="K799"/>
    <hyperlink r:id="rId3207" ref="L799"/>
    <hyperlink r:id="rId3208" ref="H800"/>
    <hyperlink r:id="rId3209" ref="I800"/>
    <hyperlink r:id="rId3210" ref="J800"/>
    <hyperlink r:id="rId3211" ref="H801"/>
    <hyperlink r:id="rId3212" ref="I801"/>
    <hyperlink r:id="rId3213" ref="H802"/>
    <hyperlink r:id="rId3214" ref="I802"/>
    <hyperlink r:id="rId3215" ref="J802"/>
    <hyperlink r:id="rId3216" ref="K802"/>
    <hyperlink r:id="rId3217" ref="L802"/>
    <hyperlink r:id="rId3218" ref="H803"/>
    <hyperlink r:id="rId3219" ref="I803"/>
    <hyperlink r:id="rId3220" ref="J803"/>
    <hyperlink r:id="rId3221" ref="K803"/>
    <hyperlink r:id="rId3222" ref="L803"/>
    <hyperlink r:id="rId3223" ref="H804"/>
    <hyperlink r:id="rId3224" ref="I804"/>
    <hyperlink r:id="rId3225" ref="H805"/>
    <hyperlink r:id="rId3226" ref="I805"/>
    <hyperlink r:id="rId3227" ref="J805"/>
    <hyperlink r:id="rId3228" ref="K805"/>
    <hyperlink r:id="rId3229" ref="L805"/>
    <hyperlink r:id="rId3230" ref="H806"/>
    <hyperlink r:id="rId3231" ref="I806"/>
    <hyperlink r:id="rId3232" ref="J806"/>
    <hyperlink r:id="rId3233" ref="K806"/>
    <hyperlink r:id="rId3234" ref="L806"/>
    <hyperlink r:id="rId3235" ref="H807"/>
    <hyperlink r:id="rId3236" ref="I807"/>
    <hyperlink r:id="rId3237" ref="J807"/>
    <hyperlink r:id="rId3238" ref="K807"/>
    <hyperlink r:id="rId3239" ref="L807"/>
    <hyperlink r:id="rId3240" ref="H808"/>
    <hyperlink r:id="rId3241" ref="I808"/>
    <hyperlink r:id="rId3242" ref="J808"/>
    <hyperlink r:id="rId3243" ref="K808"/>
    <hyperlink r:id="rId3244" ref="L808"/>
    <hyperlink r:id="rId3245" ref="H809"/>
    <hyperlink r:id="rId3246" ref="I809"/>
    <hyperlink r:id="rId3247" ref="J809"/>
    <hyperlink r:id="rId3248" ref="H810"/>
    <hyperlink r:id="rId3249" ref="I810"/>
    <hyperlink r:id="rId3250" ref="J810"/>
    <hyperlink r:id="rId3251" ref="K810"/>
    <hyperlink r:id="rId3252" ref="L810"/>
    <hyperlink r:id="rId3253" ref="H811"/>
    <hyperlink r:id="rId3254" ref="I811"/>
    <hyperlink r:id="rId3255" ref="J811"/>
    <hyperlink r:id="rId3256" ref="K811"/>
    <hyperlink r:id="rId3257" ref="L811"/>
    <hyperlink r:id="rId3258" ref="H812"/>
    <hyperlink r:id="rId3259" ref="I812"/>
    <hyperlink r:id="rId3260" ref="J812"/>
    <hyperlink r:id="rId3261" ref="K812"/>
    <hyperlink r:id="rId3262" ref="L812"/>
    <hyperlink r:id="rId3263" ref="H813"/>
    <hyperlink r:id="rId3264" ref="I813"/>
    <hyperlink r:id="rId3265" ref="J813"/>
    <hyperlink r:id="rId3266" ref="K813"/>
    <hyperlink r:id="rId3267" ref="H814"/>
    <hyperlink r:id="rId3268" ref="I814"/>
    <hyperlink r:id="rId3269" ref="J814"/>
    <hyperlink r:id="rId3270" ref="K814"/>
    <hyperlink r:id="rId3271" ref="L814"/>
    <hyperlink r:id="rId3272" ref="H815"/>
    <hyperlink r:id="rId3273" ref="I815"/>
    <hyperlink r:id="rId3274" ref="J815"/>
    <hyperlink r:id="rId3275" ref="K815"/>
    <hyperlink r:id="rId3276" ref="L815"/>
    <hyperlink r:id="rId3277" ref="H816"/>
    <hyperlink r:id="rId3278" ref="I816"/>
    <hyperlink r:id="rId3279" ref="J816"/>
    <hyperlink r:id="rId3280" ref="K816"/>
    <hyperlink r:id="rId3281" ref="L816"/>
    <hyperlink r:id="rId3282" ref="H817"/>
    <hyperlink r:id="rId3283" ref="I817"/>
    <hyperlink r:id="rId3284" ref="J817"/>
    <hyperlink r:id="rId3285" ref="K817"/>
    <hyperlink r:id="rId3286" ref="L817"/>
    <hyperlink r:id="rId3287" ref="H818"/>
    <hyperlink r:id="rId3288" ref="I818"/>
    <hyperlink r:id="rId3289" ref="H819"/>
    <hyperlink r:id="rId3290" ref="H820"/>
    <hyperlink r:id="rId3291" ref="I820"/>
    <hyperlink r:id="rId3292" ref="J820"/>
    <hyperlink r:id="rId3293" ref="K820"/>
    <hyperlink r:id="rId3294" ref="L820"/>
    <hyperlink r:id="rId3295" ref="H821"/>
    <hyperlink r:id="rId3296" ref="I821"/>
    <hyperlink r:id="rId3297" ref="J821"/>
    <hyperlink r:id="rId3298" ref="K821"/>
    <hyperlink r:id="rId3299" ref="L821"/>
    <hyperlink r:id="rId3300" ref="H822"/>
    <hyperlink r:id="rId3301" ref="I822"/>
    <hyperlink r:id="rId3302" ref="J822"/>
    <hyperlink r:id="rId3303" ref="K822"/>
    <hyperlink r:id="rId3304" ref="H823"/>
    <hyperlink r:id="rId3305" ref="I823"/>
    <hyperlink r:id="rId3306" ref="H824"/>
    <hyperlink r:id="rId3307" ref="I824"/>
    <hyperlink r:id="rId3308" ref="J824"/>
    <hyperlink r:id="rId3309" ref="K824"/>
    <hyperlink r:id="rId3310" ref="L824"/>
    <hyperlink r:id="rId3311" ref="H825"/>
    <hyperlink r:id="rId3312" ref="I825"/>
    <hyperlink r:id="rId3313" ref="J825"/>
    <hyperlink r:id="rId3314" ref="K825"/>
    <hyperlink r:id="rId3315" ref="L825"/>
    <hyperlink r:id="rId3316" ref="H826"/>
    <hyperlink r:id="rId3317" ref="I826"/>
    <hyperlink r:id="rId3318" ref="H827"/>
    <hyperlink r:id="rId3319" ref="H828"/>
    <hyperlink r:id="rId3320" ref="I828"/>
    <hyperlink r:id="rId3321" ref="J828"/>
    <hyperlink r:id="rId3322" ref="K828"/>
    <hyperlink r:id="rId3323" ref="L828"/>
    <hyperlink r:id="rId3324" ref="H829"/>
    <hyperlink r:id="rId3325" ref="I829"/>
    <hyperlink r:id="rId3326" ref="J829"/>
    <hyperlink r:id="rId3327" ref="H830"/>
    <hyperlink r:id="rId3328" ref="I830"/>
    <hyperlink r:id="rId3329" ref="J830"/>
    <hyperlink r:id="rId3330" ref="K830"/>
    <hyperlink r:id="rId3331" ref="L830"/>
    <hyperlink r:id="rId3332" ref="H831"/>
    <hyperlink r:id="rId3333" ref="I831"/>
    <hyperlink r:id="rId3334" ref="J831"/>
    <hyperlink r:id="rId3335" ref="K831"/>
    <hyperlink r:id="rId3336" ref="H832"/>
    <hyperlink r:id="rId3337" ref="I832"/>
    <hyperlink r:id="rId3338" ref="J832"/>
    <hyperlink r:id="rId3339" ref="H833"/>
    <hyperlink r:id="rId3340" ref="I833"/>
    <hyperlink r:id="rId3341" ref="J833"/>
    <hyperlink r:id="rId3342" ref="H834"/>
    <hyperlink r:id="rId3343" ref="I834"/>
    <hyperlink r:id="rId3344" ref="J834"/>
    <hyperlink r:id="rId3345" ref="K834"/>
    <hyperlink r:id="rId3346" ref="L834"/>
    <hyperlink r:id="rId3347" ref="H835"/>
    <hyperlink r:id="rId3348" ref="I835"/>
    <hyperlink r:id="rId3349" ref="J835"/>
    <hyperlink r:id="rId3350" ref="K835"/>
    <hyperlink r:id="rId3351" ref="L835"/>
    <hyperlink r:id="rId3352" ref="H836"/>
    <hyperlink r:id="rId3353" ref="I836"/>
    <hyperlink r:id="rId3354" ref="J836"/>
    <hyperlink r:id="rId3355" ref="K836"/>
    <hyperlink r:id="rId3356" ref="L836"/>
    <hyperlink r:id="rId3357" ref="H837"/>
    <hyperlink r:id="rId3358" ref="I837"/>
    <hyperlink r:id="rId3359" ref="H838"/>
    <hyperlink r:id="rId3360" ref="I838"/>
    <hyperlink r:id="rId3361" ref="H839"/>
    <hyperlink r:id="rId3362" ref="I839"/>
    <hyperlink r:id="rId3363" ref="J839"/>
    <hyperlink r:id="rId3364" ref="K839"/>
    <hyperlink r:id="rId3365" ref="L839"/>
    <hyperlink r:id="rId3366" ref="H840"/>
    <hyperlink r:id="rId3367" ref="I840"/>
    <hyperlink r:id="rId3368" ref="J840"/>
    <hyperlink r:id="rId3369" ref="H841"/>
    <hyperlink r:id="rId3370" ref="I841"/>
    <hyperlink r:id="rId3371" ref="J841"/>
    <hyperlink r:id="rId3372" ref="K841"/>
    <hyperlink r:id="rId3373" ref="L841"/>
    <hyperlink r:id="rId3374" ref="H842"/>
    <hyperlink r:id="rId3375" ref="I842"/>
    <hyperlink r:id="rId3376" ref="J842"/>
    <hyperlink r:id="rId3377" ref="K842"/>
    <hyperlink r:id="rId3378" ref="L842"/>
    <hyperlink r:id="rId3379" ref="H843"/>
    <hyperlink r:id="rId3380" ref="I843"/>
    <hyperlink r:id="rId3381" ref="J843"/>
    <hyperlink r:id="rId3382" ref="K843"/>
    <hyperlink r:id="rId3383" ref="L843"/>
    <hyperlink r:id="rId3384" ref="H844"/>
    <hyperlink r:id="rId3385" ref="I844"/>
    <hyperlink r:id="rId3386" ref="J844"/>
    <hyperlink r:id="rId3387" ref="K844"/>
    <hyperlink r:id="rId3388" ref="L844"/>
    <hyperlink r:id="rId3389" ref="H845"/>
    <hyperlink r:id="rId3390" ref="I845"/>
    <hyperlink r:id="rId3391" ref="H846"/>
    <hyperlink r:id="rId3392" ref="H847"/>
    <hyperlink r:id="rId3393" ref="I847"/>
    <hyperlink r:id="rId3394" ref="J847"/>
    <hyperlink r:id="rId3395" ref="K847"/>
    <hyperlink r:id="rId3396" ref="L847"/>
    <hyperlink r:id="rId3397" ref="H848"/>
    <hyperlink r:id="rId3398" ref="H849"/>
    <hyperlink r:id="rId3399" ref="H850"/>
    <hyperlink r:id="rId3400" ref="H851"/>
    <hyperlink r:id="rId3401" ref="H852"/>
    <hyperlink r:id="rId3402" ref="I852"/>
    <hyperlink r:id="rId3403" ref="J852"/>
    <hyperlink r:id="rId3404" ref="K852"/>
    <hyperlink r:id="rId3405" ref="L852"/>
    <hyperlink r:id="rId3406" ref="H853"/>
    <hyperlink r:id="rId3407" ref="I853"/>
    <hyperlink r:id="rId3408" ref="J853"/>
    <hyperlink r:id="rId3409" ref="K853"/>
    <hyperlink r:id="rId3410" ref="L853"/>
    <hyperlink r:id="rId3411" ref="H854"/>
    <hyperlink r:id="rId3412" ref="I854"/>
    <hyperlink r:id="rId3413" ref="J854"/>
    <hyperlink r:id="rId3414" ref="K854"/>
    <hyperlink r:id="rId3415" ref="L854"/>
    <hyperlink r:id="rId3416" ref="H855"/>
    <hyperlink r:id="rId3417" ref="I855"/>
    <hyperlink r:id="rId3418" ref="J855"/>
    <hyperlink r:id="rId3419" ref="K855"/>
    <hyperlink r:id="rId3420" ref="L855"/>
    <hyperlink r:id="rId3421" ref="H856"/>
    <hyperlink r:id="rId3422" ref="H857"/>
    <hyperlink r:id="rId3423" ref="I857"/>
    <hyperlink r:id="rId3424" ref="J857"/>
    <hyperlink r:id="rId3425" ref="K857"/>
    <hyperlink r:id="rId3426" ref="L857"/>
    <hyperlink r:id="rId3427" ref="H858"/>
    <hyperlink r:id="rId3428" ref="I858"/>
    <hyperlink r:id="rId3429" ref="J858"/>
    <hyperlink r:id="rId3430" ref="K858"/>
    <hyperlink r:id="rId3431" ref="L858"/>
    <hyperlink r:id="rId3432" ref="H859"/>
    <hyperlink r:id="rId3433" ref="I859"/>
    <hyperlink r:id="rId3434" ref="J859"/>
    <hyperlink r:id="rId3435" ref="H860"/>
    <hyperlink r:id="rId3436" ref="I860"/>
    <hyperlink r:id="rId3437" ref="J860"/>
    <hyperlink r:id="rId3438" ref="K860"/>
    <hyperlink r:id="rId3439" ref="L860"/>
    <hyperlink r:id="rId3440" ref="H861"/>
    <hyperlink r:id="rId3441" ref="I861"/>
    <hyperlink r:id="rId3442" ref="J861"/>
    <hyperlink r:id="rId3443" ref="K861"/>
    <hyperlink r:id="rId3444" ref="L861"/>
    <hyperlink r:id="rId3445" ref="H862"/>
    <hyperlink r:id="rId3446" ref="I862"/>
    <hyperlink r:id="rId3447" ref="H863"/>
    <hyperlink r:id="rId3448" ref="H864"/>
    <hyperlink r:id="rId3449" ref="I864"/>
    <hyperlink r:id="rId3450" ref="J864"/>
    <hyperlink r:id="rId3451" ref="K864"/>
    <hyperlink r:id="rId3452" ref="H865"/>
    <hyperlink r:id="rId3453" ref="I865"/>
    <hyperlink r:id="rId3454" ref="J865"/>
    <hyperlink r:id="rId3455" ref="K865"/>
    <hyperlink r:id="rId3456" ref="L865"/>
    <hyperlink r:id="rId3457" ref="H866"/>
    <hyperlink r:id="rId3458" ref="I866"/>
    <hyperlink r:id="rId3459" ref="J866"/>
    <hyperlink r:id="rId3460" ref="K866"/>
    <hyperlink r:id="rId3461" ref="L866"/>
    <hyperlink r:id="rId3462" ref="H867"/>
    <hyperlink r:id="rId3463" ref="I867"/>
    <hyperlink r:id="rId3464" ref="J867"/>
    <hyperlink r:id="rId3465" ref="K867"/>
    <hyperlink r:id="rId3466" ref="L867"/>
    <hyperlink r:id="rId3467" ref="H868"/>
    <hyperlink r:id="rId3468" ref="I868"/>
    <hyperlink r:id="rId3469" ref="J868"/>
    <hyperlink r:id="rId3470" ref="K868"/>
    <hyperlink r:id="rId3471" ref="L868"/>
    <hyperlink r:id="rId3472" ref="H869"/>
    <hyperlink r:id="rId3473" ref="I869"/>
    <hyperlink r:id="rId3474" ref="J869"/>
    <hyperlink r:id="rId3475" ref="K869"/>
    <hyperlink r:id="rId3476" ref="L869"/>
    <hyperlink r:id="rId3477" ref="H870"/>
    <hyperlink r:id="rId3478" ref="I870"/>
    <hyperlink r:id="rId3479" ref="J870"/>
    <hyperlink r:id="rId3480" ref="K870"/>
    <hyperlink r:id="rId3481" ref="L870"/>
    <hyperlink r:id="rId3482" ref="H871"/>
    <hyperlink r:id="rId3483" ref="I871"/>
    <hyperlink r:id="rId3484" ref="H872"/>
    <hyperlink r:id="rId3485" ref="I872"/>
    <hyperlink r:id="rId3486" ref="H873"/>
    <hyperlink r:id="rId3487" ref="I873"/>
    <hyperlink r:id="rId3488" ref="J873"/>
    <hyperlink r:id="rId3489" ref="K873"/>
    <hyperlink r:id="rId3490" ref="L873"/>
    <hyperlink r:id="rId3491" ref="H874"/>
    <hyperlink r:id="rId3492" ref="I874"/>
    <hyperlink r:id="rId3493" ref="J874"/>
    <hyperlink r:id="rId3494" ref="K874"/>
    <hyperlink r:id="rId3495" ref="L874"/>
    <hyperlink r:id="rId3496" ref="H875"/>
    <hyperlink r:id="rId3497" ref="I875"/>
    <hyperlink r:id="rId3498" ref="J875"/>
    <hyperlink r:id="rId3499" ref="K875"/>
    <hyperlink r:id="rId3500" ref="H876"/>
    <hyperlink r:id="rId3501" ref="I876"/>
    <hyperlink r:id="rId3502" ref="H877"/>
    <hyperlink r:id="rId3503" ref="I877"/>
    <hyperlink r:id="rId3504" ref="J877"/>
    <hyperlink r:id="rId3505" ref="K877"/>
    <hyperlink r:id="rId3506" ref="L877"/>
    <hyperlink r:id="rId3507" ref="H878"/>
    <hyperlink r:id="rId3508" ref="I878"/>
    <hyperlink r:id="rId3509" ref="J878"/>
    <hyperlink r:id="rId3510" ref="K878"/>
    <hyperlink r:id="rId3511" ref="H879"/>
    <hyperlink r:id="rId3512" ref="I879"/>
    <hyperlink r:id="rId3513" ref="J879"/>
    <hyperlink r:id="rId3514" ref="H880"/>
    <hyperlink r:id="rId3515" ref="I880"/>
    <hyperlink r:id="rId3516" ref="J880"/>
    <hyperlink r:id="rId3517" ref="K880"/>
    <hyperlink r:id="rId3518" ref="L880"/>
    <hyperlink r:id="rId3519" ref="H881"/>
    <hyperlink r:id="rId3520" ref="I881"/>
    <hyperlink r:id="rId3521" ref="J881"/>
    <hyperlink r:id="rId3522" ref="K881"/>
    <hyperlink r:id="rId3523" ref="H882"/>
    <hyperlink r:id="rId3524" ref="I882"/>
    <hyperlink r:id="rId3525" ref="J882"/>
    <hyperlink r:id="rId3526" ref="K882"/>
    <hyperlink r:id="rId3527" ref="L882"/>
    <hyperlink r:id="rId3528" ref="H883"/>
    <hyperlink r:id="rId3529" ref="I883"/>
    <hyperlink r:id="rId3530" ref="H884"/>
    <hyperlink r:id="rId3531" ref="I884"/>
    <hyperlink r:id="rId3532" ref="J884"/>
    <hyperlink r:id="rId3533" ref="K884"/>
    <hyperlink r:id="rId3534" ref="L884"/>
    <hyperlink r:id="rId3535" ref="H885"/>
    <hyperlink r:id="rId3536" ref="I885"/>
    <hyperlink r:id="rId3537" ref="J885"/>
    <hyperlink r:id="rId3538" ref="K885"/>
    <hyperlink r:id="rId3539" ref="H886"/>
    <hyperlink r:id="rId3540" ref="I886"/>
    <hyperlink r:id="rId3541" ref="J886"/>
    <hyperlink r:id="rId3542" ref="H887"/>
    <hyperlink r:id="rId3543" ref="H888"/>
    <hyperlink r:id="rId3544" ref="I888"/>
    <hyperlink r:id="rId3545" ref="J888"/>
    <hyperlink r:id="rId3546" ref="K888"/>
    <hyperlink r:id="rId3547" ref="L888"/>
    <hyperlink r:id="rId3548" ref="H889"/>
    <hyperlink r:id="rId3549" ref="I889"/>
    <hyperlink r:id="rId3550" ref="J889"/>
    <hyperlink r:id="rId3551" ref="K889"/>
    <hyperlink r:id="rId3552" ref="L889"/>
    <hyperlink r:id="rId3553" ref="H890"/>
    <hyperlink r:id="rId3554" ref="I890"/>
    <hyperlink r:id="rId3555" ref="J890"/>
    <hyperlink r:id="rId3556" ref="K890"/>
    <hyperlink r:id="rId3557" ref="L890"/>
    <hyperlink r:id="rId3558" ref="H891"/>
    <hyperlink r:id="rId3559" ref="I891"/>
    <hyperlink r:id="rId3560" ref="J891"/>
    <hyperlink r:id="rId3561" ref="H892"/>
    <hyperlink r:id="rId3562" ref="I892"/>
    <hyperlink r:id="rId3563" ref="H893"/>
    <hyperlink r:id="rId3564" ref="I893"/>
    <hyperlink r:id="rId3565" ref="J893"/>
    <hyperlink r:id="rId3566" ref="K893"/>
    <hyperlink r:id="rId3567" ref="L893"/>
    <hyperlink r:id="rId3568" ref="H894"/>
    <hyperlink r:id="rId3569" ref="I894"/>
    <hyperlink r:id="rId3570" ref="J894"/>
    <hyperlink r:id="rId3571" ref="K894"/>
    <hyperlink r:id="rId3572" ref="L894"/>
    <hyperlink r:id="rId3573" ref="H895"/>
    <hyperlink r:id="rId3574" ref="I895"/>
    <hyperlink r:id="rId3575" ref="J895"/>
    <hyperlink r:id="rId3576" ref="K895"/>
    <hyperlink r:id="rId3577" ref="L895"/>
    <hyperlink r:id="rId3578" ref="H896"/>
    <hyperlink r:id="rId3579" ref="I896"/>
    <hyperlink r:id="rId3580" ref="J896"/>
    <hyperlink r:id="rId3581" ref="K896"/>
    <hyperlink r:id="rId3582" ref="L896"/>
    <hyperlink r:id="rId3583" ref="H897"/>
    <hyperlink r:id="rId3584" ref="I897"/>
    <hyperlink r:id="rId3585" ref="J897"/>
    <hyperlink r:id="rId3586" ref="H898"/>
    <hyperlink r:id="rId3587" ref="I898"/>
    <hyperlink r:id="rId3588" ref="J898"/>
    <hyperlink r:id="rId3589" ref="K898"/>
    <hyperlink r:id="rId3590" ref="L898"/>
    <hyperlink r:id="rId3591" ref="H899"/>
    <hyperlink r:id="rId3592" ref="I899"/>
    <hyperlink r:id="rId3593" ref="J899"/>
    <hyperlink r:id="rId3594" ref="K899"/>
    <hyperlink r:id="rId3595" ref="H900"/>
    <hyperlink r:id="rId3596" ref="I900"/>
    <hyperlink r:id="rId3597" ref="J900"/>
    <hyperlink r:id="rId3598" ref="H901"/>
    <hyperlink r:id="rId3599" ref="I901"/>
    <hyperlink r:id="rId3600" ref="J901"/>
    <hyperlink r:id="rId3601" ref="H902"/>
    <hyperlink r:id="rId3602" ref="I902"/>
    <hyperlink r:id="rId3603" ref="J902"/>
    <hyperlink r:id="rId3604" ref="K902"/>
    <hyperlink r:id="rId3605" ref="L902"/>
    <hyperlink r:id="rId3606" ref="H903"/>
    <hyperlink r:id="rId3607" ref="I903"/>
    <hyperlink r:id="rId3608" ref="J903"/>
    <hyperlink r:id="rId3609" ref="K903"/>
    <hyperlink r:id="rId3610" ref="L903"/>
    <hyperlink r:id="rId3611" ref="H904"/>
    <hyperlink r:id="rId3612" ref="I904"/>
    <hyperlink r:id="rId3613" ref="J904"/>
    <hyperlink r:id="rId3614" ref="H905"/>
    <hyperlink r:id="rId3615" ref="I905"/>
    <hyperlink r:id="rId3616" ref="J905"/>
    <hyperlink r:id="rId3617" ref="H906"/>
    <hyperlink r:id="rId3618" ref="I906"/>
    <hyperlink r:id="rId3619" ref="J906"/>
    <hyperlink r:id="rId3620" ref="K906"/>
    <hyperlink r:id="rId3621" ref="H907"/>
    <hyperlink r:id="rId3622" ref="I907"/>
    <hyperlink r:id="rId3623" ref="J907"/>
    <hyperlink r:id="rId3624" ref="K907"/>
    <hyperlink r:id="rId3625" ref="L907"/>
    <hyperlink r:id="rId3626" ref="H908"/>
    <hyperlink r:id="rId3627" ref="I908"/>
    <hyperlink r:id="rId3628" ref="J908"/>
    <hyperlink r:id="rId3629" ref="H909"/>
    <hyperlink r:id="rId3630" ref="I909"/>
    <hyperlink r:id="rId3631" ref="J909"/>
    <hyperlink r:id="rId3632" ref="K909"/>
    <hyperlink r:id="rId3633" ref="L909"/>
    <hyperlink r:id="rId3634" ref="H910"/>
    <hyperlink r:id="rId3635" ref="I910"/>
    <hyperlink r:id="rId3636" ref="J910"/>
    <hyperlink r:id="rId3637" ref="K910"/>
    <hyperlink r:id="rId3638" ref="L910"/>
    <hyperlink r:id="rId3639" ref="H911"/>
    <hyperlink r:id="rId3640" ref="I911"/>
    <hyperlink r:id="rId3641" ref="J911"/>
    <hyperlink r:id="rId3642" ref="K911"/>
    <hyperlink r:id="rId3643" ref="L911"/>
    <hyperlink r:id="rId3644" ref="H912"/>
    <hyperlink r:id="rId3645" ref="I912"/>
    <hyperlink r:id="rId3646" ref="J912"/>
    <hyperlink r:id="rId3647" ref="K912"/>
    <hyperlink r:id="rId3648" ref="L912"/>
    <hyperlink r:id="rId3649" ref="H913"/>
    <hyperlink r:id="rId3650" ref="I913"/>
    <hyperlink r:id="rId3651" ref="J913"/>
    <hyperlink r:id="rId3652" ref="K913"/>
    <hyperlink r:id="rId3653" ref="L913"/>
    <hyperlink r:id="rId3654" ref="H914"/>
    <hyperlink r:id="rId3655" ref="I914"/>
    <hyperlink r:id="rId3656" ref="J914"/>
    <hyperlink r:id="rId3657" ref="K914"/>
    <hyperlink r:id="rId3658" ref="H915"/>
    <hyperlink r:id="rId3659" ref="H916"/>
    <hyperlink r:id="rId3660" ref="I916"/>
    <hyperlink r:id="rId3661" ref="J916"/>
    <hyperlink r:id="rId3662" ref="K916"/>
    <hyperlink r:id="rId3663" ref="L916"/>
    <hyperlink r:id="rId3664" ref="H917"/>
    <hyperlink r:id="rId3665" ref="I917"/>
    <hyperlink r:id="rId3666" ref="J917"/>
    <hyperlink r:id="rId3667" ref="K917"/>
    <hyperlink r:id="rId3668" ref="H918"/>
    <hyperlink r:id="rId3669" ref="I918"/>
    <hyperlink r:id="rId3670" ref="J918"/>
    <hyperlink r:id="rId3671" ref="K918"/>
    <hyperlink r:id="rId3672" ref="L918"/>
    <hyperlink r:id="rId3673" ref="H919"/>
    <hyperlink r:id="rId3674" ref="I919"/>
    <hyperlink r:id="rId3675" ref="J919"/>
    <hyperlink r:id="rId3676" ref="K919"/>
    <hyperlink r:id="rId3677" ref="L919"/>
    <hyperlink r:id="rId3678" ref="H920"/>
    <hyperlink r:id="rId3679" ref="I920"/>
    <hyperlink r:id="rId3680" ref="J920"/>
    <hyperlink r:id="rId3681" ref="K920"/>
    <hyperlink r:id="rId3682" ref="L920"/>
    <hyperlink r:id="rId3683" ref="H921"/>
    <hyperlink r:id="rId3684" ref="I921"/>
    <hyperlink r:id="rId3685" ref="J921"/>
    <hyperlink r:id="rId3686" ref="K921"/>
    <hyperlink r:id="rId3687" ref="L921"/>
    <hyperlink r:id="rId3688" ref="H922"/>
    <hyperlink r:id="rId3689" ref="I922"/>
    <hyperlink r:id="rId3690" ref="J922"/>
    <hyperlink r:id="rId3691" ref="K922"/>
    <hyperlink r:id="rId3692" ref="H923"/>
    <hyperlink r:id="rId3693" ref="I923"/>
    <hyperlink r:id="rId3694" ref="J923"/>
    <hyperlink r:id="rId3695" ref="K923"/>
    <hyperlink r:id="rId3696" ref="L923"/>
    <hyperlink r:id="rId3697" ref="H924"/>
    <hyperlink r:id="rId3698" ref="I924"/>
    <hyperlink r:id="rId3699" ref="J924"/>
    <hyperlink r:id="rId3700" ref="K924"/>
    <hyperlink r:id="rId3701" ref="L924"/>
    <hyperlink r:id="rId3702" ref="H925"/>
    <hyperlink r:id="rId3703" ref="I925"/>
    <hyperlink r:id="rId3704" ref="J925"/>
    <hyperlink r:id="rId3705" ref="K925"/>
    <hyperlink r:id="rId3706" ref="H926"/>
    <hyperlink r:id="rId3707" ref="I926"/>
    <hyperlink r:id="rId3708" ref="J926"/>
    <hyperlink r:id="rId3709" ref="K926"/>
    <hyperlink r:id="rId3710" ref="L926"/>
    <hyperlink r:id="rId3711" ref="H927"/>
    <hyperlink r:id="rId3712" ref="I927"/>
    <hyperlink r:id="rId3713" ref="J927"/>
    <hyperlink r:id="rId3714" ref="K927"/>
    <hyperlink r:id="rId3715" ref="L927"/>
    <hyperlink r:id="rId3716" ref="H928"/>
    <hyperlink r:id="rId3717" ref="I928"/>
    <hyperlink r:id="rId3718" ref="J928"/>
    <hyperlink r:id="rId3719" ref="K928"/>
    <hyperlink r:id="rId3720" ref="L928"/>
    <hyperlink r:id="rId3721" ref="H929"/>
    <hyperlink r:id="rId3722" ref="I929"/>
    <hyperlink r:id="rId3723" ref="J929"/>
    <hyperlink r:id="rId3724" ref="K929"/>
    <hyperlink r:id="rId3725" ref="L929"/>
    <hyperlink r:id="rId3726" ref="H930"/>
    <hyperlink r:id="rId3727" ref="I930"/>
    <hyperlink r:id="rId3728" ref="J930"/>
    <hyperlink r:id="rId3729" ref="K930"/>
    <hyperlink r:id="rId3730" ref="L930"/>
    <hyperlink r:id="rId3731" ref="H931"/>
    <hyperlink r:id="rId3732" ref="I931"/>
    <hyperlink r:id="rId3733" ref="J931"/>
    <hyperlink r:id="rId3734" ref="K931"/>
    <hyperlink r:id="rId3735" ref="L931"/>
    <hyperlink r:id="rId3736" ref="H932"/>
    <hyperlink r:id="rId3737" ref="I932"/>
    <hyperlink r:id="rId3738" ref="J932"/>
    <hyperlink r:id="rId3739" ref="K932"/>
    <hyperlink r:id="rId3740" ref="L932"/>
    <hyperlink r:id="rId3741" ref="H933"/>
    <hyperlink r:id="rId3742" ref="I933"/>
    <hyperlink r:id="rId3743" ref="J933"/>
    <hyperlink r:id="rId3744" ref="K933"/>
    <hyperlink r:id="rId3745" ref="L933"/>
    <hyperlink r:id="rId3746" ref="H934"/>
    <hyperlink r:id="rId3747" ref="I934"/>
    <hyperlink r:id="rId3748" ref="J934"/>
    <hyperlink r:id="rId3749" ref="K934"/>
    <hyperlink r:id="rId3750" ref="H935"/>
    <hyperlink r:id="rId3751" ref="I935"/>
    <hyperlink r:id="rId3752" ref="H936"/>
    <hyperlink r:id="rId3753" ref="H937"/>
    <hyperlink r:id="rId3754" ref="H938"/>
    <hyperlink r:id="rId3755" ref="I938"/>
    <hyperlink r:id="rId3756" ref="J938"/>
    <hyperlink r:id="rId3757" ref="H939"/>
    <hyperlink r:id="rId3758" ref="I939"/>
    <hyperlink r:id="rId3759" ref="J939"/>
    <hyperlink r:id="rId3760" ref="K939"/>
    <hyperlink r:id="rId3761" ref="L939"/>
    <hyperlink r:id="rId3762" ref="H940"/>
    <hyperlink r:id="rId3763" ref="I940"/>
    <hyperlink r:id="rId3764" ref="J940"/>
    <hyperlink r:id="rId3765" ref="K940"/>
    <hyperlink r:id="rId3766" ref="L940"/>
    <hyperlink r:id="rId3767" ref="H941"/>
    <hyperlink r:id="rId3768" ref="I941"/>
    <hyperlink r:id="rId3769" ref="J941"/>
    <hyperlink r:id="rId3770" ref="K941"/>
    <hyperlink r:id="rId3771" ref="L941"/>
    <hyperlink r:id="rId3772" ref="H942"/>
    <hyperlink r:id="rId3773" ref="I942"/>
    <hyperlink r:id="rId3774" ref="J942"/>
    <hyperlink r:id="rId3775" ref="K942"/>
    <hyperlink r:id="rId3776" ref="L942"/>
    <hyperlink r:id="rId3777" ref="H943"/>
    <hyperlink r:id="rId3778" ref="I943"/>
    <hyperlink r:id="rId3779" ref="J943"/>
    <hyperlink r:id="rId3780" ref="H944"/>
    <hyperlink r:id="rId3781" ref="I944"/>
    <hyperlink r:id="rId3782" ref="J944"/>
    <hyperlink r:id="rId3783" ref="K944"/>
    <hyperlink r:id="rId3784" ref="H945"/>
    <hyperlink r:id="rId3785" ref="I945"/>
    <hyperlink r:id="rId3786" ref="J945"/>
    <hyperlink r:id="rId3787" ref="H946"/>
    <hyperlink r:id="rId3788" ref="I946"/>
    <hyperlink r:id="rId3789" ref="H947"/>
    <hyperlink r:id="rId3790" ref="I947"/>
    <hyperlink r:id="rId3791" ref="J947"/>
    <hyperlink r:id="rId3792" ref="H948"/>
    <hyperlink r:id="rId3793" ref="H949"/>
    <hyperlink r:id="rId3794" ref="I949"/>
    <hyperlink r:id="rId3795" ref="J949"/>
    <hyperlink r:id="rId3796" ref="K949"/>
    <hyperlink r:id="rId3797" ref="L949"/>
    <hyperlink r:id="rId3798" ref="H950"/>
    <hyperlink r:id="rId3799" ref="I950"/>
    <hyperlink r:id="rId3800" ref="J950"/>
    <hyperlink r:id="rId3801" ref="K950"/>
    <hyperlink r:id="rId3802" ref="L950"/>
    <hyperlink r:id="rId3803" ref="H951"/>
    <hyperlink r:id="rId3804" ref="I951"/>
    <hyperlink r:id="rId3805" ref="J951"/>
    <hyperlink r:id="rId3806" ref="K951"/>
    <hyperlink r:id="rId3807" ref="L951"/>
    <hyperlink r:id="rId3808" ref="H952"/>
    <hyperlink r:id="rId3809" ref="I952"/>
    <hyperlink r:id="rId3810" ref="J952"/>
    <hyperlink r:id="rId3811" ref="H953"/>
    <hyperlink r:id="rId3812" ref="I953"/>
    <hyperlink r:id="rId3813" ref="H954"/>
    <hyperlink r:id="rId3814" ref="H955"/>
    <hyperlink r:id="rId3815" ref="I955"/>
    <hyperlink r:id="rId3816" ref="J955"/>
    <hyperlink r:id="rId3817" ref="K955"/>
    <hyperlink r:id="rId3818" ref="L955"/>
    <hyperlink r:id="rId3819" ref="H956"/>
    <hyperlink r:id="rId3820" ref="I956"/>
    <hyperlink r:id="rId3821" ref="J956"/>
    <hyperlink r:id="rId3822" ref="K956"/>
    <hyperlink r:id="rId3823" ref="L956"/>
    <hyperlink r:id="rId3824" ref="H957"/>
    <hyperlink r:id="rId3825" ref="I957"/>
    <hyperlink r:id="rId3826" ref="J957"/>
    <hyperlink r:id="rId3827" ref="K957"/>
    <hyperlink r:id="rId3828" ref="L957"/>
    <hyperlink r:id="rId3829" ref="H958"/>
    <hyperlink r:id="rId3830" ref="I958"/>
    <hyperlink r:id="rId3831" ref="J958"/>
    <hyperlink r:id="rId3832" ref="K958"/>
    <hyperlink r:id="rId3833" ref="L958"/>
    <hyperlink r:id="rId3834" ref="H959"/>
    <hyperlink r:id="rId3835" ref="I959"/>
    <hyperlink r:id="rId3836" ref="H960"/>
    <hyperlink r:id="rId3837" ref="I960"/>
    <hyperlink r:id="rId3838" ref="J960"/>
    <hyperlink r:id="rId3839" ref="K960"/>
    <hyperlink r:id="rId3840" ref="L960"/>
    <hyperlink r:id="rId3841" ref="H961"/>
    <hyperlink r:id="rId3842" ref="I961"/>
    <hyperlink r:id="rId3843" ref="J961"/>
    <hyperlink r:id="rId3844" ref="K961"/>
    <hyperlink r:id="rId3845" ref="H962"/>
    <hyperlink r:id="rId3846" ref="I962"/>
    <hyperlink r:id="rId3847" ref="H963"/>
    <hyperlink r:id="rId3848" ref="I963"/>
    <hyperlink r:id="rId3849" ref="J963"/>
    <hyperlink r:id="rId3850" ref="K963"/>
    <hyperlink r:id="rId3851" ref="L963"/>
    <hyperlink r:id="rId3852" ref="H964"/>
    <hyperlink r:id="rId3853" ref="I964"/>
    <hyperlink r:id="rId3854" ref="J964"/>
    <hyperlink r:id="rId3855" ref="K964"/>
    <hyperlink r:id="rId3856" ref="H965"/>
    <hyperlink r:id="rId3857" ref="I965"/>
    <hyperlink r:id="rId3858" ref="H966"/>
    <hyperlink r:id="rId3859" ref="I966"/>
    <hyperlink r:id="rId3860" ref="J966"/>
    <hyperlink r:id="rId3861" ref="H967"/>
    <hyperlink r:id="rId3862" ref="I967"/>
    <hyperlink r:id="rId3863" ref="J967"/>
    <hyperlink r:id="rId3864" ref="K967"/>
    <hyperlink r:id="rId3865" ref="L967"/>
    <hyperlink r:id="rId3866" ref="H968"/>
    <hyperlink r:id="rId3867" ref="I968"/>
    <hyperlink r:id="rId3868" ref="J968"/>
    <hyperlink r:id="rId3869" ref="K968"/>
    <hyperlink r:id="rId3870" ref="H969"/>
    <hyperlink r:id="rId3871" ref="I969"/>
    <hyperlink r:id="rId3872" ref="J969"/>
    <hyperlink r:id="rId3873" ref="K969"/>
    <hyperlink r:id="rId3874" ref="L969"/>
    <hyperlink r:id="rId3875" ref="H970"/>
    <hyperlink r:id="rId3876" ref="I970"/>
    <hyperlink r:id="rId3877" ref="J970"/>
    <hyperlink r:id="rId3878" ref="K970"/>
    <hyperlink r:id="rId3879" ref="L970"/>
    <hyperlink r:id="rId3880" ref="H971"/>
    <hyperlink r:id="rId3881" ref="I971"/>
    <hyperlink r:id="rId3882" ref="H972"/>
    <hyperlink r:id="rId3883" ref="H973"/>
    <hyperlink r:id="rId3884" ref="I973"/>
    <hyperlink r:id="rId3885" ref="J973"/>
    <hyperlink r:id="rId3886" ref="K973"/>
    <hyperlink r:id="rId3887" ref="H974"/>
    <hyperlink r:id="rId3888" ref="I974"/>
    <hyperlink r:id="rId3889" ref="H975"/>
    <hyperlink r:id="rId3890" ref="I975"/>
    <hyperlink r:id="rId3891" ref="J975"/>
    <hyperlink r:id="rId3892" ref="K975"/>
    <hyperlink r:id="rId3893" ref="L975"/>
    <hyperlink r:id="rId3894" ref="H976"/>
    <hyperlink r:id="rId3895" ref="I976"/>
    <hyperlink r:id="rId3896" ref="J976"/>
    <hyperlink r:id="rId3897" ref="H977"/>
    <hyperlink r:id="rId3898" ref="I977"/>
    <hyperlink r:id="rId3899" ref="J977"/>
    <hyperlink r:id="rId3900" ref="K977"/>
    <hyperlink r:id="rId3901" ref="L977"/>
    <hyperlink r:id="rId3902" ref="H978"/>
    <hyperlink r:id="rId3903" ref="I978"/>
    <hyperlink r:id="rId3904" ref="J978"/>
    <hyperlink r:id="rId3905" ref="H979"/>
    <hyperlink r:id="rId3906" ref="I979"/>
    <hyperlink r:id="rId3907" ref="J979"/>
    <hyperlink r:id="rId3908" ref="K979"/>
    <hyperlink r:id="rId3909" ref="L979"/>
    <hyperlink r:id="rId3910" ref="H980"/>
    <hyperlink r:id="rId3911" ref="I980"/>
    <hyperlink r:id="rId3912" ref="J980"/>
    <hyperlink r:id="rId3913" ref="K980"/>
    <hyperlink r:id="rId3914" ref="L980"/>
    <hyperlink r:id="rId3915" ref="H981"/>
    <hyperlink r:id="rId3916" ref="I981"/>
    <hyperlink r:id="rId3917" ref="J981"/>
    <hyperlink r:id="rId3918" ref="K981"/>
    <hyperlink r:id="rId3919" ref="L981"/>
    <hyperlink r:id="rId3920" ref="H982"/>
    <hyperlink r:id="rId3921" ref="I982"/>
    <hyperlink r:id="rId3922" ref="J982"/>
    <hyperlink r:id="rId3923" ref="K982"/>
    <hyperlink r:id="rId3924" ref="L982"/>
    <hyperlink r:id="rId3925" ref="H983"/>
    <hyperlink r:id="rId3926" ref="I983"/>
    <hyperlink r:id="rId3927" ref="J983"/>
    <hyperlink r:id="rId3928" ref="K983"/>
    <hyperlink r:id="rId3929" ref="L983"/>
    <hyperlink r:id="rId3930" ref="H984"/>
    <hyperlink r:id="rId3931" ref="I984"/>
    <hyperlink r:id="rId3932" ref="H985"/>
    <hyperlink r:id="rId3933" ref="I985"/>
    <hyperlink r:id="rId3934" ref="J985"/>
    <hyperlink r:id="rId3935" ref="K985"/>
    <hyperlink r:id="rId3936" ref="L985"/>
    <hyperlink r:id="rId3937" ref="H986"/>
    <hyperlink r:id="rId3938" ref="I986"/>
    <hyperlink r:id="rId3939" ref="J986"/>
    <hyperlink r:id="rId3940" ref="K986"/>
    <hyperlink r:id="rId3941" ref="L986"/>
    <hyperlink r:id="rId3942" ref="H987"/>
    <hyperlink r:id="rId3943" ref="I987"/>
    <hyperlink r:id="rId3944" ref="J987"/>
    <hyperlink r:id="rId3945" ref="K987"/>
    <hyperlink r:id="rId3946" ref="L987"/>
    <hyperlink r:id="rId3947" ref="H988"/>
    <hyperlink r:id="rId3948" ref="I988"/>
    <hyperlink r:id="rId3949" ref="J988"/>
    <hyperlink r:id="rId3950" ref="K988"/>
    <hyperlink r:id="rId3951" ref="L988"/>
    <hyperlink r:id="rId3952" ref="H989"/>
    <hyperlink r:id="rId3953" ref="I989"/>
    <hyperlink r:id="rId3954" ref="J989"/>
    <hyperlink r:id="rId3955" ref="K989"/>
    <hyperlink r:id="rId3956" ref="H990"/>
    <hyperlink r:id="rId3957" ref="I990"/>
    <hyperlink r:id="rId3958" ref="J990"/>
    <hyperlink r:id="rId3959" ref="H991"/>
    <hyperlink r:id="rId3960" ref="H992"/>
    <hyperlink r:id="rId3961" ref="I992"/>
    <hyperlink r:id="rId3962" ref="J992"/>
    <hyperlink r:id="rId3963" ref="K992"/>
    <hyperlink r:id="rId3964" ref="L992"/>
    <hyperlink r:id="rId3965" ref="H993"/>
    <hyperlink r:id="rId3966" ref="I993"/>
    <hyperlink r:id="rId3967" ref="J993"/>
    <hyperlink r:id="rId3968" ref="K993"/>
    <hyperlink r:id="rId3969" ref="H994"/>
    <hyperlink r:id="rId3970" ref="I994"/>
    <hyperlink r:id="rId3971" ref="J994"/>
    <hyperlink r:id="rId3972" ref="K994"/>
    <hyperlink r:id="rId3973" ref="L994"/>
    <hyperlink r:id="rId3974" ref="H995"/>
    <hyperlink r:id="rId3975" ref="I995"/>
    <hyperlink r:id="rId3976" ref="J995"/>
    <hyperlink r:id="rId3977" ref="K995"/>
    <hyperlink r:id="rId3978" ref="H996"/>
    <hyperlink r:id="rId3979" ref="I996"/>
    <hyperlink r:id="rId3980" ref="J996"/>
    <hyperlink r:id="rId3981" ref="K996"/>
    <hyperlink r:id="rId3982" ref="H997"/>
    <hyperlink r:id="rId3983" ref="I997"/>
    <hyperlink r:id="rId3984" ref="J997"/>
    <hyperlink r:id="rId3985" ref="H998"/>
    <hyperlink r:id="rId3986" ref="I998"/>
    <hyperlink r:id="rId3987" ref="J998"/>
    <hyperlink r:id="rId3988" ref="K998"/>
    <hyperlink r:id="rId3989" ref="L998"/>
    <hyperlink r:id="rId3990" ref="H999"/>
    <hyperlink r:id="rId3991" ref="I999"/>
    <hyperlink r:id="rId3992" ref="J999"/>
    <hyperlink r:id="rId3993" ref="K999"/>
    <hyperlink r:id="rId3994" ref="L999"/>
    <hyperlink r:id="rId3995" ref="H1000"/>
    <hyperlink r:id="rId3996" ref="I1000"/>
    <hyperlink r:id="rId3997" ref="H1001"/>
    <hyperlink r:id="rId3998" ref="I1001"/>
    <hyperlink r:id="rId3999" ref="J1001"/>
    <hyperlink r:id="rId4000" ref="K1001"/>
    <hyperlink r:id="rId4001" ref="L1001"/>
    <hyperlink r:id="rId4002" ref="H1002"/>
    <hyperlink r:id="rId4003" ref="H1003"/>
    <hyperlink r:id="rId4004" ref="I1003"/>
    <hyperlink r:id="rId4005" ref="J1003"/>
    <hyperlink r:id="rId4006" ref="K1003"/>
    <hyperlink r:id="rId4007" ref="L1003"/>
    <hyperlink r:id="rId4008" ref="H1004"/>
    <hyperlink r:id="rId4009" ref="H1005"/>
    <hyperlink r:id="rId4010" ref="I1005"/>
    <hyperlink r:id="rId4011" ref="H1006"/>
    <hyperlink r:id="rId4012" ref="I1006"/>
    <hyperlink r:id="rId4013" ref="J1006"/>
    <hyperlink r:id="rId4014" ref="K1006"/>
    <hyperlink r:id="rId4015" ref="L1006"/>
    <hyperlink r:id="rId4016" ref="H1007"/>
    <hyperlink r:id="rId4017" ref="I1007"/>
    <hyperlink r:id="rId4018" ref="H1008"/>
    <hyperlink r:id="rId4019" ref="I1008"/>
    <hyperlink r:id="rId4020" ref="J1008"/>
    <hyperlink r:id="rId4021" ref="K1008"/>
    <hyperlink r:id="rId4022" ref="L1008"/>
    <hyperlink r:id="rId4023" ref="H1009"/>
    <hyperlink r:id="rId4024" ref="I1009"/>
    <hyperlink r:id="rId4025" ref="J1009"/>
    <hyperlink r:id="rId4026" ref="H1010"/>
    <hyperlink r:id="rId4027" ref="I1010"/>
    <hyperlink r:id="rId4028" ref="J1010"/>
    <hyperlink r:id="rId4029" ref="K1010"/>
    <hyperlink r:id="rId4030" ref="L1010"/>
    <hyperlink r:id="rId4031" ref="H1011"/>
    <hyperlink r:id="rId4032" ref="I1011"/>
    <hyperlink r:id="rId4033" ref="J1011"/>
    <hyperlink r:id="rId4034" ref="K1011"/>
    <hyperlink r:id="rId4035" ref="L1011"/>
    <hyperlink r:id="rId4036" ref="H1012"/>
    <hyperlink r:id="rId4037" ref="I1012"/>
    <hyperlink r:id="rId4038" ref="H1013"/>
    <hyperlink r:id="rId4039" ref="I1013"/>
    <hyperlink r:id="rId4040" ref="J1013"/>
    <hyperlink r:id="rId4041" ref="K1013"/>
    <hyperlink r:id="rId4042" ref="L1013"/>
    <hyperlink r:id="rId4043" ref="H1014"/>
    <hyperlink r:id="rId4044" ref="I1014"/>
    <hyperlink r:id="rId4045" ref="J1014"/>
    <hyperlink r:id="rId4046" ref="K1014"/>
    <hyperlink r:id="rId4047" ref="L1014"/>
    <hyperlink r:id="rId4048" ref="H1015"/>
    <hyperlink r:id="rId4049" ref="I1015"/>
    <hyperlink r:id="rId4050" ref="H1016"/>
    <hyperlink r:id="rId4051" ref="I1016"/>
    <hyperlink r:id="rId4052" ref="J1016"/>
    <hyperlink r:id="rId4053" ref="K1016"/>
    <hyperlink r:id="rId4054" ref="L1016"/>
    <hyperlink r:id="rId4055" ref="H1017"/>
    <hyperlink r:id="rId4056" ref="I1017"/>
    <hyperlink r:id="rId4057" ref="J1017"/>
    <hyperlink r:id="rId4058" ref="K1017"/>
    <hyperlink r:id="rId4059" ref="L1017"/>
    <hyperlink r:id="rId4060" ref="H1018"/>
    <hyperlink r:id="rId4061" ref="I1018"/>
    <hyperlink r:id="rId4062" ref="J1018"/>
    <hyperlink r:id="rId4063" ref="K1018"/>
    <hyperlink r:id="rId4064" ref="L1018"/>
    <hyperlink r:id="rId4065" ref="H1019"/>
    <hyperlink r:id="rId4066" ref="H1020"/>
    <hyperlink r:id="rId4067" ref="I1020"/>
    <hyperlink r:id="rId4068" ref="J1020"/>
    <hyperlink r:id="rId4069" ref="H1021"/>
    <hyperlink r:id="rId4070" ref="I1021"/>
    <hyperlink r:id="rId4071" ref="J1021"/>
    <hyperlink r:id="rId4072" ref="K1021"/>
    <hyperlink r:id="rId4073" ref="L1021"/>
    <hyperlink r:id="rId4074" ref="H1022"/>
    <hyperlink r:id="rId4075" ref="I1022"/>
    <hyperlink r:id="rId4076" ref="H1023"/>
    <hyperlink r:id="rId4077" ref="I1023"/>
    <hyperlink r:id="rId4078" ref="J1023"/>
    <hyperlink r:id="rId4079" ref="K1023"/>
    <hyperlink r:id="rId4080" ref="L1023"/>
    <hyperlink r:id="rId4081" ref="H1024"/>
    <hyperlink r:id="rId4082" ref="H1025"/>
    <hyperlink r:id="rId4083" ref="I1025"/>
    <hyperlink r:id="rId4084" ref="J1025"/>
    <hyperlink r:id="rId4085" ref="K1025"/>
    <hyperlink r:id="rId4086" ref="H1026"/>
    <hyperlink r:id="rId4087" ref="I1026"/>
    <hyperlink r:id="rId4088" ref="J1026"/>
    <hyperlink r:id="rId4089" ref="K1026"/>
    <hyperlink r:id="rId4090" ref="L1026"/>
    <hyperlink r:id="rId4091" ref="H1027"/>
    <hyperlink r:id="rId4092" ref="I1027"/>
    <hyperlink r:id="rId4093" ref="J1027"/>
    <hyperlink r:id="rId4094" ref="K1027"/>
    <hyperlink r:id="rId4095" ref="L1027"/>
    <hyperlink r:id="rId4096" ref="H1028"/>
    <hyperlink r:id="rId4097" ref="I1028"/>
    <hyperlink r:id="rId4098" ref="J1028"/>
    <hyperlink r:id="rId4099" ref="K1028"/>
    <hyperlink r:id="rId4100" ref="L1028"/>
    <hyperlink r:id="rId4101" ref="H1029"/>
    <hyperlink r:id="rId4102" ref="I1029"/>
    <hyperlink r:id="rId4103" ref="J1029"/>
    <hyperlink r:id="rId4104" ref="K1029"/>
    <hyperlink r:id="rId4105" ref="H1030"/>
    <hyperlink r:id="rId4106" ref="I1030"/>
    <hyperlink r:id="rId4107" ref="H1031"/>
    <hyperlink r:id="rId4108" ref="I1031"/>
    <hyperlink r:id="rId4109" ref="J1031"/>
    <hyperlink r:id="rId4110" ref="H1032"/>
    <hyperlink r:id="rId4111" ref="I1032"/>
    <hyperlink r:id="rId4112" ref="J1032"/>
    <hyperlink r:id="rId4113" ref="K1032"/>
    <hyperlink r:id="rId4114" ref="L1032"/>
    <hyperlink r:id="rId4115" ref="H1033"/>
    <hyperlink r:id="rId4116" ref="I1033"/>
    <hyperlink r:id="rId4117" ref="J1033"/>
    <hyperlink r:id="rId4118" ref="K1033"/>
    <hyperlink r:id="rId4119" ref="H1034"/>
    <hyperlink r:id="rId4120" ref="H1035"/>
    <hyperlink r:id="rId4121" ref="I1035"/>
    <hyperlink r:id="rId4122" ref="J1035"/>
    <hyperlink r:id="rId4123" ref="K1035"/>
    <hyperlink r:id="rId4124" ref="L1035"/>
    <hyperlink r:id="rId4125" ref="H1036"/>
    <hyperlink r:id="rId4126" ref="I1036"/>
    <hyperlink r:id="rId4127" ref="J1036"/>
    <hyperlink r:id="rId4128" ref="K1036"/>
    <hyperlink r:id="rId4129" ref="H1037"/>
    <hyperlink r:id="rId4130" ref="I1037"/>
    <hyperlink r:id="rId4131" ref="H1038"/>
    <hyperlink r:id="rId4132" ref="I1038"/>
    <hyperlink r:id="rId4133" ref="J1038"/>
    <hyperlink r:id="rId4134" ref="K1038"/>
    <hyperlink r:id="rId4135" ref="L1038"/>
    <hyperlink r:id="rId4136" ref="H1039"/>
    <hyperlink r:id="rId4137" ref="I1039"/>
    <hyperlink r:id="rId4138" ref="J1039"/>
    <hyperlink r:id="rId4139" ref="K1039"/>
    <hyperlink r:id="rId4140" ref="L1039"/>
    <hyperlink r:id="rId4141" ref="H1040"/>
    <hyperlink r:id="rId4142" ref="I1040"/>
    <hyperlink r:id="rId4143" ref="J1040"/>
    <hyperlink r:id="rId4144" ref="K1040"/>
    <hyperlink r:id="rId4145" ref="L1040"/>
    <hyperlink r:id="rId4146" ref="H1041"/>
    <hyperlink r:id="rId4147" ref="I1041"/>
    <hyperlink r:id="rId4148" ref="J1041"/>
    <hyperlink r:id="rId4149" ref="H1042"/>
    <hyperlink r:id="rId4150" ref="I1042"/>
    <hyperlink r:id="rId4151" ref="H1043"/>
    <hyperlink r:id="rId4152" ref="I1043"/>
    <hyperlink r:id="rId4153" ref="J1043"/>
    <hyperlink r:id="rId4154" ref="K1043"/>
    <hyperlink r:id="rId4155" ref="L1043"/>
    <hyperlink r:id="rId4156" ref="H1044"/>
    <hyperlink r:id="rId4157" ref="I1044"/>
    <hyperlink r:id="rId4158" ref="J1044"/>
    <hyperlink r:id="rId4159" ref="K1044"/>
    <hyperlink r:id="rId4160" ref="L1044"/>
    <hyperlink r:id="rId4161" ref="H1045"/>
    <hyperlink r:id="rId4162" ref="I1045"/>
    <hyperlink r:id="rId4163" ref="J1045"/>
    <hyperlink r:id="rId4164" ref="K1045"/>
    <hyperlink r:id="rId4165" ref="L1045"/>
    <hyperlink r:id="rId4166" ref="H1046"/>
    <hyperlink r:id="rId4167" ref="I1046"/>
    <hyperlink r:id="rId4168" ref="J1046"/>
    <hyperlink r:id="rId4169" ref="K1046"/>
    <hyperlink r:id="rId4170" ref="L1046"/>
    <hyperlink r:id="rId4171" ref="H1047"/>
    <hyperlink r:id="rId4172" ref="I1047"/>
    <hyperlink r:id="rId4173" ref="J1047"/>
    <hyperlink r:id="rId4174" ref="K1047"/>
    <hyperlink r:id="rId4175" ref="L1047"/>
    <hyperlink r:id="rId4176" ref="H1048"/>
    <hyperlink r:id="rId4177" ref="I1048"/>
    <hyperlink r:id="rId4178" ref="H1049"/>
    <hyperlink r:id="rId4179" ref="I1049"/>
    <hyperlink r:id="rId4180" ref="J1049"/>
    <hyperlink r:id="rId4181" ref="H1050"/>
    <hyperlink r:id="rId4182" ref="I1050"/>
    <hyperlink r:id="rId4183" ref="H1051"/>
    <hyperlink r:id="rId4184" ref="I1051"/>
    <hyperlink r:id="rId4185" ref="J1051"/>
    <hyperlink r:id="rId4186" ref="K1051"/>
    <hyperlink r:id="rId4187" ref="L1051"/>
    <hyperlink r:id="rId4188" ref="H1052"/>
    <hyperlink r:id="rId4189" ref="I1052"/>
    <hyperlink r:id="rId4190" ref="J1052"/>
    <hyperlink r:id="rId4191" ref="H1053"/>
    <hyperlink r:id="rId4192" ref="I1053"/>
    <hyperlink r:id="rId4193" ref="H1054"/>
    <hyperlink r:id="rId4194" ref="I1054"/>
    <hyperlink r:id="rId4195" ref="J1054"/>
    <hyperlink r:id="rId4196" ref="K1054"/>
    <hyperlink r:id="rId4197" ref="L1054"/>
    <hyperlink r:id="rId4198" ref="H1055"/>
    <hyperlink r:id="rId4199" ref="I1055"/>
    <hyperlink r:id="rId4200" ref="J1055"/>
    <hyperlink r:id="rId4201" ref="K1055"/>
    <hyperlink r:id="rId4202" ref="L1055"/>
    <hyperlink r:id="rId4203" ref="H1056"/>
    <hyperlink r:id="rId4204" ref="I1056"/>
    <hyperlink r:id="rId4205" ref="J1056"/>
    <hyperlink r:id="rId4206" ref="K1056"/>
    <hyperlink r:id="rId4207" ref="L1056"/>
    <hyperlink r:id="rId4208" ref="H1057"/>
    <hyperlink r:id="rId4209" ref="I1057"/>
    <hyperlink r:id="rId4210" ref="J1057"/>
    <hyperlink r:id="rId4211" ref="K1057"/>
    <hyperlink r:id="rId4212" ref="L1057"/>
    <hyperlink r:id="rId4213" ref="H1058"/>
    <hyperlink r:id="rId4214" ref="I1058"/>
    <hyperlink r:id="rId4215" ref="J1058"/>
    <hyperlink r:id="rId4216" ref="K1058"/>
    <hyperlink r:id="rId4217" ref="L1058"/>
    <hyperlink r:id="rId4218" ref="H1059"/>
    <hyperlink r:id="rId4219" ref="I1059"/>
    <hyperlink r:id="rId4220" ref="H1060"/>
    <hyperlink r:id="rId4221" ref="I1060"/>
    <hyperlink r:id="rId4222" ref="J1060"/>
    <hyperlink r:id="rId4223" ref="K1060"/>
    <hyperlink r:id="rId4224" ref="L1060"/>
    <hyperlink r:id="rId4225" ref="H1061"/>
    <hyperlink r:id="rId4226" ref="I1061"/>
    <hyperlink r:id="rId4227" ref="J1061"/>
    <hyperlink r:id="rId4228" ref="K1061"/>
    <hyperlink r:id="rId4229" ref="H1062"/>
    <hyperlink r:id="rId4230" ref="I1062"/>
    <hyperlink r:id="rId4231" ref="J1062"/>
    <hyperlink r:id="rId4232" ref="K1062"/>
    <hyperlink r:id="rId4233" ref="L1062"/>
    <hyperlink r:id="rId4234" ref="H1063"/>
    <hyperlink r:id="rId4235" ref="I1063"/>
    <hyperlink r:id="rId4236" ref="J1063"/>
    <hyperlink r:id="rId4237" ref="K1063"/>
    <hyperlink r:id="rId4238" ref="L1063"/>
    <hyperlink r:id="rId4239" ref="H1064"/>
    <hyperlink r:id="rId4240" ref="I1064"/>
    <hyperlink r:id="rId4241" ref="J1064"/>
    <hyperlink r:id="rId4242" ref="K1064"/>
    <hyperlink r:id="rId4243" ref="L1064"/>
    <hyperlink r:id="rId4244" ref="H1065"/>
    <hyperlink r:id="rId4245" ref="I1065"/>
    <hyperlink r:id="rId4246" ref="J1065"/>
    <hyperlink r:id="rId4247" ref="K1065"/>
    <hyperlink r:id="rId4248" ref="L1065"/>
    <hyperlink r:id="rId4249" ref="H1066"/>
    <hyperlink r:id="rId4250" ref="I1066"/>
    <hyperlink r:id="rId4251" ref="H1067"/>
    <hyperlink r:id="rId4252" ref="I1067"/>
    <hyperlink r:id="rId4253" ref="J1067"/>
    <hyperlink r:id="rId4254" ref="K1067"/>
    <hyperlink r:id="rId4255" ref="L1067"/>
    <hyperlink r:id="rId4256" ref="H1068"/>
    <hyperlink r:id="rId4257" ref="I1068"/>
    <hyperlink r:id="rId4258" ref="H1069"/>
    <hyperlink r:id="rId4259" ref="I1069"/>
    <hyperlink r:id="rId4260" ref="J1069"/>
    <hyperlink r:id="rId4261" ref="K1069"/>
    <hyperlink r:id="rId4262" ref="H1070"/>
    <hyperlink r:id="rId4263" ref="I1070"/>
    <hyperlink r:id="rId4264" ref="J1070"/>
    <hyperlink r:id="rId4265" ref="K1070"/>
    <hyperlink r:id="rId4266" ref="L1070"/>
    <hyperlink r:id="rId4267" ref="H1071"/>
    <hyperlink r:id="rId4268" ref="I1071"/>
    <hyperlink r:id="rId4269" ref="J1071"/>
    <hyperlink r:id="rId4270" ref="K1071"/>
    <hyperlink r:id="rId4271" ref="L1071"/>
    <hyperlink r:id="rId4272" ref="H1072"/>
    <hyperlink r:id="rId4273" ref="I1072"/>
    <hyperlink r:id="rId4274" ref="J1072"/>
    <hyperlink r:id="rId4275" ref="K1072"/>
    <hyperlink r:id="rId4276" ref="L1072"/>
    <hyperlink r:id="rId4277" ref="H1073"/>
    <hyperlink r:id="rId4278" ref="I1073"/>
    <hyperlink r:id="rId4279" ref="J1073"/>
    <hyperlink r:id="rId4280" ref="K1073"/>
    <hyperlink r:id="rId4281" ref="L1073"/>
    <hyperlink r:id="rId4282" ref="H1074"/>
    <hyperlink r:id="rId4283" ref="I1074"/>
    <hyperlink r:id="rId4284" ref="J1074"/>
    <hyperlink r:id="rId4285" ref="K1074"/>
    <hyperlink r:id="rId4286" ref="L1074"/>
    <hyperlink r:id="rId4287" ref="H1075"/>
    <hyperlink r:id="rId4288" ref="I1075"/>
    <hyperlink r:id="rId4289" ref="J1075"/>
    <hyperlink r:id="rId4290" ref="K1075"/>
    <hyperlink r:id="rId4291" ref="L1075"/>
    <hyperlink r:id="rId4292" ref="H1076"/>
    <hyperlink r:id="rId4293" ref="I1076"/>
    <hyperlink r:id="rId4294" ref="J1076"/>
    <hyperlink r:id="rId4295" ref="K1076"/>
    <hyperlink r:id="rId4296" ref="L1076"/>
    <hyperlink r:id="rId4297" ref="H1077"/>
    <hyperlink r:id="rId4298" ref="I1077"/>
    <hyperlink r:id="rId4299" ref="J1077"/>
    <hyperlink r:id="rId4300" ref="K1077"/>
    <hyperlink r:id="rId4301" ref="L1077"/>
    <hyperlink r:id="rId4302" ref="H1078"/>
    <hyperlink r:id="rId4303" ref="I1078"/>
    <hyperlink r:id="rId4304" ref="J1078"/>
    <hyperlink r:id="rId4305" ref="K1078"/>
    <hyperlink r:id="rId4306" ref="L1078"/>
    <hyperlink r:id="rId4307" ref="H1079"/>
    <hyperlink r:id="rId4308" ref="I1079"/>
    <hyperlink r:id="rId4309" ref="H1080"/>
    <hyperlink r:id="rId4310" ref="I1080"/>
    <hyperlink r:id="rId4311" ref="H1081"/>
    <hyperlink r:id="rId4312" ref="I1081"/>
    <hyperlink r:id="rId4313" ref="H1082"/>
    <hyperlink r:id="rId4314" ref="I1082"/>
    <hyperlink r:id="rId4315" ref="H1083"/>
    <hyperlink r:id="rId4316" ref="H1084"/>
    <hyperlink r:id="rId4317" ref="I1084"/>
    <hyperlink r:id="rId4318" ref="H1085"/>
    <hyperlink r:id="rId4319" ref="H1086"/>
    <hyperlink r:id="rId4320" ref="I1086"/>
    <hyperlink r:id="rId4321" ref="J1086"/>
    <hyperlink r:id="rId4322" ref="K1086"/>
    <hyperlink r:id="rId4323" ref="L1086"/>
    <hyperlink r:id="rId4324" ref="H1087"/>
    <hyperlink r:id="rId4325" ref="I1087"/>
    <hyperlink r:id="rId4326" ref="J1087"/>
    <hyperlink r:id="rId4327" ref="K1087"/>
    <hyperlink r:id="rId4328" ref="L1087"/>
    <hyperlink r:id="rId4329" ref="H1088"/>
    <hyperlink r:id="rId4330" ref="I1088"/>
    <hyperlink r:id="rId4331" ref="J1088"/>
    <hyperlink r:id="rId4332" ref="K1088"/>
    <hyperlink r:id="rId4333" ref="H1089"/>
    <hyperlink r:id="rId4334" ref="I1089"/>
    <hyperlink r:id="rId4335" ref="J1089"/>
    <hyperlink r:id="rId4336" ref="K1089"/>
    <hyperlink r:id="rId4337" ref="L1089"/>
    <hyperlink r:id="rId4338" ref="H1090"/>
    <hyperlink r:id="rId4339" ref="I1090"/>
    <hyperlink r:id="rId4340" ref="H1091"/>
    <hyperlink r:id="rId4341" ref="I1091"/>
    <hyperlink r:id="rId4342" ref="J1091"/>
    <hyperlink r:id="rId4343" ref="K1091"/>
    <hyperlink r:id="rId4344" ref="L1091"/>
    <hyperlink r:id="rId4345" ref="H1092"/>
    <hyperlink r:id="rId4346" ref="I1092"/>
    <hyperlink r:id="rId4347" ref="J1092"/>
    <hyperlink r:id="rId4348" ref="K1092"/>
    <hyperlink r:id="rId4349" ref="L1092"/>
    <hyperlink r:id="rId4350" ref="H1093"/>
    <hyperlink r:id="rId4351" ref="I1093"/>
    <hyperlink r:id="rId4352" ref="J1093"/>
    <hyperlink r:id="rId4353" ref="K1093"/>
    <hyperlink r:id="rId4354" ref="H1094"/>
    <hyperlink r:id="rId4355" ref="I1094"/>
    <hyperlink r:id="rId4356" ref="J1094"/>
    <hyperlink r:id="rId4357" ref="H1095"/>
    <hyperlink r:id="rId4358" ref="I1095"/>
    <hyperlink r:id="rId4359" ref="J1095"/>
    <hyperlink r:id="rId4360" ref="H1096"/>
    <hyperlink r:id="rId4361" ref="I1096"/>
    <hyperlink r:id="rId4362" ref="H1097"/>
    <hyperlink r:id="rId4363" ref="I1097"/>
    <hyperlink r:id="rId4364" ref="J1097"/>
    <hyperlink r:id="rId4365" ref="H1098"/>
    <hyperlink r:id="rId4366" ref="I1098"/>
    <hyperlink r:id="rId4367" ref="J1098"/>
    <hyperlink r:id="rId4368" ref="K1098"/>
    <hyperlink r:id="rId4369" ref="L1098"/>
    <hyperlink r:id="rId4370" ref="H1099"/>
    <hyperlink r:id="rId4371" ref="I1099"/>
    <hyperlink r:id="rId4372" ref="J1099"/>
    <hyperlink r:id="rId4373" ref="K1099"/>
    <hyperlink r:id="rId4374" ref="L1099"/>
    <hyperlink r:id="rId4375" ref="H1100"/>
    <hyperlink r:id="rId4376" ref="I1100"/>
    <hyperlink r:id="rId4377" ref="J1100"/>
    <hyperlink r:id="rId4378" ref="K1100"/>
    <hyperlink r:id="rId4379" ref="L1100"/>
    <hyperlink r:id="rId4380" ref="H1101"/>
    <hyperlink r:id="rId4381" ref="I1101"/>
    <hyperlink r:id="rId4382" ref="J1101"/>
    <hyperlink r:id="rId4383" ref="K1101"/>
    <hyperlink r:id="rId4384" ref="L1101"/>
    <hyperlink r:id="rId4385" ref="H1102"/>
    <hyperlink r:id="rId4386" ref="I1102"/>
    <hyperlink r:id="rId4387" ref="J1102"/>
    <hyperlink r:id="rId4388" ref="H1103"/>
    <hyperlink r:id="rId4389" ref="I1103"/>
    <hyperlink r:id="rId4390" ref="J1103"/>
    <hyperlink r:id="rId4391" ref="K1103"/>
    <hyperlink r:id="rId4392" ref="L1103"/>
    <hyperlink r:id="rId4393" ref="H1104"/>
    <hyperlink r:id="rId4394" ref="H1105"/>
    <hyperlink r:id="rId4395" ref="I1105"/>
    <hyperlink r:id="rId4396" ref="J1105"/>
    <hyperlink r:id="rId4397" ref="K1105"/>
    <hyperlink r:id="rId4398" ref="L1105"/>
    <hyperlink r:id="rId4399" ref="H1106"/>
    <hyperlink r:id="rId4400" ref="I1106"/>
    <hyperlink r:id="rId4401" ref="J1106"/>
    <hyperlink r:id="rId4402" ref="K1106"/>
    <hyperlink r:id="rId4403" ref="L1106"/>
    <hyperlink r:id="rId4404" ref="H1107"/>
    <hyperlink r:id="rId4405" ref="I1107"/>
    <hyperlink r:id="rId4406" ref="J1107"/>
    <hyperlink r:id="rId4407" ref="K1107"/>
    <hyperlink r:id="rId4408" ref="L1107"/>
    <hyperlink r:id="rId4409" ref="H1108"/>
    <hyperlink r:id="rId4410" ref="I1108"/>
    <hyperlink r:id="rId4411" ref="J1108"/>
    <hyperlink r:id="rId4412" ref="K1108"/>
    <hyperlink r:id="rId4413" ref="L1108"/>
    <hyperlink r:id="rId4414" ref="H1109"/>
    <hyperlink r:id="rId4415" ref="H1110"/>
    <hyperlink r:id="rId4416" ref="I1110"/>
    <hyperlink r:id="rId4417" ref="J1110"/>
    <hyperlink r:id="rId4418" ref="K1110"/>
    <hyperlink r:id="rId4419" ref="L1110"/>
    <hyperlink r:id="rId4420" ref="H1111"/>
    <hyperlink r:id="rId4421" ref="I1111"/>
    <hyperlink r:id="rId4422" ref="J1111"/>
    <hyperlink r:id="rId4423" ref="K1111"/>
    <hyperlink r:id="rId4424" ref="L1111"/>
    <hyperlink r:id="rId4425" ref="H1112"/>
    <hyperlink r:id="rId4426" ref="I1112"/>
    <hyperlink r:id="rId4427" ref="J1112"/>
    <hyperlink r:id="rId4428" ref="K1112"/>
    <hyperlink r:id="rId4429" ref="L1112"/>
    <hyperlink r:id="rId4430" ref="H1113"/>
    <hyperlink r:id="rId4431" ref="I1113"/>
    <hyperlink r:id="rId4432" ref="J1113"/>
    <hyperlink r:id="rId4433" ref="K1113"/>
    <hyperlink r:id="rId4434" ref="L1113"/>
    <hyperlink r:id="rId4435" ref="H1114"/>
    <hyperlink r:id="rId4436" ref="I1114"/>
    <hyperlink r:id="rId4437" ref="J1114"/>
    <hyperlink r:id="rId4438" ref="K1114"/>
    <hyperlink r:id="rId4439" ref="H1115"/>
    <hyperlink r:id="rId4440" ref="I1115"/>
    <hyperlink r:id="rId4441" ref="J1115"/>
    <hyperlink r:id="rId4442" ref="H1116"/>
    <hyperlink r:id="rId4443" ref="I1116"/>
    <hyperlink r:id="rId4444" ref="J1116"/>
    <hyperlink r:id="rId4445" ref="H1117"/>
    <hyperlink r:id="rId4446" ref="I1117"/>
    <hyperlink r:id="rId4447" ref="J1117"/>
    <hyperlink r:id="rId4448" ref="H1118"/>
    <hyperlink r:id="rId4449" ref="I1118"/>
    <hyperlink r:id="rId4450" ref="H1119"/>
    <hyperlink r:id="rId4451" ref="I1119"/>
    <hyperlink r:id="rId4452" ref="H1120"/>
    <hyperlink r:id="rId4453" ref="I1120"/>
    <hyperlink r:id="rId4454" ref="H1121"/>
    <hyperlink r:id="rId4455" ref="I1121"/>
    <hyperlink r:id="rId4456" ref="H1122"/>
    <hyperlink r:id="rId4457" ref="I1122"/>
    <hyperlink r:id="rId4458" ref="H1123"/>
    <hyperlink r:id="rId4459" ref="H1124"/>
    <hyperlink r:id="rId4460" ref="H1125"/>
    <hyperlink r:id="rId4461" ref="H1126"/>
    <hyperlink r:id="rId4462" ref="H1127"/>
    <hyperlink r:id="rId4463" ref="I1127"/>
    <hyperlink r:id="rId4464" ref="J1127"/>
    <hyperlink r:id="rId4465" ref="K1127"/>
    <hyperlink r:id="rId4466" ref="L1127"/>
    <hyperlink r:id="rId4467" ref="H1128"/>
    <hyperlink r:id="rId4468" ref="I1128"/>
    <hyperlink r:id="rId4469" ref="J1128"/>
    <hyperlink r:id="rId4470" ref="K1128"/>
    <hyperlink r:id="rId4471" ref="L1128"/>
    <hyperlink r:id="rId4472" ref="H1129"/>
    <hyperlink r:id="rId4473" ref="I1129"/>
    <hyperlink r:id="rId4474" ref="J1129"/>
    <hyperlink r:id="rId4475" ref="K1129"/>
    <hyperlink r:id="rId4476" ref="L1129"/>
    <hyperlink r:id="rId4477" ref="H1130"/>
    <hyperlink r:id="rId4478" ref="I1130"/>
    <hyperlink r:id="rId4479" ref="J1130"/>
    <hyperlink r:id="rId4480" ref="K1130"/>
    <hyperlink r:id="rId4481" ref="L1130"/>
    <hyperlink r:id="rId4482" ref="H1131"/>
    <hyperlink r:id="rId4483" ref="I1131"/>
    <hyperlink r:id="rId4484" ref="J1131"/>
    <hyperlink r:id="rId4485" ref="H1132"/>
    <hyperlink r:id="rId4486" ref="I1132"/>
    <hyperlink r:id="rId4487" ref="J1132"/>
    <hyperlink r:id="rId4488" ref="H1133"/>
    <hyperlink r:id="rId4489" ref="I1133"/>
    <hyperlink r:id="rId4490" ref="J1133"/>
    <hyperlink r:id="rId4491" ref="K1133"/>
    <hyperlink r:id="rId4492" ref="L1133"/>
    <hyperlink r:id="rId4493" ref="H1134"/>
    <hyperlink r:id="rId4494" ref="I1134"/>
    <hyperlink r:id="rId4495" ref="J1134"/>
    <hyperlink r:id="rId4496" ref="K1134"/>
    <hyperlink r:id="rId4497" ref="H1135"/>
    <hyperlink r:id="rId4498" ref="I1135"/>
    <hyperlink r:id="rId4499" ref="J1135"/>
    <hyperlink r:id="rId4500" ref="H1136"/>
    <hyperlink r:id="rId4501" ref="I1136"/>
    <hyperlink r:id="rId4502" ref="H1137"/>
    <hyperlink r:id="rId4503" ref="I1137"/>
    <hyperlink r:id="rId4504" ref="J1137"/>
    <hyperlink r:id="rId4505" ref="H1138"/>
    <hyperlink r:id="rId4506" ref="I1138"/>
    <hyperlink r:id="rId4507" ref="J1138"/>
    <hyperlink r:id="rId4508" ref="K1138"/>
    <hyperlink r:id="rId4509" ref="L1138"/>
    <hyperlink r:id="rId4510" ref="H1139"/>
    <hyperlink r:id="rId4511" ref="I1139"/>
    <hyperlink r:id="rId4512" ref="J1139"/>
    <hyperlink r:id="rId4513" ref="K1139"/>
    <hyperlink r:id="rId4514" ref="L1139"/>
    <hyperlink r:id="rId4515" ref="H1140"/>
    <hyperlink r:id="rId4516" ref="I1140"/>
    <hyperlink r:id="rId4517" ref="J1140"/>
    <hyperlink r:id="rId4518" ref="K1140"/>
    <hyperlink r:id="rId4519" ref="L1140"/>
    <hyperlink r:id="rId4520" ref="H1141"/>
    <hyperlink r:id="rId4521" ref="I1141"/>
    <hyperlink r:id="rId4522" ref="H1142"/>
    <hyperlink r:id="rId4523" ref="I1142"/>
    <hyperlink r:id="rId4524" ref="J1142"/>
    <hyperlink r:id="rId4525" ref="H1143"/>
    <hyperlink r:id="rId4526" ref="I1143"/>
    <hyperlink r:id="rId4527" ref="J1143"/>
    <hyperlink r:id="rId4528" ref="K1143"/>
    <hyperlink r:id="rId4529" ref="L1143"/>
    <hyperlink r:id="rId4530" ref="H1144"/>
    <hyperlink r:id="rId4531" ref="I1144"/>
    <hyperlink r:id="rId4532" ref="J1144"/>
    <hyperlink r:id="rId4533" ref="K1144"/>
    <hyperlink r:id="rId4534" ref="L1144"/>
    <hyperlink r:id="rId4535" ref="H1145"/>
    <hyperlink r:id="rId4536" ref="I1145"/>
    <hyperlink r:id="rId4537" ref="J1145"/>
    <hyperlink r:id="rId4538" ref="K1145"/>
    <hyperlink r:id="rId4539" ref="L1145"/>
    <hyperlink r:id="rId4540" ref="H1146"/>
    <hyperlink r:id="rId4541" ref="I1146"/>
    <hyperlink r:id="rId4542" ref="J1146"/>
    <hyperlink r:id="rId4543" ref="K1146"/>
    <hyperlink r:id="rId4544" ref="L1146"/>
    <hyperlink r:id="rId4545" ref="H1147"/>
    <hyperlink r:id="rId4546" ref="I1147"/>
    <hyperlink r:id="rId4547" ref="J1147"/>
    <hyperlink r:id="rId4548" ref="K1147"/>
    <hyperlink r:id="rId4549" ref="L1147"/>
    <hyperlink r:id="rId4550" ref="H1148"/>
    <hyperlink r:id="rId4551" ref="I1148"/>
    <hyperlink r:id="rId4552" ref="J1148"/>
    <hyperlink r:id="rId4553" ref="H1149"/>
    <hyperlink r:id="rId4554" ref="I1149"/>
    <hyperlink r:id="rId4555" ref="J1149"/>
    <hyperlink r:id="rId4556" ref="K1149"/>
    <hyperlink r:id="rId4557" ref="L1149"/>
    <hyperlink r:id="rId4558" ref="H1150"/>
    <hyperlink r:id="rId4559" ref="I1150"/>
    <hyperlink r:id="rId4560" ref="H1151"/>
    <hyperlink r:id="rId4561" ref="I1151"/>
    <hyperlink r:id="rId4562" ref="J1151"/>
    <hyperlink r:id="rId4563" ref="K1151"/>
    <hyperlink r:id="rId4564" ref="L1151"/>
    <hyperlink r:id="rId4565" ref="H1152"/>
    <hyperlink r:id="rId4566" ref="I1152"/>
    <hyperlink r:id="rId4567" ref="J1152"/>
    <hyperlink r:id="rId4568" ref="K1152"/>
    <hyperlink r:id="rId4569" ref="L1152"/>
    <hyperlink r:id="rId4570" ref="H1153"/>
    <hyperlink r:id="rId4571" ref="I1153"/>
    <hyperlink r:id="rId4572" ref="J1153"/>
    <hyperlink r:id="rId4573" ref="K1153"/>
    <hyperlink r:id="rId4574" ref="L1153"/>
    <hyperlink r:id="rId4575" ref="H1154"/>
    <hyperlink r:id="rId4576" ref="I1154"/>
    <hyperlink r:id="rId4577" ref="H1155"/>
    <hyperlink r:id="rId4578" ref="I1155"/>
    <hyperlink r:id="rId4579" ref="H1156"/>
    <hyperlink r:id="rId4580" ref="I1156"/>
    <hyperlink r:id="rId4581" ref="H1157"/>
    <hyperlink r:id="rId4582" ref="I1157"/>
    <hyperlink r:id="rId4583" ref="J1157"/>
    <hyperlink r:id="rId4584" ref="H1158"/>
    <hyperlink r:id="rId4585" ref="I1158"/>
    <hyperlink r:id="rId4586" ref="H1159"/>
    <hyperlink r:id="rId4587" ref="I1159"/>
    <hyperlink r:id="rId4588" ref="H1160"/>
    <hyperlink r:id="rId4589" ref="I1160"/>
    <hyperlink r:id="rId4590" ref="J1160"/>
    <hyperlink r:id="rId4591" ref="K1160"/>
    <hyperlink r:id="rId4592" ref="L1160"/>
    <hyperlink r:id="rId4593" ref="H1161"/>
    <hyperlink r:id="rId4594" ref="I1161"/>
    <hyperlink r:id="rId4595" ref="H1162"/>
    <hyperlink r:id="rId4596" ref="I1162"/>
    <hyperlink r:id="rId4597" ref="J1162"/>
    <hyperlink r:id="rId4598" ref="K1162"/>
    <hyperlink r:id="rId4599" ref="L1162"/>
    <hyperlink r:id="rId4600" ref="H1163"/>
    <hyperlink r:id="rId4601" ref="I1163"/>
    <hyperlink r:id="rId4602" ref="J1163"/>
    <hyperlink r:id="rId4603" ref="H1164"/>
    <hyperlink r:id="rId4604" ref="I1164"/>
    <hyperlink r:id="rId4605" ref="H1165"/>
    <hyperlink r:id="rId4606" ref="H1166"/>
    <hyperlink r:id="rId4607" ref="I1166"/>
    <hyperlink r:id="rId4608" ref="H1167"/>
    <hyperlink r:id="rId4609" ref="I1167"/>
    <hyperlink r:id="rId4610" ref="J1167"/>
    <hyperlink r:id="rId4611" ref="K1167"/>
    <hyperlink r:id="rId4612" ref="H1168"/>
    <hyperlink r:id="rId4613" ref="H1169"/>
    <hyperlink r:id="rId4614" ref="I1169"/>
    <hyperlink r:id="rId4615" ref="H1170"/>
    <hyperlink r:id="rId4616" ref="I1170"/>
    <hyperlink r:id="rId4617" ref="J1170"/>
    <hyperlink r:id="rId4618" ref="K1170"/>
    <hyperlink r:id="rId4619" ref="L1170"/>
    <hyperlink r:id="rId4620" ref="H1171"/>
    <hyperlink r:id="rId4621" ref="I1171"/>
    <hyperlink r:id="rId4622" ref="J1171"/>
    <hyperlink r:id="rId4623" ref="K1171"/>
    <hyperlink r:id="rId4624" ref="L1171"/>
    <hyperlink r:id="rId4625" ref="H1172"/>
    <hyperlink r:id="rId4626" ref="I1172"/>
    <hyperlink r:id="rId4627" ref="J1172"/>
    <hyperlink r:id="rId4628" ref="K1172"/>
    <hyperlink r:id="rId4629" ref="L1172"/>
    <hyperlink r:id="rId4630" ref="H1173"/>
    <hyperlink r:id="rId4631" ref="I1173"/>
    <hyperlink r:id="rId4632" ref="J1173"/>
    <hyperlink r:id="rId4633" ref="K1173"/>
    <hyperlink r:id="rId4634" ref="L1173"/>
    <hyperlink r:id="rId4635" ref="H1174"/>
    <hyperlink r:id="rId4636" ref="I1174"/>
    <hyperlink r:id="rId4637" ref="J1174"/>
    <hyperlink r:id="rId4638" ref="K1174"/>
    <hyperlink r:id="rId4639" ref="L1174"/>
    <hyperlink r:id="rId4640" ref="H1175"/>
    <hyperlink r:id="rId4641" ref="I1175"/>
    <hyperlink r:id="rId4642" ref="J1175"/>
    <hyperlink r:id="rId4643" ref="H1176"/>
    <hyperlink r:id="rId4644" ref="I1176"/>
    <hyperlink r:id="rId4645" ref="J1176"/>
    <hyperlink r:id="rId4646" ref="K1176"/>
    <hyperlink r:id="rId4647" ref="L1176"/>
    <hyperlink r:id="rId4648" ref="H1177"/>
    <hyperlink r:id="rId4649" ref="I1177"/>
    <hyperlink r:id="rId4650" ref="H1178"/>
    <hyperlink r:id="rId4651" ref="I1178"/>
    <hyperlink r:id="rId4652" ref="J1178"/>
    <hyperlink r:id="rId4653" ref="K1178"/>
    <hyperlink r:id="rId4654" ref="H1179"/>
    <hyperlink r:id="rId4655" ref="I1179"/>
    <hyperlink r:id="rId4656" ref="J1179"/>
    <hyperlink r:id="rId4657" ref="H1180"/>
    <hyperlink r:id="rId4658" ref="I1180"/>
    <hyperlink r:id="rId4659" ref="J1180"/>
    <hyperlink r:id="rId4660" ref="H1181"/>
    <hyperlink r:id="rId4661" ref="I1181"/>
    <hyperlink r:id="rId4662" ref="J1181"/>
    <hyperlink r:id="rId4663" ref="K1181"/>
    <hyperlink r:id="rId4664" ref="L1181"/>
    <hyperlink r:id="rId4665" ref="H1182"/>
    <hyperlink r:id="rId4666" ref="I1182"/>
    <hyperlink r:id="rId4667" ref="H1183"/>
    <hyperlink r:id="rId4668" ref="I1183"/>
    <hyperlink r:id="rId4669" ref="J1183"/>
    <hyperlink r:id="rId4670" ref="K1183"/>
    <hyperlink r:id="rId4671" ref="L1183"/>
    <hyperlink r:id="rId4672" ref="H1184"/>
    <hyperlink r:id="rId4673" ref="I1184"/>
    <hyperlink r:id="rId4674" ref="J1184"/>
    <hyperlink r:id="rId4675" ref="K1184"/>
    <hyperlink r:id="rId4676" ref="L1184"/>
    <hyperlink r:id="rId4677" ref="H1185"/>
    <hyperlink r:id="rId4678" ref="I1185"/>
    <hyperlink r:id="rId4679" ref="J1185"/>
    <hyperlink r:id="rId4680" ref="K1185"/>
    <hyperlink r:id="rId4681" ref="L1185"/>
    <hyperlink r:id="rId4682" ref="H1186"/>
    <hyperlink r:id="rId4683" ref="I1186"/>
    <hyperlink r:id="rId4684" ref="J1186"/>
    <hyperlink r:id="rId4685" ref="K1186"/>
    <hyperlink r:id="rId4686" ref="H1187"/>
    <hyperlink r:id="rId4687" ref="I1187"/>
    <hyperlink r:id="rId4688" ref="H1188"/>
    <hyperlink r:id="rId4689" ref="I1188"/>
    <hyperlink r:id="rId4690" ref="J1188"/>
    <hyperlink r:id="rId4691" ref="K1188"/>
    <hyperlink r:id="rId4692" ref="H1189"/>
    <hyperlink r:id="rId4693" ref="I1189"/>
    <hyperlink r:id="rId4694" ref="J1189"/>
    <hyperlink r:id="rId4695" ref="K1189"/>
    <hyperlink r:id="rId4696" ref="H1190"/>
    <hyperlink r:id="rId4697" ref="I1190"/>
    <hyperlink r:id="rId4698" ref="J1190"/>
    <hyperlink r:id="rId4699" ref="H1191"/>
    <hyperlink r:id="rId4700" ref="I1191"/>
    <hyperlink r:id="rId4701" ref="J1191"/>
    <hyperlink r:id="rId4702" ref="H1192"/>
    <hyperlink r:id="rId4703" ref="I1192"/>
    <hyperlink r:id="rId4704" ref="J1192"/>
    <hyperlink r:id="rId4705" ref="K1192"/>
    <hyperlink r:id="rId4706" ref="H1193"/>
    <hyperlink r:id="rId4707" ref="I1193"/>
    <hyperlink r:id="rId4708" ref="J1193"/>
    <hyperlink r:id="rId4709" ref="K1193"/>
    <hyperlink r:id="rId4710" ref="H1194"/>
    <hyperlink r:id="rId4711" ref="I1194"/>
    <hyperlink r:id="rId4712" ref="J1194"/>
    <hyperlink r:id="rId4713" ref="K1194"/>
    <hyperlink r:id="rId4714" ref="H1195"/>
    <hyperlink r:id="rId4715" ref="I1195"/>
    <hyperlink r:id="rId4716" ref="H1196"/>
    <hyperlink r:id="rId4717" ref="I1196"/>
    <hyperlink r:id="rId4718" ref="J1196"/>
    <hyperlink r:id="rId4719" ref="K1196"/>
    <hyperlink r:id="rId4720" ref="H1197"/>
    <hyperlink r:id="rId4721" ref="H1198"/>
    <hyperlink r:id="rId4722" ref="I1198"/>
    <hyperlink r:id="rId4723" ref="J1198"/>
    <hyperlink r:id="rId4724" ref="K1198"/>
    <hyperlink r:id="rId4725" ref="H1199"/>
    <hyperlink r:id="rId4726" ref="I1199"/>
    <hyperlink r:id="rId4727" ref="J1199"/>
    <hyperlink r:id="rId4728" ref="H1200"/>
    <hyperlink r:id="rId4729" ref="I1200"/>
    <hyperlink r:id="rId4730" ref="J1200"/>
    <hyperlink r:id="rId4731" ref="K1200"/>
    <hyperlink r:id="rId4732" ref="L1200"/>
    <hyperlink r:id="rId4733" ref="H1201"/>
    <hyperlink r:id="rId4734" ref="I1201"/>
    <hyperlink r:id="rId4735" ref="J1201"/>
    <hyperlink r:id="rId4736" ref="K1201"/>
    <hyperlink r:id="rId4737" ref="L1201"/>
    <hyperlink r:id="rId4738" ref="H1202"/>
    <hyperlink r:id="rId4739" ref="I1202"/>
    <hyperlink r:id="rId4740" ref="J1202"/>
    <hyperlink r:id="rId4741" ref="K1202"/>
    <hyperlink r:id="rId4742" ref="L1202"/>
    <hyperlink r:id="rId4743" ref="H1203"/>
    <hyperlink r:id="rId4744" ref="I1203"/>
    <hyperlink r:id="rId4745" ref="J1203"/>
    <hyperlink r:id="rId4746" ref="K1203"/>
    <hyperlink r:id="rId4747" ref="L1203"/>
    <hyperlink r:id="rId4748" ref="H1204"/>
    <hyperlink r:id="rId4749" ref="I1204"/>
    <hyperlink r:id="rId4750" ref="J1204"/>
    <hyperlink r:id="rId4751" ref="H1205"/>
    <hyperlink r:id="rId4752" ref="I1205"/>
    <hyperlink r:id="rId4753" ref="J1205"/>
    <hyperlink r:id="rId4754" ref="H1206"/>
    <hyperlink r:id="rId4755" ref="I1206"/>
    <hyperlink r:id="rId4756" ref="H1207"/>
    <hyperlink r:id="rId4757" ref="I1207"/>
    <hyperlink r:id="rId4758" ref="J1207"/>
    <hyperlink r:id="rId4759" ref="K1207"/>
    <hyperlink r:id="rId4760" ref="L1207"/>
    <hyperlink r:id="rId4761" ref="H1208"/>
    <hyperlink r:id="rId4762" ref="I1208"/>
    <hyperlink r:id="rId4763" ref="J1208"/>
    <hyperlink r:id="rId4764" ref="K1208"/>
    <hyperlink r:id="rId4765" ref="H1209"/>
    <hyperlink r:id="rId4766" ref="I1209"/>
    <hyperlink r:id="rId4767" ref="J1209"/>
    <hyperlink r:id="rId4768" ref="K1209"/>
    <hyperlink r:id="rId4769" ref="L1209"/>
    <hyperlink r:id="rId4770" ref="H1210"/>
    <hyperlink r:id="rId4771" ref="I1210"/>
    <hyperlink r:id="rId4772" ref="J1210"/>
    <hyperlink r:id="rId4773" ref="K1210"/>
    <hyperlink r:id="rId4774" ref="L1210"/>
    <hyperlink r:id="rId4775" ref="H1211"/>
    <hyperlink r:id="rId4776" ref="I1211"/>
    <hyperlink r:id="rId4777" ref="J1211"/>
    <hyperlink r:id="rId4778" ref="K1211"/>
    <hyperlink r:id="rId4779" ref="L1211"/>
    <hyperlink r:id="rId4780" ref="H1212"/>
    <hyperlink r:id="rId4781" ref="I1212"/>
    <hyperlink r:id="rId4782" ref="J1212"/>
    <hyperlink r:id="rId4783" ref="K1212"/>
    <hyperlink r:id="rId4784" ref="L1212"/>
    <hyperlink r:id="rId4785" ref="H1213"/>
    <hyperlink r:id="rId4786" ref="I1213"/>
    <hyperlink r:id="rId4787" ref="J1213"/>
    <hyperlink r:id="rId4788" ref="K1213"/>
    <hyperlink r:id="rId4789" ref="L1213"/>
    <hyperlink r:id="rId4790" ref="H1214"/>
    <hyperlink r:id="rId4791" ref="I1214"/>
    <hyperlink r:id="rId4792" ref="J1214"/>
    <hyperlink r:id="rId4793" ref="K1214"/>
    <hyperlink r:id="rId4794" ref="L1214"/>
    <hyperlink r:id="rId4795" ref="H1215"/>
    <hyperlink r:id="rId4796" ref="I1215"/>
    <hyperlink r:id="rId4797" ref="J1215"/>
    <hyperlink r:id="rId4798" ref="K1215"/>
    <hyperlink r:id="rId4799" ref="H1216"/>
    <hyperlink r:id="rId4800" ref="I1216"/>
    <hyperlink r:id="rId4801" ref="J1216"/>
    <hyperlink r:id="rId4802" ref="K1216"/>
    <hyperlink r:id="rId4803" ref="L1216"/>
    <hyperlink r:id="rId4804" ref="H1217"/>
    <hyperlink r:id="rId4805" ref="I1217"/>
    <hyperlink r:id="rId4806" ref="J1217"/>
    <hyperlink r:id="rId4807" ref="K1217"/>
    <hyperlink r:id="rId4808" ref="L1217"/>
    <hyperlink r:id="rId4809" ref="H1218"/>
    <hyperlink r:id="rId4810" ref="I1218"/>
    <hyperlink r:id="rId4811" ref="J1218"/>
    <hyperlink r:id="rId4812" ref="K1218"/>
    <hyperlink r:id="rId4813" ref="L1218"/>
    <hyperlink r:id="rId4814" ref="H1219"/>
    <hyperlink r:id="rId4815" ref="I1219"/>
    <hyperlink r:id="rId4816" ref="J1219"/>
    <hyperlink r:id="rId4817" ref="K1219"/>
    <hyperlink r:id="rId4818" ref="L1219"/>
    <hyperlink r:id="rId4819" ref="H1220"/>
    <hyperlink r:id="rId4820" ref="I1220"/>
    <hyperlink r:id="rId4821" ref="J1220"/>
    <hyperlink r:id="rId4822" ref="K1220"/>
    <hyperlink r:id="rId4823" ref="L1220"/>
    <hyperlink r:id="rId4824" ref="H1221"/>
    <hyperlink r:id="rId4825" ref="I1221"/>
    <hyperlink r:id="rId4826" ref="J1221"/>
    <hyperlink r:id="rId4827" ref="K1221"/>
    <hyperlink r:id="rId4828" ref="L1221"/>
    <hyperlink r:id="rId4829" ref="H1222"/>
    <hyperlink r:id="rId4830" ref="I1222"/>
    <hyperlink r:id="rId4831" ref="H1223"/>
    <hyperlink r:id="rId4832" ref="I1223"/>
    <hyperlink r:id="rId4833" ref="J1223"/>
    <hyperlink r:id="rId4834" ref="K1223"/>
    <hyperlink r:id="rId4835" ref="L1223"/>
    <hyperlink r:id="rId4836" ref="H1224"/>
    <hyperlink r:id="rId4837" ref="I1224"/>
    <hyperlink r:id="rId4838" ref="J1224"/>
    <hyperlink r:id="rId4839" ref="K1224"/>
    <hyperlink r:id="rId4840" ref="L1224"/>
    <hyperlink r:id="rId4841" ref="H1225"/>
    <hyperlink r:id="rId4842" ref="I1225"/>
    <hyperlink r:id="rId4843" ref="J1225"/>
    <hyperlink r:id="rId4844" ref="K1225"/>
    <hyperlink r:id="rId4845" ref="L1225"/>
    <hyperlink r:id="rId4846" ref="H1226"/>
    <hyperlink r:id="rId4847" ref="I1226"/>
    <hyperlink r:id="rId4848" ref="J1226"/>
    <hyperlink r:id="rId4849" ref="H1227"/>
    <hyperlink r:id="rId4850" ref="I1227"/>
    <hyperlink r:id="rId4851" ref="J1227"/>
    <hyperlink r:id="rId4852" ref="K1227"/>
    <hyperlink r:id="rId4853" ref="H1228"/>
    <hyperlink r:id="rId4854" ref="I1228"/>
    <hyperlink r:id="rId4855" ref="J1228"/>
    <hyperlink r:id="rId4856" ref="K1228"/>
    <hyperlink r:id="rId4857" ref="L1228"/>
    <hyperlink r:id="rId4858" ref="H1229"/>
    <hyperlink r:id="rId4859" ref="I1229"/>
    <hyperlink r:id="rId4860" ref="J1229"/>
    <hyperlink r:id="rId4861" ref="K1229"/>
    <hyperlink r:id="rId4862" ref="L1229"/>
    <hyperlink r:id="rId4863" ref="H1230"/>
    <hyperlink r:id="rId4864" ref="I1230"/>
    <hyperlink r:id="rId4865" ref="J1230"/>
    <hyperlink r:id="rId4866" ref="K1230"/>
    <hyperlink r:id="rId4867" ref="L1230"/>
    <hyperlink r:id="rId4868" ref="H1231"/>
    <hyperlink r:id="rId4869" ref="I1231"/>
    <hyperlink r:id="rId4870" ref="J1231"/>
    <hyperlink r:id="rId4871" ref="H1232"/>
    <hyperlink r:id="rId4872" ref="I1232"/>
    <hyperlink r:id="rId4873" ref="J1232"/>
    <hyperlink r:id="rId4874" ref="K1232"/>
    <hyperlink r:id="rId4875" ref="L1232"/>
    <hyperlink r:id="rId4876" ref="H1233"/>
    <hyperlink r:id="rId4877" ref="I1233"/>
    <hyperlink r:id="rId4878" ref="J1233"/>
    <hyperlink r:id="rId4879" ref="K1233"/>
    <hyperlink r:id="rId4880" ref="L1233"/>
    <hyperlink r:id="rId4881" ref="H1234"/>
    <hyperlink r:id="rId4882" ref="I1234"/>
    <hyperlink r:id="rId4883" ref="J1234"/>
    <hyperlink r:id="rId4884" ref="K1234"/>
    <hyperlink r:id="rId4885" ref="L1234"/>
    <hyperlink r:id="rId4886" ref="H1235"/>
    <hyperlink r:id="rId4887" ref="I1235"/>
    <hyperlink r:id="rId4888" ref="J1235"/>
    <hyperlink r:id="rId4889" ref="K1235"/>
    <hyperlink r:id="rId4890" ref="L1235"/>
    <hyperlink r:id="rId4891" ref="H1236"/>
    <hyperlink r:id="rId4892" ref="H1237"/>
    <hyperlink r:id="rId4893" ref="I1237"/>
    <hyperlink r:id="rId4894" ref="J1237"/>
    <hyperlink r:id="rId4895" ref="K1237"/>
    <hyperlink r:id="rId4896" ref="L1237"/>
    <hyperlink r:id="rId4897" ref="H1238"/>
    <hyperlink r:id="rId4898" ref="I1238"/>
    <hyperlink r:id="rId4899" ref="J1238"/>
    <hyperlink r:id="rId4900" ref="K1238"/>
    <hyperlink r:id="rId4901" ref="L1238"/>
    <hyperlink r:id="rId4902" ref="H1239"/>
    <hyperlink r:id="rId4903" ref="I1239"/>
    <hyperlink r:id="rId4904" ref="H1240"/>
    <hyperlink r:id="rId4905" ref="I1240"/>
    <hyperlink r:id="rId4906" ref="H1241"/>
    <hyperlink r:id="rId4907" ref="I1241"/>
    <hyperlink r:id="rId4908" ref="J1241"/>
    <hyperlink r:id="rId4909" ref="K1241"/>
    <hyperlink r:id="rId4910" ref="L1241"/>
    <hyperlink r:id="rId4911" ref="H1242"/>
    <hyperlink r:id="rId4912" ref="I1242"/>
    <hyperlink r:id="rId4913" ref="J1242"/>
    <hyperlink r:id="rId4914" ref="K1242"/>
    <hyperlink r:id="rId4915" ref="L1242"/>
    <hyperlink r:id="rId4916" ref="H1243"/>
    <hyperlink r:id="rId4917" ref="I1243"/>
    <hyperlink r:id="rId4918" ref="J1243"/>
    <hyperlink r:id="rId4919" ref="K1243"/>
    <hyperlink r:id="rId4920" ref="L1243"/>
    <hyperlink r:id="rId4921" ref="H1244"/>
    <hyperlink r:id="rId4922" ref="I1244"/>
    <hyperlink r:id="rId4923" ref="J1244"/>
    <hyperlink r:id="rId4924" ref="K1244"/>
    <hyperlink r:id="rId4925" ref="L1244"/>
    <hyperlink r:id="rId4926" ref="H1245"/>
    <hyperlink r:id="rId4927" ref="I1245"/>
    <hyperlink r:id="rId4928" ref="J1245"/>
    <hyperlink r:id="rId4929" ref="K1245"/>
    <hyperlink r:id="rId4930" ref="L1245"/>
    <hyperlink r:id="rId4931" ref="H1246"/>
    <hyperlink r:id="rId4932" ref="I1246"/>
    <hyperlink r:id="rId4933" ref="J1246"/>
    <hyperlink r:id="rId4934" ref="K1246"/>
    <hyperlink r:id="rId4935" ref="L1246"/>
    <hyperlink r:id="rId4936" ref="H1247"/>
    <hyperlink r:id="rId4937" ref="I1247"/>
    <hyperlink r:id="rId4938" ref="J1247"/>
    <hyperlink r:id="rId4939" ref="H1248"/>
    <hyperlink r:id="rId4940" ref="I1248"/>
    <hyperlink r:id="rId4941" ref="J1248"/>
    <hyperlink r:id="rId4942" ref="K1248"/>
    <hyperlink r:id="rId4943" ref="L1248"/>
    <hyperlink r:id="rId4944" ref="H1249"/>
    <hyperlink r:id="rId4945" ref="I1249"/>
    <hyperlink r:id="rId4946" ref="J1249"/>
    <hyperlink r:id="rId4947" ref="K1249"/>
    <hyperlink r:id="rId4948" ref="L1249"/>
    <hyperlink r:id="rId4949" ref="H1250"/>
    <hyperlink r:id="rId4950" ref="I1250"/>
    <hyperlink r:id="rId4951" ref="J1250"/>
    <hyperlink r:id="rId4952" ref="K1250"/>
    <hyperlink r:id="rId4953" ref="L1250"/>
    <hyperlink r:id="rId4954" ref="H1251"/>
    <hyperlink r:id="rId4955" ref="I1251"/>
    <hyperlink r:id="rId4956" ref="J1251"/>
    <hyperlink r:id="rId4957" ref="K1251"/>
    <hyperlink r:id="rId4958" ref="L1251"/>
    <hyperlink r:id="rId4959" ref="H1252"/>
    <hyperlink r:id="rId4960" ref="I1252"/>
    <hyperlink r:id="rId4961" ref="J1252"/>
    <hyperlink r:id="rId4962" ref="K1252"/>
    <hyperlink r:id="rId4963" ref="L1252"/>
    <hyperlink r:id="rId4964" ref="H1253"/>
    <hyperlink r:id="rId4965" ref="I1253"/>
    <hyperlink r:id="rId4966" ref="J1253"/>
    <hyperlink r:id="rId4967" ref="K1253"/>
    <hyperlink r:id="rId4968" ref="L1253"/>
    <hyperlink r:id="rId4969" ref="H1254"/>
    <hyperlink r:id="rId4970" ref="I1254"/>
    <hyperlink r:id="rId4971" ref="J1254"/>
    <hyperlink r:id="rId4972" ref="K1254"/>
    <hyperlink r:id="rId4973" ref="L1254"/>
    <hyperlink r:id="rId4974" ref="H1255"/>
    <hyperlink r:id="rId4975" ref="I1255"/>
    <hyperlink r:id="rId4976" ref="J1255"/>
    <hyperlink r:id="rId4977" ref="H1256"/>
    <hyperlink r:id="rId4978" ref="I1256"/>
    <hyperlink r:id="rId4979" ref="J1256"/>
    <hyperlink r:id="rId4980" ref="K1256"/>
    <hyperlink r:id="rId4981" ref="L1256"/>
    <hyperlink r:id="rId4982" ref="H1257"/>
    <hyperlink r:id="rId4983" ref="I1257"/>
    <hyperlink r:id="rId4984" ref="J1257"/>
    <hyperlink r:id="rId4985" ref="K1257"/>
    <hyperlink r:id="rId4986" ref="L1257"/>
    <hyperlink r:id="rId4987" ref="H1258"/>
    <hyperlink r:id="rId4988" ref="I1258"/>
    <hyperlink r:id="rId4989" ref="J1258"/>
    <hyperlink r:id="rId4990" ref="K1258"/>
    <hyperlink r:id="rId4991" ref="L1258"/>
    <hyperlink r:id="rId4992" ref="H1259"/>
    <hyperlink r:id="rId4993" ref="I1259"/>
    <hyperlink r:id="rId4994" ref="J1259"/>
    <hyperlink r:id="rId4995" ref="K1259"/>
    <hyperlink r:id="rId4996" ref="H1260"/>
    <hyperlink r:id="rId4997" ref="I1260"/>
    <hyperlink r:id="rId4998" ref="J1260"/>
    <hyperlink r:id="rId4999" ref="K1260"/>
    <hyperlink r:id="rId5000" ref="L1260"/>
    <hyperlink r:id="rId5001" ref="H1261"/>
    <hyperlink r:id="rId5002" ref="I1261"/>
    <hyperlink r:id="rId5003" ref="J1261"/>
    <hyperlink r:id="rId5004" ref="H1262"/>
    <hyperlink r:id="rId5005" ref="I1262"/>
    <hyperlink r:id="rId5006" ref="H1263"/>
    <hyperlink r:id="rId5007" ref="I1263"/>
    <hyperlink r:id="rId5008" ref="J1263"/>
    <hyperlink r:id="rId5009" ref="K1263"/>
    <hyperlink r:id="rId5010" ref="L1263"/>
    <hyperlink r:id="rId5011" ref="H1264"/>
    <hyperlink r:id="rId5012" ref="I1264"/>
    <hyperlink r:id="rId5013" ref="J1264"/>
    <hyperlink r:id="rId5014" ref="K1264"/>
    <hyperlink r:id="rId5015" ref="L1264"/>
    <hyperlink r:id="rId5016" ref="H1265"/>
    <hyperlink r:id="rId5017" ref="I1265"/>
    <hyperlink r:id="rId5018" ref="J1265"/>
    <hyperlink r:id="rId5019" ref="K1265"/>
    <hyperlink r:id="rId5020" ref="L1265"/>
    <hyperlink r:id="rId5021" ref="H1266"/>
    <hyperlink r:id="rId5022" ref="I1266"/>
    <hyperlink r:id="rId5023" ref="J1266"/>
    <hyperlink r:id="rId5024" ref="K1266"/>
    <hyperlink r:id="rId5025" ref="L1266"/>
    <hyperlink r:id="rId5026" ref="H1267"/>
    <hyperlink r:id="rId5027" ref="I1267"/>
    <hyperlink r:id="rId5028" ref="J1267"/>
    <hyperlink r:id="rId5029" ref="K1267"/>
    <hyperlink r:id="rId5030" ref="L1267"/>
    <hyperlink r:id="rId5031" ref="H1268"/>
    <hyperlink r:id="rId5032" ref="I1268"/>
    <hyperlink r:id="rId5033" ref="J1268"/>
    <hyperlink r:id="rId5034" ref="K1268"/>
    <hyperlink r:id="rId5035" ref="L1268"/>
    <hyperlink r:id="rId5036" ref="H1269"/>
    <hyperlink r:id="rId5037" ref="I1269"/>
    <hyperlink r:id="rId5038" ref="J1269"/>
    <hyperlink r:id="rId5039" ref="K1269"/>
    <hyperlink r:id="rId5040" ref="L1269"/>
    <hyperlink r:id="rId5041" ref="H1270"/>
    <hyperlink r:id="rId5042" ref="I1270"/>
    <hyperlink r:id="rId5043" ref="J1270"/>
    <hyperlink r:id="rId5044" ref="K1270"/>
    <hyperlink r:id="rId5045" ref="H1271"/>
    <hyperlink r:id="rId5046" ref="I1271"/>
    <hyperlink r:id="rId5047" ref="J1271"/>
    <hyperlink r:id="rId5048" ref="K1271"/>
    <hyperlink r:id="rId5049" ref="L1271"/>
    <hyperlink r:id="rId5050" ref="H1272"/>
    <hyperlink r:id="rId5051" ref="I1272"/>
    <hyperlink r:id="rId5052" ref="J1272"/>
    <hyperlink r:id="rId5053" ref="K1272"/>
    <hyperlink r:id="rId5054" ref="L1272"/>
    <hyperlink r:id="rId5055" ref="H1273"/>
    <hyperlink r:id="rId5056" ref="I1273"/>
    <hyperlink r:id="rId5057" ref="J1273"/>
    <hyperlink r:id="rId5058" ref="K1273"/>
    <hyperlink r:id="rId5059" ref="L1273"/>
    <hyperlink r:id="rId5060" ref="H1274"/>
    <hyperlink r:id="rId5061" ref="I1274"/>
    <hyperlink r:id="rId5062" ref="J1274"/>
    <hyperlink r:id="rId5063" ref="K1274"/>
    <hyperlink r:id="rId5064" ref="L1274"/>
    <hyperlink r:id="rId5065" ref="H1275"/>
    <hyperlink r:id="rId5066" ref="I1275"/>
    <hyperlink r:id="rId5067" ref="J1275"/>
    <hyperlink r:id="rId5068" ref="K1275"/>
    <hyperlink r:id="rId5069" ref="L1275"/>
    <hyperlink r:id="rId5070" ref="H1276"/>
    <hyperlink r:id="rId5071" ref="I1276"/>
    <hyperlink r:id="rId5072" ref="J1276"/>
    <hyperlink r:id="rId5073" ref="K1276"/>
    <hyperlink r:id="rId5074" ref="L1276"/>
    <hyperlink r:id="rId5075" ref="H1277"/>
    <hyperlink r:id="rId5076" ref="I1277"/>
    <hyperlink r:id="rId5077" ref="J1277"/>
    <hyperlink r:id="rId5078" ref="K1277"/>
    <hyperlink r:id="rId5079" ref="L1277"/>
    <hyperlink r:id="rId5080" ref="H1278"/>
    <hyperlink r:id="rId5081" ref="I1278"/>
    <hyperlink r:id="rId5082" ref="J1278"/>
    <hyperlink r:id="rId5083" ref="H1279"/>
    <hyperlink r:id="rId5084" ref="I1279"/>
    <hyperlink r:id="rId5085" ref="J1279"/>
    <hyperlink r:id="rId5086" ref="K1279"/>
    <hyperlink r:id="rId5087" ref="L1279"/>
    <hyperlink r:id="rId5088" ref="H1280"/>
    <hyperlink r:id="rId5089" ref="I1280"/>
    <hyperlink r:id="rId5090" ref="J1280"/>
    <hyperlink r:id="rId5091" ref="K1280"/>
    <hyperlink r:id="rId5092" ref="L1280"/>
    <hyperlink r:id="rId5093" ref="H1281"/>
    <hyperlink r:id="rId5094" ref="I1281"/>
    <hyperlink r:id="rId5095" ref="J1281"/>
    <hyperlink r:id="rId5096" ref="K1281"/>
    <hyperlink r:id="rId5097" ref="L1281"/>
    <hyperlink r:id="rId5098" ref="H1282"/>
    <hyperlink r:id="rId5099" ref="I1282"/>
    <hyperlink r:id="rId5100" ref="J1282"/>
    <hyperlink r:id="rId5101" ref="H1283"/>
    <hyperlink r:id="rId5102" ref="I1283"/>
    <hyperlink r:id="rId5103" ref="J1283"/>
    <hyperlink r:id="rId5104" ref="K1283"/>
    <hyperlink r:id="rId5105" ref="L1283"/>
    <hyperlink r:id="rId5106" ref="H1284"/>
    <hyperlink r:id="rId5107" ref="H1285"/>
    <hyperlink r:id="rId5108" ref="H1286"/>
    <hyperlink r:id="rId5109" ref="H1287"/>
    <hyperlink r:id="rId5110" ref="I1287"/>
    <hyperlink r:id="rId5111" ref="J1287"/>
    <hyperlink r:id="rId5112" ref="K1287"/>
    <hyperlink r:id="rId5113" ref="L1287"/>
    <hyperlink r:id="rId5114" ref="H1288"/>
    <hyperlink r:id="rId5115" ref="I1288"/>
    <hyperlink r:id="rId5116" ref="J1288"/>
    <hyperlink r:id="rId5117" ref="K1288"/>
    <hyperlink r:id="rId5118" ref="L1288"/>
    <hyperlink r:id="rId5119" ref="H1289"/>
    <hyperlink r:id="rId5120" ref="I1289"/>
    <hyperlink r:id="rId5121" ref="J1289"/>
    <hyperlink r:id="rId5122" ref="K1289"/>
    <hyperlink r:id="rId5123" ref="L1289"/>
    <hyperlink r:id="rId5124" ref="H1290"/>
    <hyperlink r:id="rId5125" ref="I1290"/>
    <hyperlink r:id="rId5126" ref="J1290"/>
    <hyperlink r:id="rId5127" ref="K1290"/>
    <hyperlink r:id="rId5128" ref="L1290"/>
    <hyperlink r:id="rId5129" ref="H1291"/>
    <hyperlink r:id="rId5130" ref="I1291"/>
    <hyperlink r:id="rId5131" ref="J1291"/>
    <hyperlink r:id="rId5132" ref="K1291"/>
    <hyperlink r:id="rId5133" ref="L1291"/>
    <hyperlink r:id="rId5134" ref="H1292"/>
    <hyperlink r:id="rId5135" ref="I1292"/>
    <hyperlink r:id="rId5136" ref="J1292"/>
    <hyperlink r:id="rId5137" ref="K1292"/>
    <hyperlink r:id="rId5138" ref="L1292"/>
    <hyperlink r:id="rId5139" ref="H1293"/>
    <hyperlink r:id="rId5140" ref="I1293"/>
    <hyperlink r:id="rId5141" ref="J1293"/>
    <hyperlink r:id="rId5142" ref="H1294"/>
    <hyperlink r:id="rId5143" ref="I1294"/>
    <hyperlink r:id="rId5144" ref="J1294"/>
    <hyperlink r:id="rId5145" ref="K1294"/>
    <hyperlink r:id="rId5146" ref="L1294"/>
    <hyperlink r:id="rId5147" ref="H1295"/>
    <hyperlink r:id="rId5148" ref="I1295"/>
    <hyperlink r:id="rId5149" ref="J1295"/>
    <hyperlink r:id="rId5150" ref="K1295"/>
    <hyperlink r:id="rId5151" ref="H1296"/>
    <hyperlink r:id="rId5152" ref="I1296"/>
    <hyperlink r:id="rId5153" ref="J1296"/>
    <hyperlink r:id="rId5154" ref="K1296"/>
    <hyperlink r:id="rId5155" ref="L1296"/>
    <hyperlink r:id="rId5156" ref="H1297"/>
    <hyperlink r:id="rId5157" ref="I1297"/>
    <hyperlink r:id="rId5158" ref="J1297"/>
    <hyperlink r:id="rId5159" ref="K1297"/>
    <hyperlink r:id="rId5160" ref="L1297"/>
    <hyperlink r:id="rId5161" ref="H1298"/>
    <hyperlink r:id="rId5162" ref="I1298"/>
    <hyperlink r:id="rId5163" ref="J1298"/>
    <hyperlink r:id="rId5164" ref="K1298"/>
    <hyperlink r:id="rId5165" ref="L1298"/>
    <hyperlink r:id="rId5166" ref="H1299"/>
    <hyperlink r:id="rId5167" ref="I1299"/>
    <hyperlink r:id="rId5168" ref="J1299"/>
    <hyperlink r:id="rId5169" ref="K1299"/>
    <hyperlink r:id="rId5170" ref="L1299"/>
    <hyperlink r:id="rId5171" ref="H1300"/>
    <hyperlink r:id="rId5172" ref="I1300"/>
    <hyperlink r:id="rId5173" ref="J1300"/>
    <hyperlink r:id="rId5174" ref="K1300"/>
    <hyperlink r:id="rId5175" ref="H1301"/>
    <hyperlink r:id="rId5176" ref="I1301"/>
    <hyperlink r:id="rId5177" ref="H1302"/>
    <hyperlink r:id="rId5178" ref="I1302"/>
    <hyperlink r:id="rId5179" ref="J1302"/>
    <hyperlink r:id="rId5180" ref="K1302"/>
    <hyperlink r:id="rId5181" ref="L1302"/>
    <hyperlink r:id="rId5182" ref="H1303"/>
    <hyperlink r:id="rId5183" ref="I1303"/>
    <hyperlink r:id="rId5184" ref="J1303"/>
    <hyperlink r:id="rId5185" ref="K1303"/>
    <hyperlink r:id="rId5186" ref="L1303"/>
    <hyperlink r:id="rId5187" ref="H1304"/>
    <hyperlink r:id="rId5188" ref="I1304"/>
    <hyperlink r:id="rId5189" ref="J1304"/>
    <hyperlink r:id="rId5190" ref="K1304"/>
    <hyperlink r:id="rId5191" ref="L1304"/>
    <hyperlink r:id="rId5192" ref="H1305"/>
    <hyperlink r:id="rId5193" ref="I1305"/>
    <hyperlink r:id="rId5194" ref="J1305"/>
    <hyperlink r:id="rId5195" ref="K1305"/>
    <hyperlink r:id="rId5196" ref="L1305"/>
    <hyperlink r:id="rId5197" ref="H1306"/>
    <hyperlink r:id="rId5198" ref="I1306"/>
    <hyperlink r:id="rId5199" ref="J1306"/>
    <hyperlink r:id="rId5200" ref="K1306"/>
    <hyperlink r:id="rId5201" ref="L1306"/>
    <hyperlink r:id="rId5202" ref="H1307"/>
    <hyperlink r:id="rId5203" ref="I1307"/>
    <hyperlink r:id="rId5204" ref="H1308"/>
    <hyperlink r:id="rId5205" ref="H1309"/>
    <hyperlink r:id="rId5206" ref="I1309"/>
    <hyperlink r:id="rId5207" ref="J1309"/>
    <hyperlink r:id="rId5208" ref="K1309"/>
    <hyperlink r:id="rId5209" ref="L1309"/>
    <hyperlink r:id="rId5210" ref="H1310"/>
    <hyperlink r:id="rId5211" ref="I1310"/>
    <hyperlink r:id="rId5212" ref="H1311"/>
    <hyperlink r:id="rId5213" ref="I1311"/>
    <hyperlink r:id="rId5214" ref="J1311"/>
    <hyperlink r:id="rId5215" ref="K1311"/>
    <hyperlink r:id="rId5216" ref="L1311"/>
    <hyperlink r:id="rId5217" ref="H1312"/>
    <hyperlink r:id="rId5218" ref="I1312"/>
    <hyperlink r:id="rId5219" ref="J1312"/>
    <hyperlink r:id="rId5220" ref="K1312"/>
    <hyperlink r:id="rId5221" ref="L1312"/>
    <hyperlink r:id="rId5222" ref="H1313"/>
    <hyperlink r:id="rId5223" ref="I1313"/>
    <hyperlink r:id="rId5224" ref="J1313"/>
    <hyperlink r:id="rId5225" ref="K1313"/>
    <hyperlink r:id="rId5226" ref="L1313"/>
    <hyperlink r:id="rId5227" ref="H1314"/>
    <hyperlink r:id="rId5228" ref="I1314"/>
    <hyperlink r:id="rId5229" ref="J1314"/>
    <hyperlink r:id="rId5230" ref="H1315"/>
    <hyperlink r:id="rId5231" ref="I1315"/>
    <hyperlink r:id="rId5232" ref="J1315"/>
    <hyperlink r:id="rId5233" ref="K1315"/>
    <hyperlink r:id="rId5234" ref="L1315"/>
    <hyperlink r:id="rId5235" ref="H1316"/>
    <hyperlink r:id="rId5236" ref="I1316"/>
    <hyperlink r:id="rId5237" ref="J1316"/>
    <hyperlink r:id="rId5238" ref="K1316"/>
    <hyperlink r:id="rId5239" ref="H1317"/>
    <hyperlink r:id="rId5240" ref="I1317"/>
    <hyperlink r:id="rId5241" ref="J1317"/>
    <hyperlink r:id="rId5242" ref="K1317"/>
    <hyperlink r:id="rId5243" ref="L1317"/>
    <hyperlink r:id="rId5244" ref="H1318"/>
    <hyperlink r:id="rId5245" ref="I1318"/>
    <hyperlink r:id="rId5246" ref="J1318"/>
    <hyperlink r:id="rId5247" ref="K1318"/>
    <hyperlink r:id="rId5248" ref="H1319"/>
    <hyperlink r:id="rId5249" ref="I1319"/>
    <hyperlink r:id="rId5250" ref="J1319"/>
    <hyperlink r:id="rId5251" ref="K1319"/>
    <hyperlink r:id="rId5252" ref="L1319"/>
    <hyperlink r:id="rId5253" ref="H1320"/>
    <hyperlink r:id="rId5254" ref="I1320"/>
    <hyperlink r:id="rId5255" ref="J1320"/>
    <hyperlink r:id="rId5256" ref="K1320"/>
    <hyperlink r:id="rId5257" ref="L1320"/>
    <hyperlink r:id="rId5258" ref="H1321"/>
    <hyperlink r:id="rId5259" ref="I1321"/>
    <hyperlink r:id="rId5260" ref="J1321"/>
    <hyperlink r:id="rId5261" ref="K1321"/>
    <hyperlink r:id="rId5262" ref="L1321"/>
    <hyperlink r:id="rId5263" ref="H1322"/>
    <hyperlink r:id="rId5264" ref="I1322"/>
    <hyperlink r:id="rId5265" ref="J1322"/>
    <hyperlink r:id="rId5266" ref="K1322"/>
    <hyperlink r:id="rId5267" ref="L1322"/>
    <hyperlink r:id="rId5268" ref="H1323"/>
    <hyperlink r:id="rId5269" ref="I1323"/>
    <hyperlink r:id="rId5270" ref="J1323"/>
    <hyperlink r:id="rId5271" ref="K1323"/>
    <hyperlink r:id="rId5272" ref="L1323"/>
    <hyperlink r:id="rId5273" ref="H1324"/>
    <hyperlink r:id="rId5274" ref="I1324"/>
    <hyperlink r:id="rId5275" ref="J1324"/>
    <hyperlink r:id="rId5276" ref="K1324"/>
    <hyperlink r:id="rId5277" ref="L1324"/>
    <hyperlink r:id="rId5278" ref="H1325"/>
    <hyperlink r:id="rId5279" ref="I1325"/>
    <hyperlink r:id="rId5280" ref="J1325"/>
    <hyperlink r:id="rId5281" ref="K1325"/>
    <hyperlink r:id="rId5282" ref="L1325"/>
    <hyperlink r:id="rId5283" ref="H1326"/>
    <hyperlink r:id="rId5284" ref="I1326"/>
    <hyperlink r:id="rId5285" ref="H1327"/>
    <hyperlink r:id="rId5286" ref="H1328"/>
    <hyperlink r:id="rId5287" ref="H1329"/>
    <hyperlink r:id="rId5288" ref="I1329"/>
    <hyperlink r:id="rId5289" ref="J1329"/>
    <hyperlink r:id="rId5290" ref="K1329"/>
    <hyperlink r:id="rId5291" ref="L1329"/>
    <hyperlink r:id="rId5292" ref="H1330"/>
    <hyperlink r:id="rId5293" ref="I1330"/>
    <hyperlink r:id="rId5294" ref="H1331"/>
    <hyperlink r:id="rId5295" ref="I1331"/>
    <hyperlink r:id="rId5296" ref="H1332"/>
    <hyperlink r:id="rId5297" ref="I1332"/>
    <hyperlink r:id="rId5298" ref="J1332"/>
    <hyperlink r:id="rId5299" ref="H1333"/>
    <hyperlink r:id="rId5300" ref="I1333"/>
    <hyperlink r:id="rId5301" ref="J1333"/>
    <hyperlink r:id="rId5302" ref="K1333"/>
    <hyperlink r:id="rId5303" ref="L1333"/>
    <hyperlink r:id="rId5304" ref="H1334"/>
    <hyperlink r:id="rId5305" ref="I1334"/>
    <hyperlink r:id="rId5306" ref="J1334"/>
    <hyperlink r:id="rId5307" ref="K1334"/>
    <hyperlink r:id="rId5308" ref="L1334"/>
    <hyperlink r:id="rId5309" ref="H1335"/>
    <hyperlink r:id="rId5310" ref="I1335"/>
    <hyperlink r:id="rId5311" ref="J1335"/>
    <hyperlink r:id="rId5312" ref="K1335"/>
    <hyperlink r:id="rId5313" ref="L1335"/>
    <hyperlink r:id="rId5314" ref="H1336"/>
    <hyperlink r:id="rId5315" ref="I1336"/>
    <hyperlink r:id="rId5316" ref="J1336"/>
    <hyperlink r:id="rId5317" ref="K1336"/>
    <hyperlink r:id="rId5318" ref="L1336"/>
    <hyperlink r:id="rId5319" ref="H1337"/>
    <hyperlink r:id="rId5320" ref="I1337"/>
    <hyperlink r:id="rId5321" ref="J1337"/>
    <hyperlink r:id="rId5322" ref="K1337"/>
    <hyperlink r:id="rId5323" ref="L1337"/>
    <hyperlink r:id="rId5324" ref="H1338"/>
    <hyperlink r:id="rId5325" ref="I1338"/>
    <hyperlink r:id="rId5326" ref="J1338"/>
    <hyperlink r:id="rId5327" ref="K1338"/>
    <hyperlink r:id="rId5328" ref="L1338"/>
    <hyperlink r:id="rId5329" ref="H1339"/>
    <hyperlink r:id="rId5330" ref="I1339"/>
    <hyperlink r:id="rId5331" ref="J1339"/>
    <hyperlink r:id="rId5332" ref="K1339"/>
    <hyperlink r:id="rId5333" ref="L1339"/>
    <hyperlink r:id="rId5334" ref="H1340"/>
    <hyperlink r:id="rId5335" ref="I1340"/>
    <hyperlink r:id="rId5336" ref="J1340"/>
    <hyperlink r:id="rId5337" ref="K1340"/>
    <hyperlink r:id="rId5338" ref="L1340"/>
    <hyperlink r:id="rId5339" ref="H1341"/>
    <hyperlink r:id="rId5340" ref="H1342"/>
    <hyperlink r:id="rId5341" ref="H1343"/>
    <hyperlink r:id="rId5342" ref="I1343"/>
    <hyperlink r:id="rId5343" ref="H1344"/>
    <hyperlink r:id="rId5344" ref="I1344"/>
    <hyperlink r:id="rId5345" ref="J1344"/>
    <hyperlink r:id="rId5346" ref="K1344"/>
    <hyperlink r:id="rId5347" ref="L1344"/>
    <hyperlink r:id="rId5348" ref="H1345"/>
    <hyperlink r:id="rId5349" ref="I1345"/>
    <hyperlink r:id="rId5350" ref="J1345"/>
    <hyperlink r:id="rId5351" ref="H1346"/>
    <hyperlink r:id="rId5352" ref="I1346"/>
    <hyperlink r:id="rId5353" ref="J1346"/>
    <hyperlink r:id="rId5354" ref="H1347"/>
    <hyperlink r:id="rId5355" ref="I1347"/>
    <hyperlink r:id="rId5356" ref="J1347"/>
    <hyperlink r:id="rId5357" ref="K1347"/>
    <hyperlink r:id="rId5358" ref="H1348"/>
    <hyperlink r:id="rId5359" ref="I1348"/>
    <hyperlink r:id="rId5360" ref="J1348"/>
    <hyperlink r:id="rId5361" ref="K1348"/>
    <hyperlink r:id="rId5362" ref="L1348"/>
    <hyperlink r:id="rId5363" ref="H1349"/>
    <hyperlink r:id="rId5364" ref="I1349"/>
    <hyperlink r:id="rId5365" ref="J1349"/>
    <hyperlink r:id="rId5366" ref="K1349"/>
    <hyperlink r:id="rId5367" ref="L1349"/>
    <hyperlink r:id="rId5368" ref="H1350"/>
    <hyperlink r:id="rId5369" ref="I1350"/>
    <hyperlink r:id="rId5370" ref="J1350"/>
    <hyperlink r:id="rId5371" ref="H1351"/>
    <hyperlink r:id="rId5372" ref="I1351"/>
    <hyperlink r:id="rId5373" ref="J1351"/>
    <hyperlink r:id="rId5374" ref="H1352"/>
    <hyperlink r:id="rId5375" ref="H1353"/>
    <hyperlink r:id="rId5376" ref="H1354"/>
    <hyperlink r:id="rId5377" ref="I1354"/>
    <hyperlink r:id="rId5378" ref="H1355"/>
    <hyperlink r:id="rId5379" ref="I1355"/>
    <hyperlink r:id="rId5380" ref="J1355"/>
    <hyperlink r:id="rId5381" ref="K1355"/>
    <hyperlink r:id="rId5382" ref="H1356"/>
    <hyperlink r:id="rId5383" ref="I1356"/>
    <hyperlink r:id="rId5384" ref="J1356"/>
    <hyperlink r:id="rId5385" ref="K1356"/>
    <hyperlink r:id="rId5386" ref="L1356"/>
    <hyperlink r:id="rId5387" ref="H1357"/>
    <hyperlink r:id="rId5388" ref="I1357"/>
    <hyperlink r:id="rId5389" ref="J1357"/>
    <hyperlink r:id="rId5390" ref="K1357"/>
    <hyperlink r:id="rId5391" ref="L1357"/>
    <hyperlink r:id="rId5392" ref="H1358"/>
    <hyperlink r:id="rId5393" ref="I1358"/>
    <hyperlink r:id="rId5394" ref="J1358"/>
    <hyperlink r:id="rId5395" ref="H1359"/>
    <hyperlink r:id="rId5396" ref="I1359"/>
    <hyperlink r:id="rId5397" ref="J1359"/>
    <hyperlink r:id="rId5398" ref="K1359"/>
    <hyperlink r:id="rId5399" ref="L1359"/>
    <hyperlink r:id="rId5400" ref="H1360"/>
    <hyperlink r:id="rId5401" ref="I1360"/>
    <hyperlink r:id="rId5402" ref="H1361"/>
    <hyperlink r:id="rId5403" ref="I1361"/>
    <hyperlink r:id="rId5404" ref="J1361"/>
    <hyperlink r:id="rId5405" ref="K1361"/>
    <hyperlink r:id="rId5406" ref="H1362"/>
    <hyperlink r:id="rId5407" ref="I1362"/>
    <hyperlink r:id="rId5408" ref="J1362"/>
    <hyperlink r:id="rId5409" ref="H1363"/>
    <hyperlink r:id="rId5410" ref="I1363"/>
    <hyperlink r:id="rId5411" ref="J1363"/>
    <hyperlink r:id="rId5412" ref="K1363"/>
    <hyperlink r:id="rId5413" ref="L1363"/>
    <hyperlink r:id="rId5414" ref="H1364"/>
    <hyperlink r:id="rId5415" ref="I1364"/>
    <hyperlink r:id="rId5416" ref="J1364"/>
    <hyperlink r:id="rId5417" ref="K1364"/>
    <hyperlink r:id="rId5418" ref="H1365"/>
    <hyperlink r:id="rId5419" ref="I1365"/>
    <hyperlink r:id="rId5420" ref="J1365"/>
    <hyperlink r:id="rId5421" ref="K1365"/>
    <hyperlink r:id="rId5422" ref="H1366"/>
    <hyperlink r:id="rId5423" ref="I1366"/>
    <hyperlink r:id="rId5424" ref="J1366"/>
    <hyperlink r:id="rId5425" ref="K1366"/>
    <hyperlink r:id="rId5426" ref="L1366"/>
    <hyperlink r:id="rId5427" ref="H1367"/>
    <hyperlink r:id="rId5428" ref="I1367"/>
    <hyperlink r:id="rId5429" ref="J1367"/>
    <hyperlink r:id="rId5430" ref="K1367"/>
    <hyperlink r:id="rId5431" ref="L1367"/>
    <hyperlink r:id="rId5432" ref="H1368"/>
    <hyperlink r:id="rId5433" ref="I1368"/>
    <hyperlink r:id="rId5434" ref="J1368"/>
    <hyperlink r:id="rId5435" ref="K1368"/>
    <hyperlink r:id="rId5436" ref="L1368"/>
    <hyperlink r:id="rId5437" ref="H1369"/>
    <hyperlink r:id="rId5438" ref="I1369"/>
    <hyperlink r:id="rId5439" ref="J1369"/>
    <hyperlink r:id="rId5440" ref="H1370"/>
    <hyperlink r:id="rId5441" ref="I1370"/>
    <hyperlink r:id="rId5442" ref="J1370"/>
    <hyperlink r:id="rId5443" ref="K1370"/>
    <hyperlink r:id="rId5444" ref="L1370"/>
    <hyperlink r:id="rId5445" ref="H1371"/>
    <hyperlink r:id="rId5446" ref="I1371"/>
    <hyperlink r:id="rId5447" ref="J1371"/>
    <hyperlink r:id="rId5448" ref="K1371"/>
    <hyperlink r:id="rId5449" ref="L1371"/>
    <hyperlink r:id="rId5450" ref="H1372"/>
    <hyperlink r:id="rId5451" ref="H1373"/>
    <hyperlink r:id="rId5452" ref="I1373"/>
    <hyperlink r:id="rId5453" ref="J1373"/>
    <hyperlink r:id="rId5454" ref="K1373"/>
    <hyperlink r:id="rId5455" ref="L1373"/>
    <hyperlink r:id="rId5456" ref="H1374"/>
    <hyperlink r:id="rId5457" ref="I1374"/>
    <hyperlink r:id="rId5458" ref="J1374"/>
    <hyperlink r:id="rId5459" ref="K1374"/>
    <hyperlink r:id="rId5460" ref="L1374"/>
    <hyperlink r:id="rId5461" ref="H1375"/>
    <hyperlink r:id="rId5462" ref="I1375"/>
    <hyperlink r:id="rId5463" ref="J1375"/>
    <hyperlink r:id="rId5464" ref="K1375"/>
    <hyperlink r:id="rId5465" ref="L1375"/>
    <hyperlink r:id="rId5466" ref="H1376"/>
    <hyperlink r:id="rId5467" ref="I1376"/>
    <hyperlink r:id="rId5468" ref="J1376"/>
    <hyperlink r:id="rId5469" ref="K1376"/>
    <hyperlink r:id="rId5470" ref="L1376"/>
    <hyperlink r:id="rId5471" ref="H1377"/>
    <hyperlink r:id="rId5472" ref="I1377"/>
    <hyperlink r:id="rId5473" ref="J1377"/>
    <hyperlink r:id="rId5474" ref="H1378"/>
    <hyperlink r:id="rId5475" ref="I1378"/>
    <hyperlink r:id="rId5476" ref="H1379"/>
    <hyperlink r:id="rId5477" ref="I1379"/>
    <hyperlink r:id="rId5478" ref="J1379"/>
    <hyperlink r:id="rId5479" ref="K1379"/>
    <hyperlink r:id="rId5480" ref="L1379"/>
    <hyperlink r:id="rId5481" ref="H1380"/>
    <hyperlink r:id="rId5482" ref="I1380"/>
    <hyperlink r:id="rId5483" ref="J1380"/>
    <hyperlink r:id="rId5484" ref="K1380"/>
    <hyperlink r:id="rId5485" ref="H1381"/>
    <hyperlink r:id="rId5486" ref="I1381"/>
    <hyperlink r:id="rId5487" ref="J1381"/>
    <hyperlink r:id="rId5488" ref="K1381"/>
    <hyperlink r:id="rId5489" ref="H1382"/>
    <hyperlink r:id="rId5490" ref="I1382"/>
    <hyperlink r:id="rId5491" ref="J1382"/>
    <hyperlink r:id="rId5492" ref="K1382"/>
    <hyperlink r:id="rId5493" ref="L1382"/>
    <hyperlink r:id="rId5494" ref="H1383"/>
    <hyperlink r:id="rId5495" ref="I1383"/>
    <hyperlink r:id="rId5496" ref="J1383"/>
    <hyperlink r:id="rId5497" ref="K1383"/>
    <hyperlink r:id="rId5498" ref="L1383"/>
    <hyperlink r:id="rId5499" ref="H1384"/>
    <hyperlink r:id="rId5500" ref="I1384"/>
    <hyperlink r:id="rId5501" ref="J1384"/>
    <hyperlink r:id="rId5502" ref="K1384"/>
    <hyperlink r:id="rId5503" ref="L1384"/>
    <hyperlink r:id="rId5504" ref="H1385"/>
    <hyperlink r:id="rId5505" ref="I1385"/>
    <hyperlink r:id="rId5506" ref="H1386"/>
    <hyperlink r:id="rId5507" ref="I1386"/>
    <hyperlink r:id="rId5508" ref="H1387"/>
    <hyperlink r:id="rId5509" ref="I1387"/>
    <hyperlink r:id="rId5510" ref="J1387"/>
    <hyperlink r:id="rId5511" ref="K1387"/>
    <hyperlink r:id="rId5512" ref="L1387"/>
    <hyperlink r:id="rId5513" ref="H1388"/>
    <hyperlink r:id="rId5514" ref="I1388"/>
    <hyperlink r:id="rId5515" ref="J1388"/>
    <hyperlink r:id="rId5516" ref="K1388"/>
    <hyperlink r:id="rId5517" ref="L1388"/>
    <hyperlink r:id="rId5518" ref="H1389"/>
    <hyperlink r:id="rId5519" ref="I1389"/>
    <hyperlink r:id="rId5520" ref="J1389"/>
    <hyperlink r:id="rId5521" ref="K1389"/>
    <hyperlink r:id="rId5522" ref="L1389"/>
    <hyperlink r:id="rId5523" ref="H1390"/>
    <hyperlink r:id="rId5524" ref="I1390"/>
    <hyperlink r:id="rId5525" ref="J1390"/>
    <hyperlink r:id="rId5526" ref="K1390"/>
    <hyperlink r:id="rId5527" ref="L1390"/>
    <hyperlink r:id="rId5528" ref="H1391"/>
    <hyperlink r:id="rId5529" ref="I1391"/>
    <hyperlink r:id="rId5530" ref="J1391"/>
    <hyperlink r:id="rId5531" ref="K1391"/>
    <hyperlink r:id="rId5532" ref="L1391"/>
    <hyperlink r:id="rId5533" ref="H1392"/>
    <hyperlink r:id="rId5534" ref="I1392"/>
    <hyperlink r:id="rId5535" ref="J1392"/>
    <hyperlink r:id="rId5536" ref="K1392"/>
    <hyperlink r:id="rId5537" ref="L1392"/>
    <hyperlink r:id="rId5538" ref="H1393"/>
    <hyperlink r:id="rId5539" ref="I1393"/>
    <hyperlink r:id="rId5540" ref="J1393"/>
    <hyperlink r:id="rId5541" ref="K1393"/>
    <hyperlink r:id="rId5542" ref="L1393"/>
    <hyperlink r:id="rId5543" ref="H1394"/>
    <hyperlink r:id="rId5544" ref="I1394"/>
    <hyperlink r:id="rId5545" ref="J1394"/>
    <hyperlink r:id="rId5546" ref="K1394"/>
    <hyperlink r:id="rId5547" ref="L1394"/>
    <hyperlink r:id="rId5548" ref="H1395"/>
    <hyperlink r:id="rId5549" ref="I1395"/>
    <hyperlink r:id="rId5550" ref="J1395"/>
    <hyperlink r:id="rId5551" ref="K1395"/>
    <hyperlink r:id="rId5552" ref="L1395"/>
    <hyperlink r:id="rId5553" ref="H1396"/>
    <hyperlink r:id="rId5554" ref="I1396"/>
    <hyperlink r:id="rId5555" ref="J1396"/>
    <hyperlink r:id="rId5556" ref="K1396"/>
    <hyperlink r:id="rId5557" ref="L1396"/>
    <hyperlink r:id="rId5558" ref="H1397"/>
    <hyperlink r:id="rId5559" ref="I1397"/>
    <hyperlink r:id="rId5560" ref="J1397"/>
    <hyperlink r:id="rId5561" ref="K1397"/>
    <hyperlink r:id="rId5562" ref="L1397"/>
    <hyperlink r:id="rId5563" ref="H1398"/>
    <hyperlink r:id="rId5564" ref="I1398"/>
    <hyperlink r:id="rId5565" ref="H1399"/>
    <hyperlink r:id="rId5566" ref="I1399"/>
    <hyperlink r:id="rId5567" ref="J1399"/>
    <hyperlink r:id="rId5568" ref="K1399"/>
    <hyperlink r:id="rId5569" ref="L1399"/>
    <hyperlink r:id="rId5570" ref="H1400"/>
    <hyperlink r:id="rId5571" ref="I1400"/>
    <hyperlink r:id="rId5572" ref="J1400"/>
    <hyperlink r:id="rId5573" ref="K1400"/>
    <hyperlink r:id="rId5574" ref="L1400"/>
    <hyperlink r:id="rId5575" ref="H1401"/>
    <hyperlink r:id="rId5576" ref="I1401"/>
    <hyperlink r:id="rId5577" ref="J1401"/>
    <hyperlink r:id="rId5578" ref="K1401"/>
    <hyperlink r:id="rId5579" ref="L1401"/>
    <hyperlink r:id="rId5580" ref="H1402"/>
    <hyperlink r:id="rId5581" ref="I1402"/>
    <hyperlink r:id="rId5582" ref="J1402"/>
    <hyperlink r:id="rId5583" ref="K1402"/>
    <hyperlink r:id="rId5584" ref="L1402"/>
    <hyperlink r:id="rId5585" ref="H1403"/>
    <hyperlink r:id="rId5586" ref="I1403"/>
    <hyperlink r:id="rId5587" ref="J1403"/>
    <hyperlink r:id="rId5588" ref="H1404"/>
    <hyperlink r:id="rId5589" ref="H1405"/>
    <hyperlink r:id="rId5590" ref="I1405"/>
    <hyperlink r:id="rId5591" ref="J1405"/>
    <hyperlink r:id="rId5592" ref="H1406"/>
    <hyperlink r:id="rId5593" ref="I1406"/>
    <hyperlink r:id="rId5594" ref="J1406"/>
    <hyperlink r:id="rId5595" ref="H1407"/>
    <hyperlink r:id="rId5596" ref="I1407"/>
    <hyperlink r:id="rId5597" ref="J1407"/>
    <hyperlink r:id="rId5598" ref="H1408"/>
    <hyperlink r:id="rId5599" ref="I1408"/>
    <hyperlink r:id="rId5600" ref="J1408"/>
    <hyperlink r:id="rId5601" ref="H1409"/>
    <hyperlink r:id="rId5602" ref="I1409"/>
    <hyperlink r:id="rId5603" ref="J1409"/>
    <hyperlink r:id="rId5604" ref="K1409"/>
    <hyperlink r:id="rId5605" ref="L1409"/>
    <hyperlink r:id="rId5606" ref="H1410"/>
    <hyperlink r:id="rId5607" ref="I1410"/>
    <hyperlink r:id="rId5608" ref="J1410"/>
    <hyperlink r:id="rId5609" ref="K1410"/>
    <hyperlink r:id="rId5610" ref="L1410"/>
    <hyperlink r:id="rId5611" ref="H1411"/>
    <hyperlink r:id="rId5612" ref="H1412"/>
    <hyperlink r:id="rId5613" ref="I1412"/>
    <hyperlink r:id="rId5614" ref="J1412"/>
    <hyperlink r:id="rId5615" ref="K1412"/>
    <hyperlink r:id="rId5616" ref="L1412"/>
    <hyperlink r:id="rId5617" ref="H1413"/>
    <hyperlink r:id="rId5618" ref="I1413"/>
    <hyperlink r:id="rId5619" ref="J1413"/>
    <hyperlink r:id="rId5620" ref="K1413"/>
    <hyperlink r:id="rId5621" ref="L1413"/>
    <hyperlink r:id="rId5622" ref="H1414"/>
    <hyperlink r:id="rId5623" ref="I1414"/>
    <hyperlink r:id="rId5624" ref="J1414"/>
    <hyperlink r:id="rId5625" ref="K1414"/>
    <hyperlink r:id="rId5626" ref="L1414"/>
    <hyperlink r:id="rId5627" ref="H1415"/>
    <hyperlink r:id="rId5628" ref="I1415"/>
    <hyperlink r:id="rId5629" ref="J1415"/>
    <hyperlink r:id="rId5630" ref="K1415"/>
    <hyperlink r:id="rId5631" ref="H1416"/>
    <hyperlink r:id="rId5632" ref="I1416"/>
    <hyperlink r:id="rId5633" ref="H1417"/>
    <hyperlink r:id="rId5634" ref="I1417"/>
    <hyperlink r:id="rId5635" ref="J1417"/>
    <hyperlink r:id="rId5636" ref="K1417"/>
    <hyperlink r:id="rId5637" ref="L1417"/>
    <hyperlink r:id="rId5638" ref="H1418"/>
    <hyperlink r:id="rId5639" ref="I1418"/>
    <hyperlink r:id="rId5640" ref="J1418"/>
    <hyperlink r:id="rId5641" ref="K1418"/>
    <hyperlink r:id="rId5642" ref="L1418"/>
    <hyperlink r:id="rId5643" ref="H1419"/>
    <hyperlink r:id="rId5644" ref="I1419"/>
    <hyperlink r:id="rId5645" ref="H1420"/>
    <hyperlink r:id="rId5646" ref="I1420"/>
    <hyperlink r:id="rId5647" ref="J1420"/>
    <hyperlink r:id="rId5648" ref="H1421"/>
    <hyperlink r:id="rId5649" ref="I1421"/>
    <hyperlink r:id="rId5650" ref="J1421"/>
    <hyperlink r:id="rId5651" ref="H1422"/>
    <hyperlink r:id="rId5652" ref="I1422"/>
    <hyperlink r:id="rId5653" ref="J1422"/>
    <hyperlink r:id="rId5654" ref="K1422"/>
    <hyperlink r:id="rId5655" ref="L1422"/>
    <hyperlink r:id="rId5656" ref="H1423"/>
    <hyperlink r:id="rId5657" ref="I1423"/>
    <hyperlink r:id="rId5658" ref="J1423"/>
    <hyperlink r:id="rId5659" ref="K1423"/>
    <hyperlink r:id="rId5660" ref="L1423"/>
    <hyperlink r:id="rId5661" ref="H1424"/>
    <hyperlink r:id="rId5662" ref="I1424"/>
    <hyperlink r:id="rId5663" ref="H1425"/>
    <hyperlink r:id="rId5664" ref="I1425"/>
    <hyperlink r:id="rId5665" ref="J1425"/>
    <hyperlink r:id="rId5666" ref="H1426"/>
    <hyperlink r:id="rId5667" ref="I1426"/>
    <hyperlink r:id="rId5668" ref="J1426"/>
    <hyperlink r:id="rId5669" ref="K1426"/>
    <hyperlink r:id="rId5670" ref="H1427"/>
    <hyperlink r:id="rId5671" ref="I1427"/>
    <hyperlink r:id="rId5672" ref="J1427"/>
    <hyperlink r:id="rId5673" ref="H1428"/>
    <hyperlink r:id="rId5674" ref="I1428"/>
    <hyperlink r:id="rId5675" ref="J1428"/>
    <hyperlink r:id="rId5676" ref="K1428"/>
    <hyperlink r:id="rId5677" ref="H1429"/>
    <hyperlink r:id="rId5678" ref="I1429"/>
    <hyperlink r:id="rId5679" ref="J1429"/>
    <hyperlink r:id="rId5680" ref="K1429"/>
    <hyperlink r:id="rId5681" ref="L1429"/>
    <hyperlink r:id="rId5682" ref="H1430"/>
    <hyperlink r:id="rId5683" ref="I1430"/>
    <hyperlink r:id="rId5684" ref="H1431"/>
    <hyperlink r:id="rId5685" ref="I1431"/>
    <hyperlink r:id="rId5686" ref="J1431"/>
    <hyperlink r:id="rId5687" ref="K1431"/>
    <hyperlink r:id="rId5688" ref="L1431"/>
    <hyperlink r:id="rId5689" ref="H1432"/>
    <hyperlink r:id="rId5690" ref="I1432"/>
    <hyperlink r:id="rId5691" ref="J1432"/>
    <hyperlink r:id="rId5692" ref="K1432"/>
    <hyperlink r:id="rId5693" ref="L1432"/>
    <hyperlink r:id="rId5694" ref="H1433"/>
    <hyperlink r:id="rId5695" ref="I1433"/>
    <hyperlink r:id="rId5696" ref="J1433"/>
    <hyperlink r:id="rId5697" ref="K1433"/>
    <hyperlink r:id="rId5698" ref="H1434"/>
    <hyperlink r:id="rId5699" ref="I1434"/>
    <hyperlink r:id="rId5700" ref="J1434"/>
    <hyperlink r:id="rId5701" ref="H1435"/>
    <hyperlink r:id="rId5702" ref="I1435"/>
    <hyperlink r:id="rId5703" ref="J1435"/>
    <hyperlink r:id="rId5704" ref="K1435"/>
    <hyperlink r:id="rId5705" ref="L1435"/>
    <hyperlink r:id="rId5706" ref="H1436"/>
    <hyperlink r:id="rId5707" ref="I1436"/>
    <hyperlink r:id="rId5708" ref="J1436"/>
    <hyperlink r:id="rId5709" ref="K1436"/>
    <hyperlink r:id="rId5710" ref="L1436"/>
    <hyperlink r:id="rId5711" ref="H1437"/>
    <hyperlink r:id="rId5712" ref="I1437"/>
    <hyperlink r:id="rId5713" ref="J1437"/>
    <hyperlink r:id="rId5714" ref="K1437"/>
    <hyperlink r:id="rId5715" ref="L1437"/>
    <hyperlink r:id="rId5716" ref="H1438"/>
    <hyperlink r:id="rId5717" ref="I1438"/>
    <hyperlink r:id="rId5718" ref="J1438"/>
    <hyperlink r:id="rId5719" ref="K1438"/>
    <hyperlink r:id="rId5720" ref="L1438"/>
    <hyperlink r:id="rId5721" ref="H1439"/>
    <hyperlink r:id="rId5722" ref="H1440"/>
    <hyperlink r:id="rId5723" ref="H1441"/>
    <hyperlink r:id="rId5724" ref="H1442"/>
    <hyperlink r:id="rId5725" ref="H1443"/>
    <hyperlink r:id="rId5726" ref="H1444"/>
    <hyperlink r:id="rId5727" ref="H1445"/>
    <hyperlink r:id="rId5728" ref="H1446"/>
    <hyperlink r:id="rId5729" ref="H1447"/>
    <hyperlink r:id="rId5730" ref="H1448"/>
    <hyperlink r:id="rId5731" ref="I1448"/>
    <hyperlink r:id="rId5732" ref="J1448"/>
    <hyperlink r:id="rId5733" ref="K1448"/>
    <hyperlink r:id="rId5734" ref="L1448"/>
    <hyperlink r:id="rId5735" ref="H1449"/>
    <hyperlink r:id="rId5736" ref="I1449"/>
    <hyperlink r:id="rId5737" ref="J1449"/>
    <hyperlink r:id="rId5738" ref="K1449"/>
    <hyperlink r:id="rId5739" ref="H1450"/>
    <hyperlink r:id="rId5740" ref="I1450"/>
    <hyperlink r:id="rId5741" ref="J1450"/>
    <hyperlink r:id="rId5742" ref="K1450"/>
    <hyperlink r:id="rId5743" ref="L1450"/>
    <hyperlink r:id="rId5744" ref="H1451"/>
    <hyperlink r:id="rId5745" ref="I1451"/>
    <hyperlink r:id="rId5746" ref="J1451"/>
    <hyperlink r:id="rId5747" ref="K1451"/>
    <hyperlink r:id="rId5748" ref="L1451"/>
    <hyperlink r:id="rId5749" ref="H1452"/>
    <hyperlink r:id="rId5750" ref="I1452"/>
    <hyperlink r:id="rId5751" ref="J1452"/>
    <hyperlink r:id="rId5752" ref="K1452"/>
    <hyperlink r:id="rId5753" ref="L1452"/>
    <hyperlink r:id="rId5754" ref="H1453"/>
    <hyperlink r:id="rId5755" ref="I1453"/>
    <hyperlink r:id="rId5756" ref="J1453"/>
    <hyperlink r:id="rId5757" ref="K1453"/>
    <hyperlink r:id="rId5758" ref="H1454"/>
    <hyperlink r:id="rId5759" ref="I1454"/>
    <hyperlink r:id="rId5760" ref="J1454"/>
    <hyperlink r:id="rId5761" ref="H1455"/>
    <hyperlink r:id="rId5762" ref="I1455"/>
    <hyperlink r:id="rId5763" ref="J1455"/>
    <hyperlink r:id="rId5764" ref="K1455"/>
    <hyperlink r:id="rId5765" ref="L1455"/>
    <hyperlink r:id="rId5766" ref="H1456"/>
    <hyperlink r:id="rId5767" ref="I1456"/>
    <hyperlink r:id="rId5768" ref="J1456"/>
    <hyperlink r:id="rId5769" ref="K1456"/>
    <hyperlink r:id="rId5770" ref="H1457"/>
    <hyperlink r:id="rId5771" ref="I1457"/>
    <hyperlink r:id="rId5772" ref="H1458"/>
    <hyperlink r:id="rId5773" ref="I1458"/>
    <hyperlink r:id="rId5774" ref="J1458"/>
    <hyperlink r:id="rId5775" ref="K1458"/>
    <hyperlink r:id="rId5776" ref="L1458"/>
    <hyperlink r:id="rId5777" ref="H1459"/>
    <hyperlink r:id="rId5778" ref="I1459"/>
    <hyperlink r:id="rId5779" ref="J1459"/>
    <hyperlink r:id="rId5780" ref="K1459"/>
    <hyperlink r:id="rId5781" ref="L1459"/>
    <hyperlink r:id="rId5782" ref="H1460"/>
    <hyperlink r:id="rId5783" ref="I1460"/>
    <hyperlink r:id="rId5784" ref="J1460"/>
    <hyperlink r:id="rId5785" ref="K1460"/>
    <hyperlink r:id="rId5786" ref="L1460"/>
    <hyperlink r:id="rId5787" ref="H1461"/>
    <hyperlink r:id="rId5788" ref="I1461"/>
    <hyperlink r:id="rId5789" ref="J1461"/>
    <hyperlink r:id="rId5790" ref="K1461"/>
    <hyperlink r:id="rId5791" ref="H1462"/>
    <hyperlink r:id="rId5792" ref="H1463"/>
    <hyperlink r:id="rId5793" ref="I1463"/>
    <hyperlink r:id="rId5794" ref="H1464"/>
    <hyperlink r:id="rId5795" ref="I1464"/>
    <hyperlink r:id="rId5796" ref="J1464"/>
    <hyperlink r:id="rId5797" ref="K1464"/>
    <hyperlink r:id="rId5798" ref="L1464"/>
    <hyperlink r:id="rId5799" ref="H1465"/>
    <hyperlink r:id="rId5800" ref="I1465"/>
    <hyperlink r:id="rId5801" ref="J1465"/>
    <hyperlink r:id="rId5802" ref="K1465"/>
    <hyperlink r:id="rId5803" ref="L1465"/>
    <hyperlink r:id="rId5804" ref="H1466"/>
    <hyperlink r:id="rId5805" ref="I1466"/>
    <hyperlink r:id="rId5806" ref="J1466"/>
    <hyperlink r:id="rId5807" ref="K1466"/>
    <hyperlink r:id="rId5808" ref="L1466"/>
    <hyperlink r:id="rId5809" ref="H1467"/>
    <hyperlink r:id="rId5810" ref="I1467"/>
    <hyperlink r:id="rId5811" ref="J1467"/>
    <hyperlink r:id="rId5812" ref="K1467"/>
    <hyperlink r:id="rId5813" ref="L1467"/>
    <hyperlink r:id="rId5814" ref="H1468"/>
    <hyperlink r:id="rId5815" ref="I1468"/>
    <hyperlink r:id="rId5816" ref="J1468"/>
    <hyperlink r:id="rId5817" ref="K1468"/>
    <hyperlink r:id="rId5818" ref="L1468"/>
    <hyperlink r:id="rId5819" ref="H1469"/>
    <hyperlink r:id="rId5820" ref="I1469"/>
    <hyperlink r:id="rId5821" ref="J1469"/>
    <hyperlink r:id="rId5822" ref="K1469"/>
    <hyperlink r:id="rId5823" ref="L1469"/>
    <hyperlink r:id="rId5824" ref="H1470"/>
    <hyperlink r:id="rId5825" ref="I1470"/>
    <hyperlink r:id="rId5826" ref="J1470"/>
    <hyperlink r:id="rId5827" ref="K1470"/>
    <hyperlink r:id="rId5828" ref="H1471"/>
    <hyperlink r:id="rId5829" ref="I1471"/>
    <hyperlink r:id="rId5830" ref="J1471"/>
    <hyperlink r:id="rId5831" ref="K1471"/>
    <hyperlink r:id="rId5832" ref="L1471"/>
    <hyperlink r:id="rId5833" ref="H1472"/>
    <hyperlink r:id="rId5834" ref="I1472"/>
    <hyperlink r:id="rId5835" ref="J1472"/>
    <hyperlink r:id="rId5836" ref="K1472"/>
    <hyperlink r:id="rId5837" ref="L1472"/>
    <hyperlink r:id="rId5838" ref="H1473"/>
    <hyperlink r:id="rId5839" ref="I1473"/>
    <hyperlink r:id="rId5840" ref="J1473"/>
    <hyperlink r:id="rId5841" ref="K1473"/>
    <hyperlink r:id="rId5842" ref="L1473"/>
    <hyperlink r:id="rId5843" ref="H1474"/>
    <hyperlink r:id="rId5844" ref="H1475"/>
    <hyperlink r:id="rId5845" ref="I1475"/>
    <hyperlink r:id="rId5846" ref="J1475"/>
    <hyperlink r:id="rId5847" ref="K1475"/>
    <hyperlink r:id="rId5848" ref="L1475"/>
    <hyperlink r:id="rId5849" ref="H1476"/>
    <hyperlink r:id="rId5850" ref="I1476"/>
    <hyperlink r:id="rId5851" ref="J1476"/>
    <hyperlink r:id="rId5852" ref="K1476"/>
    <hyperlink r:id="rId5853" ref="L1476"/>
    <hyperlink r:id="rId5854" ref="H1477"/>
    <hyperlink r:id="rId5855" ref="I1477"/>
    <hyperlink r:id="rId5856" ref="J1477"/>
    <hyperlink r:id="rId5857" ref="H1478"/>
    <hyperlink r:id="rId5858" ref="H1479"/>
    <hyperlink r:id="rId5859" ref="H1480"/>
    <hyperlink r:id="rId5860" ref="I1480"/>
    <hyperlink r:id="rId5861" ref="J1480"/>
    <hyperlink r:id="rId5862" ref="K1480"/>
    <hyperlink r:id="rId5863" ref="L1480"/>
    <hyperlink r:id="rId5864" ref="H1481"/>
    <hyperlink r:id="rId5865" ref="I1481"/>
    <hyperlink r:id="rId5866" ref="J1481"/>
    <hyperlink r:id="rId5867" ref="K1481"/>
    <hyperlink r:id="rId5868" ref="L1481"/>
    <hyperlink r:id="rId5869" ref="H1482"/>
    <hyperlink r:id="rId5870" ref="I1482"/>
    <hyperlink r:id="rId5871" ref="J1482"/>
    <hyperlink r:id="rId5872" ref="K1482"/>
    <hyperlink r:id="rId5873" ref="L1482"/>
    <hyperlink r:id="rId5874" ref="H1483"/>
    <hyperlink r:id="rId5875" ref="I1483"/>
    <hyperlink r:id="rId5876" ref="H1484"/>
    <hyperlink r:id="rId5877" ref="I1484"/>
    <hyperlink r:id="rId5878" ref="J1484"/>
    <hyperlink r:id="rId5879" ref="K1484"/>
    <hyperlink r:id="rId5880" ref="L1484"/>
    <hyperlink r:id="rId5881" ref="H1485"/>
    <hyperlink r:id="rId5882" ref="I1485"/>
    <hyperlink r:id="rId5883" ref="J1485"/>
    <hyperlink r:id="rId5884" ref="K1485"/>
    <hyperlink r:id="rId5885" ref="L1485"/>
    <hyperlink r:id="rId5886" ref="H1486"/>
    <hyperlink r:id="rId5887" ref="I1486"/>
    <hyperlink r:id="rId5888" ref="J1486"/>
    <hyperlink r:id="rId5889" ref="H1487"/>
    <hyperlink r:id="rId5890" ref="I1487"/>
    <hyperlink r:id="rId5891" ref="H1488"/>
    <hyperlink r:id="rId5892" ref="I1488"/>
    <hyperlink r:id="rId5893" ref="J1488"/>
    <hyperlink r:id="rId5894" ref="H1489"/>
    <hyperlink r:id="rId5895" ref="I1489"/>
    <hyperlink r:id="rId5896" ref="H1490"/>
    <hyperlink r:id="rId5897" ref="I1490"/>
    <hyperlink r:id="rId5898" ref="J1490"/>
    <hyperlink r:id="rId5899" ref="K1490"/>
    <hyperlink r:id="rId5900" ref="L1490"/>
    <hyperlink r:id="rId5901" ref="H1491"/>
    <hyperlink r:id="rId5902" ref="I1491"/>
    <hyperlink r:id="rId5903" ref="J1491"/>
    <hyperlink r:id="rId5904" ref="K1491"/>
    <hyperlink r:id="rId5905" ref="L1491"/>
    <hyperlink r:id="rId5906" ref="H1492"/>
    <hyperlink r:id="rId5907" ref="I1492"/>
    <hyperlink r:id="rId5908" ref="J1492"/>
    <hyperlink r:id="rId5909" ref="K1492"/>
    <hyperlink r:id="rId5910" ref="L1492"/>
    <hyperlink r:id="rId5911" ref="H1493"/>
    <hyperlink r:id="rId5912" ref="I1493"/>
    <hyperlink r:id="rId5913" ref="J1493"/>
    <hyperlink r:id="rId5914" ref="H1494"/>
    <hyperlink r:id="rId5915" ref="I1494"/>
    <hyperlink r:id="rId5916" ref="H1495"/>
    <hyperlink r:id="rId5917" ref="I1495"/>
    <hyperlink r:id="rId5918" ref="J1495"/>
    <hyperlink r:id="rId5919" ref="H1496"/>
    <hyperlink r:id="rId5920" ref="I1496"/>
    <hyperlink r:id="rId5921" ref="J1496"/>
    <hyperlink r:id="rId5922" ref="K1496"/>
    <hyperlink r:id="rId5923" ref="L1496"/>
    <hyperlink r:id="rId5924" ref="H1497"/>
    <hyperlink r:id="rId5925" ref="I1497"/>
    <hyperlink r:id="rId5926" ref="J1497"/>
    <hyperlink r:id="rId5927" ref="H1498"/>
    <hyperlink r:id="rId5928" ref="I1498"/>
    <hyperlink r:id="rId5929" ref="H1499"/>
    <hyperlink r:id="rId5930" ref="I1499"/>
    <hyperlink r:id="rId5931" ref="J1499"/>
    <hyperlink r:id="rId5932" ref="K1499"/>
    <hyperlink r:id="rId5933" ref="L1499"/>
    <hyperlink r:id="rId5934" ref="H1500"/>
    <hyperlink r:id="rId5935" ref="I1500"/>
    <hyperlink r:id="rId5936" ref="J1500"/>
    <hyperlink r:id="rId5937" ref="K1500"/>
    <hyperlink r:id="rId5938" ref="L1500"/>
    <hyperlink r:id="rId5939" ref="H1501"/>
    <hyperlink r:id="rId5940" ref="I1501"/>
    <hyperlink r:id="rId5941" ref="J1501"/>
    <hyperlink r:id="rId5942" ref="K1501"/>
    <hyperlink r:id="rId5943" ref="L1501"/>
    <hyperlink r:id="rId5944" ref="H1502"/>
    <hyperlink r:id="rId5945" ref="I1502"/>
    <hyperlink r:id="rId5946" ref="J1502"/>
    <hyperlink r:id="rId5947" ref="H1503"/>
    <hyperlink r:id="rId5948" ref="I1503"/>
    <hyperlink r:id="rId5949" ref="H1504"/>
    <hyperlink r:id="rId5950" ref="I1504"/>
    <hyperlink r:id="rId5951" ref="H1505"/>
    <hyperlink r:id="rId5952" ref="H1506"/>
    <hyperlink r:id="rId5953" ref="I1506"/>
    <hyperlink r:id="rId5954" ref="J1506"/>
    <hyperlink r:id="rId5955" ref="K1506"/>
    <hyperlink r:id="rId5956" ref="L1506"/>
    <hyperlink r:id="rId5957" ref="H1507"/>
    <hyperlink r:id="rId5958" ref="I1507"/>
    <hyperlink r:id="rId5959" ref="J1507"/>
    <hyperlink r:id="rId5960" ref="K1507"/>
    <hyperlink r:id="rId5961" ref="L1507"/>
    <hyperlink r:id="rId5962" ref="H1508"/>
    <hyperlink r:id="rId5963" ref="I1508"/>
    <hyperlink r:id="rId5964" ref="J1508"/>
    <hyperlink r:id="rId5965" ref="K1508"/>
    <hyperlink r:id="rId5966" ref="L1508"/>
    <hyperlink r:id="rId5967" ref="H1509"/>
    <hyperlink r:id="rId5968" ref="I1509"/>
    <hyperlink r:id="rId5969" ref="J1509"/>
    <hyperlink r:id="rId5970" ref="K1509"/>
    <hyperlink r:id="rId5971" ref="L1509"/>
    <hyperlink r:id="rId5972" ref="H1510"/>
    <hyperlink r:id="rId5973" ref="I1510"/>
    <hyperlink r:id="rId5974" ref="J1510"/>
    <hyperlink r:id="rId5975" ref="K1510"/>
    <hyperlink r:id="rId5976" ref="L1510"/>
    <hyperlink r:id="rId5977" ref="H1511"/>
    <hyperlink r:id="rId5978" ref="I1511"/>
    <hyperlink r:id="rId5979" ref="H1512"/>
    <hyperlink r:id="rId5980" ref="I1512"/>
    <hyperlink r:id="rId5981" ref="H1513"/>
    <hyperlink r:id="rId5982" ref="I1513"/>
    <hyperlink r:id="rId5983" ref="J1513"/>
    <hyperlink r:id="rId5984" ref="K1513"/>
    <hyperlink r:id="rId5985" ref="L1513"/>
    <hyperlink r:id="rId5986" ref="H1514"/>
    <hyperlink r:id="rId5987" ref="I1514"/>
    <hyperlink r:id="rId5988" ref="H1515"/>
    <hyperlink r:id="rId5989" ref="I1515"/>
    <hyperlink r:id="rId5990" ref="J1515"/>
    <hyperlink r:id="rId5991" ref="K1515"/>
    <hyperlink r:id="rId5992" ref="L1515"/>
    <hyperlink r:id="rId5993" ref="H1516"/>
    <hyperlink r:id="rId5994" ref="I1516"/>
    <hyperlink r:id="rId5995" ref="J1516"/>
    <hyperlink r:id="rId5996" ref="H1517"/>
    <hyperlink r:id="rId5997" ref="I1517"/>
    <hyperlink r:id="rId5998" ref="J1517"/>
    <hyperlink r:id="rId5999" ref="K1517"/>
    <hyperlink r:id="rId6000" ref="L1517"/>
    <hyperlink r:id="rId6001" ref="H1518"/>
    <hyperlink r:id="rId6002" ref="I1518"/>
    <hyperlink r:id="rId6003" ref="J1518"/>
    <hyperlink r:id="rId6004" ref="K1518"/>
    <hyperlink r:id="rId6005" ref="L1518"/>
    <hyperlink r:id="rId6006" ref="H1519"/>
    <hyperlink r:id="rId6007" ref="I1519"/>
    <hyperlink r:id="rId6008" ref="J1519"/>
    <hyperlink r:id="rId6009" ref="K1519"/>
    <hyperlink r:id="rId6010" ref="L1519"/>
    <hyperlink r:id="rId6011" ref="H1520"/>
    <hyperlink r:id="rId6012" ref="I1520"/>
    <hyperlink r:id="rId6013" ref="J1520"/>
    <hyperlink r:id="rId6014" ref="K1520"/>
    <hyperlink r:id="rId6015" ref="L1520"/>
    <hyperlink r:id="rId6016" ref="H1521"/>
    <hyperlink r:id="rId6017" ref="I1521"/>
    <hyperlink r:id="rId6018" ref="H1522"/>
    <hyperlink r:id="rId6019" ref="I1522"/>
    <hyperlink r:id="rId6020" ref="J1522"/>
    <hyperlink r:id="rId6021" ref="K1522"/>
    <hyperlink r:id="rId6022" ref="L1522"/>
    <hyperlink r:id="rId6023" ref="H1523"/>
    <hyperlink r:id="rId6024" ref="I1523"/>
    <hyperlink r:id="rId6025" ref="H1524"/>
    <hyperlink r:id="rId6026" ref="I1524"/>
    <hyperlink r:id="rId6027" ref="H1525"/>
    <hyperlink r:id="rId6028" ref="I1525"/>
    <hyperlink r:id="rId6029" ref="J1525"/>
    <hyperlink r:id="rId6030" ref="H1526"/>
    <hyperlink r:id="rId6031" ref="I1526"/>
    <hyperlink r:id="rId6032" ref="H1527"/>
    <hyperlink r:id="rId6033" ref="H1528"/>
    <hyperlink r:id="rId6034" ref="I1528"/>
    <hyperlink r:id="rId6035" ref="J1528"/>
    <hyperlink r:id="rId6036" ref="K1528"/>
    <hyperlink r:id="rId6037" ref="L1528"/>
    <hyperlink r:id="rId6038" ref="H1529"/>
    <hyperlink r:id="rId6039" ref="I1529"/>
    <hyperlink r:id="rId6040" ref="J1529"/>
    <hyperlink r:id="rId6041" ref="K1529"/>
    <hyperlink r:id="rId6042" ref="L1529"/>
    <hyperlink r:id="rId6043" ref="H1530"/>
    <hyperlink r:id="rId6044" ref="I1530"/>
    <hyperlink r:id="rId6045" ref="J1530"/>
    <hyperlink r:id="rId6046" ref="K1530"/>
    <hyperlink r:id="rId6047" ref="L1530"/>
    <hyperlink r:id="rId6048" ref="H1531"/>
    <hyperlink r:id="rId6049" ref="I1531"/>
    <hyperlink r:id="rId6050" ref="H1532"/>
    <hyperlink r:id="rId6051" ref="I1532"/>
    <hyperlink r:id="rId6052" ref="J1532"/>
    <hyperlink r:id="rId6053" ref="K1532"/>
    <hyperlink r:id="rId6054" ref="L1532"/>
    <hyperlink r:id="rId6055" ref="H1533"/>
    <hyperlink r:id="rId6056" ref="I1533"/>
    <hyperlink r:id="rId6057" ref="J1533"/>
    <hyperlink r:id="rId6058" ref="K1533"/>
    <hyperlink r:id="rId6059" ref="L1533"/>
    <hyperlink r:id="rId6060" ref="H1534"/>
    <hyperlink r:id="rId6061" ref="I1534"/>
    <hyperlink r:id="rId6062" ref="J1534"/>
    <hyperlink r:id="rId6063" ref="K1534"/>
    <hyperlink r:id="rId6064" ref="L1534"/>
    <hyperlink r:id="rId6065" ref="H1535"/>
    <hyperlink r:id="rId6066" ref="I1535"/>
    <hyperlink r:id="rId6067" ref="J1535"/>
    <hyperlink r:id="rId6068" ref="K1535"/>
    <hyperlink r:id="rId6069" ref="L1535"/>
    <hyperlink r:id="rId6070" ref="H1536"/>
    <hyperlink r:id="rId6071" ref="I1536"/>
    <hyperlink r:id="rId6072" ref="J1536"/>
    <hyperlink r:id="rId6073" ref="K1536"/>
    <hyperlink r:id="rId6074" ref="L1536"/>
    <hyperlink r:id="rId6075" ref="H1537"/>
    <hyperlink r:id="rId6076" ref="I1537"/>
    <hyperlink r:id="rId6077" ref="J1537"/>
    <hyperlink r:id="rId6078" ref="K1537"/>
    <hyperlink r:id="rId6079" ref="L1537"/>
    <hyperlink r:id="rId6080" ref="H1538"/>
    <hyperlink r:id="rId6081" ref="I1538"/>
    <hyperlink r:id="rId6082" ref="H1539"/>
    <hyperlink r:id="rId6083" ref="I1539"/>
    <hyperlink r:id="rId6084" ref="H1540"/>
    <hyperlink r:id="rId6085" ref="I1540"/>
    <hyperlink r:id="rId6086" ref="J1540"/>
    <hyperlink r:id="rId6087" ref="K1540"/>
    <hyperlink r:id="rId6088" ref="L1540"/>
    <hyperlink r:id="rId6089" ref="H1541"/>
    <hyperlink r:id="rId6090" ref="I1541"/>
    <hyperlink r:id="rId6091" ref="J1541"/>
    <hyperlink r:id="rId6092" ref="K1541"/>
    <hyperlink r:id="rId6093" ref="H1542"/>
    <hyperlink r:id="rId6094" ref="I1542"/>
    <hyperlink r:id="rId6095" ref="J1542"/>
    <hyperlink r:id="rId6096" ref="H1543"/>
    <hyperlink r:id="rId6097" ref="I1543"/>
    <hyperlink r:id="rId6098" ref="J1543"/>
    <hyperlink r:id="rId6099" ref="H1544"/>
    <hyperlink r:id="rId6100" ref="I1544"/>
    <hyperlink r:id="rId6101" ref="H1545"/>
    <hyperlink r:id="rId6102" ref="I1545"/>
    <hyperlink r:id="rId6103" ref="J1545"/>
    <hyperlink r:id="rId6104" ref="K1545"/>
    <hyperlink r:id="rId6105" ref="L1545"/>
    <hyperlink r:id="rId6106" ref="H1546"/>
    <hyperlink r:id="rId6107" ref="I1546"/>
    <hyperlink r:id="rId6108" ref="J1546"/>
    <hyperlink r:id="rId6109" ref="K1546"/>
    <hyperlink r:id="rId6110" ref="L1546"/>
    <hyperlink r:id="rId6111" ref="H1547"/>
    <hyperlink r:id="rId6112" ref="I1547"/>
    <hyperlink r:id="rId6113" ref="H1548"/>
    <hyperlink r:id="rId6114" ref="I1548"/>
    <hyperlink r:id="rId6115" ref="H1549"/>
    <hyperlink r:id="rId6116" ref="I1549"/>
    <hyperlink r:id="rId6117" ref="H1550"/>
    <hyperlink r:id="rId6118" ref="I1550"/>
    <hyperlink r:id="rId6119" ref="J1550"/>
    <hyperlink r:id="rId6120" ref="K1550"/>
    <hyperlink r:id="rId6121" ref="H1551"/>
    <hyperlink r:id="rId6122" ref="I1551"/>
    <hyperlink r:id="rId6123" ref="H1552"/>
    <hyperlink r:id="rId6124" ref="I1552"/>
    <hyperlink r:id="rId6125" ref="J1552"/>
    <hyperlink r:id="rId6126" ref="H1553"/>
    <hyperlink r:id="rId6127" ref="I1553"/>
    <hyperlink r:id="rId6128" ref="J1553"/>
    <hyperlink r:id="rId6129" ref="K1553"/>
    <hyperlink r:id="rId6130" ref="H1554"/>
    <hyperlink r:id="rId6131" ref="I1554"/>
    <hyperlink r:id="rId6132" ref="J1554"/>
    <hyperlink r:id="rId6133" ref="K1554"/>
    <hyperlink r:id="rId6134" ref="L1554"/>
    <hyperlink r:id="rId6135" ref="H1555"/>
    <hyperlink r:id="rId6136" ref="I1555"/>
    <hyperlink r:id="rId6137" ref="J1555"/>
    <hyperlink r:id="rId6138" ref="K1555"/>
    <hyperlink r:id="rId6139" ref="L1555"/>
    <hyperlink r:id="rId6140" ref="H1556"/>
    <hyperlink r:id="rId6141" ref="I1556"/>
    <hyperlink r:id="rId6142" ref="J1556"/>
    <hyperlink r:id="rId6143" ref="K1556"/>
    <hyperlink r:id="rId6144" ref="H1557"/>
    <hyperlink r:id="rId6145" ref="I1557"/>
    <hyperlink r:id="rId6146" ref="H1558"/>
    <hyperlink r:id="rId6147" ref="I1558"/>
    <hyperlink r:id="rId6148" ref="J1558"/>
    <hyperlink r:id="rId6149" ref="K1558"/>
    <hyperlink r:id="rId6150" ref="L1558"/>
    <hyperlink r:id="rId6151" ref="H1559"/>
    <hyperlink r:id="rId6152" ref="H1560"/>
    <hyperlink r:id="rId6153" ref="H1561"/>
    <hyperlink r:id="rId6154" ref="H1562"/>
    <hyperlink r:id="rId6155" ref="I1562"/>
    <hyperlink r:id="rId6156" ref="H1563"/>
    <hyperlink r:id="rId6157" ref="I1563"/>
    <hyperlink r:id="rId6158" ref="J1563"/>
    <hyperlink r:id="rId6159" ref="K1563"/>
    <hyperlink r:id="rId6160" ref="H1564"/>
    <hyperlink r:id="rId6161" ref="I1564"/>
    <hyperlink r:id="rId6162" ref="J1564"/>
    <hyperlink r:id="rId6163" ref="K1564"/>
    <hyperlink r:id="rId6164" ref="L1564"/>
    <hyperlink r:id="rId6165" ref="H1565"/>
    <hyperlink r:id="rId6166" ref="I1565"/>
    <hyperlink r:id="rId6167" ref="J1565"/>
    <hyperlink r:id="rId6168" ref="K1565"/>
    <hyperlink r:id="rId6169" ref="L1565"/>
    <hyperlink r:id="rId6170" ref="H1566"/>
    <hyperlink r:id="rId6171" ref="I1566"/>
    <hyperlink r:id="rId6172" ref="H1567"/>
    <hyperlink r:id="rId6173" ref="I1567"/>
    <hyperlink r:id="rId6174" ref="J1567"/>
    <hyperlink r:id="rId6175" ref="K1567"/>
    <hyperlink r:id="rId6176" ref="H1568"/>
    <hyperlink r:id="rId6177" ref="I1568"/>
    <hyperlink r:id="rId6178" ref="J1568"/>
    <hyperlink r:id="rId6179" ref="H1569"/>
    <hyperlink r:id="rId6180" ref="I1569"/>
    <hyperlink r:id="rId6181" ref="J1569"/>
    <hyperlink r:id="rId6182" ref="H1570"/>
    <hyperlink r:id="rId6183" ref="I1570"/>
    <hyperlink r:id="rId6184" ref="J1570"/>
    <hyperlink r:id="rId6185" ref="K1570"/>
    <hyperlink r:id="rId6186" ref="H1571"/>
    <hyperlink r:id="rId6187" ref="I1571"/>
    <hyperlink r:id="rId6188" ref="H1572"/>
    <hyperlink r:id="rId6189" ref="I1572"/>
    <hyperlink r:id="rId6190" ref="H1573"/>
    <hyperlink r:id="rId6191" ref="I1573"/>
    <hyperlink r:id="rId6192" ref="J1573"/>
    <hyperlink r:id="rId6193" ref="K1573"/>
    <hyperlink r:id="rId6194" ref="L1573"/>
    <hyperlink r:id="rId6195" ref="H1574"/>
    <hyperlink r:id="rId6196" ref="I1574"/>
    <hyperlink r:id="rId6197" ref="J1574"/>
    <hyperlink r:id="rId6198" ref="K1574"/>
    <hyperlink r:id="rId6199" ref="H1575"/>
    <hyperlink r:id="rId6200" ref="I1575"/>
    <hyperlink r:id="rId6201" ref="J1575"/>
    <hyperlink r:id="rId6202" ref="K1575"/>
    <hyperlink r:id="rId6203" ref="L1575"/>
    <hyperlink r:id="rId6204" ref="H1576"/>
    <hyperlink r:id="rId6205" ref="I1576"/>
    <hyperlink r:id="rId6206" ref="J1576"/>
    <hyperlink r:id="rId6207" ref="K1576"/>
    <hyperlink r:id="rId6208" ref="L1576"/>
    <hyperlink r:id="rId6209" ref="H1577"/>
    <hyperlink r:id="rId6210" ref="I1577"/>
    <hyperlink r:id="rId6211" ref="J1577"/>
    <hyperlink r:id="rId6212" ref="K1577"/>
    <hyperlink r:id="rId6213" ref="L1577"/>
    <hyperlink r:id="rId6214" ref="H1578"/>
    <hyperlink r:id="rId6215" ref="I1578"/>
    <hyperlink r:id="rId6216" ref="J1578"/>
    <hyperlink r:id="rId6217" ref="K1578"/>
    <hyperlink r:id="rId6218" ref="L1578"/>
    <hyperlink r:id="rId6219" ref="H1579"/>
    <hyperlink r:id="rId6220" ref="I1579"/>
    <hyperlink r:id="rId6221" ref="J1579"/>
    <hyperlink r:id="rId6222" ref="K1579"/>
    <hyperlink r:id="rId6223" ref="L1579"/>
    <hyperlink r:id="rId6224" ref="H1580"/>
    <hyperlink r:id="rId6225" ref="I1580"/>
    <hyperlink r:id="rId6226" ref="H1581"/>
    <hyperlink r:id="rId6227" ref="I1581"/>
    <hyperlink r:id="rId6228" ref="J1581"/>
    <hyperlink r:id="rId6229" ref="K1581"/>
    <hyperlink r:id="rId6230" ref="L1581"/>
    <hyperlink r:id="rId6231" ref="H1582"/>
    <hyperlink r:id="rId6232" ref="I1582"/>
    <hyperlink r:id="rId6233" ref="J1582"/>
    <hyperlink r:id="rId6234" ref="K1582"/>
    <hyperlink r:id="rId6235" ref="L1582"/>
    <hyperlink r:id="rId6236" ref="H1583"/>
    <hyperlink r:id="rId6237" ref="I1583"/>
    <hyperlink r:id="rId6238" ref="J1583"/>
    <hyperlink r:id="rId6239" ref="K1583"/>
    <hyperlink r:id="rId6240" ref="L1583"/>
    <hyperlink r:id="rId6241" ref="H1584"/>
    <hyperlink r:id="rId6242" ref="I1584"/>
    <hyperlink r:id="rId6243" ref="J1584"/>
    <hyperlink r:id="rId6244" ref="K1584"/>
    <hyperlink r:id="rId6245" ref="L1584"/>
    <hyperlink r:id="rId6246" ref="H1585"/>
    <hyperlink r:id="rId6247" ref="I1585"/>
    <hyperlink r:id="rId6248" ref="H1586"/>
    <hyperlink r:id="rId6249" ref="I1586"/>
    <hyperlink r:id="rId6250" ref="J1586"/>
    <hyperlink r:id="rId6251" ref="H1587"/>
    <hyperlink r:id="rId6252" ref="I1587"/>
    <hyperlink r:id="rId6253" ref="H1588"/>
    <hyperlink r:id="rId6254" ref="I1588"/>
    <hyperlink r:id="rId6255" ref="H1589"/>
    <hyperlink r:id="rId6256" ref="I1589"/>
    <hyperlink r:id="rId6257" ref="J1589"/>
    <hyperlink r:id="rId6258" ref="K1589"/>
    <hyperlink r:id="rId6259" ref="L1589"/>
    <hyperlink r:id="rId6260" ref="H1590"/>
    <hyperlink r:id="rId6261" ref="I1590"/>
    <hyperlink r:id="rId6262" ref="J1590"/>
    <hyperlink r:id="rId6263" ref="K1590"/>
    <hyperlink r:id="rId6264" ref="L1590"/>
    <hyperlink r:id="rId6265" ref="H1591"/>
    <hyperlink r:id="rId6266" ref="I1591"/>
    <hyperlink r:id="rId6267" ref="J1591"/>
    <hyperlink r:id="rId6268" ref="K1591"/>
    <hyperlink r:id="rId6269" ref="H1592"/>
    <hyperlink r:id="rId6270" ref="I1592"/>
    <hyperlink r:id="rId6271" ref="H1593"/>
    <hyperlink r:id="rId6272" ref="I1593"/>
    <hyperlink r:id="rId6273" ref="J1593"/>
    <hyperlink r:id="rId6274" ref="K1593"/>
    <hyperlink r:id="rId6275" ref="L1593"/>
    <hyperlink r:id="rId6276" ref="H1594"/>
    <hyperlink r:id="rId6277" ref="I1594"/>
    <hyperlink r:id="rId6278" ref="J1594"/>
    <hyperlink r:id="rId6279" ref="K1594"/>
    <hyperlink r:id="rId6280" ref="L1594"/>
    <hyperlink r:id="rId6281" ref="H1595"/>
    <hyperlink r:id="rId6282" ref="I1595"/>
    <hyperlink r:id="rId6283" ref="J1595"/>
    <hyperlink r:id="rId6284" ref="K1595"/>
    <hyperlink r:id="rId6285" ref="H1596"/>
    <hyperlink r:id="rId6286" ref="I1596"/>
    <hyperlink r:id="rId6287" ref="H1597"/>
    <hyperlink r:id="rId6288" ref="H1598"/>
    <hyperlink r:id="rId6289" ref="H1599"/>
    <hyperlink r:id="rId6290" ref="I1599"/>
    <hyperlink r:id="rId6291" ref="J1599"/>
    <hyperlink r:id="rId6292" ref="K1599"/>
    <hyperlink r:id="rId6293" ref="L1599"/>
    <hyperlink r:id="rId6294" ref="H1600"/>
    <hyperlink r:id="rId6295" ref="I1600"/>
    <hyperlink r:id="rId6296" ref="J1600"/>
    <hyperlink r:id="rId6297" ref="H1601"/>
    <hyperlink r:id="rId6298" ref="I1601"/>
    <hyperlink r:id="rId6299" ref="J1601"/>
    <hyperlink r:id="rId6300" ref="K1601"/>
    <hyperlink r:id="rId6301" ref="L1601"/>
    <hyperlink r:id="rId6302" ref="H1602"/>
    <hyperlink r:id="rId6303" ref="I1602"/>
    <hyperlink r:id="rId6304" ref="J1602"/>
    <hyperlink r:id="rId6305" ref="K1602"/>
    <hyperlink r:id="rId6306" ref="H1603"/>
    <hyperlink r:id="rId6307" ref="I1603"/>
    <hyperlink r:id="rId6308" ref="J1603"/>
    <hyperlink r:id="rId6309" ref="K1603"/>
    <hyperlink r:id="rId6310" ref="L1603"/>
    <hyperlink r:id="rId6311" ref="H1604"/>
    <hyperlink r:id="rId6312" ref="I1604"/>
    <hyperlink r:id="rId6313" ref="J1604"/>
    <hyperlink r:id="rId6314" ref="K1604"/>
    <hyperlink r:id="rId6315" ref="L1604"/>
    <hyperlink r:id="rId6316" ref="H1605"/>
    <hyperlink r:id="rId6317" ref="I1605"/>
    <hyperlink r:id="rId6318" ref="J1605"/>
    <hyperlink r:id="rId6319" ref="K1605"/>
    <hyperlink r:id="rId6320" ref="L1605"/>
    <hyperlink r:id="rId6321" ref="H1606"/>
    <hyperlink r:id="rId6322" ref="I1606"/>
    <hyperlink r:id="rId6323" ref="J1606"/>
    <hyperlink r:id="rId6324" ref="K1606"/>
    <hyperlink r:id="rId6325" ref="L1606"/>
    <hyperlink r:id="rId6326" ref="H1607"/>
    <hyperlink r:id="rId6327" ref="I1607"/>
    <hyperlink r:id="rId6328" ref="J1607"/>
    <hyperlink r:id="rId6329" ref="K1607"/>
    <hyperlink r:id="rId6330" ref="L1607"/>
    <hyperlink r:id="rId6331" ref="H1608"/>
    <hyperlink r:id="rId6332" ref="H1609"/>
    <hyperlink r:id="rId6333" ref="I1609"/>
    <hyperlink r:id="rId6334" ref="J1609"/>
    <hyperlink r:id="rId6335" ref="K1609"/>
    <hyperlink r:id="rId6336" ref="L1609"/>
    <hyperlink r:id="rId6337" ref="H1610"/>
    <hyperlink r:id="rId6338" ref="I1610"/>
    <hyperlink r:id="rId6339" ref="J1610"/>
    <hyperlink r:id="rId6340" ref="K1610"/>
    <hyperlink r:id="rId6341" ref="L1610"/>
    <hyperlink r:id="rId6342" ref="H1611"/>
    <hyperlink r:id="rId6343" ref="I1611"/>
    <hyperlink r:id="rId6344" ref="J1611"/>
    <hyperlink r:id="rId6345" ref="K1611"/>
    <hyperlink r:id="rId6346" ref="L1611"/>
    <hyperlink r:id="rId6347" ref="H1612"/>
    <hyperlink r:id="rId6348" ref="H1613"/>
    <hyperlink r:id="rId6349" ref="I1613"/>
    <hyperlink r:id="rId6350" ref="J1613"/>
    <hyperlink r:id="rId6351" ref="K1613"/>
    <hyperlink r:id="rId6352" ref="L1613"/>
    <hyperlink r:id="rId6353" ref="H1614"/>
    <hyperlink r:id="rId6354" ref="I1614"/>
    <hyperlink r:id="rId6355" ref="J1614"/>
    <hyperlink r:id="rId6356" ref="K1614"/>
    <hyperlink r:id="rId6357" ref="L1614"/>
    <hyperlink r:id="rId6358" ref="H1615"/>
    <hyperlink r:id="rId6359" ref="I1615"/>
    <hyperlink r:id="rId6360" ref="J1615"/>
    <hyperlink r:id="rId6361" ref="K1615"/>
    <hyperlink r:id="rId6362" ref="H1616"/>
    <hyperlink r:id="rId6363" ref="I1616"/>
    <hyperlink r:id="rId6364" ref="H1617"/>
    <hyperlink r:id="rId6365" ref="I1617"/>
    <hyperlink r:id="rId6366" ref="J1617"/>
    <hyperlink r:id="rId6367" ref="K1617"/>
    <hyperlink r:id="rId6368" ref="L1617"/>
    <hyperlink r:id="rId6369" ref="H1618"/>
    <hyperlink r:id="rId6370" ref="I1618"/>
    <hyperlink r:id="rId6371" ref="H1619"/>
    <hyperlink r:id="rId6372" ref="I1619"/>
    <hyperlink r:id="rId6373" ref="J1619"/>
    <hyperlink r:id="rId6374" ref="K1619"/>
    <hyperlink r:id="rId6375" ref="L1619"/>
    <hyperlink r:id="rId6376" ref="H1620"/>
    <hyperlink r:id="rId6377" ref="I1620"/>
    <hyperlink r:id="rId6378" ref="J1620"/>
    <hyperlink r:id="rId6379" ref="K1620"/>
    <hyperlink r:id="rId6380" ref="H1621"/>
    <hyperlink r:id="rId6381" ref="I1621"/>
    <hyperlink r:id="rId6382" ref="J1621"/>
    <hyperlink r:id="rId6383" ref="K1621"/>
    <hyperlink r:id="rId6384" ref="L1621"/>
    <hyperlink r:id="rId6385" ref="H1622"/>
    <hyperlink r:id="rId6386" ref="I1622"/>
    <hyperlink r:id="rId6387" ref="J1622"/>
    <hyperlink r:id="rId6388" ref="K1622"/>
    <hyperlink r:id="rId6389" ref="L1622"/>
    <hyperlink r:id="rId6390" ref="H1623"/>
    <hyperlink r:id="rId6391" ref="I1623"/>
    <hyperlink r:id="rId6392" ref="H1624"/>
    <hyperlink r:id="rId6393" ref="I1624"/>
    <hyperlink r:id="rId6394" ref="J1624"/>
    <hyperlink r:id="rId6395" ref="K1624"/>
    <hyperlink r:id="rId6396" ref="H1625"/>
    <hyperlink r:id="rId6397" ref="I1625"/>
    <hyperlink r:id="rId6398" ref="J1625"/>
    <hyperlink r:id="rId6399" ref="K1625"/>
    <hyperlink r:id="rId6400" ref="L1625"/>
    <hyperlink r:id="rId6401" ref="H1626"/>
    <hyperlink r:id="rId6402" ref="I1626"/>
    <hyperlink r:id="rId6403" ref="J1626"/>
    <hyperlink r:id="rId6404" ref="K1626"/>
    <hyperlink r:id="rId6405" ref="L1626"/>
    <hyperlink r:id="rId6406" ref="H1627"/>
    <hyperlink r:id="rId6407" ref="I1627"/>
    <hyperlink r:id="rId6408" ref="J1627"/>
    <hyperlink r:id="rId6409" ref="K1627"/>
    <hyperlink r:id="rId6410" ref="L1627"/>
    <hyperlink r:id="rId6411" ref="H1628"/>
    <hyperlink r:id="rId6412" ref="I1628"/>
    <hyperlink r:id="rId6413" ref="J1628"/>
    <hyperlink r:id="rId6414" ref="K1628"/>
    <hyperlink r:id="rId6415" ref="L1628"/>
    <hyperlink r:id="rId6416" ref="H1629"/>
    <hyperlink r:id="rId6417" ref="I1629"/>
    <hyperlink r:id="rId6418" ref="J1629"/>
    <hyperlink r:id="rId6419" ref="K1629"/>
    <hyperlink r:id="rId6420" ref="L1629"/>
    <hyperlink r:id="rId6421" ref="H1630"/>
    <hyperlink r:id="rId6422" ref="I1630"/>
    <hyperlink r:id="rId6423" ref="J1630"/>
    <hyperlink r:id="rId6424" ref="K1630"/>
    <hyperlink r:id="rId6425" ref="L1630"/>
    <hyperlink r:id="rId6426" ref="H1631"/>
    <hyperlink r:id="rId6427" ref="I1631"/>
    <hyperlink r:id="rId6428" ref="J1631"/>
    <hyperlink r:id="rId6429" ref="K1631"/>
    <hyperlink r:id="rId6430" ref="L1631"/>
    <hyperlink r:id="rId6431" ref="H1632"/>
    <hyperlink r:id="rId6432" ref="I1632"/>
    <hyperlink r:id="rId6433" ref="J1632"/>
    <hyperlink r:id="rId6434" ref="K1632"/>
    <hyperlink r:id="rId6435" ref="L1632"/>
    <hyperlink r:id="rId6436" ref="H1633"/>
    <hyperlink r:id="rId6437" ref="I1633"/>
    <hyperlink r:id="rId6438" ref="H1634"/>
    <hyperlink r:id="rId6439" ref="I1634"/>
    <hyperlink r:id="rId6440" ref="J1634"/>
    <hyperlink r:id="rId6441" ref="K1634"/>
    <hyperlink r:id="rId6442" ref="L1634"/>
    <hyperlink r:id="rId6443" ref="H1635"/>
    <hyperlink r:id="rId6444" ref="I1635"/>
    <hyperlink r:id="rId6445" ref="H1636"/>
    <hyperlink r:id="rId6446" ref="I1636"/>
    <hyperlink r:id="rId6447" ref="J1636"/>
    <hyperlink r:id="rId6448" ref="K1636"/>
    <hyperlink r:id="rId6449" ref="L1636"/>
    <hyperlink r:id="rId6450" ref="H1637"/>
    <hyperlink r:id="rId6451" ref="I1637"/>
    <hyperlink r:id="rId6452" ref="J1637"/>
    <hyperlink r:id="rId6453" ref="K1637"/>
    <hyperlink r:id="rId6454" ref="L1637"/>
    <hyperlink r:id="rId6455" ref="H1638"/>
    <hyperlink r:id="rId6456" ref="I1638"/>
    <hyperlink r:id="rId6457" ref="J1638"/>
    <hyperlink r:id="rId6458" ref="K1638"/>
    <hyperlink r:id="rId6459" ref="L1638"/>
    <hyperlink r:id="rId6460" ref="H1639"/>
    <hyperlink r:id="rId6461" ref="I1639"/>
    <hyperlink r:id="rId6462" ref="J1639"/>
    <hyperlink r:id="rId6463" ref="H1640"/>
    <hyperlink r:id="rId6464" ref="I1640"/>
    <hyperlink r:id="rId6465" ref="J1640"/>
    <hyperlink r:id="rId6466" ref="K1640"/>
    <hyperlink r:id="rId6467" ref="L1640"/>
    <hyperlink r:id="rId6468" ref="H1641"/>
    <hyperlink r:id="rId6469" ref="I1641"/>
    <hyperlink r:id="rId6470" ref="J1641"/>
    <hyperlink r:id="rId6471" ref="K1641"/>
    <hyperlink r:id="rId6472" ref="L1641"/>
    <hyperlink r:id="rId6473" ref="H1642"/>
    <hyperlink r:id="rId6474" ref="I1642"/>
    <hyperlink r:id="rId6475" ref="J1642"/>
    <hyperlink r:id="rId6476" ref="K1642"/>
    <hyperlink r:id="rId6477" ref="L1642"/>
    <hyperlink r:id="rId6478" ref="H1643"/>
    <hyperlink r:id="rId6479" ref="H1644"/>
    <hyperlink r:id="rId6480" ref="H1645"/>
    <hyperlink r:id="rId6481" ref="I1645"/>
    <hyperlink r:id="rId6482" ref="J1645"/>
    <hyperlink r:id="rId6483" ref="H1646"/>
    <hyperlink r:id="rId6484" ref="I1646"/>
    <hyperlink r:id="rId6485" ref="J1646"/>
    <hyperlink r:id="rId6486" ref="K1646"/>
    <hyperlink r:id="rId6487" ref="L1646"/>
    <hyperlink r:id="rId6488" ref="H1647"/>
    <hyperlink r:id="rId6489" ref="I1647"/>
    <hyperlink r:id="rId6490" ref="J1647"/>
    <hyperlink r:id="rId6491" ref="K1647"/>
    <hyperlink r:id="rId6492" ref="L1647"/>
    <hyperlink r:id="rId6493" ref="H1648"/>
    <hyperlink r:id="rId6494" ref="I1648"/>
    <hyperlink r:id="rId6495" ref="J1648"/>
    <hyperlink r:id="rId6496" ref="K1648"/>
    <hyperlink r:id="rId6497" ref="L1648"/>
    <hyperlink r:id="rId6498" ref="H1649"/>
    <hyperlink r:id="rId6499" ref="I1649"/>
    <hyperlink r:id="rId6500" ref="J1649"/>
    <hyperlink r:id="rId6501" ref="K1649"/>
    <hyperlink r:id="rId6502" ref="L1649"/>
    <hyperlink r:id="rId6503" ref="H1650"/>
    <hyperlink r:id="rId6504" ref="I1650"/>
    <hyperlink r:id="rId6505" ref="J1650"/>
    <hyperlink r:id="rId6506" ref="K1650"/>
    <hyperlink r:id="rId6507" ref="H1651"/>
    <hyperlink r:id="rId6508" ref="I1651"/>
    <hyperlink r:id="rId6509" ref="J1651"/>
    <hyperlink r:id="rId6510" ref="K1651"/>
    <hyperlink r:id="rId6511" ref="L1651"/>
    <hyperlink r:id="rId6512" ref="H1652"/>
    <hyperlink r:id="rId6513" ref="I1652"/>
    <hyperlink r:id="rId6514" ref="J1652"/>
    <hyperlink r:id="rId6515" ref="K1652"/>
    <hyperlink r:id="rId6516" ref="H1653"/>
    <hyperlink r:id="rId6517" ref="I1653"/>
    <hyperlink r:id="rId6518" ref="J1653"/>
    <hyperlink r:id="rId6519" ref="K1653"/>
    <hyperlink r:id="rId6520" ref="L1653"/>
    <hyperlink r:id="rId6521" ref="H1654"/>
    <hyperlink r:id="rId6522" ref="I1654"/>
    <hyperlink r:id="rId6523" ref="J1654"/>
    <hyperlink r:id="rId6524" ref="K1654"/>
    <hyperlink r:id="rId6525" ref="L1654"/>
    <hyperlink r:id="rId6526" ref="H1655"/>
    <hyperlink r:id="rId6527" ref="I1655"/>
    <hyperlink r:id="rId6528" ref="J1655"/>
    <hyperlink r:id="rId6529" ref="K1655"/>
    <hyperlink r:id="rId6530" ref="L1655"/>
    <hyperlink r:id="rId6531" ref="H1656"/>
    <hyperlink r:id="rId6532" ref="I1656"/>
    <hyperlink r:id="rId6533" ref="J1656"/>
    <hyperlink r:id="rId6534" ref="K1656"/>
    <hyperlink r:id="rId6535" ref="L1656"/>
    <hyperlink r:id="rId6536" ref="H1657"/>
    <hyperlink r:id="rId6537" ref="I1657"/>
    <hyperlink r:id="rId6538" ref="J1657"/>
    <hyperlink r:id="rId6539" ref="K1657"/>
    <hyperlink r:id="rId6540" ref="L1657"/>
    <hyperlink r:id="rId6541" ref="H1658"/>
    <hyperlink r:id="rId6542" ref="I1658"/>
    <hyperlink r:id="rId6543" ref="J1658"/>
    <hyperlink r:id="rId6544" ref="K1658"/>
    <hyperlink r:id="rId6545" ref="L1658"/>
    <hyperlink r:id="rId6546" ref="H1659"/>
    <hyperlink r:id="rId6547" ref="I1659"/>
    <hyperlink r:id="rId6548" ref="J1659"/>
    <hyperlink r:id="rId6549" ref="K1659"/>
    <hyperlink r:id="rId6550" ref="L1659"/>
    <hyperlink r:id="rId6551" ref="H1660"/>
    <hyperlink r:id="rId6552" ref="I1660"/>
    <hyperlink r:id="rId6553" ref="J1660"/>
    <hyperlink r:id="rId6554" ref="K1660"/>
    <hyperlink r:id="rId6555" ref="L1660"/>
    <hyperlink r:id="rId6556" ref="H1661"/>
    <hyperlink r:id="rId6557" ref="I1661"/>
    <hyperlink r:id="rId6558" ref="J1661"/>
    <hyperlink r:id="rId6559" ref="K1661"/>
    <hyperlink r:id="rId6560" ref="L1661"/>
    <hyperlink r:id="rId6561" ref="H1662"/>
    <hyperlink r:id="rId6562" ref="I1662"/>
    <hyperlink r:id="rId6563" ref="J1662"/>
    <hyperlink r:id="rId6564" ref="K1662"/>
    <hyperlink r:id="rId6565" ref="L1662"/>
    <hyperlink r:id="rId6566" ref="H1663"/>
    <hyperlink r:id="rId6567" ref="I1663"/>
    <hyperlink r:id="rId6568" ref="J1663"/>
    <hyperlink r:id="rId6569" ref="K1663"/>
    <hyperlink r:id="rId6570" ref="H1664"/>
    <hyperlink r:id="rId6571" ref="I1664"/>
    <hyperlink r:id="rId6572" ref="H1665"/>
    <hyperlink r:id="rId6573" ref="H1666"/>
    <hyperlink r:id="rId6574" ref="I1666"/>
    <hyperlink r:id="rId6575" ref="J1666"/>
    <hyperlink r:id="rId6576" ref="K1666"/>
    <hyperlink r:id="rId6577" ref="L1666"/>
    <hyperlink r:id="rId6578" ref="H1667"/>
    <hyperlink r:id="rId6579" ref="I1667"/>
    <hyperlink r:id="rId6580" ref="J1667"/>
    <hyperlink r:id="rId6581" ref="K1667"/>
    <hyperlink r:id="rId6582" ref="L1667"/>
    <hyperlink r:id="rId6583" ref="H1668"/>
    <hyperlink r:id="rId6584" ref="I1668"/>
    <hyperlink r:id="rId6585" ref="J1668"/>
    <hyperlink r:id="rId6586" ref="K1668"/>
    <hyperlink r:id="rId6587" ref="L1668"/>
    <hyperlink r:id="rId6588" ref="H1669"/>
    <hyperlink r:id="rId6589" ref="I1669"/>
    <hyperlink r:id="rId6590" ref="H1670"/>
    <hyperlink r:id="rId6591" ref="I1670"/>
    <hyperlink r:id="rId6592" ref="J1670"/>
    <hyperlink r:id="rId6593" ref="K1670"/>
    <hyperlink r:id="rId6594" ref="L1670"/>
    <hyperlink r:id="rId6595" ref="H1671"/>
    <hyperlink r:id="rId6596" ref="I1671"/>
    <hyperlink r:id="rId6597" ref="J1671"/>
    <hyperlink r:id="rId6598" ref="K1671"/>
    <hyperlink r:id="rId6599" ref="L1671"/>
    <hyperlink r:id="rId6600" ref="H1672"/>
    <hyperlink r:id="rId6601" ref="I1672"/>
    <hyperlink r:id="rId6602" ref="J1672"/>
    <hyperlink r:id="rId6603" ref="K1672"/>
    <hyperlink r:id="rId6604" ref="L1672"/>
    <hyperlink r:id="rId6605" ref="H1673"/>
    <hyperlink r:id="rId6606" ref="I1673"/>
    <hyperlink r:id="rId6607" ref="J1673"/>
    <hyperlink r:id="rId6608" ref="H1674"/>
    <hyperlink r:id="rId6609" ref="I1674"/>
    <hyperlink r:id="rId6610" ref="H1675"/>
    <hyperlink r:id="rId6611" ref="I1675"/>
    <hyperlink r:id="rId6612" ref="J1675"/>
    <hyperlink r:id="rId6613" ref="K1675"/>
    <hyperlink r:id="rId6614" ref="L1675"/>
    <hyperlink r:id="rId6615" ref="H1676"/>
    <hyperlink r:id="rId6616" ref="I1676"/>
    <hyperlink r:id="rId6617" ref="J1676"/>
    <hyperlink r:id="rId6618" ref="K1676"/>
    <hyperlink r:id="rId6619" ref="L1676"/>
    <hyperlink r:id="rId6620" ref="H1677"/>
    <hyperlink r:id="rId6621" ref="I1677"/>
    <hyperlink r:id="rId6622" ref="J1677"/>
    <hyperlink r:id="rId6623" ref="K1677"/>
    <hyperlink r:id="rId6624" ref="L1677"/>
    <hyperlink r:id="rId6625" ref="H1678"/>
    <hyperlink r:id="rId6626" ref="I1678"/>
    <hyperlink r:id="rId6627" ref="J1678"/>
    <hyperlink r:id="rId6628" ref="K1678"/>
    <hyperlink r:id="rId6629" ref="L1678"/>
    <hyperlink r:id="rId6630" ref="H1679"/>
    <hyperlink r:id="rId6631" ref="I1679"/>
    <hyperlink r:id="rId6632" ref="J1679"/>
    <hyperlink r:id="rId6633" ref="K1679"/>
    <hyperlink r:id="rId6634" ref="L1679"/>
    <hyperlink r:id="rId6635" ref="H1680"/>
    <hyperlink r:id="rId6636" ref="I1680"/>
    <hyperlink r:id="rId6637" ref="J1680"/>
    <hyperlink r:id="rId6638" ref="K1680"/>
    <hyperlink r:id="rId6639" ref="L1680"/>
    <hyperlink r:id="rId6640" ref="H1681"/>
    <hyperlink r:id="rId6641" ref="I1681"/>
    <hyperlink r:id="rId6642" ref="J1681"/>
    <hyperlink r:id="rId6643" ref="K1681"/>
    <hyperlink r:id="rId6644" ref="L1681"/>
    <hyperlink r:id="rId6645" ref="H1682"/>
    <hyperlink r:id="rId6646" ref="I1682"/>
    <hyperlink r:id="rId6647" ref="H1683"/>
    <hyperlink r:id="rId6648" ref="I1683"/>
    <hyperlink r:id="rId6649" ref="J1683"/>
    <hyperlink r:id="rId6650" ref="K1683"/>
    <hyperlink r:id="rId6651" ref="L1683"/>
    <hyperlink r:id="rId6652" ref="H1684"/>
    <hyperlink r:id="rId6653" ref="I1684"/>
    <hyperlink r:id="rId6654" ref="J1684"/>
    <hyperlink r:id="rId6655" ref="K1684"/>
    <hyperlink r:id="rId6656" ref="L1684"/>
    <hyperlink r:id="rId6657" ref="H1685"/>
    <hyperlink r:id="rId6658" ref="I1685"/>
    <hyperlink r:id="rId6659" ref="J1685"/>
    <hyperlink r:id="rId6660" ref="K1685"/>
    <hyperlink r:id="rId6661" ref="L1685"/>
    <hyperlink r:id="rId6662" ref="H1686"/>
    <hyperlink r:id="rId6663" ref="I1686"/>
    <hyperlink r:id="rId6664" ref="J1686"/>
    <hyperlink r:id="rId6665" ref="K1686"/>
    <hyperlink r:id="rId6666" ref="L1686"/>
    <hyperlink r:id="rId6667" ref="H1687"/>
    <hyperlink r:id="rId6668" ref="I1687"/>
    <hyperlink r:id="rId6669" ref="H1688"/>
    <hyperlink r:id="rId6670" ref="I1688"/>
    <hyperlink r:id="rId6671" ref="J1688"/>
    <hyperlink r:id="rId6672" ref="H1689"/>
    <hyperlink r:id="rId6673" ref="I1689"/>
    <hyperlink r:id="rId6674" ref="H1690"/>
    <hyperlink r:id="rId6675" ref="I1690"/>
    <hyperlink r:id="rId6676" ref="J1690"/>
    <hyperlink r:id="rId6677" ref="K1690"/>
    <hyperlink r:id="rId6678" ref="L1690"/>
    <hyperlink r:id="rId6679" ref="H1691"/>
    <hyperlink r:id="rId6680" ref="I1691"/>
    <hyperlink r:id="rId6681" ref="J1691"/>
    <hyperlink r:id="rId6682" ref="K1691"/>
    <hyperlink r:id="rId6683" ref="H1692"/>
    <hyperlink r:id="rId6684" ref="I1692"/>
    <hyperlink r:id="rId6685" ref="J1692"/>
    <hyperlink r:id="rId6686" ref="K1692"/>
    <hyperlink r:id="rId6687" ref="L1692"/>
    <hyperlink r:id="rId6688" ref="H1693"/>
    <hyperlink r:id="rId6689" ref="I1693"/>
    <hyperlink r:id="rId6690" ref="J1693"/>
    <hyperlink r:id="rId6691" ref="K1693"/>
    <hyperlink r:id="rId6692" ref="L1693"/>
    <hyperlink r:id="rId6693" ref="H1694"/>
    <hyperlink r:id="rId6694" ref="I1694"/>
    <hyperlink r:id="rId6695" ref="J1694"/>
    <hyperlink r:id="rId6696" ref="K1694"/>
    <hyperlink r:id="rId6697" ref="L1694"/>
    <hyperlink r:id="rId6698" ref="H1695"/>
    <hyperlink r:id="rId6699" ref="I1695"/>
    <hyperlink r:id="rId6700" ref="J1695"/>
    <hyperlink r:id="rId6701" ref="K1695"/>
    <hyperlink r:id="rId6702" ref="L1695"/>
    <hyperlink r:id="rId6703" ref="H1696"/>
    <hyperlink r:id="rId6704" ref="I1696"/>
    <hyperlink r:id="rId6705" ref="J1696"/>
    <hyperlink r:id="rId6706" ref="K1696"/>
    <hyperlink r:id="rId6707" ref="L1696"/>
    <hyperlink r:id="rId6708" ref="H1697"/>
    <hyperlink r:id="rId6709" ref="I1697"/>
    <hyperlink r:id="rId6710" ref="J1697"/>
    <hyperlink r:id="rId6711" ref="K1697"/>
    <hyperlink r:id="rId6712" ref="L1697"/>
    <hyperlink r:id="rId6713" ref="H1698"/>
    <hyperlink r:id="rId6714" ref="I1698"/>
    <hyperlink r:id="rId6715" ref="J1698"/>
    <hyperlink r:id="rId6716" ref="K1698"/>
    <hyperlink r:id="rId6717" ref="L1698"/>
    <hyperlink r:id="rId6718" ref="H1699"/>
    <hyperlink r:id="rId6719" ref="I1699"/>
    <hyperlink r:id="rId6720" ref="J1699"/>
    <hyperlink r:id="rId6721" ref="K1699"/>
    <hyperlink r:id="rId6722" ref="L1699"/>
    <hyperlink r:id="rId6723" ref="H1700"/>
    <hyperlink r:id="rId6724" ref="I1700"/>
    <hyperlink r:id="rId6725" ref="J1700"/>
    <hyperlink r:id="rId6726" ref="H1701"/>
    <hyperlink r:id="rId6727" ref="I1701"/>
    <hyperlink r:id="rId6728" ref="H1702"/>
    <hyperlink r:id="rId6729" ref="I1702"/>
    <hyperlink r:id="rId6730" ref="J1702"/>
    <hyperlink r:id="rId6731" ref="H1703"/>
    <hyperlink r:id="rId6732" ref="I1703"/>
    <hyperlink r:id="rId6733" ref="H1704"/>
    <hyperlink r:id="rId6734" ref="I1704"/>
    <hyperlink r:id="rId6735" ref="J1704"/>
    <hyperlink r:id="rId6736" ref="K1704"/>
    <hyperlink r:id="rId6737" ref="L1704"/>
    <hyperlink r:id="rId6738" ref="H1705"/>
    <hyperlink r:id="rId6739" ref="I1705"/>
    <hyperlink r:id="rId6740" ref="J1705"/>
    <hyperlink r:id="rId6741" ref="K1705"/>
    <hyperlink r:id="rId6742" ref="L1705"/>
    <hyperlink r:id="rId6743" ref="H1706"/>
    <hyperlink r:id="rId6744" ref="I1706"/>
    <hyperlink r:id="rId6745" ref="J1706"/>
    <hyperlink r:id="rId6746" ref="K1706"/>
    <hyperlink r:id="rId6747" ref="L1706"/>
    <hyperlink r:id="rId6748" ref="H1707"/>
    <hyperlink r:id="rId6749" ref="I1707"/>
    <hyperlink r:id="rId6750" ref="J1707"/>
    <hyperlink r:id="rId6751" ref="K1707"/>
    <hyperlink r:id="rId6752" ref="L1707"/>
    <hyperlink r:id="rId6753" ref="H1708"/>
    <hyperlink r:id="rId6754" ref="I1708"/>
    <hyperlink r:id="rId6755" ref="J1708"/>
    <hyperlink r:id="rId6756" ref="K1708"/>
    <hyperlink r:id="rId6757" ref="H1709"/>
    <hyperlink r:id="rId6758" ref="I1709"/>
    <hyperlink r:id="rId6759" ref="J1709"/>
    <hyperlink r:id="rId6760" ref="K1709"/>
    <hyperlink r:id="rId6761" ref="L1709"/>
    <hyperlink r:id="rId6762" ref="H1710"/>
    <hyperlink r:id="rId6763" ref="I1710"/>
    <hyperlink r:id="rId6764" ref="J1710"/>
    <hyperlink r:id="rId6765" ref="K1710"/>
    <hyperlink r:id="rId6766" ref="L1710"/>
    <hyperlink r:id="rId6767" ref="H1711"/>
    <hyperlink r:id="rId6768" ref="I1711"/>
    <hyperlink r:id="rId6769" ref="J1711"/>
    <hyperlink r:id="rId6770" ref="K1711"/>
    <hyperlink r:id="rId6771" ref="H1712"/>
    <hyperlink r:id="rId6772" ref="I1712"/>
    <hyperlink r:id="rId6773" ref="H1713"/>
    <hyperlink r:id="rId6774" ref="I1713"/>
    <hyperlink r:id="rId6775" ref="J1713"/>
    <hyperlink r:id="rId6776" ref="K1713"/>
    <hyperlink r:id="rId6777" ref="L1713"/>
    <hyperlink r:id="rId6778" ref="H1714"/>
    <hyperlink r:id="rId6779" ref="I1714"/>
    <hyperlink r:id="rId6780" ref="J1714"/>
    <hyperlink r:id="rId6781" ref="K1714"/>
    <hyperlink r:id="rId6782" ref="L1714"/>
    <hyperlink r:id="rId6783" ref="H1715"/>
    <hyperlink r:id="rId6784" ref="I1715"/>
    <hyperlink r:id="rId6785" ref="J1715"/>
    <hyperlink r:id="rId6786" ref="K1715"/>
    <hyperlink r:id="rId6787" ref="H1716"/>
    <hyperlink r:id="rId6788" ref="I1716"/>
    <hyperlink r:id="rId6789" ref="J1716"/>
    <hyperlink r:id="rId6790" ref="H1717"/>
    <hyperlink r:id="rId6791" ref="I1717"/>
    <hyperlink r:id="rId6792" ref="J1717"/>
    <hyperlink r:id="rId6793" ref="H1718"/>
    <hyperlink r:id="rId6794" ref="I1718"/>
    <hyperlink r:id="rId6795" ref="J1718"/>
    <hyperlink r:id="rId6796" ref="K1718"/>
    <hyperlink r:id="rId6797" ref="L1718"/>
    <hyperlink r:id="rId6798" ref="H1719"/>
    <hyperlink r:id="rId6799" ref="I1719"/>
    <hyperlink r:id="rId6800" ref="J1719"/>
    <hyperlink r:id="rId6801" ref="K1719"/>
    <hyperlink r:id="rId6802" ref="L1719"/>
    <hyperlink r:id="rId6803" ref="H1720"/>
    <hyperlink r:id="rId6804" ref="I1720"/>
    <hyperlink r:id="rId6805" ref="J1720"/>
    <hyperlink r:id="rId6806" ref="K1720"/>
    <hyperlink r:id="rId6807" ref="L1720"/>
    <hyperlink r:id="rId6808" ref="H1721"/>
    <hyperlink r:id="rId6809" ref="I1721"/>
    <hyperlink r:id="rId6810" ref="J1721"/>
    <hyperlink r:id="rId6811" ref="K1721"/>
    <hyperlink r:id="rId6812" ref="L1721"/>
    <hyperlink r:id="rId6813" ref="H1722"/>
    <hyperlink r:id="rId6814" ref="I1722"/>
    <hyperlink r:id="rId6815" ref="H1723"/>
    <hyperlink r:id="rId6816" ref="I1723"/>
    <hyperlink r:id="rId6817" ref="J1723"/>
    <hyperlink r:id="rId6818" ref="K1723"/>
    <hyperlink r:id="rId6819" ref="H1724"/>
    <hyperlink r:id="rId6820" ref="I1724"/>
    <hyperlink r:id="rId6821" ref="J1724"/>
    <hyperlink r:id="rId6822" ref="K1724"/>
    <hyperlink r:id="rId6823" ref="L1724"/>
    <hyperlink r:id="rId6824" ref="H1725"/>
    <hyperlink r:id="rId6825" ref="I1725"/>
    <hyperlink r:id="rId6826" ref="J1725"/>
    <hyperlink r:id="rId6827" ref="K1725"/>
    <hyperlink r:id="rId6828" ref="L1725"/>
    <hyperlink r:id="rId6829" ref="H1726"/>
    <hyperlink r:id="rId6830" ref="I1726"/>
    <hyperlink r:id="rId6831" ref="J1726"/>
    <hyperlink r:id="rId6832" ref="K1726"/>
    <hyperlink r:id="rId6833" ref="L1726"/>
    <hyperlink r:id="rId6834" ref="H1727"/>
    <hyperlink r:id="rId6835" ref="I1727"/>
    <hyperlink r:id="rId6836" ref="J1727"/>
    <hyperlink r:id="rId6837" ref="K1727"/>
    <hyperlink r:id="rId6838" ref="L1727"/>
    <hyperlink r:id="rId6839" ref="H1728"/>
    <hyperlink r:id="rId6840" ref="I1728"/>
    <hyperlink r:id="rId6841" ref="J1728"/>
    <hyperlink r:id="rId6842" ref="K1728"/>
    <hyperlink r:id="rId6843" ref="L1728"/>
    <hyperlink r:id="rId6844" ref="H1729"/>
    <hyperlink r:id="rId6845" ref="I1729"/>
    <hyperlink r:id="rId6846" ref="J1729"/>
    <hyperlink r:id="rId6847" ref="K1729"/>
    <hyperlink r:id="rId6848" ref="L1729"/>
    <hyperlink r:id="rId6849" ref="H1730"/>
    <hyperlink r:id="rId6850" ref="I1730"/>
    <hyperlink r:id="rId6851" ref="J1730"/>
    <hyperlink r:id="rId6852" ref="K1730"/>
    <hyperlink r:id="rId6853" ref="L1730"/>
    <hyperlink r:id="rId6854" ref="H1731"/>
    <hyperlink r:id="rId6855" ref="I1731"/>
    <hyperlink r:id="rId6856" ref="J1731"/>
    <hyperlink r:id="rId6857" ref="K1731"/>
    <hyperlink r:id="rId6858" ref="L1731"/>
    <hyperlink r:id="rId6859" ref="H1732"/>
    <hyperlink r:id="rId6860" ref="I1732"/>
    <hyperlink r:id="rId6861" ref="J1732"/>
    <hyperlink r:id="rId6862" ref="K1732"/>
    <hyperlink r:id="rId6863" ref="L1732"/>
    <hyperlink r:id="rId6864" ref="H1733"/>
    <hyperlink r:id="rId6865" ref="I1733"/>
    <hyperlink r:id="rId6866" ref="J1733"/>
    <hyperlink r:id="rId6867" ref="H1734"/>
    <hyperlink r:id="rId6868" ref="I1734"/>
    <hyperlink r:id="rId6869" ref="J1734"/>
    <hyperlink r:id="rId6870" ref="H1735"/>
    <hyperlink r:id="rId6871" ref="I1735"/>
    <hyperlink r:id="rId6872" ref="J1735"/>
    <hyperlink r:id="rId6873" ref="K1735"/>
    <hyperlink r:id="rId6874" ref="L1735"/>
    <hyperlink r:id="rId6875" ref="H1736"/>
    <hyperlink r:id="rId6876" ref="I1736"/>
    <hyperlink r:id="rId6877" ref="J1736"/>
    <hyperlink r:id="rId6878" ref="K1736"/>
    <hyperlink r:id="rId6879" ref="L1736"/>
    <hyperlink r:id="rId6880" ref="H1737"/>
    <hyperlink r:id="rId6881" ref="I1737"/>
    <hyperlink r:id="rId6882" ref="J1737"/>
    <hyperlink r:id="rId6883" ref="K1737"/>
    <hyperlink r:id="rId6884" ref="L1737"/>
    <hyperlink r:id="rId6885" ref="H1738"/>
    <hyperlink r:id="rId6886" ref="I1738"/>
    <hyperlink r:id="rId6887" ref="J1738"/>
    <hyperlink r:id="rId6888" ref="K1738"/>
    <hyperlink r:id="rId6889" ref="L1738"/>
    <hyperlink r:id="rId6890" ref="H1739"/>
    <hyperlink r:id="rId6891" ref="I1739"/>
    <hyperlink r:id="rId6892" ref="J1739"/>
    <hyperlink r:id="rId6893" ref="K1739"/>
    <hyperlink r:id="rId6894" ref="H1740"/>
    <hyperlink r:id="rId6895" ref="I1740"/>
    <hyperlink r:id="rId6896" ref="J1740"/>
    <hyperlink r:id="rId6897" ref="K1740"/>
    <hyperlink r:id="rId6898" ref="L1740"/>
    <hyperlink r:id="rId6899" ref="H1741"/>
    <hyperlink r:id="rId6900" ref="I1741"/>
    <hyperlink r:id="rId6901" ref="H1742"/>
    <hyperlink r:id="rId6902" ref="I1742"/>
    <hyperlink r:id="rId6903" ref="H1743"/>
    <hyperlink r:id="rId6904" ref="I1743"/>
    <hyperlink r:id="rId6905" ref="J1743"/>
    <hyperlink r:id="rId6906" ref="H1744"/>
    <hyperlink r:id="rId6907" ref="I1744"/>
    <hyperlink r:id="rId6908" ref="H1745"/>
    <hyperlink r:id="rId6909" ref="I1745"/>
    <hyperlink r:id="rId6910" ref="H1746"/>
    <hyperlink r:id="rId6911" ref="I1746"/>
    <hyperlink r:id="rId6912" ref="J1746"/>
    <hyperlink r:id="rId6913" ref="K1746"/>
    <hyperlink r:id="rId6914" ref="L1746"/>
    <hyperlink r:id="rId6915" ref="H1747"/>
    <hyperlink r:id="rId6916" ref="I1747"/>
    <hyperlink r:id="rId6917" ref="J1747"/>
    <hyperlink r:id="rId6918" ref="K1747"/>
    <hyperlink r:id="rId6919" ref="L1747"/>
    <hyperlink r:id="rId6920" ref="H1748"/>
    <hyperlink r:id="rId6921" ref="I1748"/>
    <hyperlink r:id="rId6922" ref="H1749"/>
    <hyperlink r:id="rId6923" ref="I1749"/>
    <hyperlink r:id="rId6924" ref="J1749"/>
    <hyperlink r:id="rId6925" ref="K1749"/>
    <hyperlink r:id="rId6926" ref="L1749"/>
    <hyperlink r:id="rId6927" ref="H1750"/>
    <hyperlink r:id="rId6928" ref="I1750"/>
    <hyperlink r:id="rId6929" ref="J1750"/>
    <hyperlink r:id="rId6930" ref="H1751"/>
    <hyperlink r:id="rId6931" ref="I1751"/>
    <hyperlink r:id="rId6932" ref="H1752"/>
    <hyperlink r:id="rId6933" ref="I1752"/>
    <hyperlink r:id="rId6934" ref="H1753"/>
    <hyperlink r:id="rId6935" ref="I1753"/>
    <hyperlink r:id="rId6936" ref="J1753"/>
    <hyperlink r:id="rId6937" ref="K1753"/>
    <hyperlink r:id="rId6938" ref="L1753"/>
    <hyperlink r:id="rId6939" ref="H1754"/>
    <hyperlink r:id="rId6940" ref="I1754"/>
    <hyperlink r:id="rId6941" ref="H1755"/>
    <hyperlink r:id="rId6942" ref="I1755"/>
    <hyperlink r:id="rId6943" ref="J1755"/>
    <hyperlink r:id="rId6944" ref="K1755"/>
    <hyperlink r:id="rId6945" ref="H1756"/>
    <hyperlink r:id="rId6946" ref="I1756"/>
    <hyperlink r:id="rId6947" ref="J1756"/>
    <hyperlink r:id="rId6948" ref="K1756"/>
    <hyperlink r:id="rId6949" ref="L1756"/>
    <hyperlink r:id="rId6950" ref="H1757"/>
    <hyperlink r:id="rId6951" ref="I1757"/>
    <hyperlink r:id="rId6952" ref="J1757"/>
    <hyperlink r:id="rId6953" ref="K1757"/>
    <hyperlink r:id="rId6954" ref="L1757"/>
    <hyperlink r:id="rId6955" ref="H1758"/>
    <hyperlink r:id="rId6956" ref="I1758"/>
    <hyperlink r:id="rId6957" ref="H1759"/>
    <hyperlink r:id="rId6958" ref="I1759"/>
    <hyperlink r:id="rId6959" ref="J1759"/>
    <hyperlink r:id="rId6960" ref="H1760"/>
    <hyperlink r:id="rId6961" ref="I1760"/>
    <hyperlink r:id="rId6962" ref="H1761"/>
    <hyperlink r:id="rId6963" ref="I1761"/>
    <hyperlink r:id="rId6964" ref="J1761"/>
    <hyperlink r:id="rId6965" ref="K1761"/>
    <hyperlink r:id="rId6966" ref="H1762"/>
    <hyperlink r:id="rId6967" ref="H1763"/>
    <hyperlink r:id="rId6968" ref="I1763"/>
    <hyperlink r:id="rId6969" ref="H1764"/>
    <hyperlink r:id="rId6970" ref="I1764"/>
    <hyperlink r:id="rId6971" ref="J1764"/>
    <hyperlink r:id="rId6972" ref="H1765"/>
    <hyperlink r:id="rId6973" ref="I1765"/>
    <hyperlink r:id="rId6974" ref="J1765"/>
    <hyperlink r:id="rId6975" ref="K1765"/>
    <hyperlink r:id="rId6976" ref="L1765"/>
    <hyperlink r:id="rId6977" ref="H1766"/>
    <hyperlink r:id="rId6978" ref="I1766"/>
    <hyperlink r:id="rId6979" ref="J1766"/>
    <hyperlink r:id="rId6980" ref="K1766"/>
    <hyperlink r:id="rId6981" ref="L1766"/>
    <hyperlink r:id="rId6982" ref="H1767"/>
    <hyperlink r:id="rId6983" ref="I1767"/>
    <hyperlink r:id="rId6984" ref="J1767"/>
    <hyperlink r:id="rId6985" ref="K1767"/>
    <hyperlink r:id="rId6986" ref="L1767"/>
    <hyperlink r:id="rId6987" ref="H1768"/>
    <hyperlink r:id="rId6988" ref="I1768"/>
    <hyperlink r:id="rId6989" ref="J1768"/>
    <hyperlink r:id="rId6990" ref="K1768"/>
    <hyperlink r:id="rId6991" ref="L1768"/>
    <hyperlink r:id="rId6992" ref="H1769"/>
    <hyperlink r:id="rId6993" ref="I1769"/>
    <hyperlink r:id="rId6994" ref="J1769"/>
    <hyperlink r:id="rId6995" ref="K1769"/>
    <hyperlink r:id="rId6996" ref="L1769"/>
    <hyperlink r:id="rId6997" ref="H1770"/>
    <hyperlink r:id="rId6998" ref="I1770"/>
    <hyperlink r:id="rId6999" ref="J1770"/>
    <hyperlink r:id="rId7000" ref="K1770"/>
    <hyperlink r:id="rId7001" ref="L1770"/>
    <hyperlink r:id="rId7002" ref="H1771"/>
    <hyperlink r:id="rId7003" ref="I1771"/>
    <hyperlink r:id="rId7004" ref="J1771"/>
    <hyperlink r:id="rId7005" ref="K1771"/>
    <hyperlink r:id="rId7006" ref="L1771"/>
    <hyperlink r:id="rId7007" ref="H1772"/>
    <hyperlink r:id="rId7008" ref="I1772"/>
    <hyperlink r:id="rId7009" ref="J1772"/>
    <hyperlink r:id="rId7010" ref="K1772"/>
    <hyperlink r:id="rId7011" ref="L1772"/>
    <hyperlink r:id="rId7012" ref="H1773"/>
    <hyperlink r:id="rId7013" ref="H1774"/>
    <hyperlink r:id="rId7014" ref="H1775"/>
    <hyperlink r:id="rId7015" ref="H1776"/>
    <hyperlink r:id="rId7016" ref="H1777"/>
    <hyperlink r:id="rId7017" ref="I1777"/>
    <hyperlink r:id="rId7018" ref="J1777"/>
    <hyperlink r:id="rId7019" ref="K1777"/>
    <hyperlink r:id="rId7020" ref="L1777"/>
    <hyperlink r:id="rId7021" ref="H1778"/>
    <hyperlink r:id="rId7022" ref="I1778"/>
    <hyperlink r:id="rId7023" ref="J1778"/>
    <hyperlink r:id="rId7024" ref="K1778"/>
    <hyperlink r:id="rId7025" ref="L1778"/>
    <hyperlink r:id="rId7026" ref="H1779"/>
    <hyperlink r:id="rId7027" ref="I1779"/>
    <hyperlink r:id="rId7028" ref="J1779"/>
    <hyperlink r:id="rId7029" ref="H1780"/>
    <hyperlink r:id="rId7030" ref="I1780"/>
    <hyperlink r:id="rId7031" ref="J1780"/>
    <hyperlink r:id="rId7032" ref="K1780"/>
    <hyperlink r:id="rId7033" ref="H1781"/>
    <hyperlink r:id="rId7034" ref="I1781"/>
    <hyperlink r:id="rId7035" ref="J1781"/>
    <hyperlink r:id="rId7036" ref="K1781"/>
    <hyperlink r:id="rId7037" ref="L1781"/>
    <hyperlink r:id="rId7038" ref="H1782"/>
    <hyperlink r:id="rId7039" ref="I1782"/>
    <hyperlink r:id="rId7040" ref="J1782"/>
    <hyperlink r:id="rId7041" ref="K1782"/>
    <hyperlink r:id="rId7042" ref="H1783"/>
    <hyperlink r:id="rId7043" ref="I1783"/>
    <hyperlink r:id="rId7044" ref="J1783"/>
    <hyperlink r:id="rId7045" ref="K1783"/>
    <hyperlink r:id="rId7046" ref="L1783"/>
    <hyperlink r:id="rId7047" ref="H1784"/>
    <hyperlink r:id="rId7048" ref="I1784"/>
    <hyperlink r:id="rId7049" ref="J1784"/>
    <hyperlink r:id="rId7050" ref="K1784"/>
    <hyperlink r:id="rId7051" ref="L1784"/>
    <hyperlink r:id="rId7052" ref="H1785"/>
    <hyperlink r:id="rId7053" ref="I1785"/>
    <hyperlink r:id="rId7054" ref="J1785"/>
    <hyperlink r:id="rId7055" ref="K1785"/>
    <hyperlink r:id="rId7056" ref="L1785"/>
    <hyperlink r:id="rId7057" ref="H1786"/>
    <hyperlink r:id="rId7058" ref="I1786"/>
    <hyperlink r:id="rId7059" ref="J1786"/>
    <hyperlink r:id="rId7060" ref="K1786"/>
    <hyperlink r:id="rId7061" ref="L1786"/>
    <hyperlink r:id="rId7062" ref="H1787"/>
    <hyperlink r:id="rId7063" ref="I1787"/>
    <hyperlink r:id="rId7064" ref="J1787"/>
    <hyperlink r:id="rId7065" ref="K1787"/>
    <hyperlink r:id="rId7066" ref="L1787"/>
    <hyperlink r:id="rId7067" ref="H1788"/>
    <hyperlink r:id="rId7068" ref="I1788"/>
    <hyperlink r:id="rId7069" ref="J1788"/>
    <hyperlink r:id="rId7070" ref="H1789"/>
    <hyperlink r:id="rId7071" ref="I1789"/>
    <hyperlink r:id="rId7072" ref="J1789"/>
    <hyperlink r:id="rId7073" ref="H1790"/>
    <hyperlink r:id="rId7074" ref="I1790"/>
    <hyperlink r:id="rId7075" ref="J1790"/>
    <hyperlink r:id="rId7076" ref="H1791"/>
    <hyperlink r:id="rId7077" ref="I1791"/>
    <hyperlink r:id="rId7078" ref="J1791"/>
    <hyperlink r:id="rId7079" ref="K1791"/>
    <hyperlink r:id="rId7080" ref="L1791"/>
    <hyperlink r:id="rId7081" ref="H1792"/>
    <hyperlink r:id="rId7082" ref="I1792"/>
    <hyperlink r:id="rId7083" ref="J1792"/>
    <hyperlink r:id="rId7084" ref="K1792"/>
    <hyperlink r:id="rId7085" ref="L1792"/>
    <hyperlink r:id="rId7086" ref="H1793"/>
    <hyperlink r:id="rId7087" ref="I1793"/>
    <hyperlink r:id="rId7088" ref="J1793"/>
    <hyperlink r:id="rId7089" ref="K1793"/>
    <hyperlink r:id="rId7090" ref="L1793"/>
    <hyperlink r:id="rId7091" ref="H1794"/>
    <hyperlink r:id="rId7092" ref="I1794"/>
    <hyperlink r:id="rId7093" ref="J1794"/>
    <hyperlink r:id="rId7094" ref="K1794"/>
    <hyperlink r:id="rId7095" ref="L1794"/>
    <hyperlink r:id="rId7096" ref="H1795"/>
    <hyperlink r:id="rId7097" ref="I1795"/>
    <hyperlink r:id="rId7098" ref="J1795"/>
    <hyperlink r:id="rId7099" ref="H1796"/>
    <hyperlink r:id="rId7100" ref="I1796"/>
    <hyperlink r:id="rId7101" ref="H1797"/>
    <hyperlink r:id="rId7102" ref="I1797"/>
    <hyperlink r:id="rId7103" ref="H1798"/>
    <hyperlink r:id="rId7104" ref="I1798"/>
    <hyperlink r:id="rId7105" ref="J1798"/>
    <hyperlink r:id="rId7106" ref="K1798"/>
    <hyperlink r:id="rId7107" ref="L1798"/>
    <hyperlink r:id="rId7108" ref="H1799"/>
    <hyperlink r:id="rId7109" ref="I1799"/>
    <hyperlink r:id="rId7110" ref="J1799"/>
    <hyperlink r:id="rId7111" ref="K1799"/>
    <hyperlink r:id="rId7112" ref="L1799"/>
    <hyperlink r:id="rId7113" ref="H1800"/>
    <hyperlink r:id="rId7114" ref="I1800"/>
    <hyperlink r:id="rId7115" ref="J1800"/>
    <hyperlink r:id="rId7116" ref="K1800"/>
    <hyperlink r:id="rId7117" ref="L1800"/>
    <hyperlink r:id="rId7118" ref="H1801"/>
    <hyperlink r:id="rId7119" ref="I1801"/>
    <hyperlink r:id="rId7120" ref="H1802"/>
    <hyperlink r:id="rId7121" ref="I1802"/>
    <hyperlink r:id="rId7122" ref="J1802"/>
    <hyperlink r:id="rId7123" ref="H1803"/>
    <hyperlink r:id="rId7124" ref="I1803"/>
    <hyperlink r:id="rId7125" ref="J1803"/>
    <hyperlink r:id="rId7126" ref="K1803"/>
    <hyperlink r:id="rId7127" ref="L1803"/>
    <hyperlink r:id="rId7128" ref="H1804"/>
    <hyperlink r:id="rId7129" ref="H1805"/>
    <hyperlink r:id="rId7130" ref="I1805"/>
    <hyperlink r:id="rId7131" ref="J1805"/>
    <hyperlink r:id="rId7132" ref="K1805"/>
    <hyperlink r:id="rId7133" ref="L1805"/>
    <hyperlink r:id="rId7134" ref="H1806"/>
    <hyperlink r:id="rId7135" ref="I1806"/>
    <hyperlink r:id="rId7136" ref="J1806"/>
    <hyperlink r:id="rId7137" ref="K1806"/>
    <hyperlink r:id="rId7138" ref="H1807"/>
    <hyperlink r:id="rId7139" ref="I1807"/>
    <hyperlink r:id="rId7140" ref="J1807"/>
    <hyperlink r:id="rId7141" ref="K1807"/>
    <hyperlink r:id="rId7142" ref="L1807"/>
    <hyperlink r:id="rId7143" ref="H1808"/>
    <hyperlink r:id="rId7144" ref="I1808"/>
    <hyperlink r:id="rId7145" ref="J1808"/>
    <hyperlink r:id="rId7146" ref="H1809"/>
    <hyperlink r:id="rId7147" ref="I1809"/>
    <hyperlink r:id="rId7148" ref="J1809"/>
    <hyperlink r:id="rId7149" ref="K1809"/>
    <hyperlink r:id="rId7150" ref="L1809"/>
    <hyperlink r:id="rId7151" ref="H1810"/>
    <hyperlink r:id="rId7152" ref="I1810"/>
    <hyperlink r:id="rId7153" ref="H1811"/>
    <hyperlink r:id="rId7154" ref="I1811"/>
    <hyperlink r:id="rId7155" ref="J1811"/>
    <hyperlink r:id="rId7156" ref="K1811"/>
    <hyperlink r:id="rId7157" ref="H1812"/>
    <hyperlink r:id="rId7158" ref="I1812"/>
    <hyperlink r:id="rId7159" ref="J1812"/>
    <hyperlink r:id="rId7160" ref="H1813"/>
    <hyperlink r:id="rId7161" ref="I1813"/>
    <hyperlink r:id="rId7162" ref="J1813"/>
    <hyperlink r:id="rId7163" ref="K1813"/>
    <hyperlink r:id="rId7164" ref="L1813"/>
    <hyperlink r:id="rId7165" ref="H1814"/>
    <hyperlink r:id="rId7166" ref="I1814"/>
    <hyperlink r:id="rId7167" ref="J1814"/>
    <hyperlink r:id="rId7168" ref="K1814"/>
    <hyperlink r:id="rId7169" ref="H1815"/>
    <hyperlink r:id="rId7170" ref="I1815"/>
    <hyperlink r:id="rId7171" ref="H1816"/>
    <hyperlink r:id="rId7172" ref="I1816"/>
    <hyperlink r:id="rId7173" ref="H1817"/>
    <hyperlink r:id="rId7174" ref="I1817"/>
    <hyperlink r:id="rId7175" ref="J1817"/>
    <hyperlink r:id="rId7176" ref="H1818"/>
    <hyperlink r:id="rId7177" ref="I1818"/>
    <hyperlink r:id="rId7178" ref="J1818"/>
    <hyperlink r:id="rId7179" ref="H1819"/>
    <hyperlink r:id="rId7180" ref="I1819"/>
    <hyperlink r:id="rId7181" ref="J1819"/>
    <hyperlink r:id="rId7182" ref="K1819"/>
    <hyperlink r:id="rId7183" ref="L1819"/>
    <hyperlink r:id="rId7184" ref="H1820"/>
    <hyperlink r:id="rId7185" ref="I1820"/>
    <hyperlink r:id="rId7186" ref="H1821"/>
    <hyperlink r:id="rId7187" ref="I1821"/>
    <hyperlink r:id="rId7188" ref="J1821"/>
    <hyperlink r:id="rId7189" ref="K1821"/>
    <hyperlink r:id="rId7190" ref="L1821"/>
    <hyperlink r:id="rId7191" ref="H1822"/>
    <hyperlink r:id="rId7192" ref="I1822"/>
    <hyperlink r:id="rId7193" ref="J1822"/>
    <hyperlink r:id="rId7194" ref="H1823"/>
    <hyperlink r:id="rId7195" ref="I1823"/>
    <hyperlink r:id="rId7196" ref="J1823"/>
    <hyperlink r:id="rId7197" ref="K1823"/>
    <hyperlink r:id="rId7198" ref="L1823"/>
    <hyperlink r:id="rId7199" ref="H1824"/>
    <hyperlink r:id="rId7200" ref="I1824"/>
    <hyperlink r:id="rId7201" ref="J1824"/>
    <hyperlink r:id="rId7202" ref="K1824"/>
    <hyperlink r:id="rId7203" ref="L1824"/>
    <hyperlink r:id="rId7204" ref="H1825"/>
    <hyperlink r:id="rId7205" ref="I1825"/>
    <hyperlink r:id="rId7206" ref="J1825"/>
    <hyperlink r:id="rId7207" ref="K1825"/>
    <hyperlink r:id="rId7208" ref="L1825"/>
    <hyperlink r:id="rId7209" ref="H1826"/>
    <hyperlink r:id="rId7210" ref="I1826"/>
    <hyperlink r:id="rId7211" ref="J1826"/>
    <hyperlink r:id="rId7212" ref="K1826"/>
    <hyperlink r:id="rId7213" ref="L1826"/>
    <hyperlink r:id="rId7214" ref="H1827"/>
    <hyperlink r:id="rId7215" ref="I1827"/>
    <hyperlink r:id="rId7216" ref="J1827"/>
    <hyperlink r:id="rId7217" ref="K1827"/>
    <hyperlink r:id="rId7218" ref="H1828"/>
    <hyperlink r:id="rId7219" ref="I1828"/>
    <hyperlink r:id="rId7220" ref="J1828"/>
    <hyperlink r:id="rId7221" ref="H1829"/>
    <hyperlink r:id="rId7222" ref="I1829"/>
    <hyperlink r:id="rId7223" ref="J1829"/>
    <hyperlink r:id="rId7224" ref="H1830"/>
    <hyperlink r:id="rId7225" ref="I1830"/>
    <hyperlink r:id="rId7226" ref="H1831"/>
    <hyperlink r:id="rId7227" ref="I1831"/>
    <hyperlink r:id="rId7228" ref="J1831"/>
    <hyperlink r:id="rId7229" ref="K1831"/>
    <hyperlink r:id="rId7230" ref="L1831"/>
    <hyperlink r:id="rId7231" ref="H1832"/>
    <hyperlink r:id="rId7232" ref="I1832"/>
    <hyperlink r:id="rId7233" ref="H1833"/>
    <hyperlink r:id="rId7234" ref="I1833"/>
    <hyperlink r:id="rId7235" ref="J1833"/>
    <hyperlink r:id="rId7236" ref="K1833"/>
    <hyperlink r:id="rId7237" ref="L1833"/>
    <hyperlink r:id="rId7238" ref="H1834"/>
    <hyperlink r:id="rId7239" ref="I1834"/>
    <hyperlink r:id="rId7240" ref="J1834"/>
    <hyperlink r:id="rId7241" ref="K1834"/>
    <hyperlink r:id="rId7242" ref="L1834"/>
    <hyperlink r:id="rId7243" ref="H1835"/>
    <hyperlink r:id="rId7244" ref="I1835"/>
    <hyperlink r:id="rId7245" ref="J1835"/>
    <hyperlink r:id="rId7246" ref="K1835"/>
    <hyperlink r:id="rId7247" ref="L1835"/>
    <hyperlink r:id="rId7248" ref="H1836"/>
    <hyperlink r:id="rId7249" ref="I1836"/>
    <hyperlink r:id="rId7250" ref="J1836"/>
    <hyperlink r:id="rId7251" ref="K1836"/>
    <hyperlink r:id="rId7252" ref="L1836"/>
    <hyperlink r:id="rId7253" ref="H1837"/>
    <hyperlink r:id="rId7254" ref="I1837"/>
    <hyperlink r:id="rId7255" ref="J1837"/>
    <hyperlink r:id="rId7256" ref="K1837"/>
    <hyperlink r:id="rId7257" ref="L1837"/>
    <hyperlink r:id="rId7258" ref="H1838"/>
    <hyperlink r:id="rId7259" ref="I1838"/>
    <hyperlink r:id="rId7260" ref="J1838"/>
    <hyperlink r:id="rId7261" ref="K1838"/>
    <hyperlink r:id="rId7262" ref="L1838"/>
    <hyperlink r:id="rId7263" ref="H1839"/>
    <hyperlink r:id="rId7264" ref="I1839"/>
    <hyperlink r:id="rId7265" ref="J1839"/>
    <hyperlink r:id="rId7266" ref="K1839"/>
    <hyperlink r:id="rId7267" ref="L1839"/>
    <hyperlink r:id="rId7268" ref="H1840"/>
    <hyperlink r:id="rId7269" ref="I1840"/>
    <hyperlink r:id="rId7270" ref="J1840"/>
    <hyperlink r:id="rId7271" ref="K1840"/>
    <hyperlink r:id="rId7272" ref="L1840"/>
    <hyperlink r:id="rId7273" ref="H1841"/>
    <hyperlink r:id="rId7274" ref="I1841"/>
    <hyperlink r:id="rId7275" ref="J1841"/>
    <hyperlink r:id="rId7276" ref="H1842"/>
    <hyperlink r:id="rId7277" ref="I1842"/>
    <hyperlink r:id="rId7278" ref="J1842"/>
    <hyperlink r:id="rId7279" ref="H1843"/>
    <hyperlink r:id="rId7280" ref="I1843"/>
    <hyperlink r:id="rId7281" ref="H1844"/>
    <hyperlink r:id="rId7282" ref="I1844"/>
    <hyperlink r:id="rId7283" ref="J1844"/>
    <hyperlink r:id="rId7284" ref="K1844"/>
    <hyperlink r:id="rId7285" ref="H1845"/>
    <hyperlink r:id="rId7286" ref="I1845"/>
    <hyperlink r:id="rId7287" ref="J1845"/>
    <hyperlink r:id="rId7288" ref="K1845"/>
    <hyperlink r:id="rId7289" ref="L1845"/>
    <hyperlink r:id="rId7290" ref="H1846"/>
    <hyperlink r:id="rId7291" ref="I1846"/>
    <hyperlink r:id="rId7292" ref="J1846"/>
    <hyperlink r:id="rId7293" ref="K1846"/>
    <hyperlink r:id="rId7294" ref="L1846"/>
    <hyperlink r:id="rId7295" ref="H1847"/>
    <hyperlink r:id="rId7296" ref="I1847"/>
    <hyperlink r:id="rId7297" ref="J1847"/>
    <hyperlink r:id="rId7298" ref="K1847"/>
    <hyperlink r:id="rId7299" ref="L1847"/>
    <hyperlink r:id="rId7300" ref="H1848"/>
    <hyperlink r:id="rId7301" ref="I1848"/>
    <hyperlink r:id="rId7302" ref="H1849"/>
    <hyperlink r:id="rId7303" ref="H1850"/>
    <hyperlink r:id="rId7304" ref="I1850"/>
    <hyperlink r:id="rId7305" ref="J1850"/>
    <hyperlink r:id="rId7306" ref="K1850"/>
    <hyperlink r:id="rId7307" ref="L1850"/>
    <hyperlink r:id="rId7308" ref="H1851"/>
    <hyperlink r:id="rId7309" ref="I1851"/>
    <hyperlink r:id="rId7310" ref="J1851"/>
    <hyperlink r:id="rId7311" ref="K1851"/>
    <hyperlink r:id="rId7312" ref="L1851"/>
    <hyperlink r:id="rId7313" ref="H1852"/>
    <hyperlink r:id="rId7314" ref="I1852"/>
    <hyperlink r:id="rId7315" ref="J1852"/>
    <hyperlink r:id="rId7316" ref="K1852"/>
    <hyperlink r:id="rId7317" ref="L1852"/>
    <hyperlink r:id="rId7318" ref="H1853"/>
    <hyperlink r:id="rId7319" ref="I1853"/>
    <hyperlink r:id="rId7320" ref="J1853"/>
    <hyperlink r:id="rId7321" ref="K1853"/>
    <hyperlink r:id="rId7322" ref="H1854"/>
    <hyperlink r:id="rId7323" ref="I1854"/>
    <hyperlink r:id="rId7324" ref="J1854"/>
    <hyperlink r:id="rId7325" ref="H1855"/>
    <hyperlink r:id="rId7326" ref="I1855"/>
    <hyperlink r:id="rId7327" ref="H1856"/>
    <hyperlink r:id="rId7328" ref="I1856"/>
    <hyperlink r:id="rId7329" ref="J1856"/>
    <hyperlink r:id="rId7330" ref="K1856"/>
    <hyperlink r:id="rId7331" ref="L1856"/>
    <hyperlink r:id="rId7332" ref="H1857"/>
    <hyperlink r:id="rId7333" ref="I1857"/>
    <hyperlink r:id="rId7334" ref="H1858"/>
    <hyperlink r:id="rId7335" ref="I1858"/>
    <hyperlink r:id="rId7336" ref="J1858"/>
    <hyperlink r:id="rId7337" ref="K1858"/>
    <hyperlink r:id="rId7338" ref="H1859"/>
    <hyperlink r:id="rId7339" ref="I1859"/>
    <hyperlink r:id="rId7340" ref="H1860"/>
    <hyperlink r:id="rId7341" ref="I1860"/>
    <hyperlink r:id="rId7342" ref="J1860"/>
    <hyperlink r:id="rId7343" ref="K1860"/>
    <hyperlink r:id="rId7344" ref="L1860"/>
    <hyperlink r:id="rId7345" ref="H1861"/>
    <hyperlink r:id="rId7346" ref="I1861"/>
    <hyperlink r:id="rId7347" ref="J1861"/>
    <hyperlink r:id="rId7348" ref="K1861"/>
    <hyperlink r:id="rId7349" ref="L1861"/>
    <hyperlink r:id="rId7350" ref="H1862"/>
    <hyperlink r:id="rId7351" ref="I1862"/>
    <hyperlink r:id="rId7352" ref="J1862"/>
    <hyperlink r:id="rId7353" ref="K1862"/>
    <hyperlink r:id="rId7354" ref="H1863"/>
    <hyperlink r:id="rId7355" ref="I1863"/>
    <hyperlink r:id="rId7356" ref="J1863"/>
    <hyperlink r:id="rId7357" ref="K1863"/>
    <hyperlink r:id="rId7358" ref="L1863"/>
    <hyperlink r:id="rId7359" ref="H1864"/>
    <hyperlink r:id="rId7360" ref="I1864"/>
    <hyperlink r:id="rId7361" ref="J1864"/>
    <hyperlink r:id="rId7362" ref="K1864"/>
    <hyperlink r:id="rId7363" ref="L1864"/>
    <hyperlink r:id="rId7364" ref="H1865"/>
    <hyperlink r:id="rId7365" ref="I1865"/>
    <hyperlink r:id="rId7366" ref="J1865"/>
    <hyperlink r:id="rId7367" ref="K1865"/>
    <hyperlink r:id="rId7368" ref="L1865"/>
    <hyperlink r:id="rId7369" ref="H1866"/>
    <hyperlink r:id="rId7370" ref="I1866"/>
    <hyperlink r:id="rId7371" ref="J1866"/>
    <hyperlink r:id="rId7372" ref="K1866"/>
    <hyperlink r:id="rId7373" ref="L1866"/>
    <hyperlink r:id="rId7374" ref="H1867"/>
    <hyperlink r:id="rId7375" ref="I1867"/>
    <hyperlink r:id="rId7376" ref="J1867"/>
    <hyperlink r:id="rId7377" ref="K1867"/>
    <hyperlink r:id="rId7378" ref="L1867"/>
    <hyperlink r:id="rId7379" ref="H1868"/>
    <hyperlink r:id="rId7380" ref="I1868"/>
    <hyperlink r:id="rId7381" ref="J1868"/>
    <hyperlink r:id="rId7382" ref="K1868"/>
    <hyperlink r:id="rId7383" ref="L1868"/>
    <hyperlink r:id="rId7384" ref="H1869"/>
    <hyperlink r:id="rId7385" ref="I1869"/>
    <hyperlink r:id="rId7386" ref="J1869"/>
    <hyperlink r:id="rId7387" ref="K1869"/>
    <hyperlink r:id="rId7388" ref="L1869"/>
    <hyperlink r:id="rId7389" ref="H1870"/>
    <hyperlink r:id="rId7390" ref="I1870"/>
    <hyperlink r:id="rId7391" ref="J1870"/>
    <hyperlink r:id="rId7392" ref="K1870"/>
    <hyperlink r:id="rId7393" ref="H1871"/>
    <hyperlink r:id="rId7394" ref="I1871"/>
    <hyperlink r:id="rId7395" ref="J1871"/>
    <hyperlink r:id="rId7396" ref="K1871"/>
    <hyperlink r:id="rId7397" ref="H1872"/>
    <hyperlink r:id="rId7398" ref="I1872"/>
    <hyperlink r:id="rId7399" ref="J1872"/>
    <hyperlink r:id="rId7400" ref="K1872"/>
    <hyperlink r:id="rId7401" ref="L1872"/>
    <hyperlink r:id="rId7402" ref="H1873"/>
    <hyperlink r:id="rId7403" ref="I1873"/>
    <hyperlink r:id="rId7404" ref="J1873"/>
    <hyperlink r:id="rId7405" ref="K1873"/>
    <hyperlink r:id="rId7406" ref="H1874"/>
    <hyperlink r:id="rId7407" ref="I1874"/>
    <hyperlink r:id="rId7408" ref="J1874"/>
    <hyperlink r:id="rId7409" ref="K1874"/>
    <hyperlink r:id="rId7410" ref="L1874"/>
    <hyperlink r:id="rId7411" ref="H1875"/>
    <hyperlink r:id="rId7412" ref="I1875"/>
    <hyperlink r:id="rId7413" ref="J1875"/>
    <hyperlink r:id="rId7414" ref="K1875"/>
    <hyperlink r:id="rId7415" ref="L1875"/>
    <hyperlink r:id="rId7416" ref="H1876"/>
    <hyperlink r:id="rId7417" ref="I1876"/>
    <hyperlink r:id="rId7418" ref="J1876"/>
    <hyperlink r:id="rId7419" ref="H1877"/>
    <hyperlink r:id="rId7420" ref="I1877"/>
    <hyperlink r:id="rId7421" ref="J1877"/>
    <hyperlink r:id="rId7422" ref="K1877"/>
    <hyperlink r:id="rId7423" ref="L1877"/>
    <hyperlink r:id="rId7424" ref="H1878"/>
    <hyperlink r:id="rId7425" ref="I1878"/>
    <hyperlink r:id="rId7426" ref="J1878"/>
    <hyperlink r:id="rId7427" ref="H1879"/>
    <hyperlink r:id="rId7428" ref="I1879"/>
    <hyperlink r:id="rId7429" ref="J1879"/>
    <hyperlink r:id="rId7430" ref="K1879"/>
    <hyperlink r:id="rId7431" ref="H1880"/>
    <hyperlink r:id="rId7432" ref="I1880"/>
    <hyperlink r:id="rId7433" ref="H1881"/>
    <hyperlink r:id="rId7434" ref="I1881"/>
    <hyperlink r:id="rId7435" ref="H1882"/>
    <hyperlink r:id="rId7436" ref="I1882"/>
    <hyperlink r:id="rId7437" ref="H1883"/>
    <hyperlink r:id="rId7438" ref="I1883"/>
    <hyperlink r:id="rId7439" ref="J1883"/>
    <hyperlink r:id="rId7440" ref="K1883"/>
    <hyperlink r:id="rId7441" ref="L1883"/>
    <hyperlink r:id="rId7442" ref="H1884"/>
    <hyperlink r:id="rId7443" ref="I1884"/>
    <hyperlink r:id="rId7444" ref="J1884"/>
    <hyperlink r:id="rId7445" ref="K1884"/>
    <hyperlink r:id="rId7446" ref="L1884"/>
    <hyperlink r:id="rId7447" ref="H1885"/>
    <hyperlink r:id="rId7448" ref="I1885"/>
    <hyperlink r:id="rId7449" ref="J1885"/>
    <hyperlink r:id="rId7450" ref="K1885"/>
    <hyperlink r:id="rId7451" ref="L1885"/>
    <hyperlink r:id="rId7452" ref="H1886"/>
    <hyperlink r:id="rId7453" ref="I1886"/>
    <hyperlink r:id="rId7454" ref="H1887"/>
    <hyperlink r:id="rId7455" ref="I1887"/>
    <hyperlink r:id="rId7456" ref="H1888"/>
    <hyperlink r:id="rId7457" ref="I1888"/>
    <hyperlink r:id="rId7458" ref="H1889"/>
    <hyperlink r:id="rId7459" ref="I1889"/>
    <hyperlink r:id="rId7460" ref="J1889"/>
    <hyperlink r:id="rId7461" ref="K1889"/>
    <hyperlink r:id="rId7462" ref="L1889"/>
    <hyperlink r:id="rId7463" ref="H1890"/>
    <hyperlink r:id="rId7464" ref="I1890"/>
    <hyperlink r:id="rId7465" ref="H1891"/>
    <hyperlink r:id="rId7466" ref="I1891"/>
    <hyperlink r:id="rId7467" ref="J1891"/>
    <hyperlink r:id="rId7468" ref="H1892"/>
    <hyperlink r:id="rId7469" ref="I1892"/>
    <hyperlink r:id="rId7470" ref="J1892"/>
    <hyperlink r:id="rId7471" ref="H1893"/>
    <hyperlink r:id="rId7472" ref="I1893"/>
    <hyperlink r:id="rId7473" ref="J1893"/>
    <hyperlink r:id="rId7474" ref="K1893"/>
    <hyperlink r:id="rId7475" ref="L1893"/>
    <hyperlink r:id="rId7476" ref="H1894"/>
    <hyperlink r:id="rId7477" ref="I1894"/>
    <hyperlink r:id="rId7478" ref="J1894"/>
    <hyperlink r:id="rId7479" ref="K1894"/>
    <hyperlink r:id="rId7480" ref="L1894"/>
    <hyperlink r:id="rId7481" ref="H1895"/>
    <hyperlink r:id="rId7482" ref="I1895"/>
    <hyperlink r:id="rId7483" ref="J1895"/>
    <hyperlink r:id="rId7484" ref="K1895"/>
    <hyperlink r:id="rId7485" ref="L1895"/>
    <hyperlink r:id="rId7486" ref="H1896"/>
    <hyperlink r:id="rId7487" ref="I1896"/>
    <hyperlink r:id="rId7488" ref="J1896"/>
    <hyperlink r:id="rId7489" ref="K1896"/>
    <hyperlink r:id="rId7490" ref="L1896"/>
    <hyperlink r:id="rId7491" ref="H1897"/>
    <hyperlink r:id="rId7492" ref="I1897"/>
    <hyperlink r:id="rId7493" ref="J1897"/>
    <hyperlink r:id="rId7494" ref="K1897"/>
    <hyperlink r:id="rId7495" ref="L1897"/>
    <hyperlink r:id="rId7496" ref="H1898"/>
    <hyperlink r:id="rId7497" ref="I1898"/>
    <hyperlink r:id="rId7498" ref="J1898"/>
    <hyperlink r:id="rId7499" ref="K1898"/>
    <hyperlink r:id="rId7500" ref="L1898"/>
    <hyperlink r:id="rId7501" ref="H1899"/>
    <hyperlink r:id="rId7502" ref="I1899"/>
    <hyperlink r:id="rId7503" ref="J1899"/>
    <hyperlink r:id="rId7504" ref="K1899"/>
    <hyperlink r:id="rId7505" ref="L1899"/>
    <hyperlink r:id="rId7506" ref="H1900"/>
    <hyperlink r:id="rId7507" ref="I1900"/>
    <hyperlink r:id="rId7508" ref="J1900"/>
    <hyperlink r:id="rId7509" ref="K1900"/>
    <hyperlink r:id="rId7510" ref="L1900"/>
    <hyperlink r:id="rId7511" ref="H1901"/>
    <hyperlink r:id="rId7512" ref="I1901"/>
    <hyperlink r:id="rId7513" ref="J1901"/>
    <hyperlink r:id="rId7514" ref="K1901"/>
    <hyperlink r:id="rId7515" ref="L1901"/>
    <hyperlink r:id="rId7516" ref="H1902"/>
    <hyperlink r:id="rId7517" ref="I1902"/>
    <hyperlink r:id="rId7518" ref="J1902"/>
    <hyperlink r:id="rId7519" ref="K1902"/>
    <hyperlink r:id="rId7520" ref="L1902"/>
    <hyperlink r:id="rId7521" ref="H1903"/>
    <hyperlink r:id="rId7522" ref="I1903"/>
    <hyperlink r:id="rId7523" ref="J1903"/>
    <hyperlink r:id="rId7524" ref="H1904"/>
    <hyperlink r:id="rId7525" ref="I1904"/>
    <hyperlink r:id="rId7526" ref="H1905"/>
    <hyperlink r:id="rId7527" ref="I1905"/>
    <hyperlink r:id="rId7528" ref="J1905"/>
    <hyperlink r:id="rId7529" ref="K1905"/>
    <hyperlink r:id="rId7530" ref="L1905"/>
    <hyperlink r:id="rId7531" ref="H1906"/>
    <hyperlink r:id="rId7532" ref="I1906"/>
    <hyperlink r:id="rId7533" ref="J1906"/>
    <hyperlink r:id="rId7534" ref="K1906"/>
    <hyperlink r:id="rId7535" ref="L1906"/>
    <hyperlink r:id="rId7536" ref="H1907"/>
    <hyperlink r:id="rId7537" ref="I1907"/>
    <hyperlink r:id="rId7538" ref="J1907"/>
    <hyperlink r:id="rId7539" ref="K1907"/>
    <hyperlink r:id="rId7540" ref="L1907"/>
    <hyperlink r:id="rId7541" ref="H1908"/>
    <hyperlink r:id="rId7542" ref="I1908"/>
    <hyperlink r:id="rId7543" ref="J1908"/>
    <hyperlink r:id="rId7544" ref="K1908"/>
    <hyperlink r:id="rId7545" ref="L1908"/>
    <hyperlink r:id="rId7546" ref="H1909"/>
    <hyperlink r:id="rId7547" ref="I1909"/>
    <hyperlink r:id="rId7548" ref="J1909"/>
    <hyperlink r:id="rId7549" ref="K1909"/>
    <hyperlink r:id="rId7550" ref="H1910"/>
    <hyperlink r:id="rId7551" ref="I1910"/>
    <hyperlink r:id="rId7552" ref="J1910"/>
    <hyperlink r:id="rId7553" ref="K1910"/>
    <hyperlink r:id="rId7554" ref="L1910"/>
    <hyperlink r:id="rId7555" ref="H1911"/>
    <hyperlink r:id="rId7556" ref="I1911"/>
    <hyperlink r:id="rId7557" ref="J1911"/>
    <hyperlink r:id="rId7558" ref="H1912"/>
    <hyperlink r:id="rId7559" ref="I1912"/>
    <hyperlink r:id="rId7560" ref="H1913"/>
    <hyperlink r:id="rId7561" ref="I1913"/>
    <hyperlink r:id="rId7562" ref="J1913"/>
    <hyperlink r:id="rId7563" ref="K1913"/>
    <hyperlink r:id="rId7564" ref="L1913"/>
    <hyperlink r:id="rId7565" ref="H1914"/>
    <hyperlink r:id="rId7566" ref="I1914"/>
    <hyperlink r:id="rId7567" ref="J1914"/>
    <hyperlink r:id="rId7568" ref="K1914"/>
    <hyperlink r:id="rId7569" ref="L1914"/>
    <hyperlink r:id="rId7570" ref="H1915"/>
    <hyperlink r:id="rId7571" ref="I1915"/>
    <hyperlink r:id="rId7572" ref="J1915"/>
    <hyperlink r:id="rId7573" ref="K1915"/>
    <hyperlink r:id="rId7574" ref="L1915"/>
    <hyperlink r:id="rId7575" ref="H1916"/>
    <hyperlink r:id="rId7576" ref="I1916"/>
    <hyperlink r:id="rId7577" ref="J1916"/>
    <hyperlink r:id="rId7578" ref="K1916"/>
    <hyperlink r:id="rId7579" ref="L1916"/>
    <hyperlink r:id="rId7580" ref="H1917"/>
    <hyperlink r:id="rId7581" ref="I1917"/>
    <hyperlink r:id="rId7582" ref="J1917"/>
    <hyperlink r:id="rId7583" ref="K1917"/>
    <hyperlink r:id="rId7584" ref="H1918"/>
    <hyperlink r:id="rId7585" ref="I1918"/>
    <hyperlink r:id="rId7586" ref="J1918"/>
    <hyperlink r:id="rId7587" ref="K1918"/>
    <hyperlink r:id="rId7588" ref="L1918"/>
    <hyperlink r:id="rId7589" ref="H1919"/>
    <hyperlink r:id="rId7590" ref="I1919"/>
    <hyperlink r:id="rId7591" ref="J1919"/>
    <hyperlink r:id="rId7592" ref="H1920"/>
    <hyperlink r:id="rId7593" ref="I1920"/>
    <hyperlink r:id="rId7594" ref="J1920"/>
    <hyperlink r:id="rId7595" ref="K1920"/>
    <hyperlink r:id="rId7596" ref="H1921"/>
    <hyperlink r:id="rId7597" ref="I1921"/>
    <hyperlink r:id="rId7598" ref="J1921"/>
    <hyperlink r:id="rId7599" ref="K1921"/>
    <hyperlink r:id="rId7600" ref="H1922"/>
    <hyperlink r:id="rId7601" ref="I1922"/>
    <hyperlink r:id="rId7602" ref="J1922"/>
    <hyperlink r:id="rId7603" ref="K1922"/>
    <hyperlink r:id="rId7604" ref="L1922"/>
    <hyperlink r:id="rId7605" ref="H1923"/>
    <hyperlink r:id="rId7606" ref="I1923"/>
    <hyperlink r:id="rId7607" ref="J1923"/>
    <hyperlink r:id="rId7608" ref="K1923"/>
    <hyperlink r:id="rId7609" ref="L1923"/>
    <hyperlink r:id="rId7610" ref="H1924"/>
    <hyperlink r:id="rId7611" ref="I1924"/>
    <hyperlink r:id="rId7612" ref="H1925"/>
    <hyperlink r:id="rId7613" ref="I1925"/>
    <hyperlink r:id="rId7614" ref="J1925"/>
    <hyperlink r:id="rId7615" ref="K1925"/>
    <hyperlink r:id="rId7616" ref="L1925"/>
    <hyperlink r:id="rId7617" ref="H1926"/>
    <hyperlink r:id="rId7618" ref="I1926"/>
    <hyperlink r:id="rId7619" ref="J1926"/>
    <hyperlink r:id="rId7620" ref="K1926"/>
    <hyperlink r:id="rId7621" ref="H1927"/>
    <hyperlink r:id="rId7622" ref="I1927"/>
    <hyperlink r:id="rId7623" ref="J1927"/>
    <hyperlink r:id="rId7624" ref="K1927"/>
    <hyperlink r:id="rId7625" ref="H1928"/>
    <hyperlink r:id="rId7626" ref="I1928"/>
    <hyperlink r:id="rId7627" ref="H1929"/>
    <hyperlink r:id="rId7628" ref="I1929"/>
    <hyperlink r:id="rId7629" ref="J1929"/>
    <hyperlink r:id="rId7630" ref="K1929"/>
    <hyperlink r:id="rId7631" ref="L1929"/>
    <hyperlink r:id="rId7632" ref="H1930"/>
    <hyperlink r:id="rId7633" ref="I1930"/>
    <hyperlink r:id="rId7634" ref="J1930"/>
    <hyperlink r:id="rId7635" ref="K1930"/>
    <hyperlink r:id="rId7636" ref="L1930"/>
    <hyperlink r:id="rId7637" ref="H1931"/>
    <hyperlink r:id="rId7638" ref="I1931"/>
    <hyperlink r:id="rId7639" ref="J1931"/>
    <hyperlink r:id="rId7640" ref="K1931"/>
    <hyperlink r:id="rId7641" ref="L1931"/>
    <hyperlink r:id="rId7642" ref="H1932"/>
    <hyperlink r:id="rId7643" ref="I1932"/>
    <hyperlink r:id="rId7644" ref="J1932"/>
    <hyperlink r:id="rId7645" ref="K1932"/>
    <hyperlink r:id="rId7646" ref="H1933"/>
    <hyperlink r:id="rId7647" ref="I1933"/>
    <hyperlink r:id="rId7648" ref="J1933"/>
    <hyperlink r:id="rId7649" ref="K1933"/>
    <hyperlink r:id="rId7650" ref="L1933"/>
    <hyperlink r:id="rId7651" ref="H1934"/>
    <hyperlink r:id="rId7652" ref="I1934"/>
    <hyperlink r:id="rId7653" ref="J1934"/>
    <hyperlink r:id="rId7654" ref="H1935"/>
    <hyperlink r:id="rId7655" ref="I1935"/>
    <hyperlink r:id="rId7656" ref="J1935"/>
    <hyperlink r:id="rId7657" ref="K1935"/>
    <hyperlink r:id="rId7658" ref="L1935"/>
    <hyperlink r:id="rId7659" ref="H1936"/>
    <hyperlink r:id="rId7660" ref="I1936"/>
    <hyperlink r:id="rId7661" ref="J1936"/>
    <hyperlink r:id="rId7662" ref="K1936"/>
    <hyperlink r:id="rId7663" ref="L1936"/>
    <hyperlink r:id="rId7664" ref="H1937"/>
    <hyperlink r:id="rId7665" ref="I1937"/>
    <hyperlink r:id="rId7666" ref="H1938"/>
    <hyperlink r:id="rId7667" ref="I1938"/>
    <hyperlink r:id="rId7668" ref="J1938"/>
    <hyperlink r:id="rId7669" ref="K1938"/>
    <hyperlink r:id="rId7670" ref="L1938"/>
    <hyperlink r:id="rId7671" ref="H1939"/>
    <hyperlink r:id="rId7672" ref="I1939"/>
    <hyperlink r:id="rId7673" ref="J1939"/>
    <hyperlink r:id="rId7674" ref="K1939"/>
    <hyperlink r:id="rId7675" ref="L1939"/>
    <hyperlink r:id="rId7676" ref="H1940"/>
    <hyperlink r:id="rId7677" ref="I1940"/>
    <hyperlink r:id="rId7678" ref="J1940"/>
    <hyperlink r:id="rId7679" ref="K1940"/>
    <hyperlink r:id="rId7680" ref="H1941"/>
    <hyperlink r:id="rId7681" ref="I1941"/>
    <hyperlink r:id="rId7682" ref="J1941"/>
    <hyperlink r:id="rId7683" ref="K1941"/>
    <hyperlink r:id="rId7684" ref="L1941"/>
    <hyperlink r:id="rId7685" ref="H1942"/>
    <hyperlink r:id="rId7686" ref="I1942"/>
    <hyperlink r:id="rId7687" ref="J1942"/>
    <hyperlink r:id="rId7688" ref="K1942"/>
    <hyperlink r:id="rId7689" ref="L1942"/>
    <hyperlink r:id="rId7690" ref="H1943"/>
    <hyperlink r:id="rId7691" ref="I1943"/>
    <hyperlink r:id="rId7692" ref="J1943"/>
    <hyperlink r:id="rId7693" ref="K1943"/>
    <hyperlink r:id="rId7694" ref="L1943"/>
    <hyperlink r:id="rId7695" ref="H1944"/>
    <hyperlink r:id="rId7696" ref="I1944"/>
    <hyperlink r:id="rId7697" ref="J1944"/>
    <hyperlink r:id="rId7698" ref="H1945"/>
    <hyperlink r:id="rId7699" ref="I1945"/>
    <hyperlink r:id="rId7700" ref="J1945"/>
    <hyperlink r:id="rId7701" ref="K1945"/>
    <hyperlink r:id="rId7702" ref="L1945"/>
    <hyperlink r:id="rId7703" ref="H1946"/>
    <hyperlink r:id="rId7704" ref="I1946"/>
    <hyperlink r:id="rId7705" ref="J1946"/>
    <hyperlink r:id="rId7706" ref="K1946"/>
    <hyperlink r:id="rId7707" ref="L1946"/>
    <hyperlink r:id="rId7708" ref="H1947"/>
    <hyperlink r:id="rId7709" ref="I1947"/>
    <hyperlink r:id="rId7710" ref="J1947"/>
    <hyperlink r:id="rId7711" ref="H1948"/>
    <hyperlink r:id="rId7712" ref="I1948"/>
    <hyperlink r:id="rId7713" ref="H1949"/>
    <hyperlink r:id="rId7714" ref="I1949"/>
    <hyperlink r:id="rId7715" ref="J1949"/>
    <hyperlink r:id="rId7716" ref="K1949"/>
    <hyperlink r:id="rId7717" ref="L1949"/>
    <hyperlink r:id="rId7718" ref="H1950"/>
    <hyperlink r:id="rId7719" ref="I1950"/>
    <hyperlink r:id="rId7720" ref="J1950"/>
    <hyperlink r:id="rId7721" ref="K1950"/>
    <hyperlink r:id="rId7722" ref="L1950"/>
    <hyperlink r:id="rId7723" ref="H1951"/>
    <hyperlink r:id="rId7724" ref="I1951"/>
    <hyperlink r:id="rId7725" ref="J1951"/>
    <hyperlink r:id="rId7726" ref="K1951"/>
    <hyperlink r:id="rId7727" ref="L1951"/>
    <hyperlink r:id="rId7728" ref="H1952"/>
    <hyperlink r:id="rId7729" ref="I1952"/>
    <hyperlink r:id="rId7730" ref="J1952"/>
    <hyperlink r:id="rId7731" ref="K1952"/>
    <hyperlink r:id="rId7732" ref="L1952"/>
    <hyperlink r:id="rId7733" ref="H1953"/>
    <hyperlink r:id="rId7734" ref="I1953"/>
    <hyperlink r:id="rId7735" ref="J1953"/>
    <hyperlink r:id="rId7736" ref="K1953"/>
    <hyperlink r:id="rId7737" ref="L1953"/>
    <hyperlink r:id="rId7738" ref="H1954"/>
    <hyperlink r:id="rId7739" ref="I1954"/>
    <hyperlink r:id="rId7740" ref="J1954"/>
    <hyperlink r:id="rId7741" ref="K1954"/>
    <hyperlink r:id="rId7742" ref="L1954"/>
    <hyperlink r:id="rId7743" ref="H1955"/>
    <hyperlink r:id="rId7744" ref="I1955"/>
    <hyperlink r:id="rId7745" ref="J1955"/>
    <hyperlink r:id="rId7746" ref="H1956"/>
    <hyperlink r:id="rId7747" ref="I1956"/>
    <hyperlink r:id="rId7748" ref="J1956"/>
    <hyperlink r:id="rId7749" ref="K1956"/>
    <hyperlink r:id="rId7750" ref="L1956"/>
    <hyperlink r:id="rId7751" ref="H1957"/>
    <hyperlink r:id="rId7752" ref="I1957"/>
    <hyperlink r:id="rId7753" ref="J1957"/>
    <hyperlink r:id="rId7754" ref="K1957"/>
    <hyperlink r:id="rId7755" ref="L1957"/>
    <hyperlink r:id="rId7756" ref="H1958"/>
    <hyperlink r:id="rId7757" ref="I1958"/>
    <hyperlink r:id="rId7758" ref="J1958"/>
    <hyperlink r:id="rId7759" ref="K1958"/>
    <hyperlink r:id="rId7760" ref="L1958"/>
    <hyperlink r:id="rId7761" ref="H1959"/>
    <hyperlink r:id="rId7762" ref="I1959"/>
    <hyperlink r:id="rId7763" ref="J1959"/>
    <hyperlink r:id="rId7764" ref="H1960"/>
    <hyperlink r:id="rId7765" ref="I1960"/>
    <hyperlink r:id="rId7766" ref="H1961"/>
    <hyperlink r:id="rId7767" ref="I1961"/>
    <hyperlink r:id="rId7768" ref="J1961"/>
    <hyperlink r:id="rId7769" ref="K1961"/>
    <hyperlink r:id="rId7770" ref="L1961"/>
    <hyperlink r:id="rId7771" ref="H1962"/>
    <hyperlink r:id="rId7772" ref="I1962"/>
    <hyperlink r:id="rId7773" ref="H1963"/>
    <hyperlink r:id="rId7774" ref="I1963"/>
    <hyperlink r:id="rId7775" ref="J1963"/>
    <hyperlink r:id="rId7776" ref="K1963"/>
    <hyperlink r:id="rId7777" ref="L1963"/>
    <hyperlink r:id="rId7778" ref="H1964"/>
    <hyperlink r:id="rId7779" ref="I1964"/>
    <hyperlink r:id="rId7780" ref="J1964"/>
    <hyperlink r:id="rId7781" ref="K1964"/>
    <hyperlink r:id="rId7782" ref="L1964"/>
    <hyperlink r:id="rId7783" ref="H1965"/>
    <hyperlink r:id="rId7784" ref="I1965"/>
    <hyperlink r:id="rId7785" ref="J1965"/>
    <hyperlink r:id="rId7786" ref="H1966"/>
    <hyperlink r:id="rId7787" ref="I1966"/>
    <hyperlink r:id="rId7788" ref="J1966"/>
    <hyperlink r:id="rId7789" ref="K1966"/>
    <hyperlink r:id="rId7790" ref="L1966"/>
    <hyperlink r:id="rId7791" ref="H1967"/>
    <hyperlink r:id="rId7792" ref="I1967"/>
    <hyperlink r:id="rId7793" ref="J1967"/>
    <hyperlink r:id="rId7794" ref="K1967"/>
    <hyperlink r:id="rId7795" ref="L1967"/>
    <hyperlink r:id="rId7796" ref="H1968"/>
    <hyperlink r:id="rId7797" ref="I1968"/>
    <hyperlink r:id="rId7798" ref="J1968"/>
    <hyperlink r:id="rId7799" ref="K1968"/>
    <hyperlink r:id="rId7800" ref="L1968"/>
    <hyperlink r:id="rId7801" ref="H1969"/>
    <hyperlink r:id="rId7802" ref="I1969"/>
    <hyperlink r:id="rId7803" ref="J1969"/>
    <hyperlink r:id="rId7804" ref="H1970"/>
    <hyperlink r:id="rId7805" ref="I1970"/>
    <hyperlink r:id="rId7806" ref="J1970"/>
    <hyperlink r:id="rId7807" ref="K1970"/>
    <hyperlink r:id="rId7808" ref="L1970"/>
    <hyperlink r:id="rId7809" ref="H1971"/>
    <hyperlink r:id="rId7810" ref="I1971"/>
    <hyperlink r:id="rId7811" ref="J1971"/>
    <hyperlink r:id="rId7812" ref="K1971"/>
    <hyperlink r:id="rId7813" ref="L1971"/>
    <hyperlink r:id="rId7814" ref="H1972"/>
    <hyperlink r:id="rId7815" ref="I1972"/>
    <hyperlink r:id="rId7816" ref="J1972"/>
    <hyperlink r:id="rId7817" ref="K1972"/>
    <hyperlink r:id="rId7818" ref="L1972"/>
    <hyperlink r:id="rId7819" ref="H1973"/>
    <hyperlink r:id="rId7820" ref="I1973"/>
    <hyperlink r:id="rId7821" ref="H1974"/>
    <hyperlink r:id="rId7822" ref="I1974"/>
    <hyperlink r:id="rId7823" ref="J1974"/>
    <hyperlink r:id="rId7824" ref="K1974"/>
    <hyperlink r:id="rId7825" ref="L1974"/>
    <hyperlink r:id="rId7826" ref="H1975"/>
    <hyperlink r:id="rId7827" ref="I1975"/>
    <hyperlink r:id="rId7828" ref="J1975"/>
    <hyperlink r:id="rId7829" ref="K1975"/>
    <hyperlink r:id="rId7830" ref="H1976"/>
    <hyperlink r:id="rId7831" ref="I1976"/>
    <hyperlink r:id="rId7832" ref="H1977"/>
    <hyperlink r:id="rId7833" ref="I1977"/>
    <hyperlink r:id="rId7834" ref="J1977"/>
    <hyperlink r:id="rId7835" ref="K1977"/>
    <hyperlink r:id="rId7836" ref="L1977"/>
    <hyperlink r:id="rId7837" ref="H1978"/>
    <hyperlink r:id="rId7838" ref="I1978"/>
    <hyperlink r:id="rId7839" ref="J1978"/>
    <hyperlink r:id="rId7840" ref="K1978"/>
    <hyperlink r:id="rId7841" ref="L1978"/>
    <hyperlink r:id="rId7842" ref="H1979"/>
    <hyperlink r:id="rId7843" ref="I1979"/>
    <hyperlink r:id="rId7844" ref="H1980"/>
    <hyperlink r:id="rId7845" ref="I1980"/>
    <hyperlink r:id="rId7846" ref="J1980"/>
    <hyperlink r:id="rId7847" ref="K1980"/>
    <hyperlink r:id="rId7848" ref="L1980"/>
    <hyperlink r:id="rId7849" ref="H1981"/>
    <hyperlink r:id="rId7850" ref="I1981"/>
    <hyperlink r:id="rId7851" ref="J1981"/>
    <hyperlink r:id="rId7852" ref="K1981"/>
    <hyperlink r:id="rId7853" ref="L1981"/>
    <hyperlink r:id="rId7854" ref="H1982"/>
    <hyperlink r:id="rId7855" ref="I1982"/>
    <hyperlink r:id="rId7856" ref="J1982"/>
    <hyperlink r:id="rId7857" ref="K1982"/>
    <hyperlink r:id="rId7858" ref="L1982"/>
    <hyperlink r:id="rId7859" ref="H1983"/>
    <hyperlink r:id="rId7860" ref="I1983"/>
    <hyperlink r:id="rId7861" ref="H1984"/>
    <hyperlink r:id="rId7862" ref="I1984"/>
    <hyperlink r:id="rId7863" ref="J1984"/>
    <hyperlink r:id="rId7864" ref="K1984"/>
    <hyperlink r:id="rId7865" ref="H1985"/>
    <hyperlink r:id="rId7866" ref="H1986"/>
    <hyperlink r:id="rId7867" ref="I1986"/>
    <hyperlink r:id="rId7868" ref="J1986"/>
    <hyperlink r:id="rId7869" ref="H1987"/>
    <hyperlink r:id="rId7870" ref="I1987"/>
    <hyperlink r:id="rId7871" ref="J1987"/>
    <hyperlink r:id="rId7872" ref="K1987"/>
    <hyperlink r:id="rId7873" ref="L1987"/>
    <hyperlink r:id="rId7874" ref="H1988"/>
    <hyperlink r:id="rId7875" ref="I1988"/>
    <hyperlink r:id="rId7876" ref="J1988"/>
    <hyperlink r:id="rId7877" ref="K1988"/>
    <hyperlink r:id="rId7878" ref="L1988"/>
    <hyperlink r:id="rId7879" ref="H1989"/>
    <hyperlink r:id="rId7880" ref="I1989"/>
    <hyperlink r:id="rId7881" ref="J1989"/>
    <hyperlink r:id="rId7882" ref="H1990"/>
    <hyperlink r:id="rId7883" ref="I1990"/>
    <hyperlink r:id="rId7884" ref="J1990"/>
    <hyperlink r:id="rId7885" ref="K1990"/>
    <hyperlink r:id="rId7886" ref="L1990"/>
    <hyperlink r:id="rId7887" ref="H1991"/>
    <hyperlink r:id="rId7888" ref="I1991"/>
    <hyperlink r:id="rId7889" ref="H1992"/>
    <hyperlink r:id="rId7890" ref="I1992"/>
    <hyperlink r:id="rId7891" ref="H1993"/>
    <hyperlink r:id="rId7892" ref="I1993"/>
    <hyperlink r:id="rId7893" ref="J1993"/>
    <hyperlink r:id="rId7894" ref="K1993"/>
    <hyperlink r:id="rId7895" ref="L1993"/>
    <hyperlink r:id="rId7896" ref="H1994"/>
    <hyperlink r:id="rId7897" ref="I1994"/>
    <hyperlink r:id="rId7898" ref="J1994"/>
    <hyperlink r:id="rId7899" ref="K1994"/>
    <hyperlink r:id="rId7900" ref="L1994"/>
    <hyperlink r:id="rId7901" ref="H1995"/>
    <hyperlink r:id="rId7902" ref="I1995"/>
    <hyperlink r:id="rId7903" ref="H1996"/>
    <hyperlink r:id="rId7904" ref="I1996"/>
    <hyperlink r:id="rId7905" ref="J1996"/>
    <hyperlink r:id="rId7906" ref="K1996"/>
    <hyperlink r:id="rId7907" ref="L1996"/>
    <hyperlink r:id="rId7908" ref="H1997"/>
    <hyperlink r:id="rId7909" ref="I1997"/>
    <hyperlink r:id="rId7910" ref="J1997"/>
    <hyperlink r:id="rId7911" ref="K1997"/>
    <hyperlink r:id="rId7912" ref="L1997"/>
    <hyperlink r:id="rId7913" ref="H1998"/>
    <hyperlink r:id="rId7914" ref="H1999"/>
    <hyperlink r:id="rId7915" ref="I1999"/>
    <hyperlink r:id="rId7916" ref="H2000"/>
    <hyperlink r:id="rId7917" ref="I2000"/>
    <hyperlink r:id="rId7918" ref="J2000"/>
    <hyperlink r:id="rId7919" ref="K2000"/>
    <hyperlink r:id="rId7920" ref="L2000"/>
    <hyperlink r:id="rId7921" ref="H2001"/>
    <hyperlink r:id="rId7922" ref="I2001"/>
    <hyperlink r:id="rId7923" ref="J2001"/>
    <hyperlink r:id="rId7924" ref="K2001"/>
    <hyperlink r:id="rId7925" ref="L2001"/>
    <hyperlink r:id="rId7926" ref="H2002"/>
    <hyperlink r:id="rId7927" ref="I2002"/>
    <hyperlink r:id="rId7928" ref="J2002"/>
    <hyperlink r:id="rId7929" ref="K2002"/>
    <hyperlink r:id="rId7930" ref="L2002"/>
    <hyperlink r:id="rId7931" ref="H2003"/>
    <hyperlink r:id="rId7932" ref="I2003"/>
    <hyperlink r:id="rId7933" ref="J2003"/>
    <hyperlink r:id="rId7934" ref="K2003"/>
    <hyperlink r:id="rId7935" ref="L2003"/>
    <hyperlink r:id="rId7936" ref="H2004"/>
    <hyperlink r:id="rId7937" ref="I2004"/>
    <hyperlink r:id="rId7938" ref="J2004"/>
    <hyperlink r:id="rId7939" ref="K2004"/>
    <hyperlink r:id="rId7940" ref="H2005"/>
    <hyperlink r:id="rId7941" ref="I2005"/>
    <hyperlink r:id="rId7942" ref="J2005"/>
    <hyperlink r:id="rId7943" ref="K2005"/>
    <hyperlink r:id="rId7944" ref="L2005"/>
    <hyperlink r:id="rId7945" ref="H2006"/>
    <hyperlink r:id="rId7946" ref="I2006"/>
    <hyperlink r:id="rId7947" ref="J2006"/>
    <hyperlink r:id="rId7948" ref="K2006"/>
    <hyperlink r:id="rId7949" ref="L2006"/>
    <hyperlink r:id="rId7950" ref="H2007"/>
    <hyperlink r:id="rId7951" ref="I2007"/>
    <hyperlink r:id="rId7952" ref="J2007"/>
    <hyperlink r:id="rId7953" ref="K2007"/>
    <hyperlink r:id="rId7954" ref="H2008"/>
    <hyperlink r:id="rId7955" ref="I2008"/>
    <hyperlink r:id="rId7956" ref="H2009"/>
    <hyperlink r:id="rId7957" ref="I2009"/>
    <hyperlink r:id="rId7958" ref="H2010"/>
    <hyperlink r:id="rId7959" ref="I2010"/>
    <hyperlink r:id="rId7960" ref="J2010"/>
    <hyperlink r:id="rId7961" ref="K2010"/>
    <hyperlink r:id="rId7962" ref="L2010"/>
    <hyperlink r:id="rId7963" ref="H2011"/>
    <hyperlink r:id="rId7964" ref="I2011"/>
    <hyperlink r:id="rId7965" ref="J2011"/>
    <hyperlink r:id="rId7966" ref="H2012"/>
    <hyperlink r:id="rId7967" ref="I2012"/>
    <hyperlink r:id="rId7968" ref="J2012"/>
    <hyperlink r:id="rId7969" ref="K2012"/>
    <hyperlink r:id="rId7970" ref="L2012"/>
    <hyperlink r:id="rId7971" ref="H2013"/>
    <hyperlink r:id="rId7972" ref="I2013"/>
    <hyperlink r:id="rId7973" ref="J2013"/>
    <hyperlink r:id="rId7974" ref="H2014"/>
    <hyperlink r:id="rId7975" ref="I2014"/>
    <hyperlink r:id="rId7976" ref="J2014"/>
    <hyperlink r:id="rId7977" ref="K2014"/>
    <hyperlink r:id="rId7978" ref="L2014"/>
    <hyperlink r:id="rId7979" ref="H2015"/>
    <hyperlink r:id="rId7980" ref="I2015"/>
    <hyperlink r:id="rId7981" ref="J2015"/>
    <hyperlink r:id="rId7982" ref="K2015"/>
    <hyperlink r:id="rId7983" ref="L2015"/>
    <hyperlink r:id="rId7984" ref="H2016"/>
    <hyperlink r:id="rId7985" ref="I2016"/>
    <hyperlink r:id="rId7986" ref="J2016"/>
    <hyperlink r:id="rId7987" ref="K2016"/>
    <hyperlink r:id="rId7988" ref="L2016"/>
    <hyperlink r:id="rId7989" ref="H2017"/>
    <hyperlink r:id="rId7990" ref="I2017"/>
    <hyperlink r:id="rId7991" ref="J2017"/>
    <hyperlink r:id="rId7992" ref="K2017"/>
    <hyperlink r:id="rId7993" ref="L2017"/>
    <hyperlink r:id="rId7994" ref="H2018"/>
    <hyperlink r:id="rId7995" ref="I2018"/>
    <hyperlink r:id="rId7996" ref="J2018"/>
    <hyperlink r:id="rId7997" ref="K2018"/>
    <hyperlink r:id="rId7998" ref="L2018"/>
    <hyperlink r:id="rId7999" ref="H2019"/>
    <hyperlink r:id="rId8000" ref="I2019"/>
    <hyperlink r:id="rId8001" ref="J2019"/>
    <hyperlink r:id="rId8002" ref="K2019"/>
    <hyperlink r:id="rId8003" ref="L2019"/>
    <hyperlink r:id="rId8004" ref="H2020"/>
    <hyperlink r:id="rId8005" ref="I2020"/>
    <hyperlink r:id="rId8006" ref="H2021"/>
    <hyperlink r:id="rId8007" ref="I2021"/>
    <hyperlink r:id="rId8008" ref="J2021"/>
    <hyperlink r:id="rId8009" ref="K2021"/>
    <hyperlink r:id="rId8010" ref="L2021"/>
    <hyperlink r:id="rId8011" ref="H2022"/>
    <hyperlink r:id="rId8012" ref="I2022"/>
    <hyperlink r:id="rId8013" ref="J2022"/>
    <hyperlink r:id="rId8014" ref="K2022"/>
    <hyperlink r:id="rId8015" ref="L2022"/>
    <hyperlink r:id="rId8016" ref="H2023"/>
    <hyperlink r:id="rId8017" ref="I2023"/>
    <hyperlink r:id="rId8018" ref="H2024"/>
    <hyperlink r:id="rId8019" ref="I2024"/>
    <hyperlink r:id="rId8020" ref="J2024"/>
    <hyperlink r:id="rId8021" ref="H2025"/>
    <hyperlink r:id="rId8022" ref="I2025"/>
    <hyperlink r:id="rId8023" ref="J2025"/>
    <hyperlink r:id="rId8024" ref="K2025"/>
    <hyperlink r:id="rId8025" ref="L2025"/>
    <hyperlink r:id="rId8026" ref="H2026"/>
    <hyperlink r:id="rId8027" ref="I2026"/>
    <hyperlink r:id="rId8028" ref="J2026"/>
    <hyperlink r:id="rId8029" ref="K2026"/>
    <hyperlink r:id="rId8030" ref="L2026"/>
    <hyperlink r:id="rId8031" ref="H2027"/>
    <hyperlink r:id="rId8032" ref="I2027"/>
    <hyperlink r:id="rId8033" ref="J2027"/>
    <hyperlink r:id="rId8034" ref="K2027"/>
    <hyperlink r:id="rId8035" ref="L2027"/>
    <hyperlink r:id="rId8036" ref="H2028"/>
    <hyperlink r:id="rId8037" ref="I2028"/>
    <hyperlink r:id="rId8038" ref="J2028"/>
    <hyperlink r:id="rId8039" ref="K2028"/>
    <hyperlink r:id="rId8040" ref="L2028"/>
    <hyperlink r:id="rId8041" ref="H2029"/>
    <hyperlink r:id="rId8042" ref="I2029"/>
    <hyperlink r:id="rId8043" ref="J2029"/>
    <hyperlink r:id="rId8044" ref="K2029"/>
    <hyperlink r:id="rId8045" ref="L2029"/>
    <hyperlink r:id="rId8046" ref="H2030"/>
    <hyperlink r:id="rId8047" ref="I2030"/>
    <hyperlink r:id="rId8048" ref="J2030"/>
    <hyperlink r:id="rId8049" ref="K2030"/>
    <hyperlink r:id="rId8050" ref="L2030"/>
    <hyperlink r:id="rId8051" ref="H2031"/>
    <hyperlink r:id="rId8052" ref="I2031"/>
    <hyperlink r:id="rId8053" ref="J2031"/>
    <hyperlink r:id="rId8054" ref="K2031"/>
    <hyperlink r:id="rId8055" ref="H2032"/>
    <hyperlink r:id="rId8056" ref="I2032"/>
    <hyperlink r:id="rId8057" ref="J2032"/>
    <hyperlink r:id="rId8058" ref="K2032"/>
    <hyperlink r:id="rId8059" ref="L2032"/>
    <hyperlink r:id="rId8060" ref="H2033"/>
    <hyperlink r:id="rId8061" ref="I2033"/>
    <hyperlink r:id="rId8062" ref="J2033"/>
    <hyperlink r:id="rId8063" ref="K2033"/>
    <hyperlink r:id="rId8064" ref="L2033"/>
    <hyperlink r:id="rId8065" ref="H2034"/>
    <hyperlink r:id="rId8066" ref="I2034"/>
    <hyperlink r:id="rId8067" ref="J2034"/>
    <hyperlink r:id="rId8068" ref="K2034"/>
    <hyperlink r:id="rId8069" ref="L2034"/>
    <hyperlink r:id="rId8070" ref="H2035"/>
    <hyperlink r:id="rId8071" ref="I2035"/>
    <hyperlink r:id="rId8072" ref="J2035"/>
    <hyperlink r:id="rId8073" ref="K2035"/>
    <hyperlink r:id="rId8074" ref="L2035"/>
    <hyperlink r:id="rId8075" ref="H2036"/>
    <hyperlink r:id="rId8076" ref="I2036"/>
    <hyperlink r:id="rId8077" ref="J2036"/>
    <hyperlink r:id="rId8078" ref="K2036"/>
    <hyperlink r:id="rId8079" ref="L2036"/>
    <hyperlink r:id="rId8080" ref="H2037"/>
    <hyperlink r:id="rId8081" ref="I2037"/>
    <hyperlink r:id="rId8082" ref="J2037"/>
    <hyperlink r:id="rId8083" ref="K2037"/>
    <hyperlink r:id="rId8084" ref="H2038"/>
    <hyperlink r:id="rId8085" ref="I2038"/>
    <hyperlink r:id="rId8086" ref="J2038"/>
    <hyperlink r:id="rId8087" ref="K2038"/>
    <hyperlink r:id="rId8088" ref="L2038"/>
    <hyperlink r:id="rId8089" ref="H2039"/>
    <hyperlink r:id="rId8090" ref="I2039"/>
    <hyperlink r:id="rId8091" ref="J2039"/>
    <hyperlink r:id="rId8092" ref="K2039"/>
    <hyperlink r:id="rId8093" ref="L2039"/>
    <hyperlink r:id="rId8094" ref="H2040"/>
    <hyperlink r:id="rId8095" ref="I2040"/>
    <hyperlink r:id="rId8096" ref="J2040"/>
    <hyperlink r:id="rId8097" ref="K2040"/>
    <hyperlink r:id="rId8098" ref="L2040"/>
    <hyperlink r:id="rId8099" ref="H2041"/>
    <hyperlink r:id="rId8100" ref="I2041"/>
    <hyperlink r:id="rId8101" ref="J2041"/>
    <hyperlink r:id="rId8102" ref="K2041"/>
    <hyperlink r:id="rId8103" ref="L2041"/>
    <hyperlink r:id="rId8104" ref="H2042"/>
    <hyperlink r:id="rId8105" ref="I2042"/>
    <hyperlink r:id="rId8106" ref="J2042"/>
    <hyperlink r:id="rId8107" ref="K2042"/>
    <hyperlink r:id="rId8108" ref="L2042"/>
    <hyperlink r:id="rId8109" ref="H2043"/>
    <hyperlink r:id="rId8110" ref="I2043"/>
    <hyperlink r:id="rId8111" ref="J2043"/>
    <hyperlink r:id="rId8112" ref="H2044"/>
    <hyperlink r:id="rId8113" ref="I2044"/>
    <hyperlink r:id="rId8114" ref="J2044"/>
    <hyperlink r:id="rId8115" ref="K2044"/>
    <hyperlink r:id="rId8116" ref="L2044"/>
    <hyperlink r:id="rId8117" ref="H2045"/>
    <hyperlink r:id="rId8118" ref="I2045"/>
    <hyperlink r:id="rId8119" ref="J2045"/>
    <hyperlink r:id="rId8120" ref="H2046"/>
    <hyperlink r:id="rId8121" ref="I2046"/>
    <hyperlink r:id="rId8122" ref="J2046"/>
    <hyperlink r:id="rId8123" ref="K2046"/>
    <hyperlink r:id="rId8124" ref="L2046"/>
    <hyperlink r:id="rId8125" ref="H2047"/>
    <hyperlink r:id="rId8126" ref="I2047"/>
    <hyperlink r:id="rId8127" ref="J2047"/>
    <hyperlink r:id="rId8128" ref="K2047"/>
    <hyperlink r:id="rId8129" ref="H2048"/>
    <hyperlink r:id="rId8130" ref="I2048"/>
    <hyperlink r:id="rId8131" ref="J2048"/>
    <hyperlink r:id="rId8132" ref="H2049"/>
    <hyperlink r:id="rId8133" ref="I2049"/>
    <hyperlink r:id="rId8134" ref="J2049"/>
    <hyperlink r:id="rId8135" ref="H2050"/>
    <hyperlink r:id="rId8136" ref="I2050"/>
    <hyperlink r:id="rId8137" ref="J2050"/>
    <hyperlink r:id="rId8138" ref="K2050"/>
    <hyperlink r:id="rId8139" ref="H2051"/>
    <hyperlink r:id="rId8140" ref="I2051"/>
    <hyperlink r:id="rId8141" ref="J2051"/>
    <hyperlink r:id="rId8142" ref="H2052"/>
    <hyperlink r:id="rId8143" ref="I2052"/>
    <hyperlink r:id="rId8144" ref="H2053"/>
    <hyperlink r:id="rId8145" ref="I2053"/>
    <hyperlink r:id="rId8146" ref="J2053"/>
    <hyperlink r:id="rId8147" ref="K2053"/>
    <hyperlink r:id="rId8148" ref="L2053"/>
    <hyperlink r:id="rId8149" ref="H2054"/>
    <hyperlink r:id="rId8150" ref="I2054"/>
    <hyperlink r:id="rId8151" ref="J2054"/>
    <hyperlink r:id="rId8152" ref="K2054"/>
    <hyperlink r:id="rId8153" ref="L2054"/>
    <hyperlink r:id="rId8154" ref="H2055"/>
    <hyperlink r:id="rId8155" ref="I2055"/>
    <hyperlink r:id="rId8156" ref="H2056"/>
    <hyperlink r:id="rId8157" ref="I2056"/>
    <hyperlink r:id="rId8158" ref="J2056"/>
    <hyperlink r:id="rId8159" ref="K2056"/>
    <hyperlink r:id="rId8160" ref="L2056"/>
    <hyperlink r:id="rId8161" ref="H2057"/>
    <hyperlink r:id="rId8162" ref="I2057"/>
    <hyperlink r:id="rId8163" ref="J2057"/>
    <hyperlink r:id="rId8164" ref="K2057"/>
    <hyperlink r:id="rId8165" ref="L2057"/>
    <hyperlink r:id="rId8166" ref="H2058"/>
    <hyperlink r:id="rId8167" ref="I2058"/>
    <hyperlink r:id="rId8168" ref="H2059"/>
    <hyperlink r:id="rId8169" ref="I2059"/>
    <hyperlink r:id="rId8170" ref="H2060"/>
    <hyperlink r:id="rId8171" ref="I2060"/>
    <hyperlink r:id="rId8172" ref="H2061"/>
    <hyperlink r:id="rId8173" ref="I2061"/>
    <hyperlink r:id="rId8174" ref="J2061"/>
    <hyperlink r:id="rId8175" ref="K2061"/>
    <hyperlink r:id="rId8176" ref="L2061"/>
    <hyperlink r:id="rId8177" ref="H2062"/>
    <hyperlink r:id="rId8178" ref="I2062"/>
    <hyperlink r:id="rId8179" ref="J2062"/>
    <hyperlink r:id="rId8180" ref="K2062"/>
    <hyperlink r:id="rId8181" ref="L2062"/>
    <hyperlink r:id="rId8182" ref="H2063"/>
    <hyperlink r:id="rId8183" ref="I2063"/>
    <hyperlink r:id="rId8184" ref="J2063"/>
    <hyperlink r:id="rId8185" ref="K2063"/>
    <hyperlink r:id="rId8186" ref="L2063"/>
    <hyperlink r:id="rId8187" ref="H2064"/>
    <hyperlink r:id="rId8188" ref="I2064"/>
    <hyperlink r:id="rId8189" ref="J2064"/>
    <hyperlink r:id="rId8190" ref="K2064"/>
    <hyperlink r:id="rId8191" ref="L2064"/>
    <hyperlink r:id="rId8192" ref="H2065"/>
    <hyperlink r:id="rId8193" ref="I2065"/>
    <hyperlink r:id="rId8194" ref="H2066"/>
    <hyperlink r:id="rId8195" ref="I2066"/>
    <hyperlink r:id="rId8196" ref="H2067"/>
    <hyperlink r:id="rId8197" ref="I2067"/>
    <hyperlink r:id="rId8198" ref="J2067"/>
    <hyperlink r:id="rId8199" ref="K2067"/>
    <hyperlink r:id="rId8200" ref="L2067"/>
    <hyperlink r:id="rId8201" ref="H2068"/>
    <hyperlink r:id="rId8202" ref="I2068"/>
    <hyperlink r:id="rId8203" ref="J2068"/>
    <hyperlink r:id="rId8204" ref="K2068"/>
    <hyperlink r:id="rId8205" ref="L2068"/>
    <hyperlink r:id="rId8206" ref="H2069"/>
    <hyperlink r:id="rId8207" ref="I2069"/>
    <hyperlink r:id="rId8208" ref="H2070"/>
    <hyperlink r:id="rId8209" ref="I2070"/>
    <hyperlink r:id="rId8210" ref="J2070"/>
    <hyperlink r:id="rId8211" ref="K2070"/>
    <hyperlink r:id="rId8212" ref="L2070"/>
    <hyperlink r:id="rId8213" ref="H2071"/>
    <hyperlink r:id="rId8214" ref="I2071"/>
    <hyperlink r:id="rId8215" ref="J2071"/>
    <hyperlink r:id="rId8216" ref="K2071"/>
    <hyperlink r:id="rId8217" ref="L2071"/>
    <hyperlink r:id="rId8218" ref="H2072"/>
    <hyperlink r:id="rId8219" ref="I2072"/>
    <hyperlink r:id="rId8220" ref="J2072"/>
    <hyperlink r:id="rId8221" ref="K2072"/>
    <hyperlink r:id="rId8222" ref="L2072"/>
    <hyperlink r:id="rId8223" ref="H2073"/>
    <hyperlink r:id="rId8224" ref="I2073"/>
    <hyperlink r:id="rId8225" ref="J2073"/>
    <hyperlink r:id="rId8226" ref="K2073"/>
    <hyperlink r:id="rId8227" ref="H2074"/>
    <hyperlink r:id="rId8228" ref="I2074"/>
    <hyperlink r:id="rId8229" ref="J2074"/>
    <hyperlink r:id="rId8230" ref="K2074"/>
    <hyperlink r:id="rId8231" ref="L2074"/>
    <hyperlink r:id="rId8232" ref="H2075"/>
    <hyperlink r:id="rId8233" ref="I2075"/>
    <hyperlink r:id="rId8234" ref="J2075"/>
    <hyperlink r:id="rId8235" ref="H2076"/>
    <hyperlink r:id="rId8236" ref="I2076"/>
    <hyperlink r:id="rId8237" ref="J2076"/>
    <hyperlink r:id="rId8238" ref="K2076"/>
    <hyperlink r:id="rId8239" ref="H2077"/>
    <hyperlink r:id="rId8240" ref="I2077"/>
    <hyperlink r:id="rId8241" ref="H2078"/>
    <hyperlink r:id="rId8242" ref="I2078"/>
    <hyperlink r:id="rId8243" ref="J2078"/>
    <hyperlink r:id="rId8244" ref="K2078"/>
    <hyperlink r:id="rId8245" ref="L2078"/>
    <hyperlink r:id="rId8246" ref="H2079"/>
    <hyperlink r:id="rId8247" ref="I2079"/>
    <hyperlink r:id="rId8248" ref="J2079"/>
    <hyperlink r:id="rId8249" ref="K2079"/>
    <hyperlink r:id="rId8250" ref="L2079"/>
    <hyperlink r:id="rId8251" ref="H2080"/>
    <hyperlink r:id="rId8252" ref="I2080"/>
    <hyperlink r:id="rId8253" ref="J2080"/>
    <hyperlink r:id="rId8254" ref="K2080"/>
    <hyperlink r:id="rId8255" ref="L2080"/>
    <hyperlink r:id="rId8256" ref="H2081"/>
    <hyperlink r:id="rId8257" ref="I2081"/>
    <hyperlink r:id="rId8258" ref="J2081"/>
    <hyperlink r:id="rId8259" ref="K2081"/>
    <hyperlink r:id="rId8260" ref="L2081"/>
    <hyperlink r:id="rId8261" ref="H2082"/>
    <hyperlink r:id="rId8262" ref="I2082"/>
    <hyperlink r:id="rId8263" ref="J2082"/>
    <hyperlink r:id="rId8264" ref="K2082"/>
    <hyperlink r:id="rId8265" ref="L2082"/>
    <hyperlink r:id="rId8266" ref="H2083"/>
    <hyperlink r:id="rId8267" ref="I2083"/>
    <hyperlink r:id="rId8268" ref="J2083"/>
    <hyperlink r:id="rId8269" ref="K2083"/>
    <hyperlink r:id="rId8270" ref="L2083"/>
    <hyperlink r:id="rId8271" ref="H2084"/>
    <hyperlink r:id="rId8272" ref="I2084"/>
    <hyperlink r:id="rId8273" ref="J2084"/>
    <hyperlink r:id="rId8274" ref="K2084"/>
    <hyperlink r:id="rId8275" ref="L2084"/>
    <hyperlink r:id="rId8276" ref="H2085"/>
    <hyperlink r:id="rId8277" ref="I2085"/>
    <hyperlink r:id="rId8278" ref="J2085"/>
    <hyperlink r:id="rId8279" ref="H2086"/>
    <hyperlink r:id="rId8280" ref="I2086"/>
    <hyperlink r:id="rId8281" ref="J2086"/>
    <hyperlink r:id="rId8282" ref="K2086"/>
    <hyperlink r:id="rId8283" ref="H2087"/>
    <hyperlink r:id="rId8284" ref="I2087"/>
    <hyperlink r:id="rId8285" ref="H2088"/>
    <hyperlink r:id="rId8286" ref="I2088"/>
    <hyperlink r:id="rId8287" ref="J2088"/>
    <hyperlink r:id="rId8288" ref="K2088"/>
    <hyperlink r:id="rId8289" ref="L2088"/>
    <hyperlink r:id="rId8290" ref="H2089"/>
    <hyperlink r:id="rId8291" ref="I2089"/>
    <hyperlink r:id="rId8292" ref="J2089"/>
    <hyperlink r:id="rId8293" ref="K2089"/>
    <hyperlink r:id="rId8294" ref="L2089"/>
    <hyperlink r:id="rId8295" ref="H2090"/>
    <hyperlink r:id="rId8296" ref="I2090"/>
    <hyperlink r:id="rId8297" ref="J2090"/>
    <hyperlink r:id="rId8298" ref="K2090"/>
    <hyperlink r:id="rId8299" ref="L2090"/>
    <hyperlink r:id="rId8300" ref="H2091"/>
    <hyperlink r:id="rId8301" ref="I2091"/>
    <hyperlink r:id="rId8302" ref="J2091"/>
    <hyperlink r:id="rId8303" ref="K2091"/>
    <hyperlink r:id="rId8304" ref="L2091"/>
    <hyperlink r:id="rId8305" ref="H2092"/>
    <hyperlink r:id="rId8306" ref="I2092"/>
    <hyperlink r:id="rId8307" ref="J2092"/>
    <hyperlink r:id="rId8308" ref="K2092"/>
    <hyperlink r:id="rId8309" ref="L2092"/>
    <hyperlink r:id="rId8310" ref="H2093"/>
    <hyperlink r:id="rId8311" ref="I2093"/>
    <hyperlink r:id="rId8312" ref="H2094"/>
    <hyperlink r:id="rId8313" ref="I2094"/>
    <hyperlink r:id="rId8314" ref="H2095"/>
    <hyperlink r:id="rId8315" ref="I2095"/>
    <hyperlink r:id="rId8316" ref="J2095"/>
    <hyperlink r:id="rId8317" ref="K2095"/>
    <hyperlink r:id="rId8318" ref="L2095"/>
    <hyperlink r:id="rId8319" ref="H2096"/>
    <hyperlink r:id="rId8320" ref="I2096"/>
    <hyperlink r:id="rId8321" ref="J2096"/>
    <hyperlink r:id="rId8322" ref="K2096"/>
    <hyperlink r:id="rId8323" ref="L2096"/>
    <hyperlink r:id="rId8324" ref="H2097"/>
    <hyperlink r:id="rId8325" ref="I2097"/>
    <hyperlink r:id="rId8326" ref="J2097"/>
    <hyperlink r:id="rId8327" ref="K2097"/>
    <hyperlink r:id="rId8328" ref="L2097"/>
    <hyperlink r:id="rId8329" ref="H2098"/>
    <hyperlink r:id="rId8330" ref="I2098"/>
    <hyperlink r:id="rId8331" ref="J2098"/>
    <hyperlink r:id="rId8332" ref="K2098"/>
    <hyperlink r:id="rId8333" ref="L2098"/>
    <hyperlink r:id="rId8334" ref="H2099"/>
    <hyperlink r:id="rId8335" ref="I2099"/>
    <hyperlink r:id="rId8336" ref="J2099"/>
    <hyperlink r:id="rId8337" ref="K2099"/>
    <hyperlink r:id="rId8338" ref="L2099"/>
    <hyperlink r:id="rId8339" ref="H2100"/>
    <hyperlink r:id="rId8340" ref="I2100"/>
    <hyperlink r:id="rId8341" ref="J2100"/>
    <hyperlink r:id="rId8342" ref="K2100"/>
    <hyperlink r:id="rId8343" ref="L2100"/>
    <hyperlink r:id="rId8344" ref="H2101"/>
    <hyperlink r:id="rId8345" ref="I2101"/>
    <hyperlink r:id="rId8346" ref="J2101"/>
    <hyperlink r:id="rId8347" ref="K2101"/>
    <hyperlink r:id="rId8348" ref="L2101"/>
    <hyperlink r:id="rId8349" ref="H2102"/>
    <hyperlink r:id="rId8350" ref="I2102"/>
    <hyperlink r:id="rId8351" ref="J2102"/>
    <hyperlink r:id="rId8352" ref="K2102"/>
    <hyperlink r:id="rId8353" ref="L2102"/>
    <hyperlink r:id="rId8354" ref="H2103"/>
    <hyperlink r:id="rId8355" ref="I2103"/>
    <hyperlink r:id="rId8356" ref="J2103"/>
    <hyperlink r:id="rId8357" ref="K2103"/>
    <hyperlink r:id="rId8358" ref="H2104"/>
    <hyperlink r:id="rId8359" ref="I2104"/>
    <hyperlink r:id="rId8360" ref="J2104"/>
    <hyperlink r:id="rId8361" ref="K2104"/>
    <hyperlink r:id="rId8362" ref="L2104"/>
    <hyperlink r:id="rId8363" ref="H2105"/>
    <hyperlink r:id="rId8364" ref="I2105"/>
    <hyperlink r:id="rId8365" ref="J2105"/>
    <hyperlink r:id="rId8366" ref="H2106"/>
    <hyperlink r:id="rId8367" ref="I2106"/>
    <hyperlink r:id="rId8368" ref="J2106"/>
    <hyperlink r:id="rId8369" ref="K2106"/>
    <hyperlink r:id="rId8370" ref="L2106"/>
    <hyperlink r:id="rId8371" ref="H2107"/>
    <hyperlink r:id="rId8372" ref="I2107"/>
    <hyperlink r:id="rId8373" ref="J2107"/>
    <hyperlink r:id="rId8374" ref="K2107"/>
    <hyperlink r:id="rId8375" ref="L2107"/>
    <hyperlink r:id="rId8376" ref="H2108"/>
    <hyperlink r:id="rId8377" ref="I2108"/>
    <hyperlink r:id="rId8378" ref="J2108"/>
    <hyperlink r:id="rId8379" ref="K2108"/>
    <hyperlink r:id="rId8380" ref="L2108"/>
    <hyperlink r:id="rId8381" ref="H2109"/>
    <hyperlink r:id="rId8382" ref="I2109"/>
    <hyperlink r:id="rId8383" ref="H2110"/>
    <hyperlink r:id="rId8384" ref="I2110"/>
    <hyperlink r:id="rId8385" ref="J2110"/>
    <hyperlink r:id="rId8386" ref="K2110"/>
    <hyperlink r:id="rId8387" ref="L2110"/>
    <hyperlink r:id="rId8388" ref="H2111"/>
    <hyperlink r:id="rId8389" ref="I2111"/>
    <hyperlink r:id="rId8390" ref="J2111"/>
    <hyperlink r:id="rId8391" ref="K2111"/>
    <hyperlink r:id="rId8392" ref="L2111"/>
    <hyperlink r:id="rId8393" ref="H2112"/>
    <hyperlink r:id="rId8394" ref="I2112"/>
    <hyperlink r:id="rId8395" ref="J2112"/>
    <hyperlink r:id="rId8396" ref="K2112"/>
    <hyperlink r:id="rId8397" ref="L2112"/>
    <hyperlink r:id="rId8398" ref="H2113"/>
    <hyperlink r:id="rId8399" ref="I2113"/>
    <hyperlink r:id="rId8400" ref="J2113"/>
    <hyperlink r:id="rId8401" ref="K2113"/>
    <hyperlink r:id="rId8402" ref="L2113"/>
    <hyperlink r:id="rId8403" ref="H2114"/>
    <hyperlink r:id="rId8404" ref="I2114"/>
    <hyperlink r:id="rId8405" ref="J2114"/>
    <hyperlink r:id="rId8406" ref="K2114"/>
    <hyperlink r:id="rId8407" ref="L2114"/>
    <hyperlink r:id="rId8408" ref="H2115"/>
    <hyperlink r:id="rId8409" ref="I2115"/>
    <hyperlink r:id="rId8410" ref="J2115"/>
    <hyperlink r:id="rId8411" ref="K2115"/>
    <hyperlink r:id="rId8412" ref="L2115"/>
    <hyperlink r:id="rId8413" ref="H2116"/>
    <hyperlink r:id="rId8414" ref="I2116"/>
    <hyperlink r:id="rId8415" ref="J2116"/>
    <hyperlink r:id="rId8416" ref="K2116"/>
    <hyperlink r:id="rId8417" ref="L2116"/>
    <hyperlink r:id="rId8418" ref="H2117"/>
    <hyperlink r:id="rId8419" ref="I2117"/>
    <hyperlink r:id="rId8420" ref="J2117"/>
    <hyperlink r:id="rId8421" ref="H2118"/>
    <hyperlink r:id="rId8422" ref="I2118"/>
    <hyperlink r:id="rId8423" ref="J2118"/>
    <hyperlink r:id="rId8424" ref="K2118"/>
    <hyperlink r:id="rId8425" ref="L2118"/>
    <hyperlink r:id="rId8426" ref="H2119"/>
    <hyperlink r:id="rId8427" ref="I2119"/>
    <hyperlink r:id="rId8428" ref="J2119"/>
    <hyperlink r:id="rId8429" ref="K2119"/>
    <hyperlink r:id="rId8430" ref="L2119"/>
    <hyperlink r:id="rId8431" ref="H2120"/>
    <hyperlink r:id="rId8432" ref="I2120"/>
    <hyperlink r:id="rId8433" ref="J2120"/>
    <hyperlink r:id="rId8434" ref="K2120"/>
    <hyperlink r:id="rId8435" ref="L2120"/>
    <hyperlink r:id="rId8436" ref="H2121"/>
    <hyperlink r:id="rId8437" ref="I2121"/>
    <hyperlink r:id="rId8438" ref="J2121"/>
    <hyperlink r:id="rId8439" ref="K2121"/>
    <hyperlink r:id="rId8440" ref="H2122"/>
    <hyperlink r:id="rId8441" ref="I2122"/>
    <hyperlink r:id="rId8442" ref="J2122"/>
    <hyperlink r:id="rId8443" ref="K2122"/>
    <hyperlink r:id="rId8444" ref="L2122"/>
    <hyperlink r:id="rId8445" ref="H2123"/>
    <hyperlink r:id="rId8446" ref="I2123"/>
    <hyperlink r:id="rId8447" ref="J2123"/>
    <hyperlink r:id="rId8448" ref="K2123"/>
    <hyperlink r:id="rId8449" ref="L2123"/>
    <hyperlink r:id="rId8450" ref="H2124"/>
    <hyperlink r:id="rId8451" ref="I2124"/>
    <hyperlink r:id="rId8452" ref="H2125"/>
    <hyperlink r:id="rId8453" ref="I2125"/>
    <hyperlink r:id="rId8454" ref="H2126"/>
    <hyperlink r:id="rId8455" ref="I2126"/>
    <hyperlink r:id="rId8456" ref="J2126"/>
    <hyperlink r:id="rId8457" ref="K2126"/>
    <hyperlink r:id="rId8458" ref="L2126"/>
    <hyperlink r:id="rId8459" ref="H2127"/>
    <hyperlink r:id="rId8460" ref="I2127"/>
    <hyperlink r:id="rId8461" ref="J2127"/>
    <hyperlink r:id="rId8462" ref="K2127"/>
    <hyperlink r:id="rId8463" ref="L2127"/>
    <hyperlink r:id="rId8464" ref="H2128"/>
    <hyperlink r:id="rId8465" ref="I2128"/>
    <hyperlink r:id="rId8466" ref="H2129"/>
    <hyperlink r:id="rId8467" ref="I2129"/>
    <hyperlink r:id="rId8468" ref="J2129"/>
    <hyperlink r:id="rId8469" ref="K2129"/>
    <hyperlink r:id="rId8470" ref="L2129"/>
    <hyperlink r:id="rId8471" ref="H2130"/>
    <hyperlink r:id="rId8472" ref="I2130"/>
    <hyperlink r:id="rId8473" ref="J2130"/>
    <hyperlink r:id="rId8474" ref="H2131"/>
    <hyperlink r:id="rId8475" ref="I2131"/>
    <hyperlink r:id="rId8476" ref="J2131"/>
    <hyperlink r:id="rId8477" ref="K2131"/>
    <hyperlink r:id="rId8478" ref="L2131"/>
    <hyperlink r:id="rId8479" ref="H2132"/>
    <hyperlink r:id="rId8480" ref="I2132"/>
    <hyperlink r:id="rId8481" ref="J2132"/>
    <hyperlink r:id="rId8482" ref="K2132"/>
    <hyperlink r:id="rId8483" ref="L2132"/>
    <hyperlink r:id="rId8484" ref="H2133"/>
    <hyperlink r:id="rId8485" ref="I2133"/>
    <hyperlink r:id="rId8486" ref="J2133"/>
    <hyperlink r:id="rId8487" ref="K2133"/>
    <hyperlink r:id="rId8488" ref="L2133"/>
    <hyperlink r:id="rId8489" ref="H2134"/>
    <hyperlink r:id="rId8490" ref="I2134"/>
    <hyperlink r:id="rId8491" ref="J2134"/>
    <hyperlink r:id="rId8492" ref="K2134"/>
    <hyperlink r:id="rId8493" ref="L2134"/>
    <hyperlink r:id="rId8494" ref="H2135"/>
    <hyperlink r:id="rId8495" ref="I2135"/>
    <hyperlink r:id="rId8496" ref="J2135"/>
    <hyperlink r:id="rId8497" ref="K2135"/>
    <hyperlink r:id="rId8498" ref="H2136"/>
    <hyperlink r:id="rId8499" ref="I2136"/>
    <hyperlink r:id="rId8500" ref="J2136"/>
    <hyperlink r:id="rId8501" ref="K2136"/>
    <hyperlink r:id="rId8502" ref="H2137"/>
    <hyperlink r:id="rId8503" ref="I2137"/>
    <hyperlink r:id="rId8504" ref="J2137"/>
    <hyperlink r:id="rId8505" ref="K2137"/>
    <hyperlink r:id="rId8506" ref="L2137"/>
    <hyperlink r:id="rId8507" ref="H2138"/>
    <hyperlink r:id="rId8508" ref="I2138"/>
    <hyperlink r:id="rId8509" ref="J2138"/>
    <hyperlink r:id="rId8510" ref="H2139"/>
    <hyperlink r:id="rId8511" ref="I2139"/>
    <hyperlink r:id="rId8512" ref="J2139"/>
    <hyperlink r:id="rId8513" ref="K2139"/>
    <hyperlink r:id="rId8514" ref="L2139"/>
    <hyperlink r:id="rId8515" ref="H2140"/>
    <hyperlink r:id="rId8516" ref="I2140"/>
    <hyperlink r:id="rId8517" ref="J2140"/>
    <hyperlink r:id="rId8518" ref="K2140"/>
    <hyperlink r:id="rId8519" ref="L2140"/>
    <hyperlink r:id="rId8520" ref="H2141"/>
    <hyperlink r:id="rId8521" ref="I2141"/>
    <hyperlink r:id="rId8522" ref="J2141"/>
    <hyperlink r:id="rId8523" ref="H2142"/>
    <hyperlink r:id="rId8524" ref="I2142"/>
    <hyperlink r:id="rId8525" ref="J2142"/>
    <hyperlink r:id="rId8526" ref="K2142"/>
    <hyperlink r:id="rId8527" ref="L2142"/>
    <hyperlink r:id="rId8528" ref="H2143"/>
    <hyperlink r:id="rId8529" ref="I2143"/>
    <hyperlink r:id="rId8530" ref="J2143"/>
    <hyperlink r:id="rId8531" ref="H2144"/>
    <hyperlink r:id="rId8532" ref="I2144"/>
    <hyperlink r:id="rId8533" ref="J2144"/>
    <hyperlink r:id="rId8534" ref="K2144"/>
    <hyperlink r:id="rId8535" ref="L2144"/>
    <hyperlink r:id="rId8536" ref="H2145"/>
    <hyperlink r:id="rId8537" ref="I2145"/>
    <hyperlink r:id="rId8538" ref="J2145"/>
    <hyperlink r:id="rId8539" ref="K2145"/>
    <hyperlink r:id="rId8540" ref="L2145"/>
    <hyperlink r:id="rId8541" ref="H2146"/>
    <hyperlink r:id="rId8542" ref="I2146"/>
    <hyperlink r:id="rId8543" ref="J2146"/>
    <hyperlink r:id="rId8544" ref="K2146"/>
    <hyperlink r:id="rId8545" ref="L2146"/>
    <hyperlink r:id="rId8546" ref="H2147"/>
    <hyperlink r:id="rId8547" ref="I2147"/>
    <hyperlink r:id="rId8548" ref="H2148"/>
    <hyperlink r:id="rId8549" ref="I2148"/>
    <hyperlink r:id="rId8550" ref="J2148"/>
    <hyperlink r:id="rId8551" ref="K2148"/>
    <hyperlink r:id="rId8552" ref="L2148"/>
    <hyperlink r:id="rId8553" ref="H2149"/>
    <hyperlink r:id="rId8554" ref="I2149"/>
    <hyperlink r:id="rId8555" ref="J2149"/>
    <hyperlink r:id="rId8556" ref="K2149"/>
    <hyperlink r:id="rId8557" ref="L2149"/>
    <hyperlink r:id="rId8558" ref="H2150"/>
    <hyperlink r:id="rId8559" ref="I2150"/>
    <hyperlink r:id="rId8560" ref="J2150"/>
    <hyperlink r:id="rId8561" ref="H2151"/>
    <hyperlink r:id="rId8562" ref="H2152"/>
    <hyperlink r:id="rId8563" ref="H2153"/>
    <hyperlink r:id="rId8564" ref="I2153"/>
    <hyperlink r:id="rId8565" ref="H2154"/>
    <hyperlink r:id="rId8566" ref="I2154"/>
    <hyperlink r:id="rId8567" ref="J2154"/>
    <hyperlink r:id="rId8568" ref="K2154"/>
    <hyperlink r:id="rId8569" ref="L2154"/>
    <hyperlink r:id="rId8570" ref="H2155"/>
    <hyperlink r:id="rId8571" ref="I2155"/>
    <hyperlink r:id="rId8572" ref="J2155"/>
    <hyperlink r:id="rId8573" ref="K2155"/>
    <hyperlink r:id="rId8574" ref="L2155"/>
    <hyperlink r:id="rId8575" ref="H2156"/>
    <hyperlink r:id="rId8576" ref="I2156"/>
    <hyperlink r:id="rId8577" ref="J2156"/>
    <hyperlink r:id="rId8578" ref="K2156"/>
    <hyperlink r:id="rId8579" ref="L2156"/>
    <hyperlink r:id="rId8580" ref="H2157"/>
    <hyperlink r:id="rId8581" ref="I2157"/>
    <hyperlink r:id="rId8582" ref="J2157"/>
    <hyperlink r:id="rId8583" ref="K2157"/>
    <hyperlink r:id="rId8584" ref="L2157"/>
    <hyperlink r:id="rId8585" ref="H2158"/>
    <hyperlink r:id="rId8586" ref="I2158"/>
    <hyperlink r:id="rId8587" ref="J2158"/>
    <hyperlink r:id="rId8588" ref="K2158"/>
    <hyperlink r:id="rId8589" ref="L2158"/>
    <hyperlink r:id="rId8590" ref="H2159"/>
    <hyperlink r:id="rId8591" ref="I2159"/>
    <hyperlink r:id="rId8592" ref="J2159"/>
    <hyperlink r:id="rId8593" ref="H2160"/>
    <hyperlink r:id="rId8594" ref="I2160"/>
    <hyperlink r:id="rId8595" ref="J2160"/>
    <hyperlink r:id="rId8596" ref="K2160"/>
    <hyperlink r:id="rId8597" ref="L2160"/>
    <hyperlink r:id="rId8598" ref="H2161"/>
    <hyperlink r:id="rId8599" ref="I2161"/>
    <hyperlink r:id="rId8600" ref="J2161"/>
    <hyperlink r:id="rId8601" ref="K2161"/>
    <hyperlink r:id="rId8602" ref="L2161"/>
    <hyperlink r:id="rId8603" ref="H2162"/>
    <hyperlink r:id="rId8604" ref="I2162"/>
    <hyperlink r:id="rId8605" ref="J2162"/>
    <hyperlink r:id="rId8606" ref="K2162"/>
    <hyperlink r:id="rId8607" ref="H2163"/>
    <hyperlink r:id="rId8608" ref="I2163"/>
    <hyperlink r:id="rId8609" ref="J2163"/>
    <hyperlink r:id="rId8610" ref="K2163"/>
    <hyperlink r:id="rId8611" ref="L2163"/>
    <hyperlink r:id="rId8612" ref="H2164"/>
    <hyperlink r:id="rId8613" ref="I2164"/>
    <hyperlink r:id="rId8614" ref="J2164"/>
    <hyperlink r:id="rId8615" ref="K2164"/>
    <hyperlink r:id="rId8616" ref="L2164"/>
    <hyperlink r:id="rId8617" ref="H2165"/>
    <hyperlink r:id="rId8618" ref="I2165"/>
    <hyperlink r:id="rId8619" ref="J2165"/>
    <hyperlink r:id="rId8620" ref="K2165"/>
    <hyperlink r:id="rId8621" ref="L2165"/>
    <hyperlink r:id="rId8622" ref="H2166"/>
    <hyperlink r:id="rId8623" ref="I2166"/>
    <hyperlink r:id="rId8624" ref="J2166"/>
    <hyperlink r:id="rId8625" ref="K2166"/>
    <hyperlink r:id="rId8626" ref="L2166"/>
    <hyperlink r:id="rId8627" ref="H2167"/>
    <hyperlink r:id="rId8628" ref="I2167"/>
    <hyperlink r:id="rId8629" ref="J2167"/>
    <hyperlink r:id="rId8630" ref="K2167"/>
    <hyperlink r:id="rId8631" ref="L2167"/>
    <hyperlink r:id="rId8632" ref="H2168"/>
    <hyperlink r:id="rId8633" ref="H2169"/>
    <hyperlink r:id="rId8634" ref="I2169"/>
    <hyperlink r:id="rId8635" ref="J2169"/>
    <hyperlink r:id="rId8636" ref="K2169"/>
    <hyperlink r:id="rId8637" ref="L2169"/>
    <hyperlink r:id="rId8638" ref="H2170"/>
    <hyperlink r:id="rId8639" ref="I2170"/>
    <hyperlink r:id="rId8640" ref="J2170"/>
    <hyperlink r:id="rId8641" ref="K2170"/>
    <hyperlink r:id="rId8642" ref="L2170"/>
    <hyperlink r:id="rId8643" ref="H2171"/>
    <hyperlink r:id="rId8644" ref="I2171"/>
    <hyperlink r:id="rId8645" ref="J2171"/>
    <hyperlink r:id="rId8646" ref="K2171"/>
    <hyperlink r:id="rId8647" ref="L2171"/>
    <hyperlink r:id="rId8648" ref="H2172"/>
    <hyperlink r:id="rId8649" ref="I2172"/>
    <hyperlink r:id="rId8650" ref="J2172"/>
    <hyperlink r:id="rId8651" ref="K2172"/>
    <hyperlink r:id="rId8652" ref="H2173"/>
    <hyperlink r:id="rId8653" ref="I2173"/>
    <hyperlink r:id="rId8654" ref="J2173"/>
    <hyperlink r:id="rId8655" ref="K2173"/>
    <hyperlink r:id="rId8656" ref="L2173"/>
    <hyperlink r:id="rId8657" ref="H2174"/>
    <hyperlink r:id="rId8658" ref="I2174"/>
    <hyperlink r:id="rId8659" ref="J2174"/>
    <hyperlink r:id="rId8660" ref="K2174"/>
    <hyperlink r:id="rId8661" ref="L2174"/>
    <hyperlink r:id="rId8662" ref="H2175"/>
    <hyperlink r:id="rId8663" ref="I2175"/>
    <hyperlink r:id="rId8664" ref="J2175"/>
    <hyperlink r:id="rId8665" ref="K2175"/>
    <hyperlink r:id="rId8666" ref="L2175"/>
    <hyperlink r:id="rId8667" ref="H2176"/>
    <hyperlink r:id="rId8668" ref="I2176"/>
    <hyperlink r:id="rId8669" ref="J2176"/>
    <hyperlink r:id="rId8670" ref="K2176"/>
    <hyperlink r:id="rId8671" ref="L2176"/>
    <hyperlink r:id="rId8672" ref="H2177"/>
    <hyperlink r:id="rId8673" ref="I2177"/>
    <hyperlink r:id="rId8674" ref="J2177"/>
    <hyperlink r:id="rId8675" ref="K2177"/>
    <hyperlink r:id="rId8676" ref="L2177"/>
    <hyperlink r:id="rId8677" ref="H2178"/>
    <hyperlink r:id="rId8678" ref="I2178"/>
    <hyperlink r:id="rId8679" ref="J2178"/>
    <hyperlink r:id="rId8680" ref="K2178"/>
    <hyperlink r:id="rId8681" ref="L2178"/>
    <hyperlink r:id="rId8682" ref="H2179"/>
    <hyperlink r:id="rId8683" ref="I2179"/>
    <hyperlink r:id="rId8684" ref="J2179"/>
    <hyperlink r:id="rId8685" ref="H2180"/>
    <hyperlink r:id="rId8686" ref="I2180"/>
    <hyperlink r:id="rId8687" ref="J2180"/>
    <hyperlink r:id="rId8688" ref="K2180"/>
    <hyperlink r:id="rId8689" ref="L2180"/>
    <hyperlink r:id="rId8690" ref="H2181"/>
    <hyperlink r:id="rId8691" ref="I2181"/>
    <hyperlink r:id="rId8692" ref="J2181"/>
    <hyperlink r:id="rId8693" ref="K2181"/>
    <hyperlink r:id="rId8694" ref="L2181"/>
    <hyperlink r:id="rId8695" ref="H2182"/>
    <hyperlink r:id="rId8696" ref="I2182"/>
    <hyperlink r:id="rId8697" ref="J2182"/>
    <hyperlink r:id="rId8698" ref="K2182"/>
    <hyperlink r:id="rId8699" ref="L2182"/>
    <hyperlink r:id="rId8700" ref="H2183"/>
    <hyperlink r:id="rId8701" ref="I2183"/>
    <hyperlink r:id="rId8702" ref="J2183"/>
    <hyperlink r:id="rId8703" ref="K2183"/>
    <hyperlink r:id="rId8704" ref="L2183"/>
    <hyperlink r:id="rId8705" ref="H2184"/>
    <hyperlink r:id="rId8706" ref="I2184"/>
    <hyperlink r:id="rId8707" ref="J2184"/>
    <hyperlink r:id="rId8708" ref="K2184"/>
    <hyperlink r:id="rId8709" ref="H2185"/>
    <hyperlink r:id="rId8710" ref="I2185"/>
    <hyperlink r:id="rId8711" ref="J2185"/>
    <hyperlink r:id="rId8712" ref="H2186"/>
    <hyperlink r:id="rId8713" ref="I2186"/>
    <hyperlink r:id="rId8714" ref="J2186"/>
    <hyperlink r:id="rId8715" ref="K2186"/>
    <hyperlink r:id="rId8716" ref="L2186"/>
    <hyperlink r:id="rId8717" ref="H2187"/>
    <hyperlink r:id="rId8718" ref="I2187"/>
    <hyperlink r:id="rId8719" ref="J2187"/>
    <hyperlink r:id="rId8720" ref="K2187"/>
    <hyperlink r:id="rId8721" ref="L2187"/>
    <hyperlink r:id="rId8722" ref="H2188"/>
    <hyperlink r:id="rId8723" ref="I2188"/>
    <hyperlink r:id="rId8724" ref="J2188"/>
    <hyperlink r:id="rId8725" ref="K2188"/>
    <hyperlink r:id="rId8726" ref="L2188"/>
    <hyperlink r:id="rId8727" ref="H2189"/>
    <hyperlink r:id="rId8728" ref="I2189"/>
    <hyperlink r:id="rId8729" ref="J2189"/>
    <hyperlink r:id="rId8730" ref="K2189"/>
    <hyperlink r:id="rId8731" ref="L2189"/>
    <hyperlink r:id="rId8732" ref="H2190"/>
    <hyperlink r:id="rId8733" ref="I2190"/>
    <hyperlink r:id="rId8734" ref="J2190"/>
    <hyperlink r:id="rId8735" ref="K2190"/>
    <hyperlink r:id="rId8736" ref="L2190"/>
    <hyperlink r:id="rId8737" ref="H2191"/>
    <hyperlink r:id="rId8738" ref="I2191"/>
    <hyperlink r:id="rId8739" ref="J2191"/>
    <hyperlink r:id="rId8740" ref="K2191"/>
    <hyperlink r:id="rId8741" ref="L2191"/>
    <hyperlink r:id="rId8742" ref="H2192"/>
    <hyperlink r:id="rId8743" ref="I2192"/>
    <hyperlink r:id="rId8744" ref="J2192"/>
    <hyperlink r:id="rId8745" ref="K2192"/>
    <hyperlink r:id="rId8746" ref="H2193"/>
    <hyperlink r:id="rId8747" ref="I2193"/>
    <hyperlink r:id="rId8748" ref="J2193"/>
    <hyperlink r:id="rId8749" ref="K2193"/>
    <hyperlink r:id="rId8750" ref="L2193"/>
    <hyperlink r:id="rId8751" ref="H2194"/>
    <hyperlink r:id="rId8752" ref="H2195"/>
    <hyperlink r:id="rId8753" ref="I2195"/>
    <hyperlink r:id="rId8754" ref="J2195"/>
    <hyperlink r:id="rId8755" ref="K2195"/>
    <hyperlink r:id="rId8756" ref="L2195"/>
    <hyperlink r:id="rId8757" ref="H2196"/>
    <hyperlink r:id="rId8758" ref="I2196"/>
    <hyperlink r:id="rId8759" ref="J2196"/>
    <hyperlink r:id="rId8760" ref="K2196"/>
    <hyperlink r:id="rId8761" ref="L2196"/>
    <hyperlink r:id="rId8762" ref="H2197"/>
    <hyperlink r:id="rId8763" ref="I2197"/>
    <hyperlink r:id="rId8764" ref="H2198"/>
    <hyperlink r:id="rId8765" ref="I2198"/>
    <hyperlink r:id="rId8766" ref="J2198"/>
    <hyperlink r:id="rId8767" ref="K2198"/>
    <hyperlink r:id="rId8768" ref="L2198"/>
    <hyperlink r:id="rId8769" ref="H2199"/>
    <hyperlink r:id="rId8770" ref="I2199"/>
    <hyperlink r:id="rId8771" ref="J2199"/>
    <hyperlink r:id="rId8772" ref="K2199"/>
    <hyperlink r:id="rId8773" ref="L2199"/>
    <hyperlink r:id="rId8774" ref="H2200"/>
    <hyperlink r:id="rId8775" ref="I2200"/>
    <hyperlink r:id="rId8776" ref="J2200"/>
    <hyperlink r:id="rId8777" ref="K2200"/>
    <hyperlink r:id="rId8778" ref="L2200"/>
    <hyperlink r:id="rId8779" ref="H2201"/>
    <hyperlink r:id="rId8780" ref="I2201"/>
    <hyperlink r:id="rId8781" ref="J2201"/>
    <hyperlink r:id="rId8782" ref="K2201"/>
    <hyperlink r:id="rId8783" ref="L2201"/>
    <hyperlink r:id="rId8784" ref="H2202"/>
    <hyperlink r:id="rId8785" ref="I2202"/>
    <hyperlink r:id="rId8786" ref="J2202"/>
    <hyperlink r:id="rId8787" ref="K2202"/>
    <hyperlink r:id="rId8788" ref="L2202"/>
    <hyperlink r:id="rId8789" ref="H2203"/>
    <hyperlink r:id="rId8790" ref="I2203"/>
    <hyperlink r:id="rId8791" ref="J2203"/>
    <hyperlink r:id="rId8792" ref="K2203"/>
    <hyperlink r:id="rId8793" ref="L2203"/>
    <hyperlink r:id="rId8794" ref="H2204"/>
    <hyperlink r:id="rId8795" ref="I2204"/>
    <hyperlink r:id="rId8796" ref="J2204"/>
    <hyperlink r:id="rId8797" ref="K2204"/>
    <hyperlink r:id="rId8798" ref="L2204"/>
    <hyperlink r:id="rId8799" ref="H2205"/>
    <hyperlink r:id="rId8800" ref="I2205"/>
    <hyperlink r:id="rId8801" ref="J2205"/>
    <hyperlink r:id="rId8802" ref="K2205"/>
    <hyperlink r:id="rId8803" ref="L2205"/>
    <hyperlink r:id="rId8804" ref="H2206"/>
    <hyperlink r:id="rId8805" ref="I2206"/>
    <hyperlink r:id="rId8806" ref="J2206"/>
    <hyperlink r:id="rId8807" ref="K2206"/>
    <hyperlink r:id="rId8808" ref="L2206"/>
    <hyperlink r:id="rId8809" ref="H2207"/>
    <hyperlink r:id="rId8810" ref="I2207"/>
    <hyperlink r:id="rId8811" ref="J2207"/>
    <hyperlink r:id="rId8812" ref="K2207"/>
    <hyperlink r:id="rId8813" ref="L2207"/>
    <hyperlink r:id="rId8814" ref="H2208"/>
    <hyperlink r:id="rId8815" ref="I2208"/>
    <hyperlink r:id="rId8816" ref="J2208"/>
    <hyperlink r:id="rId8817" ref="K2208"/>
    <hyperlink r:id="rId8818" ref="L2208"/>
    <hyperlink r:id="rId8819" ref="H2209"/>
    <hyperlink r:id="rId8820" ref="I2209"/>
    <hyperlink r:id="rId8821" ref="J2209"/>
    <hyperlink r:id="rId8822" ref="K2209"/>
    <hyperlink r:id="rId8823" ref="L2209"/>
    <hyperlink r:id="rId8824" ref="H2210"/>
    <hyperlink r:id="rId8825" ref="I2210"/>
    <hyperlink r:id="rId8826" ref="J2210"/>
    <hyperlink r:id="rId8827" ref="K2210"/>
    <hyperlink r:id="rId8828" ref="L2210"/>
    <hyperlink r:id="rId8829" ref="H2211"/>
    <hyperlink r:id="rId8830" ref="I2211"/>
    <hyperlink r:id="rId8831" ref="J2211"/>
    <hyperlink r:id="rId8832" ref="K2211"/>
    <hyperlink r:id="rId8833" ref="L2211"/>
    <hyperlink r:id="rId8834" ref="H2212"/>
    <hyperlink r:id="rId8835" ref="I2212"/>
    <hyperlink r:id="rId8836" ref="J2212"/>
    <hyperlink r:id="rId8837" ref="K2212"/>
    <hyperlink r:id="rId8838" ref="L2212"/>
    <hyperlink r:id="rId8839" ref="H2213"/>
    <hyperlink r:id="rId8840" ref="I2213"/>
    <hyperlink r:id="rId8841" ref="J2213"/>
    <hyperlink r:id="rId8842" ref="K2213"/>
    <hyperlink r:id="rId8843" ref="L2213"/>
    <hyperlink r:id="rId8844" ref="H2214"/>
    <hyperlink r:id="rId8845" ref="I2214"/>
    <hyperlink r:id="rId8846" ref="J2214"/>
    <hyperlink r:id="rId8847" ref="K2214"/>
    <hyperlink r:id="rId8848" ref="L2214"/>
    <hyperlink r:id="rId8849" ref="H2215"/>
    <hyperlink r:id="rId8850" ref="I2215"/>
    <hyperlink r:id="rId8851" ref="J2215"/>
    <hyperlink r:id="rId8852" ref="K2215"/>
    <hyperlink r:id="rId8853" ref="L2215"/>
    <hyperlink r:id="rId8854" ref="H2216"/>
    <hyperlink r:id="rId8855" ref="I2216"/>
    <hyperlink r:id="rId8856" ref="J2216"/>
    <hyperlink r:id="rId8857" ref="K2216"/>
    <hyperlink r:id="rId8858" ref="L2216"/>
    <hyperlink r:id="rId8859" ref="H2217"/>
    <hyperlink r:id="rId8860" ref="I2217"/>
    <hyperlink r:id="rId8861" ref="J2217"/>
    <hyperlink r:id="rId8862" ref="K2217"/>
    <hyperlink r:id="rId8863" ref="L2217"/>
    <hyperlink r:id="rId8864" ref="H2218"/>
    <hyperlink r:id="rId8865" ref="H2219"/>
    <hyperlink r:id="rId8866" ref="H2220"/>
    <hyperlink r:id="rId8867" ref="H2221"/>
    <hyperlink r:id="rId8868" ref="H2222"/>
    <hyperlink r:id="rId8869" ref="I2222"/>
    <hyperlink r:id="rId8870" ref="J2222"/>
    <hyperlink r:id="rId8871" ref="K2222"/>
    <hyperlink r:id="rId8872" ref="L2222"/>
    <hyperlink r:id="rId8873" ref="H2223"/>
    <hyperlink r:id="rId8874" ref="I2223"/>
    <hyperlink r:id="rId8875" ref="J2223"/>
    <hyperlink r:id="rId8876" ref="K2223"/>
    <hyperlink r:id="rId8877" ref="H2224"/>
    <hyperlink r:id="rId8878" ref="H2225"/>
    <hyperlink r:id="rId8879" ref="I2225"/>
    <hyperlink r:id="rId8880" ref="H2226"/>
    <hyperlink r:id="rId8881" ref="I2226"/>
    <hyperlink r:id="rId8882" ref="J2226"/>
    <hyperlink r:id="rId8883" ref="K2226"/>
    <hyperlink r:id="rId8884" ref="L2226"/>
    <hyperlink r:id="rId8885" ref="H2227"/>
    <hyperlink r:id="rId8886" ref="I2227"/>
    <hyperlink r:id="rId8887" ref="H2228"/>
    <hyperlink r:id="rId8888" ref="I2228"/>
    <hyperlink r:id="rId8889" ref="J2228"/>
    <hyperlink r:id="rId8890" ref="K2228"/>
    <hyperlink r:id="rId8891" ref="L2228"/>
    <hyperlink r:id="rId8892" ref="H2229"/>
    <hyperlink r:id="rId8893" ref="I2229"/>
    <hyperlink r:id="rId8894" ref="J2229"/>
    <hyperlink r:id="rId8895" ref="K2229"/>
    <hyperlink r:id="rId8896" ref="L2229"/>
    <hyperlink r:id="rId8897" ref="H2230"/>
    <hyperlink r:id="rId8898" ref="I2230"/>
    <hyperlink r:id="rId8899" ref="J2230"/>
    <hyperlink r:id="rId8900" ref="K2230"/>
    <hyperlink r:id="rId8901" ref="L2230"/>
    <hyperlink r:id="rId8902" ref="H2231"/>
    <hyperlink r:id="rId8903" ref="I2231"/>
    <hyperlink r:id="rId8904" ref="J2231"/>
    <hyperlink r:id="rId8905" ref="K2231"/>
    <hyperlink r:id="rId8906" ref="L2231"/>
    <hyperlink r:id="rId8907" ref="H2232"/>
    <hyperlink r:id="rId8908" ref="I2232"/>
    <hyperlink r:id="rId8909" ref="J2232"/>
    <hyperlink r:id="rId8910" ref="K2232"/>
    <hyperlink r:id="rId8911" ref="L2232"/>
    <hyperlink r:id="rId8912" ref="H2233"/>
    <hyperlink r:id="rId8913" ref="I2233"/>
    <hyperlink r:id="rId8914" ref="J2233"/>
    <hyperlink r:id="rId8915" ref="H2234"/>
    <hyperlink r:id="rId8916" ref="I2234"/>
    <hyperlink r:id="rId8917" ref="J2234"/>
    <hyperlink r:id="rId8918" ref="K2234"/>
    <hyperlink r:id="rId8919" ref="L2234"/>
    <hyperlink r:id="rId8920" ref="H2235"/>
    <hyperlink r:id="rId8921" ref="I2235"/>
    <hyperlink r:id="rId8922" ref="H2236"/>
    <hyperlink r:id="rId8923" ref="H2237"/>
    <hyperlink r:id="rId8924" ref="I2237"/>
    <hyperlink r:id="rId8925" ref="J2237"/>
  </hyperlinks>
  <printOptions/>
  <pageMargins bottom="0.75" footer="0.0" header="0.0" left="0.7" right="0.7" top="0.75"/>
  <pageSetup orientation="landscape"/>
  <drawing r:id="rId8926"/>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B1" s="67" t="s">
        <v>230</v>
      </c>
      <c r="C1" s="67" t="s">
        <v>231</v>
      </c>
      <c r="D1" s="67" t="s">
        <v>232</v>
      </c>
      <c r="E1" s="67" t="s">
        <v>234</v>
      </c>
      <c r="F1" s="67" t="s">
        <v>233</v>
      </c>
      <c r="G1" s="67" t="s">
        <v>5346</v>
      </c>
      <c r="H1" s="67" t="s">
        <v>235</v>
      </c>
      <c r="I1" s="67" t="s">
        <v>236</v>
      </c>
      <c r="J1" s="67" t="s">
        <v>237</v>
      </c>
      <c r="K1" s="67" t="s">
        <v>238</v>
      </c>
      <c r="L1" s="67" t="s">
        <v>239</v>
      </c>
    </row>
    <row r="2">
      <c r="A2" s="67">
        <v>34.0</v>
      </c>
      <c r="B2" s="72" t="s">
        <v>1108</v>
      </c>
      <c r="C2" s="72">
        <v>3.0</v>
      </c>
      <c r="D2" s="72" t="s">
        <v>1109</v>
      </c>
      <c r="E2" s="72" t="s">
        <v>1111</v>
      </c>
      <c r="F2" s="72" t="s">
        <v>1110</v>
      </c>
      <c r="G2" s="72" t="s">
        <v>15734</v>
      </c>
      <c r="H2" s="75" t="s">
        <v>1112</v>
      </c>
      <c r="I2" s="75" t="s">
        <v>1113</v>
      </c>
      <c r="J2" s="75" t="s">
        <v>1114</v>
      </c>
      <c r="K2" s="75" t="s">
        <v>1115</v>
      </c>
      <c r="L2" s="75" t="s">
        <v>1114</v>
      </c>
    </row>
    <row r="3">
      <c r="A3" s="67">
        <v>69.0</v>
      </c>
      <c r="B3" s="72" t="s">
        <v>1147</v>
      </c>
      <c r="C3" s="72">
        <v>3.0</v>
      </c>
      <c r="D3" s="72" t="s">
        <v>1148</v>
      </c>
      <c r="E3" s="72" t="s">
        <v>1150</v>
      </c>
      <c r="F3" s="72" t="s">
        <v>1149</v>
      </c>
      <c r="G3" s="72" t="s">
        <v>15735</v>
      </c>
      <c r="H3" s="75" t="s">
        <v>1151</v>
      </c>
      <c r="I3" s="75" t="s">
        <v>279</v>
      </c>
      <c r="J3" s="75" t="s">
        <v>1152</v>
      </c>
      <c r="K3" s="75" t="s">
        <v>1054</v>
      </c>
      <c r="L3" s="75" t="s">
        <v>1152</v>
      </c>
    </row>
    <row r="4">
      <c r="A4" s="67">
        <v>87.0</v>
      </c>
      <c r="B4" s="72" t="s">
        <v>1941</v>
      </c>
      <c r="C4" s="72">
        <v>3.0</v>
      </c>
      <c r="D4" s="72" t="s">
        <v>1942</v>
      </c>
      <c r="E4" s="72" t="s">
        <v>1944</v>
      </c>
      <c r="F4" s="72" t="s">
        <v>1943</v>
      </c>
      <c r="G4" s="72" t="s">
        <v>15736</v>
      </c>
      <c r="H4" s="75" t="s">
        <v>1945</v>
      </c>
      <c r="I4" s="75" t="s">
        <v>1783</v>
      </c>
      <c r="J4" s="75" t="s">
        <v>1946</v>
      </c>
      <c r="K4" s="75" t="s">
        <v>1947</v>
      </c>
      <c r="L4" s="75" t="s">
        <v>1948</v>
      </c>
    </row>
    <row r="5">
      <c r="A5" s="67">
        <v>90.0</v>
      </c>
      <c r="B5" s="72" t="s">
        <v>1777</v>
      </c>
      <c r="C5" s="72">
        <v>3.0</v>
      </c>
      <c r="D5" s="72" t="s">
        <v>1778</v>
      </c>
      <c r="E5" s="72" t="s">
        <v>1780</v>
      </c>
      <c r="F5" s="72" t="s">
        <v>1779</v>
      </c>
      <c r="G5" s="72" t="s">
        <v>15737</v>
      </c>
      <c r="H5" s="75" t="s">
        <v>1781</v>
      </c>
      <c r="I5" s="75" t="s">
        <v>1782</v>
      </c>
      <c r="J5" s="75" t="s">
        <v>1783</v>
      </c>
      <c r="K5" s="75" t="s">
        <v>1784</v>
      </c>
      <c r="L5" s="75" t="s">
        <v>1785</v>
      </c>
    </row>
    <row r="6">
      <c r="A6" s="67">
        <v>188.0</v>
      </c>
      <c r="B6" s="72" t="s">
        <v>1277</v>
      </c>
      <c r="C6" s="72">
        <v>3.0</v>
      </c>
      <c r="D6" s="72" t="s">
        <v>1278</v>
      </c>
      <c r="E6" s="72" t="s">
        <v>1280</v>
      </c>
      <c r="F6" s="72" t="s">
        <v>1279</v>
      </c>
      <c r="G6" s="72" t="s">
        <v>15738</v>
      </c>
      <c r="H6" s="75" t="s">
        <v>1281</v>
      </c>
      <c r="I6" s="75" t="s">
        <v>1282</v>
      </c>
      <c r="J6" s="75" t="s">
        <v>1283</v>
      </c>
      <c r="K6" s="75" t="s">
        <v>1284</v>
      </c>
      <c r="L6" s="75" t="s">
        <v>1284</v>
      </c>
    </row>
    <row r="7">
      <c r="A7" s="67">
        <v>208.0</v>
      </c>
      <c r="B7" s="72" t="s">
        <v>1064</v>
      </c>
      <c r="C7" s="72">
        <v>3.0</v>
      </c>
      <c r="D7" s="72" t="s">
        <v>1065</v>
      </c>
      <c r="E7" s="72" t="s">
        <v>1067</v>
      </c>
      <c r="F7" s="72" t="s">
        <v>1066</v>
      </c>
      <c r="G7" s="72" t="s">
        <v>15739</v>
      </c>
      <c r="H7" s="75" t="s">
        <v>1068</v>
      </c>
      <c r="I7" s="75" t="s">
        <v>1069</v>
      </c>
      <c r="J7" s="75" t="s">
        <v>858</v>
      </c>
      <c r="K7" s="75" t="s">
        <v>1070</v>
      </c>
      <c r="L7" s="75" t="s">
        <v>1071</v>
      </c>
    </row>
    <row r="8">
      <c r="A8" s="67">
        <v>222.0</v>
      </c>
      <c r="B8" s="72" t="s">
        <v>1792</v>
      </c>
      <c r="C8" s="72">
        <v>3.0</v>
      </c>
      <c r="D8" s="72" t="s">
        <v>1793</v>
      </c>
      <c r="E8" s="72" t="s">
        <v>1795</v>
      </c>
      <c r="F8" s="72" t="s">
        <v>1794</v>
      </c>
      <c r="G8" s="72" t="s">
        <v>15740</v>
      </c>
      <c r="H8" s="75" t="s">
        <v>1796</v>
      </c>
      <c r="I8" s="75" t="s">
        <v>1797</v>
      </c>
      <c r="J8" s="75" t="s">
        <v>1290</v>
      </c>
      <c r="K8" s="75" t="s">
        <v>1798</v>
      </c>
      <c r="L8" s="75" t="s">
        <v>1798</v>
      </c>
    </row>
    <row r="9">
      <c r="A9" s="67">
        <v>266.0</v>
      </c>
      <c r="B9" s="72" t="s">
        <v>1965</v>
      </c>
      <c r="C9" s="72">
        <v>3.0</v>
      </c>
      <c r="D9" s="72" t="s">
        <v>1966</v>
      </c>
      <c r="E9" s="72" t="s">
        <v>1968</v>
      </c>
      <c r="F9" s="72" t="s">
        <v>1967</v>
      </c>
      <c r="G9" s="72" t="s">
        <v>15741</v>
      </c>
      <c r="H9" s="75" t="s">
        <v>1969</v>
      </c>
      <c r="I9" s="75" t="s">
        <v>1970</v>
      </c>
      <c r="J9" s="75" t="s">
        <v>1971</v>
      </c>
      <c r="K9" s="75" t="s">
        <v>1972</v>
      </c>
      <c r="L9" s="75" t="s">
        <v>1973</v>
      </c>
    </row>
    <row r="10">
      <c r="A10" s="67">
        <v>437.0</v>
      </c>
      <c r="B10" s="72" t="s">
        <v>1100</v>
      </c>
      <c r="C10" s="72">
        <v>3.0</v>
      </c>
      <c r="D10" s="72" t="s">
        <v>1101</v>
      </c>
      <c r="E10" s="72" t="s">
        <v>1103</v>
      </c>
      <c r="F10" s="72" t="s">
        <v>1102</v>
      </c>
      <c r="G10" s="72" t="s">
        <v>15742</v>
      </c>
      <c r="H10" s="75" t="s">
        <v>1104</v>
      </c>
      <c r="I10" s="75" t="s">
        <v>1105</v>
      </c>
      <c r="J10" s="75" t="s">
        <v>1106</v>
      </c>
      <c r="K10" s="75" t="s">
        <v>1107</v>
      </c>
      <c r="L10" s="75" t="s">
        <v>1107</v>
      </c>
    </row>
    <row r="11">
      <c r="A11" s="67">
        <v>455.0</v>
      </c>
      <c r="B11" s="72" t="s">
        <v>1770</v>
      </c>
      <c r="C11" s="72">
        <v>3.0</v>
      </c>
      <c r="D11" s="72" t="s">
        <v>1771</v>
      </c>
      <c r="E11" s="72" t="s">
        <v>1773</v>
      </c>
      <c r="F11" s="72" t="s">
        <v>1772</v>
      </c>
      <c r="G11" s="72" t="s">
        <v>15743</v>
      </c>
      <c r="H11" s="75" t="s">
        <v>1774</v>
      </c>
      <c r="I11" s="75" t="s">
        <v>1775</v>
      </c>
      <c r="J11" s="75" t="s">
        <v>1776</v>
      </c>
      <c r="K11" s="75" t="s">
        <v>1776</v>
      </c>
      <c r="L11" s="75" t="s">
        <v>1776</v>
      </c>
    </row>
    <row r="12">
      <c r="A12" s="67">
        <v>459.0</v>
      </c>
      <c r="B12" s="72" t="s">
        <v>1201</v>
      </c>
      <c r="C12" s="72">
        <v>3.0</v>
      </c>
      <c r="D12" s="72" t="s">
        <v>1202</v>
      </c>
      <c r="E12" s="72" t="s">
        <v>1204</v>
      </c>
      <c r="F12" s="72" t="s">
        <v>1203</v>
      </c>
      <c r="G12" s="72" t="s">
        <v>15744</v>
      </c>
      <c r="H12" s="75" t="s">
        <v>1205</v>
      </c>
      <c r="I12" s="75" t="s">
        <v>1206</v>
      </c>
      <c r="J12" s="75" t="s">
        <v>1207</v>
      </c>
      <c r="K12" s="75" t="s">
        <v>1208</v>
      </c>
      <c r="L12" s="75" t="s">
        <v>441</v>
      </c>
    </row>
    <row r="13">
      <c r="A13" s="67">
        <v>596.0</v>
      </c>
      <c r="B13" s="72" t="s">
        <v>1084</v>
      </c>
      <c r="C13" s="72">
        <v>3.0</v>
      </c>
      <c r="D13" s="72" t="s">
        <v>1085</v>
      </c>
      <c r="E13" s="72" t="s">
        <v>1087</v>
      </c>
      <c r="F13" s="72" t="s">
        <v>1086</v>
      </c>
      <c r="G13" s="72" t="s">
        <v>15745</v>
      </c>
      <c r="H13" s="75" t="s">
        <v>1088</v>
      </c>
      <c r="I13" s="75" t="s">
        <v>1089</v>
      </c>
      <c r="J13" s="75" t="s">
        <v>1090</v>
      </c>
      <c r="K13" s="75" t="s">
        <v>1091</v>
      </c>
      <c r="L13" s="75" t="s">
        <v>1092</v>
      </c>
    </row>
    <row r="14">
      <c r="A14" s="67">
        <v>665.0</v>
      </c>
      <c r="B14" s="72" t="s">
        <v>273</v>
      </c>
      <c r="C14" s="72">
        <v>3.0</v>
      </c>
      <c r="D14" s="72" t="s">
        <v>438</v>
      </c>
      <c r="E14" s="72" t="s">
        <v>440</v>
      </c>
      <c r="F14" s="72" t="s">
        <v>439</v>
      </c>
      <c r="G14" s="72" t="s">
        <v>15746</v>
      </c>
      <c r="H14" s="75" t="s">
        <v>441</v>
      </c>
      <c r="I14" s="75" t="s">
        <v>442</v>
      </c>
      <c r="J14" s="75" t="s">
        <v>443</v>
      </c>
      <c r="K14" s="75" t="s">
        <v>444</v>
      </c>
      <c r="L14" s="75" t="s">
        <v>445</v>
      </c>
    </row>
    <row r="15">
      <c r="A15" s="67">
        <v>717.0</v>
      </c>
      <c r="B15" s="72" t="s">
        <v>1160</v>
      </c>
      <c r="C15" s="72">
        <v>3.0</v>
      </c>
      <c r="D15" s="72" t="s">
        <v>1161</v>
      </c>
      <c r="E15" s="72" t="s">
        <v>1163</v>
      </c>
      <c r="F15" s="72" t="s">
        <v>1162</v>
      </c>
      <c r="G15" s="72" t="s">
        <v>15747</v>
      </c>
      <c r="H15" s="75" t="s">
        <v>1164</v>
      </c>
      <c r="I15" s="75" t="s">
        <v>1165</v>
      </c>
      <c r="J15" s="75" t="s">
        <v>1166</v>
      </c>
      <c r="K15" s="75" t="s">
        <v>1167</v>
      </c>
      <c r="L15" s="75" t="s">
        <v>1168</v>
      </c>
    </row>
    <row r="16">
      <c r="A16" s="67">
        <v>723.0</v>
      </c>
      <c r="B16" s="72" t="s">
        <v>1256</v>
      </c>
      <c r="C16" s="72">
        <v>3.0</v>
      </c>
      <c r="D16" s="72" t="s">
        <v>1257</v>
      </c>
      <c r="E16" s="72" t="s">
        <v>1259</v>
      </c>
      <c r="F16" s="72" t="s">
        <v>1258</v>
      </c>
      <c r="G16" s="72" t="s">
        <v>15748</v>
      </c>
      <c r="H16" s="75" t="s">
        <v>633</v>
      </c>
      <c r="I16" s="75" t="s">
        <v>280</v>
      </c>
      <c r="J16" s="75" t="s">
        <v>1260</v>
      </c>
      <c r="K16" s="75" t="s">
        <v>1261</v>
      </c>
      <c r="L16" s="75" t="s">
        <v>357</v>
      </c>
    </row>
    <row r="17">
      <c r="A17" s="67">
        <v>732.0</v>
      </c>
      <c r="B17" s="72" t="s">
        <v>1833</v>
      </c>
      <c r="C17" s="72">
        <v>3.0</v>
      </c>
      <c r="D17" s="72" t="s">
        <v>1834</v>
      </c>
      <c r="E17" s="72" t="s">
        <v>1836</v>
      </c>
      <c r="F17" s="72" t="s">
        <v>1835</v>
      </c>
      <c r="G17" s="72" t="s">
        <v>15749</v>
      </c>
      <c r="H17" s="75" t="s">
        <v>1837</v>
      </c>
      <c r="I17" s="75" t="s">
        <v>1838</v>
      </c>
      <c r="J17" s="75" t="s">
        <v>1839</v>
      </c>
      <c r="K17" s="75" t="s">
        <v>1840</v>
      </c>
      <c r="L17" s="75" t="s">
        <v>1840</v>
      </c>
    </row>
    <row r="18">
      <c r="A18" s="67">
        <v>733.0</v>
      </c>
      <c r="B18" s="72" t="s">
        <v>1812</v>
      </c>
      <c r="C18" s="72">
        <v>3.0</v>
      </c>
      <c r="D18" s="72" t="s">
        <v>1813</v>
      </c>
      <c r="E18" s="72" t="s">
        <v>1815</v>
      </c>
      <c r="F18" s="72" t="s">
        <v>1814</v>
      </c>
      <c r="G18" s="72" t="s">
        <v>15750</v>
      </c>
      <c r="H18" s="75" t="s">
        <v>966</v>
      </c>
      <c r="I18" s="75" t="s">
        <v>967</v>
      </c>
      <c r="J18" s="75" t="s">
        <v>1290</v>
      </c>
      <c r="K18" s="75" t="s">
        <v>968</v>
      </c>
      <c r="L18" s="75" t="s">
        <v>968</v>
      </c>
    </row>
    <row r="19">
      <c r="A19" s="67">
        <v>734.0</v>
      </c>
      <c r="B19" s="72" t="s">
        <v>1216</v>
      </c>
      <c r="C19" s="72">
        <v>3.0</v>
      </c>
      <c r="D19" s="72" t="s">
        <v>1217</v>
      </c>
      <c r="E19" s="72" t="s">
        <v>1219</v>
      </c>
      <c r="F19" s="72" t="s">
        <v>1218</v>
      </c>
      <c r="G19" s="72" t="s">
        <v>15751</v>
      </c>
      <c r="H19" s="75" t="s">
        <v>984</v>
      </c>
      <c r="I19" s="75" t="s">
        <v>1220</v>
      </c>
      <c r="J19" s="75" t="s">
        <v>1221</v>
      </c>
      <c r="K19" s="75" t="s">
        <v>1222</v>
      </c>
      <c r="L19" s="75" t="s">
        <v>1222</v>
      </c>
    </row>
    <row r="20">
      <c r="A20" s="67">
        <v>735.0</v>
      </c>
      <c r="B20" s="72" t="s">
        <v>981</v>
      </c>
      <c r="C20" s="72">
        <v>3.0</v>
      </c>
      <c r="D20" s="72" t="s">
        <v>982</v>
      </c>
      <c r="E20" s="72" t="s">
        <v>440</v>
      </c>
      <c r="F20" s="72" t="s">
        <v>983</v>
      </c>
      <c r="G20" s="72" t="s">
        <v>15752</v>
      </c>
      <c r="H20" s="75" t="s">
        <v>984</v>
      </c>
    </row>
    <row r="21" ht="15.75" customHeight="1">
      <c r="A21" s="67">
        <v>857.0</v>
      </c>
      <c r="B21" s="72" t="s">
        <v>866</v>
      </c>
      <c r="C21" s="72">
        <v>3.0</v>
      </c>
      <c r="D21" s="72" t="s">
        <v>867</v>
      </c>
      <c r="E21" s="72" t="s">
        <v>869</v>
      </c>
      <c r="F21" s="72" t="s">
        <v>868</v>
      </c>
      <c r="G21" s="72" t="s">
        <v>15753</v>
      </c>
      <c r="H21" s="75" t="s">
        <v>870</v>
      </c>
      <c r="I21" s="75" t="s">
        <v>871</v>
      </c>
      <c r="J21" s="75" t="s">
        <v>872</v>
      </c>
      <c r="K21" s="75" t="s">
        <v>299</v>
      </c>
      <c r="L21" s="75" t="s">
        <v>873</v>
      </c>
    </row>
    <row r="22" ht="15.75" customHeight="1">
      <c r="A22" s="67">
        <v>873.0</v>
      </c>
      <c r="B22" s="72" t="s">
        <v>1017</v>
      </c>
      <c r="C22" s="72">
        <v>3.0</v>
      </c>
      <c r="D22" s="72" t="s">
        <v>1018</v>
      </c>
      <c r="E22" s="72" t="s">
        <v>1020</v>
      </c>
      <c r="F22" s="72" t="s">
        <v>1019</v>
      </c>
      <c r="G22" s="72" t="s">
        <v>15754</v>
      </c>
      <c r="H22" s="75" t="s">
        <v>1021</v>
      </c>
      <c r="I22" s="75" t="s">
        <v>560</v>
      </c>
      <c r="J22" s="75" t="s">
        <v>1022</v>
      </c>
      <c r="K22" s="75" t="s">
        <v>1022</v>
      </c>
      <c r="L22" s="75" t="s">
        <v>1022</v>
      </c>
    </row>
    <row r="23" ht="15.75" customHeight="1">
      <c r="A23" s="67">
        <v>891.0</v>
      </c>
      <c r="B23" s="72" t="s">
        <v>1388</v>
      </c>
      <c r="C23" s="72">
        <v>3.0</v>
      </c>
      <c r="D23" s="72" t="s">
        <v>1389</v>
      </c>
      <c r="E23" s="72" t="s">
        <v>1391</v>
      </c>
      <c r="F23" s="72" t="s">
        <v>1390</v>
      </c>
      <c r="G23" s="72" t="s">
        <v>15755</v>
      </c>
      <c r="H23" s="75" t="s">
        <v>1392</v>
      </c>
      <c r="I23" s="75" t="s">
        <v>1393</v>
      </c>
      <c r="J23" s="75" t="s">
        <v>1394</v>
      </c>
      <c r="K23" s="75" t="s">
        <v>1395</v>
      </c>
      <c r="L23" s="75" t="s">
        <v>1396</v>
      </c>
    </row>
    <row r="24" ht="15.75" customHeight="1">
      <c r="A24" s="67">
        <v>951.0</v>
      </c>
      <c r="B24" s="72" t="s">
        <v>592</v>
      </c>
      <c r="C24" s="72">
        <v>3.0</v>
      </c>
      <c r="D24" s="72" t="s">
        <v>1805</v>
      </c>
      <c r="E24" s="72" t="s">
        <v>1807</v>
      </c>
      <c r="F24" s="72" t="s">
        <v>1806</v>
      </c>
      <c r="G24" s="72" t="s">
        <v>15756</v>
      </c>
      <c r="H24" s="75" t="s">
        <v>733</v>
      </c>
      <c r="I24" s="75" t="s">
        <v>1808</v>
      </c>
      <c r="J24" s="75" t="s">
        <v>1809</v>
      </c>
      <c r="K24" s="75" t="s">
        <v>1810</v>
      </c>
      <c r="L24" s="75" t="s">
        <v>1295</v>
      </c>
    </row>
    <row r="25" ht="15.75" customHeight="1">
      <c r="A25" s="67">
        <v>953.0</v>
      </c>
      <c r="B25" s="72" t="s">
        <v>605</v>
      </c>
      <c r="C25" s="72">
        <v>3.0</v>
      </c>
      <c r="D25" s="72" t="s">
        <v>606</v>
      </c>
      <c r="E25" s="72" t="s">
        <v>608</v>
      </c>
      <c r="F25" s="72" t="s">
        <v>607</v>
      </c>
      <c r="G25" s="72" t="s">
        <v>15757</v>
      </c>
      <c r="H25" s="75" t="s">
        <v>609</v>
      </c>
      <c r="I25" s="75" t="s">
        <v>610</v>
      </c>
      <c r="J25" s="75" t="s">
        <v>611</v>
      </c>
      <c r="K25" s="75" t="s">
        <v>612</v>
      </c>
      <c r="L25" s="75" t="s">
        <v>611</v>
      </c>
    </row>
    <row r="26" ht="15.75" customHeight="1">
      <c r="A26" s="67">
        <v>954.0</v>
      </c>
      <c r="B26" s="72" t="s">
        <v>729</v>
      </c>
      <c r="C26" s="72">
        <v>3.0</v>
      </c>
      <c r="D26" s="72" t="s">
        <v>730</v>
      </c>
      <c r="E26" s="72" t="s">
        <v>732</v>
      </c>
      <c r="F26" s="72" t="s">
        <v>731</v>
      </c>
      <c r="G26" s="72" t="s">
        <v>15758</v>
      </c>
      <c r="H26" s="75" t="s">
        <v>609</v>
      </c>
      <c r="I26" s="75" t="s">
        <v>610</v>
      </c>
      <c r="J26" s="75" t="s">
        <v>733</v>
      </c>
      <c r="K26" s="75" t="s">
        <v>611</v>
      </c>
      <c r="L26" s="75" t="s">
        <v>611</v>
      </c>
    </row>
    <row r="27" ht="15.75" customHeight="1">
      <c r="A27" s="67">
        <v>956.0</v>
      </c>
      <c r="B27" s="72" t="s">
        <v>1291</v>
      </c>
      <c r="C27" s="72">
        <v>3.0</v>
      </c>
      <c r="D27" s="72" t="s">
        <v>1292</v>
      </c>
      <c r="E27" s="72" t="s">
        <v>1294</v>
      </c>
      <c r="F27" s="72" t="s">
        <v>1293</v>
      </c>
      <c r="G27" s="72" t="s">
        <v>15759</v>
      </c>
      <c r="H27" s="75" t="s">
        <v>1295</v>
      </c>
      <c r="I27" s="75" t="s">
        <v>1296</v>
      </c>
      <c r="J27" s="75" t="s">
        <v>733</v>
      </c>
      <c r="K27" s="75" t="s">
        <v>733</v>
      </c>
      <c r="L27" s="75" t="s">
        <v>733</v>
      </c>
    </row>
    <row r="28" ht="15.75" customHeight="1">
      <c r="A28" s="67">
        <v>1022.0</v>
      </c>
      <c r="B28" s="72" t="s">
        <v>1238</v>
      </c>
      <c r="C28" s="72">
        <v>3.0</v>
      </c>
      <c r="D28" s="72" t="s">
        <v>1239</v>
      </c>
      <c r="E28" s="72" t="s">
        <v>1241</v>
      </c>
      <c r="F28" s="72" t="s">
        <v>1240</v>
      </c>
      <c r="G28" s="72" t="s">
        <v>15760</v>
      </c>
      <c r="H28" s="75" t="s">
        <v>1242</v>
      </c>
      <c r="I28" s="75" t="s">
        <v>1243</v>
      </c>
      <c r="J28" s="75" t="s">
        <v>1244</v>
      </c>
      <c r="K28" s="75" t="s">
        <v>1245</v>
      </c>
      <c r="L28" s="75" t="s">
        <v>1246</v>
      </c>
    </row>
    <row r="29" ht="15.75" customHeight="1">
      <c r="A29" s="67">
        <v>1035.0</v>
      </c>
      <c r="B29" s="72" t="s">
        <v>1077</v>
      </c>
      <c r="C29" s="72">
        <v>3.0</v>
      </c>
      <c r="D29" s="72" t="s">
        <v>1078</v>
      </c>
      <c r="E29" s="72" t="s">
        <v>1080</v>
      </c>
      <c r="F29" s="72" t="s">
        <v>1079</v>
      </c>
      <c r="G29" s="72" t="s">
        <v>15761</v>
      </c>
      <c r="H29" s="75" t="s">
        <v>1081</v>
      </c>
      <c r="I29" s="75" t="s">
        <v>1082</v>
      </c>
      <c r="J29" s="75" t="s">
        <v>861</v>
      </c>
      <c r="K29" s="75" t="s">
        <v>1083</v>
      </c>
      <c r="L29" s="75" t="s">
        <v>861</v>
      </c>
    </row>
    <row r="30" ht="15.75" customHeight="1">
      <c r="A30" s="67">
        <v>1043.0</v>
      </c>
      <c r="B30" s="72" t="s">
        <v>1404</v>
      </c>
      <c r="C30" s="72">
        <v>3.0</v>
      </c>
      <c r="D30" s="72" t="s">
        <v>1405</v>
      </c>
      <c r="E30" s="72" t="s">
        <v>1407</v>
      </c>
      <c r="F30" s="72" t="s">
        <v>1406</v>
      </c>
      <c r="G30" s="72" t="s">
        <v>15762</v>
      </c>
      <c r="H30" s="75" t="s">
        <v>1408</v>
      </c>
      <c r="I30" s="75" t="s">
        <v>1409</v>
      </c>
      <c r="J30" s="75" t="s">
        <v>1410</v>
      </c>
      <c r="K30" s="75" t="s">
        <v>1411</v>
      </c>
      <c r="L30" s="75" t="s">
        <v>1412</v>
      </c>
    </row>
    <row r="31" ht="15.75" customHeight="1">
      <c r="A31" s="67">
        <v>1049.0</v>
      </c>
      <c r="B31" s="72" t="s">
        <v>593</v>
      </c>
      <c r="C31" s="72">
        <v>3.0</v>
      </c>
      <c r="D31" s="72" t="s">
        <v>594</v>
      </c>
      <c r="E31" s="72" t="s">
        <v>596</v>
      </c>
      <c r="F31" s="72" t="s">
        <v>595</v>
      </c>
      <c r="G31" s="72" t="s">
        <v>15763</v>
      </c>
      <c r="H31" s="75" t="s">
        <v>597</v>
      </c>
      <c r="I31" s="75" t="s">
        <v>598</v>
      </c>
      <c r="J31" s="75" t="s">
        <v>599</v>
      </c>
      <c r="K31" s="75" t="s">
        <v>600</v>
      </c>
      <c r="L31" s="75" t="s">
        <v>600</v>
      </c>
    </row>
    <row r="32" ht="15.75" customHeight="1">
      <c r="A32" s="67">
        <v>1149.0</v>
      </c>
      <c r="B32" s="72" t="s">
        <v>1870</v>
      </c>
      <c r="C32" s="72">
        <v>3.0</v>
      </c>
      <c r="D32" s="72" t="s">
        <v>1871</v>
      </c>
      <c r="E32" s="72" t="s">
        <v>1872</v>
      </c>
      <c r="F32" s="72" t="s">
        <v>1406</v>
      </c>
      <c r="G32" s="72" t="s">
        <v>15762</v>
      </c>
      <c r="H32" s="75" t="s">
        <v>1408</v>
      </c>
      <c r="I32" s="75" t="s">
        <v>1409</v>
      </c>
      <c r="J32" s="75" t="s">
        <v>1410</v>
      </c>
      <c r="K32" s="75" t="s">
        <v>1411</v>
      </c>
      <c r="L32" s="75" t="s">
        <v>1412</v>
      </c>
    </row>
    <row r="33" ht="15.75" customHeight="1">
      <c r="A33" s="67">
        <v>1150.0</v>
      </c>
      <c r="B33" s="72" t="s">
        <v>1786</v>
      </c>
      <c r="C33" s="72">
        <v>3.0</v>
      </c>
      <c r="D33" s="72" t="s">
        <v>1787</v>
      </c>
      <c r="E33" s="72" t="s">
        <v>1789</v>
      </c>
      <c r="F33" s="72" t="s">
        <v>1788</v>
      </c>
      <c r="G33" s="72" t="s">
        <v>15764</v>
      </c>
      <c r="H33" s="75" t="s">
        <v>1790</v>
      </c>
      <c r="I33" s="75" t="s">
        <v>1791</v>
      </c>
      <c r="J33" s="75" t="s">
        <v>1410</v>
      </c>
      <c r="K33" s="75" t="s">
        <v>1412</v>
      </c>
      <c r="L33" s="75" t="s">
        <v>1412</v>
      </c>
    </row>
    <row r="34" ht="15.75" customHeight="1">
      <c r="A34" s="67">
        <v>1356.0</v>
      </c>
      <c r="B34" s="72" t="s">
        <v>364</v>
      </c>
      <c r="C34" s="72">
        <v>3.0</v>
      </c>
      <c r="D34" s="72" t="s">
        <v>376</v>
      </c>
      <c r="E34" s="72" t="s">
        <v>378</v>
      </c>
      <c r="F34" s="72" t="s">
        <v>377</v>
      </c>
      <c r="G34" s="72" t="s">
        <v>15765</v>
      </c>
      <c r="H34" s="75" t="s">
        <v>379</v>
      </c>
      <c r="I34" s="75" t="s">
        <v>380</v>
      </c>
      <c r="J34" s="75" t="s">
        <v>381</v>
      </c>
      <c r="K34" s="75" t="s">
        <v>382</v>
      </c>
      <c r="L34" s="75" t="s">
        <v>383</v>
      </c>
    </row>
    <row r="35" ht="15.75" customHeight="1">
      <c r="A35" s="67">
        <v>1407.0</v>
      </c>
      <c r="B35" s="72" t="s">
        <v>556</v>
      </c>
      <c r="C35" s="72">
        <v>3.0</v>
      </c>
      <c r="D35" s="72" t="s">
        <v>557</v>
      </c>
      <c r="E35" s="72" t="s">
        <v>559</v>
      </c>
      <c r="F35" s="72" t="s">
        <v>558</v>
      </c>
      <c r="G35" s="72" t="s">
        <v>15766</v>
      </c>
      <c r="H35" s="75" t="s">
        <v>560</v>
      </c>
      <c r="I35" s="75" t="s">
        <v>561</v>
      </c>
      <c r="J35" s="75" t="s">
        <v>562</v>
      </c>
      <c r="K35" s="75" t="s">
        <v>563</v>
      </c>
      <c r="L35" s="75" t="s">
        <v>488</v>
      </c>
    </row>
    <row r="36" ht="15.75" customHeight="1">
      <c r="A36" s="67">
        <v>1408.0</v>
      </c>
      <c r="B36" s="72" t="s">
        <v>452</v>
      </c>
      <c r="C36" s="72">
        <v>3.0</v>
      </c>
      <c r="D36" s="72" t="s">
        <v>483</v>
      </c>
      <c r="E36" s="72" t="s">
        <v>485</v>
      </c>
      <c r="F36" s="72" t="s">
        <v>484</v>
      </c>
      <c r="G36" s="72" t="s">
        <v>15767</v>
      </c>
      <c r="H36" s="75" t="s">
        <v>486</v>
      </c>
      <c r="I36" s="75" t="s">
        <v>487</v>
      </c>
      <c r="J36" s="75" t="s">
        <v>488</v>
      </c>
      <c r="K36" s="75" t="s">
        <v>489</v>
      </c>
      <c r="L36" s="75" t="s">
        <v>488</v>
      </c>
    </row>
    <row r="37" ht="15.75" customHeight="1">
      <c r="A37" s="67">
        <v>1415.0</v>
      </c>
      <c r="B37" s="72" t="s">
        <v>1326</v>
      </c>
      <c r="C37" s="72">
        <v>3.0</v>
      </c>
      <c r="D37" s="72" t="s">
        <v>1327</v>
      </c>
      <c r="E37" s="72" t="s">
        <v>1329</v>
      </c>
      <c r="F37" s="72" t="s">
        <v>1328</v>
      </c>
      <c r="G37" s="72" t="s">
        <v>15768</v>
      </c>
      <c r="H37" s="75" t="s">
        <v>1330</v>
      </c>
      <c r="I37" s="75" t="s">
        <v>1331</v>
      </c>
      <c r="J37" s="75" t="s">
        <v>489</v>
      </c>
      <c r="K37" s="75" t="s">
        <v>489</v>
      </c>
      <c r="L37" s="75" t="s">
        <v>489</v>
      </c>
    </row>
    <row r="38" ht="15.75" customHeight="1">
      <c r="A38" s="67">
        <v>1670.0</v>
      </c>
      <c r="B38" s="72" t="s">
        <v>1127</v>
      </c>
      <c r="C38" s="72">
        <v>3.0</v>
      </c>
      <c r="D38" s="72" t="s">
        <v>1128</v>
      </c>
      <c r="E38" s="72" t="s">
        <v>1130</v>
      </c>
      <c r="F38" s="72" t="s">
        <v>1129</v>
      </c>
      <c r="G38" s="72" t="s">
        <v>15769</v>
      </c>
      <c r="H38" s="75" t="s">
        <v>1131</v>
      </c>
      <c r="I38" s="75" t="s">
        <v>1132</v>
      </c>
      <c r="J38" s="75" t="s">
        <v>1133</v>
      </c>
      <c r="K38" s="75" t="s">
        <v>1134</v>
      </c>
      <c r="L38" s="75" t="s">
        <v>1135</v>
      </c>
    </row>
    <row r="39" ht="15.75" customHeight="1">
      <c r="A39" s="67">
        <v>1675.0</v>
      </c>
      <c r="B39" s="72" t="s">
        <v>1319</v>
      </c>
      <c r="C39" s="72">
        <v>3.0</v>
      </c>
      <c r="D39" s="72" t="s">
        <v>1320</v>
      </c>
      <c r="E39" s="72" t="s">
        <v>1322</v>
      </c>
      <c r="F39" s="72" t="s">
        <v>1321</v>
      </c>
      <c r="G39" s="72" t="s">
        <v>15770</v>
      </c>
      <c r="H39" s="75" t="s">
        <v>1131</v>
      </c>
      <c r="I39" s="75" t="s">
        <v>1323</v>
      </c>
      <c r="J39" s="75" t="s">
        <v>1324</v>
      </c>
      <c r="K39" s="75" t="s">
        <v>1173</v>
      </c>
      <c r="L39" s="75" t="s">
        <v>1325</v>
      </c>
    </row>
    <row r="40" ht="15.75" customHeight="1">
      <c r="A40" s="67">
        <v>1682.0</v>
      </c>
      <c r="B40" s="72" t="s">
        <v>1169</v>
      </c>
      <c r="C40" s="72">
        <v>3.0</v>
      </c>
      <c r="D40" s="72" t="s">
        <v>1170</v>
      </c>
      <c r="E40" s="72" t="s">
        <v>1172</v>
      </c>
      <c r="F40" s="72" t="s">
        <v>1171</v>
      </c>
      <c r="G40" s="72" t="s">
        <v>15771</v>
      </c>
      <c r="H40" s="75" t="s">
        <v>1173</v>
      </c>
      <c r="I40" s="75" t="s">
        <v>326</v>
      </c>
      <c r="J40" s="75" t="s">
        <v>327</v>
      </c>
      <c r="K40" s="75" t="s">
        <v>329</v>
      </c>
      <c r="L40" s="75" t="s">
        <v>329</v>
      </c>
    </row>
    <row r="41" ht="15.75" customHeight="1">
      <c r="A41" s="67">
        <v>1797.0</v>
      </c>
      <c r="B41" s="72" t="s">
        <v>953</v>
      </c>
      <c r="C41" s="72">
        <v>3.0</v>
      </c>
      <c r="D41" s="72" t="s">
        <v>954</v>
      </c>
      <c r="E41" s="72" t="s">
        <v>956</v>
      </c>
      <c r="F41" s="72" t="s">
        <v>955</v>
      </c>
      <c r="G41" s="72" t="s">
        <v>15772</v>
      </c>
      <c r="H41" s="75" t="s">
        <v>957</v>
      </c>
      <c r="I41" s="75" t="s">
        <v>958</v>
      </c>
      <c r="J41" s="75" t="s">
        <v>959</v>
      </c>
      <c r="K41" s="75" t="s">
        <v>959</v>
      </c>
      <c r="L41" s="75" t="s">
        <v>959</v>
      </c>
    </row>
    <row r="42" ht="15.75" customHeight="1">
      <c r="A42" s="67">
        <v>1939.0</v>
      </c>
      <c r="B42" s="72" t="s">
        <v>1361</v>
      </c>
      <c r="C42" s="72">
        <v>3.0</v>
      </c>
      <c r="D42" s="72" t="s">
        <v>1362</v>
      </c>
      <c r="E42" s="72" t="s">
        <v>1364</v>
      </c>
      <c r="F42" s="72" t="s">
        <v>1363</v>
      </c>
      <c r="G42" s="72" t="s">
        <v>15773</v>
      </c>
      <c r="H42" s="75" t="s">
        <v>996</v>
      </c>
      <c r="I42" s="75" t="s">
        <v>1365</v>
      </c>
      <c r="J42" s="75" t="s">
        <v>1366</v>
      </c>
      <c r="K42" s="75" t="s">
        <v>1367</v>
      </c>
      <c r="L42" s="75" t="s">
        <v>1367</v>
      </c>
    </row>
    <row r="43" ht="15.75" customHeight="1">
      <c r="A43" s="67">
        <v>2129.0</v>
      </c>
      <c r="B43" s="72" t="s">
        <v>565</v>
      </c>
      <c r="C43" s="72">
        <v>3.0</v>
      </c>
      <c r="D43" s="72" t="s">
        <v>1193</v>
      </c>
      <c r="E43" s="72" t="s">
        <v>1195</v>
      </c>
      <c r="F43" s="72" t="s">
        <v>1194</v>
      </c>
      <c r="G43" s="72" t="s">
        <v>15774</v>
      </c>
      <c r="H43" s="75" t="s">
        <v>1196</v>
      </c>
      <c r="I43" s="75" t="s">
        <v>1197</v>
      </c>
      <c r="J43" s="75" t="s">
        <v>489</v>
      </c>
      <c r="K43" s="75" t="s">
        <v>1035</v>
      </c>
      <c r="L43" s="75" t="s">
        <v>1198</v>
      </c>
    </row>
    <row r="44" ht="15.75" customHeight="1">
      <c r="A44" s="67">
        <v>2177.0</v>
      </c>
      <c r="B44" s="72" t="s">
        <v>1708</v>
      </c>
      <c r="C44" s="72">
        <v>3.0</v>
      </c>
      <c r="D44" s="72" t="s">
        <v>1709</v>
      </c>
      <c r="E44" s="72" t="s">
        <v>1711</v>
      </c>
      <c r="F44" s="72" t="s">
        <v>1710</v>
      </c>
      <c r="G44" s="72" t="s">
        <v>7706</v>
      </c>
      <c r="H44" s="75" t="s">
        <v>1712</v>
      </c>
      <c r="I44" s="75" t="s">
        <v>1036</v>
      </c>
      <c r="J44" s="75" t="s">
        <v>1196</v>
      </c>
      <c r="K44" s="75" t="s">
        <v>1713</v>
      </c>
      <c r="L44" s="75" t="s">
        <v>1196</v>
      </c>
    </row>
    <row r="45" ht="15.75" customHeight="1">
      <c r="A45" s="67">
        <v>2241.0</v>
      </c>
      <c r="B45" s="72" t="s">
        <v>1332</v>
      </c>
      <c r="C45" s="72">
        <v>3.0</v>
      </c>
      <c r="D45" s="72" t="s">
        <v>1333</v>
      </c>
      <c r="E45" s="72" t="s">
        <v>1335</v>
      </c>
      <c r="F45" s="72" t="s">
        <v>1334</v>
      </c>
      <c r="G45" s="72" t="s">
        <v>15775</v>
      </c>
      <c r="H45" s="75" t="s">
        <v>1336</v>
      </c>
      <c r="I45" s="75" t="s">
        <v>940</v>
      </c>
      <c r="J45" s="75" t="s">
        <v>1337</v>
      </c>
      <c r="K45" s="75" t="s">
        <v>1337</v>
      </c>
      <c r="L45" s="75" t="s">
        <v>1337</v>
      </c>
    </row>
    <row r="46" ht="15.75" customHeight="1">
      <c r="A46" s="67">
        <v>2329.0</v>
      </c>
      <c r="B46" s="72" t="s">
        <v>1857</v>
      </c>
      <c r="C46" s="72">
        <v>3.0</v>
      </c>
      <c r="D46" s="72" t="s">
        <v>1858</v>
      </c>
      <c r="E46" s="72" t="s">
        <v>1860</v>
      </c>
      <c r="F46" s="72" t="s">
        <v>1859</v>
      </c>
      <c r="G46" s="72" t="s">
        <v>15776</v>
      </c>
      <c r="H46" s="75" t="s">
        <v>1861</v>
      </c>
      <c r="I46" s="75" t="s">
        <v>1862</v>
      </c>
      <c r="J46" s="75" t="s">
        <v>1863</v>
      </c>
    </row>
    <row r="47" ht="15.75" customHeight="1">
      <c r="A47" s="67">
        <v>2457.0</v>
      </c>
      <c r="B47" s="72" t="s">
        <v>1339</v>
      </c>
      <c r="C47" s="72">
        <v>3.0</v>
      </c>
      <c r="D47" s="72" t="s">
        <v>1340</v>
      </c>
      <c r="E47" s="72" t="s">
        <v>1342</v>
      </c>
      <c r="F47" s="72" t="s">
        <v>1341</v>
      </c>
      <c r="G47" s="72" t="s">
        <v>15777</v>
      </c>
      <c r="H47" s="75" t="s">
        <v>1343</v>
      </c>
      <c r="I47" s="75" t="s">
        <v>1344</v>
      </c>
      <c r="J47" s="75" t="s">
        <v>1345</v>
      </c>
      <c r="K47" s="75" t="s">
        <v>1346</v>
      </c>
      <c r="L47" s="75" t="s">
        <v>1346</v>
      </c>
    </row>
    <row r="48" ht="15.75" customHeight="1">
      <c r="A48" s="67">
        <v>2689.0</v>
      </c>
      <c r="B48" s="72" t="s">
        <v>1285</v>
      </c>
      <c r="C48" s="72">
        <v>3.0</v>
      </c>
      <c r="D48" s="72" t="s">
        <v>1286</v>
      </c>
      <c r="E48" s="72" t="s">
        <v>1288</v>
      </c>
      <c r="F48" s="72" t="s">
        <v>1287</v>
      </c>
      <c r="G48" s="72" t="s">
        <v>15778</v>
      </c>
      <c r="H48" s="75" t="s">
        <v>1289</v>
      </c>
      <c r="I48" s="75" t="s">
        <v>969</v>
      </c>
      <c r="J48" s="75" t="s">
        <v>1290</v>
      </c>
      <c r="K48" s="75" t="s">
        <v>1290</v>
      </c>
      <c r="L48" s="75" t="s">
        <v>1290</v>
      </c>
    </row>
    <row r="49" ht="15.75" customHeight="1">
      <c r="A49" s="67">
        <v>3150.0</v>
      </c>
      <c r="B49" s="72" t="s">
        <v>509</v>
      </c>
      <c r="C49" s="72">
        <v>3.0</v>
      </c>
      <c r="D49" s="72" t="s">
        <v>695</v>
      </c>
      <c r="E49" s="72" t="s">
        <v>697</v>
      </c>
      <c r="F49" s="72" t="s">
        <v>696</v>
      </c>
      <c r="G49" s="72" t="s">
        <v>15779</v>
      </c>
      <c r="H49" s="75" t="s">
        <v>698</v>
      </c>
      <c r="I49" s="75" t="s">
        <v>699</v>
      </c>
      <c r="J49" s="75" t="s">
        <v>700</v>
      </c>
      <c r="K49" s="75" t="s">
        <v>700</v>
      </c>
      <c r="L49" s="75" t="s">
        <v>700</v>
      </c>
    </row>
    <row r="50" ht="15.75" customHeight="1">
      <c r="A50" s="67">
        <v>3185.0</v>
      </c>
      <c r="B50" s="72" t="s">
        <v>1008</v>
      </c>
      <c r="C50" s="72">
        <v>3.0</v>
      </c>
      <c r="D50" s="72" t="s">
        <v>1009</v>
      </c>
      <c r="E50" s="72" t="s">
        <v>1011</v>
      </c>
      <c r="F50" s="72" t="s">
        <v>1010</v>
      </c>
      <c r="G50" s="72" t="s">
        <v>15780</v>
      </c>
      <c r="H50" s="75" t="s">
        <v>1012</v>
      </c>
      <c r="I50" s="75" t="s">
        <v>1013</v>
      </c>
      <c r="J50" s="75" t="s">
        <v>1014</v>
      </c>
      <c r="K50" s="75" t="s">
        <v>1015</v>
      </c>
      <c r="L50" s="75" t="s">
        <v>1016</v>
      </c>
    </row>
    <row r="51" ht="15.75" customHeight="1">
      <c r="A51" s="67">
        <v>3187.0</v>
      </c>
      <c r="B51" s="72" t="s">
        <v>2005</v>
      </c>
      <c r="C51" s="72">
        <v>3.0</v>
      </c>
      <c r="D51" s="72" t="s">
        <v>2006</v>
      </c>
      <c r="E51" s="72" t="s">
        <v>1918</v>
      </c>
      <c r="F51" s="72" t="s">
        <v>2007</v>
      </c>
      <c r="G51" s="72" t="s">
        <v>15781</v>
      </c>
      <c r="H51" s="75" t="s">
        <v>2008</v>
      </c>
      <c r="I51" s="75" t="s">
        <v>2009</v>
      </c>
      <c r="J51" s="75" t="s">
        <v>460</v>
      </c>
      <c r="K51" s="75" t="s">
        <v>1883</v>
      </c>
      <c r="L51" s="75" t="s">
        <v>460</v>
      </c>
    </row>
    <row r="52" ht="15.75" customHeight="1">
      <c r="A52" s="67">
        <v>3193.0</v>
      </c>
      <c r="B52" s="72" t="s">
        <v>2014</v>
      </c>
      <c r="C52" s="72">
        <v>3.0</v>
      </c>
      <c r="D52" s="72" t="s">
        <v>2015</v>
      </c>
      <c r="E52" s="72" t="s">
        <v>2017</v>
      </c>
      <c r="F52" s="72" t="s">
        <v>2016</v>
      </c>
      <c r="G52" s="72" t="s">
        <v>15782</v>
      </c>
      <c r="H52" s="75" t="s">
        <v>2018</v>
      </c>
      <c r="I52" s="75" t="s">
        <v>2019</v>
      </c>
      <c r="J52" s="75" t="s">
        <v>2020</v>
      </c>
      <c r="K52" s="75" t="s">
        <v>1012</v>
      </c>
      <c r="L52" s="75" t="s">
        <v>1012</v>
      </c>
    </row>
    <row r="53" ht="15.75" customHeight="1">
      <c r="A53" s="67">
        <v>3227.0</v>
      </c>
      <c r="B53" s="72" t="s">
        <v>1864</v>
      </c>
      <c r="C53" s="72">
        <v>3.0</v>
      </c>
      <c r="D53" s="72" t="s">
        <v>1865</v>
      </c>
      <c r="E53" s="72" t="s">
        <v>1867</v>
      </c>
      <c r="F53" s="72" t="s">
        <v>1866</v>
      </c>
      <c r="G53" s="72" t="s">
        <v>15783</v>
      </c>
      <c r="H53" s="75" t="s">
        <v>1266</v>
      </c>
      <c r="I53" s="75" t="s">
        <v>1868</v>
      </c>
      <c r="J53" s="75" t="s">
        <v>1268</v>
      </c>
      <c r="K53" s="75" t="s">
        <v>699</v>
      </c>
      <c r="L53" s="75" t="s">
        <v>699</v>
      </c>
    </row>
    <row r="54" ht="15.75" customHeight="1">
      <c r="A54" s="67">
        <v>3228.0</v>
      </c>
      <c r="B54" s="72" t="s">
        <v>1262</v>
      </c>
      <c r="C54" s="72">
        <v>3.0</v>
      </c>
      <c r="D54" s="72" t="s">
        <v>1263</v>
      </c>
      <c r="E54" s="72" t="s">
        <v>1265</v>
      </c>
      <c r="F54" s="72" t="s">
        <v>1264</v>
      </c>
      <c r="G54" s="72" t="s">
        <v>15784</v>
      </c>
      <c r="H54" s="75" t="s">
        <v>1266</v>
      </c>
      <c r="I54" s="75" t="s">
        <v>1267</v>
      </c>
      <c r="J54" s="75" t="s">
        <v>1268</v>
      </c>
      <c r="K54" s="75" t="s">
        <v>699</v>
      </c>
      <c r="L54" s="75" t="s">
        <v>1268</v>
      </c>
    </row>
    <row r="55" ht="15.75" customHeight="1">
      <c r="A55" s="67">
        <v>3244.0</v>
      </c>
      <c r="B55" s="72" t="s">
        <v>757</v>
      </c>
      <c r="C55" s="72">
        <v>3.0</v>
      </c>
      <c r="D55" s="72" t="s">
        <v>758</v>
      </c>
      <c r="E55" s="72" t="s">
        <v>760</v>
      </c>
      <c r="F55" s="72" t="s">
        <v>759</v>
      </c>
      <c r="G55" s="72" t="s">
        <v>15785</v>
      </c>
      <c r="H55" s="75" t="s">
        <v>761</v>
      </c>
      <c r="I55" s="75" t="s">
        <v>762</v>
      </c>
      <c r="J55" s="75" t="s">
        <v>763</v>
      </c>
      <c r="K55" s="75" t="s">
        <v>764</v>
      </c>
      <c r="L55" s="75" t="s">
        <v>765</v>
      </c>
    </row>
    <row r="56" ht="15.75" customHeight="1">
      <c r="A56" s="67">
        <v>3370.0</v>
      </c>
      <c r="B56" s="72" t="s">
        <v>580</v>
      </c>
      <c r="C56" s="72">
        <v>3.0</v>
      </c>
      <c r="D56" s="72" t="s">
        <v>581</v>
      </c>
      <c r="E56" s="72" t="s">
        <v>583</v>
      </c>
      <c r="F56" s="72" t="s">
        <v>582</v>
      </c>
      <c r="G56" s="72" t="s">
        <v>15786</v>
      </c>
      <c r="H56" s="75" t="s">
        <v>584</v>
      </c>
      <c r="I56" s="75" t="s">
        <v>585</v>
      </c>
      <c r="J56" s="75" t="s">
        <v>586</v>
      </c>
      <c r="K56" s="75" t="s">
        <v>587</v>
      </c>
      <c r="L56" s="75" t="s">
        <v>587</v>
      </c>
    </row>
    <row r="57" ht="15.75" customHeight="1">
      <c r="A57" s="67">
        <v>3478.0</v>
      </c>
      <c r="B57" s="72" t="s">
        <v>675</v>
      </c>
      <c r="C57" s="72">
        <v>3.0</v>
      </c>
      <c r="D57" s="72" t="s">
        <v>676</v>
      </c>
      <c r="E57" s="72" t="s">
        <v>678</v>
      </c>
      <c r="F57" s="72" t="s">
        <v>677</v>
      </c>
      <c r="G57" s="72" t="s">
        <v>15787</v>
      </c>
      <c r="H57" s="75" t="s">
        <v>679</v>
      </c>
      <c r="I57" s="75" t="s">
        <v>680</v>
      </c>
      <c r="J57" s="75" t="s">
        <v>681</v>
      </c>
      <c r="K57" s="75" t="s">
        <v>681</v>
      </c>
      <c r="L57" s="75" t="s">
        <v>681</v>
      </c>
    </row>
    <row r="58" ht="15.75" customHeight="1">
      <c r="A58" s="67">
        <v>3664.0</v>
      </c>
      <c r="B58" s="72" t="s">
        <v>391</v>
      </c>
      <c r="C58" s="72">
        <v>3.0</v>
      </c>
      <c r="D58" s="72" t="s">
        <v>392</v>
      </c>
      <c r="E58" s="72" t="s">
        <v>394</v>
      </c>
      <c r="F58" s="72" t="s">
        <v>393</v>
      </c>
      <c r="G58" s="72" t="s">
        <v>15788</v>
      </c>
      <c r="H58" s="75" t="s">
        <v>395</v>
      </c>
      <c r="I58" s="75" t="s">
        <v>396</v>
      </c>
      <c r="J58" s="75" t="s">
        <v>397</v>
      </c>
      <c r="K58" s="75" t="s">
        <v>398</v>
      </c>
      <c r="L58" s="75" t="s">
        <v>399</v>
      </c>
    </row>
    <row r="59" ht="15.75" customHeight="1">
      <c r="A59" s="67">
        <v>3680.0</v>
      </c>
      <c r="B59" s="72" t="s">
        <v>1995</v>
      </c>
      <c r="C59" s="72">
        <v>3.0</v>
      </c>
      <c r="D59" s="72" t="s">
        <v>1996</v>
      </c>
      <c r="E59" s="72" t="s">
        <v>1998</v>
      </c>
      <c r="F59" s="72" t="s">
        <v>1997</v>
      </c>
      <c r="G59" s="72" t="s">
        <v>15789</v>
      </c>
      <c r="H59" s="75" t="s">
        <v>1999</v>
      </c>
      <c r="I59" s="75" t="s">
        <v>2000</v>
      </c>
      <c r="J59" s="75" t="s">
        <v>2001</v>
      </c>
      <c r="K59" s="75" t="s">
        <v>2002</v>
      </c>
      <c r="L59" s="75" t="s">
        <v>2003</v>
      </c>
    </row>
    <row r="60" ht="15.75" customHeight="1">
      <c r="A60" s="67">
        <v>3720.0</v>
      </c>
      <c r="B60" s="72" t="s">
        <v>453</v>
      </c>
      <c r="C60" s="72">
        <v>3.0</v>
      </c>
      <c r="D60" s="72" t="s">
        <v>454</v>
      </c>
      <c r="E60" s="72" t="s">
        <v>456</v>
      </c>
      <c r="F60" s="72" t="s">
        <v>455</v>
      </c>
      <c r="G60" s="72" t="s">
        <v>15790</v>
      </c>
      <c r="H60" s="75" t="s">
        <v>457</v>
      </c>
      <c r="I60" s="75" t="s">
        <v>458</v>
      </c>
      <c r="J60" s="75" t="s">
        <v>459</v>
      </c>
      <c r="K60" s="75" t="s">
        <v>460</v>
      </c>
      <c r="L60" s="75" t="s">
        <v>460</v>
      </c>
    </row>
    <row r="61" ht="15.75" customHeight="1">
      <c r="A61" s="67">
        <v>3797.0</v>
      </c>
      <c r="B61" s="72" t="s">
        <v>706</v>
      </c>
      <c r="C61" s="72">
        <v>3.0</v>
      </c>
      <c r="D61" s="72" t="s">
        <v>707</v>
      </c>
      <c r="E61" s="72" t="s">
        <v>709</v>
      </c>
      <c r="F61" s="72" t="s">
        <v>708</v>
      </c>
      <c r="G61" s="72" t="s">
        <v>15791</v>
      </c>
      <c r="H61" s="75" t="s">
        <v>710</v>
      </c>
      <c r="I61" s="75" t="s">
        <v>711</v>
      </c>
      <c r="J61" s="75" t="s">
        <v>712</v>
      </c>
      <c r="K61" s="75" t="s">
        <v>713</v>
      </c>
      <c r="L61" s="75" t="s">
        <v>714</v>
      </c>
    </row>
    <row r="62" ht="15.75" customHeight="1">
      <c r="A62" s="67">
        <v>4000.0</v>
      </c>
      <c r="B62" s="72" t="s">
        <v>794</v>
      </c>
      <c r="C62" s="72">
        <v>3.0</v>
      </c>
      <c r="D62" s="72" t="s">
        <v>795</v>
      </c>
      <c r="E62" s="72" t="s">
        <v>797</v>
      </c>
      <c r="F62" s="72" t="s">
        <v>796</v>
      </c>
      <c r="G62" s="72" t="s">
        <v>15792</v>
      </c>
      <c r="H62" s="75" t="s">
        <v>798</v>
      </c>
      <c r="I62" s="75" t="s">
        <v>799</v>
      </c>
      <c r="J62" s="75" t="s">
        <v>800</v>
      </c>
      <c r="K62" s="75" t="s">
        <v>801</v>
      </c>
      <c r="L62" s="75" t="s">
        <v>802</v>
      </c>
    </row>
    <row r="63" ht="15.75" customHeight="1">
      <c r="A63" s="67">
        <v>4011.0</v>
      </c>
      <c r="B63" s="72" t="s">
        <v>1176</v>
      </c>
      <c r="C63" s="72">
        <v>3.0</v>
      </c>
      <c r="D63" s="72" t="s">
        <v>1177</v>
      </c>
      <c r="E63" s="72" t="s">
        <v>846</v>
      </c>
      <c r="F63" s="72" t="s">
        <v>1178</v>
      </c>
      <c r="G63" s="72" t="s">
        <v>15793</v>
      </c>
      <c r="H63" s="75" t="s">
        <v>710</v>
      </c>
      <c r="I63" s="75" t="s">
        <v>711</v>
      </c>
      <c r="J63" s="75" t="s">
        <v>848</v>
      </c>
      <c r="K63" s="75" t="s">
        <v>849</v>
      </c>
      <c r="L63" s="75" t="s">
        <v>850</v>
      </c>
    </row>
    <row r="64" ht="15.75" customHeight="1">
      <c r="A64" s="67">
        <v>4049.0</v>
      </c>
      <c r="B64" s="72" t="s">
        <v>649</v>
      </c>
      <c r="C64" s="72">
        <v>3.0</v>
      </c>
      <c r="D64" s="72" t="s">
        <v>650</v>
      </c>
      <c r="E64" s="72" t="s">
        <v>652</v>
      </c>
      <c r="F64" s="72" t="s">
        <v>651</v>
      </c>
      <c r="G64" s="72" t="s">
        <v>15794</v>
      </c>
      <c r="H64" s="75" t="s">
        <v>653</v>
      </c>
      <c r="I64" s="75" t="s">
        <v>654</v>
      </c>
      <c r="J64" s="75" t="s">
        <v>655</v>
      </c>
      <c r="K64" s="75" t="s">
        <v>655</v>
      </c>
      <c r="L64" s="75" t="s">
        <v>655</v>
      </c>
    </row>
    <row r="65" ht="15.75" customHeight="1">
      <c r="A65" s="67">
        <v>4086.0</v>
      </c>
      <c r="B65" s="72" t="s">
        <v>1307</v>
      </c>
      <c r="C65" s="72">
        <v>3.0</v>
      </c>
      <c r="D65" s="72" t="s">
        <v>1308</v>
      </c>
      <c r="E65" s="72" t="s">
        <v>1310</v>
      </c>
      <c r="F65" s="72" t="s">
        <v>1309</v>
      </c>
      <c r="G65" s="72" t="s">
        <v>15793</v>
      </c>
      <c r="H65" s="75" t="s">
        <v>710</v>
      </c>
      <c r="I65" s="75" t="s">
        <v>711</v>
      </c>
      <c r="J65" s="75" t="s">
        <v>848</v>
      </c>
      <c r="K65" s="75" t="s">
        <v>849</v>
      </c>
      <c r="L65" s="75" t="s">
        <v>850</v>
      </c>
    </row>
    <row r="66" ht="15.75" customHeight="1">
      <c r="A66" s="67">
        <v>4087.0</v>
      </c>
      <c r="B66" s="72" t="s">
        <v>843</v>
      </c>
      <c r="C66" s="72">
        <v>3.0</v>
      </c>
      <c r="D66" s="72" t="s">
        <v>844</v>
      </c>
      <c r="E66" s="72" t="s">
        <v>846</v>
      </c>
      <c r="F66" s="72" t="s">
        <v>845</v>
      </c>
      <c r="G66" s="72" t="s">
        <v>15795</v>
      </c>
      <c r="H66" s="75" t="s">
        <v>710</v>
      </c>
      <c r="I66" s="75" t="s">
        <v>847</v>
      </c>
      <c r="J66" s="75" t="s">
        <v>848</v>
      </c>
      <c r="K66" s="75" t="s">
        <v>849</v>
      </c>
      <c r="L66" s="75" t="s">
        <v>850</v>
      </c>
    </row>
    <row r="67" ht="15.75" customHeight="1">
      <c r="A67" s="67">
        <v>4254.0</v>
      </c>
      <c r="B67" s="72" t="s">
        <v>819</v>
      </c>
      <c r="C67" s="72">
        <v>3.0</v>
      </c>
      <c r="D67" s="72" t="s">
        <v>820</v>
      </c>
      <c r="E67" s="72" t="s">
        <v>822</v>
      </c>
      <c r="F67" s="72" t="s">
        <v>821</v>
      </c>
      <c r="G67" s="72" t="s">
        <v>15796</v>
      </c>
      <c r="H67" s="75" t="s">
        <v>640</v>
      </c>
      <c r="I67" s="75" t="s">
        <v>823</v>
      </c>
      <c r="J67" s="75" t="s">
        <v>824</v>
      </c>
      <c r="K67" s="75" t="s">
        <v>825</v>
      </c>
      <c r="L67" s="75" t="s">
        <v>824</v>
      </c>
    </row>
    <row r="68" ht="15.75" customHeight="1">
      <c r="A68" s="67">
        <v>4421.0</v>
      </c>
      <c r="B68" s="72" t="s">
        <v>1974</v>
      </c>
      <c r="C68" s="72">
        <v>3.0</v>
      </c>
      <c r="D68" s="72" t="s">
        <v>1975</v>
      </c>
      <c r="E68" s="72" t="s">
        <v>1977</v>
      </c>
      <c r="F68" s="72" t="s">
        <v>1976</v>
      </c>
      <c r="G68" s="72" t="s">
        <v>15797</v>
      </c>
      <c r="H68" s="75" t="s">
        <v>1978</v>
      </c>
      <c r="I68" s="75" t="s">
        <v>1979</v>
      </c>
      <c r="J68" s="75" t="s">
        <v>1980</v>
      </c>
      <c r="K68" s="75" t="s">
        <v>1980</v>
      </c>
      <c r="L68" s="75" t="s">
        <v>1980</v>
      </c>
    </row>
    <row r="69" ht="15.75" customHeight="1">
      <c r="A69" s="67">
        <v>4438.0</v>
      </c>
      <c r="B69" s="72" t="s">
        <v>744</v>
      </c>
      <c r="C69" s="72">
        <v>3.0</v>
      </c>
      <c r="D69" s="72" t="s">
        <v>745</v>
      </c>
      <c r="E69" s="72" t="s">
        <v>747</v>
      </c>
      <c r="F69" s="72" t="s">
        <v>746</v>
      </c>
      <c r="G69" s="72" t="s">
        <v>15798</v>
      </c>
      <c r="H69" s="75" t="s">
        <v>748</v>
      </c>
      <c r="I69" s="75" t="s">
        <v>749</v>
      </c>
      <c r="J69" s="75" t="s">
        <v>750</v>
      </c>
      <c r="K69" s="75" t="s">
        <v>751</v>
      </c>
      <c r="L69" s="75" t="s">
        <v>750</v>
      </c>
    </row>
    <row r="70" ht="15.75" customHeight="1">
      <c r="A70" s="67">
        <v>4461.0</v>
      </c>
      <c r="B70" s="72" t="s">
        <v>1093</v>
      </c>
      <c r="C70" s="72">
        <v>3.0</v>
      </c>
      <c r="D70" s="72" t="s">
        <v>1094</v>
      </c>
      <c r="E70" s="72" t="s">
        <v>1096</v>
      </c>
      <c r="F70" s="72" t="s">
        <v>1095</v>
      </c>
      <c r="G70" s="72" t="s">
        <v>15799</v>
      </c>
      <c r="H70" s="75" t="s">
        <v>1097</v>
      </c>
      <c r="I70" s="75" t="s">
        <v>1098</v>
      </c>
      <c r="J70" s="75" t="s">
        <v>1099</v>
      </c>
      <c r="K70" s="75" t="s">
        <v>1054</v>
      </c>
      <c r="L70" s="75" t="s">
        <v>1054</v>
      </c>
    </row>
    <row r="71" ht="15.75" customHeight="1">
      <c r="A71" s="67">
        <v>4538.0</v>
      </c>
      <c r="B71" s="72" t="s">
        <v>579</v>
      </c>
      <c r="C71" s="72">
        <v>3.0</v>
      </c>
      <c r="D71" s="72" t="s">
        <v>1269</v>
      </c>
      <c r="E71" s="72" t="s">
        <v>1271</v>
      </c>
      <c r="F71" s="72" t="s">
        <v>1270</v>
      </c>
      <c r="G71" s="72" t="s">
        <v>15800</v>
      </c>
      <c r="H71" s="75" t="s">
        <v>1272</v>
      </c>
      <c r="I71" s="75" t="s">
        <v>1273</v>
      </c>
      <c r="J71" s="75" t="s">
        <v>1274</v>
      </c>
      <c r="K71" s="75" t="s">
        <v>1275</v>
      </c>
    </row>
    <row r="72" ht="15.75" customHeight="1">
      <c r="A72" s="67">
        <v>4635.0</v>
      </c>
      <c r="B72" s="72" t="s">
        <v>1907</v>
      </c>
      <c r="C72" s="72">
        <v>3.0</v>
      </c>
      <c r="D72" s="72" t="s">
        <v>1908</v>
      </c>
      <c r="E72" s="72" t="s">
        <v>1910</v>
      </c>
      <c r="F72" s="72" t="s">
        <v>1909</v>
      </c>
      <c r="G72" s="72" t="s">
        <v>15801</v>
      </c>
      <c r="H72" s="75" t="s">
        <v>1911</v>
      </c>
      <c r="I72" s="75" t="s">
        <v>1912</v>
      </c>
      <c r="J72" s="75" t="s">
        <v>1913</v>
      </c>
      <c r="K72" s="75" t="s">
        <v>1914</v>
      </c>
      <c r="L72" s="75" t="s">
        <v>1913</v>
      </c>
    </row>
    <row r="73" ht="15.75" customHeight="1">
      <c r="A73" s="67">
        <v>4911.0</v>
      </c>
      <c r="B73" s="72" t="s">
        <v>495</v>
      </c>
      <c r="C73" s="72">
        <v>3.0</v>
      </c>
      <c r="D73" s="72" t="s">
        <v>1031</v>
      </c>
      <c r="E73" s="72" t="s">
        <v>1033</v>
      </c>
      <c r="F73" s="72" t="s">
        <v>1032</v>
      </c>
      <c r="G73" s="72" t="s">
        <v>15802</v>
      </c>
      <c r="H73" s="75" t="s">
        <v>1034</v>
      </c>
      <c r="I73" s="75" t="s">
        <v>1035</v>
      </c>
      <c r="J73" s="75" t="s">
        <v>1036</v>
      </c>
      <c r="K73" s="75" t="s">
        <v>1037</v>
      </c>
      <c r="L73" s="75" t="s">
        <v>1037</v>
      </c>
    </row>
    <row r="74" ht="15.75" customHeight="1">
      <c r="A74" s="67">
        <v>5020.0</v>
      </c>
      <c r="B74" s="72" t="s">
        <v>1956</v>
      </c>
      <c r="C74" s="72">
        <v>3.0</v>
      </c>
      <c r="D74" s="72" t="s">
        <v>1957</v>
      </c>
      <c r="E74" s="72" t="s">
        <v>1959</v>
      </c>
      <c r="F74" s="72" t="s">
        <v>1958</v>
      </c>
      <c r="G74" s="72" t="s">
        <v>15803</v>
      </c>
      <c r="H74" s="75" t="s">
        <v>1960</v>
      </c>
      <c r="I74" s="75" t="s">
        <v>1961</v>
      </c>
      <c r="J74" s="75" t="s">
        <v>1962</v>
      </c>
      <c r="K74" s="75" t="s">
        <v>1963</v>
      </c>
      <c r="L74" s="75" t="s">
        <v>1707</v>
      </c>
    </row>
    <row r="75" ht="15.75" customHeight="1">
      <c r="A75" s="67">
        <v>5022.0</v>
      </c>
      <c r="B75" s="72" t="s">
        <v>1949</v>
      </c>
      <c r="C75" s="72">
        <v>3.0</v>
      </c>
      <c r="D75" s="72" t="s">
        <v>1950</v>
      </c>
      <c r="E75" s="72" t="s">
        <v>1860</v>
      </c>
      <c r="F75" s="72" t="s">
        <v>1951</v>
      </c>
      <c r="G75" s="72" t="s">
        <v>15804</v>
      </c>
      <c r="H75" s="75" t="s">
        <v>1952</v>
      </c>
      <c r="I75" s="75" t="s">
        <v>1953</v>
      </c>
      <c r="J75" s="75" t="s">
        <v>1954</v>
      </c>
      <c r="K75" s="75" t="s">
        <v>1954</v>
      </c>
      <c r="L75" s="75" t="s">
        <v>1954</v>
      </c>
    </row>
    <row r="76" ht="15.75" customHeight="1">
      <c r="A76" s="67">
        <v>5055.0</v>
      </c>
      <c r="B76" s="72" t="s">
        <v>988</v>
      </c>
      <c r="C76" s="72">
        <v>3.0</v>
      </c>
      <c r="D76" s="72" t="s">
        <v>989</v>
      </c>
      <c r="E76" s="72" t="s">
        <v>991</v>
      </c>
      <c r="F76" s="72" t="s">
        <v>990</v>
      </c>
      <c r="G76" s="72" t="s">
        <v>11130</v>
      </c>
      <c r="H76" s="75" t="s">
        <v>789</v>
      </c>
      <c r="I76" s="75" t="s">
        <v>793</v>
      </c>
      <c r="J76" s="75" t="s">
        <v>792</v>
      </c>
    </row>
    <row r="77" ht="15.75" customHeight="1">
      <c r="A77" s="67">
        <v>5067.0</v>
      </c>
      <c r="B77" s="72" t="s">
        <v>1757</v>
      </c>
      <c r="C77" s="72">
        <v>3.0</v>
      </c>
      <c r="D77" s="72" t="s">
        <v>1758</v>
      </c>
      <c r="E77" s="72" t="s">
        <v>1760</v>
      </c>
      <c r="F77" s="72" t="s">
        <v>1759</v>
      </c>
      <c r="G77" s="72" t="s">
        <v>15805</v>
      </c>
      <c r="H77" s="75" t="s">
        <v>1761</v>
      </c>
      <c r="I77" s="75" t="s">
        <v>1762</v>
      </c>
      <c r="J77" s="75" t="s">
        <v>1763</v>
      </c>
      <c r="K77" s="75" t="s">
        <v>1764</v>
      </c>
      <c r="L77" s="75" t="s">
        <v>1765</v>
      </c>
    </row>
    <row r="78" ht="15.75" customHeight="1">
      <c r="A78" s="67">
        <v>5224.0</v>
      </c>
      <c r="B78" s="72" t="s">
        <v>1311</v>
      </c>
      <c r="C78" s="72">
        <v>3.0</v>
      </c>
      <c r="D78" s="72" t="s">
        <v>1312</v>
      </c>
      <c r="E78" s="72" t="s">
        <v>1314</v>
      </c>
      <c r="F78" s="72" t="s">
        <v>1313</v>
      </c>
      <c r="G78" s="72" t="s">
        <v>15806</v>
      </c>
      <c r="H78" s="75" t="s">
        <v>850</v>
      </c>
      <c r="I78" s="75" t="s">
        <v>1315</v>
      </c>
      <c r="J78" s="75" t="s">
        <v>1316</v>
      </c>
      <c r="K78" s="75" t="s">
        <v>1317</v>
      </c>
      <c r="L78" s="75" t="s">
        <v>1318</v>
      </c>
    </row>
    <row r="79" ht="15.75" customHeight="1">
      <c r="A79" s="67">
        <v>5421.0</v>
      </c>
      <c r="B79" s="72" t="s">
        <v>1355</v>
      </c>
      <c r="C79" s="72">
        <v>3.0</v>
      </c>
      <c r="D79" s="72" t="s">
        <v>1356</v>
      </c>
      <c r="E79" s="72" t="s">
        <v>1358</v>
      </c>
      <c r="F79" s="72" t="s">
        <v>1357</v>
      </c>
      <c r="G79" s="72" t="s">
        <v>15807</v>
      </c>
      <c r="H79" s="75" t="s">
        <v>1359</v>
      </c>
      <c r="I79" s="75" t="s">
        <v>1360</v>
      </c>
      <c r="J79" s="75" t="s">
        <v>1028</v>
      </c>
      <c r="K79" s="75" t="s">
        <v>1029</v>
      </c>
      <c r="L79" s="75" t="s">
        <v>1030</v>
      </c>
    </row>
    <row r="80" ht="15.75" customHeight="1">
      <c r="A80" s="67">
        <v>5432.0</v>
      </c>
      <c r="B80" s="72" t="s">
        <v>1153</v>
      </c>
      <c r="C80" s="72">
        <v>3.0</v>
      </c>
      <c r="D80" s="72" t="s">
        <v>1154</v>
      </c>
      <c r="E80" s="72" t="s">
        <v>1156</v>
      </c>
      <c r="F80" s="72" t="s">
        <v>1155</v>
      </c>
      <c r="G80" s="72" t="s">
        <v>15808</v>
      </c>
      <c r="H80" s="75" t="s">
        <v>873</v>
      </c>
      <c r="I80" s="75" t="s">
        <v>1157</v>
      </c>
      <c r="J80" s="75" t="s">
        <v>1028</v>
      </c>
      <c r="K80" s="75" t="s">
        <v>1158</v>
      </c>
      <c r="L80" s="75" t="s">
        <v>1159</v>
      </c>
    </row>
    <row r="81" ht="15.75" customHeight="1">
      <c r="A81" s="67">
        <v>5482.0</v>
      </c>
      <c r="B81" s="72" t="s">
        <v>1119</v>
      </c>
      <c r="C81" s="72">
        <v>3.0</v>
      </c>
      <c r="D81" s="72" t="s">
        <v>1120</v>
      </c>
      <c r="E81" s="72" t="s">
        <v>1122</v>
      </c>
      <c r="F81" s="72" t="s">
        <v>1121</v>
      </c>
      <c r="G81" s="72" t="s">
        <v>15809</v>
      </c>
      <c r="H81" s="75" t="s">
        <v>1123</v>
      </c>
      <c r="I81" s="75" t="s">
        <v>1124</v>
      </c>
      <c r="J81" s="75" t="s">
        <v>476</v>
      </c>
      <c r="K81" s="75" t="s">
        <v>1125</v>
      </c>
      <c r="L81" s="75" t="s">
        <v>476</v>
      </c>
    </row>
    <row r="82" ht="15.75" customHeight="1">
      <c r="A82" s="67">
        <v>5489.0</v>
      </c>
      <c r="B82" s="72" t="s">
        <v>437</v>
      </c>
      <c r="C82" s="72">
        <v>3.0</v>
      </c>
      <c r="D82" s="72" t="s">
        <v>1744</v>
      </c>
      <c r="E82" s="72" t="s">
        <v>1746</v>
      </c>
      <c r="F82" s="72" t="s">
        <v>1745</v>
      </c>
      <c r="G82" s="72" t="s">
        <v>15810</v>
      </c>
      <c r="H82" s="75" t="s">
        <v>1374</v>
      </c>
      <c r="I82" s="75" t="s">
        <v>1747</v>
      </c>
      <c r="J82" s="75" t="s">
        <v>1028</v>
      </c>
      <c r="K82" s="75" t="s">
        <v>1029</v>
      </c>
      <c r="L82" s="75" t="s">
        <v>1030</v>
      </c>
    </row>
    <row r="83" ht="15.75" customHeight="1">
      <c r="A83" s="67">
        <v>5491.0</v>
      </c>
      <c r="B83" s="72" t="s">
        <v>1023</v>
      </c>
      <c r="C83" s="72">
        <v>3.0</v>
      </c>
      <c r="D83" s="72" t="s">
        <v>1024</v>
      </c>
      <c r="E83" s="72" t="s">
        <v>1026</v>
      </c>
      <c r="F83" s="72" t="s">
        <v>1025</v>
      </c>
      <c r="G83" s="72" t="s">
        <v>15811</v>
      </c>
      <c r="H83" s="75" t="s">
        <v>873</v>
      </c>
      <c r="I83" s="75" t="s">
        <v>1027</v>
      </c>
      <c r="J83" s="75" t="s">
        <v>1028</v>
      </c>
      <c r="K83" s="75" t="s">
        <v>1029</v>
      </c>
      <c r="L83" s="75" t="s">
        <v>1030</v>
      </c>
    </row>
    <row r="84" ht="15.75" customHeight="1">
      <c r="A84" s="67">
        <v>5577.0</v>
      </c>
      <c r="B84" s="72" t="s">
        <v>1376</v>
      </c>
      <c r="C84" s="72">
        <v>3.0</v>
      </c>
      <c r="D84" s="72" t="s">
        <v>1377</v>
      </c>
      <c r="E84" s="72" t="s">
        <v>1379</v>
      </c>
      <c r="F84" s="72" t="s">
        <v>1378</v>
      </c>
      <c r="G84" s="72" t="s">
        <v>15812</v>
      </c>
      <c r="H84" s="75" t="s">
        <v>832</v>
      </c>
      <c r="I84" s="75" t="s">
        <v>789</v>
      </c>
      <c r="J84" s="75" t="s">
        <v>311</v>
      </c>
      <c r="K84" s="75" t="s">
        <v>833</v>
      </c>
    </row>
    <row r="85" ht="15.75" customHeight="1">
      <c r="A85" s="67">
        <v>5578.0</v>
      </c>
      <c r="B85" s="72" t="s">
        <v>306</v>
      </c>
      <c r="C85" s="72">
        <v>3.0</v>
      </c>
      <c r="D85" s="72" t="s">
        <v>307</v>
      </c>
      <c r="E85" s="72" t="s">
        <v>309</v>
      </c>
      <c r="F85" s="72" t="s">
        <v>308</v>
      </c>
      <c r="G85" s="72" t="s">
        <v>15813</v>
      </c>
      <c r="H85" s="75" t="s">
        <v>310</v>
      </c>
      <c r="I85" s="75" t="s">
        <v>311</v>
      </c>
      <c r="J85" s="75" t="s">
        <v>312</v>
      </c>
      <c r="K85" s="75" t="s">
        <v>312</v>
      </c>
      <c r="L85" s="75" t="s">
        <v>312</v>
      </c>
    </row>
    <row r="86" ht="15.75" customHeight="1">
      <c r="A86" s="67">
        <v>5582.0</v>
      </c>
      <c r="B86" s="72" t="s">
        <v>1179</v>
      </c>
      <c r="C86" s="72">
        <v>3.0</v>
      </c>
      <c r="D86" s="72" t="s">
        <v>1180</v>
      </c>
      <c r="E86" s="72" t="s">
        <v>1182</v>
      </c>
      <c r="F86" s="72" t="s">
        <v>1181</v>
      </c>
      <c r="G86" s="72" t="s">
        <v>15814</v>
      </c>
      <c r="H86" s="75" t="s">
        <v>783</v>
      </c>
      <c r="I86" s="75" t="s">
        <v>790</v>
      </c>
      <c r="J86" s="75" t="s">
        <v>792</v>
      </c>
      <c r="K86" s="75" t="s">
        <v>312</v>
      </c>
      <c r="L86" s="75" t="s">
        <v>312</v>
      </c>
    </row>
    <row r="87" ht="15.75" customHeight="1">
      <c r="A87" s="67">
        <v>5583.0</v>
      </c>
      <c r="B87" s="72" t="s">
        <v>828</v>
      </c>
      <c r="C87" s="72">
        <v>3.0</v>
      </c>
      <c r="D87" s="72" t="s">
        <v>829</v>
      </c>
      <c r="E87" s="72" t="s">
        <v>831</v>
      </c>
      <c r="F87" s="72" t="s">
        <v>830</v>
      </c>
      <c r="G87" s="72" t="s">
        <v>15815</v>
      </c>
      <c r="H87" s="75" t="s">
        <v>832</v>
      </c>
      <c r="I87" s="75" t="s">
        <v>783</v>
      </c>
      <c r="J87" s="75" t="s">
        <v>833</v>
      </c>
      <c r="K87" s="75" t="s">
        <v>513</v>
      </c>
      <c r="L87" s="75" t="s">
        <v>312</v>
      </c>
    </row>
    <row r="88" ht="15.75" customHeight="1">
      <c r="A88" s="67">
        <v>5611.0</v>
      </c>
      <c r="B88" s="72" t="s">
        <v>1231</v>
      </c>
      <c r="C88" s="72">
        <v>3.0</v>
      </c>
      <c r="D88" s="72" t="s">
        <v>1232</v>
      </c>
      <c r="E88" s="72" t="s">
        <v>1234</v>
      </c>
      <c r="F88" s="72" t="s">
        <v>1233</v>
      </c>
      <c r="G88" s="72" t="s">
        <v>15816</v>
      </c>
      <c r="H88" s="75" t="s">
        <v>1235</v>
      </c>
      <c r="I88" s="75" t="s">
        <v>312</v>
      </c>
      <c r="J88" s="75" t="s">
        <v>297</v>
      </c>
      <c r="K88" s="75" t="s">
        <v>1236</v>
      </c>
      <c r="L88" s="75" t="s">
        <v>1237</v>
      </c>
    </row>
    <row r="89" ht="15.75" customHeight="1">
      <c r="A89" s="67">
        <v>5683.0</v>
      </c>
      <c r="B89" s="72" t="s">
        <v>1817</v>
      </c>
      <c r="C89" s="72">
        <v>3.0</v>
      </c>
      <c r="D89" s="72" t="s">
        <v>1818</v>
      </c>
      <c r="E89" s="72" t="s">
        <v>1820</v>
      </c>
      <c r="F89" s="72" t="s">
        <v>1819</v>
      </c>
      <c r="G89" s="72" t="s">
        <v>15817</v>
      </c>
      <c r="H89" s="75" t="s">
        <v>1821</v>
      </c>
      <c r="I89" s="75" t="s">
        <v>1822</v>
      </c>
      <c r="J89" s="75" t="s">
        <v>1823</v>
      </c>
    </row>
    <row r="90" ht="15.75" customHeight="1">
      <c r="A90" s="67">
        <v>5753.0</v>
      </c>
      <c r="B90" s="72" t="s">
        <v>1847</v>
      </c>
      <c r="C90" s="72">
        <v>3.0</v>
      </c>
      <c r="D90" s="72" t="s">
        <v>1848</v>
      </c>
      <c r="E90" s="72" t="s">
        <v>1849</v>
      </c>
      <c r="F90" s="72" t="s">
        <v>994</v>
      </c>
      <c r="G90" s="72" t="s">
        <v>15818</v>
      </c>
      <c r="H90" s="75" t="s">
        <v>996</v>
      </c>
      <c r="I90" s="75" t="s">
        <v>997</v>
      </c>
      <c r="J90" s="75" t="s">
        <v>998</v>
      </c>
      <c r="K90" s="75" t="s">
        <v>999</v>
      </c>
      <c r="L90" s="75" t="s">
        <v>998</v>
      </c>
    </row>
    <row r="91" ht="15.75" customHeight="1">
      <c r="A91" s="67">
        <v>5759.0</v>
      </c>
      <c r="B91" s="72" t="s">
        <v>1398</v>
      </c>
      <c r="C91" s="72">
        <v>3.0</v>
      </c>
      <c r="D91" s="72" t="s">
        <v>1399</v>
      </c>
      <c r="E91" s="72" t="s">
        <v>1401</v>
      </c>
      <c r="F91" s="72" t="s">
        <v>1400</v>
      </c>
      <c r="G91" s="72" t="s">
        <v>15819</v>
      </c>
      <c r="H91" s="75" t="s">
        <v>1402</v>
      </c>
      <c r="I91" s="75" t="s">
        <v>840</v>
      </c>
      <c r="J91" s="75" t="s">
        <v>1403</v>
      </c>
      <c r="K91" s="75" t="s">
        <v>1403</v>
      </c>
      <c r="L91" s="75" t="s">
        <v>1403</v>
      </c>
    </row>
    <row r="92" ht="15.75" customHeight="1">
      <c r="A92" s="67">
        <v>5768.0</v>
      </c>
      <c r="B92" s="72" t="s">
        <v>992</v>
      </c>
      <c r="C92" s="72">
        <v>3.0</v>
      </c>
      <c r="D92" s="72" t="s">
        <v>993</v>
      </c>
      <c r="E92" s="72" t="s">
        <v>995</v>
      </c>
      <c r="F92" s="72" t="s">
        <v>994</v>
      </c>
      <c r="G92" s="72" t="s">
        <v>15818</v>
      </c>
      <c r="H92" s="75" t="s">
        <v>996</v>
      </c>
      <c r="I92" s="75" t="s">
        <v>997</v>
      </c>
      <c r="J92" s="75" t="s">
        <v>998</v>
      </c>
      <c r="K92" s="75" t="s">
        <v>999</v>
      </c>
      <c r="L92" s="75" t="s">
        <v>998</v>
      </c>
    </row>
    <row r="93" ht="15.75" customHeight="1">
      <c r="A93" s="67">
        <v>5785.0</v>
      </c>
      <c r="B93" s="72" t="s">
        <v>1732</v>
      </c>
      <c r="C93" s="72">
        <v>3.0</v>
      </c>
      <c r="D93" s="72" t="s">
        <v>1733</v>
      </c>
      <c r="E93" s="72" t="s">
        <v>1735</v>
      </c>
      <c r="F93" s="72" t="s">
        <v>1734</v>
      </c>
      <c r="G93" s="72" t="s">
        <v>15820</v>
      </c>
      <c r="H93" s="75" t="s">
        <v>1736</v>
      </c>
      <c r="I93" s="75" t="s">
        <v>839</v>
      </c>
      <c r="J93" s="75" t="s">
        <v>1737</v>
      </c>
      <c r="K93" s="75" t="s">
        <v>502</v>
      </c>
      <c r="L93" s="75" t="s">
        <v>1737</v>
      </c>
    </row>
    <row r="94" ht="15.75" customHeight="1">
      <c r="A94" s="67">
        <v>5824.0</v>
      </c>
      <c r="B94" s="72" t="s">
        <v>1850</v>
      </c>
      <c r="C94" s="72">
        <v>3.0</v>
      </c>
      <c r="D94" s="72" t="s">
        <v>1851</v>
      </c>
      <c r="E94" s="72" t="s">
        <v>1853</v>
      </c>
      <c r="F94" s="72" t="s">
        <v>1852</v>
      </c>
      <c r="G94" s="72" t="s">
        <v>15821</v>
      </c>
      <c r="H94" s="75" t="s">
        <v>1854</v>
      </c>
      <c r="I94" s="75" t="s">
        <v>1855</v>
      </c>
      <c r="J94" s="75" t="s">
        <v>1626</v>
      </c>
      <c r="K94" s="75" t="s">
        <v>1626</v>
      </c>
      <c r="L94" s="75" t="s">
        <v>1626</v>
      </c>
    </row>
    <row r="95" ht="15.75" customHeight="1">
      <c r="A95" s="67">
        <v>5856.0</v>
      </c>
      <c r="B95" s="72" t="s">
        <v>1047</v>
      </c>
      <c r="C95" s="72">
        <v>3.0</v>
      </c>
      <c r="D95" s="72" t="s">
        <v>1048</v>
      </c>
      <c r="E95" s="72" t="s">
        <v>1050</v>
      </c>
      <c r="F95" s="72" t="s">
        <v>1049</v>
      </c>
      <c r="G95" s="72" t="s">
        <v>15822</v>
      </c>
      <c r="H95" s="75" t="s">
        <v>1051</v>
      </c>
      <c r="I95" s="75" t="s">
        <v>1052</v>
      </c>
      <c r="J95" s="75" t="s">
        <v>1053</v>
      </c>
      <c r="K95" s="75" t="s">
        <v>1054</v>
      </c>
      <c r="L95" s="75" t="s">
        <v>1053</v>
      </c>
    </row>
    <row r="96" ht="15.75" customHeight="1">
      <c r="A96" s="67">
        <v>5861.0</v>
      </c>
      <c r="B96" s="72" t="s">
        <v>1138</v>
      </c>
      <c r="C96" s="72">
        <v>3.0</v>
      </c>
      <c r="D96" s="72" t="s">
        <v>1048</v>
      </c>
      <c r="E96" s="72" t="s">
        <v>1050</v>
      </c>
      <c r="F96" s="72" t="s">
        <v>1049</v>
      </c>
      <c r="G96" s="72" t="s">
        <v>15822</v>
      </c>
      <c r="H96" s="75" t="s">
        <v>1051</v>
      </c>
      <c r="I96" s="75" t="s">
        <v>1052</v>
      </c>
      <c r="J96" s="75" t="s">
        <v>1053</v>
      </c>
      <c r="K96" s="75" t="s">
        <v>1054</v>
      </c>
      <c r="L96" s="75" t="s">
        <v>1053</v>
      </c>
    </row>
    <row r="97" ht="15.75" customHeight="1">
      <c r="A97" s="67">
        <v>5866.0</v>
      </c>
      <c r="B97" s="72" t="s">
        <v>1915</v>
      </c>
      <c r="C97" s="72">
        <v>3.0</v>
      </c>
      <c r="D97" s="72" t="s">
        <v>1916</v>
      </c>
      <c r="E97" s="72" t="s">
        <v>1918</v>
      </c>
      <c r="F97" s="72" t="s">
        <v>1917</v>
      </c>
      <c r="G97" s="72" t="s">
        <v>15823</v>
      </c>
      <c r="H97" s="75" t="s">
        <v>1919</v>
      </c>
      <c r="I97" s="75" t="s">
        <v>1920</v>
      </c>
      <c r="J97" s="75" t="s">
        <v>548</v>
      </c>
      <c r="K97" s="75" t="s">
        <v>1921</v>
      </c>
    </row>
    <row r="98" ht="15.75" customHeight="1">
      <c r="A98" s="67">
        <v>5885.0</v>
      </c>
      <c r="B98" s="72" t="s">
        <v>1843</v>
      </c>
      <c r="C98" s="72">
        <v>3.0</v>
      </c>
      <c r="D98" s="72" t="s">
        <v>1844</v>
      </c>
      <c r="E98" s="72" t="s">
        <v>1846</v>
      </c>
      <c r="F98" s="72" t="s">
        <v>1845</v>
      </c>
      <c r="G98" s="72" t="s">
        <v>15824</v>
      </c>
      <c r="H98" s="75" t="s">
        <v>570</v>
      </c>
      <c r="I98" s="75" t="s">
        <v>902</v>
      </c>
      <c r="J98" s="75" t="s">
        <v>573</v>
      </c>
      <c r="K98" s="75" t="s">
        <v>573</v>
      </c>
      <c r="L98" s="75" t="s">
        <v>573</v>
      </c>
    </row>
    <row r="99" ht="15.75" customHeight="1">
      <c r="A99" s="67">
        <v>5886.0</v>
      </c>
      <c r="B99" s="72" t="s">
        <v>806</v>
      </c>
      <c r="C99" s="72">
        <v>3.0</v>
      </c>
      <c r="D99" s="72" t="s">
        <v>807</v>
      </c>
      <c r="E99" s="72" t="s">
        <v>809</v>
      </c>
      <c r="F99" s="72" t="s">
        <v>808</v>
      </c>
      <c r="G99" s="72" t="s">
        <v>15825</v>
      </c>
      <c r="H99" s="75" t="s">
        <v>570</v>
      </c>
      <c r="I99" s="75" t="s">
        <v>571</v>
      </c>
      <c r="J99" s="75" t="s">
        <v>572</v>
      </c>
      <c r="K99" s="75" t="s">
        <v>573</v>
      </c>
      <c r="L99" s="75" t="s">
        <v>573</v>
      </c>
    </row>
    <row r="100" ht="15.75" customHeight="1">
      <c r="A100" s="67">
        <v>5887.0</v>
      </c>
      <c r="B100" s="72" t="s">
        <v>1116</v>
      </c>
      <c r="C100" s="72">
        <v>3.0</v>
      </c>
      <c r="D100" s="72" t="s">
        <v>1117</v>
      </c>
      <c r="E100" s="72" t="s">
        <v>1118</v>
      </c>
      <c r="F100" s="72" t="s">
        <v>808</v>
      </c>
      <c r="G100" s="72" t="s">
        <v>15825</v>
      </c>
      <c r="H100" s="75" t="s">
        <v>570</v>
      </c>
      <c r="I100" s="75" t="s">
        <v>571</v>
      </c>
      <c r="J100" s="75" t="s">
        <v>572</v>
      </c>
      <c r="K100" s="75" t="s">
        <v>573</v>
      </c>
      <c r="L100" s="75" t="s">
        <v>573</v>
      </c>
    </row>
    <row r="101" ht="15.75" customHeight="1">
      <c r="A101" s="67">
        <v>5888.0</v>
      </c>
      <c r="B101" s="72" t="s">
        <v>1380</v>
      </c>
      <c r="C101" s="72">
        <v>3.0</v>
      </c>
      <c r="D101" s="72" t="s">
        <v>1381</v>
      </c>
      <c r="E101" s="72" t="s">
        <v>1382</v>
      </c>
      <c r="F101" s="72" t="s">
        <v>568</v>
      </c>
      <c r="G101" s="72" t="s">
        <v>15826</v>
      </c>
      <c r="H101" s="75" t="s">
        <v>570</v>
      </c>
      <c r="I101" s="75" t="s">
        <v>571</v>
      </c>
      <c r="J101" s="75" t="s">
        <v>572</v>
      </c>
      <c r="K101" s="75" t="s">
        <v>573</v>
      </c>
      <c r="L101" s="75" t="s">
        <v>572</v>
      </c>
    </row>
    <row r="102" ht="15.75" customHeight="1">
      <c r="A102" s="67">
        <v>5889.0</v>
      </c>
      <c r="B102" s="72" t="s">
        <v>566</v>
      </c>
      <c r="C102" s="72">
        <v>3.0</v>
      </c>
      <c r="D102" s="72" t="s">
        <v>567</v>
      </c>
      <c r="E102" s="72" t="s">
        <v>569</v>
      </c>
      <c r="F102" s="72" t="s">
        <v>568</v>
      </c>
      <c r="G102" s="72" t="s">
        <v>15826</v>
      </c>
      <c r="H102" s="75" t="s">
        <v>570</v>
      </c>
      <c r="I102" s="75" t="s">
        <v>571</v>
      </c>
      <c r="J102" s="75" t="s">
        <v>572</v>
      </c>
      <c r="K102" s="75" t="s">
        <v>573</v>
      </c>
      <c r="L102" s="75" t="s">
        <v>572</v>
      </c>
    </row>
    <row r="103" ht="15.75" customHeight="1">
      <c r="A103" s="67">
        <v>5890.0</v>
      </c>
      <c r="B103" s="72" t="s">
        <v>1383</v>
      </c>
      <c r="C103" s="72">
        <v>3.0</v>
      </c>
      <c r="D103" s="72" t="s">
        <v>1384</v>
      </c>
      <c r="E103" s="72" t="s">
        <v>1386</v>
      </c>
      <c r="F103" s="72" t="s">
        <v>1385</v>
      </c>
      <c r="G103" s="72" t="s">
        <v>15827</v>
      </c>
      <c r="H103" s="75" t="s">
        <v>1387</v>
      </c>
      <c r="I103" s="75" t="s">
        <v>901</v>
      </c>
      <c r="J103" s="75" t="s">
        <v>572</v>
      </c>
      <c r="K103" s="75" t="s">
        <v>572</v>
      </c>
      <c r="L103" s="75" t="s">
        <v>572</v>
      </c>
    </row>
    <row r="104" ht="15.75" customHeight="1">
      <c r="A104" s="67">
        <v>5891.0</v>
      </c>
      <c r="B104" s="72" t="s">
        <v>1983</v>
      </c>
      <c r="C104" s="72">
        <v>3.0</v>
      </c>
      <c r="D104" s="72" t="s">
        <v>1984</v>
      </c>
      <c r="E104" s="72" t="s">
        <v>1986</v>
      </c>
      <c r="F104" s="72" t="s">
        <v>1985</v>
      </c>
      <c r="G104" s="72" t="s">
        <v>15828</v>
      </c>
      <c r="H104" s="75" t="s">
        <v>1387</v>
      </c>
      <c r="I104" s="75" t="s">
        <v>901</v>
      </c>
      <c r="J104" s="75" t="s">
        <v>572</v>
      </c>
    </row>
    <row r="105" ht="15.75" customHeight="1">
      <c r="A105" s="67">
        <v>5906.0</v>
      </c>
      <c r="B105" s="72" t="s">
        <v>962</v>
      </c>
      <c r="C105" s="72">
        <v>3.0</v>
      </c>
      <c r="D105" s="72" t="s">
        <v>963</v>
      </c>
      <c r="E105" s="72" t="s">
        <v>965</v>
      </c>
      <c r="F105" s="72" t="s">
        <v>964</v>
      </c>
      <c r="G105" s="72" t="s">
        <v>15829</v>
      </c>
      <c r="H105" s="75" t="s">
        <v>966</v>
      </c>
      <c r="I105" s="75" t="s">
        <v>967</v>
      </c>
      <c r="J105" s="75" t="s">
        <v>968</v>
      </c>
      <c r="K105" s="75" t="s">
        <v>969</v>
      </c>
      <c r="L105" s="75" t="s">
        <v>968</v>
      </c>
    </row>
    <row r="106" ht="15.75" customHeight="1">
      <c r="A106" s="67">
        <v>5933.0</v>
      </c>
      <c r="B106" s="72" t="s">
        <v>1987</v>
      </c>
      <c r="C106" s="72">
        <v>3.0</v>
      </c>
      <c r="D106" s="72" t="s">
        <v>1988</v>
      </c>
      <c r="E106" s="72" t="s">
        <v>1990</v>
      </c>
      <c r="F106" s="72" t="s">
        <v>1989</v>
      </c>
      <c r="G106" s="72" t="s">
        <v>15830</v>
      </c>
      <c r="H106" s="75" t="s">
        <v>1991</v>
      </c>
      <c r="I106" s="75" t="s">
        <v>1089</v>
      </c>
      <c r="J106" s="75" t="s">
        <v>1992</v>
      </c>
      <c r="K106" s="75" t="s">
        <v>1993</v>
      </c>
      <c r="L106" s="75" t="s">
        <v>1994</v>
      </c>
    </row>
    <row r="107" ht="15.75" customHeight="1">
      <c r="A107" s="67">
        <v>6046.0</v>
      </c>
      <c r="B107" s="72" t="s">
        <v>619</v>
      </c>
      <c r="C107" s="72">
        <v>3.0</v>
      </c>
      <c r="D107" s="72" t="s">
        <v>620</v>
      </c>
      <c r="E107" s="72" t="s">
        <v>622</v>
      </c>
      <c r="F107" s="72" t="s">
        <v>621</v>
      </c>
      <c r="G107" s="72" t="s">
        <v>15831</v>
      </c>
      <c r="H107" s="75" t="s">
        <v>623</v>
      </c>
      <c r="I107" s="75" t="s">
        <v>624</v>
      </c>
      <c r="J107" s="75" t="s">
        <v>625</v>
      </c>
      <c r="K107" s="75" t="s">
        <v>625</v>
      </c>
      <c r="L107" s="75" t="s">
        <v>625</v>
      </c>
    </row>
    <row r="108" ht="15.75" customHeight="1">
      <c r="A108" s="67">
        <v>6171.0</v>
      </c>
      <c r="B108" s="72" t="s">
        <v>555</v>
      </c>
      <c r="C108" s="72">
        <v>3.0</v>
      </c>
      <c r="D108" s="72" t="s">
        <v>1183</v>
      </c>
      <c r="E108" s="72" t="s">
        <v>1185</v>
      </c>
      <c r="F108" s="72" t="s">
        <v>1184</v>
      </c>
      <c r="G108" s="72" t="s">
        <v>15832</v>
      </c>
      <c r="H108" s="75" t="s">
        <v>1186</v>
      </c>
      <c r="I108" s="75" t="s">
        <v>1187</v>
      </c>
      <c r="J108" s="75" t="s">
        <v>1188</v>
      </c>
      <c r="K108" s="75" t="s">
        <v>1189</v>
      </c>
      <c r="L108" s="75" t="s">
        <v>1188</v>
      </c>
    </row>
    <row r="109" ht="15.75" customHeight="1">
      <c r="A109" s="67">
        <v>6251.0</v>
      </c>
      <c r="B109" s="72" t="s">
        <v>734</v>
      </c>
      <c r="C109" s="72">
        <v>3.0</v>
      </c>
      <c r="D109" s="72" t="s">
        <v>735</v>
      </c>
      <c r="E109" s="72" t="s">
        <v>737</v>
      </c>
      <c r="F109" s="72" t="s">
        <v>736</v>
      </c>
      <c r="G109" s="72" t="s">
        <v>15833</v>
      </c>
      <c r="H109" s="75" t="s">
        <v>738</v>
      </c>
      <c r="I109" s="75" t="s">
        <v>739</v>
      </c>
      <c r="J109" s="75" t="s">
        <v>740</v>
      </c>
      <c r="K109" s="75" t="s">
        <v>740</v>
      </c>
      <c r="L109" s="75" t="s">
        <v>740</v>
      </c>
    </row>
    <row r="110" ht="15.75" customHeight="1">
      <c r="A110" s="67">
        <v>6363.0</v>
      </c>
      <c r="B110" s="72" t="s">
        <v>1209</v>
      </c>
      <c r="C110" s="72">
        <v>3.0</v>
      </c>
      <c r="D110" s="72" t="s">
        <v>1210</v>
      </c>
      <c r="E110" s="72" t="s">
        <v>1212</v>
      </c>
      <c r="F110" s="72" t="s">
        <v>1211</v>
      </c>
      <c r="G110" s="72" t="s">
        <v>15834</v>
      </c>
      <c r="H110" s="75" t="s">
        <v>1213</v>
      </c>
      <c r="I110" s="75" t="s">
        <v>711</v>
      </c>
      <c r="J110" s="75" t="s">
        <v>1214</v>
      </c>
      <c r="K110" s="75" t="s">
        <v>1215</v>
      </c>
      <c r="L110" s="75" t="s">
        <v>850</v>
      </c>
    </row>
    <row r="111" ht="15.75" customHeight="1">
      <c r="A111" s="67">
        <v>6389.0</v>
      </c>
      <c r="B111" s="72" t="s">
        <v>1923</v>
      </c>
      <c r="C111" s="72">
        <v>3.0</v>
      </c>
      <c r="D111" s="72" t="s">
        <v>1924</v>
      </c>
      <c r="E111" s="72" t="s">
        <v>1926</v>
      </c>
      <c r="F111" s="72" t="s">
        <v>1925</v>
      </c>
      <c r="G111" s="72" t="s">
        <v>15835</v>
      </c>
      <c r="H111" s="75" t="s">
        <v>712</v>
      </c>
      <c r="I111" s="75" t="s">
        <v>1927</v>
      </c>
      <c r="J111" s="75" t="s">
        <v>1928</v>
      </c>
      <c r="K111" s="75" t="s">
        <v>1929</v>
      </c>
      <c r="L111" s="75" t="s">
        <v>1930</v>
      </c>
    </row>
    <row r="112" ht="15.75" customHeight="1">
      <c r="A112" s="67">
        <v>6404.0</v>
      </c>
      <c r="B112" s="72" t="s">
        <v>274</v>
      </c>
      <c r="C112" s="72">
        <v>3.0</v>
      </c>
      <c r="D112" s="72" t="s">
        <v>275</v>
      </c>
      <c r="E112" s="72" t="s">
        <v>277</v>
      </c>
      <c r="F112" s="72" t="s">
        <v>276</v>
      </c>
      <c r="G112" s="72" t="s">
        <v>15836</v>
      </c>
      <c r="H112" s="75" t="s">
        <v>278</v>
      </c>
      <c r="I112" s="75" t="s">
        <v>279</v>
      </c>
      <c r="J112" s="75" t="s">
        <v>280</v>
      </c>
      <c r="K112" s="75" t="s">
        <v>281</v>
      </c>
      <c r="L112" s="75" t="s">
        <v>281</v>
      </c>
    </row>
    <row r="113" ht="15.75" customHeight="1">
      <c r="A113" s="67">
        <v>6407.0</v>
      </c>
      <c r="B113" s="72" t="s">
        <v>629</v>
      </c>
      <c r="C113" s="72">
        <v>3.0</v>
      </c>
      <c r="D113" s="72" t="s">
        <v>630</v>
      </c>
      <c r="E113" s="72" t="s">
        <v>632</v>
      </c>
      <c r="F113" s="72" t="s">
        <v>631</v>
      </c>
      <c r="G113" s="72" t="s">
        <v>15837</v>
      </c>
      <c r="H113" s="75" t="s">
        <v>633</v>
      </c>
      <c r="I113" s="75" t="s">
        <v>280</v>
      </c>
      <c r="J113" s="75" t="s">
        <v>279</v>
      </c>
      <c r="K113" s="75" t="s">
        <v>356</v>
      </c>
      <c r="L113" s="75" t="s">
        <v>279</v>
      </c>
    </row>
    <row r="114" ht="15.75" customHeight="1">
      <c r="A114" s="67">
        <v>6408.0</v>
      </c>
      <c r="B114" s="72" t="s">
        <v>290</v>
      </c>
      <c r="C114" s="72">
        <v>3.0</v>
      </c>
      <c r="D114" s="72" t="s">
        <v>353</v>
      </c>
      <c r="E114" s="72" t="s">
        <v>355</v>
      </c>
      <c r="F114" s="72" t="s">
        <v>354</v>
      </c>
      <c r="G114" s="72" t="s">
        <v>15838</v>
      </c>
      <c r="H114" s="75" t="s">
        <v>356</v>
      </c>
      <c r="I114" s="75" t="s">
        <v>357</v>
      </c>
      <c r="J114" s="75" t="s">
        <v>281</v>
      </c>
      <c r="K114" s="75" t="s">
        <v>358</v>
      </c>
      <c r="L114" s="75" t="s">
        <v>358</v>
      </c>
    </row>
    <row r="115" ht="15.75" customHeight="1">
      <c r="A115" s="67">
        <v>6593.0</v>
      </c>
      <c r="B115" s="72" t="s">
        <v>337</v>
      </c>
      <c r="C115" s="72">
        <v>3.0</v>
      </c>
      <c r="D115" s="72" t="s">
        <v>338</v>
      </c>
      <c r="E115" s="72" t="s">
        <v>340</v>
      </c>
      <c r="F115" s="72" t="s">
        <v>339</v>
      </c>
      <c r="G115" s="72" t="s">
        <v>15839</v>
      </c>
      <c r="H115" s="75" t="s">
        <v>341</v>
      </c>
      <c r="I115" s="75" t="s">
        <v>342</v>
      </c>
      <c r="J115" s="75" t="s">
        <v>343</v>
      </c>
      <c r="K115" s="75" t="s">
        <v>344</v>
      </c>
    </row>
    <row r="116" ht="15.75" customHeight="1">
      <c r="A116" s="67">
        <v>6595.0</v>
      </c>
      <c r="B116" s="72" t="s">
        <v>1056</v>
      </c>
      <c r="C116" s="72">
        <v>3.0</v>
      </c>
      <c r="D116" s="72" t="s">
        <v>1057</v>
      </c>
      <c r="E116" s="72" t="s">
        <v>1059</v>
      </c>
      <c r="F116" s="72" t="s">
        <v>1058</v>
      </c>
      <c r="G116" s="72" t="s">
        <v>15840</v>
      </c>
      <c r="H116" s="75" t="s">
        <v>1060</v>
      </c>
      <c r="I116" s="75" t="s">
        <v>1061</v>
      </c>
      <c r="J116" s="75" t="s">
        <v>1062</v>
      </c>
      <c r="K116" s="75" t="s">
        <v>1063</v>
      </c>
      <c r="L116" s="75" t="s">
        <v>1063</v>
      </c>
    </row>
    <row r="117" ht="15.75" customHeight="1">
      <c r="A117" s="67">
        <v>6596.0</v>
      </c>
      <c r="B117" s="72" t="s">
        <v>1370</v>
      </c>
      <c r="C117" s="72">
        <v>3.0</v>
      </c>
      <c r="D117" s="72" t="s">
        <v>1371</v>
      </c>
      <c r="E117" s="72" t="s">
        <v>1373</v>
      </c>
      <c r="F117" s="72" t="s">
        <v>1372</v>
      </c>
      <c r="G117" s="72" t="s">
        <v>15841</v>
      </c>
      <c r="H117" s="75" t="s">
        <v>1374</v>
      </c>
      <c r="I117" s="75" t="s">
        <v>1061</v>
      </c>
      <c r="J117" s="75" t="s">
        <v>1063</v>
      </c>
      <c r="K117" s="75" t="s">
        <v>1375</v>
      </c>
      <c r="L117" s="75" t="s">
        <v>1375</v>
      </c>
    </row>
    <row r="118" ht="15.75" customHeight="1">
      <c r="A118" s="67">
        <v>6609.0</v>
      </c>
      <c r="B118" s="72" t="s">
        <v>365</v>
      </c>
      <c r="C118" s="72">
        <v>3.0</v>
      </c>
      <c r="D118" s="72" t="s">
        <v>366</v>
      </c>
      <c r="E118" s="72" t="s">
        <v>368</v>
      </c>
      <c r="F118" s="72" t="s">
        <v>367</v>
      </c>
      <c r="G118" s="72" t="s">
        <v>15842</v>
      </c>
      <c r="H118" s="75" t="s">
        <v>369</v>
      </c>
      <c r="I118" s="75" t="s">
        <v>370</v>
      </c>
      <c r="J118" s="75" t="s">
        <v>371</v>
      </c>
      <c r="K118" s="75" t="s">
        <v>372</v>
      </c>
      <c r="L118" s="75" t="s">
        <v>372</v>
      </c>
    </row>
    <row r="119" ht="15.75" customHeight="1">
      <c r="A119" s="67">
        <v>6622.0</v>
      </c>
      <c r="B119" s="72" t="s">
        <v>1347</v>
      </c>
      <c r="C119" s="72">
        <v>3.0</v>
      </c>
      <c r="D119" s="72" t="s">
        <v>1348</v>
      </c>
      <c r="E119" s="72" t="s">
        <v>1350</v>
      </c>
      <c r="F119" s="72" t="s">
        <v>1349</v>
      </c>
      <c r="G119" s="72" t="s">
        <v>15843</v>
      </c>
      <c r="H119" s="75" t="s">
        <v>1351</v>
      </c>
      <c r="I119" s="75" t="s">
        <v>1352</v>
      </c>
    </row>
    <row r="120" ht="15.75" customHeight="1">
      <c r="A120" s="67">
        <v>6658.0</v>
      </c>
      <c r="B120" s="72" t="s">
        <v>664</v>
      </c>
      <c r="C120" s="72">
        <v>3.0</v>
      </c>
      <c r="D120" s="72" t="s">
        <v>665</v>
      </c>
      <c r="E120" s="72" t="s">
        <v>667</v>
      </c>
      <c r="F120" s="72" t="s">
        <v>666</v>
      </c>
      <c r="G120" s="72" t="s">
        <v>15844</v>
      </c>
      <c r="H120" s="75" t="s">
        <v>668</v>
      </c>
      <c r="I120" s="75" t="s">
        <v>669</v>
      </c>
      <c r="J120" s="75" t="s">
        <v>670</v>
      </c>
      <c r="K120" s="75" t="s">
        <v>642</v>
      </c>
      <c r="L120" s="75" t="s">
        <v>670</v>
      </c>
    </row>
    <row r="121" ht="15.75" customHeight="1">
      <c r="A121" s="67">
        <v>6743.0</v>
      </c>
      <c r="B121" s="72" t="s">
        <v>1000</v>
      </c>
      <c r="C121" s="72">
        <v>3.0</v>
      </c>
      <c r="D121" s="72" t="s">
        <v>1001</v>
      </c>
      <c r="E121" s="72" t="s">
        <v>1003</v>
      </c>
      <c r="F121" s="72" t="s">
        <v>1002</v>
      </c>
      <c r="G121" s="72" t="s">
        <v>15845</v>
      </c>
      <c r="H121" s="75" t="s">
        <v>1004</v>
      </c>
      <c r="I121" s="75" t="s">
        <v>1005</v>
      </c>
      <c r="J121" s="75" t="s">
        <v>1006</v>
      </c>
      <c r="K121" s="75" t="s">
        <v>1007</v>
      </c>
      <c r="L121" s="75" t="s">
        <v>1006</v>
      </c>
    </row>
    <row r="122" ht="15.75" customHeight="1">
      <c r="A122" s="67">
        <v>6744.0</v>
      </c>
      <c r="B122" s="72" t="s">
        <v>1799</v>
      </c>
      <c r="C122" s="72">
        <v>3.0</v>
      </c>
      <c r="D122" s="72" t="s">
        <v>1800</v>
      </c>
      <c r="E122" s="72" t="s">
        <v>1802</v>
      </c>
      <c r="F122" s="72" t="s">
        <v>1801</v>
      </c>
      <c r="G122" s="72" t="s">
        <v>15846</v>
      </c>
      <c r="H122" s="75" t="s">
        <v>1803</v>
      </c>
      <c r="I122" s="75" t="s">
        <v>1804</v>
      </c>
      <c r="J122" s="75" t="s">
        <v>1006</v>
      </c>
      <c r="K122" s="75" t="s">
        <v>1006</v>
      </c>
      <c r="L122" s="75" t="s">
        <v>1006</v>
      </c>
    </row>
    <row r="123" ht="15.75" customHeight="1">
      <c r="A123" s="67">
        <v>6793.0</v>
      </c>
      <c r="B123" s="72" t="s">
        <v>1723</v>
      </c>
      <c r="C123" s="72">
        <v>3.0</v>
      </c>
      <c r="D123" s="72" t="s">
        <v>1724</v>
      </c>
      <c r="E123" s="72" t="s">
        <v>1726</v>
      </c>
      <c r="F123" s="72" t="s">
        <v>1725</v>
      </c>
      <c r="G123" s="72" t="s">
        <v>15847</v>
      </c>
      <c r="H123" s="75" t="s">
        <v>1727</v>
      </c>
      <c r="I123" s="75" t="s">
        <v>1728</v>
      </c>
      <c r="J123" s="75" t="s">
        <v>1729</v>
      </c>
      <c r="K123" s="75" t="s">
        <v>1730</v>
      </c>
      <c r="L123" s="75" t="s">
        <v>1731</v>
      </c>
    </row>
    <row r="124" ht="15.75" customHeight="1">
      <c r="A124" s="67">
        <v>7046.0</v>
      </c>
      <c r="B124" s="72" t="s">
        <v>321</v>
      </c>
      <c r="C124" s="72">
        <v>3.0</v>
      </c>
      <c r="D124" s="72" t="s">
        <v>322</v>
      </c>
      <c r="E124" s="72" t="s">
        <v>324</v>
      </c>
      <c r="F124" s="72" t="s">
        <v>323</v>
      </c>
      <c r="G124" s="72" t="s">
        <v>15848</v>
      </c>
      <c r="H124" s="75" t="s">
        <v>325</v>
      </c>
      <c r="I124" s="75" t="s">
        <v>326</v>
      </c>
      <c r="J124" s="75" t="s">
        <v>327</v>
      </c>
      <c r="K124" s="75" t="s">
        <v>328</v>
      </c>
      <c r="L124" s="75" t="s">
        <v>329</v>
      </c>
    </row>
    <row r="125" ht="15.75" customHeight="1">
      <c r="A125" s="67">
        <v>7066.0</v>
      </c>
      <c r="B125" s="72" t="s">
        <v>1748</v>
      </c>
      <c r="C125" s="72">
        <v>3.0</v>
      </c>
      <c r="D125" s="72" t="s">
        <v>1749</v>
      </c>
      <c r="E125" s="72" t="s">
        <v>1751</v>
      </c>
      <c r="F125" s="72" t="s">
        <v>1750</v>
      </c>
      <c r="G125" s="72" t="s">
        <v>15849</v>
      </c>
      <c r="H125" s="75" t="s">
        <v>1752</v>
      </c>
      <c r="I125" s="75" t="s">
        <v>1753</v>
      </c>
      <c r="J125" s="75" t="s">
        <v>1754</v>
      </c>
      <c r="K125" s="75" t="s">
        <v>1755</v>
      </c>
      <c r="L125" s="75" t="s">
        <v>1756</v>
      </c>
    </row>
    <row r="126" ht="15.75" customHeight="1">
      <c r="A126" s="67">
        <v>7101.0</v>
      </c>
      <c r="B126" s="72" t="s">
        <v>1738</v>
      </c>
      <c r="C126" s="72">
        <v>3.0</v>
      </c>
      <c r="D126" s="72" t="s">
        <v>1739</v>
      </c>
      <c r="E126" s="72" t="s">
        <v>1741</v>
      </c>
      <c r="F126" s="72" t="s">
        <v>1740</v>
      </c>
      <c r="G126" s="72" t="s">
        <v>15850</v>
      </c>
      <c r="H126" s="75" t="s">
        <v>1742</v>
      </c>
      <c r="I126" s="75" t="s">
        <v>1506</v>
      </c>
      <c r="J126" s="75" t="s">
        <v>1743</v>
      </c>
      <c r="K126" s="75" t="s">
        <v>1743</v>
      </c>
      <c r="L126" s="75" t="s">
        <v>1743</v>
      </c>
    </row>
    <row r="127" ht="15.75" customHeight="1">
      <c r="A127" s="67">
        <v>7137.0</v>
      </c>
      <c r="B127" s="72" t="s">
        <v>1072</v>
      </c>
      <c r="C127" s="72">
        <v>3.0</v>
      </c>
      <c r="D127" s="72" t="s">
        <v>1073</v>
      </c>
      <c r="E127" s="72" t="s">
        <v>1075</v>
      </c>
      <c r="F127" s="72" t="s">
        <v>1074</v>
      </c>
      <c r="G127" s="72" t="s">
        <v>15851</v>
      </c>
      <c r="H127" s="75" t="s">
        <v>1076</v>
      </c>
      <c r="I127" s="75" t="s">
        <v>841</v>
      </c>
      <c r="J127" s="75" t="s">
        <v>503</v>
      </c>
      <c r="K127" s="75" t="s">
        <v>839</v>
      </c>
      <c r="L127" s="75" t="s">
        <v>503</v>
      </c>
    </row>
    <row r="128" ht="15.75" customHeight="1">
      <c r="A128" s="67">
        <v>7148.0</v>
      </c>
      <c r="B128" s="72" t="s">
        <v>468</v>
      </c>
      <c r="C128" s="72">
        <v>3.0</v>
      </c>
      <c r="D128" s="72" t="s">
        <v>517</v>
      </c>
      <c r="E128" s="72" t="s">
        <v>519</v>
      </c>
      <c r="F128" s="72" t="s">
        <v>518</v>
      </c>
      <c r="G128" s="72" t="s">
        <v>15852</v>
      </c>
      <c r="H128" s="75" t="s">
        <v>520</v>
      </c>
      <c r="I128" s="75" t="s">
        <v>521</v>
      </c>
      <c r="J128" s="75" t="s">
        <v>522</v>
      </c>
      <c r="K128" s="75" t="s">
        <v>523</v>
      </c>
      <c r="L128" s="75" t="s">
        <v>522</v>
      </c>
    </row>
    <row r="129" ht="15.75" customHeight="1">
      <c r="A129" s="67">
        <v>7222.0</v>
      </c>
      <c r="B129" s="72" t="s">
        <v>542</v>
      </c>
      <c r="C129" s="72">
        <v>3.0</v>
      </c>
      <c r="D129" s="72" t="s">
        <v>543</v>
      </c>
      <c r="E129" s="72" t="s">
        <v>545</v>
      </c>
      <c r="F129" s="72" t="s">
        <v>544</v>
      </c>
      <c r="G129" s="72" t="s">
        <v>15853</v>
      </c>
      <c r="H129" s="75" t="s">
        <v>546</v>
      </c>
      <c r="I129" s="75" t="s">
        <v>547</v>
      </c>
      <c r="J129" s="75" t="s">
        <v>548</v>
      </c>
      <c r="K129" s="75" t="s">
        <v>549</v>
      </c>
      <c r="L129" s="75" t="s">
        <v>549</v>
      </c>
    </row>
    <row r="130" ht="15.75" customHeight="1">
      <c r="A130" s="67">
        <v>7273.0</v>
      </c>
      <c r="B130" s="72" t="s">
        <v>1223</v>
      </c>
      <c r="C130" s="72">
        <v>3.0</v>
      </c>
      <c r="D130" s="72" t="s">
        <v>1224</v>
      </c>
      <c r="E130" s="72" t="s">
        <v>1226</v>
      </c>
      <c r="F130" s="72" t="s">
        <v>1225</v>
      </c>
      <c r="G130" s="72" t="s">
        <v>15854</v>
      </c>
      <c r="H130" s="75" t="s">
        <v>1227</v>
      </c>
      <c r="I130" s="75" t="s">
        <v>1228</v>
      </c>
      <c r="J130" s="75" t="s">
        <v>1229</v>
      </c>
      <c r="K130" s="75" t="s">
        <v>1230</v>
      </c>
      <c r="L130" s="75" t="s">
        <v>1230</v>
      </c>
    </row>
    <row r="131" ht="15.75" customHeight="1">
      <c r="A131" s="67">
        <v>7626.0</v>
      </c>
      <c r="B131" s="72" t="s">
        <v>1247</v>
      </c>
      <c r="C131" s="72">
        <v>3.0</v>
      </c>
      <c r="D131" s="72" t="s">
        <v>1248</v>
      </c>
      <c r="E131" s="72" t="s">
        <v>1250</v>
      </c>
      <c r="F131" s="72" t="s">
        <v>1249</v>
      </c>
      <c r="G131" s="72" t="s">
        <v>15855</v>
      </c>
      <c r="H131" s="75" t="s">
        <v>1251</v>
      </c>
      <c r="I131" s="75" t="s">
        <v>1252</v>
      </c>
      <c r="J131" s="75" t="s">
        <v>1253</v>
      </c>
      <c r="K131" s="75" t="s">
        <v>1254</v>
      </c>
      <c r="L131" s="75" t="s">
        <v>1255</v>
      </c>
    </row>
    <row r="132" ht="15.75" customHeight="1">
      <c r="A132" s="67">
        <v>7641.0</v>
      </c>
      <c r="B132" s="72" t="s">
        <v>972</v>
      </c>
      <c r="C132" s="72">
        <v>3.0</v>
      </c>
      <c r="D132" s="72" t="s">
        <v>973</v>
      </c>
      <c r="E132" s="72" t="s">
        <v>975</v>
      </c>
      <c r="F132" s="72" t="s">
        <v>974</v>
      </c>
      <c r="G132" s="72" t="s">
        <v>15856</v>
      </c>
      <c r="H132" s="75" t="s">
        <v>976</v>
      </c>
      <c r="I132" s="75" t="s">
        <v>977</v>
      </c>
      <c r="J132" s="75" t="s">
        <v>978</v>
      </c>
      <c r="K132" s="75" t="s">
        <v>979</v>
      </c>
      <c r="L132" s="75" t="s">
        <v>979</v>
      </c>
    </row>
    <row r="133" ht="15.75" customHeight="1">
      <c r="A133" s="67">
        <v>7807.0</v>
      </c>
      <c r="B133" s="72" t="s">
        <v>1038</v>
      </c>
      <c r="C133" s="72">
        <v>3.0</v>
      </c>
      <c r="D133" s="72" t="s">
        <v>1039</v>
      </c>
      <c r="E133" s="72" t="s">
        <v>1041</v>
      </c>
      <c r="F133" s="72" t="s">
        <v>1040</v>
      </c>
      <c r="G133" s="72" t="s">
        <v>15857</v>
      </c>
      <c r="H133" s="75" t="s">
        <v>1042</v>
      </c>
      <c r="I133" s="75" t="s">
        <v>1043</v>
      </c>
      <c r="J133" s="75" t="s">
        <v>1044</v>
      </c>
      <c r="K133" s="75" t="s">
        <v>1045</v>
      </c>
      <c r="L133" s="75" t="s">
        <v>1045</v>
      </c>
    </row>
    <row r="134" ht="15.75" customHeight="1">
      <c r="A134" s="67">
        <v>7824.0</v>
      </c>
      <c r="B134" s="72" t="s">
        <v>767</v>
      </c>
      <c r="C134" s="72">
        <v>3.0</v>
      </c>
      <c r="D134" s="72" t="s">
        <v>768</v>
      </c>
      <c r="E134" s="72" t="s">
        <v>770</v>
      </c>
      <c r="F134" s="72" t="s">
        <v>769</v>
      </c>
      <c r="G134" s="72" t="s">
        <v>15858</v>
      </c>
      <c r="H134" s="75" t="s">
        <v>771</v>
      </c>
      <c r="I134" s="75" t="s">
        <v>772</v>
      </c>
      <c r="J134" s="75" t="s">
        <v>773</v>
      </c>
      <c r="K134" s="75" t="s">
        <v>774</v>
      </c>
      <c r="L134" s="75" t="s">
        <v>775</v>
      </c>
    </row>
    <row r="135" ht="15.75" customHeight="1">
      <c r="A135" s="67">
        <v>7926.0</v>
      </c>
      <c r="B135" s="72" t="s">
        <v>1931</v>
      </c>
      <c r="C135" s="72">
        <v>3.0</v>
      </c>
      <c r="D135" s="72" t="s">
        <v>1932</v>
      </c>
      <c r="E135" s="72" t="s">
        <v>1934</v>
      </c>
      <c r="F135" s="72" t="s">
        <v>1933</v>
      </c>
      <c r="G135" s="72" t="s">
        <v>15859</v>
      </c>
      <c r="H135" s="75" t="s">
        <v>1935</v>
      </c>
      <c r="I135" s="75" t="s">
        <v>1936</v>
      </c>
      <c r="J135" s="75" t="s">
        <v>1937</v>
      </c>
      <c r="K135" s="75" t="s">
        <v>1938</v>
      </c>
      <c r="L135" s="75" t="s">
        <v>1939</v>
      </c>
    </row>
    <row r="136" ht="15.75" customHeight="1">
      <c r="A136" s="67">
        <v>7944.0</v>
      </c>
      <c r="B136" s="72" t="s">
        <v>516</v>
      </c>
      <c r="C136" s="72">
        <v>3.0</v>
      </c>
      <c r="D136" s="72" t="s">
        <v>718</v>
      </c>
      <c r="E136" s="72" t="s">
        <v>720</v>
      </c>
      <c r="F136" s="72" t="s">
        <v>719</v>
      </c>
      <c r="G136" s="72" t="s">
        <v>15860</v>
      </c>
      <c r="H136" s="75" t="s">
        <v>721</v>
      </c>
      <c r="I136" s="75" t="s">
        <v>722</v>
      </c>
      <c r="J136" s="75" t="s">
        <v>723</v>
      </c>
      <c r="K136" s="75" t="s">
        <v>724</v>
      </c>
      <c r="L136" s="75" t="s">
        <v>725</v>
      </c>
    </row>
    <row r="137" ht="15.75" customHeight="1">
      <c r="A137" s="67">
        <v>7972.0</v>
      </c>
      <c r="B137" s="72" t="s">
        <v>406</v>
      </c>
      <c r="C137" s="72">
        <v>3.0</v>
      </c>
      <c r="D137" s="72" t="s">
        <v>421</v>
      </c>
      <c r="E137" s="72" t="s">
        <v>423</v>
      </c>
      <c r="F137" s="72" t="s">
        <v>422</v>
      </c>
      <c r="G137" s="72" t="s">
        <v>15861</v>
      </c>
      <c r="H137" s="75" t="s">
        <v>424</v>
      </c>
      <c r="I137" s="75" t="s">
        <v>425</v>
      </c>
      <c r="J137" s="75" t="s">
        <v>426</v>
      </c>
      <c r="K137" s="75" t="s">
        <v>427</v>
      </c>
      <c r="L137" s="75" t="s">
        <v>428</v>
      </c>
    </row>
    <row r="138" ht="15.75" customHeight="1">
      <c r="A138" s="67">
        <v>8367.0</v>
      </c>
      <c r="B138" s="72" t="s">
        <v>15862</v>
      </c>
      <c r="C138" s="72">
        <v>3.0</v>
      </c>
      <c r="D138" s="72" t="s">
        <v>15863</v>
      </c>
      <c r="E138" s="72" t="s">
        <v>956</v>
      </c>
      <c r="F138" s="72" t="s">
        <v>15864</v>
      </c>
      <c r="G138" s="72" t="s">
        <v>15865</v>
      </c>
      <c r="H138" s="75" t="s">
        <v>15866</v>
      </c>
      <c r="I138" s="75" t="s">
        <v>15867</v>
      </c>
      <c r="J138" s="75" t="s">
        <v>12969</v>
      </c>
      <c r="K138" s="75" t="s">
        <v>12969</v>
      </c>
      <c r="L138" s="75" t="s">
        <v>12969</v>
      </c>
    </row>
    <row r="139" ht="15.75" customHeight="1">
      <c r="A139" s="67">
        <v>8462.0</v>
      </c>
      <c r="B139" s="72" t="s">
        <v>687</v>
      </c>
      <c r="C139" s="72">
        <v>3.0</v>
      </c>
      <c r="D139" s="72" t="s">
        <v>688</v>
      </c>
      <c r="E139" s="72" t="s">
        <v>690</v>
      </c>
      <c r="F139" s="72" t="s">
        <v>689</v>
      </c>
      <c r="G139" s="72" t="s">
        <v>15868</v>
      </c>
      <c r="H139" s="75" t="s">
        <v>691</v>
      </c>
      <c r="I139" s="75" t="s">
        <v>692</v>
      </c>
      <c r="J139" s="75" t="s">
        <v>693</v>
      </c>
      <c r="K139" s="75" t="s">
        <v>694</v>
      </c>
      <c r="L139" s="75" t="s">
        <v>694</v>
      </c>
    </row>
    <row r="140" ht="15.75" customHeight="1">
      <c r="A140" s="67">
        <v>8482.0</v>
      </c>
      <c r="B140" s="72" t="s">
        <v>1298</v>
      </c>
      <c r="C140" s="72">
        <v>3.0</v>
      </c>
      <c r="D140" s="72" t="s">
        <v>1299</v>
      </c>
      <c r="E140" s="72" t="s">
        <v>1301</v>
      </c>
      <c r="F140" s="72" t="s">
        <v>1300</v>
      </c>
      <c r="G140" s="72" t="s">
        <v>15869</v>
      </c>
      <c r="H140" s="75" t="s">
        <v>1302</v>
      </c>
      <c r="I140" s="75" t="s">
        <v>1303</v>
      </c>
      <c r="J140" s="75" t="s">
        <v>1304</v>
      </c>
      <c r="K140" s="75" t="s">
        <v>1305</v>
      </c>
      <c r="L140" s="75" t="s">
        <v>1306</v>
      </c>
    </row>
    <row r="141" ht="15.75" customHeight="1">
      <c r="A141" s="67">
        <v>8492.0</v>
      </c>
      <c r="B141" s="72" t="s">
        <v>1139</v>
      </c>
      <c r="C141" s="72">
        <v>3.0</v>
      </c>
      <c r="D141" s="72" t="s">
        <v>1140</v>
      </c>
      <c r="E141" s="72" t="s">
        <v>1142</v>
      </c>
      <c r="F141" s="72" t="s">
        <v>1141</v>
      </c>
      <c r="G141" s="72" t="s">
        <v>15870</v>
      </c>
      <c r="H141" s="75" t="s">
        <v>1143</v>
      </c>
      <c r="I141" s="75" t="s">
        <v>1144</v>
      </c>
      <c r="J141" s="75" t="s">
        <v>1145</v>
      </c>
      <c r="K141" s="75" t="s">
        <v>1030</v>
      </c>
      <c r="L141" s="75" t="s">
        <v>1146</v>
      </c>
    </row>
    <row r="142" ht="15.75" customHeight="1">
      <c r="A142" s="67">
        <v>8501.0</v>
      </c>
      <c r="B142" s="72" t="s">
        <v>541</v>
      </c>
      <c r="C142" s="72">
        <v>3.0</v>
      </c>
      <c r="D142" s="72" t="s">
        <v>887</v>
      </c>
      <c r="E142" s="72" t="s">
        <v>889</v>
      </c>
      <c r="F142" s="72" t="s">
        <v>888</v>
      </c>
      <c r="G142" s="72" t="s">
        <v>15871</v>
      </c>
      <c r="H142" s="75" t="s">
        <v>890</v>
      </c>
      <c r="I142" s="75" t="s">
        <v>891</v>
      </c>
      <c r="J142" s="75" t="s">
        <v>892</v>
      </c>
      <c r="K142" s="75" t="s">
        <v>893</v>
      </c>
      <c r="L142" s="75" t="s">
        <v>894</v>
      </c>
    </row>
    <row r="143" ht="15.75" customHeight="1">
      <c r="A143" s="67">
        <v>8507.0</v>
      </c>
      <c r="B143" s="72" t="s">
        <v>291</v>
      </c>
      <c r="C143" s="72">
        <v>3.0</v>
      </c>
      <c r="D143" s="72" t="s">
        <v>292</v>
      </c>
      <c r="E143" s="72" t="s">
        <v>294</v>
      </c>
      <c r="F143" s="72" t="s">
        <v>293</v>
      </c>
      <c r="G143" s="72" t="s">
        <v>15872</v>
      </c>
      <c r="H143" s="75" t="s">
        <v>295</v>
      </c>
      <c r="I143" s="75" t="s">
        <v>296</v>
      </c>
      <c r="J143" s="75" t="s">
        <v>297</v>
      </c>
      <c r="K143" s="75" t="s">
        <v>298</v>
      </c>
      <c r="L143" s="75" t="s">
        <v>299</v>
      </c>
    </row>
    <row r="144" ht="15.75" customHeight="1">
      <c r="A144" s="67">
        <v>8508.0</v>
      </c>
      <c r="B144" s="72" t="s">
        <v>811</v>
      </c>
      <c r="C144" s="72">
        <v>3.0</v>
      </c>
      <c r="D144" s="72" t="s">
        <v>812</v>
      </c>
      <c r="E144" s="72" t="s">
        <v>814</v>
      </c>
      <c r="F144" s="72" t="s">
        <v>813</v>
      </c>
      <c r="G144" s="72" t="s">
        <v>15873</v>
      </c>
      <c r="H144" s="75" t="s">
        <v>815</v>
      </c>
      <c r="I144" s="75" t="s">
        <v>816</v>
      </c>
      <c r="J144" s="75" t="s">
        <v>299</v>
      </c>
      <c r="K144" s="75" t="s">
        <v>299</v>
      </c>
      <c r="L144" s="75" t="s">
        <v>299</v>
      </c>
    </row>
    <row r="145" ht="15.75" customHeight="1">
      <c r="A145" s="67">
        <v>8563.0</v>
      </c>
      <c r="B145" s="72" t="s">
        <v>636</v>
      </c>
      <c r="C145" s="72">
        <v>3.0</v>
      </c>
      <c r="D145" s="72" t="s">
        <v>637</v>
      </c>
      <c r="E145" s="72" t="s">
        <v>639</v>
      </c>
      <c r="F145" s="72" t="s">
        <v>638</v>
      </c>
      <c r="G145" s="72" t="s">
        <v>15874</v>
      </c>
      <c r="H145" s="75" t="s">
        <v>640</v>
      </c>
      <c r="I145" s="75" t="s">
        <v>641</v>
      </c>
      <c r="J145" s="75" t="s">
        <v>642</v>
      </c>
      <c r="K145" s="75" t="s">
        <v>643</v>
      </c>
      <c r="L145" s="75" t="s">
        <v>643</v>
      </c>
    </row>
    <row r="146" ht="15.75" customHeight="1">
      <c r="A146" s="67">
        <v>8654.0</v>
      </c>
      <c r="B146" s="72" t="s">
        <v>1824</v>
      </c>
      <c r="C146" s="72">
        <v>3.0</v>
      </c>
      <c r="D146" s="72" t="s">
        <v>1825</v>
      </c>
      <c r="E146" s="72" t="s">
        <v>1827</v>
      </c>
      <c r="F146" s="72" t="s">
        <v>1826</v>
      </c>
      <c r="G146" s="72" t="s">
        <v>15875</v>
      </c>
      <c r="H146" s="75" t="s">
        <v>1828</v>
      </c>
      <c r="I146" s="75" t="s">
        <v>1829</v>
      </c>
      <c r="J146" s="75" t="s">
        <v>1830</v>
      </c>
      <c r="K146" s="75" t="s">
        <v>1831</v>
      </c>
      <c r="L146" s="75" t="s">
        <v>1832</v>
      </c>
    </row>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H2"/>
    <hyperlink r:id="rId2" ref="I2"/>
    <hyperlink r:id="rId3" ref="J2"/>
    <hyperlink r:id="rId4" ref="K2"/>
    <hyperlink r:id="rId5" ref="L2"/>
    <hyperlink r:id="rId6" ref="H3"/>
    <hyperlink r:id="rId7" ref="I3"/>
    <hyperlink r:id="rId8" ref="J3"/>
    <hyperlink r:id="rId9" ref="K3"/>
    <hyperlink r:id="rId10" ref="L3"/>
    <hyperlink r:id="rId11" ref="H4"/>
    <hyperlink r:id="rId12" ref="I4"/>
    <hyperlink r:id="rId13" ref="J4"/>
    <hyperlink r:id="rId14" ref="K4"/>
    <hyperlink r:id="rId15" ref="L4"/>
    <hyperlink r:id="rId16" ref="H5"/>
    <hyperlink r:id="rId17" ref="I5"/>
    <hyperlink r:id="rId18" ref="J5"/>
    <hyperlink r:id="rId19" ref="K5"/>
    <hyperlink r:id="rId20" ref="L5"/>
    <hyperlink r:id="rId21" ref="H6"/>
    <hyperlink r:id="rId22" ref="I6"/>
    <hyperlink r:id="rId23" ref="J6"/>
    <hyperlink r:id="rId24" ref="K6"/>
    <hyperlink r:id="rId25" ref="L6"/>
    <hyperlink r:id="rId26" ref="H7"/>
    <hyperlink r:id="rId27" ref="I7"/>
    <hyperlink r:id="rId28" ref="J7"/>
    <hyperlink r:id="rId29" ref="K7"/>
    <hyperlink r:id="rId30" ref="L7"/>
    <hyperlink r:id="rId31" ref="H8"/>
    <hyperlink r:id="rId32" ref="I8"/>
    <hyperlink r:id="rId33" ref="J8"/>
    <hyperlink r:id="rId34" ref="K8"/>
    <hyperlink r:id="rId35" ref="L8"/>
    <hyperlink r:id="rId36" ref="H9"/>
    <hyperlink r:id="rId37" ref="I9"/>
    <hyperlink r:id="rId38" ref="J9"/>
    <hyperlink r:id="rId39" ref="K9"/>
    <hyperlink r:id="rId40" ref="L9"/>
    <hyperlink r:id="rId41" ref="H10"/>
    <hyperlink r:id="rId42" ref="I10"/>
    <hyperlink r:id="rId43" ref="J10"/>
    <hyperlink r:id="rId44" ref="K10"/>
    <hyperlink r:id="rId45" ref="L10"/>
    <hyperlink r:id="rId46" ref="H11"/>
    <hyperlink r:id="rId47" ref="I11"/>
    <hyperlink r:id="rId48" ref="J11"/>
    <hyperlink r:id="rId49" ref="K11"/>
    <hyperlink r:id="rId50" ref="L11"/>
    <hyperlink r:id="rId51" ref="H12"/>
    <hyperlink r:id="rId52" ref="I12"/>
    <hyperlink r:id="rId53" ref="J12"/>
    <hyperlink r:id="rId54" ref="K12"/>
    <hyperlink r:id="rId55" ref="L12"/>
    <hyperlink r:id="rId56" ref="H13"/>
    <hyperlink r:id="rId57" ref="I13"/>
    <hyperlink r:id="rId58" ref="J13"/>
    <hyperlink r:id="rId59" ref="K13"/>
    <hyperlink r:id="rId60" ref="L13"/>
    <hyperlink r:id="rId61" ref="H14"/>
    <hyperlink r:id="rId62" ref="I14"/>
    <hyperlink r:id="rId63" ref="J14"/>
    <hyperlink r:id="rId64" ref="K14"/>
    <hyperlink r:id="rId65" ref="L14"/>
    <hyperlink r:id="rId66" ref="H15"/>
    <hyperlink r:id="rId67" ref="I15"/>
    <hyperlink r:id="rId68" ref="J15"/>
    <hyperlink r:id="rId69" ref="K15"/>
    <hyperlink r:id="rId70" ref="L15"/>
    <hyperlink r:id="rId71" ref="H16"/>
    <hyperlink r:id="rId72" ref="I16"/>
    <hyperlink r:id="rId73" ref="J16"/>
    <hyperlink r:id="rId74" ref="K16"/>
    <hyperlink r:id="rId75" ref="L16"/>
    <hyperlink r:id="rId76" ref="H17"/>
    <hyperlink r:id="rId77" ref="I17"/>
    <hyperlink r:id="rId78" ref="J17"/>
    <hyperlink r:id="rId79" ref="K17"/>
    <hyperlink r:id="rId80" ref="L17"/>
    <hyperlink r:id="rId81" ref="H18"/>
    <hyperlink r:id="rId82" ref="I18"/>
    <hyperlink r:id="rId83" ref="J18"/>
    <hyperlink r:id="rId84" ref="K18"/>
    <hyperlink r:id="rId85" ref="L18"/>
    <hyperlink r:id="rId86" ref="H19"/>
    <hyperlink r:id="rId87" ref="I19"/>
    <hyperlink r:id="rId88" ref="J19"/>
    <hyperlink r:id="rId89" ref="K19"/>
    <hyperlink r:id="rId90" ref="L19"/>
    <hyperlink r:id="rId91" ref="H20"/>
    <hyperlink r:id="rId92" ref="H21"/>
    <hyperlink r:id="rId93" ref="I21"/>
    <hyperlink r:id="rId94" ref="J21"/>
    <hyperlink r:id="rId95" ref="K21"/>
    <hyperlink r:id="rId96" ref="L21"/>
    <hyperlink r:id="rId97" ref="H22"/>
    <hyperlink r:id="rId98" ref="I22"/>
    <hyperlink r:id="rId99" ref="J22"/>
    <hyperlink r:id="rId100" ref="K22"/>
    <hyperlink r:id="rId101" ref="L22"/>
    <hyperlink r:id="rId102" ref="H23"/>
    <hyperlink r:id="rId103" ref="I23"/>
    <hyperlink r:id="rId104" ref="J23"/>
    <hyperlink r:id="rId105" ref="K23"/>
    <hyperlink r:id="rId106" ref="L23"/>
    <hyperlink r:id="rId107" ref="H24"/>
    <hyperlink r:id="rId108" ref="I24"/>
    <hyperlink r:id="rId109" ref="J24"/>
    <hyperlink r:id="rId110" ref="K24"/>
    <hyperlink r:id="rId111" ref="L24"/>
    <hyperlink r:id="rId112" ref="H25"/>
    <hyperlink r:id="rId113" ref="I25"/>
    <hyperlink r:id="rId114" ref="J25"/>
    <hyperlink r:id="rId115" ref="K25"/>
    <hyperlink r:id="rId116" ref="L25"/>
    <hyperlink r:id="rId117" ref="H26"/>
    <hyperlink r:id="rId118" ref="I26"/>
    <hyperlink r:id="rId119" ref="J26"/>
    <hyperlink r:id="rId120" ref="K26"/>
    <hyperlink r:id="rId121" ref="L26"/>
    <hyperlink r:id="rId122" ref="H27"/>
    <hyperlink r:id="rId123" ref="I27"/>
    <hyperlink r:id="rId124" ref="J27"/>
    <hyperlink r:id="rId125" ref="K27"/>
    <hyperlink r:id="rId126" ref="L27"/>
    <hyperlink r:id="rId127" ref="H28"/>
    <hyperlink r:id="rId128" ref="I28"/>
    <hyperlink r:id="rId129" ref="J28"/>
    <hyperlink r:id="rId130" ref="K28"/>
    <hyperlink r:id="rId131" ref="L28"/>
    <hyperlink r:id="rId132" ref="H29"/>
    <hyperlink r:id="rId133" ref="I29"/>
    <hyperlink r:id="rId134" ref="J29"/>
    <hyperlink r:id="rId135" ref="K29"/>
    <hyperlink r:id="rId136" ref="L29"/>
    <hyperlink r:id="rId137" ref="H30"/>
    <hyperlink r:id="rId138" ref="I30"/>
    <hyperlink r:id="rId139" ref="J30"/>
    <hyperlink r:id="rId140" ref="K30"/>
    <hyperlink r:id="rId141" ref="L30"/>
    <hyperlink r:id="rId142" ref="H31"/>
    <hyperlink r:id="rId143" ref="I31"/>
    <hyperlink r:id="rId144" ref="J31"/>
    <hyperlink r:id="rId145" ref="K31"/>
    <hyperlink r:id="rId146" ref="L31"/>
    <hyperlink r:id="rId147" ref="H32"/>
    <hyperlink r:id="rId148" ref="I32"/>
    <hyperlink r:id="rId149" ref="J32"/>
    <hyperlink r:id="rId150" ref="K32"/>
    <hyperlink r:id="rId151" ref="L32"/>
    <hyperlink r:id="rId152" ref="H33"/>
    <hyperlink r:id="rId153" ref="I33"/>
    <hyperlink r:id="rId154" ref="J33"/>
    <hyperlink r:id="rId155" ref="K33"/>
    <hyperlink r:id="rId156" ref="L33"/>
    <hyperlink r:id="rId157" ref="H34"/>
    <hyperlink r:id="rId158" ref="I34"/>
    <hyperlink r:id="rId159" ref="J34"/>
    <hyperlink r:id="rId160" ref="K34"/>
    <hyperlink r:id="rId161" ref="L34"/>
    <hyperlink r:id="rId162" ref="H35"/>
    <hyperlink r:id="rId163" ref="I35"/>
    <hyperlink r:id="rId164" ref="J35"/>
    <hyperlink r:id="rId165" ref="K35"/>
    <hyperlink r:id="rId166" ref="L35"/>
    <hyperlink r:id="rId167" ref="H36"/>
    <hyperlink r:id="rId168" ref="I36"/>
    <hyperlink r:id="rId169" ref="J36"/>
    <hyperlink r:id="rId170" ref="K36"/>
    <hyperlink r:id="rId171" ref="L36"/>
    <hyperlink r:id="rId172" ref="H37"/>
    <hyperlink r:id="rId173" ref="I37"/>
    <hyperlink r:id="rId174" ref="J37"/>
    <hyperlink r:id="rId175" ref="K37"/>
    <hyperlink r:id="rId176" ref="L37"/>
    <hyperlink r:id="rId177" ref="H38"/>
    <hyperlink r:id="rId178" ref="I38"/>
    <hyperlink r:id="rId179" ref="J38"/>
    <hyperlink r:id="rId180" ref="K38"/>
    <hyperlink r:id="rId181" ref="L38"/>
    <hyperlink r:id="rId182" ref="H39"/>
    <hyperlink r:id="rId183" ref="I39"/>
    <hyperlink r:id="rId184" ref="J39"/>
    <hyperlink r:id="rId185" ref="K39"/>
    <hyperlink r:id="rId186" ref="L39"/>
    <hyperlink r:id="rId187" ref="H40"/>
    <hyperlink r:id="rId188" ref="I40"/>
    <hyperlink r:id="rId189" ref="J40"/>
    <hyperlink r:id="rId190" ref="K40"/>
    <hyperlink r:id="rId191" ref="L40"/>
    <hyperlink r:id="rId192" ref="H41"/>
    <hyperlink r:id="rId193" ref="I41"/>
    <hyperlink r:id="rId194" ref="J41"/>
    <hyperlink r:id="rId195" ref="K41"/>
    <hyperlink r:id="rId196" ref="L41"/>
    <hyperlink r:id="rId197" ref="H42"/>
    <hyperlink r:id="rId198" ref="I42"/>
    <hyperlink r:id="rId199" ref="J42"/>
    <hyperlink r:id="rId200" ref="K42"/>
    <hyperlink r:id="rId201" ref="L42"/>
    <hyperlink r:id="rId202" ref="H43"/>
    <hyperlink r:id="rId203" ref="I43"/>
    <hyperlink r:id="rId204" ref="J43"/>
    <hyperlink r:id="rId205" ref="K43"/>
    <hyperlink r:id="rId206" ref="L43"/>
    <hyperlink r:id="rId207" ref="H44"/>
    <hyperlink r:id="rId208" ref="I44"/>
    <hyperlink r:id="rId209" ref="J44"/>
    <hyperlink r:id="rId210" ref="K44"/>
    <hyperlink r:id="rId211" ref="L44"/>
    <hyperlink r:id="rId212" ref="H45"/>
    <hyperlink r:id="rId213" ref="I45"/>
    <hyperlink r:id="rId214" ref="J45"/>
    <hyperlink r:id="rId215" ref="K45"/>
    <hyperlink r:id="rId216" ref="L45"/>
    <hyperlink r:id="rId217" ref="H46"/>
    <hyperlink r:id="rId218" ref="I46"/>
    <hyperlink r:id="rId219" ref="J46"/>
    <hyperlink r:id="rId220" ref="H47"/>
    <hyperlink r:id="rId221" ref="I47"/>
    <hyperlink r:id="rId222" ref="J47"/>
    <hyperlink r:id="rId223" ref="K47"/>
    <hyperlink r:id="rId224" ref="L47"/>
    <hyperlink r:id="rId225" ref="H48"/>
    <hyperlink r:id="rId226" ref="I48"/>
    <hyperlink r:id="rId227" ref="J48"/>
    <hyperlink r:id="rId228" ref="K48"/>
    <hyperlink r:id="rId229" ref="L48"/>
    <hyperlink r:id="rId230" ref="H49"/>
    <hyperlink r:id="rId231" ref="I49"/>
    <hyperlink r:id="rId232" ref="J49"/>
    <hyperlink r:id="rId233" ref="K49"/>
    <hyperlink r:id="rId234" ref="L49"/>
    <hyperlink r:id="rId235" ref="H50"/>
    <hyperlink r:id="rId236" ref="I50"/>
    <hyperlink r:id="rId237" ref="J50"/>
    <hyperlink r:id="rId238" ref="K50"/>
    <hyperlink r:id="rId239" ref="L50"/>
    <hyperlink r:id="rId240" ref="H51"/>
    <hyperlink r:id="rId241" ref="I51"/>
    <hyperlink r:id="rId242" ref="J51"/>
    <hyperlink r:id="rId243" ref="K51"/>
    <hyperlink r:id="rId244" ref="L51"/>
    <hyperlink r:id="rId245" ref="H52"/>
    <hyperlink r:id="rId246" ref="I52"/>
    <hyperlink r:id="rId247" ref="J52"/>
    <hyperlink r:id="rId248" ref="K52"/>
    <hyperlink r:id="rId249" ref="L52"/>
    <hyperlink r:id="rId250" ref="H53"/>
    <hyperlink r:id="rId251" ref="I53"/>
    <hyperlink r:id="rId252" ref="J53"/>
    <hyperlink r:id="rId253" ref="K53"/>
    <hyperlink r:id="rId254" ref="L53"/>
    <hyperlink r:id="rId255" ref="H54"/>
    <hyperlink r:id="rId256" ref="I54"/>
    <hyperlink r:id="rId257" ref="J54"/>
    <hyperlink r:id="rId258" ref="K54"/>
    <hyperlink r:id="rId259" ref="L54"/>
    <hyperlink r:id="rId260" ref="H55"/>
    <hyperlink r:id="rId261" ref="I55"/>
    <hyperlink r:id="rId262" ref="J55"/>
    <hyperlink r:id="rId263" ref="K55"/>
    <hyperlink r:id="rId264" ref="L55"/>
    <hyperlink r:id="rId265" ref="H56"/>
    <hyperlink r:id="rId266" ref="I56"/>
    <hyperlink r:id="rId267" ref="J56"/>
    <hyperlink r:id="rId268" ref="K56"/>
    <hyperlink r:id="rId269" ref="L56"/>
    <hyperlink r:id="rId270" ref="H57"/>
    <hyperlink r:id="rId271" ref="I57"/>
    <hyperlink r:id="rId272" ref="J57"/>
    <hyperlink r:id="rId273" ref="K57"/>
    <hyperlink r:id="rId274" ref="L57"/>
    <hyperlink r:id="rId275" ref="H58"/>
    <hyperlink r:id="rId276" ref="I58"/>
    <hyperlink r:id="rId277" ref="J58"/>
    <hyperlink r:id="rId278" ref="K58"/>
    <hyperlink r:id="rId279" ref="L58"/>
    <hyperlink r:id="rId280" ref="H59"/>
    <hyperlink r:id="rId281" ref="I59"/>
    <hyperlink r:id="rId282" ref="J59"/>
    <hyperlink r:id="rId283" ref="K59"/>
    <hyperlink r:id="rId284" ref="L59"/>
    <hyperlink r:id="rId285" ref="H60"/>
    <hyperlink r:id="rId286" ref="I60"/>
    <hyperlink r:id="rId287" ref="J60"/>
    <hyperlink r:id="rId288" ref="K60"/>
    <hyperlink r:id="rId289" ref="L60"/>
    <hyperlink r:id="rId290" ref="H61"/>
    <hyperlink r:id="rId291" ref="I61"/>
    <hyperlink r:id="rId292" ref="J61"/>
    <hyperlink r:id="rId293" ref="K61"/>
    <hyperlink r:id="rId294" ref="L61"/>
    <hyperlink r:id="rId295" ref="H62"/>
    <hyperlink r:id="rId296" ref="I62"/>
    <hyperlink r:id="rId297" ref="J62"/>
    <hyperlink r:id="rId298" ref="K62"/>
    <hyperlink r:id="rId299" ref="L62"/>
    <hyperlink r:id="rId300" ref="H63"/>
    <hyperlink r:id="rId301" ref="I63"/>
    <hyperlink r:id="rId302" ref="J63"/>
    <hyperlink r:id="rId303" ref="K63"/>
    <hyperlink r:id="rId304" ref="L63"/>
    <hyperlink r:id="rId305" ref="H64"/>
    <hyperlink r:id="rId306" ref="I64"/>
    <hyperlink r:id="rId307" ref="J64"/>
    <hyperlink r:id="rId308" ref="K64"/>
    <hyperlink r:id="rId309" ref="L64"/>
    <hyperlink r:id="rId310" ref="H65"/>
    <hyperlink r:id="rId311" ref="I65"/>
    <hyperlink r:id="rId312" ref="J65"/>
    <hyperlink r:id="rId313" ref="K65"/>
    <hyperlink r:id="rId314" ref="L65"/>
    <hyperlink r:id="rId315" ref="H66"/>
    <hyperlink r:id="rId316" ref="I66"/>
    <hyperlink r:id="rId317" ref="J66"/>
    <hyperlink r:id="rId318" ref="K66"/>
    <hyperlink r:id="rId319" ref="L66"/>
    <hyperlink r:id="rId320" ref="H67"/>
    <hyperlink r:id="rId321" ref="I67"/>
    <hyperlink r:id="rId322" ref="J67"/>
    <hyperlink r:id="rId323" ref="K67"/>
    <hyperlink r:id="rId324" ref="L67"/>
    <hyperlink r:id="rId325" ref="H68"/>
    <hyperlink r:id="rId326" ref="I68"/>
    <hyperlink r:id="rId327" ref="J68"/>
    <hyperlink r:id="rId328" ref="K68"/>
    <hyperlink r:id="rId329" ref="L68"/>
    <hyperlink r:id="rId330" ref="H69"/>
    <hyperlink r:id="rId331" ref="I69"/>
    <hyperlink r:id="rId332" ref="J69"/>
    <hyperlink r:id="rId333" ref="K69"/>
    <hyperlink r:id="rId334" ref="L69"/>
    <hyperlink r:id="rId335" ref="H70"/>
    <hyperlink r:id="rId336" ref="I70"/>
    <hyperlink r:id="rId337" ref="J70"/>
    <hyperlink r:id="rId338" ref="K70"/>
    <hyperlink r:id="rId339" ref="L70"/>
    <hyperlink r:id="rId340" ref="H71"/>
    <hyperlink r:id="rId341" ref="I71"/>
    <hyperlink r:id="rId342" ref="J71"/>
    <hyperlink r:id="rId343" ref="K71"/>
    <hyperlink r:id="rId344" ref="H72"/>
    <hyperlink r:id="rId345" ref="I72"/>
    <hyperlink r:id="rId346" ref="J72"/>
    <hyperlink r:id="rId347" ref="K72"/>
    <hyperlink r:id="rId348" ref="L72"/>
    <hyperlink r:id="rId349" ref="H73"/>
    <hyperlink r:id="rId350" ref="I73"/>
    <hyperlink r:id="rId351" ref="J73"/>
    <hyperlink r:id="rId352" ref="K73"/>
    <hyperlink r:id="rId353" ref="L73"/>
    <hyperlink r:id="rId354" ref="H74"/>
    <hyperlink r:id="rId355" ref="I74"/>
    <hyperlink r:id="rId356" ref="J74"/>
    <hyperlink r:id="rId357" ref="K74"/>
    <hyperlink r:id="rId358" ref="L74"/>
    <hyperlink r:id="rId359" ref="H75"/>
    <hyperlink r:id="rId360" ref="I75"/>
    <hyperlink r:id="rId361" ref="J75"/>
    <hyperlink r:id="rId362" ref="K75"/>
    <hyperlink r:id="rId363" ref="L75"/>
    <hyperlink r:id="rId364" ref="H76"/>
    <hyperlink r:id="rId365" ref="I76"/>
    <hyperlink r:id="rId366" ref="J76"/>
    <hyperlink r:id="rId367" ref="H77"/>
    <hyperlink r:id="rId368" ref="I77"/>
    <hyperlink r:id="rId369" ref="J77"/>
    <hyperlink r:id="rId370" ref="K77"/>
    <hyperlink r:id="rId371" ref="L77"/>
    <hyperlink r:id="rId372" ref="H78"/>
    <hyperlink r:id="rId373" ref="I78"/>
    <hyperlink r:id="rId374" ref="J78"/>
    <hyperlink r:id="rId375" ref="K78"/>
    <hyperlink r:id="rId376" ref="L78"/>
    <hyperlink r:id="rId377" ref="H79"/>
    <hyperlink r:id="rId378" ref="I79"/>
    <hyperlink r:id="rId379" ref="J79"/>
    <hyperlink r:id="rId380" ref="K79"/>
    <hyperlink r:id="rId381" ref="L79"/>
    <hyperlink r:id="rId382" ref="H80"/>
    <hyperlink r:id="rId383" ref="I80"/>
    <hyperlink r:id="rId384" ref="J80"/>
    <hyperlink r:id="rId385" ref="K80"/>
    <hyperlink r:id="rId386" ref="L80"/>
    <hyperlink r:id="rId387" ref="H81"/>
    <hyperlink r:id="rId388" ref="I81"/>
    <hyperlink r:id="rId389" ref="J81"/>
    <hyperlink r:id="rId390" ref="K81"/>
    <hyperlink r:id="rId391" ref="L81"/>
    <hyperlink r:id="rId392" ref="H82"/>
    <hyperlink r:id="rId393" ref="I82"/>
    <hyperlink r:id="rId394" ref="J82"/>
    <hyperlink r:id="rId395" ref="K82"/>
    <hyperlink r:id="rId396" ref="L82"/>
    <hyperlink r:id="rId397" ref="H83"/>
    <hyperlink r:id="rId398" ref="I83"/>
    <hyperlink r:id="rId399" ref="J83"/>
    <hyperlink r:id="rId400" ref="K83"/>
    <hyperlink r:id="rId401" ref="L83"/>
    <hyperlink r:id="rId402" ref="H84"/>
    <hyperlink r:id="rId403" ref="I84"/>
    <hyperlink r:id="rId404" ref="J84"/>
    <hyperlink r:id="rId405" ref="K84"/>
    <hyperlink r:id="rId406" ref="H85"/>
    <hyperlink r:id="rId407" ref="I85"/>
    <hyperlink r:id="rId408" ref="J85"/>
    <hyperlink r:id="rId409" ref="K85"/>
    <hyperlink r:id="rId410" ref="L85"/>
    <hyperlink r:id="rId411" ref="H86"/>
    <hyperlink r:id="rId412" ref="I86"/>
    <hyperlink r:id="rId413" ref="J86"/>
    <hyperlink r:id="rId414" ref="K86"/>
    <hyperlink r:id="rId415" ref="L86"/>
    <hyperlink r:id="rId416" ref="H87"/>
    <hyperlink r:id="rId417" ref="I87"/>
    <hyperlink r:id="rId418" ref="J87"/>
    <hyperlink r:id="rId419" ref="K87"/>
    <hyperlink r:id="rId420" ref="L87"/>
    <hyperlink r:id="rId421" ref="H88"/>
    <hyperlink r:id="rId422" ref="I88"/>
    <hyperlink r:id="rId423" ref="J88"/>
    <hyperlink r:id="rId424" ref="K88"/>
    <hyperlink r:id="rId425" ref="L88"/>
    <hyperlink r:id="rId426" ref="H89"/>
    <hyperlink r:id="rId427" ref="I89"/>
    <hyperlink r:id="rId428" ref="J89"/>
    <hyperlink r:id="rId429" ref="H90"/>
    <hyperlink r:id="rId430" ref="I90"/>
    <hyperlink r:id="rId431" ref="J90"/>
    <hyperlink r:id="rId432" ref="K90"/>
    <hyperlink r:id="rId433" ref="L90"/>
    <hyperlink r:id="rId434" ref="H91"/>
    <hyperlink r:id="rId435" ref="I91"/>
    <hyperlink r:id="rId436" ref="J91"/>
    <hyperlink r:id="rId437" ref="K91"/>
    <hyperlink r:id="rId438" ref="L91"/>
    <hyperlink r:id="rId439" ref="H92"/>
    <hyperlink r:id="rId440" ref="I92"/>
    <hyperlink r:id="rId441" ref="J92"/>
    <hyperlink r:id="rId442" ref="K92"/>
    <hyperlink r:id="rId443" ref="L92"/>
    <hyperlink r:id="rId444" ref="H93"/>
    <hyperlink r:id="rId445" ref="I93"/>
    <hyperlink r:id="rId446" ref="J93"/>
    <hyperlink r:id="rId447" ref="K93"/>
    <hyperlink r:id="rId448" ref="L93"/>
    <hyperlink r:id="rId449" ref="H94"/>
    <hyperlink r:id="rId450" ref="I94"/>
    <hyperlink r:id="rId451" ref="J94"/>
    <hyperlink r:id="rId452" ref="K94"/>
    <hyperlink r:id="rId453" ref="L94"/>
    <hyperlink r:id="rId454" ref="H95"/>
    <hyperlink r:id="rId455" ref="I95"/>
    <hyperlink r:id="rId456" ref="J95"/>
    <hyperlink r:id="rId457" ref="K95"/>
    <hyperlink r:id="rId458" ref="L95"/>
    <hyperlink r:id="rId459" ref="H96"/>
    <hyperlink r:id="rId460" ref="I96"/>
    <hyperlink r:id="rId461" ref="J96"/>
    <hyperlink r:id="rId462" ref="K96"/>
    <hyperlink r:id="rId463" ref="L96"/>
    <hyperlink r:id="rId464" ref="H97"/>
    <hyperlink r:id="rId465" ref="I97"/>
    <hyperlink r:id="rId466" ref="J97"/>
    <hyperlink r:id="rId467" ref="K97"/>
    <hyperlink r:id="rId468" ref="H98"/>
    <hyperlink r:id="rId469" ref="I98"/>
    <hyperlink r:id="rId470" ref="J98"/>
    <hyperlink r:id="rId471" ref="K98"/>
    <hyperlink r:id="rId472" ref="L98"/>
    <hyperlink r:id="rId473" ref="H99"/>
    <hyperlink r:id="rId474" ref="I99"/>
    <hyperlink r:id="rId475" ref="J99"/>
    <hyperlink r:id="rId476" ref="K99"/>
    <hyperlink r:id="rId477" ref="L99"/>
    <hyperlink r:id="rId478" ref="H100"/>
    <hyperlink r:id="rId479" ref="I100"/>
    <hyperlink r:id="rId480" ref="J100"/>
    <hyperlink r:id="rId481" ref="K100"/>
    <hyperlink r:id="rId482" ref="L100"/>
    <hyperlink r:id="rId483" ref="H101"/>
    <hyperlink r:id="rId484" ref="I101"/>
    <hyperlink r:id="rId485" ref="J101"/>
    <hyperlink r:id="rId486" ref="K101"/>
    <hyperlink r:id="rId487" ref="L101"/>
    <hyperlink r:id="rId488" ref="H102"/>
    <hyperlink r:id="rId489" ref="I102"/>
    <hyperlink r:id="rId490" ref="J102"/>
    <hyperlink r:id="rId491" ref="K102"/>
    <hyperlink r:id="rId492" ref="L102"/>
    <hyperlink r:id="rId493" ref="H103"/>
    <hyperlink r:id="rId494" ref="I103"/>
    <hyperlink r:id="rId495" ref="J103"/>
    <hyperlink r:id="rId496" ref="K103"/>
    <hyperlink r:id="rId497" ref="L103"/>
    <hyperlink r:id="rId498" ref="H104"/>
    <hyperlink r:id="rId499" ref="I104"/>
    <hyperlink r:id="rId500" ref="J104"/>
    <hyperlink r:id="rId501" ref="H105"/>
    <hyperlink r:id="rId502" ref="I105"/>
    <hyperlink r:id="rId503" ref="J105"/>
    <hyperlink r:id="rId504" ref="K105"/>
    <hyperlink r:id="rId505" ref="L105"/>
    <hyperlink r:id="rId506" ref="H106"/>
    <hyperlink r:id="rId507" ref="I106"/>
    <hyperlink r:id="rId508" ref="J106"/>
    <hyperlink r:id="rId509" ref="K106"/>
    <hyperlink r:id="rId510" ref="L106"/>
    <hyperlink r:id="rId511" ref="H107"/>
    <hyperlink r:id="rId512" ref="I107"/>
    <hyperlink r:id="rId513" ref="J107"/>
    <hyperlink r:id="rId514" ref="K107"/>
    <hyperlink r:id="rId515" ref="L107"/>
    <hyperlink r:id="rId516" ref="H108"/>
    <hyperlink r:id="rId517" ref="I108"/>
    <hyperlink r:id="rId518" ref="J108"/>
    <hyperlink r:id="rId519" ref="K108"/>
    <hyperlink r:id="rId520" ref="L108"/>
    <hyperlink r:id="rId521" ref="H109"/>
    <hyperlink r:id="rId522" ref="I109"/>
    <hyperlink r:id="rId523" ref="J109"/>
    <hyperlink r:id="rId524" ref="K109"/>
    <hyperlink r:id="rId525" ref="L109"/>
    <hyperlink r:id="rId526" ref="H110"/>
    <hyperlink r:id="rId527" ref="I110"/>
    <hyperlink r:id="rId528" ref="J110"/>
    <hyperlink r:id="rId529" ref="K110"/>
    <hyperlink r:id="rId530" ref="L110"/>
    <hyperlink r:id="rId531" ref="H111"/>
    <hyperlink r:id="rId532" ref="I111"/>
    <hyperlink r:id="rId533" ref="J111"/>
    <hyperlink r:id="rId534" ref="K111"/>
    <hyperlink r:id="rId535" ref="L111"/>
    <hyperlink r:id="rId536" ref="H112"/>
    <hyperlink r:id="rId537" ref="I112"/>
    <hyperlink r:id="rId538" ref="J112"/>
    <hyperlink r:id="rId539" ref="K112"/>
    <hyperlink r:id="rId540" ref="L112"/>
    <hyperlink r:id="rId541" ref="H113"/>
    <hyperlink r:id="rId542" ref="I113"/>
    <hyperlink r:id="rId543" ref="J113"/>
    <hyperlink r:id="rId544" ref="K113"/>
    <hyperlink r:id="rId545" ref="L113"/>
    <hyperlink r:id="rId546" ref="H114"/>
    <hyperlink r:id="rId547" ref="I114"/>
    <hyperlink r:id="rId548" ref="J114"/>
    <hyperlink r:id="rId549" ref="K114"/>
    <hyperlink r:id="rId550" ref="L114"/>
    <hyperlink r:id="rId551" ref="H115"/>
    <hyperlink r:id="rId552" ref="I115"/>
    <hyperlink r:id="rId553" ref="J115"/>
    <hyperlink r:id="rId554" ref="K115"/>
    <hyperlink r:id="rId555" ref="H116"/>
    <hyperlink r:id="rId556" ref="I116"/>
    <hyperlink r:id="rId557" ref="J116"/>
    <hyperlink r:id="rId558" ref="K116"/>
    <hyperlink r:id="rId559" ref="L116"/>
    <hyperlink r:id="rId560" ref="H117"/>
    <hyperlink r:id="rId561" ref="I117"/>
    <hyperlink r:id="rId562" ref="J117"/>
    <hyperlink r:id="rId563" ref="K117"/>
    <hyperlink r:id="rId564" ref="L117"/>
    <hyperlink r:id="rId565" ref="H118"/>
    <hyperlink r:id="rId566" ref="I118"/>
    <hyperlink r:id="rId567" ref="J118"/>
    <hyperlink r:id="rId568" ref="K118"/>
    <hyperlink r:id="rId569" ref="L118"/>
    <hyperlink r:id="rId570" ref="H119"/>
    <hyperlink r:id="rId571" ref="I119"/>
    <hyperlink r:id="rId572" ref="H120"/>
    <hyperlink r:id="rId573" ref="I120"/>
    <hyperlink r:id="rId574" ref="J120"/>
    <hyperlink r:id="rId575" ref="K120"/>
    <hyperlink r:id="rId576" ref="L120"/>
    <hyperlink r:id="rId577" ref="H121"/>
    <hyperlink r:id="rId578" ref="I121"/>
    <hyperlink r:id="rId579" ref="J121"/>
    <hyperlink r:id="rId580" ref="K121"/>
    <hyperlink r:id="rId581" ref="L121"/>
    <hyperlink r:id="rId582" ref="H122"/>
    <hyperlink r:id="rId583" ref="I122"/>
    <hyperlink r:id="rId584" ref="J122"/>
    <hyperlink r:id="rId585" ref="K122"/>
    <hyperlink r:id="rId586" ref="L122"/>
    <hyperlink r:id="rId587" ref="H123"/>
    <hyperlink r:id="rId588" ref="I123"/>
    <hyperlink r:id="rId589" ref="J123"/>
    <hyperlink r:id="rId590" ref="K123"/>
    <hyperlink r:id="rId591" ref="L123"/>
    <hyperlink r:id="rId592" ref="H124"/>
    <hyperlink r:id="rId593" ref="I124"/>
    <hyperlink r:id="rId594" ref="J124"/>
    <hyperlink r:id="rId595" ref="K124"/>
    <hyperlink r:id="rId596" ref="L124"/>
    <hyperlink r:id="rId597" ref="H125"/>
    <hyperlink r:id="rId598" ref="I125"/>
    <hyperlink r:id="rId599" ref="J125"/>
    <hyperlink r:id="rId600" ref="K125"/>
    <hyperlink r:id="rId601" ref="L125"/>
    <hyperlink r:id="rId602" ref="H126"/>
    <hyperlink r:id="rId603" ref="I126"/>
    <hyperlink r:id="rId604" ref="J126"/>
    <hyperlink r:id="rId605" ref="K126"/>
    <hyperlink r:id="rId606" ref="L126"/>
    <hyperlink r:id="rId607" ref="H127"/>
    <hyperlink r:id="rId608" ref="I127"/>
    <hyperlink r:id="rId609" ref="J127"/>
    <hyperlink r:id="rId610" ref="K127"/>
    <hyperlink r:id="rId611" ref="L127"/>
    <hyperlink r:id="rId612" ref="H128"/>
    <hyperlink r:id="rId613" ref="I128"/>
    <hyperlink r:id="rId614" ref="J128"/>
    <hyperlink r:id="rId615" ref="K128"/>
    <hyperlink r:id="rId616" ref="L128"/>
    <hyperlink r:id="rId617" ref="H129"/>
    <hyperlink r:id="rId618" ref="I129"/>
    <hyperlink r:id="rId619" ref="J129"/>
    <hyperlink r:id="rId620" ref="K129"/>
    <hyperlink r:id="rId621" ref="L129"/>
    <hyperlink r:id="rId622" ref="H130"/>
    <hyperlink r:id="rId623" ref="I130"/>
    <hyperlink r:id="rId624" ref="J130"/>
    <hyperlink r:id="rId625" ref="K130"/>
    <hyperlink r:id="rId626" ref="L130"/>
    <hyperlink r:id="rId627" ref="H131"/>
    <hyperlink r:id="rId628" ref="I131"/>
    <hyperlink r:id="rId629" ref="J131"/>
    <hyperlink r:id="rId630" ref="K131"/>
    <hyperlink r:id="rId631" ref="L131"/>
    <hyperlink r:id="rId632" ref="H132"/>
    <hyperlink r:id="rId633" ref="I132"/>
    <hyperlink r:id="rId634" ref="J132"/>
    <hyperlink r:id="rId635" ref="K132"/>
    <hyperlink r:id="rId636" ref="L132"/>
    <hyperlink r:id="rId637" ref="H133"/>
    <hyperlink r:id="rId638" ref="I133"/>
    <hyperlink r:id="rId639" ref="J133"/>
    <hyperlink r:id="rId640" ref="K133"/>
    <hyperlink r:id="rId641" ref="L133"/>
    <hyperlink r:id="rId642" ref="H134"/>
    <hyperlink r:id="rId643" ref="I134"/>
    <hyperlink r:id="rId644" ref="J134"/>
    <hyperlink r:id="rId645" ref="K134"/>
    <hyperlink r:id="rId646" ref="L134"/>
    <hyperlink r:id="rId647" ref="H135"/>
    <hyperlink r:id="rId648" ref="I135"/>
    <hyperlink r:id="rId649" ref="J135"/>
    <hyperlink r:id="rId650" ref="K135"/>
    <hyperlink r:id="rId651" ref="L135"/>
    <hyperlink r:id="rId652" ref="H136"/>
    <hyperlink r:id="rId653" ref="I136"/>
    <hyperlink r:id="rId654" ref="J136"/>
    <hyperlink r:id="rId655" ref="K136"/>
    <hyperlink r:id="rId656" ref="L136"/>
    <hyperlink r:id="rId657" ref="H137"/>
    <hyperlink r:id="rId658" ref="I137"/>
    <hyperlink r:id="rId659" ref="J137"/>
    <hyperlink r:id="rId660" ref="K137"/>
    <hyperlink r:id="rId661" ref="L137"/>
    <hyperlink r:id="rId662" ref="H138"/>
    <hyperlink r:id="rId663" ref="I138"/>
    <hyperlink r:id="rId664" ref="J138"/>
    <hyperlink r:id="rId665" ref="K138"/>
    <hyperlink r:id="rId666" ref="L138"/>
    <hyperlink r:id="rId667" ref="H139"/>
    <hyperlink r:id="rId668" ref="I139"/>
    <hyperlink r:id="rId669" ref="J139"/>
    <hyperlink r:id="rId670" ref="K139"/>
    <hyperlink r:id="rId671" ref="L139"/>
    <hyperlink r:id="rId672" ref="H140"/>
    <hyperlink r:id="rId673" ref="I140"/>
    <hyperlink r:id="rId674" ref="J140"/>
    <hyperlink r:id="rId675" ref="K140"/>
    <hyperlink r:id="rId676" ref="L140"/>
    <hyperlink r:id="rId677" ref="H141"/>
    <hyperlink r:id="rId678" ref="I141"/>
    <hyperlink r:id="rId679" ref="J141"/>
    <hyperlink r:id="rId680" ref="K141"/>
    <hyperlink r:id="rId681" ref="L141"/>
    <hyperlink r:id="rId682" ref="H142"/>
    <hyperlink r:id="rId683" ref="I142"/>
    <hyperlink r:id="rId684" ref="J142"/>
    <hyperlink r:id="rId685" ref="K142"/>
    <hyperlink r:id="rId686" ref="L142"/>
    <hyperlink r:id="rId687" ref="H143"/>
    <hyperlink r:id="rId688" ref="I143"/>
    <hyperlink r:id="rId689" ref="J143"/>
    <hyperlink r:id="rId690" ref="K143"/>
    <hyperlink r:id="rId691" ref="L143"/>
    <hyperlink r:id="rId692" ref="H144"/>
    <hyperlink r:id="rId693" ref="I144"/>
    <hyperlink r:id="rId694" ref="J144"/>
    <hyperlink r:id="rId695" ref="K144"/>
    <hyperlink r:id="rId696" ref="L144"/>
    <hyperlink r:id="rId697" ref="H145"/>
    <hyperlink r:id="rId698" ref="I145"/>
    <hyperlink r:id="rId699" ref="J145"/>
    <hyperlink r:id="rId700" ref="K145"/>
    <hyperlink r:id="rId701" ref="L145"/>
    <hyperlink r:id="rId702" ref="H146"/>
    <hyperlink r:id="rId703" ref="I146"/>
    <hyperlink r:id="rId704" ref="J146"/>
    <hyperlink r:id="rId705" ref="K146"/>
    <hyperlink r:id="rId706" ref="L146"/>
  </hyperlinks>
  <printOptions/>
  <pageMargins bottom="0.75" footer="0.0" header="0.0" left="0.7" right="0.7" top="0.75"/>
  <pageSetup orientation="landscape"/>
  <drawing r:id="rId707"/>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B1" s="67" t="s">
        <v>230</v>
      </c>
      <c r="C1" s="67" t="s">
        <v>231</v>
      </c>
      <c r="D1" s="67" t="s">
        <v>232</v>
      </c>
      <c r="E1" s="67" t="s">
        <v>234</v>
      </c>
      <c r="F1" s="67" t="s">
        <v>233</v>
      </c>
      <c r="G1" s="67" t="s">
        <v>5346</v>
      </c>
      <c r="H1" s="67" t="s">
        <v>235</v>
      </c>
      <c r="I1" s="67" t="s">
        <v>236</v>
      </c>
      <c r="J1" s="67" t="s">
        <v>237</v>
      </c>
      <c r="K1" s="67" t="s">
        <v>238</v>
      </c>
      <c r="L1" s="67" t="s">
        <v>239</v>
      </c>
    </row>
    <row r="2">
      <c r="A2" s="67">
        <v>791.0</v>
      </c>
      <c r="B2" s="72" t="s">
        <v>1873</v>
      </c>
      <c r="C2" s="72">
        <v>4.0</v>
      </c>
      <c r="D2" s="72" t="s">
        <v>1874</v>
      </c>
      <c r="E2" s="72" t="s">
        <v>1876</v>
      </c>
      <c r="F2" s="72" t="s">
        <v>1875</v>
      </c>
      <c r="G2" s="72" t="s">
        <v>15876</v>
      </c>
      <c r="H2" s="75" t="s">
        <v>1565</v>
      </c>
      <c r="I2" s="75" t="s">
        <v>1877</v>
      </c>
      <c r="J2" s="75" t="s">
        <v>1567</v>
      </c>
      <c r="K2" s="75" t="s">
        <v>1412</v>
      </c>
      <c r="L2" s="75" t="s">
        <v>1412</v>
      </c>
    </row>
    <row r="3">
      <c r="A3" s="67">
        <v>845.0</v>
      </c>
      <c r="B3" s="72" t="s">
        <v>1515</v>
      </c>
      <c r="C3" s="72">
        <v>4.0</v>
      </c>
      <c r="D3" s="72" t="s">
        <v>1516</v>
      </c>
      <c r="E3" s="72" t="s">
        <v>1518</v>
      </c>
      <c r="F3" s="72" t="s">
        <v>1517</v>
      </c>
      <c r="G3" s="72" t="s">
        <v>15877</v>
      </c>
      <c r="H3" s="75" t="s">
        <v>1519</v>
      </c>
      <c r="I3" s="75" t="s">
        <v>1520</v>
      </c>
      <c r="J3" s="75" t="s">
        <v>1054</v>
      </c>
      <c r="K3" s="75" t="s">
        <v>1521</v>
      </c>
      <c r="L3" s="75" t="s">
        <v>1521</v>
      </c>
    </row>
    <row r="4">
      <c r="A4" s="67">
        <v>1042.0</v>
      </c>
      <c r="B4" s="72" t="s">
        <v>1533</v>
      </c>
      <c r="C4" s="72">
        <v>4.0</v>
      </c>
      <c r="D4" s="72" t="s">
        <v>1534</v>
      </c>
      <c r="E4" s="72" t="s">
        <v>1536</v>
      </c>
      <c r="F4" s="72" t="s">
        <v>1535</v>
      </c>
      <c r="G4" s="72" t="s">
        <v>15762</v>
      </c>
      <c r="H4" s="75" t="s">
        <v>1408</v>
      </c>
      <c r="I4" s="75" t="s">
        <v>1409</v>
      </c>
      <c r="J4" s="75" t="s">
        <v>1410</v>
      </c>
      <c r="K4" s="75" t="s">
        <v>1411</v>
      </c>
      <c r="L4" s="75" t="s">
        <v>1412</v>
      </c>
    </row>
    <row r="5">
      <c r="A5" s="67">
        <v>1148.0</v>
      </c>
      <c r="B5" s="72" t="s">
        <v>1720</v>
      </c>
      <c r="C5" s="72">
        <v>4.0</v>
      </c>
      <c r="D5" s="72" t="s">
        <v>1721</v>
      </c>
      <c r="E5" s="72" t="s">
        <v>1722</v>
      </c>
      <c r="F5" s="72" t="s">
        <v>1535</v>
      </c>
      <c r="G5" s="72" t="s">
        <v>15762</v>
      </c>
      <c r="H5" s="75" t="s">
        <v>1408</v>
      </c>
      <c r="I5" s="75" t="s">
        <v>1409</v>
      </c>
      <c r="J5" s="75" t="s">
        <v>1410</v>
      </c>
      <c r="K5" s="75" t="s">
        <v>1411</v>
      </c>
      <c r="L5" s="75" t="s">
        <v>1412</v>
      </c>
    </row>
    <row r="6">
      <c r="A6" s="67">
        <v>1151.0</v>
      </c>
      <c r="B6" s="72" t="s">
        <v>1561</v>
      </c>
      <c r="C6" s="72">
        <v>4.0</v>
      </c>
      <c r="D6" s="72" t="s">
        <v>1562</v>
      </c>
      <c r="E6" s="72" t="s">
        <v>1564</v>
      </c>
      <c r="F6" s="72" t="s">
        <v>1563</v>
      </c>
      <c r="G6" s="72" t="s">
        <v>15878</v>
      </c>
      <c r="H6" s="75" t="s">
        <v>1565</v>
      </c>
      <c r="I6" s="75" t="s">
        <v>1566</v>
      </c>
      <c r="J6" s="75" t="s">
        <v>1567</v>
      </c>
      <c r="K6" s="75" t="s">
        <v>1411</v>
      </c>
      <c r="L6" s="75" t="s">
        <v>1412</v>
      </c>
    </row>
    <row r="7">
      <c r="A7" s="67">
        <v>1354.0</v>
      </c>
      <c r="B7" s="72" t="s">
        <v>1671</v>
      </c>
      <c r="C7" s="72">
        <v>4.0</v>
      </c>
      <c r="D7" s="72" t="s">
        <v>1672</v>
      </c>
      <c r="E7" s="72" t="s">
        <v>1674</v>
      </c>
      <c r="F7" s="72" t="s">
        <v>1673</v>
      </c>
      <c r="G7" s="72" t="s">
        <v>15879</v>
      </c>
      <c r="H7" s="75" t="s">
        <v>1675</v>
      </c>
      <c r="I7" s="75" t="s">
        <v>1676</v>
      </c>
      <c r="J7" s="75" t="s">
        <v>1677</v>
      </c>
      <c r="K7" s="75" t="s">
        <v>1678</v>
      </c>
      <c r="L7" s="75" t="s">
        <v>1679</v>
      </c>
    </row>
    <row r="8">
      <c r="A8" s="67">
        <v>1419.0</v>
      </c>
      <c r="B8" s="72" t="s">
        <v>1699</v>
      </c>
      <c r="C8" s="72">
        <v>4.0</v>
      </c>
      <c r="D8" s="72" t="s">
        <v>1700</v>
      </c>
      <c r="E8" s="72" t="s">
        <v>1702</v>
      </c>
      <c r="F8" s="72" t="s">
        <v>1701</v>
      </c>
      <c r="G8" s="72" t="s">
        <v>15880</v>
      </c>
      <c r="H8" s="75" t="s">
        <v>1703</v>
      </c>
      <c r="I8" s="75" t="s">
        <v>1704</v>
      </c>
      <c r="J8" s="75" t="s">
        <v>1705</v>
      </c>
      <c r="K8" s="75" t="s">
        <v>1706</v>
      </c>
      <c r="L8" s="75" t="s">
        <v>1707</v>
      </c>
    </row>
    <row r="9">
      <c r="A9" s="67">
        <v>1457.0</v>
      </c>
      <c r="B9" s="72" t="s">
        <v>1436</v>
      </c>
      <c r="C9" s="72">
        <v>4.0</v>
      </c>
      <c r="D9" s="72" t="s">
        <v>1437</v>
      </c>
      <c r="E9" s="72" t="s">
        <v>1439</v>
      </c>
      <c r="F9" s="72" t="s">
        <v>1438</v>
      </c>
      <c r="G9" s="72" t="s">
        <v>15881</v>
      </c>
      <c r="H9" s="75" t="s">
        <v>1029</v>
      </c>
      <c r="I9" s="75" t="s">
        <v>1440</v>
      </c>
      <c r="J9" s="75" t="s">
        <v>1441</v>
      </c>
      <c r="K9" s="75" t="s">
        <v>1442</v>
      </c>
      <c r="L9" s="75" t="s">
        <v>1443</v>
      </c>
    </row>
    <row r="10">
      <c r="A10" s="67">
        <v>1477.0</v>
      </c>
      <c r="B10" s="72" t="s">
        <v>1468</v>
      </c>
      <c r="C10" s="72">
        <v>4.0</v>
      </c>
      <c r="D10" s="72" t="s">
        <v>1469</v>
      </c>
      <c r="E10" s="72" t="s">
        <v>1471</v>
      </c>
      <c r="F10" s="72" t="s">
        <v>1470</v>
      </c>
      <c r="G10" s="72" t="s">
        <v>15882</v>
      </c>
      <c r="H10" s="75" t="s">
        <v>1205</v>
      </c>
      <c r="I10" s="75" t="s">
        <v>1472</v>
      </c>
      <c r="J10" s="75" t="s">
        <v>1473</v>
      </c>
      <c r="K10" s="75" t="s">
        <v>1474</v>
      </c>
      <c r="L10" s="75" t="s">
        <v>1475</v>
      </c>
    </row>
    <row r="11">
      <c r="A11" s="67">
        <v>1819.0</v>
      </c>
      <c r="B11" s="72" t="s">
        <v>1554</v>
      </c>
      <c r="C11" s="72">
        <v>4.0</v>
      </c>
      <c r="D11" s="72" t="s">
        <v>1555</v>
      </c>
      <c r="E11" s="72" t="s">
        <v>1557</v>
      </c>
      <c r="F11" s="72" t="s">
        <v>1556</v>
      </c>
      <c r="G11" s="72" t="s">
        <v>15883</v>
      </c>
      <c r="H11" s="75" t="s">
        <v>1558</v>
      </c>
      <c r="I11" s="75" t="s">
        <v>1559</v>
      </c>
      <c r="J11" s="75" t="s">
        <v>861</v>
      </c>
      <c r="K11" s="75" t="s">
        <v>1560</v>
      </c>
      <c r="L11" s="75" t="s">
        <v>1560</v>
      </c>
    </row>
    <row r="12">
      <c r="A12" s="67">
        <v>1834.0</v>
      </c>
      <c r="B12" s="72" t="s">
        <v>1501</v>
      </c>
      <c r="C12" s="72">
        <v>4.0</v>
      </c>
      <c r="D12" s="72" t="s">
        <v>1502</v>
      </c>
      <c r="E12" s="72" t="s">
        <v>1504</v>
      </c>
      <c r="F12" s="72" t="s">
        <v>1503</v>
      </c>
      <c r="G12" s="72" t="s">
        <v>15884</v>
      </c>
      <c r="H12" s="75" t="s">
        <v>1505</v>
      </c>
      <c r="I12" s="75" t="s">
        <v>521</v>
      </c>
      <c r="J12" s="75" t="s">
        <v>372</v>
      </c>
      <c r="K12" s="75" t="s">
        <v>1506</v>
      </c>
      <c r="L12" s="75" t="s">
        <v>522</v>
      </c>
    </row>
    <row r="13">
      <c r="A13" s="67">
        <v>1988.0</v>
      </c>
      <c r="B13" s="72" t="s">
        <v>1714</v>
      </c>
      <c r="C13" s="72">
        <v>4.0</v>
      </c>
      <c r="D13" s="72" t="s">
        <v>1715</v>
      </c>
      <c r="E13" s="72" t="s">
        <v>1717</v>
      </c>
      <c r="F13" s="72" t="s">
        <v>1716</v>
      </c>
      <c r="G13" s="72" t="s">
        <v>15885</v>
      </c>
      <c r="H13" s="75" t="s">
        <v>1718</v>
      </c>
      <c r="I13" s="75" t="s">
        <v>502</v>
      </c>
      <c r="J13" s="75" t="s">
        <v>841</v>
      </c>
      <c r="K13" s="75" t="s">
        <v>1719</v>
      </c>
      <c r="L13" s="75" t="s">
        <v>1719</v>
      </c>
    </row>
    <row r="14">
      <c r="A14" s="67">
        <v>2246.0</v>
      </c>
      <c r="B14" s="72" t="s">
        <v>1444</v>
      </c>
      <c r="C14" s="72">
        <v>4.0</v>
      </c>
      <c r="D14" s="72" t="s">
        <v>1445</v>
      </c>
      <c r="E14" s="72" t="s">
        <v>1447</v>
      </c>
      <c r="F14" s="72" t="s">
        <v>1446</v>
      </c>
      <c r="G14" s="72" t="s">
        <v>15886</v>
      </c>
      <c r="H14" s="75" t="s">
        <v>1448</v>
      </c>
      <c r="I14" s="75" t="s">
        <v>1449</v>
      </c>
      <c r="J14" s="75" t="s">
        <v>1450</v>
      </c>
      <c r="K14" s="75" t="s">
        <v>1451</v>
      </c>
      <c r="L14" s="75" t="s">
        <v>1452</v>
      </c>
    </row>
    <row r="15">
      <c r="A15" s="67">
        <v>3719.0</v>
      </c>
      <c r="B15" s="72" t="s">
        <v>1879</v>
      </c>
      <c r="C15" s="72">
        <v>4.0</v>
      </c>
      <c r="D15" s="72" t="s">
        <v>1880</v>
      </c>
      <c r="E15" s="72" t="s">
        <v>1882</v>
      </c>
      <c r="F15" s="72" t="s">
        <v>1881</v>
      </c>
      <c r="G15" s="72" t="s">
        <v>15887</v>
      </c>
      <c r="H15" s="75" t="s">
        <v>1441</v>
      </c>
      <c r="I15" s="75" t="s">
        <v>1883</v>
      </c>
      <c r="J15" s="75" t="s">
        <v>459</v>
      </c>
      <c r="K15" s="75" t="s">
        <v>1884</v>
      </c>
      <c r="L15" s="75" t="s">
        <v>460</v>
      </c>
    </row>
    <row r="16">
      <c r="A16" s="67">
        <v>4274.0</v>
      </c>
      <c r="B16" s="72" t="s">
        <v>1486</v>
      </c>
      <c r="C16" s="72">
        <v>4.0</v>
      </c>
      <c r="D16" s="72" t="s">
        <v>1487</v>
      </c>
      <c r="E16" s="72" t="s">
        <v>1489</v>
      </c>
      <c r="F16" s="72" t="s">
        <v>1488</v>
      </c>
      <c r="G16" s="72" t="s">
        <v>15888</v>
      </c>
      <c r="H16" s="75" t="s">
        <v>1490</v>
      </c>
      <c r="I16" s="75" t="s">
        <v>1491</v>
      </c>
      <c r="J16" s="75" t="s">
        <v>1492</v>
      </c>
      <c r="K16" s="75" t="s">
        <v>1493</v>
      </c>
      <c r="L16" s="75" t="s">
        <v>1492</v>
      </c>
    </row>
    <row r="17">
      <c r="A17" s="67">
        <v>4476.0</v>
      </c>
      <c r="B17" s="72" t="s">
        <v>1547</v>
      </c>
      <c r="C17" s="72">
        <v>4.0</v>
      </c>
      <c r="D17" s="72" t="s">
        <v>1548</v>
      </c>
      <c r="E17" s="72" t="s">
        <v>1550</v>
      </c>
      <c r="F17" s="72" t="s">
        <v>1549</v>
      </c>
      <c r="G17" s="72" t="s">
        <v>15889</v>
      </c>
      <c r="H17" s="75" t="s">
        <v>1551</v>
      </c>
      <c r="I17" s="75" t="s">
        <v>1552</v>
      </c>
      <c r="J17" s="75" t="s">
        <v>1553</v>
      </c>
      <c r="K17" s="75" t="s">
        <v>598</v>
      </c>
      <c r="L17" s="75" t="s">
        <v>598</v>
      </c>
    </row>
    <row r="18">
      <c r="A18" s="67">
        <v>4738.0</v>
      </c>
      <c r="B18" s="72" t="s">
        <v>1476</v>
      </c>
      <c r="C18" s="72">
        <v>4.0</v>
      </c>
      <c r="D18" s="72" t="s">
        <v>1477</v>
      </c>
      <c r="E18" s="72" t="s">
        <v>1479</v>
      </c>
      <c r="F18" s="72" t="s">
        <v>1478</v>
      </c>
      <c r="G18" s="72" t="s">
        <v>15890</v>
      </c>
      <c r="H18" s="75" t="s">
        <v>1480</v>
      </c>
      <c r="I18" s="75" t="s">
        <v>1481</v>
      </c>
      <c r="J18" s="75" t="s">
        <v>1482</v>
      </c>
      <c r="K18" s="75" t="s">
        <v>1483</v>
      </c>
    </row>
    <row r="19">
      <c r="A19" s="67">
        <v>5042.0</v>
      </c>
      <c r="B19" s="72" t="s">
        <v>1544</v>
      </c>
      <c r="C19" s="72">
        <v>4.0</v>
      </c>
      <c r="D19" s="72" t="s">
        <v>1545</v>
      </c>
      <c r="E19" s="72" t="s">
        <v>1546</v>
      </c>
      <c r="F19" s="72" t="s">
        <v>787</v>
      </c>
      <c r="G19" s="72" t="s">
        <v>15891</v>
      </c>
      <c r="H19" s="75" t="s">
        <v>789</v>
      </c>
      <c r="I19" s="75" t="s">
        <v>790</v>
      </c>
      <c r="J19" s="75" t="s">
        <v>791</v>
      </c>
      <c r="K19" s="75" t="s">
        <v>792</v>
      </c>
      <c r="L19" s="75" t="s">
        <v>793</v>
      </c>
    </row>
    <row r="20">
      <c r="A20" s="67">
        <v>5053.0</v>
      </c>
      <c r="B20" s="72" t="s">
        <v>1897</v>
      </c>
      <c r="C20" s="72">
        <v>4.0</v>
      </c>
      <c r="D20" s="72" t="s">
        <v>1898</v>
      </c>
      <c r="E20" s="72" t="s">
        <v>1899</v>
      </c>
      <c r="F20" s="72" t="s">
        <v>787</v>
      </c>
      <c r="G20" s="72" t="s">
        <v>15891</v>
      </c>
      <c r="H20" s="75" t="s">
        <v>789</v>
      </c>
      <c r="I20" s="75" t="s">
        <v>790</v>
      </c>
      <c r="J20" s="75" t="s">
        <v>791</v>
      </c>
      <c r="K20" s="75" t="s">
        <v>792</v>
      </c>
      <c r="L20" s="75" t="s">
        <v>793</v>
      </c>
    </row>
    <row r="21" ht="15.75" customHeight="1">
      <c r="A21" s="67">
        <v>5059.0</v>
      </c>
      <c r="B21" s="72" t="s">
        <v>785</v>
      </c>
      <c r="C21" s="72">
        <v>4.0</v>
      </c>
      <c r="D21" s="72" t="s">
        <v>786</v>
      </c>
      <c r="E21" s="72" t="s">
        <v>788</v>
      </c>
      <c r="F21" s="72" t="s">
        <v>787</v>
      </c>
      <c r="G21" s="72" t="s">
        <v>15891</v>
      </c>
      <c r="H21" s="75" t="s">
        <v>789</v>
      </c>
      <c r="I21" s="75" t="s">
        <v>790</v>
      </c>
      <c r="J21" s="75" t="s">
        <v>791</v>
      </c>
      <c r="K21" s="75" t="s">
        <v>792</v>
      </c>
      <c r="L21" s="75" t="s">
        <v>793</v>
      </c>
    </row>
    <row r="22" ht="15.75" customHeight="1">
      <c r="A22" s="67">
        <v>5408.0</v>
      </c>
      <c r="B22" s="72" t="s">
        <v>469</v>
      </c>
      <c r="C22" s="72">
        <v>4.0</v>
      </c>
      <c r="D22" s="72" t="s">
        <v>470</v>
      </c>
      <c r="E22" s="72" t="s">
        <v>472</v>
      </c>
      <c r="F22" s="72" t="s">
        <v>471</v>
      </c>
      <c r="G22" s="72" t="s">
        <v>15892</v>
      </c>
      <c r="H22" s="75" t="s">
        <v>473</v>
      </c>
      <c r="I22" s="75" t="s">
        <v>474</v>
      </c>
      <c r="J22" s="75" t="s">
        <v>475</v>
      </c>
      <c r="K22" s="75" t="s">
        <v>476</v>
      </c>
      <c r="L22" s="75" t="s">
        <v>477</v>
      </c>
    </row>
    <row r="23" ht="15.75" customHeight="1">
      <c r="A23" s="67">
        <v>5567.0</v>
      </c>
      <c r="B23" s="72" t="s">
        <v>1893</v>
      </c>
      <c r="C23" s="72">
        <v>4.0</v>
      </c>
      <c r="D23" s="72" t="s">
        <v>1894</v>
      </c>
      <c r="E23" s="72" t="s">
        <v>1896</v>
      </c>
      <c r="F23" s="72" t="s">
        <v>1895</v>
      </c>
      <c r="G23" s="72" t="s">
        <v>15893</v>
      </c>
      <c r="H23" s="75" t="s">
        <v>310</v>
      </c>
      <c r="I23" s="75" t="s">
        <v>790</v>
      </c>
      <c r="J23" s="75" t="s">
        <v>792</v>
      </c>
      <c r="K23" s="75" t="s">
        <v>312</v>
      </c>
      <c r="L23" s="75" t="s">
        <v>792</v>
      </c>
    </row>
    <row r="24" ht="15.75" customHeight="1">
      <c r="A24" s="67">
        <v>5568.0</v>
      </c>
      <c r="B24" s="72" t="s">
        <v>778</v>
      </c>
      <c r="C24" s="72">
        <v>4.0</v>
      </c>
      <c r="D24" s="72" t="s">
        <v>779</v>
      </c>
      <c r="E24" s="72" t="s">
        <v>781</v>
      </c>
      <c r="F24" s="72" t="s">
        <v>780</v>
      </c>
      <c r="G24" s="72" t="s">
        <v>15894</v>
      </c>
      <c r="H24" s="75" t="s">
        <v>782</v>
      </c>
      <c r="I24" s="75" t="s">
        <v>783</v>
      </c>
      <c r="J24" s="75" t="s">
        <v>312</v>
      </c>
      <c r="K24" s="75" t="s">
        <v>312</v>
      </c>
      <c r="L24" s="75" t="s">
        <v>312</v>
      </c>
    </row>
    <row r="25" ht="15.75" customHeight="1">
      <c r="A25" s="67">
        <v>5584.0</v>
      </c>
      <c r="B25" s="72" t="s">
        <v>1680</v>
      </c>
      <c r="C25" s="72">
        <v>4.0</v>
      </c>
      <c r="D25" s="72" t="s">
        <v>1681</v>
      </c>
      <c r="E25" s="72" t="s">
        <v>1683</v>
      </c>
      <c r="F25" s="72" t="s">
        <v>1682</v>
      </c>
      <c r="G25" s="72" t="s">
        <v>15895</v>
      </c>
      <c r="H25" s="75" t="s">
        <v>782</v>
      </c>
      <c r="I25" s="75" t="s">
        <v>783</v>
      </c>
      <c r="J25" s="75" t="s">
        <v>312</v>
      </c>
      <c r="K25" s="75" t="s">
        <v>833</v>
      </c>
    </row>
    <row r="26" ht="15.75" customHeight="1">
      <c r="A26" s="67">
        <v>5591.0</v>
      </c>
      <c r="B26" s="72" t="s">
        <v>320</v>
      </c>
      <c r="C26" s="72">
        <v>4.0</v>
      </c>
      <c r="D26" s="72" t="s">
        <v>510</v>
      </c>
      <c r="E26" s="72" t="s">
        <v>512</v>
      </c>
      <c r="F26" s="72" t="s">
        <v>511</v>
      </c>
      <c r="G26" s="72" t="s">
        <v>15896</v>
      </c>
      <c r="H26" s="75" t="s">
        <v>310</v>
      </c>
      <c r="I26" s="75" t="s">
        <v>311</v>
      </c>
      <c r="J26" s="75" t="s">
        <v>312</v>
      </c>
      <c r="K26" s="75" t="s">
        <v>513</v>
      </c>
      <c r="L26" s="75" t="s">
        <v>312</v>
      </c>
    </row>
    <row r="27" ht="15.75" customHeight="1">
      <c r="A27" s="67">
        <v>5692.0</v>
      </c>
      <c r="B27" s="72" t="s">
        <v>531</v>
      </c>
      <c r="C27" s="72">
        <v>4.0</v>
      </c>
      <c r="D27" s="72" t="s">
        <v>532</v>
      </c>
      <c r="E27" s="72" t="s">
        <v>534</v>
      </c>
      <c r="F27" s="72" t="s">
        <v>533</v>
      </c>
      <c r="G27" s="72" t="s">
        <v>15897</v>
      </c>
      <c r="H27" s="75" t="s">
        <v>535</v>
      </c>
      <c r="I27" s="75" t="s">
        <v>536</v>
      </c>
      <c r="J27" s="75" t="s">
        <v>537</v>
      </c>
      <c r="K27" s="75" t="s">
        <v>538</v>
      </c>
      <c r="L27" s="75" t="s">
        <v>537</v>
      </c>
    </row>
    <row r="28" ht="15.75" customHeight="1">
      <c r="A28" s="67">
        <v>5702.0</v>
      </c>
      <c r="B28" s="72" t="s">
        <v>1422</v>
      </c>
      <c r="C28" s="72">
        <v>4.0</v>
      </c>
      <c r="D28" s="72" t="s">
        <v>1423</v>
      </c>
      <c r="E28" s="72" t="s">
        <v>1425</v>
      </c>
      <c r="F28" s="72" t="s">
        <v>1424</v>
      </c>
      <c r="G28" s="72" t="s">
        <v>15898</v>
      </c>
      <c r="H28" s="75" t="s">
        <v>979</v>
      </c>
      <c r="I28" s="75" t="s">
        <v>1426</v>
      </c>
      <c r="J28" s="75" t="s">
        <v>1402</v>
      </c>
      <c r="K28" s="75" t="s">
        <v>1427</v>
      </c>
      <c r="L28" s="75" t="s">
        <v>996</v>
      </c>
    </row>
    <row r="29" ht="15.75" customHeight="1">
      <c r="A29" s="67">
        <v>5711.0</v>
      </c>
      <c r="B29" s="72" t="s">
        <v>1537</v>
      </c>
      <c r="C29" s="72">
        <v>4.0</v>
      </c>
      <c r="D29" s="72" t="s">
        <v>1538</v>
      </c>
      <c r="E29" s="72" t="s">
        <v>1540</v>
      </c>
      <c r="F29" s="72" t="s">
        <v>1539</v>
      </c>
      <c r="G29" s="72" t="s">
        <v>15899</v>
      </c>
      <c r="H29" s="75" t="s">
        <v>1113</v>
      </c>
      <c r="I29" s="75" t="s">
        <v>1541</v>
      </c>
      <c r="J29" s="75" t="s">
        <v>1542</v>
      </c>
      <c r="K29" s="75" t="s">
        <v>358</v>
      </c>
      <c r="L29" s="75" t="s">
        <v>1543</v>
      </c>
    </row>
    <row r="30" ht="15.75" customHeight="1">
      <c r="A30" s="67">
        <v>5743.0</v>
      </c>
      <c r="B30" s="72" t="s">
        <v>1462</v>
      </c>
      <c r="C30" s="72">
        <v>4.0</v>
      </c>
      <c r="D30" s="72" t="s">
        <v>1463</v>
      </c>
      <c r="E30" s="72" t="s">
        <v>1465</v>
      </c>
      <c r="F30" s="72" t="s">
        <v>1464</v>
      </c>
      <c r="G30" s="72" t="s">
        <v>15900</v>
      </c>
      <c r="H30" s="75" t="s">
        <v>1466</v>
      </c>
      <c r="I30" s="75" t="s">
        <v>1467</v>
      </c>
      <c r="J30" s="75" t="s">
        <v>999</v>
      </c>
      <c r="K30" s="75" t="s">
        <v>1403</v>
      </c>
      <c r="L30" s="75" t="s">
        <v>999</v>
      </c>
    </row>
    <row r="31" ht="15.75" customHeight="1">
      <c r="A31" s="67">
        <v>5784.0</v>
      </c>
      <c r="B31" s="72" t="s">
        <v>496</v>
      </c>
      <c r="C31" s="72">
        <v>4.0</v>
      </c>
      <c r="D31" s="72" t="s">
        <v>497</v>
      </c>
      <c r="E31" s="72" t="s">
        <v>499</v>
      </c>
      <c r="F31" s="72" t="s">
        <v>498</v>
      </c>
      <c r="G31" s="72" t="s">
        <v>15901</v>
      </c>
      <c r="H31" s="75" t="s">
        <v>500</v>
      </c>
      <c r="I31" s="75" t="s">
        <v>501</v>
      </c>
      <c r="J31" s="75" t="s">
        <v>502</v>
      </c>
      <c r="K31" s="75" t="s">
        <v>503</v>
      </c>
      <c r="L31" s="75" t="s">
        <v>502</v>
      </c>
    </row>
    <row r="32" ht="15.75" customHeight="1">
      <c r="A32" s="67">
        <v>5806.0</v>
      </c>
      <c r="B32" s="72" t="s">
        <v>1528</v>
      </c>
      <c r="C32" s="72">
        <v>4.0</v>
      </c>
      <c r="D32" s="72" t="s">
        <v>1529</v>
      </c>
      <c r="E32" s="72" t="s">
        <v>1531</v>
      </c>
      <c r="F32" s="72" t="s">
        <v>1530</v>
      </c>
      <c r="G32" s="72" t="s">
        <v>15902</v>
      </c>
      <c r="H32" s="75" t="s">
        <v>358</v>
      </c>
      <c r="I32" s="75" t="s">
        <v>281</v>
      </c>
      <c r="J32" s="75" t="s">
        <v>1532</v>
      </c>
      <c r="K32" s="75" t="s">
        <v>279</v>
      </c>
      <c r="L32" s="75" t="s">
        <v>1532</v>
      </c>
    </row>
    <row r="33" ht="15.75" customHeight="1">
      <c r="A33" s="67">
        <v>5838.0</v>
      </c>
      <c r="B33" s="72" t="s">
        <v>876</v>
      </c>
      <c r="C33" s="72">
        <v>4.0</v>
      </c>
      <c r="D33" s="72" t="s">
        <v>877</v>
      </c>
      <c r="E33" s="72" t="s">
        <v>879</v>
      </c>
      <c r="F33" s="72" t="s">
        <v>878</v>
      </c>
      <c r="G33" s="72" t="s">
        <v>15903</v>
      </c>
      <c r="H33" s="75" t="s">
        <v>880</v>
      </c>
      <c r="I33" s="75" t="s">
        <v>881</v>
      </c>
      <c r="J33" s="75" t="s">
        <v>882</v>
      </c>
      <c r="K33" s="75" t="s">
        <v>883</v>
      </c>
      <c r="L33" s="75" t="s">
        <v>883</v>
      </c>
    </row>
    <row r="34" ht="15.75" customHeight="1">
      <c r="A34" s="67">
        <v>5878.0</v>
      </c>
      <c r="B34" s="72" t="s">
        <v>1522</v>
      </c>
      <c r="C34" s="72">
        <v>4.0</v>
      </c>
      <c r="D34" s="72" t="s">
        <v>1523</v>
      </c>
      <c r="E34" s="72" t="s">
        <v>1525</v>
      </c>
      <c r="F34" s="72" t="s">
        <v>1524</v>
      </c>
      <c r="G34" s="72" t="s">
        <v>15904</v>
      </c>
      <c r="H34" s="75" t="s">
        <v>571</v>
      </c>
      <c r="I34" s="75" t="s">
        <v>1526</v>
      </c>
      <c r="J34" s="75" t="s">
        <v>1527</v>
      </c>
      <c r="K34" s="75" t="s">
        <v>902</v>
      </c>
      <c r="L34" s="75" t="s">
        <v>902</v>
      </c>
    </row>
    <row r="35" ht="15.75" customHeight="1">
      <c r="A35" s="67">
        <v>5882.0</v>
      </c>
      <c r="B35" s="72" t="s">
        <v>897</v>
      </c>
      <c r="C35" s="72">
        <v>4.0</v>
      </c>
      <c r="D35" s="72" t="s">
        <v>898</v>
      </c>
      <c r="E35" s="72" t="s">
        <v>900</v>
      </c>
      <c r="F35" s="72" t="s">
        <v>899</v>
      </c>
      <c r="G35" s="72" t="s">
        <v>15905</v>
      </c>
      <c r="H35" s="75" t="s">
        <v>901</v>
      </c>
      <c r="I35" s="75" t="s">
        <v>902</v>
      </c>
      <c r="J35" s="75" t="s">
        <v>572</v>
      </c>
      <c r="K35" s="75" t="s">
        <v>903</v>
      </c>
      <c r="L35" s="75" t="s">
        <v>904</v>
      </c>
    </row>
    <row r="36" ht="15.75" customHeight="1">
      <c r="A36" s="67">
        <v>5884.0</v>
      </c>
      <c r="B36" s="72" t="s">
        <v>2010</v>
      </c>
      <c r="C36" s="72">
        <v>4.0</v>
      </c>
      <c r="D36" s="72" t="s">
        <v>2011</v>
      </c>
      <c r="E36" s="72" t="s">
        <v>2013</v>
      </c>
      <c r="F36" s="72" t="s">
        <v>2012</v>
      </c>
      <c r="G36" s="72" t="s">
        <v>15906</v>
      </c>
      <c r="H36" s="75" t="s">
        <v>570</v>
      </c>
      <c r="I36" s="75" t="s">
        <v>902</v>
      </c>
      <c r="J36" s="75" t="s">
        <v>572</v>
      </c>
      <c r="K36" s="75" t="s">
        <v>573</v>
      </c>
      <c r="L36" s="75" t="s">
        <v>573</v>
      </c>
    </row>
    <row r="37" ht="15.75" customHeight="1">
      <c r="A37" s="67">
        <v>6172.0</v>
      </c>
      <c r="B37" s="72" t="s">
        <v>1692</v>
      </c>
      <c r="C37" s="72">
        <v>4.0</v>
      </c>
      <c r="D37" s="72" t="s">
        <v>1693</v>
      </c>
      <c r="E37" s="72" t="s">
        <v>1695</v>
      </c>
      <c r="F37" s="72" t="s">
        <v>1694</v>
      </c>
      <c r="G37" s="72" t="s">
        <v>15907</v>
      </c>
      <c r="H37" s="75" t="s">
        <v>1505</v>
      </c>
      <c r="I37" s="75" t="s">
        <v>521</v>
      </c>
      <c r="J37" s="75" t="s">
        <v>1696</v>
      </c>
      <c r="K37" s="75" t="s">
        <v>522</v>
      </c>
      <c r="L37" s="75" t="s">
        <v>372</v>
      </c>
    </row>
    <row r="38" ht="15.75" customHeight="1">
      <c r="A38" s="67">
        <v>6366.0</v>
      </c>
      <c r="B38" s="72" t="s">
        <v>945</v>
      </c>
      <c r="C38" s="72">
        <v>4.0</v>
      </c>
      <c r="D38" s="72" t="s">
        <v>946</v>
      </c>
      <c r="E38" s="72" t="s">
        <v>948</v>
      </c>
      <c r="F38" s="72" t="s">
        <v>947</v>
      </c>
      <c r="G38" s="72" t="s">
        <v>6051</v>
      </c>
      <c r="H38" s="75" t="s">
        <v>850</v>
      </c>
      <c r="I38" s="75" t="s">
        <v>949</v>
      </c>
      <c r="J38" s="75" t="s">
        <v>950</v>
      </c>
      <c r="K38" s="75" t="s">
        <v>951</v>
      </c>
      <c r="L38" s="75" t="s">
        <v>952</v>
      </c>
    </row>
    <row r="39" ht="15.75" customHeight="1">
      <c r="A39" s="67">
        <v>7013.0</v>
      </c>
      <c r="B39" s="72" t="s">
        <v>1684</v>
      </c>
      <c r="C39" s="72">
        <v>4.0</v>
      </c>
      <c r="D39" s="72" t="s">
        <v>1685</v>
      </c>
      <c r="E39" s="72" t="s">
        <v>1687</v>
      </c>
      <c r="F39" s="72" t="s">
        <v>1686</v>
      </c>
      <c r="G39" s="72" t="s">
        <v>15908</v>
      </c>
      <c r="H39" s="75" t="s">
        <v>1688</v>
      </c>
      <c r="I39" s="75" t="s">
        <v>1689</v>
      </c>
      <c r="J39" s="75" t="s">
        <v>912</v>
      </c>
      <c r="K39" s="75" t="s">
        <v>1690</v>
      </c>
      <c r="L39" s="75" t="s">
        <v>1691</v>
      </c>
    </row>
    <row r="40" ht="15.75" customHeight="1">
      <c r="A40" s="67">
        <v>7039.0</v>
      </c>
      <c r="B40" s="72" t="s">
        <v>1900</v>
      </c>
      <c r="C40" s="72">
        <v>4.0</v>
      </c>
      <c r="D40" s="72" t="s">
        <v>1901</v>
      </c>
      <c r="E40" s="72" t="s">
        <v>1903</v>
      </c>
      <c r="F40" s="72" t="s">
        <v>1902</v>
      </c>
      <c r="G40" s="72" t="s">
        <v>15909</v>
      </c>
      <c r="H40" s="75" t="s">
        <v>1904</v>
      </c>
      <c r="I40" s="75" t="s">
        <v>1498</v>
      </c>
      <c r="J40" s="75" t="s">
        <v>1905</v>
      </c>
      <c r="K40" s="75" t="s">
        <v>327</v>
      </c>
      <c r="L40" s="75" t="s">
        <v>1906</v>
      </c>
    </row>
    <row r="41" ht="15.75" customHeight="1">
      <c r="A41" s="67">
        <v>7051.0</v>
      </c>
      <c r="B41" s="72" t="s">
        <v>1494</v>
      </c>
      <c r="C41" s="72">
        <v>4.0</v>
      </c>
      <c r="D41" s="72" t="s">
        <v>1495</v>
      </c>
      <c r="E41" s="72" t="s">
        <v>1497</v>
      </c>
      <c r="F41" s="72" t="s">
        <v>1496</v>
      </c>
      <c r="G41" s="72" t="s">
        <v>15910</v>
      </c>
      <c r="H41" s="75" t="s">
        <v>1498</v>
      </c>
      <c r="I41" s="75" t="s">
        <v>1499</v>
      </c>
      <c r="J41" s="75" t="s">
        <v>1500</v>
      </c>
      <c r="K41" s="75" t="s">
        <v>327</v>
      </c>
      <c r="L41" s="75" t="s">
        <v>327</v>
      </c>
    </row>
    <row r="42" ht="15.75" customHeight="1">
      <c r="A42" s="67">
        <v>7142.0</v>
      </c>
      <c r="B42" s="72" t="s">
        <v>1507</v>
      </c>
      <c r="C42" s="72">
        <v>4.0</v>
      </c>
      <c r="D42" s="72" t="s">
        <v>1508</v>
      </c>
      <c r="E42" s="72" t="s">
        <v>1510</v>
      </c>
      <c r="F42" s="72" t="s">
        <v>1509</v>
      </c>
      <c r="G42" s="72" t="s">
        <v>15911</v>
      </c>
      <c r="H42" s="75" t="s">
        <v>1511</v>
      </c>
      <c r="I42" s="75" t="s">
        <v>1512</v>
      </c>
      <c r="J42" s="75" t="s">
        <v>1513</v>
      </c>
      <c r="K42" s="75" t="s">
        <v>1514</v>
      </c>
      <c r="L42" s="75" t="s">
        <v>1514</v>
      </c>
    </row>
    <row r="43" ht="15.75" customHeight="1">
      <c r="A43" s="67">
        <v>7152.0</v>
      </c>
      <c r="B43" s="72" t="s">
        <v>1428</v>
      </c>
      <c r="C43" s="72">
        <v>4.0</v>
      </c>
      <c r="D43" s="72" t="s">
        <v>1429</v>
      </c>
      <c r="E43" s="72" t="s">
        <v>1431</v>
      </c>
      <c r="F43" s="72" t="s">
        <v>1430</v>
      </c>
      <c r="G43" s="72" t="s">
        <v>15912</v>
      </c>
      <c r="H43" s="75" t="s">
        <v>1432</v>
      </c>
      <c r="I43" s="75" t="s">
        <v>1433</v>
      </c>
      <c r="J43" s="75" t="s">
        <v>1434</v>
      </c>
      <c r="K43" s="75" t="s">
        <v>1435</v>
      </c>
      <c r="L43" s="75" t="s">
        <v>712</v>
      </c>
    </row>
    <row r="44" ht="15.75" customHeight="1">
      <c r="A44" s="67">
        <v>7221.0</v>
      </c>
      <c r="B44" s="72" t="s">
        <v>390</v>
      </c>
      <c r="C44" s="72">
        <v>4.0</v>
      </c>
      <c r="D44" s="72" t="s">
        <v>407</v>
      </c>
      <c r="E44" s="72" t="s">
        <v>409</v>
      </c>
      <c r="F44" s="72" t="s">
        <v>408</v>
      </c>
      <c r="G44" s="72" t="s">
        <v>15913</v>
      </c>
      <c r="H44" s="75" t="s">
        <v>410</v>
      </c>
      <c r="I44" s="75" t="s">
        <v>411</v>
      </c>
      <c r="J44" s="75" t="s">
        <v>412</v>
      </c>
      <c r="K44" s="75" t="s">
        <v>412</v>
      </c>
      <c r="L44" s="75" t="s">
        <v>412</v>
      </c>
    </row>
    <row r="45" ht="15.75" customHeight="1">
      <c r="A45" s="67">
        <v>7462.0</v>
      </c>
      <c r="B45" s="72" t="s">
        <v>936</v>
      </c>
      <c r="C45" s="72">
        <v>4.0</v>
      </c>
      <c r="D45" s="72" t="s">
        <v>937</v>
      </c>
      <c r="E45" s="72" t="s">
        <v>939</v>
      </c>
      <c r="F45" s="72" t="s">
        <v>938</v>
      </c>
      <c r="G45" s="72" t="s">
        <v>15914</v>
      </c>
      <c r="H45" s="75" t="s">
        <v>940</v>
      </c>
      <c r="I45" s="75" t="s">
        <v>941</v>
      </c>
      <c r="J45" s="75" t="s">
        <v>942</v>
      </c>
      <c r="K45" s="75" t="s">
        <v>943</v>
      </c>
      <c r="L45" s="75" t="s">
        <v>943</v>
      </c>
    </row>
    <row r="46" ht="15.75" customHeight="1">
      <c r="A46" s="67">
        <v>7584.0</v>
      </c>
      <c r="B46" s="72" t="s">
        <v>1413</v>
      </c>
      <c r="C46" s="72">
        <v>4.0</v>
      </c>
      <c r="D46" s="72" t="s">
        <v>1414</v>
      </c>
      <c r="E46" s="72" t="s">
        <v>1416</v>
      </c>
      <c r="F46" s="72" t="s">
        <v>1415</v>
      </c>
      <c r="G46" s="72" t="s">
        <v>15915</v>
      </c>
      <c r="H46" s="75" t="s">
        <v>1417</v>
      </c>
      <c r="I46" s="75" t="s">
        <v>1418</v>
      </c>
      <c r="J46" s="75" t="s">
        <v>1419</v>
      </c>
      <c r="K46" s="75" t="s">
        <v>1420</v>
      </c>
      <c r="L46" s="75" t="s">
        <v>1421</v>
      </c>
    </row>
    <row r="47" ht="15.75" customHeight="1">
      <c r="A47" s="67">
        <v>7610.0</v>
      </c>
      <c r="B47" s="72" t="s">
        <v>1886</v>
      </c>
      <c r="C47" s="72">
        <v>4.0</v>
      </c>
      <c r="D47" s="72" t="s">
        <v>1887</v>
      </c>
      <c r="E47" s="72" t="s">
        <v>1889</v>
      </c>
      <c r="F47" s="72" t="s">
        <v>1888</v>
      </c>
      <c r="G47" s="72" t="s">
        <v>15916</v>
      </c>
      <c r="H47" s="75" t="s">
        <v>1890</v>
      </c>
      <c r="I47" s="75" t="s">
        <v>1891</v>
      </c>
      <c r="J47" s="75" t="s">
        <v>1255</v>
      </c>
      <c r="K47" s="75" t="s">
        <v>1892</v>
      </c>
      <c r="L47" s="75" t="s">
        <v>1254</v>
      </c>
    </row>
    <row r="48" ht="15.75" customHeight="1">
      <c r="A48" s="67">
        <v>7786.0</v>
      </c>
      <c r="B48" s="72" t="s">
        <v>1453</v>
      </c>
      <c r="C48" s="72">
        <v>4.0</v>
      </c>
      <c r="D48" s="72" t="s">
        <v>1454</v>
      </c>
      <c r="E48" s="72" t="s">
        <v>1456</v>
      </c>
      <c r="F48" s="72" t="s">
        <v>1455</v>
      </c>
      <c r="G48" s="72" t="s">
        <v>15917</v>
      </c>
      <c r="H48" s="75" t="s">
        <v>1457</v>
      </c>
      <c r="I48" s="75" t="s">
        <v>1458</v>
      </c>
      <c r="J48" s="75" t="s">
        <v>1459</v>
      </c>
      <c r="K48" s="75" t="s">
        <v>1460</v>
      </c>
      <c r="L48" s="75" t="s">
        <v>1461</v>
      </c>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H2"/>
    <hyperlink r:id="rId2" ref="I2"/>
    <hyperlink r:id="rId3" ref="J2"/>
    <hyperlink r:id="rId4" ref="K2"/>
    <hyperlink r:id="rId5" ref="L2"/>
    <hyperlink r:id="rId6" ref="H3"/>
    <hyperlink r:id="rId7" ref="I3"/>
    <hyperlink r:id="rId8" ref="J3"/>
    <hyperlink r:id="rId9" ref="K3"/>
    <hyperlink r:id="rId10" ref="L3"/>
    <hyperlink r:id="rId11" ref="H4"/>
    <hyperlink r:id="rId12" ref="I4"/>
    <hyperlink r:id="rId13" ref="J4"/>
    <hyperlink r:id="rId14" ref="K4"/>
    <hyperlink r:id="rId15" ref="L4"/>
    <hyperlink r:id="rId16" ref="H5"/>
    <hyperlink r:id="rId17" ref="I5"/>
    <hyperlink r:id="rId18" ref="J5"/>
    <hyperlink r:id="rId19" ref="K5"/>
    <hyperlink r:id="rId20" ref="L5"/>
    <hyperlink r:id="rId21" ref="H6"/>
    <hyperlink r:id="rId22" ref="I6"/>
    <hyperlink r:id="rId23" ref="J6"/>
    <hyperlink r:id="rId24" ref="K6"/>
    <hyperlink r:id="rId25" ref="L6"/>
    <hyperlink r:id="rId26" ref="H7"/>
    <hyperlink r:id="rId27" ref="I7"/>
    <hyperlink r:id="rId28" ref="J7"/>
    <hyperlink r:id="rId29" ref="K7"/>
    <hyperlink r:id="rId30" ref="L7"/>
    <hyperlink r:id="rId31" ref="H8"/>
    <hyperlink r:id="rId32" ref="I8"/>
    <hyperlink r:id="rId33" ref="J8"/>
    <hyperlink r:id="rId34" ref="K8"/>
    <hyperlink r:id="rId35" ref="L8"/>
    <hyperlink r:id="rId36" ref="H9"/>
    <hyperlink r:id="rId37" ref="I9"/>
    <hyperlink r:id="rId38" ref="J9"/>
    <hyperlink r:id="rId39" ref="K9"/>
    <hyperlink r:id="rId40" ref="L9"/>
    <hyperlink r:id="rId41" ref="H10"/>
    <hyperlink r:id="rId42" ref="I10"/>
    <hyperlink r:id="rId43" ref="J10"/>
    <hyperlink r:id="rId44" ref="K10"/>
    <hyperlink r:id="rId45" ref="L10"/>
    <hyperlink r:id="rId46" ref="H11"/>
    <hyperlink r:id="rId47" ref="I11"/>
    <hyperlink r:id="rId48" ref="J11"/>
    <hyperlink r:id="rId49" ref="K11"/>
    <hyperlink r:id="rId50" ref="L11"/>
    <hyperlink r:id="rId51" ref="H12"/>
    <hyperlink r:id="rId52" ref="I12"/>
    <hyperlink r:id="rId53" ref="J12"/>
    <hyperlink r:id="rId54" ref="K12"/>
    <hyperlink r:id="rId55" ref="L12"/>
    <hyperlink r:id="rId56" ref="H13"/>
    <hyperlink r:id="rId57" ref="I13"/>
    <hyperlink r:id="rId58" ref="J13"/>
    <hyperlink r:id="rId59" ref="K13"/>
    <hyperlink r:id="rId60" ref="L13"/>
    <hyperlink r:id="rId61" ref="H14"/>
    <hyperlink r:id="rId62" ref="I14"/>
    <hyperlink r:id="rId63" ref="J14"/>
    <hyperlink r:id="rId64" ref="K14"/>
    <hyperlink r:id="rId65" ref="L14"/>
    <hyperlink r:id="rId66" ref="H15"/>
    <hyperlink r:id="rId67" ref="I15"/>
    <hyperlink r:id="rId68" ref="J15"/>
    <hyperlink r:id="rId69" ref="K15"/>
    <hyperlink r:id="rId70" ref="L15"/>
    <hyperlink r:id="rId71" ref="H16"/>
    <hyperlink r:id="rId72" ref="I16"/>
    <hyperlink r:id="rId73" ref="J16"/>
    <hyperlink r:id="rId74" ref="K16"/>
    <hyperlink r:id="rId75" ref="L16"/>
    <hyperlink r:id="rId76" ref="H17"/>
    <hyperlink r:id="rId77" ref="I17"/>
    <hyperlink r:id="rId78" ref="J17"/>
    <hyperlink r:id="rId79" ref="K17"/>
    <hyperlink r:id="rId80" ref="L17"/>
    <hyperlink r:id="rId81" ref="H18"/>
    <hyperlink r:id="rId82" ref="I18"/>
    <hyperlink r:id="rId83" ref="J18"/>
    <hyperlink r:id="rId84" ref="K18"/>
    <hyperlink r:id="rId85" ref="H19"/>
    <hyperlink r:id="rId86" ref="I19"/>
    <hyperlink r:id="rId87" ref="J19"/>
    <hyperlink r:id="rId88" ref="K19"/>
    <hyperlink r:id="rId89" ref="L19"/>
    <hyperlink r:id="rId90" ref="H20"/>
    <hyperlink r:id="rId91" ref="I20"/>
    <hyperlink r:id="rId92" ref="J20"/>
    <hyperlink r:id="rId93" ref="K20"/>
    <hyperlink r:id="rId94" ref="L20"/>
    <hyperlink r:id="rId95" ref="H21"/>
    <hyperlink r:id="rId96" ref="I21"/>
    <hyperlink r:id="rId97" ref="J21"/>
    <hyperlink r:id="rId98" ref="K21"/>
    <hyperlink r:id="rId99" ref="L21"/>
    <hyperlink r:id="rId100" ref="H22"/>
    <hyperlink r:id="rId101" ref="I22"/>
    <hyperlink r:id="rId102" ref="J22"/>
    <hyperlink r:id="rId103" ref="K22"/>
    <hyperlink r:id="rId104" ref="L22"/>
    <hyperlink r:id="rId105" ref="H23"/>
    <hyperlink r:id="rId106" ref="I23"/>
    <hyperlink r:id="rId107" ref="J23"/>
    <hyperlink r:id="rId108" ref="K23"/>
    <hyperlink r:id="rId109" ref="L23"/>
    <hyperlink r:id="rId110" ref="H24"/>
    <hyperlink r:id="rId111" ref="I24"/>
    <hyperlink r:id="rId112" ref="J24"/>
    <hyperlink r:id="rId113" ref="K24"/>
    <hyperlink r:id="rId114" ref="L24"/>
    <hyperlink r:id="rId115" ref="H25"/>
    <hyperlink r:id="rId116" ref="I25"/>
    <hyperlink r:id="rId117" ref="J25"/>
    <hyperlink r:id="rId118" ref="K25"/>
    <hyperlink r:id="rId119" ref="H26"/>
    <hyperlink r:id="rId120" ref="I26"/>
    <hyperlink r:id="rId121" ref="J26"/>
    <hyperlink r:id="rId122" ref="K26"/>
    <hyperlink r:id="rId123" ref="L26"/>
    <hyperlink r:id="rId124" ref="H27"/>
    <hyperlink r:id="rId125" ref="I27"/>
    <hyperlink r:id="rId126" ref="J27"/>
    <hyperlink r:id="rId127" ref="K27"/>
    <hyperlink r:id="rId128" ref="L27"/>
    <hyperlink r:id="rId129" ref="H28"/>
    <hyperlink r:id="rId130" ref="I28"/>
    <hyperlink r:id="rId131" ref="J28"/>
    <hyperlink r:id="rId132" ref="K28"/>
    <hyperlink r:id="rId133" ref="L28"/>
    <hyperlink r:id="rId134" ref="H29"/>
    <hyperlink r:id="rId135" ref="I29"/>
    <hyperlink r:id="rId136" ref="J29"/>
    <hyperlink r:id="rId137" ref="K29"/>
    <hyperlink r:id="rId138" ref="L29"/>
    <hyperlink r:id="rId139" ref="H30"/>
    <hyperlink r:id="rId140" ref="I30"/>
    <hyperlink r:id="rId141" ref="J30"/>
    <hyperlink r:id="rId142" ref="K30"/>
    <hyperlink r:id="rId143" ref="L30"/>
    <hyperlink r:id="rId144" ref="H31"/>
    <hyperlink r:id="rId145" ref="I31"/>
    <hyperlink r:id="rId146" ref="J31"/>
    <hyperlink r:id="rId147" ref="K31"/>
    <hyperlink r:id="rId148" ref="L31"/>
    <hyperlink r:id="rId149" ref="H32"/>
    <hyperlink r:id="rId150" ref="I32"/>
    <hyperlink r:id="rId151" ref="J32"/>
    <hyperlink r:id="rId152" ref="K32"/>
    <hyperlink r:id="rId153" ref="L32"/>
    <hyperlink r:id="rId154" ref="H33"/>
    <hyperlink r:id="rId155" ref="I33"/>
    <hyperlink r:id="rId156" ref="J33"/>
    <hyperlink r:id="rId157" ref="K33"/>
    <hyperlink r:id="rId158" ref="L33"/>
    <hyperlink r:id="rId159" ref="H34"/>
    <hyperlink r:id="rId160" ref="I34"/>
    <hyperlink r:id="rId161" ref="J34"/>
    <hyperlink r:id="rId162" ref="K34"/>
    <hyperlink r:id="rId163" ref="L34"/>
    <hyperlink r:id="rId164" ref="H35"/>
    <hyperlink r:id="rId165" ref="I35"/>
    <hyperlink r:id="rId166" ref="J35"/>
    <hyperlink r:id="rId167" ref="K35"/>
    <hyperlink r:id="rId168" ref="L35"/>
    <hyperlink r:id="rId169" ref="H36"/>
    <hyperlink r:id="rId170" ref="I36"/>
    <hyperlink r:id="rId171" ref="J36"/>
    <hyperlink r:id="rId172" ref="K36"/>
    <hyperlink r:id="rId173" ref="L36"/>
    <hyperlink r:id="rId174" ref="H37"/>
    <hyperlink r:id="rId175" ref="I37"/>
    <hyperlink r:id="rId176" ref="J37"/>
    <hyperlink r:id="rId177" ref="K37"/>
    <hyperlink r:id="rId178" ref="L37"/>
    <hyperlink r:id="rId179" ref="H38"/>
    <hyperlink r:id="rId180" ref="I38"/>
    <hyperlink r:id="rId181" ref="J38"/>
    <hyperlink r:id="rId182" ref="K38"/>
    <hyperlink r:id="rId183" ref="L38"/>
    <hyperlink r:id="rId184" ref="H39"/>
    <hyperlink r:id="rId185" ref="I39"/>
    <hyperlink r:id="rId186" ref="J39"/>
    <hyperlink r:id="rId187" ref="K39"/>
    <hyperlink r:id="rId188" ref="L39"/>
    <hyperlink r:id="rId189" ref="H40"/>
    <hyperlink r:id="rId190" ref="I40"/>
    <hyperlink r:id="rId191" ref="J40"/>
    <hyperlink r:id="rId192" ref="K40"/>
    <hyperlink r:id="rId193" ref="L40"/>
    <hyperlink r:id="rId194" ref="H41"/>
    <hyperlink r:id="rId195" ref="I41"/>
    <hyperlink r:id="rId196" ref="J41"/>
    <hyperlink r:id="rId197" ref="K41"/>
    <hyperlink r:id="rId198" ref="L41"/>
    <hyperlink r:id="rId199" ref="H42"/>
    <hyperlink r:id="rId200" ref="I42"/>
    <hyperlink r:id="rId201" ref="J42"/>
    <hyperlink r:id="rId202" ref="K42"/>
    <hyperlink r:id="rId203" ref="L42"/>
    <hyperlink r:id="rId204" ref="H43"/>
    <hyperlink r:id="rId205" ref="I43"/>
    <hyperlink r:id="rId206" ref="J43"/>
    <hyperlink r:id="rId207" ref="K43"/>
    <hyperlink r:id="rId208" ref="L43"/>
    <hyperlink r:id="rId209" ref="H44"/>
    <hyperlink r:id="rId210" ref="I44"/>
    <hyperlink r:id="rId211" ref="J44"/>
    <hyperlink r:id="rId212" ref="K44"/>
    <hyperlink r:id="rId213" ref="L44"/>
    <hyperlink r:id="rId214" ref="H45"/>
    <hyperlink r:id="rId215" ref="I45"/>
    <hyperlink r:id="rId216" ref="J45"/>
    <hyperlink r:id="rId217" ref="K45"/>
    <hyperlink r:id="rId218" ref="L45"/>
    <hyperlink r:id="rId219" ref="H46"/>
    <hyperlink r:id="rId220" ref="I46"/>
    <hyperlink r:id="rId221" ref="J46"/>
    <hyperlink r:id="rId222" ref="K46"/>
    <hyperlink r:id="rId223" ref="L46"/>
    <hyperlink r:id="rId224" ref="H47"/>
    <hyperlink r:id="rId225" ref="I47"/>
    <hyperlink r:id="rId226" ref="J47"/>
    <hyperlink r:id="rId227" ref="K47"/>
    <hyperlink r:id="rId228" ref="L47"/>
    <hyperlink r:id="rId229" ref="H48"/>
    <hyperlink r:id="rId230" ref="I48"/>
    <hyperlink r:id="rId231" ref="J48"/>
    <hyperlink r:id="rId232" ref="K48"/>
    <hyperlink r:id="rId233" ref="L48"/>
  </hyperlinks>
  <printOptions/>
  <pageMargins bottom="0.75" footer="0.0" header="0.0" left="0.7" right="0.7" top="0.75"/>
  <pageSetup orientation="landscape"/>
  <drawing r:id="rId234"/>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B1" s="67" t="s">
        <v>230</v>
      </c>
      <c r="C1" s="67" t="s">
        <v>231</v>
      </c>
      <c r="D1" s="67" t="s">
        <v>232</v>
      </c>
      <c r="E1" s="67" t="s">
        <v>234</v>
      </c>
      <c r="F1" s="67" t="s">
        <v>233</v>
      </c>
      <c r="G1" s="67" t="s">
        <v>5346</v>
      </c>
      <c r="H1" s="67" t="s">
        <v>235</v>
      </c>
      <c r="I1" s="67" t="s">
        <v>236</v>
      </c>
      <c r="J1" s="67" t="s">
        <v>237</v>
      </c>
      <c r="K1" s="67" t="s">
        <v>238</v>
      </c>
      <c r="L1" s="67" t="s">
        <v>239</v>
      </c>
    </row>
    <row r="2">
      <c r="A2" s="67">
        <v>110.0</v>
      </c>
      <c r="B2" s="72" t="s">
        <v>1642</v>
      </c>
      <c r="C2" s="72">
        <v>5.0</v>
      </c>
      <c r="D2" s="72" t="s">
        <v>1643</v>
      </c>
      <c r="E2" s="72" t="s">
        <v>1645</v>
      </c>
      <c r="F2" s="72" t="s">
        <v>1644</v>
      </c>
      <c r="G2" s="72" t="s">
        <v>15918</v>
      </c>
      <c r="H2" s="75" t="s">
        <v>1646</v>
      </c>
      <c r="I2" s="75" t="s">
        <v>1647</v>
      </c>
      <c r="J2" s="75" t="s">
        <v>1648</v>
      </c>
      <c r="K2" s="75" t="s">
        <v>1649</v>
      </c>
      <c r="L2" s="75" t="s">
        <v>1650</v>
      </c>
    </row>
    <row r="3">
      <c r="A3" s="67">
        <v>254.0</v>
      </c>
      <c r="B3" s="72" t="s">
        <v>927</v>
      </c>
      <c r="C3" s="72">
        <v>5.0</v>
      </c>
      <c r="D3" s="72" t="s">
        <v>928</v>
      </c>
      <c r="E3" s="72" t="s">
        <v>930</v>
      </c>
      <c r="F3" s="72" t="s">
        <v>929</v>
      </c>
      <c r="G3" s="72" t="s">
        <v>15919</v>
      </c>
      <c r="H3" s="75" t="s">
        <v>931</v>
      </c>
      <c r="I3" s="75" t="s">
        <v>932</v>
      </c>
      <c r="J3" s="75" t="s">
        <v>933</v>
      </c>
      <c r="K3" s="75" t="s">
        <v>934</v>
      </c>
      <c r="L3" s="75" t="s">
        <v>264</v>
      </c>
    </row>
    <row r="4">
      <c r="A4" s="67">
        <v>1456.0</v>
      </c>
      <c r="B4" s="72" t="s">
        <v>1587</v>
      </c>
      <c r="C4" s="72">
        <v>5.0</v>
      </c>
      <c r="D4" s="72" t="s">
        <v>1588</v>
      </c>
      <c r="E4" s="72" t="s">
        <v>1590</v>
      </c>
      <c r="F4" s="72" t="s">
        <v>1589</v>
      </c>
      <c r="G4" s="72" t="s">
        <v>15920</v>
      </c>
      <c r="H4" s="75" t="s">
        <v>1591</v>
      </c>
      <c r="I4" s="75" t="s">
        <v>1592</v>
      </c>
      <c r="J4" s="75" t="s">
        <v>1593</v>
      </c>
      <c r="K4" s="75" t="s">
        <v>1594</v>
      </c>
      <c r="L4" s="75" t="s">
        <v>459</v>
      </c>
    </row>
    <row r="5">
      <c r="A5" s="67">
        <v>1671.0</v>
      </c>
      <c r="B5" s="72" t="s">
        <v>1580</v>
      </c>
      <c r="C5" s="72">
        <v>5.0</v>
      </c>
      <c r="D5" s="72" t="s">
        <v>1581</v>
      </c>
      <c r="E5" s="72" t="s">
        <v>1583</v>
      </c>
      <c r="F5" s="72" t="s">
        <v>1582</v>
      </c>
      <c r="G5" s="72" t="s">
        <v>15921</v>
      </c>
      <c r="H5" s="75" t="s">
        <v>1584</v>
      </c>
      <c r="I5" s="75" t="s">
        <v>1585</v>
      </c>
      <c r="J5" s="75" t="s">
        <v>1133</v>
      </c>
      <c r="K5" s="75" t="s">
        <v>1586</v>
      </c>
      <c r="L5" s="75" t="s">
        <v>1135</v>
      </c>
    </row>
    <row r="6">
      <c r="A6" s="67">
        <v>1852.0</v>
      </c>
      <c r="B6" s="72" t="s">
        <v>1663</v>
      </c>
      <c r="C6" s="72">
        <v>5.0</v>
      </c>
      <c r="D6" s="72" t="s">
        <v>1664</v>
      </c>
      <c r="E6" s="72" t="s">
        <v>1666</v>
      </c>
      <c r="F6" s="72" t="s">
        <v>1665</v>
      </c>
      <c r="G6" s="72" t="s">
        <v>15922</v>
      </c>
      <c r="H6" s="75" t="s">
        <v>1667</v>
      </c>
      <c r="I6" s="75" t="s">
        <v>1668</v>
      </c>
      <c r="J6" s="75" t="s">
        <v>1669</v>
      </c>
      <c r="K6" s="75" t="s">
        <v>1670</v>
      </c>
      <c r="L6" s="75" t="s">
        <v>1670</v>
      </c>
    </row>
    <row r="7">
      <c r="A7" s="67">
        <v>2237.0</v>
      </c>
      <c r="B7" s="72" t="s">
        <v>854</v>
      </c>
      <c r="C7" s="72">
        <v>5.0</v>
      </c>
      <c r="D7" s="72" t="s">
        <v>855</v>
      </c>
      <c r="E7" s="72" t="s">
        <v>857</v>
      </c>
      <c r="F7" s="72" t="s">
        <v>856</v>
      </c>
      <c r="G7" s="72" t="s">
        <v>15923</v>
      </c>
      <c r="H7" s="75" t="s">
        <v>858</v>
      </c>
      <c r="I7" s="75" t="s">
        <v>859</v>
      </c>
      <c r="J7" s="75" t="s">
        <v>860</v>
      </c>
      <c r="K7" s="75" t="s">
        <v>861</v>
      </c>
      <c r="L7" s="75" t="s">
        <v>860</v>
      </c>
    </row>
    <row r="8">
      <c r="A8" s="67">
        <v>2238.0</v>
      </c>
      <c r="B8" s="72" t="s">
        <v>1639</v>
      </c>
      <c r="C8" s="72">
        <v>5.0</v>
      </c>
      <c r="D8" s="72" t="s">
        <v>1640</v>
      </c>
      <c r="E8" s="72" t="s">
        <v>1641</v>
      </c>
      <c r="F8" s="72" t="s">
        <v>856</v>
      </c>
      <c r="G8" s="72" t="s">
        <v>15923</v>
      </c>
      <c r="H8" s="75" t="s">
        <v>858</v>
      </c>
      <c r="I8" s="75" t="s">
        <v>859</v>
      </c>
      <c r="J8" s="75" t="s">
        <v>860</v>
      </c>
      <c r="K8" s="75" t="s">
        <v>861</v>
      </c>
      <c r="L8" s="75" t="s">
        <v>860</v>
      </c>
    </row>
    <row r="9">
      <c r="A9" s="67">
        <v>2247.0</v>
      </c>
      <c r="B9" s="72" t="s">
        <v>905</v>
      </c>
      <c r="C9" s="72">
        <v>5.0</v>
      </c>
      <c r="D9" s="72" t="s">
        <v>906</v>
      </c>
      <c r="E9" s="72" t="s">
        <v>908</v>
      </c>
      <c r="F9" s="72" t="s">
        <v>907</v>
      </c>
      <c r="G9" s="72" t="s">
        <v>15924</v>
      </c>
      <c r="H9" s="75" t="s">
        <v>909</v>
      </c>
      <c r="I9" s="75" t="s">
        <v>910</v>
      </c>
      <c r="J9" s="75" t="s">
        <v>911</v>
      </c>
      <c r="K9" s="75" t="s">
        <v>912</v>
      </c>
      <c r="L9" s="75" t="s">
        <v>912</v>
      </c>
    </row>
    <row r="10">
      <c r="A10" s="67">
        <v>2719.0</v>
      </c>
      <c r="B10" s="72" t="s">
        <v>1574</v>
      </c>
      <c r="C10" s="72">
        <v>5.0</v>
      </c>
      <c r="D10" s="72" t="s">
        <v>1575</v>
      </c>
      <c r="E10" s="72" t="s">
        <v>1577</v>
      </c>
      <c r="F10" s="72" t="s">
        <v>1576</v>
      </c>
      <c r="G10" s="72" t="s">
        <v>15925</v>
      </c>
      <c r="H10" s="75" t="s">
        <v>1578</v>
      </c>
      <c r="I10" s="75" t="s">
        <v>1449</v>
      </c>
      <c r="J10" s="75" t="s">
        <v>911</v>
      </c>
      <c r="K10" s="75" t="s">
        <v>1579</v>
      </c>
      <c r="L10" s="75" t="s">
        <v>912</v>
      </c>
    </row>
    <row r="11">
      <c r="A11" s="67">
        <v>3785.0</v>
      </c>
      <c r="B11" s="72" t="s">
        <v>1595</v>
      </c>
      <c r="C11" s="72">
        <v>5.0</v>
      </c>
      <c r="D11" s="72" t="s">
        <v>1596</v>
      </c>
      <c r="E11" s="72" t="s">
        <v>1598</v>
      </c>
      <c r="F11" s="72" t="s">
        <v>1597</v>
      </c>
      <c r="G11" s="72" t="s">
        <v>15926</v>
      </c>
      <c r="H11" s="75" t="s">
        <v>1599</v>
      </c>
      <c r="I11" s="75" t="s">
        <v>1600</v>
      </c>
      <c r="J11" s="75" t="s">
        <v>1601</v>
      </c>
      <c r="K11" s="75" t="s">
        <v>1602</v>
      </c>
      <c r="L11" s="75" t="s">
        <v>1603</v>
      </c>
    </row>
    <row r="12">
      <c r="A12" s="67">
        <v>3825.0</v>
      </c>
      <c r="B12" s="72" t="s">
        <v>1655</v>
      </c>
      <c r="C12" s="72">
        <v>5.0</v>
      </c>
      <c r="D12" s="72" t="s">
        <v>1656</v>
      </c>
      <c r="E12" s="72" t="s">
        <v>1658</v>
      </c>
      <c r="F12" s="72" t="s">
        <v>1657</v>
      </c>
      <c r="G12" s="72" t="s">
        <v>15927</v>
      </c>
      <c r="H12" s="75" t="s">
        <v>1659</v>
      </c>
      <c r="I12" s="75" t="s">
        <v>1660</v>
      </c>
      <c r="J12" s="75" t="s">
        <v>714</v>
      </c>
      <c r="K12" s="75" t="s">
        <v>1661</v>
      </c>
      <c r="L12" s="75" t="s">
        <v>1662</v>
      </c>
    </row>
    <row r="13">
      <c r="A13" s="67">
        <v>4259.0</v>
      </c>
      <c r="B13" s="72" t="s">
        <v>1568</v>
      </c>
      <c r="C13" s="72">
        <v>5.0</v>
      </c>
      <c r="D13" s="72" t="s">
        <v>1569</v>
      </c>
      <c r="E13" s="72" t="s">
        <v>1571</v>
      </c>
      <c r="F13" s="72" t="s">
        <v>1570</v>
      </c>
      <c r="G13" s="72" t="s">
        <v>15928</v>
      </c>
      <c r="H13" s="75" t="s">
        <v>625</v>
      </c>
      <c r="I13" s="75" t="s">
        <v>1490</v>
      </c>
      <c r="J13" s="75" t="s">
        <v>999</v>
      </c>
      <c r="K13" s="75" t="s">
        <v>1572</v>
      </c>
      <c r="L13" s="75" t="s">
        <v>1573</v>
      </c>
    </row>
    <row r="14">
      <c r="A14" s="67">
        <v>4644.0</v>
      </c>
      <c r="B14" s="72" t="s">
        <v>1630</v>
      </c>
      <c r="C14" s="72">
        <v>5.0</v>
      </c>
      <c r="D14" s="72" t="s">
        <v>1631</v>
      </c>
      <c r="E14" s="72" t="s">
        <v>1633</v>
      </c>
      <c r="F14" s="72" t="s">
        <v>1632</v>
      </c>
      <c r="G14" s="72" t="s">
        <v>15929</v>
      </c>
      <c r="H14" s="75" t="s">
        <v>1634</v>
      </c>
      <c r="I14" s="75" t="s">
        <v>1635</v>
      </c>
      <c r="J14" s="75" t="s">
        <v>1636</v>
      </c>
      <c r="K14" s="75" t="s">
        <v>1637</v>
      </c>
      <c r="L14" s="75" t="s">
        <v>1638</v>
      </c>
    </row>
    <row r="15">
      <c r="A15" s="67">
        <v>5542.0</v>
      </c>
      <c r="B15" s="72" t="s">
        <v>1651</v>
      </c>
      <c r="C15" s="72">
        <v>5.0</v>
      </c>
      <c r="D15" s="72" t="s">
        <v>1652</v>
      </c>
      <c r="E15" s="72" t="s">
        <v>1654</v>
      </c>
      <c r="F15" s="72" t="s">
        <v>1653</v>
      </c>
      <c r="G15" s="72" t="s">
        <v>15930</v>
      </c>
      <c r="H15" s="75" t="s">
        <v>310</v>
      </c>
      <c r="I15" s="75" t="s">
        <v>833</v>
      </c>
      <c r="J15" s="75" t="s">
        <v>312</v>
      </c>
      <c r="K15" s="75" t="s">
        <v>791</v>
      </c>
      <c r="L15" s="75" t="s">
        <v>312</v>
      </c>
    </row>
    <row r="16">
      <c r="A16" s="67">
        <v>5558.0</v>
      </c>
      <c r="B16" s="72" t="s">
        <v>1604</v>
      </c>
      <c r="C16" s="72">
        <v>5.0</v>
      </c>
      <c r="D16" s="72" t="s">
        <v>1605</v>
      </c>
      <c r="E16" s="72" t="s">
        <v>1607</v>
      </c>
      <c r="F16" s="72" t="s">
        <v>1606</v>
      </c>
      <c r="G16" s="72" t="s">
        <v>15931</v>
      </c>
      <c r="H16" s="75" t="s">
        <v>310</v>
      </c>
      <c r="I16" s="75" t="s">
        <v>311</v>
      </c>
      <c r="J16" s="75" t="s">
        <v>312</v>
      </c>
      <c r="K16" s="75" t="s">
        <v>791</v>
      </c>
      <c r="L16" s="75" t="s">
        <v>791</v>
      </c>
    </row>
    <row r="17">
      <c r="A17" s="67">
        <v>5627.0</v>
      </c>
      <c r="B17" s="72" t="s">
        <v>916</v>
      </c>
      <c r="C17" s="72">
        <v>5.0</v>
      </c>
      <c r="D17" s="72" t="s">
        <v>917</v>
      </c>
      <c r="E17" s="72" t="s">
        <v>919</v>
      </c>
      <c r="F17" s="72" t="s">
        <v>918</v>
      </c>
      <c r="G17" s="72" t="s">
        <v>15932</v>
      </c>
      <c r="H17" s="75" t="s">
        <v>920</v>
      </c>
      <c r="I17" s="75" t="s">
        <v>921</v>
      </c>
      <c r="J17" s="75" t="s">
        <v>922</v>
      </c>
      <c r="K17" s="75" t="s">
        <v>923</v>
      </c>
      <c r="L17" s="75" t="s">
        <v>297</v>
      </c>
    </row>
    <row r="18">
      <c r="A18" s="67">
        <v>5783.0</v>
      </c>
      <c r="B18" s="72" t="s">
        <v>834</v>
      </c>
      <c r="C18" s="72">
        <v>5.0</v>
      </c>
      <c r="D18" s="72" t="s">
        <v>835</v>
      </c>
      <c r="E18" s="72" t="s">
        <v>837</v>
      </c>
      <c r="F18" s="72" t="s">
        <v>836</v>
      </c>
      <c r="G18" s="72" t="s">
        <v>15933</v>
      </c>
      <c r="H18" s="75" t="s">
        <v>838</v>
      </c>
      <c r="I18" s="75" t="s">
        <v>502</v>
      </c>
      <c r="J18" s="75" t="s">
        <v>839</v>
      </c>
      <c r="K18" s="75" t="s">
        <v>840</v>
      </c>
      <c r="L18" s="75" t="s">
        <v>841</v>
      </c>
    </row>
    <row r="19">
      <c r="A19" s="67">
        <v>6356.0</v>
      </c>
      <c r="B19" s="72" t="s">
        <v>1616</v>
      </c>
      <c r="C19" s="72">
        <v>5.0</v>
      </c>
      <c r="D19" s="72" t="s">
        <v>1617</v>
      </c>
      <c r="E19" s="72" t="s">
        <v>1619</v>
      </c>
      <c r="F19" s="72" t="s">
        <v>1618</v>
      </c>
      <c r="G19" s="72" t="s">
        <v>15934</v>
      </c>
      <c r="H19" s="75" t="s">
        <v>1432</v>
      </c>
      <c r="I19" s="75" t="s">
        <v>711</v>
      </c>
      <c r="J19" s="75" t="s">
        <v>1613</v>
      </c>
      <c r="K19" s="75" t="s">
        <v>1620</v>
      </c>
      <c r="L19" s="75" t="s">
        <v>1615</v>
      </c>
    </row>
    <row r="20">
      <c r="A20" s="67">
        <v>6365.0</v>
      </c>
      <c r="B20" s="72" t="s">
        <v>1608</v>
      </c>
      <c r="C20" s="72">
        <v>5.0</v>
      </c>
      <c r="D20" s="72" t="s">
        <v>1609</v>
      </c>
      <c r="E20" s="72" t="s">
        <v>1611</v>
      </c>
      <c r="F20" s="72" t="s">
        <v>1610</v>
      </c>
      <c r="G20" s="72" t="s">
        <v>15935</v>
      </c>
      <c r="H20" s="75" t="s">
        <v>1213</v>
      </c>
      <c r="I20" s="75" t="s">
        <v>1612</v>
      </c>
      <c r="J20" s="75" t="s">
        <v>1613</v>
      </c>
      <c r="K20" s="75" t="s">
        <v>1614</v>
      </c>
      <c r="L20" s="75" t="s">
        <v>1615</v>
      </c>
    </row>
    <row r="21" ht="15.75" customHeight="1">
      <c r="A21" s="67">
        <v>7432.0</v>
      </c>
      <c r="B21" s="72" t="s">
        <v>1621</v>
      </c>
      <c r="C21" s="72">
        <v>5.0</v>
      </c>
      <c r="D21" s="72" t="s">
        <v>1622</v>
      </c>
      <c r="E21" s="72" t="s">
        <v>1624</v>
      </c>
      <c r="F21" s="72" t="s">
        <v>1623</v>
      </c>
      <c r="G21" s="72" t="s">
        <v>15936</v>
      </c>
      <c r="H21" s="75" t="s">
        <v>1625</v>
      </c>
      <c r="I21" s="75" t="s">
        <v>1626</v>
      </c>
      <c r="J21" s="75" t="s">
        <v>1627</v>
      </c>
      <c r="K21" s="75" t="s">
        <v>1628</v>
      </c>
      <c r="L21" s="75" t="s">
        <v>1629</v>
      </c>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H2"/>
    <hyperlink r:id="rId2" ref="I2"/>
    <hyperlink r:id="rId3" ref="J2"/>
    <hyperlink r:id="rId4" ref="K2"/>
    <hyperlink r:id="rId5" ref="L2"/>
    <hyperlink r:id="rId6" ref="H3"/>
    <hyperlink r:id="rId7" ref="I3"/>
    <hyperlink r:id="rId8" ref="J3"/>
    <hyperlink r:id="rId9" ref="K3"/>
    <hyperlink r:id="rId10" ref="L3"/>
    <hyperlink r:id="rId11" ref="H4"/>
    <hyperlink r:id="rId12" ref="I4"/>
    <hyperlink r:id="rId13" ref="J4"/>
    <hyperlink r:id="rId14" ref="K4"/>
    <hyperlink r:id="rId15" ref="L4"/>
    <hyperlink r:id="rId16" ref="H5"/>
    <hyperlink r:id="rId17" ref="I5"/>
    <hyperlink r:id="rId18" ref="J5"/>
    <hyperlink r:id="rId19" ref="K5"/>
    <hyperlink r:id="rId20" ref="L5"/>
    <hyperlink r:id="rId21" ref="H6"/>
    <hyperlink r:id="rId22" ref="I6"/>
    <hyperlink r:id="rId23" ref="J6"/>
    <hyperlink r:id="rId24" ref="K6"/>
    <hyperlink r:id="rId25" ref="L6"/>
    <hyperlink r:id="rId26" ref="H7"/>
    <hyperlink r:id="rId27" ref="I7"/>
    <hyperlink r:id="rId28" ref="J7"/>
    <hyperlink r:id="rId29" ref="K7"/>
    <hyperlink r:id="rId30" ref="L7"/>
    <hyperlink r:id="rId31" ref="H8"/>
    <hyperlink r:id="rId32" ref="I8"/>
    <hyperlink r:id="rId33" ref="J8"/>
    <hyperlink r:id="rId34" ref="K8"/>
    <hyperlink r:id="rId35" ref="L8"/>
    <hyperlink r:id="rId36" ref="H9"/>
    <hyperlink r:id="rId37" ref="I9"/>
    <hyperlink r:id="rId38" ref="J9"/>
    <hyperlink r:id="rId39" ref="K9"/>
    <hyperlink r:id="rId40" ref="L9"/>
    <hyperlink r:id="rId41" ref="H10"/>
    <hyperlink r:id="rId42" ref="I10"/>
    <hyperlink r:id="rId43" ref="J10"/>
    <hyperlink r:id="rId44" ref="K10"/>
    <hyperlink r:id="rId45" ref="L10"/>
    <hyperlink r:id="rId46" ref="H11"/>
    <hyperlink r:id="rId47" ref="I11"/>
    <hyperlink r:id="rId48" ref="J11"/>
    <hyperlink r:id="rId49" ref="K11"/>
    <hyperlink r:id="rId50" ref="L11"/>
    <hyperlink r:id="rId51" ref="H12"/>
    <hyperlink r:id="rId52" ref="I12"/>
    <hyperlink r:id="rId53" ref="J12"/>
    <hyperlink r:id="rId54" ref="K12"/>
    <hyperlink r:id="rId55" ref="L12"/>
    <hyperlink r:id="rId56" ref="H13"/>
    <hyperlink r:id="rId57" ref="I13"/>
    <hyperlink r:id="rId58" ref="J13"/>
    <hyperlink r:id="rId59" ref="K13"/>
    <hyperlink r:id="rId60" ref="L13"/>
    <hyperlink r:id="rId61" ref="H14"/>
    <hyperlink r:id="rId62" ref="I14"/>
    <hyperlink r:id="rId63" ref="J14"/>
    <hyperlink r:id="rId64" ref="K14"/>
    <hyperlink r:id="rId65" ref="L14"/>
    <hyperlink r:id="rId66" ref="H15"/>
    <hyperlink r:id="rId67" ref="I15"/>
    <hyperlink r:id="rId68" ref="J15"/>
    <hyperlink r:id="rId69" ref="K15"/>
    <hyperlink r:id="rId70" ref="L15"/>
    <hyperlink r:id="rId71" ref="H16"/>
    <hyperlink r:id="rId72" ref="I16"/>
    <hyperlink r:id="rId73" ref="J16"/>
    <hyperlink r:id="rId74" ref="K16"/>
    <hyperlink r:id="rId75" ref="L16"/>
    <hyperlink r:id="rId76" ref="H17"/>
    <hyperlink r:id="rId77" ref="I17"/>
    <hyperlink r:id="rId78" ref="J17"/>
    <hyperlink r:id="rId79" ref="K17"/>
    <hyperlink r:id="rId80" ref="L17"/>
    <hyperlink r:id="rId81" ref="H18"/>
    <hyperlink r:id="rId82" ref="I18"/>
    <hyperlink r:id="rId83" ref="J18"/>
    <hyperlink r:id="rId84" ref="K18"/>
    <hyperlink r:id="rId85" ref="L18"/>
    <hyperlink r:id="rId86" ref="H19"/>
    <hyperlink r:id="rId87" ref="I19"/>
    <hyperlink r:id="rId88" ref="J19"/>
    <hyperlink r:id="rId89" ref="K19"/>
    <hyperlink r:id="rId90" ref="L19"/>
    <hyperlink r:id="rId91" ref="H20"/>
    <hyperlink r:id="rId92" ref="I20"/>
    <hyperlink r:id="rId93" ref="J20"/>
    <hyperlink r:id="rId94" ref="K20"/>
    <hyperlink r:id="rId95" ref="L20"/>
    <hyperlink r:id="rId96" ref="H21"/>
    <hyperlink r:id="rId97" ref="I21"/>
    <hyperlink r:id="rId98" ref="J21"/>
    <hyperlink r:id="rId99" ref="K21"/>
    <hyperlink r:id="rId100" ref="L21"/>
  </hyperlinks>
  <printOptions/>
  <pageMargins bottom="0.75" footer="0.0" header="0.0" left="0.7" right="0.7" top="0.75"/>
  <pageSetup orientation="landscape"/>
  <drawing r:id="rId10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B1" s="67" t="s">
        <v>230</v>
      </c>
      <c r="C1" s="67" t="s">
        <v>231</v>
      </c>
      <c r="D1" s="67" t="s">
        <v>232</v>
      </c>
      <c r="E1" s="67" t="s">
        <v>234</v>
      </c>
      <c r="F1" s="67" t="s">
        <v>233</v>
      </c>
      <c r="G1" s="67" t="s">
        <v>5346</v>
      </c>
      <c r="H1" s="67" t="s">
        <v>235</v>
      </c>
      <c r="I1" s="67" t="s">
        <v>236</v>
      </c>
      <c r="J1" s="67" t="s">
        <v>237</v>
      </c>
      <c r="K1" s="67" t="s">
        <v>238</v>
      </c>
      <c r="L1" s="67" t="s">
        <v>239</v>
      </c>
    </row>
    <row r="2">
      <c r="A2" s="67">
        <v>243.0</v>
      </c>
      <c r="B2" s="72" t="s">
        <v>256</v>
      </c>
      <c r="C2" s="72">
        <v>6.0</v>
      </c>
      <c r="D2" s="72" t="s">
        <v>257</v>
      </c>
      <c r="E2" s="72" t="s">
        <v>259</v>
      </c>
      <c r="F2" s="72" t="s">
        <v>258</v>
      </c>
      <c r="G2" s="72" t="s">
        <v>15937</v>
      </c>
      <c r="H2" s="75" t="s">
        <v>260</v>
      </c>
      <c r="I2" s="75" t="s">
        <v>261</v>
      </c>
      <c r="J2" s="75" t="s">
        <v>262</v>
      </c>
      <c r="K2" s="75" t="s">
        <v>263</v>
      </c>
      <c r="L2" s="75" t="s">
        <v>264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H2"/>
    <hyperlink r:id="rId2" ref="I2"/>
    <hyperlink r:id="rId3" ref="J2"/>
    <hyperlink r:id="rId4" ref="K2"/>
    <hyperlink r:id="rId5" ref="L2"/>
  </hyperlinks>
  <printOptions/>
  <pageMargins bottom="0.75" footer="0.0" header="0.0" left="0.7" right="0.7" top="0.75"/>
  <pageSetup orientation="landscape"/>
  <drawing r:id="rId6"/>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14"/>
    <col customWidth="1" min="2" max="2" width="33.29"/>
    <col customWidth="1" min="3" max="4" width="8.71"/>
    <col customWidth="1" min="5" max="5" width="15.57"/>
    <col customWidth="1" min="6" max="6" width="14.0"/>
    <col customWidth="1" min="7" max="7" width="15.86"/>
    <col customWidth="1" min="8" max="10" width="8.71"/>
    <col customWidth="1" min="11" max="11" width="11.14"/>
    <col customWidth="1" min="12" max="12" width="24.71"/>
    <col customWidth="1" min="13" max="13" width="24.0"/>
    <col customWidth="1" min="14" max="14" width="9.86"/>
    <col customWidth="1" min="15" max="25" width="8.71"/>
  </cols>
  <sheetData>
    <row r="1">
      <c r="A1" s="245" t="s">
        <v>15938</v>
      </c>
      <c r="B1" s="80" t="s">
        <v>1</v>
      </c>
      <c r="C1" s="246" t="s">
        <v>15939</v>
      </c>
      <c r="D1" s="246" t="s">
        <v>15940</v>
      </c>
      <c r="E1" s="246" t="s">
        <v>15941</v>
      </c>
      <c r="F1" s="246" t="s">
        <v>15942</v>
      </c>
      <c r="G1" s="246" t="s">
        <v>15943</v>
      </c>
      <c r="K1" s="247" t="s">
        <v>15938</v>
      </c>
      <c r="L1" s="80" t="s">
        <v>15944</v>
      </c>
      <c r="M1" s="80" t="s">
        <v>15945</v>
      </c>
      <c r="N1" s="80" t="s">
        <v>15946</v>
      </c>
    </row>
    <row r="2">
      <c r="A2" s="182" t="s">
        <v>15947</v>
      </c>
      <c r="B2" s="101" t="s">
        <v>15948</v>
      </c>
      <c r="C2" s="186" t="s">
        <v>15949</v>
      </c>
      <c r="D2" s="186" t="s">
        <v>15950</v>
      </c>
      <c r="E2" s="248">
        <v>4.72</v>
      </c>
      <c r="F2" s="249">
        <v>30.0</v>
      </c>
      <c r="G2" s="248">
        <v>4.46</v>
      </c>
      <c r="K2" s="182" t="s">
        <v>15947</v>
      </c>
      <c r="L2" s="250">
        <f t="shared" ref="L2:L6" si="1">AVERAGEIF(A2:A25,K2,E2:E25)</f>
        <v>20.18</v>
      </c>
      <c r="M2" s="250">
        <f t="shared" ref="M2:M6" si="2">AVERAGEIF(A2:A25,K2,G2:G25)</f>
        <v>29.182</v>
      </c>
      <c r="N2" s="250">
        <f t="shared" ref="N2:N6" si="3">AVERAGEIF(A2:A25,K2,F2:F25)</f>
        <v>32.6</v>
      </c>
    </row>
    <row r="3">
      <c r="A3" s="182" t="s">
        <v>15951</v>
      </c>
      <c r="B3" s="101" t="s">
        <v>15952</v>
      </c>
      <c r="C3" s="186" t="s">
        <v>15953</v>
      </c>
      <c r="D3" s="186" t="s">
        <v>15954</v>
      </c>
      <c r="E3" s="248">
        <v>4.74</v>
      </c>
      <c r="F3" s="249">
        <v>39.0</v>
      </c>
      <c r="G3" s="248">
        <v>3.51</v>
      </c>
      <c r="K3" s="182" t="s">
        <v>15951</v>
      </c>
      <c r="L3" s="250">
        <f t="shared" si="1"/>
        <v>19.28</v>
      </c>
      <c r="M3" s="250">
        <f t="shared" si="2"/>
        <v>16.69333333</v>
      </c>
      <c r="N3" s="250">
        <f t="shared" si="3"/>
        <v>35.66666667</v>
      </c>
    </row>
    <row r="4">
      <c r="A4" s="182" t="s">
        <v>15955</v>
      </c>
      <c r="B4" s="101" t="s">
        <v>15956</v>
      </c>
      <c r="C4" s="186" t="s">
        <v>15957</v>
      </c>
      <c r="D4" s="186" t="s">
        <v>15958</v>
      </c>
      <c r="E4" s="248">
        <v>5.4</v>
      </c>
      <c r="F4" s="249">
        <v>38.0</v>
      </c>
      <c r="G4" s="248">
        <v>4.67</v>
      </c>
      <c r="K4" s="182" t="s">
        <v>15955</v>
      </c>
      <c r="L4" s="250">
        <f t="shared" si="1"/>
        <v>13.255</v>
      </c>
      <c r="M4" s="250">
        <f t="shared" si="2"/>
        <v>14.205</v>
      </c>
      <c r="N4" s="250">
        <f t="shared" si="3"/>
        <v>33</v>
      </c>
    </row>
    <row r="5">
      <c r="A5" s="182" t="s">
        <v>15959</v>
      </c>
      <c r="B5" s="101" t="s">
        <v>15960</v>
      </c>
      <c r="C5" s="186" t="s">
        <v>15961</v>
      </c>
      <c r="D5" s="186" t="s">
        <v>15962</v>
      </c>
      <c r="E5" s="248">
        <v>3.43</v>
      </c>
      <c r="F5" s="249">
        <v>38.0</v>
      </c>
      <c r="G5" s="248">
        <v>2.73</v>
      </c>
      <c r="K5" s="182" t="s">
        <v>15959</v>
      </c>
      <c r="L5" s="250">
        <f t="shared" si="1"/>
        <v>9.124285714</v>
      </c>
      <c r="M5" s="250">
        <f t="shared" si="2"/>
        <v>11.66142857</v>
      </c>
      <c r="N5" s="250">
        <f t="shared" si="3"/>
        <v>36.71428571</v>
      </c>
    </row>
    <row r="6">
      <c r="A6" s="182" t="s">
        <v>15955</v>
      </c>
      <c r="B6" s="101" t="s">
        <v>15963</v>
      </c>
      <c r="C6" s="186" t="s">
        <v>15964</v>
      </c>
      <c r="D6" s="186" t="s">
        <v>15965</v>
      </c>
      <c r="E6" s="248">
        <v>21.11</v>
      </c>
      <c r="F6" s="249">
        <v>28.0</v>
      </c>
      <c r="G6" s="248">
        <v>23.74</v>
      </c>
      <c r="K6" s="182" t="s">
        <v>15966</v>
      </c>
      <c r="L6" s="250">
        <f t="shared" si="1"/>
        <v>4.1125</v>
      </c>
      <c r="M6" s="250">
        <f t="shared" si="2"/>
        <v>22.85</v>
      </c>
      <c r="N6" s="250">
        <f t="shared" si="3"/>
        <v>31.75</v>
      </c>
    </row>
    <row r="7">
      <c r="A7" s="182" t="s">
        <v>15959</v>
      </c>
      <c r="B7" s="101" t="s">
        <v>15967</v>
      </c>
      <c r="C7" s="186" t="s">
        <v>15968</v>
      </c>
      <c r="D7" s="186" t="s">
        <v>15969</v>
      </c>
      <c r="E7" s="248">
        <v>9.11</v>
      </c>
      <c r="F7" s="249">
        <v>36.0</v>
      </c>
      <c r="G7" s="248">
        <v>5.9</v>
      </c>
    </row>
    <row r="8">
      <c r="A8" s="182" t="s">
        <v>15966</v>
      </c>
      <c r="B8" s="101" t="s">
        <v>15970</v>
      </c>
      <c r="C8" s="186" t="s">
        <v>15971</v>
      </c>
      <c r="D8" s="186" t="s">
        <v>15972</v>
      </c>
      <c r="E8" s="248">
        <v>9.01</v>
      </c>
      <c r="F8" s="249">
        <v>26.0</v>
      </c>
      <c r="G8" s="248">
        <v>13.05</v>
      </c>
    </row>
    <row r="9">
      <c r="A9" s="182" t="s">
        <v>15947</v>
      </c>
      <c r="B9" s="101" t="s">
        <v>15973</v>
      </c>
      <c r="C9" s="186" t="s">
        <v>15974</v>
      </c>
      <c r="D9" s="186" t="s">
        <v>15975</v>
      </c>
      <c r="E9" s="248">
        <v>4.48</v>
      </c>
      <c r="F9" s="249">
        <v>32.0</v>
      </c>
      <c r="G9" s="248">
        <v>3.88</v>
      </c>
    </row>
    <row r="10">
      <c r="A10" s="182" t="s">
        <v>15951</v>
      </c>
      <c r="B10" s="101" t="s">
        <v>15976</v>
      </c>
      <c r="C10" s="186" t="s">
        <v>15977</v>
      </c>
      <c r="D10" s="186" t="s">
        <v>15978</v>
      </c>
      <c r="E10" s="248">
        <v>9.62</v>
      </c>
      <c r="F10" s="249">
        <v>31.0</v>
      </c>
      <c r="G10" s="248">
        <v>6.08</v>
      </c>
    </row>
    <row r="11">
      <c r="A11" s="182" t="s">
        <v>15947</v>
      </c>
      <c r="B11" s="101" t="s">
        <v>15979</v>
      </c>
      <c r="C11" s="186" t="s">
        <v>15980</v>
      </c>
      <c r="D11" s="186" t="s">
        <v>15981</v>
      </c>
      <c r="E11" s="248">
        <v>9.58</v>
      </c>
      <c r="F11" s="249">
        <v>32.0</v>
      </c>
      <c r="G11" s="248">
        <v>7.59</v>
      </c>
    </row>
    <row r="12">
      <c r="A12" s="182" t="s">
        <v>15951</v>
      </c>
      <c r="B12" s="101" t="s">
        <v>15982</v>
      </c>
      <c r="C12" s="186" t="s">
        <v>15983</v>
      </c>
      <c r="D12" s="186" t="s">
        <v>15984</v>
      </c>
      <c r="E12" s="248">
        <v>6.46</v>
      </c>
      <c r="F12" s="249">
        <v>41.0</v>
      </c>
      <c r="G12" s="248">
        <v>4.17</v>
      </c>
    </row>
    <row r="13">
      <c r="A13" s="182" t="s">
        <v>15959</v>
      </c>
      <c r="B13" s="101" t="s">
        <v>15985</v>
      </c>
      <c r="C13" s="186" t="s">
        <v>15986</v>
      </c>
      <c r="D13" s="186" t="s">
        <v>15987</v>
      </c>
      <c r="E13" s="248">
        <v>12.33</v>
      </c>
      <c r="F13" s="249">
        <v>40.0</v>
      </c>
      <c r="G13" s="248">
        <v>44.28</v>
      </c>
    </row>
    <row r="14">
      <c r="A14" s="182" t="s">
        <v>15959</v>
      </c>
      <c r="B14" s="101" t="s">
        <v>15988</v>
      </c>
      <c r="C14" s="186" t="s">
        <v>15989</v>
      </c>
      <c r="D14" s="186" t="s">
        <v>15971</v>
      </c>
      <c r="E14" s="248">
        <v>2.31</v>
      </c>
      <c r="F14" s="249">
        <v>39.0</v>
      </c>
      <c r="G14" s="248">
        <v>2.53</v>
      </c>
    </row>
    <row r="15">
      <c r="A15" s="182" t="s">
        <v>15951</v>
      </c>
      <c r="B15" s="101" t="s">
        <v>15990</v>
      </c>
      <c r="C15" s="186" t="s">
        <v>15991</v>
      </c>
      <c r="D15" s="186" t="s">
        <v>15992</v>
      </c>
      <c r="E15" s="248">
        <v>2.06</v>
      </c>
      <c r="F15" s="249">
        <v>40.0</v>
      </c>
      <c r="G15" s="248">
        <v>1.79</v>
      </c>
    </row>
    <row r="16">
      <c r="A16" s="182" t="s">
        <v>15966</v>
      </c>
      <c r="B16" s="101" t="s">
        <v>15993</v>
      </c>
      <c r="C16" s="186" t="s">
        <v>15994</v>
      </c>
      <c r="D16" s="186" t="s">
        <v>15995</v>
      </c>
      <c r="E16" s="248">
        <v>3.36</v>
      </c>
      <c r="F16" s="249">
        <v>26.0</v>
      </c>
      <c r="G16" s="248">
        <v>1.61</v>
      </c>
    </row>
    <row r="17">
      <c r="A17" s="182" t="s">
        <v>15947</v>
      </c>
      <c r="B17" s="101" t="s">
        <v>15996</v>
      </c>
      <c r="C17" s="186" t="s">
        <v>15997</v>
      </c>
      <c r="D17" s="186" t="s">
        <v>15998</v>
      </c>
      <c r="E17" s="248">
        <v>79.78</v>
      </c>
      <c r="F17" s="249">
        <v>32.0</v>
      </c>
      <c r="G17" s="248">
        <v>127.64</v>
      </c>
    </row>
    <row r="18" ht="15.75" customHeight="1">
      <c r="A18" s="182" t="s">
        <v>15966</v>
      </c>
      <c r="B18" s="101" t="s">
        <v>15999</v>
      </c>
      <c r="C18" s="186" t="s">
        <v>16000</v>
      </c>
      <c r="D18" s="186" t="s">
        <v>16001</v>
      </c>
      <c r="E18" s="248">
        <v>2.48</v>
      </c>
      <c r="F18" s="249">
        <v>28.0</v>
      </c>
      <c r="G18" s="248">
        <v>0.52</v>
      </c>
    </row>
    <row r="19" ht="15.75" customHeight="1">
      <c r="A19" s="182" t="s">
        <v>15966</v>
      </c>
      <c r="B19" s="101" t="s">
        <v>16002</v>
      </c>
      <c r="C19" s="186" t="s">
        <v>16003</v>
      </c>
      <c r="D19" s="186" t="s">
        <v>16004</v>
      </c>
      <c r="E19" s="248">
        <v>1.6</v>
      </c>
      <c r="F19" s="249">
        <v>47.0</v>
      </c>
      <c r="G19" s="248">
        <v>76.22</v>
      </c>
    </row>
    <row r="20" ht="15.75" customHeight="1">
      <c r="A20" s="182" t="s">
        <v>15959</v>
      </c>
      <c r="B20" s="101" t="s">
        <v>16005</v>
      </c>
      <c r="C20" s="186" t="s">
        <v>16006</v>
      </c>
      <c r="D20" s="186" t="s">
        <v>16007</v>
      </c>
      <c r="E20" s="248">
        <v>6.91</v>
      </c>
      <c r="F20" s="249">
        <v>40.0</v>
      </c>
      <c r="G20" s="248">
        <v>4.62</v>
      </c>
    </row>
    <row r="21" ht="15.75" customHeight="1">
      <c r="A21" s="182" t="s">
        <v>15951</v>
      </c>
      <c r="B21" s="101" t="s">
        <v>16008</v>
      </c>
      <c r="C21" s="186" t="s">
        <v>16009</v>
      </c>
      <c r="D21" s="186" t="s">
        <v>16010</v>
      </c>
      <c r="E21" s="248">
        <v>72.11</v>
      </c>
      <c r="F21" s="249">
        <v>21.0</v>
      </c>
      <c r="G21" s="248">
        <v>71.46</v>
      </c>
    </row>
    <row r="22" ht="15.75" customHeight="1">
      <c r="A22" s="182" t="s">
        <v>15951</v>
      </c>
      <c r="B22" s="101" t="s">
        <v>16011</v>
      </c>
      <c r="C22" s="186" t="s">
        <v>16012</v>
      </c>
      <c r="D22" s="186" t="s">
        <v>16013</v>
      </c>
      <c r="E22" s="248">
        <v>20.69</v>
      </c>
      <c r="F22" s="249">
        <v>42.0</v>
      </c>
      <c r="G22" s="248">
        <v>13.15</v>
      </c>
    </row>
    <row r="23" ht="15.75" customHeight="1">
      <c r="A23" s="182" t="s">
        <v>15947</v>
      </c>
      <c r="B23" s="101" t="s">
        <v>16014</v>
      </c>
      <c r="C23" s="186" t="s">
        <v>16015</v>
      </c>
      <c r="D23" s="186" t="s">
        <v>16016</v>
      </c>
      <c r="E23" s="248">
        <v>2.34</v>
      </c>
      <c r="F23" s="249">
        <v>37.0</v>
      </c>
      <c r="G23" s="248">
        <v>2.34</v>
      </c>
    </row>
    <row r="24" ht="15.75" customHeight="1">
      <c r="A24" s="182" t="s">
        <v>15959</v>
      </c>
      <c r="B24" s="101" t="s">
        <v>16017</v>
      </c>
      <c r="C24" s="186" t="s">
        <v>16018</v>
      </c>
      <c r="D24" s="186" t="s">
        <v>16019</v>
      </c>
      <c r="E24" s="248">
        <v>23.22</v>
      </c>
      <c r="F24" s="249">
        <v>20.0</v>
      </c>
      <c r="G24" s="248">
        <v>11.01</v>
      </c>
    </row>
    <row r="25" ht="15.75" customHeight="1">
      <c r="A25" s="182" t="s">
        <v>15959</v>
      </c>
      <c r="B25" s="101" t="s">
        <v>16020</v>
      </c>
      <c r="C25" s="186" t="s">
        <v>16021</v>
      </c>
      <c r="D25" s="186" t="s">
        <v>16022</v>
      </c>
      <c r="E25" s="248">
        <v>6.56</v>
      </c>
      <c r="F25" s="249">
        <v>44.0</v>
      </c>
      <c r="G25" s="248">
        <v>10.56</v>
      </c>
    </row>
    <row r="26" ht="15.75" customHeight="1">
      <c r="C26" s="98"/>
      <c r="D26" s="98"/>
      <c r="E26" s="98"/>
      <c r="F26" s="98"/>
      <c r="G26" s="98"/>
    </row>
    <row r="27" ht="15.75" customHeight="1">
      <c r="C27" s="98"/>
      <c r="D27" s="98"/>
      <c r="E27" s="98"/>
      <c r="F27" s="98"/>
      <c r="G27" s="98"/>
    </row>
    <row r="28" ht="15.75" customHeight="1">
      <c r="C28" s="98"/>
      <c r="D28" s="98"/>
      <c r="E28" s="98"/>
      <c r="F28" s="98"/>
      <c r="G28" s="98"/>
    </row>
    <row r="29" ht="15.75" customHeight="1">
      <c r="C29" s="98"/>
      <c r="D29" s="98"/>
      <c r="E29" s="98"/>
      <c r="F29" s="98"/>
      <c r="G29" s="98"/>
    </row>
    <row r="30" ht="15.75" customHeight="1">
      <c r="C30" s="98"/>
      <c r="D30" s="98"/>
      <c r="E30" s="98"/>
      <c r="F30" s="98"/>
      <c r="G30" s="98"/>
    </row>
    <row r="31" ht="15.75" customHeight="1">
      <c r="C31" s="98"/>
      <c r="D31" s="98"/>
      <c r="E31" s="98"/>
      <c r="F31" s="98"/>
      <c r="G31" s="98"/>
    </row>
    <row r="32" ht="15.75" customHeight="1">
      <c r="C32" s="98"/>
      <c r="D32" s="98"/>
      <c r="E32" s="98"/>
      <c r="F32" s="98"/>
      <c r="G32" s="98"/>
    </row>
    <row r="33" ht="15.75" customHeight="1">
      <c r="C33" s="98"/>
      <c r="D33" s="98"/>
      <c r="E33" s="98"/>
      <c r="F33" s="98"/>
      <c r="G33" s="98"/>
    </row>
    <row r="34" ht="15.75" customHeight="1">
      <c r="C34" s="98"/>
      <c r="D34" s="98"/>
      <c r="E34" s="98"/>
      <c r="F34" s="98"/>
      <c r="G34" s="98"/>
    </row>
    <row r="35" ht="15.75" customHeight="1">
      <c r="C35" s="98"/>
      <c r="D35" s="98"/>
      <c r="E35" s="98"/>
      <c r="F35" s="98"/>
      <c r="G35" s="98"/>
    </row>
    <row r="36" ht="15.75" customHeight="1">
      <c r="C36" s="98"/>
      <c r="D36" s="98"/>
      <c r="E36" s="98"/>
      <c r="F36" s="98"/>
      <c r="G36" s="98"/>
    </row>
    <row r="37" ht="15.75" customHeight="1">
      <c r="C37" s="98"/>
      <c r="D37" s="98"/>
      <c r="E37" s="98"/>
      <c r="F37" s="98"/>
      <c r="G37" s="98"/>
    </row>
    <row r="38" ht="15.75" customHeight="1">
      <c r="C38" s="98"/>
      <c r="D38" s="98"/>
      <c r="E38" s="98"/>
      <c r="F38" s="98"/>
      <c r="G38" s="98"/>
    </row>
    <row r="39" ht="15.75" customHeight="1">
      <c r="C39" s="98"/>
      <c r="D39" s="98"/>
      <c r="E39" s="98"/>
      <c r="F39" s="98"/>
      <c r="G39" s="98"/>
    </row>
    <row r="40" ht="15.75" customHeight="1">
      <c r="C40" s="98"/>
      <c r="D40" s="98"/>
      <c r="E40" s="98"/>
      <c r="F40" s="98"/>
      <c r="G40" s="98"/>
    </row>
    <row r="41" ht="15.75" customHeight="1">
      <c r="C41" s="98"/>
      <c r="D41" s="98"/>
      <c r="E41" s="98"/>
      <c r="F41" s="98"/>
      <c r="G41" s="98"/>
    </row>
    <row r="42" ht="15.75" customHeight="1">
      <c r="C42" s="98"/>
      <c r="D42" s="98"/>
      <c r="E42" s="98"/>
      <c r="F42" s="98"/>
      <c r="G42" s="98"/>
    </row>
    <row r="43" ht="15.75" customHeight="1">
      <c r="C43" s="98"/>
      <c r="D43" s="98"/>
      <c r="E43" s="98"/>
      <c r="F43" s="98"/>
      <c r="G43" s="98"/>
    </row>
    <row r="44" ht="15.75" customHeight="1">
      <c r="C44" s="98"/>
      <c r="D44" s="98"/>
      <c r="E44" s="98"/>
      <c r="F44" s="98"/>
      <c r="G44" s="98"/>
    </row>
    <row r="45" ht="15.75" customHeight="1">
      <c r="C45" s="98"/>
      <c r="D45" s="98"/>
      <c r="E45" s="98"/>
      <c r="F45" s="98"/>
      <c r="G45" s="98"/>
    </row>
    <row r="46" ht="15.75" customHeight="1">
      <c r="C46" s="98"/>
      <c r="D46" s="98"/>
      <c r="E46" s="98"/>
      <c r="F46" s="98"/>
      <c r="G46" s="98"/>
    </row>
    <row r="47" ht="15.75" customHeight="1">
      <c r="C47" s="98"/>
      <c r="D47" s="98"/>
      <c r="E47" s="98"/>
      <c r="F47" s="98"/>
      <c r="G47" s="98"/>
    </row>
    <row r="48" ht="15.75" customHeight="1">
      <c r="C48" s="98"/>
      <c r="D48" s="98"/>
      <c r="E48" s="98"/>
      <c r="F48" s="98"/>
      <c r="G48" s="98"/>
    </row>
    <row r="49" ht="15.75" customHeight="1">
      <c r="C49" s="98"/>
      <c r="D49" s="98"/>
      <c r="E49" s="98"/>
      <c r="F49" s="98"/>
      <c r="G49" s="98"/>
    </row>
    <row r="50" ht="15.75" customHeight="1">
      <c r="C50" s="98"/>
      <c r="D50" s="98"/>
      <c r="E50" s="98"/>
      <c r="F50" s="98"/>
      <c r="G50" s="98"/>
    </row>
    <row r="51" ht="15.75" customHeight="1">
      <c r="C51" s="98"/>
      <c r="D51" s="98"/>
      <c r="E51" s="98"/>
      <c r="F51" s="98"/>
      <c r="G51" s="98"/>
    </row>
    <row r="52" ht="15.75" customHeight="1">
      <c r="C52" s="98"/>
      <c r="D52" s="98"/>
      <c r="E52" s="98"/>
      <c r="F52" s="98"/>
      <c r="G52" s="98"/>
    </row>
    <row r="53" ht="15.75" customHeight="1">
      <c r="C53" s="98"/>
      <c r="D53" s="98"/>
      <c r="E53" s="98"/>
      <c r="F53" s="98"/>
      <c r="G53" s="98"/>
    </row>
    <row r="54" ht="15.75" customHeight="1">
      <c r="C54" s="98"/>
      <c r="D54" s="98"/>
      <c r="E54" s="98"/>
      <c r="F54" s="98"/>
      <c r="G54" s="98"/>
    </row>
    <row r="55" ht="15.75" customHeight="1">
      <c r="C55" s="98"/>
      <c r="D55" s="98"/>
      <c r="E55" s="98"/>
      <c r="F55" s="98"/>
      <c r="G55" s="98"/>
    </row>
    <row r="56" ht="15.75" customHeight="1">
      <c r="C56" s="98"/>
      <c r="D56" s="98"/>
      <c r="E56" s="98"/>
      <c r="F56" s="98"/>
      <c r="G56" s="98"/>
    </row>
    <row r="57" ht="15.75" customHeight="1">
      <c r="C57" s="98"/>
      <c r="D57" s="98"/>
      <c r="E57" s="98"/>
      <c r="F57" s="98"/>
      <c r="G57" s="98"/>
    </row>
    <row r="58" ht="15.75" customHeight="1">
      <c r="C58" s="98"/>
      <c r="D58" s="98"/>
      <c r="E58" s="98"/>
      <c r="F58" s="98"/>
      <c r="G58" s="98"/>
    </row>
    <row r="59" ht="15.75" customHeight="1">
      <c r="C59" s="98"/>
      <c r="D59" s="98"/>
      <c r="E59" s="98"/>
      <c r="F59" s="98"/>
      <c r="G59" s="98"/>
    </row>
    <row r="60" ht="15.75" customHeight="1">
      <c r="C60" s="98"/>
      <c r="D60" s="98"/>
      <c r="E60" s="98"/>
      <c r="F60" s="98"/>
      <c r="G60" s="98"/>
    </row>
    <row r="61" ht="15.75" customHeight="1">
      <c r="C61" s="98"/>
      <c r="D61" s="98"/>
      <c r="E61" s="98"/>
      <c r="F61" s="98"/>
      <c r="G61" s="98"/>
    </row>
    <row r="62" ht="15.75" customHeight="1">
      <c r="C62" s="98"/>
      <c r="D62" s="98"/>
      <c r="E62" s="98"/>
      <c r="F62" s="98"/>
      <c r="G62" s="98"/>
    </row>
    <row r="63" ht="15.75" customHeight="1">
      <c r="C63" s="98"/>
      <c r="D63" s="98"/>
      <c r="E63" s="98"/>
      <c r="F63" s="98"/>
      <c r="G63" s="98"/>
    </row>
    <row r="64" ht="15.75" customHeight="1">
      <c r="C64" s="98"/>
      <c r="D64" s="98"/>
      <c r="E64" s="98"/>
      <c r="F64" s="98"/>
      <c r="G64" s="98"/>
    </row>
    <row r="65" ht="15.75" customHeight="1">
      <c r="C65" s="98"/>
      <c r="D65" s="98"/>
      <c r="E65" s="98"/>
      <c r="F65" s="98"/>
      <c r="G65" s="98"/>
    </row>
    <row r="66" ht="15.75" customHeight="1">
      <c r="C66" s="98"/>
      <c r="D66" s="98"/>
      <c r="E66" s="98"/>
      <c r="F66" s="98"/>
      <c r="G66" s="98"/>
    </row>
    <row r="67" ht="15.75" customHeight="1">
      <c r="C67" s="98"/>
      <c r="D67" s="98"/>
      <c r="E67" s="98"/>
      <c r="F67" s="98"/>
      <c r="G67" s="98"/>
    </row>
    <row r="68" ht="15.75" customHeight="1">
      <c r="C68" s="98"/>
      <c r="D68" s="98"/>
      <c r="E68" s="98"/>
      <c r="F68" s="98"/>
      <c r="G68" s="98"/>
    </row>
    <row r="69" ht="15.75" customHeight="1">
      <c r="C69" s="98"/>
      <c r="D69" s="98"/>
      <c r="E69" s="98"/>
      <c r="F69" s="98"/>
      <c r="G69" s="98"/>
    </row>
    <row r="70" ht="15.75" customHeight="1">
      <c r="C70" s="98"/>
      <c r="D70" s="98"/>
      <c r="E70" s="98"/>
      <c r="F70" s="98"/>
      <c r="G70" s="98"/>
    </row>
    <row r="71" ht="15.75" customHeight="1">
      <c r="C71" s="98"/>
      <c r="D71" s="98"/>
      <c r="E71" s="98"/>
      <c r="F71" s="98"/>
      <c r="G71" s="98"/>
    </row>
    <row r="72" ht="15.75" customHeight="1">
      <c r="C72" s="98"/>
      <c r="D72" s="98"/>
      <c r="E72" s="98"/>
      <c r="F72" s="98"/>
      <c r="G72" s="98"/>
    </row>
    <row r="73" ht="15.75" customHeight="1">
      <c r="C73" s="98"/>
      <c r="D73" s="98"/>
      <c r="E73" s="98"/>
      <c r="F73" s="98"/>
      <c r="G73" s="98"/>
    </row>
    <row r="74" ht="15.75" customHeight="1">
      <c r="C74" s="98"/>
      <c r="D74" s="98"/>
      <c r="E74" s="98"/>
      <c r="F74" s="98"/>
      <c r="G74" s="98"/>
    </row>
    <row r="75" ht="15.75" customHeight="1">
      <c r="C75" s="98"/>
      <c r="D75" s="98"/>
      <c r="E75" s="98"/>
      <c r="F75" s="98"/>
      <c r="G75" s="98"/>
    </row>
    <row r="76" ht="15.75" customHeight="1">
      <c r="C76" s="98"/>
      <c r="D76" s="98"/>
      <c r="E76" s="98"/>
      <c r="F76" s="98"/>
      <c r="G76" s="98"/>
    </row>
    <row r="77" ht="15.75" customHeight="1">
      <c r="C77" s="98"/>
      <c r="D77" s="98"/>
      <c r="E77" s="98"/>
      <c r="F77" s="98"/>
      <c r="G77" s="98"/>
    </row>
    <row r="78" ht="15.75" customHeight="1">
      <c r="C78" s="98"/>
      <c r="D78" s="98"/>
      <c r="E78" s="98"/>
      <c r="F78" s="98"/>
      <c r="G78" s="98"/>
    </row>
    <row r="79" ht="15.75" customHeight="1">
      <c r="C79" s="98"/>
      <c r="D79" s="98"/>
      <c r="E79" s="98"/>
      <c r="F79" s="98"/>
      <c r="G79" s="98"/>
    </row>
    <row r="80" ht="15.75" customHeight="1">
      <c r="C80" s="98"/>
      <c r="D80" s="98"/>
      <c r="E80" s="98"/>
      <c r="F80" s="98"/>
      <c r="G80" s="98"/>
    </row>
    <row r="81" ht="15.75" customHeight="1">
      <c r="C81" s="98"/>
      <c r="D81" s="98"/>
      <c r="E81" s="98"/>
      <c r="F81" s="98"/>
      <c r="G81" s="98"/>
    </row>
    <row r="82" ht="15.75" customHeight="1">
      <c r="C82" s="98"/>
      <c r="D82" s="98"/>
      <c r="E82" s="98"/>
      <c r="F82" s="98"/>
      <c r="G82" s="98"/>
    </row>
    <row r="83" ht="15.75" customHeight="1">
      <c r="C83" s="98"/>
      <c r="D83" s="98"/>
      <c r="E83" s="98"/>
      <c r="F83" s="98"/>
      <c r="G83" s="98"/>
    </row>
    <row r="84" ht="15.75" customHeight="1">
      <c r="C84" s="98"/>
      <c r="D84" s="98"/>
      <c r="E84" s="98"/>
      <c r="F84" s="98"/>
      <c r="G84" s="98"/>
    </row>
    <row r="85" ht="15.75" customHeight="1">
      <c r="C85" s="98"/>
      <c r="D85" s="98"/>
      <c r="E85" s="98"/>
      <c r="F85" s="98"/>
      <c r="G85" s="98"/>
    </row>
    <row r="86" ht="15.75" customHeight="1">
      <c r="C86" s="98"/>
      <c r="D86" s="98"/>
      <c r="E86" s="98"/>
      <c r="F86" s="98"/>
      <c r="G86" s="98"/>
    </row>
    <row r="87" ht="15.75" customHeight="1">
      <c r="C87" s="98"/>
      <c r="D87" s="98"/>
      <c r="E87" s="98"/>
      <c r="F87" s="98"/>
      <c r="G87" s="98"/>
    </row>
    <row r="88" ht="15.75" customHeight="1">
      <c r="C88" s="98"/>
      <c r="D88" s="98"/>
      <c r="E88" s="98"/>
      <c r="F88" s="98"/>
      <c r="G88" s="98"/>
    </row>
    <row r="89" ht="15.75" customHeight="1">
      <c r="C89" s="98"/>
      <c r="D89" s="98"/>
      <c r="E89" s="98"/>
      <c r="F89" s="98"/>
      <c r="G89" s="98"/>
    </row>
    <row r="90" ht="15.75" customHeight="1">
      <c r="C90" s="98"/>
      <c r="D90" s="98"/>
      <c r="E90" s="98"/>
      <c r="F90" s="98"/>
      <c r="G90" s="98"/>
    </row>
    <row r="91" ht="15.75" customHeight="1">
      <c r="C91" s="98"/>
      <c r="D91" s="98"/>
      <c r="E91" s="98"/>
      <c r="F91" s="98"/>
      <c r="G91" s="98"/>
    </row>
    <row r="92" ht="15.75" customHeight="1">
      <c r="C92" s="98"/>
      <c r="D92" s="98"/>
      <c r="E92" s="98"/>
      <c r="F92" s="98"/>
      <c r="G92" s="98"/>
    </row>
    <row r="93" ht="15.75" customHeight="1">
      <c r="C93" s="98"/>
      <c r="D93" s="98"/>
      <c r="E93" s="98"/>
      <c r="F93" s="98"/>
      <c r="G93" s="98"/>
    </row>
    <row r="94" ht="15.75" customHeight="1">
      <c r="C94" s="98"/>
      <c r="D94" s="98"/>
      <c r="E94" s="98"/>
      <c r="F94" s="98"/>
      <c r="G94" s="98"/>
    </row>
    <row r="95" ht="15.75" customHeight="1">
      <c r="C95" s="98"/>
      <c r="D95" s="98"/>
      <c r="E95" s="98"/>
      <c r="F95" s="98"/>
      <c r="G95" s="98"/>
    </row>
    <row r="96" ht="15.75" customHeight="1">
      <c r="C96" s="98"/>
      <c r="D96" s="98"/>
      <c r="E96" s="98"/>
      <c r="F96" s="98"/>
      <c r="G96" s="98"/>
    </row>
    <row r="97" ht="15.75" customHeight="1">
      <c r="C97" s="98"/>
      <c r="D97" s="98"/>
      <c r="E97" s="98"/>
      <c r="F97" s="98"/>
      <c r="G97" s="98"/>
    </row>
    <row r="98" ht="15.75" customHeight="1">
      <c r="C98" s="98"/>
      <c r="D98" s="98"/>
      <c r="E98" s="98"/>
      <c r="F98" s="98"/>
      <c r="G98" s="98"/>
    </row>
    <row r="99" ht="15.75" customHeight="1">
      <c r="C99" s="98"/>
      <c r="D99" s="98"/>
      <c r="E99" s="98"/>
      <c r="F99" s="98"/>
      <c r="G99" s="98"/>
    </row>
    <row r="100" ht="15.75" customHeight="1">
      <c r="C100" s="98"/>
      <c r="D100" s="98"/>
      <c r="E100" s="98"/>
      <c r="F100" s="98"/>
      <c r="G100" s="98"/>
    </row>
    <row r="101" ht="15.75" customHeight="1">
      <c r="C101" s="98"/>
      <c r="D101" s="98"/>
      <c r="E101" s="98"/>
      <c r="F101" s="98"/>
      <c r="G101" s="98"/>
    </row>
    <row r="102" ht="15.75" customHeight="1">
      <c r="C102" s="98"/>
      <c r="D102" s="98"/>
      <c r="E102" s="98"/>
      <c r="F102" s="98"/>
      <c r="G102" s="98"/>
    </row>
    <row r="103" ht="15.75" customHeight="1">
      <c r="C103" s="98"/>
      <c r="D103" s="98"/>
      <c r="E103" s="98"/>
      <c r="F103" s="98"/>
      <c r="G103" s="98"/>
    </row>
    <row r="104" ht="15.75" customHeight="1">
      <c r="C104" s="98"/>
      <c r="D104" s="98"/>
      <c r="E104" s="98"/>
      <c r="F104" s="98"/>
      <c r="G104" s="98"/>
    </row>
    <row r="105" ht="15.75" customHeight="1">
      <c r="C105" s="98"/>
      <c r="D105" s="98"/>
      <c r="E105" s="98"/>
      <c r="F105" s="98"/>
      <c r="G105" s="98"/>
    </row>
    <row r="106" ht="15.75" customHeight="1">
      <c r="C106" s="98"/>
      <c r="D106" s="98"/>
      <c r="E106" s="98"/>
      <c r="F106" s="98"/>
      <c r="G106" s="98"/>
    </row>
    <row r="107" ht="15.75" customHeight="1">
      <c r="C107" s="98"/>
      <c r="D107" s="98"/>
      <c r="E107" s="98"/>
      <c r="F107" s="98"/>
      <c r="G107" s="98"/>
    </row>
    <row r="108" ht="15.75" customHeight="1">
      <c r="C108" s="98"/>
      <c r="D108" s="98"/>
      <c r="E108" s="98"/>
      <c r="F108" s="98"/>
      <c r="G108" s="98"/>
    </row>
    <row r="109" ht="15.75" customHeight="1">
      <c r="C109" s="98"/>
      <c r="D109" s="98"/>
      <c r="E109" s="98"/>
      <c r="F109" s="98"/>
      <c r="G109" s="98"/>
    </row>
    <row r="110" ht="15.75" customHeight="1">
      <c r="C110" s="98"/>
      <c r="D110" s="98"/>
      <c r="E110" s="98"/>
      <c r="F110" s="98"/>
      <c r="G110" s="98"/>
    </row>
    <row r="111" ht="15.75" customHeight="1">
      <c r="C111" s="98"/>
      <c r="D111" s="98"/>
      <c r="E111" s="98"/>
      <c r="F111" s="98"/>
      <c r="G111" s="98"/>
    </row>
    <row r="112" ht="15.75" customHeight="1">
      <c r="C112" s="98"/>
      <c r="D112" s="98"/>
      <c r="E112" s="98"/>
      <c r="F112" s="98"/>
      <c r="G112" s="98"/>
    </row>
    <row r="113" ht="15.75" customHeight="1">
      <c r="C113" s="98"/>
      <c r="D113" s="98"/>
      <c r="E113" s="98"/>
      <c r="F113" s="98"/>
      <c r="G113" s="98"/>
    </row>
    <row r="114" ht="15.75" customHeight="1">
      <c r="C114" s="98"/>
      <c r="D114" s="98"/>
      <c r="E114" s="98"/>
      <c r="F114" s="98"/>
      <c r="G114" s="98"/>
    </row>
    <row r="115" ht="15.75" customHeight="1">
      <c r="C115" s="98"/>
      <c r="D115" s="98"/>
      <c r="E115" s="98"/>
      <c r="F115" s="98"/>
      <c r="G115" s="98"/>
    </row>
    <row r="116" ht="15.75" customHeight="1">
      <c r="C116" s="98"/>
      <c r="D116" s="98"/>
      <c r="E116" s="98"/>
      <c r="F116" s="98"/>
      <c r="G116" s="98"/>
    </row>
    <row r="117" ht="15.75" customHeight="1">
      <c r="C117" s="98"/>
      <c r="D117" s="98"/>
      <c r="E117" s="98"/>
      <c r="F117" s="98"/>
      <c r="G117" s="98"/>
    </row>
    <row r="118" ht="15.75" customHeight="1">
      <c r="C118" s="98"/>
      <c r="D118" s="98"/>
      <c r="E118" s="98"/>
      <c r="F118" s="98"/>
      <c r="G118" s="98"/>
    </row>
    <row r="119" ht="15.75" customHeight="1">
      <c r="C119" s="98"/>
      <c r="D119" s="98"/>
      <c r="E119" s="98"/>
      <c r="F119" s="98"/>
      <c r="G119" s="98"/>
    </row>
    <row r="120" ht="15.75" customHeight="1">
      <c r="C120" s="98"/>
      <c r="D120" s="98"/>
      <c r="E120" s="98"/>
      <c r="F120" s="98"/>
      <c r="G120" s="98"/>
    </row>
    <row r="121" ht="15.75" customHeight="1">
      <c r="C121" s="98"/>
      <c r="D121" s="98"/>
      <c r="E121" s="98"/>
      <c r="F121" s="98"/>
      <c r="G121" s="98"/>
    </row>
    <row r="122" ht="15.75" customHeight="1">
      <c r="C122" s="98"/>
      <c r="D122" s="98"/>
      <c r="E122" s="98"/>
      <c r="F122" s="98"/>
      <c r="G122" s="98"/>
    </row>
    <row r="123" ht="15.75" customHeight="1">
      <c r="C123" s="98"/>
      <c r="D123" s="98"/>
      <c r="E123" s="98"/>
      <c r="F123" s="98"/>
      <c r="G123" s="98"/>
    </row>
    <row r="124" ht="15.75" customHeight="1">
      <c r="C124" s="98"/>
      <c r="D124" s="98"/>
      <c r="E124" s="98"/>
      <c r="F124" s="98"/>
      <c r="G124" s="98"/>
    </row>
    <row r="125" ht="15.75" customHeight="1">
      <c r="C125" s="98"/>
      <c r="D125" s="98"/>
      <c r="E125" s="98"/>
      <c r="F125" s="98"/>
      <c r="G125" s="98"/>
    </row>
    <row r="126" ht="15.75" customHeight="1">
      <c r="C126" s="98"/>
      <c r="D126" s="98"/>
      <c r="E126" s="98"/>
      <c r="F126" s="98"/>
      <c r="G126" s="98"/>
    </row>
    <row r="127" ht="15.75" customHeight="1">
      <c r="C127" s="98"/>
      <c r="D127" s="98"/>
      <c r="E127" s="98"/>
      <c r="F127" s="98"/>
      <c r="G127" s="98"/>
    </row>
    <row r="128" ht="15.75" customHeight="1">
      <c r="C128" s="98"/>
      <c r="D128" s="98"/>
      <c r="E128" s="98"/>
      <c r="F128" s="98"/>
      <c r="G128" s="98"/>
    </row>
    <row r="129" ht="15.75" customHeight="1">
      <c r="C129" s="98"/>
      <c r="D129" s="98"/>
      <c r="E129" s="98"/>
      <c r="F129" s="98"/>
      <c r="G129" s="98"/>
    </row>
    <row r="130" ht="15.75" customHeight="1">
      <c r="C130" s="98"/>
      <c r="D130" s="98"/>
      <c r="E130" s="98"/>
      <c r="F130" s="98"/>
      <c r="G130" s="98"/>
    </row>
    <row r="131" ht="15.75" customHeight="1">
      <c r="C131" s="98"/>
      <c r="D131" s="98"/>
      <c r="E131" s="98"/>
      <c r="F131" s="98"/>
      <c r="G131" s="98"/>
    </row>
    <row r="132" ht="15.75" customHeight="1">
      <c r="C132" s="98"/>
      <c r="D132" s="98"/>
      <c r="E132" s="98"/>
      <c r="F132" s="98"/>
      <c r="G132" s="98"/>
    </row>
    <row r="133" ht="15.75" customHeight="1">
      <c r="C133" s="98"/>
      <c r="D133" s="98"/>
      <c r="E133" s="98"/>
      <c r="F133" s="98"/>
      <c r="G133" s="98"/>
    </row>
    <row r="134" ht="15.75" customHeight="1">
      <c r="C134" s="98"/>
      <c r="D134" s="98"/>
      <c r="E134" s="98"/>
      <c r="F134" s="98"/>
      <c r="G134" s="98"/>
    </row>
    <row r="135" ht="15.75" customHeight="1">
      <c r="C135" s="98"/>
      <c r="D135" s="98"/>
      <c r="E135" s="98"/>
      <c r="F135" s="98"/>
      <c r="G135" s="98"/>
    </row>
    <row r="136" ht="15.75" customHeight="1">
      <c r="C136" s="98"/>
      <c r="D136" s="98"/>
      <c r="E136" s="98"/>
      <c r="F136" s="98"/>
      <c r="G136" s="98"/>
    </row>
    <row r="137" ht="15.75" customHeight="1">
      <c r="C137" s="98"/>
      <c r="D137" s="98"/>
      <c r="E137" s="98"/>
      <c r="F137" s="98"/>
      <c r="G137" s="98"/>
    </row>
    <row r="138" ht="15.75" customHeight="1">
      <c r="C138" s="98"/>
      <c r="D138" s="98"/>
      <c r="E138" s="98"/>
      <c r="F138" s="98"/>
      <c r="G138" s="98"/>
    </row>
    <row r="139" ht="15.75" customHeight="1">
      <c r="C139" s="98"/>
      <c r="D139" s="98"/>
      <c r="E139" s="98"/>
      <c r="F139" s="98"/>
      <c r="G139" s="98"/>
    </row>
    <row r="140" ht="15.75" customHeight="1">
      <c r="C140" s="98"/>
      <c r="D140" s="98"/>
      <c r="E140" s="98"/>
      <c r="F140" s="98"/>
      <c r="G140" s="98"/>
    </row>
    <row r="141" ht="15.75" customHeight="1">
      <c r="C141" s="98"/>
      <c r="D141" s="98"/>
      <c r="E141" s="98"/>
      <c r="F141" s="98"/>
      <c r="G141" s="98"/>
    </row>
    <row r="142" ht="15.75" customHeight="1">
      <c r="C142" s="98"/>
      <c r="D142" s="98"/>
      <c r="E142" s="98"/>
      <c r="F142" s="98"/>
      <c r="G142" s="98"/>
    </row>
    <row r="143" ht="15.75" customHeight="1">
      <c r="C143" s="98"/>
      <c r="D143" s="98"/>
      <c r="E143" s="98"/>
      <c r="F143" s="98"/>
      <c r="G143" s="98"/>
    </row>
    <row r="144" ht="15.75" customHeight="1">
      <c r="C144" s="98"/>
      <c r="D144" s="98"/>
      <c r="E144" s="98"/>
      <c r="F144" s="98"/>
      <c r="G144" s="98"/>
    </row>
    <row r="145" ht="15.75" customHeight="1">
      <c r="C145" s="98"/>
      <c r="D145" s="98"/>
      <c r="E145" s="98"/>
      <c r="F145" s="98"/>
      <c r="G145" s="98"/>
    </row>
    <row r="146" ht="15.75" customHeight="1">
      <c r="C146" s="98"/>
      <c r="D146" s="98"/>
      <c r="E146" s="98"/>
      <c r="F146" s="98"/>
      <c r="G146" s="98"/>
    </row>
    <row r="147" ht="15.75" customHeight="1">
      <c r="C147" s="98"/>
      <c r="D147" s="98"/>
      <c r="E147" s="98"/>
      <c r="F147" s="98"/>
      <c r="G147" s="98"/>
    </row>
    <row r="148" ht="15.75" customHeight="1">
      <c r="C148" s="98"/>
      <c r="D148" s="98"/>
      <c r="E148" s="98"/>
      <c r="F148" s="98"/>
      <c r="G148" s="98"/>
    </row>
    <row r="149" ht="15.75" customHeight="1">
      <c r="C149" s="98"/>
      <c r="D149" s="98"/>
      <c r="E149" s="98"/>
      <c r="F149" s="98"/>
      <c r="G149" s="98"/>
    </row>
    <row r="150" ht="15.75" customHeight="1">
      <c r="C150" s="98"/>
      <c r="D150" s="98"/>
      <c r="E150" s="98"/>
      <c r="F150" s="98"/>
      <c r="G150" s="98"/>
    </row>
    <row r="151" ht="15.75" customHeight="1">
      <c r="C151" s="98"/>
      <c r="D151" s="98"/>
      <c r="E151" s="98"/>
      <c r="F151" s="98"/>
      <c r="G151" s="98"/>
    </row>
    <row r="152" ht="15.75" customHeight="1">
      <c r="C152" s="98"/>
      <c r="D152" s="98"/>
      <c r="E152" s="98"/>
      <c r="F152" s="98"/>
      <c r="G152" s="98"/>
    </row>
    <row r="153" ht="15.75" customHeight="1">
      <c r="C153" s="98"/>
      <c r="D153" s="98"/>
      <c r="E153" s="98"/>
      <c r="F153" s="98"/>
      <c r="G153" s="98"/>
    </row>
    <row r="154" ht="15.75" customHeight="1">
      <c r="C154" s="98"/>
      <c r="D154" s="98"/>
      <c r="E154" s="98"/>
      <c r="F154" s="98"/>
      <c r="G154" s="98"/>
    </row>
    <row r="155" ht="15.75" customHeight="1">
      <c r="C155" s="98"/>
      <c r="D155" s="98"/>
      <c r="E155" s="98"/>
      <c r="F155" s="98"/>
      <c r="G155" s="98"/>
    </row>
    <row r="156" ht="15.75" customHeight="1">
      <c r="C156" s="98"/>
      <c r="D156" s="98"/>
      <c r="E156" s="98"/>
      <c r="F156" s="98"/>
      <c r="G156" s="98"/>
    </row>
    <row r="157" ht="15.75" customHeight="1">
      <c r="C157" s="98"/>
      <c r="D157" s="98"/>
      <c r="E157" s="98"/>
      <c r="F157" s="98"/>
      <c r="G157" s="98"/>
    </row>
    <row r="158" ht="15.75" customHeight="1">
      <c r="C158" s="98"/>
      <c r="D158" s="98"/>
      <c r="E158" s="98"/>
      <c r="F158" s="98"/>
      <c r="G158" s="98"/>
    </row>
    <row r="159" ht="15.75" customHeight="1">
      <c r="C159" s="98"/>
      <c r="D159" s="98"/>
      <c r="E159" s="98"/>
      <c r="F159" s="98"/>
      <c r="G159" s="98"/>
    </row>
    <row r="160" ht="15.75" customHeight="1">
      <c r="C160" s="98"/>
      <c r="D160" s="98"/>
      <c r="E160" s="98"/>
      <c r="F160" s="98"/>
      <c r="G160" s="98"/>
    </row>
    <row r="161" ht="15.75" customHeight="1">
      <c r="C161" s="98"/>
      <c r="D161" s="98"/>
      <c r="E161" s="98"/>
      <c r="F161" s="98"/>
      <c r="G161" s="98"/>
    </row>
    <row r="162" ht="15.75" customHeight="1">
      <c r="C162" s="98"/>
      <c r="D162" s="98"/>
      <c r="E162" s="98"/>
      <c r="F162" s="98"/>
      <c r="G162" s="98"/>
    </row>
    <row r="163" ht="15.75" customHeight="1">
      <c r="C163" s="98"/>
      <c r="D163" s="98"/>
      <c r="E163" s="98"/>
      <c r="F163" s="98"/>
      <c r="G163" s="98"/>
    </row>
    <row r="164" ht="15.75" customHeight="1">
      <c r="C164" s="98"/>
      <c r="D164" s="98"/>
      <c r="E164" s="98"/>
      <c r="F164" s="98"/>
      <c r="G164" s="98"/>
    </row>
    <row r="165" ht="15.75" customHeight="1">
      <c r="C165" s="98"/>
      <c r="D165" s="98"/>
      <c r="E165" s="98"/>
      <c r="F165" s="98"/>
      <c r="G165" s="98"/>
    </row>
    <row r="166" ht="15.75" customHeight="1">
      <c r="C166" s="98"/>
      <c r="D166" s="98"/>
      <c r="E166" s="98"/>
      <c r="F166" s="98"/>
      <c r="G166" s="98"/>
    </row>
    <row r="167" ht="15.75" customHeight="1">
      <c r="C167" s="98"/>
      <c r="D167" s="98"/>
      <c r="E167" s="98"/>
      <c r="F167" s="98"/>
      <c r="G167" s="98"/>
    </row>
    <row r="168" ht="15.75" customHeight="1">
      <c r="C168" s="98"/>
      <c r="D168" s="98"/>
      <c r="E168" s="98"/>
      <c r="F168" s="98"/>
      <c r="G168" s="98"/>
    </row>
    <row r="169" ht="15.75" customHeight="1">
      <c r="C169" s="98"/>
      <c r="D169" s="98"/>
      <c r="E169" s="98"/>
      <c r="F169" s="98"/>
      <c r="G169" s="98"/>
    </row>
    <row r="170" ht="15.75" customHeight="1">
      <c r="C170" s="98"/>
      <c r="D170" s="98"/>
      <c r="E170" s="98"/>
      <c r="F170" s="98"/>
      <c r="G170" s="98"/>
    </row>
    <row r="171" ht="15.75" customHeight="1">
      <c r="C171" s="98"/>
      <c r="D171" s="98"/>
      <c r="E171" s="98"/>
      <c r="F171" s="98"/>
      <c r="G171" s="98"/>
    </row>
    <row r="172" ht="15.75" customHeight="1">
      <c r="C172" s="98"/>
      <c r="D172" s="98"/>
      <c r="E172" s="98"/>
      <c r="F172" s="98"/>
      <c r="G172" s="98"/>
    </row>
    <row r="173" ht="15.75" customHeight="1">
      <c r="C173" s="98"/>
      <c r="D173" s="98"/>
      <c r="E173" s="98"/>
      <c r="F173" s="98"/>
      <c r="G173" s="98"/>
    </row>
    <row r="174" ht="15.75" customHeight="1">
      <c r="C174" s="98"/>
      <c r="D174" s="98"/>
      <c r="E174" s="98"/>
      <c r="F174" s="98"/>
      <c r="G174" s="98"/>
    </row>
    <row r="175" ht="15.75" customHeight="1">
      <c r="C175" s="98"/>
      <c r="D175" s="98"/>
      <c r="E175" s="98"/>
      <c r="F175" s="98"/>
      <c r="G175" s="98"/>
    </row>
    <row r="176" ht="15.75" customHeight="1">
      <c r="C176" s="98"/>
      <c r="D176" s="98"/>
      <c r="E176" s="98"/>
      <c r="F176" s="98"/>
      <c r="G176" s="98"/>
    </row>
    <row r="177" ht="15.75" customHeight="1">
      <c r="C177" s="98"/>
      <c r="D177" s="98"/>
      <c r="E177" s="98"/>
      <c r="F177" s="98"/>
      <c r="G177" s="98"/>
    </row>
    <row r="178" ht="15.75" customHeight="1">
      <c r="C178" s="98"/>
      <c r="D178" s="98"/>
      <c r="E178" s="98"/>
      <c r="F178" s="98"/>
      <c r="G178" s="98"/>
    </row>
    <row r="179" ht="15.75" customHeight="1">
      <c r="C179" s="98"/>
      <c r="D179" s="98"/>
      <c r="E179" s="98"/>
      <c r="F179" s="98"/>
      <c r="G179" s="98"/>
    </row>
    <row r="180" ht="15.75" customHeight="1">
      <c r="C180" s="98"/>
      <c r="D180" s="98"/>
      <c r="E180" s="98"/>
      <c r="F180" s="98"/>
      <c r="G180" s="98"/>
    </row>
    <row r="181" ht="15.75" customHeight="1">
      <c r="C181" s="98"/>
      <c r="D181" s="98"/>
      <c r="E181" s="98"/>
      <c r="F181" s="98"/>
      <c r="G181" s="98"/>
    </row>
    <row r="182" ht="15.75" customHeight="1">
      <c r="C182" s="98"/>
      <c r="D182" s="98"/>
      <c r="E182" s="98"/>
      <c r="F182" s="98"/>
      <c r="G182" s="98"/>
    </row>
    <row r="183" ht="15.75" customHeight="1">
      <c r="C183" s="98"/>
      <c r="D183" s="98"/>
      <c r="E183" s="98"/>
      <c r="F183" s="98"/>
      <c r="G183" s="98"/>
    </row>
    <row r="184" ht="15.75" customHeight="1">
      <c r="C184" s="98"/>
      <c r="D184" s="98"/>
      <c r="E184" s="98"/>
      <c r="F184" s="98"/>
      <c r="G184" s="98"/>
    </row>
    <row r="185" ht="15.75" customHeight="1">
      <c r="C185" s="98"/>
      <c r="D185" s="98"/>
      <c r="E185" s="98"/>
      <c r="F185" s="98"/>
      <c r="G185" s="98"/>
    </row>
    <row r="186" ht="15.75" customHeight="1">
      <c r="C186" s="98"/>
      <c r="D186" s="98"/>
      <c r="E186" s="98"/>
      <c r="F186" s="98"/>
      <c r="G186" s="98"/>
    </row>
    <row r="187" ht="15.75" customHeight="1">
      <c r="C187" s="98"/>
      <c r="D187" s="98"/>
      <c r="E187" s="98"/>
      <c r="F187" s="98"/>
      <c r="G187" s="98"/>
    </row>
    <row r="188" ht="15.75" customHeight="1">
      <c r="C188" s="98"/>
      <c r="D188" s="98"/>
      <c r="E188" s="98"/>
      <c r="F188" s="98"/>
      <c r="G188" s="98"/>
    </row>
    <row r="189" ht="15.75" customHeight="1">
      <c r="C189" s="98"/>
      <c r="D189" s="98"/>
      <c r="E189" s="98"/>
      <c r="F189" s="98"/>
      <c r="G189" s="98"/>
    </row>
    <row r="190" ht="15.75" customHeight="1">
      <c r="C190" s="98"/>
      <c r="D190" s="98"/>
      <c r="E190" s="98"/>
      <c r="F190" s="98"/>
      <c r="G190" s="98"/>
    </row>
    <row r="191" ht="15.75" customHeight="1">
      <c r="C191" s="98"/>
      <c r="D191" s="98"/>
      <c r="E191" s="98"/>
      <c r="F191" s="98"/>
      <c r="G191" s="98"/>
    </row>
    <row r="192" ht="15.75" customHeight="1">
      <c r="C192" s="98"/>
      <c r="D192" s="98"/>
      <c r="E192" s="98"/>
      <c r="F192" s="98"/>
      <c r="G192" s="98"/>
    </row>
    <row r="193" ht="15.75" customHeight="1">
      <c r="C193" s="98"/>
      <c r="D193" s="98"/>
      <c r="E193" s="98"/>
      <c r="F193" s="98"/>
      <c r="G193" s="98"/>
    </row>
    <row r="194" ht="15.75" customHeight="1">
      <c r="C194" s="98"/>
      <c r="D194" s="98"/>
      <c r="E194" s="98"/>
      <c r="F194" s="98"/>
      <c r="G194" s="98"/>
    </row>
    <row r="195" ht="15.75" customHeight="1">
      <c r="C195" s="98"/>
      <c r="D195" s="98"/>
      <c r="E195" s="98"/>
      <c r="F195" s="98"/>
      <c r="G195" s="98"/>
    </row>
    <row r="196" ht="15.75" customHeight="1">
      <c r="C196" s="98"/>
      <c r="D196" s="98"/>
      <c r="E196" s="98"/>
      <c r="F196" s="98"/>
      <c r="G196" s="98"/>
    </row>
    <row r="197" ht="15.75" customHeight="1">
      <c r="C197" s="98"/>
      <c r="D197" s="98"/>
      <c r="E197" s="98"/>
      <c r="F197" s="98"/>
      <c r="G197" s="98"/>
    </row>
    <row r="198" ht="15.75" customHeight="1">
      <c r="C198" s="98"/>
      <c r="D198" s="98"/>
      <c r="E198" s="98"/>
      <c r="F198" s="98"/>
      <c r="G198" s="98"/>
    </row>
    <row r="199" ht="15.75" customHeight="1">
      <c r="C199" s="98"/>
      <c r="D199" s="98"/>
      <c r="E199" s="98"/>
      <c r="F199" s="98"/>
      <c r="G199" s="98"/>
    </row>
    <row r="200" ht="15.75" customHeight="1">
      <c r="C200" s="98"/>
      <c r="D200" s="98"/>
      <c r="E200" s="98"/>
      <c r="F200" s="98"/>
      <c r="G200" s="98"/>
    </row>
    <row r="201" ht="15.75" customHeight="1">
      <c r="C201" s="98"/>
      <c r="D201" s="98"/>
      <c r="E201" s="98"/>
      <c r="F201" s="98"/>
      <c r="G201" s="98"/>
    </row>
    <row r="202" ht="15.75" customHeight="1">
      <c r="C202" s="98"/>
      <c r="D202" s="98"/>
      <c r="E202" s="98"/>
      <c r="F202" s="98"/>
      <c r="G202" s="98"/>
    </row>
    <row r="203" ht="15.75" customHeight="1">
      <c r="C203" s="98"/>
      <c r="D203" s="98"/>
      <c r="E203" s="98"/>
      <c r="F203" s="98"/>
      <c r="G203" s="98"/>
    </row>
    <row r="204" ht="15.75" customHeight="1">
      <c r="C204" s="98"/>
      <c r="D204" s="98"/>
      <c r="E204" s="98"/>
      <c r="F204" s="98"/>
      <c r="G204" s="98"/>
    </row>
    <row r="205" ht="15.75" customHeight="1">
      <c r="C205" s="98"/>
      <c r="D205" s="98"/>
      <c r="E205" s="98"/>
      <c r="F205" s="98"/>
      <c r="G205" s="98"/>
    </row>
    <row r="206" ht="15.75" customHeight="1">
      <c r="C206" s="98"/>
      <c r="D206" s="98"/>
      <c r="E206" s="98"/>
      <c r="F206" s="98"/>
      <c r="G206" s="98"/>
    </row>
    <row r="207" ht="15.75" customHeight="1">
      <c r="C207" s="98"/>
      <c r="D207" s="98"/>
      <c r="E207" s="98"/>
      <c r="F207" s="98"/>
      <c r="G207" s="98"/>
    </row>
    <row r="208" ht="15.75" customHeight="1">
      <c r="C208" s="98"/>
      <c r="D208" s="98"/>
      <c r="E208" s="98"/>
      <c r="F208" s="98"/>
      <c r="G208" s="98"/>
    </row>
    <row r="209" ht="15.75" customHeight="1">
      <c r="C209" s="98"/>
      <c r="D209" s="98"/>
      <c r="E209" s="98"/>
      <c r="F209" s="98"/>
      <c r="G209" s="98"/>
    </row>
    <row r="210" ht="15.75" customHeight="1">
      <c r="C210" s="98"/>
      <c r="D210" s="98"/>
      <c r="E210" s="98"/>
      <c r="F210" s="98"/>
      <c r="G210" s="98"/>
    </row>
    <row r="211" ht="15.75" customHeight="1">
      <c r="C211" s="98"/>
      <c r="D211" s="98"/>
      <c r="E211" s="98"/>
      <c r="F211" s="98"/>
      <c r="G211" s="98"/>
    </row>
    <row r="212" ht="15.75" customHeight="1">
      <c r="C212" s="98"/>
      <c r="D212" s="98"/>
      <c r="E212" s="98"/>
      <c r="F212" s="98"/>
      <c r="G212" s="98"/>
    </row>
    <row r="213" ht="15.75" customHeight="1">
      <c r="C213" s="98"/>
      <c r="D213" s="98"/>
      <c r="E213" s="98"/>
      <c r="F213" s="98"/>
      <c r="G213" s="98"/>
    </row>
    <row r="214" ht="15.75" customHeight="1">
      <c r="C214" s="98"/>
      <c r="D214" s="98"/>
      <c r="E214" s="98"/>
      <c r="F214" s="98"/>
      <c r="G214" s="98"/>
    </row>
    <row r="215" ht="15.75" customHeight="1">
      <c r="C215" s="98"/>
      <c r="D215" s="98"/>
      <c r="E215" s="98"/>
      <c r="F215" s="98"/>
      <c r="G215" s="98"/>
    </row>
    <row r="216" ht="15.75" customHeight="1">
      <c r="C216" s="98"/>
      <c r="D216" s="98"/>
      <c r="E216" s="98"/>
      <c r="F216" s="98"/>
      <c r="G216" s="98"/>
    </row>
    <row r="217" ht="15.75" customHeight="1">
      <c r="C217" s="98"/>
      <c r="D217" s="98"/>
      <c r="E217" s="98"/>
      <c r="F217" s="98"/>
      <c r="G217" s="98"/>
    </row>
    <row r="218" ht="15.75" customHeight="1">
      <c r="C218" s="98"/>
      <c r="D218" s="98"/>
      <c r="E218" s="98"/>
      <c r="F218" s="98"/>
      <c r="G218" s="98"/>
    </row>
    <row r="219" ht="15.75" customHeight="1">
      <c r="C219" s="98"/>
      <c r="D219" s="98"/>
      <c r="E219" s="98"/>
      <c r="F219" s="98"/>
      <c r="G219" s="98"/>
    </row>
    <row r="220" ht="15.75" customHeight="1">
      <c r="C220" s="98"/>
      <c r="D220" s="98"/>
      <c r="E220" s="98"/>
      <c r="F220" s="98"/>
      <c r="G220" s="98"/>
    </row>
    <row r="221" ht="15.75" customHeight="1">
      <c r="C221" s="98"/>
      <c r="D221" s="98"/>
      <c r="E221" s="98"/>
      <c r="F221" s="98"/>
      <c r="G221" s="98"/>
    </row>
    <row r="222" ht="15.75" customHeight="1">
      <c r="C222" s="98"/>
      <c r="D222" s="98"/>
      <c r="E222" s="98"/>
      <c r="F222" s="98"/>
      <c r="G222" s="98"/>
    </row>
    <row r="223" ht="15.75" customHeight="1">
      <c r="C223" s="98"/>
      <c r="D223" s="98"/>
      <c r="E223" s="98"/>
      <c r="F223" s="98"/>
      <c r="G223" s="98"/>
    </row>
    <row r="224" ht="15.75" customHeight="1">
      <c r="C224" s="98"/>
      <c r="D224" s="98"/>
      <c r="E224" s="98"/>
      <c r="F224" s="98"/>
      <c r="G224" s="98"/>
    </row>
    <row r="225" ht="15.75" customHeight="1">
      <c r="C225" s="98"/>
      <c r="D225" s="98"/>
      <c r="E225" s="98"/>
      <c r="F225" s="98"/>
      <c r="G225" s="98"/>
    </row>
    <row r="226" ht="15.75" customHeight="1">
      <c r="C226" s="98"/>
      <c r="D226" s="98"/>
      <c r="E226" s="98"/>
      <c r="F226" s="98"/>
      <c r="G226" s="98"/>
    </row>
    <row r="227" ht="15.75" customHeight="1">
      <c r="C227" s="98"/>
      <c r="D227" s="98"/>
      <c r="E227" s="98"/>
      <c r="F227" s="98"/>
      <c r="G227" s="98"/>
    </row>
    <row r="228" ht="15.75" customHeight="1">
      <c r="C228" s="98"/>
      <c r="D228" s="98"/>
      <c r="E228" s="98"/>
      <c r="F228" s="98"/>
      <c r="G228" s="98"/>
    </row>
    <row r="229" ht="15.75" customHeight="1">
      <c r="C229" s="98"/>
      <c r="D229" s="98"/>
      <c r="E229" s="98"/>
      <c r="F229" s="98"/>
      <c r="G229" s="98"/>
    </row>
    <row r="230" ht="15.75" customHeight="1">
      <c r="C230" s="98"/>
      <c r="D230" s="98"/>
      <c r="E230" s="98"/>
      <c r="F230" s="98"/>
      <c r="G230" s="98"/>
    </row>
    <row r="231" ht="15.75" customHeight="1">
      <c r="C231" s="98"/>
      <c r="D231" s="98"/>
      <c r="E231" s="98"/>
      <c r="F231" s="98"/>
      <c r="G231" s="98"/>
    </row>
    <row r="232" ht="15.75" customHeight="1">
      <c r="C232" s="98"/>
      <c r="D232" s="98"/>
      <c r="E232" s="98"/>
      <c r="F232" s="98"/>
      <c r="G232" s="98"/>
    </row>
    <row r="233" ht="15.75" customHeight="1">
      <c r="C233" s="98"/>
      <c r="D233" s="98"/>
      <c r="E233" s="98"/>
      <c r="F233" s="98"/>
      <c r="G233" s="98"/>
    </row>
    <row r="234" ht="15.75" customHeight="1">
      <c r="C234" s="98"/>
      <c r="D234" s="98"/>
      <c r="E234" s="98"/>
      <c r="F234" s="98"/>
      <c r="G234" s="98"/>
    </row>
    <row r="235" ht="15.75" customHeight="1">
      <c r="C235" s="98"/>
      <c r="D235" s="98"/>
      <c r="E235" s="98"/>
      <c r="F235" s="98"/>
      <c r="G235" s="98"/>
    </row>
    <row r="236" ht="15.75" customHeight="1">
      <c r="C236" s="98"/>
      <c r="D236" s="98"/>
      <c r="E236" s="98"/>
      <c r="F236" s="98"/>
      <c r="G236" s="98"/>
    </row>
    <row r="237" ht="15.75" customHeight="1">
      <c r="C237" s="98"/>
      <c r="D237" s="98"/>
      <c r="E237" s="98"/>
      <c r="F237" s="98"/>
      <c r="G237" s="98"/>
    </row>
    <row r="238" ht="15.75" customHeight="1">
      <c r="C238" s="98"/>
      <c r="D238" s="98"/>
      <c r="E238" s="98"/>
      <c r="F238" s="98"/>
      <c r="G238" s="98"/>
    </row>
    <row r="239" ht="15.75" customHeight="1">
      <c r="C239" s="98"/>
      <c r="D239" s="98"/>
      <c r="E239" s="98"/>
      <c r="F239" s="98"/>
      <c r="G239" s="98"/>
    </row>
    <row r="240" ht="15.75" customHeight="1">
      <c r="C240" s="98"/>
      <c r="D240" s="98"/>
      <c r="E240" s="98"/>
      <c r="F240" s="98"/>
      <c r="G240" s="98"/>
    </row>
    <row r="241" ht="15.75" customHeight="1">
      <c r="C241" s="98"/>
      <c r="D241" s="98"/>
      <c r="E241" s="98"/>
      <c r="F241" s="98"/>
      <c r="G241" s="98"/>
    </row>
    <row r="242" ht="15.75" customHeight="1">
      <c r="C242" s="98"/>
      <c r="D242" s="98"/>
      <c r="E242" s="98"/>
      <c r="F242" s="98"/>
      <c r="G242" s="98"/>
    </row>
    <row r="243" ht="15.75" customHeight="1">
      <c r="C243" s="98"/>
      <c r="D243" s="98"/>
      <c r="E243" s="98"/>
      <c r="F243" s="98"/>
      <c r="G243" s="98"/>
    </row>
    <row r="244" ht="15.75" customHeight="1">
      <c r="C244" s="98"/>
      <c r="D244" s="98"/>
      <c r="E244" s="98"/>
      <c r="F244" s="98"/>
      <c r="G244" s="98"/>
    </row>
    <row r="245" ht="15.75" customHeight="1">
      <c r="C245" s="98"/>
      <c r="D245" s="98"/>
      <c r="E245" s="98"/>
      <c r="F245" s="98"/>
      <c r="G245" s="98"/>
    </row>
    <row r="246" ht="15.75" customHeight="1">
      <c r="C246" s="98"/>
      <c r="D246" s="98"/>
      <c r="E246" s="98"/>
      <c r="F246" s="98"/>
      <c r="G246" s="98"/>
    </row>
    <row r="247" ht="15.75" customHeight="1">
      <c r="C247" s="98"/>
      <c r="D247" s="98"/>
      <c r="E247" s="98"/>
      <c r="F247" s="98"/>
      <c r="G247" s="98"/>
    </row>
    <row r="248" ht="15.75" customHeight="1">
      <c r="C248" s="98"/>
      <c r="D248" s="98"/>
      <c r="E248" s="98"/>
      <c r="F248" s="98"/>
      <c r="G248" s="98"/>
    </row>
    <row r="249" ht="15.75" customHeight="1">
      <c r="C249" s="98"/>
      <c r="D249" s="98"/>
      <c r="E249" s="98"/>
      <c r="F249" s="98"/>
      <c r="G249" s="98"/>
    </row>
    <row r="250" ht="15.75" customHeight="1">
      <c r="C250" s="98"/>
      <c r="D250" s="98"/>
      <c r="E250" s="98"/>
      <c r="F250" s="98"/>
      <c r="G250" s="98"/>
    </row>
    <row r="251" ht="15.75" customHeight="1">
      <c r="C251" s="98"/>
      <c r="D251" s="98"/>
      <c r="E251" s="98"/>
      <c r="F251" s="98"/>
      <c r="G251" s="98"/>
    </row>
    <row r="252" ht="15.75" customHeight="1">
      <c r="C252" s="98"/>
      <c r="D252" s="98"/>
      <c r="E252" s="98"/>
      <c r="F252" s="98"/>
      <c r="G252" s="98"/>
    </row>
    <row r="253" ht="15.75" customHeight="1">
      <c r="C253" s="98"/>
      <c r="D253" s="98"/>
      <c r="E253" s="98"/>
      <c r="F253" s="98"/>
      <c r="G253" s="98"/>
    </row>
    <row r="254" ht="15.75" customHeight="1">
      <c r="C254" s="98"/>
      <c r="D254" s="98"/>
      <c r="E254" s="98"/>
      <c r="F254" s="98"/>
      <c r="G254" s="98"/>
    </row>
    <row r="255" ht="15.75" customHeight="1">
      <c r="C255" s="98"/>
      <c r="D255" s="98"/>
      <c r="E255" s="98"/>
      <c r="F255" s="98"/>
      <c r="G255" s="98"/>
    </row>
    <row r="256" ht="15.75" customHeight="1">
      <c r="C256" s="98"/>
      <c r="D256" s="98"/>
      <c r="E256" s="98"/>
      <c r="F256" s="98"/>
      <c r="G256" s="98"/>
    </row>
    <row r="257" ht="15.75" customHeight="1">
      <c r="C257" s="98"/>
      <c r="D257" s="98"/>
      <c r="E257" s="98"/>
      <c r="F257" s="98"/>
      <c r="G257" s="98"/>
    </row>
    <row r="258" ht="15.75" customHeight="1">
      <c r="C258" s="98"/>
      <c r="D258" s="98"/>
      <c r="E258" s="98"/>
      <c r="F258" s="98"/>
      <c r="G258" s="98"/>
    </row>
    <row r="259" ht="15.75" customHeight="1">
      <c r="C259" s="98"/>
      <c r="D259" s="98"/>
      <c r="E259" s="98"/>
      <c r="F259" s="98"/>
      <c r="G259" s="98"/>
    </row>
    <row r="260" ht="15.75" customHeight="1">
      <c r="C260" s="98"/>
      <c r="D260" s="98"/>
      <c r="E260" s="98"/>
      <c r="F260" s="98"/>
      <c r="G260" s="98"/>
    </row>
    <row r="261" ht="15.75" customHeight="1">
      <c r="C261" s="98"/>
      <c r="D261" s="98"/>
      <c r="E261" s="98"/>
      <c r="F261" s="98"/>
      <c r="G261" s="98"/>
    </row>
    <row r="262" ht="15.75" customHeight="1">
      <c r="C262" s="98"/>
      <c r="D262" s="98"/>
      <c r="E262" s="98"/>
      <c r="F262" s="98"/>
      <c r="G262" s="98"/>
    </row>
    <row r="263" ht="15.75" customHeight="1">
      <c r="C263" s="98"/>
      <c r="D263" s="98"/>
      <c r="E263" s="98"/>
      <c r="F263" s="98"/>
      <c r="G263" s="98"/>
    </row>
    <row r="264" ht="15.75" customHeight="1">
      <c r="C264" s="98"/>
      <c r="D264" s="98"/>
      <c r="E264" s="98"/>
      <c r="F264" s="98"/>
      <c r="G264" s="98"/>
    </row>
    <row r="265" ht="15.75" customHeight="1">
      <c r="C265" s="98"/>
      <c r="D265" s="98"/>
      <c r="E265" s="98"/>
      <c r="F265" s="98"/>
      <c r="G265" s="98"/>
    </row>
    <row r="266" ht="15.75" customHeight="1">
      <c r="C266" s="98"/>
      <c r="D266" s="98"/>
      <c r="E266" s="98"/>
      <c r="F266" s="98"/>
      <c r="G266" s="98"/>
    </row>
    <row r="267" ht="15.75" customHeight="1">
      <c r="C267" s="98"/>
      <c r="D267" s="98"/>
      <c r="E267" s="98"/>
      <c r="F267" s="98"/>
      <c r="G267" s="98"/>
    </row>
    <row r="268" ht="15.75" customHeight="1">
      <c r="C268" s="98"/>
      <c r="D268" s="98"/>
      <c r="E268" s="98"/>
      <c r="F268" s="98"/>
      <c r="G268" s="98"/>
    </row>
    <row r="269" ht="15.75" customHeight="1">
      <c r="C269" s="98"/>
      <c r="D269" s="98"/>
      <c r="E269" s="98"/>
      <c r="F269" s="98"/>
      <c r="G269" s="98"/>
    </row>
    <row r="270" ht="15.75" customHeight="1">
      <c r="C270" s="98"/>
      <c r="D270" s="98"/>
      <c r="E270" s="98"/>
      <c r="F270" s="98"/>
      <c r="G270" s="98"/>
    </row>
    <row r="271" ht="15.75" customHeight="1">
      <c r="C271" s="98"/>
      <c r="D271" s="98"/>
      <c r="E271" s="98"/>
      <c r="F271" s="98"/>
      <c r="G271" s="98"/>
    </row>
    <row r="272" ht="15.75" customHeight="1">
      <c r="C272" s="98"/>
      <c r="D272" s="98"/>
      <c r="E272" s="98"/>
      <c r="F272" s="98"/>
      <c r="G272" s="98"/>
    </row>
    <row r="273" ht="15.75" customHeight="1">
      <c r="C273" s="98"/>
      <c r="D273" s="98"/>
      <c r="E273" s="98"/>
      <c r="F273" s="98"/>
      <c r="G273" s="98"/>
    </row>
    <row r="274" ht="15.75" customHeight="1">
      <c r="C274" s="98"/>
      <c r="D274" s="98"/>
      <c r="E274" s="98"/>
      <c r="F274" s="98"/>
      <c r="G274" s="98"/>
    </row>
    <row r="275" ht="15.75" customHeight="1">
      <c r="C275" s="98"/>
      <c r="D275" s="98"/>
      <c r="E275" s="98"/>
      <c r="F275" s="98"/>
      <c r="G275" s="98"/>
    </row>
    <row r="276" ht="15.75" customHeight="1">
      <c r="C276" s="98"/>
      <c r="D276" s="98"/>
      <c r="E276" s="98"/>
      <c r="F276" s="98"/>
      <c r="G276" s="98"/>
    </row>
    <row r="277" ht="15.75" customHeight="1">
      <c r="C277" s="98"/>
      <c r="D277" s="98"/>
      <c r="E277" s="98"/>
      <c r="F277" s="98"/>
      <c r="G277" s="98"/>
    </row>
    <row r="278" ht="15.75" customHeight="1">
      <c r="C278" s="98"/>
      <c r="D278" s="98"/>
      <c r="E278" s="98"/>
      <c r="F278" s="98"/>
      <c r="G278" s="98"/>
    </row>
    <row r="279" ht="15.75" customHeight="1">
      <c r="C279" s="98"/>
      <c r="D279" s="98"/>
      <c r="E279" s="98"/>
      <c r="F279" s="98"/>
      <c r="G279" s="98"/>
    </row>
    <row r="280" ht="15.75" customHeight="1">
      <c r="C280" s="98"/>
      <c r="D280" s="98"/>
      <c r="E280" s="98"/>
      <c r="F280" s="98"/>
      <c r="G280" s="98"/>
    </row>
    <row r="281" ht="15.75" customHeight="1">
      <c r="C281" s="98"/>
      <c r="D281" s="98"/>
      <c r="E281" s="98"/>
      <c r="F281" s="98"/>
      <c r="G281" s="98"/>
    </row>
    <row r="282" ht="15.75" customHeight="1">
      <c r="C282" s="98"/>
      <c r="D282" s="98"/>
      <c r="E282" s="98"/>
      <c r="F282" s="98"/>
      <c r="G282" s="98"/>
    </row>
    <row r="283" ht="15.75" customHeight="1">
      <c r="C283" s="98"/>
      <c r="D283" s="98"/>
      <c r="E283" s="98"/>
      <c r="F283" s="98"/>
      <c r="G283" s="98"/>
    </row>
    <row r="284" ht="15.75" customHeight="1">
      <c r="C284" s="98"/>
      <c r="D284" s="98"/>
      <c r="E284" s="98"/>
      <c r="F284" s="98"/>
      <c r="G284" s="98"/>
    </row>
    <row r="285" ht="15.75" customHeight="1">
      <c r="C285" s="98"/>
      <c r="D285" s="98"/>
      <c r="E285" s="98"/>
      <c r="F285" s="98"/>
      <c r="G285" s="98"/>
    </row>
    <row r="286" ht="15.75" customHeight="1">
      <c r="C286" s="98"/>
      <c r="D286" s="98"/>
      <c r="E286" s="98"/>
      <c r="F286" s="98"/>
      <c r="G286" s="98"/>
    </row>
    <row r="287" ht="15.75" customHeight="1">
      <c r="C287" s="98"/>
      <c r="D287" s="98"/>
      <c r="E287" s="98"/>
      <c r="F287" s="98"/>
      <c r="G287" s="98"/>
    </row>
    <row r="288" ht="15.75" customHeight="1">
      <c r="C288" s="98"/>
      <c r="D288" s="98"/>
      <c r="E288" s="98"/>
      <c r="F288" s="98"/>
      <c r="G288" s="98"/>
    </row>
    <row r="289" ht="15.75" customHeight="1">
      <c r="C289" s="98"/>
      <c r="D289" s="98"/>
      <c r="E289" s="98"/>
      <c r="F289" s="98"/>
      <c r="G289" s="98"/>
    </row>
    <row r="290" ht="15.75" customHeight="1">
      <c r="C290" s="98"/>
      <c r="D290" s="98"/>
      <c r="E290" s="98"/>
      <c r="F290" s="98"/>
      <c r="G290" s="98"/>
    </row>
    <row r="291" ht="15.75" customHeight="1">
      <c r="C291" s="98"/>
      <c r="D291" s="98"/>
      <c r="E291" s="98"/>
      <c r="F291" s="98"/>
      <c r="G291" s="98"/>
    </row>
    <row r="292" ht="15.75" customHeight="1">
      <c r="C292" s="98"/>
      <c r="D292" s="98"/>
      <c r="E292" s="98"/>
      <c r="F292" s="98"/>
      <c r="G292" s="98"/>
    </row>
    <row r="293" ht="15.75" customHeight="1">
      <c r="C293" s="98"/>
      <c r="D293" s="98"/>
      <c r="E293" s="98"/>
      <c r="F293" s="98"/>
      <c r="G293" s="98"/>
    </row>
    <row r="294" ht="15.75" customHeight="1">
      <c r="C294" s="98"/>
      <c r="D294" s="98"/>
      <c r="E294" s="98"/>
      <c r="F294" s="98"/>
      <c r="G294" s="98"/>
    </row>
    <row r="295" ht="15.75" customHeight="1">
      <c r="C295" s="98"/>
      <c r="D295" s="98"/>
      <c r="E295" s="98"/>
      <c r="F295" s="98"/>
      <c r="G295" s="98"/>
    </row>
    <row r="296" ht="15.75" customHeight="1">
      <c r="C296" s="98"/>
      <c r="D296" s="98"/>
      <c r="E296" s="98"/>
      <c r="F296" s="98"/>
      <c r="G296" s="98"/>
    </row>
    <row r="297" ht="15.75" customHeight="1">
      <c r="C297" s="98"/>
      <c r="D297" s="98"/>
      <c r="E297" s="98"/>
      <c r="F297" s="98"/>
      <c r="G297" s="98"/>
    </row>
    <row r="298" ht="15.75" customHeight="1">
      <c r="C298" s="98"/>
      <c r="D298" s="98"/>
      <c r="E298" s="98"/>
      <c r="F298" s="98"/>
      <c r="G298" s="98"/>
    </row>
    <row r="299" ht="15.75" customHeight="1">
      <c r="C299" s="98"/>
      <c r="D299" s="98"/>
      <c r="E299" s="98"/>
      <c r="F299" s="98"/>
      <c r="G299" s="98"/>
    </row>
    <row r="300" ht="15.75" customHeight="1">
      <c r="C300" s="98"/>
      <c r="D300" s="98"/>
      <c r="E300" s="98"/>
      <c r="F300" s="98"/>
      <c r="G300" s="98"/>
    </row>
    <row r="301" ht="15.75" customHeight="1">
      <c r="C301" s="98"/>
      <c r="D301" s="98"/>
      <c r="E301" s="98"/>
      <c r="F301" s="98"/>
      <c r="G301" s="98"/>
    </row>
    <row r="302" ht="15.75" customHeight="1">
      <c r="C302" s="98"/>
      <c r="D302" s="98"/>
      <c r="E302" s="98"/>
      <c r="F302" s="98"/>
      <c r="G302" s="98"/>
    </row>
    <row r="303" ht="15.75" customHeight="1">
      <c r="C303" s="98"/>
      <c r="D303" s="98"/>
      <c r="E303" s="98"/>
      <c r="F303" s="98"/>
      <c r="G303" s="98"/>
    </row>
    <row r="304" ht="15.75" customHeight="1">
      <c r="C304" s="98"/>
      <c r="D304" s="98"/>
      <c r="E304" s="98"/>
      <c r="F304" s="98"/>
      <c r="G304" s="98"/>
    </row>
    <row r="305" ht="15.75" customHeight="1">
      <c r="C305" s="98"/>
      <c r="D305" s="98"/>
      <c r="E305" s="98"/>
      <c r="F305" s="98"/>
      <c r="G305" s="98"/>
    </row>
    <row r="306" ht="15.75" customHeight="1">
      <c r="C306" s="98"/>
      <c r="D306" s="98"/>
      <c r="E306" s="98"/>
      <c r="F306" s="98"/>
      <c r="G306" s="98"/>
    </row>
    <row r="307" ht="15.75" customHeight="1">
      <c r="C307" s="98"/>
      <c r="D307" s="98"/>
      <c r="E307" s="98"/>
      <c r="F307" s="98"/>
      <c r="G307" s="98"/>
    </row>
    <row r="308" ht="15.75" customHeight="1">
      <c r="C308" s="98"/>
      <c r="D308" s="98"/>
      <c r="E308" s="98"/>
      <c r="F308" s="98"/>
      <c r="G308" s="98"/>
    </row>
    <row r="309" ht="15.75" customHeight="1">
      <c r="C309" s="98"/>
      <c r="D309" s="98"/>
      <c r="E309" s="98"/>
      <c r="F309" s="98"/>
      <c r="G309" s="98"/>
    </row>
    <row r="310" ht="15.75" customHeight="1">
      <c r="C310" s="98"/>
      <c r="D310" s="98"/>
      <c r="E310" s="98"/>
      <c r="F310" s="98"/>
      <c r="G310" s="98"/>
    </row>
    <row r="311" ht="15.75" customHeight="1">
      <c r="C311" s="98"/>
      <c r="D311" s="98"/>
      <c r="E311" s="98"/>
      <c r="F311" s="98"/>
      <c r="G311" s="98"/>
    </row>
    <row r="312" ht="15.75" customHeight="1">
      <c r="C312" s="98"/>
      <c r="D312" s="98"/>
      <c r="E312" s="98"/>
      <c r="F312" s="98"/>
      <c r="G312" s="98"/>
    </row>
    <row r="313" ht="15.75" customHeight="1">
      <c r="C313" s="98"/>
      <c r="D313" s="98"/>
      <c r="E313" s="98"/>
      <c r="F313" s="98"/>
      <c r="G313" s="98"/>
    </row>
    <row r="314" ht="15.75" customHeight="1">
      <c r="C314" s="98"/>
      <c r="D314" s="98"/>
      <c r="E314" s="98"/>
      <c r="F314" s="98"/>
      <c r="G314" s="98"/>
    </row>
    <row r="315" ht="15.75" customHeight="1">
      <c r="C315" s="98"/>
      <c r="D315" s="98"/>
      <c r="E315" s="98"/>
      <c r="F315" s="98"/>
      <c r="G315" s="98"/>
    </row>
    <row r="316" ht="15.75" customHeight="1">
      <c r="C316" s="98"/>
      <c r="D316" s="98"/>
      <c r="E316" s="98"/>
      <c r="F316" s="98"/>
      <c r="G316" s="98"/>
    </row>
    <row r="317" ht="15.75" customHeight="1">
      <c r="C317" s="98"/>
      <c r="D317" s="98"/>
      <c r="E317" s="98"/>
      <c r="F317" s="98"/>
      <c r="G317" s="98"/>
    </row>
    <row r="318" ht="15.75" customHeight="1">
      <c r="C318" s="98"/>
      <c r="D318" s="98"/>
      <c r="E318" s="98"/>
      <c r="F318" s="98"/>
      <c r="G318" s="98"/>
    </row>
    <row r="319" ht="15.75" customHeight="1">
      <c r="C319" s="98"/>
      <c r="D319" s="98"/>
      <c r="E319" s="98"/>
      <c r="F319" s="98"/>
      <c r="G319" s="98"/>
    </row>
    <row r="320" ht="15.75" customHeight="1">
      <c r="C320" s="98"/>
      <c r="D320" s="98"/>
      <c r="E320" s="98"/>
      <c r="F320" s="98"/>
      <c r="G320" s="98"/>
    </row>
    <row r="321" ht="15.75" customHeight="1">
      <c r="C321" s="98"/>
      <c r="D321" s="98"/>
      <c r="E321" s="98"/>
      <c r="F321" s="98"/>
      <c r="G321" s="98"/>
    </row>
    <row r="322" ht="15.75" customHeight="1">
      <c r="C322" s="98"/>
      <c r="D322" s="98"/>
      <c r="E322" s="98"/>
      <c r="F322" s="98"/>
      <c r="G322" s="98"/>
    </row>
    <row r="323" ht="15.75" customHeight="1">
      <c r="C323" s="98"/>
      <c r="D323" s="98"/>
      <c r="E323" s="98"/>
      <c r="F323" s="98"/>
      <c r="G323" s="98"/>
    </row>
    <row r="324" ht="15.75" customHeight="1">
      <c r="C324" s="98"/>
      <c r="D324" s="98"/>
      <c r="E324" s="98"/>
      <c r="F324" s="98"/>
      <c r="G324" s="98"/>
    </row>
    <row r="325" ht="15.75" customHeight="1">
      <c r="C325" s="98"/>
      <c r="D325" s="98"/>
      <c r="E325" s="98"/>
      <c r="F325" s="98"/>
      <c r="G325" s="98"/>
    </row>
    <row r="326" ht="15.75" customHeight="1">
      <c r="C326" s="98"/>
      <c r="D326" s="98"/>
      <c r="E326" s="98"/>
      <c r="F326" s="98"/>
      <c r="G326" s="98"/>
    </row>
    <row r="327" ht="15.75" customHeight="1">
      <c r="C327" s="98"/>
      <c r="D327" s="98"/>
      <c r="E327" s="98"/>
      <c r="F327" s="98"/>
      <c r="G327" s="98"/>
    </row>
    <row r="328" ht="15.75" customHeight="1">
      <c r="C328" s="98"/>
      <c r="D328" s="98"/>
      <c r="E328" s="98"/>
      <c r="F328" s="98"/>
      <c r="G328" s="98"/>
    </row>
    <row r="329" ht="15.75" customHeight="1">
      <c r="C329" s="98"/>
      <c r="D329" s="98"/>
      <c r="E329" s="98"/>
      <c r="F329" s="98"/>
      <c r="G329" s="98"/>
    </row>
    <row r="330" ht="15.75" customHeight="1">
      <c r="C330" s="98"/>
      <c r="D330" s="98"/>
      <c r="E330" s="98"/>
      <c r="F330" s="98"/>
      <c r="G330" s="98"/>
    </row>
    <row r="331" ht="15.75" customHeight="1">
      <c r="C331" s="98"/>
      <c r="D331" s="98"/>
      <c r="E331" s="98"/>
      <c r="F331" s="98"/>
      <c r="G331" s="98"/>
    </row>
    <row r="332" ht="15.75" customHeight="1">
      <c r="C332" s="98"/>
      <c r="D332" s="98"/>
      <c r="E332" s="98"/>
      <c r="F332" s="98"/>
      <c r="G332" s="98"/>
    </row>
    <row r="333" ht="15.75" customHeight="1">
      <c r="C333" s="98"/>
      <c r="D333" s="98"/>
      <c r="E333" s="98"/>
      <c r="F333" s="98"/>
      <c r="G333" s="98"/>
    </row>
    <row r="334" ht="15.75" customHeight="1">
      <c r="C334" s="98"/>
      <c r="D334" s="98"/>
      <c r="E334" s="98"/>
      <c r="F334" s="98"/>
      <c r="G334" s="98"/>
    </row>
    <row r="335" ht="15.75" customHeight="1">
      <c r="C335" s="98"/>
      <c r="D335" s="98"/>
      <c r="E335" s="98"/>
      <c r="F335" s="98"/>
      <c r="G335" s="98"/>
    </row>
    <row r="336" ht="15.75" customHeight="1">
      <c r="C336" s="98"/>
      <c r="D336" s="98"/>
      <c r="E336" s="98"/>
      <c r="F336" s="98"/>
      <c r="G336" s="98"/>
    </row>
    <row r="337" ht="15.75" customHeight="1">
      <c r="C337" s="98"/>
      <c r="D337" s="98"/>
      <c r="E337" s="98"/>
      <c r="F337" s="98"/>
      <c r="G337" s="98"/>
    </row>
    <row r="338" ht="15.75" customHeight="1">
      <c r="C338" s="98"/>
      <c r="D338" s="98"/>
      <c r="E338" s="98"/>
      <c r="F338" s="98"/>
      <c r="G338" s="98"/>
    </row>
    <row r="339" ht="15.75" customHeight="1">
      <c r="C339" s="98"/>
      <c r="D339" s="98"/>
      <c r="E339" s="98"/>
      <c r="F339" s="98"/>
      <c r="G339" s="98"/>
    </row>
    <row r="340" ht="15.75" customHeight="1">
      <c r="C340" s="98"/>
      <c r="D340" s="98"/>
      <c r="E340" s="98"/>
      <c r="F340" s="98"/>
      <c r="G340" s="98"/>
    </row>
    <row r="341" ht="15.75" customHeight="1">
      <c r="C341" s="98"/>
      <c r="D341" s="98"/>
      <c r="E341" s="98"/>
      <c r="F341" s="98"/>
      <c r="G341" s="98"/>
    </row>
    <row r="342" ht="15.75" customHeight="1">
      <c r="C342" s="98"/>
      <c r="D342" s="98"/>
      <c r="E342" s="98"/>
      <c r="F342" s="98"/>
      <c r="G342" s="98"/>
    </row>
    <row r="343" ht="15.75" customHeight="1">
      <c r="C343" s="98"/>
      <c r="D343" s="98"/>
      <c r="E343" s="98"/>
      <c r="F343" s="98"/>
      <c r="G343" s="98"/>
    </row>
    <row r="344" ht="15.75" customHeight="1">
      <c r="C344" s="98"/>
      <c r="D344" s="98"/>
      <c r="E344" s="98"/>
      <c r="F344" s="98"/>
      <c r="G344" s="98"/>
    </row>
    <row r="345" ht="15.75" customHeight="1">
      <c r="C345" s="98"/>
      <c r="D345" s="98"/>
      <c r="E345" s="98"/>
      <c r="F345" s="98"/>
      <c r="G345" s="98"/>
    </row>
    <row r="346" ht="15.75" customHeight="1">
      <c r="C346" s="98"/>
      <c r="D346" s="98"/>
      <c r="E346" s="98"/>
      <c r="F346" s="98"/>
      <c r="G346" s="98"/>
    </row>
    <row r="347" ht="15.75" customHeight="1">
      <c r="C347" s="98"/>
      <c r="D347" s="98"/>
      <c r="E347" s="98"/>
      <c r="F347" s="98"/>
      <c r="G347" s="98"/>
    </row>
    <row r="348" ht="15.75" customHeight="1">
      <c r="C348" s="98"/>
      <c r="D348" s="98"/>
      <c r="E348" s="98"/>
      <c r="F348" s="98"/>
      <c r="G348" s="98"/>
    </row>
    <row r="349" ht="15.75" customHeight="1">
      <c r="C349" s="98"/>
      <c r="D349" s="98"/>
      <c r="E349" s="98"/>
      <c r="F349" s="98"/>
      <c r="G349" s="98"/>
    </row>
    <row r="350" ht="15.75" customHeight="1">
      <c r="C350" s="98"/>
      <c r="D350" s="98"/>
      <c r="E350" s="98"/>
      <c r="F350" s="98"/>
      <c r="G350" s="98"/>
    </row>
    <row r="351" ht="15.75" customHeight="1">
      <c r="C351" s="98"/>
      <c r="D351" s="98"/>
      <c r="E351" s="98"/>
      <c r="F351" s="98"/>
      <c r="G351" s="98"/>
    </row>
    <row r="352" ht="15.75" customHeight="1">
      <c r="C352" s="98"/>
      <c r="D352" s="98"/>
      <c r="E352" s="98"/>
      <c r="F352" s="98"/>
      <c r="G352" s="98"/>
    </row>
    <row r="353" ht="15.75" customHeight="1">
      <c r="C353" s="98"/>
      <c r="D353" s="98"/>
      <c r="E353" s="98"/>
      <c r="F353" s="98"/>
      <c r="G353" s="98"/>
    </row>
    <row r="354" ht="15.75" customHeight="1">
      <c r="C354" s="98"/>
      <c r="D354" s="98"/>
      <c r="E354" s="98"/>
      <c r="F354" s="98"/>
      <c r="G354" s="98"/>
    </row>
    <row r="355" ht="15.75" customHeight="1">
      <c r="C355" s="98"/>
      <c r="D355" s="98"/>
      <c r="E355" s="98"/>
      <c r="F355" s="98"/>
      <c r="G355" s="98"/>
    </row>
    <row r="356" ht="15.75" customHeight="1">
      <c r="C356" s="98"/>
      <c r="D356" s="98"/>
      <c r="E356" s="98"/>
      <c r="F356" s="98"/>
      <c r="G356" s="98"/>
    </row>
    <row r="357" ht="15.75" customHeight="1">
      <c r="C357" s="98"/>
      <c r="D357" s="98"/>
      <c r="E357" s="98"/>
      <c r="F357" s="98"/>
      <c r="G357" s="98"/>
    </row>
    <row r="358" ht="15.75" customHeight="1">
      <c r="C358" s="98"/>
      <c r="D358" s="98"/>
      <c r="E358" s="98"/>
      <c r="F358" s="98"/>
      <c r="G358" s="98"/>
    </row>
    <row r="359" ht="15.75" customHeight="1">
      <c r="C359" s="98"/>
      <c r="D359" s="98"/>
      <c r="E359" s="98"/>
      <c r="F359" s="98"/>
      <c r="G359" s="98"/>
    </row>
    <row r="360" ht="15.75" customHeight="1">
      <c r="C360" s="98"/>
      <c r="D360" s="98"/>
      <c r="E360" s="98"/>
      <c r="F360" s="98"/>
      <c r="G360" s="98"/>
    </row>
    <row r="361" ht="15.75" customHeight="1">
      <c r="C361" s="98"/>
      <c r="D361" s="98"/>
      <c r="E361" s="98"/>
      <c r="F361" s="98"/>
      <c r="G361" s="98"/>
    </row>
    <row r="362" ht="15.75" customHeight="1">
      <c r="C362" s="98"/>
      <c r="D362" s="98"/>
      <c r="E362" s="98"/>
      <c r="F362" s="98"/>
      <c r="G362" s="98"/>
    </row>
    <row r="363" ht="15.75" customHeight="1">
      <c r="C363" s="98"/>
      <c r="D363" s="98"/>
      <c r="E363" s="98"/>
      <c r="F363" s="98"/>
      <c r="G363" s="98"/>
    </row>
    <row r="364" ht="15.75" customHeight="1">
      <c r="C364" s="98"/>
      <c r="D364" s="98"/>
      <c r="E364" s="98"/>
      <c r="F364" s="98"/>
      <c r="G364" s="98"/>
    </row>
    <row r="365" ht="15.75" customHeight="1">
      <c r="C365" s="98"/>
      <c r="D365" s="98"/>
      <c r="E365" s="98"/>
      <c r="F365" s="98"/>
      <c r="G365" s="98"/>
    </row>
    <row r="366" ht="15.75" customHeight="1">
      <c r="C366" s="98"/>
      <c r="D366" s="98"/>
      <c r="E366" s="98"/>
      <c r="F366" s="98"/>
      <c r="G366" s="98"/>
    </row>
    <row r="367" ht="15.75" customHeight="1">
      <c r="C367" s="98"/>
      <c r="D367" s="98"/>
      <c r="E367" s="98"/>
      <c r="F367" s="98"/>
      <c r="G367" s="98"/>
    </row>
    <row r="368" ht="15.75" customHeight="1">
      <c r="C368" s="98"/>
      <c r="D368" s="98"/>
      <c r="E368" s="98"/>
      <c r="F368" s="98"/>
      <c r="G368" s="98"/>
    </row>
    <row r="369" ht="15.75" customHeight="1">
      <c r="C369" s="98"/>
      <c r="D369" s="98"/>
      <c r="E369" s="98"/>
      <c r="F369" s="98"/>
      <c r="G369" s="98"/>
    </row>
    <row r="370" ht="15.75" customHeight="1">
      <c r="C370" s="98"/>
      <c r="D370" s="98"/>
      <c r="E370" s="98"/>
      <c r="F370" s="98"/>
      <c r="G370" s="98"/>
    </row>
    <row r="371" ht="15.75" customHeight="1">
      <c r="C371" s="98"/>
      <c r="D371" s="98"/>
      <c r="E371" s="98"/>
      <c r="F371" s="98"/>
      <c r="G371" s="98"/>
    </row>
    <row r="372" ht="15.75" customHeight="1">
      <c r="C372" s="98"/>
      <c r="D372" s="98"/>
      <c r="E372" s="98"/>
      <c r="F372" s="98"/>
      <c r="G372" s="98"/>
    </row>
    <row r="373" ht="15.75" customHeight="1">
      <c r="C373" s="98"/>
      <c r="D373" s="98"/>
      <c r="E373" s="98"/>
      <c r="F373" s="98"/>
      <c r="G373" s="98"/>
    </row>
    <row r="374" ht="15.75" customHeight="1">
      <c r="C374" s="98"/>
      <c r="D374" s="98"/>
      <c r="E374" s="98"/>
      <c r="F374" s="98"/>
      <c r="G374" s="98"/>
    </row>
    <row r="375" ht="15.75" customHeight="1">
      <c r="C375" s="98"/>
      <c r="D375" s="98"/>
      <c r="E375" s="98"/>
      <c r="F375" s="98"/>
      <c r="G375" s="98"/>
    </row>
    <row r="376" ht="15.75" customHeight="1">
      <c r="C376" s="98"/>
      <c r="D376" s="98"/>
      <c r="E376" s="98"/>
      <c r="F376" s="98"/>
      <c r="G376" s="98"/>
    </row>
    <row r="377" ht="15.75" customHeight="1">
      <c r="C377" s="98"/>
      <c r="D377" s="98"/>
      <c r="E377" s="98"/>
      <c r="F377" s="98"/>
      <c r="G377" s="98"/>
    </row>
    <row r="378" ht="15.75" customHeight="1">
      <c r="C378" s="98"/>
      <c r="D378" s="98"/>
      <c r="E378" s="98"/>
      <c r="F378" s="98"/>
      <c r="G378" s="98"/>
    </row>
    <row r="379" ht="15.75" customHeight="1">
      <c r="C379" s="98"/>
      <c r="D379" s="98"/>
      <c r="E379" s="98"/>
      <c r="F379" s="98"/>
      <c r="G379" s="98"/>
    </row>
    <row r="380" ht="15.75" customHeight="1">
      <c r="C380" s="98"/>
      <c r="D380" s="98"/>
      <c r="E380" s="98"/>
      <c r="F380" s="98"/>
      <c r="G380" s="98"/>
    </row>
    <row r="381" ht="15.75" customHeight="1">
      <c r="C381" s="98"/>
      <c r="D381" s="98"/>
      <c r="E381" s="98"/>
      <c r="F381" s="98"/>
      <c r="G381" s="98"/>
    </row>
    <row r="382" ht="15.75" customHeight="1">
      <c r="C382" s="98"/>
      <c r="D382" s="98"/>
      <c r="E382" s="98"/>
      <c r="F382" s="98"/>
      <c r="G382" s="98"/>
    </row>
    <row r="383" ht="15.75" customHeight="1">
      <c r="C383" s="98"/>
      <c r="D383" s="98"/>
      <c r="E383" s="98"/>
      <c r="F383" s="98"/>
      <c r="G383" s="98"/>
    </row>
    <row r="384" ht="15.75" customHeight="1">
      <c r="C384" s="98"/>
      <c r="D384" s="98"/>
      <c r="E384" s="98"/>
      <c r="F384" s="98"/>
      <c r="G384" s="98"/>
    </row>
    <row r="385" ht="15.75" customHeight="1">
      <c r="C385" s="98"/>
      <c r="D385" s="98"/>
      <c r="E385" s="98"/>
      <c r="F385" s="98"/>
      <c r="G385" s="98"/>
    </row>
    <row r="386" ht="15.75" customHeight="1">
      <c r="C386" s="98"/>
      <c r="D386" s="98"/>
      <c r="E386" s="98"/>
      <c r="F386" s="98"/>
      <c r="G386" s="98"/>
    </row>
    <row r="387" ht="15.75" customHeight="1">
      <c r="C387" s="98"/>
      <c r="D387" s="98"/>
      <c r="E387" s="98"/>
      <c r="F387" s="98"/>
      <c r="G387" s="98"/>
    </row>
    <row r="388" ht="15.75" customHeight="1">
      <c r="C388" s="98"/>
      <c r="D388" s="98"/>
      <c r="E388" s="98"/>
      <c r="F388" s="98"/>
      <c r="G388" s="98"/>
    </row>
    <row r="389" ht="15.75" customHeight="1">
      <c r="C389" s="98"/>
      <c r="D389" s="98"/>
      <c r="E389" s="98"/>
      <c r="F389" s="98"/>
      <c r="G389" s="98"/>
    </row>
    <row r="390" ht="15.75" customHeight="1">
      <c r="C390" s="98"/>
      <c r="D390" s="98"/>
      <c r="E390" s="98"/>
      <c r="F390" s="98"/>
      <c r="G390" s="98"/>
    </row>
    <row r="391" ht="15.75" customHeight="1">
      <c r="C391" s="98"/>
      <c r="D391" s="98"/>
      <c r="E391" s="98"/>
      <c r="F391" s="98"/>
      <c r="G391" s="98"/>
    </row>
    <row r="392" ht="15.75" customHeight="1">
      <c r="C392" s="98"/>
      <c r="D392" s="98"/>
      <c r="E392" s="98"/>
      <c r="F392" s="98"/>
      <c r="G392" s="98"/>
    </row>
    <row r="393" ht="15.75" customHeight="1">
      <c r="C393" s="98"/>
      <c r="D393" s="98"/>
      <c r="E393" s="98"/>
      <c r="F393" s="98"/>
      <c r="G393" s="98"/>
    </row>
    <row r="394" ht="15.75" customHeight="1">
      <c r="C394" s="98"/>
      <c r="D394" s="98"/>
      <c r="E394" s="98"/>
      <c r="F394" s="98"/>
      <c r="G394" s="98"/>
    </row>
    <row r="395" ht="15.75" customHeight="1">
      <c r="C395" s="98"/>
      <c r="D395" s="98"/>
      <c r="E395" s="98"/>
      <c r="F395" s="98"/>
      <c r="G395" s="98"/>
    </row>
    <row r="396" ht="15.75" customHeight="1">
      <c r="C396" s="98"/>
      <c r="D396" s="98"/>
      <c r="E396" s="98"/>
      <c r="F396" s="98"/>
      <c r="G396" s="98"/>
    </row>
    <row r="397" ht="15.75" customHeight="1">
      <c r="C397" s="98"/>
      <c r="D397" s="98"/>
      <c r="E397" s="98"/>
      <c r="F397" s="98"/>
      <c r="G397" s="98"/>
    </row>
    <row r="398" ht="15.75" customHeight="1">
      <c r="C398" s="98"/>
      <c r="D398" s="98"/>
      <c r="E398" s="98"/>
      <c r="F398" s="98"/>
      <c r="G398" s="98"/>
    </row>
    <row r="399" ht="15.75" customHeight="1">
      <c r="C399" s="98"/>
      <c r="D399" s="98"/>
      <c r="E399" s="98"/>
      <c r="F399" s="98"/>
      <c r="G399" s="98"/>
    </row>
    <row r="400" ht="15.75" customHeight="1">
      <c r="C400" s="98"/>
      <c r="D400" s="98"/>
      <c r="E400" s="98"/>
      <c r="F400" s="98"/>
      <c r="G400" s="98"/>
    </row>
    <row r="401" ht="15.75" customHeight="1">
      <c r="C401" s="98"/>
      <c r="D401" s="98"/>
      <c r="E401" s="98"/>
      <c r="F401" s="98"/>
      <c r="G401" s="98"/>
    </row>
    <row r="402" ht="15.75" customHeight="1">
      <c r="C402" s="98"/>
      <c r="D402" s="98"/>
      <c r="E402" s="98"/>
      <c r="F402" s="98"/>
      <c r="G402" s="98"/>
    </row>
    <row r="403" ht="15.75" customHeight="1">
      <c r="C403" s="98"/>
      <c r="D403" s="98"/>
      <c r="E403" s="98"/>
      <c r="F403" s="98"/>
      <c r="G403" s="98"/>
    </row>
    <row r="404" ht="15.75" customHeight="1">
      <c r="C404" s="98"/>
      <c r="D404" s="98"/>
      <c r="E404" s="98"/>
      <c r="F404" s="98"/>
      <c r="G404" s="98"/>
    </row>
    <row r="405" ht="15.75" customHeight="1">
      <c r="C405" s="98"/>
      <c r="D405" s="98"/>
      <c r="E405" s="98"/>
      <c r="F405" s="98"/>
      <c r="G405" s="98"/>
    </row>
    <row r="406" ht="15.75" customHeight="1">
      <c r="C406" s="98"/>
      <c r="D406" s="98"/>
      <c r="E406" s="98"/>
      <c r="F406" s="98"/>
      <c r="G406" s="98"/>
    </row>
    <row r="407" ht="15.75" customHeight="1">
      <c r="C407" s="98"/>
      <c r="D407" s="98"/>
      <c r="E407" s="98"/>
      <c r="F407" s="98"/>
      <c r="G407" s="98"/>
    </row>
    <row r="408" ht="15.75" customHeight="1">
      <c r="C408" s="98"/>
      <c r="D408" s="98"/>
      <c r="E408" s="98"/>
      <c r="F408" s="98"/>
      <c r="G408" s="98"/>
    </row>
    <row r="409" ht="15.75" customHeight="1">
      <c r="C409" s="98"/>
      <c r="D409" s="98"/>
      <c r="E409" s="98"/>
      <c r="F409" s="98"/>
      <c r="G409" s="98"/>
    </row>
    <row r="410" ht="15.75" customHeight="1">
      <c r="C410" s="98"/>
      <c r="D410" s="98"/>
      <c r="E410" s="98"/>
      <c r="F410" s="98"/>
      <c r="G410" s="98"/>
    </row>
    <row r="411" ht="15.75" customHeight="1">
      <c r="C411" s="98"/>
      <c r="D411" s="98"/>
      <c r="E411" s="98"/>
      <c r="F411" s="98"/>
      <c r="G411" s="98"/>
    </row>
    <row r="412" ht="15.75" customHeight="1">
      <c r="C412" s="98"/>
      <c r="D412" s="98"/>
      <c r="E412" s="98"/>
      <c r="F412" s="98"/>
      <c r="G412" s="98"/>
    </row>
    <row r="413" ht="15.75" customHeight="1">
      <c r="C413" s="98"/>
      <c r="D413" s="98"/>
      <c r="E413" s="98"/>
      <c r="F413" s="98"/>
      <c r="G413" s="98"/>
    </row>
    <row r="414" ht="15.75" customHeight="1">
      <c r="C414" s="98"/>
      <c r="D414" s="98"/>
      <c r="E414" s="98"/>
      <c r="F414" s="98"/>
      <c r="G414" s="98"/>
    </row>
    <row r="415" ht="15.75" customHeight="1">
      <c r="C415" s="98"/>
      <c r="D415" s="98"/>
      <c r="E415" s="98"/>
      <c r="F415" s="98"/>
      <c r="G415" s="98"/>
    </row>
    <row r="416" ht="15.75" customHeight="1">
      <c r="C416" s="98"/>
      <c r="D416" s="98"/>
      <c r="E416" s="98"/>
      <c r="F416" s="98"/>
      <c r="G416" s="98"/>
    </row>
    <row r="417" ht="15.75" customHeight="1">
      <c r="C417" s="98"/>
      <c r="D417" s="98"/>
      <c r="E417" s="98"/>
      <c r="F417" s="98"/>
      <c r="G417" s="98"/>
    </row>
    <row r="418" ht="15.75" customHeight="1">
      <c r="C418" s="98"/>
      <c r="D418" s="98"/>
      <c r="E418" s="98"/>
      <c r="F418" s="98"/>
      <c r="G418" s="98"/>
    </row>
    <row r="419" ht="15.75" customHeight="1">
      <c r="C419" s="98"/>
      <c r="D419" s="98"/>
      <c r="E419" s="98"/>
      <c r="F419" s="98"/>
      <c r="G419" s="98"/>
    </row>
    <row r="420" ht="15.75" customHeight="1">
      <c r="C420" s="98"/>
      <c r="D420" s="98"/>
      <c r="E420" s="98"/>
      <c r="F420" s="98"/>
      <c r="G420" s="98"/>
    </row>
    <row r="421" ht="15.75" customHeight="1">
      <c r="C421" s="98"/>
      <c r="D421" s="98"/>
      <c r="E421" s="98"/>
      <c r="F421" s="98"/>
      <c r="G421" s="98"/>
    </row>
    <row r="422" ht="15.75" customHeight="1">
      <c r="C422" s="98"/>
      <c r="D422" s="98"/>
      <c r="E422" s="98"/>
      <c r="F422" s="98"/>
      <c r="G422" s="98"/>
    </row>
    <row r="423" ht="15.75" customHeight="1">
      <c r="C423" s="98"/>
      <c r="D423" s="98"/>
      <c r="E423" s="98"/>
      <c r="F423" s="98"/>
      <c r="G423" s="98"/>
    </row>
    <row r="424" ht="15.75" customHeight="1">
      <c r="C424" s="98"/>
      <c r="D424" s="98"/>
      <c r="E424" s="98"/>
      <c r="F424" s="98"/>
      <c r="G424" s="98"/>
    </row>
    <row r="425" ht="15.75" customHeight="1">
      <c r="C425" s="98"/>
      <c r="D425" s="98"/>
      <c r="E425" s="98"/>
      <c r="F425" s="98"/>
      <c r="G425" s="98"/>
    </row>
    <row r="426" ht="15.75" customHeight="1">
      <c r="C426" s="98"/>
      <c r="D426" s="98"/>
      <c r="E426" s="98"/>
      <c r="F426" s="98"/>
      <c r="G426" s="98"/>
    </row>
    <row r="427" ht="15.75" customHeight="1">
      <c r="C427" s="98"/>
      <c r="D427" s="98"/>
      <c r="E427" s="98"/>
      <c r="F427" s="98"/>
      <c r="G427" s="98"/>
    </row>
    <row r="428" ht="15.75" customHeight="1">
      <c r="C428" s="98"/>
      <c r="D428" s="98"/>
      <c r="E428" s="98"/>
      <c r="F428" s="98"/>
      <c r="G428" s="98"/>
    </row>
    <row r="429" ht="15.75" customHeight="1">
      <c r="C429" s="98"/>
      <c r="D429" s="98"/>
      <c r="E429" s="98"/>
      <c r="F429" s="98"/>
      <c r="G429" s="98"/>
    </row>
    <row r="430" ht="15.75" customHeight="1">
      <c r="C430" s="98"/>
      <c r="D430" s="98"/>
      <c r="E430" s="98"/>
      <c r="F430" s="98"/>
      <c r="G430" s="98"/>
    </row>
    <row r="431" ht="15.75" customHeight="1">
      <c r="C431" s="98"/>
      <c r="D431" s="98"/>
      <c r="E431" s="98"/>
      <c r="F431" s="98"/>
      <c r="G431" s="98"/>
    </row>
    <row r="432" ht="15.75" customHeight="1">
      <c r="C432" s="98"/>
      <c r="D432" s="98"/>
      <c r="E432" s="98"/>
      <c r="F432" s="98"/>
      <c r="G432" s="98"/>
    </row>
    <row r="433" ht="15.75" customHeight="1">
      <c r="C433" s="98"/>
      <c r="D433" s="98"/>
      <c r="E433" s="98"/>
      <c r="F433" s="98"/>
      <c r="G433" s="98"/>
    </row>
    <row r="434" ht="15.75" customHeight="1">
      <c r="C434" s="98"/>
      <c r="D434" s="98"/>
      <c r="E434" s="98"/>
      <c r="F434" s="98"/>
      <c r="G434" s="98"/>
    </row>
    <row r="435" ht="15.75" customHeight="1">
      <c r="C435" s="98"/>
      <c r="D435" s="98"/>
      <c r="E435" s="98"/>
      <c r="F435" s="98"/>
      <c r="G435" s="98"/>
    </row>
    <row r="436" ht="15.75" customHeight="1">
      <c r="C436" s="98"/>
      <c r="D436" s="98"/>
      <c r="E436" s="98"/>
      <c r="F436" s="98"/>
      <c r="G436" s="98"/>
    </row>
    <row r="437" ht="15.75" customHeight="1">
      <c r="C437" s="98"/>
      <c r="D437" s="98"/>
      <c r="E437" s="98"/>
      <c r="F437" s="98"/>
      <c r="G437" s="98"/>
    </row>
    <row r="438" ht="15.75" customHeight="1">
      <c r="C438" s="98"/>
      <c r="D438" s="98"/>
      <c r="E438" s="98"/>
      <c r="F438" s="98"/>
      <c r="G438" s="98"/>
    </row>
    <row r="439" ht="15.75" customHeight="1">
      <c r="C439" s="98"/>
      <c r="D439" s="98"/>
      <c r="E439" s="98"/>
      <c r="F439" s="98"/>
      <c r="G439" s="98"/>
    </row>
    <row r="440" ht="15.75" customHeight="1">
      <c r="C440" s="98"/>
      <c r="D440" s="98"/>
      <c r="E440" s="98"/>
      <c r="F440" s="98"/>
      <c r="G440" s="98"/>
    </row>
    <row r="441" ht="15.75" customHeight="1">
      <c r="C441" s="98"/>
      <c r="D441" s="98"/>
      <c r="E441" s="98"/>
      <c r="F441" s="98"/>
      <c r="G441" s="98"/>
    </row>
    <row r="442" ht="15.75" customHeight="1">
      <c r="C442" s="98"/>
      <c r="D442" s="98"/>
      <c r="E442" s="98"/>
      <c r="F442" s="98"/>
      <c r="G442" s="98"/>
    </row>
    <row r="443" ht="15.75" customHeight="1">
      <c r="C443" s="98"/>
      <c r="D443" s="98"/>
      <c r="E443" s="98"/>
      <c r="F443" s="98"/>
      <c r="G443" s="98"/>
    </row>
    <row r="444" ht="15.75" customHeight="1">
      <c r="C444" s="98"/>
      <c r="D444" s="98"/>
      <c r="E444" s="98"/>
      <c r="F444" s="98"/>
      <c r="G444" s="98"/>
    </row>
    <row r="445" ht="15.75" customHeight="1">
      <c r="C445" s="98"/>
      <c r="D445" s="98"/>
      <c r="E445" s="98"/>
      <c r="F445" s="98"/>
      <c r="G445" s="98"/>
    </row>
    <row r="446" ht="15.75" customHeight="1">
      <c r="C446" s="98"/>
      <c r="D446" s="98"/>
      <c r="E446" s="98"/>
      <c r="F446" s="98"/>
      <c r="G446" s="98"/>
    </row>
    <row r="447" ht="15.75" customHeight="1">
      <c r="C447" s="98"/>
      <c r="D447" s="98"/>
      <c r="E447" s="98"/>
      <c r="F447" s="98"/>
      <c r="G447" s="98"/>
    </row>
    <row r="448" ht="15.75" customHeight="1">
      <c r="C448" s="98"/>
      <c r="D448" s="98"/>
      <c r="E448" s="98"/>
      <c r="F448" s="98"/>
      <c r="G448" s="98"/>
    </row>
    <row r="449" ht="15.75" customHeight="1">
      <c r="C449" s="98"/>
      <c r="D449" s="98"/>
      <c r="E449" s="98"/>
      <c r="F449" s="98"/>
      <c r="G449" s="98"/>
    </row>
    <row r="450" ht="15.75" customHeight="1">
      <c r="C450" s="98"/>
      <c r="D450" s="98"/>
      <c r="E450" s="98"/>
      <c r="F450" s="98"/>
      <c r="G450" s="98"/>
    </row>
    <row r="451" ht="15.75" customHeight="1">
      <c r="C451" s="98"/>
      <c r="D451" s="98"/>
      <c r="E451" s="98"/>
      <c r="F451" s="98"/>
      <c r="G451" s="98"/>
    </row>
    <row r="452" ht="15.75" customHeight="1">
      <c r="C452" s="98"/>
      <c r="D452" s="98"/>
      <c r="E452" s="98"/>
      <c r="F452" s="98"/>
      <c r="G452" s="98"/>
    </row>
    <row r="453" ht="15.75" customHeight="1">
      <c r="C453" s="98"/>
      <c r="D453" s="98"/>
      <c r="E453" s="98"/>
      <c r="F453" s="98"/>
      <c r="G453" s="98"/>
    </row>
    <row r="454" ht="15.75" customHeight="1">
      <c r="C454" s="98"/>
      <c r="D454" s="98"/>
      <c r="E454" s="98"/>
      <c r="F454" s="98"/>
      <c r="G454" s="98"/>
    </row>
    <row r="455" ht="15.75" customHeight="1">
      <c r="C455" s="98"/>
      <c r="D455" s="98"/>
      <c r="E455" s="98"/>
      <c r="F455" s="98"/>
      <c r="G455" s="98"/>
    </row>
    <row r="456" ht="15.75" customHeight="1">
      <c r="C456" s="98"/>
      <c r="D456" s="98"/>
      <c r="E456" s="98"/>
      <c r="F456" s="98"/>
      <c r="G456" s="98"/>
    </row>
    <row r="457" ht="15.75" customHeight="1">
      <c r="C457" s="98"/>
      <c r="D457" s="98"/>
      <c r="E457" s="98"/>
      <c r="F457" s="98"/>
      <c r="G457" s="98"/>
    </row>
    <row r="458" ht="15.75" customHeight="1">
      <c r="C458" s="98"/>
      <c r="D458" s="98"/>
      <c r="E458" s="98"/>
      <c r="F458" s="98"/>
      <c r="G458" s="98"/>
    </row>
    <row r="459" ht="15.75" customHeight="1">
      <c r="C459" s="98"/>
      <c r="D459" s="98"/>
      <c r="E459" s="98"/>
      <c r="F459" s="98"/>
      <c r="G459" s="98"/>
    </row>
    <row r="460" ht="15.75" customHeight="1">
      <c r="C460" s="98"/>
      <c r="D460" s="98"/>
      <c r="E460" s="98"/>
      <c r="F460" s="98"/>
      <c r="G460" s="98"/>
    </row>
    <row r="461" ht="15.75" customHeight="1">
      <c r="C461" s="98"/>
      <c r="D461" s="98"/>
      <c r="E461" s="98"/>
      <c r="F461" s="98"/>
      <c r="G461" s="98"/>
    </row>
    <row r="462" ht="15.75" customHeight="1">
      <c r="C462" s="98"/>
      <c r="D462" s="98"/>
      <c r="E462" s="98"/>
      <c r="F462" s="98"/>
      <c r="G462" s="98"/>
    </row>
    <row r="463" ht="15.75" customHeight="1">
      <c r="C463" s="98"/>
      <c r="D463" s="98"/>
      <c r="E463" s="98"/>
      <c r="F463" s="98"/>
      <c r="G463" s="98"/>
    </row>
    <row r="464" ht="15.75" customHeight="1">
      <c r="C464" s="98"/>
      <c r="D464" s="98"/>
      <c r="E464" s="98"/>
      <c r="F464" s="98"/>
      <c r="G464" s="98"/>
    </row>
    <row r="465" ht="15.75" customHeight="1">
      <c r="C465" s="98"/>
      <c r="D465" s="98"/>
      <c r="E465" s="98"/>
      <c r="F465" s="98"/>
      <c r="G465" s="98"/>
    </row>
    <row r="466" ht="15.75" customHeight="1">
      <c r="C466" s="98"/>
      <c r="D466" s="98"/>
      <c r="E466" s="98"/>
      <c r="F466" s="98"/>
      <c r="G466" s="98"/>
    </row>
    <row r="467" ht="15.75" customHeight="1">
      <c r="C467" s="98"/>
      <c r="D467" s="98"/>
      <c r="E467" s="98"/>
      <c r="F467" s="98"/>
      <c r="G467" s="98"/>
    </row>
    <row r="468" ht="15.75" customHeight="1">
      <c r="C468" s="98"/>
      <c r="D468" s="98"/>
      <c r="E468" s="98"/>
      <c r="F468" s="98"/>
      <c r="G468" s="98"/>
    </row>
    <row r="469" ht="15.75" customHeight="1">
      <c r="C469" s="98"/>
      <c r="D469" s="98"/>
      <c r="E469" s="98"/>
      <c r="F469" s="98"/>
      <c r="G469" s="98"/>
    </row>
    <row r="470" ht="15.75" customHeight="1">
      <c r="C470" s="98"/>
      <c r="D470" s="98"/>
      <c r="E470" s="98"/>
      <c r="F470" s="98"/>
      <c r="G470" s="98"/>
    </row>
    <row r="471" ht="15.75" customHeight="1">
      <c r="C471" s="98"/>
      <c r="D471" s="98"/>
      <c r="E471" s="98"/>
      <c r="F471" s="98"/>
      <c r="G471" s="98"/>
    </row>
    <row r="472" ht="15.75" customHeight="1">
      <c r="C472" s="98"/>
      <c r="D472" s="98"/>
      <c r="E472" s="98"/>
      <c r="F472" s="98"/>
      <c r="G472" s="98"/>
    </row>
    <row r="473" ht="15.75" customHeight="1">
      <c r="C473" s="98"/>
      <c r="D473" s="98"/>
      <c r="E473" s="98"/>
      <c r="F473" s="98"/>
      <c r="G473" s="98"/>
    </row>
    <row r="474" ht="15.75" customHeight="1">
      <c r="C474" s="98"/>
      <c r="D474" s="98"/>
      <c r="E474" s="98"/>
      <c r="F474" s="98"/>
      <c r="G474" s="98"/>
    </row>
    <row r="475" ht="15.75" customHeight="1">
      <c r="C475" s="98"/>
      <c r="D475" s="98"/>
      <c r="E475" s="98"/>
      <c r="F475" s="98"/>
      <c r="G475" s="98"/>
    </row>
    <row r="476" ht="15.75" customHeight="1">
      <c r="C476" s="98"/>
      <c r="D476" s="98"/>
      <c r="E476" s="98"/>
      <c r="F476" s="98"/>
      <c r="G476" s="98"/>
    </row>
    <row r="477" ht="15.75" customHeight="1">
      <c r="C477" s="98"/>
      <c r="D477" s="98"/>
      <c r="E477" s="98"/>
      <c r="F477" s="98"/>
      <c r="G477" s="98"/>
    </row>
    <row r="478" ht="15.75" customHeight="1">
      <c r="C478" s="98"/>
      <c r="D478" s="98"/>
      <c r="E478" s="98"/>
      <c r="F478" s="98"/>
      <c r="G478" s="98"/>
    </row>
    <row r="479" ht="15.75" customHeight="1">
      <c r="C479" s="98"/>
      <c r="D479" s="98"/>
      <c r="E479" s="98"/>
      <c r="F479" s="98"/>
      <c r="G479" s="98"/>
    </row>
    <row r="480" ht="15.75" customHeight="1">
      <c r="C480" s="98"/>
      <c r="D480" s="98"/>
      <c r="E480" s="98"/>
      <c r="F480" s="98"/>
      <c r="G480" s="98"/>
    </row>
    <row r="481" ht="15.75" customHeight="1">
      <c r="C481" s="98"/>
      <c r="D481" s="98"/>
      <c r="E481" s="98"/>
      <c r="F481" s="98"/>
      <c r="G481" s="98"/>
    </row>
    <row r="482" ht="15.75" customHeight="1">
      <c r="C482" s="98"/>
      <c r="D482" s="98"/>
      <c r="E482" s="98"/>
      <c r="F482" s="98"/>
      <c r="G482" s="98"/>
    </row>
    <row r="483" ht="15.75" customHeight="1">
      <c r="C483" s="98"/>
      <c r="D483" s="98"/>
      <c r="E483" s="98"/>
      <c r="F483" s="98"/>
      <c r="G483" s="98"/>
    </row>
    <row r="484" ht="15.75" customHeight="1">
      <c r="C484" s="98"/>
      <c r="D484" s="98"/>
      <c r="E484" s="98"/>
      <c r="F484" s="98"/>
      <c r="G484" s="98"/>
    </row>
    <row r="485" ht="15.75" customHeight="1">
      <c r="C485" s="98"/>
      <c r="D485" s="98"/>
      <c r="E485" s="98"/>
      <c r="F485" s="98"/>
      <c r="G485" s="98"/>
    </row>
    <row r="486" ht="15.75" customHeight="1">
      <c r="C486" s="98"/>
      <c r="D486" s="98"/>
      <c r="E486" s="98"/>
      <c r="F486" s="98"/>
      <c r="G486" s="98"/>
    </row>
    <row r="487" ht="15.75" customHeight="1">
      <c r="C487" s="98"/>
      <c r="D487" s="98"/>
      <c r="E487" s="98"/>
      <c r="F487" s="98"/>
      <c r="G487" s="98"/>
    </row>
    <row r="488" ht="15.75" customHeight="1">
      <c r="C488" s="98"/>
      <c r="D488" s="98"/>
      <c r="E488" s="98"/>
      <c r="F488" s="98"/>
      <c r="G488" s="98"/>
    </row>
    <row r="489" ht="15.75" customHeight="1">
      <c r="C489" s="98"/>
      <c r="D489" s="98"/>
      <c r="E489" s="98"/>
      <c r="F489" s="98"/>
      <c r="G489" s="98"/>
    </row>
    <row r="490" ht="15.75" customHeight="1">
      <c r="C490" s="98"/>
      <c r="D490" s="98"/>
      <c r="E490" s="98"/>
      <c r="F490" s="98"/>
      <c r="G490" s="98"/>
    </row>
    <row r="491" ht="15.75" customHeight="1">
      <c r="C491" s="98"/>
      <c r="D491" s="98"/>
      <c r="E491" s="98"/>
      <c r="F491" s="98"/>
      <c r="G491" s="98"/>
    </row>
    <row r="492" ht="15.75" customHeight="1">
      <c r="C492" s="98"/>
      <c r="D492" s="98"/>
      <c r="E492" s="98"/>
      <c r="F492" s="98"/>
      <c r="G492" s="98"/>
    </row>
    <row r="493" ht="15.75" customHeight="1">
      <c r="C493" s="98"/>
      <c r="D493" s="98"/>
      <c r="E493" s="98"/>
      <c r="F493" s="98"/>
      <c r="G493" s="98"/>
    </row>
    <row r="494" ht="15.75" customHeight="1">
      <c r="C494" s="98"/>
      <c r="D494" s="98"/>
      <c r="E494" s="98"/>
      <c r="F494" s="98"/>
      <c r="G494" s="98"/>
    </row>
    <row r="495" ht="15.75" customHeight="1">
      <c r="C495" s="98"/>
      <c r="D495" s="98"/>
      <c r="E495" s="98"/>
      <c r="F495" s="98"/>
      <c r="G495" s="98"/>
    </row>
    <row r="496" ht="15.75" customHeight="1">
      <c r="C496" s="98"/>
      <c r="D496" s="98"/>
      <c r="E496" s="98"/>
      <c r="F496" s="98"/>
      <c r="G496" s="98"/>
    </row>
    <row r="497" ht="15.75" customHeight="1">
      <c r="C497" s="98"/>
      <c r="D497" s="98"/>
      <c r="E497" s="98"/>
      <c r="F497" s="98"/>
      <c r="G497" s="98"/>
    </row>
    <row r="498" ht="15.75" customHeight="1">
      <c r="C498" s="98"/>
      <c r="D498" s="98"/>
      <c r="E498" s="98"/>
      <c r="F498" s="98"/>
      <c r="G498" s="98"/>
    </row>
    <row r="499" ht="15.75" customHeight="1">
      <c r="C499" s="98"/>
      <c r="D499" s="98"/>
      <c r="E499" s="98"/>
      <c r="F499" s="98"/>
      <c r="G499" s="98"/>
    </row>
    <row r="500" ht="15.75" customHeight="1">
      <c r="C500" s="98"/>
      <c r="D500" s="98"/>
      <c r="E500" s="98"/>
      <c r="F500" s="98"/>
      <c r="G500" s="98"/>
    </row>
    <row r="501" ht="15.75" customHeight="1">
      <c r="C501" s="98"/>
      <c r="D501" s="98"/>
      <c r="E501" s="98"/>
      <c r="F501" s="98"/>
      <c r="G501" s="98"/>
    </row>
    <row r="502" ht="15.75" customHeight="1">
      <c r="C502" s="98"/>
      <c r="D502" s="98"/>
      <c r="E502" s="98"/>
      <c r="F502" s="98"/>
      <c r="G502" s="98"/>
    </row>
    <row r="503" ht="15.75" customHeight="1">
      <c r="C503" s="98"/>
      <c r="D503" s="98"/>
      <c r="E503" s="98"/>
      <c r="F503" s="98"/>
      <c r="G503" s="98"/>
    </row>
    <row r="504" ht="15.75" customHeight="1">
      <c r="C504" s="98"/>
      <c r="D504" s="98"/>
      <c r="E504" s="98"/>
      <c r="F504" s="98"/>
      <c r="G504" s="98"/>
    </row>
    <row r="505" ht="15.75" customHeight="1">
      <c r="C505" s="98"/>
      <c r="D505" s="98"/>
      <c r="E505" s="98"/>
      <c r="F505" s="98"/>
      <c r="G505" s="98"/>
    </row>
    <row r="506" ht="15.75" customHeight="1">
      <c r="C506" s="98"/>
      <c r="D506" s="98"/>
      <c r="E506" s="98"/>
      <c r="F506" s="98"/>
      <c r="G506" s="98"/>
    </row>
    <row r="507" ht="15.75" customHeight="1">
      <c r="C507" s="98"/>
      <c r="D507" s="98"/>
      <c r="E507" s="98"/>
      <c r="F507" s="98"/>
      <c r="G507" s="98"/>
    </row>
    <row r="508" ht="15.75" customHeight="1">
      <c r="C508" s="98"/>
      <c r="D508" s="98"/>
      <c r="E508" s="98"/>
      <c r="F508" s="98"/>
      <c r="G508" s="98"/>
    </row>
    <row r="509" ht="15.75" customHeight="1">
      <c r="C509" s="98"/>
      <c r="D509" s="98"/>
      <c r="E509" s="98"/>
      <c r="F509" s="98"/>
      <c r="G509" s="98"/>
    </row>
    <row r="510" ht="15.75" customHeight="1">
      <c r="C510" s="98"/>
      <c r="D510" s="98"/>
      <c r="E510" s="98"/>
      <c r="F510" s="98"/>
      <c r="G510" s="98"/>
    </row>
    <row r="511" ht="15.75" customHeight="1">
      <c r="C511" s="98"/>
      <c r="D511" s="98"/>
      <c r="E511" s="98"/>
      <c r="F511" s="98"/>
      <c r="G511" s="98"/>
    </row>
    <row r="512" ht="15.75" customHeight="1">
      <c r="C512" s="98"/>
      <c r="D512" s="98"/>
      <c r="E512" s="98"/>
      <c r="F512" s="98"/>
      <c r="G512" s="98"/>
    </row>
    <row r="513" ht="15.75" customHeight="1">
      <c r="C513" s="98"/>
      <c r="D513" s="98"/>
      <c r="E513" s="98"/>
      <c r="F513" s="98"/>
      <c r="G513" s="98"/>
    </row>
    <row r="514" ht="15.75" customHeight="1">
      <c r="C514" s="98"/>
      <c r="D514" s="98"/>
      <c r="E514" s="98"/>
      <c r="F514" s="98"/>
      <c r="G514" s="98"/>
    </row>
    <row r="515" ht="15.75" customHeight="1">
      <c r="C515" s="98"/>
      <c r="D515" s="98"/>
      <c r="E515" s="98"/>
      <c r="F515" s="98"/>
      <c r="G515" s="98"/>
    </row>
    <row r="516" ht="15.75" customHeight="1">
      <c r="C516" s="98"/>
      <c r="D516" s="98"/>
      <c r="E516" s="98"/>
      <c r="F516" s="98"/>
      <c r="G516" s="98"/>
    </row>
    <row r="517" ht="15.75" customHeight="1">
      <c r="C517" s="98"/>
      <c r="D517" s="98"/>
      <c r="E517" s="98"/>
      <c r="F517" s="98"/>
      <c r="G517" s="98"/>
    </row>
    <row r="518" ht="15.75" customHeight="1">
      <c r="C518" s="98"/>
      <c r="D518" s="98"/>
      <c r="E518" s="98"/>
      <c r="F518" s="98"/>
      <c r="G518" s="98"/>
    </row>
    <row r="519" ht="15.75" customHeight="1">
      <c r="C519" s="98"/>
      <c r="D519" s="98"/>
      <c r="E519" s="98"/>
      <c r="F519" s="98"/>
      <c r="G519" s="98"/>
    </row>
    <row r="520" ht="15.75" customHeight="1">
      <c r="C520" s="98"/>
      <c r="D520" s="98"/>
      <c r="E520" s="98"/>
      <c r="F520" s="98"/>
      <c r="G520" s="98"/>
    </row>
    <row r="521" ht="15.75" customHeight="1">
      <c r="C521" s="98"/>
      <c r="D521" s="98"/>
      <c r="E521" s="98"/>
      <c r="F521" s="98"/>
      <c r="G521" s="98"/>
    </row>
    <row r="522" ht="15.75" customHeight="1">
      <c r="C522" s="98"/>
      <c r="D522" s="98"/>
      <c r="E522" s="98"/>
      <c r="F522" s="98"/>
      <c r="G522" s="98"/>
    </row>
    <row r="523" ht="15.75" customHeight="1">
      <c r="C523" s="98"/>
      <c r="D523" s="98"/>
      <c r="E523" s="98"/>
      <c r="F523" s="98"/>
      <c r="G523" s="98"/>
    </row>
    <row r="524" ht="15.75" customHeight="1">
      <c r="C524" s="98"/>
      <c r="D524" s="98"/>
      <c r="E524" s="98"/>
      <c r="F524" s="98"/>
      <c r="G524" s="98"/>
    </row>
    <row r="525" ht="15.75" customHeight="1">
      <c r="C525" s="98"/>
      <c r="D525" s="98"/>
      <c r="E525" s="98"/>
      <c r="F525" s="98"/>
      <c r="G525" s="98"/>
    </row>
    <row r="526" ht="15.75" customHeight="1">
      <c r="C526" s="98"/>
      <c r="D526" s="98"/>
      <c r="E526" s="98"/>
      <c r="F526" s="98"/>
      <c r="G526" s="98"/>
    </row>
    <row r="527" ht="15.75" customHeight="1">
      <c r="C527" s="98"/>
      <c r="D527" s="98"/>
      <c r="E527" s="98"/>
      <c r="F527" s="98"/>
      <c r="G527" s="98"/>
    </row>
    <row r="528" ht="15.75" customHeight="1">
      <c r="C528" s="98"/>
      <c r="D528" s="98"/>
      <c r="E528" s="98"/>
      <c r="F528" s="98"/>
      <c r="G528" s="98"/>
    </row>
    <row r="529" ht="15.75" customHeight="1">
      <c r="C529" s="98"/>
      <c r="D529" s="98"/>
      <c r="E529" s="98"/>
      <c r="F529" s="98"/>
      <c r="G529" s="98"/>
    </row>
    <row r="530" ht="15.75" customHeight="1">
      <c r="C530" s="98"/>
      <c r="D530" s="98"/>
      <c r="E530" s="98"/>
      <c r="F530" s="98"/>
      <c r="G530" s="98"/>
    </row>
    <row r="531" ht="15.75" customHeight="1">
      <c r="C531" s="98"/>
      <c r="D531" s="98"/>
      <c r="E531" s="98"/>
      <c r="F531" s="98"/>
      <c r="G531" s="98"/>
    </row>
    <row r="532" ht="15.75" customHeight="1">
      <c r="C532" s="98"/>
      <c r="D532" s="98"/>
      <c r="E532" s="98"/>
      <c r="F532" s="98"/>
      <c r="G532" s="98"/>
    </row>
    <row r="533" ht="15.75" customHeight="1">
      <c r="C533" s="98"/>
      <c r="D533" s="98"/>
      <c r="E533" s="98"/>
      <c r="F533" s="98"/>
      <c r="G533" s="98"/>
    </row>
    <row r="534" ht="15.75" customHeight="1">
      <c r="C534" s="98"/>
      <c r="D534" s="98"/>
      <c r="E534" s="98"/>
      <c r="F534" s="98"/>
      <c r="G534" s="98"/>
    </row>
    <row r="535" ht="15.75" customHeight="1">
      <c r="C535" s="98"/>
      <c r="D535" s="98"/>
      <c r="E535" s="98"/>
      <c r="F535" s="98"/>
      <c r="G535" s="98"/>
    </row>
    <row r="536" ht="15.75" customHeight="1">
      <c r="C536" s="98"/>
      <c r="D536" s="98"/>
      <c r="E536" s="98"/>
      <c r="F536" s="98"/>
      <c r="G536" s="98"/>
    </row>
    <row r="537" ht="15.75" customHeight="1">
      <c r="C537" s="98"/>
      <c r="D537" s="98"/>
      <c r="E537" s="98"/>
      <c r="F537" s="98"/>
      <c r="G537" s="98"/>
    </row>
    <row r="538" ht="15.75" customHeight="1">
      <c r="C538" s="98"/>
      <c r="D538" s="98"/>
      <c r="E538" s="98"/>
      <c r="F538" s="98"/>
      <c r="G538" s="98"/>
    </row>
    <row r="539" ht="15.75" customHeight="1">
      <c r="C539" s="98"/>
      <c r="D539" s="98"/>
      <c r="E539" s="98"/>
      <c r="F539" s="98"/>
      <c r="G539" s="98"/>
    </row>
    <row r="540" ht="15.75" customHeight="1">
      <c r="C540" s="98"/>
      <c r="D540" s="98"/>
      <c r="E540" s="98"/>
      <c r="F540" s="98"/>
      <c r="G540" s="98"/>
    </row>
    <row r="541" ht="15.75" customHeight="1">
      <c r="C541" s="98"/>
      <c r="D541" s="98"/>
      <c r="E541" s="98"/>
      <c r="F541" s="98"/>
      <c r="G541" s="98"/>
    </row>
    <row r="542" ht="15.75" customHeight="1">
      <c r="C542" s="98"/>
      <c r="D542" s="98"/>
      <c r="E542" s="98"/>
      <c r="F542" s="98"/>
      <c r="G542" s="98"/>
    </row>
    <row r="543" ht="15.75" customHeight="1">
      <c r="C543" s="98"/>
      <c r="D543" s="98"/>
      <c r="E543" s="98"/>
      <c r="F543" s="98"/>
      <c r="G543" s="98"/>
    </row>
    <row r="544" ht="15.75" customHeight="1">
      <c r="C544" s="98"/>
      <c r="D544" s="98"/>
      <c r="E544" s="98"/>
      <c r="F544" s="98"/>
      <c r="G544" s="98"/>
    </row>
    <row r="545" ht="15.75" customHeight="1">
      <c r="C545" s="98"/>
      <c r="D545" s="98"/>
      <c r="E545" s="98"/>
      <c r="F545" s="98"/>
      <c r="G545" s="98"/>
    </row>
    <row r="546" ht="15.75" customHeight="1">
      <c r="C546" s="98"/>
      <c r="D546" s="98"/>
      <c r="E546" s="98"/>
      <c r="F546" s="98"/>
      <c r="G546" s="98"/>
    </row>
    <row r="547" ht="15.75" customHeight="1">
      <c r="C547" s="98"/>
      <c r="D547" s="98"/>
      <c r="E547" s="98"/>
      <c r="F547" s="98"/>
      <c r="G547" s="98"/>
    </row>
    <row r="548" ht="15.75" customHeight="1">
      <c r="C548" s="98"/>
      <c r="D548" s="98"/>
      <c r="E548" s="98"/>
      <c r="F548" s="98"/>
      <c r="G548" s="98"/>
    </row>
    <row r="549" ht="15.75" customHeight="1">
      <c r="C549" s="98"/>
      <c r="D549" s="98"/>
      <c r="E549" s="98"/>
      <c r="F549" s="98"/>
      <c r="G549" s="98"/>
    </row>
    <row r="550" ht="15.75" customHeight="1">
      <c r="C550" s="98"/>
      <c r="D550" s="98"/>
      <c r="E550" s="98"/>
      <c r="F550" s="98"/>
      <c r="G550" s="98"/>
    </row>
    <row r="551" ht="15.75" customHeight="1">
      <c r="C551" s="98"/>
      <c r="D551" s="98"/>
      <c r="E551" s="98"/>
      <c r="F551" s="98"/>
      <c r="G551" s="98"/>
    </row>
    <row r="552" ht="15.75" customHeight="1">
      <c r="C552" s="98"/>
      <c r="D552" s="98"/>
      <c r="E552" s="98"/>
      <c r="F552" s="98"/>
      <c r="G552" s="98"/>
    </row>
    <row r="553" ht="15.75" customHeight="1">
      <c r="C553" s="98"/>
      <c r="D553" s="98"/>
      <c r="E553" s="98"/>
      <c r="F553" s="98"/>
      <c r="G553" s="98"/>
    </row>
    <row r="554" ht="15.75" customHeight="1">
      <c r="C554" s="98"/>
      <c r="D554" s="98"/>
      <c r="E554" s="98"/>
      <c r="F554" s="98"/>
      <c r="G554" s="98"/>
    </row>
    <row r="555" ht="15.75" customHeight="1">
      <c r="C555" s="98"/>
      <c r="D555" s="98"/>
      <c r="E555" s="98"/>
      <c r="F555" s="98"/>
      <c r="G555" s="98"/>
    </row>
    <row r="556" ht="15.75" customHeight="1">
      <c r="C556" s="98"/>
      <c r="D556" s="98"/>
      <c r="E556" s="98"/>
      <c r="F556" s="98"/>
      <c r="G556" s="98"/>
    </row>
    <row r="557" ht="15.75" customHeight="1">
      <c r="C557" s="98"/>
      <c r="D557" s="98"/>
      <c r="E557" s="98"/>
      <c r="F557" s="98"/>
      <c r="G557" s="98"/>
    </row>
    <row r="558" ht="15.75" customHeight="1">
      <c r="C558" s="98"/>
      <c r="D558" s="98"/>
      <c r="E558" s="98"/>
      <c r="F558" s="98"/>
      <c r="G558" s="98"/>
    </row>
    <row r="559" ht="15.75" customHeight="1">
      <c r="C559" s="98"/>
      <c r="D559" s="98"/>
      <c r="E559" s="98"/>
      <c r="F559" s="98"/>
      <c r="G559" s="98"/>
    </row>
    <row r="560" ht="15.75" customHeight="1">
      <c r="C560" s="98"/>
      <c r="D560" s="98"/>
      <c r="E560" s="98"/>
      <c r="F560" s="98"/>
      <c r="G560" s="98"/>
    </row>
    <row r="561" ht="15.75" customHeight="1">
      <c r="C561" s="98"/>
      <c r="D561" s="98"/>
      <c r="E561" s="98"/>
      <c r="F561" s="98"/>
      <c r="G561" s="98"/>
    </row>
    <row r="562" ht="15.75" customHeight="1">
      <c r="C562" s="98"/>
      <c r="D562" s="98"/>
      <c r="E562" s="98"/>
      <c r="F562" s="98"/>
      <c r="G562" s="98"/>
    </row>
    <row r="563" ht="15.75" customHeight="1">
      <c r="C563" s="98"/>
      <c r="D563" s="98"/>
      <c r="E563" s="98"/>
      <c r="F563" s="98"/>
      <c r="G563" s="98"/>
    </row>
    <row r="564" ht="15.75" customHeight="1">
      <c r="C564" s="98"/>
      <c r="D564" s="98"/>
      <c r="E564" s="98"/>
      <c r="F564" s="98"/>
      <c r="G564" s="98"/>
    </row>
    <row r="565" ht="15.75" customHeight="1">
      <c r="C565" s="98"/>
      <c r="D565" s="98"/>
      <c r="E565" s="98"/>
      <c r="F565" s="98"/>
      <c r="G565" s="98"/>
    </row>
    <row r="566" ht="15.75" customHeight="1">
      <c r="C566" s="98"/>
      <c r="D566" s="98"/>
      <c r="E566" s="98"/>
      <c r="F566" s="98"/>
      <c r="G566" s="98"/>
    </row>
    <row r="567" ht="15.75" customHeight="1">
      <c r="C567" s="98"/>
      <c r="D567" s="98"/>
      <c r="E567" s="98"/>
      <c r="F567" s="98"/>
      <c r="G567" s="98"/>
    </row>
    <row r="568" ht="15.75" customHeight="1">
      <c r="C568" s="98"/>
      <c r="D568" s="98"/>
      <c r="E568" s="98"/>
      <c r="F568" s="98"/>
      <c r="G568" s="98"/>
    </row>
    <row r="569" ht="15.75" customHeight="1">
      <c r="C569" s="98"/>
      <c r="D569" s="98"/>
      <c r="E569" s="98"/>
      <c r="F569" s="98"/>
      <c r="G569" s="98"/>
    </row>
    <row r="570" ht="15.75" customHeight="1">
      <c r="C570" s="98"/>
      <c r="D570" s="98"/>
      <c r="E570" s="98"/>
      <c r="F570" s="98"/>
      <c r="G570" s="98"/>
    </row>
    <row r="571" ht="15.75" customHeight="1">
      <c r="C571" s="98"/>
      <c r="D571" s="98"/>
      <c r="E571" s="98"/>
      <c r="F571" s="98"/>
      <c r="G571" s="98"/>
    </row>
    <row r="572" ht="15.75" customHeight="1">
      <c r="C572" s="98"/>
      <c r="D572" s="98"/>
      <c r="E572" s="98"/>
      <c r="F572" s="98"/>
      <c r="G572" s="98"/>
    </row>
    <row r="573" ht="15.75" customHeight="1">
      <c r="C573" s="98"/>
      <c r="D573" s="98"/>
      <c r="E573" s="98"/>
      <c r="F573" s="98"/>
      <c r="G573" s="98"/>
    </row>
    <row r="574" ht="15.75" customHeight="1">
      <c r="C574" s="98"/>
      <c r="D574" s="98"/>
      <c r="E574" s="98"/>
      <c r="F574" s="98"/>
      <c r="G574" s="98"/>
    </row>
    <row r="575" ht="15.75" customHeight="1">
      <c r="C575" s="98"/>
      <c r="D575" s="98"/>
      <c r="E575" s="98"/>
      <c r="F575" s="98"/>
      <c r="G575" s="98"/>
    </row>
    <row r="576" ht="15.75" customHeight="1">
      <c r="C576" s="98"/>
      <c r="D576" s="98"/>
      <c r="E576" s="98"/>
      <c r="F576" s="98"/>
      <c r="G576" s="98"/>
    </row>
    <row r="577" ht="15.75" customHeight="1">
      <c r="C577" s="98"/>
      <c r="D577" s="98"/>
      <c r="E577" s="98"/>
      <c r="F577" s="98"/>
      <c r="G577" s="98"/>
    </row>
    <row r="578" ht="15.75" customHeight="1">
      <c r="C578" s="98"/>
      <c r="D578" s="98"/>
      <c r="E578" s="98"/>
      <c r="F578" s="98"/>
      <c r="G578" s="98"/>
    </row>
    <row r="579" ht="15.75" customHeight="1">
      <c r="C579" s="98"/>
      <c r="D579" s="98"/>
      <c r="E579" s="98"/>
      <c r="F579" s="98"/>
      <c r="G579" s="98"/>
    </row>
    <row r="580" ht="15.75" customHeight="1">
      <c r="C580" s="98"/>
      <c r="D580" s="98"/>
      <c r="E580" s="98"/>
      <c r="F580" s="98"/>
      <c r="G580" s="98"/>
    </row>
    <row r="581" ht="15.75" customHeight="1">
      <c r="C581" s="98"/>
      <c r="D581" s="98"/>
      <c r="E581" s="98"/>
      <c r="F581" s="98"/>
      <c r="G581" s="98"/>
    </row>
    <row r="582" ht="15.75" customHeight="1">
      <c r="C582" s="98"/>
      <c r="D582" s="98"/>
      <c r="E582" s="98"/>
      <c r="F582" s="98"/>
      <c r="G582" s="98"/>
    </row>
    <row r="583" ht="15.75" customHeight="1">
      <c r="C583" s="98"/>
      <c r="D583" s="98"/>
      <c r="E583" s="98"/>
      <c r="F583" s="98"/>
      <c r="G583" s="98"/>
    </row>
    <row r="584" ht="15.75" customHeight="1">
      <c r="C584" s="98"/>
      <c r="D584" s="98"/>
      <c r="E584" s="98"/>
      <c r="F584" s="98"/>
      <c r="G584" s="98"/>
    </row>
    <row r="585" ht="15.75" customHeight="1">
      <c r="C585" s="98"/>
      <c r="D585" s="98"/>
      <c r="E585" s="98"/>
      <c r="F585" s="98"/>
      <c r="G585" s="98"/>
    </row>
    <row r="586" ht="15.75" customHeight="1">
      <c r="C586" s="98"/>
      <c r="D586" s="98"/>
      <c r="E586" s="98"/>
      <c r="F586" s="98"/>
      <c r="G586" s="98"/>
    </row>
    <row r="587" ht="15.75" customHeight="1">
      <c r="C587" s="98"/>
      <c r="D587" s="98"/>
      <c r="E587" s="98"/>
      <c r="F587" s="98"/>
      <c r="G587" s="98"/>
    </row>
    <row r="588" ht="15.75" customHeight="1">
      <c r="C588" s="98"/>
      <c r="D588" s="98"/>
      <c r="E588" s="98"/>
      <c r="F588" s="98"/>
      <c r="G588" s="98"/>
    </row>
    <row r="589" ht="15.75" customHeight="1">
      <c r="C589" s="98"/>
      <c r="D589" s="98"/>
      <c r="E589" s="98"/>
      <c r="F589" s="98"/>
      <c r="G589" s="98"/>
    </row>
    <row r="590" ht="15.75" customHeight="1">
      <c r="C590" s="98"/>
      <c r="D590" s="98"/>
      <c r="E590" s="98"/>
      <c r="F590" s="98"/>
      <c r="G590" s="98"/>
    </row>
    <row r="591" ht="15.75" customHeight="1">
      <c r="C591" s="98"/>
      <c r="D591" s="98"/>
      <c r="E591" s="98"/>
      <c r="F591" s="98"/>
      <c r="G591" s="98"/>
    </row>
    <row r="592" ht="15.75" customHeight="1">
      <c r="C592" s="98"/>
      <c r="D592" s="98"/>
      <c r="E592" s="98"/>
      <c r="F592" s="98"/>
      <c r="G592" s="98"/>
    </row>
    <row r="593" ht="15.75" customHeight="1">
      <c r="C593" s="98"/>
      <c r="D593" s="98"/>
      <c r="E593" s="98"/>
      <c r="F593" s="98"/>
      <c r="G593" s="98"/>
    </row>
    <row r="594" ht="15.75" customHeight="1">
      <c r="C594" s="98"/>
      <c r="D594" s="98"/>
      <c r="E594" s="98"/>
      <c r="F594" s="98"/>
      <c r="G594" s="98"/>
    </row>
    <row r="595" ht="15.75" customHeight="1">
      <c r="C595" s="98"/>
      <c r="D595" s="98"/>
      <c r="E595" s="98"/>
      <c r="F595" s="98"/>
      <c r="G595" s="98"/>
    </row>
    <row r="596" ht="15.75" customHeight="1">
      <c r="C596" s="98"/>
      <c r="D596" s="98"/>
      <c r="E596" s="98"/>
      <c r="F596" s="98"/>
      <c r="G596" s="98"/>
    </row>
    <row r="597" ht="15.75" customHeight="1">
      <c r="C597" s="98"/>
      <c r="D597" s="98"/>
      <c r="E597" s="98"/>
      <c r="F597" s="98"/>
      <c r="G597" s="98"/>
    </row>
    <row r="598" ht="15.75" customHeight="1">
      <c r="C598" s="98"/>
      <c r="D598" s="98"/>
      <c r="E598" s="98"/>
      <c r="F598" s="98"/>
      <c r="G598" s="98"/>
    </row>
    <row r="599" ht="15.75" customHeight="1">
      <c r="C599" s="98"/>
      <c r="D599" s="98"/>
      <c r="E599" s="98"/>
      <c r="F599" s="98"/>
      <c r="G599" s="98"/>
    </row>
    <row r="600" ht="15.75" customHeight="1">
      <c r="C600" s="98"/>
      <c r="D600" s="98"/>
      <c r="E600" s="98"/>
      <c r="F600" s="98"/>
      <c r="G600" s="98"/>
    </row>
    <row r="601" ht="15.75" customHeight="1">
      <c r="C601" s="98"/>
      <c r="D601" s="98"/>
      <c r="E601" s="98"/>
      <c r="F601" s="98"/>
      <c r="G601" s="98"/>
    </row>
    <row r="602" ht="15.75" customHeight="1">
      <c r="C602" s="98"/>
      <c r="D602" s="98"/>
      <c r="E602" s="98"/>
      <c r="F602" s="98"/>
      <c r="G602" s="98"/>
    </row>
    <row r="603" ht="15.75" customHeight="1">
      <c r="C603" s="98"/>
      <c r="D603" s="98"/>
      <c r="E603" s="98"/>
      <c r="F603" s="98"/>
      <c r="G603" s="98"/>
    </row>
    <row r="604" ht="15.75" customHeight="1">
      <c r="C604" s="98"/>
      <c r="D604" s="98"/>
      <c r="E604" s="98"/>
      <c r="F604" s="98"/>
      <c r="G604" s="98"/>
    </row>
    <row r="605" ht="15.75" customHeight="1">
      <c r="C605" s="98"/>
      <c r="D605" s="98"/>
      <c r="E605" s="98"/>
      <c r="F605" s="98"/>
      <c r="G605" s="98"/>
    </row>
    <row r="606" ht="15.75" customHeight="1">
      <c r="C606" s="98"/>
      <c r="D606" s="98"/>
      <c r="E606" s="98"/>
      <c r="F606" s="98"/>
      <c r="G606" s="98"/>
    </row>
    <row r="607" ht="15.75" customHeight="1">
      <c r="C607" s="98"/>
      <c r="D607" s="98"/>
      <c r="E607" s="98"/>
      <c r="F607" s="98"/>
      <c r="G607" s="98"/>
    </row>
    <row r="608" ht="15.75" customHeight="1">
      <c r="C608" s="98"/>
      <c r="D608" s="98"/>
      <c r="E608" s="98"/>
      <c r="F608" s="98"/>
      <c r="G608" s="98"/>
    </row>
    <row r="609" ht="15.75" customHeight="1">
      <c r="C609" s="98"/>
      <c r="D609" s="98"/>
      <c r="E609" s="98"/>
      <c r="F609" s="98"/>
      <c r="G609" s="98"/>
    </row>
    <row r="610" ht="15.75" customHeight="1">
      <c r="C610" s="98"/>
      <c r="D610" s="98"/>
      <c r="E610" s="98"/>
      <c r="F610" s="98"/>
      <c r="G610" s="98"/>
    </row>
    <row r="611" ht="15.75" customHeight="1">
      <c r="C611" s="98"/>
      <c r="D611" s="98"/>
      <c r="E611" s="98"/>
      <c r="F611" s="98"/>
      <c r="G611" s="98"/>
    </row>
    <row r="612" ht="15.75" customHeight="1">
      <c r="C612" s="98"/>
      <c r="D612" s="98"/>
      <c r="E612" s="98"/>
      <c r="F612" s="98"/>
      <c r="G612" s="98"/>
    </row>
    <row r="613" ht="15.75" customHeight="1">
      <c r="C613" s="98"/>
      <c r="D613" s="98"/>
      <c r="E613" s="98"/>
      <c r="F613" s="98"/>
      <c r="G613" s="98"/>
    </row>
    <row r="614" ht="15.75" customHeight="1">
      <c r="C614" s="98"/>
      <c r="D614" s="98"/>
      <c r="E614" s="98"/>
      <c r="F614" s="98"/>
      <c r="G614" s="98"/>
    </row>
    <row r="615" ht="15.75" customHeight="1">
      <c r="C615" s="98"/>
      <c r="D615" s="98"/>
      <c r="E615" s="98"/>
      <c r="F615" s="98"/>
      <c r="G615" s="98"/>
    </row>
    <row r="616" ht="15.75" customHeight="1">
      <c r="C616" s="98"/>
      <c r="D616" s="98"/>
      <c r="E616" s="98"/>
      <c r="F616" s="98"/>
      <c r="G616" s="98"/>
    </row>
    <row r="617" ht="15.75" customHeight="1">
      <c r="C617" s="98"/>
      <c r="D617" s="98"/>
      <c r="E617" s="98"/>
      <c r="F617" s="98"/>
      <c r="G617" s="98"/>
    </row>
    <row r="618" ht="15.75" customHeight="1">
      <c r="C618" s="98"/>
      <c r="D618" s="98"/>
      <c r="E618" s="98"/>
      <c r="F618" s="98"/>
      <c r="G618" s="98"/>
    </row>
    <row r="619" ht="15.75" customHeight="1">
      <c r="C619" s="98"/>
      <c r="D619" s="98"/>
      <c r="E619" s="98"/>
      <c r="F619" s="98"/>
      <c r="G619" s="98"/>
    </row>
    <row r="620" ht="15.75" customHeight="1">
      <c r="C620" s="98"/>
      <c r="D620" s="98"/>
      <c r="E620" s="98"/>
      <c r="F620" s="98"/>
      <c r="G620" s="98"/>
    </row>
    <row r="621" ht="15.75" customHeight="1">
      <c r="C621" s="98"/>
      <c r="D621" s="98"/>
      <c r="E621" s="98"/>
      <c r="F621" s="98"/>
      <c r="G621" s="98"/>
    </row>
    <row r="622" ht="15.75" customHeight="1">
      <c r="C622" s="98"/>
      <c r="D622" s="98"/>
      <c r="E622" s="98"/>
      <c r="F622" s="98"/>
      <c r="G622" s="98"/>
    </row>
    <row r="623" ht="15.75" customHeight="1">
      <c r="C623" s="98"/>
      <c r="D623" s="98"/>
      <c r="E623" s="98"/>
      <c r="F623" s="98"/>
      <c r="G623" s="98"/>
    </row>
    <row r="624" ht="15.75" customHeight="1">
      <c r="C624" s="98"/>
      <c r="D624" s="98"/>
      <c r="E624" s="98"/>
      <c r="F624" s="98"/>
      <c r="G624" s="98"/>
    </row>
    <row r="625" ht="15.75" customHeight="1">
      <c r="C625" s="98"/>
      <c r="D625" s="98"/>
      <c r="E625" s="98"/>
      <c r="F625" s="98"/>
      <c r="G625" s="98"/>
    </row>
    <row r="626" ht="15.75" customHeight="1">
      <c r="C626" s="98"/>
      <c r="D626" s="98"/>
      <c r="E626" s="98"/>
      <c r="F626" s="98"/>
      <c r="G626" s="98"/>
    </row>
    <row r="627" ht="15.75" customHeight="1">
      <c r="C627" s="98"/>
      <c r="D627" s="98"/>
      <c r="E627" s="98"/>
      <c r="F627" s="98"/>
      <c r="G627" s="98"/>
    </row>
    <row r="628" ht="15.75" customHeight="1">
      <c r="C628" s="98"/>
      <c r="D628" s="98"/>
      <c r="E628" s="98"/>
      <c r="F628" s="98"/>
      <c r="G628" s="98"/>
    </row>
    <row r="629" ht="15.75" customHeight="1">
      <c r="C629" s="98"/>
      <c r="D629" s="98"/>
      <c r="E629" s="98"/>
      <c r="F629" s="98"/>
      <c r="G629" s="98"/>
    </row>
    <row r="630" ht="15.75" customHeight="1">
      <c r="C630" s="98"/>
      <c r="D630" s="98"/>
      <c r="E630" s="98"/>
      <c r="F630" s="98"/>
      <c r="G630" s="98"/>
    </row>
    <row r="631" ht="15.75" customHeight="1">
      <c r="C631" s="98"/>
      <c r="D631" s="98"/>
      <c r="E631" s="98"/>
      <c r="F631" s="98"/>
      <c r="G631" s="98"/>
    </row>
    <row r="632" ht="15.75" customHeight="1">
      <c r="C632" s="98"/>
      <c r="D632" s="98"/>
      <c r="E632" s="98"/>
      <c r="F632" s="98"/>
      <c r="G632" s="98"/>
    </row>
    <row r="633" ht="15.75" customHeight="1">
      <c r="C633" s="98"/>
      <c r="D633" s="98"/>
      <c r="E633" s="98"/>
      <c r="F633" s="98"/>
      <c r="G633" s="98"/>
    </row>
    <row r="634" ht="15.75" customHeight="1">
      <c r="C634" s="98"/>
      <c r="D634" s="98"/>
      <c r="E634" s="98"/>
      <c r="F634" s="98"/>
      <c r="G634" s="98"/>
    </row>
    <row r="635" ht="15.75" customHeight="1">
      <c r="C635" s="98"/>
      <c r="D635" s="98"/>
      <c r="E635" s="98"/>
      <c r="F635" s="98"/>
      <c r="G635" s="98"/>
    </row>
    <row r="636" ht="15.75" customHeight="1">
      <c r="C636" s="98"/>
      <c r="D636" s="98"/>
      <c r="E636" s="98"/>
      <c r="F636" s="98"/>
      <c r="G636" s="98"/>
    </row>
    <row r="637" ht="15.75" customHeight="1">
      <c r="C637" s="98"/>
      <c r="D637" s="98"/>
      <c r="E637" s="98"/>
      <c r="F637" s="98"/>
      <c r="G637" s="98"/>
    </row>
    <row r="638" ht="15.75" customHeight="1">
      <c r="C638" s="98"/>
      <c r="D638" s="98"/>
      <c r="E638" s="98"/>
      <c r="F638" s="98"/>
      <c r="G638" s="98"/>
    </row>
    <row r="639" ht="15.75" customHeight="1">
      <c r="C639" s="98"/>
      <c r="D639" s="98"/>
      <c r="E639" s="98"/>
      <c r="F639" s="98"/>
      <c r="G639" s="98"/>
    </row>
    <row r="640" ht="15.75" customHeight="1">
      <c r="C640" s="98"/>
      <c r="D640" s="98"/>
      <c r="E640" s="98"/>
      <c r="F640" s="98"/>
      <c r="G640" s="98"/>
    </row>
    <row r="641" ht="15.75" customHeight="1">
      <c r="C641" s="98"/>
      <c r="D641" s="98"/>
      <c r="E641" s="98"/>
      <c r="F641" s="98"/>
      <c r="G641" s="98"/>
    </row>
    <row r="642" ht="15.75" customHeight="1">
      <c r="C642" s="98"/>
      <c r="D642" s="98"/>
      <c r="E642" s="98"/>
      <c r="F642" s="98"/>
      <c r="G642" s="98"/>
    </row>
    <row r="643" ht="15.75" customHeight="1">
      <c r="C643" s="98"/>
      <c r="D643" s="98"/>
      <c r="E643" s="98"/>
      <c r="F643" s="98"/>
      <c r="G643" s="98"/>
    </row>
    <row r="644" ht="15.75" customHeight="1">
      <c r="C644" s="98"/>
      <c r="D644" s="98"/>
      <c r="E644" s="98"/>
      <c r="F644" s="98"/>
      <c r="G644" s="98"/>
    </row>
    <row r="645" ht="15.75" customHeight="1">
      <c r="C645" s="98"/>
      <c r="D645" s="98"/>
      <c r="E645" s="98"/>
      <c r="F645" s="98"/>
      <c r="G645" s="98"/>
    </row>
    <row r="646" ht="15.75" customHeight="1">
      <c r="C646" s="98"/>
      <c r="D646" s="98"/>
      <c r="E646" s="98"/>
      <c r="F646" s="98"/>
      <c r="G646" s="98"/>
    </row>
    <row r="647" ht="15.75" customHeight="1">
      <c r="C647" s="98"/>
      <c r="D647" s="98"/>
      <c r="E647" s="98"/>
      <c r="F647" s="98"/>
      <c r="G647" s="98"/>
    </row>
    <row r="648" ht="15.75" customHeight="1">
      <c r="C648" s="98"/>
      <c r="D648" s="98"/>
      <c r="E648" s="98"/>
      <c r="F648" s="98"/>
      <c r="G648" s="98"/>
    </row>
    <row r="649" ht="15.75" customHeight="1">
      <c r="C649" s="98"/>
      <c r="D649" s="98"/>
      <c r="E649" s="98"/>
      <c r="F649" s="98"/>
      <c r="G649" s="98"/>
    </row>
    <row r="650" ht="15.75" customHeight="1">
      <c r="C650" s="98"/>
      <c r="D650" s="98"/>
      <c r="E650" s="98"/>
      <c r="F650" s="98"/>
      <c r="G650" s="98"/>
    </row>
    <row r="651" ht="15.75" customHeight="1">
      <c r="C651" s="98"/>
      <c r="D651" s="98"/>
      <c r="E651" s="98"/>
      <c r="F651" s="98"/>
      <c r="G651" s="98"/>
    </row>
    <row r="652" ht="15.75" customHeight="1">
      <c r="C652" s="98"/>
      <c r="D652" s="98"/>
      <c r="E652" s="98"/>
      <c r="F652" s="98"/>
      <c r="G652" s="98"/>
    </row>
    <row r="653" ht="15.75" customHeight="1">
      <c r="C653" s="98"/>
      <c r="D653" s="98"/>
      <c r="E653" s="98"/>
      <c r="F653" s="98"/>
      <c r="G653" s="98"/>
    </row>
    <row r="654" ht="15.75" customHeight="1">
      <c r="C654" s="98"/>
      <c r="D654" s="98"/>
      <c r="E654" s="98"/>
      <c r="F654" s="98"/>
      <c r="G654" s="98"/>
    </row>
    <row r="655" ht="15.75" customHeight="1">
      <c r="C655" s="98"/>
      <c r="D655" s="98"/>
      <c r="E655" s="98"/>
      <c r="F655" s="98"/>
      <c r="G655" s="98"/>
    </row>
    <row r="656" ht="15.75" customHeight="1">
      <c r="C656" s="98"/>
      <c r="D656" s="98"/>
      <c r="E656" s="98"/>
      <c r="F656" s="98"/>
      <c r="G656" s="98"/>
    </row>
    <row r="657" ht="15.75" customHeight="1">
      <c r="C657" s="98"/>
      <c r="D657" s="98"/>
      <c r="E657" s="98"/>
      <c r="F657" s="98"/>
      <c r="G657" s="98"/>
    </row>
    <row r="658" ht="15.75" customHeight="1">
      <c r="C658" s="98"/>
      <c r="D658" s="98"/>
      <c r="E658" s="98"/>
      <c r="F658" s="98"/>
      <c r="G658" s="98"/>
    </row>
    <row r="659" ht="15.75" customHeight="1">
      <c r="C659" s="98"/>
      <c r="D659" s="98"/>
      <c r="E659" s="98"/>
      <c r="F659" s="98"/>
      <c r="G659" s="98"/>
    </row>
    <row r="660" ht="15.75" customHeight="1">
      <c r="C660" s="98"/>
      <c r="D660" s="98"/>
      <c r="E660" s="98"/>
      <c r="F660" s="98"/>
      <c r="G660" s="98"/>
    </row>
    <row r="661" ht="15.75" customHeight="1">
      <c r="C661" s="98"/>
      <c r="D661" s="98"/>
      <c r="E661" s="98"/>
      <c r="F661" s="98"/>
      <c r="G661" s="98"/>
    </row>
    <row r="662" ht="15.75" customHeight="1">
      <c r="C662" s="98"/>
      <c r="D662" s="98"/>
      <c r="E662" s="98"/>
      <c r="F662" s="98"/>
      <c r="G662" s="98"/>
    </row>
    <row r="663" ht="15.75" customHeight="1">
      <c r="C663" s="98"/>
      <c r="D663" s="98"/>
      <c r="E663" s="98"/>
      <c r="F663" s="98"/>
      <c r="G663" s="98"/>
    </row>
    <row r="664" ht="15.75" customHeight="1">
      <c r="C664" s="98"/>
      <c r="D664" s="98"/>
      <c r="E664" s="98"/>
      <c r="F664" s="98"/>
      <c r="G664" s="98"/>
    </row>
    <row r="665" ht="15.75" customHeight="1">
      <c r="C665" s="98"/>
      <c r="D665" s="98"/>
      <c r="E665" s="98"/>
      <c r="F665" s="98"/>
      <c r="G665" s="98"/>
    </row>
    <row r="666" ht="15.75" customHeight="1">
      <c r="C666" s="98"/>
      <c r="D666" s="98"/>
      <c r="E666" s="98"/>
      <c r="F666" s="98"/>
      <c r="G666" s="98"/>
    </row>
    <row r="667" ht="15.75" customHeight="1">
      <c r="C667" s="98"/>
      <c r="D667" s="98"/>
      <c r="E667" s="98"/>
      <c r="F667" s="98"/>
      <c r="G667" s="98"/>
    </row>
    <row r="668" ht="15.75" customHeight="1">
      <c r="C668" s="98"/>
      <c r="D668" s="98"/>
      <c r="E668" s="98"/>
      <c r="F668" s="98"/>
      <c r="G668" s="98"/>
    </row>
    <row r="669" ht="15.75" customHeight="1">
      <c r="C669" s="98"/>
      <c r="D669" s="98"/>
      <c r="E669" s="98"/>
      <c r="F669" s="98"/>
      <c r="G669" s="98"/>
    </row>
    <row r="670" ht="15.75" customHeight="1">
      <c r="C670" s="98"/>
      <c r="D670" s="98"/>
      <c r="E670" s="98"/>
      <c r="F670" s="98"/>
      <c r="G670" s="98"/>
    </row>
    <row r="671" ht="15.75" customHeight="1">
      <c r="C671" s="98"/>
      <c r="D671" s="98"/>
      <c r="E671" s="98"/>
      <c r="F671" s="98"/>
      <c r="G671" s="98"/>
    </row>
    <row r="672" ht="15.75" customHeight="1">
      <c r="C672" s="98"/>
      <c r="D672" s="98"/>
      <c r="E672" s="98"/>
      <c r="F672" s="98"/>
      <c r="G672" s="98"/>
    </row>
    <row r="673" ht="15.75" customHeight="1">
      <c r="C673" s="98"/>
      <c r="D673" s="98"/>
      <c r="E673" s="98"/>
      <c r="F673" s="98"/>
      <c r="G673" s="98"/>
    </row>
    <row r="674" ht="15.75" customHeight="1">
      <c r="C674" s="98"/>
      <c r="D674" s="98"/>
      <c r="E674" s="98"/>
      <c r="F674" s="98"/>
      <c r="G674" s="98"/>
    </row>
    <row r="675" ht="15.75" customHeight="1">
      <c r="C675" s="98"/>
      <c r="D675" s="98"/>
      <c r="E675" s="98"/>
      <c r="F675" s="98"/>
      <c r="G675" s="98"/>
    </row>
    <row r="676" ht="15.75" customHeight="1">
      <c r="C676" s="98"/>
      <c r="D676" s="98"/>
      <c r="E676" s="98"/>
      <c r="F676" s="98"/>
      <c r="G676" s="98"/>
    </row>
    <row r="677" ht="15.75" customHeight="1">
      <c r="C677" s="98"/>
      <c r="D677" s="98"/>
      <c r="E677" s="98"/>
      <c r="F677" s="98"/>
      <c r="G677" s="98"/>
    </row>
    <row r="678" ht="15.75" customHeight="1">
      <c r="C678" s="98"/>
      <c r="D678" s="98"/>
      <c r="E678" s="98"/>
      <c r="F678" s="98"/>
      <c r="G678" s="98"/>
    </row>
    <row r="679" ht="15.75" customHeight="1">
      <c r="C679" s="98"/>
      <c r="D679" s="98"/>
      <c r="E679" s="98"/>
      <c r="F679" s="98"/>
      <c r="G679" s="98"/>
    </row>
    <row r="680" ht="15.75" customHeight="1">
      <c r="C680" s="98"/>
      <c r="D680" s="98"/>
      <c r="E680" s="98"/>
      <c r="F680" s="98"/>
      <c r="G680" s="98"/>
    </row>
    <row r="681" ht="15.75" customHeight="1">
      <c r="C681" s="98"/>
      <c r="D681" s="98"/>
      <c r="E681" s="98"/>
      <c r="F681" s="98"/>
      <c r="G681" s="98"/>
    </row>
    <row r="682" ht="15.75" customHeight="1">
      <c r="C682" s="98"/>
      <c r="D682" s="98"/>
      <c r="E682" s="98"/>
      <c r="F682" s="98"/>
      <c r="G682" s="98"/>
    </row>
    <row r="683" ht="15.75" customHeight="1">
      <c r="C683" s="98"/>
      <c r="D683" s="98"/>
      <c r="E683" s="98"/>
      <c r="F683" s="98"/>
      <c r="G683" s="98"/>
    </row>
    <row r="684" ht="15.75" customHeight="1">
      <c r="C684" s="98"/>
      <c r="D684" s="98"/>
      <c r="E684" s="98"/>
      <c r="F684" s="98"/>
      <c r="G684" s="98"/>
    </row>
    <row r="685" ht="15.75" customHeight="1">
      <c r="C685" s="98"/>
      <c r="D685" s="98"/>
      <c r="E685" s="98"/>
      <c r="F685" s="98"/>
      <c r="G685" s="98"/>
    </row>
    <row r="686" ht="15.75" customHeight="1">
      <c r="C686" s="98"/>
      <c r="D686" s="98"/>
      <c r="E686" s="98"/>
      <c r="F686" s="98"/>
      <c r="G686" s="98"/>
    </row>
    <row r="687" ht="15.75" customHeight="1">
      <c r="C687" s="98"/>
      <c r="D687" s="98"/>
      <c r="E687" s="98"/>
      <c r="F687" s="98"/>
      <c r="G687" s="98"/>
    </row>
    <row r="688" ht="15.75" customHeight="1">
      <c r="C688" s="98"/>
      <c r="D688" s="98"/>
      <c r="E688" s="98"/>
      <c r="F688" s="98"/>
      <c r="G688" s="98"/>
    </row>
    <row r="689" ht="15.75" customHeight="1">
      <c r="C689" s="98"/>
      <c r="D689" s="98"/>
      <c r="E689" s="98"/>
      <c r="F689" s="98"/>
      <c r="G689" s="98"/>
    </row>
    <row r="690" ht="15.75" customHeight="1">
      <c r="C690" s="98"/>
      <c r="D690" s="98"/>
      <c r="E690" s="98"/>
      <c r="F690" s="98"/>
      <c r="G690" s="98"/>
    </row>
    <row r="691" ht="15.75" customHeight="1">
      <c r="C691" s="98"/>
      <c r="D691" s="98"/>
      <c r="E691" s="98"/>
      <c r="F691" s="98"/>
      <c r="G691" s="98"/>
    </row>
    <row r="692" ht="15.75" customHeight="1">
      <c r="C692" s="98"/>
      <c r="D692" s="98"/>
      <c r="E692" s="98"/>
      <c r="F692" s="98"/>
      <c r="G692" s="98"/>
    </row>
    <row r="693" ht="15.75" customHeight="1">
      <c r="C693" s="98"/>
      <c r="D693" s="98"/>
      <c r="E693" s="98"/>
      <c r="F693" s="98"/>
      <c r="G693" s="98"/>
    </row>
    <row r="694" ht="15.75" customHeight="1">
      <c r="C694" s="98"/>
      <c r="D694" s="98"/>
      <c r="E694" s="98"/>
      <c r="F694" s="98"/>
      <c r="G694" s="98"/>
    </row>
    <row r="695" ht="15.75" customHeight="1">
      <c r="C695" s="98"/>
      <c r="D695" s="98"/>
      <c r="E695" s="98"/>
      <c r="F695" s="98"/>
      <c r="G695" s="98"/>
    </row>
    <row r="696" ht="15.75" customHeight="1">
      <c r="C696" s="98"/>
      <c r="D696" s="98"/>
      <c r="E696" s="98"/>
      <c r="F696" s="98"/>
      <c r="G696" s="98"/>
    </row>
    <row r="697" ht="15.75" customHeight="1">
      <c r="C697" s="98"/>
      <c r="D697" s="98"/>
      <c r="E697" s="98"/>
      <c r="F697" s="98"/>
      <c r="G697" s="98"/>
    </row>
    <row r="698" ht="15.75" customHeight="1">
      <c r="C698" s="98"/>
      <c r="D698" s="98"/>
      <c r="E698" s="98"/>
      <c r="F698" s="98"/>
      <c r="G698" s="98"/>
    </row>
    <row r="699" ht="15.75" customHeight="1">
      <c r="C699" s="98"/>
      <c r="D699" s="98"/>
      <c r="E699" s="98"/>
      <c r="F699" s="98"/>
      <c r="G699" s="98"/>
    </row>
    <row r="700" ht="15.75" customHeight="1">
      <c r="C700" s="98"/>
      <c r="D700" s="98"/>
      <c r="E700" s="98"/>
      <c r="F700" s="98"/>
      <c r="G700" s="98"/>
    </row>
    <row r="701" ht="15.75" customHeight="1">
      <c r="C701" s="98"/>
      <c r="D701" s="98"/>
      <c r="E701" s="98"/>
      <c r="F701" s="98"/>
      <c r="G701" s="98"/>
    </row>
    <row r="702" ht="15.75" customHeight="1">
      <c r="C702" s="98"/>
      <c r="D702" s="98"/>
      <c r="E702" s="98"/>
      <c r="F702" s="98"/>
      <c r="G702" s="98"/>
    </row>
    <row r="703" ht="15.75" customHeight="1">
      <c r="C703" s="98"/>
      <c r="D703" s="98"/>
      <c r="E703" s="98"/>
      <c r="F703" s="98"/>
      <c r="G703" s="98"/>
    </row>
    <row r="704" ht="15.75" customHeight="1">
      <c r="C704" s="98"/>
      <c r="D704" s="98"/>
      <c r="E704" s="98"/>
      <c r="F704" s="98"/>
      <c r="G704" s="98"/>
    </row>
    <row r="705" ht="15.75" customHeight="1">
      <c r="C705" s="98"/>
      <c r="D705" s="98"/>
      <c r="E705" s="98"/>
      <c r="F705" s="98"/>
      <c r="G705" s="98"/>
    </row>
    <row r="706" ht="15.75" customHeight="1">
      <c r="C706" s="98"/>
      <c r="D706" s="98"/>
      <c r="E706" s="98"/>
      <c r="F706" s="98"/>
      <c r="G706" s="98"/>
    </row>
    <row r="707" ht="15.75" customHeight="1">
      <c r="C707" s="98"/>
      <c r="D707" s="98"/>
      <c r="E707" s="98"/>
      <c r="F707" s="98"/>
      <c r="G707" s="98"/>
    </row>
    <row r="708" ht="15.75" customHeight="1">
      <c r="C708" s="98"/>
      <c r="D708" s="98"/>
      <c r="E708" s="98"/>
      <c r="F708" s="98"/>
      <c r="G708" s="98"/>
    </row>
    <row r="709" ht="15.75" customHeight="1">
      <c r="C709" s="98"/>
      <c r="D709" s="98"/>
      <c r="E709" s="98"/>
      <c r="F709" s="98"/>
      <c r="G709" s="98"/>
    </row>
    <row r="710" ht="15.75" customHeight="1">
      <c r="C710" s="98"/>
      <c r="D710" s="98"/>
      <c r="E710" s="98"/>
      <c r="F710" s="98"/>
      <c r="G710" s="98"/>
    </row>
    <row r="711" ht="15.75" customHeight="1">
      <c r="C711" s="98"/>
      <c r="D711" s="98"/>
      <c r="E711" s="98"/>
      <c r="F711" s="98"/>
      <c r="G711" s="98"/>
    </row>
    <row r="712" ht="15.75" customHeight="1">
      <c r="C712" s="98"/>
      <c r="D712" s="98"/>
      <c r="E712" s="98"/>
      <c r="F712" s="98"/>
      <c r="G712" s="98"/>
    </row>
    <row r="713" ht="15.75" customHeight="1">
      <c r="C713" s="98"/>
      <c r="D713" s="98"/>
      <c r="E713" s="98"/>
      <c r="F713" s="98"/>
      <c r="G713" s="98"/>
    </row>
    <row r="714" ht="15.75" customHeight="1">
      <c r="C714" s="98"/>
      <c r="D714" s="98"/>
      <c r="E714" s="98"/>
      <c r="F714" s="98"/>
      <c r="G714" s="98"/>
    </row>
    <row r="715" ht="15.75" customHeight="1">
      <c r="C715" s="98"/>
      <c r="D715" s="98"/>
      <c r="E715" s="98"/>
      <c r="F715" s="98"/>
      <c r="G715" s="98"/>
    </row>
    <row r="716" ht="15.75" customHeight="1">
      <c r="C716" s="98"/>
      <c r="D716" s="98"/>
      <c r="E716" s="98"/>
      <c r="F716" s="98"/>
      <c r="G716" s="98"/>
    </row>
    <row r="717" ht="15.75" customHeight="1">
      <c r="C717" s="98"/>
      <c r="D717" s="98"/>
      <c r="E717" s="98"/>
      <c r="F717" s="98"/>
      <c r="G717" s="98"/>
    </row>
    <row r="718" ht="15.75" customHeight="1">
      <c r="C718" s="98"/>
      <c r="D718" s="98"/>
      <c r="E718" s="98"/>
      <c r="F718" s="98"/>
      <c r="G718" s="98"/>
    </row>
    <row r="719" ht="15.75" customHeight="1">
      <c r="C719" s="98"/>
      <c r="D719" s="98"/>
      <c r="E719" s="98"/>
      <c r="F719" s="98"/>
      <c r="G719" s="98"/>
    </row>
    <row r="720" ht="15.75" customHeight="1">
      <c r="C720" s="98"/>
      <c r="D720" s="98"/>
      <c r="E720" s="98"/>
      <c r="F720" s="98"/>
      <c r="G720" s="98"/>
    </row>
    <row r="721" ht="15.75" customHeight="1">
      <c r="C721" s="98"/>
      <c r="D721" s="98"/>
      <c r="E721" s="98"/>
      <c r="F721" s="98"/>
      <c r="G721" s="98"/>
    </row>
    <row r="722" ht="15.75" customHeight="1">
      <c r="C722" s="98"/>
      <c r="D722" s="98"/>
      <c r="E722" s="98"/>
      <c r="F722" s="98"/>
      <c r="G722" s="98"/>
    </row>
    <row r="723" ht="15.75" customHeight="1">
      <c r="C723" s="98"/>
      <c r="D723" s="98"/>
      <c r="E723" s="98"/>
      <c r="F723" s="98"/>
      <c r="G723" s="98"/>
    </row>
    <row r="724" ht="15.75" customHeight="1">
      <c r="C724" s="98"/>
      <c r="D724" s="98"/>
      <c r="E724" s="98"/>
      <c r="F724" s="98"/>
      <c r="G724" s="98"/>
    </row>
    <row r="725" ht="15.75" customHeight="1">
      <c r="C725" s="98"/>
      <c r="D725" s="98"/>
      <c r="E725" s="98"/>
      <c r="F725" s="98"/>
      <c r="G725" s="98"/>
    </row>
    <row r="726" ht="15.75" customHeight="1">
      <c r="C726" s="98"/>
      <c r="D726" s="98"/>
      <c r="E726" s="98"/>
      <c r="F726" s="98"/>
      <c r="G726" s="98"/>
    </row>
    <row r="727" ht="15.75" customHeight="1">
      <c r="C727" s="98"/>
      <c r="D727" s="98"/>
      <c r="E727" s="98"/>
      <c r="F727" s="98"/>
      <c r="G727" s="98"/>
    </row>
    <row r="728" ht="15.75" customHeight="1">
      <c r="C728" s="98"/>
      <c r="D728" s="98"/>
      <c r="E728" s="98"/>
      <c r="F728" s="98"/>
      <c r="G728" s="98"/>
    </row>
    <row r="729" ht="15.75" customHeight="1">
      <c r="C729" s="98"/>
      <c r="D729" s="98"/>
      <c r="E729" s="98"/>
      <c r="F729" s="98"/>
      <c r="G729" s="98"/>
    </row>
    <row r="730" ht="15.75" customHeight="1">
      <c r="C730" s="98"/>
      <c r="D730" s="98"/>
      <c r="E730" s="98"/>
      <c r="F730" s="98"/>
      <c r="G730" s="98"/>
    </row>
    <row r="731" ht="15.75" customHeight="1">
      <c r="C731" s="98"/>
      <c r="D731" s="98"/>
      <c r="E731" s="98"/>
      <c r="F731" s="98"/>
      <c r="G731" s="98"/>
    </row>
    <row r="732" ht="15.75" customHeight="1">
      <c r="C732" s="98"/>
      <c r="D732" s="98"/>
      <c r="E732" s="98"/>
      <c r="F732" s="98"/>
      <c r="G732" s="98"/>
    </row>
    <row r="733" ht="15.75" customHeight="1">
      <c r="C733" s="98"/>
      <c r="D733" s="98"/>
      <c r="E733" s="98"/>
      <c r="F733" s="98"/>
      <c r="G733" s="98"/>
    </row>
    <row r="734" ht="15.75" customHeight="1">
      <c r="C734" s="98"/>
      <c r="D734" s="98"/>
      <c r="E734" s="98"/>
      <c r="F734" s="98"/>
      <c r="G734" s="98"/>
    </row>
    <row r="735" ht="15.75" customHeight="1">
      <c r="C735" s="98"/>
      <c r="D735" s="98"/>
      <c r="E735" s="98"/>
      <c r="F735" s="98"/>
      <c r="G735" s="98"/>
    </row>
    <row r="736" ht="15.75" customHeight="1">
      <c r="C736" s="98"/>
      <c r="D736" s="98"/>
      <c r="E736" s="98"/>
      <c r="F736" s="98"/>
      <c r="G736" s="98"/>
    </row>
    <row r="737" ht="15.75" customHeight="1">
      <c r="C737" s="98"/>
      <c r="D737" s="98"/>
      <c r="E737" s="98"/>
      <c r="F737" s="98"/>
      <c r="G737" s="98"/>
    </row>
    <row r="738" ht="15.75" customHeight="1">
      <c r="C738" s="98"/>
      <c r="D738" s="98"/>
      <c r="E738" s="98"/>
      <c r="F738" s="98"/>
      <c r="G738" s="98"/>
    </row>
    <row r="739" ht="15.75" customHeight="1">
      <c r="C739" s="98"/>
      <c r="D739" s="98"/>
      <c r="E739" s="98"/>
      <c r="F739" s="98"/>
      <c r="G739" s="98"/>
    </row>
    <row r="740" ht="15.75" customHeight="1">
      <c r="C740" s="98"/>
      <c r="D740" s="98"/>
      <c r="E740" s="98"/>
      <c r="F740" s="98"/>
      <c r="G740" s="98"/>
    </row>
    <row r="741" ht="15.75" customHeight="1">
      <c r="C741" s="98"/>
      <c r="D741" s="98"/>
      <c r="E741" s="98"/>
      <c r="F741" s="98"/>
      <c r="G741" s="98"/>
    </row>
    <row r="742" ht="15.75" customHeight="1">
      <c r="C742" s="98"/>
      <c r="D742" s="98"/>
      <c r="E742" s="98"/>
      <c r="F742" s="98"/>
      <c r="G742" s="98"/>
    </row>
    <row r="743" ht="15.75" customHeight="1">
      <c r="C743" s="98"/>
      <c r="D743" s="98"/>
      <c r="E743" s="98"/>
      <c r="F743" s="98"/>
      <c r="G743" s="98"/>
    </row>
    <row r="744" ht="15.75" customHeight="1">
      <c r="C744" s="98"/>
      <c r="D744" s="98"/>
      <c r="E744" s="98"/>
      <c r="F744" s="98"/>
      <c r="G744" s="98"/>
    </row>
    <row r="745" ht="15.75" customHeight="1">
      <c r="C745" s="98"/>
      <c r="D745" s="98"/>
      <c r="E745" s="98"/>
      <c r="F745" s="98"/>
      <c r="G745" s="98"/>
    </row>
    <row r="746" ht="15.75" customHeight="1">
      <c r="C746" s="98"/>
      <c r="D746" s="98"/>
      <c r="E746" s="98"/>
      <c r="F746" s="98"/>
      <c r="G746" s="98"/>
    </row>
    <row r="747" ht="15.75" customHeight="1">
      <c r="C747" s="98"/>
      <c r="D747" s="98"/>
      <c r="E747" s="98"/>
      <c r="F747" s="98"/>
      <c r="G747" s="98"/>
    </row>
    <row r="748" ht="15.75" customHeight="1">
      <c r="C748" s="98"/>
      <c r="D748" s="98"/>
      <c r="E748" s="98"/>
      <c r="F748" s="98"/>
      <c r="G748" s="98"/>
    </row>
    <row r="749" ht="15.75" customHeight="1">
      <c r="C749" s="98"/>
      <c r="D749" s="98"/>
      <c r="E749" s="98"/>
      <c r="F749" s="98"/>
      <c r="G749" s="98"/>
    </row>
    <row r="750" ht="15.75" customHeight="1">
      <c r="C750" s="98"/>
      <c r="D750" s="98"/>
      <c r="E750" s="98"/>
      <c r="F750" s="98"/>
      <c r="G750" s="98"/>
    </row>
    <row r="751" ht="15.75" customHeight="1">
      <c r="C751" s="98"/>
      <c r="D751" s="98"/>
      <c r="E751" s="98"/>
      <c r="F751" s="98"/>
      <c r="G751" s="98"/>
    </row>
    <row r="752" ht="15.75" customHeight="1">
      <c r="C752" s="98"/>
      <c r="D752" s="98"/>
      <c r="E752" s="98"/>
      <c r="F752" s="98"/>
      <c r="G752" s="98"/>
    </row>
    <row r="753" ht="15.75" customHeight="1">
      <c r="C753" s="98"/>
      <c r="D753" s="98"/>
      <c r="E753" s="98"/>
      <c r="F753" s="98"/>
      <c r="G753" s="98"/>
    </row>
    <row r="754" ht="15.75" customHeight="1">
      <c r="C754" s="98"/>
      <c r="D754" s="98"/>
      <c r="E754" s="98"/>
      <c r="F754" s="98"/>
      <c r="G754" s="98"/>
    </row>
    <row r="755" ht="15.75" customHeight="1">
      <c r="C755" s="98"/>
      <c r="D755" s="98"/>
      <c r="E755" s="98"/>
      <c r="F755" s="98"/>
      <c r="G755" s="98"/>
    </row>
    <row r="756" ht="15.75" customHeight="1">
      <c r="C756" s="98"/>
      <c r="D756" s="98"/>
      <c r="E756" s="98"/>
      <c r="F756" s="98"/>
      <c r="G756" s="98"/>
    </row>
    <row r="757" ht="15.75" customHeight="1">
      <c r="C757" s="98"/>
      <c r="D757" s="98"/>
      <c r="E757" s="98"/>
      <c r="F757" s="98"/>
      <c r="G757" s="98"/>
    </row>
    <row r="758" ht="15.75" customHeight="1">
      <c r="C758" s="98"/>
      <c r="D758" s="98"/>
      <c r="E758" s="98"/>
      <c r="F758" s="98"/>
      <c r="G758" s="98"/>
    </row>
    <row r="759" ht="15.75" customHeight="1">
      <c r="C759" s="98"/>
      <c r="D759" s="98"/>
      <c r="E759" s="98"/>
      <c r="F759" s="98"/>
      <c r="G759" s="98"/>
    </row>
    <row r="760" ht="15.75" customHeight="1">
      <c r="C760" s="98"/>
      <c r="D760" s="98"/>
      <c r="E760" s="98"/>
      <c r="F760" s="98"/>
      <c r="G760" s="98"/>
    </row>
    <row r="761" ht="15.75" customHeight="1">
      <c r="C761" s="98"/>
      <c r="D761" s="98"/>
      <c r="E761" s="98"/>
      <c r="F761" s="98"/>
      <c r="G761" s="98"/>
    </row>
    <row r="762" ht="15.75" customHeight="1">
      <c r="C762" s="98"/>
      <c r="D762" s="98"/>
      <c r="E762" s="98"/>
      <c r="F762" s="98"/>
      <c r="G762" s="98"/>
    </row>
    <row r="763" ht="15.75" customHeight="1">
      <c r="C763" s="98"/>
      <c r="D763" s="98"/>
      <c r="E763" s="98"/>
      <c r="F763" s="98"/>
      <c r="G763" s="98"/>
    </row>
    <row r="764" ht="15.75" customHeight="1">
      <c r="C764" s="98"/>
      <c r="D764" s="98"/>
      <c r="E764" s="98"/>
      <c r="F764" s="98"/>
      <c r="G764" s="98"/>
    </row>
    <row r="765" ht="15.75" customHeight="1">
      <c r="C765" s="98"/>
      <c r="D765" s="98"/>
      <c r="E765" s="98"/>
      <c r="F765" s="98"/>
      <c r="G765" s="98"/>
    </row>
    <row r="766" ht="15.75" customHeight="1">
      <c r="C766" s="98"/>
      <c r="D766" s="98"/>
      <c r="E766" s="98"/>
      <c r="F766" s="98"/>
      <c r="G766" s="98"/>
    </row>
    <row r="767" ht="15.75" customHeight="1">
      <c r="C767" s="98"/>
      <c r="D767" s="98"/>
      <c r="E767" s="98"/>
      <c r="F767" s="98"/>
      <c r="G767" s="98"/>
    </row>
    <row r="768" ht="15.75" customHeight="1">
      <c r="C768" s="98"/>
      <c r="D768" s="98"/>
      <c r="E768" s="98"/>
      <c r="F768" s="98"/>
      <c r="G768" s="98"/>
    </row>
    <row r="769" ht="15.75" customHeight="1">
      <c r="C769" s="98"/>
      <c r="D769" s="98"/>
      <c r="E769" s="98"/>
      <c r="F769" s="98"/>
      <c r="G769" s="98"/>
    </row>
    <row r="770" ht="15.75" customHeight="1">
      <c r="C770" s="98"/>
      <c r="D770" s="98"/>
      <c r="E770" s="98"/>
      <c r="F770" s="98"/>
      <c r="G770" s="98"/>
    </row>
    <row r="771" ht="15.75" customHeight="1">
      <c r="C771" s="98"/>
      <c r="D771" s="98"/>
      <c r="E771" s="98"/>
      <c r="F771" s="98"/>
      <c r="G771" s="98"/>
    </row>
    <row r="772" ht="15.75" customHeight="1">
      <c r="C772" s="98"/>
      <c r="D772" s="98"/>
      <c r="E772" s="98"/>
      <c r="F772" s="98"/>
      <c r="G772" s="98"/>
    </row>
    <row r="773" ht="15.75" customHeight="1">
      <c r="C773" s="98"/>
      <c r="D773" s="98"/>
      <c r="E773" s="98"/>
      <c r="F773" s="98"/>
      <c r="G773" s="98"/>
    </row>
    <row r="774" ht="15.75" customHeight="1">
      <c r="C774" s="98"/>
      <c r="D774" s="98"/>
      <c r="E774" s="98"/>
      <c r="F774" s="98"/>
      <c r="G774" s="98"/>
    </row>
    <row r="775" ht="15.75" customHeight="1">
      <c r="C775" s="98"/>
      <c r="D775" s="98"/>
      <c r="E775" s="98"/>
      <c r="F775" s="98"/>
      <c r="G775" s="98"/>
    </row>
    <row r="776" ht="15.75" customHeight="1">
      <c r="C776" s="98"/>
      <c r="D776" s="98"/>
      <c r="E776" s="98"/>
      <c r="F776" s="98"/>
      <c r="G776" s="98"/>
    </row>
    <row r="777" ht="15.75" customHeight="1">
      <c r="C777" s="98"/>
      <c r="D777" s="98"/>
      <c r="E777" s="98"/>
      <c r="F777" s="98"/>
      <c r="G777" s="98"/>
    </row>
    <row r="778" ht="15.75" customHeight="1">
      <c r="C778" s="98"/>
      <c r="D778" s="98"/>
      <c r="E778" s="98"/>
      <c r="F778" s="98"/>
      <c r="G778" s="98"/>
    </row>
    <row r="779" ht="15.75" customHeight="1">
      <c r="C779" s="98"/>
      <c r="D779" s="98"/>
      <c r="E779" s="98"/>
      <c r="F779" s="98"/>
      <c r="G779" s="98"/>
    </row>
    <row r="780" ht="15.75" customHeight="1">
      <c r="C780" s="98"/>
      <c r="D780" s="98"/>
      <c r="E780" s="98"/>
      <c r="F780" s="98"/>
      <c r="G780" s="98"/>
    </row>
    <row r="781" ht="15.75" customHeight="1">
      <c r="C781" s="98"/>
      <c r="D781" s="98"/>
      <c r="E781" s="98"/>
      <c r="F781" s="98"/>
      <c r="G781" s="98"/>
    </row>
    <row r="782" ht="15.75" customHeight="1">
      <c r="C782" s="98"/>
      <c r="D782" s="98"/>
      <c r="E782" s="98"/>
      <c r="F782" s="98"/>
      <c r="G782" s="98"/>
    </row>
    <row r="783" ht="15.75" customHeight="1">
      <c r="C783" s="98"/>
      <c r="D783" s="98"/>
      <c r="E783" s="98"/>
      <c r="F783" s="98"/>
      <c r="G783" s="98"/>
    </row>
    <row r="784" ht="15.75" customHeight="1">
      <c r="C784" s="98"/>
      <c r="D784" s="98"/>
      <c r="E784" s="98"/>
      <c r="F784" s="98"/>
      <c r="G784" s="98"/>
    </row>
    <row r="785" ht="15.75" customHeight="1">
      <c r="C785" s="98"/>
      <c r="D785" s="98"/>
      <c r="E785" s="98"/>
      <c r="F785" s="98"/>
      <c r="G785" s="98"/>
    </row>
    <row r="786" ht="15.75" customHeight="1">
      <c r="C786" s="98"/>
      <c r="D786" s="98"/>
      <c r="E786" s="98"/>
      <c r="F786" s="98"/>
      <c r="G786" s="98"/>
    </row>
    <row r="787" ht="15.75" customHeight="1">
      <c r="C787" s="98"/>
      <c r="D787" s="98"/>
      <c r="E787" s="98"/>
      <c r="F787" s="98"/>
      <c r="G787" s="98"/>
    </row>
    <row r="788" ht="15.75" customHeight="1">
      <c r="C788" s="98"/>
      <c r="D788" s="98"/>
      <c r="E788" s="98"/>
      <c r="F788" s="98"/>
      <c r="G788" s="98"/>
    </row>
    <row r="789" ht="15.75" customHeight="1">
      <c r="C789" s="98"/>
      <c r="D789" s="98"/>
      <c r="E789" s="98"/>
      <c r="F789" s="98"/>
      <c r="G789" s="98"/>
    </row>
    <row r="790" ht="15.75" customHeight="1">
      <c r="C790" s="98"/>
      <c r="D790" s="98"/>
      <c r="E790" s="98"/>
      <c r="F790" s="98"/>
      <c r="G790" s="98"/>
    </row>
    <row r="791" ht="15.75" customHeight="1">
      <c r="C791" s="98"/>
      <c r="D791" s="98"/>
      <c r="E791" s="98"/>
      <c r="F791" s="98"/>
      <c r="G791" s="98"/>
    </row>
    <row r="792" ht="15.75" customHeight="1">
      <c r="C792" s="98"/>
      <c r="D792" s="98"/>
      <c r="E792" s="98"/>
      <c r="F792" s="98"/>
      <c r="G792" s="98"/>
    </row>
    <row r="793" ht="15.75" customHeight="1">
      <c r="C793" s="98"/>
      <c r="D793" s="98"/>
      <c r="E793" s="98"/>
      <c r="F793" s="98"/>
      <c r="G793" s="98"/>
    </row>
    <row r="794" ht="15.75" customHeight="1">
      <c r="C794" s="98"/>
      <c r="D794" s="98"/>
      <c r="E794" s="98"/>
      <c r="F794" s="98"/>
      <c r="G794" s="98"/>
    </row>
    <row r="795" ht="15.75" customHeight="1">
      <c r="C795" s="98"/>
      <c r="D795" s="98"/>
      <c r="E795" s="98"/>
      <c r="F795" s="98"/>
      <c r="G795" s="98"/>
    </row>
    <row r="796" ht="15.75" customHeight="1">
      <c r="C796" s="98"/>
      <c r="D796" s="98"/>
      <c r="E796" s="98"/>
      <c r="F796" s="98"/>
      <c r="G796" s="98"/>
    </row>
    <row r="797" ht="15.75" customHeight="1">
      <c r="C797" s="98"/>
      <c r="D797" s="98"/>
      <c r="E797" s="98"/>
      <c r="F797" s="98"/>
      <c r="G797" s="98"/>
    </row>
    <row r="798" ht="15.75" customHeight="1">
      <c r="C798" s="98"/>
      <c r="D798" s="98"/>
      <c r="E798" s="98"/>
      <c r="F798" s="98"/>
      <c r="G798" s="98"/>
    </row>
    <row r="799" ht="15.75" customHeight="1">
      <c r="C799" s="98"/>
      <c r="D799" s="98"/>
      <c r="E799" s="98"/>
      <c r="F799" s="98"/>
      <c r="G799" s="98"/>
    </row>
    <row r="800" ht="15.75" customHeight="1">
      <c r="C800" s="98"/>
      <c r="D800" s="98"/>
      <c r="E800" s="98"/>
      <c r="F800" s="98"/>
      <c r="G800" s="98"/>
    </row>
    <row r="801" ht="15.75" customHeight="1">
      <c r="C801" s="98"/>
      <c r="D801" s="98"/>
      <c r="E801" s="98"/>
      <c r="F801" s="98"/>
      <c r="G801" s="98"/>
    </row>
    <row r="802" ht="15.75" customHeight="1">
      <c r="C802" s="98"/>
      <c r="D802" s="98"/>
      <c r="E802" s="98"/>
      <c r="F802" s="98"/>
      <c r="G802" s="98"/>
    </row>
    <row r="803" ht="15.75" customHeight="1">
      <c r="C803" s="98"/>
      <c r="D803" s="98"/>
      <c r="E803" s="98"/>
      <c r="F803" s="98"/>
      <c r="G803" s="98"/>
    </row>
    <row r="804" ht="15.75" customHeight="1">
      <c r="C804" s="98"/>
      <c r="D804" s="98"/>
      <c r="E804" s="98"/>
      <c r="F804" s="98"/>
      <c r="G804" s="98"/>
    </row>
    <row r="805" ht="15.75" customHeight="1">
      <c r="C805" s="98"/>
      <c r="D805" s="98"/>
      <c r="E805" s="98"/>
      <c r="F805" s="98"/>
      <c r="G805" s="98"/>
    </row>
    <row r="806" ht="15.75" customHeight="1">
      <c r="C806" s="98"/>
      <c r="D806" s="98"/>
      <c r="E806" s="98"/>
      <c r="F806" s="98"/>
      <c r="G806" s="98"/>
    </row>
    <row r="807" ht="15.75" customHeight="1">
      <c r="C807" s="98"/>
      <c r="D807" s="98"/>
      <c r="E807" s="98"/>
      <c r="F807" s="98"/>
      <c r="G807" s="98"/>
    </row>
    <row r="808" ht="15.75" customHeight="1">
      <c r="C808" s="98"/>
      <c r="D808" s="98"/>
      <c r="E808" s="98"/>
      <c r="F808" s="98"/>
      <c r="G808" s="98"/>
    </row>
    <row r="809" ht="15.75" customHeight="1">
      <c r="C809" s="98"/>
      <c r="D809" s="98"/>
      <c r="E809" s="98"/>
      <c r="F809" s="98"/>
      <c r="G809" s="98"/>
    </row>
    <row r="810" ht="15.75" customHeight="1">
      <c r="C810" s="98"/>
      <c r="D810" s="98"/>
      <c r="E810" s="98"/>
      <c r="F810" s="98"/>
      <c r="G810" s="98"/>
    </row>
    <row r="811" ht="15.75" customHeight="1">
      <c r="C811" s="98"/>
      <c r="D811" s="98"/>
      <c r="E811" s="98"/>
      <c r="F811" s="98"/>
      <c r="G811" s="98"/>
    </row>
    <row r="812" ht="15.75" customHeight="1">
      <c r="C812" s="98"/>
      <c r="D812" s="98"/>
      <c r="E812" s="98"/>
      <c r="F812" s="98"/>
      <c r="G812" s="98"/>
    </row>
    <row r="813" ht="15.75" customHeight="1">
      <c r="C813" s="98"/>
      <c r="D813" s="98"/>
      <c r="E813" s="98"/>
      <c r="F813" s="98"/>
      <c r="G813" s="98"/>
    </row>
    <row r="814" ht="15.75" customHeight="1">
      <c r="C814" s="98"/>
      <c r="D814" s="98"/>
      <c r="E814" s="98"/>
      <c r="F814" s="98"/>
      <c r="G814" s="98"/>
    </row>
    <row r="815" ht="15.75" customHeight="1">
      <c r="C815" s="98"/>
      <c r="D815" s="98"/>
      <c r="E815" s="98"/>
      <c r="F815" s="98"/>
      <c r="G815" s="98"/>
    </row>
    <row r="816" ht="15.75" customHeight="1">
      <c r="C816" s="98"/>
      <c r="D816" s="98"/>
      <c r="E816" s="98"/>
      <c r="F816" s="98"/>
      <c r="G816" s="98"/>
    </row>
    <row r="817" ht="15.75" customHeight="1">
      <c r="C817" s="98"/>
      <c r="D817" s="98"/>
      <c r="E817" s="98"/>
      <c r="F817" s="98"/>
      <c r="G817" s="98"/>
    </row>
    <row r="818" ht="15.75" customHeight="1">
      <c r="C818" s="98"/>
      <c r="D818" s="98"/>
      <c r="E818" s="98"/>
      <c r="F818" s="98"/>
      <c r="G818" s="98"/>
    </row>
    <row r="819" ht="15.75" customHeight="1">
      <c r="C819" s="98"/>
      <c r="D819" s="98"/>
      <c r="E819" s="98"/>
      <c r="F819" s="98"/>
      <c r="G819" s="98"/>
    </row>
    <row r="820" ht="15.75" customHeight="1">
      <c r="C820" s="98"/>
      <c r="D820" s="98"/>
      <c r="E820" s="98"/>
      <c r="F820" s="98"/>
      <c r="G820" s="98"/>
    </row>
    <row r="821" ht="15.75" customHeight="1">
      <c r="C821" s="98"/>
      <c r="D821" s="98"/>
      <c r="E821" s="98"/>
      <c r="F821" s="98"/>
      <c r="G821" s="98"/>
    </row>
    <row r="822" ht="15.75" customHeight="1">
      <c r="C822" s="98"/>
      <c r="D822" s="98"/>
      <c r="E822" s="98"/>
      <c r="F822" s="98"/>
      <c r="G822" s="98"/>
    </row>
    <row r="823" ht="15.75" customHeight="1">
      <c r="C823" s="98"/>
      <c r="D823" s="98"/>
      <c r="E823" s="98"/>
      <c r="F823" s="98"/>
      <c r="G823" s="98"/>
    </row>
    <row r="824" ht="15.75" customHeight="1">
      <c r="C824" s="98"/>
      <c r="D824" s="98"/>
      <c r="E824" s="98"/>
      <c r="F824" s="98"/>
      <c r="G824" s="98"/>
    </row>
    <row r="825" ht="15.75" customHeight="1">
      <c r="C825" s="98"/>
      <c r="D825" s="98"/>
      <c r="E825" s="98"/>
      <c r="F825" s="98"/>
      <c r="G825" s="98"/>
    </row>
    <row r="826" ht="15.75" customHeight="1">
      <c r="C826" s="98"/>
      <c r="D826" s="98"/>
      <c r="E826" s="98"/>
      <c r="F826" s="98"/>
      <c r="G826" s="98"/>
    </row>
    <row r="827" ht="15.75" customHeight="1">
      <c r="C827" s="98"/>
      <c r="D827" s="98"/>
      <c r="E827" s="98"/>
      <c r="F827" s="98"/>
      <c r="G827" s="98"/>
    </row>
    <row r="828" ht="15.75" customHeight="1">
      <c r="C828" s="98"/>
      <c r="D828" s="98"/>
      <c r="E828" s="98"/>
      <c r="F828" s="98"/>
      <c r="G828" s="98"/>
    </row>
    <row r="829" ht="15.75" customHeight="1">
      <c r="C829" s="98"/>
      <c r="D829" s="98"/>
      <c r="E829" s="98"/>
      <c r="F829" s="98"/>
      <c r="G829" s="98"/>
    </row>
    <row r="830" ht="15.75" customHeight="1">
      <c r="C830" s="98"/>
      <c r="D830" s="98"/>
      <c r="E830" s="98"/>
      <c r="F830" s="98"/>
      <c r="G830" s="98"/>
    </row>
    <row r="831" ht="15.75" customHeight="1">
      <c r="C831" s="98"/>
      <c r="D831" s="98"/>
      <c r="E831" s="98"/>
      <c r="F831" s="98"/>
      <c r="G831" s="98"/>
    </row>
    <row r="832" ht="15.75" customHeight="1">
      <c r="C832" s="98"/>
      <c r="D832" s="98"/>
      <c r="E832" s="98"/>
      <c r="F832" s="98"/>
      <c r="G832" s="98"/>
    </row>
    <row r="833" ht="15.75" customHeight="1">
      <c r="C833" s="98"/>
      <c r="D833" s="98"/>
      <c r="E833" s="98"/>
      <c r="F833" s="98"/>
      <c r="G833" s="98"/>
    </row>
    <row r="834" ht="15.75" customHeight="1">
      <c r="C834" s="98"/>
      <c r="D834" s="98"/>
      <c r="E834" s="98"/>
      <c r="F834" s="98"/>
      <c r="G834" s="98"/>
    </row>
    <row r="835" ht="15.75" customHeight="1">
      <c r="C835" s="98"/>
      <c r="D835" s="98"/>
      <c r="E835" s="98"/>
      <c r="F835" s="98"/>
      <c r="G835" s="98"/>
    </row>
    <row r="836" ht="15.75" customHeight="1">
      <c r="C836" s="98"/>
      <c r="D836" s="98"/>
      <c r="E836" s="98"/>
      <c r="F836" s="98"/>
      <c r="G836" s="98"/>
    </row>
    <row r="837" ht="15.75" customHeight="1">
      <c r="C837" s="98"/>
      <c r="D837" s="98"/>
      <c r="E837" s="98"/>
      <c r="F837" s="98"/>
      <c r="G837" s="98"/>
    </row>
    <row r="838" ht="15.75" customHeight="1">
      <c r="C838" s="98"/>
      <c r="D838" s="98"/>
      <c r="E838" s="98"/>
      <c r="F838" s="98"/>
      <c r="G838" s="98"/>
    </row>
    <row r="839" ht="15.75" customHeight="1">
      <c r="C839" s="98"/>
      <c r="D839" s="98"/>
      <c r="E839" s="98"/>
      <c r="F839" s="98"/>
      <c r="G839" s="98"/>
    </row>
    <row r="840" ht="15.75" customHeight="1">
      <c r="C840" s="98"/>
      <c r="D840" s="98"/>
      <c r="E840" s="98"/>
      <c r="F840" s="98"/>
      <c r="G840" s="98"/>
    </row>
    <row r="841" ht="15.75" customHeight="1">
      <c r="C841" s="98"/>
      <c r="D841" s="98"/>
      <c r="E841" s="98"/>
      <c r="F841" s="98"/>
      <c r="G841" s="98"/>
    </row>
    <row r="842" ht="15.75" customHeight="1">
      <c r="C842" s="98"/>
      <c r="D842" s="98"/>
      <c r="E842" s="98"/>
      <c r="F842" s="98"/>
      <c r="G842" s="98"/>
    </row>
    <row r="843" ht="15.75" customHeight="1">
      <c r="C843" s="98"/>
      <c r="D843" s="98"/>
      <c r="E843" s="98"/>
      <c r="F843" s="98"/>
      <c r="G843" s="98"/>
    </row>
    <row r="844" ht="15.75" customHeight="1">
      <c r="C844" s="98"/>
      <c r="D844" s="98"/>
      <c r="E844" s="98"/>
      <c r="F844" s="98"/>
      <c r="G844" s="98"/>
    </row>
    <row r="845" ht="15.75" customHeight="1">
      <c r="C845" s="98"/>
      <c r="D845" s="98"/>
      <c r="E845" s="98"/>
      <c r="F845" s="98"/>
      <c r="G845" s="98"/>
    </row>
    <row r="846" ht="15.75" customHeight="1">
      <c r="C846" s="98"/>
      <c r="D846" s="98"/>
      <c r="E846" s="98"/>
      <c r="F846" s="98"/>
      <c r="G846" s="98"/>
    </row>
    <row r="847" ht="15.75" customHeight="1">
      <c r="C847" s="98"/>
      <c r="D847" s="98"/>
      <c r="E847" s="98"/>
      <c r="F847" s="98"/>
      <c r="G847" s="98"/>
    </row>
    <row r="848" ht="15.75" customHeight="1">
      <c r="C848" s="98"/>
      <c r="D848" s="98"/>
      <c r="E848" s="98"/>
      <c r="F848" s="98"/>
      <c r="G848" s="98"/>
    </row>
    <row r="849" ht="15.75" customHeight="1">
      <c r="C849" s="98"/>
      <c r="D849" s="98"/>
      <c r="E849" s="98"/>
      <c r="F849" s="98"/>
      <c r="G849" s="98"/>
    </row>
    <row r="850" ht="15.75" customHeight="1">
      <c r="C850" s="98"/>
      <c r="D850" s="98"/>
      <c r="E850" s="98"/>
      <c r="F850" s="98"/>
      <c r="G850" s="98"/>
    </row>
    <row r="851" ht="15.75" customHeight="1">
      <c r="C851" s="98"/>
      <c r="D851" s="98"/>
      <c r="E851" s="98"/>
      <c r="F851" s="98"/>
      <c r="G851" s="98"/>
    </row>
    <row r="852" ht="15.75" customHeight="1">
      <c r="C852" s="98"/>
      <c r="D852" s="98"/>
      <c r="E852" s="98"/>
      <c r="F852" s="98"/>
      <c r="G852" s="98"/>
    </row>
    <row r="853" ht="15.75" customHeight="1">
      <c r="C853" s="98"/>
      <c r="D853" s="98"/>
      <c r="E853" s="98"/>
      <c r="F853" s="98"/>
      <c r="G853" s="98"/>
    </row>
    <row r="854" ht="15.75" customHeight="1">
      <c r="C854" s="98"/>
      <c r="D854" s="98"/>
      <c r="E854" s="98"/>
      <c r="F854" s="98"/>
      <c r="G854" s="98"/>
    </row>
    <row r="855" ht="15.75" customHeight="1">
      <c r="C855" s="98"/>
      <c r="D855" s="98"/>
      <c r="E855" s="98"/>
      <c r="F855" s="98"/>
      <c r="G855" s="98"/>
    </row>
    <row r="856" ht="15.75" customHeight="1">
      <c r="C856" s="98"/>
      <c r="D856" s="98"/>
      <c r="E856" s="98"/>
      <c r="F856" s="98"/>
      <c r="G856" s="98"/>
    </row>
    <row r="857" ht="15.75" customHeight="1">
      <c r="C857" s="98"/>
      <c r="D857" s="98"/>
      <c r="E857" s="98"/>
      <c r="F857" s="98"/>
      <c r="G857" s="98"/>
    </row>
    <row r="858" ht="15.75" customHeight="1">
      <c r="C858" s="98"/>
      <c r="D858" s="98"/>
      <c r="E858" s="98"/>
      <c r="F858" s="98"/>
      <c r="G858" s="98"/>
    </row>
    <row r="859" ht="15.75" customHeight="1">
      <c r="C859" s="98"/>
      <c r="D859" s="98"/>
      <c r="E859" s="98"/>
      <c r="F859" s="98"/>
      <c r="G859" s="98"/>
    </row>
    <row r="860" ht="15.75" customHeight="1">
      <c r="C860" s="98"/>
      <c r="D860" s="98"/>
      <c r="E860" s="98"/>
      <c r="F860" s="98"/>
      <c r="G860" s="98"/>
    </row>
    <row r="861" ht="15.75" customHeight="1">
      <c r="C861" s="98"/>
      <c r="D861" s="98"/>
      <c r="E861" s="98"/>
      <c r="F861" s="98"/>
      <c r="G861" s="98"/>
    </row>
    <row r="862" ht="15.75" customHeight="1">
      <c r="C862" s="98"/>
      <c r="D862" s="98"/>
      <c r="E862" s="98"/>
      <c r="F862" s="98"/>
      <c r="G862" s="98"/>
    </row>
    <row r="863" ht="15.75" customHeight="1">
      <c r="C863" s="98"/>
      <c r="D863" s="98"/>
      <c r="E863" s="98"/>
      <c r="F863" s="98"/>
      <c r="G863" s="98"/>
    </row>
    <row r="864" ht="15.75" customHeight="1">
      <c r="C864" s="98"/>
      <c r="D864" s="98"/>
      <c r="E864" s="98"/>
      <c r="F864" s="98"/>
      <c r="G864" s="98"/>
    </row>
    <row r="865" ht="15.75" customHeight="1">
      <c r="C865" s="98"/>
      <c r="D865" s="98"/>
      <c r="E865" s="98"/>
      <c r="F865" s="98"/>
      <c r="G865" s="98"/>
    </row>
    <row r="866" ht="15.75" customHeight="1">
      <c r="C866" s="98"/>
      <c r="D866" s="98"/>
      <c r="E866" s="98"/>
      <c r="F866" s="98"/>
      <c r="G866" s="98"/>
    </row>
    <row r="867" ht="15.75" customHeight="1">
      <c r="C867" s="98"/>
      <c r="D867" s="98"/>
      <c r="E867" s="98"/>
      <c r="F867" s="98"/>
      <c r="G867" s="98"/>
    </row>
    <row r="868" ht="15.75" customHeight="1">
      <c r="C868" s="98"/>
      <c r="D868" s="98"/>
      <c r="E868" s="98"/>
      <c r="F868" s="98"/>
      <c r="G868" s="98"/>
    </row>
    <row r="869" ht="15.75" customHeight="1">
      <c r="C869" s="98"/>
      <c r="D869" s="98"/>
      <c r="E869" s="98"/>
      <c r="F869" s="98"/>
      <c r="G869" s="98"/>
    </row>
    <row r="870" ht="15.75" customHeight="1">
      <c r="C870" s="98"/>
      <c r="D870" s="98"/>
      <c r="E870" s="98"/>
      <c r="F870" s="98"/>
      <c r="G870" s="98"/>
    </row>
    <row r="871" ht="15.75" customHeight="1">
      <c r="C871" s="98"/>
      <c r="D871" s="98"/>
      <c r="E871" s="98"/>
      <c r="F871" s="98"/>
      <c r="G871" s="98"/>
    </row>
    <row r="872" ht="15.75" customHeight="1">
      <c r="C872" s="98"/>
      <c r="D872" s="98"/>
      <c r="E872" s="98"/>
      <c r="F872" s="98"/>
      <c r="G872" s="98"/>
    </row>
    <row r="873" ht="15.75" customHeight="1">
      <c r="C873" s="98"/>
      <c r="D873" s="98"/>
      <c r="E873" s="98"/>
      <c r="F873" s="98"/>
      <c r="G873" s="98"/>
    </row>
    <row r="874" ht="15.75" customHeight="1">
      <c r="C874" s="98"/>
      <c r="D874" s="98"/>
      <c r="E874" s="98"/>
      <c r="F874" s="98"/>
      <c r="G874" s="98"/>
    </row>
    <row r="875" ht="15.75" customHeight="1">
      <c r="C875" s="98"/>
      <c r="D875" s="98"/>
      <c r="E875" s="98"/>
      <c r="F875" s="98"/>
      <c r="G875" s="98"/>
    </row>
    <row r="876" ht="15.75" customHeight="1">
      <c r="C876" s="98"/>
      <c r="D876" s="98"/>
      <c r="E876" s="98"/>
      <c r="F876" s="98"/>
      <c r="G876" s="98"/>
    </row>
    <row r="877" ht="15.75" customHeight="1">
      <c r="C877" s="98"/>
      <c r="D877" s="98"/>
      <c r="E877" s="98"/>
      <c r="F877" s="98"/>
      <c r="G877" s="98"/>
    </row>
    <row r="878" ht="15.75" customHeight="1">
      <c r="C878" s="98"/>
      <c r="D878" s="98"/>
      <c r="E878" s="98"/>
      <c r="F878" s="98"/>
      <c r="G878" s="98"/>
    </row>
    <row r="879" ht="15.75" customHeight="1">
      <c r="C879" s="98"/>
      <c r="D879" s="98"/>
      <c r="E879" s="98"/>
      <c r="F879" s="98"/>
      <c r="G879" s="98"/>
    </row>
    <row r="880" ht="15.75" customHeight="1">
      <c r="C880" s="98"/>
      <c r="D880" s="98"/>
      <c r="E880" s="98"/>
      <c r="F880" s="98"/>
      <c r="G880" s="98"/>
    </row>
    <row r="881" ht="15.75" customHeight="1">
      <c r="C881" s="98"/>
      <c r="D881" s="98"/>
      <c r="E881" s="98"/>
      <c r="F881" s="98"/>
      <c r="G881" s="98"/>
    </row>
    <row r="882" ht="15.75" customHeight="1">
      <c r="C882" s="98"/>
      <c r="D882" s="98"/>
      <c r="E882" s="98"/>
      <c r="F882" s="98"/>
      <c r="G882" s="98"/>
    </row>
    <row r="883" ht="15.75" customHeight="1">
      <c r="C883" s="98"/>
      <c r="D883" s="98"/>
      <c r="E883" s="98"/>
      <c r="F883" s="98"/>
      <c r="G883" s="98"/>
    </row>
    <row r="884" ht="15.75" customHeight="1">
      <c r="C884" s="98"/>
      <c r="D884" s="98"/>
      <c r="E884" s="98"/>
      <c r="F884" s="98"/>
      <c r="G884" s="98"/>
    </row>
    <row r="885" ht="15.75" customHeight="1">
      <c r="C885" s="98"/>
      <c r="D885" s="98"/>
      <c r="E885" s="98"/>
      <c r="F885" s="98"/>
      <c r="G885" s="98"/>
    </row>
    <row r="886" ht="15.75" customHeight="1">
      <c r="C886" s="98"/>
      <c r="D886" s="98"/>
      <c r="E886" s="98"/>
      <c r="F886" s="98"/>
      <c r="G886" s="98"/>
    </row>
    <row r="887" ht="15.75" customHeight="1">
      <c r="C887" s="98"/>
      <c r="D887" s="98"/>
      <c r="E887" s="98"/>
      <c r="F887" s="98"/>
      <c r="G887" s="98"/>
    </row>
    <row r="888" ht="15.75" customHeight="1">
      <c r="C888" s="98"/>
      <c r="D888" s="98"/>
      <c r="E888" s="98"/>
      <c r="F888" s="98"/>
      <c r="G888" s="98"/>
    </row>
    <row r="889" ht="15.75" customHeight="1">
      <c r="C889" s="98"/>
      <c r="D889" s="98"/>
      <c r="E889" s="98"/>
      <c r="F889" s="98"/>
      <c r="G889" s="98"/>
    </row>
    <row r="890" ht="15.75" customHeight="1">
      <c r="C890" s="98"/>
      <c r="D890" s="98"/>
      <c r="E890" s="98"/>
      <c r="F890" s="98"/>
      <c r="G890" s="98"/>
    </row>
    <row r="891" ht="15.75" customHeight="1">
      <c r="C891" s="98"/>
      <c r="D891" s="98"/>
      <c r="E891" s="98"/>
      <c r="F891" s="98"/>
      <c r="G891" s="98"/>
    </row>
    <row r="892" ht="15.75" customHeight="1">
      <c r="C892" s="98"/>
      <c r="D892" s="98"/>
      <c r="E892" s="98"/>
      <c r="F892" s="98"/>
      <c r="G892" s="98"/>
    </row>
    <row r="893" ht="15.75" customHeight="1">
      <c r="C893" s="98"/>
      <c r="D893" s="98"/>
      <c r="E893" s="98"/>
      <c r="F893" s="98"/>
      <c r="G893" s="98"/>
    </row>
    <row r="894" ht="15.75" customHeight="1">
      <c r="C894" s="98"/>
      <c r="D894" s="98"/>
      <c r="E894" s="98"/>
      <c r="F894" s="98"/>
      <c r="G894" s="98"/>
    </row>
    <row r="895" ht="15.75" customHeight="1">
      <c r="C895" s="98"/>
      <c r="D895" s="98"/>
      <c r="E895" s="98"/>
      <c r="F895" s="98"/>
      <c r="G895" s="98"/>
    </row>
    <row r="896" ht="15.75" customHeight="1">
      <c r="C896" s="98"/>
      <c r="D896" s="98"/>
      <c r="E896" s="98"/>
      <c r="F896" s="98"/>
      <c r="G896" s="98"/>
    </row>
    <row r="897" ht="15.75" customHeight="1">
      <c r="C897" s="98"/>
      <c r="D897" s="98"/>
      <c r="E897" s="98"/>
      <c r="F897" s="98"/>
      <c r="G897" s="98"/>
    </row>
    <row r="898" ht="15.75" customHeight="1">
      <c r="C898" s="98"/>
      <c r="D898" s="98"/>
      <c r="E898" s="98"/>
      <c r="F898" s="98"/>
      <c r="G898" s="98"/>
    </row>
    <row r="899" ht="15.75" customHeight="1">
      <c r="C899" s="98"/>
      <c r="D899" s="98"/>
      <c r="E899" s="98"/>
      <c r="F899" s="98"/>
      <c r="G899" s="98"/>
    </row>
    <row r="900" ht="15.75" customHeight="1">
      <c r="C900" s="98"/>
      <c r="D900" s="98"/>
      <c r="E900" s="98"/>
      <c r="F900" s="98"/>
      <c r="G900" s="98"/>
    </row>
    <row r="901" ht="15.75" customHeight="1">
      <c r="C901" s="98"/>
      <c r="D901" s="98"/>
      <c r="E901" s="98"/>
      <c r="F901" s="98"/>
      <c r="G901" s="98"/>
    </row>
    <row r="902" ht="15.75" customHeight="1">
      <c r="C902" s="98"/>
      <c r="D902" s="98"/>
      <c r="E902" s="98"/>
      <c r="F902" s="98"/>
      <c r="G902" s="98"/>
    </row>
    <row r="903" ht="15.75" customHeight="1">
      <c r="C903" s="98"/>
      <c r="D903" s="98"/>
      <c r="E903" s="98"/>
      <c r="F903" s="98"/>
      <c r="G903" s="98"/>
    </row>
    <row r="904" ht="15.75" customHeight="1">
      <c r="C904" s="98"/>
      <c r="D904" s="98"/>
      <c r="E904" s="98"/>
      <c r="F904" s="98"/>
      <c r="G904" s="98"/>
    </row>
    <row r="905" ht="15.75" customHeight="1">
      <c r="C905" s="98"/>
      <c r="D905" s="98"/>
      <c r="E905" s="98"/>
      <c r="F905" s="98"/>
      <c r="G905" s="98"/>
    </row>
    <row r="906" ht="15.75" customHeight="1">
      <c r="C906" s="98"/>
      <c r="D906" s="98"/>
      <c r="E906" s="98"/>
      <c r="F906" s="98"/>
      <c r="G906" s="98"/>
    </row>
    <row r="907" ht="15.75" customHeight="1">
      <c r="C907" s="98"/>
      <c r="D907" s="98"/>
      <c r="E907" s="98"/>
      <c r="F907" s="98"/>
      <c r="G907" s="98"/>
    </row>
    <row r="908" ht="15.75" customHeight="1">
      <c r="C908" s="98"/>
      <c r="D908" s="98"/>
      <c r="E908" s="98"/>
      <c r="F908" s="98"/>
      <c r="G908" s="98"/>
    </row>
    <row r="909" ht="15.75" customHeight="1">
      <c r="C909" s="98"/>
      <c r="D909" s="98"/>
      <c r="E909" s="98"/>
      <c r="F909" s="98"/>
      <c r="G909" s="98"/>
    </row>
    <row r="910" ht="15.75" customHeight="1">
      <c r="C910" s="98"/>
      <c r="D910" s="98"/>
      <c r="E910" s="98"/>
      <c r="F910" s="98"/>
      <c r="G910" s="98"/>
    </row>
    <row r="911" ht="15.75" customHeight="1">
      <c r="C911" s="98"/>
      <c r="D911" s="98"/>
      <c r="E911" s="98"/>
      <c r="F911" s="98"/>
      <c r="G911" s="98"/>
    </row>
    <row r="912" ht="15.75" customHeight="1">
      <c r="C912" s="98"/>
      <c r="D912" s="98"/>
      <c r="E912" s="98"/>
      <c r="F912" s="98"/>
      <c r="G912" s="98"/>
    </row>
    <row r="913" ht="15.75" customHeight="1">
      <c r="C913" s="98"/>
      <c r="D913" s="98"/>
      <c r="E913" s="98"/>
      <c r="F913" s="98"/>
      <c r="G913" s="98"/>
    </row>
    <row r="914" ht="15.75" customHeight="1">
      <c r="C914" s="98"/>
      <c r="D914" s="98"/>
      <c r="E914" s="98"/>
      <c r="F914" s="98"/>
      <c r="G914" s="98"/>
    </row>
    <row r="915" ht="15.75" customHeight="1">
      <c r="C915" s="98"/>
      <c r="D915" s="98"/>
      <c r="E915" s="98"/>
      <c r="F915" s="98"/>
      <c r="G915" s="98"/>
    </row>
    <row r="916" ht="15.75" customHeight="1">
      <c r="C916" s="98"/>
      <c r="D916" s="98"/>
      <c r="E916" s="98"/>
      <c r="F916" s="98"/>
      <c r="G916" s="98"/>
    </row>
    <row r="917" ht="15.75" customHeight="1">
      <c r="C917" s="98"/>
      <c r="D917" s="98"/>
      <c r="E917" s="98"/>
      <c r="F917" s="98"/>
      <c r="G917" s="98"/>
    </row>
    <row r="918" ht="15.75" customHeight="1">
      <c r="C918" s="98"/>
      <c r="D918" s="98"/>
      <c r="E918" s="98"/>
      <c r="F918" s="98"/>
      <c r="G918" s="98"/>
    </row>
    <row r="919" ht="15.75" customHeight="1">
      <c r="C919" s="98"/>
      <c r="D919" s="98"/>
      <c r="E919" s="98"/>
      <c r="F919" s="98"/>
      <c r="G919" s="98"/>
    </row>
    <row r="920" ht="15.75" customHeight="1">
      <c r="C920" s="98"/>
      <c r="D920" s="98"/>
      <c r="E920" s="98"/>
      <c r="F920" s="98"/>
      <c r="G920" s="98"/>
    </row>
    <row r="921" ht="15.75" customHeight="1">
      <c r="C921" s="98"/>
      <c r="D921" s="98"/>
      <c r="E921" s="98"/>
      <c r="F921" s="98"/>
      <c r="G921" s="98"/>
    </row>
    <row r="922" ht="15.75" customHeight="1">
      <c r="C922" s="98"/>
      <c r="D922" s="98"/>
      <c r="E922" s="98"/>
      <c r="F922" s="98"/>
      <c r="G922" s="98"/>
    </row>
    <row r="923" ht="15.75" customHeight="1">
      <c r="C923" s="98"/>
      <c r="D923" s="98"/>
      <c r="E923" s="98"/>
      <c r="F923" s="98"/>
      <c r="G923" s="98"/>
    </row>
    <row r="924" ht="15.75" customHeight="1">
      <c r="C924" s="98"/>
      <c r="D924" s="98"/>
      <c r="E924" s="98"/>
      <c r="F924" s="98"/>
      <c r="G924" s="98"/>
    </row>
    <row r="925" ht="15.75" customHeight="1">
      <c r="C925" s="98"/>
      <c r="D925" s="98"/>
      <c r="E925" s="98"/>
      <c r="F925" s="98"/>
      <c r="G925" s="98"/>
    </row>
    <row r="926" ht="15.75" customHeight="1">
      <c r="C926" s="98"/>
      <c r="D926" s="98"/>
      <c r="E926" s="98"/>
      <c r="F926" s="98"/>
      <c r="G926" s="98"/>
    </row>
    <row r="927" ht="15.75" customHeight="1">
      <c r="C927" s="98"/>
      <c r="D927" s="98"/>
      <c r="E927" s="98"/>
      <c r="F927" s="98"/>
      <c r="G927" s="98"/>
    </row>
    <row r="928" ht="15.75" customHeight="1">
      <c r="C928" s="98"/>
      <c r="D928" s="98"/>
      <c r="E928" s="98"/>
      <c r="F928" s="98"/>
      <c r="G928" s="98"/>
    </row>
    <row r="929" ht="15.75" customHeight="1">
      <c r="C929" s="98"/>
      <c r="D929" s="98"/>
      <c r="E929" s="98"/>
      <c r="F929" s="98"/>
      <c r="G929" s="98"/>
    </row>
    <row r="930" ht="15.75" customHeight="1">
      <c r="C930" s="98"/>
      <c r="D930" s="98"/>
      <c r="E930" s="98"/>
      <c r="F930" s="98"/>
      <c r="G930" s="98"/>
    </row>
    <row r="931" ht="15.75" customHeight="1">
      <c r="C931" s="98"/>
      <c r="D931" s="98"/>
      <c r="E931" s="98"/>
      <c r="F931" s="98"/>
      <c r="G931" s="98"/>
    </row>
    <row r="932" ht="15.75" customHeight="1">
      <c r="C932" s="98"/>
      <c r="D932" s="98"/>
      <c r="E932" s="98"/>
      <c r="F932" s="98"/>
      <c r="G932" s="98"/>
    </row>
    <row r="933" ht="15.75" customHeight="1">
      <c r="C933" s="98"/>
      <c r="D933" s="98"/>
      <c r="E933" s="98"/>
      <c r="F933" s="98"/>
      <c r="G933" s="98"/>
    </row>
    <row r="934" ht="15.75" customHeight="1">
      <c r="C934" s="98"/>
      <c r="D934" s="98"/>
      <c r="E934" s="98"/>
      <c r="F934" s="98"/>
      <c r="G934" s="98"/>
    </row>
    <row r="935" ht="15.75" customHeight="1">
      <c r="C935" s="98"/>
      <c r="D935" s="98"/>
      <c r="E935" s="98"/>
      <c r="F935" s="98"/>
      <c r="G935" s="98"/>
    </row>
    <row r="936" ht="15.75" customHeight="1">
      <c r="C936" s="98"/>
      <c r="D936" s="98"/>
      <c r="E936" s="98"/>
      <c r="F936" s="98"/>
      <c r="G936" s="98"/>
    </row>
    <row r="937" ht="15.75" customHeight="1">
      <c r="C937" s="98"/>
      <c r="D937" s="98"/>
      <c r="E937" s="98"/>
      <c r="F937" s="98"/>
      <c r="G937" s="98"/>
    </row>
    <row r="938" ht="15.75" customHeight="1">
      <c r="C938" s="98"/>
      <c r="D938" s="98"/>
      <c r="E938" s="98"/>
      <c r="F938" s="98"/>
      <c r="G938" s="98"/>
    </row>
    <row r="939" ht="15.75" customHeight="1">
      <c r="C939" s="98"/>
      <c r="D939" s="98"/>
      <c r="E939" s="98"/>
      <c r="F939" s="98"/>
      <c r="G939" s="98"/>
    </row>
    <row r="940" ht="15.75" customHeight="1">
      <c r="C940" s="98"/>
      <c r="D940" s="98"/>
      <c r="E940" s="98"/>
      <c r="F940" s="98"/>
      <c r="G940" s="98"/>
    </row>
    <row r="941" ht="15.75" customHeight="1">
      <c r="C941" s="98"/>
      <c r="D941" s="98"/>
      <c r="E941" s="98"/>
      <c r="F941" s="98"/>
      <c r="G941" s="98"/>
    </row>
    <row r="942" ht="15.75" customHeight="1">
      <c r="C942" s="98"/>
      <c r="D942" s="98"/>
      <c r="E942" s="98"/>
      <c r="F942" s="98"/>
      <c r="G942" s="98"/>
    </row>
    <row r="943" ht="15.75" customHeight="1">
      <c r="C943" s="98"/>
      <c r="D943" s="98"/>
      <c r="E943" s="98"/>
      <c r="F943" s="98"/>
      <c r="G943" s="98"/>
    </row>
    <row r="944" ht="15.75" customHeight="1">
      <c r="C944" s="98"/>
      <c r="D944" s="98"/>
      <c r="E944" s="98"/>
      <c r="F944" s="98"/>
      <c r="G944" s="98"/>
    </row>
    <row r="945" ht="15.75" customHeight="1">
      <c r="C945" s="98"/>
      <c r="D945" s="98"/>
      <c r="E945" s="98"/>
      <c r="F945" s="98"/>
      <c r="G945" s="98"/>
    </row>
    <row r="946" ht="15.75" customHeight="1">
      <c r="C946" s="98"/>
      <c r="D946" s="98"/>
      <c r="E946" s="98"/>
      <c r="F946" s="98"/>
      <c r="G946" s="98"/>
    </row>
    <row r="947" ht="15.75" customHeight="1">
      <c r="C947" s="98"/>
      <c r="D947" s="98"/>
      <c r="E947" s="98"/>
      <c r="F947" s="98"/>
      <c r="G947" s="98"/>
    </row>
    <row r="948" ht="15.75" customHeight="1">
      <c r="C948" s="98"/>
      <c r="D948" s="98"/>
      <c r="E948" s="98"/>
      <c r="F948" s="98"/>
      <c r="G948" s="98"/>
    </row>
    <row r="949" ht="15.75" customHeight="1">
      <c r="C949" s="98"/>
      <c r="D949" s="98"/>
      <c r="E949" s="98"/>
      <c r="F949" s="98"/>
      <c r="G949" s="98"/>
    </row>
    <row r="950" ht="15.75" customHeight="1">
      <c r="C950" s="98"/>
      <c r="D950" s="98"/>
      <c r="E950" s="98"/>
      <c r="F950" s="98"/>
      <c r="G950" s="98"/>
    </row>
    <row r="951" ht="15.75" customHeight="1">
      <c r="C951" s="98"/>
      <c r="D951" s="98"/>
      <c r="E951" s="98"/>
      <c r="F951" s="98"/>
      <c r="G951" s="98"/>
    </row>
    <row r="952" ht="15.75" customHeight="1">
      <c r="C952" s="98"/>
      <c r="D952" s="98"/>
      <c r="E952" s="98"/>
      <c r="F952" s="98"/>
      <c r="G952" s="98"/>
    </row>
    <row r="953" ht="15.75" customHeight="1">
      <c r="C953" s="98"/>
      <c r="D953" s="98"/>
      <c r="E953" s="98"/>
      <c r="F953" s="98"/>
      <c r="G953" s="98"/>
    </row>
    <row r="954" ht="15.75" customHeight="1">
      <c r="C954" s="98"/>
      <c r="D954" s="98"/>
      <c r="E954" s="98"/>
      <c r="F954" s="98"/>
      <c r="G954" s="98"/>
    </row>
    <row r="955" ht="15.75" customHeight="1">
      <c r="C955" s="98"/>
      <c r="D955" s="98"/>
      <c r="E955" s="98"/>
      <c r="F955" s="98"/>
      <c r="G955" s="98"/>
    </row>
    <row r="956" ht="15.75" customHeight="1">
      <c r="C956" s="98"/>
      <c r="D956" s="98"/>
      <c r="E956" s="98"/>
      <c r="F956" s="98"/>
      <c r="G956" s="98"/>
    </row>
    <row r="957" ht="15.75" customHeight="1">
      <c r="C957" s="98"/>
      <c r="D957" s="98"/>
      <c r="E957" s="98"/>
      <c r="F957" s="98"/>
      <c r="G957" s="98"/>
    </row>
    <row r="958" ht="15.75" customHeight="1">
      <c r="C958" s="98"/>
      <c r="D958" s="98"/>
      <c r="E958" s="98"/>
      <c r="F958" s="98"/>
      <c r="G958" s="98"/>
    </row>
    <row r="959" ht="15.75" customHeight="1">
      <c r="C959" s="98"/>
      <c r="D959" s="98"/>
      <c r="E959" s="98"/>
      <c r="F959" s="98"/>
      <c r="G959" s="98"/>
    </row>
    <row r="960" ht="15.75" customHeight="1">
      <c r="C960" s="98"/>
      <c r="D960" s="98"/>
      <c r="E960" s="98"/>
      <c r="F960" s="98"/>
      <c r="G960" s="98"/>
    </row>
    <row r="961" ht="15.75" customHeight="1">
      <c r="C961" s="98"/>
      <c r="D961" s="98"/>
      <c r="E961" s="98"/>
      <c r="F961" s="98"/>
      <c r="G961" s="98"/>
    </row>
    <row r="962" ht="15.75" customHeight="1">
      <c r="C962" s="98"/>
      <c r="D962" s="98"/>
      <c r="E962" s="98"/>
      <c r="F962" s="98"/>
      <c r="G962" s="98"/>
    </row>
    <row r="963" ht="15.75" customHeight="1">
      <c r="C963" s="98"/>
      <c r="D963" s="98"/>
      <c r="E963" s="98"/>
      <c r="F963" s="98"/>
      <c r="G963" s="98"/>
    </row>
    <row r="964" ht="15.75" customHeight="1">
      <c r="C964" s="98"/>
      <c r="D964" s="98"/>
      <c r="E964" s="98"/>
      <c r="F964" s="98"/>
      <c r="G964" s="98"/>
    </row>
    <row r="965" ht="15.75" customHeight="1">
      <c r="C965" s="98"/>
      <c r="D965" s="98"/>
      <c r="E965" s="98"/>
      <c r="F965" s="98"/>
      <c r="G965" s="98"/>
    </row>
    <row r="966" ht="15.75" customHeight="1">
      <c r="C966" s="98"/>
      <c r="D966" s="98"/>
      <c r="E966" s="98"/>
      <c r="F966" s="98"/>
      <c r="G966" s="98"/>
    </row>
    <row r="967" ht="15.75" customHeight="1">
      <c r="C967" s="98"/>
      <c r="D967" s="98"/>
      <c r="E967" s="98"/>
      <c r="F967" s="98"/>
      <c r="G967" s="98"/>
    </row>
    <row r="968" ht="15.75" customHeight="1">
      <c r="C968" s="98"/>
      <c r="D968" s="98"/>
      <c r="E968" s="98"/>
      <c r="F968" s="98"/>
      <c r="G968" s="98"/>
    </row>
    <row r="969" ht="15.75" customHeight="1">
      <c r="C969" s="98"/>
      <c r="D969" s="98"/>
      <c r="E969" s="98"/>
      <c r="F969" s="98"/>
      <c r="G969" s="98"/>
    </row>
    <row r="970" ht="15.75" customHeight="1">
      <c r="C970" s="98"/>
      <c r="D970" s="98"/>
      <c r="E970" s="98"/>
      <c r="F970" s="98"/>
      <c r="G970" s="98"/>
    </row>
    <row r="971" ht="15.75" customHeight="1">
      <c r="C971" s="98"/>
      <c r="D971" s="98"/>
      <c r="E971" s="98"/>
      <c r="F971" s="98"/>
      <c r="G971" s="98"/>
    </row>
    <row r="972" ht="15.75" customHeight="1">
      <c r="C972" s="98"/>
      <c r="D972" s="98"/>
      <c r="E972" s="98"/>
      <c r="F972" s="98"/>
      <c r="G972" s="98"/>
    </row>
    <row r="973" ht="15.75" customHeight="1">
      <c r="C973" s="98"/>
      <c r="D973" s="98"/>
      <c r="E973" s="98"/>
      <c r="F973" s="98"/>
      <c r="G973" s="98"/>
    </row>
    <row r="974" ht="15.75" customHeight="1">
      <c r="C974" s="98"/>
      <c r="D974" s="98"/>
      <c r="E974" s="98"/>
      <c r="F974" s="98"/>
      <c r="G974" s="98"/>
    </row>
    <row r="975" ht="15.75" customHeight="1">
      <c r="C975" s="98"/>
      <c r="D975" s="98"/>
      <c r="E975" s="98"/>
      <c r="F975" s="98"/>
      <c r="G975" s="98"/>
    </row>
    <row r="976" ht="15.75" customHeight="1">
      <c r="C976" s="98"/>
      <c r="D976" s="98"/>
      <c r="E976" s="98"/>
      <c r="F976" s="98"/>
      <c r="G976" s="98"/>
    </row>
    <row r="977" ht="15.75" customHeight="1">
      <c r="C977" s="98"/>
      <c r="D977" s="98"/>
      <c r="E977" s="98"/>
      <c r="F977" s="98"/>
      <c r="G977" s="98"/>
    </row>
    <row r="978" ht="15.75" customHeight="1">
      <c r="C978" s="98"/>
      <c r="D978" s="98"/>
      <c r="E978" s="98"/>
      <c r="F978" s="98"/>
      <c r="G978" s="98"/>
    </row>
    <row r="979" ht="15.75" customHeight="1">
      <c r="C979" s="98"/>
      <c r="D979" s="98"/>
      <c r="E979" s="98"/>
      <c r="F979" s="98"/>
      <c r="G979" s="98"/>
    </row>
    <row r="980" ht="15.75" customHeight="1">
      <c r="C980" s="98"/>
      <c r="D980" s="98"/>
      <c r="E980" s="98"/>
      <c r="F980" s="98"/>
      <c r="G980" s="98"/>
    </row>
    <row r="981" ht="15.75" customHeight="1">
      <c r="C981" s="98"/>
      <c r="D981" s="98"/>
      <c r="E981" s="98"/>
      <c r="F981" s="98"/>
      <c r="G981" s="98"/>
    </row>
    <row r="982" ht="15.75" customHeight="1">
      <c r="C982" s="98"/>
      <c r="D982" s="98"/>
      <c r="E982" s="98"/>
      <c r="F982" s="98"/>
      <c r="G982" s="98"/>
    </row>
    <row r="983" ht="15.75" customHeight="1">
      <c r="C983" s="98"/>
      <c r="D983" s="98"/>
      <c r="E983" s="98"/>
      <c r="F983" s="98"/>
      <c r="G983" s="98"/>
    </row>
    <row r="984" ht="15.75" customHeight="1">
      <c r="C984" s="98"/>
      <c r="D984" s="98"/>
      <c r="E984" s="98"/>
      <c r="F984" s="98"/>
      <c r="G984" s="98"/>
    </row>
    <row r="985" ht="15.75" customHeight="1">
      <c r="C985" s="98"/>
      <c r="D985" s="98"/>
      <c r="E985" s="98"/>
      <c r="F985" s="98"/>
      <c r="G985" s="98"/>
    </row>
    <row r="986" ht="15.75" customHeight="1">
      <c r="C986" s="98"/>
      <c r="D986" s="98"/>
      <c r="E986" s="98"/>
      <c r="F986" s="98"/>
      <c r="G986" s="98"/>
    </row>
    <row r="987" ht="15.75" customHeight="1">
      <c r="C987" s="98"/>
      <c r="D987" s="98"/>
      <c r="E987" s="98"/>
      <c r="F987" s="98"/>
      <c r="G987" s="98"/>
    </row>
    <row r="988" ht="15.75" customHeight="1">
      <c r="C988" s="98"/>
      <c r="D988" s="98"/>
      <c r="E988" s="98"/>
      <c r="F988" s="98"/>
      <c r="G988" s="98"/>
    </row>
    <row r="989" ht="15.75" customHeight="1">
      <c r="C989" s="98"/>
      <c r="D989" s="98"/>
      <c r="E989" s="98"/>
      <c r="F989" s="98"/>
      <c r="G989" s="98"/>
    </row>
    <row r="990" ht="15.75" customHeight="1">
      <c r="C990" s="98"/>
      <c r="D990" s="98"/>
      <c r="E990" s="98"/>
      <c r="F990" s="98"/>
      <c r="G990" s="98"/>
    </row>
    <row r="991" ht="15.75" customHeight="1">
      <c r="C991" s="98"/>
      <c r="D991" s="98"/>
      <c r="E991" s="98"/>
      <c r="F991" s="98"/>
      <c r="G991" s="98"/>
    </row>
    <row r="992" ht="15.75" customHeight="1">
      <c r="C992" s="98"/>
      <c r="D992" s="98"/>
      <c r="E992" s="98"/>
      <c r="F992" s="98"/>
      <c r="G992" s="98"/>
    </row>
    <row r="993" ht="15.75" customHeight="1">
      <c r="C993" s="98"/>
      <c r="D993" s="98"/>
      <c r="E993" s="98"/>
      <c r="F993" s="98"/>
      <c r="G993" s="98"/>
    </row>
    <row r="994" ht="15.75" customHeight="1">
      <c r="C994" s="98"/>
      <c r="D994" s="98"/>
      <c r="E994" s="98"/>
      <c r="F994" s="98"/>
      <c r="G994" s="98"/>
    </row>
    <row r="995" ht="15.75" customHeight="1">
      <c r="C995" s="98"/>
      <c r="D995" s="98"/>
      <c r="E995" s="98"/>
      <c r="F995" s="98"/>
      <c r="G995" s="98"/>
    </row>
    <row r="996" ht="15.75" customHeight="1">
      <c r="C996" s="98"/>
      <c r="D996" s="98"/>
      <c r="E996" s="98"/>
      <c r="F996" s="98"/>
      <c r="G996" s="98"/>
    </row>
    <row r="997" ht="15.75" customHeight="1">
      <c r="C997" s="98"/>
      <c r="D997" s="98"/>
      <c r="E997" s="98"/>
      <c r="F997" s="98"/>
      <c r="G997" s="98"/>
    </row>
  </sheetData>
  <conditionalFormatting sqref="E1:E997">
    <cfRule type="notContainsBlanks" dxfId="0" priority="1">
      <formula>LEN(TRIM(E1))&gt;0</formula>
    </cfRule>
  </conditionalFormatting>
  <conditionalFormatting sqref="L2:L6">
    <cfRule type="notContainsBlanks" dxfId="0" priority="2">
      <formula>LEN(TRIM(L2))&gt;0</formula>
    </cfRule>
  </conditionalFormatting>
  <printOptions/>
  <pageMargins bottom="0.75" footer="0.0" header="0.0" left="0.7" right="0.7" top="0.75"/>
  <pageSetup orientation="landscape"/>
  <drawing r:id="rId1"/>
</worksheet>
</file>